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worksheets/sheet182.xml" ContentType="application/vnd.openxmlformats-officedocument.spreadsheetml.worksheet+xml"/>
  <Override PartName="/xl/worksheets/sheet183.xml" ContentType="application/vnd.openxmlformats-officedocument.spreadsheetml.worksheet+xml"/>
  <Override PartName="/xl/worksheets/sheet184.xml" ContentType="application/vnd.openxmlformats-officedocument.spreadsheetml.worksheet+xml"/>
  <Override PartName="/xl/worksheets/sheet185.xml" ContentType="application/vnd.openxmlformats-officedocument.spreadsheetml.worksheet+xml"/>
  <Override PartName="/xl/worksheets/sheet186.xml" ContentType="application/vnd.openxmlformats-officedocument.spreadsheetml.worksheet+xml"/>
  <Override PartName="/xl/worksheets/sheet187.xml" ContentType="application/vnd.openxmlformats-officedocument.spreadsheetml.worksheet+xml"/>
  <Override PartName="/xl/worksheets/sheet188.xml" ContentType="application/vnd.openxmlformats-officedocument.spreadsheetml.worksheet+xml"/>
  <Override PartName="/xl/worksheets/sheet189.xml" ContentType="application/vnd.openxmlformats-officedocument.spreadsheetml.worksheet+xml"/>
  <Override PartName="/xl/worksheets/sheet190.xml" ContentType="application/vnd.openxmlformats-officedocument.spreadsheetml.worksheet+xml"/>
  <Override PartName="/xl/worksheets/sheet191.xml" ContentType="application/vnd.openxmlformats-officedocument.spreadsheetml.worksheet+xml"/>
  <Override PartName="/xl/worksheets/sheet192.xml" ContentType="application/vnd.openxmlformats-officedocument.spreadsheetml.worksheet+xml"/>
  <Override PartName="/xl/worksheets/sheet193.xml" ContentType="application/vnd.openxmlformats-officedocument.spreadsheetml.worksheet+xml"/>
  <Override PartName="/xl/worksheets/sheet194.xml" ContentType="application/vnd.openxmlformats-officedocument.spreadsheetml.worksheet+xml"/>
  <Override PartName="/xl/worksheets/sheet195.xml" ContentType="application/vnd.openxmlformats-officedocument.spreadsheetml.worksheet+xml"/>
  <Override PartName="/xl/worksheets/sheet196.xml" ContentType="application/vnd.openxmlformats-officedocument.spreadsheetml.worksheet+xml"/>
  <Override PartName="/xl/worksheets/sheet197.xml" ContentType="application/vnd.openxmlformats-officedocument.spreadsheetml.worksheet+xml"/>
  <Override PartName="/xl/worksheets/sheet198.xml" ContentType="application/vnd.openxmlformats-officedocument.spreadsheetml.worksheet+xml"/>
  <Override PartName="/xl/worksheets/sheet199.xml" ContentType="application/vnd.openxmlformats-officedocument.spreadsheetml.worksheet+xml"/>
  <Override PartName="/xl/worksheets/sheet200.xml" ContentType="application/vnd.openxmlformats-officedocument.spreadsheetml.worksheet+xml"/>
  <Override PartName="/xl/worksheets/sheet201.xml" ContentType="application/vnd.openxmlformats-officedocument.spreadsheetml.worksheet+xml"/>
  <Override PartName="/xl/worksheets/sheet202.xml" ContentType="application/vnd.openxmlformats-officedocument.spreadsheetml.worksheet+xml"/>
  <Override PartName="/xl/worksheets/sheet203.xml" ContentType="application/vnd.openxmlformats-officedocument.spreadsheetml.worksheet+xml"/>
  <Override PartName="/xl/worksheets/sheet204.xml" ContentType="application/vnd.openxmlformats-officedocument.spreadsheetml.worksheet+xml"/>
  <Override PartName="/xl/worksheets/sheet205.xml" ContentType="application/vnd.openxmlformats-officedocument.spreadsheetml.worksheet+xml"/>
  <Override PartName="/xl/worksheets/sheet206.xml" ContentType="application/vnd.openxmlformats-officedocument.spreadsheetml.worksheet+xml"/>
  <Override PartName="/xl/worksheets/sheet207.xml" ContentType="application/vnd.openxmlformats-officedocument.spreadsheetml.worksheet+xml"/>
  <Override PartName="/xl/worksheets/sheet208.xml" ContentType="application/vnd.openxmlformats-officedocument.spreadsheetml.worksheet+xml"/>
  <Override PartName="/xl/worksheets/sheet209.xml" ContentType="application/vnd.openxmlformats-officedocument.spreadsheetml.worksheet+xml"/>
  <Override PartName="/xl/worksheets/sheet210.xml" ContentType="application/vnd.openxmlformats-officedocument.spreadsheetml.worksheet+xml"/>
  <Override PartName="/xl/worksheets/sheet211.xml" ContentType="application/vnd.openxmlformats-officedocument.spreadsheetml.worksheet+xml"/>
  <Override PartName="/xl/worksheets/sheet212.xml" ContentType="application/vnd.openxmlformats-officedocument.spreadsheetml.worksheet+xml"/>
  <Override PartName="/xl/worksheets/sheet213.xml" ContentType="application/vnd.openxmlformats-officedocument.spreadsheetml.worksheet+xml"/>
  <Override PartName="/xl/worksheets/sheet214.xml" ContentType="application/vnd.openxmlformats-officedocument.spreadsheetml.worksheet+xml"/>
  <Override PartName="/xl/worksheets/sheet215.xml" ContentType="application/vnd.openxmlformats-officedocument.spreadsheetml.worksheet+xml"/>
  <Override PartName="/xl/worksheets/sheet216.xml" ContentType="application/vnd.openxmlformats-officedocument.spreadsheetml.worksheet+xml"/>
  <Override PartName="/xl/worksheets/sheet217.xml" ContentType="application/vnd.openxmlformats-officedocument.spreadsheetml.worksheet+xml"/>
  <Override PartName="/xl/worksheets/sheet218.xml" ContentType="application/vnd.openxmlformats-officedocument.spreadsheetml.worksheet+xml"/>
  <Override PartName="/xl/worksheets/sheet219.xml" ContentType="application/vnd.openxmlformats-officedocument.spreadsheetml.worksheet+xml"/>
  <Override PartName="/xl/worksheets/sheet220.xml" ContentType="application/vnd.openxmlformats-officedocument.spreadsheetml.worksheet+xml"/>
  <Override PartName="/xl/worksheets/sheet221.xml" ContentType="application/vnd.openxmlformats-officedocument.spreadsheetml.worksheet+xml"/>
  <Override PartName="/xl/worksheets/sheet222.xml" ContentType="application/vnd.openxmlformats-officedocument.spreadsheetml.worksheet+xml"/>
  <Override PartName="/xl/worksheets/sheet223.xml" ContentType="application/vnd.openxmlformats-officedocument.spreadsheetml.worksheet+xml"/>
  <Override PartName="/xl/worksheets/sheet224.xml" ContentType="application/vnd.openxmlformats-officedocument.spreadsheetml.worksheet+xml"/>
  <Override PartName="/xl/worksheets/sheet225.xml" ContentType="application/vnd.openxmlformats-officedocument.spreadsheetml.worksheet+xml"/>
  <Override PartName="/xl/worksheets/sheet226.xml" ContentType="application/vnd.openxmlformats-officedocument.spreadsheetml.worksheet+xml"/>
  <Override PartName="/xl/worksheets/sheet227.xml" ContentType="application/vnd.openxmlformats-officedocument.spreadsheetml.worksheet+xml"/>
  <Override PartName="/xl/worksheets/sheet228.xml" ContentType="application/vnd.openxmlformats-officedocument.spreadsheetml.worksheet+xml"/>
  <Override PartName="/xl/worksheets/sheet229.xml" ContentType="application/vnd.openxmlformats-officedocument.spreadsheetml.worksheet+xml"/>
  <Override PartName="/xl/worksheets/sheet230.xml" ContentType="application/vnd.openxmlformats-officedocument.spreadsheetml.worksheet+xml"/>
  <Override PartName="/xl/worksheets/sheet231.xml" ContentType="application/vnd.openxmlformats-officedocument.spreadsheetml.worksheet+xml"/>
  <Override PartName="/xl/worksheets/sheet232.xml" ContentType="application/vnd.openxmlformats-officedocument.spreadsheetml.worksheet+xml"/>
  <Override PartName="/xl/worksheets/sheet233.xml" ContentType="application/vnd.openxmlformats-officedocument.spreadsheetml.worksheet+xml"/>
  <Override PartName="/xl/worksheets/sheet234.xml" ContentType="application/vnd.openxmlformats-officedocument.spreadsheetml.worksheet+xml"/>
  <Override PartName="/xl/worksheets/sheet235.xml" ContentType="application/vnd.openxmlformats-officedocument.spreadsheetml.worksheet+xml"/>
  <Override PartName="/xl/worksheets/sheet236.xml" ContentType="application/vnd.openxmlformats-officedocument.spreadsheetml.worksheet+xml"/>
  <Override PartName="/xl/worksheets/sheet237.xml" ContentType="application/vnd.openxmlformats-officedocument.spreadsheetml.worksheet+xml"/>
  <Override PartName="/xl/worksheets/sheet238.xml" ContentType="application/vnd.openxmlformats-officedocument.spreadsheetml.worksheet+xml"/>
  <Override PartName="/xl/worksheets/sheet239.xml" ContentType="application/vnd.openxmlformats-officedocument.spreadsheetml.worksheet+xml"/>
  <Override PartName="/xl/worksheets/sheet240.xml" ContentType="application/vnd.openxmlformats-officedocument.spreadsheetml.worksheet+xml"/>
  <Override PartName="/xl/worksheets/sheet241.xml" ContentType="application/vnd.openxmlformats-officedocument.spreadsheetml.worksheet+xml"/>
  <Override PartName="/xl/worksheets/sheet242.xml" ContentType="application/vnd.openxmlformats-officedocument.spreadsheetml.worksheet+xml"/>
  <Override PartName="/xl/worksheets/sheet243.xml" ContentType="application/vnd.openxmlformats-officedocument.spreadsheetml.worksheet+xml"/>
  <Override PartName="/xl/worksheets/sheet244.xml" ContentType="application/vnd.openxmlformats-officedocument.spreadsheetml.worksheet+xml"/>
  <Override PartName="/xl/worksheets/sheet245.xml" ContentType="application/vnd.openxmlformats-officedocument.spreadsheetml.worksheet+xml"/>
  <Override PartName="/xl/worksheets/sheet246.xml" ContentType="application/vnd.openxmlformats-officedocument.spreadsheetml.worksheet+xml"/>
  <Override PartName="/xl/worksheets/sheet247.xml" ContentType="application/vnd.openxmlformats-officedocument.spreadsheetml.worksheet+xml"/>
  <Override PartName="/xl/worksheets/sheet248.xml" ContentType="application/vnd.openxmlformats-officedocument.spreadsheetml.worksheet+xml"/>
  <Override PartName="/xl/worksheets/sheet249.xml" ContentType="application/vnd.openxmlformats-officedocument.spreadsheetml.worksheet+xml"/>
  <Override PartName="/xl/worksheets/sheet250.xml" ContentType="application/vnd.openxmlformats-officedocument.spreadsheetml.worksheet+xml"/>
  <Override PartName="/xl/worksheets/sheet251.xml" ContentType="application/vnd.openxmlformats-officedocument.spreadsheetml.worksheet+xml"/>
  <Override PartName="/xl/worksheets/sheet252.xml" ContentType="application/vnd.openxmlformats-officedocument.spreadsheetml.worksheet+xml"/>
  <Override PartName="/xl/worksheets/sheet253.xml" ContentType="application/vnd.openxmlformats-officedocument.spreadsheetml.worksheet+xml"/>
  <Override PartName="/xl/worksheets/sheet254.xml" ContentType="application/vnd.openxmlformats-officedocument.spreadsheetml.worksheet+xml"/>
  <Override PartName="/xl/worksheets/sheet255.xml" ContentType="application/vnd.openxmlformats-officedocument.spreadsheetml.worksheet+xml"/>
  <Override PartName="/xl/worksheets/sheet256.xml" ContentType="application/vnd.openxmlformats-officedocument.spreadsheetml.worksheet+xml"/>
  <Override PartName="/xl/worksheets/sheet257.xml" ContentType="application/vnd.openxmlformats-officedocument.spreadsheetml.worksheet+xml"/>
  <Override PartName="/xl/worksheets/sheet258.xml" ContentType="application/vnd.openxmlformats-officedocument.spreadsheetml.worksheet+xml"/>
  <Override PartName="/xl/worksheets/sheet259.xml" ContentType="application/vnd.openxmlformats-officedocument.spreadsheetml.worksheet+xml"/>
  <Override PartName="/xl/worksheets/sheet260.xml" ContentType="application/vnd.openxmlformats-officedocument.spreadsheetml.worksheet+xml"/>
  <Override PartName="/xl/worksheets/sheet261.xml" ContentType="application/vnd.openxmlformats-officedocument.spreadsheetml.worksheet+xml"/>
  <Override PartName="/xl/worksheets/sheet262.xml" ContentType="application/vnd.openxmlformats-officedocument.spreadsheetml.worksheet+xml"/>
  <Override PartName="/xl/worksheets/sheet263.xml" ContentType="application/vnd.openxmlformats-officedocument.spreadsheetml.worksheet+xml"/>
  <Override PartName="/xl/worksheets/sheet264.xml" ContentType="application/vnd.openxmlformats-officedocument.spreadsheetml.worksheet+xml"/>
  <Override PartName="/xl/worksheets/sheet265.xml" ContentType="application/vnd.openxmlformats-officedocument.spreadsheetml.worksheet+xml"/>
  <Override PartName="/xl/worksheets/sheet266.xml" ContentType="application/vnd.openxmlformats-officedocument.spreadsheetml.worksheet+xml"/>
  <Override PartName="/xl/worksheets/sheet267.xml" ContentType="application/vnd.openxmlformats-officedocument.spreadsheetml.worksheet+xml"/>
  <Override PartName="/xl/worksheets/sheet268.xml" ContentType="application/vnd.openxmlformats-officedocument.spreadsheetml.worksheet+xml"/>
  <Override PartName="/xl/worksheets/sheet269.xml" ContentType="application/vnd.openxmlformats-officedocument.spreadsheetml.worksheet+xml"/>
  <Override PartName="/xl/worksheets/sheet270.xml" ContentType="application/vnd.openxmlformats-officedocument.spreadsheetml.worksheet+xml"/>
  <Override PartName="/xl/worksheets/sheet271.xml" ContentType="application/vnd.openxmlformats-officedocument.spreadsheetml.worksheet+xml"/>
  <Override PartName="/xl/worksheets/sheet272.xml" ContentType="application/vnd.openxmlformats-officedocument.spreadsheetml.worksheet+xml"/>
  <Override PartName="/xl/worksheets/sheet273.xml" ContentType="application/vnd.openxmlformats-officedocument.spreadsheetml.worksheet+xml"/>
  <Override PartName="/xl/worksheets/sheet274.xml" ContentType="application/vnd.openxmlformats-officedocument.spreadsheetml.worksheet+xml"/>
  <Override PartName="/xl/worksheets/sheet275.xml" ContentType="application/vnd.openxmlformats-officedocument.spreadsheetml.worksheet+xml"/>
  <Override PartName="/xl/worksheets/sheet276.xml" ContentType="application/vnd.openxmlformats-officedocument.spreadsheetml.worksheet+xml"/>
  <Override PartName="/xl/worksheets/sheet277.xml" ContentType="application/vnd.openxmlformats-officedocument.spreadsheetml.worksheet+xml"/>
  <Override PartName="/xl/worksheets/sheet278.xml" ContentType="application/vnd.openxmlformats-officedocument.spreadsheetml.worksheet+xml"/>
  <Override PartName="/xl/worksheets/sheet279.xml" ContentType="application/vnd.openxmlformats-officedocument.spreadsheetml.worksheet+xml"/>
  <Override PartName="/xl/worksheets/sheet280.xml" ContentType="application/vnd.openxmlformats-officedocument.spreadsheetml.worksheet+xml"/>
  <Override PartName="/xl/worksheets/sheet281.xml" ContentType="application/vnd.openxmlformats-officedocument.spreadsheetml.worksheet+xml"/>
  <Override PartName="/xl/worksheets/sheet282.xml" ContentType="application/vnd.openxmlformats-officedocument.spreadsheetml.worksheet+xml"/>
  <Override PartName="/xl/worksheets/sheet283.xml" ContentType="application/vnd.openxmlformats-officedocument.spreadsheetml.worksheet+xml"/>
  <Override PartName="/xl/worksheets/sheet284.xml" ContentType="application/vnd.openxmlformats-officedocument.spreadsheetml.worksheet+xml"/>
  <Override PartName="/xl/worksheets/sheet285.xml" ContentType="application/vnd.openxmlformats-officedocument.spreadsheetml.worksheet+xml"/>
  <Override PartName="/xl/worksheets/sheet286.xml" ContentType="application/vnd.openxmlformats-officedocument.spreadsheetml.worksheet+xml"/>
  <Override PartName="/xl/worksheets/sheet287.xml" ContentType="application/vnd.openxmlformats-officedocument.spreadsheetml.worksheet+xml"/>
  <Override PartName="/xl/worksheets/sheet288.xml" ContentType="application/vnd.openxmlformats-officedocument.spreadsheetml.worksheet+xml"/>
  <Override PartName="/xl/worksheets/sheet289.xml" ContentType="application/vnd.openxmlformats-officedocument.spreadsheetml.worksheet+xml"/>
  <Override PartName="/xl/worksheets/sheet290.xml" ContentType="application/vnd.openxmlformats-officedocument.spreadsheetml.worksheet+xml"/>
  <Override PartName="/xl/worksheets/sheet291.xml" ContentType="application/vnd.openxmlformats-officedocument.spreadsheetml.worksheet+xml"/>
  <Override PartName="/xl/worksheets/sheet292.xml" ContentType="application/vnd.openxmlformats-officedocument.spreadsheetml.worksheet+xml"/>
  <Override PartName="/xl/worksheets/sheet293.xml" ContentType="application/vnd.openxmlformats-officedocument.spreadsheetml.worksheet+xml"/>
  <Override PartName="/xl/worksheets/sheet294.xml" ContentType="application/vnd.openxmlformats-officedocument.spreadsheetml.worksheet+xml"/>
  <Override PartName="/xl/worksheets/sheet295.xml" ContentType="application/vnd.openxmlformats-officedocument.spreadsheetml.worksheet+xml"/>
  <Override PartName="/xl/worksheets/sheet296.xml" ContentType="application/vnd.openxmlformats-officedocument.spreadsheetml.worksheet+xml"/>
  <Override PartName="/xl/worksheets/sheet297.xml" ContentType="application/vnd.openxmlformats-officedocument.spreadsheetml.worksheet+xml"/>
  <Override PartName="/xl/worksheets/sheet298.xml" ContentType="application/vnd.openxmlformats-officedocument.spreadsheetml.worksheet+xml"/>
  <Override PartName="/xl/worksheets/sheet299.xml" ContentType="application/vnd.openxmlformats-officedocument.spreadsheetml.worksheet+xml"/>
  <Override PartName="/xl/worksheets/sheet300.xml" ContentType="application/vnd.openxmlformats-officedocument.spreadsheetml.worksheet+xml"/>
  <Override PartName="/xl/worksheets/sheet301.xml" ContentType="application/vnd.openxmlformats-officedocument.spreadsheetml.worksheet+xml"/>
  <Override PartName="/xl/worksheets/sheet302.xml" ContentType="application/vnd.openxmlformats-officedocument.spreadsheetml.worksheet+xml"/>
  <Override PartName="/xl/worksheets/sheet303.xml" ContentType="application/vnd.openxmlformats-officedocument.spreadsheetml.worksheet+xml"/>
  <Override PartName="/xl/worksheets/sheet304.xml" ContentType="application/vnd.openxmlformats-officedocument.spreadsheetml.worksheet+xml"/>
  <Override PartName="/xl/worksheets/sheet305.xml" ContentType="application/vnd.openxmlformats-officedocument.spreadsheetml.worksheet+xml"/>
  <Override PartName="/xl/worksheets/sheet306.xml" ContentType="application/vnd.openxmlformats-officedocument.spreadsheetml.worksheet+xml"/>
  <Override PartName="/xl/worksheets/sheet307.xml" ContentType="application/vnd.openxmlformats-officedocument.spreadsheetml.worksheet+xml"/>
  <Override PartName="/xl/worksheets/sheet308.xml" ContentType="application/vnd.openxmlformats-officedocument.spreadsheetml.worksheet+xml"/>
  <Override PartName="/xl/worksheets/sheet309.xml" ContentType="application/vnd.openxmlformats-officedocument.spreadsheetml.worksheet+xml"/>
  <Override PartName="/xl/worksheets/sheet310.xml" ContentType="application/vnd.openxmlformats-officedocument.spreadsheetml.worksheet+xml"/>
  <Override PartName="/xl/worksheets/sheet311.xml" ContentType="application/vnd.openxmlformats-officedocument.spreadsheetml.worksheet+xml"/>
  <Override PartName="/xl/worksheets/sheet312.xml" ContentType="application/vnd.openxmlformats-officedocument.spreadsheetml.worksheet+xml"/>
  <Override PartName="/xl/worksheets/sheet313.xml" ContentType="application/vnd.openxmlformats-officedocument.spreadsheetml.worksheet+xml"/>
  <Override PartName="/xl/worksheets/sheet314.xml" ContentType="application/vnd.openxmlformats-officedocument.spreadsheetml.worksheet+xml"/>
  <Override PartName="/xl/worksheets/sheet315.xml" ContentType="application/vnd.openxmlformats-officedocument.spreadsheetml.worksheet+xml"/>
  <Override PartName="/xl/worksheets/sheet316.xml" ContentType="application/vnd.openxmlformats-officedocument.spreadsheetml.worksheet+xml"/>
  <Override PartName="/xl/worksheets/sheet317.xml" ContentType="application/vnd.openxmlformats-officedocument.spreadsheetml.worksheet+xml"/>
  <Override PartName="/xl/worksheets/sheet318.xml" ContentType="application/vnd.openxmlformats-officedocument.spreadsheetml.worksheet+xml"/>
  <Override PartName="/xl/worksheets/sheet319.xml" ContentType="application/vnd.openxmlformats-officedocument.spreadsheetml.worksheet+xml"/>
  <Override PartName="/xl/worksheets/sheet320.xml" ContentType="application/vnd.openxmlformats-officedocument.spreadsheetml.worksheet+xml"/>
  <Override PartName="/xl/worksheets/sheet321.xml" ContentType="application/vnd.openxmlformats-officedocument.spreadsheetml.worksheet+xml"/>
  <Override PartName="/xl/worksheets/sheet322.xml" ContentType="application/vnd.openxmlformats-officedocument.spreadsheetml.worksheet+xml"/>
  <Override PartName="/xl/worksheets/sheet323.xml" ContentType="application/vnd.openxmlformats-officedocument.spreadsheetml.worksheet+xml"/>
  <Override PartName="/xl/worksheets/sheet324.xml" ContentType="application/vnd.openxmlformats-officedocument.spreadsheetml.worksheet+xml"/>
  <Override PartName="/xl/worksheets/sheet325.xml" ContentType="application/vnd.openxmlformats-officedocument.spreadsheetml.worksheet+xml"/>
  <Override PartName="/xl/worksheets/sheet326.xml" ContentType="application/vnd.openxmlformats-officedocument.spreadsheetml.worksheet+xml"/>
  <Override PartName="/xl/worksheets/sheet327.xml" ContentType="application/vnd.openxmlformats-officedocument.spreadsheetml.worksheet+xml"/>
  <Override PartName="/xl/worksheets/sheet328.xml" ContentType="application/vnd.openxmlformats-officedocument.spreadsheetml.worksheet+xml"/>
  <Override PartName="/xl/worksheets/sheet329.xml" ContentType="application/vnd.openxmlformats-officedocument.spreadsheetml.worksheet+xml"/>
  <Override PartName="/xl/worksheets/sheet330.xml" ContentType="application/vnd.openxmlformats-officedocument.spreadsheetml.worksheet+xml"/>
  <Override PartName="/xl/worksheets/sheet331.xml" ContentType="application/vnd.openxmlformats-officedocument.spreadsheetml.worksheet+xml"/>
  <Override PartName="/xl/worksheets/sheet332.xml" ContentType="application/vnd.openxmlformats-officedocument.spreadsheetml.worksheet+xml"/>
  <Override PartName="/xl/worksheets/sheet333.xml" ContentType="application/vnd.openxmlformats-officedocument.spreadsheetml.worksheet+xml"/>
  <Override PartName="/xl/worksheets/sheet334.xml" ContentType="application/vnd.openxmlformats-officedocument.spreadsheetml.worksheet+xml"/>
  <Override PartName="/xl/worksheets/sheet335.xml" ContentType="application/vnd.openxmlformats-officedocument.spreadsheetml.worksheet+xml"/>
  <Override PartName="/xl/worksheets/sheet336.xml" ContentType="application/vnd.openxmlformats-officedocument.spreadsheetml.worksheet+xml"/>
  <Override PartName="/xl/worksheets/sheet337.xml" ContentType="application/vnd.openxmlformats-officedocument.spreadsheetml.worksheet+xml"/>
  <Override PartName="/xl/worksheets/sheet338.xml" ContentType="application/vnd.openxmlformats-officedocument.spreadsheetml.worksheet+xml"/>
  <Override PartName="/xl/worksheets/sheet339.xml" ContentType="application/vnd.openxmlformats-officedocument.spreadsheetml.worksheet+xml"/>
  <Override PartName="/xl/worksheets/sheet340.xml" ContentType="application/vnd.openxmlformats-officedocument.spreadsheetml.worksheet+xml"/>
  <Override PartName="/xl/worksheets/sheet341.xml" ContentType="application/vnd.openxmlformats-officedocument.spreadsheetml.worksheet+xml"/>
  <Override PartName="/xl/worksheets/sheet342.xml" ContentType="application/vnd.openxmlformats-officedocument.spreadsheetml.worksheet+xml"/>
  <Override PartName="/xl/worksheets/sheet343.xml" ContentType="application/vnd.openxmlformats-officedocument.spreadsheetml.worksheet+xml"/>
  <Override PartName="/xl/worksheets/sheet344.xml" ContentType="application/vnd.openxmlformats-officedocument.spreadsheetml.worksheet+xml"/>
  <Override PartName="/xl/worksheets/sheet345.xml" ContentType="application/vnd.openxmlformats-officedocument.spreadsheetml.worksheet+xml"/>
  <Override PartName="/xl/worksheets/sheet346.xml" ContentType="application/vnd.openxmlformats-officedocument.spreadsheetml.worksheet+xml"/>
  <Override PartName="/xl/worksheets/sheet347.xml" ContentType="application/vnd.openxmlformats-officedocument.spreadsheetml.worksheet+xml"/>
  <Override PartName="/xl/worksheets/sheet348.xml" ContentType="application/vnd.openxmlformats-officedocument.spreadsheetml.worksheet+xml"/>
  <Override PartName="/xl/worksheets/sheet349.xml" ContentType="application/vnd.openxmlformats-officedocument.spreadsheetml.worksheet+xml"/>
  <Override PartName="/xl/worksheets/sheet350.xml" ContentType="application/vnd.openxmlformats-officedocument.spreadsheetml.worksheet+xml"/>
  <Override PartName="/xl/worksheets/sheet351.xml" ContentType="application/vnd.openxmlformats-officedocument.spreadsheetml.worksheet+xml"/>
  <Override PartName="/xl/worksheets/sheet352.xml" ContentType="application/vnd.openxmlformats-officedocument.spreadsheetml.worksheet+xml"/>
  <Override PartName="/xl/worksheets/sheet353.xml" ContentType="application/vnd.openxmlformats-officedocument.spreadsheetml.worksheet+xml"/>
  <Override PartName="/xl/worksheets/sheet354.xml" ContentType="application/vnd.openxmlformats-officedocument.spreadsheetml.worksheet+xml"/>
  <Override PartName="/xl/worksheets/sheet355.xml" ContentType="application/vnd.openxmlformats-officedocument.spreadsheetml.worksheet+xml"/>
  <Override PartName="/xl/worksheets/sheet356.xml" ContentType="application/vnd.openxmlformats-officedocument.spreadsheetml.worksheet+xml"/>
  <Override PartName="/xl/worksheets/sheet357.xml" ContentType="application/vnd.openxmlformats-officedocument.spreadsheetml.worksheet+xml"/>
  <Override PartName="/xl/worksheets/sheet358.xml" ContentType="application/vnd.openxmlformats-officedocument.spreadsheetml.worksheet+xml"/>
  <Override PartName="/xl/worksheets/sheet359.xml" ContentType="application/vnd.openxmlformats-officedocument.spreadsheetml.worksheet+xml"/>
  <Override PartName="/xl/worksheets/sheet360.xml" ContentType="application/vnd.openxmlformats-officedocument.spreadsheetml.worksheet+xml"/>
  <Override PartName="/xl/worksheets/sheet361.xml" ContentType="application/vnd.openxmlformats-officedocument.spreadsheetml.worksheet+xml"/>
  <Override PartName="/xl/worksheets/sheet362.xml" ContentType="application/vnd.openxmlformats-officedocument.spreadsheetml.worksheet+xml"/>
  <Override PartName="/xl/worksheets/sheet363.xml" ContentType="application/vnd.openxmlformats-officedocument.spreadsheetml.worksheet+xml"/>
  <Override PartName="/xl/worksheets/sheet364.xml" ContentType="application/vnd.openxmlformats-officedocument.spreadsheetml.worksheet+xml"/>
  <Override PartName="/xl/worksheets/sheet365.xml" ContentType="application/vnd.openxmlformats-officedocument.spreadsheetml.worksheet+xml"/>
  <Override PartName="/xl/worksheets/sheet366.xml" ContentType="application/vnd.openxmlformats-officedocument.spreadsheetml.worksheet+xml"/>
  <Override PartName="/xl/worksheets/sheet367.xml" ContentType="application/vnd.openxmlformats-officedocument.spreadsheetml.worksheet+xml"/>
  <Override PartName="/xl/worksheets/sheet368.xml" ContentType="application/vnd.openxmlformats-officedocument.spreadsheetml.worksheet+xml"/>
  <Override PartName="/xl/worksheets/sheet369.xml" ContentType="application/vnd.openxmlformats-officedocument.spreadsheetml.worksheet+xml"/>
  <Override PartName="/xl/worksheets/sheet370.xml" ContentType="application/vnd.openxmlformats-officedocument.spreadsheetml.worksheet+xml"/>
  <Override PartName="/xl/worksheets/sheet371.xml" ContentType="application/vnd.openxmlformats-officedocument.spreadsheetml.worksheet+xml"/>
  <Override PartName="/xl/worksheets/sheet372.xml" ContentType="application/vnd.openxmlformats-officedocument.spreadsheetml.worksheet+xml"/>
  <Override PartName="/xl/worksheets/sheet373.xml" ContentType="application/vnd.openxmlformats-officedocument.spreadsheetml.worksheet+xml"/>
  <Override PartName="/xl/worksheets/sheet374.xml" ContentType="application/vnd.openxmlformats-officedocument.spreadsheetml.worksheet+xml"/>
  <Override PartName="/xl/worksheets/sheet375.xml" ContentType="application/vnd.openxmlformats-officedocument.spreadsheetml.worksheet+xml"/>
  <Override PartName="/xl/worksheets/sheet376.xml" ContentType="application/vnd.openxmlformats-officedocument.spreadsheetml.worksheet+xml"/>
  <Override PartName="/xl/worksheets/sheet377.xml" ContentType="application/vnd.openxmlformats-officedocument.spreadsheetml.worksheet+xml"/>
  <Override PartName="/xl/worksheets/sheet378.xml" ContentType="application/vnd.openxmlformats-officedocument.spreadsheetml.worksheet+xml"/>
  <Override PartName="/xl/worksheets/sheet379.xml" ContentType="application/vnd.openxmlformats-officedocument.spreadsheetml.worksheet+xml"/>
  <Override PartName="/xl/worksheets/sheet380.xml" ContentType="application/vnd.openxmlformats-officedocument.spreadsheetml.worksheet+xml"/>
  <Override PartName="/xl/worksheets/sheet381.xml" ContentType="application/vnd.openxmlformats-officedocument.spreadsheetml.worksheet+xml"/>
  <Override PartName="/xl/worksheets/sheet382.xml" ContentType="application/vnd.openxmlformats-officedocument.spreadsheetml.worksheet+xml"/>
  <Override PartName="/xl/worksheets/sheet383.xml" ContentType="application/vnd.openxmlformats-officedocument.spreadsheetml.worksheet+xml"/>
  <Override PartName="/xl/worksheets/sheet384.xml" ContentType="application/vnd.openxmlformats-officedocument.spreadsheetml.worksheet+xml"/>
  <Override PartName="/xl/worksheets/sheet385.xml" ContentType="application/vnd.openxmlformats-officedocument.spreadsheetml.worksheet+xml"/>
  <Override PartName="/xl/worksheets/sheet386.xml" ContentType="application/vnd.openxmlformats-officedocument.spreadsheetml.worksheet+xml"/>
  <Override PartName="/xl/worksheets/sheet387.xml" ContentType="application/vnd.openxmlformats-officedocument.spreadsheetml.worksheet+xml"/>
  <Override PartName="/xl/worksheets/sheet388.xml" ContentType="application/vnd.openxmlformats-officedocument.spreadsheetml.worksheet+xml"/>
  <Override PartName="/xl/worksheets/sheet389.xml" ContentType="application/vnd.openxmlformats-officedocument.spreadsheetml.worksheet+xml"/>
  <Override PartName="/xl/worksheets/sheet390.xml" ContentType="application/vnd.openxmlformats-officedocument.spreadsheetml.worksheet+xml"/>
  <Override PartName="/xl/worksheets/sheet391.xml" ContentType="application/vnd.openxmlformats-officedocument.spreadsheetml.worksheet+xml"/>
  <Override PartName="/xl/worksheets/sheet392.xml" ContentType="application/vnd.openxmlformats-officedocument.spreadsheetml.worksheet+xml"/>
  <Override PartName="/xl/worksheets/sheet393.xml" ContentType="application/vnd.openxmlformats-officedocument.spreadsheetml.worksheet+xml"/>
  <Override PartName="/xl/worksheets/sheet394.xml" ContentType="application/vnd.openxmlformats-officedocument.spreadsheetml.worksheet+xml"/>
  <Override PartName="/xl/worksheets/sheet395.xml" ContentType="application/vnd.openxmlformats-officedocument.spreadsheetml.worksheet+xml"/>
  <Override PartName="/xl/worksheets/sheet396.xml" ContentType="application/vnd.openxmlformats-officedocument.spreadsheetml.worksheet+xml"/>
  <Override PartName="/xl/worksheets/sheet397.xml" ContentType="application/vnd.openxmlformats-officedocument.spreadsheetml.worksheet+xml"/>
  <Override PartName="/xl/worksheets/sheet398.xml" ContentType="application/vnd.openxmlformats-officedocument.spreadsheetml.worksheet+xml"/>
  <Override PartName="/xl/worksheets/sheet399.xml" ContentType="application/vnd.openxmlformats-officedocument.spreadsheetml.worksheet+xml"/>
  <Override PartName="/xl/worksheets/sheet400.xml" ContentType="application/vnd.openxmlformats-officedocument.spreadsheetml.worksheet+xml"/>
  <Override PartName="/xl/worksheets/sheet401.xml" ContentType="application/vnd.openxmlformats-officedocument.spreadsheetml.worksheet+xml"/>
  <Override PartName="/xl/worksheets/sheet402.xml" ContentType="application/vnd.openxmlformats-officedocument.spreadsheetml.worksheet+xml"/>
  <Override PartName="/xl/worksheets/sheet403.xml" ContentType="application/vnd.openxmlformats-officedocument.spreadsheetml.worksheet+xml"/>
  <Override PartName="/xl/worksheets/sheet404.xml" ContentType="application/vnd.openxmlformats-officedocument.spreadsheetml.worksheet+xml"/>
  <Override PartName="/xl/worksheets/sheet405.xml" ContentType="application/vnd.openxmlformats-officedocument.spreadsheetml.worksheet+xml"/>
  <Override PartName="/xl/worksheets/sheet406.xml" ContentType="application/vnd.openxmlformats-officedocument.spreadsheetml.worksheet+xml"/>
  <Override PartName="/xl/worksheets/sheet407.xml" ContentType="application/vnd.openxmlformats-officedocument.spreadsheetml.worksheet+xml"/>
  <Override PartName="/xl/worksheets/sheet408.xml" ContentType="application/vnd.openxmlformats-officedocument.spreadsheetml.worksheet+xml"/>
  <Override PartName="/xl/worksheets/sheet409.xml" ContentType="application/vnd.openxmlformats-officedocument.spreadsheetml.worksheet+xml"/>
  <Override PartName="/xl/worksheets/sheet410.xml" ContentType="application/vnd.openxmlformats-officedocument.spreadsheetml.worksheet+xml"/>
  <Override PartName="/xl/worksheets/sheet411.xml" ContentType="application/vnd.openxmlformats-officedocument.spreadsheetml.worksheet+xml"/>
  <Override PartName="/xl/worksheets/sheet412.xml" ContentType="application/vnd.openxmlformats-officedocument.spreadsheetml.worksheet+xml"/>
  <Override PartName="/xl/worksheets/sheet413.xml" ContentType="application/vnd.openxmlformats-officedocument.spreadsheetml.worksheet+xml"/>
  <Override PartName="/xl/worksheets/sheet414.xml" ContentType="application/vnd.openxmlformats-officedocument.spreadsheetml.worksheet+xml"/>
  <Override PartName="/xl/worksheets/sheet415.xml" ContentType="application/vnd.openxmlformats-officedocument.spreadsheetml.worksheet+xml"/>
  <Override PartName="/xl/worksheets/sheet416.xml" ContentType="application/vnd.openxmlformats-officedocument.spreadsheetml.worksheet+xml"/>
  <Override PartName="/xl/worksheets/sheet417.xml" ContentType="application/vnd.openxmlformats-officedocument.spreadsheetml.worksheet+xml"/>
  <Override PartName="/xl/worksheets/sheet418.xml" ContentType="application/vnd.openxmlformats-officedocument.spreadsheetml.worksheet+xml"/>
  <Override PartName="/xl/worksheets/sheet419.xml" ContentType="application/vnd.openxmlformats-officedocument.spreadsheetml.worksheet+xml"/>
  <Override PartName="/xl/worksheets/sheet420.xml" ContentType="application/vnd.openxmlformats-officedocument.spreadsheetml.worksheet+xml"/>
  <Override PartName="/xl/worksheets/sheet421.xml" ContentType="application/vnd.openxmlformats-officedocument.spreadsheetml.worksheet+xml"/>
  <Override PartName="/xl/worksheets/sheet422.xml" ContentType="application/vnd.openxmlformats-officedocument.spreadsheetml.worksheet+xml"/>
  <Override PartName="/xl/worksheets/sheet423.xml" ContentType="application/vnd.openxmlformats-officedocument.spreadsheetml.worksheet+xml"/>
  <Override PartName="/xl/worksheets/sheet424.xml" ContentType="application/vnd.openxmlformats-officedocument.spreadsheetml.worksheet+xml"/>
  <Override PartName="/xl/worksheets/sheet425.xml" ContentType="application/vnd.openxmlformats-officedocument.spreadsheetml.worksheet+xml"/>
  <Override PartName="/xl/worksheets/sheet426.xml" ContentType="application/vnd.openxmlformats-officedocument.spreadsheetml.worksheet+xml"/>
  <Override PartName="/xl/worksheets/sheet427.xml" ContentType="application/vnd.openxmlformats-officedocument.spreadsheetml.worksheet+xml"/>
  <Override PartName="/xl/worksheets/sheet428.xml" ContentType="application/vnd.openxmlformats-officedocument.spreadsheetml.worksheet+xml"/>
  <Override PartName="/xl/worksheets/sheet429.xml" ContentType="application/vnd.openxmlformats-officedocument.spreadsheetml.worksheet+xml"/>
  <Override PartName="/xl/worksheets/sheet430.xml" ContentType="application/vnd.openxmlformats-officedocument.spreadsheetml.worksheet+xml"/>
  <Override PartName="/xl/worksheets/sheet431.xml" ContentType="application/vnd.openxmlformats-officedocument.spreadsheetml.worksheet+xml"/>
  <Override PartName="/xl/worksheets/sheet432.xml" ContentType="application/vnd.openxmlformats-officedocument.spreadsheetml.worksheet+xml"/>
  <Override PartName="/xl/worksheets/sheet433.xml" ContentType="application/vnd.openxmlformats-officedocument.spreadsheetml.worksheet+xml"/>
  <Override PartName="/xl/worksheets/sheet434.xml" ContentType="application/vnd.openxmlformats-officedocument.spreadsheetml.worksheet+xml"/>
  <Override PartName="/xl/worksheets/sheet435.xml" ContentType="application/vnd.openxmlformats-officedocument.spreadsheetml.worksheet+xml"/>
  <Override PartName="/xl/worksheets/sheet436.xml" ContentType="application/vnd.openxmlformats-officedocument.spreadsheetml.worksheet+xml"/>
  <Override PartName="/xl/worksheets/sheet437.xml" ContentType="application/vnd.openxmlformats-officedocument.spreadsheetml.worksheet+xml"/>
  <Override PartName="/xl/worksheets/sheet438.xml" ContentType="application/vnd.openxmlformats-officedocument.spreadsheetml.worksheet+xml"/>
  <Override PartName="/xl/worksheets/sheet439.xml" ContentType="application/vnd.openxmlformats-officedocument.spreadsheetml.worksheet+xml"/>
  <Override PartName="/xl/worksheets/sheet440.xml" ContentType="application/vnd.openxmlformats-officedocument.spreadsheetml.worksheet+xml"/>
  <Override PartName="/xl/worksheets/sheet441.xml" ContentType="application/vnd.openxmlformats-officedocument.spreadsheetml.worksheet+xml"/>
  <Override PartName="/xl/worksheets/sheet442.xml" ContentType="application/vnd.openxmlformats-officedocument.spreadsheetml.worksheet+xml"/>
  <Override PartName="/xl/worksheets/sheet443.xml" ContentType="application/vnd.openxmlformats-officedocument.spreadsheetml.worksheet+xml"/>
  <Override PartName="/xl/worksheets/sheet444.xml" ContentType="application/vnd.openxmlformats-officedocument.spreadsheetml.worksheet+xml"/>
  <Override PartName="/xl/worksheets/sheet445.xml" ContentType="application/vnd.openxmlformats-officedocument.spreadsheetml.worksheet+xml"/>
  <Override PartName="/xl/worksheets/sheet446.xml" ContentType="application/vnd.openxmlformats-officedocument.spreadsheetml.worksheet+xml"/>
  <Override PartName="/xl/worksheets/sheet447.xml" ContentType="application/vnd.openxmlformats-officedocument.spreadsheetml.worksheet+xml"/>
  <Override PartName="/xl/worksheets/sheet448.xml" ContentType="application/vnd.openxmlformats-officedocument.spreadsheetml.worksheet+xml"/>
  <Override PartName="/xl/worksheets/sheet449.xml" ContentType="application/vnd.openxmlformats-officedocument.spreadsheetml.worksheet+xml"/>
  <Override PartName="/xl/worksheets/sheet450.xml" ContentType="application/vnd.openxmlformats-officedocument.spreadsheetml.worksheet+xml"/>
  <Override PartName="/xl/worksheets/sheet451.xml" ContentType="application/vnd.openxmlformats-officedocument.spreadsheetml.worksheet+xml"/>
  <Override PartName="/xl/worksheets/sheet452.xml" ContentType="application/vnd.openxmlformats-officedocument.spreadsheetml.worksheet+xml"/>
  <Override PartName="/xl/worksheets/sheet453.xml" ContentType="application/vnd.openxmlformats-officedocument.spreadsheetml.worksheet+xml"/>
  <Override PartName="/xl/worksheets/sheet454.xml" ContentType="application/vnd.openxmlformats-officedocument.spreadsheetml.worksheet+xml"/>
  <Override PartName="/xl/worksheets/sheet455.xml" ContentType="application/vnd.openxmlformats-officedocument.spreadsheetml.worksheet+xml"/>
  <Override PartName="/xl/worksheets/sheet456.xml" ContentType="application/vnd.openxmlformats-officedocument.spreadsheetml.worksheet+xml"/>
  <Override PartName="/xl/worksheets/sheet457.xml" ContentType="application/vnd.openxmlformats-officedocument.spreadsheetml.worksheet+xml"/>
  <Override PartName="/xl/worksheets/sheet458.xml" ContentType="application/vnd.openxmlformats-officedocument.spreadsheetml.worksheet+xml"/>
  <Override PartName="/xl/worksheets/sheet459.xml" ContentType="application/vnd.openxmlformats-officedocument.spreadsheetml.worksheet+xml"/>
  <Override PartName="/xl/worksheets/sheet460.xml" ContentType="application/vnd.openxmlformats-officedocument.spreadsheetml.worksheet+xml"/>
  <Override PartName="/xl/worksheets/sheet461.xml" ContentType="application/vnd.openxmlformats-officedocument.spreadsheetml.worksheet+xml"/>
  <Override PartName="/xl/worksheets/sheet462.xml" ContentType="application/vnd.openxmlformats-officedocument.spreadsheetml.worksheet+xml"/>
  <Override PartName="/xl/worksheets/sheet463.xml" ContentType="application/vnd.openxmlformats-officedocument.spreadsheetml.worksheet+xml"/>
  <Override PartName="/xl/worksheets/sheet464.xml" ContentType="application/vnd.openxmlformats-officedocument.spreadsheetml.worksheet+xml"/>
  <Override PartName="/xl/worksheets/sheet465.xml" ContentType="application/vnd.openxmlformats-officedocument.spreadsheetml.worksheet+xml"/>
  <Override PartName="/xl/worksheets/sheet466.xml" ContentType="application/vnd.openxmlformats-officedocument.spreadsheetml.worksheet+xml"/>
  <Override PartName="/xl/worksheets/sheet467.xml" ContentType="application/vnd.openxmlformats-officedocument.spreadsheetml.worksheet+xml"/>
  <Override PartName="/xl/worksheets/sheet468.xml" ContentType="application/vnd.openxmlformats-officedocument.spreadsheetml.worksheet+xml"/>
  <Override PartName="/xl/worksheets/sheet469.xml" ContentType="application/vnd.openxmlformats-officedocument.spreadsheetml.worksheet+xml"/>
  <Override PartName="/xl/worksheets/sheet470.xml" ContentType="application/vnd.openxmlformats-officedocument.spreadsheetml.worksheet+xml"/>
  <Override PartName="/xl/worksheets/sheet471.xml" ContentType="application/vnd.openxmlformats-officedocument.spreadsheetml.worksheet+xml"/>
  <Override PartName="/xl/worksheets/sheet472.xml" ContentType="application/vnd.openxmlformats-officedocument.spreadsheetml.worksheet+xml"/>
  <Override PartName="/xl/worksheets/sheet473.xml" ContentType="application/vnd.openxmlformats-officedocument.spreadsheetml.worksheet+xml"/>
  <Override PartName="/xl/worksheets/sheet474.xml" ContentType="application/vnd.openxmlformats-officedocument.spreadsheetml.worksheet+xml"/>
  <Override PartName="/xl/worksheets/sheet475.xml" ContentType="application/vnd.openxmlformats-officedocument.spreadsheetml.worksheet+xml"/>
  <Override PartName="/xl/worksheets/sheet476.xml" ContentType="application/vnd.openxmlformats-officedocument.spreadsheetml.worksheet+xml"/>
  <Override PartName="/xl/worksheets/sheet477.xml" ContentType="application/vnd.openxmlformats-officedocument.spreadsheetml.worksheet+xml"/>
  <Override PartName="/xl/worksheets/sheet478.xml" ContentType="application/vnd.openxmlformats-officedocument.spreadsheetml.worksheet+xml"/>
  <Override PartName="/xl/worksheets/sheet479.xml" ContentType="application/vnd.openxmlformats-officedocument.spreadsheetml.worksheet+xml"/>
  <Override PartName="/xl/worksheets/sheet480.xml" ContentType="application/vnd.openxmlformats-officedocument.spreadsheetml.worksheet+xml"/>
  <Override PartName="/xl/worksheets/sheet481.xml" ContentType="application/vnd.openxmlformats-officedocument.spreadsheetml.worksheet+xml"/>
  <Override PartName="/xl/worksheets/sheet482.xml" ContentType="application/vnd.openxmlformats-officedocument.spreadsheetml.worksheet+xml"/>
  <Override PartName="/xl/worksheets/sheet483.xml" ContentType="application/vnd.openxmlformats-officedocument.spreadsheetml.worksheet+xml"/>
  <Override PartName="/xl/worksheets/sheet484.xml" ContentType="application/vnd.openxmlformats-officedocument.spreadsheetml.worksheet+xml"/>
  <Override PartName="/xl/worksheets/sheet485.xml" ContentType="application/vnd.openxmlformats-officedocument.spreadsheetml.worksheet+xml"/>
  <Override PartName="/xl/worksheets/sheet486.xml" ContentType="application/vnd.openxmlformats-officedocument.spreadsheetml.worksheet+xml"/>
  <Override PartName="/xl/worksheets/sheet487.xml" ContentType="application/vnd.openxmlformats-officedocument.spreadsheetml.worksheet+xml"/>
  <Override PartName="/xl/worksheets/sheet488.xml" ContentType="application/vnd.openxmlformats-officedocument.spreadsheetml.worksheet+xml"/>
  <Override PartName="/xl/worksheets/sheet489.xml" ContentType="application/vnd.openxmlformats-officedocument.spreadsheetml.worksheet+xml"/>
  <Override PartName="/xl/worksheets/sheet490.xml" ContentType="application/vnd.openxmlformats-officedocument.spreadsheetml.worksheet+xml"/>
  <Override PartName="/xl/worksheets/sheet491.xml" ContentType="application/vnd.openxmlformats-officedocument.spreadsheetml.worksheet+xml"/>
  <Override PartName="/xl/worksheets/sheet492.xml" ContentType="application/vnd.openxmlformats-officedocument.spreadsheetml.worksheet+xml"/>
  <Override PartName="/xl/worksheets/sheet493.xml" ContentType="application/vnd.openxmlformats-officedocument.spreadsheetml.worksheet+xml"/>
  <Override PartName="/xl/worksheets/sheet494.xml" ContentType="application/vnd.openxmlformats-officedocument.spreadsheetml.worksheet+xml"/>
  <Override PartName="/xl/worksheets/sheet495.xml" ContentType="application/vnd.openxmlformats-officedocument.spreadsheetml.worksheet+xml"/>
  <Override PartName="/xl/worksheets/sheet496.xml" ContentType="application/vnd.openxmlformats-officedocument.spreadsheetml.worksheet+xml"/>
  <Override PartName="/xl/worksheets/sheet497.xml" ContentType="application/vnd.openxmlformats-officedocument.spreadsheetml.worksheet+xml"/>
  <Override PartName="/xl/worksheets/sheet498.xml" ContentType="application/vnd.openxmlformats-officedocument.spreadsheetml.worksheet+xml"/>
  <Override PartName="/xl/worksheets/sheet499.xml" ContentType="application/vnd.openxmlformats-officedocument.spreadsheetml.worksheet+xml"/>
  <Override PartName="/xl/worksheets/sheet500.xml" ContentType="application/vnd.openxmlformats-officedocument.spreadsheetml.worksheet+xml"/>
  <Override PartName="/xl/worksheets/sheet501.xml" ContentType="application/vnd.openxmlformats-officedocument.spreadsheetml.worksheet+xml"/>
  <Override PartName="/xl/worksheets/sheet502.xml" ContentType="application/vnd.openxmlformats-officedocument.spreadsheetml.worksheet+xml"/>
  <Override PartName="/xl/worksheets/sheet503.xml" ContentType="application/vnd.openxmlformats-officedocument.spreadsheetml.worksheet+xml"/>
  <Override PartName="/xl/worksheets/sheet504.xml" ContentType="application/vnd.openxmlformats-officedocument.spreadsheetml.worksheet+xml"/>
  <Override PartName="/xl/worksheets/sheet505.xml" ContentType="application/vnd.openxmlformats-officedocument.spreadsheetml.worksheet+xml"/>
  <Override PartName="/xl/worksheets/sheet506.xml" ContentType="application/vnd.openxmlformats-officedocument.spreadsheetml.worksheet+xml"/>
  <Override PartName="/xl/worksheets/sheet507.xml" ContentType="application/vnd.openxmlformats-officedocument.spreadsheetml.worksheet+xml"/>
  <Override PartName="/xl/worksheets/sheet508.xml" ContentType="application/vnd.openxmlformats-officedocument.spreadsheetml.worksheet+xml"/>
  <Override PartName="/xl/worksheets/sheet509.xml" ContentType="application/vnd.openxmlformats-officedocument.spreadsheetml.worksheet+xml"/>
  <Override PartName="/xl/worksheets/sheet510.xml" ContentType="application/vnd.openxmlformats-officedocument.spreadsheetml.worksheet+xml"/>
  <Override PartName="/xl/worksheets/sheet511.xml" ContentType="application/vnd.openxmlformats-officedocument.spreadsheetml.worksheet+xml"/>
  <Override PartName="/xl/worksheets/sheet512.xml" ContentType="application/vnd.openxmlformats-officedocument.spreadsheetml.worksheet+xml"/>
  <Override PartName="/xl/worksheets/sheet513.xml" ContentType="application/vnd.openxmlformats-officedocument.spreadsheetml.worksheet+xml"/>
  <Override PartName="/xl/worksheets/sheet514.xml" ContentType="application/vnd.openxmlformats-officedocument.spreadsheetml.worksheet+xml"/>
  <Override PartName="/xl/worksheets/sheet515.xml" ContentType="application/vnd.openxmlformats-officedocument.spreadsheetml.worksheet+xml"/>
  <Override PartName="/xl/worksheets/sheet516.xml" ContentType="application/vnd.openxmlformats-officedocument.spreadsheetml.worksheet+xml"/>
  <Override PartName="/xl/worksheets/sheet517.xml" ContentType="application/vnd.openxmlformats-officedocument.spreadsheetml.worksheet+xml"/>
  <Override PartName="/xl/worksheets/sheet518.xml" ContentType="application/vnd.openxmlformats-officedocument.spreadsheetml.worksheet+xml"/>
  <Override PartName="/xl/worksheets/sheet519.xml" ContentType="application/vnd.openxmlformats-officedocument.spreadsheetml.worksheet+xml"/>
  <Override PartName="/xl/worksheets/sheet520.xml" ContentType="application/vnd.openxmlformats-officedocument.spreadsheetml.worksheet+xml"/>
  <Override PartName="/xl/worksheets/sheet521.xml" ContentType="application/vnd.openxmlformats-officedocument.spreadsheetml.worksheet+xml"/>
  <Override PartName="/xl/worksheets/sheet522.xml" ContentType="application/vnd.openxmlformats-officedocument.spreadsheetml.worksheet+xml"/>
  <Override PartName="/xl/worksheets/sheet523.xml" ContentType="application/vnd.openxmlformats-officedocument.spreadsheetml.worksheet+xml"/>
  <Override PartName="/xl/worksheets/sheet524.xml" ContentType="application/vnd.openxmlformats-officedocument.spreadsheetml.worksheet+xml"/>
  <Override PartName="/xl/worksheets/sheet525.xml" ContentType="application/vnd.openxmlformats-officedocument.spreadsheetml.worksheet+xml"/>
  <Override PartName="/xl/worksheets/sheet526.xml" ContentType="application/vnd.openxmlformats-officedocument.spreadsheetml.worksheet+xml"/>
  <Override PartName="/xl/worksheets/sheet527.xml" ContentType="application/vnd.openxmlformats-officedocument.spreadsheetml.worksheet+xml"/>
  <Override PartName="/xl/worksheets/sheet528.xml" ContentType="application/vnd.openxmlformats-officedocument.spreadsheetml.worksheet+xml"/>
  <Override PartName="/xl/worksheets/sheet529.xml" ContentType="application/vnd.openxmlformats-officedocument.spreadsheetml.worksheet+xml"/>
  <Override PartName="/xl/worksheets/sheet530.xml" ContentType="application/vnd.openxmlformats-officedocument.spreadsheetml.worksheet+xml"/>
  <Override PartName="/xl/worksheets/sheet531.xml" ContentType="application/vnd.openxmlformats-officedocument.spreadsheetml.worksheet+xml"/>
  <Override PartName="/xl/worksheets/sheet532.xml" ContentType="application/vnd.openxmlformats-officedocument.spreadsheetml.worksheet+xml"/>
  <Override PartName="/xl/worksheets/sheet533.xml" ContentType="application/vnd.openxmlformats-officedocument.spreadsheetml.worksheet+xml"/>
  <Override PartName="/xl/worksheets/sheet534.xml" ContentType="application/vnd.openxmlformats-officedocument.spreadsheetml.worksheet+xml"/>
  <Override PartName="/xl/worksheets/sheet535.xml" ContentType="application/vnd.openxmlformats-officedocument.spreadsheetml.worksheet+xml"/>
  <Override PartName="/xl/worksheets/sheet536.xml" ContentType="application/vnd.openxmlformats-officedocument.spreadsheetml.worksheet+xml"/>
  <Override PartName="/xl/worksheets/sheet537.xml" ContentType="application/vnd.openxmlformats-officedocument.spreadsheetml.worksheet+xml"/>
  <Override PartName="/xl/worksheets/sheet538.xml" ContentType="application/vnd.openxmlformats-officedocument.spreadsheetml.worksheet+xml"/>
  <Override PartName="/xl/worksheets/sheet539.xml" ContentType="application/vnd.openxmlformats-officedocument.spreadsheetml.worksheet+xml"/>
  <Override PartName="/xl/worksheets/sheet540.xml" ContentType="application/vnd.openxmlformats-officedocument.spreadsheetml.worksheet+xml"/>
  <Override PartName="/xl/worksheets/sheet541.xml" ContentType="application/vnd.openxmlformats-officedocument.spreadsheetml.worksheet+xml"/>
  <Override PartName="/xl/worksheets/sheet542.xml" ContentType="application/vnd.openxmlformats-officedocument.spreadsheetml.worksheet+xml"/>
  <Override PartName="/xl/worksheets/sheet543.xml" ContentType="application/vnd.openxmlformats-officedocument.spreadsheetml.worksheet+xml"/>
  <Override PartName="/xl/worksheets/sheet544.xml" ContentType="application/vnd.openxmlformats-officedocument.spreadsheetml.worksheet+xml"/>
  <Override PartName="/xl/worksheets/sheet5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4.xml" ContentType="application/vnd.openxmlformats-officedocument.drawing+xml"/>
  <Override PartName="/xl/drawings/drawing5.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6.xml" ContentType="application/vnd.openxmlformats-officedocument.drawingml.chartshapes+xml"/>
  <Override PartName="/xl/drawings/drawing7.xml" ContentType="application/vnd.openxmlformats-officedocument.drawing+xml"/>
  <Override PartName="/xl/drawings/drawing8.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9.xml" ContentType="application/vnd.openxmlformats-officedocument.drawing+xml"/>
  <Override PartName="/xl/drawings/drawing10.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1.xml" ContentType="application/vnd.openxmlformats-officedocument.drawing+xml"/>
  <Override PartName="/xl/drawings/drawing12.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3.xml" ContentType="application/vnd.openxmlformats-officedocument.drawingml.chartshapes+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3.xml" ContentType="application/vnd.openxmlformats-officedocument.drawing+xml"/>
  <Override PartName="/xl/drawings/drawing24.xml" ContentType="application/vnd.openxmlformats-officedocument.drawing+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25.xml" ContentType="application/vnd.openxmlformats-officedocument.drawing+xml"/>
  <Override PartName="/xl/drawings/drawing26.xml" ContentType="application/vnd.openxmlformats-officedocument.drawing+xml"/>
  <Override PartName="/xl/comments1.xml" ContentType="application/vnd.openxmlformats-officedocument.spreadsheetml.comments+xml"/>
  <Override PartName="/xl/charts/chart9.xml" ContentType="application/vnd.openxmlformats-officedocument.drawingml.chart+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charts/chart10.xml" ContentType="application/vnd.openxmlformats-officedocument.drawingml.chart+xml"/>
  <Override PartName="/xl/charts/style9.xml" ContentType="application/vnd.ms-office.chartstyle+xml"/>
  <Override PartName="/xl/charts/colors9.xml" ContentType="application/vnd.ms-office.chartcolorstyle+xml"/>
  <Override PartName="/xl/drawings/drawing31.xml" ContentType="application/vnd.openxmlformats-officedocument.drawing+xml"/>
  <Override PartName="/xl/drawings/drawing32.xml" ContentType="application/vnd.openxmlformats-officedocument.drawing+xml"/>
  <Override PartName="/xl/charts/chart11.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33.xml" ContentType="application/vnd.openxmlformats-officedocument.drawing+xml"/>
  <Override PartName="/xl/drawings/drawing34.xml" ContentType="application/vnd.openxmlformats-officedocument.drawing+xml"/>
  <Override PartName="/xl/charts/chart12.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35.xml" ContentType="application/vnd.openxmlformats-officedocument.drawing+xml"/>
  <Override PartName="/xl/drawings/drawing36.xml" ContentType="application/vnd.openxmlformats-officedocument.drawing+xml"/>
  <Override PartName="/xl/charts/chart13.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37.xml" ContentType="application/vnd.openxmlformats-officedocument.drawing+xml"/>
  <Override PartName="/xl/drawings/drawing38.xml" ContentType="application/vnd.openxmlformats-officedocument.drawing+xml"/>
  <Override PartName="/xl/charts/chart14.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39.xml" ContentType="application/vnd.openxmlformats-officedocument.drawing+xml"/>
  <Override PartName="/xl/drawings/drawing40.xml" ContentType="application/vnd.openxmlformats-officedocument.drawing+xml"/>
  <Override PartName="/xl/charts/chart15.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41.xml" ContentType="application/vnd.openxmlformats-officedocument.drawing+xml"/>
  <Override PartName="/xl/drawings/drawing42.xml" ContentType="application/vnd.openxmlformats-officedocument.drawing+xml"/>
  <Override PartName="/xl/charts/chart16.xml" ContentType="application/vnd.openxmlformats-officedocument.drawingml.chart+xml"/>
  <Override PartName="/xl/drawings/drawing43.xml" ContentType="application/vnd.openxmlformats-officedocument.drawing+xml"/>
  <Override PartName="/xl/drawings/drawing44.xml" ContentType="application/vnd.openxmlformats-officedocument.drawing+xml"/>
  <Override PartName="/xl/charts/chart17.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45.xml" ContentType="application/vnd.openxmlformats-officedocument.drawing+xml"/>
  <Override PartName="/xl/drawings/drawing46.xml" ContentType="application/vnd.openxmlformats-officedocument.drawing+xml"/>
  <Override PartName="/xl/charts/chart18.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47.xml" ContentType="application/vnd.openxmlformats-officedocument.drawing+xml"/>
  <Override PartName="/xl/drawings/drawing48.xml" ContentType="application/vnd.openxmlformats-officedocument.drawing+xml"/>
  <Override PartName="/xl/charts/chart19.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49.xml" ContentType="application/vnd.openxmlformats-officedocument.drawing+xml"/>
  <Override PartName="/xl/drawings/drawing50.xml" ContentType="application/vnd.openxmlformats-officedocument.drawing+xml"/>
  <Override PartName="/xl/charts/chart20.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51.xml" ContentType="application/vnd.openxmlformats-officedocument.drawing+xml"/>
  <Override PartName="/xl/drawings/drawing52.xml" ContentType="application/vnd.openxmlformats-officedocument.drawing+xml"/>
  <Override PartName="/xl/charts/chart21.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53.xml" ContentType="application/vnd.openxmlformats-officedocument.drawing+xml"/>
  <Override PartName="/xl/drawings/drawing54.xml" ContentType="application/vnd.openxmlformats-officedocument.drawing+xml"/>
  <Override PartName="/xl/charts/chart22.xml" ContentType="application/vnd.openxmlformats-officedocument.drawingml.chart+xml"/>
  <Override PartName="/xl/drawings/drawing55.xml" ContentType="application/vnd.openxmlformats-officedocument.drawing+xml"/>
  <Override PartName="/xl/drawings/drawing56.xml" ContentType="application/vnd.openxmlformats-officedocument.drawing+xml"/>
  <Override PartName="/xl/charts/chart23.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57.xml" ContentType="application/vnd.openxmlformats-officedocument.drawing+xml"/>
  <Override PartName="/xl/drawings/drawing58.xml" ContentType="application/vnd.openxmlformats-officedocument.drawing+xml"/>
  <Override PartName="/xl/charts/chart24.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charts/chart25.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62.xml" ContentType="application/vnd.openxmlformats-officedocument.drawing+xml"/>
  <Override PartName="/xl/drawings/drawing63.xml" ContentType="application/vnd.openxmlformats-officedocument.drawing+xml"/>
  <Override PartName="/xl/charts/chart26.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64.xml" ContentType="application/vnd.openxmlformats-officedocument.drawingml.chartshapes+xml"/>
  <Override PartName="/xl/drawings/drawing65.xml" ContentType="application/vnd.openxmlformats-officedocument.drawing+xml"/>
  <Override PartName="/xl/drawings/drawing66.xml" ContentType="application/vnd.openxmlformats-officedocument.drawing+xml"/>
  <Override PartName="/xl/charts/chart27.xml" ContentType="application/vnd.openxmlformats-officedocument.drawingml.chart+xml"/>
  <Override PartName="/xl/drawings/drawing67.xml" ContentType="application/vnd.openxmlformats-officedocument.drawing+xml"/>
  <Override PartName="/xl/charts/chart28.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68.xml" ContentType="application/vnd.openxmlformats-officedocument.drawing+xml"/>
  <Override PartName="/xl/drawings/drawing69.xml" ContentType="application/vnd.openxmlformats-officedocument.drawing+xml"/>
  <Override PartName="/xl/charts/chart29.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70.xml" ContentType="application/vnd.openxmlformats-officedocument.drawing+xml"/>
  <Override PartName="/xl/drawings/drawing71.xml" ContentType="application/vnd.openxmlformats-officedocument.drawing+xml"/>
  <Override PartName="/xl/charts/chart30.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72.xml" ContentType="application/vnd.openxmlformats-officedocument.drawing+xml"/>
  <Override PartName="/xl/drawings/drawing73.xml" ContentType="application/vnd.openxmlformats-officedocument.drawing+xml"/>
  <Override PartName="/xl/charts/chart31.xml" ContentType="application/vnd.openxmlformats-officedocument.drawingml.chart+xml"/>
  <Override PartName="/xl/charts/style27.xml" ContentType="application/vnd.ms-office.chartstyle+xml"/>
  <Override PartName="/xl/charts/colors27.xml" ContentType="application/vnd.ms-office.chartcolorstyle+xml"/>
  <Override PartName="/xl/theme/themeOverride1.xml" ContentType="application/vnd.openxmlformats-officedocument.themeOverride+xml"/>
  <Override PartName="/xl/drawings/drawing74.xml" ContentType="application/vnd.openxmlformats-officedocument.drawing+xml"/>
  <Override PartName="/xl/drawings/drawing75.xml" ContentType="application/vnd.openxmlformats-officedocument.drawing+xml"/>
  <Override PartName="/xl/charts/chart32.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76.xml" ContentType="application/vnd.openxmlformats-officedocument.drawing+xml"/>
  <Override PartName="/xl/drawings/drawing77.xml" ContentType="application/vnd.openxmlformats-officedocument.drawing+xml"/>
  <Override PartName="/xl/drawings/drawing78.xml" ContentType="application/vnd.openxmlformats-officedocument.drawing+xml"/>
  <Override PartName="/xl/drawings/drawing79.xml" ContentType="application/vnd.openxmlformats-officedocument.drawing+xml"/>
  <Override PartName="/xl/charts/chart33.xml" ContentType="application/vnd.openxmlformats-officedocument.drawingml.chart+xml"/>
  <Override PartName="/xl/charts/style29.xml" ContentType="application/vnd.ms-office.chartstyle+xml"/>
  <Override PartName="/xl/charts/colors29.xml" ContentType="application/vnd.ms-office.chartcolorstyle+xml"/>
  <Override PartName="/xl/drawings/drawing80.xml" ContentType="application/vnd.openxmlformats-officedocument.drawing+xml"/>
  <Override PartName="/xl/drawings/drawing81.xml" ContentType="application/vnd.openxmlformats-officedocument.drawing+xml"/>
  <Override PartName="/xl/drawings/drawing82.xml" ContentType="application/vnd.openxmlformats-officedocument.drawing+xml"/>
  <Override PartName="/xl/drawings/drawing83.xml" ContentType="application/vnd.openxmlformats-officedocument.drawing+xml"/>
  <Override PartName="/xl/charts/chart34.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84.xml" ContentType="application/vnd.openxmlformats-officedocument.drawing+xml"/>
  <Override PartName="/xl/drawings/drawing85.xml" ContentType="application/vnd.openxmlformats-officedocument.drawing+xml"/>
  <Override PartName="/xl/charts/chart35.xml" ContentType="application/vnd.openxmlformats-officedocument.drawingml.chart+xml"/>
  <Override PartName="/xl/charts/style31.xml" ContentType="application/vnd.ms-office.chartstyle+xml"/>
  <Override PartName="/xl/charts/colors31.xml" ContentType="application/vnd.ms-office.chartcolorstyle+xml"/>
  <Override PartName="/xl/drawings/drawing86.xml" ContentType="application/vnd.openxmlformats-officedocument.drawing+xml"/>
  <Override PartName="/xl/charts/chart36.xml" ContentType="application/vnd.openxmlformats-officedocument.drawingml.chart+xml"/>
  <Override PartName="/xl/charts/style32.xml" ContentType="application/vnd.ms-office.chartstyle+xml"/>
  <Override PartName="/xl/charts/colors32.xml" ContentType="application/vnd.ms-office.chartcolorstyle+xml"/>
  <Override PartName="/xl/drawings/drawing87.xml" ContentType="application/vnd.openxmlformats-officedocument.drawingml.chartshapes+xml"/>
  <Override PartName="/xl/drawings/drawing88.xml" ContentType="application/vnd.openxmlformats-officedocument.drawing+xml"/>
  <Override PartName="/xl/drawings/drawing89.xml" ContentType="application/vnd.openxmlformats-officedocument.drawing+xml"/>
  <Override PartName="/xl/charts/chart37.xml" ContentType="application/vnd.openxmlformats-officedocument.drawingml.chart+xml"/>
  <Override PartName="/xl/charts/style33.xml" ContentType="application/vnd.ms-office.chartstyle+xml"/>
  <Override PartName="/xl/charts/colors33.xml" ContentType="application/vnd.ms-office.chartcolorstyle+xml"/>
  <Override PartName="/xl/charts/chart38.xml" ContentType="application/vnd.openxmlformats-officedocument.drawingml.chart+xml"/>
  <Override PartName="/xl/charts/style34.xml" ContentType="application/vnd.ms-office.chartstyle+xml"/>
  <Override PartName="/xl/charts/colors34.xml" ContentType="application/vnd.ms-office.chartcolorstyle+xml"/>
  <Override PartName="/xl/drawings/drawing90.xml" ContentType="application/vnd.openxmlformats-officedocument.drawing+xml"/>
  <Override PartName="/xl/drawings/drawing91.xml" ContentType="application/vnd.openxmlformats-officedocument.drawing+xml"/>
  <Override PartName="/xl/charts/chart39.xml" ContentType="application/vnd.openxmlformats-officedocument.drawingml.chart+xml"/>
  <Override PartName="/xl/drawings/drawing92.xml" ContentType="application/vnd.openxmlformats-officedocument.drawing+xml"/>
  <Override PartName="/xl/charts/chart40.xml" ContentType="application/vnd.openxmlformats-officedocument.drawingml.chart+xml"/>
  <Override PartName="/xl/charts/style35.xml" ContentType="application/vnd.ms-office.chartstyle+xml"/>
  <Override PartName="/xl/charts/colors35.xml" ContentType="application/vnd.ms-office.chartcolorstyle+xml"/>
  <Override PartName="/xl/charts/chart41.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93.xml" ContentType="application/vnd.openxmlformats-officedocument.drawing+xml"/>
  <Override PartName="/xl/drawings/drawing94.xml" ContentType="application/vnd.openxmlformats-officedocument.drawing+xml"/>
  <Override PartName="/xl/charts/chart42.xml" ContentType="application/vnd.openxmlformats-officedocument.drawingml.chart+xml"/>
  <Override PartName="/xl/charts/style37.xml" ContentType="application/vnd.ms-office.chartstyle+xml"/>
  <Override PartName="/xl/charts/colors37.xml" ContentType="application/vnd.ms-office.chartcolorstyle+xml"/>
  <Override PartName="/xl/drawings/drawing95.xml" ContentType="application/vnd.openxmlformats-officedocument.drawing+xml"/>
  <Override PartName="/xl/drawings/drawing96.xml" ContentType="application/vnd.openxmlformats-officedocument.drawing+xml"/>
  <Override PartName="/xl/drawings/drawing97.xml" ContentType="application/vnd.openxmlformats-officedocument.drawing+xml"/>
  <Override PartName="/xl/charts/chart43.xml" ContentType="application/vnd.openxmlformats-officedocument.drawingml.chart+xml"/>
  <Override PartName="/xl/charts/style38.xml" ContentType="application/vnd.ms-office.chartstyle+xml"/>
  <Override PartName="/xl/charts/colors38.xml" ContentType="application/vnd.ms-office.chartcolorstyle+xml"/>
  <Override PartName="/xl/drawings/drawing98.xml" ContentType="application/vnd.openxmlformats-officedocument.drawing+xml"/>
  <Override PartName="/xl/drawings/drawing99.xml" ContentType="application/vnd.openxmlformats-officedocument.drawing+xml"/>
  <Override PartName="/xl/drawings/drawing100.xml" ContentType="application/vnd.openxmlformats-officedocument.drawing+xml"/>
  <Override PartName="/xl/charts/chart44.xml" ContentType="application/vnd.openxmlformats-officedocument.drawingml.chart+xml"/>
  <Override PartName="/xl/charts/style39.xml" ContentType="application/vnd.ms-office.chartstyle+xml"/>
  <Override PartName="/xl/charts/colors39.xml" ContentType="application/vnd.ms-office.chartcolorstyle+xml"/>
  <Override PartName="/xl/drawings/drawing101.xml" ContentType="application/vnd.openxmlformats-officedocument.drawing+xml"/>
  <Override PartName="/xl/drawings/drawing102.xml" ContentType="application/vnd.openxmlformats-officedocument.drawing+xml"/>
  <Override PartName="/xl/drawings/drawing103.xml" ContentType="application/vnd.openxmlformats-officedocument.drawing+xml"/>
  <Override PartName="/xl/drawings/drawing104.xml" ContentType="application/vnd.openxmlformats-officedocument.drawing+xml"/>
  <Override PartName="/xl/charts/chart45.xml" ContentType="application/vnd.openxmlformats-officedocument.drawingml.chart+xml"/>
  <Override PartName="/xl/charts/style40.xml" ContentType="application/vnd.ms-office.chartstyle+xml"/>
  <Override PartName="/xl/charts/colors40.xml" ContentType="application/vnd.ms-office.chartcolorstyle+xml"/>
  <Override PartName="/xl/drawings/drawing105.xml" ContentType="application/vnd.openxmlformats-officedocument.drawing+xml"/>
  <Override PartName="/xl/drawings/drawing106.xml" ContentType="application/vnd.openxmlformats-officedocument.drawing+xml"/>
  <Override PartName="/xl/charts/chart46.xml" ContentType="application/vnd.openxmlformats-officedocument.drawingml.chart+xml"/>
  <Override PartName="/xl/charts/style41.xml" ContentType="application/vnd.ms-office.chartstyle+xml"/>
  <Override PartName="/xl/charts/colors41.xml" ContentType="application/vnd.ms-office.chartcolorstyle+xml"/>
  <Override PartName="/xl/drawings/drawing107.xml" ContentType="application/vnd.openxmlformats-officedocument.drawing+xml"/>
  <Override PartName="/xl/drawings/drawing108.xml" ContentType="application/vnd.openxmlformats-officedocument.drawing+xml"/>
  <Override PartName="/xl/drawings/drawing109.xml" ContentType="application/vnd.openxmlformats-officedocument.drawing+xml"/>
  <Override PartName="/xl/charts/chart47.xml" ContentType="application/vnd.openxmlformats-officedocument.drawingml.chart+xml"/>
  <Override PartName="/xl/charts/style42.xml" ContentType="application/vnd.ms-office.chartstyle+xml"/>
  <Override PartName="/xl/charts/colors42.xml" ContentType="application/vnd.ms-office.chartcolorstyle+xml"/>
  <Override PartName="/xl/drawings/drawing110.xml" ContentType="application/vnd.openxmlformats-officedocument.drawing+xml"/>
  <Override PartName="/xl/drawings/drawing111.xml" ContentType="application/vnd.openxmlformats-officedocument.drawing+xml"/>
  <Override PartName="/xl/drawings/drawing112.xml" ContentType="application/vnd.openxmlformats-officedocument.drawing+xml"/>
  <Override PartName="/xl/charts/chart48.xml" ContentType="application/vnd.openxmlformats-officedocument.drawingml.chart+xml"/>
  <Override PartName="/xl/charts/style43.xml" ContentType="application/vnd.ms-office.chartstyle+xml"/>
  <Override PartName="/xl/charts/colors43.xml" ContentType="application/vnd.ms-office.chartcolorstyle+xml"/>
  <Override PartName="/xl/drawings/drawing113.xml" ContentType="application/vnd.openxmlformats-officedocument.drawing+xml"/>
  <Override PartName="/xl/drawings/drawing114.xml" ContentType="application/vnd.openxmlformats-officedocument.drawing+xml"/>
  <Override PartName="/xl/charts/chart49.xml" ContentType="application/vnd.openxmlformats-officedocument.drawingml.chart+xml"/>
  <Override PartName="/xl/charts/style44.xml" ContentType="application/vnd.ms-office.chartstyle+xml"/>
  <Override PartName="/xl/charts/colors44.xml" ContentType="application/vnd.ms-office.chartcolorstyle+xml"/>
  <Override PartName="/xl/drawings/drawing115.xml" ContentType="application/vnd.openxmlformats-officedocument.drawingml.chartshapes+xml"/>
  <Override PartName="/xl/drawings/drawing116.xml" ContentType="application/vnd.openxmlformats-officedocument.drawing+xml"/>
  <Override PartName="/xl/drawings/drawing117.xml" ContentType="application/vnd.openxmlformats-officedocument.drawing+xml"/>
  <Override PartName="/xl/charts/chart50.xml" ContentType="application/vnd.openxmlformats-officedocument.drawingml.chart+xml"/>
  <Override PartName="/xl/charts/style45.xml" ContentType="application/vnd.ms-office.chartstyle+xml"/>
  <Override PartName="/xl/charts/colors45.xml" ContentType="application/vnd.ms-office.chartcolorstyle+xml"/>
  <Override PartName="/xl/drawings/drawing118.xml" ContentType="application/vnd.openxmlformats-officedocument.drawing+xml"/>
  <Override PartName="/xl/drawings/drawing119.xml" ContentType="application/vnd.openxmlformats-officedocument.drawing+xml"/>
  <Override PartName="/xl/drawings/drawing120.xml" ContentType="application/vnd.openxmlformats-officedocument.drawing+xml"/>
  <Override PartName="/xl/drawings/drawing121.xml" ContentType="application/vnd.openxmlformats-officedocument.drawing+xml"/>
  <Override PartName="/xl/charts/chart51.xml" ContentType="application/vnd.openxmlformats-officedocument.drawingml.chart+xml"/>
  <Override PartName="/xl/charts/style46.xml" ContentType="application/vnd.ms-office.chartstyle+xml"/>
  <Override PartName="/xl/charts/colors46.xml" ContentType="application/vnd.ms-office.chartcolorstyle+xml"/>
  <Override PartName="/xl/drawings/drawing122.xml" ContentType="application/vnd.openxmlformats-officedocument.drawingml.chartshapes+xml"/>
  <Override PartName="/xl/drawings/drawing123.xml" ContentType="application/vnd.openxmlformats-officedocument.drawing+xml"/>
  <Override PartName="/xl/drawings/drawing124.xml" ContentType="application/vnd.openxmlformats-officedocument.drawing+xml"/>
  <Override PartName="/xl/drawings/drawing125.xml" ContentType="application/vnd.openxmlformats-officedocument.drawing+xml"/>
  <Override PartName="/xl/drawings/drawing126.xml" ContentType="application/vnd.openxmlformats-officedocument.drawing+xml"/>
  <Override PartName="/xl/charts/chart52.xml" ContentType="application/vnd.openxmlformats-officedocument.drawingml.chart+xml"/>
  <Override PartName="/xl/charts/style47.xml" ContentType="application/vnd.ms-office.chartstyle+xml"/>
  <Override PartName="/xl/charts/colors47.xml" ContentType="application/vnd.ms-office.chartcolorstyle+xml"/>
  <Override PartName="/xl/drawings/drawing127.xml" ContentType="application/vnd.openxmlformats-officedocument.drawingml.chartshapes+xml"/>
  <Override PartName="/xl/charts/chart53.xml" ContentType="application/vnd.openxmlformats-officedocument.drawingml.chart+xml"/>
  <Override PartName="/xl/charts/style48.xml" ContentType="application/vnd.ms-office.chartstyle+xml"/>
  <Override PartName="/xl/charts/colors48.xml" ContentType="application/vnd.ms-office.chartcolorstyle+xml"/>
  <Override PartName="/xl/drawings/drawing128.xml" ContentType="application/vnd.openxmlformats-officedocument.drawingml.chartshapes+xml"/>
  <Override PartName="/xl/drawings/drawing129.xml" ContentType="application/vnd.openxmlformats-officedocument.drawing+xml"/>
  <Override PartName="/xl/drawings/drawing130.xml" ContentType="application/vnd.openxmlformats-officedocument.drawing+xml"/>
  <Override PartName="/xl/charts/chart54.xml" ContentType="application/vnd.openxmlformats-officedocument.drawingml.chart+xml"/>
  <Override PartName="/xl/charts/style49.xml" ContentType="application/vnd.ms-office.chartstyle+xml"/>
  <Override PartName="/xl/charts/colors49.xml" ContentType="application/vnd.ms-office.chartcolorstyle+xml"/>
  <Override PartName="/xl/drawings/drawing131.xml" ContentType="application/vnd.openxmlformats-officedocument.drawingml.chartshapes+xml"/>
  <Override PartName="/xl/drawings/drawing132.xml" ContentType="application/vnd.openxmlformats-officedocument.drawing+xml"/>
  <Override PartName="/xl/drawings/drawing133.xml" ContentType="application/vnd.openxmlformats-officedocument.drawing+xml"/>
  <Override PartName="/xl/charts/chart55.xml" ContentType="application/vnd.openxmlformats-officedocument.drawingml.chart+xml"/>
  <Override PartName="/xl/drawings/drawing134.xml" ContentType="application/vnd.openxmlformats-officedocument.drawing+xml"/>
  <Override PartName="/xl/drawings/drawing135.xml" ContentType="application/vnd.openxmlformats-officedocument.drawing+xml"/>
  <Override PartName="/xl/charts/chart56.xml" ContentType="application/vnd.openxmlformats-officedocument.drawingml.chart+xml"/>
  <Override PartName="/xl/drawings/drawing136.xml" ContentType="application/vnd.openxmlformats-officedocument.drawing+xml"/>
  <Override PartName="/xl/drawings/drawing137.xml" ContentType="application/vnd.openxmlformats-officedocument.drawing+xml"/>
  <Override PartName="/xl/charts/chart57.xml" ContentType="application/vnd.openxmlformats-officedocument.drawingml.chart+xml"/>
  <Override PartName="/xl/drawings/drawing138.xml" ContentType="application/vnd.openxmlformats-officedocument.drawingml.chartshapes+xml"/>
  <Override PartName="/xl/charts/chart58.xml" ContentType="application/vnd.openxmlformats-officedocument.drawingml.chart+xml"/>
  <Override PartName="/xl/drawings/drawing139.xml" ContentType="application/vnd.openxmlformats-officedocument.drawingml.chartshapes+xml"/>
  <Override PartName="/xl/charts/chart59.xml" ContentType="application/vnd.openxmlformats-officedocument.drawingml.chart+xml"/>
  <Override PartName="/xl/drawings/drawing140.xml" ContentType="application/vnd.openxmlformats-officedocument.drawingml.chartshapes+xml"/>
  <Override PartName="/xl/drawings/drawing141.xml" ContentType="application/vnd.openxmlformats-officedocument.drawing+xml"/>
  <Override PartName="/xl/drawings/drawing142.xml" ContentType="application/vnd.openxmlformats-officedocument.drawing+xml"/>
  <Override PartName="/xl/comments2.xml" ContentType="application/vnd.openxmlformats-officedocument.spreadsheetml.comments+xml"/>
  <Override PartName="/xl/charts/chart60.xml" ContentType="application/vnd.openxmlformats-officedocument.drawingml.chart+xml"/>
  <Override PartName="/xl/drawings/drawing143.xml" ContentType="application/vnd.openxmlformats-officedocument.drawingml.chartshapes+xml"/>
  <Override PartName="/xl/drawings/drawing144.xml" ContentType="application/vnd.openxmlformats-officedocument.drawing+xml"/>
  <Override PartName="/xl/drawings/drawing145.xml" ContentType="application/vnd.openxmlformats-officedocument.drawing+xml"/>
  <Override PartName="/xl/drawings/drawing146.xml" ContentType="application/vnd.openxmlformats-officedocument.drawing+xml"/>
  <Override PartName="/xl/drawings/drawing147.xml" ContentType="application/vnd.openxmlformats-officedocument.drawing+xml"/>
  <Override PartName="/xl/charts/chart61.xml" ContentType="application/vnd.openxmlformats-officedocument.drawingml.chart+xml"/>
  <Override PartName="/xl/charts/style50.xml" ContentType="application/vnd.ms-office.chartstyle+xml"/>
  <Override PartName="/xl/charts/colors50.xml" ContentType="application/vnd.ms-office.chartcolorstyle+xml"/>
  <Override PartName="/xl/drawings/drawing148.xml" ContentType="application/vnd.openxmlformats-officedocument.drawingml.chartshapes+xml"/>
  <Override PartName="/xl/drawings/drawing149.xml" ContentType="application/vnd.openxmlformats-officedocument.drawing+xml"/>
  <Override PartName="/xl/drawings/drawing150.xml" ContentType="application/vnd.openxmlformats-officedocument.drawing+xml"/>
  <Override PartName="/xl/charts/chart62.xml" ContentType="application/vnd.openxmlformats-officedocument.drawingml.chart+xml"/>
  <Override PartName="/xl/drawings/drawing151.xml" ContentType="application/vnd.openxmlformats-officedocument.drawing+xml"/>
  <Override PartName="/xl/drawings/drawing152.xml" ContentType="application/vnd.openxmlformats-officedocument.drawing+xml"/>
  <Override PartName="/xl/charts/chart63.xml" ContentType="application/vnd.openxmlformats-officedocument.drawingml.chart+xml"/>
  <Override PartName="/xl/drawings/drawing153.xml" ContentType="application/vnd.openxmlformats-officedocument.drawingml.chartshapes+xml"/>
  <Override PartName="/xl/drawings/drawing154.xml" ContentType="application/vnd.openxmlformats-officedocument.drawing+xml"/>
  <Override PartName="/xl/drawings/drawing155.xml" ContentType="application/vnd.openxmlformats-officedocument.drawing+xml"/>
  <Override PartName="/xl/charts/chart64.xml" ContentType="application/vnd.openxmlformats-officedocument.drawingml.chart+xml"/>
  <Override PartName="/xl/drawings/drawing156.xml" ContentType="application/vnd.openxmlformats-officedocument.drawingml.chartshapes+xml"/>
  <Override PartName="/xl/drawings/drawing157.xml" ContentType="application/vnd.openxmlformats-officedocument.drawing+xml"/>
  <Override PartName="/xl/drawings/drawing158.xml" ContentType="application/vnd.openxmlformats-officedocument.drawing+xml"/>
  <Override PartName="/xl/charts/chart65.xml" ContentType="application/vnd.openxmlformats-officedocument.drawingml.chart+xml"/>
  <Override PartName="/xl/charts/style51.xml" ContentType="application/vnd.ms-office.chartstyle+xml"/>
  <Override PartName="/xl/charts/colors51.xml" ContentType="application/vnd.ms-office.chartcolorstyle+xml"/>
  <Override PartName="/xl/drawings/drawing159.xml" ContentType="application/vnd.openxmlformats-officedocument.drawingml.chartshapes+xml"/>
  <Override PartName="/xl/drawings/drawing160.xml" ContentType="application/vnd.openxmlformats-officedocument.drawing+xml"/>
  <Override PartName="/xl/drawings/drawing161.xml" ContentType="application/vnd.openxmlformats-officedocument.drawing+xml"/>
  <Override PartName="/xl/charts/chart66.xml" ContentType="application/vnd.openxmlformats-officedocument.drawingml.chart+xml"/>
  <Override PartName="/xl/charts/style52.xml" ContentType="application/vnd.ms-office.chartstyle+xml"/>
  <Override PartName="/xl/charts/colors52.xml" ContentType="application/vnd.ms-office.chartcolorstyle+xml"/>
  <Override PartName="/xl/drawings/drawing162.xml" ContentType="application/vnd.openxmlformats-officedocument.drawingml.chartshapes+xml"/>
  <Override PartName="/xl/drawings/drawing163.xml" ContentType="application/vnd.openxmlformats-officedocument.drawing+xml"/>
  <Override PartName="/xl/drawings/drawing164.xml" ContentType="application/vnd.openxmlformats-officedocument.drawing+xml"/>
  <Override PartName="/xl/charts/chart67.xml" ContentType="application/vnd.openxmlformats-officedocument.drawingml.chart+xml"/>
  <Override PartName="/xl/charts/style53.xml" ContentType="application/vnd.ms-office.chartstyle+xml"/>
  <Override PartName="/xl/charts/colors53.xml" ContentType="application/vnd.ms-office.chartcolorstyle+xml"/>
  <Override PartName="/xl/drawings/drawing165.xml" ContentType="application/vnd.openxmlformats-officedocument.drawingml.chartshapes+xml"/>
  <Override PartName="/xl/drawings/drawing166.xml" ContentType="application/vnd.openxmlformats-officedocument.drawing+xml"/>
  <Override PartName="/xl/drawings/drawing167.xml" ContentType="application/vnd.openxmlformats-officedocument.drawing+xml"/>
  <Override PartName="/xl/drawings/drawing168.xml" ContentType="application/vnd.openxmlformats-officedocument.drawing+xml"/>
  <Override PartName="/xl/charts/chart68.xml" ContentType="application/vnd.openxmlformats-officedocument.drawingml.chart+xml"/>
  <Override PartName="/xl/drawings/drawing169.xml" ContentType="application/vnd.openxmlformats-officedocument.drawing+xml"/>
  <Override PartName="/xl/drawings/drawing170.xml" ContentType="application/vnd.openxmlformats-officedocument.drawing+xml"/>
  <Override PartName="/xl/drawings/drawing171.xml" ContentType="application/vnd.openxmlformats-officedocument.drawing+xml"/>
  <Override PartName="/xl/charts/chart69.xml" ContentType="application/vnd.openxmlformats-officedocument.drawingml.chart+xml"/>
  <Override PartName="/xl/charts/style54.xml" ContentType="application/vnd.ms-office.chartstyle+xml"/>
  <Override PartName="/xl/charts/colors54.xml" ContentType="application/vnd.ms-office.chartcolorstyle+xml"/>
  <Override PartName="/xl/charts/chart70.xml" ContentType="application/vnd.openxmlformats-officedocument.drawingml.chart+xml"/>
  <Override PartName="/xl/charts/style55.xml" ContentType="application/vnd.ms-office.chartstyle+xml"/>
  <Override PartName="/xl/charts/colors55.xml" ContentType="application/vnd.ms-office.chartcolorstyle+xml"/>
  <Override PartName="/xl/drawings/drawing172.xml" ContentType="application/vnd.openxmlformats-officedocument.drawing+xml"/>
  <Override PartName="/xl/drawings/drawing173.xml" ContentType="application/vnd.openxmlformats-officedocument.drawing+xml"/>
  <Override PartName="/xl/charts/chart71.xml" ContentType="application/vnd.openxmlformats-officedocument.drawingml.chart+xml"/>
  <Override PartName="/xl/charts/style56.xml" ContentType="application/vnd.ms-office.chartstyle+xml"/>
  <Override PartName="/xl/charts/colors56.xml" ContentType="application/vnd.ms-office.chartcolorstyle+xml"/>
  <Override PartName="/xl/drawings/drawing174.xml" ContentType="application/vnd.openxmlformats-officedocument.drawing+xml"/>
  <Override PartName="/xl/drawings/drawing175.xml" ContentType="application/vnd.openxmlformats-officedocument.drawing+xml"/>
  <Override PartName="/xl/charts/chart72.xml" ContentType="application/vnd.openxmlformats-officedocument.drawingml.chart+xml"/>
  <Override PartName="/xl/charts/style57.xml" ContentType="application/vnd.ms-office.chartstyle+xml"/>
  <Override PartName="/xl/charts/colors57.xml" ContentType="application/vnd.ms-office.chartcolorstyle+xml"/>
  <Override PartName="/xl/drawings/drawing176.xml" ContentType="application/vnd.openxmlformats-officedocument.drawing+xml"/>
  <Override PartName="/xl/drawings/drawing177.xml" ContentType="application/vnd.openxmlformats-officedocument.drawing+xml"/>
  <Override PartName="/xl/charts/chart73.xml" ContentType="application/vnd.openxmlformats-officedocument.drawingml.chart+xml"/>
  <Override PartName="/xl/charts/style58.xml" ContentType="application/vnd.ms-office.chartstyle+xml"/>
  <Override PartName="/xl/charts/colors58.xml" ContentType="application/vnd.ms-office.chartcolorstyle+xml"/>
  <Override PartName="/xl/charts/chart74.xml" ContentType="application/vnd.openxmlformats-officedocument.drawingml.chart+xml"/>
  <Override PartName="/xl/charts/style59.xml" ContentType="application/vnd.ms-office.chartstyle+xml"/>
  <Override PartName="/xl/charts/colors59.xml" ContentType="application/vnd.ms-office.chartcolorstyle+xml"/>
  <Override PartName="/xl/charts/chart75.xml" ContentType="application/vnd.openxmlformats-officedocument.drawingml.chart+xml"/>
  <Override PartName="/xl/charts/style60.xml" ContentType="application/vnd.ms-office.chartstyle+xml"/>
  <Override PartName="/xl/charts/colors60.xml" ContentType="application/vnd.ms-office.chartcolorstyle+xml"/>
  <Override PartName="/xl/drawings/drawing178.xml" ContentType="application/vnd.openxmlformats-officedocument.drawing+xml"/>
  <Override PartName="/xl/drawings/drawing179.xml" ContentType="application/vnd.openxmlformats-officedocument.drawing+xml"/>
  <Override PartName="/xl/drawings/drawing180.xml" ContentType="application/vnd.openxmlformats-officedocument.drawing+xml"/>
  <Override PartName="/xl/charts/chart76.xml" ContentType="application/vnd.openxmlformats-officedocument.drawingml.chart+xml"/>
  <Override PartName="/xl/charts/style61.xml" ContentType="application/vnd.ms-office.chartstyle+xml"/>
  <Override PartName="/xl/charts/colors61.xml" ContentType="application/vnd.ms-office.chartcolorstyle+xml"/>
  <Override PartName="/xl/drawings/drawing181.xml" ContentType="application/vnd.openxmlformats-officedocument.drawing+xml"/>
  <Override PartName="/xl/drawings/drawing182.xml" ContentType="application/vnd.openxmlformats-officedocument.drawing+xml"/>
  <Override PartName="/xl/charts/chart77.xml" ContentType="application/vnd.openxmlformats-officedocument.drawingml.chart+xml"/>
  <Override PartName="/xl/charts/style62.xml" ContentType="application/vnd.ms-office.chartstyle+xml"/>
  <Override PartName="/xl/charts/colors62.xml" ContentType="application/vnd.ms-office.chartcolorstyle+xml"/>
  <Override PartName="/xl/drawings/drawing183.xml" ContentType="application/vnd.openxmlformats-officedocument.drawing+xml"/>
  <Override PartName="/xl/drawings/drawing184.xml" ContentType="application/vnd.openxmlformats-officedocument.drawing+xml"/>
  <Override PartName="/xl/charts/chart78.xml" ContentType="application/vnd.openxmlformats-officedocument.drawingml.chart+xml"/>
  <Override PartName="/xl/drawings/drawing185.xml" ContentType="application/vnd.openxmlformats-officedocument.drawing+xml"/>
  <Override PartName="/xl/drawings/drawing186.xml" ContentType="application/vnd.openxmlformats-officedocument.drawing+xml"/>
  <Override PartName="/xl/charts/chart79.xml" ContentType="application/vnd.openxmlformats-officedocument.drawingml.chart+xml"/>
  <Override PartName="/xl/drawings/drawing187.xml" ContentType="application/vnd.openxmlformats-officedocument.drawing+xml"/>
  <Override PartName="/xl/drawings/drawing188.xml" ContentType="application/vnd.openxmlformats-officedocument.drawing+xml"/>
  <Override PartName="/xl/charts/chart80.xml" ContentType="application/vnd.openxmlformats-officedocument.drawingml.chart+xml"/>
  <Override PartName="/xl/charts/style63.xml" ContentType="application/vnd.ms-office.chartstyle+xml"/>
  <Override PartName="/xl/charts/colors63.xml" ContentType="application/vnd.ms-office.chartcolorstyle+xml"/>
  <Override PartName="/xl/drawings/drawing189.xml" ContentType="application/vnd.openxmlformats-officedocument.drawing+xml"/>
  <Override PartName="/xl/drawings/drawing190.xml" ContentType="application/vnd.openxmlformats-officedocument.drawing+xml"/>
  <Override PartName="/xl/charts/chart81.xml" ContentType="application/vnd.openxmlformats-officedocument.drawingml.chart+xml"/>
  <Override PartName="/xl/charts/style64.xml" ContentType="application/vnd.ms-office.chartstyle+xml"/>
  <Override PartName="/xl/charts/colors64.xml" ContentType="application/vnd.ms-office.chartcolorstyle+xml"/>
  <Override PartName="/xl/drawings/drawing191.xml" ContentType="application/vnd.openxmlformats-officedocument.drawing+xml"/>
  <Override PartName="/xl/drawings/drawing192.xml" ContentType="application/vnd.openxmlformats-officedocument.drawing+xml"/>
  <Override PartName="/xl/charts/chart82.xml" ContentType="application/vnd.openxmlformats-officedocument.drawingml.chart+xml"/>
  <Override PartName="/xl/drawings/drawing193.xml" ContentType="application/vnd.openxmlformats-officedocument.drawing+xml"/>
  <Override PartName="/xl/charts/chart83.xml" ContentType="application/vnd.openxmlformats-officedocument.drawingml.chart+xml"/>
  <Override PartName="/xl/charts/style65.xml" ContentType="application/vnd.ms-office.chartstyle+xml"/>
  <Override PartName="/xl/charts/colors65.xml" ContentType="application/vnd.ms-office.chartcolorstyle+xml"/>
  <Override PartName="/xl/drawings/drawing194.xml" ContentType="application/vnd.openxmlformats-officedocument.drawingml.chartshapes+xml"/>
  <Override PartName="/xl/drawings/drawing195.xml" ContentType="application/vnd.openxmlformats-officedocument.drawing+xml"/>
  <Override PartName="/xl/drawings/drawing196.xml" ContentType="application/vnd.openxmlformats-officedocument.drawing+xml"/>
  <Override PartName="/xl/charts/chart84.xml" ContentType="application/vnd.openxmlformats-officedocument.drawingml.chart+xml"/>
  <Override PartName="/xl/charts/style66.xml" ContentType="application/vnd.ms-office.chartstyle+xml"/>
  <Override PartName="/xl/charts/colors66.xml" ContentType="application/vnd.ms-office.chartcolorstyle+xml"/>
  <Override PartName="/xl/charts/chart85.xml" ContentType="application/vnd.openxmlformats-officedocument.drawingml.chart+xml"/>
  <Override PartName="/xl/charts/style67.xml" ContentType="application/vnd.ms-office.chartstyle+xml"/>
  <Override PartName="/xl/charts/colors67.xml" ContentType="application/vnd.ms-office.chartcolorstyle+xml"/>
  <Override PartName="/xl/drawings/drawing197.xml" ContentType="application/vnd.openxmlformats-officedocument.drawing+xml"/>
  <Override PartName="/xl/drawings/drawing198.xml" ContentType="application/vnd.openxmlformats-officedocument.drawing+xml"/>
  <Override PartName="/xl/charts/chart86.xml" ContentType="application/vnd.openxmlformats-officedocument.drawingml.chart+xml"/>
  <Override PartName="/xl/drawings/drawing199.xml" ContentType="application/vnd.openxmlformats-officedocument.drawing+xml"/>
  <Override PartName="/xl/drawings/drawing200.xml" ContentType="application/vnd.openxmlformats-officedocument.drawing+xml"/>
  <Override PartName="/xl/drawings/drawing201.xml" ContentType="application/vnd.openxmlformats-officedocument.drawing+xml"/>
  <Override PartName="/xl/drawings/drawing202.xml" ContentType="application/vnd.openxmlformats-officedocument.drawing+xml"/>
  <Override PartName="/xl/charts/chart87.xml" ContentType="application/vnd.openxmlformats-officedocument.drawingml.chart+xml"/>
  <Override PartName="/xl/drawings/drawing203.xml" ContentType="application/vnd.openxmlformats-officedocument.drawing+xml"/>
  <Override PartName="/xl/drawings/drawing204.xml" ContentType="application/vnd.openxmlformats-officedocument.drawing+xml"/>
  <Override PartName="/xl/charts/chart88.xml" ContentType="application/vnd.openxmlformats-officedocument.drawingml.chart+xml"/>
  <Override PartName="/xl/charts/style68.xml" ContentType="application/vnd.ms-office.chartstyle+xml"/>
  <Override PartName="/xl/charts/colors68.xml" ContentType="application/vnd.ms-office.chartcolorstyle+xml"/>
  <Override PartName="/xl/drawings/drawing205.xml" ContentType="application/vnd.openxmlformats-officedocument.drawing+xml"/>
  <Override PartName="/xl/drawings/drawing206.xml" ContentType="application/vnd.openxmlformats-officedocument.drawing+xml"/>
  <Override PartName="/xl/drawings/drawing207.xml" ContentType="application/vnd.openxmlformats-officedocument.drawing+xml"/>
  <Override PartName="/xl/drawings/drawing208.xml" ContentType="application/vnd.openxmlformats-officedocument.drawing+xml"/>
  <Override PartName="/xl/charts/chart89.xml" ContentType="application/vnd.openxmlformats-officedocument.drawingml.chart+xml"/>
  <Override PartName="/xl/charts/style69.xml" ContentType="application/vnd.ms-office.chartstyle+xml"/>
  <Override PartName="/xl/charts/colors69.xml" ContentType="application/vnd.ms-office.chartcolorstyle+xml"/>
  <Override PartName="/xl/drawings/drawing209.xml" ContentType="application/vnd.openxmlformats-officedocument.drawingml.chartshapes+xml"/>
  <Override PartName="/xl/drawings/drawing210.xml" ContentType="application/vnd.openxmlformats-officedocument.drawing+xml"/>
  <Override PartName="/xl/drawings/drawing211.xml" ContentType="application/vnd.openxmlformats-officedocument.drawing+xml"/>
  <Override PartName="/xl/charts/chart90.xml" ContentType="application/vnd.openxmlformats-officedocument.drawingml.chart+xml"/>
  <Override PartName="/xl/charts/style70.xml" ContentType="application/vnd.ms-office.chartstyle+xml"/>
  <Override PartName="/xl/charts/colors70.xml" ContentType="application/vnd.ms-office.chartcolorstyle+xml"/>
  <Override PartName="/xl/drawings/drawing212.xml" ContentType="application/vnd.openxmlformats-officedocument.drawingml.chartshapes+xml"/>
  <Override PartName="/xl/drawings/drawing213.xml" ContentType="application/vnd.openxmlformats-officedocument.drawing+xml"/>
  <Override PartName="/xl/drawings/drawing214.xml" ContentType="application/vnd.openxmlformats-officedocument.drawing+xml"/>
  <Override PartName="/xl/charts/chart91.xml" ContentType="application/vnd.openxmlformats-officedocument.drawingml.chart+xml"/>
  <Override PartName="/xl/charts/style71.xml" ContentType="application/vnd.ms-office.chartstyle+xml"/>
  <Override PartName="/xl/charts/colors71.xml" ContentType="application/vnd.ms-office.chartcolorstyle+xml"/>
  <Override PartName="/xl/drawings/drawing215.xml" ContentType="application/vnd.openxmlformats-officedocument.drawing+xml"/>
  <Override PartName="/xl/drawings/drawing216.xml" ContentType="application/vnd.openxmlformats-officedocument.drawing+xml"/>
  <Override PartName="/xl/charts/chart92.xml" ContentType="application/vnd.openxmlformats-officedocument.drawingml.chart+xml"/>
  <Override PartName="/xl/charts/style72.xml" ContentType="application/vnd.ms-office.chartstyle+xml"/>
  <Override PartName="/xl/charts/colors72.xml" ContentType="application/vnd.ms-office.chartcolorstyle+xml"/>
  <Override PartName="/xl/drawings/drawing217.xml" ContentType="application/vnd.openxmlformats-officedocument.drawing+xml"/>
  <Override PartName="/xl/drawings/drawing218.xml" ContentType="application/vnd.openxmlformats-officedocument.drawing+xml"/>
  <Override PartName="/xl/drawings/drawing219.xml" ContentType="application/vnd.openxmlformats-officedocument.drawing+xml"/>
  <Override PartName="/xl/charts/chart93.xml" ContentType="application/vnd.openxmlformats-officedocument.drawingml.chart+xml"/>
  <Override PartName="/xl/charts/style73.xml" ContentType="application/vnd.ms-office.chartstyle+xml"/>
  <Override PartName="/xl/charts/colors73.xml" ContentType="application/vnd.ms-office.chartcolorstyle+xml"/>
  <Override PartName="/xl/drawings/drawing220.xml" ContentType="application/vnd.openxmlformats-officedocument.drawing+xml"/>
  <Override PartName="/xl/drawings/drawing221.xml" ContentType="application/vnd.openxmlformats-officedocument.drawing+xml"/>
  <Override PartName="/xl/charts/chart94.xml" ContentType="application/vnd.openxmlformats-officedocument.drawingml.chart+xml"/>
  <Override PartName="/xl/charts/style74.xml" ContentType="application/vnd.ms-office.chartstyle+xml"/>
  <Override PartName="/xl/charts/colors74.xml" ContentType="application/vnd.ms-office.chartcolorstyle+xml"/>
  <Override PartName="/xl/drawings/drawing222.xml" ContentType="application/vnd.openxmlformats-officedocument.drawing+xml"/>
  <Override PartName="/xl/drawings/drawing223.xml" ContentType="application/vnd.openxmlformats-officedocument.drawing+xml"/>
  <Override PartName="/xl/drawings/drawing224.xml" ContentType="application/vnd.openxmlformats-officedocument.drawing+xml"/>
  <Override PartName="/xl/charts/chart95.xml" ContentType="application/vnd.openxmlformats-officedocument.drawingml.chart+xml"/>
  <Override PartName="/xl/charts/style75.xml" ContentType="application/vnd.ms-office.chartstyle+xml"/>
  <Override PartName="/xl/charts/colors75.xml" ContentType="application/vnd.ms-office.chartcolorstyle+xml"/>
  <Override PartName="/xl/drawings/drawing225.xml" ContentType="application/vnd.openxmlformats-officedocument.drawingml.chartshapes+xml"/>
  <Override PartName="/xl/drawings/drawing226.xml" ContentType="application/vnd.openxmlformats-officedocument.drawing+xml"/>
  <Override PartName="/xl/drawings/drawing227.xml" ContentType="application/vnd.openxmlformats-officedocument.drawing+xml"/>
  <Override PartName="/xl/charts/chart96.xml" ContentType="application/vnd.openxmlformats-officedocument.drawingml.chart+xml"/>
  <Override PartName="/xl/charts/style76.xml" ContentType="application/vnd.ms-office.chartstyle+xml"/>
  <Override PartName="/xl/charts/colors76.xml" ContentType="application/vnd.ms-office.chartcolorstyle+xml"/>
  <Override PartName="/xl/drawings/drawing228.xml" ContentType="application/vnd.openxmlformats-officedocument.drawingml.chartshapes+xml"/>
  <Override PartName="/xl/drawings/drawing229.xml" ContentType="application/vnd.openxmlformats-officedocument.drawing+xml"/>
  <Override PartName="/xl/drawings/drawing230.xml" ContentType="application/vnd.openxmlformats-officedocument.drawing+xml"/>
  <Override PartName="/xl/charts/chart97.xml" ContentType="application/vnd.openxmlformats-officedocument.drawingml.chart+xml"/>
  <Override PartName="/xl/charts/style77.xml" ContentType="application/vnd.ms-office.chartstyle+xml"/>
  <Override PartName="/xl/charts/colors77.xml" ContentType="application/vnd.ms-office.chartcolorstyle+xml"/>
  <Override PartName="/xl/drawings/drawing231.xml" ContentType="application/vnd.openxmlformats-officedocument.drawing+xml"/>
  <Override PartName="/xl/drawings/drawing232.xml" ContentType="application/vnd.openxmlformats-officedocument.drawing+xml"/>
  <Override PartName="/xl/charts/chart98.xml" ContentType="application/vnd.openxmlformats-officedocument.drawingml.chart+xml"/>
  <Override PartName="/xl/drawings/drawing233.xml" ContentType="application/vnd.openxmlformats-officedocument.drawing+xml"/>
  <Override PartName="/xl/drawings/drawing234.xml" ContentType="application/vnd.openxmlformats-officedocument.drawing+xml"/>
  <Override PartName="/xl/charts/chart99.xml" ContentType="application/vnd.openxmlformats-officedocument.drawingml.chart+xml"/>
  <Override PartName="/xl/charts/style78.xml" ContentType="application/vnd.ms-office.chartstyle+xml"/>
  <Override PartName="/xl/charts/colors78.xml" ContentType="application/vnd.ms-office.chartcolorstyle+xml"/>
  <Override PartName="/xl/drawings/drawing235.xml" ContentType="application/vnd.openxmlformats-officedocument.drawingml.chartshapes+xml"/>
  <Override PartName="/xl/drawings/drawing236.xml" ContentType="application/vnd.openxmlformats-officedocument.drawing+xml"/>
  <Override PartName="/xl/drawings/drawing237.xml" ContentType="application/vnd.openxmlformats-officedocument.drawing+xml"/>
  <Override PartName="/xl/drawings/drawing238.xml" ContentType="application/vnd.openxmlformats-officedocument.drawing+xml"/>
  <Override PartName="/xl/drawings/drawing239.xml" ContentType="application/vnd.openxmlformats-officedocument.drawing+xml"/>
  <Override PartName="/xl/drawings/drawing240.xml" ContentType="application/vnd.openxmlformats-officedocument.drawing+xml"/>
  <Override PartName="/xl/drawings/drawing241.xml" ContentType="application/vnd.openxmlformats-officedocument.drawing+xml"/>
  <Override PartName="/xl/charts/chart100.xml" ContentType="application/vnd.openxmlformats-officedocument.drawingml.chart+xml"/>
  <Override PartName="/xl/charts/style79.xml" ContentType="application/vnd.ms-office.chartstyle+xml"/>
  <Override PartName="/xl/charts/colors79.xml" ContentType="application/vnd.ms-office.chartcolorstyle+xml"/>
  <Override PartName="/xl/drawings/drawing242.xml" ContentType="application/vnd.openxmlformats-officedocument.drawing+xml"/>
  <Override PartName="/xl/drawings/drawing243.xml" ContentType="application/vnd.openxmlformats-officedocument.drawing+xml"/>
  <Override PartName="/xl/drawings/drawing244.xml" ContentType="application/vnd.openxmlformats-officedocument.drawing+xml"/>
  <Override PartName="/xl/charts/chart101.xml" ContentType="application/vnd.openxmlformats-officedocument.drawingml.chart+xml"/>
  <Override PartName="/xl/charts/style80.xml" ContentType="application/vnd.ms-office.chartstyle+xml"/>
  <Override PartName="/xl/charts/colors80.xml" ContentType="application/vnd.ms-office.chartcolorstyle+xml"/>
  <Override PartName="/xl/drawings/drawing245.xml" ContentType="application/vnd.openxmlformats-officedocument.drawing+xml"/>
  <Override PartName="/xl/drawings/drawing246.xml" ContentType="application/vnd.openxmlformats-officedocument.drawing+xml"/>
  <Override PartName="/xl/charts/chart102.xml" ContentType="application/vnd.openxmlformats-officedocument.drawingml.chart+xml"/>
  <Override PartName="/xl/charts/style81.xml" ContentType="application/vnd.ms-office.chartstyle+xml"/>
  <Override PartName="/xl/charts/colors81.xml" ContentType="application/vnd.ms-office.chartcolorstyle+xml"/>
  <Override PartName="/xl/drawings/drawing247.xml" ContentType="application/vnd.openxmlformats-officedocument.drawing+xml"/>
  <Override PartName="/xl/drawings/drawing248.xml" ContentType="application/vnd.openxmlformats-officedocument.drawing+xml"/>
  <Override PartName="/xl/charts/chart103.xml" ContentType="application/vnd.openxmlformats-officedocument.drawingml.chart+xml"/>
  <Override PartName="/xl/charts/style82.xml" ContentType="application/vnd.ms-office.chartstyle+xml"/>
  <Override PartName="/xl/charts/colors82.xml" ContentType="application/vnd.ms-office.chartcolorstyle+xml"/>
  <Override PartName="/xl/drawings/drawing249.xml" ContentType="application/vnd.openxmlformats-officedocument.drawing+xml"/>
  <Override PartName="/xl/drawings/drawing250.xml" ContentType="application/vnd.openxmlformats-officedocument.drawing+xml"/>
  <Override PartName="/xl/charts/chart104.xml" ContentType="application/vnd.openxmlformats-officedocument.drawingml.chart+xml"/>
  <Override PartName="/xl/charts/style83.xml" ContentType="application/vnd.ms-office.chartstyle+xml"/>
  <Override PartName="/xl/charts/colors83.xml" ContentType="application/vnd.ms-office.chartcolorstyle+xml"/>
  <Override PartName="/xl/drawings/drawing251.xml" ContentType="application/vnd.openxmlformats-officedocument.drawing+xml"/>
  <Override PartName="/xl/drawings/drawing252.xml" ContentType="application/vnd.openxmlformats-officedocument.drawing+xml"/>
  <Override PartName="/xl/drawings/drawing253.xml" ContentType="application/vnd.openxmlformats-officedocument.drawing+xml"/>
  <Override PartName="/xl/charts/chart105.xml" ContentType="application/vnd.openxmlformats-officedocument.drawingml.chart+xml"/>
  <Override PartName="/xl/drawings/drawing254.xml" ContentType="application/vnd.openxmlformats-officedocument.drawing+xml"/>
  <Override PartName="/xl/drawings/drawing255.xml" ContentType="application/vnd.openxmlformats-officedocument.drawing+xml"/>
  <Override PartName="/xl/charts/chart106.xml" ContentType="application/vnd.openxmlformats-officedocument.drawingml.chart+xml"/>
  <Override PartName="/xl/charts/style84.xml" ContentType="application/vnd.ms-office.chartstyle+xml"/>
  <Override PartName="/xl/charts/colors84.xml" ContentType="application/vnd.ms-office.chartcolorstyle+xml"/>
  <Override PartName="/xl/drawings/drawing256.xml" ContentType="application/vnd.openxmlformats-officedocument.drawing+xml"/>
  <Override PartName="/xl/drawings/drawing257.xml" ContentType="application/vnd.openxmlformats-officedocument.drawing+xml"/>
  <Override PartName="/xl/drawings/drawing258.xml" ContentType="application/vnd.openxmlformats-officedocument.drawing+xml"/>
  <Override PartName="/xl/drawings/drawing259.xml" ContentType="application/vnd.openxmlformats-officedocument.drawing+xml"/>
  <Override PartName="/xl/drawings/drawing260.xml" ContentType="application/vnd.openxmlformats-officedocument.drawing+xml"/>
  <Override PartName="/xl/drawings/drawing261.xml" ContentType="application/vnd.openxmlformats-officedocument.drawing+xml"/>
  <Override PartName="/xl/drawings/drawing262.xml" ContentType="application/vnd.openxmlformats-officedocument.drawing+xml"/>
  <Override PartName="/xl/charts/chart107.xml" ContentType="application/vnd.openxmlformats-officedocument.drawingml.chart+xml"/>
  <Override PartName="/xl/charts/style85.xml" ContentType="application/vnd.ms-office.chartstyle+xml"/>
  <Override PartName="/xl/charts/colors85.xml" ContentType="application/vnd.ms-office.chartcolorstyle+xml"/>
  <Override PartName="/xl/charts/chart108.xml" ContentType="application/vnd.openxmlformats-officedocument.drawingml.chart+xml"/>
  <Override PartName="/xl/charts/style86.xml" ContentType="application/vnd.ms-office.chartstyle+xml"/>
  <Override PartName="/xl/charts/colors86.xml" ContentType="application/vnd.ms-office.chartcolorstyle+xml"/>
  <Override PartName="/xl/charts/chart109.xml" ContentType="application/vnd.openxmlformats-officedocument.drawingml.chart+xml"/>
  <Override PartName="/xl/charts/style87.xml" ContentType="application/vnd.ms-office.chartstyle+xml"/>
  <Override PartName="/xl/charts/colors87.xml" ContentType="application/vnd.ms-office.chartcolorstyle+xml"/>
  <Override PartName="/xl/drawings/drawing263.xml" ContentType="application/vnd.openxmlformats-officedocument.drawing+xml"/>
  <Override PartName="/xl/drawings/drawing264.xml" ContentType="application/vnd.openxmlformats-officedocument.drawing+xml"/>
  <Override PartName="/xl/charts/chart110.xml" ContentType="application/vnd.openxmlformats-officedocument.drawingml.chart+xml"/>
  <Override PartName="/xl/charts/style88.xml" ContentType="application/vnd.ms-office.chartstyle+xml"/>
  <Override PartName="/xl/charts/colors88.xml" ContentType="application/vnd.ms-office.chartcolorstyle+xml"/>
  <Override PartName="/xl/drawings/drawing265.xml" ContentType="application/vnd.openxmlformats-officedocument.drawing+xml"/>
  <Override PartName="/xl/charts/chart111.xml" ContentType="application/vnd.openxmlformats-officedocument.drawingml.chart+xml"/>
  <Override PartName="/xl/drawings/drawing266.xml" ContentType="application/vnd.openxmlformats-officedocument.drawing+xml"/>
  <Override PartName="/xl/drawings/drawing267.xml" ContentType="application/vnd.openxmlformats-officedocument.drawing+xml"/>
  <Override PartName="/xl/charts/chart112.xml" ContentType="application/vnd.openxmlformats-officedocument.drawingml.chart+xml"/>
  <Override PartName="/xl/drawings/drawing268.xml" ContentType="application/vnd.openxmlformats-officedocument.drawing+xml"/>
  <Override PartName="/xl/drawings/drawing269.xml" ContentType="application/vnd.openxmlformats-officedocument.drawing+xml"/>
  <Override PartName="/xl/drawings/drawing270.xml" ContentType="application/vnd.openxmlformats-officedocument.drawing+xml"/>
  <Override PartName="/xl/drawings/drawing271.xml" ContentType="application/vnd.openxmlformats-officedocument.drawing+xml"/>
  <Override PartName="/xl/drawings/drawing272.xml" ContentType="application/vnd.openxmlformats-officedocument.drawing+xml"/>
  <Override PartName="/xl/drawings/drawing273.xml" ContentType="application/vnd.openxmlformats-officedocument.drawing+xml"/>
  <Override PartName="/xl/charts/chart113.xml" ContentType="application/vnd.openxmlformats-officedocument.drawingml.chart+xml"/>
  <Override PartName="/xl/charts/style89.xml" ContentType="application/vnd.ms-office.chartstyle+xml"/>
  <Override PartName="/xl/charts/colors89.xml" ContentType="application/vnd.ms-office.chartcolorstyle+xml"/>
  <Override PartName="/xl/drawings/drawing274.xml" ContentType="application/vnd.openxmlformats-officedocument.drawing+xml"/>
  <Override PartName="/xl/drawings/drawing275.xml" ContentType="application/vnd.openxmlformats-officedocument.drawing+xml"/>
  <Override PartName="/xl/drawings/drawing276.xml" ContentType="application/vnd.openxmlformats-officedocument.drawing+xml"/>
  <Override PartName="/xl/drawings/drawing277.xml" ContentType="application/vnd.openxmlformats-officedocument.drawing+xml"/>
  <Override PartName="/xl/drawings/drawing278.xml" ContentType="application/vnd.openxmlformats-officedocument.drawing+xml"/>
  <Override PartName="/xl/drawings/drawing279.xml" ContentType="application/vnd.openxmlformats-officedocument.drawing+xml"/>
  <Override PartName="/xl/drawings/drawing280.xml" ContentType="application/vnd.openxmlformats-officedocument.drawing+xml"/>
  <Override PartName="/xl/charts/chart114.xml" ContentType="application/vnd.openxmlformats-officedocument.drawingml.chart+xml"/>
  <Override PartName="/xl/charts/style90.xml" ContentType="application/vnd.ms-office.chartstyle+xml"/>
  <Override PartName="/xl/charts/colors90.xml" ContentType="application/vnd.ms-office.chartcolorstyle+xml"/>
  <Override PartName="/xl/charts/chart115.xml" ContentType="application/vnd.openxmlformats-officedocument.drawingml.chart+xml"/>
  <Override PartName="/xl/charts/style91.xml" ContentType="application/vnd.ms-office.chartstyle+xml"/>
  <Override PartName="/xl/charts/colors91.xml" ContentType="application/vnd.ms-office.chartcolorstyle+xml"/>
  <Override PartName="/xl/drawings/drawing281.xml" ContentType="application/vnd.openxmlformats-officedocument.drawing+xml"/>
  <Override PartName="/xl/drawings/drawing282.xml" ContentType="application/vnd.openxmlformats-officedocument.drawing+xml"/>
  <Override PartName="/xl/drawings/drawing283.xml" ContentType="application/vnd.openxmlformats-officedocument.drawing+xml"/>
  <Override PartName="/xl/charts/chart116.xml" ContentType="application/vnd.openxmlformats-officedocument.drawingml.chart+xml"/>
  <Override PartName="/xl/charts/style92.xml" ContentType="application/vnd.ms-office.chartstyle+xml"/>
  <Override PartName="/xl/charts/colors92.xml" ContentType="application/vnd.ms-office.chartcolorstyle+xml"/>
  <Override PartName="/xl/drawings/drawing284.xml" ContentType="application/vnd.openxmlformats-officedocument.drawing+xml"/>
  <Override PartName="/xl/drawings/drawing285.xml" ContentType="application/vnd.openxmlformats-officedocument.drawing+xml"/>
  <Override PartName="/xl/drawings/drawing286.xml" ContentType="application/vnd.openxmlformats-officedocument.drawing+xml"/>
  <Override PartName="/xl/charts/chart117.xml" ContentType="application/vnd.openxmlformats-officedocument.drawingml.chart+xml"/>
  <Override PartName="/xl/charts/style93.xml" ContentType="application/vnd.ms-office.chartstyle+xml"/>
  <Override PartName="/xl/charts/colors93.xml" ContentType="application/vnd.ms-office.chartcolorstyle+xml"/>
  <Override PartName="/xl/drawings/drawing287.xml" ContentType="application/vnd.openxmlformats-officedocument.drawingml.chartshapes+xml"/>
  <Override PartName="/xl/drawings/drawing288.xml" ContentType="application/vnd.openxmlformats-officedocument.drawing+xml"/>
  <Override PartName="/xl/drawings/drawing289.xml" ContentType="application/vnd.openxmlformats-officedocument.drawing+xml"/>
  <Override PartName="/xl/charts/chart118.xml" ContentType="application/vnd.openxmlformats-officedocument.drawingml.chart+xml"/>
  <Override PartName="/xl/drawings/drawing290.xml" ContentType="application/vnd.openxmlformats-officedocument.drawing+xml"/>
  <Override PartName="/xl/drawings/drawing291.xml" ContentType="application/vnd.openxmlformats-officedocument.drawing+xml"/>
  <Override PartName="/xl/charts/chart119.xml" ContentType="application/vnd.openxmlformats-officedocument.drawingml.chart+xml"/>
  <Override PartName="/xl/drawings/drawing292.xml" ContentType="application/vnd.openxmlformats-officedocument.drawing+xml"/>
  <Override PartName="/xl/drawings/drawing293.xml" ContentType="application/vnd.openxmlformats-officedocument.drawing+xml"/>
  <Override PartName="/xl/charts/chart120.xml" ContentType="application/vnd.openxmlformats-officedocument.drawingml.chart+xml"/>
  <Override PartName="/xl/charts/style94.xml" ContentType="application/vnd.ms-office.chartstyle+xml"/>
  <Override PartName="/xl/charts/colors94.xml" ContentType="application/vnd.ms-office.chartcolorstyle+xml"/>
  <Override PartName="/xl/drawings/drawing294.xml" ContentType="application/vnd.openxmlformats-officedocument.drawing+xml"/>
  <Override PartName="/xl/drawings/drawing295.xml" ContentType="application/vnd.openxmlformats-officedocument.drawing+xml"/>
  <Override PartName="/xl/charts/chart121.xml" ContentType="application/vnd.openxmlformats-officedocument.drawingml.chart+xml"/>
  <Override PartName="/xl/charts/style95.xml" ContentType="application/vnd.ms-office.chartstyle+xml"/>
  <Override PartName="/xl/charts/colors95.xml" ContentType="application/vnd.ms-office.chartcolorstyle+xml"/>
  <Override PartName="/xl/drawings/drawing296.xml" ContentType="application/vnd.openxmlformats-officedocument.drawing+xml"/>
  <Override PartName="/xl/drawings/drawing297.xml" ContentType="application/vnd.openxmlformats-officedocument.drawing+xml"/>
  <Override PartName="/xl/charts/chart122.xml" ContentType="application/vnd.openxmlformats-officedocument.drawingml.chart+xml"/>
  <Override PartName="/xl/drawings/drawing298.xml" ContentType="application/vnd.openxmlformats-officedocument.drawingml.chartshapes+xml"/>
  <Override PartName="/xl/charts/chart123.xml" ContentType="application/vnd.openxmlformats-officedocument.drawingml.chart+xml"/>
  <Override PartName="/xl/drawings/drawing299.xml" ContentType="application/vnd.openxmlformats-officedocument.drawingml.chartshapes+xml"/>
  <Override PartName="/xl/drawings/drawing300.xml" ContentType="application/vnd.openxmlformats-officedocument.drawing+xml"/>
  <Override PartName="/xl/drawings/drawing301.xml" ContentType="application/vnd.openxmlformats-officedocument.drawing+xml"/>
  <Override PartName="/xl/charts/chart124.xml" ContentType="application/vnd.openxmlformats-officedocument.drawingml.chart+xml"/>
  <Override PartName="/xl/charts/style96.xml" ContentType="application/vnd.ms-office.chartstyle+xml"/>
  <Override PartName="/xl/charts/colors96.xml" ContentType="application/vnd.ms-office.chartcolorstyle+xml"/>
  <Override PartName="/xl/drawings/drawing302.xml" ContentType="application/vnd.openxmlformats-officedocument.drawing+xml"/>
  <Override PartName="/xl/drawings/drawing303.xml" ContentType="application/vnd.openxmlformats-officedocument.drawing+xml"/>
  <Override PartName="/xl/charts/chart125.xml" ContentType="application/vnd.openxmlformats-officedocument.drawingml.chart+xml"/>
  <Override PartName="/xl/charts/style97.xml" ContentType="application/vnd.ms-office.chartstyle+xml"/>
  <Override PartName="/xl/charts/colors97.xml" ContentType="application/vnd.ms-office.chartcolorstyle+xml"/>
  <Override PartName="/xl/drawings/drawing304.xml" ContentType="application/vnd.openxmlformats-officedocument.drawing+xml"/>
  <Override PartName="/xl/drawings/drawing305.xml" ContentType="application/vnd.openxmlformats-officedocument.drawing+xml"/>
  <Override PartName="/xl/charts/chart126.xml" ContentType="application/vnd.openxmlformats-officedocument.drawingml.chart+xml"/>
  <Override PartName="/xl/charts/style98.xml" ContentType="application/vnd.ms-office.chartstyle+xml"/>
  <Override PartName="/xl/charts/colors98.xml" ContentType="application/vnd.ms-office.chartcolorstyle+xml"/>
  <Override PartName="/xl/drawings/drawing306.xml" ContentType="application/vnd.openxmlformats-officedocument.drawing+xml"/>
  <Override PartName="/xl/drawings/drawing307.xml" ContentType="application/vnd.openxmlformats-officedocument.drawing+xml"/>
  <Override PartName="/xl/charts/chart127.xml" ContentType="application/vnd.openxmlformats-officedocument.drawingml.chart+xml"/>
  <Override PartName="/xl/charts/style99.xml" ContentType="application/vnd.ms-office.chartstyle+xml"/>
  <Override PartName="/xl/charts/colors99.xml" ContentType="application/vnd.ms-office.chartcolorstyle+xml"/>
  <Override PartName="/xl/drawings/drawing308.xml" ContentType="application/vnd.openxmlformats-officedocument.drawing+xml"/>
  <Override PartName="/xl/drawings/drawing309.xml" ContentType="application/vnd.openxmlformats-officedocument.drawing+xml"/>
  <Override PartName="/xl/charts/chart128.xml" ContentType="application/vnd.openxmlformats-officedocument.drawingml.chart+xml"/>
  <Override PartName="/xl/charts/style100.xml" ContentType="application/vnd.ms-office.chartstyle+xml"/>
  <Override PartName="/xl/charts/colors100.xml" ContentType="application/vnd.ms-office.chartcolorstyle+xml"/>
  <Override PartName="/xl/drawings/drawing310.xml" ContentType="application/vnd.openxmlformats-officedocument.drawing+xml"/>
  <Override PartName="/xl/drawings/drawing311.xml" ContentType="application/vnd.openxmlformats-officedocument.drawing+xml"/>
  <Override PartName="/xl/charts/chart129.xml" ContentType="application/vnd.openxmlformats-officedocument.drawingml.chart+xml"/>
  <Override PartName="/xl/charts/style101.xml" ContentType="application/vnd.ms-office.chartstyle+xml"/>
  <Override PartName="/xl/charts/colors101.xml" ContentType="application/vnd.ms-office.chartcolorstyle+xml"/>
  <Override PartName="/xl/drawings/drawing312.xml" ContentType="application/vnd.openxmlformats-officedocument.drawing+xml"/>
  <Override PartName="/xl/drawings/drawing313.xml" ContentType="application/vnd.openxmlformats-officedocument.drawing+xml"/>
  <Override PartName="/xl/charts/chart130.xml" ContentType="application/vnd.openxmlformats-officedocument.drawingml.chart+xml"/>
  <Override PartName="/xl/charts/style102.xml" ContentType="application/vnd.ms-office.chartstyle+xml"/>
  <Override PartName="/xl/charts/colors102.xml" ContentType="application/vnd.ms-office.chartcolorstyle+xml"/>
  <Override PartName="/xl/drawings/drawing314.xml" ContentType="application/vnd.openxmlformats-officedocument.drawingml.chartshapes+xml"/>
  <Override PartName="/xl/charts/chart131.xml" ContentType="application/vnd.openxmlformats-officedocument.drawingml.chart+xml"/>
  <Override PartName="/xl/charts/style103.xml" ContentType="application/vnd.ms-office.chartstyle+xml"/>
  <Override PartName="/xl/charts/colors103.xml" ContentType="application/vnd.ms-office.chartcolorstyle+xml"/>
  <Override PartName="/xl/drawings/drawing315.xml" ContentType="application/vnd.openxmlformats-officedocument.drawingml.chartshapes+xml"/>
  <Override PartName="/xl/drawings/drawing316.xml" ContentType="application/vnd.openxmlformats-officedocument.drawing+xml"/>
  <Override PartName="/xl/drawings/drawing317.xml" ContentType="application/vnd.openxmlformats-officedocument.drawing+xml"/>
  <Override PartName="/xl/charts/chart132.xml" ContentType="application/vnd.openxmlformats-officedocument.drawingml.chart+xml"/>
  <Override PartName="/xl/charts/style104.xml" ContentType="application/vnd.ms-office.chartstyle+xml"/>
  <Override PartName="/xl/charts/colors104.xml" ContentType="application/vnd.ms-office.chartcolorstyle+xml"/>
  <Override PartName="/xl/drawings/drawing318.xml" ContentType="application/vnd.openxmlformats-officedocument.drawing+xml"/>
  <Override PartName="/xl/drawings/drawing319.xml" ContentType="application/vnd.openxmlformats-officedocument.drawing+xml"/>
  <Override PartName="/xl/drawings/drawing320.xml" ContentType="application/vnd.openxmlformats-officedocument.drawing+xml"/>
  <Override PartName="/xl/charts/chart133.xml" ContentType="application/vnd.openxmlformats-officedocument.drawingml.chart+xml"/>
  <Override PartName="/xl/charts/style105.xml" ContentType="application/vnd.ms-office.chartstyle+xml"/>
  <Override PartName="/xl/charts/colors105.xml" ContentType="application/vnd.ms-office.chartcolorstyle+xml"/>
  <Override PartName="/xl/drawings/drawing321.xml" ContentType="application/vnd.openxmlformats-officedocument.drawing+xml"/>
  <Override PartName="/xl/drawings/drawing322.xml" ContentType="application/vnd.openxmlformats-officedocument.drawing+xml"/>
  <Override PartName="/xl/charts/chart134.xml" ContentType="application/vnd.openxmlformats-officedocument.drawingml.chart+xml"/>
  <Override PartName="/xl/charts/style106.xml" ContentType="application/vnd.ms-office.chartstyle+xml"/>
  <Override PartName="/xl/charts/colors106.xml" ContentType="application/vnd.ms-office.chartcolorstyle+xml"/>
  <Override PartName="/xl/drawings/drawing323.xml" ContentType="application/vnd.openxmlformats-officedocument.drawing+xml"/>
  <Override PartName="/xl/drawings/drawing324.xml" ContentType="application/vnd.openxmlformats-officedocument.drawing+xml"/>
  <Override PartName="/xl/charts/chart135.xml" ContentType="application/vnd.openxmlformats-officedocument.drawingml.chart+xml"/>
  <Override PartName="/xl/drawings/drawing325.xml" ContentType="application/vnd.openxmlformats-officedocument.drawing+xml"/>
  <Override PartName="/xl/drawings/drawing326.xml" ContentType="application/vnd.openxmlformats-officedocument.drawing+xml"/>
  <Override PartName="/xl/charts/chart136.xml" ContentType="application/vnd.openxmlformats-officedocument.drawingml.chart+xml"/>
  <Override PartName="/xl/charts/style107.xml" ContentType="application/vnd.ms-office.chartstyle+xml"/>
  <Override PartName="/xl/charts/colors107.xml" ContentType="application/vnd.ms-office.chartcolorstyle+xml"/>
  <Override PartName="/xl/drawings/drawing327.xml" ContentType="application/vnd.openxmlformats-officedocument.drawing+xml"/>
  <Override PartName="/xl/drawings/drawing328.xml" ContentType="application/vnd.openxmlformats-officedocument.drawing+xml"/>
  <Override PartName="/xl/charts/chart137.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codeName="ThisWorkbook"/>
  <mc:AlternateContent xmlns:mc="http://schemas.openxmlformats.org/markup-compatibility/2006">
    <mc:Choice Requires="x15">
      <x15ac:absPath xmlns:x15ac="http://schemas.microsoft.com/office/spreadsheetml/2010/11/ac" url="C:\Users\katherine.gomez\Documents\2. Objetivos Desarrollo Sostenible\2024\"/>
    </mc:Choice>
  </mc:AlternateContent>
  <xr:revisionPtr revIDLastSave="0" documentId="13_ncr:1_{D9FB658B-A376-409A-9B64-CCAA3656623B}" xr6:coauthVersionLast="47" xr6:coauthVersionMax="47" xr10:uidLastSave="{00000000-0000-0000-0000-000000000000}"/>
  <bookViews>
    <workbookView xWindow="-108" yWindow="-108" windowWidth="23256" windowHeight="12576" tabRatio="599" firstSheet="1" activeTab="1" xr2:uid="{00000000-000D-0000-FFFF-FFFF00000000}"/>
  </bookViews>
  <sheets>
    <sheet name="Listas " sheetId="1" state="hidden" r:id="rId1"/>
    <sheet name="Lista de Objetivos" sheetId="593" r:id="rId2"/>
    <sheet name="ODS 1." sheetId="3" r:id="rId3"/>
    <sheet name="1.1.1" sheetId="546" r:id="rId4"/>
    <sheet name="Metadato 1.1.1" sheetId="5" r:id="rId5"/>
    <sheet name="1.2.1" sheetId="6" r:id="rId6"/>
    <sheet name="Metadato 1.2.1" sheetId="7" r:id="rId7"/>
    <sheet name="1.2.2" sheetId="8" r:id="rId8"/>
    <sheet name="Metadato 1.2.2" sheetId="9" r:id="rId9"/>
    <sheet name="1.3.1" sheetId="538" r:id="rId10"/>
    <sheet name="Metadato 1.3.1" sheetId="539" r:id="rId11"/>
    <sheet name="1.4.1" sheetId="12" r:id="rId12"/>
    <sheet name="Metadato 1.4.1" sheetId="13" r:id="rId13"/>
    <sheet name="1.4.2" sheetId="14" r:id="rId14"/>
    <sheet name="Metadato 1.4.2" sheetId="15" r:id="rId15"/>
    <sheet name="1.5.1" sheetId="16" r:id="rId16"/>
    <sheet name="Metadato 1.5.1" sheetId="17" r:id="rId17"/>
    <sheet name="1.5.2" sheetId="18" r:id="rId18"/>
    <sheet name="Metadato 1.5.2" sheetId="19" r:id="rId19"/>
    <sheet name="1.5.3" sheetId="20" r:id="rId20"/>
    <sheet name="Metadato 1.5.3" sheetId="21" r:id="rId21"/>
    <sheet name="1.5.4" sheetId="22" r:id="rId22"/>
    <sheet name="Metadato 1.5.4" sheetId="23" r:id="rId23"/>
    <sheet name="1.a.1" sheetId="24" r:id="rId24"/>
    <sheet name="Metadato 1.a.1" sheetId="25" r:id="rId25"/>
    <sheet name="1.a.2" sheetId="26" r:id="rId26"/>
    <sheet name="Metadato 1.a.2" sheetId="27" r:id="rId27"/>
    <sheet name="1.b.1" sheetId="30" r:id="rId28"/>
    <sheet name="Metadato 1.b.1" sheetId="31" r:id="rId29"/>
    <sheet name="ODS 2." sheetId="32" r:id="rId30"/>
    <sheet name="2.1.1" sheetId="33" r:id="rId31"/>
    <sheet name="Metadato 2.1.1" sheetId="34" r:id="rId32"/>
    <sheet name="2.1.2" sheetId="35" r:id="rId33"/>
    <sheet name="Metadato 2.1.2" sheetId="36" r:id="rId34"/>
    <sheet name="2.2.1" sheetId="37" r:id="rId35"/>
    <sheet name="Metadato 2.2.1" sheetId="38" r:id="rId36"/>
    <sheet name="2.2.2" sheetId="39" r:id="rId37"/>
    <sheet name="Metadato 2.2.2" sheetId="40" r:id="rId38"/>
    <sheet name="2.2.3" sheetId="559" r:id="rId39"/>
    <sheet name="Metadato 2.2.3" sheetId="560" r:id="rId40"/>
    <sheet name="2.3.1" sheetId="41" r:id="rId41"/>
    <sheet name="Metadato 2.3.1" sheetId="42" r:id="rId42"/>
    <sheet name="2.3.2" sheetId="43" r:id="rId43"/>
    <sheet name="Metadato 2.3.2" sheetId="44" r:id="rId44"/>
    <sheet name="2.4.1" sheetId="45" r:id="rId45"/>
    <sheet name="Metadato 2.4.1" sheetId="46" r:id="rId46"/>
    <sheet name="2.5.1" sheetId="47" r:id="rId47"/>
    <sheet name="Metadato 2.5.1" sheetId="48" r:id="rId48"/>
    <sheet name="2.5.2" sheetId="49" r:id="rId49"/>
    <sheet name="Metadato 2.5.2" sheetId="50" r:id="rId50"/>
    <sheet name="2.a.1" sheetId="51" r:id="rId51"/>
    <sheet name="Metadato 2.a.1" sheetId="52" r:id="rId52"/>
    <sheet name="2.a.2" sheetId="53" r:id="rId53"/>
    <sheet name="Metadato 2.a.2" sheetId="54" r:id="rId54"/>
    <sheet name="2.b.1" sheetId="55" r:id="rId55"/>
    <sheet name="Metadato 2.b.1" sheetId="56" r:id="rId56"/>
    <sheet name="2.c.1" sheetId="57" r:id="rId57"/>
    <sheet name="Metadato 2.c.1" sheetId="58" r:id="rId58"/>
    <sheet name="ODS 3." sheetId="59" r:id="rId59"/>
    <sheet name="3.1.1" sheetId="60" r:id="rId60"/>
    <sheet name="Metadato 3.1.1" sheetId="61" r:id="rId61"/>
    <sheet name="3.1.2" sheetId="62" r:id="rId62"/>
    <sheet name="Metadato 3.1.2" sheetId="63" r:id="rId63"/>
    <sheet name="3.2.1" sheetId="64" r:id="rId64"/>
    <sheet name="Metadato 3.2.1" sheetId="65" r:id="rId65"/>
    <sheet name="3.2.2" sheetId="66" r:id="rId66"/>
    <sheet name="Metadato 3.2.2" sheetId="67" r:id="rId67"/>
    <sheet name="3.3.1" sheetId="549" r:id="rId68"/>
    <sheet name="Metadato 3.3.1" sheetId="550" r:id="rId69"/>
    <sheet name="3.3.2" sheetId="551" r:id="rId70"/>
    <sheet name="Metadato 3.3.2" sheetId="552" r:id="rId71"/>
    <sheet name="3.3.3" sheetId="553" r:id="rId72"/>
    <sheet name="Metadato 3.3.3" sheetId="554" r:id="rId73"/>
    <sheet name="3.3.4" sheetId="555" r:id="rId74"/>
    <sheet name="Metadato 3.3.4" sheetId="556" r:id="rId75"/>
    <sheet name="3.3.5" sheetId="76" r:id="rId76"/>
    <sheet name="Metadato 3.3.5" sheetId="77" r:id="rId77"/>
    <sheet name="3.4.1" sheetId="78" r:id="rId78"/>
    <sheet name="Metadato 3.4.1" sheetId="79" r:id="rId79"/>
    <sheet name="3.4.2" sheetId="80" r:id="rId80"/>
    <sheet name="Metadato 3.4.2" sheetId="81" r:id="rId81"/>
    <sheet name="3.5.1" sheetId="82" r:id="rId82"/>
    <sheet name="Metadato 3.5.1" sheetId="83" r:id="rId83"/>
    <sheet name="3.5.2.a " sheetId="84" r:id="rId84"/>
    <sheet name="Metadato 3.5.2.a" sheetId="85" r:id="rId85"/>
    <sheet name="3.5.2.b " sheetId="86" r:id="rId86"/>
    <sheet name="Metadato 3.5.2.b" sheetId="87" r:id="rId87"/>
    <sheet name="3.6.1" sheetId="530" r:id="rId88"/>
    <sheet name="Metadato 3.6.1" sheetId="531" r:id="rId89"/>
    <sheet name="3.7.1" sheetId="88" r:id="rId90"/>
    <sheet name="Metadato 3.7.1" sheetId="558" r:id="rId91"/>
    <sheet name="3.7.1 EMNA" sheetId="594" r:id="rId92"/>
    <sheet name="Metadato 3.7.1 EMNA" sheetId="595" r:id="rId93"/>
    <sheet name="3.7.2" sheetId="90" r:id="rId94"/>
    <sheet name="Metadato 3.7.2" sheetId="91" r:id="rId95"/>
    <sheet name="3.8.1" sheetId="92" r:id="rId96"/>
    <sheet name="Metadato 3.8.1" sheetId="93" r:id="rId97"/>
    <sheet name="3.8.2" sheetId="94" r:id="rId98"/>
    <sheet name="Metadato 3.8.2" sheetId="95" r:id="rId99"/>
    <sheet name="3.9.1" sheetId="96" r:id="rId100"/>
    <sheet name="Metadato 3.9.1" sheetId="97" r:id="rId101"/>
    <sheet name="3.9.2" sheetId="98" r:id="rId102"/>
    <sheet name="Metadato 3.9.2" sheetId="99" r:id="rId103"/>
    <sheet name="3.9.3" sheetId="100" r:id="rId104"/>
    <sheet name="Metadato 3.9.3" sheetId="101" r:id="rId105"/>
    <sheet name="3.a.1" sheetId="102" r:id="rId106"/>
    <sheet name="Metadato 3.a.1" sheetId="103" r:id="rId107"/>
    <sheet name="3.b.1" sheetId="104" r:id="rId108"/>
    <sheet name="Metadato 3.b.1" sheetId="105" r:id="rId109"/>
    <sheet name="3.b.2" sheetId="106" r:id="rId110"/>
    <sheet name="Metadato 3.b.2" sheetId="107" r:id="rId111"/>
    <sheet name="3.b.3" sheetId="108" r:id="rId112"/>
    <sheet name="Metadato 3.b.3" sheetId="109" r:id="rId113"/>
    <sheet name="3.c.1" sheetId="110" r:id="rId114"/>
    <sheet name="Metadato 3.c.1" sheetId="111" r:id="rId115"/>
    <sheet name="3.d.1" sheetId="112" r:id="rId116"/>
    <sheet name="Metadato 3.d.1" sheetId="113" r:id="rId117"/>
    <sheet name="3.d.2" sheetId="561" r:id="rId118"/>
    <sheet name="Metadato 3.d.2" sheetId="562" r:id="rId119"/>
    <sheet name="ODS 4." sheetId="114" r:id="rId120"/>
    <sheet name="4.1.1" sheetId="115" r:id="rId121"/>
    <sheet name="Metadato 4.1.1" sheetId="116" r:id="rId122"/>
    <sheet name="4.1.2" sheetId="563" r:id="rId123"/>
    <sheet name="Metadato 4.1.2" sheetId="564" r:id="rId124"/>
    <sheet name="4.2.1" sheetId="121" r:id="rId125"/>
    <sheet name="Metadato 4.2.1" sheetId="122" r:id="rId126"/>
    <sheet name="4.2.2" sheetId="123" r:id="rId127"/>
    <sheet name="Metadato 4.2.2" sheetId="124" r:id="rId128"/>
    <sheet name="4.3.1" sheetId="125" r:id="rId129"/>
    <sheet name="Metadato 4.3.1" sheetId="126" r:id="rId130"/>
    <sheet name="4.4.1" sheetId="127" r:id="rId131"/>
    <sheet name="Metadato 4.4.1" sheetId="128" r:id="rId132"/>
    <sheet name="4.5.1" sheetId="129" r:id="rId133"/>
    <sheet name="Metadato 4.5.1" sheetId="130" r:id="rId134"/>
    <sheet name="4.6.1" sheetId="131" r:id="rId135"/>
    <sheet name="Metadato 4.6.1" sheetId="132" r:id="rId136"/>
    <sheet name="4.7.1" sheetId="133" r:id="rId137"/>
    <sheet name="Metadato 4.7.1" sheetId="134" r:id="rId138"/>
    <sheet name="4.a.1" sheetId="540" r:id="rId139"/>
    <sheet name="Metadato 4.a.1" sheetId="544" r:id="rId140"/>
    <sheet name="4.b.1" sheetId="137" r:id="rId141"/>
    <sheet name="Metadato 4.b.1" sheetId="138" r:id="rId142"/>
    <sheet name="4.c.1" sheetId="542" r:id="rId143"/>
    <sheet name="Metadato 4.c.1" sheetId="545" r:id="rId144"/>
    <sheet name="ODS 5." sheetId="141" r:id="rId145"/>
    <sheet name="5.1.1" sheetId="142" r:id="rId146"/>
    <sheet name="Metadato 5.1.1" sheetId="143" r:id="rId147"/>
    <sheet name="5.2.1" sheetId="144" r:id="rId148"/>
    <sheet name="Metadato 5.2.1" sheetId="145" r:id="rId149"/>
    <sheet name="5.2.2" sheetId="146" r:id="rId150"/>
    <sheet name="Metadato 5.2.2" sheetId="147" r:id="rId151"/>
    <sheet name="5.3.1" sheetId="547" r:id="rId152"/>
    <sheet name="Metadato 5.3.1" sheetId="548" r:id="rId153"/>
    <sheet name="5.3.1-ENAHO" sheetId="585" r:id="rId154"/>
    <sheet name="Metadato 5.3.1-ENAHO" sheetId="586" r:id="rId155"/>
    <sheet name="5.3.2" sheetId="150" r:id="rId156"/>
    <sheet name="Metadato 5.3.2" sheetId="151" r:id="rId157"/>
    <sheet name="5.4.1" sheetId="152" r:id="rId158"/>
    <sheet name="Metadato 5.4.1" sheetId="153" r:id="rId159"/>
    <sheet name="5.5.1" sheetId="154" r:id="rId160"/>
    <sheet name="Metadato 5.5.1" sheetId="155" r:id="rId161"/>
    <sheet name="5.5.2" sheetId="156" r:id="rId162"/>
    <sheet name="Metadato 5.5.2" sheetId="157" r:id="rId163"/>
    <sheet name="5.6.1" sheetId="158" r:id="rId164"/>
    <sheet name="Metadato 5.6.1" sheetId="159" r:id="rId165"/>
    <sheet name="5.6.2" sheetId="160" r:id="rId166"/>
    <sheet name="Metadato 5.6.2" sheetId="161" r:id="rId167"/>
    <sheet name="5.a.1" sheetId="162" r:id="rId168"/>
    <sheet name="Metadato 5.a.1" sheetId="163" r:id="rId169"/>
    <sheet name="5.a.2" sheetId="164" r:id="rId170"/>
    <sheet name="Metadato 5.a.2" sheetId="165" r:id="rId171"/>
    <sheet name="5.b.1" sheetId="166" r:id="rId172"/>
    <sheet name="Metadato 5.b.1" sheetId="167" r:id="rId173"/>
    <sheet name="5.c.1" sheetId="168" r:id="rId174"/>
    <sheet name="Metadato 5.c.1" sheetId="169" r:id="rId175"/>
    <sheet name="ODS 6." sheetId="170" r:id="rId176"/>
    <sheet name="6.1.1" sheetId="171" r:id="rId177"/>
    <sheet name="Metadato 6.1.1" sheetId="172" r:id="rId178"/>
    <sheet name="6.2.1.a" sheetId="173" r:id="rId179"/>
    <sheet name="Metadato 6.2.1.a" sheetId="174" r:id="rId180"/>
    <sheet name="6.2.1.b" sheetId="575" r:id="rId181"/>
    <sheet name="Metadato 6.2.1.b" sheetId="576" r:id="rId182"/>
    <sheet name="6.3.1" sheetId="175" r:id="rId183"/>
    <sheet name="Metadato 6.3.1" sheetId="176" r:id="rId184"/>
    <sheet name="6.3.2" sheetId="177" r:id="rId185"/>
    <sheet name="Metadato 6.3.2" sheetId="178" r:id="rId186"/>
    <sheet name="6.4.1" sheetId="532" r:id="rId187"/>
    <sheet name="Metadato 6.4.1" sheetId="533" r:id="rId188"/>
    <sheet name="6.4.2" sheetId="578" r:id="rId189"/>
    <sheet name="Metadato 6.4.2" sheetId="579" r:id="rId190"/>
    <sheet name="6.5.1" sheetId="183" r:id="rId191"/>
    <sheet name="Metadato 6.5.1" sheetId="184" r:id="rId192"/>
    <sheet name="6.5.2" sheetId="185" r:id="rId193"/>
    <sheet name="Metadato 6.5.2" sheetId="186" r:id="rId194"/>
    <sheet name="6.6.1" sheetId="187" r:id="rId195"/>
    <sheet name="Metadato 6.6.1" sheetId="188" r:id="rId196"/>
    <sheet name="6.a.1" sheetId="189" r:id="rId197"/>
    <sheet name="Metadato 6.a.1" sheetId="190" r:id="rId198"/>
    <sheet name="6.b.1" sheetId="191" r:id="rId199"/>
    <sheet name="Metadato 6.b.1" sheetId="192" r:id="rId200"/>
    <sheet name="ODS 7." sheetId="193" r:id="rId201"/>
    <sheet name="7.1.1" sheetId="194" r:id="rId202"/>
    <sheet name="Metadato 7.1.1" sheetId="195" r:id="rId203"/>
    <sheet name="7.1.2" sheetId="196" r:id="rId204"/>
    <sheet name="Metadato 7.1.2" sheetId="197" r:id="rId205"/>
    <sheet name="7.2.1" sheetId="198" r:id="rId206"/>
    <sheet name="Metadato 7.2.1" sheetId="199" r:id="rId207"/>
    <sheet name="7.2.1 BCCR" sheetId="200" r:id="rId208"/>
    <sheet name="Metadato 7.2.1 BCCR" sheetId="201" r:id="rId209"/>
    <sheet name="7.3.1" sheetId="202" r:id="rId210"/>
    <sheet name="Metadato 7.3.1" sheetId="203" r:id="rId211"/>
    <sheet name="7.3.1 BCCR" sheetId="534" r:id="rId212"/>
    <sheet name="Metadato 7.3.1 BCCR" sheetId="535" r:id="rId213"/>
    <sheet name="7.3.1 BCCR ae" sheetId="536" r:id="rId214"/>
    <sheet name="Metadato 7.3.1 BCCR ae" sheetId="537" r:id="rId215"/>
    <sheet name="7.a.1" sheetId="206" r:id="rId216"/>
    <sheet name="Metadato 7.a.1" sheetId="207" r:id="rId217"/>
    <sheet name="7.b.1" sheetId="208" r:id="rId218"/>
    <sheet name="Metadato 7.b.1" sheetId="209" r:id="rId219"/>
    <sheet name="ODS 8." sheetId="210" r:id="rId220"/>
    <sheet name="8.1.1" sheetId="211" r:id="rId221"/>
    <sheet name="Metadato 8.1.1" sheetId="212" r:id="rId222"/>
    <sheet name="8.2.1" sheetId="213" r:id="rId223"/>
    <sheet name="Metadato 8.2.1" sheetId="214" r:id="rId224"/>
    <sheet name="8.3.1" sheetId="215" r:id="rId225"/>
    <sheet name="Metadato 8.3.1" sheetId="216" r:id="rId226"/>
    <sheet name="8.4.1" sheetId="217" r:id="rId227"/>
    <sheet name="Metadato 8.4.1" sheetId="218" r:id="rId228"/>
    <sheet name="8.4.2" sheetId="580" r:id="rId229"/>
    <sheet name="Metadato 8.4.2" sheetId="581" r:id="rId230"/>
    <sheet name="8.5.1.a" sheetId="221" r:id="rId231"/>
    <sheet name="Metadato 8.5.1.a" sheetId="222" r:id="rId232"/>
    <sheet name="8.5.1.b" sheetId="223" r:id="rId233"/>
    <sheet name="Metadato 8.5.1.b" sheetId="224" r:id="rId234"/>
    <sheet name="8.5.2" sheetId="225" r:id="rId235"/>
    <sheet name="Metadato 8.5.2" sheetId="226" r:id="rId236"/>
    <sheet name="8.6.1" sheetId="227" r:id="rId237"/>
    <sheet name="Metadato 8.6.1" sheetId="228" r:id="rId238"/>
    <sheet name="8.7.1" sheetId="229" r:id="rId239"/>
    <sheet name="Metadato 8.7.1" sheetId="230" r:id="rId240"/>
    <sheet name="8.8.1" sheetId="231" r:id="rId241"/>
    <sheet name="Metadato 8.8.1" sheetId="232" r:id="rId242"/>
    <sheet name="8.8.2.a" sheetId="233" r:id="rId243"/>
    <sheet name="Metadato 8.8.2.a" sheetId="234" r:id="rId244"/>
    <sheet name="8.8.2.b" sheetId="235" r:id="rId245"/>
    <sheet name="Metadato 8.8.2.b" sheetId="236" r:id="rId246"/>
    <sheet name="8.9.1" sheetId="237" r:id="rId247"/>
    <sheet name="Metadato 8.9.1" sheetId="238" r:id="rId248"/>
    <sheet name="8.10.1.a" sheetId="241" r:id="rId249"/>
    <sheet name="Metadato 8.10.1.a" sheetId="242" r:id="rId250"/>
    <sheet name="8.10.1.b" sheetId="243" r:id="rId251"/>
    <sheet name="Metadato 8.10.1.b" sheetId="244" r:id="rId252"/>
    <sheet name="8.10.2" sheetId="245" r:id="rId253"/>
    <sheet name="Metadato 8.10.2" sheetId="246" r:id="rId254"/>
    <sheet name="8.a.1" sheetId="247" r:id="rId255"/>
    <sheet name="Metadato 8.a.1" sheetId="248" r:id="rId256"/>
    <sheet name="8.b.1" sheetId="249" r:id="rId257"/>
    <sheet name="Metadato 8.b.1" sheetId="250" r:id="rId258"/>
    <sheet name="ODS 9." sheetId="251" r:id="rId259"/>
    <sheet name="9.1.1" sheetId="252" r:id="rId260"/>
    <sheet name="Metadato 9.1.1" sheetId="253" r:id="rId261"/>
    <sheet name="9.1.2" sheetId="254" r:id="rId262"/>
    <sheet name="Metadato 9.1.2" sheetId="255" r:id="rId263"/>
    <sheet name="9.2.1" sheetId="256" r:id="rId264"/>
    <sheet name="Metadato 9.2.1" sheetId="257" r:id="rId265"/>
    <sheet name="9.2.2" sheetId="258" r:id="rId266"/>
    <sheet name="Metadato 9.2.2" sheetId="259" r:id="rId267"/>
    <sheet name="9.3.1" sheetId="260" r:id="rId268"/>
    <sheet name="Metadato 9.3.1" sheetId="261" r:id="rId269"/>
    <sheet name="9.3.2" sheetId="262" r:id="rId270"/>
    <sheet name="Metadato 9.3.2" sheetId="263" r:id="rId271"/>
    <sheet name="9.4.1" sheetId="264" r:id="rId272"/>
    <sheet name="Metadato 9.4.1" sheetId="265" r:id="rId273"/>
    <sheet name="9.4.1. ae" sheetId="266" r:id="rId274"/>
    <sheet name="Metadato 9.4.1. ae" sheetId="267" r:id="rId275"/>
    <sheet name="9.5.1" sheetId="268" r:id="rId276"/>
    <sheet name="Metadato 9.5.1" sheetId="269" r:id="rId277"/>
    <sheet name="9.5.2" sheetId="270" r:id="rId278"/>
    <sheet name="Metadato 9.5.2" sheetId="271" r:id="rId279"/>
    <sheet name="9.a.1" sheetId="272" r:id="rId280"/>
    <sheet name="Metadato 9.a.1" sheetId="273" r:id="rId281"/>
    <sheet name="9.b.1" sheetId="274" r:id="rId282"/>
    <sheet name="Metadato 9.b.1" sheetId="275" r:id="rId283"/>
    <sheet name="9.c.1" sheetId="276" r:id="rId284"/>
    <sheet name="Metadato 9.c.1" sheetId="277" r:id="rId285"/>
    <sheet name="ODS 10." sheetId="278" r:id="rId286"/>
    <sheet name="10.1.1" sheetId="279" r:id="rId287"/>
    <sheet name="Metadato 10.1.1" sheetId="280" r:id="rId288"/>
    <sheet name="10.2.1.a" sheetId="281" r:id="rId289"/>
    <sheet name="Metadato 10.2.1.a" sheetId="282" r:id="rId290"/>
    <sheet name="10.2.1.b" sheetId="283" r:id="rId291"/>
    <sheet name="Metadato 10.2.1.b" sheetId="284" r:id="rId292"/>
    <sheet name="10.3.1" sheetId="285" r:id="rId293"/>
    <sheet name="Metadato 10.3.1" sheetId="286" r:id="rId294"/>
    <sheet name="10.3.1 EMNA" sheetId="588" r:id="rId295"/>
    <sheet name="Metadato 10.3.1 EMNA" sheetId="589" r:id="rId296"/>
    <sheet name="10.4.1" sheetId="565" r:id="rId297"/>
    <sheet name="Metadato 10.4.1" sheetId="288" r:id="rId298"/>
    <sheet name="10.4.2" sheetId="287" r:id="rId299"/>
    <sheet name="Metadato 10.4.2" sheetId="566" r:id="rId300"/>
    <sheet name="10.5.1" sheetId="289" r:id="rId301"/>
    <sheet name="Metadato 10.5.1" sheetId="290" r:id="rId302"/>
    <sheet name="10.6.1" sheetId="291" r:id="rId303"/>
    <sheet name="Metadato 10.6.1" sheetId="292" r:id="rId304"/>
    <sheet name="10.7.1" sheetId="293" r:id="rId305"/>
    <sheet name="Metadato 10.7.1" sheetId="294" r:id="rId306"/>
    <sheet name="10.7.2" sheetId="295" r:id="rId307"/>
    <sheet name="Metadato 10.7.2" sheetId="296" r:id="rId308"/>
    <sheet name="10.7.3" sheetId="567" r:id="rId309"/>
    <sheet name="Metadato 10.7.3" sheetId="568" r:id="rId310"/>
    <sheet name="10.7.4" sheetId="569" r:id="rId311"/>
    <sheet name="Metadato 10.7.4" sheetId="570" r:id="rId312"/>
    <sheet name="10.a.1" sheetId="297" r:id="rId313"/>
    <sheet name="Metadato 10.a.1" sheetId="298" r:id="rId314"/>
    <sheet name="10.b.1" sheetId="299" r:id="rId315"/>
    <sheet name="Metadato 10.b.1" sheetId="300" r:id="rId316"/>
    <sheet name="10.c.1" sheetId="301" r:id="rId317"/>
    <sheet name="Metadato 10.c.1" sheetId="302" r:id="rId318"/>
    <sheet name="ODS 11." sheetId="303" r:id="rId319"/>
    <sheet name="11.1.1.a" sheetId="304" r:id="rId320"/>
    <sheet name="Metadato 11.1.1.a" sheetId="305" r:id="rId321"/>
    <sheet name="11.1.1.b" sheetId="306" r:id="rId322"/>
    <sheet name="Metadato 11.1.1.b" sheetId="307" r:id="rId323"/>
    <sheet name="11.1.1.c" sheetId="308" r:id="rId324"/>
    <sheet name="Metadato 11.1.1.c" sheetId="309" r:id="rId325"/>
    <sheet name="11.2.1" sheetId="310" r:id="rId326"/>
    <sheet name="Metadato 11.2.1" sheetId="311" r:id="rId327"/>
    <sheet name="11.3.1" sheetId="312" r:id="rId328"/>
    <sheet name="Metadato 11.3.1" sheetId="313" r:id="rId329"/>
    <sheet name="11.3.2" sheetId="314" r:id="rId330"/>
    <sheet name="Metadato 11.3.2" sheetId="315" r:id="rId331"/>
    <sheet name="11.4.1" sheetId="316" r:id="rId332"/>
    <sheet name="Metadato 11.4.1" sheetId="317" r:id="rId333"/>
    <sheet name="11.5.1" sheetId="318" r:id="rId334"/>
    <sheet name="Metadato 11.5.1" sheetId="319" r:id="rId335"/>
    <sheet name="11.5.2" sheetId="320" r:id="rId336"/>
    <sheet name="Metadato 11.5.2" sheetId="321" r:id="rId337"/>
    <sheet name="11.6.1" sheetId="322" r:id="rId338"/>
    <sheet name="Metadato 11.6.1" sheetId="323" r:id="rId339"/>
    <sheet name="11.6.2" sheetId="324" r:id="rId340"/>
    <sheet name="Metadato 11.6.2" sheetId="325" r:id="rId341"/>
    <sheet name="11.7.1" sheetId="326" r:id="rId342"/>
    <sheet name="Metadato 11.7.1" sheetId="327" r:id="rId343"/>
    <sheet name="11.7.2" sheetId="328" r:id="rId344"/>
    <sheet name="Metadato 11.7.2" sheetId="329" r:id="rId345"/>
    <sheet name="11.a.1" sheetId="330" r:id="rId346"/>
    <sheet name="Metadato 11.a.1" sheetId="331" r:id="rId347"/>
    <sheet name="11.b.1" sheetId="332" r:id="rId348"/>
    <sheet name="Metadato 11.b.1" sheetId="333" r:id="rId349"/>
    <sheet name="11.b.2" sheetId="334" r:id="rId350"/>
    <sheet name="Metadato 11.b.2" sheetId="335" r:id="rId351"/>
    <sheet name="ODS 12." sheetId="338" r:id="rId352"/>
    <sheet name="12.1.1" sheetId="339" r:id="rId353"/>
    <sheet name="Metadato 12.1.1" sheetId="340" r:id="rId354"/>
    <sheet name="12.2.1" sheetId="341" r:id="rId355"/>
    <sheet name="Metadato 12.2.1" sheetId="342" r:id="rId356"/>
    <sheet name="12.2.2" sheetId="582" r:id="rId357"/>
    <sheet name="Metadato 12.2.2" sheetId="583" r:id="rId358"/>
    <sheet name="12.3.1" sheetId="345" r:id="rId359"/>
    <sheet name="Metadato 12.3.1" sheetId="346" r:id="rId360"/>
    <sheet name="12.4.1" sheetId="347" r:id="rId361"/>
    <sheet name="Metadato 12.4.1" sheetId="348" r:id="rId362"/>
    <sheet name="12.4.2" sheetId="349" r:id="rId363"/>
    <sheet name="Metadato 12.4.2" sheetId="350" r:id="rId364"/>
    <sheet name="12.5.1" sheetId="351" r:id="rId365"/>
    <sheet name="Metadato 12.5.1" sheetId="352" r:id="rId366"/>
    <sheet name="12.6.1" sheetId="353" r:id="rId367"/>
    <sheet name="Metadato 12.6.1" sheetId="354" r:id="rId368"/>
    <sheet name="12.7.1" sheetId="355" r:id="rId369"/>
    <sheet name="Metadato 12.7.1" sheetId="356" r:id="rId370"/>
    <sheet name="12.8.1" sheetId="357" r:id="rId371"/>
    <sheet name="Metadato 12.8.1" sheetId="358" r:id="rId372"/>
    <sheet name="12.a.1" sheetId="359" r:id="rId373"/>
    <sheet name="Metadato 12.a.1" sheetId="360" r:id="rId374"/>
    <sheet name="12.b.1" sheetId="361" r:id="rId375"/>
    <sheet name="Metadato 12.b.1" sheetId="362" r:id="rId376"/>
    <sheet name="12.c.1" sheetId="363" r:id="rId377"/>
    <sheet name="Metadato 12.c.1" sheetId="364" r:id="rId378"/>
    <sheet name="ODS 13." sheetId="365" r:id="rId379"/>
    <sheet name="13.1.1" sheetId="366" r:id="rId380"/>
    <sheet name="Metadato 13.1.1" sheetId="367" r:id="rId381"/>
    <sheet name="13.1.2" sheetId="368" r:id="rId382"/>
    <sheet name="Metadato 13.1.2" sheetId="369" r:id="rId383"/>
    <sheet name="13.1.3" sheetId="370" r:id="rId384"/>
    <sheet name="Metadato 13.1.3" sheetId="371" r:id="rId385"/>
    <sheet name="13.2.1" sheetId="372" r:id="rId386"/>
    <sheet name="Metadato 13.2.1" sheetId="373" r:id="rId387"/>
    <sheet name="13.2.2" sheetId="571" r:id="rId388"/>
    <sheet name="Metadato 13.2.2" sheetId="572" r:id="rId389"/>
    <sheet name="13.3.1" sheetId="374" r:id="rId390"/>
    <sheet name="Metadatos 13.3.1" sheetId="375" r:id="rId391"/>
    <sheet name="13.a.1" sheetId="378" r:id="rId392"/>
    <sheet name="Metadato 13.a.1" sheetId="379" r:id="rId393"/>
    <sheet name="13.b.1" sheetId="380" r:id="rId394"/>
    <sheet name="Metadato 13.b.1" sheetId="381" r:id="rId395"/>
    <sheet name="ODS 14." sheetId="382" r:id="rId396"/>
    <sheet name="14.1.1" sheetId="383" r:id="rId397"/>
    <sheet name="Metadato 14.1.1" sheetId="384" r:id="rId398"/>
    <sheet name="14.2.1" sheetId="385" r:id="rId399"/>
    <sheet name="Metadato 14.2.1" sheetId="386" r:id="rId400"/>
    <sheet name="14.3.1" sheetId="387" r:id="rId401"/>
    <sheet name="Metadato 14.3.1" sheetId="388" r:id="rId402"/>
    <sheet name="14.4.1" sheetId="389" r:id="rId403"/>
    <sheet name="Metadato 14.4.1" sheetId="390" r:id="rId404"/>
    <sheet name="14.5.1" sheetId="391" r:id="rId405"/>
    <sheet name="Metadato 14.5.1" sheetId="392" r:id="rId406"/>
    <sheet name="14.6.1" sheetId="393" r:id="rId407"/>
    <sheet name="Metadato 14.6.1" sheetId="394" r:id="rId408"/>
    <sheet name="14.7.1" sheetId="395" r:id="rId409"/>
    <sheet name="Metadato 14.7.1" sheetId="396" r:id="rId410"/>
    <sheet name="14.a.1" sheetId="397" r:id="rId411"/>
    <sheet name="Metadato 14.a.1" sheetId="398" r:id="rId412"/>
    <sheet name="14.b.1" sheetId="399" r:id="rId413"/>
    <sheet name="Metadato 14.b.1" sheetId="400" r:id="rId414"/>
    <sheet name="14.c.1" sheetId="401" r:id="rId415"/>
    <sheet name="Metadato 14.c.1" sheetId="402" r:id="rId416"/>
    <sheet name="ODS 15." sheetId="403" r:id="rId417"/>
    <sheet name="15.1.1" sheetId="404" r:id="rId418"/>
    <sheet name="Metadato 15.1.1" sheetId="405" r:id="rId419"/>
    <sheet name="15.1.2" sheetId="406" r:id="rId420"/>
    <sheet name="Metadato 15.1.2" sheetId="407" r:id="rId421"/>
    <sheet name="15.2.1" sheetId="408" r:id="rId422"/>
    <sheet name="Metadato 15.2.1" sheetId="409" r:id="rId423"/>
    <sheet name="15.3.1" sheetId="410" r:id="rId424"/>
    <sheet name="Metadato 15.3.1" sheetId="411" r:id="rId425"/>
    <sheet name="15.4.1" sheetId="412" r:id="rId426"/>
    <sheet name="Metadato 15.4.1" sheetId="413" r:id="rId427"/>
    <sheet name="15.4.2" sheetId="414" r:id="rId428"/>
    <sheet name="Metadato 15.4.2" sheetId="415" r:id="rId429"/>
    <sheet name="15.5.1" sheetId="416" r:id="rId430"/>
    <sheet name="Metadato 15.5.1" sheetId="417" r:id="rId431"/>
    <sheet name="15.6.1" sheetId="418" r:id="rId432"/>
    <sheet name="Metadato 15.6.1" sheetId="419" r:id="rId433"/>
    <sheet name="15.7.1" sheetId="420" r:id="rId434"/>
    <sheet name="Metadato 15.7.1" sheetId="421" r:id="rId435"/>
    <sheet name="15.8.1" sheetId="422" r:id="rId436"/>
    <sheet name="Metadato 15.8.1" sheetId="423" r:id="rId437"/>
    <sheet name="15.9.1" sheetId="424" r:id="rId438"/>
    <sheet name="Metadato 15.9.1" sheetId="425" r:id="rId439"/>
    <sheet name="15.a.1" sheetId="426" r:id="rId440"/>
    <sheet name="Metadato 15.a.1" sheetId="427" r:id="rId441"/>
    <sheet name="15.b.1" sheetId="428" r:id="rId442"/>
    <sheet name="Metadato 15.b.1" sheetId="429" r:id="rId443"/>
    <sheet name="15.c.1" sheetId="430" r:id="rId444"/>
    <sheet name="Metadato 15.c.1" sheetId="431" r:id="rId445"/>
    <sheet name="ODS 16." sheetId="432" r:id="rId446"/>
    <sheet name="16.1.1" sheetId="433" r:id="rId447"/>
    <sheet name="Metadato 16.1.1" sheetId="434" r:id="rId448"/>
    <sheet name="16.1.2" sheetId="435" r:id="rId449"/>
    <sheet name="Metadato 16.1.2" sheetId="436" r:id="rId450"/>
    <sheet name="16.1.3" sheetId="437" r:id="rId451"/>
    <sheet name="Metadato 16.1.3" sheetId="438" r:id="rId452"/>
    <sheet name="16.1.4" sheetId="439" r:id="rId453"/>
    <sheet name="Metadato 16.1.4" sheetId="440" r:id="rId454"/>
    <sheet name="16.2.1" sheetId="441" r:id="rId455"/>
    <sheet name="Metadato 16.2.1" sheetId="442" r:id="rId456"/>
    <sheet name="16.2.2" sheetId="577" r:id="rId457"/>
    <sheet name="Metadato 16.2.2" sheetId="444" r:id="rId458"/>
    <sheet name="16.2.3" sheetId="445" r:id="rId459"/>
    <sheet name="Metadato 16.2.3" sheetId="446" r:id="rId460"/>
    <sheet name="16.3.1" sheetId="447" r:id="rId461"/>
    <sheet name="Metadato 16.3.1" sheetId="448" r:id="rId462"/>
    <sheet name="16.3.2" sheetId="449" r:id="rId463"/>
    <sheet name="Metadato 16.3.2" sheetId="450" r:id="rId464"/>
    <sheet name="16.3.3" sheetId="573" r:id="rId465"/>
    <sheet name="Metadato 16.3.3" sheetId="574" r:id="rId466"/>
    <sheet name="16.4.1" sheetId="451" r:id="rId467"/>
    <sheet name="Metadato 16.4.1" sheetId="452" r:id="rId468"/>
    <sheet name="16.4.2" sheetId="453" r:id="rId469"/>
    <sheet name="Metadato 16.4.2" sheetId="454" r:id="rId470"/>
    <sheet name="16.5.1" sheetId="455" r:id="rId471"/>
    <sheet name="Metadato 16.5.1" sheetId="456" r:id="rId472"/>
    <sheet name="16.5.2" sheetId="457" r:id="rId473"/>
    <sheet name="Metadato 16.5.2" sheetId="458" r:id="rId474"/>
    <sheet name="16.6.1" sheetId="459" r:id="rId475"/>
    <sheet name="Metadato 16.6.1" sheetId="460" r:id="rId476"/>
    <sheet name="16.6.2" sheetId="461" r:id="rId477"/>
    <sheet name="Metadato 16.6.2" sheetId="462" r:id="rId478"/>
    <sheet name="16.7.1" sheetId="463" r:id="rId479"/>
    <sheet name="Metadato 16.7.1" sheetId="464" r:id="rId480"/>
    <sheet name="16.7.2" sheetId="465" r:id="rId481"/>
    <sheet name="Metadato 16.7.2" sheetId="466" r:id="rId482"/>
    <sheet name="16.8.1" sheetId="467" r:id="rId483"/>
    <sheet name="Metadato 16.8.1" sheetId="468" r:id="rId484"/>
    <sheet name="16.9.1" sheetId="469" r:id="rId485"/>
    <sheet name="Metadato 16.9.1" sheetId="470" r:id="rId486"/>
    <sheet name="16.10.1" sheetId="471" r:id="rId487"/>
    <sheet name="Metadato 16.10.1" sheetId="472" r:id="rId488"/>
    <sheet name="16.10.2" sheetId="473" r:id="rId489"/>
    <sheet name="Metadato 16.10.2" sheetId="474" r:id="rId490"/>
    <sheet name="16.a.1" sheetId="475" r:id="rId491"/>
    <sheet name="Metadato 16.a.1" sheetId="476" r:id="rId492"/>
    <sheet name="16.b.1" sheetId="477" r:id="rId493"/>
    <sheet name="Metadato 16.b.1" sheetId="478" r:id="rId494"/>
    <sheet name="16.b.1 EMNA" sheetId="591" r:id="rId495"/>
    <sheet name="Metadato 16.b.1 EMNA" sheetId="592" r:id="rId496"/>
    <sheet name="ODS 17." sheetId="479" r:id="rId497"/>
    <sheet name="17.1.1" sheetId="480" r:id="rId498"/>
    <sheet name="Metadato 17.1.1" sheetId="481" r:id="rId499"/>
    <sheet name="17.1.2" sheetId="482" r:id="rId500"/>
    <sheet name="Metadato 17.1.2" sheetId="483" r:id="rId501"/>
    <sheet name="17.2.1" sheetId="484" r:id="rId502"/>
    <sheet name="Metadato 17.2.1" sheetId="485" r:id="rId503"/>
    <sheet name="17.3.1" sheetId="486" r:id="rId504"/>
    <sheet name="Metadato 17.3.1" sheetId="487" r:id="rId505"/>
    <sheet name="17.3.2" sheetId="488" r:id="rId506"/>
    <sheet name="Metadato 17.3.2" sheetId="489" r:id="rId507"/>
    <sheet name="17.4.1" sheetId="490" r:id="rId508"/>
    <sheet name="Metadato 17.4.1" sheetId="491" r:id="rId509"/>
    <sheet name="17.5.1" sheetId="492" r:id="rId510"/>
    <sheet name="Metadato 17.5.1" sheetId="493" r:id="rId511"/>
    <sheet name="17.6.1" sheetId="494" r:id="rId512"/>
    <sheet name="Metadato 17.6.1" sheetId="495" r:id="rId513"/>
    <sheet name="17.7.1" sheetId="498" r:id="rId514"/>
    <sheet name="Metadato 17.7.1" sheetId="499" r:id="rId515"/>
    <sheet name="17.8.1" sheetId="500" r:id="rId516"/>
    <sheet name="Metadato 17.8.1" sheetId="501" r:id="rId517"/>
    <sheet name="17.9.1" sheetId="502" r:id="rId518"/>
    <sheet name="Metadato 17.9.1" sheetId="503" r:id="rId519"/>
    <sheet name="17.10.1" sheetId="504" r:id="rId520"/>
    <sheet name="Metadato 17.10.1" sheetId="505" r:id="rId521"/>
    <sheet name="17.11.1" sheetId="506" r:id="rId522"/>
    <sheet name="Metadato 17.11.1" sheetId="507" r:id="rId523"/>
    <sheet name="17.12.1" sheetId="508" r:id="rId524"/>
    <sheet name="Metadato 17.12.1" sheetId="509" r:id="rId525"/>
    <sheet name="17.13.1" sheetId="510" r:id="rId526"/>
    <sheet name="Metadata 17.13.1" sheetId="511" r:id="rId527"/>
    <sheet name="17.14.1" sheetId="512" r:id="rId528"/>
    <sheet name="Metadato 17.14.1" sheetId="513" r:id="rId529"/>
    <sheet name="17.15.1" sheetId="514" r:id="rId530"/>
    <sheet name="Metadato 17.15.1" sheetId="515" r:id="rId531"/>
    <sheet name="17.16.1" sheetId="516" r:id="rId532"/>
    <sheet name="Metadato 17.16.1" sheetId="517" r:id="rId533"/>
    <sheet name="17.17.1" sheetId="518" r:id="rId534"/>
    <sheet name="Metadato 17.17.1" sheetId="519" r:id="rId535"/>
    <sheet name="17.18.1" sheetId="587" r:id="rId536"/>
    <sheet name="Metadato 17.18.1" sheetId="521" r:id="rId537"/>
    <sheet name="17.18.2" sheetId="522" r:id="rId538"/>
    <sheet name="Metadato 17.18.2" sheetId="523" r:id="rId539"/>
    <sheet name="17.18.3" sheetId="524" r:id="rId540"/>
    <sheet name="Metadato 17.18.3" sheetId="525" r:id="rId541"/>
    <sheet name="17.19.1" sheetId="526" r:id="rId542"/>
    <sheet name="Metadato 17.19.1" sheetId="527" r:id="rId543"/>
    <sheet name="17.19.2" sheetId="528" r:id="rId544"/>
    <sheet name="Metadato 17.19.2" sheetId="529" r:id="rId545"/>
  </sheets>
  <externalReferences>
    <externalReference r:id="rId546"/>
    <externalReference r:id="rId547"/>
    <externalReference r:id="rId548"/>
    <externalReference r:id="rId549"/>
    <externalReference r:id="rId550"/>
    <externalReference r:id="rId551"/>
    <externalReference r:id="rId552"/>
    <externalReference r:id="rId553"/>
    <externalReference r:id="rId554"/>
    <externalReference r:id="rId555"/>
    <externalReference r:id="rId556"/>
    <externalReference r:id="rId557"/>
  </externalReferences>
  <definedNames>
    <definedName name="_ftn1" localSheetId="190">'6.5.1'!$C$463</definedName>
    <definedName name="_ftn10" localSheetId="190">'6.5.1'!$C$656</definedName>
    <definedName name="_ftn11" localSheetId="190">'6.5.1'!$C$657</definedName>
    <definedName name="_ftn12" localSheetId="190">'6.5.1'!$C$658</definedName>
    <definedName name="_ftn13" localSheetId="190">'6.5.1'!$C$659</definedName>
    <definedName name="_ftn14" localSheetId="190">'6.5.1'!$C$660</definedName>
    <definedName name="_ftn15" localSheetId="190">'6.5.1'!$C$661</definedName>
    <definedName name="_ftn16" localSheetId="190">'6.5.1'!$C$662</definedName>
    <definedName name="_ftn19" localSheetId="190">'6.5.1'!$C$665</definedName>
    <definedName name="_ftn2" localSheetId="190">'6.5.1'!$C$464</definedName>
    <definedName name="_ftn20" localSheetId="190">'6.5.1'!$C$666</definedName>
    <definedName name="_ftn21" localSheetId="190">'6.5.1'!$C$667</definedName>
    <definedName name="_ftn22" localSheetId="190">'6.5.1'!$C$668</definedName>
    <definedName name="_ftn23" localSheetId="190">'6.5.1'!$C$669</definedName>
    <definedName name="_ftn3" localSheetId="190">'6.5.1'!$C$465</definedName>
    <definedName name="_ftn4" localSheetId="190">'6.5.1'!$C$466</definedName>
    <definedName name="_ftn5" localSheetId="190">'6.5.1'!$C$467</definedName>
    <definedName name="_ftn6" localSheetId="190">'6.5.1'!$C$652</definedName>
    <definedName name="_ftn7" localSheetId="190">'6.5.1'!$C$653</definedName>
    <definedName name="_ftn8" localSheetId="190">'6.5.1'!$C$654</definedName>
    <definedName name="_ftn9" localSheetId="190">'6.5.1'!$C$655</definedName>
    <definedName name="_ftnref1" localSheetId="190">'6.5.1'!$C$406</definedName>
    <definedName name="_ftnref12" localSheetId="190">'6.5.1'!$I$588</definedName>
    <definedName name="_ftnref13" localSheetId="190">'6.5.1'!$C$596</definedName>
    <definedName name="_ftnref14" localSheetId="190">'6.5.1'!$F$596</definedName>
    <definedName name="_ftnref15" localSheetId="190">'6.5.1'!$I$596</definedName>
    <definedName name="_ftnref16" localSheetId="190">'6.5.1'!$K$596</definedName>
    <definedName name="_ftnref17" localSheetId="190">'6.5.1'!$C$615</definedName>
    <definedName name="_ftnref18" localSheetId="190">'6.5.1'!$H$615</definedName>
    <definedName name="_ftnref19" localSheetId="190">'6.5.1'!$J$615</definedName>
    <definedName name="_ftnref2" localSheetId="190">'6.5.1'!$C$419</definedName>
    <definedName name="_ftnref20" localSheetId="190">'6.5.1'!$C$626</definedName>
    <definedName name="_ftnref23" localSheetId="190">'6.5.1'!$G$637</definedName>
    <definedName name="_ftnref3" localSheetId="190">'6.5.1'!$C$440</definedName>
    <definedName name="_ftnref4" localSheetId="190">'6.5.1'!$I$536</definedName>
    <definedName name="_ftnref5" localSheetId="190">'6.5.1'!$J$536</definedName>
    <definedName name="_ftnref6" localSheetId="190">'6.5.1'!$C$552</definedName>
    <definedName name="_ftnref7" localSheetId="190">'6.5.1'!$P$800</definedName>
    <definedName name="_ftnref8" localSheetId="190">'6.5.1'!$O$823</definedName>
    <definedName name="_ftnref9" localSheetId="190">'6.5.1'!$G$571</definedName>
    <definedName name="_Hlk147136649" localSheetId="190">'6.5.1'!$C$566</definedName>
    <definedName name="_Hlk147136809" localSheetId="190">'6.5.1'!$C$578</definedName>
    <definedName name="_Hlk147140447" localSheetId="190">'6.5.1'!$D$869</definedName>
    <definedName name="_Hlk25063307" localSheetId="190">'6.5.1'!$C$664</definedName>
    <definedName name="_Hlk489617185" localSheetId="77">'3.4.1'!#REF!</definedName>
    <definedName name="IndicadoresODS">'[1]Fila 6. Indicadores ODS '!$B$1:$B$245</definedName>
    <definedName name="look" localSheetId="535">#REF!</definedName>
    <definedName name="look">#REF!</definedName>
    <definedName name="Metas_ODS" localSheetId="456">'[2]Listas '!$C$2:$C$170</definedName>
    <definedName name="Metas_ODS" localSheetId="535">'Listas '!$C$2:$C$170</definedName>
    <definedName name="Metas_ODS" localSheetId="1">'[3]Listas '!$C$2:$C$170</definedName>
    <definedName name="Metas_ODS" localSheetId="90">'[4]Listas '!$C$2:$C$170</definedName>
    <definedName name="Metas_ODS" localSheetId="92">'[4]Listas '!$C$2:$C$170</definedName>
    <definedName name="Metas_ODS">'Listas '!$C$2:$C$170</definedName>
    <definedName name="MetasODS">'[1]Fila 4. Metas ODS '!$A$1:$A$169</definedName>
    <definedName name="Nombre_indicador_ODS" localSheetId="456">'[2]Listas '!$G$2:$G$246</definedName>
    <definedName name="Nombre_indicador_ODS" localSheetId="535">'Listas '!$G$2:$G$246</definedName>
    <definedName name="Nombre_indicador_ODS" localSheetId="1">'[3]Listas '!$G$2:$G$246</definedName>
    <definedName name="Nombre_indicador_ODS" localSheetId="90">'[4]Listas '!$G$2:$G$246</definedName>
    <definedName name="Nombre_indicador_ODS" localSheetId="92">'[4]Listas '!$G$2:$G$246</definedName>
    <definedName name="Nombre_indicador_ODS">'Listas '!$G$2:$G$246</definedName>
    <definedName name="Numero.indicador.ODS">'[1]Fila 5. Número del indicador'!$A$1:$A$245</definedName>
    <definedName name="Numero_indicador" localSheetId="456">'[2]Listas '!$E$2:$E$247</definedName>
    <definedName name="Numero_indicador" localSheetId="535">'Listas '!$E$2:$E$247</definedName>
    <definedName name="Numero_indicador" localSheetId="1">'[3]Listas '!$E$2:$E$247</definedName>
    <definedName name="Numero_indicador" localSheetId="90">'[4]Listas '!$E$2:$E$246</definedName>
    <definedName name="Numero_indicador" localSheetId="92">'[4]Listas '!$E$2:$E$246</definedName>
    <definedName name="Numero_indicador">'Listas '!$E$2:$E$247</definedName>
    <definedName name="Objetivos">'[1]Fila 3. Lista ODS'!$A$1:$A$17</definedName>
    <definedName name="ODS" localSheetId="456">'[2]Listas '!$A$2:$A$18</definedName>
    <definedName name="ODS" localSheetId="535">'Listas '!$A$2:$A$18</definedName>
    <definedName name="ODS" localSheetId="1">'[3]Listas '!$A$2:$A$18</definedName>
    <definedName name="ODS" localSheetId="90">'[4]Listas '!$A$2:$A$18</definedName>
    <definedName name="ODS" localSheetId="92">'[4]Listas '!$A$2:$A$18</definedName>
    <definedName name="ODS">'Listas '!$A$2:$A$18</definedName>
    <definedName name="Tipo_indicador" localSheetId="456">'[2]Listas '!$I$2:$I$4</definedName>
    <definedName name="Tipo_indicador" localSheetId="535">'Listas '!$I$2:$I$4</definedName>
    <definedName name="Tipo_indicador" localSheetId="1">'[3]Listas '!$I$2:$I$4</definedName>
    <definedName name="Tipo_indicador" localSheetId="90">'[4]Listas '!$I$2:$I$4</definedName>
    <definedName name="Tipo_indicador" localSheetId="92">'[4]Listas '!$I$2:$I$4</definedName>
    <definedName name="Tipo_indicador">'Listas '!$I$2:$I$4</definedName>
    <definedName name="Tipo_operacion">'[5]Listas '!$K$2:$K$5</definedName>
    <definedName name="Tipo_operación" localSheetId="456">'[2]Listas '!$K$2:$K$5</definedName>
    <definedName name="Tipo_operación" localSheetId="535">'Listas '!$K$2:$K$5</definedName>
    <definedName name="Tipo_operación" localSheetId="1">'[3]Listas '!$K$2:$K$5</definedName>
    <definedName name="Tipo_operación" localSheetId="90">'[4]Listas '!$K$2:$K$5</definedName>
    <definedName name="Tipo_operación" localSheetId="92">'[4]Listas '!$K$2:$K$5</definedName>
    <definedName name="Tipo_operación">'Listas '!$K$2:$K$5</definedName>
    <definedName name="Tipoindicador">'[1]Fila 12. Tipo de indicador'!$A$1:$A$3</definedName>
    <definedName name="Tipooperacion">'[1]Fila 23. Tipo de operación esta'!$A$1:$A$4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13" i="177" l="1"/>
  <c r="G14" i="177"/>
  <c r="G12" i="177"/>
  <c r="E13" i="177"/>
  <c r="E14" i="177"/>
  <c r="E12" i="177"/>
  <c r="M66" i="540"/>
  <c r="K66" i="540"/>
  <c r="J66" i="540"/>
  <c r="H66" i="540"/>
  <c r="F66" i="540"/>
  <c r="E66" i="540"/>
  <c r="D66" i="540"/>
  <c r="M65" i="540"/>
  <c r="K65" i="540"/>
  <c r="J65" i="540"/>
  <c r="H65" i="540"/>
  <c r="F65" i="540"/>
  <c r="E65" i="540"/>
  <c r="D65" i="540"/>
  <c r="D25" i="270"/>
  <c r="D24" i="270"/>
  <c r="G29" i="191" l="1"/>
  <c r="G30" i="191"/>
  <c r="G31" i="191"/>
  <c r="G32" i="191"/>
  <c r="G33" i="191"/>
  <c r="G34" i="191"/>
  <c r="G35" i="191"/>
  <c r="G28" i="191"/>
  <c r="G14" i="191"/>
  <c r="G15" i="191"/>
  <c r="G16" i="191"/>
  <c r="G17" i="191"/>
  <c r="G18" i="191"/>
  <c r="G19" i="191"/>
  <c r="G20" i="191"/>
  <c r="G13" i="191"/>
  <c r="F13" i="191"/>
  <c r="AI14" i="191"/>
  <c r="AI15" i="191"/>
  <c r="AI16" i="191"/>
  <c r="AI17" i="191"/>
  <c r="AI18" i="191"/>
  <c r="AI19" i="191"/>
  <c r="AI20" i="191"/>
  <c r="AI13" i="191"/>
  <c r="AE14" i="191"/>
  <c r="AE15" i="191"/>
  <c r="AE16" i="191"/>
  <c r="AE17" i="191"/>
  <c r="AE18" i="191"/>
  <c r="AE19" i="191"/>
  <c r="AE20" i="191"/>
  <c r="AE13" i="191"/>
  <c r="AD13" i="191"/>
  <c r="AA14" i="191"/>
  <c r="AA15" i="191"/>
  <c r="AA16" i="191"/>
  <c r="AA17" i="191"/>
  <c r="AA18" i="191"/>
  <c r="AA19" i="191"/>
  <c r="AA20" i="191"/>
  <c r="AA13" i="191"/>
  <c r="F24" i="51" l="1"/>
  <c r="F23" i="51"/>
  <c r="F22" i="51"/>
  <c r="F21" i="51"/>
  <c r="F20" i="51"/>
  <c r="F19" i="51"/>
  <c r="F18" i="51"/>
  <c r="F17" i="51"/>
  <c r="F16" i="51"/>
  <c r="F15" i="51"/>
  <c r="F14" i="51"/>
  <c r="F54" i="175" l="1"/>
  <c r="E54" i="175"/>
  <c r="D54" i="175"/>
  <c r="C54" i="175"/>
  <c r="B54" i="175"/>
  <c r="Q339" i="486"/>
  <c r="J339" i="486"/>
  <c r="I339" i="486"/>
  <c r="Q338" i="486"/>
  <c r="P338" i="486"/>
  <c r="O338" i="486"/>
  <c r="N338" i="486"/>
  <c r="M338" i="486"/>
  <c r="L338" i="486"/>
  <c r="K338" i="486"/>
  <c r="J338" i="486"/>
  <c r="I338" i="486"/>
  <c r="H338" i="486"/>
  <c r="G338" i="486"/>
  <c r="F338" i="486"/>
  <c r="E338" i="486"/>
  <c r="Q337" i="486"/>
  <c r="P337" i="486"/>
  <c r="O337" i="486"/>
  <c r="N337" i="486"/>
  <c r="M337" i="486"/>
  <c r="L337" i="486"/>
  <c r="L339" i="486" s="1"/>
  <c r="K337" i="486"/>
  <c r="K339" i="486" s="1"/>
  <c r="J337" i="486"/>
  <c r="I337" i="486"/>
  <c r="H337" i="486"/>
  <c r="G337" i="486"/>
  <c r="F337" i="486"/>
  <c r="E337" i="486"/>
  <c r="Q336" i="486"/>
  <c r="P336" i="486"/>
  <c r="P339" i="486" s="1"/>
  <c r="O336" i="486"/>
  <c r="O339" i="486" s="1"/>
  <c r="N336" i="486"/>
  <c r="N339" i="486" s="1"/>
  <c r="M336" i="486"/>
  <c r="M339" i="486" s="1"/>
  <c r="L336" i="486"/>
  <c r="K336" i="486"/>
  <c r="J336" i="486"/>
  <c r="I336" i="486"/>
  <c r="H336" i="486"/>
  <c r="H339" i="486" s="1"/>
  <c r="G336" i="486"/>
  <c r="G339" i="486" s="1"/>
  <c r="F336" i="486"/>
  <c r="F339" i="486" s="1"/>
  <c r="E336" i="486"/>
  <c r="E339" i="486" s="1"/>
  <c r="N335" i="486"/>
  <c r="M335" i="486"/>
  <c r="M340" i="486" s="1"/>
  <c r="F335" i="486"/>
  <c r="E335" i="486"/>
  <c r="E340" i="486" s="1"/>
  <c r="Q334" i="486"/>
  <c r="P334" i="486"/>
  <c r="O334" i="486"/>
  <c r="N334" i="486"/>
  <c r="M334" i="486"/>
  <c r="L334" i="486"/>
  <c r="K334" i="486"/>
  <c r="J334" i="486"/>
  <c r="I334" i="486"/>
  <c r="H334" i="486"/>
  <c r="G334" i="486"/>
  <c r="F334" i="486"/>
  <c r="E334" i="486"/>
  <c r="Q333" i="486"/>
  <c r="P333" i="486"/>
  <c r="O333" i="486"/>
  <c r="N333" i="486"/>
  <c r="M333" i="486"/>
  <c r="L333" i="486"/>
  <c r="K333" i="486"/>
  <c r="J333" i="486"/>
  <c r="I333" i="486"/>
  <c r="H333" i="486"/>
  <c r="G333" i="486"/>
  <c r="F333" i="486"/>
  <c r="E333" i="486"/>
  <c r="Q332" i="486"/>
  <c r="Q335" i="486" s="1"/>
  <c r="Q340" i="486" s="1"/>
  <c r="P332" i="486"/>
  <c r="P335" i="486" s="1"/>
  <c r="O332" i="486"/>
  <c r="O335" i="486" s="1"/>
  <c r="N332" i="486"/>
  <c r="M332" i="486"/>
  <c r="L332" i="486"/>
  <c r="L335" i="486" s="1"/>
  <c r="L340" i="486" s="1"/>
  <c r="K332" i="486"/>
  <c r="K335" i="486" s="1"/>
  <c r="K340" i="486" s="1"/>
  <c r="J332" i="486"/>
  <c r="J335" i="486" s="1"/>
  <c r="J340" i="486" s="1"/>
  <c r="I332" i="486"/>
  <c r="I335" i="486" s="1"/>
  <c r="I340" i="486" s="1"/>
  <c r="H332" i="486"/>
  <c r="H335" i="486" s="1"/>
  <c r="G332" i="486"/>
  <c r="G335" i="486" s="1"/>
  <c r="F332" i="486"/>
  <c r="E332" i="486"/>
  <c r="Q331" i="486"/>
  <c r="P331" i="486"/>
  <c r="O331" i="486"/>
  <c r="N331" i="486"/>
  <c r="M331" i="486"/>
  <c r="L331" i="486"/>
  <c r="K331" i="486"/>
  <c r="K341" i="486" s="1"/>
  <c r="K343" i="486" s="1"/>
  <c r="J331" i="486"/>
  <c r="I331" i="486"/>
  <c r="H331" i="486"/>
  <c r="G331" i="486"/>
  <c r="F331" i="486"/>
  <c r="E331" i="486"/>
  <c r="Q330" i="486"/>
  <c r="P330" i="486"/>
  <c r="O330" i="486"/>
  <c r="N330" i="486"/>
  <c r="M330" i="486"/>
  <c r="L330" i="486"/>
  <c r="K330" i="486"/>
  <c r="J330" i="486"/>
  <c r="I330" i="486"/>
  <c r="H330" i="486"/>
  <c r="G330" i="486"/>
  <c r="F330" i="486"/>
  <c r="E330" i="486"/>
  <c r="Q326" i="486"/>
  <c r="P326" i="486"/>
  <c r="O326" i="486"/>
  <c r="N326" i="486"/>
  <c r="M326" i="486"/>
  <c r="L326" i="486"/>
  <c r="K326" i="486"/>
  <c r="J326" i="486"/>
  <c r="I326" i="486"/>
  <c r="H326" i="486"/>
  <c r="G326" i="486"/>
  <c r="F326" i="486"/>
  <c r="E326" i="486"/>
  <c r="Q322" i="486"/>
  <c r="P322" i="486"/>
  <c r="O322" i="486"/>
  <c r="N322" i="486"/>
  <c r="M322" i="486"/>
  <c r="L322" i="486"/>
  <c r="K322" i="486"/>
  <c r="J322" i="486"/>
  <c r="I322" i="486"/>
  <c r="H322" i="486"/>
  <c r="G322" i="486"/>
  <c r="F322" i="486"/>
  <c r="E322" i="486"/>
  <c r="Q318" i="486"/>
  <c r="P318" i="486"/>
  <c r="O318" i="486"/>
  <c r="N318" i="486"/>
  <c r="M318" i="486"/>
  <c r="L318" i="486"/>
  <c r="K318" i="486"/>
  <c r="J318" i="486"/>
  <c r="I318" i="486"/>
  <c r="H318" i="486"/>
  <c r="G318" i="486"/>
  <c r="F318" i="486"/>
  <c r="E318" i="486"/>
  <c r="Q314" i="486"/>
  <c r="P314" i="486"/>
  <c r="O314" i="486"/>
  <c r="N314" i="486"/>
  <c r="M314" i="486"/>
  <c r="L314" i="486"/>
  <c r="K314" i="486"/>
  <c r="J314" i="486"/>
  <c r="I314" i="486"/>
  <c r="H314" i="486"/>
  <c r="G314" i="486"/>
  <c r="F314" i="486"/>
  <c r="E314" i="486"/>
  <c r="Q310" i="486"/>
  <c r="P310" i="486"/>
  <c r="O310" i="486"/>
  <c r="N310" i="486"/>
  <c r="M310" i="486"/>
  <c r="L310" i="486"/>
  <c r="K310" i="486"/>
  <c r="J310" i="486"/>
  <c r="I310" i="486"/>
  <c r="H310" i="486"/>
  <c r="G310" i="486"/>
  <c r="F310" i="486"/>
  <c r="E310" i="486"/>
  <c r="Q306" i="486"/>
  <c r="P306" i="486"/>
  <c r="O306" i="486"/>
  <c r="N306" i="486"/>
  <c r="M306" i="486"/>
  <c r="L306" i="486"/>
  <c r="K306" i="486"/>
  <c r="J306" i="486"/>
  <c r="I306" i="486"/>
  <c r="H306" i="486"/>
  <c r="G306" i="486"/>
  <c r="F306" i="486"/>
  <c r="E306" i="486"/>
  <c r="Q302" i="486"/>
  <c r="P302" i="486"/>
  <c r="O302" i="486"/>
  <c r="N302" i="486"/>
  <c r="M302" i="486"/>
  <c r="L302" i="486"/>
  <c r="K302" i="486"/>
  <c r="J302" i="486"/>
  <c r="I302" i="486"/>
  <c r="H302" i="486"/>
  <c r="G302" i="486"/>
  <c r="F302" i="486"/>
  <c r="E302" i="486"/>
  <c r="Q298" i="486"/>
  <c r="P298" i="486"/>
  <c r="O298" i="486"/>
  <c r="N298" i="486"/>
  <c r="M298" i="486"/>
  <c r="L298" i="486"/>
  <c r="K298" i="486"/>
  <c r="J298" i="486"/>
  <c r="I298" i="486"/>
  <c r="H298" i="486"/>
  <c r="G298" i="486"/>
  <c r="F298" i="486"/>
  <c r="E298" i="486"/>
  <c r="Q294" i="486"/>
  <c r="P294" i="486"/>
  <c r="O294" i="486"/>
  <c r="N294" i="486"/>
  <c r="M294" i="486"/>
  <c r="L294" i="486"/>
  <c r="K294" i="486"/>
  <c r="J294" i="486"/>
  <c r="I294" i="486"/>
  <c r="H294" i="486"/>
  <c r="G294" i="486"/>
  <c r="F294" i="486"/>
  <c r="E294" i="486"/>
  <c r="Q290" i="486"/>
  <c r="P290" i="486"/>
  <c r="O290" i="486"/>
  <c r="N290" i="486"/>
  <c r="M290" i="486"/>
  <c r="L290" i="486"/>
  <c r="K290" i="486"/>
  <c r="J290" i="486"/>
  <c r="I290" i="486"/>
  <c r="H290" i="486"/>
  <c r="G290" i="486"/>
  <c r="F290" i="486"/>
  <c r="E290" i="486"/>
  <c r="Q286" i="486"/>
  <c r="P286" i="486"/>
  <c r="O286" i="486"/>
  <c r="N286" i="486"/>
  <c r="M286" i="486"/>
  <c r="L286" i="486"/>
  <c r="K286" i="486"/>
  <c r="J286" i="486"/>
  <c r="I286" i="486"/>
  <c r="H286" i="486"/>
  <c r="G286" i="486"/>
  <c r="F286" i="486"/>
  <c r="E286" i="486"/>
  <c r="Q282" i="486"/>
  <c r="P282" i="486"/>
  <c r="O282" i="486"/>
  <c r="N282" i="486"/>
  <c r="M282" i="486"/>
  <c r="L282" i="486"/>
  <c r="K282" i="486"/>
  <c r="J282" i="486"/>
  <c r="I282" i="486"/>
  <c r="H282" i="486"/>
  <c r="G282" i="486"/>
  <c r="F282" i="486"/>
  <c r="E282" i="486"/>
  <c r="Q278" i="486"/>
  <c r="P278" i="486"/>
  <c r="O278" i="486"/>
  <c r="N278" i="486"/>
  <c r="M278" i="486"/>
  <c r="L278" i="486"/>
  <c r="K278" i="486"/>
  <c r="J278" i="486"/>
  <c r="I278" i="486"/>
  <c r="H278" i="486"/>
  <c r="G278" i="486"/>
  <c r="F278" i="486"/>
  <c r="E278" i="486"/>
  <c r="Q274" i="486"/>
  <c r="P274" i="486"/>
  <c r="O274" i="486"/>
  <c r="N274" i="486"/>
  <c r="M274" i="486"/>
  <c r="L274" i="486"/>
  <c r="K274" i="486"/>
  <c r="J274" i="486"/>
  <c r="I274" i="486"/>
  <c r="H274" i="486"/>
  <c r="G274" i="486"/>
  <c r="F274" i="486"/>
  <c r="E274" i="486"/>
  <c r="Q270" i="486"/>
  <c r="P270" i="486"/>
  <c r="O270" i="486"/>
  <c r="N270" i="486"/>
  <c r="M270" i="486"/>
  <c r="L270" i="486"/>
  <c r="K270" i="486"/>
  <c r="J270" i="486"/>
  <c r="I270" i="486"/>
  <c r="H270" i="486"/>
  <c r="G270" i="486"/>
  <c r="F270" i="486"/>
  <c r="E270" i="486"/>
  <c r="Q266" i="486"/>
  <c r="P266" i="486"/>
  <c r="O266" i="486"/>
  <c r="N266" i="486"/>
  <c r="M266" i="486"/>
  <c r="L266" i="486"/>
  <c r="K266" i="486"/>
  <c r="J266" i="486"/>
  <c r="I266" i="486"/>
  <c r="H266" i="486"/>
  <c r="G266" i="486"/>
  <c r="F266" i="486"/>
  <c r="E266" i="486"/>
  <c r="Q262" i="486"/>
  <c r="P262" i="486"/>
  <c r="O262" i="486"/>
  <c r="N262" i="486"/>
  <c r="M262" i="486"/>
  <c r="L262" i="486"/>
  <c r="K262" i="486"/>
  <c r="J262" i="486"/>
  <c r="I262" i="486"/>
  <c r="H262" i="486"/>
  <c r="G262" i="486"/>
  <c r="F262" i="486"/>
  <c r="E262" i="486"/>
  <c r="Q258" i="486"/>
  <c r="P258" i="486"/>
  <c r="O258" i="486"/>
  <c r="N258" i="486"/>
  <c r="M258" i="486"/>
  <c r="L258" i="486"/>
  <c r="K258" i="486"/>
  <c r="J258" i="486"/>
  <c r="I258" i="486"/>
  <c r="H258" i="486"/>
  <c r="G258" i="486"/>
  <c r="F258" i="486"/>
  <c r="E258" i="486"/>
  <c r="Q254" i="486"/>
  <c r="P254" i="486"/>
  <c r="O254" i="486"/>
  <c r="N254" i="486"/>
  <c r="M254" i="486"/>
  <c r="L254" i="486"/>
  <c r="K254" i="486"/>
  <c r="J254" i="486"/>
  <c r="I254" i="486"/>
  <c r="H254" i="486"/>
  <c r="G254" i="486"/>
  <c r="F254" i="486"/>
  <c r="E254" i="486"/>
  <c r="P250" i="486"/>
  <c r="O250" i="486"/>
  <c r="N250" i="486"/>
  <c r="M250" i="486"/>
  <c r="L250" i="486"/>
  <c r="K250" i="486"/>
  <c r="J250" i="486"/>
  <c r="I250" i="486"/>
  <c r="H250" i="486"/>
  <c r="G250" i="486"/>
  <c r="F250" i="486"/>
  <c r="E250" i="486"/>
  <c r="Q246" i="486"/>
  <c r="P246" i="486"/>
  <c r="O246" i="486"/>
  <c r="N246" i="486"/>
  <c r="M246" i="486"/>
  <c r="L246" i="486"/>
  <c r="K246" i="486"/>
  <c r="J246" i="486"/>
  <c r="I246" i="486"/>
  <c r="H246" i="486"/>
  <c r="G246" i="486"/>
  <c r="F246" i="486"/>
  <c r="E246" i="486"/>
  <c r="Q242" i="486"/>
  <c r="P242" i="486"/>
  <c r="O242" i="486"/>
  <c r="N242" i="486"/>
  <c r="M242" i="486"/>
  <c r="L242" i="486"/>
  <c r="K242" i="486"/>
  <c r="J242" i="486"/>
  <c r="I242" i="486"/>
  <c r="H242" i="486"/>
  <c r="G242" i="486"/>
  <c r="F242" i="486"/>
  <c r="E242" i="486"/>
  <c r="Q238" i="486"/>
  <c r="P238" i="486"/>
  <c r="O238" i="486"/>
  <c r="N238" i="486"/>
  <c r="M238" i="486"/>
  <c r="L238" i="486"/>
  <c r="K238" i="486"/>
  <c r="J238" i="486"/>
  <c r="I238" i="486"/>
  <c r="H238" i="486"/>
  <c r="G238" i="486"/>
  <c r="F238" i="486"/>
  <c r="E238" i="486"/>
  <c r="Q234" i="486"/>
  <c r="P234" i="486"/>
  <c r="O234" i="486"/>
  <c r="N234" i="486"/>
  <c r="M234" i="486"/>
  <c r="L234" i="486"/>
  <c r="K234" i="486"/>
  <c r="J234" i="486"/>
  <c r="I234" i="486"/>
  <c r="H234" i="486"/>
  <c r="G234" i="486"/>
  <c r="F234" i="486"/>
  <c r="E234" i="486"/>
  <c r="Q230" i="486"/>
  <c r="P230" i="486"/>
  <c r="O230" i="486"/>
  <c r="N230" i="486"/>
  <c r="M230" i="486"/>
  <c r="L230" i="486"/>
  <c r="K230" i="486"/>
  <c r="J230" i="486"/>
  <c r="I230" i="486"/>
  <c r="H230" i="486"/>
  <c r="G230" i="486"/>
  <c r="F230" i="486"/>
  <c r="E230" i="486"/>
  <c r="Q226" i="486"/>
  <c r="P226" i="486"/>
  <c r="O226" i="486"/>
  <c r="N226" i="486"/>
  <c r="M226" i="486"/>
  <c r="L226" i="486"/>
  <c r="K226" i="486"/>
  <c r="J226" i="486"/>
  <c r="I226" i="486"/>
  <c r="H226" i="486"/>
  <c r="G226" i="486"/>
  <c r="F226" i="486"/>
  <c r="E226" i="486"/>
  <c r="O222" i="486"/>
  <c r="N222" i="486"/>
  <c r="M222" i="486"/>
  <c r="L222" i="486"/>
  <c r="G222" i="486"/>
  <c r="F222" i="486"/>
  <c r="E222" i="486"/>
  <c r="Q221" i="486"/>
  <c r="Q222" i="486" s="1"/>
  <c r="P221" i="486"/>
  <c r="P222" i="486" s="1"/>
  <c r="O221" i="486"/>
  <c r="N221" i="486"/>
  <c r="M221" i="486"/>
  <c r="L221" i="486"/>
  <c r="K221" i="486"/>
  <c r="K222" i="486" s="1"/>
  <c r="J221" i="486"/>
  <c r="J222" i="486" s="1"/>
  <c r="I221" i="486"/>
  <c r="I222" i="486" s="1"/>
  <c r="H221" i="486"/>
  <c r="H222" i="486" s="1"/>
  <c r="G221" i="486"/>
  <c r="F221" i="486"/>
  <c r="E221" i="486"/>
  <c r="Q216" i="486"/>
  <c r="P216" i="486"/>
  <c r="O216" i="486"/>
  <c r="N216" i="486"/>
  <c r="I216" i="486"/>
  <c r="H216" i="486"/>
  <c r="G216" i="486"/>
  <c r="F216" i="486"/>
  <c r="Q215" i="486"/>
  <c r="P215" i="486"/>
  <c r="O215" i="486"/>
  <c r="N215" i="486"/>
  <c r="M215" i="486"/>
  <c r="M216" i="486" s="1"/>
  <c r="L215" i="486"/>
  <c r="L216" i="486" s="1"/>
  <c r="K215" i="486"/>
  <c r="K216" i="486" s="1"/>
  <c r="J215" i="486"/>
  <c r="J216" i="486" s="1"/>
  <c r="I215" i="486"/>
  <c r="H215" i="486"/>
  <c r="G215" i="486"/>
  <c r="F215" i="486"/>
  <c r="E215" i="486"/>
  <c r="E216" i="486" s="1"/>
  <c r="Q210" i="486"/>
  <c r="P210" i="486"/>
  <c r="K210" i="486"/>
  <c r="J210" i="486"/>
  <c r="I210" i="486"/>
  <c r="H210" i="486"/>
  <c r="Q209" i="486"/>
  <c r="P209" i="486"/>
  <c r="O209" i="486"/>
  <c r="O210" i="486" s="1"/>
  <c r="N209" i="486"/>
  <c r="N210" i="486" s="1"/>
  <c r="M209" i="486"/>
  <c r="M210" i="486" s="1"/>
  <c r="L209" i="486"/>
  <c r="L210" i="486" s="1"/>
  <c r="K209" i="486"/>
  <c r="J209" i="486"/>
  <c r="I209" i="486"/>
  <c r="H209" i="486"/>
  <c r="G209" i="486"/>
  <c r="G210" i="486" s="1"/>
  <c r="F209" i="486"/>
  <c r="F210" i="486" s="1"/>
  <c r="E209" i="486"/>
  <c r="E210" i="486" s="1"/>
  <c r="M204" i="486"/>
  <c r="L204" i="486"/>
  <c r="K204" i="486"/>
  <c r="J204" i="486"/>
  <c r="E204" i="486"/>
  <c r="Q203" i="486"/>
  <c r="Q204" i="486" s="1"/>
  <c r="P203" i="486"/>
  <c r="P204" i="486" s="1"/>
  <c r="O203" i="486"/>
  <c r="O204" i="486" s="1"/>
  <c r="N203" i="486"/>
  <c r="N204" i="486" s="1"/>
  <c r="M203" i="486"/>
  <c r="L203" i="486"/>
  <c r="K203" i="486"/>
  <c r="J203" i="486"/>
  <c r="I203" i="486"/>
  <c r="I204" i="486" s="1"/>
  <c r="H203" i="486"/>
  <c r="H204" i="486" s="1"/>
  <c r="G203" i="486"/>
  <c r="G204" i="486" s="1"/>
  <c r="F203" i="486"/>
  <c r="F204" i="486" s="1"/>
  <c r="E203" i="486"/>
  <c r="O198" i="486"/>
  <c r="N198" i="486"/>
  <c r="M198" i="486"/>
  <c r="L198" i="486"/>
  <c r="G198" i="486"/>
  <c r="F198" i="486"/>
  <c r="E198" i="486"/>
  <c r="Q197" i="486"/>
  <c r="Q198" i="486" s="1"/>
  <c r="P197" i="486"/>
  <c r="P198" i="486" s="1"/>
  <c r="O197" i="486"/>
  <c r="N197" i="486"/>
  <c r="M197" i="486"/>
  <c r="L197" i="486"/>
  <c r="K197" i="486"/>
  <c r="K198" i="486" s="1"/>
  <c r="J197" i="486"/>
  <c r="J198" i="486" s="1"/>
  <c r="I197" i="486"/>
  <c r="I198" i="486" s="1"/>
  <c r="H197" i="486"/>
  <c r="H198" i="486" s="1"/>
  <c r="G197" i="486"/>
  <c r="F197" i="486"/>
  <c r="E197" i="486"/>
  <c r="Q192" i="486"/>
  <c r="P192" i="486"/>
  <c r="O192" i="486"/>
  <c r="N192" i="486"/>
  <c r="I192" i="486"/>
  <c r="H192" i="486"/>
  <c r="G192" i="486"/>
  <c r="F192" i="486"/>
  <c r="Q191" i="486"/>
  <c r="P191" i="486"/>
  <c r="O191" i="486"/>
  <c r="N191" i="486"/>
  <c r="M191" i="486"/>
  <c r="M192" i="486" s="1"/>
  <c r="L191" i="486"/>
  <c r="L192" i="486" s="1"/>
  <c r="K191" i="486"/>
  <c r="K192" i="486" s="1"/>
  <c r="J191" i="486"/>
  <c r="J192" i="486" s="1"/>
  <c r="I191" i="486"/>
  <c r="H191" i="486"/>
  <c r="G191" i="486"/>
  <c r="F191" i="486"/>
  <c r="E191" i="486"/>
  <c r="E192" i="486" s="1"/>
  <c r="Q186" i="486"/>
  <c r="P186" i="486"/>
  <c r="K186" i="486"/>
  <c r="J186" i="486"/>
  <c r="I186" i="486"/>
  <c r="H186" i="486"/>
  <c r="Q185" i="486"/>
  <c r="P185" i="486"/>
  <c r="O185" i="486"/>
  <c r="O186" i="486" s="1"/>
  <c r="N185" i="486"/>
  <c r="N186" i="486" s="1"/>
  <c r="M185" i="486"/>
  <c r="M186" i="486" s="1"/>
  <c r="L185" i="486"/>
  <c r="L186" i="486" s="1"/>
  <c r="K185" i="486"/>
  <c r="J185" i="486"/>
  <c r="I185" i="486"/>
  <c r="H185" i="486"/>
  <c r="G185" i="486"/>
  <c r="G186" i="486" s="1"/>
  <c r="F185" i="486"/>
  <c r="F186" i="486" s="1"/>
  <c r="E185" i="486"/>
  <c r="E186" i="486" s="1"/>
  <c r="M180" i="486"/>
  <c r="L180" i="486"/>
  <c r="K180" i="486"/>
  <c r="J180" i="486"/>
  <c r="E180" i="486"/>
  <c r="Q179" i="486"/>
  <c r="Q180" i="486" s="1"/>
  <c r="P179" i="486"/>
  <c r="P180" i="486" s="1"/>
  <c r="O179" i="486"/>
  <c r="O180" i="486" s="1"/>
  <c r="N179" i="486"/>
  <c r="N180" i="486" s="1"/>
  <c r="M179" i="486"/>
  <c r="L179" i="486"/>
  <c r="K179" i="486"/>
  <c r="J179" i="486"/>
  <c r="I179" i="486"/>
  <c r="I180" i="486" s="1"/>
  <c r="H179" i="486"/>
  <c r="H180" i="486" s="1"/>
  <c r="G179" i="486"/>
  <c r="G180" i="486" s="1"/>
  <c r="F179" i="486"/>
  <c r="F180" i="486" s="1"/>
  <c r="E179" i="486"/>
  <c r="Q174" i="486"/>
  <c r="P174" i="486"/>
  <c r="N174" i="486"/>
  <c r="M174" i="486"/>
  <c r="L174" i="486"/>
  <c r="K174" i="486"/>
  <c r="F174" i="486"/>
  <c r="E174" i="486"/>
  <c r="O173" i="486"/>
  <c r="O174" i="486" s="1"/>
  <c r="N173" i="486"/>
  <c r="M173" i="486"/>
  <c r="L173" i="486"/>
  <c r="K173" i="486"/>
  <c r="J173" i="486"/>
  <c r="J174" i="486" s="1"/>
  <c r="I173" i="486"/>
  <c r="I174" i="486" s="1"/>
  <c r="H173" i="486"/>
  <c r="H174" i="486" s="1"/>
  <c r="G173" i="486"/>
  <c r="G174" i="486" s="1"/>
  <c r="F173" i="486"/>
  <c r="E173" i="486"/>
  <c r="Q168" i="486"/>
  <c r="P168" i="486"/>
  <c r="O168" i="486"/>
  <c r="N168" i="486"/>
  <c r="M168" i="486"/>
  <c r="L167" i="486"/>
  <c r="L168" i="486" s="1"/>
  <c r="K167" i="486"/>
  <c r="K168" i="486" s="1"/>
  <c r="J167" i="486"/>
  <c r="J168" i="486" s="1"/>
  <c r="I167" i="486"/>
  <c r="I168" i="486" s="1"/>
  <c r="H167" i="486"/>
  <c r="H168" i="486" s="1"/>
  <c r="G167" i="486"/>
  <c r="G168" i="486" s="1"/>
  <c r="F167" i="486"/>
  <c r="F168" i="486" s="1"/>
  <c r="E167" i="486"/>
  <c r="E168" i="486" s="1"/>
  <c r="Q162" i="486"/>
  <c r="L162" i="486"/>
  <c r="K162" i="486"/>
  <c r="J162" i="486"/>
  <c r="I162" i="486"/>
  <c r="Q161" i="486"/>
  <c r="P161" i="486"/>
  <c r="P162" i="486" s="1"/>
  <c r="O161" i="486"/>
  <c r="O162" i="486" s="1"/>
  <c r="N161" i="486"/>
  <c r="N162" i="486" s="1"/>
  <c r="M161" i="486"/>
  <c r="M162" i="486" s="1"/>
  <c r="L161" i="486"/>
  <c r="K161" i="486"/>
  <c r="J161" i="486"/>
  <c r="I161" i="486"/>
  <c r="H161" i="486"/>
  <c r="H162" i="486" s="1"/>
  <c r="G161" i="486"/>
  <c r="G162" i="486" s="1"/>
  <c r="F161" i="486"/>
  <c r="F162" i="486" s="1"/>
  <c r="E161" i="486"/>
  <c r="E162" i="486" s="1"/>
  <c r="N156" i="486"/>
  <c r="M156" i="486"/>
  <c r="L156" i="486"/>
  <c r="K156" i="486"/>
  <c r="F156" i="486"/>
  <c r="E156" i="486"/>
  <c r="Q155" i="486"/>
  <c r="Q156" i="486" s="1"/>
  <c r="P155" i="486"/>
  <c r="P156" i="486" s="1"/>
  <c r="O155" i="486"/>
  <c r="O156" i="486" s="1"/>
  <c r="N155" i="486"/>
  <c r="M155" i="486"/>
  <c r="L155" i="486"/>
  <c r="K155" i="486"/>
  <c r="J155" i="486"/>
  <c r="J156" i="486" s="1"/>
  <c r="I155" i="486"/>
  <c r="I156" i="486" s="1"/>
  <c r="H155" i="486"/>
  <c r="H156" i="486" s="1"/>
  <c r="G155" i="486"/>
  <c r="G156" i="486" s="1"/>
  <c r="F155" i="486"/>
  <c r="E155" i="486"/>
  <c r="P150" i="486"/>
  <c r="O150" i="486"/>
  <c r="N150" i="486"/>
  <c r="M150" i="486"/>
  <c r="H150" i="486"/>
  <c r="G150" i="486"/>
  <c r="F150" i="486"/>
  <c r="E150" i="486"/>
  <c r="Q149" i="486"/>
  <c r="Q150" i="486" s="1"/>
  <c r="P149" i="486"/>
  <c r="O149" i="486"/>
  <c r="N149" i="486"/>
  <c r="M149" i="486"/>
  <c r="L149" i="486"/>
  <c r="L150" i="486" s="1"/>
  <c r="K149" i="486"/>
  <c r="K150" i="486" s="1"/>
  <c r="J149" i="486"/>
  <c r="J150" i="486" s="1"/>
  <c r="I149" i="486"/>
  <c r="I150" i="486" s="1"/>
  <c r="H149" i="486"/>
  <c r="G149" i="486"/>
  <c r="F149" i="486"/>
  <c r="E149" i="486"/>
  <c r="Q144" i="486"/>
  <c r="P144" i="486"/>
  <c r="O144" i="486"/>
  <c r="J144" i="486"/>
  <c r="I144" i="486"/>
  <c r="H144" i="486"/>
  <c r="G144" i="486"/>
  <c r="Q143" i="486"/>
  <c r="P143" i="486"/>
  <c r="O143" i="486"/>
  <c r="N143" i="486"/>
  <c r="N144" i="486" s="1"/>
  <c r="M143" i="486"/>
  <c r="M144" i="486" s="1"/>
  <c r="L143" i="486"/>
  <c r="L144" i="486" s="1"/>
  <c r="K143" i="486"/>
  <c r="K144" i="486" s="1"/>
  <c r="J143" i="486"/>
  <c r="I143" i="486"/>
  <c r="H143" i="486"/>
  <c r="G143" i="486"/>
  <c r="F143" i="486"/>
  <c r="F144" i="486" s="1"/>
  <c r="E143" i="486"/>
  <c r="E144" i="486" s="1"/>
  <c r="Q138" i="486"/>
  <c r="L138" i="486"/>
  <c r="K138" i="486"/>
  <c r="J138" i="486"/>
  <c r="I138" i="486"/>
  <c r="Q137" i="486"/>
  <c r="P137" i="486"/>
  <c r="P138" i="486" s="1"/>
  <c r="O137" i="486"/>
  <c r="O138" i="486" s="1"/>
  <c r="N137" i="486"/>
  <c r="N138" i="486" s="1"/>
  <c r="M137" i="486"/>
  <c r="M138" i="486" s="1"/>
  <c r="L137" i="486"/>
  <c r="K137" i="486"/>
  <c r="J137" i="486"/>
  <c r="I137" i="486"/>
  <c r="H137" i="486"/>
  <c r="H138" i="486" s="1"/>
  <c r="G137" i="486"/>
  <c r="G138" i="486" s="1"/>
  <c r="F137" i="486"/>
  <c r="F138" i="486" s="1"/>
  <c r="E137" i="486"/>
  <c r="E138" i="486" s="1"/>
  <c r="N132" i="486"/>
  <c r="M132" i="486"/>
  <c r="L132" i="486"/>
  <c r="K132" i="486"/>
  <c r="F132" i="486"/>
  <c r="E132" i="486"/>
  <c r="Q131" i="486"/>
  <c r="Q132" i="486" s="1"/>
  <c r="P131" i="486"/>
  <c r="P132" i="486" s="1"/>
  <c r="O131" i="486"/>
  <c r="O132" i="486" s="1"/>
  <c r="N131" i="486"/>
  <c r="M131" i="486"/>
  <c r="L131" i="486"/>
  <c r="K131" i="486"/>
  <c r="J131" i="486"/>
  <c r="J132" i="486" s="1"/>
  <c r="I131" i="486"/>
  <c r="I132" i="486" s="1"/>
  <c r="H131" i="486"/>
  <c r="H132" i="486" s="1"/>
  <c r="G131" i="486"/>
  <c r="G132" i="486" s="1"/>
  <c r="F131" i="486"/>
  <c r="E131" i="486"/>
  <c r="P126" i="486"/>
  <c r="O126" i="486"/>
  <c r="N126" i="486"/>
  <c r="M126" i="486"/>
  <c r="H126" i="486"/>
  <c r="G126" i="486"/>
  <c r="F126" i="486"/>
  <c r="E126" i="486"/>
  <c r="Q125" i="486"/>
  <c r="Q126" i="486" s="1"/>
  <c r="P125" i="486"/>
  <c r="O125" i="486"/>
  <c r="N125" i="486"/>
  <c r="M125" i="486"/>
  <c r="L125" i="486"/>
  <c r="L126" i="486" s="1"/>
  <c r="K125" i="486"/>
  <c r="K126" i="486" s="1"/>
  <c r="J125" i="486"/>
  <c r="J126" i="486" s="1"/>
  <c r="I125" i="486"/>
  <c r="I126" i="486" s="1"/>
  <c r="H125" i="486"/>
  <c r="G125" i="486"/>
  <c r="F125" i="486"/>
  <c r="E125" i="486"/>
  <c r="Q120" i="486"/>
  <c r="P120" i="486"/>
  <c r="O120" i="486"/>
  <c r="J120" i="486"/>
  <c r="I120" i="486"/>
  <c r="H120" i="486"/>
  <c r="G120" i="486"/>
  <c r="Q119" i="486"/>
  <c r="P119" i="486"/>
  <c r="O119" i="486"/>
  <c r="N119" i="486"/>
  <c r="N120" i="486" s="1"/>
  <c r="M119" i="486"/>
  <c r="M120" i="486" s="1"/>
  <c r="L119" i="486"/>
  <c r="L120" i="486" s="1"/>
  <c r="K119" i="486"/>
  <c r="K120" i="486" s="1"/>
  <c r="J119" i="486"/>
  <c r="I119" i="486"/>
  <c r="H119" i="486"/>
  <c r="G119" i="486"/>
  <c r="F119" i="486"/>
  <c r="F120" i="486" s="1"/>
  <c r="E119" i="486"/>
  <c r="E120" i="486" s="1"/>
  <c r="Q114" i="486"/>
  <c r="P114" i="486"/>
  <c r="K114" i="486"/>
  <c r="J114" i="486"/>
  <c r="I114" i="486"/>
  <c r="H114" i="486"/>
  <c r="O113" i="486"/>
  <c r="O114" i="486" s="1"/>
  <c r="N113" i="486"/>
  <c r="N114" i="486" s="1"/>
  <c r="M113" i="486"/>
  <c r="M114" i="486" s="1"/>
  <c r="L113" i="486"/>
  <c r="L114" i="486" s="1"/>
  <c r="K113" i="486"/>
  <c r="J113" i="486"/>
  <c r="I113" i="486"/>
  <c r="H113" i="486"/>
  <c r="G113" i="486"/>
  <c r="G114" i="486" s="1"/>
  <c r="F113" i="486"/>
  <c r="F114" i="486" s="1"/>
  <c r="E113" i="486"/>
  <c r="E114" i="486" s="1"/>
  <c r="Q108" i="486"/>
  <c r="L108" i="486"/>
  <c r="K108" i="486"/>
  <c r="J108" i="486"/>
  <c r="I108" i="486"/>
  <c r="Q107" i="486"/>
  <c r="P107" i="486"/>
  <c r="P108" i="486" s="1"/>
  <c r="O107" i="486"/>
  <c r="O108" i="486" s="1"/>
  <c r="N107" i="486"/>
  <c r="N108" i="486" s="1"/>
  <c r="M107" i="486"/>
  <c r="M108" i="486" s="1"/>
  <c r="L107" i="486"/>
  <c r="K107" i="486"/>
  <c r="J107" i="486"/>
  <c r="I107" i="486"/>
  <c r="H107" i="486"/>
  <c r="H108" i="486" s="1"/>
  <c r="G107" i="486"/>
  <c r="G108" i="486" s="1"/>
  <c r="F107" i="486"/>
  <c r="F108" i="486" s="1"/>
  <c r="E107" i="486"/>
  <c r="E108" i="486" s="1"/>
  <c r="N102" i="486"/>
  <c r="M102" i="486"/>
  <c r="L102" i="486"/>
  <c r="K102" i="486"/>
  <c r="F102" i="486"/>
  <c r="E102" i="486"/>
  <c r="Q101" i="486"/>
  <c r="Q102" i="486" s="1"/>
  <c r="P101" i="486"/>
  <c r="P102" i="486" s="1"/>
  <c r="O101" i="486"/>
  <c r="O102" i="486" s="1"/>
  <c r="N101" i="486"/>
  <c r="M101" i="486"/>
  <c r="L101" i="486"/>
  <c r="K101" i="486"/>
  <c r="J101" i="486"/>
  <c r="J102" i="486" s="1"/>
  <c r="I101" i="486"/>
  <c r="I102" i="486" s="1"/>
  <c r="H101" i="486"/>
  <c r="H102" i="486" s="1"/>
  <c r="G101" i="486"/>
  <c r="G102" i="486" s="1"/>
  <c r="F101" i="486"/>
  <c r="E101" i="486"/>
  <c r="P96" i="486"/>
  <c r="O96" i="486"/>
  <c r="N96" i="486"/>
  <c r="M96" i="486"/>
  <c r="H96" i="486"/>
  <c r="G96" i="486"/>
  <c r="F96" i="486"/>
  <c r="E96" i="486"/>
  <c r="Q95" i="486"/>
  <c r="Q96" i="486" s="1"/>
  <c r="P95" i="486"/>
  <c r="O95" i="486"/>
  <c r="N95" i="486"/>
  <c r="M95" i="486"/>
  <c r="L95" i="486"/>
  <c r="L96" i="486" s="1"/>
  <c r="K95" i="486"/>
  <c r="K96" i="486" s="1"/>
  <c r="J95" i="486"/>
  <c r="J96" i="486" s="1"/>
  <c r="I95" i="486"/>
  <c r="I96" i="486" s="1"/>
  <c r="H95" i="486"/>
  <c r="G95" i="486"/>
  <c r="F95" i="486"/>
  <c r="E95" i="486"/>
  <c r="Q90" i="486"/>
  <c r="P90" i="486"/>
  <c r="O90" i="486"/>
  <c r="J90" i="486"/>
  <c r="I90" i="486"/>
  <c r="H90" i="486"/>
  <c r="G90" i="486"/>
  <c r="Q89" i="486"/>
  <c r="P89" i="486"/>
  <c r="O89" i="486"/>
  <c r="N89" i="486"/>
  <c r="N90" i="486" s="1"/>
  <c r="M89" i="486"/>
  <c r="M90" i="486" s="1"/>
  <c r="L89" i="486"/>
  <c r="L90" i="486" s="1"/>
  <c r="K89" i="486"/>
  <c r="K90" i="486" s="1"/>
  <c r="J89" i="486"/>
  <c r="I89" i="486"/>
  <c r="H89" i="486"/>
  <c r="G89" i="486"/>
  <c r="F89" i="486"/>
  <c r="F90" i="486" s="1"/>
  <c r="E89" i="486"/>
  <c r="E90" i="486" s="1"/>
  <c r="Q84" i="486"/>
  <c r="L84" i="486"/>
  <c r="K84" i="486"/>
  <c r="J84" i="486"/>
  <c r="I84" i="486"/>
  <c r="Q83" i="486"/>
  <c r="P83" i="486"/>
  <c r="P84" i="486" s="1"/>
  <c r="O83" i="486"/>
  <c r="O84" i="486" s="1"/>
  <c r="N83" i="486"/>
  <c r="N84" i="486" s="1"/>
  <c r="M83" i="486"/>
  <c r="M84" i="486" s="1"/>
  <c r="L83" i="486"/>
  <c r="K83" i="486"/>
  <c r="J83" i="486"/>
  <c r="I83" i="486"/>
  <c r="H83" i="486"/>
  <c r="H84" i="486" s="1"/>
  <c r="G83" i="486"/>
  <c r="G84" i="486" s="1"/>
  <c r="F83" i="486"/>
  <c r="F84" i="486" s="1"/>
  <c r="E83" i="486"/>
  <c r="E84" i="486" s="1"/>
  <c r="N78" i="486"/>
  <c r="M78" i="486"/>
  <c r="L78" i="486"/>
  <c r="K78" i="486"/>
  <c r="F78" i="486"/>
  <c r="E78" i="486"/>
  <c r="Q77" i="486"/>
  <c r="Q78" i="486" s="1"/>
  <c r="P77" i="486"/>
  <c r="P78" i="486" s="1"/>
  <c r="O77" i="486"/>
  <c r="O78" i="486" s="1"/>
  <c r="N77" i="486"/>
  <c r="M77" i="486"/>
  <c r="L77" i="486"/>
  <c r="K77" i="486"/>
  <c r="J77" i="486"/>
  <c r="J78" i="486" s="1"/>
  <c r="I77" i="486"/>
  <c r="I78" i="486" s="1"/>
  <c r="H77" i="486"/>
  <c r="H78" i="486" s="1"/>
  <c r="G77" i="486"/>
  <c r="G78" i="486" s="1"/>
  <c r="F77" i="486"/>
  <c r="E77" i="486"/>
  <c r="P72" i="486"/>
  <c r="O72" i="486"/>
  <c r="N72" i="486"/>
  <c r="M72" i="486"/>
  <c r="H72" i="486"/>
  <c r="G72" i="486"/>
  <c r="F72" i="486"/>
  <c r="E72" i="486"/>
  <c r="Q71" i="486"/>
  <c r="Q72" i="486" s="1"/>
  <c r="P71" i="486"/>
  <c r="O71" i="486"/>
  <c r="N71" i="486"/>
  <c r="M71" i="486"/>
  <c r="L71" i="486"/>
  <c r="L72" i="486" s="1"/>
  <c r="K71" i="486"/>
  <c r="K72" i="486" s="1"/>
  <c r="J71" i="486"/>
  <c r="J72" i="486" s="1"/>
  <c r="I71" i="486"/>
  <c r="I72" i="486" s="1"/>
  <c r="H71" i="486"/>
  <c r="G71" i="486"/>
  <c r="F71" i="486"/>
  <c r="E71" i="486"/>
  <c r="Q66" i="486"/>
  <c r="P66" i="486"/>
  <c r="O66" i="486"/>
  <c r="J66" i="486"/>
  <c r="I66" i="486"/>
  <c r="H66" i="486"/>
  <c r="G66" i="486"/>
  <c r="Q65" i="486"/>
  <c r="P65" i="486"/>
  <c r="O65" i="486"/>
  <c r="N65" i="486"/>
  <c r="N66" i="486" s="1"/>
  <c r="M65" i="486"/>
  <c r="M66" i="486" s="1"/>
  <c r="L65" i="486"/>
  <c r="L66" i="486" s="1"/>
  <c r="K65" i="486"/>
  <c r="K66" i="486" s="1"/>
  <c r="J65" i="486"/>
  <c r="I65" i="486"/>
  <c r="H65" i="486"/>
  <c r="G65" i="486"/>
  <c r="F65" i="486"/>
  <c r="F66" i="486" s="1"/>
  <c r="E65" i="486"/>
  <c r="E66" i="486" s="1"/>
  <c r="Q60" i="486"/>
  <c r="L60" i="486"/>
  <c r="K60" i="486"/>
  <c r="J60" i="486"/>
  <c r="I60" i="486"/>
  <c r="Q59" i="486"/>
  <c r="P59" i="486"/>
  <c r="P60" i="486" s="1"/>
  <c r="O59" i="486"/>
  <c r="O60" i="486" s="1"/>
  <c r="N59" i="486"/>
  <c r="N60" i="486" s="1"/>
  <c r="M59" i="486"/>
  <c r="M60" i="486" s="1"/>
  <c r="L59" i="486"/>
  <c r="K59" i="486"/>
  <c r="J59" i="486"/>
  <c r="I59" i="486"/>
  <c r="H59" i="486"/>
  <c r="H60" i="486" s="1"/>
  <c r="G59" i="486"/>
  <c r="G60" i="486" s="1"/>
  <c r="F59" i="486"/>
  <c r="F60" i="486" s="1"/>
  <c r="E59" i="486"/>
  <c r="E60" i="486" s="1"/>
  <c r="N54" i="486"/>
  <c r="M54" i="486"/>
  <c r="L54" i="486"/>
  <c r="K54" i="486"/>
  <c r="F54" i="486"/>
  <c r="E54" i="486"/>
  <c r="Q53" i="486"/>
  <c r="Q54" i="486" s="1"/>
  <c r="P53" i="486"/>
  <c r="P54" i="486" s="1"/>
  <c r="O53" i="486"/>
  <c r="O54" i="486" s="1"/>
  <c r="N53" i="486"/>
  <c r="M53" i="486"/>
  <c r="L53" i="486"/>
  <c r="K53" i="486"/>
  <c r="J53" i="486"/>
  <c r="J54" i="486" s="1"/>
  <c r="I53" i="486"/>
  <c r="I54" i="486" s="1"/>
  <c r="H53" i="486"/>
  <c r="H54" i="486" s="1"/>
  <c r="G53" i="486"/>
  <c r="G54" i="486" s="1"/>
  <c r="F53" i="486"/>
  <c r="E53" i="486"/>
  <c r="P48" i="486"/>
  <c r="O48" i="486"/>
  <c r="N48" i="486"/>
  <c r="M48" i="486"/>
  <c r="H48" i="486"/>
  <c r="G48" i="486"/>
  <c r="F48" i="486"/>
  <c r="E48" i="486"/>
  <c r="Q47" i="486"/>
  <c r="Q48" i="486" s="1"/>
  <c r="P47" i="486"/>
  <c r="O47" i="486"/>
  <c r="N47" i="486"/>
  <c r="M47" i="486"/>
  <c r="L47" i="486"/>
  <c r="L48" i="486" s="1"/>
  <c r="K47" i="486"/>
  <c r="K48" i="486" s="1"/>
  <c r="J47" i="486"/>
  <c r="J48" i="486" s="1"/>
  <c r="I47" i="486"/>
  <c r="I48" i="486" s="1"/>
  <c r="H47" i="486"/>
  <c r="G47" i="486"/>
  <c r="F47" i="486"/>
  <c r="E47" i="486"/>
  <c r="Q42" i="486"/>
  <c r="P42" i="486"/>
  <c r="O42" i="486"/>
  <c r="J42" i="486"/>
  <c r="I42" i="486"/>
  <c r="H42" i="486"/>
  <c r="G42" i="486"/>
  <c r="Q41" i="486"/>
  <c r="P41" i="486"/>
  <c r="O41" i="486"/>
  <c r="N41" i="486"/>
  <c r="N42" i="486" s="1"/>
  <c r="M41" i="486"/>
  <c r="M42" i="486" s="1"/>
  <c r="L41" i="486"/>
  <c r="L42" i="486" s="1"/>
  <c r="K41" i="486"/>
  <c r="K42" i="486" s="1"/>
  <c r="J41" i="486"/>
  <c r="I41" i="486"/>
  <c r="H41" i="486"/>
  <c r="G41" i="486"/>
  <c r="F41" i="486"/>
  <c r="F42" i="486" s="1"/>
  <c r="E41" i="486"/>
  <c r="E42" i="486" s="1"/>
  <c r="Q36" i="486"/>
  <c r="L36" i="486"/>
  <c r="K36" i="486"/>
  <c r="J36" i="486"/>
  <c r="I36" i="486"/>
  <c r="Q35" i="486"/>
  <c r="P35" i="486"/>
  <c r="P36" i="486" s="1"/>
  <c r="O35" i="486"/>
  <c r="O36" i="486" s="1"/>
  <c r="N35" i="486"/>
  <c r="N36" i="486" s="1"/>
  <c r="M35" i="486"/>
  <c r="M36" i="486" s="1"/>
  <c r="L35" i="486"/>
  <c r="K35" i="486"/>
  <c r="J35" i="486"/>
  <c r="I35" i="486"/>
  <c r="H35" i="486"/>
  <c r="H36" i="486" s="1"/>
  <c r="G35" i="486"/>
  <c r="G36" i="486" s="1"/>
  <c r="F35" i="486"/>
  <c r="F36" i="486" s="1"/>
  <c r="E35" i="486"/>
  <c r="E36" i="486" s="1"/>
  <c r="N30" i="486"/>
  <c r="M30" i="486"/>
  <c r="L30" i="486"/>
  <c r="K30" i="486"/>
  <c r="F30" i="486"/>
  <c r="E30" i="486"/>
  <c r="Q29" i="486"/>
  <c r="Q30" i="486" s="1"/>
  <c r="P29" i="486"/>
  <c r="P30" i="486" s="1"/>
  <c r="O29" i="486"/>
  <c r="O30" i="486" s="1"/>
  <c r="N29" i="486"/>
  <c r="M29" i="486"/>
  <c r="L29" i="486"/>
  <c r="K29" i="486"/>
  <c r="J29" i="486"/>
  <c r="J30" i="486" s="1"/>
  <c r="I29" i="486"/>
  <c r="I30" i="486" s="1"/>
  <c r="H29" i="486"/>
  <c r="H30" i="486" s="1"/>
  <c r="G29" i="486"/>
  <c r="G30" i="486" s="1"/>
  <c r="F29" i="486"/>
  <c r="E29" i="486"/>
  <c r="P24" i="486"/>
  <c r="O24" i="486"/>
  <c r="N24" i="486"/>
  <c r="M24" i="486"/>
  <c r="H24" i="486"/>
  <c r="G24" i="486"/>
  <c r="F24" i="486"/>
  <c r="E24" i="486"/>
  <c r="Q23" i="486"/>
  <c r="Q24" i="486" s="1"/>
  <c r="P23" i="486"/>
  <c r="O23" i="486"/>
  <c r="N23" i="486"/>
  <c r="M23" i="486"/>
  <c r="L23" i="486"/>
  <c r="L24" i="486" s="1"/>
  <c r="K23" i="486"/>
  <c r="K24" i="486" s="1"/>
  <c r="J23" i="486"/>
  <c r="J24" i="486" s="1"/>
  <c r="I23" i="486"/>
  <c r="I24" i="486" s="1"/>
  <c r="H23" i="486"/>
  <c r="G23" i="486"/>
  <c r="F23" i="486"/>
  <c r="E23" i="486"/>
  <c r="Q18" i="486"/>
  <c r="P18" i="486"/>
  <c r="O18" i="486"/>
  <c r="J18" i="486"/>
  <c r="I18" i="486"/>
  <c r="H18" i="486"/>
  <c r="G18" i="486"/>
  <c r="Q17" i="486"/>
  <c r="P17" i="486"/>
  <c r="O17" i="486"/>
  <c r="N17" i="486"/>
  <c r="N18" i="486" s="1"/>
  <c r="M17" i="486"/>
  <c r="M18" i="486" s="1"/>
  <c r="L17" i="486"/>
  <c r="L18" i="486" s="1"/>
  <c r="K17" i="486"/>
  <c r="K18" i="486" s="1"/>
  <c r="J17" i="486"/>
  <c r="I17" i="486"/>
  <c r="H17" i="486"/>
  <c r="G17" i="486"/>
  <c r="F17" i="486"/>
  <c r="F18" i="486" s="1"/>
  <c r="E17" i="486"/>
  <c r="E18" i="486" s="1"/>
  <c r="I341" i="486" l="1"/>
  <c r="I343" i="486" s="1"/>
  <c r="Q341" i="486"/>
  <c r="Q343" i="486" s="1"/>
  <c r="J341" i="486"/>
  <c r="J343" i="486" s="1"/>
  <c r="F340" i="486"/>
  <c r="F341" i="486" s="1"/>
  <c r="F343" i="486" s="1"/>
  <c r="L341" i="486"/>
  <c r="L343" i="486" s="1"/>
  <c r="G340" i="486"/>
  <c r="G341" i="486" s="1"/>
  <c r="G343" i="486" s="1"/>
  <c r="O340" i="486"/>
  <c r="O341" i="486" s="1"/>
  <c r="O343" i="486" s="1"/>
  <c r="N340" i="486"/>
  <c r="N341" i="486" s="1"/>
  <c r="N343" i="486" s="1"/>
  <c r="E341" i="486"/>
  <c r="E343" i="486" s="1"/>
  <c r="M341" i="486"/>
  <c r="M343" i="486" s="1"/>
  <c r="H340" i="486"/>
  <c r="H341" i="486" s="1"/>
  <c r="H343" i="486" s="1"/>
  <c r="P340" i="486"/>
  <c r="P341" i="486" s="1"/>
  <c r="P343" i="486" s="1"/>
  <c r="G99" i="349" l="1"/>
  <c r="G81" i="349"/>
  <c r="I33" i="349"/>
  <c r="D19" i="538" l="1"/>
  <c r="D18" i="538"/>
  <c r="O60" i="351"/>
  <c r="N60" i="351"/>
  <c r="O59" i="351"/>
  <c r="N59" i="351"/>
  <c r="O58" i="351"/>
  <c r="N58" i="351"/>
  <c r="M22" i="351"/>
  <c r="H50" i="322" l="1"/>
  <c r="G50" i="322"/>
  <c r="E50" i="322"/>
  <c r="D50" i="322"/>
  <c r="F50" i="322" s="1"/>
  <c r="K34" i="322"/>
  <c r="K33" i="322"/>
  <c r="K32" i="322"/>
  <c r="K31" i="322"/>
  <c r="K30" i="322"/>
  <c r="K29" i="322"/>
  <c r="K28" i="322"/>
  <c r="L20" i="322"/>
  <c r="M19" i="322" s="1"/>
  <c r="J20" i="322"/>
  <c r="K15" i="322" s="1"/>
  <c r="H20" i="322"/>
  <c r="I16" i="322" s="1"/>
  <c r="F20" i="322"/>
  <c r="G13" i="322" s="1"/>
  <c r="D20" i="322"/>
  <c r="E18" i="322" s="1"/>
  <c r="E15" i="322" l="1"/>
  <c r="G15" i="322"/>
  <c r="K16" i="322"/>
  <c r="K18" i="322"/>
  <c r="G14" i="322"/>
  <c r="K14" i="322"/>
  <c r="G19" i="322"/>
  <c r="G16" i="322"/>
  <c r="I13" i="322"/>
  <c r="K17" i="322"/>
  <c r="K13" i="322"/>
  <c r="G18" i="322"/>
  <c r="K35" i="322"/>
  <c r="I17" i="322"/>
  <c r="M16" i="322"/>
  <c r="I18" i="322"/>
  <c r="M13" i="322"/>
  <c r="I15" i="322"/>
  <c r="E17" i="322"/>
  <c r="E14" i="322"/>
  <c r="G17" i="322"/>
  <c r="M18" i="322"/>
  <c r="M15" i="322"/>
  <c r="E19" i="322"/>
  <c r="I14" i="322"/>
  <c r="E16" i="322"/>
  <c r="E13" i="322"/>
  <c r="M17" i="322"/>
  <c r="I19" i="322"/>
  <c r="M14" i="322"/>
  <c r="G20" i="322" l="1"/>
  <c r="K20" i="322"/>
  <c r="E20" i="322"/>
  <c r="I20" i="322"/>
  <c r="M20" i="322"/>
  <c r="G23" i="243" l="1"/>
  <c r="D23" i="243"/>
  <c r="G22" i="243"/>
  <c r="D22" i="243"/>
  <c r="G21" i="243"/>
  <c r="D21" i="243"/>
  <c r="G20" i="243"/>
  <c r="D20" i="243"/>
  <c r="G19" i="243"/>
  <c r="D19" i="243"/>
  <c r="G18" i="243"/>
  <c r="D18" i="243"/>
  <c r="G17" i="243"/>
  <c r="D17" i="243"/>
  <c r="G16" i="243"/>
  <c r="D16" i="243"/>
  <c r="G15" i="243"/>
  <c r="D15" i="243"/>
  <c r="G14" i="243"/>
  <c r="D14" i="243"/>
  <c r="G13" i="243"/>
  <c r="D13" i="243"/>
  <c r="G12" i="243"/>
  <c r="D12" i="243"/>
  <c r="D20" i="241" l="1"/>
  <c r="D19" i="241"/>
  <c r="D18" i="241"/>
  <c r="D17" i="241"/>
  <c r="D16" i="241"/>
  <c r="D15" i="241"/>
  <c r="D14" i="241"/>
  <c r="D13" i="241"/>
  <c r="D12" i="241"/>
  <c r="D11" i="241"/>
  <c r="F19" i="582" l="1"/>
  <c r="E19" i="582"/>
  <c r="D19" i="582"/>
  <c r="F18" i="582"/>
  <c r="E18" i="582"/>
  <c r="D18" i="582"/>
  <c r="F17" i="582"/>
  <c r="E17" i="582"/>
  <c r="D17" i="582"/>
  <c r="F16" i="582"/>
  <c r="E16" i="582"/>
  <c r="D16" i="582"/>
  <c r="F15" i="582"/>
  <c r="E15" i="582"/>
  <c r="D15" i="582"/>
  <c r="F14" i="582"/>
  <c r="E14" i="582"/>
  <c r="D14" i="582"/>
  <c r="F13" i="582"/>
  <c r="E13" i="582"/>
  <c r="D13" i="582"/>
  <c r="F12" i="582"/>
  <c r="E12" i="582"/>
  <c r="D12" i="582"/>
  <c r="G43" i="211" l="1"/>
  <c r="F43" i="211"/>
  <c r="F42" i="211"/>
  <c r="G42" i="211" s="1"/>
  <c r="G41" i="211"/>
  <c r="F41" i="211"/>
  <c r="G40" i="211"/>
  <c r="F40" i="211"/>
  <c r="G39" i="211"/>
  <c r="F39" i="211"/>
  <c r="G38" i="211"/>
  <c r="F38" i="211"/>
  <c r="G37" i="211"/>
  <c r="F37" i="211"/>
  <c r="G36" i="211"/>
  <c r="F36" i="211"/>
  <c r="G35" i="211"/>
  <c r="F35" i="211"/>
  <c r="G34" i="211"/>
  <c r="F34" i="211"/>
  <c r="G33" i="211"/>
  <c r="F33" i="211"/>
  <c r="G32" i="211"/>
  <c r="F32" i="211"/>
  <c r="G31" i="211"/>
  <c r="F31" i="211"/>
  <c r="G30" i="211"/>
  <c r="F30" i="211"/>
  <c r="G29" i="211"/>
  <c r="F29" i="211"/>
  <c r="G28" i="211"/>
  <c r="F28" i="211"/>
  <c r="G27" i="211"/>
  <c r="F27" i="211"/>
  <c r="G26" i="211"/>
  <c r="F26" i="211"/>
  <c r="G25" i="211"/>
  <c r="F25" i="211"/>
  <c r="G24" i="211"/>
  <c r="F24" i="211"/>
  <c r="G23" i="211"/>
  <c r="F23" i="211"/>
  <c r="G22" i="211"/>
  <c r="F22" i="211"/>
  <c r="G21" i="211"/>
  <c r="F21" i="211"/>
  <c r="G20" i="211"/>
  <c r="F20" i="211"/>
  <c r="G19" i="211"/>
  <c r="F19" i="211"/>
  <c r="G18" i="211"/>
  <c r="F18" i="211"/>
  <c r="G17" i="211"/>
  <c r="F17" i="211"/>
  <c r="G16" i="211"/>
  <c r="F16" i="211"/>
  <c r="G15" i="211"/>
  <c r="F15" i="211"/>
  <c r="G14" i="211"/>
  <c r="F14" i="211"/>
  <c r="F13" i="211"/>
  <c r="F12" i="211"/>
  <c r="G13" i="211" s="1"/>
  <c r="F21" i="208" l="1"/>
  <c r="F20" i="208"/>
  <c r="F19" i="208"/>
  <c r="F18" i="208"/>
  <c r="F17" i="208"/>
  <c r="F16" i="208"/>
  <c r="F15" i="208"/>
  <c r="F14" i="208"/>
  <c r="F13" i="208"/>
  <c r="F12" i="208"/>
  <c r="F11" i="208"/>
  <c r="Q24" i="532" l="1"/>
  <c r="P24" i="532"/>
  <c r="R24" i="532" s="1"/>
  <c r="O24" i="532"/>
  <c r="L24" i="532"/>
  <c r="K24" i="532"/>
  <c r="J24" i="532"/>
  <c r="G24" i="532"/>
  <c r="F24" i="532"/>
  <c r="E24" i="532"/>
  <c r="D24" i="532"/>
  <c r="Q23" i="532"/>
  <c r="P23" i="532"/>
  <c r="O23" i="532"/>
  <c r="L23" i="532"/>
  <c r="K23" i="532"/>
  <c r="J23" i="532"/>
  <c r="G23" i="532"/>
  <c r="F23" i="532"/>
  <c r="E23" i="532"/>
  <c r="H23" i="532" s="1"/>
  <c r="D23" i="532"/>
  <c r="M23" i="532" l="1"/>
  <c r="M24" i="532"/>
  <c r="R23" i="532"/>
  <c r="H24" i="532"/>
  <c r="D24" i="453"/>
  <c r="D23" i="453"/>
  <c r="D22" i="453"/>
  <c r="D21" i="453"/>
  <c r="D20" i="453"/>
  <c r="D19" i="453"/>
  <c r="F67" i="577" l="1"/>
  <c r="E67" i="577"/>
  <c r="D67" i="577"/>
  <c r="F66" i="577"/>
  <c r="E66" i="577"/>
  <c r="D66" i="577"/>
  <c r="F65" i="577"/>
  <c r="E65" i="577"/>
  <c r="D65" i="577"/>
  <c r="F23" i="577"/>
  <c r="E23" i="577"/>
  <c r="D23" i="577" s="1"/>
  <c r="F22" i="577"/>
  <c r="E22" i="577"/>
  <c r="D22" i="577" s="1"/>
  <c r="F21" i="577"/>
  <c r="E21" i="577"/>
  <c r="D21" i="577" l="1"/>
  <c r="AL78" i="569" l="1"/>
  <c r="AK78" i="569"/>
  <c r="AM76" i="569"/>
  <c r="AT76" i="569" s="1"/>
  <c r="AM75" i="569"/>
  <c r="AS74" i="569"/>
  <c r="AM74" i="569"/>
  <c r="AM73" i="569"/>
  <c r="AM72" i="569"/>
  <c r="AS71" i="569"/>
  <c r="AM71" i="569"/>
  <c r="AT71" i="569" s="1"/>
  <c r="AM70" i="569"/>
  <c r="AM69" i="569"/>
  <c r="AM68" i="569"/>
  <c r="AM67" i="569"/>
  <c r="AM66" i="569"/>
  <c r="AT65" i="569"/>
  <c r="AS65" i="569"/>
  <c r="AM65" i="569"/>
  <c r="AM64" i="569"/>
  <c r="AN64" i="569" s="1"/>
  <c r="AM63" i="569"/>
  <c r="AN63" i="569" s="1"/>
  <c r="AM62" i="569"/>
  <c r="AT62" i="569" s="1"/>
  <c r="AM61" i="569"/>
  <c r="AT61" i="569" s="1"/>
  <c r="AT60" i="569"/>
  <c r="AM60" i="569"/>
  <c r="AM59" i="569"/>
  <c r="AT59" i="569" s="1"/>
  <c r="AM58" i="569"/>
  <c r="AT58" i="569" s="1"/>
  <c r="AM57" i="569"/>
  <c r="AT57" i="569" s="1"/>
  <c r="AT56" i="569"/>
  <c r="AM56" i="569"/>
  <c r="AM55" i="569"/>
  <c r="AT55" i="569" s="1"/>
  <c r="AM54" i="569"/>
  <c r="AT54" i="569" s="1"/>
  <c r="AM53" i="569"/>
  <c r="AT53" i="569" s="1"/>
  <c r="AT52" i="569"/>
  <c r="AM52" i="569"/>
  <c r="AM51" i="569"/>
  <c r="AT51" i="569" s="1"/>
  <c r="AT50" i="569"/>
  <c r="AT49" i="569"/>
  <c r="AM48" i="569"/>
  <c r="AT48" i="569" s="1"/>
  <c r="AT47" i="569"/>
  <c r="AM47" i="569"/>
  <c r="AM46" i="569"/>
  <c r="AT46" i="569" s="1"/>
  <c r="AT45" i="569"/>
  <c r="AM44" i="569"/>
  <c r="AT44" i="569" s="1"/>
  <c r="AM43" i="569"/>
  <c r="AT43" i="569" s="1"/>
  <c r="AT42" i="569"/>
  <c r="AM42" i="569"/>
  <c r="AM41" i="569"/>
  <c r="AM78" i="569" s="1"/>
  <c r="AT78" i="569" s="1"/>
  <c r="AT29" i="569"/>
  <c r="AT28" i="569"/>
  <c r="AT27" i="569"/>
  <c r="AT26" i="569"/>
  <c r="AT25" i="569"/>
  <c r="AT24" i="569"/>
  <c r="AT23" i="569"/>
  <c r="AT22" i="569"/>
  <c r="AT21" i="569"/>
  <c r="AT20" i="569"/>
  <c r="AT19" i="569"/>
  <c r="AT18" i="569"/>
  <c r="AT17" i="569"/>
  <c r="AT16" i="569"/>
  <c r="AT15" i="569"/>
  <c r="AT14" i="569"/>
  <c r="AO63" i="569" l="1"/>
  <c r="AO68" i="569"/>
  <c r="AO64" i="569"/>
  <c r="AO70" i="569"/>
  <c r="AN66" i="569"/>
  <c r="AO66" i="569" s="1"/>
  <c r="AN67" i="569"/>
  <c r="AO67" i="569" s="1"/>
  <c r="AN68" i="569"/>
  <c r="AN69" i="569"/>
  <c r="AN70" i="569"/>
  <c r="AN75" i="569"/>
  <c r="AN72" i="569"/>
  <c r="AO72" i="569" s="1"/>
  <c r="AN73" i="569"/>
  <c r="AN74" i="569"/>
  <c r="AT41" i="569"/>
  <c r="AP68" i="569" l="1"/>
  <c r="AQ68" i="569" s="1"/>
  <c r="AO74" i="569"/>
  <c r="AP74" i="569" s="1"/>
  <c r="AT74" i="569" s="1"/>
  <c r="AP66" i="569"/>
  <c r="AP75" i="569"/>
  <c r="AP64" i="569"/>
  <c r="AQ63" i="569"/>
  <c r="AP67" i="569"/>
  <c r="AP72" i="569"/>
  <c r="AP70" i="569"/>
  <c r="AO75" i="569"/>
  <c r="AP63" i="569"/>
  <c r="AO69" i="569"/>
  <c r="AO73" i="569"/>
  <c r="AP73" i="569" s="1"/>
  <c r="D25" i="449"/>
  <c r="D24" i="449"/>
  <c r="J26" i="433"/>
  <c r="G26" i="433"/>
  <c r="D26" i="433"/>
  <c r="E26" i="433" s="1"/>
  <c r="AH25" i="433"/>
  <c r="D25" i="433"/>
  <c r="AR64" i="569" l="1"/>
  <c r="AQ69" i="569"/>
  <c r="AP69" i="569"/>
  <c r="AS63" i="569"/>
  <c r="AQ72" i="569"/>
  <c r="AR67" i="569"/>
  <c r="AR68" i="569"/>
  <c r="AS68" i="569" s="1"/>
  <c r="AT68" i="569" s="1"/>
  <c r="AQ75" i="569"/>
  <c r="AQ64" i="569"/>
  <c r="AQ67" i="569"/>
  <c r="AQ73" i="569"/>
  <c r="AR75" i="569"/>
  <c r="AT63" i="569"/>
  <c r="AR63" i="569"/>
  <c r="AQ70" i="569"/>
  <c r="AQ66" i="569"/>
  <c r="E19" i="154"/>
  <c r="O30" i="370"/>
  <c r="O29" i="370"/>
  <c r="M19" i="370"/>
  <c r="K19" i="370"/>
  <c r="J19" i="370"/>
  <c r="I19" i="370"/>
  <c r="H19" i="370"/>
  <c r="G19" i="370"/>
  <c r="F19" i="370"/>
  <c r="E19" i="370"/>
  <c r="D19" i="370"/>
  <c r="M18" i="370"/>
  <c r="D18" i="370" s="1"/>
  <c r="K18" i="370"/>
  <c r="J18" i="370"/>
  <c r="I18" i="370"/>
  <c r="H18" i="370"/>
  <c r="G18" i="370"/>
  <c r="F18" i="370"/>
  <c r="E18" i="370"/>
  <c r="D17" i="370"/>
  <c r="V16" i="370"/>
  <c r="M16" i="370"/>
  <c r="D16" i="370"/>
  <c r="V15" i="370"/>
  <c r="M15" i="370"/>
  <c r="D15" i="370"/>
  <c r="M14" i="370"/>
  <c r="K14" i="370"/>
  <c r="J14" i="370"/>
  <c r="I14" i="370"/>
  <c r="H14" i="370"/>
  <c r="G14" i="370"/>
  <c r="F14" i="370"/>
  <c r="E14" i="370"/>
  <c r="D14" i="370"/>
  <c r="M19" i="334"/>
  <c r="K19" i="334"/>
  <c r="J19" i="334"/>
  <c r="I19" i="334"/>
  <c r="H19" i="334"/>
  <c r="G19" i="334"/>
  <c r="F19" i="334"/>
  <c r="E19" i="334"/>
  <c r="D19" i="334"/>
  <c r="M18" i="334"/>
  <c r="K18" i="334"/>
  <c r="J18" i="334"/>
  <c r="I18" i="334"/>
  <c r="H18" i="334"/>
  <c r="G18" i="334"/>
  <c r="F18" i="334"/>
  <c r="E18" i="334"/>
  <c r="D18" i="334"/>
  <c r="D17" i="334"/>
  <c r="V16" i="334"/>
  <c r="M16" i="334"/>
  <c r="D16" i="334" s="1"/>
  <c r="V15" i="334"/>
  <c r="M15" i="334"/>
  <c r="D15" i="334"/>
  <c r="M14" i="334"/>
  <c r="D14" i="334" s="1"/>
  <c r="K14" i="334"/>
  <c r="J14" i="334"/>
  <c r="I14" i="334"/>
  <c r="H14" i="334"/>
  <c r="G14" i="334"/>
  <c r="F14" i="334"/>
  <c r="E14" i="334"/>
  <c r="M19" i="22"/>
  <c r="D19" i="22" s="1"/>
  <c r="K19" i="22"/>
  <c r="J19" i="22"/>
  <c r="I19" i="22"/>
  <c r="H19" i="22"/>
  <c r="G19" i="22"/>
  <c r="F19" i="22"/>
  <c r="E19" i="22"/>
  <c r="M18" i="22"/>
  <c r="K18" i="22"/>
  <c r="J18" i="22"/>
  <c r="I18" i="22"/>
  <c r="H18" i="22"/>
  <c r="G18" i="22"/>
  <c r="F18" i="22"/>
  <c r="E18" i="22"/>
  <c r="D18" i="22"/>
  <c r="D17" i="22"/>
  <c r="V16" i="22"/>
  <c r="D16" i="22" s="1"/>
  <c r="M16" i="22"/>
  <c r="V15" i="22"/>
  <c r="M15" i="22"/>
  <c r="D15" i="22"/>
  <c r="M14" i="22"/>
  <c r="D14" i="22" s="1"/>
  <c r="K14" i="22"/>
  <c r="J14" i="22"/>
  <c r="I14" i="22"/>
  <c r="H14" i="22"/>
  <c r="G14" i="22"/>
  <c r="F14" i="22"/>
  <c r="E14" i="22"/>
  <c r="AS70" i="569" l="1"/>
  <c r="AT70" i="569" s="1"/>
  <c r="AS67" i="569"/>
  <c r="AT67" i="569" s="1"/>
  <c r="AR72" i="569"/>
  <c r="AS72" i="569" s="1"/>
  <c r="AT72" i="569" s="1"/>
  <c r="AS64" i="569"/>
  <c r="AT64" i="569" s="1"/>
  <c r="AR66" i="569"/>
  <c r="AS66" i="569" s="1"/>
  <c r="AT66" i="569" s="1"/>
  <c r="AR70" i="569"/>
  <c r="AS75" i="569"/>
  <c r="AT75" i="569" s="1"/>
  <c r="AR69" i="569"/>
  <c r="AS69" i="569" s="1"/>
  <c r="AT69" i="569" s="1"/>
  <c r="AR73" i="569"/>
  <c r="AS73" i="569" s="1"/>
  <c r="AT73" i="569" s="1"/>
  <c r="AH45" i="366"/>
  <c r="Y45" i="366"/>
  <c r="T45" i="366"/>
  <c r="O45" i="366"/>
  <c r="K45" i="366"/>
  <c r="H45" i="366"/>
  <c r="AH45" i="318"/>
  <c r="Y45" i="318"/>
  <c r="T45" i="318"/>
  <c r="O45" i="318"/>
  <c r="K45" i="318"/>
  <c r="H45" i="318"/>
  <c r="AH45" i="16"/>
  <c r="Y45" i="16"/>
  <c r="T45" i="16"/>
  <c r="O45" i="16"/>
  <c r="K45" i="16"/>
  <c r="H45" i="16"/>
  <c r="D24" i="469" l="1"/>
  <c r="R14" i="445"/>
  <c r="O14" i="445"/>
  <c r="L14" i="445"/>
  <c r="I14" i="445"/>
  <c r="F14" i="445"/>
  <c r="R13" i="445"/>
  <c r="O13" i="445"/>
  <c r="L13" i="445"/>
  <c r="I13" i="445"/>
  <c r="F13" i="445"/>
  <c r="BW22" i="437"/>
  <c r="BT22" i="437"/>
  <c r="BO22" i="437"/>
  <c r="BK22" i="437"/>
  <c r="BH22" i="437"/>
  <c r="BC22" i="437"/>
  <c r="AY22" i="437"/>
  <c r="BT18" i="437"/>
  <c r="BH18" i="437"/>
  <c r="BT17" i="437"/>
  <c r="BH17" i="437"/>
  <c r="BT16" i="437"/>
  <c r="BH16" i="437"/>
  <c r="BT15" i="437"/>
  <c r="BH15" i="437"/>
  <c r="K88" i="391"/>
  <c r="J88" i="391"/>
  <c r="H88" i="391"/>
  <c r="G88" i="391"/>
  <c r="D88" i="391"/>
  <c r="K65" i="391"/>
  <c r="H65" i="391"/>
  <c r="K64" i="391"/>
  <c r="H64" i="391"/>
  <c r="K63" i="391"/>
  <c r="H63" i="391"/>
  <c r="K62" i="391"/>
  <c r="H62" i="391"/>
  <c r="K61" i="391"/>
  <c r="H61" i="391"/>
  <c r="K60" i="391"/>
  <c r="H60" i="391"/>
  <c r="K59" i="391"/>
  <c r="H59" i="391"/>
  <c r="K58" i="391"/>
  <c r="H58" i="391"/>
  <c r="K57" i="391"/>
  <c r="H57" i="391"/>
  <c r="J56" i="391"/>
  <c r="K56" i="391" s="1"/>
  <c r="G56" i="391"/>
  <c r="H56" i="391" s="1"/>
  <c r="E56" i="391"/>
  <c r="D56" i="391"/>
  <c r="K46" i="391"/>
  <c r="H46" i="391"/>
  <c r="K45" i="391"/>
  <c r="G45" i="391"/>
  <c r="H45" i="391" s="1"/>
  <c r="K44" i="391"/>
  <c r="G44" i="391"/>
  <c r="K43" i="391"/>
  <c r="G43" i="391"/>
  <c r="H43" i="391" s="1"/>
  <c r="K42" i="391"/>
  <c r="G42" i="391"/>
  <c r="H42" i="391" s="1"/>
  <c r="K41" i="391"/>
  <c r="H41" i="391"/>
  <c r="G41" i="391"/>
  <c r="K40" i="391"/>
  <c r="H40" i="391"/>
  <c r="K39" i="391"/>
  <c r="H39" i="391"/>
  <c r="G39" i="391"/>
  <c r="K38" i="391"/>
  <c r="H38" i="391"/>
  <c r="J37" i="391"/>
  <c r="K37" i="391" s="1"/>
  <c r="E37" i="391"/>
  <c r="D37" i="391"/>
  <c r="H23" i="391"/>
  <c r="K22" i="391"/>
  <c r="H22" i="391"/>
  <c r="H21" i="391"/>
  <c r="K20" i="391"/>
  <c r="H20" i="391"/>
  <c r="K19" i="391"/>
  <c r="H19" i="391"/>
  <c r="K18" i="391"/>
  <c r="H18" i="391"/>
  <c r="H17" i="391"/>
  <c r="K16" i="391"/>
  <c r="H16" i="391"/>
  <c r="K15" i="391"/>
  <c r="J14" i="391"/>
  <c r="K14" i="391" s="1"/>
  <c r="G14" i="391"/>
  <c r="H14" i="391" s="1"/>
  <c r="E14" i="391"/>
  <c r="D14" i="391"/>
  <c r="AH44" i="366"/>
  <c r="Y44" i="366"/>
  <c r="T44" i="366"/>
  <c r="O44" i="366"/>
  <c r="K44" i="366"/>
  <c r="H44" i="366"/>
  <c r="AH43" i="366"/>
  <c r="Y43" i="366"/>
  <c r="T43" i="366"/>
  <c r="O43" i="366"/>
  <c r="K43" i="366"/>
  <c r="H43" i="366"/>
  <c r="AH42" i="366"/>
  <c r="Y42" i="366"/>
  <c r="T42" i="366"/>
  <c r="O42" i="366"/>
  <c r="K42" i="366"/>
  <c r="H42" i="366"/>
  <c r="AH41" i="366"/>
  <c r="Y41" i="366"/>
  <c r="T41" i="366"/>
  <c r="O41" i="366"/>
  <c r="K41" i="366"/>
  <c r="H41" i="366"/>
  <c r="AH40" i="366"/>
  <c r="Y40" i="366"/>
  <c r="T40" i="366"/>
  <c r="O40" i="366"/>
  <c r="K40" i="366"/>
  <c r="H40" i="366"/>
  <c r="AH39" i="366"/>
  <c r="AC39" i="366"/>
  <c r="Y39" i="366"/>
  <c r="T39" i="366"/>
  <c r="O39" i="366"/>
  <c r="K39" i="366"/>
  <c r="H39" i="366"/>
  <c r="AH38" i="366"/>
  <c r="AC38" i="366"/>
  <c r="Y38" i="366"/>
  <c r="T38" i="366"/>
  <c r="O38" i="366"/>
  <c r="K38" i="366"/>
  <c r="H38" i="366"/>
  <c r="AH37" i="366"/>
  <c r="AC37" i="366"/>
  <c r="Y37" i="366"/>
  <c r="T37" i="366"/>
  <c r="O37" i="366"/>
  <c r="K37" i="366"/>
  <c r="H37" i="366"/>
  <c r="AH36" i="366"/>
  <c r="AC36" i="366"/>
  <c r="Y36" i="366"/>
  <c r="T36" i="366"/>
  <c r="O36" i="366"/>
  <c r="K36" i="366"/>
  <c r="H36" i="366"/>
  <c r="AH35" i="366"/>
  <c r="AC35" i="366"/>
  <c r="Y35" i="366"/>
  <c r="T35" i="366"/>
  <c r="O35" i="366"/>
  <c r="K35" i="366"/>
  <c r="H35" i="366"/>
  <c r="AH34" i="366"/>
  <c r="AC34" i="366"/>
  <c r="Y34" i="366"/>
  <c r="T34" i="366"/>
  <c r="O34" i="366"/>
  <c r="K34" i="366"/>
  <c r="H34" i="366"/>
  <c r="AH33" i="366"/>
  <c r="AC33" i="366"/>
  <c r="Y33" i="366"/>
  <c r="T33" i="366"/>
  <c r="O33" i="366"/>
  <c r="K33" i="366"/>
  <c r="H33" i="366"/>
  <c r="AH32" i="366"/>
  <c r="AC32" i="366"/>
  <c r="Y32" i="366"/>
  <c r="T32" i="366"/>
  <c r="O32" i="366"/>
  <c r="K32" i="366"/>
  <c r="H32" i="366"/>
  <c r="AH31" i="366"/>
  <c r="AC31" i="366"/>
  <c r="Y31" i="366"/>
  <c r="T31" i="366"/>
  <c r="O31" i="366"/>
  <c r="K31" i="366"/>
  <c r="H31" i="366"/>
  <c r="AH30" i="366"/>
  <c r="AC30" i="366"/>
  <c r="Y30" i="366"/>
  <c r="T30" i="366"/>
  <c r="O30" i="366"/>
  <c r="K30" i="366"/>
  <c r="H30" i="366"/>
  <c r="AH29" i="366"/>
  <c r="AC29" i="366"/>
  <c r="Y29" i="366"/>
  <c r="T29" i="366"/>
  <c r="O29" i="366"/>
  <c r="K29" i="366"/>
  <c r="H29" i="366"/>
  <c r="AH28" i="366"/>
  <c r="AC28" i="366"/>
  <c r="Y28" i="366"/>
  <c r="T28" i="366"/>
  <c r="O28" i="366"/>
  <c r="K28" i="366"/>
  <c r="H28" i="366"/>
  <c r="AH27" i="366"/>
  <c r="AC27" i="366"/>
  <c r="Y27" i="366"/>
  <c r="T27" i="366"/>
  <c r="O27" i="366"/>
  <c r="K27" i="366"/>
  <c r="H27" i="366"/>
  <c r="AH26" i="366"/>
  <c r="AC26" i="366"/>
  <c r="Y26" i="366"/>
  <c r="T26" i="366"/>
  <c r="O26" i="366"/>
  <c r="K26" i="366"/>
  <c r="H26" i="366"/>
  <c r="AH25" i="366"/>
  <c r="AC25" i="366"/>
  <c r="Y25" i="366"/>
  <c r="T25" i="366"/>
  <c r="O25" i="366"/>
  <c r="K25" i="366"/>
  <c r="H25" i="366"/>
  <c r="AH24" i="366"/>
  <c r="AC24" i="366"/>
  <c r="Y24" i="366"/>
  <c r="T24" i="366"/>
  <c r="O24" i="366"/>
  <c r="K24" i="366"/>
  <c r="H24" i="366"/>
  <c r="AH23" i="366"/>
  <c r="AC23" i="366"/>
  <c r="Y23" i="366"/>
  <c r="T23" i="366"/>
  <c r="O23" i="366"/>
  <c r="K23" i="366"/>
  <c r="H23" i="366"/>
  <c r="AH22" i="366"/>
  <c r="AC22" i="366"/>
  <c r="Y22" i="366"/>
  <c r="T22" i="366"/>
  <c r="O22" i="366"/>
  <c r="K22" i="366"/>
  <c r="H22" i="366"/>
  <c r="AH21" i="366"/>
  <c r="AC21" i="366"/>
  <c r="Y21" i="366"/>
  <c r="T21" i="366"/>
  <c r="O21" i="366"/>
  <c r="K21" i="366"/>
  <c r="H21" i="366"/>
  <c r="AH20" i="366"/>
  <c r="AC20" i="366"/>
  <c r="Y20" i="366"/>
  <c r="T20" i="366"/>
  <c r="O20" i="366"/>
  <c r="K20" i="366"/>
  <c r="H20" i="366"/>
  <c r="AH19" i="366"/>
  <c r="AC19" i="366"/>
  <c r="Y19" i="366"/>
  <c r="T19" i="366"/>
  <c r="O19" i="366"/>
  <c r="K19" i="366"/>
  <c r="H19" i="366"/>
  <c r="AH18" i="366"/>
  <c r="AC18" i="366"/>
  <c r="Y18" i="366"/>
  <c r="T18" i="366"/>
  <c r="O18" i="366"/>
  <c r="K18" i="366"/>
  <c r="H18" i="366"/>
  <c r="AH17" i="366"/>
  <c r="AC17" i="366"/>
  <c r="Y17" i="366"/>
  <c r="T17" i="366"/>
  <c r="O17" i="366"/>
  <c r="K17" i="366"/>
  <c r="H17" i="366"/>
  <c r="AH16" i="366"/>
  <c r="AC16" i="366"/>
  <c r="Y16" i="366"/>
  <c r="T16" i="366"/>
  <c r="O16" i="366"/>
  <c r="K16" i="366"/>
  <c r="H16" i="366"/>
  <c r="AH15" i="366"/>
  <c r="AC15" i="366"/>
  <c r="Y15" i="366"/>
  <c r="T15" i="366"/>
  <c r="O15" i="366"/>
  <c r="K15" i="366"/>
  <c r="H15" i="366"/>
  <c r="AH14" i="366"/>
  <c r="AC14" i="366"/>
  <c r="Y14" i="366"/>
  <c r="T14" i="366"/>
  <c r="O14" i="366"/>
  <c r="K14" i="366"/>
  <c r="H14" i="366"/>
  <c r="AH13" i="366"/>
  <c r="AC13" i="366"/>
  <c r="Y13" i="366"/>
  <c r="T13" i="366"/>
  <c r="O13" i="366"/>
  <c r="K13" i="366"/>
  <c r="H13" i="366"/>
  <c r="J16" i="363"/>
  <c r="I16" i="363"/>
  <c r="H16" i="363"/>
  <c r="G16" i="363"/>
  <c r="F16" i="363"/>
  <c r="E16" i="363"/>
  <c r="F109" i="355"/>
  <c r="I108" i="355"/>
  <c r="E107" i="355"/>
  <c r="I106" i="355"/>
  <c r="E106" i="355"/>
  <c r="I105" i="355"/>
  <c r="E105" i="355"/>
  <c r="D102" i="355"/>
  <c r="E91" i="355"/>
  <c r="E88" i="355"/>
  <c r="C78" i="355"/>
  <c r="E74" i="355"/>
  <c r="C70" i="355"/>
  <c r="D65" i="355"/>
  <c r="E57" i="355"/>
  <c r="E54" i="355"/>
  <c r="D41" i="355"/>
  <c r="D31" i="355"/>
  <c r="M60" i="351"/>
  <c r="L60" i="351"/>
  <c r="M59" i="351"/>
  <c r="L59" i="351"/>
  <c r="M58" i="351"/>
  <c r="L58" i="351"/>
  <c r="O38" i="351"/>
  <c r="M38" i="351"/>
  <c r="O37" i="351"/>
  <c r="M37" i="351"/>
  <c r="O36" i="351"/>
  <c r="M36" i="351"/>
  <c r="O35" i="351"/>
  <c r="M35" i="351"/>
  <c r="F99" i="349"/>
  <c r="F81" i="349"/>
  <c r="E81" i="349"/>
  <c r="G52" i="349"/>
  <c r="F51" i="349"/>
  <c r="F48" i="349"/>
  <c r="F47" i="349"/>
  <c r="F46" i="349"/>
  <c r="F45" i="349"/>
  <c r="F42" i="349"/>
  <c r="F41" i="349"/>
  <c r="F40" i="349"/>
  <c r="F39" i="349"/>
  <c r="H33" i="349"/>
  <c r="G33" i="349"/>
  <c r="BW22" i="328"/>
  <c r="BT22" i="328"/>
  <c r="BO22" i="328"/>
  <c r="BK22" i="328"/>
  <c r="BH22" i="328"/>
  <c r="BC22" i="328"/>
  <c r="AY22" i="328"/>
  <c r="BT18" i="328"/>
  <c r="BH18" i="328"/>
  <c r="BT17" i="328"/>
  <c r="BH17" i="328"/>
  <c r="BT16" i="328"/>
  <c r="BH16" i="328"/>
  <c r="BT15" i="328"/>
  <c r="BH15" i="328"/>
  <c r="F99" i="322"/>
  <c r="J83" i="322"/>
  <c r="K83" i="322" s="1"/>
  <c r="J82" i="322"/>
  <c r="J81" i="322"/>
  <c r="J80" i="322"/>
  <c r="J79" i="322"/>
  <c r="J78" i="322"/>
  <c r="J77" i="322"/>
  <c r="J76" i="322"/>
  <c r="N68" i="322"/>
  <c r="M68" i="322"/>
  <c r="K68" i="322"/>
  <c r="N67" i="322"/>
  <c r="N66" i="322"/>
  <c r="N65" i="322"/>
  <c r="N64" i="322"/>
  <c r="N63" i="322"/>
  <c r="N62" i="322"/>
  <c r="N61" i="322"/>
  <c r="AH44" i="318"/>
  <c r="Y44" i="318"/>
  <c r="T44" i="318"/>
  <c r="O44" i="318"/>
  <c r="K44" i="318"/>
  <c r="H44" i="318"/>
  <c r="AH43" i="318"/>
  <c r="Y43" i="318"/>
  <c r="T43" i="318"/>
  <c r="O43" i="318"/>
  <c r="K43" i="318"/>
  <c r="H43" i="318"/>
  <c r="AH42" i="318"/>
  <c r="Y42" i="318"/>
  <c r="T42" i="318"/>
  <c r="O42" i="318"/>
  <c r="K42" i="318"/>
  <c r="H42" i="318"/>
  <c r="AH41" i="318"/>
  <c r="Y41" i="318"/>
  <c r="T41" i="318"/>
  <c r="O41" i="318"/>
  <c r="K41" i="318"/>
  <c r="H41" i="318"/>
  <c r="AH40" i="318"/>
  <c r="Y40" i="318"/>
  <c r="T40" i="318"/>
  <c r="O40" i="318"/>
  <c r="K40" i="318"/>
  <c r="H40" i="318"/>
  <c r="AH39" i="318"/>
  <c r="AC39" i="318"/>
  <c r="Y39" i="318"/>
  <c r="T39" i="318"/>
  <c r="O39" i="318"/>
  <c r="K39" i="318"/>
  <c r="H39" i="318"/>
  <c r="AH38" i="318"/>
  <c r="AC38" i="318"/>
  <c r="Y38" i="318"/>
  <c r="T38" i="318"/>
  <c r="O38" i="318"/>
  <c r="K38" i="318"/>
  <c r="H38" i="318"/>
  <c r="AH37" i="318"/>
  <c r="AC37" i="318"/>
  <c r="Y37" i="318"/>
  <c r="T37" i="318"/>
  <c r="O37" i="318"/>
  <c r="K37" i="318"/>
  <c r="H37" i="318"/>
  <c r="AH36" i="318"/>
  <c r="AC36" i="318"/>
  <c r="Y36" i="318"/>
  <c r="T36" i="318"/>
  <c r="O36" i="318"/>
  <c r="K36" i="318"/>
  <c r="H36" i="318"/>
  <c r="AH35" i="318"/>
  <c r="AC35" i="318"/>
  <c r="Y35" i="318"/>
  <c r="T35" i="318"/>
  <c r="O35" i="318"/>
  <c r="K35" i="318"/>
  <c r="H35" i="318"/>
  <c r="AH34" i="318"/>
  <c r="AC34" i="318"/>
  <c r="Y34" i="318"/>
  <c r="T34" i="318"/>
  <c r="O34" i="318"/>
  <c r="K34" i="318"/>
  <c r="H34" i="318"/>
  <c r="AH33" i="318"/>
  <c r="AC33" i="318"/>
  <c r="Y33" i="318"/>
  <c r="T33" i="318"/>
  <c r="O33" i="318"/>
  <c r="K33" i="318"/>
  <c r="H33" i="318"/>
  <c r="AH32" i="318"/>
  <c r="AC32" i="318"/>
  <c r="Y32" i="318"/>
  <c r="T32" i="318"/>
  <c r="O32" i="318"/>
  <c r="K32" i="318"/>
  <c r="H32" i="318"/>
  <c r="AH31" i="318"/>
  <c r="AC31" i="318"/>
  <c r="Y31" i="318"/>
  <c r="T31" i="318"/>
  <c r="O31" i="318"/>
  <c r="K31" i="318"/>
  <c r="H31" i="318"/>
  <c r="AH30" i="318"/>
  <c r="AC30" i="318"/>
  <c r="Y30" i="318"/>
  <c r="T30" i="318"/>
  <c r="O30" i="318"/>
  <c r="K30" i="318"/>
  <c r="H30" i="318"/>
  <c r="AH29" i="318"/>
  <c r="AC29" i="318"/>
  <c r="Y29" i="318"/>
  <c r="T29" i="318"/>
  <c r="O29" i="318"/>
  <c r="K29" i="318"/>
  <c r="H29" i="318"/>
  <c r="AH28" i="318"/>
  <c r="AC28" i="318"/>
  <c r="Y28" i="318"/>
  <c r="T28" i="318"/>
  <c r="O28" i="318"/>
  <c r="K28" i="318"/>
  <c r="H28" i="318"/>
  <c r="AH27" i="318"/>
  <c r="AC27" i="318"/>
  <c r="Y27" i="318"/>
  <c r="T27" i="318"/>
  <c r="O27" i="318"/>
  <c r="K27" i="318"/>
  <c r="H27" i="318"/>
  <c r="AH26" i="318"/>
  <c r="AC26" i="318"/>
  <c r="Y26" i="318"/>
  <c r="T26" i="318"/>
  <c r="O26" i="318"/>
  <c r="K26" i="318"/>
  <c r="H26" i="318"/>
  <c r="AH25" i="318"/>
  <c r="AC25" i="318"/>
  <c r="Y25" i="318"/>
  <c r="T25" i="318"/>
  <c r="O25" i="318"/>
  <c r="K25" i="318"/>
  <c r="H25" i="318"/>
  <c r="AH24" i="318"/>
  <c r="AC24" i="318"/>
  <c r="Y24" i="318"/>
  <c r="T24" i="318"/>
  <c r="O24" i="318"/>
  <c r="K24" i="318"/>
  <c r="H24" i="318"/>
  <c r="AH23" i="318"/>
  <c r="AC23" i="318"/>
  <c r="Y23" i="318"/>
  <c r="T23" i="318"/>
  <c r="O23" i="318"/>
  <c r="K23" i="318"/>
  <c r="H23" i="318"/>
  <c r="AH22" i="318"/>
  <c r="AC22" i="318"/>
  <c r="Y22" i="318"/>
  <c r="T22" i="318"/>
  <c r="O22" i="318"/>
  <c r="K22" i="318"/>
  <c r="H22" i="318"/>
  <c r="AH21" i="318"/>
  <c r="AC21" i="318"/>
  <c r="Y21" i="318"/>
  <c r="T21" i="318"/>
  <c r="O21" i="318"/>
  <c r="K21" i="318"/>
  <c r="H21" i="318"/>
  <c r="AH20" i="318"/>
  <c r="AC20" i="318"/>
  <c r="Y20" i="318"/>
  <c r="T20" i="318"/>
  <c r="O20" i="318"/>
  <c r="K20" i="318"/>
  <c r="H20" i="318"/>
  <c r="AH19" i="318"/>
  <c r="AC19" i="318"/>
  <c r="Y19" i="318"/>
  <c r="T19" i="318"/>
  <c r="O19" i="318"/>
  <c r="K19" i="318"/>
  <c r="H19" i="318"/>
  <c r="AH18" i="318"/>
  <c r="AC18" i="318"/>
  <c r="Y18" i="318"/>
  <c r="T18" i="318"/>
  <c r="O18" i="318"/>
  <c r="K18" i="318"/>
  <c r="H18" i="318"/>
  <c r="AH17" i="318"/>
  <c r="AC17" i="318"/>
  <c r="Y17" i="318"/>
  <c r="T17" i="318"/>
  <c r="O17" i="318"/>
  <c r="K17" i="318"/>
  <c r="H17" i="318"/>
  <c r="AH16" i="318"/>
  <c r="AC16" i="318"/>
  <c r="Y16" i="318"/>
  <c r="T16" i="318"/>
  <c r="O16" i="318"/>
  <c r="K16" i="318"/>
  <c r="H16" i="318"/>
  <c r="AH15" i="318"/>
  <c r="AC15" i="318"/>
  <c r="Y15" i="318"/>
  <c r="T15" i="318"/>
  <c r="O15" i="318"/>
  <c r="K15" i="318"/>
  <c r="H15" i="318"/>
  <c r="AH14" i="318"/>
  <c r="AC14" i="318"/>
  <c r="Y14" i="318"/>
  <c r="T14" i="318"/>
  <c r="O14" i="318"/>
  <c r="K14" i="318"/>
  <c r="H14" i="318"/>
  <c r="AH13" i="318"/>
  <c r="AC13" i="318"/>
  <c r="Y13" i="318"/>
  <c r="T13" i="318"/>
  <c r="O13" i="318"/>
  <c r="K13" i="318"/>
  <c r="H13" i="318"/>
  <c r="D13" i="238"/>
  <c r="O67" i="231"/>
  <c r="N67" i="231"/>
  <c r="M67" i="231"/>
  <c r="L67" i="231"/>
  <c r="O66" i="231"/>
  <c r="N66" i="231"/>
  <c r="M66" i="231"/>
  <c r="L66" i="231"/>
  <c r="O65" i="231"/>
  <c r="N65" i="231"/>
  <c r="M65" i="231"/>
  <c r="L65" i="231"/>
  <c r="F35" i="191"/>
  <c r="F34" i="191"/>
  <c r="F33" i="191"/>
  <c r="F32" i="191"/>
  <c r="F31" i="191"/>
  <c r="F30" i="191"/>
  <c r="F29" i="191"/>
  <c r="F28" i="191"/>
  <c r="AH20" i="191"/>
  <c r="AD20" i="191"/>
  <c r="Z20" i="191"/>
  <c r="S20" i="191"/>
  <c r="R20" i="191"/>
  <c r="O20" i="191"/>
  <c r="N20" i="191"/>
  <c r="K20" i="191"/>
  <c r="J20" i="191"/>
  <c r="F20" i="191"/>
  <c r="AH19" i="191"/>
  <c r="AD19" i="191"/>
  <c r="Z19" i="191"/>
  <c r="F19" i="191"/>
  <c r="AH18" i="191"/>
  <c r="AD18" i="191"/>
  <c r="Z18" i="191"/>
  <c r="F18" i="191"/>
  <c r="AH17" i="191"/>
  <c r="AD17" i="191"/>
  <c r="Z17" i="191"/>
  <c r="F17" i="191"/>
  <c r="AH16" i="191"/>
  <c r="AD16" i="191"/>
  <c r="Z16" i="191"/>
  <c r="F16" i="191"/>
  <c r="AH15" i="191"/>
  <c r="AD15" i="191"/>
  <c r="Z15" i="191"/>
  <c r="F15" i="191"/>
  <c r="AH14" i="191"/>
  <c r="AD14" i="191"/>
  <c r="Z14" i="191"/>
  <c r="F14" i="191"/>
  <c r="AH13" i="191"/>
  <c r="Z13" i="191"/>
  <c r="F53" i="175"/>
  <c r="E53" i="175"/>
  <c r="D53" i="175"/>
  <c r="C53" i="175"/>
  <c r="B53" i="175"/>
  <c r="F52" i="175"/>
  <c r="E52" i="175"/>
  <c r="D52" i="175"/>
  <c r="C52" i="175"/>
  <c r="B52" i="175"/>
  <c r="F51" i="175"/>
  <c r="E51" i="175"/>
  <c r="D51" i="175"/>
  <c r="C51" i="175"/>
  <c r="B51" i="175"/>
  <c r="F50" i="175"/>
  <c r="E50" i="175"/>
  <c r="D50" i="175"/>
  <c r="C50" i="175"/>
  <c r="B50" i="175"/>
  <c r="F49" i="175"/>
  <c r="E49" i="175"/>
  <c r="D49" i="175"/>
  <c r="C49" i="175"/>
  <c r="B49" i="175"/>
  <c r="AQ19" i="171"/>
  <c r="AO19" i="171"/>
  <c r="AM19" i="171"/>
  <c r="AK19" i="171"/>
  <c r="AI19" i="171"/>
  <c r="AG19" i="171"/>
  <c r="AE19" i="171"/>
  <c r="AB19" i="171"/>
  <c r="Z19" i="171"/>
  <c r="X19" i="171"/>
  <c r="V19" i="171"/>
  <c r="T19" i="171"/>
  <c r="R19" i="171"/>
  <c r="O19" i="171"/>
  <c r="M19" i="171"/>
  <c r="J19" i="171"/>
  <c r="H19" i="171"/>
  <c r="E19" i="171"/>
  <c r="AQ18" i="171"/>
  <c r="AO18" i="171"/>
  <c r="AM18" i="171"/>
  <c r="AK18" i="171"/>
  <c r="AI18" i="171"/>
  <c r="AG18" i="171"/>
  <c r="AE18" i="171"/>
  <c r="AB18" i="171"/>
  <c r="Z18" i="171"/>
  <c r="X18" i="171"/>
  <c r="V18" i="171"/>
  <c r="T18" i="171"/>
  <c r="R18" i="171"/>
  <c r="O18" i="171"/>
  <c r="M18" i="171"/>
  <c r="J18" i="171"/>
  <c r="H18" i="171"/>
  <c r="E18" i="171"/>
  <c r="AQ17" i="171"/>
  <c r="AO17" i="171"/>
  <c r="AM17" i="171"/>
  <c r="AK17" i="171"/>
  <c r="AI17" i="171"/>
  <c r="AG17" i="171"/>
  <c r="AE17" i="171"/>
  <c r="AB17" i="171"/>
  <c r="Z17" i="171"/>
  <c r="X17" i="171"/>
  <c r="V17" i="171"/>
  <c r="T17" i="171"/>
  <c r="R17" i="171"/>
  <c r="O17" i="171"/>
  <c r="M17" i="171"/>
  <c r="J17" i="171"/>
  <c r="H17" i="171"/>
  <c r="E17" i="171"/>
  <c r="AQ16" i="171"/>
  <c r="AO16" i="171"/>
  <c r="AM16" i="171"/>
  <c r="AK16" i="171"/>
  <c r="AI16" i="171"/>
  <c r="AG16" i="171"/>
  <c r="AE16" i="171"/>
  <c r="AB16" i="171"/>
  <c r="Z16" i="171"/>
  <c r="X16" i="171"/>
  <c r="V16" i="171"/>
  <c r="T16" i="171"/>
  <c r="R16" i="171"/>
  <c r="O16" i="171"/>
  <c r="M16" i="171"/>
  <c r="J16" i="171"/>
  <c r="H16" i="171"/>
  <c r="E16" i="171"/>
  <c r="AQ15" i="171"/>
  <c r="AO15" i="171"/>
  <c r="AM15" i="171"/>
  <c r="AK15" i="171"/>
  <c r="AI15" i="171"/>
  <c r="AG15" i="171"/>
  <c r="AE15" i="171"/>
  <c r="AB15" i="171"/>
  <c r="Z15" i="171"/>
  <c r="X15" i="171"/>
  <c r="V15" i="171"/>
  <c r="T15" i="171"/>
  <c r="R15" i="171"/>
  <c r="O15" i="171"/>
  <c r="M15" i="171"/>
  <c r="J15" i="171"/>
  <c r="H15" i="171"/>
  <c r="E15" i="171"/>
  <c r="AQ14" i="171"/>
  <c r="AO14" i="171"/>
  <c r="AM14" i="171"/>
  <c r="AK14" i="171"/>
  <c r="AI14" i="171"/>
  <c r="AG14" i="171"/>
  <c r="AE14" i="171"/>
  <c r="AB14" i="171"/>
  <c r="Z14" i="171"/>
  <c r="X14" i="171"/>
  <c r="V14" i="171"/>
  <c r="T14" i="171"/>
  <c r="R14" i="171"/>
  <c r="O14" i="171"/>
  <c r="M14" i="171"/>
  <c r="J14" i="171"/>
  <c r="H14" i="171"/>
  <c r="E14" i="171"/>
  <c r="C14" i="156"/>
  <c r="C15" i="156" s="1"/>
  <c r="C16" i="156" s="1"/>
  <c r="C17" i="156" s="1"/>
  <c r="C18" i="156" s="1"/>
  <c r="C19" i="156" s="1"/>
  <c r="C20" i="156" s="1"/>
  <c r="C21" i="156" s="1"/>
  <c r="C22" i="156" s="1"/>
  <c r="C23" i="156" s="1"/>
  <c r="C24" i="156" s="1"/>
  <c r="C25" i="156" s="1"/>
  <c r="C26" i="156" s="1"/>
  <c r="C27" i="156" s="1"/>
  <c r="C28" i="156" s="1"/>
  <c r="C29" i="156" s="1"/>
  <c r="C30" i="156" s="1"/>
  <c r="C31" i="156" s="1"/>
  <c r="C32" i="156" s="1"/>
  <c r="C33" i="156" s="1"/>
  <c r="C34" i="156" s="1"/>
  <c r="C35" i="156" s="1"/>
  <c r="C36" i="156" s="1"/>
  <c r="C37" i="156" s="1"/>
  <c r="J24" i="84"/>
  <c r="K23" i="84"/>
  <c r="K24" i="84" s="1"/>
  <c r="J23" i="84"/>
  <c r="M22" i="84"/>
  <c r="M23" i="84" s="1"/>
  <c r="M24" i="84" s="1"/>
  <c r="L22" i="84"/>
  <c r="L23" i="84" s="1"/>
  <c r="L24" i="84" s="1"/>
  <c r="K22" i="84"/>
  <c r="J22" i="84"/>
  <c r="I22" i="84"/>
  <c r="I23" i="84" s="1"/>
  <c r="I24" i="84" s="1"/>
  <c r="H22" i="84"/>
  <c r="H23" i="84" s="1"/>
  <c r="H24" i="84" s="1"/>
  <c r="F22" i="84"/>
  <c r="F23" i="84" s="1"/>
  <c r="F24" i="84" s="1"/>
  <c r="E22" i="84"/>
  <c r="E23" i="84" s="1"/>
  <c r="E24" i="84" s="1"/>
  <c r="D22" i="84"/>
  <c r="D23" i="84" s="1"/>
  <c r="D24" i="84" s="1"/>
  <c r="D25" i="555"/>
  <c r="K50" i="553"/>
  <c r="J50" i="553"/>
  <c r="K49" i="553"/>
  <c r="J49" i="553"/>
  <c r="K48" i="553"/>
  <c r="J48" i="553"/>
  <c r="K47" i="553"/>
  <c r="J47" i="553"/>
  <c r="AH44" i="16"/>
  <c r="Y44" i="16"/>
  <c r="T44" i="16"/>
  <c r="O44" i="16"/>
  <c r="K44" i="16"/>
  <c r="H44" i="16"/>
  <c r="AH43" i="16"/>
  <c r="Y43" i="16"/>
  <c r="T43" i="16"/>
  <c r="O43" i="16"/>
  <c r="K43" i="16"/>
  <c r="H43" i="16"/>
  <c r="AH42" i="16"/>
  <c r="Y42" i="16"/>
  <c r="T42" i="16"/>
  <c r="O42" i="16"/>
  <c r="K42" i="16"/>
  <c r="H42" i="16"/>
  <c r="AH41" i="16"/>
  <c r="Y41" i="16"/>
  <c r="T41" i="16"/>
  <c r="O41" i="16"/>
  <c r="K41" i="16"/>
  <c r="H41" i="16"/>
  <c r="AH40" i="16"/>
  <c r="Y40" i="16"/>
  <c r="T40" i="16"/>
  <c r="O40" i="16"/>
  <c r="K40" i="16"/>
  <c r="H40" i="16"/>
  <c r="AH39" i="16"/>
  <c r="AC39" i="16"/>
  <c r="Y39" i="16"/>
  <c r="T39" i="16"/>
  <c r="O39" i="16"/>
  <c r="K39" i="16"/>
  <c r="H39" i="16"/>
  <c r="AH38" i="16"/>
  <c r="AC38" i="16"/>
  <c r="Y38" i="16"/>
  <c r="T38" i="16"/>
  <c r="O38" i="16"/>
  <c r="K38" i="16"/>
  <c r="H38" i="16"/>
  <c r="AH37" i="16"/>
  <c r="AC37" i="16"/>
  <c r="Y37" i="16"/>
  <c r="T37" i="16"/>
  <c r="O37" i="16"/>
  <c r="K37" i="16"/>
  <c r="H37" i="16"/>
  <c r="AH36" i="16"/>
  <c r="AC36" i="16"/>
  <c r="Y36" i="16"/>
  <c r="T36" i="16"/>
  <c r="O36" i="16"/>
  <c r="K36" i="16"/>
  <c r="H36" i="16"/>
  <c r="AH35" i="16"/>
  <c r="AC35" i="16"/>
  <c r="Y35" i="16"/>
  <c r="T35" i="16"/>
  <c r="O35" i="16"/>
  <c r="K35" i="16"/>
  <c r="H35" i="16"/>
  <c r="AH34" i="16"/>
  <c r="AC34" i="16"/>
  <c r="Y34" i="16"/>
  <c r="T34" i="16"/>
  <c r="O34" i="16"/>
  <c r="K34" i="16"/>
  <c r="H34" i="16"/>
  <c r="AH33" i="16"/>
  <c r="AC33" i="16"/>
  <c r="Y33" i="16"/>
  <c r="T33" i="16"/>
  <c r="O33" i="16"/>
  <c r="K33" i="16"/>
  <c r="H33" i="16"/>
  <c r="AH32" i="16"/>
  <c r="AC32" i="16"/>
  <c r="Y32" i="16"/>
  <c r="T32" i="16"/>
  <c r="O32" i="16"/>
  <c r="K32" i="16"/>
  <c r="H32" i="16"/>
  <c r="AH31" i="16"/>
  <c r="AC31" i="16"/>
  <c r="Y31" i="16"/>
  <c r="T31" i="16"/>
  <c r="O31" i="16"/>
  <c r="K31" i="16"/>
  <c r="H31" i="16"/>
  <c r="AH30" i="16"/>
  <c r="AC30" i="16"/>
  <c r="Y30" i="16"/>
  <c r="T30" i="16"/>
  <c r="O30" i="16"/>
  <c r="K30" i="16"/>
  <c r="H30" i="16"/>
  <c r="AH29" i="16"/>
  <c r="AC29" i="16"/>
  <c r="Y29" i="16"/>
  <c r="T29" i="16"/>
  <c r="O29" i="16"/>
  <c r="K29" i="16"/>
  <c r="H29" i="16"/>
  <c r="AH28" i="16"/>
  <c r="AC28" i="16"/>
  <c r="Y28" i="16"/>
  <c r="T28" i="16"/>
  <c r="O28" i="16"/>
  <c r="K28" i="16"/>
  <c r="H28" i="16"/>
  <c r="AH27" i="16"/>
  <c r="AC27" i="16"/>
  <c r="Y27" i="16"/>
  <c r="T27" i="16"/>
  <c r="O27" i="16"/>
  <c r="K27" i="16"/>
  <c r="H27" i="16"/>
  <c r="AH26" i="16"/>
  <c r="AC26" i="16"/>
  <c r="Y26" i="16"/>
  <c r="T26" i="16"/>
  <c r="O26" i="16"/>
  <c r="K26" i="16"/>
  <c r="H26" i="16"/>
  <c r="AH25" i="16"/>
  <c r="AC25" i="16"/>
  <c r="Y25" i="16"/>
  <c r="T25" i="16"/>
  <c r="O25" i="16"/>
  <c r="K25" i="16"/>
  <c r="H25" i="16"/>
  <c r="AH24" i="16"/>
  <c r="AC24" i="16"/>
  <c r="Y24" i="16"/>
  <c r="T24" i="16"/>
  <c r="O24" i="16"/>
  <c r="K24" i="16"/>
  <c r="H24" i="16"/>
  <c r="AH23" i="16"/>
  <c r="AC23" i="16"/>
  <c r="Y23" i="16"/>
  <c r="T23" i="16"/>
  <c r="O23" i="16"/>
  <c r="K23" i="16"/>
  <c r="H23" i="16"/>
  <c r="AH22" i="16"/>
  <c r="AC22" i="16"/>
  <c r="Y22" i="16"/>
  <c r="T22" i="16"/>
  <c r="O22" i="16"/>
  <c r="K22" i="16"/>
  <c r="H22" i="16"/>
  <c r="AH21" i="16"/>
  <c r="AC21" i="16"/>
  <c r="Y21" i="16"/>
  <c r="T21" i="16"/>
  <c r="O21" i="16"/>
  <c r="K21" i="16"/>
  <c r="H21" i="16"/>
  <c r="AH20" i="16"/>
  <c r="AC20" i="16"/>
  <c r="Y20" i="16"/>
  <c r="T20" i="16"/>
  <c r="O20" i="16"/>
  <c r="K20" i="16"/>
  <c r="H20" i="16"/>
  <c r="AH19" i="16"/>
  <c r="AC19" i="16"/>
  <c r="Y19" i="16"/>
  <c r="T19" i="16"/>
  <c r="O19" i="16"/>
  <c r="K19" i="16"/>
  <c r="H19" i="16"/>
  <c r="AH18" i="16"/>
  <c r="AC18" i="16"/>
  <c r="Y18" i="16"/>
  <c r="T18" i="16"/>
  <c r="O18" i="16"/>
  <c r="K18" i="16"/>
  <c r="H18" i="16"/>
  <c r="AH17" i="16"/>
  <c r="AC17" i="16"/>
  <c r="Y17" i="16"/>
  <c r="T17" i="16"/>
  <c r="O17" i="16"/>
  <c r="K17" i="16"/>
  <c r="H17" i="16"/>
  <c r="AH16" i="16"/>
  <c r="AC16" i="16"/>
  <c r="Y16" i="16"/>
  <c r="T16" i="16"/>
  <c r="O16" i="16"/>
  <c r="K16" i="16"/>
  <c r="H16" i="16"/>
  <c r="AH15" i="16"/>
  <c r="AC15" i="16"/>
  <c r="Y15" i="16"/>
  <c r="T15" i="16"/>
  <c r="O15" i="16"/>
  <c r="K15" i="16"/>
  <c r="H15" i="16"/>
  <c r="AH14" i="16"/>
  <c r="AC14" i="16"/>
  <c r="Y14" i="16"/>
  <c r="T14" i="16"/>
  <c r="O14" i="16"/>
  <c r="K14" i="16"/>
  <c r="H14" i="16"/>
  <c r="AH13" i="16"/>
  <c r="AC13" i="16"/>
  <c r="Y13" i="16"/>
  <c r="T13" i="16"/>
  <c r="O13" i="16"/>
  <c r="K13" i="16"/>
  <c r="H13" i="16"/>
  <c r="D17" i="538"/>
  <c r="D16" i="538"/>
  <c r="D15" i="538"/>
  <c r="D14" i="538"/>
  <c r="D13" i="538"/>
  <c r="D58" i="355" l="1"/>
  <c r="D92" i="355"/>
  <c r="G37" i="391"/>
  <c r="H37" i="391" s="1"/>
  <c r="H44" i="391"/>
  <c r="E109" i="355"/>
  <c r="I107" i="355"/>
  <c r="D111" i="355" l="1"/>
  <c r="I109" i="355"/>
  <c r="H21" i="57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Vivian Martinez Rivera</author>
  </authors>
  <commentList>
    <comment ref="C6" authorId="0" shapeId="0" xr:uid="{00000000-0006-0000-3200-000001000000}">
      <text>
        <r>
          <rPr>
            <b/>
            <sz val="9"/>
            <color indexed="81"/>
            <rFont val="Tahoma"/>
            <family val="2"/>
          </rPr>
          <t>Vivian Martinez Rivera:</t>
        </r>
        <r>
          <rPr>
            <sz val="9"/>
            <color indexed="81"/>
            <rFont val="Tahoma"/>
            <family val="2"/>
          </rPr>
          <t xml:space="preserve">
Habra que redefinirlo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tc={EA24F93B-C661-449F-A167-AE05F7A10464}</author>
  </authors>
  <commentList>
    <comment ref="E11" authorId="0" shapeId="0" xr:uid="{00000000-0006-0000-BC00-000001000000}">
      <text>
        <r>
          <rPr>
            <sz val="11"/>
            <color theme="1"/>
            <rFont val="Calibri"/>
            <family val="2"/>
            <scheme val="minor"/>
          </rPr>
          <t>[Comentario encadenado]
Su versión de Excel le permite leer este comentario encadenado; sin embargo, las ediciones que se apliquen se quitarán si el archivo se abre en una versión más reciente de Excel. Más información: https://go.microsoft.com/fwlink/?linkid=870924
Comentario:
    De acuerdo con los últimos datos reportados por el IMN por cuenca, existen diferentes en estos totales</t>
        </r>
      </text>
    </comment>
  </commentList>
</comments>
</file>

<file path=xl/sharedStrings.xml><?xml version="1.0" encoding="utf-8"?>
<sst xmlns="http://schemas.openxmlformats.org/spreadsheetml/2006/main" count="33847" uniqueCount="7686">
  <si>
    <t>Fila 3. Lista objetivos</t>
  </si>
  <si>
    <t>Fila 4. Lista Metas</t>
  </si>
  <si>
    <t xml:space="preserve">Fila 5. Número de indicador </t>
  </si>
  <si>
    <t>Fila 6. Nombre del indicador</t>
  </si>
  <si>
    <t>Fila 12. Tipo de indicador</t>
  </si>
  <si>
    <t>Fila 23. Tipo de operación estadística</t>
  </si>
  <si>
    <t>Objetivo 1. Poner fin a la pobreza en todas sus formas en todo el mundo</t>
  </si>
  <si>
    <t xml:space="preserve"> </t>
  </si>
  <si>
    <t>1.1 De aquí a 2030, erradicar para todas las personas y en todo el mundo la pobreza extrema (actualmente se considera que sufren pobreza extrema las personas que viven con menos de 1,25 dólares de los Estados Unidos al día)</t>
  </si>
  <si>
    <t>Indicador solo para Costa Rica, no disponible en la lista propuesta por Naciones Unidas</t>
  </si>
  <si>
    <t>Indicador propuesto por Naciones Unidas.</t>
  </si>
  <si>
    <t>Censo</t>
  </si>
  <si>
    <t>Objetivo 2. Poner fin al hambre, lograr la seguridad alimentaria y la mejora de la nutrición y promover la agricultura sostenible</t>
  </si>
  <si>
    <t>1.2 De aquí a 2030, reducir al menos a la mitad la proporción de hombres, mujeres y niños de todas las edades que viven en la pobreza en todas sus dimensiones con arreglo a las definiciones nacionales</t>
  </si>
  <si>
    <t>Indicador adicional o sustituto.</t>
  </si>
  <si>
    <t xml:space="preserve">Encuesta </t>
  </si>
  <si>
    <t>Objetivo 3. Garantizar una vida sana y promover el bienestar de todos a todas las edades</t>
  </si>
  <si>
    <t>1.3 Implementar a nivel nacional sistemas y medidas apropiados de protección social para todos, incluidos niveles mínimos, y, de aquí a 2030, lograr una amplia cobertura de las personas pobres y vulnerables</t>
  </si>
  <si>
    <t>Indicador proxi.</t>
  </si>
  <si>
    <t>Registro administrativo</t>
  </si>
  <si>
    <t>Objetivo 4. Garantizar una educación inclusiva y equitativa de calidad y promover oportunidades de aprendizaje permanente para todos</t>
  </si>
  <si>
    <t>1.4 De aquí a 2030, garantizar que todos los hombres y mujeres, en particular los pobres y los vulnerables, tengan los mismos derechos a los recursos económicos y acceso a los servicios básicos, la propiedad y el control de la tierra y otros bienes, la herencia, los recursos naturales, las nuevas tecnologías apropiadas y los servicios financieros, incluida la microfinanciación</t>
  </si>
  <si>
    <t>Otro</t>
  </si>
  <si>
    <t>Objetivo 5. Lograr la igualdad de género y empoderar a todas las mujeres y las niñas</t>
  </si>
  <si>
    <t>1.5 De aquí a 2030, fomentar la resiliencia de los pobres y las personas que se encuentran en situaciones de vulnerabilidad y reducir su exposición y vulnerabilidad a los fenómenos extremos relacionados con el clima y otras perturbaciones y desastres económicos, sociales y ambientales</t>
  </si>
  <si>
    <t>Objetivo 6. Garantizar la disponibilidad y la gestión sostenible del agua y el saneamiento para todos</t>
  </si>
  <si>
    <t>1.a Garantizar una movilización significativa de recursos procedentes de diversas fuentes, incluso mediante la mejora de la cooperación para el desarrollo, a fin de proporcionar medios suficientes y previsibles a los países en desarrollo, en particular los países menos adelantados, para que implementen programas y políticas encaminados a poner fin a la pobreza en todas sus dimensiones</t>
  </si>
  <si>
    <t>Objetivo 7. Garantizar el acceso a una energía asequible, fiable, sostenible y moderna para todos</t>
  </si>
  <si>
    <t>1.b Crear marcos normativos sólidos en los planos nacional, regional e internacional, sobre la base de estrategias de desarrollo en favor de los pobres que tengan en cuenta las cuestiones de género, a fin de apoyar la inversión acelerada en medidas para erradicar la pobreza</t>
  </si>
  <si>
    <t xml:space="preserve">1.4.2 </t>
  </si>
  <si>
    <t>Objetivo 8. Promover el crecimiento económico sostenido, inclusivo y sostenible, el empleo pleno y productivo y el trabajo decente para todos</t>
  </si>
  <si>
    <t>2.1 De aquí a 2030, poner fin al hambre y asegurar el acceso de todas las personas, en particular los pobres y las personas en situaciones de vulnerabilidad, incluidos los niños menores de 1 año, a una alimentación sana, nutritiva y suficiente durante todo el año</t>
  </si>
  <si>
    <t>Objetivo 9. Construir infraestructuras resilientes, promover la industrialización inclusiva y sostenible y fomentar la innovación</t>
  </si>
  <si>
    <t>Objetivo 10. Reducir la desigualdad en los países y entre ellos</t>
  </si>
  <si>
    <t xml:space="preserve">1.5.3 </t>
  </si>
  <si>
    <t>Número de países que adoptan y aplican estrategias de reducción del riesgo de desastres a nivel local en consonancia con el Marco de Sendái para la Reducción del Riesgo de Desastres 2015-2030 (11.b.1. y 13.1.2)</t>
  </si>
  <si>
    <t>Objetivo 11. Lograr que las ciudades y los asentamientos humanos sean inclusivos, seguros, resilientes y sostenibles</t>
  </si>
  <si>
    <t>2.4 De aquí a 2030, asegurar la sostenibilidad de los sistemas de producción de alimentos y aplicar prácticas agrícolas resilientes que aumenten la productividad y la producción, contribuyan al mantenimiento de los ecosistemas, fortalezcan la capacidad de adaptación al cambio climático, los fenómenos meteorológicos extremos, las sequías, las inundaciones y otros desastres, y mejoren progresivamente la calidad de la tierra y el suelo</t>
  </si>
  <si>
    <t>Objetivo 12. Garantizar modalidades de consumo y producción sostenibles</t>
  </si>
  <si>
    <t>2.5 De aquí a 2020, mantener la diversidad genética de las semillas, las plantas cultivadas y los animales de granja y domesticados y sus correspondientes especies silvestres, entre otras cosas mediante una buena gestión y diversificación de los bancos de semillas y plantas a nivel nacional, regional e internacional, y promover el acceso a los beneficios que se deriven de la utilización de los recursos genéticos y los conocimientos tradicionales conexos y su distribución justa y equitativa, según lo convenido internacionalmente</t>
  </si>
  <si>
    <t>Objetivo 13. Adoptar medidas urgentes para combatir el cambio climático y sus efectosa</t>
  </si>
  <si>
    <t>2.a Aumentar, incluso mediante una mayor cooperación internacional, las inversiones en infraestructura rural, investigación y servicios de extensión agrícola, desarrollo tecnológico y bancos de genes de plantas y ganado a fin de mejorar la capacidad de producción agropecuaria en los países en desarrollo, particularmente en los países menos adelantados</t>
  </si>
  <si>
    <t>Objetivo 14. Conservar y utilizar sosteniblemente los océanos, los mares y los recursos marinos para el desarrollo sostenible</t>
  </si>
  <si>
    <t>2.b Corregir y prevenir las restricciones y distorsiones comerciales en los mercados agropecuarios mundiales, incluso mediante la eliminación paralela de todas las formas de subvención a las exportaciones agrícolas y todas las medidas de exportación con efectos equivalentes, de conformidad con el mandato de la Ronda de Doha para el Desarrollo</t>
  </si>
  <si>
    <t>Objetivo 15. Proteger, restablecer y promover el uso sostenible de los ecosistemas terrestres, gestionar sosteniblemente los bosques, luchar contra la desertificación, detener e invertir la degradación de las tierras y detener la pérdida de biodiversidad</t>
  </si>
  <si>
    <t>2.c Adoptar medidas para asegurar el buen funcionamiento de los mercados de productos básicos alimentarios y sus derivados y facilitar el acceso oportuno a la información sobre los mercados, incluso sobre las reservas de alimentos, a fin de ayudar a limitar la extrema volatilidad de los precios de los alimentos</t>
  </si>
  <si>
    <t>Objetivo 16. Promover sociedades pacíficas e inclusivas para el desarrollo sostenible, facilitar el acceso a la justicia para todos y construir a todos los niveles instituciones eficaces e inclusivas que rindan cuentas</t>
  </si>
  <si>
    <t>3.1 De aquí a 2030, reducir la tasa mundial de mortalidad materna a menos de 70 por cada 100.000 nacidos vivos</t>
  </si>
  <si>
    <t>Objetivo 17. Fortalecer los medios de implementación y revitalizar la Alianza Mundial para el Desarrollo sostenible</t>
  </si>
  <si>
    <t>3.3 De aquí a 2030, poner fin a las epidemias del SIDA, la tuberculosis, la malaria y las enfermedades tropicales desatendidas y combatir la hepatitis, las enfermedades transmitidas por el agua y otras enfermedades transmisibles</t>
  </si>
  <si>
    <t>3.5 Fortalecer la prevención y el tratamiento del abuso de sustancias adictivas, incluido el uso indebido de estupefacientes y el consumo nocivo de alcohol</t>
  </si>
  <si>
    <t>3.7 De aquí a 2030, garantizar el acceso universal a los servicios de salud sexual y reproductiva, incluidos los de planificación familiar, información y educación, y la integración de la salud reproductiva en las estrategias y los programas nacionales</t>
  </si>
  <si>
    <t>3.8 Lograr la cobertura sanitaria universal, incluida la protección contra los riesgos financieros, el acceso a servicios de salud esenciales de calidad y el acceso a medicamentos y vacunas inocuos, eficaces, asequibles y de calidad para todos</t>
  </si>
  <si>
    <t>3.9 De aquí a 2030, reducir considerablemente el número de muertes y enfermedades causadas por productos químicos peligrosos y por la polución y contaminación del aire, el agua y el suelo</t>
  </si>
  <si>
    <t>3.a Fortalecer la aplicación del Convenio Marco de la Organización Mundial de la Salud para el Control del Tabaco en todos los países, según proceda</t>
  </si>
  <si>
    <t>3.b Apoyar las actividades de investigación y desarrollo de vacunas y medicamentos contra las enfermedades transmisibles y no transmisibles que afectan primordialmente a los países en desarrollo y facilitar el acceso a medicamentos y vacunas esenciales asequibles de conformidad con la Declaración relativa al Acuerdo sobre los Aspectos de los Derechos de Propiedad Intelectual Relacionados con el Comercio y la Salud Pública, en la que se afirma el derecho de los países en desarrollo a utilizar al máximo las disposiciones del Acuerdo sobre los Aspectos de los Derechos de Propiedad Intelectual Relacionados con el Comercio respecto a la flexibilidad para proteger la salud pública y, en particular, proporcionar acceso a los medicamentos para todos</t>
  </si>
  <si>
    <t>3.c Aumentar considerablemente la financiación de la salud y la contratación, el perfeccionamiento, la capacitación y la retención del personal sanitario en los países en desarrollo, especialmente en los países menos adelantados y los pequeños Estados insulares en desarrollo</t>
  </si>
  <si>
    <t>3.d Reforzar la capacidad de todos los países, en particular los países en desarrollo, en materia de alerta temprana, reducción de riesgos y gestión de los riesgos para la salud nacional y mundial</t>
  </si>
  <si>
    <t>4.1 De aquí a 2030, asegurar que todas las niñas y todos los niños terminen la enseñanza primaria y secundaria, que ha de ser gratuita, equitativa y de calidad y producir resultados de aprendizaje pertinentes y efectivos</t>
  </si>
  <si>
    <t>4.2 De aquí a 2030, asegurar que todas las niñas y todos los niños tengan acceso a servicios de atención y desarrollo en la primera infancia y educación preescolar de calidad, a fin de que estén preparados para la enseñanza primaria</t>
  </si>
  <si>
    <t>4.3 De aquí a 2030, asegurar el acceso igualitario de todos los hombres y las mujeres a una formación técnica, profesional y superior de calidad, incluida la enseñanza universitaria</t>
  </si>
  <si>
    <t>4.4 De aquí a 2030, aumentar considerablemente el número de jóvenes y adultos que tienen las competencias necesarias, en particular técnicas y profesionales, para acceder al empleo, el trabajo decente y el emprendimiento</t>
  </si>
  <si>
    <t>4.5 De aquí a 2030, eliminar las disparidades de género en la educación y asegurar el acceso igualitario a todos los niveles de la enseñanza y la formación profesional para las personas vulnerables, incluidas las personas con discapacidad, los pueblos indígenas y los niños en situaciones de vulnerabilidad</t>
  </si>
  <si>
    <t>4.6 De aquí a 2030, asegurar que todos los jóvenes y una proporción considerable de los adultos, tanto hombres como mujeres, estén alfabetizados y tengan nociones elementales de aritmética</t>
  </si>
  <si>
    <t>4.7 De aquí a 2030, asegurar que todos los alumnos adquieran los conocimientos teóricos y prácticos necesarios para promover el desarrollo sostenible, entre otras cosas mediante la educación para el desarrollo sostenible y los estilos de vida sostenibles, los derechos humanos, la igualdad de género, la promoción de una cultura de paz y no violencia, la ciudadanía mundial y la valoración de la diversidad cultural y la contribución de la cultura al desarrollo sostenible</t>
  </si>
  <si>
    <t>4.a Construir y adecuar instalaciones educativas que tengan en cuenta las necesidades de los niños y las personas con discapacidad y las diferencias de género, y que ofrezcan entornos de aprendizaje seguros, no violentos, inclusivos y eficaces para todos</t>
  </si>
  <si>
    <t>4.b De aquí a 2020, aumentar considerablemente a nivel mundial el número de becas disponibles para los países en desarrollo, en particular los países menos adelantados, los pequeños Estados insulares en desarrollo y los países africanos, a fin de que sus estudiantes puedan matricularse en programas de enseñanza superior, incluidos programas de formación profesional y programas técnicos, científicos, de ingeniería y de tecnología de la información y las comunicaciones, de países desarrollados y otros países en desarrollo</t>
  </si>
  <si>
    <t>4.c De aquí a 2030, aumentar considerablemente la oferta de docentes calificados, incluso mediante la cooperación internacional para la formación de docentes en los países en desarrollo, especialmente los países menos adelantados y los pequeños Estados insulares en desarrollo</t>
  </si>
  <si>
    <t>5.1 Poner fin a todas las formas de discriminación contra todas las mujeres y las niñas en todo el mundo</t>
  </si>
  <si>
    <t>5.2 Eliminar todas las formas de violencia contra todas las mujeres y las niñas en los ámbitos público y privado, incluidas la trata y la explotación sexual y otros tipos de explotación</t>
  </si>
  <si>
    <t>5.3 Eliminar todas las prácticas nocivas, como el matrimonio infantil, precoz y forzado y la mutilación genital femenina</t>
  </si>
  <si>
    <t xml:space="preserve">3.5.2 </t>
  </si>
  <si>
    <t>Consumo nocivo de alcohol, definido según el contexto nacional como el consumo per cápita de alcohol (15 años y mayores) en un año civil en litros de alcohol puro.</t>
  </si>
  <si>
    <t>5.4 Reconocer y valorar los cuidados y el trabajo doméstico no remunerados mediante servicios públicos, infraestructuras y políticas de protección social, y promoviendo la responsabilidad compartida en el hogar y la familia, según proceda en cada país</t>
  </si>
  <si>
    <t>5.5 Asegurar la participación plena y efectiva de las mujeres y la igualdad de oportunidades de liderazgo a todos los niveles decisorios en la vida política, económica y pública</t>
  </si>
  <si>
    <t>5.6 Asegurar el acceso universal a la salud sexual y reproductiva y los derechos reproductivos según lo acordado de conformidad con el Programa de Acción de la Conferencia Internacional sobre la Población y el Desarrollo, la Plataforma de Acción de Beijing y los documentos finales de sus conferencias de examen</t>
  </si>
  <si>
    <t>5.a Emprender reformas que otorguen a las mujeres igualdad de derechos a los recursos económicos, así como acceso a la propiedad y al control de la tierra y otros tipos de bienes, los servicios financieros, la herencia y los recursos naturales, de conformidad con las leyes nacionales</t>
  </si>
  <si>
    <t>5.b Mejorar el uso de la tecnología instrumental, en particular la tecnología de la información y las comunicaciones, para promover el empoderamiento de las mujeres</t>
  </si>
  <si>
    <t>5.c Aprobar y fortalecer políticas acertadas y leyes aplicables para promover la igualdad de género y el empoderamiento de todas las mujeres y las niñas a todos los niveles</t>
  </si>
  <si>
    <t>6.1 De aquí a 2030, lograr el acceso universal y equitativo al agua potable a un precio asequible para todos</t>
  </si>
  <si>
    <t>6.2 De aquí a 2030, lograr el acceso a servicios de saneamiento e higiene adecuados y equitativos para todos y poner fin a la defecación al aire libre, prestando especial atención a las necesidades de las mujeres y las niñas y las personas en situaciones de vulnerabilidad</t>
  </si>
  <si>
    <t>6.3 De aquí a 2030, mejorar la calidad del agua reduciendo la contaminación, eliminando el vertimiento y minimizando la emisión de productos químicos y materiales peligrosos, reduciendo a la mitad el porcentaje de aguas residuales sin tratar y aumentando considerablemente el reciclado y la reutilización sin riesgos a nivel mundial</t>
  </si>
  <si>
    <t>6.4 De aquí a 2030, aumentar considerablemente el uso eficiente de los recursos hídricos en todos los sectores y asegurar la sostenibilidad de la extracción y el abastecimiento de agua dulce para hacer frente a la escasez de agua y reducir considerablemente el número de personas que sufren falta de agua</t>
  </si>
  <si>
    <t>6.5 De aquí a 2030, implementar la gestión integrada de los recursos hídricos a todos los niveles, incluso mediante la cooperación transfronteriza, según proceda</t>
  </si>
  <si>
    <t>6.6 De aquí a 2020, proteger y restablecer los ecosistemas relacionados con el agua, incluidos los bosques, las montañas, los humedales, los ríos, los acuíferos y los lagos</t>
  </si>
  <si>
    <t>6.a De aquí a 2030, ampliar la cooperación internacional y el apoyo prestado a los países en desarrollo para la creación de capacidad en actividades y programas relativos al agua y el saneamiento, como los de captación de agua, desalinización, uso eficiente de los recursos hídricos, tratamiento de aguas residuales, reciclado y tecnologías de reutilización</t>
  </si>
  <si>
    <t>6.b Apoyar y fortalecer la participación de las comunidades locales en la mejora de la gestión del agua y el saneamiento</t>
  </si>
  <si>
    <t>7.1 De aquí a 2030, garantizar el acceso universal a servicios energéticos asequibles, fiables y modernos</t>
  </si>
  <si>
    <t>7.2 De aquí a 2030, aumentar considerablemente la proporción de energía renovable en el conjunto de fuentes energéticas</t>
  </si>
  <si>
    <t>7.3 De aquí a 2030, duplicar la tasa mundial de mejora de la eficiencia energética</t>
  </si>
  <si>
    <t>7.a De aquí a 2030, aumentar la cooperación internacional para facilitar el acceso a la investigación y la tecnología relativas a la energía limpia, incluidas las fuentes renovables, la eficiencia energética y las tecnologías avanzadas y menos contaminantes de combustibles fósiles, y promover la inversión en infraestructura energética y tecnologías limpias</t>
  </si>
  <si>
    <t>7.b De aquí a 2030, ampliar la infraestructura y mejorar la tecnología para prestar servicios energéticos modernos y sostenibles para todos en los países en desarrollo, en particular los países menos adelantados, los pequeños Estados insulares en desarrollo y los países en desarrollo sin litoral, en consonancia con sus respectivos programas de apoyo</t>
  </si>
  <si>
    <t xml:space="preserve">4.4.1 </t>
  </si>
  <si>
    <t>8.1 Mantener el crecimiento económico per cápita de conformidad con las circunstancias nacionales y, en particular, un crecimiento del producto interno bruto de al menos el 7% anual en los países menos adelantados</t>
  </si>
  <si>
    <t>8.2 Lograr niveles más elevados de productividad económica mediante la diversificación, la modernización tecnológica y la innovación, entre otras cosas centrándose en los sectores con gran valor añadido y un uso intensivo de la mano de obra</t>
  </si>
  <si>
    <t>8.3 Promover políticas orientadas al desarrollo que apoyen las actividades productivas, la creación de puestos de trabajo decentes, el emprendimiento, la creatividad y la innovación, y fomentar la formalización y el crecimiento de las microempresas y las pequeñas y medianas empresas, incluso mediante el acceso a servicios financieros</t>
  </si>
  <si>
    <t>8.6 De aquí a 2020, reducir considerablemente la proporción de jóvenes que no están empleados y no cursan estudios ni reciben capacitación</t>
  </si>
  <si>
    <t>8.8 Proteger los derechos laborales y promover un entorno de trabajo seguro y sin riesgos para todos los trabajadores, incluidos los trabajadores migrantes, en particular las mujeres migrantes y las personas con empleos precarios</t>
  </si>
  <si>
    <t>8.9 De aquí a 2030, elaborar y poner en práctica políticas encaminadas a promover un turismo sostenible que cree puestos de trabajo y promueva la cultura y los productos locales</t>
  </si>
  <si>
    <t>8.10 Fortalecer la capacidad de las instituciones financieras nacionales para fomentar y ampliar el acceso a los servicios bancarios, financieros y de seguros para todos</t>
  </si>
  <si>
    <t>8.a Aumentar el apoyo a la iniciativa de ayuda para el comercio en los países en desarrollo, en particular los países menos adelantados, incluso mediante el Marco Integrado Mejorado para la Asistencia Técnica a los Países Menos Adelantados en Materia de Comercio</t>
  </si>
  <si>
    <t>8.b De aquí a 2020, desarrollar y poner en marcha una estrategia mundial para el empleo de los jóvenes y aplicar el Pacto Mundial para el Empleo de la Organización Internacional del Trabajo</t>
  </si>
  <si>
    <t>9.1 Desarrollar infraestructuras fiables, sostenibles, resilientes y de calidad, incluidas infraestructuras regionales y transfronterizas, para apoyar el desarrollo económico y el bienestar humano, haciendo especial hincapié en el acceso asequible y equitativo para todos</t>
  </si>
  <si>
    <t>9.2 Promover una industrialización inclusiva y sostenible y, de aquí a 2030, aumentar significativamente la contribución de la industria al empleo y al producto interno bruto, de acuerdo con las circunstancias nacionales, y duplicar esa contribución en los países menos adelantados</t>
  </si>
  <si>
    <t>9.3 Aumentar el acceso de las pequeñas industrias y otras empresas, particularmente en los países en desarrollo, a los servicios financieros, incluidos créditos asequibles, y su integración en las cadenas de valor y los mercados</t>
  </si>
  <si>
    <t>9.4 De aquí a 2030, modernizar la infraestructura y reconvertir las industrias para que sean sostenibles, utilizando los recursos con mayor eficacia y promoviendo la adopción de tecnologías y procesos industriales limpios y ambientalmente racionales, y logrando que todos los países tomen medidas de acuerdo con sus capacidades respectivas</t>
  </si>
  <si>
    <t>9.5 Aumentar la investigación científica y mejorar la capacidad tecnológica de los sectores industriales de todos los países, en particular los países en desarrollo, entre otras cosas fomentando la innovación y aumentando considerablemente, de aquí a 2030, el número de personas que trabajan en investigación y desarrollo por millón de habitantes y los gastos de los sectores público y privado en investigación y desarrollo</t>
  </si>
  <si>
    <t>9.a Facilitar el desarrollo de infraestructuras sostenibles y resilientes en los países en desarrollo mediante un mayor apoyo financiero, tecnológico y técnico a los países africanos, los países menos adelantados, los países en desarrollo sin litoral y los pequeños Estados insulares en desarrollo</t>
  </si>
  <si>
    <t>9.b Apoyar el desarrollo de tecnologías, la investigación y la innovación nacionales en los países en desarrollo, incluso garantizando un entorno normativo propicio a la diversificación industrial y la adición de valor a los productos básicos, entre otras cosas</t>
  </si>
  <si>
    <t>9.c Aumentar significativamente el acceso a la tecnología de la información y las comunicaciones y esforzarse por proporcionar acceso universal y asequible a Internet en los países menos adelantados de aquí a 2020</t>
  </si>
  <si>
    <t>10.1 De aquí a 2030, lograr progresivamente y mantener el crecimiento de los ingresos del 40% más pobre de la población a una tasa superior a la media nacional</t>
  </si>
  <si>
    <t>10.2 De aquí a 2030, potenciar y promover la inclusión social, económica y política de todas las personas, independientemente de su edad, sexo, discapacidad, raza, etnia, origen, religión o situación económica u otra condición</t>
  </si>
  <si>
    <t>10.3 Garantizar la igualdad de oportunidades y reducir la desigualdad de resultados, incluso eliminando las leyes, políticas y prácticas discriminatorias y promoviendo legislaciones, políticas y medidas adecuadas a ese respecto</t>
  </si>
  <si>
    <t>10.4 Adoptar políticas, especialmente fiscales, salariales y de protección social, y lograr progresivamente una mayor igualdad</t>
  </si>
  <si>
    <t>10.5 Mejorar la reglamentación y vigilancia de las instituciones y los mercados financieros mundiales y fortalecer la aplicación de esos reglamentos</t>
  </si>
  <si>
    <t>10.6 Asegurar una mayor representación e intervención de los países en desarrollo en las decisiones adoptadas por las instituciones económicas y financieras internacionales para aumentar la eficacia, fiabilidad, rendición de cuentas y legitimidad de esas instituciones</t>
  </si>
  <si>
    <t>10.7 Facilitar la migración y la movilidad ordenadas, seguras, regulares y responsables de las personas, incluso mediante la aplicación de políticas migratorias planificadas y bien gestionadas</t>
  </si>
  <si>
    <t>10.a Aplicar el principio del trato especial y diferenciado para los países en desarrollo, en particular los países menos adelantados, de conformidad con los acuerdos de la Organización Mundial del Comercio</t>
  </si>
  <si>
    <t>10.b Fomentar la asistencia oficial para el desarrollo y las corrientes financieras, incluida la inversión extranjera directa, para los Estados con mayores necesidades, en particular los países menos adelantados, los países africanos, los pequeños Estados insulares en desarrollo y los países en desarrollo sin litoral, en consonancia con sus planes y programas nacionales</t>
  </si>
  <si>
    <t>10.c De aquí a 2030, reducir a menos del 3% los costos de transacción de las remesas de los migrantes y eliminar los corredores de remesas con un costo superior al 5%</t>
  </si>
  <si>
    <t>11.2 De aquí a 2030, proporcionar acceso a sistemas de transporte seguros, asequibles, accesibles y sostenibles para todos y mejorar la seguridad vial, en particular mediante la ampliación del transporte público, prestando especial atención a las necesidades de las personas en situación de vulnerabilidad, las mujeres, los niños, las personas con discapacidad y las personas de edad</t>
  </si>
  <si>
    <t>11.3 De aquí a 2030, aumentar la urbanización inclusiva y sostenible y la capacidad para la planificación y la gestión participativas, integradas y sostenibles de los asentamientos humanos en todos los países</t>
  </si>
  <si>
    <t>11.4 Redoblar los esfuerzos para proteger y salvaguardar el patrimonio cultural y natural del mundo</t>
  </si>
  <si>
    <t xml:space="preserve">7.2.1 </t>
  </si>
  <si>
    <t>Proporción de la energía renovable en el consumo final total de energía</t>
  </si>
  <si>
    <t>11.5 De aquí a 2030, reducir significativamente el número de muertes causadas por los desastres, incluidos los relacionados con el agua, y de personas afectadas por ellos, y reducir considerablemente las pérdidas económicas directas provocadas por los desastres en comparación con el producto interno bruto mundial, haciendo especial hincapié en la protección de los pobres y las personas en situaciones de vulnerabilidad</t>
  </si>
  <si>
    <t xml:space="preserve">7.3.1 </t>
  </si>
  <si>
    <t>Intensidad energética medida en función de la energía primaria y el PIB</t>
  </si>
  <si>
    <t>11.6 De aquí a 2030, reducir el impacto ambiental negativo per cápita de las ciudades, incluso prestando especial atención a la calidad del aire y la gestión de los desechos municipales y de otro tipo</t>
  </si>
  <si>
    <t xml:space="preserve">7.a.1 </t>
  </si>
  <si>
    <t>11.a Apoyar los vínculos económicos, sociales y ambientales positivos entre las zonas urbanas, periurbanas y rurales fortaleciendo la planificación del desarrollo nacional y regional</t>
  </si>
  <si>
    <t>11.c Proporcionar apoyo a los países menos adelantados, incluso mediante asistencia financiera y técnica, para que puedan construir edificios sostenibles y resilientes utilizando materiales locales</t>
  </si>
  <si>
    <t>12.1 Aplicar el Marco Decenal de Programas sobre Modalidades de Consumo y Producción Sostenibles, con la participación de todos los países y bajo el liderazgo de los países desarrollados, teniendo en cuenta el grado de desarrollo y las capacidades de los países en desarrollo</t>
  </si>
  <si>
    <t>12.2 De aquí a 2030, lograr la gestión sostenible y el uso eficiente de los recursos naturales</t>
  </si>
  <si>
    <t>12.3 De aquí a 2030, reducir a la mitad el desperdicio de alimentos per cápita mundial en la venta al por menor y a nivel de los consumidores y reducir las pérdidas de alimentos en las cadenas de producción y suministro, incluidas las pérdidas posteriores a la cosecha</t>
  </si>
  <si>
    <t>12.4 De aquí a 2020, lograr la gestión ecológicamente racional de los productos químicos y de todos los desechos a lo largo de su ciclo de vida, de conformidad con los marcos internacionales convenidos, y reducir significativamente su liberación a la atmósfera, el agua y el suelo a fin de minimizar sus efectos adversos en la salud humana y el medio ambiente</t>
  </si>
  <si>
    <t>12.5 De aquí a 2030, reducir considerablemente la generación de desechos mediante actividades de prevención, reducción, reciclado y reutilización</t>
  </si>
  <si>
    <t>12.6 Alentar a las empresas, en especial las grandes empresas y las empresas transnacionales, a que adopten prácticas sostenibles e incorporen información sobre la sostenibilidad en su ciclo de presentación de informes</t>
  </si>
  <si>
    <t>12.7 Promover prácticas de adquisición pública que sean sostenibles, de conformidad con las políticas y prioridades nacionales</t>
  </si>
  <si>
    <t>12.8 De aquí a 2030, asegurar que las personas de todo el mundo tengan la información y los conocimientos pertinentes para el desarrollo sostenible y los estilos de vida en armonía con la naturaleza</t>
  </si>
  <si>
    <t>12.a Ayudar a los países en desarrollo a fortalecer su capacidad científica y tecnológica para avanzar hacia modalidades de consumo y producción más sostenibles</t>
  </si>
  <si>
    <t>Proporción directa del turismo en el PIB como proporción del PIB total y en la tasa de crecimiento</t>
  </si>
  <si>
    <t>12.b Elaborar y aplicar instrumentos para vigilar los efectos en el desarrollo sostenible, a fin de lograr un turismo sostenible que cree puestos de trabajo y promueva la cultura y los productos locales</t>
  </si>
  <si>
    <t>8.10.1</t>
  </si>
  <si>
    <t xml:space="preserve"> a) Número de sucursales de bancos comerciales por cada 100.000 adultos y b) número de cajeros automáticos por cada 100.000 adultos</t>
  </si>
  <si>
    <t>13.1 Fortalecer la resiliencia y la capacidad de adaptación a los riesgos relacionados con el clima y los desastres naturales en todos los países</t>
  </si>
  <si>
    <t>8.10.2</t>
  </si>
  <si>
    <t>13.2 Incorporar medidas relativas al cambio climático en las políticas, estrategias y planes nacionales</t>
  </si>
  <si>
    <t>13.3 Mejorar la educación, la sensibilización y la capacidad humana e institucional respecto de la mitigación del cambio climático, la adaptación a él, la reducción de sus efectos y la alerta temprana</t>
  </si>
  <si>
    <t>13.b Promover mecanismos para aumentar la capacidad para la planificación y gestión eficaces en relación con el cambio climático en los países menos adelantados y los pequeños Estados insulares en desarrollo, haciendo particular hincapié en las mujeres, los jóvenes y las comunidades locales y marginadas</t>
  </si>
  <si>
    <t xml:space="preserve">9.1.2 </t>
  </si>
  <si>
    <t>14.1 De aquí a 2025, prevenir y reducir significativamente la contaminación marina de todo tipo, en particular la producida por actividades realizadas en tierra, incluidos los detritos marinos y la polución por nutrientes</t>
  </si>
  <si>
    <t>14.2 De aquí a 2020, gestionar y proteger sosteniblemente los ecosistemas marinos y costeros para evitar efectos adversos importantes, incluso fortaleciendo su resiliencia, y adoptar medidas para restaurarlos a fin de restablecer la salud y la productividad de los océanos</t>
  </si>
  <si>
    <t>14.3 Minimizar y abordar los efectos de la acidificación de los océanos, incluso mediante una mayor cooperación científica a todos los niveles</t>
  </si>
  <si>
    <t>14.5 De aquí a 2020, conservar al menos el 10% de las zonas costeras y marinas, de conformidad con las leyes nacionales y el derecho internacional y sobre la base de la mejor información científica disponible</t>
  </si>
  <si>
    <t xml:space="preserve">9.4.1 </t>
  </si>
  <si>
    <t>14.6 De aquí a 2020, prohibir ciertas formas de subvenciones a la pesca que contribuyen a la sobrecapacidad y la pesca excesiva, eliminar las subvenciones que contribuyen a la pesca ilegal, no declarada y no reglamentada y abstenerse de introducir nuevas subvenciones de esa índole, reconociendo que la negociación sobre las subvenciones a la pesca en el marco de la Organización Mundial del Comercio debe incluir un trato especial y diferenciado, apropiado y efectivo para los países en desarrollo y los países menos adelantados</t>
  </si>
  <si>
    <t>14.7 De aquí a 2030, aumentar los beneficios económicos que los pequeños Estados insulares en desarrollo y los países menos adelantados obtienen del uso sostenible de los recursos marinos, en particular mediante la gestión sostenible de la pesca, la acuicultura y el turismo</t>
  </si>
  <si>
    <t>14.a Aumentar los conocimientos científicos, desarrollar la capacidad de investigación y transferir tecnología marina, teniendo en cuenta los Criterios y Directrices para la Transferencia de Tecnología Marina de la Comisión Oceanográfica Intergubernamental, a fin de mejorar la salud de los océanos y potenciar la contribución de la biodiversidad marina al desarrollo de los países en desarrollo, en particular los pequeños Estados insulares en desarrollo y los países menos adelantados</t>
  </si>
  <si>
    <t>14.b Facilitar el acceso de los pescadores artesanales a los recursos marinos y los mercados</t>
  </si>
  <si>
    <t>15.1 De aquí a 2020, asegurar la conservación, el restablecimiento y el uso sostenible de los ecosistemas terrestres y los ecosistemas interiores de agua dulce y sus servicios, en particular los bosques, los humedales, las montañas y las zonas áridas, en consonancia con las obligaciones contraídas en virtud de acuerdos internacionales</t>
  </si>
  <si>
    <t>10.1.1</t>
  </si>
  <si>
    <t>15.2 De aquí a 2020, promover la puesta en práctica de la gestión sostenible de todos los tipos de bosques, detener la deforestación, recuperar los bosques degradados y aumentar considerablemente la forestación y la reforestación a nivel mundial</t>
  </si>
  <si>
    <t>10.2.1</t>
  </si>
  <si>
    <t>10.3.1</t>
  </si>
  <si>
    <t>15.4 De aquí a 2030, asegurar la conservación de los ecosistemas montañosos, incluida su diversidad biológica, a fin de mejorar su capacidad de proporcionar beneficios esenciales para el desarrollo sostenible</t>
  </si>
  <si>
    <t>10.4.1</t>
  </si>
  <si>
    <t>15.5 Adoptar medidas urgentes y significativas para reducir la degradación de los hábitats naturales, detener la pérdida de biodiversidad y, de aquí a 2020, proteger las especies amenazadas y evitar su extinción</t>
  </si>
  <si>
    <t>10.5.1</t>
  </si>
  <si>
    <t>15.6 Promover la participación justa y equitativa en los beneficios derivados de la utilización de los recursos genéticos y promover el acceso adecuado a esos recursos, según lo convenido internacionalmente</t>
  </si>
  <si>
    <t>10.6.1</t>
  </si>
  <si>
    <t>15.7 Adoptar medidas urgentes para poner fin a la caza furtiva y el tráfico de especies protegidas de flora y fauna y abordar tanto la demanda como la oferta de productos ilegales de flora y fauna silvestres</t>
  </si>
  <si>
    <t>10.7.1</t>
  </si>
  <si>
    <t>15.8 De aquí a 2020, adoptar medidas para prevenir la introducción de especies exóticas invasoras y reducir significativamente sus efectos en los ecosistemas terrestres y acuáticos y controlar o erradicar las especies prioritarias</t>
  </si>
  <si>
    <t>10.7.2</t>
  </si>
  <si>
    <t>15.9 De aquí a 2020, integrar los valores de los ecosistemas y la biodiversidad en la planificación, los procesos de desarrollo, las estrategias de reducción de la pobreza y la contabilidad nacionales y locales</t>
  </si>
  <si>
    <t>10.a.1</t>
  </si>
  <si>
    <t>15.a Movilizar y aumentar significativamente los recursos financieros procedentes de todas las fuentes para conservar y utilizar de forma sostenible la biodiversidad y los ecosistemas</t>
  </si>
  <si>
    <t>10.b.1</t>
  </si>
  <si>
    <t>15.b Movilizar recursos considerables de todas las fuentes y a todos los niveles para financiar la gestión forestal sostenible y proporcionar incentivos adecuados a los países en desarrollo para que promuevan dicha gestión, en particular con miras a la conservación y la reforestación</t>
  </si>
  <si>
    <t>10.c.1</t>
  </si>
  <si>
    <t>15.c Aumentar el apoyo mundial a la lucha contra la caza furtiva y el tráfico de especies protegidas, incluso aumentando la capacidad de las comunidades locales para perseguir oportunidades de subsistencia sostenibles</t>
  </si>
  <si>
    <t>11.1.1</t>
  </si>
  <si>
    <t>16.1 Reducir significativamente todas las formas de violencia y las correspondientes tasas de mortalidad en todo el mundo</t>
  </si>
  <si>
    <t>11.2.1</t>
  </si>
  <si>
    <t>16.2 Poner fin al maltrato, la explotación, la trata y todas las formas de violencia y tortura contra los niños</t>
  </si>
  <si>
    <t>11.3.1</t>
  </si>
  <si>
    <t>16.3 Promover el estado de derecho en los planos nacional e internacional y garantizar la igualdad de acceso a la justicia para todos</t>
  </si>
  <si>
    <t>11.3.2</t>
  </si>
  <si>
    <t>16.4 De aquí a 2030, reducir significativamente las corrientes financieras y de armas ilícitas, fortalecer la recuperación y devolución de los activos robados y luchar contra todas las formas de delincuencia organizada</t>
  </si>
  <si>
    <t>11.4.1</t>
  </si>
  <si>
    <t>16.5 Reducir considerablemente la corrupción y el soborno en todas sus formas</t>
  </si>
  <si>
    <t>11.5.1</t>
  </si>
  <si>
    <t>16.6 Crear a todos los niveles instituciones eficaces y transparentes que rindan cuentas</t>
  </si>
  <si>
    <t>11.5.2</t>
  </si>
  <si>
    <t>16.7 Garantizar la adopción en todos los niveles de decisiones inclusivas, participativas y representativas que respondan a las necesidades</t>
  </si>
  <si>
    <t>11.6.1</t>
  </si>
  <si>
    <t>16.8 Ampliar y fortalecer la participación de los países en desarrollo en las instituciones de gobernanza mundial</t>
  </si>
  <si>
    <t>11.6.2</t>
  </si>
  <si>
    <t>16.9 De aquí a 2030, proporcionar acceso a una identidad jurídica para todos, en particular mediante el registro de nacimientos</t>
  </si>
  <si>
    <t>11.7.1</t>
  </si>
  <si>
    <t>16.10 Garantizar el acceso público a la información y proteger las libertades fundamentales, de conformidad con las leyes nacionales y los acuerdos internacionales</t>
  </si>
  <si>
    <t>11.7.2</t>
  </si>
  <si>
    <t>16.a Fortalecer las instituciones nacionales pertinentes, incluso mediante la cooperación internacional, para crear a todos los niveles, particularmente en los países en desarrollo, la capacidad de prevenir la violencia y combatir el terrorismo y la delincuencia</t>
  </si>
  <si>
    <t>11.a.1</t>
  </si>
  <si>
    <t>16.b Promover y aplicar leyes y políticas no discriminatorias en favor del desarrollo sostenible</t>
  </si>
  <si>
    <t>11.b.1</t>
  </si>
  <si>
    <t>17.1 Fortalecer la movilización de recursos internos, incluso mediante la prestación de apoyo internacional a los países en desarrollo, con el fin de mejorar la capacidad nacional para recaudar ingresos fiscales y de otra índole</t>
  </si>
  <si>
    <t>11.b.2</t>
  </si>
  <si>
    <t>17.2 Velar por que los países desarrollados cumplan plenamente sus compromisos en relación con la asistencia oficial para el desarrollo, incluido el compromiso de numerosos países desarrollados de alcanzar el objetivo de destinar el 0,7% del ingreso nacional bruto a la asistencia oficial para el desarrollo de los países en desarrollo y entre el 0,15% y el 0,20% del ingreso nacional bruto a la asistencia oficial para el desarrollo de los países menos adelantados; se alienta a los proveedores de asistencia oficial para el desarrollo a que consideren la posibilidad de fijar una meta para destinar al menos el 0,20% del ingreso nacional bruto a la asistencia oficial para el desarrollo de los países menos adelantados</t>
  </si>
  <si>
    <t>11.c.1</t>
  </si>
  <si>
    <t>17.3 Movilizar recursos financieros adicionales de múltiples fuentes para los países en desarrollo</t>
  </si>
  <si>
    <t>12.1.1</t>
  </si>
  <si>
    <t>17.4 Ayudar a los países en desarrollo a lograr la sostenibilidad de la deuda a largo plazo con políticas coordinadas orientadas a fomentar la financiación, el alivio y la reestructuración de la deuda, según proceda, y hacer frente a la deuda externa de los países pobres muy endeudados a fin de reducir el endeudamiento excesivo</t>
  </si>
  <si>
    <t>12.2.1</t>
  </si>
  <si>
    <t>17.5 Adoptar y aplicar sistemas de promoción de las inversiones en favor de los países menos adelantados</t>
  </si>
  <si>
    <t>12.2.2</t>
  </si>
  <si>
    <t>17.6 Mejorar la cooperación regional e internacional Norte-Sur, Sur-Sur y triangular en materia de ciencia, tecnología e innovación y el acceso a estas, y aumentar el intercambio de conocimientos en condiciones mutuamente convenidas, incluso mejorando la coordinación entre los mecanismos existentes, en particular a nivel de las Naciones Unidas, y mediante un mecanismo mundial de facilitación de la tecnología</t>
  </si>
  <si>
    <t>12.3.1</t>
  </si>
  <si>
    <t>17.7 Promover el desarrollo de tecnologías ecológicamente racionales y su transferencia, divulgación y difusión a los países en desarrollo en condiciones favorables, incluso en condiciones concesionarias y preferenciales, según lo convenido de mutuo acuerdo</t>
  </si>
  <si>
    <t>12.4.1</t>
  </si>
  <si>
    <t>17.8 Poner en pleno funcionamiento, a más tardar en 2017, el banco de tecnología y el mecanismo de apoyo a la creación de capacidad en materia de ciencia, tecnología e innovación para los países menos adelantados y aumentar la utilización de tecnologías instrumentales, en particular la tecnología de la información y las comunicaciones</t>
  </si>
  <si>
    <t>12.4.2</t>
  </si>
  <si>
    <t>17.9 Aumentar el apoyo internacional para realizar actividades de creación de capacidad eficaces y específicas en los países en desarrollo a fin de respaldar los planes nacionales de implementación de todos los Objetivos de Desarrollo Sostenible, incluso mediante la cooperación Norte-Sur, Sur-Sur y triangular</t>
  </si>
  <si>
    <t>12.5.1</t>
  </si>
  <si>
    <t>17.10 Promover un sistema de comercio multilateral universal, basado en normas, abierto, no discriminatorio y equitativo en el marco de la Organización Mundial del Comercio, incluso mediante la conclusión de las negociaciones en el marco del Programa de Doha para el Desarrollo</t>
  </si>
  <si>
    <t>12.6.1</t>
  </si>
  <si>
    <t>17.11 Aumentar significativamente las exportaciones de los países en desarrollo, en particular con miras a duplicar la participación de los países menos adelantados en las exportaciones mundiales de aquí a 2020</t>
  </si>
  <si>
    <t>12.7.1</t>
  </si>
  <si>
    <t>17.12 Lograr la consecución oportuna del acceso a los mercados libre de derechos y contingentes de manera duradera para todos los países menos adelantados, conforme a las decisiones de la Organización Mundial del Comercio, incluso velando por que las normas de origen preferenciales aplicables a las importaciones de los países menos adelantados sean transparentes y sencillas y contribuyan a facilitar el acceso a los mercados</t>
  </si>
  <si>
    <t>12.8.1</t>
  </si>
  <si>
    <t>17.13 Aumentar la estabilidad macroeconómica mundial, incluso mediante la coordinación y coherencia de las políticas</t>
  </si>
  <si>
    <t>12.a.1</t>
  </si>
  <si>
    <t>17.14 Mejorar la coherencia de las políticas para el desarrollo sostenible</t>
  </si>
  <si>
    <t>12.b.1</t>
  </si>
  <si>
    <t>17.15 Respetar el margen normativo y el liderazgo de cada país para establecer y aplicar políticas de erradicación de la pobreza y desarrollo sostenible</t>
  </si>
  <si>
    <t>12.c.1</t>
  </si>
  <si>
    <t>17.16 Mejorar la Alianza Mundial para el Desarrollo Sostenible, complementada por alianzas entre múltiples interesados que movilicen e intercambien conocimientos, especialización, tecnología y recursos financieros, a fin de apoyar el logro de los Objetivos de Desarrollo Sostenible en todos los países, particularmente los países en desarrollo</t>
  </si>
  <si>
    <t>13.1.1</t>
  </si>
  <si>
    <t>13.1.2</t>
  </si>
  <si>
    <t>17.18 De aquí a 2020, mejorar el apoyo a la creación de capacidad prestado a los países en desarrollo, incluidos los países menos adelantados y los pequeños Estados insulares en desarrollo, para aumentar significativamente la disponibilidad de datos oportunos, fiables y de gran calidad desglosados por ingresos, sexo, edad, raza, origen étnico, estatus migratorio, discapacidad, ubicación geográfica y otras características pertinentes en los contextos nacionales</t>
  </si>
  <si>
    <t>13.1.3</t>
  </si>
  <si>
    <t>17.19 De aquí a 2030, aprovechar las iniciativas existentes para elaborar indicadores que permitan medir los progresos en materia de desarrollo sostenible y complementen el producto interno bruto, y apoyar la creación de capacidad estadística en los países en desarrollo</t>
  </si>
  <si>
    <t>13.2.1</t>
  </si>
  <si>
    <t>13.3.1</t>
  </si>
  <si>
    <t>13.a.1</t>
  </si>
  <si>
    <t>13.b.1</t>
  </si>
  <si>
    <t>14.1.1</t>
  </si>
  <si>
    <t>14.2.1</t>
  </si>
  <si>
    <t>14.3.1</t>
  </si>
  <si>
    <t>14.4.1</t>
  </si>
  <si>
    <t>14.5.1</t>
  </si>
  <si>
    <t>14.6.1</t>
  </si>
  <si>
    <t>14.7.1</t>
  </si>
  <si>
    <t>14.a.1</t>
  </si>
  <si>
    <t>14.b.1</t>
  </si>
  <si>
    <t>14.c.1</t>
  </si>
  <si>
    <t>15.1.1</t>
  </si>
  <si>
    <t>15.1.2</t>
  </si>
  <si>
    <t>15.2.1</t>
  </si>
  <si>
    <t>15.3.1</t>
  </si>
  <si>
    <t>15.4.1</t>
  </si>
  <si>
    <t>15.4.2</t>
  </si>
  <si>
    <t>15.5.1</t>
  </si>
  <si>
    <t>Índice de la Lista Roja</t>
  </si>
  <si>
    <t>15.6.1</t>
  </si>
  <si>
    <t>15.7.1</t>
  </si>
  <si>
    <t>15.8.1</t>
  </si>
  <si>
    <t>15.9.1</t>
  </si>
  <si>
    <t>15.a.1</t>
  </si>
  <si>
    <t>15.b.1</t>
  </si>
  <si>
    <t>15.c.1</t>
  </si>
  <si>
    <t>16.1.1</t>
  </si>
  <si>
    <t>16.1.2</t>
  </si>
  <si>
    <t>16.1.3</t>
  </si>
  <si>
    <t>16.1.4</t>
  </si>
  <si>
    <t>16.2.1</t>
  </si>
  <si>
    <t>16.2.2</t>
  </si>
  <si>
    <t>16.2.3</t>
  </si>
  <si>
    <t>16.3.1</t>
  </si>
  <si>
    <t>16.3.2</t>
  </si>
  <si>
    <t>16.4.1</t>
  </si>
  <si>
    <t>16.4.2</t>
  </si>
  <si>
    <t>16.5.1</t>
  </si>
  <si>
    <t>16.5.2</t>
  </si>
  <si>
    <t>16.6.1</t>
  </si>
  <si>
    <t>16.6.2</t>
  </si>
  <si>
    <t>16.7.1</t>
  </si>
  <si>
    <t>16.7.2</t>
  </si>
  <si>
    <t>16.8.1</t>
  </si>
  <si>
    <t>16.9.1</t>
  </si>
  <si>
    <t>Proporción de niños menores de 5 años cuyo nacimiento se ha registrado ante una autoridad civil, desglosada por edad</t>
  </si>
  <si>
    <t>16.10.1</t>
  </si>
  <si>
    <t>16.10.2</t>
  </si>
  <si>
    <t>16.a.1</t>
  </si>
  <si>
    <t>16.b.1</t>
  </si>
  <si>
    <t>17.1.1</t>
  </si>
  <si>
    <t>17.1.2</t>
  </si>
  <si>
    <t>17.2.1</t>
  </si>
  <si>
    <t>17.3.1</t>
  </si>
  <si>
    <t>17.3.2</t>
  </si>
  <si>
    <t>17.4.1</t>
  </si>
  <si>
    <t>17.5.1</t>
  </si>
  <si>
    <t>17.6.1</t>
  </si>
  <si>
    <t>17.8.1</t>
  </si>
  <si>
    <t>17.9.1</t>
  </si>
  <si>
    <t>17.10.1</t>
  </si>
  <si>
    <t>17.11.1</t>
  </si>
  <si>
    <t>17.12.1</t>
  </si>
  <si>
    <t>17.13.1</t>
  </si>
  <si>
    <t>17.14.1</t>
  </si>
  <si>
    <t>17.15.1</t>
  </si>
  <si>
    <t>17.16.1</t>
  </si>
  <si>
    <t>17.17.1</t>
  </si>
  <si>
    <t>17.18.1</t>
  </si>
  <si>
    <t>17.18.2</t>
  </si>
  <si>
    <t>17.18.3</t>
  </si>
  <si>
    <t>17.19.1</t>
  </si>
  <si>
    <t>17.19.2</t>
  </si>
  <si>
    <t>Sistema de indicadores de seguimiento a los Objetivos de Desarrollo Sostenible</t>
  </si>
  <si>
    <t>REGRESAR A INICIO</t>
  </si>
  <si>
    <t xml:space="preserve">Objetivo 1. Poner fin a la pobreza en todas sus formas y en todo el mundo </t>
  </si>
  <si>
    <t>Meta</t>
  </si>
  <si>
    <t># de indicador</t>
  </si>
  <si>
    <t>Indicador</t>
  </si>
  <si>
    <t>1.1.1</t>
  </si>
  <si>
    <t>1.2.1</t>
  </si>
  <si>
    <t>1.2.2</t>
  </si>
  <si>
    <t>1.3.1</t>
  </si>
  <si>
    <t>1.4.1</t>
  </si>
  <si>
    <t>1.5.1</t>
  </si>
  <si>
    <t>1.5.2</t>
  </si>
  <si>
    <t>1.5.3</t>
  </si>
  <si>
    <t>1.5.4</t>
  </si>
  <si>
    <t>1.a.1</t>
  </si>
  <si>
    <t>1.a.2</t>
  </si>
  <si>
    <t>1.b.1</t>
  </si>
  <si>
    <t>REGRESAR</t>
  </si>
  <si>
    <t xml:space="preserve">VER METADATO </t>
  </si>
  <si>
    <t>Objetivo</t>
  </si>
  <si>
    <t xml:space="preserve">Meta </t>
  </si>
  <si>
    <t>Nombre del indicador o de la variable</t>
  </si>
  <si>
    <t>Propuesta de indicador para Costa Rica</t>
  </si>
  <si>
    <t>Años</t>
  </si>
  <si>
    <t>Total</t>
  </si>
  <si>
    <t>Sexo</t>
  </si>
  <si>
    <t>Zona</t>
  </si>
  <si>
    <t>Región de planificación</t>
  </si>
  <si>
    <t>Condición de actividad</t>
  </si>
  <si>
    <t>Rango de edad</t>
  </si>
  <si>
    <t>Hombre</t>
  </si>
  <si>
    <t>Mujer</t>
  </si>
  <si>
    <t>Urbana</t>
  </si>
  <si>
    <t>Rural</t>
  </si>
  <si>
    <t>Central</t>
  </si>
  <si>
    <t>Chorotega</t>
  </si>
  <si>
    <t>Pacífico Central</t>
  </si>
  <si>
    <t>Brunca</t>
  </si>
  <si>
    <t>Huetar Caribe</t>
  </si>
  <si>
    <t>Huetar Norte</t>
  </si>
  <si>
    <t>Ocupado</t>
  </si>
  <si>
    <t>Desempleado abierto</t>
  </si>
  <si>
    <t>Fuera de la fuerza de trabajo</t>
  </si>
  <si>
    <t>De 0 a 5 años</t>
  </si>
  <si>
    <t>De 6 a 12 años</t>
  </si>
  <si>
    <t>De 13 a 17 años</t>
  </si>
  <si>
    <t>De 18 a 24 años</t>
  </si>
  <si>
    <t>De 25 a 35 años</t>
  </si>
  <si>
    <t>De 36 a 64 años</t>
  </si>
  <si>
    <t>Mayor de 65 años</t>
  </si>
  <si>
    <t>I. Información Marco Global del Indicador</t>
  </si>
  <si>
    <t>A</t>
  </si>
  <si>
    <t>Objetivo de Desarrollo Sostenible</t>
  </si>
  <si>
    <t xml:space="preserve">Meta ODS Naciones Unidades </t>
  </si>
  <si>
    <t>Número del indicador</t>
  </si>
  <si>
    <t>Indicador propuesto por Naciones Unidas</t>
  </si>
  <si>
    <t>II. Información Indicador para Costa Rica</t>
  </si>
  <si>
    <t>Meta país</t>
  </si>
  <si>
    <t xml:space="preserve">Metas nacional no identificada. </t>
  </si>
  <si>
    <t>Indicador propuesto por Costa Rica</t>
  </si>
  <si>
    <t xml:space="preserve">Número </t>
  </si>
  <si>
    <t xml:space="preserve">Tipo </t>
  </si>
  <si>
    <t>Definición conceptual</t>
  </si>
  <si>
    <t>Fórmula de cálculo</t>
  </si>
  <si>
    <t>Unidad de medida</t>
  </si>
  <si>
    <t>Porcentaje</t>
  </si>
  <si>
    <t>Interpretación</t>
  </si>
  <si>
    <t xml:space="preserve">Componentes involucrados en la fórmula del cálculo </t>
  </si>
  <si>
    <t>Cobertura geográfica</t>
  </si>
  <si>
    <t>Nacional.</t>
  </si>
  <si>
    <t>Desagregación</t>
  </si>
  <si>
    <t>Geográfica</t>
  </si>
  <si>
    <t>Zona y región de planificación.</t>
  </si>
  <si>
    <t>Temática</t>
  </si>
  <si>
    <t>Sexo, condición de actividad y rango de edad.</t>
  </si>
  <si>
    <t>Periodicidad</t>
  </si>
  <si>
    <t>Anual.</t>
  </si>
  <si>
    <t>Fuente</t>
  </si>
  <si>
    <t>Instituto Nacional de Estadística y Censos (INEC).</t>
  </si>
  <si>
    <t xml:space="preserve">Tipo de operación estadística </t>
  </si>
  <si>
    <t>Encuesta</t>
  </si>
  <si>
    <t xml:space="preserve">Nombre de la Operación estadística </t>
  </si>
  <si>
    <t>Encuesta Nacional de Hogares (ENAHO)</t>
  </si>
  <si>
    <t>Limitaciones del indicador</t>
  </si>
  <si>
    <t xml:space="preserve">Comentarios generales </t>
  </si>
  <si>
    <t>Referencias bibliográficas</t>
  </si>
  <si>
    <t>III. Información del Contacto</t>
  </si>
  <si>
    <t>Nombre</t>
  </si>
  <si>
    <t>Eddy Madrigal Méndez</t>
  </si>
  <si>
    <t>Puesto</t>
  </si>
  <si>
    <t>Coordinador ENAHO</t>
  </si>
  <si>
    <t>Institución</t>
  </si>
  <si>
    <t>Instituto Nacional de Estadística y Censos</t>
  </si>
  <si>
    <t>Teléfono</t>
  </si>
  <si>
    <t>(506) 22809280  Ext: 317</t>
  </si>
  <si>
    <t>Correo electrónico</t>
  </si>
  <si>
    <t>eddy.madrigal@inec.go.cr</t>
  </si>
  <si>
    <t>Indicador propuesto para Costa Rica</t>
  </si>
  <si>
    <t xml:space="preserve">Urbana </t>
  </si>
  <si>
    <t xml:space="preserve">Rural </t>
  </si>
  <si>
    <t>Metas país no identificada.</t>
  </si>
  <si>
    <t>Porcentaje de población en situación de pobreza determinado por el método de la línea de pobreza, por sexo, zona, región de planificación, condición de actividad  y rangos de edad</t>
  </si>
  <si>
    <t xml:space="preserve">
</t>
  </si>
  <si>
    <t>• Total de personas en hogares en condición de pobreza extrema más pobreza no extrema.
• Total de personas.</t>
  </si>
  <si>
    <t>Nacional</t>
  </si>
  <si>
    <t>Zona, región de planificación</t>
  </si>
  <si>
    <t>Sexo, condición de actividad, rango de edad.</t>
  </si>
  <si>
    <t>Anual</t>
  </si>
  <si>
    <t>El nivel  de pobreza medida con línea de pobreza está formada por tres categorías, pobreza extrema, pobreza no extrema y no pobres, para el cálculo de este indicador se suma pobreza extrema y pobreza no extrema.
De acuerdo a las Naciones Unidas, este indicador se requiere con las siguientes desagregaciones: sexo y edad.</t>
  </si>
  <si>
    <t>Instituto Nacional de Estadística y Censos (INEC)</t>
  </si>
  <si>
    <t>VER METADATO</t>
  </si>
  <si>
    <t>Brenca</t>
  </si>
  <si>
    <t xml:space="preserve">Dimensiones </t>
  </si>
  <si>
    <t xml:space="preserve">Total </t>
  </si>
  <si>
    <t>Educación</t>
  </si>
  <si>
    <t>Vivienda y uso de internet</t>
  </si>
  <si>
    <t>Salud</t>
  </si>
  <si>
    <t>Trabajo</t>
  </si>
  <si>
    <t>Protección Social</t>
  </si>
  <si>
    <t>Meta país no identificada.</t>
  </si>
  <si>
    <t>Porcentaje de personas que viven en hogares pobres determinado por método de pobreza multidimensional, por sexo, zona, región de planificación y rangos de edad.</t>
  </si>
  <si>
    <r>
      <t xml:space="preserve">
Donde los hogares pobres son aquellos que tienen 20% o más de privaciones.
</t>
    </r>
    <r>
      <rPr>
        <b/>
        <sz val="11"/>
        <rFont val="Calibri"/>
        <family val="2"/>
        <scheme val="minor"/>
      </rPr>
      <t/>
    </r>
  </si>
  <si>
    <t>• Personas  en condición de pobreza  multidimensional
• Total de personas.</t>
  </si>
  <si>
    <t>Sexo, condición de actividad, rango de edad</t>
  </si>
  <si>
    <t>De acuerdo a las Naciones Unidas, este indicador se requiere con las siguientes desagregaciones: sexo y edad</t>
  </si>
  <si>
    <t>Población total</t>
  </si>
  <si>
    <t>Instituto sobre Alcoholismo y Farmacodependencia (IAFA)</t>
  </si>
  <si>
    <t xml:space="preserve">
</t>
  </si>
  <si>
    <t>(506) 2547-3601</t>
  </si>
  <si>
    <t>Objetivo de Desarrallo Sostenible</t>
  </si>
  <si>
    <t xml:space="preserve">Porcentaje  </t>
  </si>
  <si>
    <t>• Personas con acceso a servicios básicos óptimos (SerBa).
• Total de personas.</t>
  </si>
  <si>
    <t xml:space="preserve">Personas con acceso óptimo a servicios básicos se obtienen de la variable "servicios básicos"  (SerBa) que tiene las categorías; No dispone de servicios básicos , Dispone de servicios básicos deficientes,  Dispone de  servicios básicos óptimos. Para este caso se toma en cuenta las personas que poseen servicios básicos </t>
  </si>
  <si>
    <t>(506) 2280 9280  Ext: 317</t>
  </si>
  <si>
    <t/>
  </si>
  <si>
    <t xml:space="preserve">Indicador no disponible </t>
  </si>
  <si>
    <t>C</t>
  </si>
  <si>
    <t xml:space="preserve">Número de muertes, personas desaparecidas y afectados directamente a consecuencia de desastres por cada 100 000 habitantes, desglosada por afectación </t>
  </si>
  <si>
    <t>Año</t>
  </si>
  <si>
    <t>Muertos</t>
  </si>
  <si>
    <t>Desaparecidos</t>
  </si>
  <si>
    <t xml:space="preserve"> Damnificados</t>
  </si>
  <si>
    <t>Evacuados</t>
  </si>
  <si>
    <t xml:space="preserve"> Heridos; enfermos</t>
  </si>
  <si>
    <t>Reubicados</t>
  </si>
  <si>
    <t>Afectados</t>
  </si>
  <si>
    <t>Viviendas destruidas</t>
  </si>
  <si>
    <t>Viviendas afectadas</t>
  </si>
  <si>
    <t xml:space="preserve">Absoluto </t>
  </si>
  <si>
    <t>Tasa</t>
  </si>
  <si>
    <t>Absoluto</t>
  </si>
  <si>
    <t>B</t>
  </si>
  <si>
    <t>Número</t>
  </si>
  <si>
    <t>• Personas que mueren, desaparecen o son afectadas (indirectas o directas) debido a desastre natural ocurrido.
• Total de personas.</t>
  </si>
  <si>
    <t>Por tipo de afectación y tipo de desastre</t>
  </si>
  <si>
    <t xml:space="preserve">Comisión Nacional de Prevención de Riesgos y Atención de Emergencias (CNE), Unidad de Desarrollo Estratégico </t>
  </si>
  <si>
    <t>Informes por eventos de desastre</t>
  </si>
  <si>
    <t>Este indicador es igual al indicador 11.5.1 y 13.1.1.
De acuerdo a las Naciones Unidas, este indicador se requiere con las siguientes desagregaciones: Por país, por caso, según el tipo de riesgo, con la muerte , reubicados o personas evacuadas enfermos heridos cuyos casas fueron dañadas ,personas cuyas casas fueron destruidas, personas que recibieron ayuda de emergencia de alimentos.</t>
  </si>
  <si>
    <t>Carlos Picado</t>
  </si>
  <si>
    <t xml:space="preserve">Jefe de la Unidad de Desarrollo Estratégico </t>
  </si>
  <si>
    <t>(506) 2210-2828</t>
  </si>
  <si>
    <t>cpicado@cne.go.cr</t>
  </si>
  <si>
    <t>Pérdidas económicas por desastres</t>
  </si>
  <si>
    <t>Evento</t>
  </si>
  <si>
    <t>Pérdidas</t>
  </si>
  <si>
    <t>Nominales (miles de colones)</t>
  </si>
  <si>
    <t>Inundaciones</t>
  </si>
  <si>
    <t>Tormenta Thomas</t>
  </si>
  <si>
    <t>Terremoto de Sámara</t>
  </si>
  <si>
    <t>Sequía</t>
  </si>
  <si>
    <t>Inundaciones Caribe, Sarapiquí y Turrialba</t>
  </si>
  <si>
    <t>Huracán Otto</t>
  </si>
  <si>
    <t>Notas: No se especifica las pérdidas por desastres en el 2011 y 2013.</t>
  </si>
  <si>
    <t>Meta país no identificada</t>
  </si>
  <si>
    <t>• Pérdidas económicas directas por desastres.</t>
  </si>
  <si>
    <t>Total país</t>
  </si>
  <si>
    <t>Este indicador es igual al 11.5.2
De acuerdo a las Naciones Unidas, este indicador se requiere con las siguientes desagregaciones: Por país, por caso, según el tipo de riesgo, por categoría de pérdida de activos.</t>
  </si>
  <si>
    <t xml:space="preserve">No aplica para Costa Rica por naturaleza del indicador  </t>
  </si>
  <si>
    <t>NA</t>
  </si>
  <si>
    <t>No aplica para Costa Rica por naturaleza del indicador</t>
  </si>
  <si>
    <t>Indicador es igual a 11.b.1 y 13.1.2</t>
  </si>
  <si>
    <t>Porcentaje de gobiernos locales que adoptan y aplican estrategias de reducción del riesgo de desastres a nivel local</t>
  </si>
  <si>
    <t xml:space="preserve">Porcentaje de gobiernos locales que adoptan y aplican estrategias de reducción del riesgo </t>
  </si>
  <si>
    <t xml:space="preserve">Cantidad de municipalidades por provincia </t>
  </si>
  <si>
    <t>Gobiernos locales que adoptan y aplican estrategias de reducción del riesgo de desastres a nivel local</t>
  </si>
  <si>
    <t>Provincia</t>
  </si>
  <si>
    <t>San José</t>
  </si>
  <si>
    <t>Alajuela</t>
  </si>
  <si>
    <t>Cartago</t>
  </si>
  <si>
    <t>Heredia</t>
  </si>
  <si>
    <t>Guanacaste</t>
  </si>
  <si>
    <t xml:space="preserve">Puntarenas </t>
  </si>
  <si>
    <t>Limón</t>
  </si>
  <si>
    <t>Porcentaje de gobiernos locales (Municipios) que cuentan con estrategias de reducción de riesgos de desastres.
La Política Nacional de Gestión del Riesgo 2016-2030, es un instrumento de política pública que deberá servir para orientar las acciones de todos los actores sociales de la República de Costa Rica: Estado, Sociedad Civil y Sector Privado, en las acciones de gestión del riesgo, que contribuyan a cumplir la aspiración de un desarrollo nacional seguro y sustentable. 
La gestión del riesgo como concepto integral del desarrollo, debe contribuir al diagnóstico de los factores de riesgo que subyacen en la actividad social y productiva, en la adopción de las decisiones y la planificación en los distintos niveles del territorio y en todos los sectores, destinada a generar cambios tanto en la dimensión de los factores físicos como sociales, causantes del riesgo, para reducir las pérdidas generadas por desastre y mejorar el bienestar de las personas.
El Sistema Nacional de Gestión del Riesgo se constituye con base en el mandato del Artículo N°6 de la Ley Nacional de Emergencias y Prevención de Riesgos, entendido como un modelo de gestión (organización) por medio del cual la Comisión ejerce la rectoría y la conducción de la Política Nacional de Gestión del Riesgo.
El SNGR permite organizar y articular de forma integral, armónica y coordinada las relaciones, los programas y recursos de las instituciones del Estado, el Sector Privado y la Sociedad Civil organizada.</t>
  </si>
  <si>
    <t>• Número de gobiernos locales con estrategias de reducción de riesgos.
• Número total de gobiernos locales.</t>
  </si>
  <si>
    <t>Este indicador es igual al 11.b.2 y 13.1.3.</t>
  </si>
  <si>
    <t>Porcentaje del Gasto público en servicios esenciales, por tipo de servicio</t>
  </si>
  <si>
    <t xml:space="preserve">Servicios esenciales </t>
  </si>
  <si>
    <t xml:space="preserve">Protección social </t>
  </si>
  <si>
    <t xml:space="preserve">Porcentaje </t>
  </si>
  <si>
    <t>• Gasto público total en servicios esenciales. 
• Gasto público total.</t>
  </si>
  <si>
    <t>Tipo de servicio</t>
  </si>
  <si>
    <t>Ministerio de Hacienda</t>
  </si>
  <si>
    <t>Sistema SICCNET, consolidación funcional</t>
  </si>
  <si>
    <t>Vivian Martínez Rivera</t>
  </si>
  <si>
    <t>Estadísticas, Análisis y Seguimiento Fiscal</t>
  </si>
  <si>
    <t>(506) 25396328</t>
  </si>
  <si>
    <t>Martinezrv@hacienda.go.cr</t>
  </si>
  <si>
    <t>2.1.1</t>
  </si>
  <si>
    <t>2.1.2</t>
  </si>
  <si>
    <t>2.2.1</t>
  </si>
  <si>
    <t>2.2.2</t>
  </si>
  <si>
    <t>2.3.1</t>
  </si>
  <si>
    <t>2.3.2</t>
  </si>
  <si>
    <t>2.4.1</t>
  </si>
  <si>
    <t>2.5.1</t>
  </si>
  <si>
    <t>2.5.2</t>
  </si>
  <si>
    <t>2.a.1</t>
  </si>
  <si>
    <t>2.a.2</t>
  </si>
  <si>
    <t>2.b.1</t>
  </si>
  <si>
    <t>2.c.1</t>
  </si>
  <si>
    <t>2.1.1 Prevalencia de la subalimentación</t>
  </si>
  <si>
    <t xml:space="preserve">Prevalencia de la subalimentación </t>
  </si>
  <si>
    <t>Porcentaje de la población total en subalimentación</t>
  </si>
  <si>
    <t>2006-2008</t>
  </si>
  <si>
    <t>2007-2009</t>
  </si>
  <si>
    <t>2009-2011</t>
  </si>
  <si>
    <t>2010-2012</t>
  </si>
  <si>
    <t>2011-2013</t>
  </si>
  <si>
    <t>• Número de personas subnutridas.
• Total de la población del país.</t>
  </si>
  <si>
    <t>Total País</t>
  </si>
  <si>
    <t>Bianual</t>
  </si>
  <si>
    <t>Sistema de Integración Centroamericana</t>
  </si>
  <si>
    <t>Sistema de integrado de información estadística
http://siestad.sica.int/General/VisorEstadistico.aspx?ClasificacionId=14&amp;AbrirExplorador=1&amp;Origen=Menu&amp;Temas=0</t>
  </si>
  <si>
    <t>FAOSTAT -FAO-: Organización de las Naciones Unidas para la Agricultura y la Alimentación. El estado de la Inseguridad Alimentaria en el Mundo. 
• Disponible en: http://www.fao.org/economic/ess/ess-fs/ess-fadata/en/</t>
  </si>
  <si>
    <t xml:space="preserve">Sexo </t>
  </si>
  <si>
    <t xml:space="preserve">Hombres </t>
  </si>
  <si>
    <t>Mujeres</t>
  </si>
  <si>
    <t>Hombres</t>
  </si>
  <si>
    <t>No definida</t>
  </si>
  <si>
    <t>Ivannia Caravaca Rodríguez</t>
  </si>
  <si>
    <t xml:space="preserve">Nutricionista, Unidad de Análisis Permanente de la Situación en Salud. </t>
  </si>
  <si>
    <t>Ministerio de Salud, Dirección de Vigilancia de la Salud.</t>
  </si>
  <si>
    <t xml:space="preserve">(506) 2221-0183 ext. 246 </t>
  </si>
  <si>
    <t>ivanniacr@gmail.com</t>
  </si>
  <si>
    <t>Urbano</t>
  </si>
  <si>
    <t xml:space="preserve">2.3 De aquí a 2030, duplicar la productividad agrícola y los ingresos de los productores de alimentos en pequeña escala, en particular las mujeres, los pueblos indígenas, los agricultores familiares, los ganaderos y los pescadores, entre otras cosas mediante un acceso seguro y equitativo a las tierras, a otros recursos e insumos de producción y a los conocimientos, los servicios financieros, los mercados y las oportunidades para añadir valor y obtener empleos no agrícolas </t>
  </si>
  <si>
    <t>De acuerdo a las Naciones Unidas, este indicador se requiere con las siguientes desagregaciones: Tamaño de explotación, sexo y edad del encargado de la empresa.</t>
  </si>
  <si>
    <t>Trabajo independiente</t>
  </si>
  <si>
    <t>Sector Agropecuario</t>
  </si>
  <si>
    <t>Cuenta Propia</t>
  </si>
  <si>
    <t xml:space="preserve"> De 6 a 9 empleados</t>
  </si>
  <si>
    <t>Colones</t>
  </si>
  <si>
    <t>• Cantidad de trabajadores independientes.
• Número de empleados en el sector agropecuario.
• Ingreso promedio de los trabajadores independientes.</t>
  </si>
  <si>
    <t>Encuesta Continua de Empleo</t>
  </si>
  <si>
    <t>De acuerdo a las Naciones Unidas, este indicador se requiere con las siguientes desagregaciones: Zona geografica, tamaño de la granja,  sexo, edad del encargado de la empresa.</t>
  </si>
  <si>
    <t>Argerie Cruz Méndez</t>
  </si>
  <si>
    <t>Coordinadora Nacional</t>
  </si>
  <si>
    <t>Instituto Nacional de Innovación y Transferencia Técnologica Agropecuaria</t>
  </si>
  <si>
    <t>(506) 7010-6113</t>
  </si>
  <si>
    <t>acruz@inta.go.cr</t>
  </si>
  <si>
    <t>En sector agropecuario
(Millones de colones corrientes)</t>
  </si>
  <si>
    <t xml:space="preserve">Total
(Millones de colones) </t>
  </si>
  <si>
    <t xml:space="preserve">Porcentaje del gasto en sector agropecuario </t>
  </si>
  <si>
    <t>Millones de colones y porcentaje</t>
  </si>
  <si>
    <t>N/A</t>
  </si>
  <si>
    <t xml:space="preserve">Anual </t>
  </si>
  <si>
    <t>Ministerio Hacienda</t>
  </si>
  <si>
    <t>(506) 2539-6328</t>
  </si>
  <si>
    <t>No aplica para Costa Rica</t>
  </si>
  <si>
    <t>De acuerdo a las Naciones Unidas, este indicador se requiere con las siguientes desagregaciones: Según el proveedor y receptor COUNTR; por tipo de financiación y de recursos previsto</t>
  </si>
  <si>
    <t xml:space="preserve">Costa Rica no aplica subsidios para la exportación a los productos agrícolas, entendidos estos como los que se establecen en Acuerdo sobre Subvenciones y Medias Compensatorias de la Organización Mundial de Comercio (OMC), y cuyo compromiso específico para el país en esta materia está establecido en el artículo 9 del Acuerdo sobre la Agricultura de la OMC. En adición, en los acuerdos bilaterales de libre comercio suscritos con el país existe normativa de no aplicar este tipo de medidas 
En la reunión ministerial de Bali de la OMC, se acordó el desmonte completo de los subsidios a la exportación de productos agrícolas.
Por lo anterior, el indicador relativo a ”Subsidios a la exportación de productos agropecuarios” en términos monetarios es US$0, así se ha notificado al Comité de Agricultura de la OMC y será la política de Costa Rica por los compromisos ya asumidos.
</t>
  </si>
  <si>
    <t>La Unidad de Índices de Precios considera que no se ha desarrollado aún una metodología internacional consensuada, porque en la ficha del indicador no se aclaran aspectos básicos sobre los requerimientos de la información, ni el método exacto para realizar el cálculo. No se aclara si los precios recolectados para el cálculo del índice de precios al consumidor (IPC) son adecuados para calcular el indicador propuesto, ni tampoco el nivel de desagregación requerido, ni se definen cuales alimentos son los que se incluyen en el indicador. Tampoco se detalla el periodo de tiempo para el cual se deben hacer los análisis de la información para determinar las anomalías de precios en cada alimento.  
Adicionalmente, según la ficha del indicador, este se calcula con los precios que reportan los países para el FPMA (Seguimiento y análisis de los precios alimentarios) de la FAO. Revisando en la página web de la FAO, el encargado de enviar la información de los mercados de Costa Rica es el Consejo Nacional de Producción (CNP).  
Habría que definir cuáles alimentos se van a considerar y lo que se va a considerar una anomalía.</t>
  </si>
  <si>
    <t xml:space="preserve">Objetivo 3. Garantizar una vida sana y promover el bienestar de todos a todas las edades </t>
  </si>
  <si>
    <t>3.1.1</t>
  </si>
  <si>
    <t>3.1.2</t>
  </si>
  <si>
    <t>3.2.1</t>
  </si>
  <si>
    <t>3.2.2</t>
  </si>
  <si>
    <t>3.3.1</t>
  </si>
  <si>
    <t>3.3.2</t>
  </si>
  <si>
    <t>3.3.3</t>
  </si>
  <si>
    <t>3.3.4</t>
  </si>
  <si>
    <t>3.3.5</t>
  </si>
  <si>
    <t>3.4.1</t>
  </si>
  <si>
    <t>3.4.2</t>
  </si>
  <si>
    <t>3.5 Fortalecer la prevención y el tratamiento del abuso de sustancias adictivas, incluido el uso indebido de estupefacientes y el consumo nocivo de alcohol.</t>
  </si>
  <si>
    <t>3.5.1</t>
  </si>
  <si>
    <t>3.5.2.a</t>
  </si>
  <si>
    <t>3.5.2.b</t>
  </si>
  <si>
    <t>3.6.1</t>
  </si>
  <si>
    <t>3.7.1</t>
  </si>
  <si>
    <t>3.7.2</t>
  </si>
  <si>
    <t>3.8 Lograr la cobertura sanitaria universal, incluida la protección contra los riesgos financieros, el acceso a servicios de salud esenciales de calidad y el acceso a medicamentos y vacunas inocuos, eficaces, asequibles y de calidad para todos.</t>
  </si>
  <si>
    <t>3.8.1</t>
  </si>
  <si>
    <t>3.8.2</t>
  </si>
  <si>
    <t>3.8.2 Proporción de la población con grandes gastos sanitarios por hogar como porcentaje del total de gastos o ingresos de los hogares</t>
  </si>
  <si>
    <t>3.9 De aquí a 2030, reducir considerablemente el número de muertes y enfermedades causadas por productos químicos peligrosos y por la polución y contaminación del aire, el agua y el suelo.</t>
  </si>
  <si>
    <t>3.9.1</t>
  </si>
  <si>
    <t>3.9.2</t>
  </si>
  <si>
    <t>3.9.3</t>
  </si>
  <si>
    <t>3.a.1</t>
  </si>
  <si>
    <t>3.b Apoyar las actividades de investigación y desarrollo de vacunas y medicamentos contra las enfermedades transmisibles y no transmisibles que afectan primordialmente a los países en desarrollo y facilitar el acceso a medicamentos y vacunas esenciales asequibles de conformidad con la Declaración relativa al Acuerdo sobre los Aspectos de los Derechos de Propiedad Intelectual Relacionados con el Comercio y la Salud Pública, en la que se afirma el derecho de los países en desarrollo a utilizar al máximo las disposiciones del Acuerdo sobre los Aspectos de los Derechos de Propiedad Intelectual Relacionados con el Comercio respecto a la flexibilidad para proteger la salud pública y, en particular, proporcionar acceso a los medicamentos para todos.</t>
  </si>
  <si>
    <t>3.b.1</t>
  </si>
  <si>
    <t>3.b.2</t>
  </si>
  <si>
    <t>3.b.3</t>
  </si>
  <si>
    <t>3.c.1</t>
  </si>
  <si>
    <t>3.d.1</t>
  </si>
  <si>
    <t xml:space="preserve">Objetivo 3: Garantizar una vida sana y promover el bienestar de todos a todas las edades </t>
  </si>
  <si>
    <t>Razón de mortalidad materna por cada 100 000 nacidos vivos</t>
  </si>
  <si>
    <t>Razón por 100 000 nacidos vivos</t>
  </si>
  <si>
    <t>● Total de muertes maternas.
● Total de nacidos vivos.</t>
  </si>
  <si>
    <t>Semestral y anual</t>
  </si>
  <si>
    <t>Instituto Nacional de Estadística y Censos, Estadísticas Demográficas</t>
  </si>
  <si>
    <t>Estadísticas Vitales</t>
  </si>
  <si>
    <t>De acuerdo a las Naciones Unidas, este indicador se requiere con las siguientes desagregaciones: Edad / Lugar de residencia</t>
  </si>
  <si>
    <t>Olga Martha Araya Umaña</t>
  </si>
  <si>
    <t>Coordinadora de la Unidad de Estadísticas Demográficas</t>
  </si>
  <si>
    <t>(506)2280-9280  Ext. 369</t>
  </si>
  <si>
    <t>olga.araya@inec.go.cr</t>
  </si>
  <si>
    <t>Porcentaje de nacimientos atendidos por personal de salud calificado</t>
  </si>
  <si>
    <t>Pendiente de entrega las desagregaciones.</t>
  </si>
  <si>
    <t>(506) 2280-9280  Ext. 369</t>
  </si>
  <si>
    <t>Tasa por 1 000 nacidos vivos</t>
  </si>
  <si>
    <t>● Número de niños que mueren durante los primeros 28 días de vida.
● Total de nacidos vivos.</t>
  </si>
  <si>
    <t>Tasa por 100 000 habitantes</t>
  </si>
  <si>
    <t>Ministerio de Salud</t>
  </si>
  <si>
    <t>(506) 2221-6158</t>
  </si>
  <si>
    <t xml:space="preserve">Año </t>
  </si>
  <si>
    <t xml:space="preserve">Daniel Salas Peraza  </t>
  </si>
  <si>
    <t>Director a.i., Dirección Vigilancia de la Salud</t>
  </si>
  <si>
    <t>(506) 2221-0183</t>
  </si>
  <si>
    <t xml:space="preserve">daniel.salas@misalud.go.cr </t>
  </si>
  <si>
    <t>No disponible</t>
  </si>
  <si>
    <t>De acuerdo a las Naciones Unidas, este indicador se requiere con las siguientes desagregaciones: Desagregación por enfermedad / Número de personas que requieren intervenciones para cada NTD / Edad es necesaria para la quimioterapia preventiva: la edad preescolar
Niños (1-4 años), en edad escolar (5-14 años) y adultos (≥ 15 años) / Sexo / Zona (urbano / rural es opcional o depende de qué enfermedades son con-endémicas)</t>
  </si>
  <si>
    <t>Tasa por 1 000 habitantes de 30 a menos de 70 años</t>
  </si>
  <si>
    <t>● Número de muertes entre las edades de 30 y 69 años a partir de las cuatro causas. 
● Población entre 30 y 69 años.</t>
  </si>
  <si>
    <t xml:space="preserve">Mejorar detección temprana y finalmente reducir el numero de muertes </t>
  </si>
  <si>
    <t>● Número de muertes por suicidio. 
● Total de población.</t>
  </si>
  <si>
    <t>Grupos de edad</t>
  </si>
  <si>
    <t xml:space="preserve">12 a 19 </t>
  </si>
  <si>
    <t xml:space="preserve">20 a 29 </t>
  </si>
  <si>
    <t xml:space="preserve">30 a 39 </t>
  </si>
  <si>
    <t xml:space="preserve">40 a 49 </t>
  </si>
  <si>
    <t xml:space="preserve">50 a 59 </t>
  </si>
  <si>
    <t xml:space="preserve">60 a 70 </t>
  </si>
  <si>
    <t>Nota: El tratamiento incluye al farmacológico, psicosocial y servicios de rehabilitación y pos tratamiento.</t>
  </si>
  <si>
    <t>Sexo y grupos de edad</t>
  </si>
  <si>
    <t xml:space="preserve">3.5.2 Consumo nocivo de alcohol, definido según el contexto nacional como el consumo per cápita de alcohol (15 años y más) en un año civil en litros de alcohol puro </t>
  </si>
  <si>
    <t>Grupos de edades</t>
  </si>
  <si>
    <t xml:space="preserve">15 a 19 </t>
  </si>
  <si>
    <t>Rango de contenido volumétrico de alcohol</t>
  </si>
  <si>
    <t>Hasta 15% de volumen de alcohol</t>
  </si>
  <si>
    <t>De 15% y  hasta 30% de volumen de alcohol</t>
  </si>
  <si>
    <t xml:space="preserve">Más de 30% de volumen de alcohol </t>
  </si>
  <si>
    <t>Total en L</t>
  </si>
  <si>
    <t>Litros por persona</t>
  </si>
  <si>
    <t>Porcentaje de mujeres de 15 a 49 años que utilizan anticonceptivos modernos, por tipo de anticonceptivo</t>
  </si>
  <si>
    <t>Orales</t>
  </si>
  <si>
    <t>DIU</t>
  </si>
  <si>
    <t>Inyectables</t>
  </si>
  <si>
    <t>Norplant</t>
  </si>
  <si>
    <t>De emergencia</t>
  </si>
  <si>
    <t>-</t>
  </si>
  <si>
    <t>Costa Rica: Porcentaje de mujeres entre 15 a 49 años en unión que usan métodos anticonceptivo, por tipo de anticonceptivo, Años 2010 y 2015</t>
  </si>
  <si>
    <t>● Total de mujeres en unión que realizan planificación familiar con métodos modernos.
● Total de mujeres en edad reproductiva (15 a 49 años).</t>
  </si>
  <si>
    <t>Tipo de anticonceptivo moderno</t>
  </si>
  <si>
    <t>Encuesta sexual reproductiva</t>
  </si>
  <si>
    <t>De acuerdo a las Naciones Unidas, este indicador se requiere con las siguientes desagregaciones: Edad / Situación económica / Lugar de residencia / Estado conyugal</t>
  </si>
  <si>
    <t xml:space="preserve"> Edda Quiros Rodriguez </t>
  </si>
  <si>
    <t xml:space="preserve">Direccion de Planificacion Estrategica. </t>
  </si>
  <si>
    <t>(506) 22210633</t>
  </si>
  <si>
    <t xml:space="preserve">edda.quiros@misalud.go.cr </t>
  </si>
  <si>
    <t>Tasa por 1 000 mujeres en el grupo de edad</t>
  </si>
  <si>
    <t>De acuerdo a las Naciones Unidas, este indicador se requiere con las siguientes desagregaciones: Estado conyugal / Lugar de residencia / Estatus socioeconómico</t>
  </si>
  <si>
    <t>Porcentaje de población asegurada</t>
  </si>
  <si>
    <t>Región de Planificación</t>
  </si>
  <si>
    <t>Pacífica Central</t>
  </si>
  <si>
    <t>Huetar Atlántico</t>
  </si>
  <si>
    <t>● Población asegurada.
● Población total.</t>
  </si>
  <si>
    <t>Lugar de residencia</t>
  </si>
  <si>
    <t>Edad / Sexo / Ingreso / Estado migratorio / Discapacidad</t>
  </si>
  <si>
    <t>De acuerdo a las Naciones Unidas, este indicador se requiere con las siguientes desagregaciones: Sexo, edad, posición socioeconómica, geográfica; por
tipo de indicador (inmunización infantil completa, la terapia antirretroviral, el tratamiento de la tuberculosis, el tratamiento de la hipertensión, la atención calificada del parto, etc.)</t>
  </si>
  <si>
    <t>(506) 2280-9280  Ext. 317</t>
  </si>
  <si>
    <t xml:space="preserve">Tasa de mortalidad por condiciones atribuidas a la contaminación de los hogares y del aire en el ambiente </t>
  </si>
  <si>
    <t>Nota: son muertes por enfermedades respiratorias, aunque no todas sean por contaminación.</t>
  </si>
  <si>
    <t>Se definido como muertes por condiciones atribuidas a la contaminación de los hogares y del aire en el ambiente, a las siguientes causas:
Enfermedad de las vías respiratorias superiores, J06 y J39
Enfermedad pulmonar obstructiva, J44
Asma, J45
Rinitis alérgica, J30</t>
  </si>
  <si>
    <t>● Cantidad total de muertes debido a las causas mencionadas.
● Total de población.</t>
  </si>
  <si>
    <t>El indicador es un indicar de tipo general sobre enfermedades respiratorias, pero no contempla un factor específico, sobre la proporción atribuible a la contaminación atmosférica, por lo que nacionalmente es un indicador proxy.</t>
  </si>
  <si>
    <t>III. Información del Contacto (DSA)</t>
  </si>
  <si>
    <t>Ana Victoria Giusti / Ing. Ricardo Morales</t>
  </si>
  <si>
    <t>Unidad de Normalizaciión en Salud Ambiental</t>
  </si>
  <si>
    <t>Minsiterio de Salud</t>
  </si>
  <si>
    <t>(506) 2233-6922</t>
  </si>
  <si>
    <t xml:space="preserve">ricardo.morales@misalud.go.cr;  ana.giusti@misalud.go.cr </t>
  </si>
  <si>
    <t>Tasa de mortalidad por diarreas y gastroenteritis presuntamente infecciosa</t>
  </si>
  <si>
    <t>Definido como muertes por la siguiente causa:
Diarrea gastroenteritis,  A09.X</t>
  </si>
  <si>
    <t>● Total de muertes debida a diarrea gastroenteritis,  A09.X
● Total de población</t>
  </si>
  <si>
    <t>Unidad de Normalización en Salud Ambiental</t>
  </si>
  <si>
    <t>Tasa de mortalidad por envenenamiento accidental  y exposición a sustancias nocivas</t>
  </si>
  <si>
    <t>Se refiere a las muertes atribuidas a la intoxicación accidental y es aquella que se produce de forma fortuita.</t>
  </si>
  <si>
    <t>● Muertes atribuidas a la intoxicación accidental 
● Total de personas</t>
  </si>
  <si>
    <t>Quinquenal</t>
  </si>
  <si>
    <t>Porcentaje de cobertura de inmunizaciones niños menores de 1 año, por tipo de vacuna del esquema básico nacional</t>
  </si>
  <si>
    <t xml:space="preserve">Difteria, Tétanos y Pertussis acelular (DTP3) </t>
  </si>
  <si>
    <t>Vacuna de Poliovirus Inactivado
(IPV3)</t>
  </si>
  <si>
    <t>Bacilo Calmette-Guerin
(BCG)</t>
  </si>
  <si>
    <t>Vacuna Hepatitis B
(VHB3)</t>
  </si>
  <si>
    <t>Haemophilus Influenzae tipo B
(HIB3)</t>
  </si>
  <si>
    <t>Sarampión, Rubéola y Paperas)
(SRP niños de un año y 3 meses)</t>
  </si>
  <si>
    <t>Neumococo COB.NM2</t>
  </si>
  <si>
    <t>• Población vacunada menores de 1 año.
• Total de población menores de un año.</t>
  </si>
  <si>
    <t xml:space="preserve">Vacuna </t>
  </si>
  <si>
    <t>Indicadores básicos, situación de la salud en Costa Rica</t>
  </si>
  <si>
    <t>Caja Costarricense del Seguro Social</t>
  </si>
  <si>
    <t>(506) 2221-0184</t>
  </si>
  <si>
    <t xml:space="preserve">Densidad y distribución de trabajadores sanitarios por cada 10 000 habitantes, por subgrupo ocupacional </t>
  </si>
  <si>
    <t>Enfermería y servicios de apoyo</t>
  </si>
  <si>
    <t>Profesionales en ciencias médicas</t>
  </si>
  <si>
    <t>Tasa por 10 000 habitantes</t>
  </si>
  <si>
    <t xml:space="preserve">● Trabajadores sanitarios de servicios de enfermería y servicios de apoyo, y las profesionales en ciencias médicas.
● Total de la población. </t>
  </si>
  <si>
    <t>Caja Costarricense del Seguro Social, Sub área Estadística de Recursos Humanos</t>
  </si>
  <si>
    <t>Registro de Estadísticas de Recursos humanos</t>
  </si>
  <si>
    <t>De acuerdo a las Naciones Unidas, este indicador se requiere con las siguientes desagregaciones: Especialidad / Urbano-Rural / Subnacional</t>
  </si>
  <si>
    <t xml:space="preserve">Lograr o superar  una calificación de 90%  en  las evaluaciones de las capacidades básicas del RSI </t>
  </si>
  <si>
    <t>Porcentaje obtenido en la evalución de  atributos de capacidades centrales que se han alcanzado en un período de un año. Las 13 capacidades básicas son: (1) La legislación nacional, la política y la financiación; (2) las comunicaciones de coordinación y Punto Focal Nacional; (3) Vigilancia; (4) la respuesta; (5) Preparación; (6) La comunicación de riesgos; (7) Los recursos humanos; (8) Laboratorio; (9) Los puntos de entrada; (10) eventos zoonóticos; (11) La seguridad alimentaria; (12) eventos químicos; (13) emergencias radionucleares</t>
  </si>
  <si>
    <t>Resultados de evaluación realizada mediante metodología recomendad por OMS con participación multisectorial
● Número de ítems cumplidos del instrumento de evaluación 
● Total de ítems del instrumento de evaluación</t>
  </si>
  <si>
    <t>Centro Nacional de Enlace</t>
  </si>
  <si>
    <t>La linea base para país fué el resultado de la evaluación correspondiente al año 2017. La metodología utilizada en el 2017 no se aplicaron  las recomendaciones  de la OMS. La evaluación se realizará con la metodología propuesta por OMS a partir de octubre del 2018 mediante un taller con participación multisectorial. El instrumento de evalución de OMS puede ser modificado en años próximos como parte de una propuesta de mejora de los estados miembros. Los resultados de las evaluaciones anuales podrían complementarse con la introducción de evaluaciones externas conjuntas (de caracter voluntario).</t>
  </si>
  <si>
    <t>Evaluación por realizar anualmente durante el mes de octubre</t>
  </si>
  <si>
    <t>Carlos Salguero Mendoza</t>
  </si>
  <si>
    <t>Coordinador del CNE/RSI en la Dirección Vigilancia de la Salud</t>
  </si>
  <si>
    <t>2221-0183</t>
  </si>
  <si>
    <t xml:space="preserve">carlos.salguero@misalud.go.cr </t>
  </si>
  <si>
    <t xml:space="preserve">Objetivo 4. Garantizar una educación inclusiva y equitativa de calidad y promover oportunidades  de aprendizaje 
permanente para todos </t>
  </si>
  <si>
    <t>4.2.1</t>
  </si>
  <si>
    <t>4.2.2</t>
  </si>
  <si>
    <t>4.3.1</t>
  </si>
  <si>
    <t>4.4.1</t>
  </si>
  <si>
    <t>4.5.1</t>
  </si>
  <si>
    <t>4.6.1</t>
  </si>
  <si>
    <t>4.7.1</t>
  </si>
  <si>
    <t>4.a.1</t>
  </si>
  <si>
    <t>4.b.1</t>
  </si>
  <si>
    <t>4.c.1</t>
  </si>
  <si>
    <t xml:space="preserve">Objetivo 4. Garantizar una educación inclusiva y equitativa de calidad y promover oportunidades  de aprendizaje permanente para todos </t>
  </si>
  <si>
    <t xml:space="preserve">Años </t>
  </si>
  <si>
    <t>Proporción</t>
  </si>
  <si>
    <t>Área temática o de alfabetización</t>
  </si>
  <si>
    <t>De acuerdo a las Naciones Unidas, este indicador se requiere con las siguientes desagregaciones: Sexo</t>
  </si>
  <si>
    <t>Eliécer Ramírez Vargas</t>
  </si>
  <si>
    <t>Jefe, Departamento de Análisis Estadístico</t>
  </si>
  <si>
    <t>Ministerio de Educación Pública</t>
  </si>
  <si>
    <t>(506) 2258-0764</t>
  </si>
  <si>
    <t>eliecer.ramirez.vargas@mep.go.cr</t>
  </si>
  <si>
    <t xml:space="preserve">Meta país no identificada. </t>
  </si>
  <si>
    <t>m</t>
  </si>
  <si>
    <t xml:space="preserve">• Niños menores de cinco años que tienen su desarrollo en pista en la salud, el aprendizaje y el bienestar psicosocial.
• Total de niños menores de cinco años.
</t>
  </si>
  <si>
    <t xml:space="preserve">Nacional </t>
  </si>
  <si>
    <t>Completar</t>
  </si>
  <si>
    <t>Organización de las Naciones Unidas para la Educación, la Ciencia y la Cultura</t>
  </si>
  <si>
    <t>Por definir</t>
  </si>
  <si>
    <t>s.voffal@unesco.org</t>
  </si>
  <si>
    <t>Tasa Bruta</t>
  </si>
  <si>
    <t>Tasa Neta</t>
  </si>
  <si>
    <t xml:space="preserve">Tasa  </t>
  </si>
  <si>
    <t>Rangos de edad</t>
  </si>
  <si>
    <t>Entre 15 y 17 años</t>
  </si>
  <si>
    <t>Entre 18 y 24 años</t>
  </si>
  <si>
    <t>Entre 25 y 35 años</t>
  </si>
  <si>
    <t>No aplica</t>
  </si>
  <si>
    <t>Zona y región de planificación</t>
  </si>
  <si>
    <t>Sexo y rangos de edad</t>
  </si>
  <si>
    <t>(506) 2280-9280</t>
  </si>
  <si>
    <t>Índices de paridad mujeres/hombres, zonas rurales y urbanas, quintil inferior/superior de recursos económicos,  para la proporción de niños, niñas y adolescentes que han alcanzado al menos un nivel mínimo de competencia en lectura y matemáticas</t>
  </si>
  <si>
    <t xml:space="preserve">Proporción de niños, niñas y adolescentes  (a) en los grados 2/3 de la enseñanza primaria, que han alcanzado al menos un nivel mínimo de competencia en (i) lectura </t>
  </si>
  <si>
    <t>Proporción de niños, niñas y adolescentes (a) en los grados 2/3 de la enseñanza primaria, que han alcanzado al menos un nivel mínimo de competencia en (ii) matemáticas</t>
  </si>
  <si>
    <t>Proporción de niños, niñas y adolescentes  (b) al final de la enseñanza primaria, que han alcanzado al menos un nivel mínimo de competencia en (i) lectura</t>
  </si>
  <si>
    <t>Proporción de niños, niñas y adolescentes (b) al final de la enseñanza primaria, que han alcanzado al menos un nivel mínimo de competencia en (ii) matemáticas</t>
  </si>
  <si>
    <t xml:space="preserve">Proporción de niños, niñas y adolescentes (c) al final de la enseñanza secundaria inferior, que han alcanzado al menos un nivel mínimo de competencia en (i) lectura 
</t>
  </si>
  <si>
    <t>Proporción de niños, niñas y adolescentes (c) al final de la enseñanza secundaria inferior, que han alcanzado al menos un nivel mínimo de competencia en (ii) matemáticas</t>
  </si>
  <si>
    <t>Indice de paridad (Niñas / Niños)</t>
  </si>
  <si>
    <t>Indice de paridad (Estudiantes de escuelas rurales / Estudiantes de escuelas urbanas)</t>
  </si>
  <si>
    <t>Indice de paridad (Nivel socio-económico bajo  /  Nivel socio-económico alto)</t>
  </si>
  <si>
    <t xml:space="preserve">Indice de paridad (Niñas / Niños)
</t>
  </si>
  <si>
    <t>Fuentes: Las fuentes de éstos índices son las mismas que para los indicadores que los componen. ERCE5, PASEC1, PIRLS2, PISA3, SACMEQ4 y TIMSS6</t>
  </si>
  <si>
    <t>Costa Rica: Índices de paridad mujeres/hombres, zonas rurales y urbanas, quintil inferior/superior de recursos económicos,  para la proporción de niños, niñas y adolescentes que han alcanzado al menos un nivel mínimo de competencia en lectura y matemáticas, Año 2012</t>
  </si>
  <si>
    <t>Costa Rica: Índices de paridad mujeres/hombres, zonas rurales y urbanas, quintil inferior/superior de recursos económicos,  para la proporción de niños, niñas y adolescentes que han alcanzado al menos un nivel mínimo de competencia en lectura y matemáticas, Año 2013</t>
  </si>
  <si>
    <t xml:space="preserve">
donde:
DPI = la dimensión (Sexo, Ingreso, Localización, etc.) del índice de Paridad
Indi = el indicador de Educación 2030 i para el cual es necesaria una medida de equidad
d = el grupo desfavorecido probable (e.g. mujeres, más pobres, etc.)
a = el grupo favorecido probable (e.g. hombres, más ricos, etc.)
</t>
  </si>
  <si>
    <t>Razón</t>
  </si>
  <si>
    <t>• Los valores del indicador para las subpoblaciones de interés.</t>
  </si>
  <si>
    <t>Nacional Urbana, Rural y Regiones de Planificación</t>
  </si>
  <si>
    <t>Por indicador</t>
  </si>
  <si>
    <t>Diversas</t>
  </si>
  <si>
    <t>El indicador no es simétrico alrededor de 1 pero una simple transformación puede hacerlo (invirtiendo las tasas brutas que excedan 1 y restándolas de 2). Esto facilitará la interpretación.
De acuerdo a las Naciones Unidas, este indicador se requiere con las siguientes desagregaciones: Los índices de paridad de género son un tipo de índice de paridad que será calculado. También es posible calcular un índice de paridad basada en el sexo para otras desagregaciones dividiendo el valor de la desagregación de interés de la mujer (por ejemplo, las mujeres rurales) por el valor del sexo masculino (por ejemplo, los hombres urbanos) para analizar mejor disparidades múltiples.</t>
  </si>
  <si>
    <t xml:space="preserve">Sr. Said Voffal.  </t>
  </si>
  <si>
    <t>Porcentaje de población alfabeta en los grupos de edades de 15 a 24 y de 15 años y más, por zona y sexo</t>
  </si>
  <si>
    <t>Año censal</t>
  </si>
  <si>
    <t xml:space="preserve">Grupos de edad </t>
  </si>
  <si>
    <t xml:space="preserve">De 15 a 24 años </t>
  </si>
  <si>
    <t>De 15 años y más</t>
  </si>
  <si>
    <t>Costa Rica: Porcentaje de población alfabeta de 15 a 24 años y de 15 años en adelante, Año 2011</t>
  </si>
  <si>
    <t>• Total de jóvenes (15-24 años) y total de adultos (mayores de 15 años) que alcancen o superen un determinado nivel de competencia en (a) la alfabetización y (b) la aritmética. 
• Total de jóvenes y adultos.</t>
  </si>
  <si>
    <t>Censo de Población y vivienda</t>
  </si>
  <si>
    <t>Para Costa Rica se debe definir cuál prueba se va a utilizar.
De acuerdo a las Naciones Unidas, este indicador se requiere con las siguientes desagregaciones: Se utiliza la formula de alfabetismo funcional</t>
  </si>
  <si>
    <t>Elizabeth Solono Salazar</t>
  </si>
  <si>
    <t>Subgerente</t>
  </si>
  <si>
    <t>elizabeth.solono@inec.go.cr</t>
  </si>
  <si>
    <t xml:space="preserve">Inclusión o no de la educación cívica, el desarrollo sostenible (Ambiente), en  las políticas nacionales, planes de estudio, formación de profesorado y evaluación de estudiantes. </t>
  </si>
  <si>
    <t>Las cuatro temáticas principales: ciudadanía mundial, desarrollo sostenible, igualdad de géneros y derechos humanos se abordan en los cuatro fines las políticas nacionales de educación, los planes de estudio, la formación del profesorado y la evaluación de los estudiantes.
Sin embargo, es importante aclarar que el hecho de que un tema aparezca en la redacción de un documento (por ejemplo, en la Ley Fundamental de Educación) no garantiza su aplicación en la práctica ni permite medir el “grado” con que se incluyó en dicho documento. Además, en el caso de la formación del profesorado, el análisis de la Dirección de Desarrollo Curricular se basa en la política de capacitación interna del MEP a su personal docente, pero debiera incluir también el “grado en que” los cuatro temas son incluidos en los planes de estudio de las carreras universitarias relacionadas con la docencia, de todas las universidades que brindan estas carreras (públicas y privadas) lo cual es información no disponible y que además escapa al alcance del Departamento de Análisis Estadístico del MEP.</t>
  </si>
  <si>
    <t>Variable dicotómica 1 y 0.</t>
  </si>
  <si>
    <t>• Temáticas principales.
• Fines políticos.</t>
  </si>
  <si>
    <t>Porcentaje de centros educativos que cuentan con acceso a electricidad, computadoras conectadas a internet con fines pedagógicos, computadoras con fines pedagógicos, infraestructura adaptada, agua, inodoros y lavatorios por nivel educativo</t>
  </si>
  <si>
    <t>I y II Ciclos</t>
  </si>
  <si>
    <t xml:space="preserve">Notas: </t>
  </si>
  <si>
    <t xml:space="preserve">Electricidad </t>
  </si>
  <si>
    <t>Agua</t>
  </si>
  <si>
    <t>Inodoros</t>
  </si>
  <si>
    <t>Lavatorios</t>
  </si>
  <si>
    <t>De acuerdo a las Naciones Unidas, este indicador se requiere con las siguientes desagregaciones: Los datos pueden ser desglosados por proveedor y el país receptor, y se refieren fundamentalmente a las subvenciones.</t>
  </si>
  <si>
    <t xml:space="preserve">Objetivo 5. Lograr la igualdad de género y empoderar a todas las mujeres y las niñas </t>
  </si>
  <si>
    <t>5.1.1</t>
  </si>
  <si>
    <t>5.2.1</t>
  </si>
  <si>
    <t>5.2.2</t>
  </si>
  <si>
    <t>5.3.1</t>
  </si>
  <si>
    <t>5.3.2</t>
  </si>
  <si>
    <t>5.4.1</t>
  </si>
  <si>
    <t>5.5.1</t>
  </si>
  <si>
    <t>5.5.2</t>
  </si>
  <si>
    <t>5.6.1</t>
  </si>
  <si>
    <t>5.6.2</t>
  </si>
  <si>
    <t>5.a.1</t>
  </si>
  <si>
    <t>5.a.2</t>
  </si>
  <si>
    <t>5.b.1</t>
  </si>
  <si>
    <t>5.c.1</t>
  </si>
  <si>
    <t xml:space="preserve">Existencia de marcos jurídicos para promover, hacer cumplir y supervisar la igualdad y la no discriminación por motivos de sexo </t>
  </si>
  <si>
    <t>Si/No</t>
  </si>
  <si>
    <t>Sí</t>
  </si>
  <si>
    <t>Para el cálculo del indicador se utiliza la siguiente regla de decisión:</t>
  </si>
  <si>
    <t>Variable dicotómica Sí/No</t>
  </si>
  <si>
    <t>• Marco jurídicos para promover y hacer cumplir la igualdad.</t>
  </si>
  <si>
    <t>Continua</t>
  </si>
  <si>
    <t>Instituto Nacional de las Mujeres</t>
  </si>
  <si>
    <t>Infraestructura estadística (sistema de difusión)</t>
  </si>
  <si>
    <t>De acuerdo a las Naciones Unidas, este indicador se requiere con las siguientes desagregaciones: Desagregación por área del derecho.</t>
  </si>
  <si>
    <t>Ana Victoria Naranjo</t>
  </si>
  <si>
    <t>Jefa de la Unidad de Planificación Institucional</t>
  </si>
  <si>
    <t>(506) 2527-8406 Ext: 8406 
(506) 2527-8401</t>
  </si>
  <si>
    <t>avnaranjo@inamu.go.cr</t>
  </si>
  <si>
    <t>Porcentaje de mujeres de 18 años y más que reportaron haber sido víctimas de violencia física y violencia sexual en los últimos 12 meses, por parte de su compañero íntimo actual o anterior</t>
  </si>
  <si>
    <t>Costa Rica: Porcentaje de mujeres de 18 años y más que reportaron haber sido víctimas de violencia física y violencia sexual en los últimos 12 meses, por parte de su compañero íntimo/ actual o anterior, Año 2003</t>
  </si>
  <si>
    <t>Tipo de violencia</t>
  </si>
  <si>
    <t>Violencia Física</t>
  </si>
  <si>
    <t>Violoencia Sexual</t>
  </si>
  <si>
    <t>Por tipo de violencia</t>
  </si>
  <si>
    <t>Universidad de Costa Rica, Centro de Investigación en Estudios de la Mujer</t>
  </si>
  <si>
    <t>Encuesta Nacional de Violencia contra las Mujeres</t>
  </si>
  <si>
    <t>Datos desactualizados porque la última Encuesta de Violencia se llevó a cabo en 2003. Actualmente se está llevando a cabo el planeamiento para aplicar otra encuesta en el 2017.
De acuerdo a las Naciones Unidas, este indicador se requiere con las siguientes desagregaciones: Este indicador exige la desagregación por tipo de violencia y por grupo de edad y se obtiene de los siguiente sub-indicadores para cada forma de violencia.</t>
  </si>
  <si>
    <t>Monserrat Sagot Rodríguez</t>
  </si>
  <si>
    <t>Directora del Centro de Investigación en Estudios de la Mujer</t>
  </si>
  <si>
    <t>Universidad de Costa Rica</t>
  </si>
  <si>
    <t>(506) 2511-1953</t>
  </si>
  <si>
    <t>montserrat.sagot@ucr.ac.cr</t>
  </si>
  <si>
    <t>Porcentaje de mujeres de 18 años y más que reportaron haber sido víctimas de violencia física y violencia sexual en los últimos 12 meses, por parte de su compañero no íntimo actual o anterior</t>
  </si>
  <si>
    <t>Costa Rica: Porcentaje de mujeres de 18 años y más que reportaron haber sido víctimas de violencia física y violencia sexual en los últimos 12 meses, por parte de un compañero no íntimo/actual o anterior, Año 2003</t>
  </si>
  <si>
    <t>• Mujeres de 18  años de edad o más que han sufrido en los 12 meses anteriores violencia sexual infligida por otra persona que no sea un compañero íntimo.
• Total de mujeres de 18 años y más.</t>
  </si>
  <si>
    <t>Por edad</t>
  </si>
  <si>
    <t>Datos desactualizados porque la última Encuesta de Violencia se llevó a cabo en 2003. Actualmente se está llevando a cabo el planeamiento para aplicar otra encuesta en el 2017.
De acuerdo a las Naciones Unidas, este indicador se requiere con las siguientes desagregaciones: Requerido: la edad y el lugar de ocurrencia.
Desagregación adicional deseable: ingreso, educación, origen étnico (incluida la condición de indígena),estado de discapacidad, ubicación geográfica, relación con el agresor (incluyendo el sexo del autor), la frecuencia y gravedad de la violencia.</t>
  </si>
  <si>
    <t>• Mujeres menores de 18 años que estaban casadas o mantenían una unión estable.
• Total de mujeres menores de 18 años.</t>
  </si>
  <si>
    <t>Total del país, zona y regiones de planificación</t>
  </si>
  <si>
    <t>De acuerdo a las Naciones Unidas, este indicador se requiere con las siguientes desagregaciones: Se dispone de datos por lugar de residencia, los quintiles de riqueza, la educación y otras características.</t>
  </si>
  <si>
    <t>Coordinador Encuesta Nacional de Hogares</t>
  </si>
  <si>
    <t>De acuerdo a las Naciones Unidas, este indicador se requiere con las siguientes desagregaciones: Los datos están disponibles por varios estratos incluyendo la edad, región, etnia, religión, educación, lugar de residencia y quintiles de riqueza.</t>
  </si>
  <si>
    <t>Tiempo promedio, no remunerado, dedicado a tareas domésticas y a cuido de otras personas del hogar en la semana de referencia, desglosado por sexo</t>
  </si>
  <si>
    <t>Donde:
i =  * Preparación y servicio de alimentos y bebidas 
       * Limpieza y mantenimiento de la vivienda 
       * Construcción, mantenimiento y reparaciones menores de la casa y vehículo 
       * Limpieza, cuidado y confecciones de ropa y calzado 
       * Compras del Hogar 
       * Gerencia y administración del hogar 
       * Cuidado de niños y niñas menores de 12 años 
       * Cuidado y apoyo a otros miembros del hogar de 12 años y más (que no sean totalmente dependiente) 
      * Cuidado de personas integrantes del hogar totalmente dependientes.</t>
  </si>
  <si>
    <t>Horas por semana</t>
  </si>
  <si>
    <t>• Cantidad de horas  dedicadas a quehaceres domésticos y cuidados no remunerados.
• Total de personas dedicadas a quehacer doméstico.</t>
  </si>
  <si>
    <t>Gran Área Metropolitana</t>
  </si>
  <si>
    <t xml:space="preserve">Instituto Nacional de Estadística y Censos
Universidad Nacional 
Instituto Nacional de las Mujeres </t>
  </si>
  <si>
    <t>Encuesta del Uso del Tiempo en la Gran Área Metropolitana</t>
  </si>
  <si>
    <t>Es información para personas de 12 años y más. 
De acuerdo a las Naciones Unidas, este indicador se requiere con las siguientes desagregaciones: Desagregación requerida: por sexo, grupo de edad y  ubicación (urbana / rural) Las áreas recomendadas de desagregación: estado civil, ingresos, discapacidad, raza / origen étnico etcétera Nota: Según lo recomendado por la Inter-Agencia y el Grupo de Expertos sobre estadísticas de género, este indicador debe desagregarse por las tareas y distinguir entre una persona cuidadora  y otras tareas relacionadas con la gestión del hogar.</t>
  </si>
  <si>
    <t>Lidia Gonzalez</t>
  </si>
  <si>
    <t xml:space="preserve">Área de Coordinación del Sistema Estadístico Nacional </t>
  </si>
  <si>
    <t>(506) 2280-9280  ext. 340</t>
  </si>
  <si>
    <t xml:space="preserve">lidia.gonzalez@inec.go.cr </t>
  </si>
  <si>
    <t xml:space="preserve">5.5 Asegurar la participación plena y efectiva de las mujeres y la igualdad de oportunidades de liderazgo a todos los niveles decisorios en la vida política, económica y pública </t>
  </si>
  <si>
    <t>Período</t>
  </si>
  <si>
    <t>Vicepresidentas</t>
  </si>
  <si>
    <t xml:space="preserve">Diputadas </t>
  </si>
  <si>
    <t>2002-2006</t>
  </si>
  <si>
    <t>2006-2010</t>
  </si>
  <si>
    <t>2014-2018</t>
  </si>
  <si>
    <t>Características del sistema electoral costarricense
- Único órgano electoral especializado, con rango e independencia de Poder de la República, denominado Tribunal Supremo de Elecciones.
- Régimen de partidos políticos, papeletas individuales -lista de candidatos-; posibilidad de fusiones y coaliciones; principio de autorregulación partidaria; obligatoria renovación periódica de estructuras internas y autoridades partidistas.
- Participación política por género regida por los principios de paridad y alternancia (todas las delegaciones, nóminas y órganos pares tendrán integración de 50% de mujeres y 50% de hombres; y en los órganos impares, la diferencia entre el total de hombres y mujeres no podrá ser superior a uno; dos personas del mismo sexo no podrán estar en forma consecutiva en la nómina -mecanismo de alternancia-).
- Sistema mixto de financiamiento de partidos políticos (patrimonio integrado por contribuciones de personas físicas, bienes y recursos legales; por la contribución estatal; por bienes muebles o inmuebles registrables adquiridos con fondos del partido, por donación o por contribución).
- Sufragio universal, directo, secreto, obligatorio.
- Padrón Electoral permanente, que alimenta al Padrón Registro con foto.
- Cédula de identidad para los ciudadanos (as) mayores de 18 años.
- Método de elección de Presidencia y Vicepresidencias de la República por mayoría que exceda el 40% de votos válidamente emitidos (art. 138 de la Constitución Política).
- Método de elección de diputaciones, regidurías, concejalías de distrito y concejalías municipales de distrito por cociente, subcociente y mayor residuo –variante del sistema proporcional– (art. 201 del Código Electoral).
- Método de elección de alcaldías, intendencias y sindicaturas y sus correspondientes suplencias, por mayoría relativa en su cantón y distrito, respectivamente (art. 202 del Código Electoral).
- Elecciones municipales. Serán celebradas dos años después de la elección nacional para Presidencia y Vicepresidencias de la República y Diputaciones a la Asamblea Legislativa (art. 14 del Código Municipal).
- Elecciones consultivas (referéndum, plebiscitos, etc.).
Porcentaje de puestos de elección popular  ocupados por mujeres: vicepresidentas, diputadas,regidoras y  síndicos, según periodo electoral de cada cuatro años</t>
  </si>
  <si>
    <t>• Total mujeres en los puestos de elección popular. 
• Total de mujeres ocupadas.</t>
  </si>
  <si>
    <t>Tipos de puesto de elección popular</t>
  </si>
  <si>
    <t>Cada 4 años</t>
  </si>
  <si>
    <t>Tribunal Supremo de Elecciones, Unidad de Estadística – Dirección Ejecutiva</t>
  </si>
  <si>
    <t>Publicación Electoral Cómputo de Votos Elecciones  Parlamentarias</t>
  </si>
  <si>
    <t>En Costa Rica el gobierno local, hace referencia al Concejo Municipal en cada cantón, es decir, a las regidurías.
De acuerdo a las Naciones Unidas, este indicador se requiere con las siguientes desagregaciones: Los datos sobre la participación de las mujeres en los gobiernos locales pueden ser recogidos por niveles del gobierno local, en cuyo caso la desagregación puede ser posible por los niveles del gobierno local.</t>
  </si>
  <si>
    <t>Tribunal Supremo de Elecciones</t>
  </si>
  <si>
    <t>(506) 2287-5712</t>
  </si>
  <si>
    <t>dejecutiva@tse.go.cr</t>
  </si>
  <si>
    <t>Porcentaje de mujeres ocupadas en cargos directivos</t>
  </si>
  <si>
    <t>Total Nacional</t>
  </si>
  <si>
    <t xml:space="preserve">5.6 Asegurar el acceso universal a la salud sexual y reproductiva y los derechos reproductivos según lo acordado de conformidad con el Programa de Acción de la Conferencia Internacional sobre la Población y el Desarrollo, la Plataforma de Acción de Beijing y los documentos finales de sus conferencias de examen </t>
  </si>
  <si>
    <t>Porcentaje de mujeres de 15 a 49 años que toman sus propias decisiones respecto a las relaciones sexuales por tipo de decisión</t>
  </si>
  <si>
    <t>Decisión</t>
  </si>
  <si>
    <t>Uso de anticonceptivos</t>
  </si>
  <si>
    <t>Uso de preservativo</t>
  </si>
  <si>
    <t>Tener un hijo(a)</t>
  </si>
  <si>
    <t>El tipo de posición sexual</t>
  </si>
  <si>
    <t>Cuándo tener relaciones sexuales</t>
  </si>
  <si>
    <t>El tipo de contacto sexual</t>
  </si>
  <si>
    <t>Costa Rica: Porcentaje de mujeres de 15 a 49 años que toman sus propias decisiones informadas sobre las relaciones sexuales por tipo de decisión, Año 2010</t>
  </si>
  <si>
    <t>Meta país no identifica.</t>
  </si>
  <si>
    <t>• Total de mujeres de 15 a 49 años de edad que toman sus propias decisiones respecto a las relaciones sexuales.
• Total de mujeres de ese grupo de edad.</t>
  </si>
  <si>
    <t xml:space="preserve">Tipo de decisión </t>
  </si>
  <si>
    <t>Encuesta de salud sexual y reproductiva 2015</t>
  </si>
  <si>
    <t>De acuerdo a las Naciones Unidas, este indicador se requiere con las siguientes desagregaciones: Por edad, ubicación, quintil económico, educación, estado civil (casado, en unión, soltera), y la discapacidad.</t>
  </si>
  <si>
    <t xml:space="preserve">Proporción del total de la población agrícola con derechos de propiedad o derechos seguros sobre las tierras agrícolas, desglosada por sexo; y b) proporción de mujeres entre los propietarios de tierras agrícolas, o titulares de derechos sobre tierras agrícolas, desglosada por tipo de tenencia  </t>
  </si>
  <si>
    <t>Censo Nacional Agropecuario</t>
  </si>
  <si>
    <t>Porcentaje de personas de 5 años y más que utilizaron en los últimos tres meses celular, por sexo, zona, región de planificación</t>
  </si>
  <si>
    <t>De acuerdo a las Naciones Unidas, este indicador se requiere con las siguientes desagregaciones: Para los países que recogen este indicador a través de una encuesta nacional de hogares, y si los datos permiten desglose y desagregación, el indicador se puede analizar no sólo por sexo sino también por región (geográfica y / urbana / rural), por grupo de edad, por nivel educativo, por condición de actividad, y por ocupación. La UIT recogerá los  datos para todas estos desgloses de los países.</t>
  </si>
  <si>
    <t>(506) 2280-9280 Ext: 317</t>
  </si>
  <si>
    <t xml:space="preserve">eddy.madrigal@inec.go.cr </t>
  </si>
  <si>
    <t>De acuerdo a las Naciones Unidas, este indicador se requiere con las siguientes desagregaciones: Los datos pueden ser recogidos por región y sector, según proceda.</t>
  </si>
  <si>
    <t xml:space="preserve">Objetivo 6. Garantizar la disponibilidad y la gestión sostenible del agua y el saneamiento para todos </t>
  </si>
  <si>
    <t>6.1.1</t>
  </si>
  <si>
    <t>6.2.1</t>
  </si>
  <si>
    <t>6.3.1</t>
  </si>
  <si>
    <t>6.3.2</t>
  </si>
  <si>
    <t>6.4.1</t>
  </si>
  <si>
    <t>6.4.2</t>
  </si>
  <si>
    <t>6.5.1</t>
  </si>
  <si>
    <t>6.5.2</t>
  </si>
  <si>
    <t>6.6.1</t>
  </si>
  <si>
    <t>6.a.1</t>
  </si>
  <si>
    <t>6.b.1</t>
  </si>
  <si>
    <t>Porcentaje de población que se abastece de agua intradomiciliar  procedente de un acueducto</t>
  </si>
  <si>
    <t xml:space="preserve">El 93,76% de la población nacional que habita en vivienda fue abastecida por agua para consumo humano intradomiciliar, durante el año 2016.
</t>
  </si>
  <si>
    <t>Sexo y grupos de edades</t>
  </si>
  <si>
    <t xml:space="preserve">El indicador mide el porcentaje de la población que se abastece de agua intradomiciliar procedente de un acueducto respecto del total de población nacional.
La población abastecida de agua para consumo humano recibe el servicio intradomiciliar del AyA, ASADAS, la ESPH y las Municipalidades que operan acueductos.
Se entiende por población nacional la sumatoria de aquellos residentes habituales de viviendas, de acuerdo con criterio del INEC.
Los resultados se desagregan por zona (rural o urbana) y por la región de planificación de MIDEPLAN (Central, Chorotega, Pacífico Central, Brunca, Huetar Caribe y Huetar Norte).
No diferencia entre un suministro de abastecimiento de agua potable y no potable, de acuerdo con el Reglamento para la Calidad del Agua Potable, Decreto 38924-S.
No refiere a indicadores de continuidad (franja horaria), cantidad (Lt/Seg) ni presión (PSI).
No incluye los segmentos tarifarios preferencial, gobierno ni empresarial.
Los datos se recogen mediante encuesta.
</t>
  </si>
  <si>
    <t>El indicador se relaciona intrínsecamente con la salud pública y educación ambiental y sanitaria, con el desarrollo socioeconómico, con factores ambientales que propician la adecuada disponibilidad del recurso hídrico, con adecuadas políticas nacionales y legislación ambiental que garantiza la protección de los sitios de captación de agua por parte de los sistemas de abastecimiento.
Se sugiere crear un indicador que asocie las variables ingreso de los hogares que cuentan con servicio de abastecimiento intradomiciliar de agua para consumo humano respecto del ingreso del total de los hogares. Ya se cuenta con los datos.  Este indicador permitirá delimitar la cantidad de hogares con abastecimiento de agua para consumo humano con respecto a la línea de pobreza</t>
  </si>
  <si>
    <t>(506) 2280-9280  Ext: 317</t>
  </si>
  <si>
    <t>Porcentaje de población que vive en viviendas con servicio sanitario conectado a alcantarillado o tanque séptico</t>
  </si>
  <si>
    <t>• Población que cuenta con servicio sanitario dentro de la vivienda  conectados a tanque, alcantarilla.
• Total de  población.</t>
  </si>
  <si>
    <t>El censo no permite indagar demasiado en ese tipo de aspectos, los mismos se investigan en encuestas.
De acuerdo a las Naciones Unidas, este indicador se requiere con las siguientes desagregaciones: Lugar de residencia (urbano / rural) y estado socioeconómico (riqueza, la asequibilidad) es posible para todos los países. Desagregación por otras fuentes de estratos de desigualdad (sub-nacional, el género, grupos desfavorecidos, etc.) se realizarán según lo permitan los datos. Los servicios de saneamiento serán desglosados por nivel de servicio, que incluye ningún servicio, compartido, básico, y servicios manejados de una forma segura. Se hará el análisis geoespacial complementario para identificar las poblaciones de mayor riesgo de exposición a las aguas residuales sin tratar.</t>
  </si>
  <si>
    <t>(506) 2280-9280  Ext: 319</t>
  </si>
  <si>
    <t>Origen / Tratamiento</t>
  </si>
  <si>
    <t>Sin tratamiento</t>
  </si>
  <si>
    <t>Aguas de origen domestico tratadas en plantas de tratamiento</t>
  </si>
  <si>
    <t>Aguas de origen doméstico tratadas en solución individual (tanque séptico)</t>
  </si>
  <si>
    <t>Aguas de origen agrícola tratadas en plantas de tratamiento</t>
  </si>
  <si>
    <t>Aguas de origen industrial tratadas en plantas de tratamiento</t>
  </si>
  <si>
    <t xml:space="preserve">Con base en la Agenda 2030 y ODS 6:
Reducir las aguas no tratadas en un 50% al 2030  (Línea base: 11% de aguas residuales no tratadas en el 2015).
Con base en la Política Nacional de Saneamiento de Aguas Residuales 2016-2045 y Plan Nacional de Inversiones en Saneamiento 2016-2045:
100% de aguas residuales tratadas de forma segura al 2045 
</t>
  </si>
  <si>
    <t>Proporción del volumen de Aguas Residuales Tratadas de Manera Segura</t>
  </si>
  <si>
    <t xml:space="preserve">Indicador que muestra la proporción de aguas residuales generadas que son tratadas con tanques sépticos o plantas de tratamiento de acuerdo con el marco jurídico nacional. (indica volumen)
Numerador:  Volumen total de aguas residuales tratadas de manera segura por año  (Hm3)
Se utiliza el concepto de aguas residuales del Ministerio de Salud/MINAE (Decreto 33601-S-MINAE): Agua que ha recibido un uso y cuya calidad ha sido modificada por la incorporación de agentes contaminantes. Se reconocen dos tipos: ordinario  ( domésticos/comerciales ) y especial (industrial/agrícola)
Denominador:  Volumen total de aguas residuales generadas por año (Hm3)
Tratadas “de manera segura” significa recolectadas y tratadas en plantas de tratamiento que cumplen con la norma de vertido o soluciones individuales, incluyendo tanques sépticos con drenaje.
</t>
  </si>
  <si>
    <t xml:space="preserve">
Donde:
 P = Proporción de aguas residuales tratadas de manera segura (%).
 VT = Volumen de aguas residuales tratadas de manera segura (hm3/año).
 VG = Volumen total de aguas residuales generadas (hm3/año).
VT: es la sumatoria de los volúmenes de: 
 6.3.1.a) Aguas de origen doméstico y comercial tratadas en plantas de tratamiento.
 6.3.1.b) Aguas de origen doméstico y comercial tratadas en tanques sépticos 
 6.3.1.c) Aguas de origen industrial tratadas en plantas de tratamiento 
 6.3.1.d) Aguas de origen agrícola tratadas en plantas de tratamiento 
</t>
  </si>
  <si>
    <t>El indicador debe aumentar en el tiempo, ya que las políticas del Estado buscan mejorar el volumen de agua residual tratada, y reducir las aguas residuales sin tratamiento con el fin de mejorar el estado del ambiente y contribuir a la protección de la salud (indica cobertura de poblacional)</t>
  </si>
  <si>
    <t>Proporción de aguas residuales tratadas de manera segura (%).
Volumen de aguas residuales tratadas de manera segura (hm3/año).
Volumen total de aguas residuales generadas (hm3/año).</t>
  </si>
  <si>
    <t>El indicador muestra la proporción de aguas residuales con tratamiento y sin tratamiento en el territorio nacional. 
El indicador no contempla los volúmenes de aguas residuales domésticas generadas por comunidades indígenas, asentamientos humanos informales y/o que no cuenten con un servicio público formal. Tampoco contempla los volúmenes de aguas residuales industriales y comerciales generadas por la economía informal.
En relación con las soluciones individuales se desconoce la calidad de la construcción, operación y mantenimiento, de manera que no es considerada la calidad de estas soluciones.</t>
  </si>
  <si>
    <t>Proporción de sitios de monitoreo de cuerpos de agua superficiales de buena calidad sobre el total de sitios monitoreados.</t>
  </si>
  <si>
    <t>Sitios</t>
  </si>
  <si>
    <t>Buena calidad</t>
  </si>
  <si>
    <t>Mala calidad</t>
  </si>
  <si>
    <t>Cuerpo de Agua</t>
  </si>
  <si>
    <t>ID Punto</t>
  </si>
  <si>
    <t xml:space="preserve">Identificación del Punto de monitoreo </t>
  </si>
  <si>
    <t xml:space="preserve">Evaluación </t>
  </si>
  <si>
    <t>Parámetro de DBO</t>
  </si>
  <si>
    <t>Parámetros porcentaje de SO</t>
  </si>
  <si>
    <t xml:space="preserve">Nitrógeno amoniacal  </t>
  </si>
  <si>
    <t>Parámetro ph</t>
  </si>
  <si>
    <t>Parámetro SST</t>
  </si>
  <si>
    <t xml:space="preserve">Cuenca </t>
  </si>
  <si>
    <t>Longitud</t>
  </si>
  <si>
    <t>Latitud</t>
  </si>
  <si>
    <t>Cantón</t>
  </si>
  <si>
    <t>Distrito</t>
  </si>
  <si>
    <t xml:space="preserve">Número total de mediciones del Sitio </t>
  </si>
  <si>
    <t>No. de mediciones de buena calidad</t>
  </si>
  <si>
    <t>No. de mediciones de mala calidad</t>
  </si>
  <si>
    <t>% de mediciones de buena calidad</t>
  </si>
  <si>
    <t>Calidad del Sitio
1 = Buena calidad</t>
  </si>
  <si>
    <t xml:space="preserve">DBO                   </t>
  </si>
  <si>
    <t>Evaluación</t>
  </si>
  <si>
    <t>%SO</t>
  </si>
  <si>
    <t xml:space="preserve">pH              </t>
  </si>
  <si>
    <t xml:space="preserve">SST            </t>
  </si>
  <si>
    <t>(CRTM05)</t>
  </si>
  <si>
    <t xml:space="preserve">0 = Mala calidad </t>
  </si>
  <si>
    <t>Puntarenas</t>
  </si>
  <si>
    <t>Parrita</t>
  </si>
  <si>
    <t>Aguirre</t>
  </si>
  <si>
    <t>Garabito</t>
  </si>
  <si>
    <t>Tárcoles</t>
  </si>
  <si>
    <t>Puriscal</t>
  </si>
  <si>
    <t>Río Virilla</t>
  </si>
  <si>
    <t>FPC-TAR-01</t>
  </si>
  <si>
    <t>Vásquez de Coronado</t>
  </si>
  <si>
    <t>Cascajal</t>
  </si>
  <si>
    <t>FPC-TAR-02</t>
  </si>
  <si>
    <t>San Isidro</t>
  </si>
  <si>
    <t>FPC-TAR-03</t>
  </si>
  <si>
    <t>Tibás</t>
  </si>
  <si>
    <t>San Juan</t>
  </si>
  <si>
    <t>FPC-TAR-04</t>
  </si>
  <si>
    <t>Flores</t>
  </si>
  <si>
    <t>San Joaquín</t>
  </si>
  <si>
    <t>Belén</t>
  </si>
  <si>
    <t>Río Tárcoles</t>
  </si>
  <si>
    <t>FPC-TAR-06</t>
  </si>
  <si>
    <t>Turrúcares</t>
  </si>
  <si>
    <t xml:space="preserve">Río Grande </t>
  </si>
  <si>
    <t>FPC-TAR-07</t>
  </si>
  <si>
    <t>Atenas</t>
  </si>
  <si>
    <t>Concepción</t>
  </si>
  <si>
    <t>FPC-TAR-08</t>
  </si>
  <si>
    <t>Orotina</t>
  </si>
  <si>
    <t>Naranjo</t>
  </si>
  <si>
    <t>San Mateo</t>
  </si>
  <si>
    <t>Esparza</t>
  </si>
  <si>
    <t>Pérez Zeledón</t>
  </si>
  <si>
    <t>Osa</t>
  </si>
  <si>
    <t>Dota</t>
  </si>
  <si>
    <t>Tarrazú</t>
  </si>
  <si>
    <t>Acosta</t>
  </si>
  <si>
    <t>Savegre</t>
  </si>
  <si>
    <t>Río Savegre</t>
  </si>
  <si>
    <t>FPC-SAV-01</t>
  </si>
  <si>
    <t>Copey</t>
  </si>
  <si>
    <t>FPC-SAV-02</t>
  </si>
  <si>
    <t>FPC-SAV-03</t>
  </si>
  <si>
    <t>FPC-SAV-04</t>
  </si>
  <si>
    <t>Río División</t>
  </si>
  <si>
    <t>FPC-SAV-05</t>
  </si>
  <si>
    <t>Peréz Zeledón</t>
  </si>
  <si>
    <t>Páramo</t>
  </si>
  <si>
    <t>No definida.</t>
  </si>
  <si>
    <t>Indicador proxy: 
Por limitaciones en la información disponible en cuanto a parámetros químicos que se monitorean, se propone un indicador como aproximación al indicador original.
Se sigue la misma metodología propuesta por Naciones Unidas, solo diferentes parámetros indicadores de calidad.
Por tanto, se considera este indicador igual contribuye al objetivo y meta que se establecerá.
ODS del cual es proxy: 6.3.2</t>
  </si>
  <si>
    <t xml:space="preserve">Saturación de oxígeno: porcentaje.
DBO: mg/L.
Nitrógeno amoniacal: mg/L.
pH: número de 0 hasta el 14.
SST: mg/L.
Indicador: porcentaje.
</t>
  </si>
  <si>
    <t>Ministerio de Ambiente y Energía, Dirección de Agua.</t>
  </si>
  <si>
    <t>Programa de monitoreo de la calidad de cuerpos de agua.</t>
  </si>
  <si>
    <t>Ministerio de Ambiente y Energía, Dirección de Agua</t>
  </si>
  <si>
    <t>Actividad económica</t>
  </si>
  <si>
    <t>Agricultura</t>
  </si>
  <si>
    <t>Variables</t>
  </si>
  <si>
    <t>Eficiencia en el uso del agua (CRC/m3)</t>
  </si>
  <si>
    <t>Uso del Agua (millones m3/año)</t>
  </si>
  <si>
    <t>Periodo</t>
  </si>
  <si>
    <t>2012-2013</t>
  </si>
  <si>
    <t>2013-2014</t>
  </si>
  <si>
    <t>2014-2015</t>
  </si>
  <si>
    <t>Meta país no identificada o no establecida.</t>
  </si>
  <si>
    <t>Colones Costarricense (CRC) / metro cúbico de agua (m3)</t>
  </si>
  <si>
    <t>Grupo de actividad económica según CIIU Revisión 4.</t>
  </si>
  <si>
    <t>Henry Vargas Campos</t>
  </si>
  <si>
    <t>Director del Departamento de Estadística Macroeconómica</t>
  </si>
  <si>
    <t>Banco Central de Costa Rica</t>
  </si>
  <si>
    <t>(506) 2243-3220</t>
  </si>
  <si>
    <t>vargasch@bccr.fi</t>
  </si>
  <si>
    <t>salazarvl@bccr.fi.cr</t>
  </si>
  <si>
    <t>Total de agua dulce extraída (ETAD)</t>
  </si>
  <si>
    <t>Porcentaje de estrés hídrico</t>
  </si>
  <si>
    <t>Meta país no identificada o no definida.</t>
  </si>
  <si>
    <t xml:space="preserve">Nivel de estrés hídrico por extracción de agua dulce </t>
  </si>
  <si>
    <t>Indicador: Porcentaje (%)
ETAD: Hectómetros cúbicos al año</t>
  </si>
  <si>
    <t xml:space="preserve">El porcentaje de estrés de agua dulce es igual a; el total de agua dulce extraída (ETAD) entre la diferencia de recursos totales de agua dulce renovable(hr) y el requerimiento ambiental de agua (hamb), todo esto por cien. 
hr = P- E
hamb = 0,1 hr
</t>
  </si>
  <si>
    <t xml:space="preserve">Es el porcentaje de extracción de agua dulce para usos consuntivos del total disponible en Costa Rica en el año X. </t>
  </si>
  <si>
    <t>No disponibles</t>
  </si>
  <si>
    <t>Ministerio de Ambiente y Energía-Dirección de Aguas y 
Instituto Metereológico Nacional</t>
  </si>
  <si>
    <t xml:space="preserve">a) ETAD: Registros administrativos de concesiones registradas activas ante la Dirección de Aguas – MINAE.
b) hr: 14 Estaciones de monitoreo a nivel nacional. </t>
  </si>
  <si>
    <t xml:space="preserve">La intensidad de la extracción anual de agua dulce con respecto al stock de agua dulce renovable en el país. La extracción anual de agua dulce se basa en las concesiones registradas activas por la Dirección de Aguas y el stock de agua dulce renovable es la diferencia de la precipitación anual y la evapotranspiración anual según el Instituto Meteorológico Nacional.
1. La extracción real de agua dulce es mayor de la extracción registrada (debido a la existencia de aprovechamientos ilegales), por tanto, no existe un dato real de la extracción final de los usuarios de las concesiones.
2. Para el uso agrícola, solo se utilizan regímenes horarios de extracción.
3. La evapotranspiración no se determina de forma anual de acuerdo a las condiciones climatológicas del año. 
4. Los datos de precipitación anual son limitados producto que no hay una distribución representativa hidrológicamente según la organización meteorológica mundial. 
5. Se asume como requerimiento ambiental un caudal ecológico de un 10% generalizado.
</t>
  </si>
  <si>
    <t xml:space="preserve">El indicador nos permite determinar la presión que existe de la disponibilidad de agua dulce para el aprovechamiento de las diferentes actividades del ser humano y la protección de los ecosistemas. A manera de poder generar e implementar estrategias integrales de mitigación y adaptación para el uso eficiente del recurso hídrico, a miras de un desarrollo sostenible. Por tanto, el indicador es relevante en términos de toma de decisiones en la administración y dotación del recurso hídrico nacional.
El nivel estrés hídrico por extracción de agua dulce tiene una relación intrínseca con la integridad de los servicios ecosistémicos, de esta manera, asegurar la sostenibilidad ambiental.
</t>
  </si>
  <si>
    <t>Ministerio de Ambiente y Energía, Instituto Metereológico Nacional</t>
  </si>
  <si>
    <t>Grado de implementación de la Gestión integrada del Recurso Hídico (GIRH) por componentes clave</t>
  </si>
  <si>
    <t>(0-100)</t>
  </si>
  <si>
    <t>Grado total de Implementación de la GIRH</t>
  </si>
  <si>
    <t>Componentes clave en la GIRH</t>
  </si>
  <si>
    <t>Entorno Propicio</t>
  </si>
  <si>
    <t>Instituciones y Participación</t>
  </si>
  <si>
    <t>Instrumentos de Gestión</t>
  </si>
  <si>
    <t>Financiamiento</t>
  </si>
  <si>
    <t>Nota: Se redondea a la decena más cercana.</t>
  </si>
  <si>
    <t>1. Entorno Propicio</t>
  </si>
  <si>
    <t>Grado de implementación (0 – 100)</t>
  </si>
  <si>
    <t>Muy bajo (0)</t>
  </si>
  <si>
    <t>Bajo (20)</t>
  </si>
  <si>
    <t>Mediano-bajo (40)</t>
  </si>
  <si>
    <t>Mediano-alto (60)</t>
  </si>
  <si>
    <t>Alto (80)</t>
  </si>
  <si>
    <t>Muy alto (100)</t>
  </si>
  <si>
    <t>1.1 ¿Cuál es el estado de las políticas, leyes y planes que apoyan la Gestión Integrada de Recursos Hídricos (GIRH) a nivel nacional?</t>
  </si>
  <si>
    <t>a</t>
  </si>
  <si>
    <t>Política nacional de recursos hídricos, o similar</t>
  </si>
  <si>
    <t>Desarrollo no iniciado o sin avances.</t>
  </si>
  <si>
    <t>Existe, pero no está basada en la GIRH.</t>
  </si>
  <si>
    <t>Basada en la GIRH, aprobada por el gobierno y empieza a ser aplicada por las autoridades para guiar el trabajo.</t>
  </si>
  <si>
    <t xml:space="preserve">Aplicada por la mayoría de autoridades pertinentes para guiar el trabajo. </t>
  </si>
  <si>
    <t>Objetivos de la política logrados consistentemente.</t>
  </si>
  <si>
    <t xml:space="preserve">Objetivos consistentemente logrados, y examinados y revisados periódicamente.  </t>
  </si>
  <si>
    <t>Puntaje o n/a:</t>
  </si>
  <si>
    <t>Fundamento/evidencia</t>
  </si>
  <si>
    <t>Se tiene una Política Hídrica Nacional desde el 2008 contiene elementos de la GIRH, pero no ha sido debidamente oficializada por mecanismos intersectoriales.</t>
  </si>
  <si>
    <t>b</t>
  </si>
  <si>
    <t>Leyes nacionales sobre recursos hídricos</t>
  </si>
  <si>
    <t xml:space="preserve">Existen, pero no están basadas en la GIRH. </t>
  </si>
  <si>
    <t>Basadas en la GIRH, aprobadas por el gobierno y empiezan a ser aplicadas por las autoridades para guiar el trabajo.</t>
  </si>
  <si>
    <t>Aplicadas por la mayoría de autoridades pertinentes para guiar el trabajo.</t>
  </si>
  <si>
    <t>Todas las leyes se aplican en todo el país.</t>
  </si>
  <si>
    <t>Todas las leyes se ejecutan en todo el país, y todas las personas y  organizaciones son responsables y deben rendir cuentas.</t>
  </si>
  <si>
    <t>Se tiene un texto de proyecto de ley aprobado en primer debate.</t>
  </si>
  <si>
    <t>c</t>
  </si>
  <si>
    <t xml:space="preserve">Planes nacionales de gestión integrada de los recursos hídricos (GIRH), o similares </t>
  </si>
  <si>
    <t>En preparación, pero no aprobados por el gobierno.</t>
  </si>
  <si>
    <t>Aprobados por el gobierno y empiezan a ser implementados por las autoridades.</t>
  </si>
  <si>
    <t>Implementados por la mayoría de autoridades pertinentes.</t>
  </si>
  <si>
    <t>Objetivos de planes  logrados consistentemente.</t>
  </si>
  <si>
    <t>Objetivos logrados consistentemente, y examinados y revisados periódicamente.</t>
  </si>
  <si>
    <t xml:space="preserve">Se cuenta con Plan, pero el mismo por ser el primero contiene vacíos y que en su ejecución no ha existido una implementación y seguimiento sectorial. </t>
  </si>
  <si>
    <t>1.2 ¿Cuál es el estado de las políticas, leyes y planes que apoyan la GIRH a otros niveles?</t>
  </si>
  <si>
    <t>Políticas subnacionales[1] de recursos hídricos, o similares</t>
  </si>
  <si>
    <t>Desarrollo no iniciado o atrasado en la mayoría de jurisdicciones subnacionales.</t>
  </si>
  <si>
    <t>Existen en la mayoría de jurisdicciones, pero no necesariamente basadas en la GIRH.</t>
  </si>
  <si>
    <t>Basadas en la GIRH, aprobadas por la mayoría de autoridades y empiezan a ser aplicadas para guiar el trabajo.</t>
  </si>
  <si>
    <t>Objetivos de políticas logrados consistentemente por la mayoría de autoridades.</t>
  </si>
  <si>
    <t>Objetivos logrados consistentemente por todas las autoridades, y examinados y revisados periódicamente.</t>
  </si>
  <si>
    <t>NO APLICA</t>
  </si>
  <si>
    <t>Planes de gestión de cuencas/acuíferos[2] o similares, basados en la GIRH.</t>
  </si>
  <si>
    <t>Desarrollo no iniciado o atrasado en la mayoría de cuencas/acuíferos de importancia nacional.</t>
  </si>
  <si>
    <t>En preparación para la mayoría de cuencas/acuíferos de importancia nacional.</t>
  </si>
  <si>
    <t>Aprobados para la mayoría de cuencas/acuíferos y empiezan a ser implementados por las autoridades.</t>
  </si>
  <si>
    <t xml:space="preserve">Implementados en la mayoría de cuencas/acuíferos. </t>
  </si>
  <si>
    <t>Objetivos de planes logrados consistentemente para la mayoría de cuencas/acuíferos.
Objetivos logrados consistentemente para todas las cuencas/ acuíferos, y examinados y revisados periódicamente.</t>
  </si>
  <si>
    <t>No existe norma legal que lo disponga. Los planes que existen son iniciativas aisladas. Solo existe una cuenca la del río Reventazón crea una estructura de gestión de cuenca por ley y ordena su plan que existe. En otra región hidrológica que reúne varias cuencas, ubicada el norte del país de ha desarrollado un programa de gestión hídrica integral  que parte la iniciativa por la presencia reciente (2015-2016) de una sequía siendo la región las más seca del país.</t>
  </si>
  <si>
    <t>Acuerdos para la gestión de aguas transfronterizas en las cuencas/acuíferos más importantes[3]</t>
  </si>
  <si>
    <t>Desarrollo no iniciado o atrasado.</t>
  </si>
  <si>
    <t>En preparación o negociación.</t>
  </si>
  <si>
    <t>Se adoptan acuerdos.</t>
  </si>
  <si>
    <t>Las disposiciones de los acuerdos se implementan parcialmente.</t>
  </si>
  <si>
    <t>La mayoría de las disposiciones de los acuerdos se implementan.</t>
  </si>
  <si>
    <t>Las disposiciones de los acuerdos se implementan plenamente.</t>
  </si>
  <si>
    <t>[Ingresar texto aquí. P.ej. referencia a acuerdos, informes, evidencia de implementación.]</t>
  </si>
  <si>
    <t>d</t>
  </si>
  <si>
    <t>PARA PAÍSES FEDERALES ÚNICAMENTE: Leyes provinciales /estatales sobre recursos hídricos</t>
  </si>
  <si>
    <t>Desarrollo no iniciado o atrasado en la mayoría de estados.</t>
  </si>
  <si>
    <t>Basadas en la GIRH, aprobadas en la mayoría de estados y empiezan a ser aplicadas por las autoridades en una minoría de estados.</t>
  </si>
  <si>
    <t xml:space="preserve">Algunas leyes se aplican en la mayoría de estados. </t>
  </si>
  <si>
    <t>Todas las leyes se aplican en la mayoría de estados.</t>
  </si>
  <si>
    <t>Todas las leyes se aplican en todos los estados, y todas las personas y  organizaciones son responsables y deben rendir cuentas.</t>
  </si>
  <si>
    <t>Puntaje promedio de ‘Entorno Propicio’</t>
  </si>
  <si>
    <t xml:space="preserve">En caso de ‘n/a’ para cualquier pregunta, ésta deberá omitirse del cálculo promedio. </t>
  </si>
  <si>
    <t>2. Instituciones y Participación</t>
  </si>
  <si>
    <t>Medio-bajo (40)</t>
  </si>
  <si>
    <t>Medio-alto (60)</t>
  </si>
  <si>
    <t xml:space="preserve">2.1 ¿Cuál es el estado de la instituciones para la implementación de la GIRH a nivel nacional? </t>
  </si>
  <si>
    <t>Ninguna autoridad gubernamental dedicada a la gestión de los recursos hídricos.</t>
  </si>
  <si>
    <t>Existen autoridades, con un claro mandato de conducir la gestión de los recursos hídricos.</t>
  </si>
  <si>
    <t>Las autoridades tienen el claro mandato de conducir la implementación de la GIRH, y la capacidad para conducir efectivamente la formulación del plan de GIRH.</t>
  </si>
  <si>
    <t>Las autoridades tienen la capacidad para conducir efectivamente la formulación del plan de GIRH.</t>
  </si>
  <si>
    <t>Las autoridades tienen la capacidad para conducir efectivamente el monitoreo y evaluación periódicos del plan de GIRH.</t>
  </si>
  <si>
    <t>Las autoridades tienen la capacidad para conducir efectivamente la revisión periódica del plan de GIRH.</t>
  </si>
  <si>
    <t>Existe la institucionalidad robusta, aunque con inconvenientes de traslape y duplicidades de competencias. No existe autoevaluación su ejecución de la GIRH institucional y ni sectorial.</t>
  </si>
  <si>
    <t>Coordinación entre las autoridades gubernamentales nacionales que representan distintos sectores[6] sobre recursos hídricos, política, planificación y gestión.</t>
  </si>
  <si>
    <t>Ninguna comunicación entre los distintos sectores del gobierno sobre política, planificación y gestión.</t>
  </si>
  <si>
    <t>Comunicación: Información sobre recursos hídricos, política, planificación y gestión puesta a disposición entre los distintos sectores.</t>
  </si>
  <si>
    <t>Consulta: 
Los distintos sectores comparten  información, experiencias y opiniones.</t>
  </si>
  <si>
    <t xml:space="preserve">Participación: Oportunidades para los distintos sectores de participar en los procesos de política, planificación y gestión. </t>
  </si>
  <si>
    <t xml:space="preserve">Representación: Consultas formales entre los distintos sectores del gobierno con el propósito de llegar a un acuerdo sobre decisiones colectivas relativas a asuntos y actividades importantes. </t>
  </si>
  <si>
    <t>Decisiones y producción conjuntas: Poder compartido entre los distintos sectores para actividades conjuntas de política, planificación y gestión.</t>
  </si>
  <si>
    <t>Recién funciona con éxito el Consejo Nacional Ambiental y el Consejo Sectorial Ambiental, bajo el ejercicio de la rectoría de política pública del Ministro de Ambiente y Energía. Además se ha creado órganos de coordinación exitosos en calidad de agua, agua subterráneas, estadísticas del agua.</t>
  </si>
  <si>
    <t>Participación pública en recursos hídricos, política, planificación y gestión[7]  a nivel nacional.</t>
  </si>
  <si>
    <t>Ninguna comunicación entre el gobierno y las partes interesadas sobre política, planificación y gestión.</t>
  </si>
  <si>
    <t>Comunicación: Información sobre recursos hídricos, política, planificación y gestión puesta a disposición de las partes interesadas.</t>
  </si>
  <si>
    <t>Consulta: Las autoridades gubernamentales solicitan ocasionalmente información, experiencias y opiniones a las partes interesadas.</t>
  </si>
  <si>
    <t>Consulta: Las autoridades gubernamentales solicitan regularmente información, experiencias y opiniones a las partes interesadas</t>
  </si>
  <si>
    <t xml:space="preserve">Participación: Oportunidades periódicas para las partes interesadas de participar en procesos relevantes de política, planificación y gestión. </t>
  </si>
  <si>
    <t>Representación: Representación formal de las partes interesadas  en procesos gubernamentales que contribuyen a la toma de decisiones sobre asuntos y actividades importantes, según corresponda.</t>
  </si>
  <si>
    <t>No existe un mecanismo legal que permita articular un participación obligatoria, inclusiva y preventiva. Pero se ejecutan procesos de participación individuales según corresponda el tema de atención dentro de la gestión holística del agua. Existe disposición y apertura clara de acceso a la información  y derecho a ser escuchado.</t>
  </si>
  <si>
    <t xml:space="preserve">Participación empresarial[8] en el desarrollo, gestión y uso de los recursos hídricos a nivel nacional. </t>
  </si>
  <si>
    <t>Ninguna comunicación entre el gobierno y el sector empresarial sobre el desarrollo, gestión y uso de los recursos hídricos.</t>
  </si>
  <si>
    <t xml:space="preserve">Comunicación limitada entre el gobierno y el sector empresarial sobre el desarrollo, gestión y uso de los recursos hídricos. </t>
  </si>
  <si>
    <t>Consultas periódicas entre el gobierno y el sector empresarial sobre el desarrollo, gestión y uso de los recursos hídricos.</t>
  </si>
  <si>
    <t>Oportunidades limitadas para la participación del sector privado en las actividades de desarrollo, gestión y uso de los recursos hídricos.</t>
  </si>
  <si>
    <t>Oportunidades periódicas para la participación del sector privado en las actividades de desarrollo, gestión y uso de los recursos hídricos.</t>
  </si>
  <si>
    <t>Participación efectiva del sector privado en las actividades de desarrollo, gestión y uso de los recursos hídricos.</t>
  </si>
  <si>
    <t>Reiterar lo citado consulta inmediata anterior.</t>
  </si>
  <si>
    <t>e</t>
  </si>
  <si>
    <t>Objetivos específicos en función del género para la gestión de los recursos hídricos a nivel nacional[9].</t>
  </si>
  <si>
    <t>El género no es abordado explícitamente en las leyes, políticas o planes nacionales.</t>
  </si>
  <si>
    <t>El género es abordado parcialmente en las leyes, políticas o planes nacionales.</t>
  </si>
  <si>
    <t>El género es abordado en los planes nacionales pero con  presupuesto e implementación limitados.</t>
  </si>
  <si>
    <t xml:space="preserve">El género es abordado en planes nacionales  parcialmente financiados y los objetivos se alcanzaron en parte. </t>
  </si>
  <si>
    <t>Las actividades se financian adecuadamente y la mayoría de objetivos se alcanzaron.</t>
  </si>
  <si>
    <t>Los objetivos se alcanzaron plenamente y los temas de género son abordados adecuadamente.</t>
  </si>
  <si>
    <t>f</t>
  </si>
  <si>
    <t>Desarrollo de capacidades para la GIRH[10] a nivel nacional</t>
  </si>
  <si>
    <t>Ningún desarrollo de capacidades específicas para la gestión de recursos hídricos.</t>
  </si>
  <si>
    <t>Desarrollo ocasional de capacidades, generalmente limitado a actividades a corto plazo o especiales.</t>
  </si>
  <si>
    <t>Se están implementando algunas iniciativas de desarrollo de capacidades a largo plazo, pero con una  limitada cobertura geográfica y de partes interesadas.</t>
  </si>
  <si>
    <t>Se están implementando iniciativas de desarrollo de capacidades a largo plazo, con una  adecuada cobertura geográfica y de partes interesadas.</t>
  </si>
  <si>
    <t>Se están implementando iniciativas de desarrollo de capacidades a largo plazo, con resultados efectivos y la   cobertura geográfica y de partes interesadas es muy buena.</t>
  </si>
  <si>
    <t>Se están implementando iniciativas de desarrollo de capacidades a largo plazo, con resultados altamente efectivos y la   cobertura geográfica y de partes interesadas es excelente.</t>
  </si>
  <si>
    <t>Si capacita al personal institucional según las oportunidades, además ejecutan según oportunidades financieras talleres de desarrollo de capacidades a nivel actores locales. Se creó y entro en operación carrera universitaria en GIRH.</t>
  </si>
  <si>
    <t xml:space="preserve">2.2 ¿Cuál es el estado de la instituciones para la implementación de la GIRH a otros niveles? </t>
  </si>
  <si>
    <t>Ninguna institución de cuencas dedicada a la gestión de los recursos hídricos.</t>
  </si>
  <si>
    <t>Existen autoridades, con el claro mandato de conducir la gestión de los recursos hídricos.</t>
  </si>
  <si>
    <t>Autoridades tienen el claro mandato de conducir la implementación de la GIRH, y la capacidad para conducir eficazmente la formulación del plan de GIRH.</t>
  </si>
  <si>
    <t xml:space="preserve"> Autoridades tienen la capacidad para conducir eficazmente la implementación del plan de GIRH.</t>
  </si>
  <si>
    <t>Autoridades tienen la capacidad para conducir eficazmente el monitoreo y evaluación periódicos del plan de GIRH.</t>
  </si>
  <si>
    <t>Autoridades tienen la capacidad para conducir eficazmente la revisión periódica del plan de GIRH.</t>
  </si>
  <si>
    <t xml:space="preserve">Ninguna comunicación entre el gobierno local y  las partes interesadas sobre política, planificación y gestión. </t>
  </si>
  <si>
    <t>Comunicación: Información a nivel local sobre recursos hídricos, política, planificación y gestión puesta a disposición de las partes interesadas.</t>
  </si>
  <si>
    <t xml:space="preserve">Consulta: 
Autoridades gubernamentales solicitan ocasionalmente a las partes interesadas información, experiencias y opiniones a nivel local.
</t>
  </si>
  <si>
    <t>Consulta: Autoridades gubernamentales solicitan regularmente a las partes interesadas información, experiencias y opiniones a nivel local.</t>
  </si>
  <si>
    <t xml:space="preserve">Participación: Oportunidades periódicas para las partes interesadas de participar en los procesos de política, planificación y gestión a nivel local. </t>
  </si>
  <si>
    <t>Representación: Representación formal de las partes interesadas  en los procesos de las autoridades locales que contribuyen a la toma de decisiones sobre asuntos y actividades importantes, según corresponda.</t>
  </si>
  <si>
    <t>Existen mecanismos de consulta pública y más reciente se ha implementado procesos inclusivos de construcción conjunta de instrumentos de política.</t>
  </si>
  <si>
    <t>Objetivos específicos en función del género a niveles subnacionales[15]</t>
  </si>
  <si>
    <t>El género no es abordado explícitamente en las leyes, políticas o planes subnacionales.</t>
  </si>
  <si>
    <t>El género es abordado parcialmente en las leyes, políticas o planes subnacionales.</t>
  </si>
  <si>
    <t>El género es abordado en los planes subnacionales pero con  presupuesto e implementación limitados.</t>
  </si>
  <si>
    <t>El género es abordado en planes subnacionales  parcialmente financiados y los objetivos se alcanzaron en parte.</t>
  </si>
  <si>
    <t>Los objetivos se alcanzaron plenamente y los temas de género subnacionales son abordados adecuadamente.</t>
  </si>
  <si>
    <t>NA lo subnacional lo que respecta a la gestión del agua.</t>
  </si>
  <si>
    <t>Objetivos y planes específicos en función del género a nivel transfronterizo[16]</t>
  </si>
  <si>
    <t>El género no es abordado explícitamente en las políticas o planes transfronterizos.</t>
  </si>
  <si>
    <t>El género es abordado parcialmente en las políticas o planes transfronterizos.</t>
  </si>
  <si>
    <t>El género es abordado en los planes transfronterizos pero con  presupuesto e implementación limitados.</t>
  </si>
  <si>
    <t>El género es abordado en planes transfronterizos parcialmente financiados y los objetivos se alcanzaron en parte.</t>
  </si>
  <si>
    <t>Los objetivos se alcanzaron plenamente y los temas de género a nivel transfronterizo son abordados adecuadamente.</t>
  </si>
  <si>
    <t>[Ingresar texto aquí. P.ej. referencia a los objetivos de género en leyes/políticas/planes y programas para abordar los objetivos de género, informes.]</t>
  </si>
  <si>
    <t>Marco organizativo para la gestión de aguas fronterizas de las más importantes cuencas/acuíferos. [17]</t>
  </si>
  <si>
    <t>Ningún marco organizativo.</t>
  </si>
  <si>
    <t>Marcos organizativos en desarrollo.</t>
  </si>
  <si>
    <t>Marcos organizativos establecidos.</t>
  </si>
  <si>
    <t>El mandato de los marcos organizativos se cumplió parcialmente.</t>
  </si>
  <si>
    <t>El mandato de los marcos organizativos se cumplió en su mayor parte.</t>
  </si>
  <si>
    <t>El mandato de los marcos organizativos se cumplió plenamente.</t>
  </si>
  <si>
    <t xml:space="preserve">No hay marco institucionalizado para ello. </t>
  </si>
  <si>
    <t>PARA PAÍSES FEDERALES ÚNICAMENTE: Autoridades provinciales /estatales responsables de la gestión de los recursos hídricos</t>
  </si>
  <si>
    <t>Ninguna autoridad provincial/estatal dedicada a la gestión de los recursos hídricos.</t>
  </si>
  <si>
    <t>Las autoridades tienen el claro mandato de conducir la implementación de la GIRH, y la capacidad para conducir eficazmente la formulación del plan de GIRH.</t>
  </si>
  <si>
    <t xml:space="preserve"> Las autoridades tienen la capacidad para conducir eficazmente la implementación del plan de GIRH.</t>
  </si>
  <si>
    <t>Las autoridades tienen la capacidad para conducir eficazmente el monitoreo y evaluación periódicos del plan de GIRH.</t>
  </si>
  <si>
    <t>Las autoridades tienen la capacidad para conducir eficazmente la revisión periódica del plan de GIRH.</t>
  </si>
  <si>
    <t>[Ingresar texto aquí. P.ej. referencia a autoridades y evidencia de la capacidad para conducir la implementación de la GIRH.]</t>
  </si>
  <si>
    <t>Puntaje promedio de ‘Instituciones y Participación’</t>
  </si>
  <si>
    <t xml:space="preserve">3. Instrumentos de Gestión </t>
  </si>
  <si>
    <t>Medio- alto (60)</t>
  </si>
  <si>
    <t xml:space="preserve">3.1 ¿Cuál es el estado de los instrumentos de gestión que apoyan la GIRH a nivel nacional? </t>
  </si>
  <si>
    <t>Monitoreo nacional de disponibilidad del agua[18] (incluye agua superficial y/o subterránea, según corresponda al país).</t>
  </si>
  <si>
    <t>Ningún sistema de monitoreo establecido.</t>
  </si>
  <si>
    <t>Sistemas de monitoreo establecidos para un número limitado de proyectos a corto plazo / especiales, o similares.</t>
  </si>
  <si>
    <t>Monitoreo nacional a largo plazo es realizado pero con cobertura limitada y uso limitado por las partes interesadas.</t>
  </si>
  <si>
    <t>Monitoreo nacional a largo plazo es realizado con cobertura adecuada pero con uso limitado por las partes interesadas.</t>
  </si>
  <si>
    <t>Monitoreo nacional a largo plazo es realizado con muy buena cobertura y uso adecuado por las partes interesadas.</t>
  </si>
  <si>
    <t>Monitoreo nacional a largo plazo es realizado con excelente cobertura y excelente uso por las partes interesadas.</t>
  </si>
  <si>
    <t xml:space="preserve">Se realiza monitoreo de aguas subterráneas manual e interinstitucional, además de un sistema automatizado en línea operando. Medición de variables climáticas e hidrológicas, pero sin la cobertura requerida en ambos casos. </t>
  </si>
  <si>
    <t>Gestión sostenible y eficiente del uso del agua[19] a nivel nacional (incluye agua superficial y/o subterránea, según corresponda al país).</t>
  </si>
  <si>
    <t>Ninguna implementación de instrumentos de gestión.</t>
  </si>
  <si>
    <t>El uso de los instrumentos de gestión es limitado y sólo a través de proyectos a corto plazo / especiales o similares.</t>
  </si>
  <si>
    <t>Algunos instrumentos de gestión se implementan a más largo plazo, pero con una cobertura limitada de los distintos usuarios de agua y del país.</t>
  </si>
  <si>
    <t>Los instrumentos de gestión se implementan a largo plazo, con una cobertura adecuada de los distintos usuarios de agua y del país.</t>
  </si>
  <si>
    <t>Los instrumentos de gestión se implementan a largo plazo, con muy buena cobertura de los distintos usuarios de agua y del país, y son eficaces.</t>
  </si>
  <si>
    <t>Los instrumentos de gestión se implementan a largo plazo, con excelente cobertura de los distintos usuarios de agua y del país, y son altamente eficaces.</t>
  </si>
  <si>
    <t>Se asigna el agua en los derecho con base en un manual de dotaciones que sustenta y estandariza la cantidad de agua por usos, además de que se trabaja con dotaciones eficientes por unidad de producción, y además se tiene normas técnicas operando y en desarrollo de artículos de uso de agua eficientes en loza sanitaria y accesorios de grifería.</t>
  </si>
  <si>
    <t>Control de contaminación[20] a nivel nacional</t>
  </si>
  <si>
    <t>Algunos instrumentos de gestión se implementan a más largo plazo, pero con una cobertura limitada de los distintos sectores y del país.</t>
  </si>
  <si>
    <t>Los instrumentos de gestión se implementan a largo plazo, con una cobertura adecuada de los distintos sectores y del país.</t>
  </si>
  <si>
    <t>Los instrumentos de gestión se implementan a largo plazo, con muy buena cobertura de los distintos sectores y del país, y son eficaces.</t>
  </si>
  <si>
    <t>Los instrumentos de gestión se implementan a largo plazo, con excelente cobertura de los distintos sectores y del país, y son altamente eficaces.</t>
  </si>
  <si>
    <t xml:space="preserve">Se tienen muchos instrumentos legal, técnica y económicos cuya cobertura es adecuada, sin embargo se hace la observación que su implementación no es del todo exitosa para el control de la contaminación, por ello se anota con este porcentaje. </t>
  </si>
  <si>
    <t>Gestión de ecosistemas relacionados con el agua[21] a nivel nacional</t>
  </si>
  <si>
    <t>Algunos instrumentos de gestión se implementan a más largo plazo, pero con una cobertura limitada de los distintos tipos de ecosistemas y del país.</t>
  </si>
  <si>
    <t>Los instrumentos de gestión se implementan a largo plazo, con una cobertura adecuada de los distintos tipos de ecosistemas y del país. Los Requisitos Ambientales relativos al Agua (EWR) son analizados en algunos casos.</t>
  </si>
  <si>
    <t>Los instrumentos de gestión se implementan a largo plazo, con muy buena cobertura de los distintos tipos de ecosistemas y del país, y son eficaces. Los Requisitos Ambientales relativos al Agua (EWR) son analizados en gran parte del país.</t>
  </si>
  <si>
    <t>Los instrumentos de gestión se implementan a largo plazo, con excelente cobertura de los distintos tipos de ecosistemas y del país, y son altamente eficaces. Los Requisitos Ambientales relativos al Agua (EWR) son analizados en todo el país.</t>
  </si>
  <si>
    <t>Se tiene una buena gestión de la protección de ecosistemas a través de áreas silvestres protegidas con importancia en agua.</t>
  </si>
  <si>
    <t>Instrumentos de gestión para reducir impactos de desastres relacionados con el agua[22] a nivel nacional.</t>
  </si>
  <si>
    <t>Algunos instrumentos de gestión se implementan a más largo plazo, pero con una cobertura limitada de las áreas en riesgo.</t>
  </si>
  <si>
    <t>Los instrumentos de gestión se implementan a largo plazo, con una cobertura adecuada de las áreas en riesgo.</t>
  </si>
  <si>
    <t>Los instrumentos de gestión se implementan a largo plazo, con muy buena cobertura de las áreas en riesgo, y son eficaces.</t>
  </si>
  <si>
    <t>Los instrumentos de gestión se implementan a largo plazo, con excelente cobertura de las áreas en riesgo, y son altamente eficaces.</t>
  </si>
  <si>
    <t xml:space="preserve">El avance está en el área de riesgo de eventos extremos de máxima lluvias donde existe al Comisión Nacional de atención de Riesgo y Emergencia  con una estructura experiencia robusta. No así en el manejo de la gestión de sequias. </t>
  </si>
  <si>
    <t>3.2 ¿Cuál es el estado de los instrumentos de gestión que apoyan la GIRH a otros niveles?</t>
  </si>
  <si>
    <t>Instrumentos de gestión de cuencas.[23]</t>
  </si>
  <si>
    <t>Ningún instrumento de gestión implementado a nivel de cuencas.</t>
  </si>
  <si>
    <t>El uso de los instrumentos de gestión a nivel de cuencas es limitado y sólo a través de proyectos a corto plazo / especiales.</t>
  </si>
  <si>
    <t xml:space="preserve">Algunos instrumentos de gestión a nivel de cuencas se implementan a más largo plazo, pero con una cobertura geográfica y de partes interesadas limitada. </t>
  </si>
  <si>
    <t xml:space="preserve">Los instrumentos de gestión a nivel de cuencas se implementan a más largo plazo, con una cobertura geográfica y de partes interesadas adecuada.  </t>
  </si>
  <si>
    <t xml:space="preserve">Los instrumentos de gestión a nivel de cuencas se implementan a más largo plazo, con resultados eficaces y muy buena cobertura geográfica y de partes interesadas.  </t>
  </si>
  <si>
    <t xml:space="preserve">Los instrumentos de gestión a nivel de cuencas se implementan a más largo plazo, con resultados altamente eficaces y una excelente cobertura geográfica y de partes interesadas.  </t>
  </si>
  <si>
    <t>[Ingresar texto aquí. P.ej, referencia a los tipos de instrumentos de gestión, evidencia de implementación y eficacia, diferencias geográficas, nivel de implementación de los distintos grupos de interés.]</t>
  </si>
  <si>
    <t>Instrumentos de gestión de acuíferos.[24]</t>
  </si>
  <si>
    <t>Ningún instrumento de gestión implementado a nivel de acuíferos.</t>
  </si>
  <si>
    <t>El uso de los instrumentos de gestión a nivel de acuíferos es limitado y sólo a través de proyectos a corto plazo / especiales.</t>
  </si>
  <si>
    <t>Algunos instrumentos de gestión a nivel de acuíferos se implementan a más largo plazo, pero con una cobertura geográfica y de partes interesadas limitada.</t>
  </si>
  <si>
    <t xml:space="preserve">Los instrumentos de gestión a nivel de acuíferos se implementan a más largo plazo, con una cobertura geográfica y de partes interesadas adecuada.   </t>
  </si>
  <si>
    <t xml:space="preserve">Los instrumentos de gestión a nivel de acuíferos se implementan a más largo plazo, con resultados eficaces y muy buena cobertura geográfica y de partes interesadas.  </t>
  </si>
  <si>
    <t xml:space="preserve">Los instrumentos de gestión a nivel de acuíferos se implementan a más largo plazo, con resultados altamente eficaces y una excelente cobertura geográfica y de partes interesadas.  </t>
  </si>
  <si>
    <t xml:space="preserve">Sistema de Monitoreo de niveles de acuíferos en tiempo real. Planes de Acuíferos Sostenibles. </t>
  </si>
  <si>
    <t>Intercambio de datos e información dentro de países a todos los niveles. [25]</t>
  </si>
  <si>
    <t>Ningún intercambio de datos e información.</t>
  </si>
  <si>
    <t>Intercambio limitado de datos e información en casos específicos.</t>
  </si>
  <si>
    <t>Los acuerdos de intercambio de datos e información existen a más largo plazo, entre los principales proveedores de datos y los usuarios.</t>
  </si>
  <si>
    <t>Los acuerdos de intercambio de datos e información se implementan a más largo plazo, con una cobertura adecuada de los sectores y del país.</t>
  </si>
  <si>
    <t>Los acuerdos de intercambio de datos e información se implementan a más largo plazo, con muy buena cobertura de los sectores y del país.</t>
  </si>
  <si>
    <t xml:space="preserve">Todos los datos e información relevantes están disponibles en línea y de manera gratuita para todos. </t>
  </si>
  <si>
    <t xml:space="preserve"> Sistema de información para la gestión integrada de los recursos hídricos SINIGRIH operando que es una plataforma de nodo para compartir y permitir el acceso universal de la información en materia de agua. Mecanismos de coordinación interinstitucional que permite el aborda y acuerdo para el intercambio de información como el Comité Nacional de Hidrología y Meteorología.</t>
  </si>
  <si>
    <t>Intercambio de datos e información transfronteriza entre países.</t>
  </si>
  <si>
    <t>Intercambio limitado de datos e información en casos específicos o de manera informal.</t>
  </si>
  <si>
    <t>Los acuerdos de intercambio de datos e información existen pero el intercambio es limitado.</t>
  </si>
  <si>
    <t>Los acuerdos de intercambio de datos e información se implementan adecuadamente.</t>
  </si>
  <si>
    <t xml:space="preserve">Los acuerdos de intercambio de datos e información se implementan eficazmente. [26]  </t>
  </si>
  <si>
    <t>Todos los datos e información relevantes están disponibles en línea y entre países.</t>
  </si>
  <si>
    <t>Puntaje promedio de ‘Instrumentos de Gestión</t>
  </si>
  <si>
    <t>En caso de ‘n/a’ para cualquier pregunta, ésta deberá omitirse del cálculo promedio.</t>
  </si>
  <si>
    <t>4. Financiamiento</t>
  </si>
  <si>
    <t xml:space="preserve">4.1 ¿Cuál es el estado del financiamiento para el desarrollo y la gestión de los recursos hídricos a nivel nacional? </t>
  </si>
  <si>
    <t>Ningún presupuesto asignado en los planes nacionales de inversión.</t>
  </si>
  <si>
    <t xml:space="preserve">Presupuesto asignado pero sólo cubre en parte las inversiones planificadas. </t>
  </si>
  <si>
    <t>Suficiente presupuesto asignado para las inversiones planificadas pero se desembolsan o facilitan fondos insuficientes.</t>
  </si>
  <si>
    <t>Suficiente presupuesto asignado y se desembolsan fondos para todos los programas o proyectos planificados.</t>
  </si>
  <si>
    <t>Fondos disponibles y todos los proyectos planificados se implementan.</t>
  </si>
  <si>
    <t xml:space="preserve">Los programas planificados se cumplieron, se realizaron evaluaciones posteriores y un nuevo ciclo de financiamiento está en marcha. </t>
  </si>
  <si>
    <t>Se ha planificado conforme los recursos disponibles de ahí que con los fondos disponibles se ha logrado ejecutar los proyectos planteados. Por su parte existe una brecha grande en cuando a los proyectos de infraestructura  que el país requiere y más grave en saneamiento.</t>
  </si>
  <si>
    <t xml:space="preserve">Presupuesto nacional  para los costos recurrentes de los elementos de GIRH.[29] </t>
  </si>
  <si>
    <t>Ningún presupuesto asignado para los costos recurrentes de los elementos de GIRH.</t>
  </si>
  <si>
    <t xml:space="preserve">Presupuestos asignados para sólo unos cuantos elementos y la implementación se encuentra en una etapa inicial. </t>
  </si>
  <si>
    <t>Presupuestos asignados para al menos la mitad de los elementos pero insuficiente para los demás.</t>
  </si>
  <si>
    <t>Presupuestos asignados para la mayoría de los elementos y algunas acciones de implementación están en marcha.</t>
  </si>
  <si>
    <t>Los presupuestos asignados incluyen todos los elementos y la implementación se realiza regularmente.</t>
  </si>
  <si>
    <t>Los presupuestos asignados planificados para todos los elementos de GIRH se ejecutaron totalmente.</t>
  </si>
  <si>
    <t>[Ingresar texto aquí. P.ej. referencia a la suficiencia de presupuesto, significativos déficits presupuestarios.]</t>
  </si>
  <si>
    <t xml:space="preserve">4.2 ¿Cuál es el estado del financiamiento para el desarrollo y la gestión de los recursos hídricos a otros niveles? </t>
  </si>
  <si>
    <t>Presupuestos subnacionales o de cuencas para inversión incluyendo infraestructura de recursos hídricos.</t>
  </si>
  <si>
    <t>Ningún presupuesto asignado en los planes de inversión subnacionales o de cuencas.</t>
  </si>
  <si>
    <t xml:space="preserve">Suficiente presupuesto asignado para las inversiones planificadas pero se desembolsan o facilitan fondos insuficientes. </t>
  </si>
  <si>
    <t xml:space="preserve">Fondos disponibles y todos los proyectos planificados se implementan. </t>
  </si>
  <si>
    <t>El presupuesto se ejecutó totalmente, los programas se cumplieron según lo planificado y se realizaron evaluaciones posteriores.</t>
  </si>
  <si>
    <t>Ingresos recaudados de gravámenes específicos sobre los usuarios de agua a nivel  de cuenca, acuífero o subnacional.[30]</t>
  </si>
  <si>
    <t>Ningún ingreso recaudado a nivel subnacional.</t>
  </si>
  <si>
    <t xml:space="preserve">Procesos establecidos para recaudar ingresos locales pero sin implementar todavía. </t>
  </si>
  <si>
    <t>Ingresos limitados recaudados de cargos, pero no utilizados para las actividades de GIRH.</t>
  </si>
  <si>
    <t>Ingresos limitados recaudados de cargos, para cubrir algunas actividades de GIRH.</t>
  </si>
  <si>
    <t>Ingresos recaudados de cargos cubren la mayoría de actividades de GIRH.</t>
  </si>
  <si>
    <t>Las autoridades locales recaudan fondos de múltiples fuentes y cubren totalmente los costos de las actividades de GIRH.</t>
  </si>
  <si>
    <t>[Ingresar texto aquí. P.ej. referencia a los tipos de ingresos recaudados y mecanismos, y suficiencia de ingresos para cumplir con los requisitos.]</t>
  </si>
  <si>
    <t>Ningún financiamiento específico asignado por parte de los EM ni de otras fuentes regulares.</t>
  </si>
  <si>
    <t xml:space="preserve">Convenio establecido entre los EM sobre la cuota de contribución y el apoyo en especie del país para la organización / acuerdo de cooperación. </t>
  </si>
  <si>
    <t xml:space="preserve">Financiamiento menor al 50% de lo previsto en contribuciones y por regulación. </t>
  </si>
  <si>
    <t>Financiamiento menor al 75% de lo previsto en contribuciones y por regulación.</t>
  </si>
  <si>
    <t>Financiamiento superior al 75% de lo previsto en contribuciones y por regulación.</t>
  </si>
  <si>
    <t xml:space="preserve">Financiamiento completo de acuerdo a lo provisto en contribuciones y por regulación. </t>
  </si>
  <si>
    <t xml:space="preserve">[Ingresar texto aquí. P.ej. referencia a los acuerdos de financiamiento, evidencia de contribuciones.] </t>
  </si>
  <si>
    <t>Puntaje promedio de ‘Financiamiento’</t>
  </si>
  <si>
    <t xml:space="preserve">[1] Subnacional: incluye jurisdicciones que no son a nivel nacional, como estados, provincias, condados, regiones o departamentos. </t>
  </si>
  <si>
    <t>[2] A nivel de cuenca/acuífero, incluir sólo las más importantes cuencas fluviales, cuencas lacustres y acuíferos para el suministro de agua u otras razones. Esta pregunta sólo se refiere a estas cuencas/acuíferos. Es probable que estas cuencas/acuíferos crucen fronteras administrativas, incluidas las fronteras estatales/provinciales de países federales. Las cuencas pueden cruzar también fronteras nacionales, pero esta pregunta se refiere a la gestión de las porciones de cuencas dentro de cada país. La pregunta 1.2c se refiere específicamente a los acuerdos transfronterizos de cuencas/acuíferos compartidos por países.</t>
  </si>
  <si>
    <t>[3] Un acuerdo puede ser un tratado, convención, contrato u otro acuerdo bilateral o multilateral (p.ej. memorándum de entendimiento) entre países ribereños sobre la gestión de una cuenca/acuífero transfronterizo. Se refiere únicamente a cuencas/acuíferos internacionales. Los acuerdos pueden ser entre estados, gobiernos, ministerios, agencias, o entre autoridades regionales.</t>
  </si>
  <si>
    <t xml:space="preserve">[4] ‘Capacidad para conducir la implementación’: en este contexto, las autoridades responsables deben adaptarse a la complejidad de los retos hídricos que se enfrentarán y tener el conocimiento necesario así como facilidades y habilidades técnicas, incluyendo planificación, reglamentación, gerencia de proyectos, financiamiento, presupuesto, recopilación y seguimiento de datos, y gestión y evaluación de riesgos. Además de la capacidad de conducir la implementación de las actividades enumeradas en los umbrales, las autoridades deben en realidad conducir también la implementación de estas actividades. </t>
  </si>
  <si>
    <t>[5] ‘Las autoridades gubernamentales’ pueden ser ministerios, u otras organizaciones/instituciones/agencias/organismos con un mandato y financiamiento del gobierno.</t>
  </si>
  <si>
    <t xml:space="preserve">[6] La coordinación entre las autoridades gubernamentales responsables de la gestión del agua y aquellas responsables de otros sectores (como agricultura, energía, clima, medio ambiente, etc.) que dependen del agua o del impacto sobre el agua. La coordinación entre el desarrollo/gestión del agua subterránea y agua superficial debe ser optimizada también. Los sectores correspondientes deben considerarse de acuerdo a su importancia para el país. </t>
  </si>
  <si>
    <t xml:space="preserve">[7] Todas aquellas partes interesadas que están o pueden estar afectadas por cualquier asunto o intervención relacionada con los recursos hídricos. Incluye organizaciones, instituciones, el ámbito académico, la sociedad civil, y personas. </t>
  </si>
  <si>
    <t>[8] Las empresas incluyen grupos privados con fines de lucro. No incluyen el gobierno ni la sociedad civil.</t>
  </si>
  <si>
    <t>[9] Los objetivos específicos en función del género pueden incluir: 1) responsabilidad ministerial asignada en materia de género en relación con las políticas de agua. Responsabilidad ministerial asignada en temas de agua en el ministerio de igualdad de género o agencia relacionada asignada en materia de género; 2) paridad de género con respecto a los hombres y mujeres que participan en las reuniones de toma de decisiones de las autoridades nacionales (contando el número de mujeres y hombres que participan en las reuniones); y 3) la existencia de objetivos y compromisos específicos en función del género ( o estrategias de género) en las estrategias nacionales, planes nacionales y leyes nacionales de políticas de agua nacionales.</t>
  </si>
  <si>
    <t>Fuente: adaptado del Programa Mundial de Evaluación de los Recursos Hídricos (WWAP) 2015 “Cuestionario para la recopilación de datos hídricos desagregados por sexo” http://unesdoc.unesco.org/images/0023/002345/234514E.pdf</t>
  </si>
  <si>
    <t>[10] El desarrollo de capacidades de GIRH se refiere a la mejora de habilidades, instrumentos, recursos e iniciativas para las personas e instituciones en todos los niveles, para perfeccionar la implementación de la GIRH. Las evaluaciones de la necesidad de capacidades son esenciales para el desarrollo efectivo y rentable de capacidades. Los programas de desarrollo de capacidades deben considerar el equilibrio entre los géneros y los grupos desfavorecidos/minoritarios en términos de participación y sensibilización. El desarrollo de capacidades es relevante para muchos grupos, incluyendo el gobierno local y central, los profesionales del agua en todas las áreas, las organizaciones públicas y privadas relativas al agua, la sociedad civil, y organizaciones regulatorias. En este caso, el desarrollo de capacidades puede incluir también la educación primaria, secundaria y superior, y la investigación académica sobre GIRH.</t>
  </si>
  <si>
    <t>[11] A nivel de cuencas/acuíferos, sírvase incluir únicamente las más importantes cuencas fluviales, cuencas lacustres y acuíferos para el suministro de agua o para otros motivos. Esta pregunta se refiere solamente a estas cuencas/acuíferos. Estas cuencas/acuíferos probablemente cruzan fronteras administrativas, incluyendo fronteras estatales/provinciales en el caso de países federales. Las cuencas pueden también cruzar fronteras nacionales, pero esta pregunta se refiere a la gestión de las porciones de cuencas dentro de cada país. La pregunta 2.2e se refiere específicamente a la gestión transfronteriza de cuencas/acuíferos compartidos por países.</t>
  </si>
  <si>
    <t xml:space="preserve">[12] Pueden ser organizaciones, comités, mecanismos interministeriales u otros medios de colaboración para la gestión de recursos hídricos a nivel de cuencas. </t>
  </si>
  <si>
    <t>[13] Todas aquellas partes interesadas que están o pueden estar afectadas por cualquier asunto o intervención relacionada con los recursos hídricos. Incluye organizaciones, instituciones, el ámbito académico, la sociedad civil, y personas</t>
  </si>
  <si>
    <t xml:space="preserve">[14] Los ejemplos de ‘nivel local’ incluyen el nivel municipal (p.ej. ciudades, pueblos y aldeas), nivel comunitario, nivel de cuenca/tributario/acuífero/delta, y asociaciones de usuarios del agua. </t>
  </si>
  <si>
    <t>[17] Un marco organizativo puede incluir la existencia de un organismo conjunto, un mecanismo o una comisión conjunta para la cooperación transfronteriza. Se refiere únicamente a las cuencas/acuíferos internacionales.</t>
  </si>
  <si>
    <t xml:space="preserve">[18] Véase la definición de monitoreo en Terminología.  </t>
  </si>
  <si>
    <t>[19] Los instrumentos de gestión incluyen también medidas exigibles de gestión (p.ej. medidas técnicas, incentivos financieros, educación y sensibilización para reducir el uso del agua y/o mejorar la eficiencia en el uso del agua; conservación, reciclado y reutilización del agua; monitoreo del uso del agua (incluyendo la habilidad de desagregar por sector); mecanismos para la asignación de agua entre sectores (incluyendo consideraciones ambientales).</t>
  </si>
  <si>
    <t xml:space="preserve">[20] Incluye regulaciones, directrices para la calidad del agua, herramientas económicas (p.ej. impuestos y tasas), programas de comercialización de la calidad del agua, monitoreo de la calidad del agua, educación, consideración de fuentes de contaminación puntual y no puntual (p.ej. agrícolas), construcción y funcionamiento de plantas de tratamiento de aguas residuales, gestión de cuencas hidrográficas. </t>
  </si>
  <si>
    <t>[21] Los ecosistemas relacionados con el agua incluyen ríos, lagos y acuíferos, así como humedales, bosques y montañas. La gestión de estos sistemas incluye herramientas tales como planes de gestión, la evaluación de los requisitos ambientales relativos al agua (EWR), y la protección de áreas y especies. El monitoreo incluye la medición de la extensión y calidad de los ecosistemas con el tiempo.</t>
  </si>
  <si>
    <t>[22] Los instrumentos de gestión pueden comprender; conocimiento sobre el riesgo de desastres; fortalecimiento de la gobernanza del riesgo de desastres; inversión en la reducción del riesgo de desastres, y mejoramiento de la preparación para casos de desastres. Los impactos incluyen impactos sociales (como muertes, personas desaparecidas, y un número de personas afectadas) e impactos económicos (como pérdidas económicas en relación con el PBI). Los  desastres relacionados con el agua incluyen desastres que puede clasificarse de acuerdo a lo siguiente: Hidrológicos (inundación, deslizamiento de tierra, oleaje); Meteorológicos (tormentas de convección, tormentas extratropicales, temperaturas extremas, neblina, ciclón tropical); y Climatológicos (sequía, desbordamiento de lagos glaciales, incendios forestales).</t>
  </si>
  <si>
    <t xml:space="preserve">[23] La gestión de cuencas y acuíferos involucra la gestión de agua a la escala hidrológica adecuada, utilizando la cuenca de agua superficial o acuífero como la unidad de gestión. Esto puede incluir el desarrollo de las cuencas y acuíferos, usos y planes de protección. Se debe promover también la cooperación a múltiples niveles, y abordar los conflictos potenciales entre usuarios, partes interesadas y niveles de gobierno para la gestión de los recursos hídricos. Para lograr puntajes ‘Muy altos’ de gestión de cuencas y acuíferos, la gestión de aguas superficiales y subterráneas debe ser integrada. </t>
  </si>
  <si>
    <t xml:space="preserve">[24] Véase la nota al pie de página anterior sobre los instrumentos de gestión de cuencas, que también se aplica a los acuíferos. </t>
  </si>
  <si>
    <t xml:space="preserve">[25] Incluye acuerdos más formales de intercambio de datos e información entre usuarios, así como acceso al público en general, donde corresponda. </t>
  </si>
  <si>
    <t>[26] P.ej. mecanismos institucionales y técnicos establecidos que permiten el intercambio de datos conforme a lo convenido en los acuerdos entre países ribereños (p.ej. base de datos regional o plataforma de intercambio de información con una organización de una cuenca fluvial incluyendo requisitos técnicos para la presentación de datos, mecanismos institucionalizados para la evaluación de la calidad y para el análisis de datos, etc.).</t>
  </si>
  <si>
    <t>[27] Las asignaciones de fondos para los recursos hídricos pueden incluirse en varias categorías presupuestales o en distintos documentos de inversión. Se insta por lo tanto a los países  que responden al cuestionario examinar las diferentes fuentes para esta información. Asimismo, al evaluar las asignaciones, se debe tomar en cuenta los fondos de los presupuestos gubernamentales y cualquier cofinanciación (préstamos o donaciones) de otras fuentes como bancos o donantes.</t>
  </si>
  <si>
    <t xml:space="preserve">[28] La infraestructura incluye estructuras ‘duras’ como presas, canales, estaciones de bombeo, control de inundaciones, depuradores, etc. así como estructuras ‘blandas’ y medidas ambientales como la gestión de cuencas, los sistemas sostenibles de drenaje, etc. Para esta encuesta no incluir la infraestructura para el suministro de agua potable o los servicios de sanidad. </t>
  </si>
  <si>
    <t>[29] Los ‘elementos de GIRH’ se refieren a todas las actividades descritas en las secciones 1, 2 y 3 de esta encuesta que requieren fondos, p.ej. política, formulación y planificación de regulaciones, fortalecimiento institucional, participación de las partes interesadas, fortalecimiento de capacidades, e instrumentos de gestión tales como investigación y estudios, evaluación ambiental y de género, recopilación de datos, monitoreo, etc.</t>
  </si>
  <si>
    <t xml:space="preserve">[30] Por ejemplo, cargos por extracción y agua a granel; tasas ambientales como cargos por contaminación; regímenes de Pago por Sistemas Ecosistémicos, y la venta de productos y servicios secundarios, contribuyentes importantes. </t>
  </si>
  <si>
    <t xml:space="preserve">[31] En esta pregunta por “Estados Miembro (EM)” se entiende los países ribereños que son partes del acuerdo. Por “contribuciones” se entiende la cuota anual de fondos de los presupuestos nacionales de los EM acordada para apoyar el convenio de cooperación transfronteriza. También se toman en cuenta como financiamiento sostenible, los fondos regulares obtenidos, por ejemplo, de las tarifas de los usuarios de agua (p.ej. cargos de energía hidroeléctrica) y las tasas de quienes contaminan sobre la base de regulaciones vigentes. El apoyo de donantes no es considerado por ser variable y no sostenible. </t>
  </si>
  <si>
    <t>[32] Por cuencas transfronterizas se entiende las cuencas de agua superficial y agua subterránea que cruzan una o más fronteras nacionales.</t>
  </si>
  <si>
    <t xml:space="preserve">El grado de implementación de la Gestión Integrada de Recursos Hídricos (GIRH), medido en porcentaje (%) de 0 (implementación aún no iniciada) a 100 (plenamente implementado) se está midiendo en términos de diferentes etapas de desarrollo e implementación de la Gestión Integrada de Recursos Hídricos Gestión de Recursos Hídricos (GIRH).
La definición de GIRH se basa en una definición acordada internacionalmente y es universalmente aplicable. La GIRH se estableció oficialmente en 1992 y se define como "un proceso que promueve el desarrollo y la gestión coordinados del agua, la tierra y los recursos conexos con el fin de maximizar el bienestar económico y social de manera equitativa sin comprometer la sostenibilidad de los ecosistemas vitales". (GWP, 2010).
El método se basa en el informe oficial de la IWRM de las Naciones Unidas, de 2008 y 2012, del Plan de Aplicación de Johannesburgo de la Cumbre Mundial sobre el Desarrollo Sostenible de las Naciones Unidas (1992).
El concepto de GIRH se mide en 4 componentes principales:
1. Entorno propicio: incluye las políticas, leyes, planes y estrategias que crean el "entorno propicio" para la GIRH.
2. Instituciones: incluye el rango y las funciones de las instituciones políticas, sociales, económicas y administrativas que ayudan a apoyar la implementación de la GIRH.
3. Instrumentos de Gestión: Las herramientas y actividades que permiten a los responsables de la toma de decisiones y usuarios tomar decisiones racionales e informadas entre las acciones alternativas.
4. Financiamiento: Presupuesto y financiamiento disponibles y utilizados para el desarrollo y manejo de recursos hídricos de diversas fuentes.
El indicador se basa en una encuesta nacional estructurada en torno a estos cuatro componentes principales (UNEP 2016).
</t>
  </si>
  <si>
    <t>Índice</t>
  </si>
  <si>
    <t>No definido</t>
  </si>
  <si>
    <t>Ministerio de Ambiente y Energía, Dirección de Aguas</t>
  </si>
  <si>
    <t>Cuestionario PNUMA indicador 6.5.1</t>
  </si>
  <si>
    <t>De acuerdo a las Naciones Unidas, este indicador se requiere con las siguientes desagregaciones: Los datos se recogen a nivel nacional. Las encuestas de GIRH abordan específicamente los temas en relación con el género, la gobernabilidad, los ecosistemas, los gastos y la capacidad humana, así como intereses transfronterizos. Las estimaciones nacionales se pueden agregar para presentar estimados regionales y globales.</t>
  </si>
  <si>
    <t>Jose Miguel Zeledón</t>
  </si>
  <si>
    <t xml:space="preserve">Ministerio de Ambiente y Energía-Dirección de Aguas </t>
  </si>
  <si>
    <t>jzeledon@da.go.cr</t>
  </si>
  <si>
    <t>De acuerdo a las Naciones Unidas, este indicador se requiere con las siguientes desagregaciones: Superficies de iones de un país que forman parte de un río transfronterizo, lago o aguas subterráneas
cuenca (en km2) Se puede derivar de la intersección de las cuencas por las fronteras del país. nivel de la cuenca los datos también pueden ser desagregados a nivel de los países (para los informes nacionales) y se agregan a nivel regional y global</t>
  </si>
  <si>
    <t>De acuerdo a las Naciones Unidas, este indicador se requiere con las siguientes desagregaciones: Los datos pueden ser desagregados por tipo de ecosistema relacionados con el agua.</t>
  </si>
  <si>
    <t>Mauricio Castillo 
Jacklyn Rivera Wong</t>
  </si>
  <si>
    <t xml:space="preserve">Sistema Nacional de Áreas de Conservación </t>
  </si>
  <si>
    <t>Ministerio de Ambiente y Energía</t>
  </si>
  <si>
    <t>(506) 25226500
Ext. 302</t>
  </si>
  <si>
    <t>mauricio.castillo@sinac.go.cr
jacklyn.rivera@sinac.go.cr</t>
  </si>
  <si>
    <t xml:space="preserve">De acuerdo a las Naciones Unidas, este indicador se requiere con las siguientes desagregaciones: Mediante la desagregación de la AOD de acuerdo con los códigos de propósito CRS(Www.oecd.org/dac/stats/49819385.pdf), información específica se puede obtener en el nivel de cooperación internacional en agua y actividades relacionadas con el saneamiento, incluyendo desarrollo de la infraestructura, las políticas, y el desarrollo de capacidades. Los códigos de propósito CRS de "Agua y Saneamiento"  son:
14010 política del sector del agua y la gestión administrativa
14015 conservación de los recursos hídricos (incluida la recogida de datos)
14020 Abastecimiento de agua y saneamiento - sistemas grandes
14021 Suministro de agua - sistemas grandes
14022 - Saneamiento sistemas grandes
14030 básico de agua potable y saneamiento básico
14031 abastecimiento básico de agua potable
14032 El saneamiento básico
14040 el desarrollo de las cuencas hidrográficas 
 14050 Gestión de residuos / eliminación
14081 Educación y formación en abastecimiento de agua y saneamiento
</t>
  </si>
  <si>
    <t>Instituto Costarricense de Acueductos y Alcantarillados</t>
  </si>
  <si>
    <t xml:space="preserve">Objetivo 7. Garantizar el acceso a una energía asequible, fiable, sostenible y moderna para todos </t>
  </si>
  <si>
    <t>7.1.1</t>
  </si>
  <si>
    <t>7.1.2</t>
  </si>
  <si>
    <t>7.2.1</t>
  </si>
  <si>
    <t>7.3.1</t>
  </si>
  <si>
    <t>7.a.1</t>
  </si>
  <si>
    <t>7.b.1</t>
  </si>
  <si>
    <t xml:space="preserve">Porcentaje de la población con acceso a la electricidad , por sexo, zona, región de planificación y rangos de edad. </t>
  </si>
  <si>
    <t>De acuerdo a las Naciones Unidas, este indicador se requiere con las siguientes desagregaciones: Desagregación de acceso a la electricidad por el lugar de residencia urbano o rural  es posible para todos los países.</t>
  </si>
  <si>
    <t xml:space="preserve">Coordinador Encuesta Nacional de Hogares </t>
  </si>
  <si>
    <t>(506) 2280-9280   Ext.317</t>
  </si>
  <si>
    <t>Sexo y rango de edad.</t>
  </si>
  <si>
    <t>De acuerdo a las Naciones Unidas, este indicador se requiere con las siguientes desagregaciones: Estimaciones desagregadas para diferentes usos finales (es decir, la cocina, la calefacción y * iluminación*). (* Con las mejoras esperadas en las encuestas de hogares, esto será posible para la calefacción y la iluminación para todos los países.)
Desagregación de acceso para limpiar el combustible y tecnologías para la cocción rural o lugar de residencia urbana es posible para todos los países.
desagregación de género por el usuario principal (es decir, cocinero) de la energía de cocción será disponible con mejoras esperadas en las encuestas de hogares</t>
  </si>
  <si>
    <t xml:space="preserve">7.2 De aquí a 2030, aumentar considerablemente la proporción de energía renovable en el conjunto de fuentes energéticas </t>
  </si>
  <si>
    <t xml:space="preserve">7.2.1 Proporción de la energía renovable en el consumo final total de energía </t>
  </si>
  <si>
    <t>Costa Rica: Consumo Total de Energía por fuente</t>
  </si>
  <si>
    <t>(terajulios)</t>
  </si>
  <si>
    <t>Carbón Mineral</t>
  </si>
  <si>
    <t>Coque</t>
  </si>
  <si>
    <t>Leña</t>
  </si>
  <si>
    <t>Bagazo</t>
  </si>
  <si>
    <t>Otros Res. Veg.</t>
  </si>
  <si>
    <t>Carbón Vegetal</t>
  </si>
  <si>
    <t>Casc. de Café</t>
  </si>
  <si>
    <t>Electricidad</t>
  </si>
  <si>
    <t>G.L.P</t>
  </si>
  <si>
    <t>Gasolina Regular</t>
  </si>
  <si>
    <t>Gasolina Super</t>
  </si>
  <si>
    <t>Kerosene</t>
  </si>
  <si>
    <t>Jet Fuel</t>
  </si>
  <si>
    <t>Av-Gas</t>
  </si>
  <si>
    <t>Diesel</t>
  </si>
  <si>
    <t>Gasoleo</t>
  </si>
  <si>
    <t>Bunker</t>
  </si>
  <si>
    <t>Balance Energético Nacional</t>
  </si>
  <si>
    <t>Arturo Molina Soto</t>
  </si>
  <si>
    <t>(506) 2547-6923</t>
  </si>
  <si>
    <t>Porcentaje de participación (%)</t>
  </si>
  <si>
    <t xml:space="preserve">Nota 1: La información se presenta bajo el principio de residencia y no territorio, lo cual hace que los datos no sean directamente comparables con el Balance de Energía, pero sí con otros indicadores de Cuentas Nacionales. </t>
  </si>
  <si>
    <t>Terajulios (TJ)</t>
  </si>
  <si>
    <t>Hidro</t>
  </si>
  <si>
    <t>Geotérmica</t>
  </si>
  <si>
    <t>Viento</t>
  </si>
  <si>
    <t>Solar</t>
  </si>
  <si>
    <t>Cascarilla de café</t>
  </si>
  <si>
    <t>Otros residuos vegetales</t>
  </si>
  <si>
    <t>Biogás</t>
  </si>
  <si>
    <t xml:space="preserve">7.3 De aquí a 2030, duplicar la tasa mundial de mejora de la eficiencia energética </t>
  </si>
  <si>
    <t xml:space="preserve">7.3.1 Intensidad energética medida en función de la energía primaria y el PIB </t>
  </si>
  <si>
    <t>Intensidad (TJ/mill col 91)</t>
  </si>
  <si>
    <t>Consumo total de energía (TJ)</t>
  </si>
  <si>
    <t>PIB (mill col 91)</t>
  </si>
  <si>
    <t>• Consumo total de energía.
• Producto interno bruto.</t>
  </si>
  <si>
    <t>Uso energético de energía primaria (terajulios)</t>
  </si>
  <si>
    <t>Intensidad energética (TJ/millón colones)</t>
  </si>
  <si>
    <t>Miles de dólares</t>
  </si>
  <si>
    <t>MIDEPLAN y DSE-MINAE</t>
  </si>
  <si>
    <t>Meta país no definida o no identificada.</t>
  </si>
  <si>
    <t xml:space="preserve">Objetivo 8. Promover el crecimiento económico sostenido, inclusivo y sostenible, el empleo pleno  y productivo y el trabajo decente para todos </t>
  </si>
  <si>
    <t>8.1.1</t>
  </si>
  <si>
    <t>8.2.1</t>
  </si>
  <si>
    <t>8.3.1</t>
  </si>
  <si>
    <t>8.4.1</t>
  </si>
  <si>
    <t>8.4.2</t>
  </si>
  <si>
    <t>8.5.1.a</t>
  </si>
  <si>
    <t>8.5.1.b</t>
  </si>
  <si>
    <t>8.5.2</t>
  </si>
  <si>
    <t>8.6.1</t>
  </si>
  <si>
    <t>8.7.1</t>
  </si>
  <si>
    <t>8.8.1</t>
  </si>
  <si>
    <t>8.8.2.a</t>
  </si>
  <si>
    <t>8.9.1</t>
  </si>
  <si>
    <t>8.10.1.a</t>
  </si>
  <si>
    <t>8.a.1</t>
  </si>
  <si>
    <t>8.b.1</t>
  </si>
  <si>
    <t xml:space="preserve">Objetivo 8: Promover el crecimiento económico sostenido, inclusivo y sostenible, el empleo pleno  y productivo y el trabajo decente para todos </t>
  </si>
  <si>
    <t>Proyección nacional de población</t>
  </si>
  <si>
    <t>Per cápita en millones de colones</t>
  </si>
  <si>
    <t>Tasa de crecimiento anual</t>
  </si>
  <si>
    <t xml:space="preserve">     PIB Per cápita</t>
  </si>
  <si>
    <t xml:space="preserve">Tasa de crecimiento  </t>
  </si>
  <si>
    <t>• Producto interno bruto.
• Población a mitad de año.</t>
  </si>
  <si>
    <t>Sistema de Indicadores Económicos</t>
  </si>
  <si>
    <t>Trimestre</t>
  </si>
  <si>
    <t xml:space="preserve">Productividad laboral </t>
  </si>
  <si>
    <t xml:space="preserve">Población ocupada </t>
  </si>
  <si>
    <t>Tasa por persona empleada</t>
  </si>
  <si>
    <t>Por sector</t>
  </si>
  <si>
    <t>Trimestral</t>
  </si>
  <si>
    <t>De acuerdo a las Naciones Unidas, este indicador se requiere con las siguientes desagregaciones: La desagregación por sector económico es factible. No hay datos desglosados por sexo.</t>
  </si>
  <si>
    <t>Porcentaje del empleo informal en el empleo no agropecuario, por tipo de relación de producción en el trabajo (posición en el empleo) y por sexo</t>
  </si>
  <si>
    <t xml:space="preserve">Hombre </t>
  </si>
  <si>
    <t>• Total de personas ocupadas con empleo informal no agropecuaria.
• Total de personas ocupadas con empleo no agropecuaria.</t>
  </si>
  <si>
    <t>De acuerdo a las Naciones Unidas, este indicador se requiere con las siguientes desagregaciones: El indicador de DMC puede desagregarse en las importaciones, la extracción nacional y exportaciones por un gran número de categorías complementarias materiales. En el nivel más alto de biomasa, combustibles fósiles, minerales metálicos y no metálicos son distinguido. El indicador MF puede desagregarse en cuatro categorías de materiales principales, un número variable de sectores económicos cuyo gasto requieren materiales y en tres sectores de la demanda interna final (para el consumo del hogar, el consumo público y la inversión de capital) y la demanda final extranjera (es decir, las exportaciones).</t>
  </si>
  <si>
    <t>Trimestres</t>
  </si>
  <si>
    <t xml:space="preserve">Diferencial de género </t>
  </si>
  <si>
    <t xml:space="preserve">Sector institucional </t>
  </si>
  <si>
    <t xml:space="preserve">Clasificación del grupo ocupacional </t>
  </si>
  <si>
    <t xml:space="preserve">Público </t>
  </si>
  <si>
    <t>Privado</t>
  </si>
  <si>
    <t>Ocupación no calificada</t>
  </si>
  <si>
    <t>15 a 24 años</t>
  </si>
  <si>
    <t>25 a 59 años</t>
  </si>
  <si>
    <t>60 y más</t>
  </si>
  <si>
    <t>III Trimestre</t>
  </si>
  <si>
    <t>IV Trimestre</t>
  </si>
  <si>
    <t>I Trimestre</t>
  </si>
  <si>
    <t>II Trimestre</t>
  </si>
  <si>
    <t>1/ Incluye nivel directivo de la administración pública y de la empresa, nivel profesional, científico e intelectual, nivel técnico y profesional medio.</t>
  </si>
  <si>
    <t>2/ Incluye apoyo administrativo, ventas en locales y prestación de servicios directos a personas, agropecuario, agrícolas y pesqueras calificadas, producción artesanal, construcción, mecánica, artes gráficas y manufacturas calificadas y montaje y operación de instalaciones y máquinas.</t>
  </si>
  <si>
    <t>• Los ingreso por trabajo promedio por hora de los hombres ocupados. 
• El ingreso por trabajo promedio por hora de las mujeres ocupadas.</t>
  </si>
  <si>
    <t xml:space="preserve"> Sector institucional, clasificación del grupo ocupacional y grupos de edad.</t>
  </si>
  <si>
    <t>Instituto Nacional de Estadística y Censos.</t>
  </si>
  <si>
    <t xml:space="preserve">Se formularon dos tipos de indicadores, el diferencial de género en el ingreso bruto medio por hora corresponde a la diferencia entre el ingreso bruto medio por hora del hombre y la mujer expresado como porcentaje del ingreso medio por hora del hombre y la brecha de género la cual representa el cociente entre el ingreso bruto medio por hora de la mujer y el ingreso bruto medio por hora del hombre. Se registró un coeficiente de variación mayor al 20% en el primer trimestre de 2012. El coeficiente de variación es una medida relativa del error estándar y es la más utilizada para medir el nivel de precisión, ya que permite comparar niveles de precisión de estimaciones con diferentes unidades de medida. Estimaciones con coeficientes de variación menores al 5% se consideran muy precisas, hasta un 10% precisas, entre un 10% y 15% regularmente precisas, entre 15% y 20% aceptables, y estimaciones con coeficientes de variación mayores al 20%  no son precisas y se deben utilizar con precaución. En el I trimestre de 2012 parte de la muestra entrevistada correspondió a personas en puestos de ocupación alta tales como doctores, gerentes, fiscles entre otros, tanto el diferencial de género como la brecha de género presentan movimientos abruptos en los ingresos. por lo cual se recomienda utilizar el dato con precaución. 
No se diferencia a las personas discapacitadas en la fuerza de trabajo,
Se utilizó el ingreso por hora bruto en el empleo principal para el cálculo de la brecha salarial (Revisar diferencias en el siguiente link: http://unstats.un.org/sdgs/files/metadata-compilation/Metadata-Goal-8.pdf ). </t>
  </si>
  <si>
    <t xml:space="preserve">Brecha de género </t>
  </si>
  <si>
    <t>60 o más años</t>
  </si>
  <si>
    <t>De 15 a 24 años</t>
  </si>
  <si>
    <t>De 25 a 59 años</t>
  </si>
  <si>
    <t>De 60 años o más</t>
  </si>
  <si>
    <t>Por sexo  y grupos de edad</t>
  </si>
  <si>
    <t xml:space="preserve">Mujer </t>
  </si>
  <si>
    <t>Por sexo</t>
  </si>
  <si>
    <t xml:space="preserve">8.7 Adoptar medidas inmediatas y eficaces para erradicar el trabajo forzoso, poner fin a las formas contemporáneas de esclavitud y la trata de personas y asegurar la prohibición y eliminación de las peores formas de trabajo infantil, incluidos el reclutamiento y la utilización de niños soldados, y, de aquí a 2025, poner fin al trabajo infantil en todas sus formas </t>
  </si>
  <si>
    <t>Porcentaje de población de 5 a 17 años que trabajan, por grupos de edad y sexo, zona y sexo, región de planificación y sexo</t>
  </si>
  <si>
    <t xml:space="preserve">Zona </t>
  </si>
  <si>
    <t xml:space="preserve">Región de planificación </t>
  </si>
  <si>
    <t>5 a 14 años</t>
  </si>
  <si>
    <t>15 a 17 años</t>
  </si>
  <si>
    <t>Resto de regiones</t>
  </si>
  <si>
    <t>Nota: Para los totales no es posible hacer el cruce por sexo para los años 2011 y 2016, por cuanto la poca cantidad de observaciones no permite tener significancia estadística.</t>
  </si>
  <si>
    <t>• Número de niños de entre 5 y 17 años que realizan trabajo infantil.
• Total de personas de ese grupo de edad.</t>
  </si>
  <si>
    <t>En la EHPM y en la ENAHO, se incluyen preguntas anualmente sobre trabajo infantil y adolescente a personas entre 12 y 17 años
De acuerdo a las Naciones Unidas, este indicador se requiere con las siguientes desagregaciones: Las estimaciones nacionales: total y por grupo de edad, sexo, área de residencia, el sector y la situación en el empleo
Las estimaciones globales: Total y por país, región, sector, sexo, grupo de edad y nivel de ingreso nacional.</t>
  </si>
  <si>
    <t>Indicadores de lesiones ocupacionales</t>
  </si>
  <si>
    <t>Población ocupada</t>
  </si>
  <si>
    <t>Trabajadores asegurados por Riego de Trabajo</t>
  </si>
  <si>
    <t>Denuncias de accidentes laborales</t>
  </si>
  <si>
    <t>Incapacidades permanentes otorgadas</t>
  </si>
  <si>
    <t>Incapacidades con gran invalidez</t>
  </si>
  <si>
    <t>Defunciones por accidente laboral</t>
  </si>
  <si>
    <t>Días de incapacidad pagadas en el año</t>
  </si>
  <si>
    <t>Muertes por cada 100 000 ocupados</t>
  </si>
  <si>
    <t>Índice de Frecuencia</t>
  </si>
  <si>
    <t xml:space="preserve">Índice de gravedad </t>
  </si>
  <si>
    <t>Índice de duración media</t>
  </si>
  <si>
    <t>Para el índice de frecuencia se necesita:
• Número de casos.
• Número de horas trabajadas.
Para el índice de gravedad se necesita:
• Número de jornadas perdidas.
• Número de horas trabajadas.
Para el índice de incidencia:
• Número de casos.
• Número de trabajadores promedio.
Para el índice de duración media:
• Número de días perdidos.
• Número de casos.
Para Tasa de muerte:
• Defunciones por accidente laboral.
• Población ocupada.</t>
  </si>
  <si>
    <t>Instituto Nacional de Seguros
Instituto Nacional de Estadística y Censos.</t>
  </si>
  <si>
    <t>Encuesta continua de Empleo
Registros administrativos del INS (Sistema Mecanizado de Riesgos del Trabajo, 2016)</t>
  </si>
  <si>
    <t xml:space="preserve">Instituto Nacional de Seguros (2012).Gestión de Información Estadística sobre Riesgos del trabajo. Recuperado de: https://portal.ins-cr.com/NR/rdonlyres/4C61D4EA-159E-4E68-A111-6D2BAECB2F40/5344/1007803_FolletoGesti%C3%B3ndeInformaci%C3%B3n_WEB.pdf
</t>
  </si>
  <si>
    <t>a. Tasa de sindicación por sector</t>
  </si>
  <si>
    <t>Sector</t>
  </si>
  <si>
    <t>Público</t>
  </si>
  <si>
    <t>http://www.ilo.org/ilostat/faces/ilostat-home/home?_adf.ctrl-state=124zz5i6qi_86&amp;_afrLoop=1507743378218831#!</t>
  </si>
  <si>
    <t>• Total de afiliados a los sindicatos. 
• Población ocupada total.</t>
  </si>
  <si>
    <t>Ministerio de Trabajo y Seguridad Social, Departamento de investigación del mercado laboral</t>
  </si>
  <si>
    <t>Anuario Estadístico Ministerio de Trabajo y Seguridad Social</t>
  </si>
  <si>
    <t>Ministerio de Trabajo y Seguridad Social</t>
  </si>
  <si>
    <t>b. Tasa de negociación por sector</t>
  </si>
  <si>
    <t>8.8.2b</t>
  </si>
  <si>
    <t xml:space="preserve">
Donde i: Sector (público o privado)</t>
  </si>
  <si>
    <t>• Cobertura total.  
• Total de asalariados.</t>
  </si>
  <si>
    <t xml:space="preserve">8.10 Fortalecer la capacidad de las instituciones financieras nacionales para fomentar y ampliar el acceso a los servicios bancarios, financieros y de seguros para todos </t>
  </si>
  <si>
    <t xml:space="preserve">8.10.1 a) Número de sucursales de bancos comerciales por cada 100 000 adultos y b) número de cajeros automáticos por cada 100.000 adultos </t>
  </si>
  <si>
    <t>Número de sucursales u oficinas de bancos comerciales por cada 100 000 habitantes mayores de 15 años</t>
  </si>
  <si>
    <t>Sucursales u oficinas por cada 100000 habitantes (+ 15 años)</t>
  </si>
  <si>
    <t>Número de sucursales u oficinas</t>
  </si>
  <si>
    <t>Población (15+ años)</t>
  </si>
  <si>
    <t>Tasa por cada 100.000 adultos</t>
  </si>
  <si>
    <t xml:space="preserve">Encuesta anual de seguimiento a Medios de Pago </t>
  </si>
  <si>
    <t>Número de cajeros automáticos por cada 100 000 habitantes mayores de 15 años</t>
  </si>
  <si>
    <t>Cantidad de terminales POS (punto de venta)</t>
  </si>
  <si>
    <t>Cantidad de terminales ATM</t>
  </si>
  <si>
    <t>ATM por cada 100.000 habitantes (15+ años)</t>
  </si>
  <si>
    <t>Tasa por cada 100.000 habitantes mayores de 15 años.</t>
  </si>
  <si>
    <t xml:space="preserve">Porcentaje de población mayor de 15 años con cuenta en una institución financiera formal, por sexo </t>
  </si>
  <si>
    <t>Porcentaje con cuenta en institución financiera</t>
  </si>
  <si>
    <t>Con cuenta en una institución financiera</t>
  </si>
  <si>
    <t>De acuerdo a las Naciones Unidas, este indicador se requiere con las siguientes desagregaciones: Los datos se obtienen generalmente en un nivel de actividad, e incluyen numerosos parámetros. Pueden ser por lo tanto desagregado por proveedor y el país receptor; por tipo de financiación, y por tipo de recursos asignados. Algunos datos también están disponibles en los objetivos políticos dirigidos por los proyectos individuales.</t>
  </si>
  <si>
    <t xml:space="preserve">Objetivo 9. Construir infraestructuras resilientes, promover la industrialización inclusiva y sostenible  
y fomentar la innovación </t>
  </si>
  <si>
    <t>9.1.1</t>
  </si>
  <si>
    <t>9.1.2</t>
  </si>
  <si>
    <t>9.2.1</t>
  </si>
  <si>
    <t>9.2.2</t>
  </si>
  <si>
    <t>9.3.1</t>
  </si>
  <si>
    <t>9.3.2</t>
  </si>
  <si>
    <t>9.4.1</t>
  </si>
  <si>
    <t>9.5.1</t>
  </si>
  <si>
    <t>9.5.2</t>
  </si>
  <si>
    <t>9.a.1</t>
  </si>
  <si>
    <t>9.b.1</t>
  </si>
  <si>
    <t>9.c.1</t>
  </si>
  <si>
    <t xml:space="preserve">Objetivo 9. Construir infraestructuras resilientes, promover la industrialización inclusiva y sostenible  y fomentar la innovación </t>
  </si>
  <si>
    <t>Estimación de la población rural que vive a menos de 2 km de una carretera transitable todo el año a partir de datos cartográficos</t>
  </si>
  <si>
    <t>No hay una variable específica para medir ese aspecto, sin embargo con la cartografía es posible hacer algunas aproximaciones</t>
  </si>
  <si>
    <t>No se ha logrado identificar fuente</t>
  </si>
  <si>
    <t>De acuerdo a las Naciones Unidas, este indicador se requiere con las siguientes desagregaciones: La posibilidad de acceder a los datos de los sistemas de seguimiento permite al nivel de desagregación máxima desde un punto de vista geográfico, con información detallada disponible para cualquier ubicación involucrados en el intercambio de correos y paquetes internacionales dentro de un país.</t>
  </si>
  <si>
    <t xml:space="preserve">Valor agregado por manufactura como porcentaje del PIB per cápita </t>
  </si>
  <si>
    <t xml:space="preserve">
Donde i= actividades productivas en la Industria Manufacturera</t>
  </si>
  <si>
    <t>De acuerdo a las Naciones Unidas, este indicador se requiere con las siguientes desagregaciones: Los datos pueden ser presentados por grupos de países (PMA, PMD) y las regiones del mundo. El valor agregado puede ser también presentado por sector (CIIU)</t>
  </si>
  <si>
    <t>Porcentaje del empleo en la manufactura respecto de la población ocupada por sexo</t>
  </si>
  <si>
    <t>Encuesta Continua de Empleo (ECE)</t>
  </si>
  <si>
    <t xml:space="preserve">Porcentaje correspondiente a las industrias a pequeña escala del valor añadido total del sector </t>
  </si>
  <si>
    <t>• Valor añadido correspondiente a las industrias a pequeña escala del valor añadido. 
• Valor añadido industrial.</t>
  </si>
  <si>
    <t>Cuentas Nacionales</t>
  </si>
  <si>
    <t>De acuerdo a las Naciones Unidas, este indicador se requiere con las siguientes desagregaciones: Los datos pueden ser desagregados por industria y por regiones.</t>
  </si>
  <si>
    <t xml:space="preserve">Porcentaje de las industrias a pequeña escala que han obtenido un préstamo o una línea de crédito </t>
  </si>
  <si>
    <t>Nota 1:  Proporción de préstamos otorgados a las microempresas</t>
  </si>
  <si>
    <t>• Industrias a pequeña escala que han obtenido un préstamo o una línea de crédito. 
• Total de industrias a pequeña escala.</t>
  </si>
  <si>
    <t xml:space="preserve">Total Nacional </t>
  </si>
  <si>
    <t>Ministerio de Economía, Industria y Comercio, Dirección General de la Pequeña y Mediana Empresa
Banco Central de Costa Rica</t>
  </si>
  <si>
    <t>Estudio sobre la caracterización de la oferta financiera a las PYME</t>
  </si>
  <si>
    <t>Geannina Dinarte Romero</t>
  </si>
  <si>
    <t>Dirección General de la Pequeña y Mediana Empresa</t>
  </si>
  <si>
    <t>Ministerio de Economía, Industria y Comercio</t>
  </si>
  <si>
    <t>(506) 2549-1400 Ext: 100</t>
  </si>
  <si>
    <t>asistentedigepyme@meic.go.cr</t>
  </si>
  <si>
    <t xml:space="preserve">9.4.1 Emisiones de CO2 por unidad de valor añadido </t>
  </si>
  <si>
    <t>VER EMISIONES DE CO2/VA POR ACTIVIDAD ECONÓMICA</t>
  </si>
  <si>
    <t>Nota 1: El monto de emisiones totales incluye las emisiones generadas por los hogares por el uso de combustibles fósiles.</t>
  </si>
  <si>
    <t>No disponible.</t>
  </si>
  <si>
    <t>Cuenta de Energía
Cuentas Nacionales</t>
  </si>
  <si>
    <t xml:space="preserve">Henry Vargas </t>
  </si>
  <si>
    <t xml:space="preserve">Departamento de  </t>
  </si>
  <si>
    <t>(506) 2243</t>
  </si>
  <si>
    <t>VARGASCH@bccr.fi.cr</t>
  </si>
  <si>
    <t>Área de Estadísticas Ambientales</t>
  </si>
  <si>
    <t>(506) 22433212</t>
  </si>
  <si>
    <t>Actividades Económicas</t>
  </si>
  <si>
    <t>Manufactura (C)</t>
  </si>
  <si>
    <t>Electricidad, agua y servicios de saneamiento (D, E)</t>
  </si>
  <si>
    <t>Actividades de alojamiento y servicios de comida (I)</t>
  </si>
  <si>
    <t>Desagregación por actividad económica, según código CIIU 4.</t>
  </si>
  <si>
    <t>Gastos en investigación y desarrollo como proporción del PIB, por área científica y tecnológica y por sector de ejecución</t>
  </si>
  <si>
    <t>Gasto total (% del PIB)</t>
  </si>
  <si>
    <t xml:space="preserve">Total Gasto corrientes en  I+D </t>
  </si>
  <si>
    <t>Ingeniería y Tecnología</t>
  </si>
  <si>
    <t>Ciencias Exactas y Naturales</t>
  </si>
  <si>
    <t>Ciencias Agrícolas</t>
  </si>
  <si>
    <t>Ciencias Sociales</t>
  </si>
  <si>
    <t>Ciencias Médicas</t>
  </si>
  <si>
    <t xml:space="preserve">Humanidades </t>
  </si>
  <si>
    <t>Otras / no especificadas</t>
  </si>
  <si>
    <t xml:space="preserve"> Sector Académico</t>
  </si>
  <si>
    <t>Sector Público</t>
  </si>
  <si>
    <t>Empresas</t>
  </si>
  <si>
    <t>OSFL</t>
  </si>
  <si>
    <t>• Gastos en investigación y desarrollo.
• PIB.</t>
  </si>
  <si>
    <t>Por área científica y tecnológica
Sector de Ejecución</t>
  </si>
  <si>
    <t>Ministerio de Ciencia, Tecnología y Telecomunucaciones</t>
  </si>
  <si>
    <t>Encuesta de Actividades Científicas y Tecnológicas</t>
  </si>
  <si>
    <t>De acuerdo a las Naciones Unidas, este indicador se requiere con las siguientes desagregaciones: El gasto en I + D puede desglosarse por sector de ejecución, origen de los fondos, campo de la ciencia, el tipo dela investigación y el tipo de costo. Los investigadores pueden desglosarse por sectores de empleo, campo de la ciencia, sexo y edad, todos ellos en la cabeza y el recuento equivalente a tiempo completo.</t>
  </si>
  <si>
    <t>(506) 2539-2251</t>
  </si>
  <si>
    <t xml:space="preserve">Tasa de investigadores por cada 1 000 000 de habitantes </t>
  </si>
  <si>
    <t>Nota: valor equivalente a tiempo completo.</t>
  </si>
  <si>
    <t>Tasa por cada 1 000 000 habitantes</t>
  </si>
  <si>
    <t>De acuerdo a las Naciones Unidas, este indicador se requiere con las siguientes desagregaciones: Los datos se obtienen generalmente en un nivel de actividad, e incluyen numerosos parámetros. Ellos pueden por lo tanto ser desglosada por proveedor y el país receptor; por tipo de financiación, y por tipo de recursos previsto. Algunos datos también están disponibles en los objetivos políticos dirigidos por los proyectos individuales.</t>
  </si>
  <si>
    <t>Inversión en actividades científicas y tecnológicas como porcentaje del PIB</t>
  </si>
  <si>
    <t>• Valor agregado por la industria de tecnología mediana y alta. 
• Valor añadido total.</t>
  </si>
  <si>
    <t>De acuerdo a las Naciones Unidas, este indicador se requiere con las siguientes desagregaciones: Los datos pueden ser presentados por separado para cada sector MHT, así como por el grupo de regiones y países.</t>
  </si>
  <si>
    <t xml:space="preserve">9.c Aumentar significativamente el acceso a la tecnología de la información y las comunicaciones y esforzarse por proporcionar acceso universal y asequible a Internet en los países menos adelantados de aquí a 2020 </t>
  </si>
  <si>
    <t>Datos agregados del sector</t>
  </si>
  <si>
    <t>Tecnologia</t>
  </si>
  <si>
    <t>Telefonía fija</t>
  </si>
  <si>
    <t>Telefonía móvil</t>
  </si>
  <si>
    <t xml:space="preserve">Tranferencia de datos </t>
  </si>
  <si>
    <t xml:space="preserve">Televisión por suscripción </t>
  </si>
  <si>
    <t xml:space="preserve">Indicadores de referencia </t>
  </si>
  <si>
    <t>Internet fijo</t>
  </si>
  <si>
    <t>Intenet móvil</t>
  </si>
  <si>
    <t>Ingreso total/PIB (porcentaje)</t>
  </si>
  <si>
    <t>Inversión total/PIB (porcentaje)</t>
  </si>
  <si>
    <t>Recurso humano empleado total</t>
  </si>
  <si>
    <t xml:space="preserve">Recurso humano empleado total/población económicamente activa total </t>
  </si>
  <si>
    <t>Suscripciones totales</t>
  </si>
  <si>
    <t>Suscripciones totales / 100 habitantes</t>
  </si>
  <si>
    <t>Suscripciones totales / 100 viviendas</t>
  </si>
  <si>
    <t xml:space="preserve">Suscripciones totales telefonía fija básica tradicional </t>
  </si>
  <si>
    <t>Suscrupciones totales VoIP</t>
  </si>
  <si>
    <t>Cantidad total de teléfonos públicos</t>
  </si>
  <si>
    <t>Suscripciones prepago</t>
  </si>
  <si>
    <t>Suscripciones postpago</t>
  </si>
  <si>
    <t xml:space="preserve">Suscripciones prepago/ Total de suscripciones </t>
  </si>
  <si>
    <t xml:space="preserve">Suscripciones postpago/ Total de suscripciones </t>
  </si>
  <si>
    <t>Suscripciones totales acceso a Internet</t>
  </si>
  <si>
    <t>Suscripciones totales acceso de Internet fijo-alámbrico</t>
  </si>
  <si>
    <t>Suscripciones totales acceso a Internet fijo-inalámbrico</t>
  </si>
  <si>
    <t xml:space="preserve">Suscripciones, acceso a internet fijo </t>
  </si>
  <si>
    <t>Suscripciones totales acceso a Internet móvil</t>
  </si>
  <si>
    <t>Suscripciones totales acceso a
Internet fijo/100 habitantes</t>
  </si>
  <si>
    <t>Suscripciones totales acceso a Internet fijo/100 viviendas</t>
  </si>
  <si>
    <t>Suscripciones totales acceso a Internet móvil/100 habitantes</t>
  </si>
  <si>
    <t>Suscripciones totales acceso a Internet móvil/ suscripciones totales telefonía móvil</t>
  </si>
  <si>
    <t>Cantidad total conexiones de líneas dedicadas</t>
  </si>
  <si>
    <t>Suscripciones totales/100 habitantes</t>
  </si>
  <si>
    <t>Suscripciones totales/ 100 viviendas</t>
  </si>
  <si>
    <t>Producto interno bruto a precios
básicos. (Millones de colones
corrientes)</t>
  </si>
  <si>
    <t>Total de viviendas</t>
  </si>
  <si>
    <t>• Suscripciones activas al servicio.
• Total de población.</t>
  </si>
  <si>
    <t>Estadística del Sector de Telecomunicaciones</t>
  </si>
  <si>
    <t>De acuerdo a las Naciones Unidas, este indicador se requiere con las siguientes desagregaciones: En base a los datos correspondientes al porcentaje de la población cubierta por una red móvil, desglosados por la tecnología,
y las cifras de población rural, los países pueden producir estimaciones de cobertura de la población rural y urbana. UIT
produce estimaciones globales para la cobertura de la población rural, por la tecnología.</t>
  </si>
  <si>
    <t>Ana Lucrecia Segura Ching</t>
  </si>
  <si>
    <t>Dirección General de Mercados</t>
  </si>
  <si>
    <t>(506) 4000-0000 Ext 14 Ext 72 Ext 73</t>
  </si>
  <si>
    <t>analucrecia.segura@sutel.go.cr</t>
  </si>
  <si>
    <t xml:space="preserve">Objetivo 10. Reducir la desigualdad en los países y entre ellos </t>
  </si>
  <si>
    <t>10.2.1.a</t>
  </si>
  <si>
    <t xml:space="preserve">  </t>
  </si>
  <si>
    <t>Porcentaje que representa el ingreso de las personas del quintil 1 y 2 respecto al  total de ingreso de la población según zona y región de planificación</t>
  </si>
  <si>
    <t>• Quintil del ingreso per cápita del hogar, a nivel nacional, por zona y región de planificación.
• Ingreso per cápita de las personas (ipcn).</t>
  </si>
  <si>
    <t xml:space="preserve">Zona, y región de planificación </t>
  </si>
  <si>
    <t>Encuesta Nacional de Hogares</t>
  </si>
  <si>
    <t>Considerar que debe utilizarse los diferentes quintiles de ingreso según corresponda (Total país, Zona y Región)
De acuerdo a las Naciones Unidas, este indicador se requiere con las siguientes desagregaciones: Este indicador debe desglosarse por origen étnico, sexo, edad, ubicación geográfica, discapacidad, religión, condición migratoria o de desplazamiento, estado civil, y otros estados relevantes a nivel nacional, que pueden incluir, por ejemplo minorías o la condición de indígenas, el idioma hablado en el hogar, etcétera.</t>
  </si>
  <si>
    <t>Porcentaje de la población que vive por debajo del 50% de la mediana de los ingresos de su correspondiente subpoblación, desglosada por sexo, zona, región de planificación  y personas con discapacidad.</t>
  </si>
  <si>
    <t>Con discapacidad</t>
  </si>
  <si>
    <t xml:space="preserve">Donde: i= subpoblación </t>
  </si>
  <si>
    <t>• Mediana del ingreso de cada sub población de referencia (ipcn).
• Ingreso per cápita de las personas (ipcn).
• Total de personas de cada sub población.</t>
  </si>
  <si>
    <t>Zona y por región de planificación</t>
  </si>
  <si>
    <t>Sexo y personas con alguna discapacidad</t>
  </si>
  <si>
    <t>El umbral se obtiene de multiplicar la mediana del ingreso de las personas por 0,5. 
Se calcula la mediana para cada una de las subpoblaciones (Sexo, Zona, Región y personas con alguna discapacidad) 
De acuerdo a las Naciones Unidas, este indicador se requiere con las siguientes desagregaciones: Este indicador debe desglosarse por origen étnico, sexo, edad, ubicación geográfica, discapacidad, religión, condición migratoria o de desplazamiento, estado civil, y otros estados relevantes a nivel nacional, que pueden incluir, por ejemplo minorías o la condición de indígenas, el idioma hablado en el hogar, etcétera</t>
  </si>
  <si>
    <t>Porcentaje de la población que vive por debajo del 50% de la mediana de los ingresos, desglosada por sexo, zona, región de planificación  y personas con discapacidad.</t>
  </si>
  <si>
    <t>• Mediana del ingreso de la población (ipcn).
• Ingreso per cápita de las personas (ipcn).
• Total de personas.</t>
  </si>
  <si>
    <t xml:space="preserve">Zona y región de planificación </t>
  </si>
  <si>
    <t>Para cada subpoblación se encuentra la proporción de personas con ingreso inferior al 50% de la mediana del ingreso poblacional.  
De acuerdo a las Naciones Unidas, este indicador se requiere con las siguientes desagregaciones: Este indicador debe desglosarse por origen étnico, sexo, edad, ubicación geográfica, discapacidad, religión, condición migratoria o de desplazamiento, estado civil, y otros estados relevantes a nivel nacional, que pueden incluir, por ejemplo minorías o la condición de indígenas, el idioma hablado en el hogar, etcétera.</t>
  </si>
  <si>
    <t>(506) 2281-9280 Ext: 317</t>
  </si>
  <si>
    <t xml:space="preserve">10.4 Adoptar políticas, especialmente fiscales, salariales y de protección social, y lograr progresivamente una mayor igualdad </t>
  </si>
  <si>
    <t>Porcentaje de remuneración de los asalariados respecto al valor agregado bruto total</t>
  </si>
  <si>
    <t>• Salarios y las transferencias de protección social. 
• PIB.</t>
  </si>
  <si>
    <t>De acuerdo a las Naciones Unidas, este indicador se requiere con las siguientes desagregaciones: Las estimaciones nacionales: en total.
Las estimaciones globales: Total, por región, nivel de ingreso nacional.</t>
  </si>
  <si>
    <t xml:space="preserve">Indicadores de solidez financiera, por indicador  </t>
  </si>
  <si>
    <t>Activo Productivo / Activo total</t>
  </si>
  <si>
    <t>Pasivo con costo / Pasivo Total</t>
  </si>
  <si>
    <t>Compromiso patrimonial</t>
  </si>
  <si>
    <t>Rentabilidad nominal sobre Patrimonio Promedio</t>
  </si>
  <si>
    <t xml:space="preserve">Utilidad Operacional Bruta / Gastos de Administración </t>
  </si>
  <si>
    <t>Nota: Promedio simple anual</t>
  </si>
  <si>
    <t>Razón y Porcentaje</t>
  </si>
  <si>
    <t>• Activo Productivo. 
• Activo total.
• Pasivo con costo. 
• Pasivo Total.
• Compromiso patrimonial. 
• Rentabilidad nominal.
• Patrimonio Promedio. 
• Utilidad Operacional Bruta. 
• Gastos de Administración.</t>
  </si>
  <si>
    <t>Por indicador de solidez financiera</t>
  </si>
  <si>
    <t xml:space="preserve">Mensual </t>
  </si>
  <si>
    <t>Superintendencia General de Entidades Financieras</t>
  </si>
  <si>
    <t>Reportes de información financiera contable</t>
  </si>
  <si>
    <t>https://www.sugef.fi.cr/servicios/reportes/IndicadoresFinancieros.aspx</t>
  </si>
  <si>
    <t>(506) 2243-4848 
(506) 2243-5030 
(506) 2243-5011</t>
  </si>
  <si>
    <t xml:space="preserve">sugefcr@sugef.fi.cr </t>
  </si>
  <si>
    <t>De acuerdo a las Naciones Unidas, este indicador se requiere con las siguientes desagregaciones: Los datos deben ser calculados y presentados por separado para cada organización (Banco Mundial, FMI,
etc.).</t>
  </si>
  <si>
    <t>MT, Departamento de investigación del mercado laboral</t>
  </si>
  <si>
    <t xml:space="preserve">10.c De aquí a 2030, reducir a menos del 3% los costos de transacción de las remesas de los migrantes y eliminar los corredores de remesas con un costo superior al 5% </t>
  </si>
  <si>
    <t xml:space="preserve">10.c.1 Costo de las remesas como proporción del monto remitido </t>
  </si>
  <si>
    <t xml:space="preserve">Costo promedio de envío de remesas de Estados Unidos a Costa Rica, como porcentaje del monto remitido (200 o 500 dólares) </t>
  </si>
  <si>
    <t>Monto remitido
(dólares)</t>
  </si>
  <si>
    <t>$200</t>
  </si>
  <si>
    <t>$500</t>
  </si>
  <si>
    <t>IV trimestre 2015</t>
  </si>
  <si>
    <t>I Trimeste 2016</t>
  </si>
  <si>
    <t>II Trimestre 2016</t>
  </si>
  <si>
    <t>III Trimestre 2016</t>
  </si>
  <si>
    <t>IV Trimeste 2016</t>
  </si>
  <si>
    <t>I Trimestre 2017</t>
  </si>
  <si>
    <t>http://remittanceprices.worldbank.org/es/corridor/United%20States/Costa%20Rica?start_date=1483246800&amp;end_date=1491019199</t>
  </si>
  <si>
    <t>Este sitio web proporciona datos sobre el costo de enviar y recibir pequeñas cantidades de dinero de un país a otro. Llamadas remesas, estas transferencias internacionales son a menudo iniciadas por trabajadores migrantes. Los flujos de efectivo agregados y el número de participantes son enormes. De hecho, el Banco Mundial calcula que las remesas totalizaron 582.000 millones de dólares en 2015, de los cuales 432.000 millones se destinaron a países en desarrollo, en los que participaron unos 232 millones de migrantes. 
La recolección de datos a nivel nacional o regional puede ser más frecuente, detallada y adaptada a las necesidades de las comunidades locales. Por lo tanto, estas bases de datos pueden servir como una herramienta que permite a los remitentes comparar fácilmente diferentes servicios y costos y tener una idea más precisa de cuánto recibirá el beneficiario. Al mismo tiempo, la publicación de tablas de comparación de precios ayuda a empujar a los actores que compiten en el mercado hacia la eficiencia y reducir los costos.
Remittance Prices Worldwide cubre 365 "corredores de países". Los corredores incluyen 48 países remitentes y 105 países receptores.
La creación de bases de datos públicamente disponibles que contienen información detallada sobre el costo del envío de remesas ha sido identificada como uno de los medios más eficaces para mejorar la transparencia del mercado. 
En los últimos años, se han desarrollado varias bases de datos nacionales o regionales para la comparación de precios de remesas (ver Recursos). Sin embargo, estos sitios no siempre utilizan una metodología consistente.</t>
  </si>
  <si>
    <t>Dólares</t>
  </si>
  <si>
    <t>• Costo de las remesas.
• Monto total remitido.</t>
  </si>
  <si>
    <t xml:space="preserve">Por definir </t>
  </si>
  <si>
    <t xml:space="preserve">Por monto remitido </t>
  </si>
  <si>
    <t>Base de datos del Banco Mundial</t>
  </si>
  <si>
    <t xml:space="preserve">En la metadata global (UN) está el enlace a una sitio web del Banco Mundial en la que se encuentra disponible la información de la tabla.
Ell BCCR no lleva los registros de los costos de las remensas </t>
  </si>
  <si>
    <t>Banco Mundial</t>
  </si>
  <si>
    <t xml:space="preserve">Objetivo 11. Lograr que las ciudades y los asentamientos humanos sean inclusivos, seguros, resilientes  y sostenibles </t>
  </si>
  <si>
    <t>11.1.1.a</t>
  </si>
  <si>
    <t>11.1.1.b</t>
  </si>
  <si>
    <t>11.1.1.c</t>
  </si>
  <si>
    <t xml:space="preserve">a. Porcentaje de la población en viviendas con estado físico de la vivienda malo, desglosada por zona y región de planificación. </t>
  </si>
  <si>
    <t>Proporción de población urbana que vive en tugurios 11/</t>
  </si>
  <si>
    <t>Porcentaje de viviendas en tugurio, móviles o eventuales 11/</t>
  </si>
  <si>
    <t>Porcentaje de viviendas con tenencia en precario, cedida o prestada 11/</t>
  </si>
  <si>
    <t>Porcentaje de viviendas en mal estado 11/ 12/</t>
  </si>
  <si>
    <t>Porcentaje de viviendas en regular estado 11/ 13/</t>
  </si>
  <si>
    <t>n.d.</t>
  </si>
  <si>
    <t>• Estado Físico de la vivienda (EFI).
• Personas en viviendas que tiene  estado físico malo.
• Total de personas.</t>
  </si>
  <si>
    <t xml:space="preserve"> Zona y región de planificación</t>
  </si>
  <si>
    <t xml:space="preserve">Encuesta Nacional de Hogares </t>
  </si>
  <si>
    <t>La variable estado físico de la vivienda cuenta con las  categorías , malo, regular y bueno, en este cálculo se hace la selección por persona, aunque la variable original es por vivienda. 
Para la construcción de la variable, "Estado físico de la vivienda" (EFI) se utiliza la variable V7 y se agrupan en "Malo" las opciones V7a=1 y V7a+V7b+V7c =3, 4, 5.</t>
  </si>
  <si>
    <t xml:space="preserve">b. Porcentaje de la población con tipo de vivienda en tugurio, desglosada por zona y región de planificación. </t>
  </si>
  <si>
    <t>• Tipo de vivienda (V1).
• Personas con tipo de vivienda igual a tugurio.
• Total de personas.</t>
  </si>
  <si>
    <t>Para el cálculo de este indicador se utiliza la variable "tipo de vivienda" (V1) que posee las categorías, Casa en condominio o residencial cerrado, Casa independiente, En fila o contigua, En edificio (condominio vertical o apartamento), Cuartería, Tugurio.</t>
  </si>
  <si>
    <t>c. Porcentaje de la población que vive en precario, desglosada por zona y región de planificación.</t>
  </si>
  <si>
    <t>• Personas con tipo de tenencia de la vivienda en precario.
• Total de personas.</t>
  </si>
  <si>
    <t>Para el cálculo de este indicador se utiliza la variable "tipo de tenencia de la vivienda" (V2a) que posee las categorías, En precario, Alquilada,  Propia pagando a plazos, Propia totalmente pagada, otra tenencia (cedida, prestada).</t>
  </si>
  <si>
    <t>(506) 2282-9280 Ext: 317</t>
  </si>
  <si>
    <t>Cantidad total de personas que utilizan el servicio de transporte público por cada ruta autorizada</t>
  </si>
  <si>
    <t xml:space="preserve">11.3 De aquí a 2030, aumentar la urbanización inclusiva y sostenible y la capacidad para la planificación y la gestión participativas, integradas y sostenibles de los asentamientos humanos en todos los países </t>
  </si>
  <si>
    <t xml:space="preserve">11.5 De aquí a 2030, reducir significativamente el número de muertes causadas por los desastres, incluidos los relacionados con el agua, y de personas afectadas por ellos, y reducir considerablemente las pérdidas económicas directas provocadas por los desastres en comparación con el producto interno bruto mundial, haciendo especial hincapié en la protección de los pobres y las personas en situaciones de vulnerabilidad </t>
  </si>
  <si>
    <t>Fuente: Comisión Nacional de Emergencias</t>
  </si>
  <si>
    <t xml:space="preserve">Comisión Nacional de Prevención de Riesgos y Atención de Emergencias, Unidad de Desarrollo Estratégico </t>
  </si>
  <si>
    <t>Comisión Nacional de Prevención de Riesgos y Atención de Emergencias, Unidad de Desarrollo Estratégico / MIDEPLAN</t>
  </si>
  <si>
    <t>Este indicador es igual al 1.5.2
De acuerdo a las Naciones Unidas, este indicador se requiere con las siguientes desagregaciones: Por país, por caso, según el tipo de riesgo, por categoría de pérdida de activos.</t>
  </si>
  <si>
    <t>PARTÍCULAS PM10</t>
  </si>
  <si>
    <t>PARTÍCULAS PM2.5</t>
  </si>
  <si>
    <t>• Concentración de partículas.</t>
  </si>
  <si>
    <t>Gran Área Metropolitana (GAM)</t>
  </si>
  <si>
    <t>Informe de Calidad de Aire de la Gran Área Metropolitana</t>
  </si>
  <si>
    <t xml:space="preserve">Sylvia Mora Zamora    </t>
  </si>
  <si>
    <t>Secretaria de Planificación Institucional y Sectorial (SEPLA)</t>
  </si>
  <si>
    <t>MCJ, Cuenta Satélite de Cultura</t>
  </si>
  <si>
    <t>22553188   Ext: 193   / 2256-8225</t>
  </si>
  <si>
    <t xml:space="preserve">smora@mcj.go.cr  </t>
  </si>
  <si>
    <t>Tasa de casos de violencia intrafamiliar por sexo y grupos de edad, provincias y causa específica por sexo por cada 100 000 habitantes</t>
  </si>
  <si>
    <t>Tasa de casos de violencia intrafamiliar por cada 100 000 habitantes, por sexo y grupos de edad, provincias y causa específica por sexo</t>
  </si>
  <si>
    <t xml:space="preserve">  Grupo de edad </t>
  </si>
  <si>
    <t>Causa específica</t>
  </si>
  <si>
    <t>Abuso Físico</t>
  </si>
  <si>
    <t>Abuso Psicológico</t>
  </si>
  <si>
    <t>Abuso Sexual</t>
  </si>
  <si>
    <t>Negligencia y/o abandono</t>
  </si>
  <si>
    <t>Otros síndromes del maltrato (formas mixtas)</t>
  </si>
  <si>
    <t>Síndrome maltrato no especificado</t>
  </si>
  <si>
    <t>Violencia Patrimonial</t>
  </si>
  <si>
    <t>Menor de 4 años</t>
  </si>
  <si>
    <t>De 5 a 9 años</t>
  </si>
  <si>
    <t>De 10 a 14 años</t>
  </si>
  <si>
    <t>De 15 a 19 años</t>
  </si>
  <si>
    <t>De 20 a 24 años</t>
  </si>
  <si>
    <t>De 25 a 34 años</t>
  </si>
  <si>
    <t>De 35 a 64 años</t>
  </si>
  <si>
    <t>Ignorado</t>
  </si>
  <si>
    <t>Total del País</t>
  </si>
  <si>
    <t xml:space="preserve">Tasa </t>
  </si>
  <si>
    <t>• Total de la población sometida a violencia física, psicológica o sexual en los 12 meses anteriores. 
• Total de personas de la subpoblación.</t>
  </si>
  <si>
    <t xml:space="preserve">Provincias </t>
  </si>
  <si>
    <t>Sexo, grupos de edad y causa específica por sexo</t>
  </si>
  <si>
    <t>Semanal</t>
  </si>
  <si>
    <t>Boleta VE-01 sobre Enfermedades de Notificación Obligatoria</t>
  </si>
  <si>
    <t>Igual al 16.1.3</t>
  </si>
  <si>
    <t>Población residente en los cantones que disponen de planes de ordenamiento urbano</t>
  </si>
  <si>
    <t xml:space="preserve">Objetivo 12. Garantizar modalidades de consumo y producción sostenibles </t>
  </si>
  <si>
    <t>Encuesta Nacional Agropecuaria</t>
  </si>
  <si>
    <t>Xinia Andrade Ruiz</t>
  </si>
  <si>
    <t>(506) 2280-9280  Ext: 359</t>
  </si>
  <si>
    <t>xinia.andrade@inec.go.cr</t>
  </si>
  <si>
    <t xml:space="preserve">12.5 De aquí a 2030, reducir considerablemente la generación de desechos mediante actividades de prevención, reducción, reciclado y reutilización </t>
  </si>
  <si>
    <t>(506) 2522-6500 Ext: 352</t>
  </si>
  <si>
    <t>Instituto Costarricense de Turismo</t>
  </si>
  <si>
    <t>Objetivo 13. Adoptar medidas urgentes para combatir el cambio climático y sus efectos</t>
  </si>
  <si>
    <t xml:space="preserve">REGRESAR </t>
  </si>
  <si>
    <t>Objetivo 13: Adoptar medidas urgentes para combatir el cambio climático y sus efectos</t>
  </si>
  <si>
    <t xml:space="preserve">13.1 Fortalecer la resiliencia y la capacidad de adaptación a los riesgos relacionados con el clima y los desastres naturales en todos los países </t>
  </si>
  <si>
    <t>Adoptan y aplican estrategias de reducción del riesgo</t>
  </si>
  <si>
    <t>No adoptan estrategias</t>
  </si>
  <si>
    <t xml:space="preserve">Objetivo 14. Conservar y utilizar sosteniblemente los océanos, los mares y los recursos marinos  para el desarrollo sostenible </t>
  </si>
  <si>
    <t xml:space="preserve">Miguel Duran Delgado </t>
  </si>
  <si>
    <t>Departamento de Estadísticas Pesqueras</t>
  </si>
  <si>
    <t>Instituto Costarricense de Pesca y Acuicultura</t>
  </si>
  <si>
    <t>(506) 2630-0600</t>
  </si>
  <si>
    <t xml:space="preserve">mduran@incopesca.go.cr </t>
  </si>
  <si>
    <t>pH</t>
  </si>
  <si>
    <t>Según CIMAR, aún no se ha desarrollado un equipo que pueda medir el pH del agua del mar</t>
  </si>
  <si>
    <t xml:space="preserve">14.5 De aquí a 2020, conservar al menos el 10% de las zonas costeras y marinas, de conformidad con las leyes nacionales y el derecho internacional y sobre la base de la mejor información científica disponible </t>
  </si>
  <si>
    <t>Tipo de Área Silvestre Protegida</t>
  </si>
  <si>
    <t>ASP Total</t>
  </si>
  <si>
    <t xml:space="preserve">Área Terrestre Protegida  </t>
  </si>
  <si>
    <t>Área Marina Protegida</t>
  </si>
  <si>
    <t>Cantidad de ASP</t>
  </si>
  <si>
    <t>Total 
(ha)</t>
  </si>
  <si>
    <t>TOTAL</t>
  </si>
  <si>
    <t>Humedales</t>
  </si>
  <si>
    <t xml:space="preserve"> Esta proporción disminuye drásticamente si se hace respecto al Territorio Marino total= 589 682 km2</t>
  </si>
  <si>
    <t xml:space="preserve">Ministerio de Ambiente y Energía, Sistema Nacional de Área de Conservación </t>
  </si>
  <si>
    <t>Base de datos Áreas Silvestres Protegidas</t>
  </si>
  <si>
    <t>Mauricio Castillo</t>
  </si>
  <si>
    <t>mauricio.castillo@sinac.go.cr</t>
  </si>
  <si>
    <t xml:space="preserve">Objetivo 15. Proteger, restablecer y promover el uso sostenible de los ecosistemas terrestres, gestionar sosteniblemente los bosques, luchar contra la desertificación, detener e invertir la degradación de las tierras y detener la pérdida de biodiversidad </t>
  </si>
  <si>
    <t>Porcentaje de cobertura forestal respecto a la superficie total</t>
  </si>
  <si>
    <t>(Hectáreas y porcentaje)</t>
  </si>
  <si>
    <t>Tipo de uso-cobertura</t>
  </si>
  <si>
    <t>Cantidad</t>
  </si>
  <si>
    <t>Bosques</t>
  </si>
  <si>
    <t>No bosques</t>
  </si>
  <si>
    <t>Cobertura forestal</t>
  </si>
  <si>
    <t>Ministerio de Ambiente y Energía, Sistema Nacional de Información Geoambiental</t>
  </si>
  <si>
    <t xml:space="preserve">Henry Ramírez </t>
  </si>
  <si>
    <t>Departamento Conservación y Uso Sostenible de la Biodiversidad y los Servicios Ecosistémicos</t>
  </si>
  <si>
    <t>Sistema Nacional de Áreas de Conservación</t>
  </si>
  <si>
    <t>(506) 25226500 ext 306</t>
  </si>
  <si>
    <t xml:space="preserve">henry.ramirez@sinac.go.cr </t>
  </si>
  <si>
    <t xml:space="preserve">Mauricio Castillo </t>
  </si>
  <si>
    <t xml:space="preserve">Información y Regularización del territorio </t>
  </si>
  <si>
    <t>(506) 25226500</t>
  </si>
  <si>
    <t>Sonia Lobo</t>
  </si>
  <si>
    <t>sonia.lobo@sinac.go.cr</t>
  </si>
  <si>
    <t>Adriana Aguilar</t>
  </si>
  <si>
    <t>Sistema Nacional de Áreas de Conservación - CUSBE</t>
  </si>
  <si>
    <t>(506) 2522-6500</t>
  </si>
  <si>
    <t>adriana.aguilar@sinac.go.cr</t>
  </si>
  <si>
    <t>(506) 2522-6500 Ext: 306</t>
  </si>
  <si>
    <t>15.4 De aquí a 2030, asegurar la conservación de los ecosistemas montañosos, incluida su diversidad biológica, a fin de mejorar su capacidad de proporcionar beneficios esenciales para el desarrollo sostenible </t>
  </si>
  <si>
    <t>Clase</t>
  </si>
  <si>
    <t>Superficie total</t>
  </si>
  <si>
    <t>Forestal</t>
  </si>
  <si>
    <t>Tierras de cultivo</t>
  </si>
  <si>
    <t>Asentamientos</t>
  </si>
  <si>
    <t>Otras tierras</t>
  </si>
  <si>
    <t>Nubes</t>
  </si>
  <si>
    <t>Forestal: Corresponde a bosque secundario, maduro y plantación forestal</t>
  </si>
  <si>
    <t>Uso de la tierra en las áreas de montaña, por tipo de uso según categorías Kapos, 2018 (Km2 y porcentaje )</t>
  </si>
  <si>
    <t>Mide la proporción del área de cobertura de la vegetación verde en las zonas de montaña (bosques, arbustos, árboles, tierras de pasto, tierras de cultivo, humedales, páramos, asentamientos humanos).</t>
  </si>
  <si>
    <t>Área de montaña
Tipos de cobertura</t>
  </si>
  <si>
    <t>Por clase de Kapos y por tipo de cobertura.</t>
  </si>
  <si>
    <t>Curvas de nivel de las Hojas Cartográficas a escala 1:50000 para Costa Rica
Mapa mundial de montañas basado Clasificación de montañas PNUMA-WCMC 
Inventario Nacional Forestal de Costa Rica
Inventario Nacional de Gases de Efecto Invernadero y absorción de carbono de Costa Rica.
Inventario Nacional de Humedales de Costa Rica</t>
  </si>
  <si>
    <t>Marilyn Calvo Méndez</t>
  </si>
  <si>
    <t>Instituto Metereológico Nacional</t>
  </si>
  <si>
    <t>mcalvo@imn.ac.cr</t>
  </si>
  <si>
    <t>Eugenia Arguedas</t>
  </si>
  <si>
    <t>MINAE</t>
  </si>
  <si>
    <t>Benjamin Pavlosky
Angie Sanchez Nuñez</t>
  </si>
  <si>
    <t>Sistema Nacional de Áreas de Conservación - Vida Silvestre</t>
  </si>
  <si>
    <t xml:space="preserve">(506) 2522-6500 Ext: </t>
  </si>
  <si>
    <t>angie.sanchez@sinac.go.cr</t>
  </si>
  <si>
    <t>(506) 2522-6500 Ext:</t>
  </si>
  <si>
    <t>eugenia.arguedas@sinac.go.cr</t>
  </si>
  <si>
    <t xml:space="preserve">Objetivo 16. Promover sociedades pacíficas e inclusivas para el desarrollo sostenible, facilitar el acceso  a la justicia para todos y construir a todos los niveles instituciones eficaces e inclusivas que rindan cuentas </t>
  </si>
  <si>
    <t>País de origen</t>
  </si>
  <si>
    <t>Grupo de Edad (en años cumplidos)</t>
  </si>
  <si>
    <t>Centroamérica</t>
  </si>
  <si>
    <t xml:space="preserve">Norte América </t>
  </si>
  <si>
    <t>Información ignorada</t>
  </si>
  <si>
    <t>Costa Rica</t>
  </si>
  <si>
    <t>Nicaragua</t>
  </si>
  <si>
    <t>Panamá</t>
  </si>
  <si>
    <t>Estados Unidos</t>
  </si>
  <si>
    <t>Colombia</t>
  </si>
  <si>
    <t>Menos de cinco años</t>
  </si>
  <si>
    <t>De 15 a 17 años</t>
  </si>
  <si>
    <t>De 65 y más años</t>
  </si>
  <si>
    <t>* Calculada a partir de las denuncias ingresadas al Organismo de Investigación Judicial.</t>
  </si>
  <si>
    <t xml:space="preserve">Tasa de homicidio doloso en Costa Rica por 100 000 habitantes, por sexo, país de origen y grupos de edad </t>
  </si>
  <si>
    <t>Tasa  por cada 100.000 habitantes</t>
  </si>
  <si>
    <t>• Número total de víctimas de homicidio dolosos.
• Total de la población residente.</t>
  </si>
  <si>
    <t xml:space="preserve">Por sexo y grupos de edad </t>
  </si>
  <si>
    <t>Poder Judicial</t>
  </si>
  <si>
    <t>Anuario de Estadísticas Policiales</t>
  </si>
  <si>
    <t xml:space="preserve">De acuerdo a las Naciones Unidas, este indicador se requiere con las siguientes desagregaciones: Desagregaciones recomendadas para este indicador son:
 el sexo y la edad de la víctima y el agresor
 relación entre la víctima y el autor (pareja, otro miembro dela familia, conocidos, etc.)
 medios de perpetración (arma de fuego, objeto contundente, etc.)
 situación contexto / motivación (el crimen organizado, la violencia de pareja,
etc.)
</t>
  </si>
  <si>
    <t>Ana Erika Rodríguez Araya</t>
  </si>
  <si>
    <t>Jefa Subproceso de Estadística</t>
  </si>
  <si>
    <t>(506) 2295-4444</t>
  </si>
  <si>
    <t>arodrigueza@poder-judicial.go.cr</t>
  </si>
  <si>
    <t xml:space="preserve">Costa Rica: Tasa de casos por violencia intrafamiliar por cada 100 000 habitantes, por sexo, </t>
  </si>
  <si>
    <t>Tasa por cada 100.000 habitantes</t>
  </si>
  <si>
    <t>Provincias</t>
  </si>
  <si>
    <t>Número de víctimas detectadas de la trata de personas, desglosado por sexo y tipo de explotación</t>
  </si>
  <si>
    <t>Servidumbre</t>
  </si>
  <si>
    <t xml:space="preserve">Comprende el número de personas detectadas como victimas de trata donde se define trata como el reclutamiento, transporte, traslado, acogida o la recepción de personas, mediante la amenaza o el uso de la fuerza u otras formas de coacción, rapto, fraude, engaño, abuso de poder o de una situación vulnerable o la entrega o recepción de pagos o beneficios para obtener el consentimiento de una persona que tenga autoridad sobre otra, con fines de explotación.
Se clasifican lo fines de la trata de personas en:
Explotación sexual: prostitución forzada, explotación sexual comercial de personas menores de edad, relaciones sexuales remuneradas, espectáculos con contenido sexual.
Explotación laboral: Maquilas, servicio doméstico, minas, trabajo agrícola y pesca.
Servidumbre y matrimonio: matrimonio servil, trabajo doméstico, mendicidad.
Explotación en actividades delictivas: venta de drogas, armas, artículos robados, etc.; robos y sicarios.
Extracción de órganos: Sustracción de un componente anatómico, órgano y tejido sin consentimiento o bajo coerción.
Adopción irregular: vientres de alquiler, adopción equiparable a una venta o de manera ilegal.
</t>
  </si>
  <si>
    <t>• Número de personas detectadas como víctimas de trata.</t>
  </si>
  <si>
    <t>Por sexo, tipo de explotación</t>
  </si>
  <si>
    <t>Coalicion Nacional contra el Trafico Ilícito de Migrantes y la Trata de Personas</t>
  </si>
  <si>
    <t>De acuerdo a las Naciones Unidas, este indicador se requiere con las siguientes desagregaciones: La desagregación recomendada para este indicador es:
• Sexo de la víctima
• Edad de la víctima
• Forma de explotación</t>
  </si>
  <si>
    <t>Porcentaje de Población joven de 18 a 29 años que ha sufrido algún tipo de violencia sexual</t>
  </si>
  <si>
    <t>Que ha sufrido algún tipo de violencia sexual</t>
  </si>
  <si>
    <t xml:space="preserve">Porcentaje   que ha sufrido violencia sexual </t>
  </si>
  <si>
    <t>Consejo de la Persona Jóven , Unidad de Investigación</t>
  </si>
  <si>
    <t>Encuesta Nacional de Juventudes</t>
  </si>
  <si>
    <t>De acuerdo a las Naciones Unidas, este indicador se requiere con las siguientes desagregaciones: Desagregaciones por edad, sexo, estado marital, lugar de residencia.</t>
  </si>
  <si>
    <t xml:space="preserve">Johanna Arce Sancho </t>
  </si>
  <si>
    <t>Jefa de la Unidad de investigación</t>
  </si>
  <si>
    <t>Consejo de la Persona Jóven</t>
  </si>
  <si>
    <t xml:space="preserve">(506) 2280-4376 
(506) 2283-9660
(506) 2253-4131 </t>
  </si>
  <si>
    <t xml:space="preserve">jarce@cpj.go.cr </t>
  </si>
  <si>
    <t>Cuatrienal</t>
  </si>
  <si>
    <t xml:space="preserve">Eddy Madrigal </t>
  </si>
  <si>
    <t xml:space="preserve">Número de personas detenidas sin sentencia a la orden de las oficinas judiciales por sexo y tiempo de detención </t>
  </si>
  <si>
    <t xml:space="preserve">Tiempo de detención </t>
  </si>
  <si>
    <t>Masculino</t>
  </si>
  <si>
    <t>Femenino</t>
  </si>
  <si>
    <t>Hasta 1 mes</t>
  </si>
  <si>
    <t>Más de 1 a 2 meses</t>
  </si>
  <si>
    <t>Más de 2 a 3 meses</t>
  </si>
  <si>
    <t>Más de 3 a 6 meses</t>
  </si>
  <si>
    <t>Más de 6 a 9 meses</t>
  </si>
  <si>
    <t>Más de 9 meses a 1 año</t>
  </si>
  <si>
    <t>Más de 1 año a 1 año y 6 meses</t>
  </si>
  <si>
    <t>Más de 1 año y 6 meses a 2 años</t>
  </si>
  <si>
    <t>Más de 2 años a 2 años y 6 meses</t>
  </si>
  <si>
    <t>Población en situación de detención en las oficinas judiciales, que aún no han sido condenados.
Para los fines del indicador, las personas que hayan recibido una decisión 'no final' (por ejemplo, cuando una convicción es sujeta a apelación) son considerados como 'condenado'.</t>
  </si>
  <si>
    <t>• Número total de personas en situación de detención que aún no han sido condenados.</t>
  </si>
  <si>
    <t xml:space="preserve">Por sexo y tiempo de detención </t>
  </si>
  <si>
    <t>Anuario de Estadísticas Judiciales</t>
  </si>
  <si>
    <t>De acuerdo a las Naciones Unidas, este indicador se requiere con las siguientes desagregaciones: Desagregación recomendada para este indicador son:
 edad y sexo
 duración de la detención preventiva (sin sentencia)</t>
  </si>
  <si>
    <t>De acuerdo a las Naciones Unidas, este indicador se requiere con las siguientes desagregaciones: Los datos podrían ser desagregados, dependiendo de la metodología, al IFF resultantes de la falsificación de la facturación y otros medios de transferencias.</t>
  </si>
  <si>
    <t>Nacira Valverde Bermúdez</t>
  </si>
  <si>
    <t>Dirección de Planificación</t>
  </si>
  <si>
    <t>(506) 2229-5360</t>
  </si>
  <si>
    <t>arodrigueza@Poder-Judicial.go.cr</t>
  </si>
  <si>
    <t>Armas de fuego decomisadas según tipo</t>
  </si>
  <si>
    <t>Pistola</t>
  </si>
  <si>
    <t>Revolver</t>
  </si>
  <si>
    <t>Hechiza</t>
  </si>
  <si>
    <t>Escopeta</t>
  </si>
  <si>
    <t xml:space="preserve">Carabina </t>
  </si>
  <si>
    <t>Rifle</t>
  </si>
  <si>
    <t>Subametralladora</t>
  </si>
  <si>
    <t>N/I</t>
  </si>
  <si>
    <t>Por tipo de arma</t>
  </si>
  <si>
    <t>Diaria</t>
  </si>
  <si>
    <t>Ministerio de Seguridad Pública, Inteligencia Policial</t>
  </si>
  <si>
    <t>Registro de Armas Decomisadas- Informes policiales / Actas de decomisos.</t>
  </si>
  <si>
    <t>Inteligencia Policial</t>
  </si>
  <si>
    <t>Ministerio de Seguridad Pública</t>
  </si>
  <si>
    <t xml:space="preserve">16.5 Reducir considerablemente la corrupción y el soborno en todas sus formas </t>
  </si>
  <si>
    <t>Denuncias</t>
  </si>
  <si>
    <t>De acuerdo a las Naciones Unidas, este indicador se requiere con las siguientes desagregaciones: Desagregación recomendada para este indicador son:
 edad y sexo
 tipo de oficial</t>
  </si>
  <si>
    <t>http://espanol.enterprisesurveys.org/data/exploreeconomies/2010/costa-rica#corruption</t>
  </si>
  <si>
    <t xml:space="preserve">16.6 Crear a todos los niveles instituciones eficaces y transparentes que rindan cuentas </t>
  </si>
  <si>
    <t xml:space="preserve">Gastos del estado como proporción del presupuesto inicial </t>
  </si>
  <si>
    <t>Tipo de gasto</t>
  </si>
  <si>
    <t>Gasto Total</t>
  </si>
  <si>
    <t>Gasto Total sin Intereses</t>
  </si>
  <si>
    <t>Sistema SIGAF</t>
  </si>
  <si>
    <t>De acuerdo a las Naciones Unidas, este indicador se requiere con las siguientes desagregaciones: Este indicador puede desagregarse por diferentes gastos sectoriales (por cada función importante y según la clasificación económica).</t>
  </si>
  <si>
    <t xml:space="preserve">Ana Miriam Araya </t>
  </si>
  <si>
    <t xml:space="preserve">Directora Ejecutiva Secretaría Técnica de la Autoridad Presupuestaria Unidad de Análisis y Seguimiento Fiscal </t>
  </si>
  <si>
    <t>(506) 2539-6326</t>
  </si>
  <si>
    <t>arayapa@hacienda.go.cr</t>
  </si>
  <si>
    <t>De acuerdo a las Naciones Unidas, este indicador se requiere con las siguientes desagregaciones: Los datos deberían desglosarse por tipo de servicio público visitada (por ejemplo, salud, educación, vivienda, servicios sociales, policía, tribunales). Los datos también deben desglosarse por ubicación geográfica y el origen étnico, sexo, edad, ingresos, condición de discapacidad, religión, estatus migratorio o el desplazamiento, el estado civil, o estado de indígena o minoría, la orientación sexual y la identidad de género del usuario del servicio.</t>
  </si>
  <si>
    <t>De acuerdo a las Naciones Unidas, este indicador se requiere con las siguientes desagregaciones: Puede ser desagregada por organización internacional</t>
  </si>
  <si>
    <t>De acuerdo a las Naciones Unidas, este indicador se requiere con las siguientes desagregaciones: Datos por sexo, edad, lugar de residencia, los quintiles de riqueza y otras características de los antecedentes.</t>
  </si>
  <si>
    <t>Luis Antonio Bolaños</t>
  </si>
  <si>
    <t>Dirección General del Registro Civil</t>
  </si>
  <si>
    <t>(506) 2287-5447</t>
  </si>
  <si>
    <t>lbolanos@tse.go.cr</t>
  </si>
  <si>
    <t>De acuerdo a las Naciones Unidas, este indicador se requiere con las siguientes desagregaciones: Los datos sobre el indicador está desagregado por tipo de violación, profesión / área de trabajo, origen étnico, sexo, edad, ingresos, ubicación geográfica, discapacidad, religión, o el estado de desplazamiento o migratorio, minorías o la condición de indígena, la orientación sexual y la identidad de género de la víctima, y características relevantes del autor, si se conoce (funcionario público, agente particular, de otra entidad, el sexo, la edad). El indicador también podría distinguir sobre la base de la opinión política de la víctima donde esto se ha expresado.</t>
  </si>
  <si>
    <t>De acuerdo a las Naciones Unidas, este indicador se requiere con las siguientes desagregaciones: El indicador puede desagregarse en términos del grado en que la residencia de los ciudadanos afecta su capacidad para acceder a la información (por ejemplo, cómo hacer el acceso a habitantes rurales, peri-rurales, urbanas y peri urbanas a información de los organismos públicos). También puede desagregarse en términos de si el género influye en la capacidad para información de acceso.</t>
  </si>
  <si>
    <t>De acuerdo a las Naciones Unidas, este indicador se requiere con las siguientes desagregaciones: Mientras que la desagregación de la información no es aplicable para este indicador, puede ser deseable resaltar el tipo de INDH, si Ombudsman, la comisión de los derechos humanos, cuerpo consultivo, instituto basado en la investigación, etc.</t>
  </si>
  <si>
    <t>De acuerdo a las Naciones Unidas, este indicador se requiere con las siguientes desagregaciones: Los datos para este indicador deben desagregarse por motivo de discriminación, la relación con la persona o entidad que sentían haber discriminado (empleador / empleado, funcionario público o empleado, la empresa privada, profesor / alumno, etc.), y el lugar en que la discriminación ha ocurrido (el trabajo, la calle, el hogar, la escuela, etc.). Este indicador debe también desglosarse por edad, sexo, región y grupo de población.</t>
  </si>
  <si>
    <t>Objetivo 17. Fortalecer los medios de implementación y revitalizar la Alianza Mundial para el Desarrollo Sostenible / Finanzas</t>
  </si>
  <si>
    <t xml:space="preserve">17.1 Fortalecer la movilización de recursos internos, incluso mediante la prestación de apoyo internacional a los países en desarrollo, con el fin de mejorar la capacidad nacional para recaudar ingresos fiscales y de otra índole </t>
  </si>
  <si>
    <t>Ingresos Totales</t>
  </si>
  <si>
    <t>I- Ingresos Corrientes:</t>
  </si>
  <si>
    <t>II- Ingresos de Capital</t>
  </si>
  <si>
    <t xml:space="preserve">Total de ingresos corrientes </t>
  </si>
  <si>
    <t>I-1 Ingresos Tributarios</t>
  </si>
  <si>
    <t>I-2 Contribuciones Sociales</t>
  </si>
  <si>
    <t>I-3  Ingresos no Tributarios</t>
  </si>
  <si>
    <t>I-4    Transferencias</t>
  </si>
  <si>
    <t>Sistema SIGAF, liquidación de ingresos y gastos</t>
  </si>
  <si>
    <t>De acuerdo a las Naciones Unidas, este indicador se requiere con las siguientes desagregaciones: Se sugiere, en base a la complejidad de la recopilación de datos, normalización de los informes, y el costo implicaciones que los datos no deben desagregarse por debajo del nivel de detalle representado en el MEFP 2014.</t>
  </si>
  <si>
    <t>De acuerdo a las Naciones Unidas, este indicador se requiere con las siguientes desagregaciones: Los datos se obtienen generalmente en un nivel de actividad, e incluyen numerosos parámetros. Pueden ser por lo tanto desglosados por proveedor y el país receptor, por los grupos de países mencionados en el destino 10b; y por sector asistido, según el tipo de financiación, y por tipo de recursos asignados.</t>
  </si>
  <si>
    <t>Porcentaje de transferencias personales (recibidas y enviadas), respecto al PIB</t>
  </si>
  <si>
    <t xml:space="preserve">Valor absoluto en cifras en millones de EUA $ </t>
  </si>
  <si>
    <t>Porcentaje del PIB</t>
  </si>
  <si>
    <t>Recibidas</t>
  </si>
  <si>
    <t>Enviadas</t>
  </si>
  <si>
    <t>• Transferencias personales enviadas y recibidas.
• PIB total.</t>
  </si>
  <si>
    <t>Estadísticas del Sector externo</t>
  </si>
  <si>
    <t>Ejecutivo del Área de Estadística del Sector Externo</t>
  </si>
  <si>
    <t>Meta país no identificado.</t>
  </si>
  <si>
    <t>Objetivo 17. Fortalecer los medios de implementación y revitalizar la Alianza Mundial para el Desarrollo Sostenible / Tecnología</t>
  </si>
  <si>
    <t xml:space="preserve"> Total</t>
  </si>
  <si>
    <t xml:space="preserve"> Central</t>
  </si>
  <si>
    <t xml:space="preserve"> Chorotega</t>
  </si>
  <si>
    <t xml:space="preserve"> Pacífico Central</t>
  </si>
  <si>
    <t xml:space="preserve"> Brunca</t>
  </si>
  <si>
    <t xml:space="preserve"> Huetar Atlántica</t>
  </si>
  <si>
    <t xml:space="preserve"> Huetar Norte</t>
  </si>
  <si>
    <t xml:space="preserve">Zona y región de planificación  </t>
  </si>
  <si>
    <t>De acuerdo a las Naciones Unidas, este indicador se requiere con las siguientes desagregaciones: Datos desagregar por regiones (geográficas y/o urbanas/rurales) por sexo, por grupo de edad, por nivel educativo, por estatus de la fuerza laboral y por ocupación. El ITU obtiene estos los datos para todas estas divisiones de los países.</t>
  </si>
  <si>
    <t>Objetivo 17. Fortalecer los medios de implementación y revitalizar la Alianza Mundial para el Desarrollo Sostenible / Creación de capacidad</t>
  </si>
  <si>
    <t>De acuerdo a las Naciones Unidas, este indicador se requiere con las siguientes desagregaciones: Los datos se obtienen en general en un nivel de actividad, e incluyen numerosos parámetros. Ellos pueden por lo tanto ser desglosada por proveedor y el país receptor, por los grupos de países; y por la asistencia a cada subsector, según el tipo de financiación, y el tipo de recursos asignados.</t>
  </si>
  <si>
    <t>Promedio</t>
  </si>
  <si>
    <t>1997*</t>
  </si>
  <si>
    <t xml:space="preserve">Promedio arancelario ponderado en todo el mundo </t>
  </si>
  <si>
    <t>El promedio arancelario ponderado en todo el mundo es un indicador que provee el valor de los derechos de aduana percibidos por cada pais importador  de todos sus socios comerciales. La unidad de medida sera en terminos de %</t>
  </si>
  <si>
    <t>Ministerio de Comercio Exterior</t>
  </si>
  <si>
    <t>De acuerdo a las Naciones Unidas, este indicador se requiere con las siguientes desagregaciones: Este indicador puede desagregarse y se analiza por sectores de productos, por regiones geográficas y por el nivel de desarrollo.</t>
  </si>
  <si>
    <t>De acuerdo a las Naciones Unidas, este indicador se requiere con las siguientes desagregaciones: Este indicador puede desagregarse y se analiza por tipo de tarifas (aranceles NMF y los aranceles preferenciales), producto sector, por región geográfica y por el nivel de desarrollo.</t>
  </si>
  <si>
    <t>Objetivo 17. Fortalecer los medios de implementación y revitalizar la Alianza Mundial para el Desarrollo Sostenible / Cuestiones sistémicas / Coherencia normativa e institucional</t>
  </si>
  <si>
    <t>Se debe construir la definición. Podría ser alguna de las matrices de contabilidad nacional</t>
  </si>
  <si>
    <t xml:space="preserve">17.15 Respetar el margen normativo y el liderazgo de cada país para establecer y aplicar políticas de erradicación de la pobreza y desarrollo sostenible </t>
  </si>
  <si>
    <t>De acuerdo a las Naciones Unidas, este indicador se requiere con las siguientes desagregaciones: Teniendo en cuenta el enfoque de abajo hacia arriba en la generación del indicador, la desagregación será posible en el
nivel de los países, a nivel del proveedor, a nivel de sector, como a nivel de proyecto de desarrollo.</t>
  </si>
  <si>
    <t>Objetivo 17. Fortalecer los medios de implementación y revitalizar la Alianza Mundial para el Desarrollo Sostenible / Cuestiones sistémicas / Alianza entre múltiples interesados</t>
  </si>
  <si>
    <t>De acuerdo a las Naciones Unidas, este indicador se requiere con las siguientes desagregaciones: El indicador se presenta como una agregada global que se genera a través de un enfoque de abajo hacia arriba
donde los datos se recogen a nivel del país y por lo tanto puede desagregarse a nivel de
países (tanto para el desarrollo de cooperación proveedores y receptores) para el análisis nacional y
diálogo mutuo. Los datos también pueden ser desagregados adicionalmente de acuerdo con los indicadores individuales (es decir,
dimensiones específicas de cooperación para el desarrollo efectivo) que se incluyen dentro de los 
marcos de seguimiento de las partes interesadas.</t>
  </si>
  <si>
    <t>Objetivo 17. Fortalecer los medios de implementación y revitalizar la Alianza Mundial para el Desarrollo Sostenible / Cuestiones sistémicas / Datos, vigilancia y rendición de cuentas</t>
  </si>
  <si>
    <t xml:space="preserve">17.18 De aquí a 2020, mejorar el apoyo a la creación de capacidad prestado a los países en desarrollo, incluidos los países menos adelantados y los pequeños Estados insulares en desarrollo, para aumentar significativamente la disponibilidad de datos oportunos, fiables y de gran calidad desglosados por ingresos, sexo, edad, raza, origen étnico, estatus migratorio, discapacidad, ubicación geográfica y otras características pertinentes en los contextos nacionales </t>
  </si>
  <si>
    <t>De acuerdo a las Naciones Unidas, este indicador se requiere con las siguientes desagregaciones: No aplica</t>
  </si>
  <si>
    <t xml:space="preserve">17.18.2 Número de países que cuentan con legislación nacional sobre las estadísticas acorde con los Principios Fundamentales de las Estadísticas Oficiales </t>
  </si>
  <si>
    <t>Tasa de crecimiento de la población ocupada y de la productividad laboral a volumen de precios del año anterior encadenado por persona empleada</t>
  </si>
  <si>
    <t>Producto Interno Bruto (PIB) a precios de volumen del año anterior encadenado 
Empleo total</t>
  </si>
  <si>
    <t>Instituto Nacional de Estadística y Censos
Banco Central de Costa Rica</t>
  </si>
  <si>
    <t>● Número de muertes por accidentes de tránsito.
● Total de la población.</t>
  </si>
  <si>
    <t xml:space="preserve">Es la representatividad que tienen los sindicatos con respecto a las personas ocupadas a nivel nacional </t>
  </si>
  <si>
    <t>No se puede calcular por sexo y condición de migrante porque las organizaciones sindicales no llevan las nóminas desglosadas por estos conceptos</t>
  </si>
  <si>
    <t>La tasa de negociación colectiva mide la cobertura de la negociación y se define como la proporción de empleados a los cuales se aplica un convenio colectivo.</t>
  </si>
  <si>
    <t>Este indicador no puede ser desglosado por sexo y condición de migrante por no encontrarse disponible.</t>
  </si>
  <si>
    <t>Indicador proxy</t>
  </si>
  <si>
    <t>(506) 22433220</t>
  </si>
  <si>
    <t xml:space="preserve">Lucrecia Salazar Villalobos </t>
  </si>
  <si>
    <t>(506) 22433226</t>
  </si>
  <si>
    <t xml:space="preserve">Porcentaje de la energía renovable en el uso total de energía </t>
  </si>
  <si>
    <t xml:space="preserve">
Donde:
PER: Proporción de la energía renovable en el uso  final total de energía.
UFER: Uso de energía de todas las fuentes renovables.
UFTE: Uso final total de energía.
El uso energético calculado en la Cuenta de Energía, se basa en los lineamientos del Sistema de Contabilidad Económica Ambiental (SCAE-2012).
Para la elaboración de la cuenta de energía se utilizan las cantidades consumidas de cada producto, indicadas en el Balance Energético generado por la Secretaría de Planificación Subsectorial de Energía (SEPSE) del Ministerio de Ambiente y Energía. Los totales de control se desagregan utilizando el consumo indicado en los cuadros de Oferta y Uso (COU) del Banco Central de Costa Rica (BCCR) y los informes de ventas de la Refinadora Costarricense de Petróleo (RECOPE). 
</t>
  </si>
  <si>
    <t>PER: porcentaje.
UFER y UFTE: terajulios.</t>
  </si>
  <si>
    <t xml:space="preserve">Representa la participación de la energía de fuentes renovables dentro del uso total de energía del país. 
Es una medida que refleja la diversificación de las fuentes, así como la depencia de los recursos renovables para la generación energética del país. </t>
  </si>
  <si>
    <t>1. Uso de energía de todas las fuentes renovables.
2. Uso final total de energía.</t>
  </si>
  <si>
    <t>Cuenta de Energía, Área de Estadísticas Ambientales, Banco Central de Costa Rica. Disponible en: https://www.bccr.fi.cr/seccion-cuentas-ambientales/cuentas-ambientales</t>
  </si>
  <si>
    <t>Cuenta de Energía</t>
  </si>
  <si>
    <t xml:space="preserve">Al utilizar la Cuenta de Energía como fuente de información, se debe tener en cuenta que metodológicamente esta considera el principio de residencia, lo cual implica que el uso energético indicado difiere del registro en el Balance de Energía nacional. La aplicación del principio de residencia genera que este indicador sea comparable con otros indicadores de Cuentas Nacionales. 
El uso energético considerado en este indicador, es equivalente al uso energético considerado en los indicadores 7.3.1 y 9.4.1 en los productos energéticos que se comparten entre indicadores. 
</t>
  </si>
  <si>
    <t>USO ENERGÉTICO PRIMARIO/VA POR ACTIVIDAD ECONÓMICA</t>
  </si>
  <si>
    <t>Intensidad energética de la energía primaria por PIB</t>
  </si>
  <si>
    <t>Indicador propuesto por Nacionales Unidas</t>
  </si>
  <si>
    <t xml:space="preserve">
El uso energético calculado en la Cuenta de Energía, se basa en los lineamientos del Sistema de Contabilidad Económica Ambiental (SCAE-2012).
Para la elaboración de la cuenta de energía se utilizan las cantidades consumidas de cada producto, indicadas en el Balance Energético generado por la Secretaría de Planificación Subsectorial de Energía (SEPSE) del Ministerio de Ambiente y Energía. Los totales de control se desagregan utilizando el consumo indicado en los cuadros de Oferta y Uso (COU) del Banco Central de Costa Rica (BCCR) y los informes de ventas de la Refinadora Costarricense de Petróleo (RECOPE). 
</t>
  </si>
  <si>
    <t>Cantidad de energía primaria necesaria para generar una unidad monetaria de PIB.
Su análisis histórico permite determinar mejoras (o deficiencias) en el uso de los recursos energéticos primarios.</t>
  </si>
  <si>
    <t>Uso de energía primaria total.
Producto interno bruto.</t>
  </si>
  <si>
    <t>Cuenta de Energía, Área de Estadísticas Ambientales, Banco Central de Costa Rica. Disponible en: https://www.bccr.fi.cr/seccion-cuentas-ambientales/cuentas-ambientales
Producto Interno Bruto y Valor Agregado Bruto, Banco Central de Costa Rica</t>
  </si>
  <si>
    <t xml:space="preserve">Al utilizar la Cuenta de Energía como fuente de información, se debe tener en cuenta que metodológicamente esta utiliza el principio de residencia, lo cual implica que el uso energético indicado difiere del registro en el Balance de Energía nacional. La aplicación del principio de residencia genera que este indicador sea comparable con otros indicadores de Cuentas Nacionales. 
El uso energético considerado en este indicador, es equivalente al uso energético considerado en los indicadores 7.2.1 y 9.4.1 en los productos energéticos que se comparten entre indicadores. </t>
  </si>
  <si>
    <t>Cantidad de energía primaria que utilizan las distintas actividades económcias para generar una unidad monetaria de VAB.
Su análisis histórico permite determinar mejoras (o deficiencias) en el uso de los recursos energéticos primarios, según la actividad económica que hace uso del producto respectivo.</t>
  </si>
  <si>
    <t>Uso de energía primaria total.
Valor agregado bruto.</t>
  </si>
  <si>
    <t>Producto interno bruto a precios
de mercado. (Millones de colones
corrientes)</t>
  </si>
  <si>
    <t>SUTEL, Dirección General de Mercados</t>
  </si>
  <si>
    <t>Porcentaje de suscripciones a telecomunicaciones por tipo de servicio, tipo de tecnología y medio de pago</t>
  </si>
  <si>
    <t>Porcentaje de la población cubierta por algún programa social</t>
  </si>
  <si>
    <t>Proporción de la población cubierta por pogramas sociales</t>
  </si>
  <si>
    <t>Institución administradodora de proyectos</t>
  </si>
  <si>
    <t>Consejo Nacional de la Persona del Adulta Mayor (CONAPAM)</t>
  </si>
  <si>
    <t>Instituto Mixto de Ayuda Social (IMAS)</t>
  </si>
  <si>
    <t>Ministerio de Trabajo y Seguridad Social (MTSS)</t>
  </si>
  <si>
    <t>Ciudad de los Niños (CDN)</t>
  </si>
  <si>
    <t>• Número de beneficiarios.
• Total de población.</t>
  </si>
  <si>
    <t>Institución administradora de proyecto.</t>
  </si>
  <si>
    <t>Fondo de Desarrollo Social y Asignaciones Familiares (FODESAF).</t>
  </si>
  <si>
    <t>El indicador de beneficiarios totales corresponde a la mejor aproximación que se puede hacer con los datos oficiales. Todavía existen importantes limitaciones y problemas en el reporte de la información por parte de las instituciones, por lo que este número debe interpretarse como la mejor aproximación posible.</t>
  </si>
  <si>
    <t>Registro de beneficiarios, FODESAF</t>
  </si>
  <si>
    <t>Director</t>
  </si>
  <si>
    <t>Desarrollo Social y Asignaciones Familiares (DESAF).</t>
  </si>
  <si>
    <t xml:space="preserve">Meta ODS Naciones Unidas </t>
  </si>
  <si>
    <t xml:space="preserve">El Laboratorio Latinoamericano de la Evaluación de la calidad de la educación (LLECE) de la UNESCO ha realizado tres evaluaciones internacionales para medir el desempeño de la región Latinoamérica y del Caribe. Debido a problemas técnico/metodológicos en la correcta aplicación de la prueba, Costa Rica no fue tomado en cuenta en el reporte del primer estudio, por lo tanto solo se muestran resultados para el Segundo Estudio Regional Comparativo y Explicativo (SERCE 2006), y para el Tercer Estudio Regional Comparativo y Explicativo (TERCE 2013).
El LLECE define cuatro niveles de desempeño para agrupar a los estudiantes.
Se considera como un nivel mínimo de competencia, el Nivel II de desempeño. Los datos de nivel de desempeño de TERCE 2013 fueron calculados con base en los niveles definidos en SERCE 2006, para efectos de comparabilidad. </t>
  </si>
  <si>
    <t>• Niños y jóvenes en I ciclo de Educación General básica (3 grado) que alcanzaron como mínimo el II Nivel de desempeño en la prueba SERCE y TERCE, en (i) lectura y en (ii)  matemática. Es decir, se consideran los estudiantes del Nivel II, III y IV.
• Total niños y jóvenes en I ciclo de Educación General básica (3 grado). Se consideran en el denominador todos los niveles de desempeño de las pruebas SERCE y TERCE.</t>
  </si>
  <si>
    <t>1997, 2003, 2013, 2019 (cuarto estudio)</t>
  </si>
  <si>
    <t>Se utilizan las bases de datos provistas por la Oficina Regional de Educación para América Latina y el Caribe (OREALC/UNESCO Santiago), y se basan en el Segundo Estudio Regional Comparativo y Explicativo (SERCE) y en el Tercer Estudio Regional Comparativo y Explicativo (TERCE), proyectos liderados por el Laboratorio Latinoamericano para la Evaluación de la Calidad de la Educación (LLECE).</t>
  </si>
  <si>
    <t>SERCE 2006 y TERCE 2013</t>
  </si>
  <si>
    <t>Dixie Brenes Vindas</t>
  </si>
  <si>
    <t xml:space="preserve"> dixie.brenes.vindas@mep.go.cr</t>
  </si>
  <si>
    <t>Departamento de Análisis Estadístico</t>
  </si>
  <si>
    <t>(506) 2258-0764 ext 1250</t>
  </si>
  <si>
    <t>…</t>
  </si>
  <si>
    <t>• Matrícula inicial en el Ciclo de Transición.
• Población de 5 años, la cual es la edad oficial para asistir al Ciclo de Transición.</t>
  </si>
  <si>
    <t>Censo escolar-Informe Inicial</t>
  </si>
  <si>
    <t>Información no disponible en el Departamento de Análisis Estadístico.</t>
  </si>
  <si>
    <t>Es poco objetivo crear una escala de medición a partir de la cual se pueda aplicar el "grado en que "ciertos temas se incluyen en distintas políticas y documentos. Es importante aclarar que el hecho de que un tema aparezca en la redacción de un documento (por ejemplo, en la Ley Fundamental de Educación) no garantiza su aplicación en la práctica ni permite medir el “grado” que con que se incluyó en dicho documento. 
Es el mismo indicador que el 12.8.1</t>
  </si>
  <si>
    <t>María Alexandra Ulate Espinoza</t>
  </si>
  <si>
    <t>Directora, Dirección de Desarrollo Curricular</t>
  </si>
  <si>
    <t>(506) 2255-1251</t>
  </si>
  <si>
    <t>maria.ulate.espinoza@mep.go.cr</t>
  </si>
  <si>
    <t>1/ Electricidad proviene de ICE o CNFL, ESPH o JASEC, Cooperativa, Panel Solar o de otra fuente.</t>
  </si>
  <si>
    <t>2/ Instituciones que reportaron al menos una computadora de escritorio o portátil en buen estado conectada a internet de uso estrictamente pedagógico o de uso pedagógico y administrativo.</t>
  </si>
  <si>
    <t>Computa-
doras conectadas a internet</t>
  </si>
  <si>
    <t>Computado-
ras pedagó-
gicas</t>
  </si>
  <si>
    <t>Infraestruc-
tura
adaptada</t>
  </si>
  <si>
    <t>III Ciclo y 
Educ. Diversificada</t>
  </si>
  <si>
    <t>Meta ODS Naciones Unidas</t>
  </si>
  <si>
    <t>• Centros educativos con acceso al servicio determinado. 
• Total de centros.</t>
  </si>
  <si>
    <t>Nivel educativo (I y II Ciclos, III Ciclo y Educación Diversificada (no se incluyen las secciones nocturnas, académicas y técnicas).</t>
  </si>
  <si>
    <t>Censo Escolar-Informe Inicial</t>
  </si>
  <si>
    <t>a) CINE 0</t>
  </si>
  <si>
    <t xml:space="preserve">b) CINE 1 </t>
  </si>
  <si>
    <t>c) CINE 2</t>
  </si>
  <si>
    <t>d) CINE 3</t>
  </si>
  <si>
    <t>CINE 0, 1, 2 y 3. Sexo. Se dispone de datos por dependencia (pública, privada).</t>
  </si>
  <si>
    <t>• Docentes que han recibido al menos el mínimo de formación docente organizada.
• Total de docentes.</t>
  </si>
  <si>
    <t>• Ministerio de Hacienda</t>
  </si>
  <si>
    <t>Origen de los ingresos</t>
  </si>
  <si>
    <t>Porcentaje del gasto del Gobierno Central cubierto por los ingresos tributarios</t>
  </si>
  <si>
    <t>Los ingresos Tributarios son los que recauda el Gobierno Central  por concepto de impuestos.  Toda la recaudacion de los ingresos del Gobierno Central estan  centralizados en el Ministerio de Hacienda.  Respecto al Gasto, se refiere al gasto total que ha incurrido el Gobierno Central por concepto de Remuneraciones, Servicios, Materiales y Suministros, Intereses y Comisiones, Bienes y Servicios y transferencias.</t>
  </si>
  <si>
    <t>Fuente: MINSA, 2011-2017</t>
  </si>
  <si>
    <t>Cobertura de vacunación del 95% o más en las vacunas aplicadas en niños menores de 1 año.</t>
  </si>
  <si>
    <t>El porcentaje de niños menores de 1 año vacunados con el esquema oficial de vacunación para la población infantil menor de 1 año de edad.</t>
  </si>
  <si>
    <t>Geográfica (por cantón)</t>
  </si>
  <si>
    <t>No existe actualmente un registro nominal; se está trabajando para contar el mismo.</t>
  </si>
  <si>
    <t>El reporte oficial de vacunación del país, lo hace el Ministerio de Salud, que es el ente rector en salud; sin embargo, la parte operativa (aplicación de vacunas) le corresponde a la CCSS, y a los actores privados, que tienen que reportar esta información a los niveles locales, regionales y nacional del Ministerio de Salud.</t>
  </si>
  <si>
    <t>Roberto Arroba Tijerino</t>
  </si>
  <si>
    <t>Coordinador Nacional de Inmunizaciones</t>
  </si>
  <si>
    <t xml:space="preserve">roberto.arroba@misalud.go.cr </t>
  </si>
  <si>
    <t>Notas:</t>
  </si>
  <si>
    <t>Acreditaciones: se refiere a las personas tanto nacionales como extranjeras reconocidas o acreditadas como víctimas de trata por el Equipo de Respuesta Inmediata (ERI).</t>
  </si>
  <si>
    <t>Explotación</t>
  </si>
  <si>
    <t>Adopción irregular</t>
  </si>
  <si>
    <t>Matrimonio servil</t>
  </si>
  <si>
    <t>Sexual / Adopción irregular</t>
  </si>
  <si>
    <t>Dependiente</t>
  </si>
  <si>
    <t>Tipos de trata</t>
  </si>
  <si>
    <t>Albania</t>
  </si>
  <si>
    <t>El Salvador</t>
  </si>
  <si>
    <t>Ghana</t>
  </si>
  <si>
    <t>Guatemala</t>
  </si>
  <si>
    <t>Honduras</t>
  </si>
  <si>
    <t>Haiti</t>
  </si>
  <si>
    <t>Republica Dominicana</t>
  </si>
  <si>
    <t>Republica Popular de China</t>
  </si>
  <si>
    <t>Venezuela</t>
  </si>
  <si>
    <t>Nota: * Acreditaciones. Se refiere a las personas tanto nacionales como extranjeras reconocidas o acreditadas como víctimas de trata por el Equipo de Respuesta Inmediata (ERI).</t>
  </si>
  <si>
    <t>aporras@migracion.go.cr</t>
  </si>
  <si>
    <t>Ada María Porras Salazar</t>
  </si>
  <si>
    <t>Dirección General de Migración y Extranjería</t>
  </si>
  <si>
    <t>Eugenia Victor Sánchez</t>
  </si>
  <si>
    <t>Jefe Planificación Institucional</t>
  </si>
  <si>
    <t>evictor@migracion.go.cr</t>
  </si>
  <si>
    <t xml:space="preserve">Asesora Planificación Institucional </t>
  </si>
  <si>
    <t>(506)22998128 - (506)22998127 - (506)22998126</t>
  </si>
  <si>
    <t>2016- 2020</t>
  </si>
  <si>
    <t>2018-2022</t>
  </si>
  <si>
    <t>NA: No Aplica</t>
  </si>
  <si>
    <t>Andrea Gabriela Leon Segura</t>
  </si>
  <si>
    <t>Directora, Dirección General de Pequeña y Mediana Empresa</t>
  </si>
  <si>
    <t>Ministerio de Economía Industria y Comercio</t>
  </si>
  <si>
    <t>gleon@meic.go.cr</t>
  </si>
  <si>
    <t>(506) 25491400 ext 104</t>
  </si>
  <si>
    <t>Lucía Castro Rodriguez</t>
  </si>
  <si>
    <t>Dirección General de Pequeña y Mediana Empresa</t>
  </si>
  <si>
    <t>(506) 25491204</t>
  </si>
  <si>
    <t>lcastro@meic.go.cr</t>
  </si>
  <si>
    <t>Tasa de crecimiento anual del PIB per cápita en volumen</t>
  </si>
  <si>
    <t>José Miguel Zeledón Calderón</t>
  </si>
  <si>
    <t>(506) 2103-2600</t>
  </si>
  <si>
    <t>2103-2600</t>
  </si>
  <si>
    <t xml:space="preserve">Presidente de Comité Técnico Interinstitucional de Agua
Director Dirección de Aguas </t>
  </si>
  <si>
    <t>Zahira Chavarría Garita</t>
  </si>
  <si>
    <t>Cooperación y Relaciones internacionales</t>
  </si>
  <si>
    <t>(506) 2295-4077</t>
  </si>
  <si>
    <t>zchavarria@poder-judicial.go.cr</t>
  </si>
  <si>
    <t>Provincia de residencia</t>
  </si>
  <si>
    <t>20-29</t>
  </si>
  <si>
    <t xml:space="preserve">30-39 </t>
  </si>
  <si>
    <t>No determinada</t>
  </si>
  <si>
    <t>Número de muertes maternas por cada 100 mil nacidos vivos.</t>
  </si>
  <si>
    <t>Costa Rica regularmente estima este indicador de mortalidad materna por cada 10 000 nacimientos.</t>
  </si>
  <si>
    <t>Edad de la madre</t>
  </si>
  <si>
    <t>Paridez</t>
  </si>
  <si>
    <t>Ocupación de la madre</t>
  </si>
  <si>
    <t>Tipo de institución</t>
  </si>
  <si>
    <t>30-34</t>
  </si>
  <si>
    <t>35-39</t>
  </si>
  <si>
    <t>Sexo (H/M)</t>
  </si>
  <si>
    <t>Profesionales científicos e intelectuales</t>
  </si>
  <si>
    <t>Técnicos y profesionales de nivel medio</t>
  </si>
  <si>
    <t>Personal de apoyo administrativo</t>
  </si>
  <si>
    <t>Agricultores y trabajadores calificados agropecuarios, forestales y pesqueros</t>
  </si>
  <si>
    <t>Ocupaciones elementales</t>
  </si>
  <si>
    <t>Población fuera de la fuerza de trabajo</t>
  </si>
  <si>
    <t>Ocupaciones mal especificadas</t>
  </si>
  <si>
    <t>Ocupaciones ignoradas</t>
  </si>
  <si>
    <t>Fuera de una institución de salud</t>
  </si>
  <si>
    <t>Por cada 100 nacimientos, cuántos fueron atendidos por personal calificado.</t>
  </si>
  <si>
    <t>● Número de nacimientos atendidos por personal de salud calificado (médicos y enfermeras) .
● Total de nacidos vivos.</t>
  </si>
  <si>
    <t>Las autoridades de salud, decidieron que en el numerador no se debían incluir a los estudiantes.</t>
  </si>
  <si>
    <t>Grupos de causa de muerte (tasa por cien mil nacimientos)</t>
  </si>
  <si>
    <t xml:space="preserve">San José </t>
  </si>
  <si>
    <t xml:space="preserve">Cartago </t>
  </si>
  <si>
    <t>Ciertas enfermedades infecciosas y parasitarias</t>
  </si>
  <si>
    <t>Tumores neoplasias</t>
  </si>
  <si>
    <t>Enfermedades endocrinas, nutricionales y metabólicas</t>
  </si>
  <si>
    <t>Enfermedades de sangre y de órganos hematopoyéticos, y ciertos trastornos que afectan el mecanismo de inmunidad</t>
  </si>
  <si>
    <t>Enfermedades del sistema nervioso y de órganos de sentidos</t>
  </si>
  <si>
    <t>Enfermedades del sistema circulatorio</t>
  </si>
  <si>
    <t>Enfermedades del sistema respiratorio</t>
  </si>
  <si>
    <t>Enfermedades del sistema digestivo</t>
  </si>
  <si>
    <t>Enfermedades del sistema genitourinario</t>
  </si>
  <si>
    <t>Enfermedades de la piel y del tejido celular subcutáneo</t>
  </si>
  <si>
    <t>Enfermedades del sistema osteomuscular y del tejido conjuntivo</t>
  </si>
  <si>
    <t>Malformaciones congénitas, deformidades y anomalías cromosómicas</t>
  </si>
  <si>
    <t>Ciertas afecciones originadas en el período perinatal</t>
  </si>
  <si>
    <t>Causas de mortalidad mal definidas y desconocidas</t>
  </si>
  <si>
    <t>Causas externas de morbilidad y mortalidad</t>
  </si>
  <si>
    <t>Por cada mil nacimientos el número de niños y niñas entre 0 y 4 años que fallecieron.</t>
  </si>
  <si>
    <t>● Número de muertes de niños y niñas de 0 a 4 años.
● Total de nacimientos.</t>
  </si>
  <si>
    <t>1 día</t>
  </si>
  <si>
    <t>2 días</t>
  </si>
  <si>
    <t xml:space="preserve">3 días </t>
  </si>
  <si>
    <t>4 días</t>
  </si>
  <si>
    <t>5 días</t>
  </si>
  <si>
    <t>6 días</t>
  </si>
  <si>
    <t>1 semana</t>
  </si>
  <si>
    <t>2 semanas</t>
  </si>
  <si>
    <t>3  semanas</t>
  </si>
  <si>
    <t>Malformaciones congénitas</t>
  </si>
  <si>
    <t>Enfermedades del sistema nervioso</t>
  </si>
  <si>
    <t>Otras causas</t>
  </si>
  <si>
    <t>40-44</t>
  </si>
  <si>
    <t>45-49</t>
  </si>
  <si>
    <t>50-54</t>
  </si>
  <si>
    <t>55-59</t>
  </si>
  <si>
    <t>60-64</t>
  </si>
  <si>
    <t>Por cada mil habitantes de 3 a menos de 70 años, los que fallecen por causas atribuidas a las enfermedades cardiovasculares, el cáncer, la diabetes o las enfermedades respiratorias crónicas.</t>
  </si>
  <si>
    <t>15-19</t>
  </si>
  <si>
    <t>20-24</t>
  </si>
  <si>
    <t>25-29</t>
  </si>
  <si>
    <t>Punteranas</t>
  </si>
  <si>
    <t>Tipo de medio de transporte</t>
  </si>
  <si>
    <t>0-4</t>
  </si>
  <si>
    <t>5-9</t>
  </si>
  <si>
    <t>Peatones</t>
  </si>
  <si>
    <t>Bicicleta</t>
  </si>
  <si>
    <t>Motocicleta</t>
  </si>
  <si>
    <t>Automóvil</t>
  </si>
  <si>
    <t>Nombre de contacto para estadísticas de mortalidad</t>
  </si>
  <si>
    <t>Nombre de contacto para seguimiento de la meta</t>
  </si>
  <si>
    <t>Director Vigilancia de la Salud. Ministerio de Salud</t>
  </si>
  <si>
    <t>Edades simples</t>
  </si>
  <si>
    <t>Unidas</t>
  </si>
  <si>
    <t>No unidas</t>
  </si>
  <si>
    <t>Dentro de la fuerza de trabajo</t>
  </si>
  <si>
    <t>0 - 4</t>
  </si>
  <si>
    <t>5 - 9</t>
  </si>
  <si>
    <t>10 - 14</t>
  </si>
  <si>
    <t>15 - 19</t>
  </si>
  <si>
    <t>20 - 24</t>
  </si>
  <si>
    <t>25 - 29</t>
  </si>
  <si>
    <t>30 - 34</t>
  </si>
  <si>
    <t>35 - 39</t>
  </si>
  <si>
    <t>40 - 44</t>
  </si>
  <si>
    <t>45 - 49</t>
  </si>
  <si>
    <t>50 - 54</t>
  </si>
  <si>
    <t>55 - 59</t>
  </si>
  <si>
    <t>60 - 64</t>
  </si>
  <si>
    <t>65 - 69</t>
  </si>
  <si>
    <t>70 - 74</t>
  </si>
  <si>
    <t>Guanacasate</t>
  </si>
  <si>
    <t>Ana Victoria Giusti / Ricardo Morales</t>
  </si>
  <si>
    <t>ana.giusti@misalud.go.cr ; ricardo.morales@misalud.go.cr</t>
  </si>
  <si>
    <t>Porcentaje de personas de 5 años y más que utilizaron internet en los últimos 3 meses por  zona y región de planificación</t>
  </si>
  <si>
    <t xml:space="preserve">Se define como el porcentaje de personas mayores de 5 años que usan internet desde cualquier lugar en los últimos tres meses.
Indaga sobre el uso del servicio de internet y no el acceso o la pertenencia (tenencia). </t>
  </si>
  <si>
    <t>• Número de individuos que usan internet desde cualquier lugar en los últimos tres meses. 
• Total de personas de 5 años o más, de edad.</t>
  </si>
  <si>
    <t>Encuesta Nacional de Hogares (Enaho)</t>
  </si>
  <si>
    <t>Secretaría Ejecutiva del Subsector Energía (SEPSE )</t>
  </si>
  <si>
    <t>amolina@sepse.go.cr</t>
  </si>
  <si>
    <t>Intensidad energética medida en función del consumo final de energía y el PIB</t>
  </si>
  <si>
    <t>Secretaría de Planificación del Subsector Energía (SEPSE)</t>
  </si>
  <si>
    <t xml:space="preserve">De acuerdo a las Naciones Unidas, este indicador se requiere con las siguientes desagregaciones: La desagregación de la intensidad energética, por ejemplo, por sector, podrían proporcionar más conocimientos en el progreso hacia la eficiencia energética. En la actualidad sólo es factible calcular tales desagregaciones del sector para los siguientes sectores - industria, residencial, transporte, la agricultura, los hogares - como se informa en el marco de referencia del SE4ALL Global Tracking. Sería deseable, con el tiempo, desarrollar indicadores de intensidad energética a nivel  sectorial por  industria (por ejemplo, cemento, acero) o por tipo de vehículo (por ejemplo, coches, camiones).  </t>
  </si>
  <si>
    <t>Categoría de manejo</t>
  </si>
  <si>
    <t>Total de Áreas Silvestres protegidas</t>
  </si>
  <si>
    <t>Área terrestre e insular protegida (Km2)</t>
  </si>
  <si>
    <t>Area marina protegida (Km2)</t>
  </si>
  <si>
    <t xml:space="preserve">Kilometros cuadrados </t>
  </si>
  <si>
    <t>Area Marina de Manejo</t>
  </si>
  <si>
    <t>Reserva Natural Absoluta</t>
  </si>
  <si>
    <t>Reserva Biologica</t>
  </si>
  <si>
    <t>Parque Nacional</t>
  </si>
  <si>
    <t>Humedal</t>
  </si>
  <si>
    <t>Monumento Nacional</t>
  </si>
  <si>
    <t>Reserva Forestal</t>
  </si>
  <si>
    <t>Zona Protectora</t>
  </si>
  <si>
    <t>Refugio Nacional de Vida Silvestre</t>
  </si>
  <si>
    <t>Estatal</t>
  </si>
  <si>
    <t>Mixto</t>
  </si>
  <si>
    <t>Total general</t>
  </si>
  <si>
    <t>Superficie de Áreas silvestres protegidas (ASP) respecto al territorio nacional y aguas territoriales, según tipo de ASP</t>
  </si>
  <si>
    <t xml:space="preserve">Áreas silvestres protegidas Las áreas silvestres protegidas son zonas geográficas delimitadas, constituidas por terrenos, humedales y porciones de mar. Han sido declaradas como tales por representar significado especial por sus ecosistemas, la existencia de especies amenazadas, la repercusión en la reproducción y otras necesidades y por su significado histórico y cultural. Estas áreas estarán dedicadas a conservación y proteger la biodiversidad, el suelo, el recurso hídrico, los recursos culturales y los servicios de los ecosistemas en general. Los objetivos, la clasificación, los requisitos y mecanismos para establecer o reducir estas áreas se determinan en la Ley Orgánica del Ambiente, No. 7554, de 4 de octubre de 1995. Las prohibiciones que afectan a las personas físicas y jurídicas dentro de los parques nacionales y las reservas biológicas están determinadas, en la Ley de la Creación del Servicio de Parques Nacionales, No. 6084, de 24 de agosto de 1977. Durante el proceso de cumplimiento de requisitos para establecer áreas silvestres protegidas estatales, los informes técnicos respectivos deberán incluir las recomendaciones y justificaciones pertinentes para determinar la categoría de manejo más apropiada a que el área propuesta debe someterse. En todo caso, el establecimiento de áreas y categorías tomará muy en cuenta los derechos previamente adquiridos por las poblaciones indígenas o campesinas y otras personas físicas o jurídicas, subyacentes o adyacentes a ella (Ley de  Biodiversidad, Articulo 58, Gaceta 101 del 25 de mayo de 1998 ) .
El país cuenta, al año 2018, con 145 Áreas Silvestres Protegidas (entre públicas, mixtas y privadas) distribuidas en todo  el territorio nacional, agrupadas en nueve categorías de manejo: Area Marina de Manejo: 2, Reserva natural asolucta 2, Reserva Biologica 8, Parque Nacional 28, Humedal 9, Monumento Nacional 1, Reserva Forestal 9, Zona Protectora 31, Refugio Nacional de Vida Silvestre : Estatal:12, Mixto 27, Privado 14.    
 </t>
  </si>
  <si>
    <t>•Superficie continental de ASP (inclyendo islas)
• Superficie de ASP marinas</t>
  </si>
  <si>
    <t>Anual (IRT-002-2017)</t>
  </si>
  <si>
    <t xml:space="preserve">Jefe Departamento de Información y Regularización Territorial, Sistema Nacional de Áreas de Conservación </t>
  </si>
  <si>
    <t>(506) 2522-6500 Ext: 302</t>
  </si>
  <si>
    <t xml:space="preserve">• Bosque.
• Área total del país. </t>
  </si>
  <si>
    <t>Henry Ramírez</t>
  </si>
  <si>
    <t>henry.ramirez@sinac.go.cr</t>
  </si>
  <si>
    <t>Cada cinco  años con información del mapa del Inventario de Gases de Efecto Invernadero (GEI), y sujeto al Inventario Forestal Nacional (IFN) que no tiene una periodicidad regular definida</t>
  </si>
  <si>
    <t>2012-2014</t>
  </si>
  <si>
    <t>2013-2015</t>
  </si>
  <si>
    <t>2014-2016</t>
  </si>
  <si>
    <t>http://siestad.sica.int/General/Reportes.aspx?DesagregacionId=NULL&amp;IndicadorId=30&amp;PaisId=Costa%20Rica&amp;Periodos=&amp;TipoReporte=IP&amp;TituloReporte=Estad%C3%ADsticas%20Sociales/Salud/Salud&amp;TipoGrafica=Bar</t>
  </si>
  <si>
    <t>http://siestad.sica.int/General/Reportes.aspx?DesagregacionId=NULL&amp;IndicadorId=29&amp;PaisId=Costa%20Rica&amp;Periodos=&amp;TipoReporte=IP&amp;TituloReporte=Estad%C3%ADsticas%20Sociales/Salud/Salud&amp;TipoGrafica=Bar</t>
  </si>
  <si>
    <t>II Trimestre 2017</t>
  </si>
  <si>
    <t>III Trimestre 2017</t>
  </si>
  <si>
    <t>IV Trimestre 2017</t>
  </si>
  <si>
    <t>I Trimeste 2018</t>
  </si>
  <si>
    <t>II Trimestre 2018</t>
  </si>
  <si>
    <t>III Trimestre 2018</t>
  </si>
  <si>
    <t>IV Trimestre 2018</t>
  </si>
  <si>
    <t>b) CINE 1</t>
  </si>
  <si>
    <t xml:space="preserve">c) CINE 2 </t>
  </si>
  <si>
    <t>Docentes calificados según definición de la UNESCO.  Incluye a docentes titulados, autorizados y a los indicados como otros en el Censo Escolar-Informe Inicial.</t>
  </si>
  <si>
    <t>Porcentaje de jóvenes y adultos de 15 a 35 años que asisten a la educación formal y no formal, por sexo, zona, región de planificación  y grupos de edades.</t>
  </si>
  <si>
    <t>Indicador proxi</t>
  </si>
  <si>
    <t>El porcentaje de jóvenes y adultos de 15 a 35 años de edad que participa en la educación formal  o educación no formal.
Se determina la cobertura del sistema educativo y las características de las personas que actualmente asisten a los diversos centros educativos.
Educación formal: es un proceso organizado y continuo que se imparte por grados o niveles para lograr los objetivos de aprendizaje. Su estructura es secuencial, con planes de estudio establecidos por lo que es necesario aprobar un grado.
Educación no formal: Cursos que permite el desarrollo de habilidades y destrezas técnicas (INA)</t>
  </si>
  <si>
    <t>•Personas de 15 a 35 años que asisten a educación formal (Escuela, Colegio, Parauniversitaria, Universidad)
•Personas de 15 a 35 años que asisten a educación no formal (cursos que desarrollan competencias intelectuales y morales de los individuos, no dirigidos a la provisión de  grados propios del sistema educativo reglado.</t>
  </si>
  <si>
    <t>Fuente: Consejo de la Persona Joven, Encuesta Nacional de Juventudes 2013-2018</t>
  </si>
  <si>
    <t xml:space="preserve">Empleador </t>
  </si>
  <si>
    <t>De 2 a 5 empleados</t>
  </si>
  <si>
    <t xml:space="preserve">De 6 a 9 empleados </t>
  </si>
  <si>
    <t>Ingreso medio por hora en el empleo principal de los independientes por tamaño de establecimiento, posicion en el empleo según sector agropecuario y no agropecuario</t>
  </si>
  <si>
    <t xml:space="preserve">Es un aproximado del indicador a partir del ingreso promedio cuenta propia, empresa pequeña en sector agropecuario, por zona, sexo y grupos de edades (en caso de que tengan significancia). 
Ingreso monetario por trabajo: Es el ingreso o pago que se recibe en forma de dinero a cambio del trabajo realizado.
Ingreso del independiente corresponde al ingreso del independiente en el empleo principal. Incluye ingreso por alimentación, transporte, vivienda , vehículo y otros en especie, además incluye ganacia agropecuaria y no agropecuaria, autosuministro agropecuario y no agropecuario.  
Posición en el empleo: La posición en el empleo se refiere al tipo de relación de producción en el trabajo, es decir, la posición que las personas trabajadoras tienen en la relación productiva respecto a la utilización de la fuerza de trabajo y las relaciones de producción. Se clasifican en dos grandes grupos, los trabajadores con relación en el empleo de tipo independiente y los trabajadores de tipo asalariado. Las características que distinguen a las personas que tienen trabajo de tipo independiente son: que trabajan solas o asociadas, pero no están subordinadas ni dependen de un patrón o un sueldo, y su remuneración directa depende de la ganancia o excedente que genere su actividad en un periodo de tiempo. Se distinguen dos categorías: 
• Cuenta propia: persona con empleo de tipo independiente que trabaja sin contratar personal asalariado de manera permanente, aunque pueden contratar eventualmente personal en forma temporal u ocasional. 
• Empleador: persona con empleo de tipo independiente, que para realizar su actividad, contrata permanentemente uno o más trabajadores.
Empleo principal: Una persona puede tener más de un empleo, el empleo principal es aquel al que la persona dedica mayor cantidad de tiempo, o sea, más horas efectivamente trabajadas. Este no coincide necesariamente con el que le genera mayor ingreso.
Horas laborales Se entiende por horas laborales todo período de tiempo dedicado a realizar actividades que contribuyen a la producción de bienes y servicios. Se clasifican en dos tipos: horas normales y horas efectivas, las cuales se detallan a continuación: Horas normales: Las horas normales son las que habitualmente trabaja la persona de acuerdo con el horario para el que fue contratada; incluye horas extraordinarias si estas son habituales, y no se descuentan las horas no trabajadas por enfermedad, permiso, feriado. Si es un empleo independiente, las horas normales corresponden al tiempo laborado de manera habitual según el propio arreglo de trabajo. Horas efectivas: Es el número de horas semanales realmente trabajadas por la persona presente en su empleo, incluyendo horas extras trabajadas (pagadas o no) en el período de referencia, pero excluyendo el tiempo que se ausenta del trabajo por motivos no laborales (le descuenten o no el pago).
Actividad Económica: La actividad económica se define con base en el concepto del Sistema de Cuentas Nacionales de 1993 (SCN93), en el cual, se considera como actividad económica: la producción de todos los bienes o servicios individuales o colectivos que se suministran, o que se piensa suministrar, a unidades distintas de aquellas que los producen; y la producción de los servicios domésticos y personales por servicio doméstico remunerado.
Rama de actividad económica: Es una clasificación estadística que permite ubicar la empresa, el establecimiento, negocio o finca del trabajador dentro de un sector de la economía, según la clase de bienes o servicios que produce. Para clasificar la rama de actividad económica se toma como referencia la Clasificación Internacional Industrial Uniforme de todas las Actividades Económicas, más conocida como CIIU. Para el caso de la Encuesta se clasifica con la CIIU revisión 4 adaptada al país, la cual es la más reciente.
CIIU 
Sección: A - Agricultura, ganadería, silvicultura y pesca
División: 01 - Agricultura, ganadería, caza y actividades de servicios conexos
Nota explicativa
Esta división comprende dos actividades básicas: la producción de productos de la agricultura y la producción de productos animales, y abarca asimismo las modalidades de agricultura orgánica, el cultivo de plantas genéticamente modificadas y la cría de animales genéticamente modificados; incluyen las actividades de servicios vinculadas a las actividades agropecuarias, así como la caza ordinaria o mediante trampas y actividades conexas.
Se excluyen las actividades de elaboración ulterior de los productos agropecuarios (que se clasifican en las divisiones 10 y 11 (Elaboración de productos alimenticios y de bebidas) y la división 12 (Elaboración de productos de tabaco), más allá de lo necesario para prepararlos para los mercados primarios.
Se incluye, en cambio, la preparación de los productos para los mercados primarios.
Grupo Ocupacional: Es la clasificación que permite ubicar a la persona según el tipo de trabajo que realiza o realizó, entendido como el conjunto de tareas desempeñadas. Se utilizan las siguientes categorías con base en la Clasificación de Ocupaciones de Costa Rica, COC 1988.
COC
Grupo mayor:6 - Agricultores y trabajadores calificados agropecuarios, forestales y pesqueros
Sub Grupo Primario:61 - Agricultores y trabajadores calificados de explotaciones agropecuarias con destino al mercado
Sub Grupo Secundario:613 - Productores y trabajadores calificados de explotaciones agropecuarias mixtas cuya producción se destina al mercado
Sub Grupo menor:6130 - Productores y trabajadores calificados de explotaciones agropecuarias mixtas cuya producción se destina al mercado
Nota explicativa
Planifican, organizan y realizan operaciones agrícolas para cultivar y cosechar campos, árboles y otros cultivos, así como para criar, alimentar y cuidar animales y para producir una variedad de productos de origen animal para la venta o la entrega a compradores mayoristas, organizaciones de comercialización o a los mercados.
Ejemplo de ocupaciones clasificadas aquí:
• Productor agropecuario
• Trabajador agropecuario calificado
</t>
  </si>
  <si>
    <t xml:space="preserve">El proceso de ajuste realizado para empalmar la EHPM y la ECE para poder contar con series de tiempo largas sobre la condicion de actividad de las personas se desarrolló de la isguiente manera:
• Se elaboró una estructura urbana por región de planificación, según la tendencia de la zona urbana observada en los censos de 1984, 2000 y 2011
• Esa nueva estructura se aplicó a las proyecciones de población obtenidas a partir de los censos del 2011 y del período 1987-2009, por región de planificación
 • Se ajustó los factores de expansión de la EHPM (1987-2009) y ECE (2010 en adelante) considerando como techo las estimaciones poblacionales por región y zona obtenidas en los pasos anteriores
 • Aunadamente, como el ajuste de factores de la ECE se hace por sexo y grupos de edad, a la EHPM se le aplicó un ajuste por sexo y grupos de edad, manteniendo los mismos techos de región y zona proyectados </t>
  </si>
  <si>
    <t xml:space="preserve">Del total de cargos directivos, tanto en el sector público como en el privado, que porcentaje corresponde a mujeres.  
Directores y gerentes: conforme lo establece el manual de clasificación de ocupaciones COCR 2011 en el grupo 1 que se describe de la siguiente manera: Comprende las ocupaciones cuyas tareas principales son planificar, dirigir y coordinar la actividad general de las empresas, gobiernos y otras organizaciones y de los departamentos de los mismos, así como formular y revisar la estrategia de las empresas y leyes y reglamentos de los gobiernos. </t>
  </si>
  <si>
    <t xml:space="preserve">Tasa de crecimiento del PIB </t>
  </si>
  <si>
    <t xml:space="preserve">Tasa de crecimiento de la población ocupada </t>
  </si>
  <si>
    <t xml:space="preserve">Tasa de crecimiento de la productividad laboral </t>
  </si>
  <si>
    <t xml:space="preserve">PIB </t>
  </si>
  <si>
    <t xml:space="preserve">Primario </t>
  </si>
  <si>
    <t xml:space="preserve">     Agricultura, silvicultura y pesca</t>
  </si>
  <si>
    <t>1/ Incluye directores y gerentes, nivel profesional, científico e intelectual, nivel técnico y profesional medio.</t>
  </si>
  <si>
    <t>No se diferencia a las personas discapacitadas en la fuerza de trabajo</t>
  </si>
  <si>
    <t xml:space="preserve">Un misma persona puede ser beneficiario de uno o más programas sociales. Sin embargo la Dirección de Asignaciones Familiares ha trabajado en la homogenización de los registros de beneficiarios y la identificación de cada uno. Por lo tanto los registros han mejorado y se espera que continue mejorando. </t>
  </si>
  <si>
    <t>Grupos de edades de la madre, ocupación de la madre y tipo de institución</t>
  </si>
  <si>
    <t>Zona y Región de planificación</t>
  </si>
  <si>
    <t>Anual, con 6 meses de rezago.</t>
  </si>
  <si>
    <t>El indicador no permite dar seguimiento a  la meta propuesta, según ha sido definida.</t>
  </si>
  <si>
    <t>Sexo, grupos de causa de muerte</t>
  </si>
  <si>
    <t>Por edad en dias y semanas y grupos de causa de defunción</t>
  </si>
  <si>
    <t xml:space="preserve">A partir de la línea base del 2016 reducir la mortalidad por accidentes de tránsito en Costa Rica en  4 puntos: al 2025 dos puntos y del 2025 al 2030 dos puntos, Lo que tendrá  impacto  indirecto  en la disminución de  las lesiones ocasionadas por esta causa. 
</t>
  </si>
  <si>
    <t>Grupos de edades, sexo y tipo de medio de transporte</t>
  </si>
  <si>
    <t>Nacional y provincia</t>
  </si>
  <si>
    <t>Grupos de edades, edades simpres, estado conyugal y ocupación</t>
  </si>
  <si>
    <t>Sexo y Grupos de edades</t>
  </si>
  <si>
    <t>Nacional y zona urbano, rural</t>
  </si>
  <si>
    <t>• Porcentaje de mujeres 18 años y de edad o más que han sufrido en los 12 meses anteriores violencia física, sexual  inflingida por un compañero íntimo actual o anterior. 
• Total de mujeres de 18 años y más.</t>
  </si>
  <si>
    <t>Periodicidad mo definida para realizar la encuesta</t>
  </si>
  <si>
    <t>Los datos no son comparables entre el año 2011 y el 2017, ya que, la Encuesta del 2011 se refiere al Gran Área Metropolitana mientras que la Encuesta del 2017 se refiere a todo el país.</t>
  </si>
  <si>
    <t>Donde:
IAI= Indicador de la población con abastecimiento intradomiciliar
PTA= Población con abastecimiento intradomiciliar por región de planificación
PT= Población total de la región i
i= Región de planificación</t>
  </si>
  <si>
    <t xml:space="preserve">15 a 24 </t>
  </si>
  <si>
    <t>25 a 59</t>
  </si>
  <si>
    <t>Nacional, zona y región de planificación</t>
  </si>
  <si>
    <t>• Número de  cajeros automáticos. 
• Total de población mayor de 15 años.</t>
  </si>
  <si>
    <t>• Número de sucursales de bancos comerciales.
• Total de población mayor de 15 años.</t>
  </si>
  <si>
    <t>• Personas que tienen una cuenta en un banco u otro tipo de entidad financiera.
• Total de población.</t>
  </si>
  <si>
    <t>• Valor agregado por manufactura.
• PIB.
• Total de población.</t>
  </si>
  <si>
    <t>• Total de investigadores. 
• Total de población.</t>
  </si>
  <si>
    <t>Tormenta Tropical Nate</t>
  </si>
  <si>
    <t>Tasa de nuevos diagnósticos de VIH por 100 000 habitantes, por sexo</t>
  </si>
  <si>
    <t>Razón Hombres/
Mujeres</t>
  </si>
  <si>
    <t>Casos</t>
  </si>
  <si>
    <t>Mantener o disminuir  la prevalencia del VIH en menos del 5% en población general.
Mantener o disminuir la mortalidad por sida</t>
  </si>
  <si>
    <t>● Número de nuevos diagnósticos en un año o periodo determinado.
● Total de habitantes del mismo año o periodo.</t>
  </si>
  <si>
    <t xml:space="preserve">El indicador se puede desagregar por edad, sexo y ubicación geográfica.  </t>
  </si>
  <si>
    <t>Boleta de notificación de obligatoria, mensual. Decreto: 37.306-S.</t>
  </si>
  <si>
    <t>En el caso del VIH se habla de nuevos diagnósticos y no de nuevas infecciones, según lineamientos de la OPS/OMS.
La desagregación propuesta por UN solo se obtiene en estudios específicos. No se obtiene por la notificación de rutina.</t>
  </si>
  <si>
    <t>Teresita Solano</t>
  </si>
  <si>
    <t>Enfermedades transmisibles</t>
  </si>
  <si>
    <t>teresita.solano@misalud.go.cr</t>
  </si>
  <si>
    <t>Tasa de incidencia de nuevos diagnósticos de tuberculosis por cada 100 000 habitantes</t>
  </si>
  <si>
    <t>Tasa por cada 100 000 habitantes</t>
  </si>
  <si>
    <t>● Número de casos nuevos y recaídas de tuberculosis.
● Número de personas en exposición.</t>
  </si>
  <si>
    <t>Boleta de notificación de obligatoria, mensual. Decreto: 30945-S</t>
  </si>
  <si>
    <t>De acuerdo a las Naciones Unidas, este indicador se requiere con las siguientes desagregaciones: Edad / Estado VIH / Sexo</t>
  </si>
  <si>
    <t>Tasa de incidencia de casos autóctonos de malaria por cada 1 000 habitantes en áreas de riesgo.</t>
  </si>
  <si>
    <t>IPA</t>
  </si>
  <si>
    <t>Fuente: Ministerio de Salud</t>
  </si>
  <si>
    <t>Eliminar la transmisión vectorial de la malaria para el año 2020.</t>
  </si>
  <si>
    <t>Tasa por cada 1 000 habitantes</t>
  </si>
  <si>
    <t>● Número de casos de malaria.
● Población en riesgo (número de personas que viven en zonas donde ocurre la transmisión de la malaria).</t>
  </si>
  <si>
    <t>Boleta de Notificación obligatoria. (Notificación en 24 horas).</t>
  </si>
  <si>
    <t xml:space="preserve">País se encuentra en proceso de certificación de eliminación de la transmisión de la malaria.
</t>
  </si>
  <si>
    <t>Daniel Salas Peraza  / Adriana Alfaro Nájera</t>
  </si>
  <si>
    <t>daniel.salas@misalud.go.cr /adriana.alfaro@misalud.go.cr</t>
  </si>
  <si>
    <t>Tasa de incidencia de hepatitis B por cada 100 000 habitantes</t>
  </si>
  <si>
    <t>Reducción del 90% de la incidencia de casos de hepatitis B.
Reducción del 65% de las muertes por hepatitis B</t>
  </si>
  <si>
    <t>● Número de casos nuevos 
● Número de personas en exposición.</t>
  </si>
  <si>
    <t>UN establece que la información se obtiene de encuestas, por lo que mi criterio es que no se trata de un indicador A, sino que es un indicador B
Estrategia Mundial de Sector de a Salud contra las Hepatitis Víricas, 2016-2021</t>
  </si>
  <si>
    <t>Población</t>
  </si>
  <si>
    <t>Total de trabajadores</t>
  </si>
  <si>
    <t>Por cada 
10 000 habitantes</t>
  </si>
  <si>
    <t xml:space="preserve">Capacidad del Reglamento Sanitario Internacional (RSI) y preparación para emergencias de salud  </t>
  </si>
  <si>
    <t>https://www.cso.go.cr/documentos_relevantes/estadisticas_salud_ocupacional.aspx</t>
  </si>
  <si>
    <t>Enlace metadato UN:</t>
  </si>
  <si>
    <t>https://unstats.un.org/sdgs/metadata/files/Metadata-01-01-01a.pdf</t>
  </si>
  <si>
    <t>https://unstats.un.org/sdgs/metadata/files/Metadata-01-01-01b.pdf</t>
  </si>
  <si>
    <t>https://unstats.un.org/sdgs/metadata/files/Metadata-01-02-01.pdf</t>
  </si>
  <si>
    <t>https://unstats.un.org/sdgs/metadata/files/Metadata-01-02-02.pdf</t>
  </si>
  <si>
    <t>Enlace metadatos UN:</t>
  </si>
  <si>
    <t xml:space="preserve">Enlace metadato UN: </t>
  </si>
  <si>
    <t xml:space="preserve">https://unstats.un.org/sdgs/metadata/files/Metadata-01-03-01a.pdf </t>
  </si>
  <si>
    <t xml:space="preserve">https://unstats.un.org/sdgs/metadata/files/Metadata-01-03-01b.pdf </t>
  </si>
  <si>
    <t>https://unstats.un.org/sdgs/metadata/files/Metadata-01-04-01.pdf</t>
  </si>
  <si>
    <t>https://unstats.un.org/sdgs/metadata/files/Metadata-01-04-02.pdf</t>
  </si>
  <si>
    <t>https://unstats.un.org/sdgs/metadata/files/Metadata-01-05-01.pdf</t>
  </si>
  <si>
    <t>https://unstats.un.org/sdgs/metadata/files/Metadata-01-05-02.pdf</t>
  </si>
  <si>
    <t xml:space="preserve">https://unstats.un.org/sdgs/metadata/files/Metadata-01-05-03.pdf </t>
  </si>
  <si>
    <t>https://unstats.un.org/sdgs/metadata/files/Metadata-01-05-04.pdf</t>
  </si>
  <si>
    <t>https://unstats.un.org/sdgs/tierIII-indicators/</t>
  </si>
  <si>
    <t>https://unstats.un.org/sdgs/metadata/files/Metadata-01-0a-02.pdf</t>
  </si>
  <si>
    <t>https://unstats.un.org/sdgs/metadata/files/Metadata-02-01-01.pdf</t>
  </si>
  <si>
    <t>https://unstats.un.org/sdgs/metadata/files/Metadata-02-02-01.pdf</t>
  </si>
  <si>
    <t>https://unstats.un.org/sdgs/metadata/files/Metadata-02-02-02a.pdf</t>
  </si>
  <si>
    <t>https://unstats.un.org/sdgs/metadata/files/Metadata-02-02-02b.pdf</t>
  </si>
  <si>
    <t>https://unstats.un.org/sdgs/metadata/files/Metadata-02-03-01.pdf</t>
  </si>
  <si>
    <t>https://unstats.un.org/sdgs/metadata/files/Metadata-02-03-02.pdf</t>
  </si>
  <si>
    <t>https://unstats.un.org/sdgs/metadata/files/Metadata-02-04-01.pdf</t>
  </si>
  <si>
    <t>https://unstats.un.org/sdgs/metadata/files/Metadata-02-05-01.pdf</t>
  </si>
  <si>
    <t>https://unstats.un.org/sdgs/metadata/files/Metadata-02-05-02.pdf</t>
  </si>
  <si>
    <t>https://unstats.un.org/sdgs/metadata/files/Metadata-02-0A-02.pdf</t>
  </si>
  <si>
    <t xml:space="preserve">https://unstats.un.org/sdgs/metadata/files/Metadata-02-0B-01.pdf </t>
  </si>
  <si>
    <t>https://unstats.un.org/sdgs/metadata/files/Metadata-02-0C-01.pdf</t>
  </si>
  <si>
    <t>https://unstats.un.org/sdgs/metadata/files/Metadata-03-01-01.pdf</t>
  </si>
  <si>
    <t>https://unstats.un.org/sdgs/metadata/files/Metadata-03-01-02.pdf</t>
  </si>
  <si>
    <t>https://unstats.un.org/sdgs/metadata/files/Metadata-03-02-01.pdf</t>
  </si>
  <si>
    <t>https://unstats.un.org/sdgs/metadata/files/Metadata-03-03-02.pdf</t>
  </si>
  <si>
    <t>https://unstats.un.org/sdgs/metadata/files/Metadata-03-03-01.pdf</t>
  </si>
  <si>
    <t>https://unstats.un.org/sdgs/metadata/files/Metadata-03-03-03.pdf</t>
  </si>
  <si>
    <t>https://unstats.un.org/sdgs/metadata/files/Metadata-03-03-04.pdf</t>
  </si>
  <si>
    <t>https://unstats.un.org/sdgs/metadata/files/Metadata-03-03-05.pdf</t>
  </si>
  <si>
    <t>https://unstats.un.org/sdgs/metadata/files/Metadata-03-04-01.pdf</t>
  </si>
  <si>
    <t>https://unstats.un.org/sdgs/metadata/files/Metadata-03-04-02.pdf</t>
  </si>
  <si>
    <t>https://unstats.un.org/sdgs/metadata/files/Metadata-03-05-02.pdf</t>
  </si>
  <si>
    <t>https://unstats.un.org/sdgs/metadata/files/Metadata-03-06-01.pdf</t>
  </si>
  <si>
    <t>https://unstats.un.org/sdgs/metadata/files/Metadata-03-07-01.pdf</t>
  </si>
  <si>
    <t>https://unstats.un.org/sdgs/metadata/files/Metadata-03-07-02.pdf</t>
  </si>
  <si>
    <t>https://unstats.un.org/sdgs/metadata/files/Metadata-03-08-01.pdf</t>
  </si>
  <si>
    <t>https://unstats.un.org/sdgs/metadata/files/Metadata-03-08-02.pdf</t>
  </si>
  <si>
    <t>https://unstats.un.org/sdgs/metadata/files/Metadata-03-09-01.pdf</t>
  </si>
  <si>
    <t>https://unstats.un.org/sdgs/metadata/files/Metadata-03-09-02.pdf</t>
  </si>
  <si>
    <t>https://unstats.un.org/sdgs/metadata/files/Metadata-03-09-03.pdf</t>
  </si>
  <si>
    <t>https://unstats.un.org/sdgs/metadata/files/Metadata-03-0a-01.pdf</t>
  </si>
  <si>
    <t>https://unstats.un.org/sdgs/metadata/files/Metadata-03-0b-01.pdf</t>
  </si>
  <si>
    <t>https://unstats.un.org/sdgs/metadata/files/Metadata-03-0B-02.pdf</t>
  </si>
  <si>
    <t>https://unstats.un.org/sdgs/metadata/files/Metadata-03-0B-03.pdf</t>
  </si>
  <si>
    <t>https://unstats.un.org/sdgs/metadata/files/Metadata-03-0C-01.pdf</t>
  </si>
  <si>
    <t>https://unstats.un.org/sdgs/metadata/files/Metadata-03-0D-01.pdf</t>
  </si>
  <si>
    <t>https://unstats.un.org/sdgs/metadata/files/Metadata-04-01-01A.pdf</t>
  </si>
  <si>
    <t>https://unstats.un.org/sdgs/metadata/files/Metadata-04-01-01BC.pdf</t>
  </si>
  <si>
    <t>https://unstats.un.org/sdgs/metadata/files/Metadata-04-02-01.pdf</t>
  </si>
  <si>
    <t>https://unstats.un.org/sdgs/metadata/files/Metadata-04-02-02.pdf</t>
  </si>
  <si>
    <t>https://unstats.un.org/sdgs/metadata/files/Metadata-04-03-01.pdf</t>
  </si>
  <si>
    <t>https://unstats.un.org/sdgs/metadata/files/Metadata-04-04-01.pdf</t>
  </si>
  <si>
    <t>https://unstats.un.org/sdgs/metadata/files/Metadata-04-05-01.pdf</t>
  </si>
  <si>
    <t>https://unstats.un.org/sdgs/metadata/files/Metadata-04-06-01.pdf</t>
  </si>
  <si>
    <t>https://unstats.un.org/sdgs/metadata/files/Metadata-04-0A-01.pdf</t>
  </si>
  <si>
    <t>https://unstats.un.org/sdgs/metadata/files/Metadata-04-0B-01.pdf</t>
  </si>
  <si>
    <t>https://unstats.un.org/sdgs/metadata/files/Metadata-04-0C-01.pdf</t>
  </si>
  <si>
    <t>https://unstats.un.org/sdgs/metadata/files/Metadata-05-01-01.pdf</t>
  </si>
  <si>
    <t>https://unstats.un.org/sdgs/metadata/files/Metadata-05-02-01.pdf</t>
  </si>
  <si>
    <t>https://unstats.un.org/sdgs/metadata/files/Metadata-05-02-02.pdf</t>
  </si>
  <si>
    <t>https://unstats.un.org/sdgs/metadata/files/Metadata-05-03-01.pdf</t>
  </si>
  <si>
    <t>https://unstats.un.org/sdgs/metadata/files/Metadata-05-03-02.pdf</t>
  </si>
  <si>
    <t>https://unstats.un.org/sdgs/metadata/files/Metadata-05-04-01.pdf</t>
  </si>
  <si>
    <t>https://unstats.un.org/sdgs/metadata/files/Metadata-05-05-01a.pdf</t>
  </si>
  <si>
    <t>https://unstats.un.org/sdgs/metadata/files/Metadata-05-05-01b.pdf</t>
  </si>
  <si>
    <t>https://unstats.un.org/sdgs/metadata/files/Metadata-05-05-02.pdf</t>
  </si>
  <si>
    <t>https://unstats.un.org/sdgs/metadata/files/Metadata-05-06-01.pdf</t>
  </si>
  <si>
    <t>https://unstats.un.org/sdgs/metadata/files/Metadata-05-06-02.pdf</t>
  </si>
  <si>
    <t>https://unstats.un.org/sdgs/metadata/files/Metadata-05-0a-01.pdf</t>
  </si>
  <si>
    <t>https://unstats.un.org/sdgs/metadata/files/Metadata-05-0A-02.pdf</t>
  </si>
  <si>
    <t>https://unstats.un.org/sdgs/metadata/files/Metadata-05-0B-01.pdf</t>
  </si>
  <si>
    <t>https://unstats.un.org/sdgs/metadata/files/Metadata-05-0c-01.pdf</t>
  </si>
  <si>
    <t>https://unstats.un.org/sdgs/metadata/files/Metadata-06-01-01.pdf</t>
  </si>
  <si>
    <t>https://unstats.un.org/sdgs/metadata/files/Metadata-06-02-01.pdf</t>
  </si>
  <si>
    <t>https://unstats.un.org/sdgs/metadata/files/Metadata-06-03-01.pdf</t>
  </si>
  <si>
    <t>https://unstats.un.org/sdgs/metadata/files/Metadata-06-04-01.pdf</t>
  </si>
  <si>
    <t>https://unstats.un.org/sdgs/metadata/files/Metadata-06-05-01.pdf</t>
  </si>
  <si>
    <t>https://unstats.un.org/sdgs/metadata/files/Metadata-06-05-02.pdf</t>
  </si>
  <si>
    <t>https://unstats.un.org/sdgs/metadata/files/Metadata-06-06-01a.pdf</t>
  </si>
  <si>
    <t>https://unstats.un.org/sdgs/metadata/files/Metadata-06-06-01b.pdf</t>
  </si>
  <si>
    <t>https://unstats.un.org/sdgs/metadata/files/Metadata-06-0A-01.pdf</t>
  </si>
  <si>
    <t>https://unstats.un.org/sdgs/metadata/files/Metadata-06-0B-01.pdf</t>
  </si>
  <si>
    <t>https://unstats.un.org/sdgs/metadata/files/Metadata-07-01-01.pdf</t>
  </si>
  <si>
    <t>https://unstats.un.org/sdgs/metadata/files/Metadata-07-01-02.pdf</t>
  </si>
  <si>
    <t>https://unstats.un.org/sdgs/metadata/files/Metadata-07-02-01.pdf</t>
  </si>
  <si>
    <t>https://unstats.un.org/sdgs/metadata/files/Metadata-07-03-01.pdf</t>
  </si>
  <si>
    <t>https://unstats.un.org/sdgs/metadata/files/Metadata-07-0a-01.pdf</t>
  </si>
  <si>
    <t>https://unstats.un.org/sdgs/tierIII-indicators/files/Tier3-07-b-01.pdf</t>
  </si>
  <si>
    <t>https://unstats.un.org/sdgs/metadata/files/Metadata-08-01-01.pdf</t>
  </si>
  <si>
    <t>https://unstats.un.org/sdgs/metadata/files/Metadata-08-02-01.pdf</t>
  </si>
  <si>
    <t>https://unstats.un.org/sdgs/metadata/files/Metadata-08-03-01.pdf</t>
  </si>
  <si>
    <t>https://unstats.un.org/sdgs/metadata/files/Metadata-08-04-01.pdf</t>
  </si>
  <si>
    <t>https://unstats.un.org/sdgs/metadata/files/Metadata-08-04-02.pdf</t>
  </si>
  <si>
    <t>https://unstats.un.org/sdgs/metadata/files/Metadata-08-05-01.pdf</t>
  </si>
  <si>
    <t>https://unstats.un.org/sdgs/metadata/files/Metadata-08-05-02.pdf</t>
  </si>
  <si>
    <t>https://unstats.un.org/sdgs/metadata/files/Metadata-08-06-01.pdf</t>
  </si>
  <si>
    <t>https://unstats.un.org/sdgs/metadata/files/Metadata-08-07-01.pdf</t>
  </si>
  <si>
    <t>https://unstats.un.org/sdgs/metadata/files/Metadata-08-08-01.pdf</t>
  </si>
  <si>
    <t>https://unstats.un.org/sdgs/metadata/files/Metadata-08-08-02.pdf</t>
  </si>
  <si>
    <t>https://unstats.un.org/sdgs/metadata/files/Metadata-08-09-01.pdf</t>
  </si>
  <si>
    <t>https://unstats.un.org/sdgs/metadata/files/Metadata-08-10-01.pdf</t>
  </si>
  <si>
    <t>https://unstats.un.org/sdgs/metadata/files/Metadata-08-10-02.pdf</t>
  </si>
  <si>
    <t>https://unstats.un.org/sdgs/metadata/files/Metadata-08-0A-01.pdf</t>
  </si>
  <si>
    <t>https://unstats.un.org/sdgs/metadata/files/Metadata-08-0b-01.pdf</t>
  </si>
  <si>
    <t>https://unstats.un.org/sdgs/metadata/files/Metadata-09-01-01.pdf</t>
  </si>
  <si>
    <t>https://unstats.un.org/sdgs/metadata/files/Metadata-09-01-02.pdf</t>
  </si>
  <si>
    <t>https://unstats.un.org/sdgs/metadata/files/Metadata-09-02-01.pdf</t>
  </si>
  <si>
    <t>https://unstats.un.org/sdgs/metadata/files/Metadata-09-02-02.pdf</t>
  </si>
  <si>
    <t>https://unstats.un.org/sdgs/metadata/files/Metadata-09-03-01.pdf</t>
  </si>
  <si>
    <t>https://unstats.un.org/sdgs/metadata/files/Metadata-09-03-02.pdf</t>
  </si>
  <si>
    <t>https://unstats.un.org/sdgs/metadata/files/Metadata-09-04-01.pdf</t>
  </si>
  <si>
    <t>https://unstats.un.org/sdgs/metadata/files/Metadata-09-05-02.pdf</t>
  </si>
  <si>
    <t>https://unstats.un.org/sdgs/metadata/files/Metadata-09-0A-01.pdf</t>
  </si>
  <si>
    <t>https://unstats.un.org/sdgs/metadata/files/Metadata-09-0B-01.pdf</t>
  </si>
  <si>
    <t>https://unstats.un.org/sdgs/metadata/files/Metadata-09-0C-01.pdf</t>
  </si>
  <si>
    <t>https://unstats.un.org/sdgs/metadata/files/Metadata-10-01-01.pdf</t>
  </si>
  <si>
    <t>https://unstats.un.org/sdgs/metadata/files/Metadata-10-02-01.pdf</t>
  </si>
  <si>
    <t>https://unstats.un.org/sdgs/metadata/files/Metadata-10-04-01.pdf</t>
  </si>
  <si>
    <t>https://unstats.un.org/sdgs/metadata/files/Metadata-10-06-01.pdf</t>
  </si>
  <si>
    <t>https://unstats.un.org/sdgs/metadata/files/Metadata-10-07-01.pdf</t>
  </si>
  <si>
    <t>https://unstats.un.org/sdgs/metadata/files/Metadata-10-07-02.pdf</t>
  </si>
  <si>
    <t>https://unstats.un.org/sdgs/metadata/files/Metadata-10-0A-01.pdf</t>
  </si>
  <si>
    <t>https://unstats.un.org/sdgs/metadata/files/Metadata-10-0B-01.pdf</t>
  </si>
  <si>
    <t>https://unstats.un.org/sdgs/metadata/files/Metadata-10-0C-01.pdf</t>
  </si>
  <si>
    <t>https://unstats.un.org/sdgs/metadata/files/Metadata-11-01-01.pdf</t>
  </si>
  <si>
    <t>https://unstats.un.org/sdgs/metadata/files/Metadata-11-02-01.pdf</t>
  </si>
  <si>
    <t>https://unstats.un.org/sdgs/metadata/files/Metadata-11-03-01.pdf</t>
  </si>
  <si>
    <t>https://unstats.un.org/sdgs/metadata/files/Metadata-11-03-02.pdf</t>
  </si>
  <si>
    <t>https://unstats.un.org/sdgs/metadata/files/Metadata-11-05-01.pdf</t>
  </si>
  <si>
    <t>https://unstats.un.org/sdgs/metadata/files/Metadata-11-05-02.pdf</t>
  </si>
  <si>
    <t>https://unstats.un.org/sdgs/metadata/files/Metadata-11-06-01.pdf</t>
  </si>
  <si>
    <t>https://unstats.un.org/sdgs/metadata/files/Metadata-11-06-02.pdf</t>
  </si>
  <si>
    <t>https://unstats.un.org/sdgs/metadata/files/Metadata-11-07-01.pdf</t>
  </si>
  <si>
    <t>https://unstats.un.org/sdgs/metadata/files/Metadata-11-0B-01.pdf</t>
  </si>
  <si>
    <t>https://unstats.un.org/sdgs/metadata/files/Metadata-11-0b-02.pdf</t>
  </si>
  <si>
    <t>https://unstats.un.org/sdgs/metadata/files/Metadata-12-01-01.pdf</t>
  </si>
  <si>
    <t>https://unstats.un.org/sdgs/metadata/files/Metadata-12-02-01.pdf</t>
  </si>
  <si>
    <t>https://unstats.un.org/sdgs/metadata/files/Metadata-12-02-02.pdf</t>
  </si>
  <si>
    <t>https://unstats.un.org/sdgs/metadata/files/Metadata-12-04-01.pdf</t>
  </si>
  <si>
    <t>https://unstats.un.org/sdgs/metadata/files/Metadata-12-0c-01.pdf</t>
  </si>
  <si>
    <t>https://unstats.un.org/sdgs/metadata/files/Metadata-13-01-01.pdf</t>
  </si>
  <si>
    <t>https://unstats.un.org/sdgs/metadata/files/Metadata-13-01-02.pdf</t>
  </si>
  <si>
    <t>https://unstats.un.org/sdgs/metadata/files/Metadata-13-01-03.pdf</t>
  </si>
  <si>
    <t>https://unstats.un.org/sdgs/metadata/files/Metadata-14-03-01.pdf</t>
  </si>
  <si>
    <t>https://unstats.un.org/sdgs/metadata/files/Metadata-14-04-01.pdf</t>
  </si>
  <si>
    <t>https://unstats.un.org/sdgs/metadata/files/Metadata-14-05-01.pdf</t>
  </si>
  <si>
    <t>https://unstats.un.org/sdgs/metadata/files/Metadata-14-06-01.pdf</t>
  </si>
  <si>
    <t>https://unstats.un.org/sdgs/metadata/files/Metadata-14-0a-01.pdf</t>
  </si>
  <si>
    <t>https://unstats.un.org/sdgs/metadata/files/Metadata-14-0b-01.pdf</t>
  </si>
  <si>
    <t>https://unstats.un.org/sdgs/metadata/files/Metadata-15-01-01.pdf</t>
  </si>
  <si>
    <t>https://unstats.un.org/sdgs/metadata/files/Metadata-15-01-02.pdf</t>
  </si>
  <si>
    <t>https://unstats.un.org/sdgs/metadata/files/Metadata-15-02-01.pdf</t>
  </si>
  <si>
    <t>https://unstats.un.org/sdgs/metadata/files/Metadata-15-03-01.pdf</t>
  </si>
  <si>
    <t>https://unstats.un.org/sdgs/metadata/files/Metadata-15-04-01.pdf</t>
  </si>
  <si>
    <t>https://unstats.un.org/sdgs/metadata/files/Metadata-15-04-02.pdf</t>
  </si>
  <si>
    <t>https://unstats.un.org/sdgs/metadata/files/Metadata-15-05-01.pdf</t>
  </si>
  <si>
    <t>https://unstats.un.org/sdgs/metadata/files/Metadata-15-06-01.pdf</t>
  </si>
  <si>
    <t>https://unstats.un.org/sdgs/metadata/files/Metadata-15-07-01.pdf</t>
  </si>
  <si>
    <t>https://unstats.un.org/sdgs/metadata/files/Metadata-15-08-01.pdf</t>
  </si>
  <si>
    <t>https://unstats.un.org/sdgs/metadata/files/Metadata-15-0a-01.pdf</t>
  </si>
  <si>
    <t>https://unstats.un.org/sdgs/metadata/files/Metadata-15-0b-01.pdf</t>
  </si>
  <si>
    <t>https://unstats.un.org/sdgs/metadata/files/Metadata-15-0c-01.pdf</t>
  </si>
  <si>
    <t>https://unstats.un.org/sdgs/metadata/files/Metadata-16-01-01.pdf</t>
  </si>
  <si>
    <t>https://unstats.un.org/sdgs/metadata/files/Metadata-16-01-03.pdf</t>
  </si>
  <si>
    <t>https://unstats.un.org/sdgs/metadata/files/Metadata-16-01-04.pdf</t>
  </si>
  <si>
    <t>https://unstats.un.org/sdgs/metadata/files/Metadata-16-02-01.pdf</t>
  </si>
  <si>
    <t>https://unstats.un.org/sdgs/metadata/files/Metadata-16-02-02.pdf</t>
  </si>
  <si>
    <t>https://unstats.un.org/sdgs/metadata/files/Metadata-16-03-02.pdf</t>
  </si>
  <si>
    <t>https://unstats.un.org/sdgs/metadata/files/Metadata-16-02-03.pdf</t>
  </si>
  <si>
    <t>https://unstats.un.org/sdgs/metadata/files/Metadata-16-03-01.pdf</t>
  </si>
  <si>
    <t>https://unstats.un.org/sdgs/metadata/files/Metadata-16-04-02.pdf</t>
  </si>
  <si>
    <t>https://unstats.un.org/sdgs/metadata/files/Metadata-16-05-01.pdf</t>
  </si>
  <si>
    <t>https://unstats.un.org/sdgs/metadata/files/Metadata-16-05-02.pdf</t>
  </si>
  <si>
    <t>https://unstats.un.org/sdgs/metadata/files/Metadata-16-06-01.pdf</t>
  </si>
  <si>
    <t>https://unstats.un.org/sdgs/metadata/files/Metadata-16-07-01A.pdf</t>
  </si>
  <si>
    <t>https://unstats.un.org/sdgs/metadata/files/Metadata-16-08-01.pdf</t>
  </si>
  <si>
    <t>https://unstats.un.org/sdgs/metadata/files/Metadata-16-09-01.pdf</t>
  </si>
  <si>
    <t>https://unstats.un.org/sdgs/metadata/files/Metadata-16-10-01.pdf</t>
  </si>
  <si>
    <t>https://unstats.un.org/sdgs/metadata/files/Metadata-16-10-02.pdf</t>
  </si>
  <si>
    <t>https://unstats.un.org/sdgs/metadata/files/Metadata-16-0A-01.pdf</t>
  </si>
  <si>
    <t>https://unstats.un.org/sdgs/metadata/files/Metadata-17-01-01.pdf</t>
  </si>
  <si>
    <t>https://unstats.un.org/sdgs/metadata/files/Metadata-17-01-02.pdf</t>
  </si>
  <si>
    <t>https://unstats.un.org/sdgs/metadata/files/Metadata-17-02-01.pdf</t>
  </si>
  <si>
    <t>https://unstats.un.org/sdgs/metadata/files/Metadata-17-03-01.pdf</t>
  </si>
  <si>
    <t>https://unstats.un.org/sdgs/metadata/files/Metadata-17-03-02.pdf</t>
  </si>
  <si>
    <t>https://unstats.un.org/sdgs/metadata/files/Metadata-17-04-01.pdf</t>
  </si>
  <si>
    <t>https://unstats.un.org/sdgs/metadata/files/Metadata-17-08-01.pdf</t>
  </si>
  <si>
    <t>https://unstats.un.org/sdgs/metadata/files/Metadata-17-09-01.pdf</t>
  </si>
  <si>
    <t>https://unstats.un.org/sdgs/metadata/files/Metadata-17-10-01.pdf</t>
  </si>
  <si>
    <t>https://unstats.un.org/sdgs/metadata/files/Metadata-17-11-01.pdf</t>
  </si>
  <si>
    <t>https://unstats.un.org/sdgs/metadata/files/Metadata-17-12-01.pdf</t>
  </si>
  <si>
    <t>https://unstats.un.org/sdgs/metadata/files/Metadata-17-13-01.pdf</t>
  </si>
  <si>
    <t>https://unstats.un.org/sdgs/metadata/files/Metadata-17-15-01.pdf</t>
  </si>
  <si>
    <t>https://unstats.un.org/sdgs/metadata/files/Metadata-17-16-01.pdf</t>
  </si>
  <si>
    <t>https://unstats.un.org/sdgs/metadata/files/Metadata-17-18-02.pdf</t>
  </si>
  <si>
    <t>https://unstats.un.org/sdgs/metadata/files/Metadata-17-18-03.pdf</t>
  </si>
  <si>
    <t>https://unstats.un.org/sdgs/metadata/files/Metadata-17-19-01.pdf</t>
  </si>
  <si>
    <t>https://unstats.un.org/sdgs/metadata/files/Metadata-17-19-02a.pdf</t>
  </si>
  <si>
    <t>https://unstats.un.org/sdgs/metadata/files/Metadata-17-19-02b.pdf</t>
  </si>
  <si>
    <t>Indicador no disponible</t>
  </si>
  <si>
    <t>Ver indicador de 7.2.1, fuente Cuenta de Energía, BCCR</t>
  </si>
  <si>
    <t>Ver indicador 7.3.1, fuente Cuenta de Energía, BCCR</t>
  </si>
  <si>
    <t>Ver indicador Tasa de negociación 8.8.2.b</t>
  </si>
  <si>
    <t>Ver indicador 8.10.1.b</t>
  </si>
  <si>
    <t>Ver indicador 10.2.1.b</t>
  </si>
  <si>
    <t>Ver indicador 11.1.1.b</t>
  </si>
  <si>
    <t>Ver indicador 11.1.1.c</t>
  </si>
  <si>
    <t>2000-2010</t>
  </si>
  <si>
    <t>2010-2015</t>
  </si>
  <si>
    <t>2015-2016</t>
  </si>
  <si>
    <t>2016-2017</t>
  </si>
  <si>
    <t>2017-2018</t>
  </si>
  <si>
    <t>2018-2019</t>
  </si>
  <si>
    <t>2019-2020</t>
  </si>
  <si>
    <t>Subindicador 1.</t>
  </si>
  <si>
    <t>Subindicador 2:</t>
  </si>
  <si>
    <t xml:space="preserve">Subindicador 3. </t>
  </si>
  <si>
    <t xml:space="preserve">Subindicador 4. </t>
  </si>
  <si>
    <t xml:space="preserve">Subindicador 5. </t>
  </si>
  <si>
    <t>https://www.ict.go.cr/en/documents/plan-nacional-y-planes-generales/plan-nacional-de-desarrollo/1071-plan-nacional-de-desarrollo-turistico-2017-2021/file.html</t>
  </si>
  <si>
    <t>Número de intervenciones públicas (políticas o planes) de turismo sostenible que incluyen instrumentos de seguimiento y evaluación.</t>
  </si>
  <si>
    <t>Contabilidad de intervenciones públicas (políticas o planes) vigentes de turismo sostenible que poseen plan de acción para su seguimiento y evaluación.</t>
  </si>
  <si>
    <t>Hace mención a la cantidad de intervenciones públicas (políticas o planes) vigentes de turismo sostenible con plan de acción para su seguimiento y evaluación, que posee el estado como parte de su estrategia de desarrollo sostenible.</t>
  </si>
  <si>
    <t>Solo hace relación a la cantidad de instrumentos de intervenciones públicas y no al grado de cumplimiento de las acciones o metas en su período de vigencia.</t>
  </si>
  <si>
    <t>https://www.ict.go.cr/es/documentos-institucionales/planes-y-documentos-institucionales.html</t>
  </si>
  <si>
    <t>Víctor H. Quesada Rodríguez</t>
  </si>
  <si>
    <t>Asesor Unidad de Planificación Institucional</t>
  </si>
  <si>
    <t>(506) 2299-5787</t>
  </si>
  <si>
    <t>VICTOR.QUESADA@ict.go.cr</t>
  </si>
  <si>
    <t>Si/ No</t>
  </si>
  <si>
    <t>Notas: Sistema Nacional de Empleo contiene un sólo programa llamado Programa Nacional de Empleo (PRONAE), con modalidades: 1. Empléate, 2. Ideas productivas, 3. Capacitación, 4. Obra comunal, 7 Obra Indígena (Ley 8783)</t>
  </si>
  <si>
    <t xml:space="preserve">Existencia o no de un sistema o estrategia </t>
  </si>
  <si>
    <t>Cualitativo, solo evidencia la existencia no la cobertura.</t>
  </si>
  <si>
    <t>Costa Rica: Inversión Extrajera Directa y cooperación internacional por país de origen y organismo</t>
  </si>
  <si>
    <t>País</t>
  </si>
  <si>
    <t>Categoría</t>
  </si>
  <si>
    <t>IED</t>
  </si>
  <si>
    <t>CIBT</t>
  </si>
  <si>
    <t>CIBNR</t>
  </si>
  <si>
    <t>CIBR</t>
  </si>
  <si>
    <t>CIB país</t>
  </si>
  <si>
    <t>Total  país</t>
  </si>
  <si>
    <t>México</t>
  </si>
  <si>
    <t>Canadá</t>
  </si>
  <si>
    <t>Brasil</t>
  </si>
  <si>
    <t>Islas Vírgenes Británicas</t>
  </si>
  <si>
    <t>Argentina</t>
  </si>
  <si>
    <t>Jamaica</t>
  </si>
  <si>
    <t>Ecuador</t>
  </si>
  <si>
    <t>Chile</t>
  </si>
  <si>
    <t>España</t>
  </si>
  <si>
    <t>Suiza</t>
  </si>
  <si>
    <t>Irlanda</t>
  </si>
  <si>
    <t>Dinamarca</t>
  </si>
  <si>
    <t>Belgica</t>
  </si>
  <si>
    <t>Alemania</t>
  </si>
  <si>
    <t>Francia</t>
  </si>
  <si>
    <t>Gran Bretaña</t>
  </si>
  <si>
    <t>Italia</t>
  </si>
  <si>
    <t>India</t>
  </si>
  <si>
    <t>Corea del Sur</t>
  </si>
  <si>
    <t>Israel</t>
  </si>
  <si>
    <t>Japon</t>
  </si>
  <si>
    <t>China</t>
  </si>
  <si>
    <t>Emiratos Arabes Unidos</t>
  </si>
  <si>
    <t>Qatar</t>
  </si>
  <si>
    <t>Otros Países</t>
  </si>
  <si>
    <t>CIMT</t>
  </si>
  <si>
    <t>CIMNR</t>
  </si>
  <si>
    <t>CIMR</t>
  </si>
  <si>
    <t>CIM Organismo</t>
  </si>
  <si>
    <t>CAF</t>
  </si>
  <si>
    <t>BID</t>
  </si>
  <si>
    <t>PNUD</t>
  </si>
  <si>
    <t>GEF/FMAM</t>
  </si>
  <si>
    <t>Unión Europea</t>
  </si>
  <si>
    <t>UNFPA</t>
  </si>
  <si>
    <t>OPS/OMS</t>
  </si>
  <si>
    <t>OIT</t>
  </si>
  <si>
    <t>UNICEF</t>
  </si>
  <si>
    <t>Protocolo Montreal</t>
  </si>
  <si>
    <t>ILANUD</t>
  </si>
  <si>
    <t>IICA</t>
  </si>
  <si>
    <t>OIEA</t>
  </si>
  <si>
    <t>BCIE</t>
  </si>
  <si>
    <t>OEA</t>
  </si>
  <si>
    <t>OIM</t>
  </si>
  <si>
    <t>UNESCO</t>
  </si>
  <si>
    <t>BEI</t>
  </si>
  <si>
    <t>ACNUR</t>
  </si>
  <si>
    <t>FAO</t>
  </si>
  <si>
    <t>UPAZ</t>
  </si>
  <si>
    <t>Fondo Verde del Clima</t>
  </si>
  <si>
    <t>Otros</t>
  </si>
  <si>
    <t>Total IED</t>
  </si>
  <si>
    <t>Total CIBT</t>
  </si>
  <si>
    <t>Total CIBNR</t>
  </si>
  <si>
    <t>Total CIBR</t>
  </si>
  <si>
    <t>Total CIB</t>
  </si>
  <si>
    <t>Total CIMT</t>
  </si>
  <si>
    <t>Total CIMNR</t>
  </si>
  <si>
    <t>Total CIMR</t>
  </si>
  <si>
    <t>Total CIM</t>
  </si>
  <si>
    <t>Total CI Total</t>
  </si>
  <si>
    <t>PIB m $</t>
  </si>
  <si>
    <t>Relación</t>
  </si>
  <si>
    <t>Inversión Extranjera Directa</t>
  </si>
  <si>
    <t>Cooperación Internacional Bilateral Técnica</t>
  </si>
  <si>
    <t>Cooperación Internacional Bilateral No Reembolsable</t>
  </si>
  <si>
    <t>Cooperación Internacional Bilateral Reembolsable</t>
  </si>
  <si>
    <t>CIB Total</t>
  </si>
  <si>
    <t>Cooperación Internacional Bilateral Total</t>
  </si>
  <si>
    <t>Cooperación Internacional Multilateral Técnica</t>
  </si>
  <si>
    <t>Cooperación Internacional Multilateral No Reembolsable</t>
  </si>
  <si>
    <t>Cooperación Internacional Multilateral Reembolsable</t>
  </si>
  <si>
    <t>CIM Total</t>
  </si>
  <si>
    <t>Cooperación Internacional Multilateral Total</t>
  </si>
  <si>
    <t>Cuanto representa los recursos provenientes de la inversión extranjera directa y de la cooperación internacional con respecto al PIB del país.</t>
  </si>
  <si>
    <t>IED: Inversión extranjera directa por parte de Ministerio de Comercio Exterior (COMEX)
PIB: Producto Interno Bruto, Banco Central de Costa Rica (BCCR).
CIB, CIM: Cooperaciones internacionales bilaterales o multilaterales del Ministerio de Planificación Nacional y Política Económica (MIDEPLAN).
IED: Inversión Extranjera Directa, CIBT: Cooperación Internacional Bilateral Técnica, CIBNR: Cooperación Internacional Bilateral No Reembolsable, CIBR: Cooperación Internacional Bilateral Reembolsable, CIB Total: Cooperación Internacional Bilateral Total, CIMT: Cooperación Internacional Multilateral Técnica, CIMNR: Cooperación Internacional Multilateral No Reembolsable, CIMR: Cooperación Internacional Multilateral Reembolsable, CIM: Total Cooperación Internacional Multilateral Total</t>
  </si>
  <si>
    <t>Informes anuales de cooperación internacional</t>
  </si>
  <si>
    <t>Actualización de informes por medio de las instituciones citadas.</t>
  </si>
  <si>
    <t>COMEX: https://www.comex.go.cr/inversion-extranjera-directa
MIDEPLAN: Cooperación Internacional en Costa Rica, Área de Cooperación Internacional.
BCCR: https://www.bccr.fi.cr/seccion-indicadores-economicos/indicadores-econ%C3%B3micos</t>
  </si>
  <si>
    <t>Oscar Méndez Chavarría</t>
  </si>
  <si>
    <t>Jefe Unidad de Cooperación Bilateral del Área de Cooperación Internacional (ACI)</t>
  </si>
  <si>
    <t>Ministerio de Panificación Nacional y Política Económica</t>
  </si>
  <si>
    <t>2202-8578</t>
  </si>
  <si>
    <t>omendez@mideplan.go.cr</t>
  </si>
  <si>
    <t>Políticas Nacionales</t>
  </si>
  <si>
    <t>Planes de estudio</t>
  </si>
  <si>
    <t>Formación del profesorado</t>
  </si>
  <si>
    <t>Evaluación de los estudiantes</t>
  </si>
  <si>
    <t>Promedio General</t>
  </si>
  <si>
    <t>Educación cívica mundial</t>
  </si>
  <si>
    <t>Educación para el desarrollo sostenible</t>
  </si>
  <si>
    <t>Igualdad de géneros</t>
  </si>
  <si>
    <t>Derechos humanos</t>
  </si>
  <si>
    <t>Nota: Dentro de la matriz, la celda muestra el valor de uno (1) si el tema se incluye en el documento, o de cero (0) si no se incluye en el documento</t>
  </si>
  <si>
    <t>Costa Rica no aplica subsidios para la exportación a los productos agrícolas, entendidos estos como los que se establecen en Acuerdo sobre Subvenciones y Medias Compensatorias de la Organización Mundial de Comercio (OMC), y cuyo compromiso específico para el país en esta materia está establecido en el artículo 9 del Acuerdo sobre la Agricultura de la OMC. En adición, en los acuerdos bilaterales de libre comercio suscritos con el país existe normativa de no aplicar este tipo de medidas. En la reunión ministerial de Bali de la OMC, se acordó el desmonte completo de los subsidios a la exportación de productos agrícolas. Por lo anterior, el indicador relativo a ”Subsidios a la exportación de productos agropecuarios” en términos monetarios es US$0, así se ha notificado al Comité de Agricultura de la OMC y será la política de Costa Rica por los compromisos ya asumidos.</t>
  </si>
  <si>
    <t>Costa Rica no aplica preferencias arancelarias a los países por su condición de desarrollo; llámense “menos adelantados”, o “en desarrollo”.</t>
  </si>
  <si>
    <t>18 a 24 años</t>
  </si>
  <si>
    <t>25 a 29 años</t>
  </si>
  <si>
    <t xml:space="preserve">Este indicador mide la proporción de mujeres y hombres jóvenes de 18-29 años que reportan haber experimentado algún tipo de violencia sexual, a través de las preguntas:
Acoso sexual en el centro educativo; 
Acoso sexual en la familia; 
Abuso sexual; 
Violación; 
Su pareja le ha obligado a tener relacions sexuales sin su consentimiento; 
Le han tocado en la calle o en el bus sin su aputorización; 
Le han enviado pornografía por medios electrónicos redes sociales; 
Le han obligado a ,mantener relaciones sexuales por medios electrónicos o redes sociales ya sea mediante fotos o videos
 </t>
  </si>
  <si>
    <t>• Número de mujeres y hombres jóvenes de 18-29 años que declaran haber experimentado algún tipo de violencia sexual. 
• Número total de mujeres y hombres jóvenes de 18-29 años.</t>
  </si>
  <si>
    <t>Indice Lista Roja</t>
  </si>
  <si>
    <t>Máximo</t>
  </si>
  <si>
    <t>Mínimo</t>
  </si>
  <si>
    <t>Se base en una evaluación del estado de las especies a nivel regional y no nacional</t>
  </si>
  <si>
    <t>Menos de 20</t>
  </si>
  <si>
    <t>Grupos especiales de edades y grupos especiales de causa de muerte</t>
  </si>
  <si>
    <t>De acuerdo a las Naciones Unidas, este indicador se requiere con las siguientes desagregaciones: Edad / Paridez / Lugar de residencia / Situación socioeconómica / Tipo de proveedor.  También: Cobertura institucional de entrega (mujeres que dan a luz en una institución de salud)</t>
  </si>
  <si>
    <t>Menos de 1 día</t>
  </si>
  <si>
    <t>Vehículo de motor no especificado</t>
  </si>
  <si>
    <t>Otros accidentes de transporte terrestre</t>
  </si>
  <si>
    <t>Estado de unión</t>
  </si>
  <si>
    <t>guido.saborio@sinac.go.cr</t>
  </si>
  <si>
    <t>Gasto consolidado del sector público</t>
  </si>
  <si>
    <t>0,54*</t>
  </si>
  <si>
    <t>* Estimación de tendencia</t>
  </si>
  <si>
    <t>www.sirefor.go.cr</t>
  </si>
  <si>
    <t>196*</t>
  </si>
  <si>
    <t>44,08*</t>
  </si>
  <si>
    <t>37,03*</t>
  </si>
  <si>
    <t>37,58*</t>
  </si>
  <si>
    <t xml:space="preserve">Plan Nacional de Desarrollo Forestal de Costa Rica 2011-2020
Eje Estratégico 04: Sostenibilidad de la actividad forestal
En línea en:  
http://www.sirefor.go.cr/images/stories/pdf/plannacionafinalweb.pdf
</t>
  </si>
  <si>
    <t>Progreso hacia el manejo forestal sostenible</t>
  </si>
  <si>
    <t>Indicador propuesto por UN</t>
  </si>
  <si>
    <t>El indicador se compone de cinco subindicadores que miden el progreso hacia todas las dimensiones del manejo forestal sostenible. Los valores ambientales de los bosques están cubiertos por tres subindicadores centrados en la extensión del área forestal, la biomasa dentro del área forestal y la protección y mantenimiento de la diversidad biológica, y de los recursos culturales naturales y asociados. Los valores sociales y económicos de los bosques se concilian con los valores ambientales a través de planes de gestión sostenible. El subindicador proporciona una calificación adicional para el manejo de áreas forestales, al evaluar áreas que se verifican independientemente para el cumplimiento de un conjunto de estándares nacionales o internacionales.
Los subindicadores son:
1. Tasa de cambio neto anual del área forestal
2. Stock de biomasa sobre el suelo en el bosque
3. Proporción de área forestal ubicada dentro de áreas protegidas legalmente establecidas
4. Proporción del área forestal bajo un plan de manejo forestal a largo plazo.
5. Área forestal bajo un esquema de certificación de manejo forestal verificado independientemente
La definición de Manejo Forestal  Sostenible (SFM) por la Asamblea General de la ONU contiene varios aspectos clave, en particular que el manejo forestal sostenible es un concepto que varía con el tiempo y entre países, cuyas circunstancias, ecológicas, sociales y económicas, varían ampliamente, pero que siempre debe abordar un amplio gama de valores forestales, incluidos los valores económicos, sociales y ambientales, y tener en cuenta la equidad intergeneracional.
Claramente, una simple medida del área forestal es insuficiente para monitorear el manejo forestal sostenible en su conjunto. 
La importancia de los cinco subindicadores se explica para el monitoreo de la Ordenación Forestal Sostenible (OFS). 
1. Las tendencias en el área forestal son cruciales para el monitoreo de la OFS. El primer subindicador se centra tanto en la dirección del cambio (si hay una pérdida o ganancia en el área forestal) como en cómo la tasa de cambio varía con el tiempo; esto último es importante para capturar el progreso entre los países que están perdiendo área forestal, pero han logrado reducir la tasa de pérdida anual de área forestal.
2. Los cambios en el stock de biomasa sobre el suelo en el bosque indican el equilibrio entre las ganancias en el stock de biomasa debido al crecimiento del bosque y las pérdidas debido a la extracción de madera (deforestación), pérdidas naturales, incendios, viento, plagas y enfermedades. A nivel de país y durante un período más largo, el manejo forestal sostenible implicaría un stock de biomasa estable o creciente por hectárea, mientras que una reducción a largo plazo del stock de biomasa por hectárea implicaría un manejo insostenible de los bosques y la degradación o pérdidas importantes inesperadas debido a fuego, viento, plagas o enfermedades.
3. El cambio en el área forestal dentro de las áreas legalmente protegidas es un proxy de las tendencias en la conservación de la biodiversidad forestal, así como los valores culturales y espirituales (cosmovisión indigena) de los bosques y, por lo tanto, una clara indicación de la voluntad política para proteger y conservar los bosques. Este indicador está relacionado con la Meta 11 de Aichi del Convención de diversidad Biologica (CDB), que exige que cada país conserve al menos el 17% de las áreas de aguas terrestres y continentales.
4. El cuarto subindicador analiza el área forestal que se encuentra bajo un plan de manejo forestal a largo plazo. La existencia de un plan de gestión forestal documentado es la base para la gestión sostenible y a largo plazo de los recursos forestales para una variedad de objetivos de gestión, tales como productos forestales madereros y no madereros, protección del suelo y el agua, conservación de la biodiversidad, social y cultural, uso, y una combinación de dos o varios de estos. Por lo tanto, un área creciente bajo el plan de manejo forestal es un indicador del progreso hacia el manejo forestal sostenible.
Corresponde a los planes generales de manejo en Áreas Silvestres Protegidas. 
5. El quinto subindicador es el área forestal certificada por un esquema de certificación de gestión forestal verificado independientemente.
Corresponde a áreas de bosque  fuera de ASP que se certifique que cumple con principios, criterio e indicadores de manejo forestal sostenible (Nacional según Decreto Ejecutivo 34559-MINAE, 16 de junio del 2008, La Gaceta 115).
Dichos esquemas de certificación aplican estándares que generalmente son más altos que los establecidos por los marcos normativos de los propios países, y el cumplimiento es verificado por un certificador independiente y acreditado. Por lo tanto, un aumento en el área de bosque certificado proporciona una indicación adicional del progreso hacia el manejo forestal sostenible. Sin embargo, debe tenerse en cuenta que hay áreas importantes de bosques gestionados de manera sostenible que no están certificadas, ya sea porque sus propietarios han optado por no buscar la certificación (que es voluntaria y basada en el mercado) o porque no existe un esquema de certificación creíble o asequible para esa area (según Ley Forestal).
Se entiende por: 
Manglar: Por lo general, los manglares están delineados y ubicados en la cartografía oficial (escala
1:50.000) de Costa Rica.. Para la identificación de un rodal de mangle se toma como parámetro la presencia de árboles de alguna de las especies de mangle Según la definición del SINAC, el límite de un manglar lo define la extensión de la vegetación asociada con el ecosistema de manglar; no obstante, para los fines del IFN se mapea y mide el área correspondiente al rodal de mangle , el cual se define como la agrupación de árboles de una o más especies de mangle con o sin otras especies arbóreas asociadas, con un área mínima de 1,0 hectárea, con una cobertura de dosel (copa) de más de 30%, con árboles con potencial para alcanzar una altura mínima de 5 metros a la madurez in situ y con características de masa más o menos homogéneas en términos de edad,
composición de especies y condición.
Bosque Palmas naturales: Bosques anegados o inundados por agua dulce o dulceacuícolas Se trata de bosques húmedos a muy húmedos con áreas pantanosas o inundadas sobre terreno plano; también se desarrollan en las márgenes de lagos, lagunas y ríos. Se caracterizan por una estructura poco compleja, con un sotobosque dominado por palmas, algunos helechos y juveniles (plántulas) de especies hidrófilas como el cativo (Prioria copaifera), orey (Campnosperma panamense), sangrillo (Pterocarpus officinalis) y muy comúnmente la palma de yolillo (Raphia taedigera.
Plantaciones Forestales: Según la Ley Forestal no. 7575, una plantación forestal es un terreno de una o más hectáreas cultivado con una o más especies forestales cuyo objetivo principal, aunque no necesariamente el único, es la producción de madera. En imágenes satelitales y fotos aéreas de alta resolución se pueden identifican por su textura homogénea.
Bosque maduro: Este ecosistema es el fruto de un proceso de sucesión que se ha mantenido
ininterrumpido durante 75, 100 o más años. Con frecuencia se asume que este bosque está exento de la influencia antrópica (p.e. extracción de madera); sin embargo, puede estar afectado por fenómenos globales como la variabilidad climática -eventos de ENOS (El Niño/ Oscilación del Sur) según Barlow y Peres (2004) y el cambio climático según Lewis et al. (2004)-, o por actividades extractivas de subsistencia. Estudios realizados en la Estación Biológica La Selva (Sarapiquí, Costa Rica) indican que el bosque muy húmedo tropical se renueva en promedio cada 118 años (± 27 años), pues se puede suponer que los árboles maduros del dosel y subdosel viven entre 90 y 150 años (Hartshorn 1978) y que el ciclo de vida del bosque tropical puede abarcar entre 75 y 150 años (Hartshorn 1980). Kappelle et al. (1996) estimaron que se requiere un mínimo de 84 años para
recuperar la fisionomía y estructura de un bosque montano alto (2900-3000 msnm) que haya sido deforestado y que la recuperación en altura máxima y área basal es de 2 a 5 veces más lenta que en el bosque montano bajo o tropical de tierras bajas. Fuente: Manual de campo del Inventario Forestal Nacional. Vol. 2. SINAC/REDD/GIZ. 2014.
Bosque secundario: "Tierra con vegetación leñosa de carácter sucesional secundario que se desarrolló una vez que la vegetación original ha sido eliminada por actividades humanas y/o fenómenos naturales, con una superficie mínima de 0,5 hectáreas y con una densidad no menor a 500 árboles por hectárea de todas las especies, con diámetro mínimo a la altura del pecho de
5 cm. Se incluyen también las tierras de bosque secundario inmediatamente después de aprovechadas bajo el sistema de cortas de regeneración.” Fuente: El principio 11 de los
“Criterios e indicadores aplicables a bosques secundarios” (Decreto Ejecutivo no. 27388-
MINAE, La Gaceta no. 212 del 2 nov. 1998).
Vegetación boscosa pionera o de crecimiento secundario inicial. Esta es la primera etapa en el proceso de sucesión y puede durar entre 1 y 5 años; en Costa Rica, a esta fase se le denomina ‘charral’. La comunidad vegetal se caracteriza por la presencia de especies pioneras (herbáceas y arbustos exigentes de luz) que pueden sobrevivir en suelos degradados o poco fértiles (ruderales, según Grime 1977).
Vegetación boscosa de crecimiento secundario temprano e intermedio El proceso de sucesión ya ha transcurrido por un periodo de 15 a 20 años (secundario temprano; conocido como ‘tacotal’ en Costa Rica) con dominio de especies pioneras; entre 20-35 años (secundario intermedio) dominan las especies de rápido crecimiento, pero más persistentes. Conforme la comunidad vegetal avanza en edad, su composición y estructura tiende a parecerse más a una comunidad boscosa madura, aunque predominan las especies heliófilas efímeras y durables. La fisionomía de la vegetación es muy heterogénea ya que incluye desde individuos de la sucesión temprana hasta árboles que
han alcanzado su porte adulto. A esta categoría pertenecen la mayor parte de los bosques secundarios de Costa Rica 
Bosque de crecimiento secundario avanzado o secundario tardío Esta comunidad vegetal posee la apariencia y composición de una comunidad madura; desde que se inició el proceso de sucesión ya han transcurrido entre 35 y 75-80 años. Es probable que se presenten aperturas o claros en el dosel por la caída de árboles y que falten los árboles de dimensiones mayores, típicos de un bosque maduro, así como las especies con densidades naturales muy bajas (especies raras).
Pastos con árboles: Estratos del inventario con coberturas de copa entre el 15 y menos del 30% de cobertura.
No forestales: El resto de los usos en agricultura, infraestructura u otros.</t>
  </si>
  <si>
    <t xml:space="preserve">Los países informan directamente a la FAO los datos nacionales sobre el área forestal, el stock de biomasa, el área forestal dentro de las áreas protegidas y el área forestal bajo el plan de manejo para los años de referencia preestablecidos. Con base en los datos informados por el país, la FAO realiza estimaciones a nivel de país de la tasa de cambio neto del área forestal utilizando la fórmula de interés compuesto. La proporción del área forestal dentro del área protegida y bajo el plan de manejo se calcula utilizando las áreas reportadas y el área de tierra oficial de FAOSTAT para el año de referencia 2015. 
Se utiliza un tablero para evaluar el progreso relacionado con los cinco subindicadores. La adopción del enfoque de tablero tiene como objetivo garantizar la consideración de todas las dimensiones del manejo forestal sostenible y proporciona una visión clara de las áreas donde se han logrado progresos. No se hacen semáforos en el tablero a nivel de país. 
1. Tasa de cambio neto anual del área forestal 
Coincide con las tasas de cambio de nivel de referencia de emisiones de gases de efecto invernadero que se presentaron al Panel intergubernamental del Cambio Climático (IPCC) de la Convención de cambio climático 2016.
La dirección de cambio del área forestal se determina al examinar el valor de la tasa de cambio del área forestal para el período más reciente, un valor negativo indica una pérdida de área forestal, un valor cero significa que el área forestal es estable y un valor positivo significa que el área forestal ha aumentado. El cambio en la tasa de pérdida de área forestal se basa en una comparación de la tasa de variación neta actual del área de bosque con la tasa de variación neta de referencia de la zona forestal para el período 2010-2015.
La línea base debe actualizarse cada 5 años, por lo que en 2020 se calcula una nueva línea base. Además, a nivel de país, si un país obtiene nueva información y actualiza las series de tiempo históricas, se volverá a calcular la línea de base del país, respetando el período 2010-2015.
Coincide con los periodos propuestos para las actualizaciones del Inventario Nacional Forestal, (cada 5 años).
2. Stock de biomasa sobre el suelo en el bosque
Es un dato que se estima constante para todos los años, según la biomasa por encima del suelo que proviene del Inventario Forestal Nacional.
3. Proporción de área forestal ubicada dentro de áreas protegidas legalmente establecidas
Los datos son los datos utilizados en el Inventario Forestal Nacional que determino las hectareas de ASP y el estudio de Área bajo alguna categoría de área protegida a nivel nacional (2011 y 2018).
Los datos obtenidos para el 2011 se estima constante para los años 2015, 2016 y 2017; y los datos obtenidos para el 2018 se estima constantes para el 2019 y 2020.
Se cuenta con una actualización al 2019, sin embargo no ha sido considerado en este informe.
4. Proporción del área forestal bajo un plan de manejo forestal a largo plazo.
Se utilizó el dato de superficie a nivel nacional obtenidos apartir de los planes generales de manejo de las ASP. 
Los datos del 2019 y 2020 son proyecciones por medio de un algoritmo de FAO.
5. Área forestal bajo un esquema de certificación de manejo forestal verificado 
Datos históricos de las áreas certificadas bajo manejo forestal sostenible, fuera de ASP. </t>
  </si>
  <si>
    <t>1. Tasa de cambio neto anual del área forestal: Porcentaje
2. Stock de biomasa sobre el suelo en el bosque: Toneladas/hectarea
3. Proporción de área forestal ubicada dentro de áreas protegidas legalmente establecidas: Porcentaje
4. Proporción del área forestal bajo un plan de manejo forestal a largo plazo: Porcentaje
5. Área forestal bajo un esquema de certificación de manejo forestal verificado: Hectáreas</t>
  </si>
  <si>
    <t>Extensión del área forestal
Biomasa por arriba del suelo del área de bosques
Áreas certificadas bajo manejo forestal sostenible
Áreas con planes de manejo en ASP
Área de bosque bajo categorías de ASP</t>
  </si>
  <si>
    <t>Cada 5 años</t>
  </si>
  <si>
    <t>1. Tasa de cambio neto anual del área forestal: Sistema Nacional de Áreas de Conservación - REDD/CCAD/GIZ,  Inventario Forestal Nacional 2014
2. Stock de biomasa sobre el suelo en el bosque: Sistema Nacional de Áreas de Conservación - REDD/CCAD/GIZ,  Inventario Forestal Nacional 2014
3. Proporción de área forestal ubicada dentro de áreas protegidas legalmente establecidas: Sistema Nacional de Áreas de Conservación 2018, información geoestadística de Áreas Silvestres Protegidas 2018
4. Proporción del área forestal bajo un plan de manejo forestal a largo plazo: Sistema Nacional de Áreas de Conservación, Departamento de Conservación y uso de biodiversidad 2019.
5. Área forestal bajo un esquema de certificación de manejo forestal verificado: Sistema Nacional de Áreas de Conservación, Departamento de Conservación y uso de biodiversidad 2017.</t>
  </si>
  <si>
    <t>Evaluación de los recursos forestales mundiales (FRA) de la FAO  
1. Tasa de cambio neto anual del área forestal: Inventario Forestal Nacional 2014
2. Stock de biomasa sobre el suelo en el bosque: Inventario Forestal Nacional 2014
3. Proporción de área forestal ubicada dentro de áreas protegidas legalmente establecidas: información geoestadística de Áreas Silvestres Protegidas 2018
4. Proporción del área forestal bajo un plan de manejo forestal a largo plazo: Departamento de Conservación y uso de biodiversidad 2019.
5. Área forestal bajo un esquema de certificación de manejo forestal verificado: Departamento de Conservación y uso de biodiversidad 2017.</t>
  </si>
  <si>
    <t>Los cinco subindicadores elegidos para ilustrar el progreso hacia el manejo forestal sostenible no cubren todos los aspectos del manejo forestal sostenible. En particular, los aspectos sociales y económicos se resumen bajo los subindicadores en áreas bajo planes de manejo forestal sostenible. 
Si bien el tablero de instrumentos ilustra el progreso en los subindicadores individuales, no hay ponderación de la importancia relativa de los subindicadores.
En los inventarios no se contemplan los territorios insulares.</t>
  </si>
  <si>
    <t>María Isabel Chavarría Espinoza</t>
  </si>
  <si>
    <t xml:space="preserve">isabel.chavarria@sinac.go.cr </t>
  </si>
  <si>
    <t>Henry Ramirez</t>
  </si>
  <si>
    <t>Reducción de la mortalidad en un 90% en comparación con el año 2016.
Reducción de la incidencia en un 80% (&lt;20/100000 hab), en comparación con el 2016</t>
  </si>
  <si>
    <t>PROVINCIA  Y CANTON</t>
  </si>
  <si>
    <t>Nº</t>
  </si>
  <si>
    <t>TASA</t>
  </si>
  <si>
    <t xml:space="preserve">   TOTAL DEL PAIS  </t>
  </si>
  <si>
    <t>SAN JOSE</t>
  </si>
  <si>
    <t xml:space="preserve">SAN JOSE CENTRAL      </t>
  </si>
  <si>
    <t xml:space="preserve">ESCAZU          </t>
  </si>
  <si>
    <t>DESAMPARADOS</t>
  </si>
  <si>
    <t xml:space="preserve">PURISCAL             </t>
  </si>
  <si>
    <t xml:space="preserve">TARRAZU         </t>
  </si>
  <si>
    <t xml:space="preserve">ASERRI         </t>
  </si>
  <si>
    <t xml:space="preserve">MORA              </t>
  </si>
  <si>
    <t xml:space="preserve">GOICOECHEA      </t>
  </si>
  <si>
    <t xml:space="preserve">SANTA ANA        </t>
  </si>
  <si>
    <t xml:space="preserve">ALAJUELITA       </t>
  </si>
  <si>
    <t xml:space="preserve">CORONADO         </t>
  </si>
  <si>
    <t xml:space="preserve">ACOSTA         </t>
  </si>
  <si>
    <t xml:space="preserve">TIBAS              </t>
  </si>
  <si>
    <t xml:space="preserve">MORAVIA         </t>
  </si>
  <si>
    <t xml:space="preserve">MONTES DE OCA       </t>
  </si>
  <si>
    <t>TURRUBARES</t>
  </si>
  <si>
    <t xml:space="preserve">DOTA             </t>
  </si>
  <si>
    <t xml:space="preserve">CURRIDABAT         </t>
  </si>
  <si>
    <t xml:space="preserve">PEREZ ZELEDON         </t>
  </si>
  <si>
    <t xml:space="preserve">LEON CORTES     </t>
  </si>
  <si>
    <t>ALAJUELA</t>
  </si>
  <si>
    <t xml:space="preserve">ALAJUELA CENTRAL   </t>
  </si>
  <si>
    <t xml:space="preserve">SAN RAMON        </t>
  </si>
  <si>
    <t xml:space="preserve">GRECIA         </t>
  </si>
  <si>
    <t xml:space="preserve">SAN MATEO          </t>
  </si>
  <si>
    <t xml:space="preserve">ATENAS            </t>
  </si>
  <si>
    <t xml:space="preserve">NARANJO           </t>
  </si>
  <si>
    <t xml:space="preserve">PALMARES          </t>
  </si>
  <si>
    <t xml:space="preserve">POAS             </t>
  </si>
  <si>
    <t xml:space="preserve">OROTINA             </t>
  </si>
  <si>
    <t xml:space="preserve">SAN CARLOS          </t>
  </si>
  <si>
    <t xml:space="preserve">ALFARO RUIZ        </t>
  </si>
  <si>
    <t xml:space="preserve">VALVERDE VEGA     </t>
  </si>
  <si>
    <t xml:space="preserve">UPALA             </t>
  </si>
  <si>
    <t xml:space="preserve">LOS CHILES         </t>
  </si>
  <si>
    <t xml:space="preserve">GUATUSO             </t>
  </si>
  <si>
    <t>CARTAGO</t>
  </si>
  <si>
    <t xml:space="preserve">CARTAGO CENTRAL    </t>
  </si>
  <si>
    <t xml:space="preserve">PARAISO            </t>
  </si>
  <si>
    <t xml:space="preserve">LA UNION           </t>
  </si>
  <si>
    <t xml:space="preserve">JIMENEZ              </t>
  </si>
  <si>
    <t xml:space="preserve">TURRIALBA        </t>
  </si>
  <si>
    <t xml:space="preserve">ALVARADO           </t>
  </si>
  <si>
    <t xml:space="preserve">OREAMUNO           </t>
  </si>
  <si>
    <t xml:space="preserve">EL GUARCO         </t>
  </si>
  <si>
    <t>HEREDIA</t>
  </si>
  <si>
    <t xml:space="preserve">HEREDIA CENTRAL    </t>
  </si>
  <si>
    <t xml:space="preserve">BARVA               </t>
  </si>
  <si>
    <t xml:space="preserve">SANTO DOMINGO      </t>
  </si>
  <si>
    <t xml:space="preserve">SANTA BARBARA        </t>
  </si>
  <si>
    <t xml:space="preserve">SAN RAFAEL         </t>
  </si>
  <si>
    <t xml:space="preserve">SAN ISIDRO           </t>
  </si>
  <si>
    <t xml:space="preserve">BELEN               </t>
  </si>
  <si>
    <t xml:space="preserve">FLORES             </t>
  </si>
  <si>
    <t xml:space="preserve">SAN PABLO           </t>
  </si>
  <si>
    <t xml:space="preserve">SARAPIQUI         </t>
  </si>
  <si>
    <t>GUANACASTE</t>
  </si>
  <si>
    <t xml:space="preserve">LIBERIA          </t>
  </si>
  <si>
    <t xml:space="preserve">NICOYA             </t>
  </si>
  <si>
    <t xml:space="preserve">SANTA CRUZ         </t>
  </si>
  <si>
    <t>BAGACES</t>
  </si>
  <si>
    <t xml:space="preserve">CARRILLO             </t>
  </si>
  <si>
    <t xml:space="preserve">CAÑAS             </t>
  </si>
  <si>
    <t xml:space="preserve">ABANGARES           </t>
  </si>
  <si>
    <t>TILARAN</t>
  </si>
  <si>
    <t xml:space="preserve">NANDAYURE          </t>
  </si>
  <si>
    <t xml:space="preserve">LA CRUZ              </t>
  </si>
  <si>
    <t xml:space="preserve">HOJANCHA           </t>
  </si>
  <si>
    <t>PUNTARENAS</t>
  </si>
  <si>
    <t>PUNTARENAS CTRAL.</t>
  </si>
  <si>
    <t xml:space="preserve">ESPARZA          </t>
  </si>
  <si>
    <t xml:space="preserve">BUENOS AIRES        </t>
  </si>
  <si>
    <t xml:space="preserve">MONTES DE ORO       </t>
  </si>
  <si>
    <t xml:space="preserve">OSA                 </t>
  </si>
  <si>
    <t>QUEPOS</t>
  </si>
  <si>
    <t xml:space="preserve">GOLFITO             </t>
  </si>
  <si>
    <t>COTO BRUS</t>
  </si>
  <si>
    <t xml:space="preserve">PARRITA             </t>
  </si>
  <si>
    <t xml:space="preserve">CORREDORES          </t>
  </si>
  <si>
    <t xml:space="preserve">GARABITO          </t>
  </si>
  <si>
    <t>LIMON</t>
  </si>
  <si>
    <t xml:space="preserve">LIMON CENTRAL        </t>
  </si>
  <si>
    <t xml:space="preserve">POCOCI            </t>
  </si>
  <si>
    <t xml:space="preserve">SIQUIRRES           </t>
  </si>
  <si>
    <t xml:space="preserve">TALAMANCA         </t>
  </si>
  <si>
    <t xml:space="preserve">MATINA              </t>
  </si>
  <si>
    <t xml:space="preserve">GUACIMO             </t>
  </si>
  <si>
    <t>IGNORADO</t>
  </si>
  <si>
    <t xml:space="preserve">EXTRANJERO        </t>
  </si>
  <si>
    <t xml:space="preserve">GRUPOS DE EDAD </t>
  </si>
  <si>
    <t>F</t>
  </si>
  <si>
    <t>M</t>
  </si>
  <si>
    <t>de Menos de 1 año</t>
  </si>
  <si>
    <t>de 1 a 4 años</t>
  </si>
  <si>
    <t>de 5 a 9 años</t>
  </si>
  <si>
    <t>de 10 a 14 años</t>
  </si>
  <si>
    <t>de 15 a 19 años</t>
  </si>
  <si>
    <t>de 20 a 24 años</t>
  </si>
  <si>
    <t>de 25 a 29 años</t>
  </si>
  <si>
    <t>de 30 a 34 años</t>
  </si>
  <si>
    <t>de 35 a 39 años</t>
  </si>
  <si>
    <t>de 40 a 44 años</t>
  </si>
  <si>
    <t>de 45 a 49 años</t>
  </si>
  <si>
    <t>de 50 a 54 años</t>
  </si>
  <si>
    <t>de 55 a 59 años</t>
  </si>
  <si>
    <t>de 60 a 64 años</t>
  </si>
  <si>
    <t>de 65 a 69 años</t>
  </si>
  <si>
    <t>de 70 a 74 años</t>
  </si>
  <si>
    <t>75  y mas</t>
  </si>
  <si>
    <t>Ignorados</t>
  </si>
  <si>
    <t>Jose Aaron Agüero Zumbado</t>
  </si>
  <si>
    <t>Unidad de Análisis Permanente de Situación de Salud, Dirección Vigilancia de la Salud</t>
  </si>
  <si>
    <t>aaron.aguero@misalud.go.cr</t>
  </si>
  <si>
    <t>Encargada Unidad de Gestión Estadística</t>
  </si>
  <si>
    <t>(506) 22876200 - ext 3360</t>
  </si>
  <si>
    <t>Instituto Nacional de Seguros</t>
  </si>
  <si>
    <t>(506) 2258-0764, 2256-8880 ext 1250</t>
  </si>
  <si>
    <t>Nota: Excluye Educación Especial.</t>
  </si>
  <si>
    <t>Tasa bruta y neta de escolaridad en el Ciclo de Transición (un año antes de la edad oficial de ingreso a I y II Ciclos),  por sexo</t>
  </si>
  <si>
    <t>En el MEP se conoce como Tasa Bruta/Neta de Escolaridad en el Ciclo de Transición.</t>
  </si>
  <si>
    <t>ORAC</t>
  </si>
  <si>
    <t>Con Convenio</t>
  </si>
  <si>
    <t>Sin Convenio</t>
  </si>
  <si>
    <t>Central Este</t>
  </si>
  <si>
    <t>Metropolitana</t>
  </si>
  <si>
    <t xml:space="preserve">Pacífico Central </t>
  </si>
  <si>
    <t>ORAC es el acrónimo de Oficina Regional de Acueductos Rurales, refiriendo a la regionalización de la gestión de entes operadores de Sistemas Comunales en el territorio de Costa Rica por parte del AyA.</t>
  </si>
  <si>
    <t xml:space="preserve">A Octubre 2019, la Dirección Jurídica de la Subgerencia de Sistemas Comunales se encuentra llevando a cabo la actualización de datos  sobre los Convenios de Delegación  de las  provincias de  Guanacaste y Alajuela por lo que los datos podrìan sufrir alguna modificación </t>
  </si>
  <si>
    <t>Se establece como unica fuente de información oficial a partir del 2019, los datos extraídos del SAGA, Subgerencia de Sistemas Comunales, AyA.</t>
  </si>
  <si>
    <t xml:space="preserve">100% de las ASADAS que administran y operan  sistemas de agua potable y saneamiento cuentan con convenio de delegación firmado con el AyA y vigente. </t>
  </si>
  <si>
    <t>Porcentaje de Asociaciones Administradoras de Acueductos Rurales y Saneamiento (ASADAS) que firman y mantienen vigente el convenio de delegación con el AyA.</t>
  </si>
  <si>
    <t>6.b.1.cr.1</t>
  </si>
  <si>
    <t>Registro administrativo.</t>
  </si>
  <si>
    <t>Número total de ASADAS que administran y operan sistemas de agua potable y sneamiento, legalmente registradas y con convenio de delegación que  se encuentre vigente. Número total de ASADAS legalmente constituidas y registradas.</t>
  </si>
  <si>
    <t>Sistema de Apoyo para la Gestión de ASADAS (SAGA), Área Funcional Evaluación y Mejoramiento de la Gestión, Subgerencia de Sistemas Comunales, Instituto Costarricense de Acueductos y Alcantarillados.</t>
  </si>
  <si>
    <t>Además de las ASADAS, el concepto de entes operadores abarca también a los Comités Administradores de Acueducto Rural (CAAR), a las Asociaciones de Desarrollo Indígena (ADI), a las Asociación de Desarrollo Integral (implicadas en la gestión comunitaria del agua potable y el saneamiento) y otras asociaciones específicas. Las ASADAS constituyen la mayor porción de entes operadores implicados, pero no la totalidad, por lo que el indicador no refiere al universo completo de posibles entes operadores que trabajan en la gestión comunitaria de acueductos rurales.</t>
  </si>
  <si>
    <t>Es un indicador sustituto. Se considera que contribuye al cumplimiento del objetivo y meta establecidos. Las ASADAS son los entes operadores de sistemas comunales, definidos en el ordenamiento jurídico de Costa Rica, para dedicarse a la gestión comunitaria del agua potable y el saneamiento en aquellos territorios donde el Instituto Costarricense de Acueductos y Alcantarillados (AyA) no opera directamente, y su gestión debe llevar implícita la aplicación de políticas y procedimientos operacionales para la participación de las comunidades locales en este ámbito. La ASADA es una organización legalmente inscrita en el Registro de Asociaciones, sin fines de lucro, organizada y conformada por la comunidad, con la asesoría técnica, legal, administrativa, contable , financiera y ambiental  del AyA.</t>
  </si>
  <si>
    <t>James Phillips Ávila</t>
  </si>
  <si>
    <t>Director de Planificación Estratégica</t>
  </si>
  <si>
    <t>(506) 2242-5006, 2242-5110, 2242-5111</t>
  </si>
  <si>
    <t>jphillips@aya.go.cr</t>
  </si>
  <si>
    <t>Alcaldesas</t>
  </si>
  <si>
    <t>Regidoras Propietarias</t>
  </si>
  <si>
    <t>Síndicas Propietiarias</t>
  </si>
  <si>
    <t>1/ Los puestos de Alcladesas, Síndicas y Regidoras fungieron del 2010- 2016</t>
  </si>
  <si>
    <t>Porcentaje de mujeres electas en propiedad, por puesto según período electoral de cada cuatro años</t>
  </si>
  <si>
    <t>COSTA RICA</t>
  </si>
  <si>
    <t>PROVINCIA</t>
  </si>
  <si>
    <t>SAN JOSÉ</t>
  </si>
  <si>
    <t>LIMÓN</t>
  </si>
  <si>
    <t>PROVINCIA Y CANTÓN</t>
  </si>
  <si>
    <t>REGIDORAS</t>
  </si>
  <si>
    <t>ALCALDESAS</t>
  </si>
  <si>
    <t>SÍNDICAS</t>
  </si>
  <si>
    <t>PROVINCIA SAN JOSÉ</t>
  </si>
  <si>
    <t>ESCAZÚ</t>
  </si>
  <si>
    <t>PURISCAL</t>
  </si>
  <si>
    <t>TARRAZÚ</t>
  </si>
  <si>
    <t>ASERRÍ</t>
  </si>
  <si>
    <t>MORA</t>
  </si>
  <si>
    <t>GOICOECHEA</t>
  </si>
  <si>
    <t>SANTA ANA</t>
  </si>
  <si>
    <t>ALAJUELITA</t>
  </si>
  <si>
    <t>VÁZQUEZ DE CORONADO</t>
  </si>
  <si>
    <t>ACOSTA</t>
  </si>
  <si>
    <t>TIBÁS</t>
  </si>
  <si>
    <t>MORAVIA</t>
  </si>
  <si>
    <t>MONTES DE OCA</t>
  </si>
  <si>
    <t>DOTA</t>
  </si>
  <si>
    <t>CURRIDABAT</t>
  </si>
  <si>
    <t>PÉREZ ZELEDÓN</t>
  </si>
  <si>
    <t>LEÓN CORTÉS</t>
  </si>
  <si>
    <t>PROVINCIA ALAJUELA</t>
  </si>
  <si>
    <t>SAN RAMÓN</t>
  </si>
  <si>
    <t>GRECIA</t>
  </si>
  <si>
    <t>SAN MATEO</t>
  </si>
  <si>
    <t>ATENAS</t>
  </si>
  <si>
    <t>NARANJO</t>
  </si>
  <si>
    <t>PALMARES</t>
  </si>
  <si>
    <t>POÁS</t>
  </si>
  <si>
    <t>OROTINA</t>
  </si>
  <si>
    <t>SAN CARLOS</t>
  </si>
  <si>
    <t>ZARCERO</t>
  </si>
  <si>
    <t>SARCHÍ</t>
  </si>
  <si>
    <t>UPALA</t>
  </si>
  <si>
    <t>LOS CHILES</t>
  </si>
  <si>
    <t>GUATUSO</t>
  </si>
  <si>
    <t>PROVINCIA CARTAGO</t>
  </si>
  <si>
    <t>PARAÍSO</t>
  </si>
  <si>
    <t>LA UNIÓN</t>
  </si>
  <si>
    <t>JIMÉNEZ</t>
  </si>
  <si>
    <t>TURRIALBA</t>
  </si>
  <si>
    <t>ALVARADO</t>
  </si>
  <si>
    <t>OREAMUNO</t>
  </si>
  <si>
    <t>EL GUARCO</t>
  </si>
  <si>
    <t>PROVINCIA HEREDIA</t>
  </si>
  <si>
    <t>BARVA</t>
  </si>
  <si>
    <t>SANTO DOMINGO</t>
  </si>
  <si>
    <t>SANTA BÁRBARA</t>
  </si>
  <si>
    <t>SAN RAFAEL</t>
  </si>
  <si>
    <t>SAN ISIDRO</t>
  </si>
  <si>
    <t>BELÉN</t>
  </si>
  <si>
    <t>FLORES</t>
  </si>
  <si>
    <t>SAN PABLO</t>
  </si>
  <si>
    <t>SARAPIQUÍ</t>
  </si>
  <si>
    <t>PROVINCIA GUANACASTE</t>
  </si>
  <si>
    <t>LIBERIA</t>
  </si>
  <si>
    <t>NICOYA</t>
  </si>
  <si>
    <t>SANTA CRUZ</t>
  </si>
  <si>
    <t>CARRILLO</t>
  </si>
  <si>
    <t>CAÑAS</t>
  </si>
  <si>
    <t>ABANGARES</t>
  </si>
  <si>
    <t>TILARÁN</t>
  </si>
  <si>
    <t>NANDAYURE</t>
  </si>
  <si>
    <t>LA CRUZ</t>
  </si>
  <si>
    <t>HOJANCHA</t>
  </si>
  <si>
    <t>PROVINCIA PUNTARENAS</t>
  </si>
  <si>
    <t>ESPARZA</t>
  </si>
  <si>
    <t>BUENOS AIRES</t>
  </si>
  <si>
    <t>MONTES DE ORO</t>
  </si>
  <si>
    <t>OSA</t>
  </si>
  <si>
    <t>GOLFITO</t>
  </si>
  <si>
    <t>PARRITA</t>
  </si>
  <si>
    <t>CORREDORES</t>
  </si>
  <si>
    <t>GARABITO</t>
  </si>
  <si>
    <t>PROVINCIA LIMÓN</t>
  </si>
  <si>
    <t>POCOCÍ</t>
  </si>
  <si>
    <t>SIQUIRRES</t>
  </si>
  <si>
    <t>TALAMANCA</t>
  </si>
  <si>
    <t>MATINA</t>
  </si>
  <si>
    <t>GUÁCIMO</t>
  </si>
  <si>
    <t>SEXO Y 
GRUPOS DE EDAD</t>
  </si>
  <si>
    <t>Menos de 30 años</t>
  </si>
  <si>
    <t>De 30 a 39 años</t>
  </si>
  <si>
    <t>De 40 a 49 años</t>
  </si>
  <si>
    <t>De 50 a 59 años</t>
  </si>
  <si>
    <t>60 años y más</t>
  </si>
  <si>
    <t>HOMBRES</t>
  </si>
  <si>
    <t>MUJERES</t>
  </si>
  <si>
    <t>REGIDURÍAS</t>
  </si>
  <si>
    <t>ALCALDÍAS</t>
  </si>
  <si>
    <t>SINDICATURAS</t>
  </si>
  <si>
    <t>El Guarco</t>
  </si>
  <si>
    <t>Paraíso</t>
  </si>
  <si>
    <t>Jiménez</t>
  </si>
  <si>
    <t>Turrialba</t>
  </si>
  <si>
    <t>Siquirres</t>
  </si>
  <si>
    <t>Madre de Dios</t>
  </si>
  <si>
    <t>Río Madre de Dios</t>
  </si>
  <si>
    <t>FC-MAD-01</t>
  </si>
  <si>
    <t>Matina</t>
  </si>
  <si>
    <t>Batán</t>
  </si>
  <si>
    <t>Río Caño Azul</t>
  </si>
  <si>
    <t>FC-MAD-02</t>
  </si>
  <si>
    <t>Pacuarito</t>
  </si>
  <si>
    <t>FC-MAD-03</t>
  </si>
  <si>
    <t>Río Matina</t>
  </si>
  <si>
    <t>FC-MAT-03</t>
  </si>
  <si>
    <t>Río Barbilla</t>
  </si>
  <si>
    <t>FC-MAT-04</t>
  </si>
  <si>
    <t>Río Chirripó</t>
  </si>
  <si>
    <t>FC-MAT-05</t>
  </si>
  <si>
    <t>Pacuare</t>
  </si>
  <si>
    <t>Río Pacuare</t>
  </si>
  <si>
    <t>FC-PAC-02</t>
  </si>
  <si>
    <t>Tres Equis</t>
  </si>
  <si>
    <t>FC-PAC-03</t>
  </si>
  <si>
    <t>FC-PAC-05</t>
  </si>
  <si>
    <t>Sixaola</t>
  </si>
  <si>
    <t>Talamanca</t>
  </si>
  <si>
    <t>Pococí</t>
  </si>
  <si>
    <t>Península de Nicoya</t>
  </si>
  <si>
    <t>Morote</t>
  </si>
  <si>
    <t>Nicoya</t>
  </si>
  <si>
    <t>Mansión</t>
  </si>
  <si>
    <t>Nosara</t>
  </si>
  <si>
    <t>Nandayure</t>
  </si>
  <si>
    <t>Tempisque</t>
  </si>
  <si>
    <t>Tempisquito</t>
  </si>
  <si>
    <t>Liberia</t>
  </si>
  <si>
    <t>Ahogados</t>
  </si>
  <si>
    <t>Colorado</t>
  </si>
  <si>
    <t>Carrillo</t>
  </si>
  <si>
    <t>Filadelfia</t>
  </si>
  <si>
    <t>Santa Cruz</t>
  </si>
  <si>
    <t>Bolsón</t>
  </si>
  <si>
    <t>Diría</t>
  </si>
  <si>
    <t>Diriá</t>
  </si>
  <si>
    <t>Abangares</t>
  </si>
  <si>
    <t>San Ramón</t>
  </si>
  <si>
    <t>Cañas</t>
  </si>
  <si>
    <t>Bagaces</t>
  </si>
  <si>
    <t>Tilarán</t>
  </si>
  <si>
    <t xml:space="preserve">1. Seleccionar los parámetros químicos que se considerarán en el indicador.
2. Determinar los rangos para clasificar agua buena o agua mala
* La clasificación se realiza según lo que se establece en el DE. 33903-MINAE-S Reglamento para la evaluación y clasificación de calidad de aguas superficiales, para clase 1 y 2.   
3. Comparar cada una de las mediciones realizadas en cada sitio con el rango de calidad para cada parámetro. 
Los resultados del análisis de cada parámetro químico se comparan con el rango establecido y se clasifica cada la medición como de buena calidad o de mala calidad.
4. Sumar el total de mediciones cuyo resultado es de "buena calidad" en cada sitio. 
5. Para cada sitio se suma el total de mediciones con resultado "buena calidad" y se calcula el porcentaje de mediciones correspondientes sobre el total de mediciones realizadas para ese sitio. 
Donde,
Cbc: porcentaje de cumplimiento de buena calidad en el sitio de monitoreo.
nbc: N° de mediciones que dieron de buena calidad en el sitio.
nmt: N° total de mediciones realizadas en el sitio.
6. Clasificar el sitio como de buena calidad o mala calidad. 
El sitio se clasifica como de buena calidad de agua si el porcentaje de cumplimiento en el sitio de monitoreo (Cbc) es igual o mayor a 80 %. 
7. Calcular indicador
Se calcula el porcentaje de los sitios de monitoreo clasificados como de buena calidad de agua del total de sitios de monitoreo, utilizando la siguiente formula: 
Donde,
SMBC: porcentaje de los sitios monitoreados clasificados de buena calidad de agua.
nbc: es el número de sitios de monitoreo que presentan buena calidad de agua. 
nt: es el número total de sitios de monitoreo de calidad de agua. </t>
  </si>
  <si>
    <t>Proporción de sitios monitoreados que cumple con los estándares de buena calidad de agua, para las cuencas de los ríos Damas, Tusubres, Tárcoles, Naranjo, Jesús María, Barú, Parrita, Savegre, Reventazón, Madre de Dios, Moín, Bananito, Matina, Pacuare, Banano, Estrella, Sixaola, Tortuguero, Península de Nicoya, Tempisque, Abangares, Barranca y Bebedero durante el periodo 2015-2018.</t>
  </si>
  <si>
    <t>Saturación de oxígeno, DBO, nitrógeno amoniacal, pH y SST.</t>
  </si>
  <si>
    <t>Buena o mala calidad del agua, de acuerdo a los parámetros químicos establecidos en la metodología.</t>
  </si>
  <si>
    <t xml:space="preserve">Dirección de Agua, MINAE. 2014. Plan Nacional de Monitoreo de la Calidad de los Cuerpos de Agua Superficiales. </t>
  </si>
  <si>
    <t>De acuerdo a las Naciones Unidas, este indicador se requiere con las siguientes desagregaciones: Teniendo en cuenta los datos para el indicador global que se compilan a nivel nacional, es sencillo desagregar a nivel nacional y regional, o por el contrario  agregarse a nivel mundial. El indicador también puede ser reportado en combinación a través de sistemas marinos (y terrestre y de agua dulce)  o desagregado entre ellos. Sin embargo, las áreas protegidas, IBA, yAZEs pueden abarcar terrestres, acuáticos y marinos al mismo tiempo, y por lo tanto la determinación de los resultados no es simplemente aditivo. Por último, se puede desagregar según diferentes categorías de manejo de áreas protegidas (categorías I-VI) para reflejar objetivos diferentes y  específica de gestión de las áreas protegidas. Este indicador incluye la zona económica exclusiva.</t>
  </si>
  <si>
    <t>Daniel Villavicencio Serrano</t>
  </si>
  <si>
    <t xml:space="preserve"> Departamento de Información y Regularización Territorial, Sistema Nacional de Áreas de Conservación </t>
  </si>
  <si>
    <t>(506) 2522-6500 Ext: 356</t>
  </si>
  <si>
    <t>daniel.villavincencio@sinac.go.cr</t>
  </si>
  <si>
    <t xml:space="preserve">Nota: En el inventario forestal se estimo que un 9% de la cobertura que corresponde a nubes y sombra no pudo ser clasificado. Pero por la ubicación de estas nubes y sombras en el territorio nacional se asume que al menos un 60% de esta area no  clasificada corresponde a bosque, por ello, se consideró pertinente sumar al area de bosque clasificada el 60 % de area bajo nubes y sombra.   </t>
  </si>
  <si>
    <t xml:space="preserve">Nota: Para la proyección 2014-2020, se utilizo la tasa de cambio neto de cobertura forestal informado  </t>
  </si>
  <si>
    <t>en el  nivel de referencia de emisiones forestales - REDD reportada por Costa Rica a la Convención</t>
  </si>
  <si>
    <t>de Cambio Climatico  2016. La tasa neta para este período fue de 16.64 (miles) de hectareas por año.</t>
  </si>
  <si>
    <t xml:space="preserve">Para el año 2030 aumentará la cobertura forestal del país a un 60% para consolidar corredores biologicos e incrementar la disponibilidad de áreas verdes para la recreación. Fuente: Convención de Biodiversidad.  Submisión de la Republica de Costa Rica.  Documento para el debate. CBD/POST2020/PREP/1/1.2018-2022
</t>
  </si>
  <si>
    <t>Cobertura forestal en hectareas x 100/Territorio Nacional continental total en hectareas</t>
  </si>
  <si>
    <t>Ministerio de Ambiente y Energía, Sistema Nacional en Áreas de Conservación. Inventario Forestal Nacional 2014.</t>
  </si>
  <si>
    <t>Sistema de Información de los Recursos Forestales (SIREFOR).</t>
  </si>
  <si>
    <t>No se ha establecido la periodicidad con la que el país desea tener el indicador.</t>
  </si>
  <si>
    <t>www.sirefor.go.cr Inventario Forestal Nacional.2014.</t>
  </si>
  <si>
    <t>Coordinadora Programa SIREFOR</t>
  </si>
  <si>
    <t>(506) 25226500 ext 301</t>
  </si>
  <si>
    <t>isabel.chavarria@sinac.go.cr</t>
  </si>
  <si>
    <t>Nota:</t>
  </si>
  <si>
    <t>total</t>
  </si>
  <si>
    <t>Cobertura registral civil de los niños menores de 5 años</t>
  </si>
  <si>
    <t>Cantidad de personas inscritas en el Registro Civil  menores de 5 años dividido entre la proyección de población de 0 a 4 años World Population Prospects 2019 (ONU)</t>
  </si>
  <si>
    <t>Cobertura de registración civil de los niños menores a cinco años</t>
  </si>
  <si>
    <t>• Personas menores de cinco años registradas en el Registro Civil. 
• Población de 0-4 años World Population Prospects 2019 (ONU)</t>
  </si>
  <si>
    <t>No hay</t>
  </si>
  <si>
    <t>Tribunal Supremo de Elecciones - Registro Civil
Estimaciones de World Population Prospects 2019 (ONU)</t>
  </si>
  <si>
    <t>Cobertura en la atención de personas con trastornos mentales o del comportamiento asociados al consumo problemático de sustancias psicoactivas</t>
  </si>
  <si>
    <t xml:space="preserve"> Fortalecer el Sistema Nacional de Tratamiento para ampliar el porcentaje de las personas atendidas por consumo problemático de sustancias psicoactivas en un 6%, al 2030    (revisar CCSS, IAFA y ONG´s) </t>
  </si>
  <si>
    <t>Punto porcentual</t>
  </si>
  <si>
    <t>Provincial</t>
  </si>
  <si>
    <t>Encuesta en hogares, Registro administrativo, Censo de población</t>
  </si>
  <si>
    <t>Gerardo Sánchez Chaverri</t>
  </si>
  <si>
    <t>Estadístico</t>
  </si>
  <si>
    <t>Instituto sobre Alcoholismo y Fármacodependencia</t>
  </si>
  <si>
    <t>2222-6122 Ext: 217</t>
  </si>
  <si>
    <t>gsanchez@iafa.go.cr</t>
  </si>
  <si>
    <t>a. Porcentaje de personas que mostraron consumo excesivo de bebidas alcohólicas en los últimos 12 meses</t>
  </si>
  <si>
    <t>Porcentaje (o proporción)</t>
  </si>
  <si>
    <t>● Cantidad de personas de 12 a 70 años, residentes en hogares, que, en los últimos 12 meses, tuvieron alguna ocasión de consumo de 5 o más bebidas alcohólicas.
● Cantidad de personas de 12 a 70 años, residentes en hogares.</t>
  </si>
  <si>
    <t>Sexo y grupos etarios</t>
  </si>
  <si>
    <t>Encuesta en hogares sobre consumo de drogas</t>
  </si>
  <si>
    <t>Se ajustó el valor obtenido para el año 2015 a partir de la encuesta en hogares realizada ese año.</t>
  </si>
  <si>
    <t>https://www.cdc.gov/alcohol/data-stats.htm</t>
  </si>
  <si>
    <t>(506) 2224-6122</t>
  </si>
  <si>
    <t>b. Consumo per cápita de alcohol entre la población de 15 años o más.</t>
  </si>
  <si>
    <t>(Oferta anual tasada impositivamente de bebidas alcohólicas) / (Proyección de población de 15 años ó más para año correspondiente)</t>
  </si>
  <si>
    <t>● Oferta anual tasada impositivamente de bebidas alcohólicas. (Dirección de Aduanas del Ministerio de Hacienda, Ministerio de Hacienda)
● Población nacional de 15 años o más (INEC)</t>
  </si>
  <si>
    <t>Tramo de % volumétrico de alcohol puro</t>
  </si>
  <si>
    <t>Registros, censos y proyecciones</t>
  </si>
  <si>
    <t xml:space="preserve">gsanchez@iafa.go.cr </t>
  </si>
  <si>
    <t>Porcentaje ajustado de fumadores activos de tabaco</t>
  </si>
  <si>
    <t>Porcentaje ajustado por grupos etarios</t>
  </si>
  <si>
    <t xml:space="preserve">
donde,
i: indica el grupo etario,
k: indica el total de grupos etarios considerados,
wi: indica el peso del grupo etario según la pirámide poblacional internacional del 2001,
pi: indica el valor de la estimación del indicador para el grupo etario i.</t>
  </si>
  <si>
    <t>El indicador intenta cuantificar la fracción de población considerada que tiene un consumo regular de cigarrillos de tabaco, suponiendo una distribución etaria de la población que permita hacer comparaciones con otros países, a partir de los grupos etarios pertinentes.</t>
  </si>
  <si>
    <t>● Estimaciones, por grupo etario, de los porcentajes de fumadores de tabaco en el país. (IAFA)
● Ponderaciones por grupo etario de la pirámide poblacional internacional del 2001. (OMS)</t>
  </si>
  <si>
    <t>Por provincia.</t>
  </si>
  <si>
    <t>El ajuste normalizado por grupos etarios según la pirámide poblacional internacional es valioso para la interpretación de la realidad epidemiológica general a cambio de perder capacidad interpretativa de la influencia extrema de segmentos específicos. Los datos han sido revisados para asegurar la exactitud de las estimaciones.</t>
  </si>
  <si>
    <t>Meta a establecer  por el Ministerio de Salud.</t>
  </si>
  <si>
    <t>Porcentajes con base en toneladas. Toneladas</t>
  </si>
  <si>
    <t>Residuos valorizables ordinarios reciclados, re uso de Residuos valorizables ordinarios.</t>
  </si>
  <si>
    <t>Sumatorias de toneladas de residuos ordinarios valorizables reciclados,  reúso y porcentajes con base en reportes de toneladas de residuos ordinarios y estimaciones de toneladas en el caso de los Centros de Recuperación de Residuos Valorizables que no poseen equipo para el pesaje "Romanas",</t>
  </si>
  <si>
    <t>Ing. Adrián Rojas Mata M.B.A.</t>
  </si>
  <si>
    <t>Profesional 3 del Servicio Civil.</t>
  </si>
  <si>
    <t>Teléfono celular 87204499  Oficina 2221-6058</t>
  </si>
  <si>
    <t>adrian.rojas@misalud.go.cr</t>
  </si>
  <si>
    <t>Meta a  establecer  por el Ministerio de Salud.</t>
  </si>
  <si>
    <t>Mide el porcentaje de residuos ordinarios  que por sus características físicas o químicas son recuperados de las corrientes de residuos ordinarios  y que, dadas las condiciones de tecnología imperantes en el país, aportan  valor en procesos productivos o artesanales.</t>
  </si>
  <si>
    <t>Residuos ordinarios: Generados, reciclados, reúso, enviados al relleno sanitario o vertedero, utilizados para compostaje,  usados para coprocesamiento, no recolectados y con disposición final no adecuada.</t>
  </si>
  <si>
    <t>Residuos ordinarios: Generados, reciclados, reúso, enviados al relleno sanitario o vertedero, utilizados para compostaje, usados para coprocesamiento y no recolectados con disposición final no adecuada (quemados, enterrados, lotes baldíos, ríos, quebradas, bordes de caminos, etc.).</t>
  </si>
  <si>
    <t>Ministerio de Salud, Dirección de Protección al Ambiente Humano</t>
  </si>
  <si>
    <t>Levantamiento y captura de los datos por medio de cuestionarios de residuos ordinarios.</t>
  </si>
  <si>
    <t xml:space="preserve">Profesional 3 del Servicios Civil. </t>
  </si>
  <si>
    <t>Ministerio de Salud.</t>
  </si>
  <si>
    <t>teléfono celular 87204499  2221-6058</t>
  </si>
  <si>
    <t xml:space="preserve">Nota: se ponderan los aranceles aplicados por el comercio con el socio respectivo a nivel de subpartida y luego se realiza el promedio simple de todas las subpartidas. </t>
  </si>
  <si>
    <t>Diego Vargas Pérez</t>
  </si>
  <si>
    <t>Viceministerio de Ciencia y Tecnología, Unidad de Planificación Sectorial.</t>
  </si>
  <si>
    <t>diego.vargas@micit.go.cr</t>
  </si>
  <si>
    <t>Conocimientos y habilidades TIC</t>
  </si>
  <si>
    <t>Copiar o mover un archivo o carpeta</t>
  </si>
  <si>
    <t>Uso de herramientas de copiar y pegar para duplicar o mover información dentro de un documento</t>
  </si>
  <si>
    <t>Envío de correos electrónicos con archivos adjuntos (por ejemplo, documento, imagen y video)</t>
  </si>
  <si>
    <t>Usar fórmulas aritméticas básicas en una hoja de cálculo</t>
  </si>
  <si>
    <t>Conexión e instalación de nuevos dispositivos (por ejemplo, módem, cámara, impresora)</t>
  </si>
  <si>
    <t>Encontrar, descargar, instalar y configurar software</t>
  </si>
  <si>
    <t xml:space="preserve">Creación de presentaciones electrónicas con software de presentación </t>
  </si>
  <si>
    <t>Transferencia de archivos entre una computadora y otros dispositivos</t>
  </si>
  <si>
    <t>Escribir un programa de computadora usando un lenguaje de programación especializado</t>
  </si>
  <si>
    <t>Valor promedio de la escala de conocimientos y habilidades TIC</t>
  </si>
  <si>
    <t>Proporción de personas mayores de 18 años con conocimientos y habilidades para el uso de tecnología de la información y las comunicaciones (TIC)</t>
  </si>
  <si>
    <t>Escala de razón</t>
  </si>
  <si>
    <t xml:space="preserve">Las actividades relacionadas con conocimientos y habilidades en TIC incluyen 6 variables:
En los últimos 12 meses, ¿usted ha utilizado…? 
-Fórmulas aritméticas básicas en una hoja de cálculo.
-Software para presentaciones electrónicas (diapositivas).
-Ha enviado correos electrónicos con archivos adjuntos (documento, imagen, video)
-Han transferido archivos (por ejemplo, a una cámara digital, a un teléfono móvil, etc.).
-Ha encontrado, descargado e instalado software de Internet.
-Ha escrito código de computadora usando un lenguaje de programación especializado.
</t>
  </si>
  <si>
    <t xml:space="preserve">((suma de las variables de conocimientos TIC)/6)*10 </t>
  </si>
  <si>
    <t>Valor en la escala de conocimientos y habilidades en el uso de las TIC</t>
  </si>
  <si>
    <t>La escala de conocimientos y habilidades TIC oscila entre 0 y 10, siendo 0 ningún conocimiento y habilidad TIC  y 10 corresponde al conocimiento y habilidad máximos de TIC.</t>
  </si>
  <si>
    <t>Para estandarizar el valor de la escala entre 0 y 10, se divide entre 6 siendo el valor máximo que puede tener la escala cuando una persona indica haber realizado todas las actividades relacionadas con conocimientos y habilidades TIC. Luego se multiplica por 10 para que oscile hasta 10.</t>
  </si>
  <si>
    <t>TIC</t>
  </si>
  <si>
    <t>Anual, sin embargo para el 2019 no se realizó el estudio</t>
  </si>
  <si>
    <t xml:space="preserve">Ministerio de Ciencia, Tecnología y Telecomunicaciones </t>
  </si>
  <si>
    <t>Encuesta por muestreo</t>
  </si>
  <si>
    <t>Encuesta de Acceso y Uso de los Servicios de Telecomunicaciones en Costa Rica</t>
  </si>
  <si>
    <t>No se tiene el dato por tipo de conocimiento técnico</t>
  </si>
  <si>
    <t>En la Encuesta de Acceso, Uso y Satisfacción con los servicios de Telecomunicaciones, elaborada por el Viceministerio de Telecomunicaciones, se incluye un listado de ítems sobre el uso de Internet. Según la definición de la Unión Internacional de Telecomunicaciones (UIT) del “Manual para la medición del uso y el acceso a las TIC por lo hogares y las personas 2014” (se adjunta copia de las especificaciones del indicador), a nivel nacional aún falta completar información para obtener un indicador robusto y basado en los estándares internacionales, lo cual es de suma importancia, más aún tomando en cuenta el proceso de incorporación de nuestro país a la OCDE.
Actualmente, el único instrumento del cual se podría obtener la información solicitada con el detalle requerido, mediante la incorporación de preguntas adicionales, es la Encuesta Nacional de Hogares (ENAHO).
Por lo tanto, y de ser posible, se sugiere incluir en la ENAHO las actividades informáticas mencionadas en el adjunto, con el fin de medir las aptitudes de TIC según las desagregaciones señaladas en la definición del mismo.
De acuerdo a las Naciones Unidas, este indicador se requiere con las siguientes desagregaciones: El indicador se desagrega por sexo, grupo de edad, tipo de programa y otras características relevantes que permitan un análisis más exhaustivo de las disparidades entre los sexos.</t>
  </si>
  <si>
    <t>Compostaje</t>
  </si>
  <si>
    <t>Luis Diego Sandoval Salas</t>
  </si>
  <si>
    <t>Fuente: Ministerio de Salud, 2016-2017</t>
  </si>
  <si>
    <t>Nivel de abastecimiento del conjunto básico de medicamentos escenciales</t>
  </si>
  <si>
    <t>Proxy</t>
  </si>
  <si>
    <t xml:space="preserve">Conjunto Básico de Medicamentos: Se refiere al conjunto básico de medicamentos definido en la ficha de las Naciones Unidas, menos aquellos medicamentos que por la situación epidemiológica del país no son requeridos (Lista anexa)
Nivel de Abastecimiento: La existencia disponible de medicamentos en Almacen Central y Centros de Salud proyectada en meses abastecidos según el promedio histórico de consumo. </t>
  </si>
  <si>
    <t>Nivel de Abastecimiento = (Cantidad de medicamentos que componen el conjunto básico que a la fecha de reporte cuenten con más de un mes de abastecimiento garantizado / Total de medicamentos que componen conjunto básico) * 100</t>
  </si>
  <si>
    <t>Disponibilidad del conjunto básico de medicamentos escenciales a nivel de centros de salud que componen la CCSS</t>
  </si>
  <si>
    <t>Existencia Física: Existencia física  de cada uno de  los medicamentos que componen  el conjunto básico en el Almacén Central más la existencia física de estos en cada centro de salud. 
Consumo promedio: Sumatoria de los datos de consumo aportados por cada centro en los últimos doce meses dividido entre doce 
Meses de abastecimiento = Existencia Física/consumo promedio</t>
  </si>
  <si>
    <t>Semestral</t>
  </si>
  <si>
    <t>CCSS. Gerencia de Logísitica. Dirección de Aprovisionamiento de Bienes y Servicios.  Sistema de Información y Gestión de Suministros (SIGES) y Cubos de Existencia (SIFA)</t>
  </si>
  <si>
    <t>SIGES y SIFA</t>
  </si>
  <si>
    <t>La lista de medicamentos escenciales fue ajustada debido al perfil epidemiológico del país</t>
  </si>
  <si>
    <t xml:space="preserve">Se toma indicador global de institución pues este refleja de mejor manera la dispobilidad de medicamentos esenciales. Por las caracterísiticas propias del sistema de salud son adquiridos a nivel centralizado y distribuidos por una red centralizada a los centros de salud del país.  </t>
  </si>
  <si>
    <t>Lista Oficial de medicamentos disponible en http://www.ccss.sa.cr/lom</t>
  </si>
  <si>
    <t>Jefe de Área de Planificación Táctica, Dirección de Planificiación Institucional.</t>
  </si>
  <si>
    <t>Revisado:  AOF</t>
  </si>
  <si>
    <t>Nota 1</t>
  </si>
  <si>
    <t>Nota 1: serie se descontinuada  a partir de 2017 por cambio metodológico del BCCR</t>
  </si>
  <si>
    <t>Intensidad energética (GJ/Mill de col encadenados referencia 2012)</t>
  </si>
  <si>
    <t>PIB (Millones de colones encadenados referencia 2012)</t>
  </si>
  <si>
    <t xml:space="preserve">Fórmula de cálculo para la nueva serie
</t>
  </si>
  <si>
    <t>Balance energético nacional</t>
  </si>
  <si>
    <t>Revisado: AOF</t>
  </si>
  <si>
    <t>RLIt = 1 –[( ∑ Wc(t,s) / (WEX * N)]
Donde
Wc= peso por categoría, t= tiempo, s= especies.
WEX = peso asignado a las especies que tiene categoría Extinta y Extinta en estado silvestre
N= número total de especies avaluadas</t>
  </si>
  <si>
    <t>Indice</t>
  </si>
  <si>
    <t>• Peso por categoría, tiempo, especies, total de especies amenazadas analizadas</t>
  </si>
  <si>
    <t>Mundial, Regional</t>
  </si>
  <si>
    <t>Base de datos de la Unión Internacional para la Conservación de la Naturaleza</t>
  </si>
  <si>
    <t>Red List Index</t>
  </si>
  <si>
    <t>De acuerdo a las Naciones Unidas, este indicador se requiere con las siguientes desagregaciones: Este indicador puede desagregarse por los ecosistemas, hábitats, países y otras divisiones políticas y geográficas, subgrupos taxonómicos (por ejemplo, familias), conjuntos de especies tienen importancia para determinados tratados internacionales o la legislación, por especies que están expuestas a procesos de amenaza o que entregan servicios en particular a ecosistemas, o por los rasgos biológicos o de historia de vida.</t>
  </si>
  <si>
    <t>Guido Saborío Rodríguez</t>
  </si>
  <si>
    <t>(506) 2775-1210 Ext 140</t>
  </si>
  <si>
    <t>Modificada por:</t>
  </si>
  <si>
    <t>Fecha:</t>
  </si>
  <si>
    <t>Ajustes</t>
  </si>
  <si>
    <t>Guido Saborío, Alexandra Ocampo</t>
  </si>
  <si>
    <t>Indicador, fórmula, Información de contacto</t>
  </si>
  <si>
    <t>Carbón vegetal</t>
  </si>
  <si>
    <t xml:space="preserve">Uso energético primario total por unidad de Valor Agregado Bruto (VAB)
Las variables de este indicador son:
Uso energético primario total por actividad económica: se refiere al uso energético asociado a productos energéticos primarios, por cada una de las actividades económicas. 
Para identificar los productos energéticos primarios se utilizó el Clasificador de Productos Energéticos (SIEC por sus siglas en inglés), propuesto en las Recomendaciones Internacionales de Estadísticas Energéticas (IRES por sus siglas en inglés). A partir de este clasificador los productos energéticos de la Cuenta de Energía considerados primarios son: electricidad (generada a partir de: hidroenergía, viento y sol), bagazo, cascarilla de café, otros residuos vegetales, biogás y leña. Se excluyen del cálculo los productos energéticos petróleo y carbón mineral, pues si bien son primarios, son productos no renovables. 
En este indicador se utiliza el término uso energético en lugar de consumo, ya que por definición en la Cuenta de Energía, el término Consumo se asocia solamente al uso energético por parte de los hogares. Mientras que el término Uso contempla la utilización energética por parte de todas las unidades institucionales de la economía (industrias, gobierno, hogares e instituciones sin fines de lucro), el uso por parte de no residentes (exportaciones) y la variación de inventarios.
Valor Agregado bruto (VAB): es la diferencia entre la producción y el consumo intermedio, en cada una de las actividades económicas. </t>
  </si>
  <si>
    <t>Uso energético primario total por unidad de Producto Interno Bruto (PIB).
Las variables de este indicador son:
Uso energético primario total: se refiere al uso energético asociado a productos energéticos primarios a nivel nacional. 
Para identificar los productos energéticos primarios se utilizó el Clasificador de Productos Energéticos (SIEC por sus siglas en inglés), propuesto en las Recomendaciones Internacionales de Estadísticas Energéticas (IRES por sus siglas en inglés). A partir de este clasificador los productos energéticos de la Cuenta de Energía considerados primarios son: Electricidad (generada a partir de: Hidroenergía, Viento y Sol), Bagazo, Cascarilla de café, Otros residuos vegetales, Biogás y Leña. Se excluyen del cálculo los productos energéticos petróleo y carbón mineral, pues si bien son primarios, son productos no renovables. 
En este indicador se utiliza el término uso energético en lugar de consumo, ya que por definición en la Cuenta de Energía, el término Consumo se asocia solamente al uso energético por parte de los hogares. Mientras que el término Uso contempla la utilización energética por parte de todas las unidades institucionales de la economía (industrias, gobierno, hogares e instituciones sin fines de lucro), el uso por parte de no residentes (exportaciones) y la variación de inventarios.
Producto Interno Bruto (PIB): es la suma del valor agregado bruto de todas las unidades de producción residentes más impuestos menos subvenciones sobre los productos, no incluida en la valoración de la producción.</t>
  </si>
  <si>
    <t>PIB Turístico</t>
  </si>
  <si>
    <t>PIB  Total Costa Rica</t>
  </si>
  <si>
    <t>Proporción del Turismo en el PIB</t>
  </si>
  <si>
    <t>Tasa de crecimiento  del Turismo</t>
  </si>
  <si>
    <t>La Cuenta Satélite de Turismo (CST) constituye un esquema macroeconómico integrado, coherente y flexible, que se basa en definiciones, clasificaciones, reglas contables derivadas y armonizadas con el Sistema de Cuentas Nacionales, siendo una medida oficial, objetiva y fiable de la contribución económica del turismo.
La cuenta satélite es un estudio que se encuentra estrechamente vinculada con el marco central de la contabilidad nacional y de la balanza de pagos, y por tanto constituye una extensión especializada del mismo, que permite dimensionar la contribución del turismo en la economía de una nación. Asimismo, posibilita la identificación de las actividades económicas que producen bienes y servicios que son destinados a los turistas.</t>
  </si>
  <si>
    <t>Es la proporción del PIB que es producido por las actividades turísticas</t>
  </si>
  <si>
    <t>Valor Bruto de la Producción, Valor Agregado, Exportaciones, Gasto de consumo final, Gasto turístico, Importaciones</t>
  </si>
  <si>
    <t>No</t>
  </si>
  <si>
    <t>Encuestas por muestreo y registros administrativos.</t>
  </si>
  <si>
    <t>Encuesta a Turismo Receptor, Emisor e Interno. Registros administrativos y Estudio Económico a empresas</t>
  </si>
  <si>
    <t>Alejandra Ramírez Vargas</t>
  </si>
  <si>
    <t>Profesional en Gestión Bancaria 3</t>
  </si>
  <si>
    <t>(506) 2243-3205</t>
  </si>
  <si>
    <t>ramirezva@bccr.fi.cr</t>
  </si>
  <si>
    <t>A partir del 2017 los datos asociados a este indicador se obtienen a partir del Padrón Único de Cuentas (PUC), desarrollado por el Banco Central de Costa Rica y que permite contar con un sistema que permite el monitoreo de la bancarización, medida a través del presente indicados. Adicionalmete se ulitizan los datos de las proyecciones de pobleción publicadas por el Instituto Nacional de Estadística y Censos (INEC). El artículo 432, del Reglamento del Sistema de Pagos, lo define como “el registro centralizado de la totalidad de cuentas de fondos abiertas por las Entidades Financieras supervisadas a sus clientes en el Sistema Financiero Nacional”.
De acuerdo a las Naciones Unidas, este indicador se requiere con las siguientes desagregaciones: Es posible desagregar este indicador según el país y la región, así como por el nivel de ingresos, geografía (rural / urbano), el género, la edad y el nivel educativo. Desagregación resulta especialmente (1) importante por nivel de ingresos para monitorear el progreso en el objetivo 1.4 en la pobreza; (2) por geográfica ubicación para monitorear el progreso en el objetivo 2.3 en la productividad agrícola; (3) por el género de monitorear el progreso en la 5.a objetivo de la igualdad de género y el empoderamiento de la mujer; y (4) por todos estas dimensiones para abordar las cuestiones de la igualdad y la inclusión de todos en la meta 10.2.</t>
  </si>
  <si>
    <t xml:space="preserve">     Agricultura, silvicultura y pesca (A)</t>
  </si>
  <si>
    <t xml:space="preserve">     Minas y canteras (B)</t>
  </si>
  <si>
    <t xml:space="preserve">     Manufactura (C)</t>
  </si>
  <si>
    <t xml:space="preserve">     Electricidad, agua y servicios de saneamiento (D, E)</t>
  </si>
  <si>
    <t xml:space="preserve">     Construcción (F)</t>
  </si>
  <si>
    <t xml:space="preserve">     Transporte y almacenamiento (H)</t>
  </si>
  <si>
    <t xml:space="preserve">     Actividades de alojamiento y servicios de comida (I)</t>
  </si>
  <si>
    <t xml:space="preserve">     Información y comunicaciones (J)</t>
  </si>
  <si>
    <t xml:space="preserve">     Actividades financieras y de seguros (K)</t>
  </si>
  <si>
    <t xml:space="preserve">     Actividades inmobiliarias (L)</t>
  </si>
  <si>
    <t xml:space="preserve">     Actividades profesionales, científicas, técnicas, administrativas y servicios de apoyo (M, N)</t>
  </si>
  <si>
    <t xml:space="preserve">     Administración pública y planes de seguridad social de afiliación obligatoria (O)</t>
  </si>
  <si>
    <t xml:space="preserve">     Enseñanza y actividades de la salud humana y de asistencia social (P, Q)</t>
  </si>
  <si>
    <t xml:space="preserve">     Otras actividades (R, S, T)</t>
  </si>
  <si>
    <t>*</t>
  </si>
  <si>
    <t>Por sector agropecuario , Posición en el empleo (Patrono y Cuenta Propia)  y Tamaño de la empresa (2 a 5 empleados y 6 a 9 empleados)</t>
  </si>
  <si>
    <t>Continua (Trimestral y Promedio anual de los trimestres)</t>
  </si>
  <si>
    <t xml:space="preserve">Encuesta de los hoagres </t>
  </si>
  <si>
    <t>Mujeres ocupadas en puestos de directores y gerentes.
Mujeres y Hombres ocupadas en puestos de directivos y gerentes.</t>
  </si>
  <si>
    <t xml:space="preserve">Trimestral </t>
  </si>
  <si>
    <t>Encuesta de hogares</t>
  </si>
  <si>
    <t>Nota 1: Los datos trimestrales 2010 al 2011 con año de referencia 2012, corresponden a un empalme de cifras con la serie base 1991. Este empalme incorpora cambios metodológicos y de clasificación que generan diferencias en nivel y tasa de variación respecto a la serie oficial base 1991, que estuvo vigente para ese periodo. Corresponde a la serie del producto interno bruto en millones de colones encadenados por medio del volumen de precios del año anterior encadenado. Cifras preliminares a partir del 2017</t>
  </si>
  <si>
    <t>Encuesta Continua de Empleo (ECE)
Sistema de Cuentas Nacionales</t>
  </si>
  <si>
    <t xml:space="preserve">Encuesta de hogares </t>
  </si>
  <si>
    <t xml:space="preserve">Diferencial de género en el ingreso bruto medio por hora según jornada de trabajo por sector institucional, clasificación del grupo ocupacional y grupos de edad </t>
  </si>
  <si>
    <t xml:space="preserve">Jornada de trabajo </t>
  </si>
  <si>
    <t>Ocupados que trabaja menos de 40 horas por semana</t>
  </si>
  <si>
    <t xml:space="preserve">Ocupados que trabajan entre 40 y 48 horas por semana </t>
  </si>
  <si>
    <t>Ocupados que trabajan más de 48 horas por semana</t>
  </si>
  <si>
    <t xml:space="preserve">Brecha de género en el ingreso bruto medio por hora de los ocupados según jornada de trabajo por sector institucional, clasificación del grupo ocupacional y grupos de edad </t>
  </si>
  <si>
    <t>• El ingreso por trabajo promedio por hora de los hombres ocupados. 
• El ingreso por trabajo promedio por hora de las mujeres ocupadas.</t>
  </si>
  <si>
    <t>Sector institucional, Clasificación del grupo ocupacional y Grupos de edad</t>
  </si>
  <si>
    <t>Continua (Trimestral y promedio anual de los trimestres)</t>
  </si>
  <si>
    <t>Se formularon dos tipos de indicadores, el diferencial de género en el ingreso bruto medio por hora corresponde a la diferencia entre el ingreso bruto medio por hora del hombre y la mujer expresado como porcentaje del ingreso medio por hora del hombre y la brecha de género la cual representa el cociente entre el ingreso bruto medio por hora de la mujer y el ingreso bruto medio por hora del hombre. Se registró un coeficiente de variación mayor al 20% en el primer trimestre de 2012. El coeficiente de variación es una medida relativa del error estándar y es la más utilizada para medir el nivel de precisión, ya que permite comparar niveles de precisión de estimaciones con diferentes unidades de medida. Estimaciones con coeficientes de variación menores al 5% se consideran muy precisas, hasta un 10% precisas, entre un 10% y 15% regularmente precisas, entre 15% y 20% aceptables, y estimaciones con coeficientes de variación mayores al 20%  no son precisas y se deben utilizar con precaución. En el I trimestre de 2012 parte de la muestra entrevistada correspondió a personas en puestos de ocupación alta tales como doctores, gerentes, fiscles entre otros, tanto el diferencial de género como la brecha de género presentan movimientos abruptos en los ingresos. por lo cual se recomienda utilizar el dato con precaución. 
No se diferencia a las personas discapacitadas en la fuerza de trabajo.
Se utilizó el ingreso por hora bruto en el empleo principal para el cálculo de la brecha salarial (Revisar diferencias en el siguiente link: http://unstats.un.org/sdgs/files/metadata-compilation/Metadata-Goal-8.pdf ).</t>
  </si>
  <si>
    <t>Tasa de desempleo abierto desglosada por sexo y grupos de edad</t>
  </si>
  <si>
    <t>• Población desocupada.
• Fuerza de trabajo.</t>
  </si>
  <si>
    <t>Porcentaje de jóvenes de 15 a 24 años que no estudian ni tiene empleo ni han recibido curso de capacitación u otro tipo de educación no formal como proporción de la población total joven por sexo</t>
  </si>
  <si>
    <t>• Total de jóvenes (de 15 a 24 años) que no estudian, no tienen empleo y no han recibido capacitación u otro tipo de educacion no regular.
• Total de jóvenes en ese grupo de edad.</t>
  </si>
  <si>
    <t>Porcentaje de personas ocupadas en sector público con respecto a la población ocupada total, por sexo</t>
  </si>
  <si>
    <t>• Número de personas ocupadas en el sector público.
• Población ocupada total.</t>
  </si>
  <si>
    <t xml:space="preserve">Encuesta  de hogares </t>
  </si>
  <si>
    <t>Servidumbre doméstica /sexual</t>
  </si>
  <si>
    <t>Explotación sexual/laboral /delectiva</t>
  </si>
  <si>
    <t>a/PPA proporciona una medida de las diferencias de nivel de precios entre países. Un PPA también podría ser pensado como un tipo de cambio alternativo, pero basado en los precios reales.</t>
  </si>
  <si>
    <t xml:space="preserve">Porcentaje de la población que vive con menos de US $1,90 (PPA) al día, por sexo, zona, región de planificación, condición de actividad y rangos de edad </t>
  </si>
  <si>
    <t>Hace referencia al porcentaje de población que vive con menos de US$1,90 (PPA) al día.
Se considera pobre las personas en hogares con un ingreso per cápita diario inferior a 1,90 dólar PPA.
Se trata de la comparación del ingreso per cápita de cada hogar, ajustado por la Paridad de Poder Adquisitivo (PPA), con el valor de   $1,90  que corresponde a lo que se considera debe disponer una persona para satisfacer sus necesidades alimentarias.
Paridad del poder adquisitivo (PPA):es un índice de precios muy similar en contenido y estimación al índice de precios al consumidor, o IPC. Mientras que el IPC muestra cambios de precios a lo largo del tiempo, una PPA proporciona una medida de las diferencias de nivel de precios entre países. Un PPA también podría ser pensado como un tipo de cambio alternativo, pero basado en los precios reales.</t>
  </si>
  <si>
    <t>• Total de personas en hogares (no se considera servicio doméstico ni pensionistas).
• Personas con ingreso per cápita diario inferior a $1,90 PPA.   
• Ingreso per cápita neto diario = (ipcn /30).
• Valor del tipo de cambio PPA.</t>
  </si>
  <si>
    <t>Porcentaje de la población que habita en viviendas con servicios básicos óptimos, por sexo, zona y región de planificación.</t>
  </si>
  <si>
    <t>Condición de aseguramiento: es el numero de personas cubiertas por los diferentes régimenes de seguridad social de la Caja Costarricense de Seguro Social que existe en el país y se identifica a la población no cubierta por algún tipo de aseguramiento. 
El derecho a recibir los beneficios que ofrece la CCSS depende de la condición de actividad económica de las personas, por ejemplo, existen diferentes tipos de afiliación si las personas son asalariadas, pensionadas, ocupadas independientes (afiliación voluntaria) y familiares o dependientes de alguna persona asalariada, entre otros. Las opciones de respuesta establecen estas diferencias para los tipos de afiliación de la CCSS y agrega en una sola categoría a los seguros privados. 
Asalariado: es la persona que trabaja para un patrono y que le deducen la cuota de seguro social, que debenpagar por ley a la CCSS. Existen personas trabajadoras asalariadas que no están aseguradas o que están aseguradas por cuenta propia, por lo tanto, siempre debe preguntar si las cuotas se las deducen o no del salario.
Mediante convenio (asociaciones, sindicatos, cooperativas, etc.): incluye a todas las personas aseguradas mediante convenios suscritos por la CCSS con entidades públicas o privadas como asociaciones, sindicatos, cooperativas, etc. Por lo general, los pagos de las cotizaciones los efectúa la empresa como un todo y no cada asociado por separado, por lo que las cuotas NO son rebajadas mensualmente de sus ingresos.
Cuenta propia o voluntario: incluye a aquellas personas que se aseguran por cuenta propia o en forma
voluntaria, pagando directamente a la CCSS una suma mensual; en este grupo se encuentran las personas ocupadas independientes que no contratan personal en forma permanente y que la ENAHO llama trabajadores por cuenta propia. Además se incluyen los familiares sin sueldo, algunos patronos e incluso personas desocupadas o inactivas que deciden asegurarse voluntariamente.
Por cuenta del Estado (incluye familiares): este tipo de seguro cubre a las personas de núcleos familiares de escasos recursos económicos, que son incapaces de satisfacer sus necesidades básicas de alimentación, vestido, vivienda y que no tienen posibilidades de asegurarse mediante ninguna otra forma. El seguro cubre a todo el núcleo familiar del asegurado directo por cuenta del Estado (cónyuge, hijos menores de 18 años y dependientes o personas con algún tipo de discapacidad), al cual se le entrega un carné con el que queda asegurado todo el núcleo familiar (el carné tiene un plazo de vencimiento por lo que debe indagar la fecha exacta de expiración, ya que si está vencido, ninguno de los miembros del hogar está cubierto). Si bien todas las personas con las características señaladas tienen derecho a este tipo de seguro, no todas son aseguradas por el Estado, ya que debe seguirse un procedimiento previo de solicitud para su gestión.-
Familiar de asegurado directo (asalariado, convenio o cuenta propia): los asegurados directos generan beneficios para sus familiares y dependientes.
Pensionado del régimen no contributivo monto básico: son beneficiarias del RNC las personas que están bajo la línea de pobreza. El derecho no se gana con la acumulación de cuotas porque esto es un programa social de combate contra la pobreza</t>
  </si>
  <si>
    <t>Asiste a la educación formal</t>
  </si>
  <si>
    <t>Asiste a la educación no formal</t>
  </si>
  <si>
    <t>De acuerdo a las Naciones Unidas, este indicador se requiere con las siguientes desagregaciones: El indicador se desagrega por sexo, grupo de edad, tipo de programa y otras características relevantes que permitan un análisis más exhaustivo de las disparidades entre los sexos.</t>
  </si>
  <si>
    <t>• Total de personas de 5 años y más que en los últimos tres meses usaron celular
• Total de  personas de 5 años y más.</t>
  </si>
  <si>
    <t xml:space="preserve"> 1/ Incluye acueducto de AyA, acueducto Rural, acueducto Municipal y por empresa o cooperativa</t>
  </si>
  <si>
    <t>Clase de servicio sanitario</t>
  </si>
  <si>
    <t>• Total de personas en hogares
• Personas con acceso a electricidad.</t>
  </si>
  <si>
    <t>ACUEDUCTOS Y ALCANTARILLADOS (AYA)</t>
  </si>
  <si>
    <t>Ministerio de Educación /Programa de Alimentación y Nutrición (PANEA)</t>
  </si>
  <si>
    <t>Patronato Nacional de la Infancia (PANI)</t>
  </si>
  <si>
    <t>Andrea Pérez Noguera / Stephanie Salas</t>
  </si>
  <si>
    <t>Analistas del Departamento de Evaluación, Control y Seguimiento</t>
  </si>
  <si>
    <t>adrea.perez@mtss.go.cr / stephanie.salas@mtss.go.cr</t>
  </si>
  <si>
    <t>Tipo de residuo valorizable ordinarios</t>
  </si>
  <si>
    <t>Kilogramos</t>
  </si>
  <si>
    <t>Nota: Las Municipalidades no reciclan solo recolectan los residuos valorizables y algunas de estas los separan en su Centro de Recuperación de Residuos Valorizables Municipal.</t>
  </si>
  <si>
    <t>Meta Nacional no identificada o no establecida. 
Se podría plantear una vez se haga la primera medición</t>
  </si>
  <si>
    <t>Indicador  propuesto  por  Naciones  Unidas</t>
  </si>
  <si>
    <t>Por tamaño de compañía: Grande - más de 250 colaboradores o  Pequeña - menos de 250 colaboradores) 
Por sector: según definición ISIC
Por nivel: Básico (cumplen con los requerimientos mínimos) o Avanzado (cumplen con los requerimientos de nivel avanzado).</t>
  </si>
  <si>
    <t xml:space="preserve">https://unstats.un.org/sdgs/metadata/files/Metadata-12-06-01.pdf </t>
  </si>
  <si>
    <t>Ethel Maldonado Herrera</t>
  </si>
  <si>
    <t>Asociación Empresarial para el Desarrollo</t>
  </si>
  <si>
    <t>22312081 ext 117 o 88998016</t>
  </si>
  <si>
    <t>ethelmaldonado@aedcr.com</t>
  </si>
  <si>
    <t>Gas + Electricidad</t>
  </si>
  <si>
    <t>Gas</t>
  </si>
  <si>
    <t>Porcentaje de la población que cocina con energías limpias , por sexo, zona, región de planificación y rangos de edad.</t>
  </si>
  <si>
    <t>• Total de personas en hogares. 
• Total de personas que utilizan como fuente de energía para cocinar la  electricidad y el gas</t>
  </si>
  <si>
    <t>2015-2017</t>
  </si>
  <si>
    <t>I Trimeste 2019</t>
  </si>
  <si>
    <t>II Trimestre 2019</t>
  </si>
  <si>
    <t>III Trimestre 2019</t>
  </si>
  <si>
    <t>IV Trimestre 2019</t>
  </si>
  <si>
    <t xml:space="preserve">Indicador 1: Porcentaje de la energía renovable en el consumo final total de energía </t>
  </si>
  <si>
    <t xml:space="preserve">Indicador 2: Porcentaje de la energía renovable en el consumo final total de energía sin leña residencial </t>
  </si>
  <si>
    <t>Indicadores propuestos por Costa Rica</t>
  </si>
  <si>
    <t>Indicador 1: Porcentaje de la energía renovable en el consumo final total de energía.
Indicador 2: Porcentaje de la energía renovable en el consumo final total de energía sin leña residencial.</t>
  </si>
  <si>
    <t>Indicador 1: propuesto por Naciones Unidas.
Indicador 2: propuesto por Costa Rica.</t>
  </si>
  <si>
    <t xml:space="preserve">Indicador 1:
La participación de las energías renovables en el consumo final total es el porcentaje consumo de energía que se deriva de recursos renovables.
Se calcula dividiendo el consumo de energía de todas las fuentes renovables entre el consumo final total  de energía.  
El consumo de energía renovable incluye el consumo de energía derivada de: hidroeléctrica, biocombustibles sólidos, eólica, solar, biocombustibles líquidos, biogás, geotérmica, marina y residuos. El consumo total final de energía se calcula mediante los balances energéticos nacionales y no incluye uso no energético.
El consumo de energía renovable se obtiene también de los balances energéticos.  Para el caso de la electricidad se aplica la estructura de generación eléctrica al consumo final de electricidad.
Indicador 2:
El Porcentaje de la energía renovable en el consumo final total de energía sin leña residencial se calcula restando el consumo residencial de leña del consumo total de energías renovables  y dividiendo el resultado entre el consumo total final de energía.
</t>
  </si>
  <si>
    <t xml:space="preserve">
Indicador 1:
Donde:
PER: Proporción de la energía renovable en el consumo final total de energía (%)
CFER: consumo de energía de todas las fuentes renovables (terajulios)
CFTE: consumo final total de energía (terajulios)
Indicador 2:
Donde:
PERSLR: Proporción de la energía renovable en el consumo final total de energía sin leña residencial (%)
CFER: consumo de energía de todas las fuentes renovables (terajulios)
CLR: consumo de leña residencial (terajulios)
CFTE: consumo final total de energía (terajulios)
</t>
  </si>
  <si>
    <t>Consumo de energía de todas las fuentes renovables.
Consumo final total de energía.
Consumo de leña residencial.</t>
  </si>
  <si>
    <t>Ministerio de Ambiente y Energía
Secretaría de Planificación del Subsector Energía (SEPSE)</t>
  </si>
  <si>
    <t>El ODS 7.1.2 pretende la eliminación de la leña residencial por considerarla una energía contaminante.  Asimismo el ODS 7.2.1 indica que el uso tradicional de bioenergía debe eliminarse gradualmente y reemplazarse con energía moderna.  Por lo tanto Costa Rica propone el indicador 2 a fin de reflejar los esfuerzos que realiza el país para aumentar la energía renovable sin que esto sea aminorado por los esfuerzos para la reducción de la leña residencial.</t>
  </si>
  <si>
    <t>ACCELERATING SDG 7 ACHIEVEMENT POLICY BRIEFS IN SUPPORTOF THE FIRST SDG 7 REVIEW AT THE UN HIGH-LEVEL POLITICAL FORUM 2018.
POLICY BRIEF #3 SDG 7.2: SUBSTANTIALLY INCREASE THE SHARE OF RENEWABLE ENERGY IN THE GLOBAL ENERGY MIX</t>
  </si>
  <si>
    <t>Secretaría de Planificación del Subsector Energía (SEPSE )</t>
  </si>
  <si>
    <t>Porcentaje de participación (%)-sin leña residencial-</t>
  </si>
  <si>
    <t>Leña -sin residencial-</t>
  </si>
  <si>
    <t>Leña total</t>
  </si>
  <si>
    <t>Cantidad relativa de Asociaciones Administradoras de Acueductos y Alcantarillados Rurales (ASADAS), que administran y operan sistemas de agua potable y saneamiento, con convenio de delegación firmado con el AyA y vigente.</t>
  </si>
  <si>
    <t>Semestral (último día hábil de cada semestre)</t>
  </si>
  <si>
    <t>(PIB turístico/ PIB total)*100</t>
  </si>
  <si>
    <t>Existencia de un sistema nacional de empleo para las personas incluidos los jóvenes.</t>
  </si>
  <si>
    <t xml:space="preserve">Indicador dicotómico </t>
  </si>
  <si>
    <t>Sistema Nacional de Empleo</t>
  </si>
  <si>
    <t xml:space="preserve">Proporción de residuos ordinarios recolectados a nivel nacional con descarga final adecuada del total de residuos ordinarios  generados.  
</t>
  </si>
  <si>
    <t>11.6.1.</t>
  </si>
  <si>
    <t>Toneladas.</t>
  </si>
  <si>
    <t xml:space="preserve">1. Envases (recipientes plásticos y tetra pack, bolsas) compactados en kilogramos, 
2. Envases (recipientes plásticos) sin compactar para re-uso en kilogramos. 
3. Aluminio (latas de aluminio, latón y hojalata), en Kilogramos), 
4. Papel y cartón en Kilogramos, 
5. Vidrio (envases) quebrado para reciclar en kilogramos. 
6. Vidrio (envases) sin quebrar para reúso en kilogramos. </t>
  </si>
  <si>
    <t>Cada 4 años, según administración presidencial.</t>
  </si>
  <si>
    <t>2017-2021</t>
  </si>
  <si>
    <t>Lluvias intensas</t>
  </si>
  <si>
    <t>Déficit Hídrico</t>
  </si>
  <si>
    <t>Uso final de energía de fuentes renovables (terajulios)</t>
  </si>
  <si>
    <t>Uso final de energía de fuentes renovables (terajulios) -sin leña residencial-</t>
  </si>
  <si>
    <t>Uso final total de energía (terajulios)</t>
  </si>
  <si>
    <t>RMM</t>
  </si>
  <si>
    <t>El indicador no es aplicable a Costa Rica porque el país no brinda asistencia al exterior en estos temas.</t>
  </si>
  <si>
    <t>El indicador no es aplicable a Costa Rica porque el país no brinda asistencia al exterior.</t>
  </si>
  <si>
    <t>Huetar Atlántica</t>
  </si>
  <si>
    <t>Porcentaje de denuncias del total de eventos de victimización experimentados por los hogares durante los últimos 12 meses, según región de planificación.</t>
  </si>
  <si>
    <t>Porcentaje de denuncias ( notificación de la victimización a las autoridades competentes u otros mecanismos de resolución de conflictos reconocidos oficialmente) donde al menos una persona del hogar fue víctima de algún acto violento entendido como robo, asalto, agresión en los 12 meses anteriores, del total de eventos de victimización.
La victimización se refiere tanto a los hechos de violencia por sí solos como al despojo (o intentos) que han afectado a las personas miembros del hogar. “El concepto de violencia denota el uso de la fuerza física o psicológica con el fin de causar daño o doblegar la voluntad. La noción de despojo remite al acto de privar ilegítimamente de su patrimonio a una persona física o jurídica” (Programa de las Naciones Unidades para el Desarrollo, 2007, pág. 21). La victimización se enfoca en actos delictivos reales y no en la percepción que las personas atribuyen a la ocurrencia de tales hechos (PNUD, 2007, pág. 22).
Por su parte un acto o hecho delictivo es una omisión de la ley o una acción que va en contra de ella. En forma específica, el delito es todo acto tipificado como tal según el Código Penal costarricense, es decir aquella acción u omisión que quebrante esta normativa.
sólo serán considerados dos grandes grupos:
1. Delitos contra la propiedad o las pertenencias de las personas.
2. Delitos contra las personas.
Cabe aclarar que esta clasificación no coincide con la del Código Penal, pero es útil para la recolección de la información. Asimismo, aunque el Código contempla otra gran variedad de delitos, se está dando énfasis a estos dos grandes grupos y principalmente a los robos, la tentativa de robos y la agresión contra las personas. Sin embargo, es muy importante resaltar que aun cuando no se expliciten algunos delitos en el cuestionario, no significa que serán excluidos cuando una persona los mencione.</t>
  </si>
  <si>
    <t>Porcentaje de denuncias realizadas por almenos un miembro del hogar del total de eventos de victimización.</t>
  </si>
  <si>
    <t>• Total de denuncias realizadas por al menos un miembro del hogar. 
• Total de eventos de victimización.</t>
  </si>
  <si>
    <t>Notas: 
a) Se excluyen los casos con gasto de consumo &lt; 0 (por efecto de neteo en vehículos)  y los casos con gasto en alimentos=0. 
b) Tamaños de muestra finales considerados: ENIGH 2013= 5504, ENIGH 2018=7040 hogares</t>
  </si>
  <si>
    <t>Porcentaje de personas en hogares con gasto catastrófico en salud</t>
  </si>
  <si>
    <t>Porcentaje de población con grandes gastos en salud (gasto catastrófico)</t>
  </si>
  <si>
    <t xml:space="preserve">Gasto per cápita diario en salud por hogar ((Gasto mensual del hogar*12)/365))/tamaño del hogar
Gasto de consumo per cápita diario por hogar ((Gasto mensual*12)/365)/Tamaño del hogar
Tamaño del hogar (sumatoria de miembros)
</t>
  </si>
  <si>
    <t>Ninguna</t>
  </si>
  <si>
    <t>Encuesta Nacional de Ingresos y Gastos de los Hogares (Enigh)</t>
  </si>
  <si>
    <t>La medición de gasto es por hogar, no se obtienen datos por persona</t>
  </si>
  <si>
    <t>La OMS y BM sugieren tambien el umbral (menos riguroso) de 10% del gasto.  Estos se incluyen en los resultados</t>
  </si>
  <si>
    <t>Organización Mundial de la Salud. (2017).Métodos y fuentes de datos de la OMS para el seguimiento mundial de los indicadores de cobertura de protección financiera de la CUS en el marco de los Objetivos de Desarrollo Sostenible. Versión preliminar, Ginebra, Suiza.
 https://www.who.int/health_financing/topics/financial-protection/monitoring-sdg/en/</t>
  </si>
  <si>
    <t>Annia Chaves Gómez</t>
  </si>
  <si>
    <t>Coordinador ENIGH</t>
  </si>
  <si>
    <t>INEC</t>
  </si>
  <si>
    <t>(506) 2527-1052</t>
  </si>
  <si>
    <t>annia.chaves@inec.go.cr</t>
  </si>
  <si>
    <t>Sur</t>
  </si>
  <si>
    <t>Informe de homicidios dolosos, Anuario Policial</t>
  </si>
  <si>
    <t>Porcentaje de los ingresos del gobierno como proporción del PIB, desglosado según su origen</t>
  </si>
  <si>
    <t>18 a 29 años</t>
  </si>
  <si>
    <t>Costa Rica: Porcentaje de cobertura forestal, Año 2014</t>
  </si>
  <si>
    <t>Sardina gallera</t>
  </si>
  <si>
    <t>Corvina reina</t>
  </si>
  <si>
    <t>Corvina aguada</t>
  </si>
  <si>
    <t>Corvina picuda</t>
  </si>
  <si>
    <t>Pargo mancha</t>
  </si>
  <si>
    <t>Pargo seda</t>
  </si>
  <si>
    <t>Dorado</t>
  </si>
  <si>
    <t>X</t>
  </si>
  <si>
    <t xml:space="preserve">CIAT está
 desarrollando la metodología en conjunto con los paises miembros </t>
  </si>
  <si>
    <t>Nombre de stock</t>
  </si>
  <si>
    <t>Desembarques totales para todo el stock</t>
  </si>
  <si>
    <t>Proporción del total de desembarques del total de desembarques nacionales (excluidos los desembarques de poblaciones transzonales) (en porcentaje</t>
  </si>
  <si>
    <t>Stock de peces</t>
  </si>
  <si>
    <t>Stock de peces 1</t>
  </si>
  <si>
    <t>Stock de peces 2</t>
  </si>
  <si>
    <t>Stock de peces 3</t>
  </si>
  <si>
    <t>Stock de peces 4</t>
  </si>
  <si>
    <t>Stock de peces 5</t>
  </si>
  <si>
    <t>Stock de peces 6</t>
  </si>
  <si>
    <t>Stock de peces 7</t>
  </si>
  <si>
    <t>Stock de peces 8</t>
  </si>
  <si>
    <t>Stock de peces 9</t>
  </si>
  <si>
    <t>Stock de peces 10</t>
  </si>
  <si>
    <t>Stock de peces 11</t>
  </si>
  <si>
    <t>Desconocido</t>
  </si>
  <si>
    <t>Atún aleta amarilla</t>
  </si>
  <si>
    <t>Pez espada</t>
  </si>
  <si>
    <t>Tiburón gris</t>
  </si>
  <si>
    <t>Tiburón Thesher</t>
  </si>
  <si>
    <t>Compartido entre naciones*</t>
  </si>
  <si>
    <t>Nota: * De Estados Unidos a Panamá (costa del Pacífico)</t>
  </si>
  <si>
    <t>https://www.iattc.org/Meetings/Meetings2018/SAC-09/PDFs/Docs/_English/SAC-09-06-EN_Yellowfin-tuna-assessment-for-2017.pdf</t>
  </si>
  <si>
    <t>a/</t>
  </si>
  <si>
    <t>b/</t>
  </si>
  <si>
    <t>c/</t>
  </si>
  <si>
    <t>Año de referencia 2016</t>
  </si>
  <si>
    <t>d/</t>
  </si>
  <si>
    <t>Año de evaluación 2018</t>
  </si>
  <si>
    <t xml:space="preserve">Distribución jurisdiccional de stock
</t>
  </si>
  <si>
    <t>Stock evaluado (Sí) o (No)</t>
  </si>
  <si>
    <t>Stock es biológicamente sostenible</t>
  </si>
  <si>
    <t>ID Stock</t>
  </si>
  <si>
    <t>Ophistonema sp.
12105042XX</t>
  </si>
  <si>
    <t>Cynoscion albus
1703701602</t>
  </si>
  <si>
    <t>Cynoscion squamipinnis
1703701635</t>
  </si>
  <si>
    <t>Cynoscion phoxocephalus
1703701613</t>
  </si>
  <si>
    <t>Lutjanus guttatus
1703202729</t>
  </si>
  <si>
    <t>Coryphaena hippurus
1702807101</t>
  </si>
  <si>
    <t>Xiphias gladius
1750400301</t>
  </si>
  <si>
    <t>Carcharinus falciformis
1080201017</t>
  </si>
  <si>
    <t>Alopias sp
10606006XX</t>
  </si>
  <si>
    <t>Thread herrings nei</t>
  </si>
  <si>
    <t>Whitefin weakfish</t>
  </si>
  <si>
    <t>Scalyfin weakfish</t>
  </si>
  <si>
    <t>Cachema weakfish</t>
  </si>
  <si>
    <t>Spotted rose snapper</t>
  </si>
  <si>
    <t>Pacific red snapper</t>
  </si>
  <si>
    <t>Yellowfin tuna</t>
  </si>
  <si>
    <t>Common dophin fish</t>
  </si>
  <si>
    <t>Swordfish</t>
  </si>
  <si>
    <t>Silky shark</t>
  </si>
  <si>
    <t xml:space="preserve">X </t>
  </si>
  <si>
    <t>7486
(1981)</t>
  </si>
  <si>
    <t>560.713
Pac. Oriental</t>
  </si>
  <si>
    <t>376.696 TM
Pac. Oriental</t>
  </si>
  <si>
    <t>BMSY</t>
  </si>
  <si>
    <t>FMSY</t>
  </si>
  <si>
    <t>La mortalidad por pesca más reciente (F) o la tasa de explotación (U)</t>
  </si>
  <si>
    <t>Nombre común de la especie en inglés</t>
  </si>
  <si>
    <t>Zona de pesca principal de la FAO</t>
  </si>
  <si>
    <t xml:space="preserve">Sobrepesca </t>
  </si>
  <si>
    <t>Stock se considera</t>
  </si>
  <si>
    <t>... Unidad de evaluación</t>
  </si>
  <si>
    <t xml:space="preserve">... Unidad de gestión </t>
  </si>
  <si>
    <t>... Otra unidad</t>
  </si>
  <si>
    <t>Nombre científico  acuerdo con la Lista de especies de ASFIS</t>
  </si>
  <si>
    <t>Lutjanus peru
1703202757</t>
  </si>
  <si>
    <t>Thunnus albacares 
1750102610</t>
  </si>
  <si>
    <t xml:space="preserve">La biomasa o abundancia más reciente en toneladas </t>
  </si>
  <si>
    <t xml:space="preserve">Valor del punto de referencia objetivo de biomasa  en toneladas </t>
  </si>
  <si>
    <t xml:space="preserve">Tipo de biomasa o punto de referencia utilizado </t>
  </si>
  <si>
    <t xml:space="preserve">Último año de datos de entrada utilizados en la evaluación </t>
  </si>
  <si>
    <t xml:space="preserve">Valor del punto de referencia </t>
  </si>
  <si>
    <t xml:space="preserve">Tipo de punto de referencia </t>
  </si>
  <si>
    <t xml:space="preserve">Último año de datos de entrada utilizados </t>
  </si>
  <si>
    <t xml:space="preserve"> Poblaciones de peces que están dentro de niveles biológicamente sostenibles </t>
  </si>
  <si>
    <t>Thresher  shark nei</t>
  </si>
  <si>
    <t>No indentificada o no definida</t>
  </si>
  <si>
    <t>En el caso de las especies pesqueras, existen estadísticas y muestras biológicas de varios años. Además, el M.Sc. Fernando Mejía está tomando el curso de evaluación con datos limitados, impartido por la FAO en Panamá. El gran problema en Incopesca es la falta de personal, para dedicar a los biólogos solo a la evaluación, pero no ha sido posible.</t>
  </si>
  <si>
    <t>La lista de referencia de poblaciones contiene todas las poblaciones de mayor importancia en términos de captura, función del ecosistema, valor económico y consideraciones sociales / culturales.
La lista de referencia de las poblaciones representa al menos el 60% del total actual de las estadísticas nacionales de captura desembarcada o declarada</t>
  </si>
  <si>
    <t>Instituto Costarricense de Pesca y Acuicultura (INCOPESCA)</t>
  </si>
  <si>
    <t>Berny Marín Alpízar</t>
  </si>
  <si>
    <t>bmarin@incopesca.go.cr</t>
  </si>
  <si>
    <t>Fernando Mejía Arana</t>
  </si>
  <si>
    <t>fmejia@incopesca.go.cr</t>
  </si>
  <si>
    <t xml:space="preserve">Residuos valorizables ordinarios en Kilogramos y porcentajes reciclados por Centros de Recuperación de Residuos Valorizables Privados  
Proporción de residuos sólidos urbanos generados y con descarga final adecuada </t>
  </si>
  <si>
    <t>Costa Rica: Toneladas de residuos por tipo de disposición final, 2016-2018</t>
  </si>
  <si>
    <t xml:space="preserve">Con base en la información periódica que las entidades supervisadas remiten a la SUGEF sí resulta factible efectuar un cálculo aproximado de los siete indicadores de solidez financieros definidos por la ONU y el FMI. No obstante, la Superintendencia aún se encuentra en proceso de implementación de algunos estándares, por lo que existen algunas diferencias entre la metodología definida por el FMI y adoptada por la ONU, y la forma en que se han implementado estos indicadores a nivel local, las cuales se explican a continuación.
a. En cuanto al capital regulatorio
 Para la determinación del capital regulatorio se toma como línea base la definición de Basilea I, aplicando los ajustes que se detallan seguidamente:
• Su cálculo se realiza a nivel de entidad supervisada individual y no a nivel consolidado. 
• Para las entidades con participaciones en el capital de otras empresas, dichas participaciones se deducen del capital en términos generales (suma del capital de nivel 1 más el capital de nivel 2). 
• Se aplican un tratamiento conservador de las utilidades del periodo y de los ajustes de valoración, así por ejemplo, las utilidades del periodo no se incluyen en el capital de nivel 1 sino en el capital de nivel 2, y los ajustes por valoración de instrumentos financieros se incluyen en el capital de nivel 2 sólo cuando tienen saldo deudor y no cuando tienen saldo acreedor como si se acepta en la definición de Basilea.
• Las estimaciones genéricas por riesgo de crédito no se incluyen en el capital de nivel 2. 
b. En cuanto al numerador del indicador de activos ponderados por riesgo
Para este caso se ya se encuentra parcialmente implementado el enfoque estándar de Basilea 2, siendo que el enfoque estándar es el único que se aplica y no se ha admitido el enfoque de modelos internos. Las variaciones que se presentan serían como sigue: 
• Este se aplica sobre una base individual y no consolidada.
• Ciertos ponderadores fueron ajustados por discrecionalidad nacional, por ejemplo, el tratamiento de la deuda del gobierno central.
• No se incluye el tratamiento para titularizaciones.
• En derivados no se incluye el tratamiento para entidades de contraparte central ni para contrapartes de derivados negociados en el mercado extrabursátil (over-the-counter, OTC).
c. En cuanto al denominador del indicador de activos ponderados por riesgo
• Para el Riesgo de Mercado se sigue una metodología diferente del estándar de Basilea (enfoque de tipo regulatorio basado en “valor en riesgo” de los precios de los instrumentos financieros) por lo que no resultaría comparable. 
• El riesgo de precio de los instrumentos se encuentra desalineado, pero, para el riesgo por posición en moneda extranjera se sigue el estándar de Basilea. No obstante, en vista de que se permite que el mínimo varíe por país en Costa Rica se está aplicando un 10% en vez de un 8% sobre la posición en moneda extranjera.
• Para los riesgos operacionales se sigue el enfoque básico alineado con Basilea. 
d. En cuanto a la cartera en mora
Según la metodología del “Fondo Monetario Internacional” (FMI), un préstamo se clasifica dentro de la cartera en mora cuando el pago del principal o intereses tienen 90 días o más de vencidos, o existe evidencia de que no se recuperará el monto total o parcial del préstamo. No obstante, para el caso de la cartera en mora SUGEF utiliza una definición estricta de mora mayor a 90 días sin incluir otras valoraciones de deterioro.
</t>
  </si>
  <si>
    <t>Costa Rica: Porcentaje de población de 5 a 17 años que trabajan, por sexo, Años 2002-2011 y 2016</t>
  </si>
  <si>
    <t>Costa Rica: Proporción de personas con conocimientos y habilidades TIC según tipo de actividad, 2017-2018</t>
  </si>
  <si>
    <t>Nota: IPA esta construido con todos los casos (autoctonos e importados.</t>
  </si>
  <si>
    <t xml:space="preserve">Se cuenta con datos </t>
  </si>
  <si>
    <t xml:space="preserve">Condición de actividad </t>
  </si>
  <si>
    <t>Edad</t>
  </si>
  <si>
    <t>Discapacidad</t>
  </si>
  <si>
    <t>Otras desagregaciones</t>
  </si>
  <si>
    <t>Objetivo 1.</t>
  </si>
  <si>
    <t>Objetivo 3.</t>
  </si>
  <si>
    <t>Objetivo 4.</t>
  </si>
  <si>
    <t>Objetivo 5.</t>
  </si>
  <si>
    <t>Objetivo 7.</t>
  </si>
  <si>
    <t>Objetivo 8.</t>
  </si>
  <si>
    <t>Objetivo 9.</t>
  </si>
  <si>
    <t>Objetivo 10.</t>
  </si>
  <si>
    <t>Objetivo 11.</t>
  </si>
  <si>
    <t>Objetivo 12.</t>
  </si>
  <si>
    <t>Objetivo 13.</t>
  </si>
  <si>
    <t>Objetivo 14.</t>
  </si>
  <si>
    <t>Objetivo 15.</t>
  </si>
  <si>
    <t>Objetivo 16.</t>
  </si>
  <si>
    <t>Objetivo 17.</t>
  </si>
  <si>
    <t>Categorias</t>
  </si>
  <si>
    <t>Total de Indicadores disponibles a nivel nacional (1+2+3)</t>
  </si>
  <si>
    <t>1.Total de los indicadores disponibles que requieren desagregaciones(a+b)</t>
  </si>
  <si>
    <t>(a)Total de indicadores con pleno desglose cuando sea pertinente a la meta</t>
  </si>
  <si>
    <t>(b)Total de indicadores sin pleno desglose cuando sea pertinente a la meta</t>
  </si>
  <si>
    <t xml:space="preserve">2.No requieren desagregaciones </t>
  </si>
  <si>
    <t>3.Cualitativos</t>
  </si>
  <si>
    <t>Cantidad de Indicadores de desarrollo sostenible producidos a nivel nacional, con pleno desglose cuando sea pertinente a la meta</t>
  </si>
  <si>
    <t>Tipo de desagregación</t>
  </si>
  <si>
    <t xml:space="preserve">Indicadores disponibles
Indicador requiere o no desagregación
Indicador requiere o no desagregación por tipo de desagregación
Indicador cuenta o no con desagregación
Indicador cuenta o no con desagregación por tipo de desagregación
</t>
  </si>
  <si>
    <t>Se refiere a los indicadores para el seguimiento de los Objetivos de Desarrollo Sostenible, disponibles a nivel nacional, que cuentan con las desagregaciones requeridas, para visibilizar las todas las poblaciones y no dejar a nadie atrás.
Con la matriz de seguimiento y caracterización de los indicadores se hacen las estimaciones.</t>
  </si>
  <si>
    <t>Indicadores que cuentan con todas las desagregaciones requeridas y/o no requieren desagregaciones y no cuentan con ellas</t>
  </si>
  <si>
    <t>Katherine Gómez</t>
  </si>
  <si>
    <t>Economista del Área de Coordinación del Sistema de Estadística Nacional</t>
  </si>
  <si>
    <t>2280-9280</t>
  </si>
  <si>
    <t>katherine.gomez@inec.go.cr</t>
  </si>
  <si>
    <t>https://www.ministeriodesalud.go.cr/sobre_ministerio/memorias/memoria_2014_2018/memoria_institucional_2018.pdf</t>
  </si>
  <si>
    <t>autóctonos</t>
  </si>
  <si>
    <t>Edad (en meses)</t>
  </si>
  <si>
    <t>Educación de la madre</t>
  </si>
  <si>
    <t>Edad de la madre al nacimiento</t>
  </si>
  <si>
    <t>Dificultades funcionales de la madre (18-49 años)</t>
  </si>
  <si>
    <t>Quintiles de Índice de riqueza</t>
  </si>
  <si>
    <t>0-5</t>
  </si>
  <si>
    <t>6-11</t>
  </si>
  <si>
    <t>12-17</t>
  </si>
  <si>
    <t>18-23</t>
  </si>
  <si>
    <t>24-35</t>
  </si>
  <si>
    <t>36-47</t>
  </si>
  <si>
    <t>48-59</t>
  </si>
  <si>
    <t>Ninguna educación/Interactivo/ transición o preparatoria</t>
  </si>
  <si>
    <t>Primaria</t>
  </si>
  <si>
    <t>Secundaria</t>
  </si>
  <si>
    <t>Superior</t>
  </si>
  <si>
    <t>No sabe/no responde</t>
  </si>
  <si>
    <t>20-34</t>
  </si>
  <si>
    <t>35-49</t>
  </si>
  <si>
    <t>Sin información sobre la madre biológica</t>
  </si>
  <si>
    <t>Tiene dificultad funcional</t>
  </si>
  <si>
    <t>No tiene dificultad funcional</t>
  </si>
  <si>
    <t>No hay información</t>
  </si>
  <si>
    <t>Menor riqueza</t>
  </si>
  <si>
    <t>Segundo</t>
  </si>
  <si>
    <t>Tercero (intermedio)</t>
  </si>
  <si>
    <t>Cuarto</t>
  </si>
  <si>
    <t>Mayor riqueza</t>
  </si>
  <si>
    <t>Moderada y Severa</t>
  </si>
  <si>
    <t>(*)</t>
  </si>
  <si>
    <t>Severa</t>
  </si>
  <si>
    <t>-2 DE</t>
  </si>
  <si>
    <t>-3 DE</t>
  </si>
  <si>
    <t>Método moderno</t>
  </si>
  <si>
    <t>Esterilización femenina</t>
  </si>
  <si>
    <t>Esterilización masculina</t>
  </si>
  <si>
    <t>DIU o T de cobre</t>
  </si>
  <si>
    <t>Inyecciones</t>
  </si>
  <si>
    <t>Implantes</t>
  </si>
  <si>
    <t>Pastillas</t>
  </si>
  <si>
    <t>Condón masculino</t>
  </si>
  <si>
    <t>Condón femenino</t>
  </si>
  <si>
    <t>Diafragma/ jalea/ espuma</t>
  </si>
  <si>
    <t>Parche</t>
  </si>
  <si>
    <t xml:space="preserve">   15-17</t>
  </si>
  <si>
    <t xml:space="preserve">   18-19</t>
  </si>
  <si>
    <t>Número de hijos/as vivos/as</t>
  </si>
  <si>
    <t>0</t>
  </si>
  <si>
    <t>1</t>
  </si>
  <si>
    <t>2</t>
  </si>
  <si>
    <t>3</t>
  </si>
  <si>
    <t>4+</t>
  </si>
  <si>
    <t>Dificultades funcionales (18-49 años)</t>
  </si>
  <si>
    <t>Con dificultades funcionales</t>
  </si>
  <si>
    <t>Sin dificultades funcionales</t>
  </si>
  <si>
    <t>( ) Cifras que se basan en 25-49 casos no ponderados</t>
  </si>
  <si>
    <t>Fuente: Encuesta Mujer, niñez y adolescencia, 2018</t>
  </si>
  <si>
    <t>Dificultades funcionales (edad 18-49 años)</t>
  </si>
  <si>
    <t>Tiene dificultades funcionales</t>
  </si>
  <si>
    <t>No tiene dificultades funcionales</t>
  </si>
  <si>
    <t>Porcentaje de casadas antes de los 15 años</t>
  </si>
  <si>
    <t>Porcentaje de casadas antes de los 18 años</t>
  </si>
  <si>
    <t xml:space="preserve">Porcentaje de mujeres de entre 20 y 24 años que estaban casadas o mantenían una unión estable antes de cumplir los 15 años y antes de cumplir los 18 años </t>
  </si>
  <si>
    <t>Grupo de edad, relación de parentesco, estado conyugal y nivel de instrucción</t>
  </si>
  <si>
    <t>Trabajo doméstico no remunerado</t>
  </si>
  <si>
    <t>Preparación y servicio de alimentos y bebidas</t>
  </si>
  <si>
    <t>Limpieza y mantenimineto de la vivienda</t>
  </si>
  <si>
    <t xml:space="preserve">Construcción, mantenimiento y reparaciones </t>
  </si>
  <si>
    <t>Limpieza, cuidado y confecciones de ropa y calzado</t>
  </si>
  <si>
    <t>Compras del hogar</t>
  </si>
  <si>
    <t>Gerencia y administración del hogar</t>
  </si>
  <si>
    <t>Cuidado de niños y niñas menores de 12 años</t>
  </si>
  <si>
    <t>Grupo de edad</t>
  </si>
  <si>
    <t xml:space="preserve">    12 a 19</t>
  </si>
  <si>
    <t>05:51</t>
  </si>
  <si>
    <t>03:14</t>
  </si>
  <si>
    <t>05:08</t>
  </si>
  <si>
    <t>03:12</t>
  </si>
  <si>
    <t>02:08</t>
  </si>
  <si>
    <t>00:57</t>
  </si>
  <si>
    <t>01:48</t>
  </si>
  <si>
    <t>01:26</t>
  </si>
  <si>
    <t>01:00</t>
  </si>
  <si>
    <t>00:59</t>
  </si>
  <si>
    <t>08:20</t>
  </si>
  <si>
    <t>03:41</t>
  </si>
  <si>
    <t>02:01</t>
  </si>
  <si>
    <t xml:space="preserve">    20 a 35</t>
  </si>
  <si>
    <t>13:47</t>
  </si>
  <si>
    <t>05:14</t>
  </si>
  <si>
    <t>08:37</t>
  </si>
  <si>
    <t>03:24</t>
  </si>
  <si>
    <t>01:30</t>
  </si>
  <si>
    <t>02:11</t>
  </si>
  <si>
    <t>04:17</t>
  </si>
  <si>
    <t>01:20</t>
  </si>
  <si>
    <t>02:12</t>
  </si>
  <si>
    <t>02:04</t>
  </si>
  <si>
    <t>01:33</t>
  </si>
  <si>
    <t>01:01</t>
  </si>
  <si>
    <t>15:57</t>
  </si>
  <si>
    <t>08:26</t>
  </si>
  <si>
    <t>02:19</t>
  </si>
  <si>
    <t xml:space="preserve">    36 a 54</t>
  </si>
  <si>
    <t>17:04</t>
  </si>
  <si>
    <t>05:33</t>
  </si>
  <si>
    <t>10:39</t>
  </si>
  <si>
    <t>03:48</t>
  </si>
  <si>
    <t>01:16</t>
  </si>
  <si>
    <t>02:47</t>
  </si>
  <si>
    <t>05:07</t>
  </si>
  <si>
    <t>01:34</t>
  </si>
  <si>
    <t>02:28</t>
  </si>
  <si>
    <t>01:31</t>
  </si>
  <si>
    <t>01:19</t>
  </si>
  <si>
    <t>11:42</t>
  </si>
  <si>
    <t>08:08</t>
  </si>
  <si>
    <t>04:13</t>
  </si>
  <si>
    <t>02:35</t>
  </si>
  <si>
    <t xml:space="preserve">    55 y más</t>
  </si>
  <si>
    <t>17:55</t>
  </si>
  <si>
    <t>06:54</t>
  </si>
  <si>
    <t>05:47</t>
  </si>
  <si>
    <t>01:54</t>
  </si>
  <si>
    <t>02:50</t>
  </si>
  <si>
    <t>05:01</t>
  </si>
  <si>
    <t>01:35</t>
  </si>
  <si>
    <t>03:09</t>
  </si>
  <si>
    <t>02:46</t>
  </si>
  <si>
    <t>01:47</t>
  </si>
  <si>
    <t>01:25</t>
  </si>
  <si>
    <t>06:55</t>
  </si>
  <si>
    <t>06:50</t>
  </si>
  <si>
    <t>03:45</t>
  </si>
  <si>
    <t>Relación de parentesco</t>
  </si>
  <si>
    <t>Jefatura</t>
  </si>
  <si>
    <t>16:28</t>
  </si>
  <si>
    <t>06:15</t>
  </si>
  <si>
    <t>10:13</t>
  </si>
  <si>
    <t>04:18</t>
  </si>
  <si>
    <t>01:28</t>
  </si>
  <si>
    <t>02:37</t>
  </si>
  <si>
    <t>04:39</t>
  </si>
  <si>
    <t>02:45</t>
  </si>
  <si>
    <t>02:24</t>
  </si>
  <si>
    <t>01:51</t>
  </si>
  <si>
    <t>01:17</t>
  </si>
  <si>
    <t>12:31</t>
  </si>
  <si>
    <t>07:53</t>
  </si>
  <si>
    <t>05:11</t>
  </si>
  <si>
    <t>02:58</t>
  </si>
  <si>
    <t>Cónyuge</t>
  </si>
  <si>
    <t>18:50</t>
  </si>
  <si>
    <t>05:52</t>
  </si>
  <si>
    <t>11:11</t>
  </si>
  <si>
    <t>04:09</t>
  </si>
  <si>
    <t>01:18</t>
  </si>
  <si>
    <t>05:35</t>
  </si>
  <si>
    <t>01:24</t>
  </si>
  <si>
    <t>02:32</t>
  </si>
  <si>
    <t>02:34</t>
  </si>
  <si>
    <t>01:29</t>
  </si>
  <si>
    <t>01:04</t>
  </si>
  <si>
    <t>14:54</t>
  </si>
  <si>
    <t>10:19</t>
  </si>
  <si>
    <t>03:29</t>
  </si>
  <si>
    <t>02:54</t>
  </si>
  <si>
    <t>Hijos/as</t>
  </si>
  <si>
    <t>06:51</t>
  </si>
  <si>
    <t>03:43</t>
  </si>
  <si>
    <t>05:48</t>
  </si>
  <si>
    <t>03:20</t>
  </si>
  <si>
    <t>02:14</t>
  </si>
  <si>
    <t>02:26</t>
  </si>
  <si>
    <t>01:07</t>
  </si>
  <si>
    <t>01:50</t>
  </si>
  <si>
    <t>01:56</t>
  </si>
  <si>
    <t>01:12</t>
  </si>
  <si>
    <t>01:03</t>
  </si>
  <si>
    <t>10:45</t>
  </si>
  <si>
    <t>04:49</t>
  </si>
  <si>
    <t>02:22</t>
  </si>
  <si>
    <t>10:42</t>
  </si>
  <si>
    <t>04:53</t>
  </si>
  <si>
    <t>06:16</t>
  </si>
  <si>
    <t>04:06</t>
  </si>
  <si>
    <t>03:40</t>
  </si>
  <si>
    <t>01:27</t>
  </si>
  <si>
    <t>02:09</t>
  </si>
  <si>
    <t>01:09</t>
  </si>
  <si>
    <t>12:59</t>
  </si>
  <si>
    <t>07:10</t>
  </si>
  <si>
    <t>Estado conyugal</t>
  </si>
  <si>
    <t>18:15</t>
  </si>
  <si>
    <t>05:00</t>
  </si>
  <si>
    <t>10:41</t>
  </si>
  <si>
    <t>03:54</t>
  </si>
  <si>
    <t>01:23</t>
  </si>
  <si>
    <t>02:42</t>
  </si>
  <si>
    <t>05:22</t>
  </si>
  <si>
    <t>01:39</t>
  </si>
  <si>
    <t>15:08</t>
  </si>
  <si>
    <t>08:25</t>
  </si>
  <si>
    <t>04:03</t>
  </si>
  <si>
    <t>03:00</t>
  </si>
  <si>
    <t>15:20</t>
  </si>
  <si>
    <t>09:30</t>
  </si>
  <si>
    <t>09:31</t>
  </si>
  <si>
    <t>05:50</t>
  </si>
  <si>
    <t>01:21</t>
  </si>
  <si>
    <t>01:41</t>
  </si>
  <si>
    <t>04:30</t>
  </si>
  <si>
    <t>02:05</t>
  </si>
  <si>
    <t>02:21</t>
  </si>
  <si>
    <t>Solteros/as</t>
  </si>
  <si>
    <t>04:45</t>
  </si>
  <si>
    <t>06:39</t>
  </si>
  <si>
    <t>02:00</t>
  </si>
  <si>
    <t>01:55</t>
  </si>
  <si>
    <t>09:38</t>
  </si>
  <si>
    <t>04:10</t>
  </si>
  <si>
    <t>02:03</t>
  </si>
  <si>
    <t>Nivel de instrucción</t>
  </si>
  <si>
    <t>15:44</t>
  </si>
  <si>
    <t>09:49</t>
  </si>
  <si>
    <t>04:15</t>
  </si>
  <si>
    <t>01:10</t>
  </si>
  <si>
    <t>02:16</t>
  </si>
  <si>
    <t>04:50</t>
  </si>
  <si>
    <t>02:20</t>
  </si>
  <si>
    <t>01:36</t>
  </si>
  <si>
    <t>11:25</t>
  </si>
  <si>
    <t>07:51</t>
  </si>
  <si>
    <t>15:02</t>
  </si>
  <si>
    <t>04:47</t>
  </si>
  <si>
    <t>09:42</t>
  </si>
  <si>
    <t>03:52</t>
  </si>
  <si>
    <t>04:34</t>
  </si>
  <si>
    <t>01:15</t>
  </si>
  <si>
    <t>02:10</t>
  </si>
  <si>
    <t>01:40</t>
  </si>
  <si>
    <t>13:07</t>
  </si>
  <si>
    <t>07:14</t>
  </si>
  <si>
    <t>04:37</t>
  </si>
  <si>
    <t>02:39</t>
  </si>
  <si>
    <t>14:52</t>
  </si>
  <si>
    <t>06:20</t>
  </si>
  <si>
    <t>08:49</t>
  </si>
  <si>
    <t>02:07</t>
  </si>
  <si>
    <t>14:50</t>
  </si>
  <si>
    <t>06:38</t>
  </si>
  <si>
    <t>02:56</t>
  </si>
  <si>
    <t>12:19</t>
  </si>
  <si>
    <t>05:24</t>
  </si>
  <si>
    <t>07:26</t>
  </si>
  <si>
    <t>03:50</t>
  </si>
  <si>
    <t>03:47</t>
  </si>
  <si>
    <t>02:30</t>
  </si>
  <si>
    <t>01:08</t>
  </si>
  <si>
    <t>13:19</t>
  </si>
  <si>
    <t>08:47</t>
  </si>
  <si>
    <t>05:49</t>
  </si>
  <si>
    <t>00:00</t>
  </si>
  <si>
    <t>01:14</t>
  </si>
  <si>
    <t>00:05</t>
  </si>
  <si>
    <t>00:17</t>
  </si>
  <si>
    <t>00:54</t>
  </si>
  <si>
    <t>04:25</t>
  </si>
  <si>
    <t>04:05</t>
  </si>
  <si>
    <t>1/ Promedio de horas semanales dedicadas a determinada actividad por parte de la población que reportó haberla realizado, expresado en horas semanales.</t>
  </si>
  <si>
    <t>2/ Incluye el cuidado de personas de 12 años y más, y de personas totalmente dependientes integrantes del hogar.</t>
  </si>
  <si>
    <t>a/ Coeficiente de variación mayor al 20%, lo cual indica que la estimación es poco confiable y, por tanto, se debe utilizar con precaución.</t>
  </si>
  <si>
    <t xml:space="preserve">    Primaria incompleta y menos</t>
  </si>
  <si>
    <t xml:space="preserve">     Primaria completa y secundaria
     incompleta</t>
  </si>
  <si>
    <t xml:space="preserve">    Secundaria completa</t>
  </si>
  <si>
    <t xml:space="preserve">     Educación superior</t>
  </si>
  <si>
    <t xml:space="preserve">    Casados/as o unidos/as</t>
  </si>
  <si>
    <t xml:space="preserve">     Divorciados/as, separados/as,
     viudos/as</t>
  </si>
  <si>
    <t xml:space="preserve">    Otros/as familiares y no familiares</t>
  </si>
  <si>
    <t>na</t>
  </si>
  <si>
    <t>15-17</t>
  </si>
  <si>
    <t>18-19</t>
  </si>
  <si>
    <t>na: no aplica</t>
  </si>
  <si>
    <t>Desagregaciones</t>
  </si>
  <si>
    <t>Regresar</t>
  </si>
  <si>
    <t xml:space="preserve">    Urbano</t>
  </si>
  <si>
    <t xml:space="preserve">    Rural</t>
  </si>
  <si>
    <t>14:04</t>
  </si>
  <si>
    <t>05:21</t>
  </si>
  <si>
    <t>08:36</t>
  </si>
  <si>
    <t>03:44</t>
  </si>
  <si>
    <t>02:27</t>
  </si>
  <si>
    <t>02:17</t>
  </si>
  <si>
    <t>01:11</t>
  </si>
  <si>
    <t>15:42</t>
  </si>
  <si>
    <t>10:28</t>
  </si>
  <si>
    <t>04:26</t>
  </si>
  <si>
    <t>02:23</t>
  </si>
  <si>
    <t>02:13</t>
  </si>
  <si>
    <t>09:26</t>
  </si>
  <si>
    <t>10:59</t>
  </si>
  <si>
    <t>05:49a/</t>
  </si>
  <si>
    <t>06:04</t>
  </si>
  <si>
    <t>10:55</t>
  </si>
  <si>
    <t>12:41</t>
  </si>
  <si>
    <t>06:13</t>
  </si>
  <si>
    <t>06:25</t>
  </si>
  <si>
    <t>Razón (porcentual)</t>
  </si>
  <si>
    <t>Encuesta en hogares sobre consumo de sustancias psicoactivas (IAFA), Registro de atenciones por consumo problemático de SPA (IAFA), Estimaciones y proyecciones de población (INEC)</t>
  </si>
  <si>
    <t>Por tamaño de empresas</t>
  </si>
  <si>
    <t>Naturaleza</t>
  </si>
  <si>
    <t>Por sectores</t>
  </si>
  <si>
    <t>Empresa Grande (más 250)</t>
  </si>
  <si>
    <t>Empresas medianas o pequeñas (menos 250 personas)</t>
  </si>
  <si>
    <t>Nacionales</t>
  </si>
  <si>
    <t>Multinacional (reporta a nivel CR)</t>
  </si>
  <si>
    <t>A Agricultura, ganadería, silvicultura y pesca</t>
  </si>
  <si>
    <t>C Industrias Manufactureras</t>
  </si>
  <si>
    <t>D Suministro de electricidad, gas, vapor y aire acondicionado</t>
  </si>
  <si>
    <t>K Actividades financieras y de seguros</t>
  </si>
  <si>
    <t>L Actividades inmobiliarias</t>
  </si>
  <si>
    <t>S Otras actividades de servicios</t>
  </si>
  <si>
    <t>Proporcion de empresas que han realizado verificación del reporte completo*</t>
  </si>
  <si>
    <t>*Accepted assurance standards and tools to be defined (metadata 12.6)</t>
  </si>
  <si>
    <t>Número total de empresas que publican reportes que cumplen con los requerimientos mínimos</t>
  </si>
  <si>
    <t>Número total de empresas que publican reportes que cumplen con los requerimientos avanzados</t>
  </si>
  <si>
    <t>Número total de empresas que publican reportes que no cumplen con los requerimientos mínimos</t>
  </si>
  <si>
    <t xml:space="preserve"> Número de empresas que publican informes sobre sostenibilidad según calidad del reporte, por tamaño de empresas, naturaleza y por sectores</t>
  </si>
  <si>
    <t>Fuente: Alianza Empresarial para el Desarrollo, AED</t>
  </si>
  <si>
    <t>1.1.1 Proporción de la población que vive por debajo del umbral internacional de pobreza, desglosada por sexo, edad, situación laboral y ubicación geográfica (urbana o rural)</t>
  </si>
  <si>
    <t>1.2.1 Proporción de la población que vive por debajo del umbral nacional de pobreza, desglosada por sexo y edad</t>
  </si>
  <si>
    <t>1.2.2 Proporción de hombres, mujeres y niños de todas las edades que viven en la pobreza, en todas sus dimensiones, con arreglo a las definiciones nacionales</t>
  </si>
  <si>
    <t>1.3.1 Proporción de la población cubierta por sistemas o niveles mínimos de protección social, desglosada por sexo, distinguiendo entre los niños, los desempleados, los ancianos, las personas con discapacidad, las mujeres embarazadas, los recién nacidos, las víctimas de accidentes de trabajo, los pobres y los vulnerables</t>
  </si>
  <si>
    <t>1.4.1 Proporción de la población que vive en hogares con acceso a los servicios básicos</t>
  </si>
  <si>
    <t>1.4.2 Proporción del total de la población adulta con derechos seguros de tenencia de la tierra: a) que posee documentación reconocida legalmente al respecto y b) considera seguros sus derechos, desglosada por sexo y tipo de tenencia</t>
  </si>
  <si>
    <t>1.5.1 Número de personas muertas, desaparecidas y afectadas directamente atribuido a desastres por cada 100.000 habitantes</t>
  </si>
  <si>
    <t>1.5.2 Pérdidas económicas directas atribuidas a los desastres en relación con el producto interno bruto (PIB) mundial</t>
  </si>
  <si>
    <t>1.5.3 Número de países que adoptan y aplican estrategias nacionales de reducción del riesgo de desastres en consonancia con el Marco de Sendái para la Reducción del Riesgo de Desastres 2015‑2030</t>
  </si>
  <si>
    <t>1.5.4 Proporción de gobiernos locales que adoptan y aplican estrategias locales de reducción del riesgo de desastres en consonancia con las estrategias nacionales de reducción del riesgo de desastres</t>
  </si>
  <si>
    <t>1.a.1 Total de las subvenciones de asistencia oficial para el desarrollo de todos los donantes que se centran en la reducción de la pobreza como porcentaje del ingreso nacional bruto del país receptor</t>
  </si>
  <si>
    <t>1.a.2 Proporción del gasto público total que se dedica a servicios esenciales (educación, salud y protección social)</t>
  </si>
  <si>
    <t>1.b.1 Gasto público social en favor de los pobres</t>
  </si>
  <si>
    <t>2.1.2 Prevalencia de la inseguridad alimentaria moderada o grave entre la población, según la escala de experiencia de inseguridad alimentaria</t>
  </si>
  <si>
    <t>2.2 De aquí a 2030, poner fin a todas las formas de malnutrición, incluso logrando, a más tardar en 2025, las metas convenidas internacionalmente sobre el retraso del crecimiento y la emaciación de los niños menores de 5 años, y abordar las necesidades de nutrición de las adolescentes, las mujeres embarazadas y lactantes y las personas de edad</t>
  </si>
  <si>
    <t>2.2.1 Prevalencia del retraso del crecimiento (estatura para la edad, desviación típica &lt; -2 de la mediana de los patrones de crecimiento infantil de la Organización Mundial de la Salud (OMS)) entre los niños menores de 5 años</t>
  </si>
  <si>
    <t>2.2.2 Prevalencia de la malnutrición (peso para la estatura, desviación típica &gt; +2 o &lt; -2 de la mediana de los patrones de crecimiento infantil de la OMS) entre los niños menores de 5 años, desglosada por tipo (emaciación y sobrepeso)</t>
  </si>
  <si>
    <t>2.2.3</t>
  </si>
  <si>
    <t>2.2.3 	Prevalencia de la anemia en las mujeres de entre 15 y 49 años, desglosada por embarazo (porcentaje)</t>
  </si>
  <si>
    <t>2.3.1 Volumen de producción por unidad de trabajo desglosado por tamaño y tipo de explotación (agropecuaria/ganadera/forestal)</t>
  </si>
  <si>
    <t>2.3.2 Media de ingresos de los productores de alimentos en pequeña escala, desglosada por sexo y condición indígena</t>
  </si>
  <si>
    <t>2.4.1 Proporción de la superficie agrícola en que se practica una agricultura productiva y sostenible</t>
  </si>
  <si>
    <t>2.5.1 Número de recursos genéticos vegetales y animales para la alimentación y la agricultura preservados en instalaciones de conservación a medio y largo plazo</t>
  </si>
  <si>
    <t>2.5.2 Proporción de razas y variedades locales consideradas en riesgo de extinción</t>
  </si>
  <si>
    <t>2.a.1 Índice de orientación agrícola para el gasto público</t>
  </si>
  <si>
    <t>2.a.2 Total de corrientes oficiales de recursos (asistencia oficial para el desarrollo más otras corrientes oficiales) destinado al sector agrícola</t>
  </si>
  <si>
    <t>2.b.1 Subsidios a la exportación de productos agropecuarios</t>
  </si>
  <si>
    <t>2.c.1 Indicador de anomalías en los precios de los alimentos</t>
  </si>
  <si>
    <t>3.1.1 Tasa de mortalidad materna</t>
  </si>
  <si>
    <t>3.1.2 Proporción de partos atendidos por personal sanitario especializado</t>
  </si>
  <si>
    <t>3.2 De aquí a 2030, poner fin a las muertes evitables de recién nacidos y de niños menores de 5 años, logrando que todos los países intenten reducir la mortalidad neonatal al menos a 12 por cada 1.000 nacidos vivos y la mortalidad de los niños menores de 5 años al menos a 25 por cada 1.000 nacidos vivos</t>
  </si>
  <si>
    <t>3.2.1 Tasa de mortalidad de niños menores de 5 años</t>
  </si>
  <si>
    <t>3.2.2 Tasa de mortalidad neonatal</t>
  </si>
  <si>
    <t>3.3.1 Número de nuevas infecciones por el VIH por cada 1.000 habitantes no infectados, desglosado por sexo, edad y poblaciones clave</t>
  </si>
  <si>
    <t>3.3.2 Incidencia de la tuberculosis por cada 100.000 habitantes</t>
  </si>
  <si>
    <t>3.3.3 Incidencia de la malaria por cada 1.000 habitantes</t>
  </si>
  <si>
    <t>3.3.4 Incidencia de la hepatitis B por cada 100.000 habitantes</t>
  </si>
  <si>
    <t>3.3.5 Número de personas que requieren intervenciones contra enfermedades tropicales desatendidas</t>
  </si>
  <si>
    <t>3.4  De aquí a 2030, reducir en un tercio la mortalidad prematura por enfermedades no transmisibles mediante su prevención y tratamiento, y promover la salud mental y el bienestar</t>
  </si>
  <si>
    <t>3.4.1 Tasa de mortalidad atribuida a las enfermedades cardiovasculares, el cáncer, la diabetes o las enfermedades respiratorias crónicas</t>
  </si>
  <si>
    <t>3.4.2 Tasa de mortalidad por suicidio</t>
  </si>
  <si>
    <t>3.5.1 Cobertura de los tratamientos(farmacológicos y psicosociales y servicios de rehabilitación y postratamiento) de trastornos por abuso de sustancias adictivas</t>
  </si>
  <si>
    <t>3.5.2</t>
  </si>
  <si>
    <t>3.5.2 Consumo de alcohol per cápita (a partir de los 15 años de edad) durante un año civil en litros de alcohol puro</t>
  </si>
  <si>
    <t>3.6 De aquí a 2020, reducir a la mitad el número de muertes y lesiones causadas por accidentes de tráfico en el mundo</t>
  </si>
  <si>
    <t>3.6.1 Tasa de mortalidad por lesiones debidas a accidentes de tráfico</t>
  </si>
  <si>
    <t>3.7.1 Proporción de mujeres en edad de procrear (entre 15 y 49 años) que cubren sus necesidades de planificación familiar con métodos modernos</t>
  </si>
  <si>
    <t>3.7.2 Tasa de fecundidad de las adolescentes (entre 10 y 14 años y entre 15 y 19 años) por cada 1.000 mujeres de ese grupo de edad</t>
  </si>
  <si>
    <t>3.8.1 Cobertura de los servicios de salud esenciales</t>
  </si>
  <si>
    <t>3.9.1 Tasa de mortalidad atribuida a la contaminación de los hogares y del aire ambiente</t>
  </si>
  <si>
    <t>3.9.2 Tasa de mortalidad atribuida al agua insalubre, el saneamiento deficiente y la falta de higiene (exposición a servicios insalubres de agua, saneamiento e higiene para todos (WASH))</t>
  </si>
  <si>
    <t>3.9.3 Tasa de mortalidad atribuida a intoxicaciones involuntarias</t>
  </si>
  <si>
    <t>3.a.1 Prevalencia del consumo actual de tabaco a partir de los 15 años de edad (edades ajustadas)</t>
  </si>
  <si>
    <t>3.b.1 Proporción de la población inmunizada con todas las vacunas incluidas en cada programa nacional</t>
  </si>
  <si>
    <t>3.b.2 Total neto de asistencia oficial para el desarrollo destinado a los sectores de la investigación médica y la atención sanitaria básica</t>
  </si>
  <si>
    <t>3.b.3 Proporción de centros de salud que disponen de un conjunto básico de medicamentos esenciales asequibles de manera sostenible</t>
  </si>
  <si>
    <t>3.c.1 Densidad y distribución del personal sanitario</t>
  </si>
  <si>
    <t>3.d.1 Capacidad prevista en el Reglamento Sanitario Internacional (RSI) y preparación para emergencias de salud</t>
  </si>
  <si>
    <t>3.d.2</t>
  </si>
  <si>
    <t>4.1.1</t>
  </si>
  <si>
    <t>4.1.1 Proporción de niños, niñas y adolescentes que, a) en los cursos segundo y tercero, b) al final de la enseñanza primaria y c) al final de la enseñanza secundaria inferior, han alcanzado al menos un nivel mínimo de competencia en i) lectura y ii) matemáticas, desglosada por sexo</t>
  </si>
  <si>
    <t>4.1.2</t>
  </si>
  <si>
    <t>4.1.2 	Índice de finalización (enseñanza primaria, primer ciclo de enseñanza secundaria y segundo ciclo de enseñanza secundaria)</t>
  </si>
  <si>
    <t>4.2.2 Tasa de participación en el aprendizaje organizado (un año antes de la edad oficial de ingreso en la enseñanza primaria), desglosada por sexo</t>
  </si>
  <si>
    <t>4.3.1 Tasa de participación de los jóvenes y adultos en la enseñanza y formación académica y no académica en los últimos 12 meses, desglosada por sexo</t>
  </si>
  <si>
    <t>4.4.1 Proporción de jóvenes y adultos con competencias en tecnología de la información y las comunicaciones (TIC), desglosada por tipo de competencia técnica</t>
  </si>
  <si>
    <t>4.5.1 Índices de paridad (entre mujeres y hombres, zonas rurales y urbanas, quintiles de riqueza superior e inferior y grupos como los discapacitados, los pueblos indígenas y los afectados por los conflictos, a medida que se disponga de datos) para todos los indicadores educativos de esta lista que puedan desglosarse</t>
  </si>
  <si>
    <t>4.6.1 Proporción de la población en un grupo de edad determinado que ha alcanzado al menos un nivel fijo de competencia funcional en a) alfabetización y b) nociones elementales de aritmética, desglosada por sexo</t>
  </si>
  <si>
    <t>4.a.1 Proporción de escuelas que ofrecen servicios básicos, desglosada por tipo de servicio</t>
  </si>
  <si>
    <t>4.b.1 Volumen de la asistencia oficial para el desarrollo destinada a becas, desglosado por sector y tipo de estudio</t>
  </si>
  <si>
    <t>5.1.1 Determinar si existen o no marcos jurídicos para promover, hacer cumplir y supervisar la igualdad y la no discriminación por razón de sexo</t>
  </si>
  <si>
    <t>5.2.1 Proporción de mujeres y niñas a partir de 15 años de edad que han sufrido violencia física, sexual o psicológica a manos de su actual o anterior pareja en los últimos 12 meses, desglosada por forma de violencia y edad</t>
  </si>
  <si>
    <t>5.2.2 Proporción de mujeres y niñas a partir de 15 años de edad que han sufrido violencia sexual a manos de personas que no eran su pareja en los últimos12 meses, desglosada por edad y lugar del hecho</t>
  </si>
  <si>
    <t>5.3.1 Proporción de mujeres de entre 20 y 24 años que estaban casadas o mantenían una unión estable antes de cumplir los 15 años y antes de cumplir los 18 años</t>
  </si>
  <si>
    <t>5.3.2 Proporción de niñas y mujeres de entre 15 y 49 años que han sufrido mutilación o ablación genital femenina, desglosada por edad</t>
  </si>
  <si>
    <t>5.4.1 Proporción de tiempo dedicado al trabajo doméstico y asistencial no remunerado, desglosada por sexo, edad y ubicación</t>
  </si>
  <si>
    <t>5.5.1 Proporción de escaños ocupados por mujeres en a) los parlamentos nacionales y b) los gobiernos locales</t>
  </si>
  <si>
    <t>5.5.2 Proporción de mujeres en cargos directivos</t>
  </si>
  <si>
    <t>5.6.1 Proporción de mujeres de entre 15 y 49 años que toman sus propias decisiones informadas sobre las relaciones sexuales, el uso de anticonceptivos y la atención de la salud reproductiva</t>
  </si>
  <si>
    <t>5.6.2 Número de países con leyes y reglamentos que garantizan a los hombres y las mujeres a partir de los 15 años de edad un acceso pleno e igualitario a los servicios de salud sexual y reproductiva y a la información y educación al respecto</t>
  </si>
  <si>
    <t>5.a.1 a) Proporción del total de la población agrícola con derechos de propiedad o derechos seguros sobre tierras agrícolas, desglosada por sexo; y b) proporción de mujeres entre los propietarios o los titulares de derechos sobre tierras agrícolas, desglosada por tipo de tenencia</t>
  </si>
  <si>
    <t>5.a.2 Proporción de países cuyo ordenamiento jurídico (incluido el derecho consuetudinario) garantiza la igualdad de derechos de la mujer a la propiedad o el control de las tierras</t>
  </si>
  <si>
    <t>5.b.1 Proporción de personas que poseen un teléfono móvil, desglosada por sexo</t>
  </si>
  <si>
    <t>5.c.1 Proporción de países con sistemas para el seguimiento de la igualdad de género y el empoderamiento de las mujeres y la asignación de fondos públicos para ese fin</t>
  </si>
  <si>
    <t>6.1.1 Proporción de la población que utiliza servicios de suministro de agua potable gestionados sin riesgos</t>
  </si>
  <si>
    <t>6.2.1 Proporción de la población que utiliza: a) servicios de saneamiento gestionados sin riesgos y b) instalaciones para el lavado de manos con agua y jabón</t>
  </si>
  <si>
    <t>6.3.1 Proporción de los flujos de aguas residuales domésticas e industriales tratados de manera adecuada</t>
  </si>
  <si>
    <t>6.3.2 Proporción de masas de agua de buena calidad</t>
  </si>
  <si>
    <t>6.4.1 Cambio en el uso eficiente de los recursos hídricos con el paso del tiempo</t>
  </si>
  <si>
    <t>6.4.2 Nivel de estrés hídrico: extracción de agua dulce en proporción a los recursos de agua dulce disponibles</t>
  </si>
  <si>
    <t>6.5.1 Grado de gestión integrada de los recursos hídricos</t>
  </si>
  <si>
    <t>6.5.2 Proporción de la superficie de cuencas transfronterizas sujetas a arreglos operacionales para la cooperación en materia de aguas</t>
  </si>
  <si>
    <t>6.6.1 Cambio en la extensión de los ecosistemas relacionados con el agua con el paso del tiempo</t>
  </si>
  <si>
    <t>6.a.1 Volumen de la asistencia oficial para el desarrollo destinada al agua y el saneamiento que forma parte de un plan de gastos coordinados por el gobierno</t>
  </si>
  <si>
    <t>6.b.1 Proporción de dependencias administrativas locales que han establecido políticas y procedimientos operacionales para la participación de las comunidades locales en la gestión del agua y el saneamiento</t>
  </si>
  <si>
    <t>7.1.1 Proporción de la población que tiene acceso a la electricidad</t>
  </si>
  <si>
    <t>7.1.2 Proporción de la población cuya fuente primaria de energía son los combustibles y tecnologías limpios</t>
  </si>
  <si>
    <t>7.2.1 Proporción de energía renovable en el consumo final total de energía</t>
  </si>
  <si>
    <t>7.3.1 Intensidad energética medida en función de la energía primaria y el PIB</t>
  </si>
  <si>
    <t>7.a.1 Corrientes financieras internacionales hacia los países en desarrollo para apoyar la investigación y el desarrollo de energías limpias y la producción de energía renovable, incluidos los sistemas híbridos</t>
  </si>
  <si>
    <t>7.b.1 Capacidad instalada de generación de energía renovable en los países en desarrollo (expresada en vatios per cápita)</t>
  </si>
  <si>
    <t>8.1.1 Tasa de crecimiento anual del PIB real per cápita</t>
  </si>
  <si>
    <t>8.2.1 Tasa de crecimiento anual del PIB real por persona empleada</t>
  </si>
  <si>
    <t>8.3.1 Proporción de empleo informal con respecto al empleo total, desglosada por sector y sexo</t>
  </si>
  <si>
    <t>8.4 Mejorar progresivamente, de aquí a 2030, la producción y el consumo eficientes de los recursos mundiales y procurar desvincular el crecimiento económico de la degradación del medio ambiente, conforme al Marco Decenal de Programas sobre Modalidades de Consumo y Producción Sostenibles, empezando por los países desarrollados</t>
  </si>
  <si>
    <t>8.4.1 Huella material en términos absolutos, huella material per cápita y huella material por PIB</t>
  </si>
  <si>
    <t>8.4.2 Consumo material interno en términos absolutos, consumo material interno per cápita y consumo material interno por PIB</t>
  </si>
  <si>
    <t>8.5 De aquí a 2030, lograr el empleo pleno y productivo y el trabajo decente para todas las mujeres y los hombres, incluidos los jóvenes y las personas con discapacidad, así como la igualdad de remuneración por trabajo de igual valor</t>
  </si>
  <si>
    <t>8.5.1</t>
  </si>
  <si>
    <t>8.5.1 Ingreso medio por hora de las personas empleadas, desglosado por sexo, edad, ocupación y personas con discapacidad</t>
  </si>
  <si>
    <t>8.5.2 Tasa de desempleo, desglosada por sexo, edad y personas con discapacidad</t>
  </si>
  <si>
    <t>8.6.1 Proporción de jóvenes (entre 15 y 24 años) que no cursan estudios, no están empleados ni reciben capacitación</t>
  </si>
  <si>
    <t>8.7.1 Proporción y número de niños de entre 5 y 17 años que realizan trabajo infantil, desglosados por sexo y edad</t>
  </si>
  <si>
    <t>8.8.1 Lesiones ocupacionales mortales y no mortales por cada 100.000 trabajadores, desglosadas por sexo y estatus migratorio</t>
  </si>
  <si>
    <t>8.8.2</t>
  </si>
  <si>
    <t>8.8.2 Nivel de cumplimiento nacional de los derechos laborales (libertad de asociación y negociación colectiva) con arreglo a las fuentes textuales de la Organización Internacional del Trabajo (OIT) y la legislación interna, desglosado por sexo y estatus migratorio</t>
  </si>
  <si>
    <t>8.9.1 PIB generado directamente por el turismo en proporción al PIB total y a la tasa de crecimiento</t>
  </si>
  <si>
    <t>8.10.1 a) Número de sucursales de bancos comerciales por cada 100.000 adultos y b) número de cajeros automáticos por cada 100.000 adultos</t>
  </si>
  <si>
    <t>8.10.2 Proporción de adultos (a partir de 15 años de edad) que tienen una cuenta en un banco u otra institución financiera o un proveedor de servicios de dinero móvil</t>
  </si>
  <si>
    <t>8.a.1 Compromisos y desembolsos en relación con la iniciativa Ayuda para el Comercio</t>
  </si>
  <si>
    <t>8.b.1 Existencia de una estrategia nacional organizada y en marcha para el empleo de los jóvenes, como estrategia independiente o como parte de una estrategia nacional de empleo</t>
  </si>
  <si>
    <t>9.1.1 Proporción de la población rural que vive a menos de 2 km de una carretera transitable todo el año</t>
  </si>
  <si>
    <t>9.1.2 Volumen de transporte de pasajeros y carga, desglosado por medio de transporte</t>
  </si>
  <si>
    <t>9.2.1 Valor añadido del sector manufacturo en proporción al PIB y per cápita</t>
  </si>
  <si>
    <t>9.2.2 Empleo del sector manufacturero en proporción al empleo total</t>
  </si>
  <si>
    <t>9.3.1 Proporción del valor añadido total del sector industrial correspondiente a las pequeñas industrias</t>
  </si>
  <si>
    <t>9.3.2 Proporción de las pequeñas industrias que han obtenido un préstamo o una línea de crédito</t>
  </si>
  <si>
    <t>9.4.1 Emisiones de CO2 por unidad de valor añadido</t>
  </si>
  <si>
    <t>9.5.1 Gastos en investigación y desarrollo en proporción al PIB</t>
  </si>
  <si>
    <t>9.5.2 Número de investigadores (en equivalente a tiempo completo) por cada millón de habitantes</t>
  </si>
  <si>
    <t>9.a.1 Total de apoyo internacional oficial (asistencia oficial para el desarrollo más otras corrientes oficiales de recursos) destinado a la infraestructura</t>
  </si>
  <si>
    <t>9.b.1 Proporción del valor añadido por la industria de tecnología mediana y alta en el valor añadido total</t>
  </si>
  <si>
    <t>9.c.1 Proporción de la población con cobertura de red móvil, desglosada por tecnología</t>
  </si>
  <si>
    <t>10.1.1 Tasas de crecimiento per cápita de los gastos o ingresos de los hogares del 40% más pobre de la población y la población total</t>
  </si>
  <si>
    <t>10.2.1 Proporción de personas que viven por debajo del 50% de la mediana de los ingresos, desglosada por sexo, edad y personas con discapacidad</t>
  </si>
  <si>
    <t>10.3.1 Proporción de la población que declara haberse sentido personalmente discriminada o acosada en los últimos 12 meses por motivos de discriminación prohibidos por el derecho internacional de los derechos humanos</t>
  </si>
  <si>
    <t>10.4.1 Proporción del PIB generada por el trabajo</t>
  </si>
  <si>
    <t>10.4.2</t>
  </si>
  <si>
    <t>10.5.1 Indicadores de solidez financiera</t>
  </si>
  <si>
    <t>10.6.1 Proporción de miembros y derechos de voto de los países en desarrollo en organizaciones internacionales</t>
  </si>
  <si>
    <t>10.7.1 Costo de la contratación sufragado por el empleado en proporción a los ingresos mensuales percibidos en el país de destino</t>
  </si>
  <si>
    <t>10.7.2 Número de países que han aplicado políticas migratorias bien gestionadas que facilitan la migración y la movilidad ordenadas, seguras, regulares y responsables de las personas</t>
  </si>
  <si>
    <t>10.7.3</t>
  </si>
  <si>
    <t>10.7.4</t>
  </si>
  <si>
    <t>10.7.4 	Proporción de la población integrada por refugiados, desglosada por país de origen</t>
  </si>
  <si>
    <t>10.a.1 Proporción de líneas arancelarias que se aplican a las importaciones de los países menos adelantados y los países en desarrollo con arancel cero</t>
  </si>
  <si>
    <t>10.b.1 Corrientes totales de recursos para el desarrollo, desglosadas por país receptor y país donante y por tipo de corriente (por ejemplo, asistencia oficial para el desarrollo, inversión extranjera directa y otras corrientes)</t>
  </si>
  <si>
    <t>10.c.1 Costo de las remesas en proporción a las sumas remitidas</t>
  </si>
  <si>
    <t>11.1 De aquí a 2030, asegurar el acceso de todas las personas a viviendas y servicios básicos adecuados, seguros y asequibles y mejorar los barrios marginales</t>
  </si>
  <si>
    <t>11.1.1 Proporción de la población urbana que vive en barrios marginales, asentamientos informales o viviendas inadecuadas</t>
  </si>
  <si>
    <t>11.2.1 Proporción de la población que tiene fácil acceso al transporte público, desglosada por sexo, edad y personas con discapacidad</t>
  </si>
  <si>
    <t>11.3.1 Relación entre la tasa de consumo de tierras y la tasa de crecimiento de la población</t>
  </si>
  <si>
    <t>11.3.2 Proporción de ciudades que cuentan con una estructura de participación directa de la sociedad civil en la planificación y la gestión urbanas y funcionan con regularidad y democráticamente</t>
  </si>
  <si>
    <t>11.4.1 Total de gastos per cápita destinados a la preservación, protección y conservación de todo el patrimonio cultural y natural, desglosado por fuente de financiación (pública y privada), tipo de patrimonio (cultural y natural) y nivel de gobierno (nacional, regional y local/municipal)</t>
  </si>
  <si>
    <t>11.5.1 Número de personas muertas, desaparecidas y afectadas directamente atribuido a desastres por cada 100.000 personas</t>
  </si>
  <si>
    <t>11.5.2 Pérdidas económicas directas en relación con el PIB mundial, daños en la infraestructura esencial y número de interrupciones de los servicios básicos atribuidos a desastres</t>
  </si>
  <si>
    <t>11.6.1 Proporción de residuos sólidos municipales recogidos y administrados en instalaciones controladas con respecto al total de residuos municipales generados, desglosada por ciudad</t>
  </si>
  <si>
    <t>11.6.2 Niveles medios anuales de partículas finas en suspensión (por ejemplo, PM2.5 y PM10) en las ciudades (ponderados según la población)</t>
  </si>
  <si>
    <t>11.7 De aquí a 2030, proporcionar acceso universal a zonas verdes y espacios públicos seguros, inclusivos y accesibles, en particular para las mujeres y los niños, las personas de edad y las personas con discapacidad</t>
  </si>
  <si>
    <t>11.7.1 Proporción media de la superficie edificada de las ciudades que se dedica a espacios abiertos para uso público de todos, desglosada por sexo, edad y personas con discapacidad</t>
  </si>
  <si>
    <t>11.7.2 Proporción de personas que han sido víctimas de acoso físico o sexual en los últimos 12 meses, desglosada por sexo, edad, grado de discapacidad y lugar del hecho</t>
  </si>
  <si>
    <t>11.a.1 Número de países que cuentan con políticas urbanas nacionales o planes de desarrollo regionales que a) responden a la dinámica de la población, b) garantizan un desarrollo territorial equilibrado y c) aumentan el margen fiscal local</t>
  </si>
  <si>
    <t>11.b De aquí a 2020, aumentar considerablemente el número de ciudades y asentamientos humanos que adoptan e implementan políticas y planes integrados para promover la inclusión, el uso eficiente de los recursos, la mitigación del cambio climático y la adaptación a él y la resiliencia ante los desastres, y desarrollar y poner en práctica, en consonancia con el Marco de Sendái para la Reducción del Riesgo de Desastres 2015‑2030, la gestión integral de los riesgos de desastre a todos los niveles</t>
  </si>
  <si>
    <t>11.b.1 Número de países que adoptan y aplican estrategias nacionales de reducción del riesgo de desastres en consonancia con el Marco de Sendái para la Reducción del Riesgo de Desastres 2015‑2030</t>
  </si>
  <si>
    <t>11.b.2 Proporción de gobiernos locales que adoptan y aplican estrategias locales de reducción del riesgo de desastres en consonancia con las estrategias nacionales de reducción del riesgo de desastres</t>
  </si>
  <si>
    <t>No se propuso un indicador de reemplazo adecuado. Se alienta a la comunidad estadística mundial a trabajar para desarrollar un indicador que pueda proponerse para la revisión integral de 2025. Véase E/CN.3/2020/2, párrafo 23.</t>
  </si>
  <si>
    <t>12.1.1 Número de países que elaboran, adoptan o aplican instrumentos de política destinados a apoyar la transición hacia modalidades de consumo y producción sostenibles</t>
  </si>
  <si>
    <t>12.2.1 Huella material en términos absolutos, huella material per cápita y huella material por PIB</t>
  </si>
  <si>
    <t>12.2.2 Consumo material interno en términos absolutos, consumo material interno per cápita y consumo material interno por PIB</t>
  </si>
  <si>
    <t>12.3.1 a) Índice de pérdidas de alimentos y b) índice de desperdicio de alimentos</t>
  </si>
  <si>
    <t>12.4.1 Número de partes en los acuerdos ambientales multilaterales internacionales sobre desechos peligrosos y otros productos químicos que cumplen sus compromisos y obligaciones de transmitir información como se exige en cada uno de esos acuerdos</t>
  </si>
  <si>
    <t>12.4.2 a) Desechos peligrosos generados per cápita y b) proporción de desechos peligrosos tratados, desglosados por tipo de tratamiento</t>
  </si>
  <si>
    <t>12.5.1 Tasa nacional de reciclado, en toneladas de material reciclado</t>
  </si>
  <si>
    <t>12.6.1 Número de empresas que publican informes sobre sostenibilidad</t>
  </si>
  <si>
    <t>12.7.1 Grado de aplicación de políticas y planes de acción sostenibles en materia de adquisiciones públicas</t>
  </si>
  <si>
    <t>12.8.1 Grado en que i) la educación para la ciudadanía mundial y ii) la educación para el desarrollo sostenible se incorporan en a) las políticas nacionales de educación, b) los planes de estudio, 
c) la formación del profesorado y d) la evaluación de los estudiantes</t>
  </si>
  <si>
    <t>12.a.1 Capacidad instalada de generación de energía renovable en los países en desarrollo (expresada en vatios per cápita)</t>
  </si>
  <si>
    <t>12.b.1 Aplicación de instrumentos normalizados de contabilidad para hacer un seguimiento de los aspectos económicos y ambientales de la sostenibilidad del turismo</t>
  </si>
  <si>
    <t>12.c Racionalizar los subsidios ineficientes a los combustibles fósiles que fomentan el consumo antieconómico eliminando las distorsiones del mercado, de acuerdo con las circunstancias nacionales, incluso mediante la reestructuración de los sistemas tributarios y la eliminación gradual de los subsidios perjudiciales, cuando existan, para reflejar su impacto ambiental, teniendo plenamente en cuenta las necesidades y condiciones específicas de los países en desarrollo y minimizando los posibles efectos adversos en su desarrollo, de manera que se proteja a los pobres y a las comunidades afectadas</t>
  </si>
  <si>
    <t>13.1.1 Número de personas muertas, desaparecidas y afectadas directamente atribuido a desastres por cada 100.000 personas</t>
  </si>
  <si>
    <t>13.1.2 Número de países que adoptan y aplican estrategias nacionales de reducción del riesgo de desastres en consonancia con el Marco de Sendái para la Reducción del Riesgo de Desastres 2015‑2030</t>
  </si>
  <si>
    <t>13.1.3 Proporción de gobiernos locales que adoptan y aplican estrategias locales de reducción del riesgo de desastres en consonancia con las estrategias nacionales de reducción del riesgo de desastres</t>
  </si>
  <si>
    <t>13.2.1 Número de países con contribuciones determinadas a nivel nacional, estrategias a largo plazo y planes y estrategias nacionales de adaptación y estrategias indicadas en comunicaciones sobre la adaptación y comunicaciones nacionales</t>
  </si>
  <si>
    <t>13.2.2</t>
  </si>
  <si>
    <t>13.2.2 Emisiones totales de gases de efecto invernadero por año</t>
  </si>
  <si>
    <t>13.3.1 Grado en que i) la educación para la ciudadanía mundial y ii) la educación para el desarrollo sostenible se incorporan en a) las políticas nacionales de educación, b) los planes de estudio, 
c) la formación del profesorado y d) la evaluación de los estudiantes</t>
  </si>
  <si>
    <t>13.a Cumplir el compromiso de los países desarrollados que son partes en la Convención Marco de las Naciones Unidas sobre el Cambio Climático de lograr para el año 2020 el objetivo de movilizar conjuntamente 100.000 millones de dólares anuales procedentes de todas las fuentes a fin de atender las necesidades de los países en desarrollo respecto de la adopción de medidas concretas de mitigación y la transparencia de su aplicación, y poner en pleno funcionamiento el Fondo Verde para el Clima capitalizándolo lo antes posible</t>
  </si>
  <si>
    <t>13.a.1 Cantidades proporcionadas y movilizadas en dólares de los Estados Unidos al año en relación con el objetivo actual mantenido de movilización colectiva de 100.000 millones de dólares de aquí a 2025</t>
  </si>
  <si>
    <t>13.b.1 Número de países menos adelantados y pequeños Estados insulares en desarrollo con contribuciones determinadas a nivel nacional, estrategias a largo plazo y planes, estrategias nacionales de adaptación y estrategias indicadas en comunicaciones sobre la adaptación y comunicaciones nacionales</t>
  </si>
  <si>
    <t>14.2.1 Número de países que aplican enfoques basados en los ecosistemas para gestionar las zonas marinas</t>
  </si>
  <si>
    <t>14.3.1 Acidez media del mar (pH) medida en un conjunto convenido de estaciones de muestreo representativas</t>
  </si>
  <si>
    <t>14.4 De aquí a 2020, reglamentar eficazmente la explotación pesquera y poner fin a la pesca excesiva, la pesca ilegal, no declarada y no reglamentada y las prácticas pesqueras destructivas, y aplicar planes de gestión con fundamento científico a fin de restablecer las poblaciones de peces en el plazo más breve posible, al menos alcanzando niveles que puedan producir el máximo rendimiento sostenible de acuerdo con sus características biológicas</t>
  </si>
  <si>
    <t>14.4.1 Proporción de poblaciones de peces cuyos niveles son biológicamente sostenibles</t>
  </si>
  <si>
    <t>14.5.1 Cobertura de las zonas protegidas en relación con las zonas marinas</t>
  </si>
  <si>
    <t>14.6.1 Grado de aplicación de instrumentos internacionales cuyo objetivo es combatir la pesca ilegal, no declarada y no reglamentada</t>
  </si>
  <si>
    <t>14.7.1 Proporción del PIB correspondiente a la pesca sostenible en los pequeños Estados insulares en desarrollo, en los países menos adelantados y en todos los países</t>
  </si>
  <si>
    <t>14.a.1 Proporción del presupuesto total de investigación asignada a la investigación en el campo de la tecnología marina</t>
  </si>
  <si>
    <t>14.b.1 Grado de aplicación de un marco jurídico, reglamentario, normativo o institucional que reconozca y proteja los derechos de acceso para la pesca en pequeña escala</t>
  </si>
  <si>
    <t>14.c Mejorar la conservación y el uso sostenible de los océanos y sus recursos aplicando el derecho internacional reflejado en la Convención de las Naciones Unidas sobre el Derecho del Mar, que constituye el marco jurídico para la conservación y la utilización sostenible de los océanos y sus recursos, como se recuerda en el párrafo 158 del documento “El futuro que queremos”</t>
  </si>
  <si>
    <t>14.c.1 Número de países que, mediante marcos jurídicos, normativos e institucionales, avanzan en la ratificación, la aceptación y la implementación de los instrumentos relacionados con los océanos que aplican el derecho internacional reflejado en la Convención de las Naciones Unidas sobre el Derecho del Mar para la conservación y el uso sostenible de los océanos y sus recursos</t>
  </si>
  <si>
    <t>15.1.1 Superficie forestal en proporción a la superficie total</t>
  </si>
  <si>
    <t>15.1.2 Proporción de lugares importantes para la biodiversidad terrestre y del agua dulce incluidos en zonas protegidas, desglosada por tipo de ecosistema</t>
  </si>
  <si>
    <t>15.2.1 Avances hacia la gestión forestal sostenible</t>
  </si>
  <si>
    <t>15.3 De aquí a 2030, luchar contra la desertificación, rehabilitar las tierras y los suelos degradados, incluidas las tierras afectadas por la desertificación, la sequía y las inundaciones, y procurar lograr un mundo con efecto neutro en la degradación de las tierras</t>
  </si>
  <si>
    <t>15.3.1 Proporción de tierras degradadas en comparación con la superficie total</t>
  </si>
  <si>
    <t>15.4.1 Lugares importantes para la biodiversidad de las montañas incluidos en zonas protegidas</t>
  </si>
  <si>
    <t>15.4.2 Índice de cobertura verde de las montañas</t>
  </si>
  <si>
    <t>15.5.1 Índice de la Lista Roja</t>
  </si>
  <si>
    <t>15.6.1 Número de países que han adoptado marcos legislativos, administrativos y normativos para asegurar una distribución justa y equitativa de los beneficios</t>
  </si>
  <si>
    <t>15.7.1 Proporción de especímenes de flora y fauna silvestre comercializados procedentes de la caza furtiva o el tráfico ilícito</t>
  </si>
  <si>
    <t>15.8.1 Proporción de países que han aprobado la legislación nacional pertinente y han destinado recursos suficientes para la prevención o el control de las especies exóticas invasoras</t>
  </si>
  <si>
    <t>15.9.1 a) Número de países que han establecido metas nacionales de conformidad con la segunda Meta de Aichi del Plan Estratégico para la Diversidad Biológica 2011-2020 o metas similares en sus estrategias y planes de acción nacionales en materia de diversidad biológica y han informado de sus progresos en el logro de estas metas; y b) integración de la biodiversidad en los sistemas nacionales de contabilidad y presentación de informes, definidos como implementación del Sistema de Contabilidad Ambiental y Económica</t>
  </si>
  <si>
    <t>15.a.1 a) Asistencia oficial para el desarrollo destinada concretamente a la conservación y el uso sostenible de la biodiversidad y b) ingresos generados y financiación movilizada mediante instrumentos económicos pertinentes para la biodiversidad</t>
  </si>
  <si>
    <t>15.b.1 a) Asistencia oficial para el desarrollo destinada concretamente a la conservación y el uso sostenible de la biodiversidad y b) ingresos generados y financiación movilizada mediante instrumentos económicos pertinentes para la biodiversidad</t>
  </si>
  <si>
    <t>15.c.1 Proporción de especímenes de flora y fauna silvestre comercializados procedentes de la caza furtiva o el tráfico ilícito</t>
  </si>
  <si>
    <t>16.1.1 Número de víctimas de homicidios intencionales por cada 100.000 habitantes, desglosado por sexo y edad</t>
  </si>
  <si>
    <t>16.1.2 Muertes relacionadas con conflictos por cada 100.000 habitantes, desglosadas por sexo, edad y causa</t>
  </si>
  <si>
    <t>16.1.3.</t>
  </si>
  <si>
    <t>16.1.3 Proporción de la población que ha sufrido a) violencia física, b) violencia psicológica y c) violencia sexual en los últimos 12 meses</t>
  </si>
  <si>
    <t>16.1.4 Proporción de la población que se siente segura al caminar sola en su zona de residencia</t>
  </si>
  <si>
    <t>16.2.1 Proporción de niños de entre 1 y 17 años que han sufrido algún castigo físico o agresión psicológica a manos de sus cuidadores en el último mes</t>
  </si>
  <si>
    <t>16.2.2 Número de víctimas de la trata de personas por cada 100.000 habitantes, desglosado por sexo, edad y tipo de explotación</t>
  </si>
  <si>
    <t>16.2.3 Proporción de mujeres y hombres jóvenes de entre 18 y 29 años que sufrieron violencia sexual antes de cumplir los 18 años</t>
  </si>
  <si>
    <t>16.3.1 Proporción de víctimas de violencia en los últimos 12 meses que han notificado su victimización a las autoridades competentes u otros mecanismos de resolución de conflictos reconocidos oficialmente</t>
  </si>
  <si>
    <t>16.3.2 Proporción de detenidos que no han sido condenados en el conjunto de la población reclusa total</t>
  </si>
  <si>
    <t>16.3.3</t>
  </si>
  <si>
    <t>16.3.3 Proporción de la población que se ha visto implicada en alguna controversia en los dos últimos años y ha accedido a algún mecanismo oficial u oficioso de solución de controversias, desglosada por tipo de mecanismo</t>
  </si>
  <si>
    <t>16.4.1 Valor total de las corrientes financieras ilícitas entrantes y salientes (en dólares corrientes de los Estados Unidos)</t>
  </si>
  <si>
    <t>16.4.2 Proporción de armas incautadas, encontradas o entregadas cuyo origen o contexto ilícitos han sido determinados o establecidos por una autoridad competente, de conformidad con los instrumentos internacionales</t>
  </si>
  <si>
    <t>16.5.1 Proporción de personas que han tenido al menos un contacto con un funcionario público y que han pagado un soborno a un funcionario público, o a las que un funcionario público les ha pedido un soborno, durante los últimos 12 meses</t>
  </si>
  <si>
    <t>16.5.2 Proporción de negocios que han tenido al menos un contacto con un funcionario público y que han pagado un soborno a un funcionario público, o a los que un funcionario público les ha pedido un soborno, durante los últimos 12 meses</t>
  </si>
  <si>
    <t>16.6.1 Gastos primarios del gobierno en proporción al presupuesto aprobado originalmente, desglosados por sector (o por códigos presupuestarios o elementos similares)</t>
  </si>
  <si>
    <t>16.6.2 Proporción de la población que se siente satisfecha con su última experiencia de los servicios públicos</t>
  </si>
  <si>
    <t>16.7.1 Proporciones de plazas en las instituciones nacionales y locales, entre ellas: a) las asambleas legislativas, b) la administración pública y c) el poder judicial, en comparación con la distribución nacional, desglosadas por sexo, edad, personas con discapacidad y grupos de población</t>
  </si>
  <si>
    <t>16.7.2 Proporción de la población que considera que la adopción de decisiones es inclusiva y responde a sus necesidades, desglosada por sexo, edad, discapacidad y grupo de población</t>
  </si>
  <si>
    <t>16.8.1 Proporción de miembros y derechos de voto de los países en desarrollo en organizaciones internacionales</t>
  </si>
  <si>
    <t>16.9.1 Proporción de niños menores de 5 años cuyo nacimiento se ha registrado ante una autoridad civil, desglosada por edad</t>
  </si>
  <si>
    <t>16.10.1 Número de casos verificados de asesinato, secuestro, desaparición forzada, detención arbitraria y tortura de periodistas, miembros asociados de los medios de comunicación, sindicalistas y defensores de los derechos humanos, en los últimos 12 meses</t>
  </si>
  <si>
    <t>16.10.2 Número de países que adoptan y aplican garantías constitucionales, legales o normativas para el acceso público a la información</t>
  </si>
  <si>
    <t>16.a.1 Existencia de instituciones nacionales independientes de derechos humanos, en cumplimiento de los Principios de París</t>
  </si>
  <si>
    <t>16.b.1 Proporción de la población que declara haberse sentido personalmente discriminada o acosada en los últimos 12 meses por motivos de discriminación prohibidos por el derecho internacional de los derechos humanos</t>
  </si>
  <si>
    <t>17.1.1 Total de ingresos del gobierno en proporción al PIB, desglosado por fuente</t>
  </si>
  <si>
    <t>17.1.2 Proporción del presupuesto nacional financiado por impuestos internos</t>
  </si>
  <si>
    <t>17.2.1 Asistencia oficial para el desarrollo neta, total y para los países menos adelantados en proporción al ingreso nacional bruto (INB) de los donantes del Comité de Asistencia para el Desarrollo de la Organización de Cooperación y Desarrollo Económicos (OCDE)</t>
  </si>
  <si>
    <t>17.3.1 Inversión extranjera directa, asistencia oficial para el desarrollo y cooperación Sur-Sur como proporción del ingreso nacional bruto</t>
  </si>
  <si>
    <t>17.3.2 Volumen de remesas (en dólares de los Estados Unidos) en proporción al PIB total</t>
  </si>
  <si>
    <t>17.4.1 Servicio de la deuda en proporción a las exportaciones de bienes y servicios</t>
  </si>
  <si>
    <t>17.5.1 Número de países que adoptan y aplican sistemas de promoción de las inversiones en favor de los países en desarrollo, entre ellos los países menos adelantados</t>
  </si>
  <si>
    <t xml:space="preserve">17.6.1 </t>
  </si>
  <si>
    <t xml:space="preserve">17.7.1 </t>
  </si>
  <si>
    <t>17.7.1 Total de los fondos destinados a los países en desarrollo a fin de promover el desarrollo, la transferencia y la difusión de tecnologías ecológicamente racionales</t>
  </si>
  <si>
    <t>17.8.1 Proporción de personas que utilizan Internet</t>
  </si>
  <si>
    <t>17.9.1 Valor en dólares de la asistencia financiera y técnica (incluso mediante la cooperación Norte-Sur, Sur‑Sur y triangular) prometida a los países en desarrollo</t>
  </si>
  <si>
    <t>17.10.1 Promedio arancelario mundial ponderado</t>
  </si>
  <si>
    <t>17.11.1 Participación de los países en desarrollo y los países menos adelantados en las exportaciones mundiales</t>
  </si>
  <si>
    <t>17.12.1 Promedio ponderado de los aranceles que enfrentan los países en desarrollo, los países menos adelantados y los pequeños Estados insulares en desarrolloPromedio de los aranceles que enfrentan los países en desarrollo, los países menos adelantados y los pequeños Estados insulares en desarrollo</t>
  </si>
  <si>
    <t>17.13.1 Tablero macroeconómico</t>
  </si>
  <si>
    <t>17.14.1 Número de países que cuentan con mecanismos para mejorar la coherencia de las políticas de desarrollo sostenible</t>
  </si>
  <si>
    <t>17.15.1 Grado de utilización de los marcos de resultados y las herramientas de planificación de los propios países por los proveedores de cooperación para el desarrollo</t>
  </si>
  <si>
    <t>17.16.1 Número de países que informan de sus progresos en los marcos de múltiples interesados para el seguimiento de la eficacia de las actividades de desarrollo que apoyan el logro de los Objetivos de Desarrollo Sostenible</t>
  </si>
  <si>
    <t>17.17 Fomentar y promover la constitución de alianzas eficaces en las esferas pública, público-privada y de la sociedad civil, aprovechando la experiencia y las estrategias de obtención de recursos de las alianzas</t>
  </si>
  <si>
    <t>17.17.1 Suma en dólares de los Estados Unidos prometida a las alianzas público-privadas centradas en la infraestructura</t>
  </si>
  <si>
    <t>17.18.1 Indicador de capacidad estadística para el seguimiento de los Objetivos de Desarrollo Sostenible</t>
  </si>
  <si>
    <t>17.18.2 Número de países cuya legislación nacional sobre estadísticas cumple los Principios Fundamentales de las Estadísticas Oficiales</t>
  </si>
  <si>
    <t>17.18.3 Número de países que cuentan con un plan estadístico nacional plenamente financiado y en proceso de aplicación, desglosado por fuente de financiación</t>
  </si>
  <si>
    <t>17.19.1 Valor en dólares de todos los recursos proporcionados para fortalecer la capacidad estadística de los países en desarrollo</t>
  </si>
  <si>
    <t>17.19.2 Proporción de países que a) han realizado al menos un censo de población y vivienda en los últimos diez años; y b) han registrado el 100% de los nacimientos y el 80% de las defunciones</t>
  </si>
  <si>
    <t>Objetivo 1. Poner fin a la pobreza en todas sus formas y en todo el mundo</t>
  </si>
  <si>
    <t>Objetivo 8. Promover el crecimiento económico sostenido, inclusivo y sostenible, el empleo pleno y productivo y el trabajo decente para todos</t>
  </si>
  <si>
    <t>Objetivo 9. Construir infraestructuras resilientes, promover la industrialización inclusiva y sostenible y fomentar la innovación</t>
  </si>
  <si>
    <t>Objetivo 17. Fortalecer los medios de implementación y revitalizar la Alianza Mundial para el Desarrollo Sostenible</t>
  </si>
  <si>
    <t>14.6 De aquí a 2020, prohibir ciertas formas de subvenciones a la pesca que contribuyen a la sobrecapacidad y la pesca excesiva, eliminar las subvenciones que contribuyen a la pesca ilegal, no declarada y no reglamentada y abstenerse de introducir nuevas subvenciones de esa índole, reconociendo que la negociación sobre las subvenciones a la pesca en el marco de la Organización Mundial del Comercio debe incluir un trato especial y diferenciado, apropiado y efectivo para los países en desarrollo y los países menos adelantados4</t>
  </si>
  <si>
    <t>8.1.1.</t>
  </si>
  <si>
    <t>3.d.2 Porcentaje de infecciones del torrente sanguíneo debidas a determinados organismos resistentes a los antimicrobianos seleccionadosi</t>
  </si>
  <si>
    <t>4.2.1 Proporción de niños de 24 a 59 meses cuyo desarrollo es adecuado en cuanto a la salud, el aprendizaje y el bienestar psicosocial, desglosada por sexoi</t>
  </si>
  <si>
    <t>4.7.1 Grado en que i) la educación para la ciudadanía mundial y ii) la educación para el desarrollo sostenible se incorporan en a) las políticas nacionales de educación, b) los planes de estudio, 
c) la formación del profesorado y d) la evaluación de los estudiantes</t>
  </si>
  <si>
    <t>4.c.1 Proporción de docentes con las calificaciones mínimas requeridas, por nivel educativoi</t>
  </si>
  <si>
    <t>10.4.2 	Efecto redistributivo de la política fiscal2</t>
  </si>
  <si>
    <t>10.7.3 	Número de personas que murieron o desaparecieron en el proceso de migración hacia un destino internacionali</t>
  </si>
  <si>
    <t>11.c. No se propuso un indicador de reemplazo adecuado. Se alienta a la comunidad estadística mundial a trabajar para desarrollar un indicador que pueda proponerse para la revisión integral de 2025. Véase E/CN.3/2020/2, párrafo 23.</t>
  </si>
  <si>
    <t>12.c.1 Cantidad de subsidios a los combustibles fósiles por unidad de PIB (producción y consumo)i</t>
  </si>
  <si>
    <t>14.1.1 a) Índice de eutrofización costera; y b) densidad de detritos plásticosi</t>
  </si>
  <si>
    <t>17.6.1 Número de abonados a Internet de banda ancha fija por cada 100 habitantes, desglosado por velocidad5</t>
  </si>
  <si>
    <t xml:space="preserve">1.3.1 Proporción de la población cubierta por sistemas o niveles mínimos de protección social, desglosada por sexo, distinguiendo entre los niños, los desempleados, los ancianos, las personas con discapacidad, las mujeres embarazadas, los recién nacidos, </t>
  </si>
  <si>
    <t>1.5.2 Pérdidas económicas directas atribuidas a los desastres en relación con el producto interno bruto (PIB) mundia</t>
  </si>
  <si>
    <t>2.2.3  Prevalencia de la anemia en las mujeres de entre 15 y 49 años, desglosada por embarazo (porcentaje)</t>
  </si>
  <si>
    <t xml:space="preserve">2.5.1 Número de recursos genéticos vegetales y animales para la alimentación y la agricultura preservados en instalaciones de conservación a medio y largo plazo </t>
  </si>
  <si>
    <t xml:space="preserve">2.a.2 Total de corrientes oficiales de recursos (asistencia oficial para el desarrollo más otras corrientes oficiales) destinado al sector agrícola </t>
  </si>
  <si>
    <t>3.3 De aquí a 2030, poner fin a las epidemias del SIDA, la tuberculosis, la malaria y las enfermedades tropicales desatendidas y combatir la hepatitis, las enfermedades transmitidas por el agua y otras enfermedades transmisibles.</t>
  </si>
  <si>
    <t xml:space="preserve">3.5.2 Consumo de alcohol per cápita (a partir de los 15 años de edad) durante un año civil en litros de alcohol puro </t>
  </si>
  <si>
    <t>3.8 Lograr la cobertura sanitaria universal, incluida la protección contra los riesgos financieros, el acceso a servicios de salud esenciales de calidad y el acceso a medicamentos y vacunas inocuos, eficaces, asequibles y de calidad para todoss.</t>
  </si>
  <si>
    <t>3.d.2 Porcentaje de infecciones del torrente sanguíneo debidas a determinados organismos resistentes a los antimicrobianos seleccionados</t>
  </si>
  <si>
    <t>Ver: Consumo per cápita de alcohol de la población de más de 15 años, por rango de contenido volumétrico de alcohol.</t>
  </si>
  <si>
    <t>4.1.1 Proporción de niños, niñas y adolescentes que, a) en los cursos segundo y tercero, b) al final de la enseñanza primaria y c) al final de la enseñanza secundaria inferior, han alcanzado al menos un nivel mínimo de competencia en i) lectura y ii) mate</t>
  </si>
  <si>
    <t xml:space="preserve">4.5.1 Índices de paridad (entre mujeres y hombres, zonas rurales y urbanas, quintiles de riqueza superior e inferior y grupos como los discapacitados, los pueblos indígenas y los afectados por los conflictos, a medida que se disponga de datos) para todos </t>
  </si>
  <si>
    <t>4.7.1 Grado en que i) la educación para la ciudadanía mundial y ii) la educación para el desarrollo sostenible se incorporan en a) las políticas nacionales de educación, b) los planes de estudio, c) la formación del profesorado y d) la evaluación de los e</t>
  </si>
  <si>
    <t xml:space="preserve">4.1.1 Proporción de niños, niñas y adolescentes que, a) en los cursos segundo y tercero, b) al final de la enseñanza primaria y c) al final de la enseñanza secundaria inferior, han alcanzado al menos un nivel mínimo de competencia en i) lectura y ii) matemáticas, desglosada por sexo </t>
  </si>
  <si>
    <t>4.1.2  Índice de finalización (enseñanza primaria, primer ciclo de enseñanza secundaria y segundo ciclo de enseñanza secundaria)</t>
  </si>
  <si>
    <t xml:space="preserve">4.4.1 Proporción de jóvenes y adultos con competencias en tecnología de la información y las comunicaciones (TIC), desglosada por tipo de competencia técnica </t>
  </si>
  <si>
    <t xml:space="preserve">4.6.1 Proporción de la población en un grupo de edad determinado que ha alcanzado al menos un nivel fijo de competencia funcional en a) alfabetización y b) nociones elementales de aritmética, desglosada por sexo  </t>
  </si>
  <si>
    <t>4.c.1 Proporción de docentes con las calificaciones mínimas requeridas, por nivel educativo</t>
  </si>
  <si>
    <t>5.a.1 a) Proporción del total de la población agrícola con derechos de propiedad o derechos seguros sobre tierras agrícolas, desglosada por sexo; y b) proporción de mujeres entre los propietarios o los titulares de derechos sobre tierras agrícolas, desglo</t>
  </si>
  <si>
    <t xml:space="preserve">7.b.1 Capacidad instalada de generación de energía renovable en los países en desarrollo (expresada en vatios per cápita) </t>
  </si>
  <si>
    <t xml:space="preserve">8.8.2 Nivel de cumplimiento nacional de los derechos laborales (libertad de asociación y negociación colectiva) con arreglo a las fuentes textuales de la Organización Internacional del Trabajo (OIT) y la legislación interna, desglosado por sexo y estatus </t>
  </si>
  <si>
    <t xml:space="preserve">9.2.1 Valor añadido del sector manufacturo en proporción al PIB y per cápita </t>
  </si>
  <si>
    <t>10.4.2  Efecto redistributivo de la política fiscal</t>
  </si>
  <si>
    <t>10.7.3  Número de personas que murieron o desaparecieron en el proceso de migración hacia un destino internacional</t>
  </si>
  <si>
    <t>10.7.4  Proporción de la población integrada por refugiados, desglosada por país de origen</t>
  </si>
  <si>
    <t>11.4.1 Total de gastos per cápita destinados a la preservación, protección y conservación de todo el patrimonio cultural y natural, desglosado por fuente de financiación (pública y privada), tipo de patrimonio (cultural y natural) y nivel de gobierno (nac</t>
  </si>
  <si>
    <t>12.8.1 Grado en que i) la educación para la ciudadanía mundial y ii) la educación para el desarrollo sostenible se incorporan en a) las políticas nacionales de educación, b) los planes de estudio, c) la formación del profesorado y d) la evaluación de los estudiantes</t>
  </si>
  <si>
    <t>12.c.1 Cantidad de subsidios a los combustibles fósiles por unidad de PIB (producción y consumo)</t>
  </si>
  <si>
    <t>13.b.1 Número de países menos adelantados y pequeños Estados insulares en desarrollo con contribuciones determinadas a nivel nacional, estrategias a largo plazo y planes, estrategias nacionales de adaptación y estrategias indicadas en comunicaciones sobre</t>
  </si>
  <si>
    <t>14.c.1 Número de países que, mediante marcos jurídicos, normativos e institucionales, avanzan en la ratificación, la aceptación y la implementación de los instrumentos relacionados con los océanos que aplican el derecho internacional reflejado en la Conve</t>
  </si>
  <si>
    <t xml:space="preserve">14.2.1 Número de países que aplican enfoques basados en los ecosistemas para gestionar las zonas marinas  </t>
  </si>
  <si>
    <t>15.9.1 a) Número de países que han establecido metas nacionales de conformidad con la segunda Meta de Aichi del Plan Estratégico para la Diversidad Biológica 2011-2020 o metas similares en sus estrategias y planes de acción nacionales en materia de divers</t>
  </si>
  <si>
    <t xml:space="preserve">15.b.1 a) Asistencia oficial para el desarrollo destinada concretamente a la conservación y el uso sostenible de la biodiversidad y b) ingresos generados y financiación movilizada mediante instrumentos económicos pertinentes para la biodiversidad  </t>
  </si>
  <si>
    <t>16.7.1 Proporciones de plazas en las instituciones nacionales y locales, entre ellas: a) las asambleas legislativas, b) la administración pública y c) el poder judicial, en comparación con la distribución nacional, desglosadas por sexo, edad, personas con</t>
  </si>
  <si>
    <t>17.2.1 Asistencia oficial para el desarrollo neta, total y para los países menos adelantados en proporción al ingreso nacional bruto (INB) de los donantes del Comité de Asistencia para el Desarrollo de la Organización de Cooperación y Desarrollo Económico</t>
  </si>
  <si>
    <t>17.12.1 Promedio ponderado de los aranceles que enfrentan los países en desarrollo, los países menos adelantados y los pequeños Estados insulares en desarrolloPromedio de los aranceles que enfrentan los países en desarrollo, los países menos adelantados y</t>
  </si>
  <si>
    <t>17.6.1 Número de abonados a Internet de banda ancha fija por cada 100 habitantes, desglosado por velocidad</t>
  </si>
  <si>
    <t xml:space="preserve">17.14.1 Número de países que cuentan con mecanismos para mejorar la coherencia de las políticas de desarrollo sostenible </t>
  </si>
  <si>
    <t>Suscripciones a Internet fija por cada 100 habitantes</t>
  </si>
  <si>
    <t>Suscripciones a internet fija</t>
  </si>
  <si>
    <t>Suscripciones por 100 habitantes</t>
  </si>
  <si>
    <t>• Número de suscripciones a internet fijo.
• Total de la población.</t>
  </si>
  <si>
    <t>Superintendencia de Telecomunicaciones</t>
  </si>
  <si>
    <t>Informe  de estadísticas del sector de telecomunicaciones.</t>
  </si>
  <si>
    <t>De acuerdo a las Naciones Unidas, este indicador se requiere con las siguientes desagregaciones: Puesto que los datos de este indicador se basan en los datos administrativos de los operadores, no hay información de suscriptores individuales  disponible y por lo tanto los datos no pueden ser descompuestos por cualquier característica individual. Los promovedores de internet ofrecen planes ligados a la velocidad de descarga, este indicador es relativamente fácil de obtener. Los países pueden usar paquetes que no están alineados con las velocidades usadas para este grupo de indicadores. Se recomienda a los países la recolección de datos en diferentes categorías de velocidad para poder agregar los datos de acuerdo a la velocidad mostrada anteriormente. En el futuro la ITU puede incluir categorías de mas velocidad que reflejen el incremento en la demanda y la oferta de suscripciones de banda ancha de alta velocidad.</t>
  </si>
  <si>
    <t>Fuente: Ministerio de Salud, Encuesta de Salud Sexual y Reproductiva</t>
  </si>
  <si>
    <t>Alcanzar 45 % en el porcentaje de la energía renovable en el consumo final total de energía sin leña residencial al 2030  y 80% al 2050. Porcentajes que deben entenderse como "Referentes o parametros", ver abajo limitaciones del Indicador.</t>
  </si>
  <si>
    <t>Dichas metas deben entenderse como un "referente" que se mantendrá siempre y cuando se mantengan los supuestos incluidos en el Informe del Estudio "Establecimiento de indicador de participación de energía renovable en el consumo final de energía" elaborado por el Laboratorio de Investigación en Energía y Potencia de la Universidad de Costa Rica (EPERLab-UCR) que le da sustento a esos datos. Además, bajo el entendido que la definición de metas es una potestad de la Secretaría Técnica de los ODS</t>
  </si>
  <si>
    <t>Kilogramos/día</t>
  </si>
  <si>
    <t>Kilogramos/persona/día</t>
  </si>
  <si>
    <t>Nota: Incluye los residuos ordinarios valorizables reciclados, compostaje, procesamiento, enviados al relleno sanitario y los dispuestos en lugares no adecuados.</t>
  </si>
  <si>
    <t>Sistema de Gestión de Residuos Peligrosos (SIGREP)</t>
  </si>
  <si>
    <t>Contraloría Ambiental del MINAE</t>
  </si>
  <si>
    <t>La cantidad de generadores inscritos en el SIGREP son 690; no obstante, los que presentan
movimientos son 202.</t>
  </si>
  <si>
    <t>Limon</t>
  </si>
  <si>
    <t>Montes de Oro</t>
  </si>
  <si>
    <t>Aserrí</t>
  </si>
  <si>
    <t>Goicochea</t>
  </si>
  <si>
    <t>La Unión</t>
  </si>
  <si>
    <t>Sarapiquí</t>
  </si>
  <si>
    <t>Vazquez de Coronado</t>
  </si>
  <si>
    <t>Tipo de gestión</t>
  </si>
  <si>
    <t>Acopio</t>
  </si>
  <si>
    <t>Co-Precesamiento</t>
  </si>
  <si>
    <t>Exportación</t>
  </si>
  <si>
    <t>Reparación</t>
  </si>
  <si>
    <t>Recolección</t>
  </si>
  <si>
    <t>Transporte</t>
  </si>
  <si>
    <t>Tratamiento</t>
  </si>
  <si>
    <t xml:space="preserve">Valorización </t>
  </si>
  <si>
    <t>Disposición Final</t>
  </si>
  <si>
    <t>Codigo CIIU</t>
  </si>
  <si>
    <t>Sector económico</t>
  </si>
  <si>
    <t>A (01-03)</t>
  </si>
  <si>
    <t>C (10-33)</t>
  </si>
  <si>
    <t>D (35)</t>
  </si>
  <si>
    <t>F (41-43)</t>
  </si>
  <si>
    <t>NR</t>
  </si>
  <si>
    <t>Agricultura, ganadería, silvicultura y pesca</t>
  </si>
  <si>
    <t>Industrias manufactureras</t>
  </si>
  <si>
    <t>Suministro de electricidad, gas, vapor y aire acondicionado</t>
  </si>
  <si>
    <t>Construcción</t>
  </si>
  <si>
    <t>Otros sectores</t>
  </si>
  <si>
    <t>NR: Código CIIU no reportado por el generador. Se excluyó el código 38</t>
  </si>
  <si>
    <t xml:space="preserve">Operaciones de eliminación </t>
  </si>
  <si>
    <t>Reciclaje (R2 - R12)</t>
  </si>
  <si>
    <t>Utilización como combustibñe (R1)</t>
  </si>
  <si>
    <t>Incineración sin recuperación de energía (D10, D11)</t>
  </si>
  <si>
    <t>Cantidad dispuesta en relleno de seguridad (D5)</t>
  </si>
  <si>
    <t xml:space="preserve">Gestor no reporta operación </t>
  </si>
  <si>
    <t>Residuo</t>
  </si>
  <si>
    <t>Escombro contaminado</t>
  </si>
  <si>
    <t>Hule contaminado</t>
  </si>
  <si>
    <t>Asbesto cemento</t>
  </si>
  <si>
    <t>Lodos y biosólidos</t>
  </si>
  <si>
    <t>Eléctricos y electrónicos</t>
  </si>
  <si>
    <t>Medicamentos</t>
  </si>
  <si>
    <t>Residuos recolectados por las municipalidades</t>
  </si>
  <si>
    <t>Residuos dados por un generador o tratamiento de disposición final (Rellenos)</t>
  </si>
  <si>
    <t>Residuos dados por un generador o tratamiento de disposición final (Gestores)</t>
  </si>
  <si>
    <t>Estimación de residuos peligrosos recolectados por las municipalidades (disposición a relleno sanitario</t>
  </si>
  <si>
    <t>Estimación de residuos peligrosos no contabilizados (mala disposición)</t>
  </si>
  <si>
    <t>Exportaciones</t>
  </si>
  <si>
    <t>Importaciones</t>
  </si>
  <si>
    <t>Residuos generados</t>
  </si>
  <si>
    <t>Residuos generados (kg/per cápita)</t>
  </si>
  <si>
    <t>Cantidad de residuos peligrosos tratados</t>
  </si>
  <si>
    <t>Total residuos tratados</t>
  </si>
  <si>
    <t>Cantidad de residuos peligrosos generados</t>
  </si>
  <si>
    <t>Proporción de residuos tratados</t>
  </si>
  <si>
    <t>Cantidad de residuos peligrosos generados (kg)</t>
  </si>
  <si>
    <t>Capacidad para el tratamiento adecuado de residuos peligrosos propios dentro del país</t>
  </si>
  <si>
    <t>Total residuos tratados de manera  ambientalmente adecuada (kg)</t>
  </si>
  <si>
    <t>a) Desechos peligrosos generados per cápita 
b) proporción de desechos peligrosos tratados, desglosados por tipo de tratamiento</t>
  </si>
  <si>
    <t>El país podría reportar a nivel nacional lo tratado por los gestores autorizados, pero actualmente no se puede reportar la generación.
En cuanto a los convenios internacionales relacionados al tema de residuos peligrosos y
temas vinculados a los cuales Costa Rica se ha adherido, se oficializan mediante leyes y
se ratifican mediante decretos ejecutivos. Los convenios actuales en la materia son:
 Convenio de Basilea sobre Control Fronterizo de Desechos Peligrosos y su Eliminación (Ley 7438, publicado en el diario oficial La Gaceta N° 220 del 18 de noviembre de 1994). Ratificado mediante el Decreto N° 23927 (publicado en el diario oficial La Gaceta N° 9 del 12 de enero de 1995).
 Convenio de Estocolmo sobre Contaminantes Orgánicos Persistentes (Ley 8538, publicado en el diario oficial La Gaceta N° 211 del 3 de noviembre de 2006). Ratificado mediante el Decreto N° 33438 (publicado en el diario oficial La Gaceta N° 229 del 29 de noviembre de 2006).
 Convenio de Rotterdam para la aplicación del Procedimiento de Consentimiento Fundamentado previo a ciertos Plaguicidas y Productos Químicos Peligrosos objeto de Comercio Internacional (Ley 8705 publicado en el diario oficial La Gaceta N° 124 del 29 de junio de 2009). Ratificado mediante el Decreto N° 35416 (publicado en el diario oficial La Gaceta N° 153 del 7 de agosto de 2009).
 Convenio de Minamata sobre el Mercurio (Ley 9391 publicado en el diario oficial La Gaceta N° 202 del 21 de octubre de 2016). Ratificado mediante el Decreto N°40053 (publicado en el diario oficial La Gaceta N° 2 del 3 de enero de 2017).
 Aprobación del Protocolo de Montreal, relativo a las Sustancias Agotadoras de la Capa de Ozono (Ley 7223 publicado en el diario oficial La Gaceta N° 86 del 8 de mayo de 1991). Ratificado mediante el Decreto 33031 (publicado en el diario oficial La Gaceta N°116 del 16 de junio de 2006).
 Acuerdo Centroamericano sobre Movimiento Transfronterizo de Desechos Peligrosos (Ley 7520, publicado en el diario oficial La Gaceta N° 138 del 20 de julio de 1995.
Esta información se obtuvo a partir de los datos del SIGREP, para los años 2016 a 2018, que como se indicó anteriormente, es el periodo en el cual hay datos por parte de las diferentes fuentes consultadas. En este sistema, el generador debe registrar el movimiento de residuos que va a realizar con un gestor de residuos autorizado, que también está inscrito en el sistema. Una vez que el gestor recibe el residuo, éste procede a aprobar el movimiento, lo cual queda registrado. Si el gestor no reporta la recepción del residuo antes de un mes después de realizada el registro por parte del generador, el sistema envía una notificación al generador y el usuario queda bloqueado hasta que proceda a poner en orden el movimiento del residuo.</t>
  </si>
  <si>
    <t>La definición de residuo peligroso puede encontrar en la Ley 8839, en su artículo 6, el cual
dice:
Residuos peligrosos: son aquellos que, por su reactividad química y sus características tóxicas, explosivas, corrosivas, radioactivas, biológicas, bioinfecciosas e inflamables, o que por su tiempo de exposición puedan causar daños a la salud y al ambiente. (Ley 8839, 2010)
En el Decreto Ejecutivo 41527 (2019) se definen como:
…son aquellos que, por su reactividad química y sus características tóxicas, explosivas, corrosivas, radioactivas, biológicas, bioinfecciosas e inflamables, ecotóxicas o de persistencia ambiental, o que, por su tiempo de exposición, puedan causar daños a la salud o el ambiente. Asimismo, se consideran residuos peligrosos aquellos que el Ministerio de Salud, en coordinación con el Ministerio de Ambiente y Energía, defina como tales, así como los envases, empaques y embalajes que hayan estado en contacto con ellos. Se excluirán los envases, empaques y  embalajes que hayan recibido previo tratamiento para su descontaminación según la reglamentación presente.
En el artículo 5 del mismo decreto se puede leer:
Se definen como residuos peligrosos aquellos señalados en los siguientes convenios internacionales y normativa nacional, de la siguiente forma:
 Convenio de Basilea sobre el Control de los Movimientos Transfronterizos de los Residuos Peligrosos y su Eliminación
 Los residuos sujetos a control por la Organización para la Cooperación y Desarrollo Económico (OCDE) en la Decisión C (2001)107
 Se considerarán residuos peligrosos aquellos señalados en el Anexo 1 de este reglamento
 También se considerarán como residuos peligrosos aquellos que cumplan con los criterios de los artículos 3° y 4° del Decreto Ejecutivo Nº 27000-MINAE
Operaciones de eliminación declaradas por los gestores de residuos
peligrosos en Costa Rica.:
R1: Utilización como combustible (que no sea en la incineración directa) u otros medios de generar energía
R2: Recuperación o regeneración de disolventes
R3: Reciclado o recuperación de sustancias orgánicas que no se utilizan como disolventes
R4: Reciclado o recuperación de metales y compuestos metálicos
R5: Reciclado o recuperación de otras materias inorgánicas
R6: Regeneración de ácidos o bases
R7: Recuperación de componentes utilizados para reducir la contaminación
R9: Regeneración u otra reutilización de aceites usados
R10: Tratamiento de suelos en beneficio de la agricultura o el mejoramiento ecológico
R11: Utilización de materiales residuales resultantes de cualquiera de las operaciones numeradas R1 a R10
R12: Intercambio de desechos para someterlos a cualquiera de las operaciones numeradas R1 a R11
R13: Acumulación de materiales destinados a cualquiera de las operaciones indicadas en la sección B
D1 Depósito dentro o sobre la tierra (por ejemplo, rellenos, etc.)
EX Exportación
PT Planta de tratamiento
CP Encapsulamiento
N.R. No reporta</t>
  </si>
  <si>
    <t>Naciona</t>
  </si>
  <si>
    <t>Eugenio Androvetto</t>
  </si>
  <si>
    <t>Bernardo Alfaro</t>
  </si>
  <si>
    <t>Superintendente</t>
  </si>
  <si>
    <t xml:space="preserve">Osvaldo Morales </t>
  </si>
  <si>
    <t>Riesgo Global</t>
  </si>
  <si>
    <t>vargaslm@sugef.fi.cr</t>
  </si>
  <si>
    <t>https://unstats.un.org/sdgs/metadata/files/Metadata-10-05-01.pdf</t>
  </si>
  <si>
    <t>FPN-PEN-01</t>
  </si>
  <si>
    <t>FPN-PEN-02</t>
  </si>
  <si>
    <t>FPN-PEN-04</t>
  </si>
  <si>
    <t>FPN-PEN-05</t>
  </si>
  <si>
    <t>FPN-TEM-01</t>
  </si>
  <si>
    <t>FPN-TEM-02</t>
  </si>
  <si>
    <t>FPN-TEM-03</t>
  </si>
  <si>
    <t>FPN-TEM-04</t>
  </si>
  <si>
    <t>FPN-TEM-05</t>
  </si>
  <si>
    <t>FPN-TEM-07</t>
  </si>
  <si>
    <t>FPN-TEM-08</t>
  </si>
  <si>
    <t>FPN-TEM-09</t>
  </si>
  <si>
    <t>FPN-TEM-10</t>
  </si>
  <si>
    <t>FPN-TEM-11</t>
  </si>
  <si>
    <t>San Carlos</t>
  </si>
  <si>
    <t>Los Chiles</t>
  </si>
  <si>
    <t>Frío</t>
  </si>
  <si>
    <t>Samen</t>
  </si>
  <si>
    <t>FZN-FRI-01</t>
  </si>
  <si>
    <t>Guatuso</t>
  </si>
  <si>
    <t>Katira</t>
  </si>
  <si>
    <t>D</t>
  </si>
  <si>
    <t>Celeste</t>
  </si>
  <si>
    <t>FZN-FRI-02</t>
  </si>
  <si>
    <t>Mónico</t>
  </si>
  <si>
    <t>FZN-FRI-03</t>
  </si>
  <si>
    <t>Caño Negro</t>
  </si>
  <si>
    <t>Sabogal</t>
  </si>
  <si>
    <t>FZN-FRI-05</t>
  </si>
  <si>
    <t>Varablanca</t>
  </si>
  <si>
    <t>Cariblanco</t>
  </si>
  <si>
    <t>FZN-SAR-02</t>
  </si>
  <si>
    <t>Puerto Viejo</t>
  </si>
  <si>
    <t>FZN-SAR-03</t>
  </si>
  <si>
    <t>FZN-SAR-04</t>
  </si>
  <si>
    <t>FZN-SAR-05</t>
  </si>
  <si>
    <t>Toro</t>
  </si>
  <si>
    <t>FZN-SAR-06</t>
  </si>
  <si>
    <t>Oreamuno</t>
  </si>
  <si>
    <t xml:space="preserve">Sitios de monitoreo de calidad en las cuencas: Damas, Tusubres, Tárcoles, Naranjo, Jesús María, Barú, Parrita, Savegre, Reventazón, Madre de Dios, Moín, Bananito, Matina, Pacuare, Banano, Estrella, Sixaola, Tortuguero, Península de Nicoya, Tempisque, Abangares, Barranca, Bebedero, Pocosol, Frío, San Carlos, Sarapiquí, Cureña y Chirripó.
Incluye información correspondiente con 30 de las 34 cuencas del país,  es decir, el 88.23% del total de cuencas en el territorio naconal.
</t>
  </si>
  <si>
    <t xml:space="preserve">Contar con un alto porcentaje de los sitios de monitoreo que cumplan con una buena calidad del agua permite coadyuvar a medir la sostenibilidad de los ecosistemas.
Contar con agua de buena calidad incide positivamente en la salud humana y los ecosistemas, lo cual es un elemento sustancial para alcanzar el desarrollo sostenible del país. 
Es importante por cuanto es un indicador de  detalla el grado relativo de contaminación que están recibiendo los cuerpos de agua superficiales, producto de las actividades antrópicas (agrícolas, industriales, residenciales, entre otras), lo cual permite la toma de decisiones orientadas a mitigar o revertir prácticas que estén causando contaminación, así como recuperar y conservar la integridad de los cuerpos de agua superficiales de Costa Rica, con el fin de que estas aguas puedan ser utilizadas para diferentes fines sociales, económicos y ambientales que contribuyan al desarrollo del país, asegurando una mejor calidad de vida para todos los ciudadanos. Los códigos implícitos en la designación de los puntos de monitoreo responden a la ubicación de éste, en función de la fase en la cual se hizo la medición y la cuenca a la que pertenece el cuerpo de agua correspondiente. Por ejemplo, el código del punto FPC-DAM-01 determina que este punto fue monitoreado en la Fase Pacífico Central (FPC) y en la cuenca del río Damas (DAM). Tómese en consideración que el dato reportado para octubre de 2018 corresponde con la medición realizada en agosto de ese mismo año.
</t>
  </si>
  <si>
    <t>Ver 8.5.1.b.</t>
  </si>
  <si>
    <t>• Población ocupada en la industria manufacturera.
• Población ocupada total.</t>
  </si>
  <si>
    <t>Patrones de crecimiento</t>
  </si>
  <si>
    <t>Fuente : Instituto Nacional de Estadística y Censos, Encuesta de Mujer, Niñez y Adolescente, 2018</t>
  </si>
  <si>
    <t>Nota: Incidencia por 1000 habitantes</t>
  </si>
  <si>
    <t xml:space="preserve">Fuente: Instituto Nacional de Estadística y Censos, Encuesta Nacional de Ingresos y Gastos de los hogares 2013 y 2018. </t>
  </si>
  <si>
    <t>Costa Rica: Porcentaje de personas en hogares con gasto catastrófico en salud, 2013- 2018</t>
  </si>
  <si>
    <t>Fuente: Ministerio de Ciencia, Tecnología y Telecomunicaciones, 2017-2018</t>
  </si>
  <si>
    <t>Fuente: Intituto Nacional de Estadística y Censos, Censos de población y vivienda 2011.</t>
  </si>
  <si>
    <t>Fuente: Ministerio de Educación Pública, 2016</t>
  </si>
  <si>
    <t xml:space="preserve">Fuente: Universidad de Costa Rica, Encuesta Nacional de Violencia contra las mujeres, 2003. </t>
  </si>
  <si>
    <t xml:space="preserve">Fuente: Universidad de Costa Rica, Encuesta Nacional de Violencia contra las mujeres 2003. </t>
  </si>
  <si>
    <t>Fuente: Instituto Nacional de Estadísticas y Censos, Encuesta Nacional de Uso del Tiempo, 2017.</t>
  </si>
  <si>
    <t>Fuente: Instituto Nacional de Estadística y Censos, Encuesta Nacional de Hogares, 2002-2011-2016</t>
  </si>
  <si>
    <t>Fuente: Ministerio de Economía Industria y Comercio y Banco Central de Costa Rica, 2013-2017</t>
  </si>
  <si>
    <t>Fuente: Ministerio de Economía, Industria y Comercio, 2013</t>
  </si>
  <si>
    <t>De acuerdo a las Naciones Unidas, este indicador se requiere con las siguientes desagregaciones: Este indicador puede desagregarse y se analiza por tipo de tarifas (aranceles NMF y los aranceles preferenciales), a nivel de subpartida arancelaria. Se ponderan los aranceles aplicados por el comercio con el socio respectivo a nivel de subpartida y luego se realiza el promedio simple de todas las subpartidas. Los aranceles son tomados de las OMC.</t>
  </si>
  <si>
    <t>1/32</t>
  </si>
  <si>
    <t xml:space="preserve">Se monitorea no sólo la cantidad de empresas produciendo "reportes de sostenibilidad" sino que se monitorea y promueve el reportaje de calidad. El reportaje puede ser a través de un documento independiente o de forma integrada en otros reportes de la compañía. Se deben incluir todos las dimensiones de la sostenibilidad (ambiental, social y gobernanza). Existen requisitos mínimos y avanzados definidos en la ficha Metadata: https://unstats.un.org/sdgs/metadata/files/Metadata-12-06-01.pdf </t>
  </si>
  <si>
    <t>En Costa Rica existen X cantidad de empresas que reportan información tanto ambiental, social y de gobernanza, ya sea a través de sus reportes de sostenibilidad o a través de otros medios de reportaje; y que cumplen con la calidad mínima establecida por los lineamientos de la ficha metodológica del indicador 12.6.1</t>
  </si>
  <si>
    <t>La evaluación depende de el criterio experto de la(s) persona(s) que realicen la revisión de los informes.</t>
  </si>
  <si>
    <t>Consumo final total de Energía Renovable (Terajulios)</t>
  </si>
  <si>
    <t xml:space="preserve">Porcentaje de Generación Eléctrica con Energía Renovable </t>
  </si>
  <si>
    <t>Consumo Eléctrico Total (Terajulios)</t>
  </si>
  <si>
    <t>Consumo Electricidad Renovable (Terajulios)</t>
  </si>
  <si>
    <t>Consumo de leña residencial (Terajulios)</t>
  </si>
  <si>
    <t>Consumo Final Renovable sin leña residencial (Terajulios)</t>
  </si>
  <si>
    <t xml:space="preserve">La existencia de una política como marco jurídico que sustenta la igualdad y la no discriminación entre los sexos. Dicha política se denomina Política Nacional para la Igualdad Efectiva entre Mujeres y Hombres (PIEG 2018-2030). Esta  es la hoja de ruta del Estado costarricense hacia la igualdad y el mecanismo oficial para el cumplimiento del ODS 5. Esta política ha sido elaborada colectivamente, de cuyo proceso se identificaron cuatro grandes ejes de trabajo, que son: cultura de los derechos para la igualdad, distribución del tiempo, distribución de la riqueza y distribución del poder.
</t>
  </si>
  <si>
    <t>https://www.inamu.go.cr/documents/10179/401246/INAMU+PIEG+2018-2030+NEW.pdf/f8333d70-df04-417e-bbe9-c48c412a3cfb</t>
  </si>
  <si>
    <t>Inglaterra</t>
  </si>
  <si>
    <t>Fondo Mundial para VIH</t>
  </si>
  <si>
    <t>SICA</t>
  </si>
  <si>
    <t>Países</t>
  </si>
  <si>
    <t>Organismos</t>
  </si>
  <si>
    <t>Total (IED + CI)</t>
  </si>
  <si>
    <t>Inversión extranjera directa 0 cooperación internacional bilateral o multilateral (técnica, no reembolsable, reembolsable) recibida por el país con respecto al PIB en millones de dólares (en términos nominales).</t>
  </si>
  <si>
    <t>Relación de la inversión en millones de dólares persibidos (recibido) por el país al año bajo las categorías de inversión extranjera directa o cooperación internacional, sea esta bilateral o multilateral (tanto cooperación técnica, reembolsable o no reembolsable), con respecto al Producto Interno Bruto anual. (En valores nominales)</t>
  </si>
  <si>
    <t xml:space="preserve">Porcentaje de la Inversión Extranjera Directa (IED) + Cooperación Internacional Bilateral (CIB) recibida + Cooperación Internacional Multilateral (CIM) recibida, entre el Producto Interno Bruto (PIB) del país en millones de dólares 
</t>
  </si>
  <si>
    <t>Karina Hernández Espinoza</t>
  </si>
  <si>
    <t>Investigador meteorologico</t>
  </si>
  <si>
    <t>khernandez@imn.ac.cr</t>
  </si>
  <si>
    <t xml:space="preserve">Los datos del 2016 al 2018, no es comparable con los datos del 2019. El Ministerio de Salud, no tiene acceso a todos los datos del SIGREP para reportar según desglose que se presentado en años del 2016 al 2018.
Se seguirá trabajando en la definición de las  series con las que se cuente con información válida. </t>
  </si>
  <si>
    <t>Cantidad den Kg</t>
  </si>
  <si>
    <t>Barva</t>
  </si>
  <si>
    <t>Desamaprados</t>
  </si>
  <si>
    <t>Mora</t>
  </si>
  <si>
    <t>Gran total</t>
  </si>
  <si>
    <t>2020-2024</t>
  </si>
  <si>
    <t>RÍO CUARTO 1/</t>
  </si>
  <si>
    <t>Servicios forzados</t>
  </si>
  <si>
    <t>Matrimonio forzado</t>
  </si>
  <si>
    <t>Servidumbre sexual</t>
  </si>
  <si>
    <t>Mendicidad forzada</t>
  </si>
  <si>
    <t>Sandra Delgado Rodríguez</t>
  </si>
  <si>
    <t>Directora a.i., Dirección Vigilancia de la Salud</t>
  </si>
  <si>
    <t>sandra.delgado@misalud.go.cr</t>
  </si>
  <si>
    <t>Igual al indicador 11.7.2</t>
  </si>
  <si>
    <t>Nombre de la cuenca transfronteriza del río o lago</t>
  </si>
  <si>
    <t>Países que la comparten</t>
  </si>
  <si>
    <t xml:space="preserve">Es objeto de un acuerdo (totalmente/parcialmente) </t>
  </si>
  <si>
    <t>Cumple conm el criterio 1</t>
  </si>
  <si>
    <t>Cumple con el criterio 2</t>
  </si>
  <si>
    <t>Cumple comple con el criterio 4</t>
  </si>
  <si>
    <t>Superficie de la cuenca que es objeto de un acuerdo operativo dentro del territorio del país (en km2)</t>
  </si>
  <si>
    <t>Changuinola</t>
  </si>
  <si>
    <t>Grande de Térraba</t>
  </si>
  <si>
    <t>Costa Rica - Panamá</t>
  </si>
  <si>
    <t>Costa Rica - Nicaragua</t>
  </si>
  <si>
    <t>(A) Superficie total de las cuencas transfronterizas de ríos y lagos que son objeto de acuerdos operativos dentro del territorio del país (en km2)</t>
  </si>
  <si>
    <t>(B) Superficie total de las cuencas transfronterizas de ríos y lagos dentro del territorio del país (en km2)</t>
  </si>
  <si>
    <t>Nombre del acuífero transfronterizo</t>
  </si>
  <si>
    <t>Sistema acuífero Sixaola</t>
  </si>
  <si>
    <t>Superficie del acuífero dentro del terrritorio del país (en km2)</t>
  </si>
  <si>
    <t>Cumple con el criterio 3</t>
  </si>
  <si>
    <t xml:space="preserve">Si </t>
  </si>
  <si>
    <t>Cumple comple con el criterio 3</t>
  </si>
  <si>
    <t xml:space="preserve">No </t>
  </si>
  <si>
    <t>( C) Subtotal: superficie de acuíferos transfronterizos que son objeto de acuerdos operativos dentro del territorio del país (en km2)</t>
  </si>
  <si>
    <t>(D) Superficie total de los acuíferos transfronterizos (en km2)</t>
  </si>
  <si>
    <t>Porcentaje de la superficie de las cuencas transfronterizas que son objeto de un acuerdo operativo</t>
  </si>
  <si>
    <t>(A) Superficie total de las cuencas transfronterizas de ríos y lagos que son objeto de acuerdos operativos d (en km2)</t>
  </si>
  <si>
    <t>Metodología
1. Utilizando la información recopilada en la sección II, la información recogida en esta sección permite calcular el indicador global 6.5.2 del Objetivo de Desarrollo Sostenible, que se define como la proporción de la superficie de cuencas transfronterizas con un acuerdo operativo para la cooperación en la esfera del agua.
2. La metodología de seguimiento paso a paso para el indicador 6.5.2, elaborada por la CEPE/ONU y la UNESCO dentro del marco de ONU-Agua, se debe consultar para obtener detalles sobre los datos necesarios, las definiciones y el cálculo.a
3. El valor del indicador a nivel nacional se obtiene sumando la superficie de las cuencas transfronterizas (cuencas de ríos, lagos, y acuíferos) de un país que sean objeto de un acuerdo operativo y dividiendo la superficie obtenida por la superficie total de todas las cuencas transfronterizas del país en cuestión (cuencas de ríos y lagos, y acuíferos).
4. Las cuencas transfronterizas son cuencas de aguas transfronterizas, es decir, de aguas superficiales (especialmente ríos, lagos) o de aguas subterráneas que señalan, cruzan o están ubicadas en los límites de dos o más estados. Para el cálculo de dicho indicador, para un río o lago transfronterizo, la superficie de la cuenca viene determinada por la extensión de su zona de recarga. Para aguas subterráneas, el área considerada es la de la extensión del acuífero.
5. Un «acuerdo de cooperación hídrica» es un tratado bilateral o multilateral, un convenio, un acuerdo u otro arreglo formal entre países ribereños que proporciona un marco para la cooperación en la gestión de las aguas transfronterizas.
6. Para que un acuerdo se considere «operativo» debe cumplir todos los siguientes criterios:
a) existe un órgano conjunto, mecanismo conjunto o comisión (p.ej. un organismo de cuenca) para la cooperación transfronteriza (criterio 1);
b) en forma de reuniones (bien a nivel político o técnico) se producen las comunicaciones formales periódicas (al menos una vez al año) entre los países ribereños (criterio 2);
c) entre los países ribereños se han acordado objetivos comunes, una estrategia común, un plan conjunto o coordinado de gestión, o un plan de acción (criterio 3);
d) hay un intercambio periódico (al menos una vez al año) de datos y de información (criterio 4).
Cálculo del indicador 6.5.2
7. Por favor enumere en la siguiente tabla las cuencas transfronterizas (ríos, lagos y acuíferos) existentes en el territorio de su país y facilite la siguiente información para cada una de ellas:
a) el país o países que comparten la cuenca;
b) la superficie de la cuenca (la zona de recarga de los ríos o lagos y del acuífero en el caso de las aguas subterráneas) dentro del territorio de su país (en kilómetros cuadrados [km²]);
c) si se ha proporcionado un mapa y/o un archivo de intercambio de información geográfica (shapefile) del sistema de información geográfica (SIG) de la cuenca;
d) si existe un acuerdo vigente en la cuenca;
e) la verificación de cada uno de los cuatro criterios establecidos para evaluar la operatividad;
f) la superficie de la cuenca dentro del territorio de su país que es objeto de un acuerdo de cooperación que se considera operativo de acuerdo con los criterios mencionados anteriormente.
8. En caso de que exista un acuerdo operativo solo para una sub-cuenca o una parte de una cuenca, cite por favor esa sub-cuenca justo después de la cuenca transfronteriza de la que forma parte. En caso de que exista un acuerdo operativo para toda la cuenca, no enumere las sub-cuencas en la tabla siguiente.</t>
  </si>
  <si>
    <t>Porcentaje de la superficie de las cuencas transfronterizas de ríos y lagos que son objeto de un acuerdo operativo:
Superficie total de las cuencas/sub-cuencas transfronterizas de ríos y lagos que son objeto de acuerdos operativos dentro del territorio del país (en km2) /Superficie total de las cuencas transfronterizas de ríos y lagos dentro del territorio del país (en km2) x 100 =
Acuíferos:
Porcentaje de la superficie de los acuíferos transfronterizos que son objeto de un acuerdo operativo:
Subtotal: superficie de acuíferos transfronterizos que son objeto de acuerdos operativos dentro del territorio del país (en km2) /Superficie total de los acuíferos transfronterizos (en km2) x 100=
Indicador 6.5.2 de los Objetivos de Desarrollo Sostenible:
Porcentaje de la superficie de las cuencas transfronterizas que son objeto de un acuerdo operativo:
((Superficie total de las cuencas/sub-cuencas transfronterizas de ríos y lagos que son objeto de acuerdos operativos dentro del territorio del país (en km2) + Subtotal: superficie de acuíferos transfronterizos que son objeto de acuerdos operativos dentro del territorio del país (en km2))/(Superficie total de las cuencas transfronterizas de ríos y lagos dentro del territorio del país (en km2) + Superficie total de los acuíferos transfronterizos (en km2))) x 100 =</t>
  </si>
  <si>
    <t>Superficie total de las cuencas/sub-cuencas transfronterizas de ríos y lagos que son objeto de acuerdos operativos dentro del territorio del país (en km2)
Subtotal: superficie de acuíferos transfronterizos que son objeto de acuerdos operativos dentro del territorio del país (en km2)
Superficie total de las cuencas transfronterizas de ríos y lagos dentro del territorio del país (en km2) 
Superficie total de los acuíferos transfronterizos (en km2)</t>
  </si>
  <si>
    <t>N.A</t>
  </si>
  <si>
    <t>Subterraneas y superficial</t>
  </si>
  <si>
    <t>Director de Aguas</t>
  </si>
  <si>
    <t>Silvia Arguedas Villalobos</t>
  </si>
  <si>
    <t>arguedasvs@bccr.fi.cr</t>
  </si>
  <si>
    <t>Uso energético primario total: terajulios.
Producto Interno Bruto (PIB): millones de colones encadenados, año de referencia 2012.
Uso energético primario total / PIB: terajulios / millón de colones encadenados, año de referencia 2012.</t>
  </si>
  <si>
    <t>Fuente: Banco Central de Costa Rica y datos del Instituto Nacional de Estadística y Censos, 2010-2021.</t>
  </si>
  <si>
    <t>vargasch@bccr.fi.cr</t>
  </si>
  <si>
    <t xml:space="preserve">     Comercio al por mayor y al por menor (G)</t>
  </si>
  <si>
    <t>Fuente: Banco Central de Costa Rica.</t>
  </si>
  <si>
    <t>1.1 ¿Cuál es la situación en materia de políticas, leyes y planes para respaldar la gestión integrada de los recursos hídricos (GIRH) a nivel nacional?</t>
  </si>
  <si>
    <t>a. Política nacional sobre recursos hídricos o semejante.</t>
  </si>
  <si>
    <t>Descripción de la situación: El país dispone de la Política Hídrica Nacional (2009), el Plan Nacional de Gestión Integrada de Recursos Hídricos (2008), la Agenda del Agua Costa Rica 2013-2030 y la Política Nacional de Adaptación al Cambio Climático que son políticas nacionales, sin embargo, la aplicación de estas normas ha sido limitada en algunos temas, o bien se carece de un monitoreo constante de los avances que las diferentes entidades realizan de los instrumentos de política pública. La primera política hídrica se desarrolló en el 2002 fue muy básica, así que se produjo un gran avance con la actualización del 2009. No obstante, el país ha mostrado avances del 2017 al 2020 en la vinculación de las diferentes políticas sectoriales, sin embargo, los esfuerzos pretenden materializar en una política país. Entre las políticas sectoriales que se destacan como un gran esfuerzo es la política de agua potable, la política de saneamiento que incluye un Plan Nacional de Inversiones para el cumplimiento de las metas del país y la política de organización y fortalecimiento de la gestión comunitaria de los acueductos comunales y la política de género de los Acueductos Comunales. Estas políticas sectoriales se crearon con una visión de gestión integrada de los recursos hídricos, que evite duplicidades y permita un seguimiento estratégico.</t>
  </si>
  <si>
    <t>1.2 ¿Cuál es la situación en materia de políticas, leyes y planes para respaldar la GIRH a otros niveles?</t>
  </si>
  <si>
    <t>a. Política subnacional[1] sobre recursos hídricos o semejante.</t>
  </si>
  <si>
    <t>b. Planes de gestión de cuencas o acuíferos[2] o similares basados en la GIRH.</t>
  </si>
  <si>
    <t>c. Acuerdos de gestión hídrica transfronteriza[3].</t>
  </si>
  <si>
    <t>d. Normativa subnacional[4] sobre recursos hídricos (leyes, decretos, ordenanzas y equivalentes)[5].</t>
  </si>
  <si>
    <t xml:space="preserve">2.1 ¿Cuál es la situación de las instituciones en cuanto a la implementación de la GIRH a nivel nacional? </t>
  </si>
  <si>
    <t xml:space="preserve">a. Autoridades administrativas nacionales[6] que abanderan la implementación de la GIRH. </t>
  </si>
  <si>
    <t>Las autoridades administrativas tienen un mandato explícito para coordinar la implementación de la GIRH y la capacidad[7] para orientar la formulación de un plan para la GIRH.</t>
  </si>
  <si>
    <t>b. Coordinación entre autoridades administrativas nacionales que representan a distintos sectores[8] en materia de recursos hídricos, políticas, planificación y gestión.</t>
  </si>
  <si>
    <t>c. Participación de la esfera pública[9] en los recursos hídricos, las políticas, la planificación y la gestión en el plano nacional.</t>
  </si>
  <si>
    <t xml:space="preserve">Cooperación: Se han establecido mecanismos[10] que faciliten la participación de la esfera pública en los procesos de interés sobre políticas, planificación y gestión, y se usan habitualmente. </t>
  </si>
  <si>
    <t>d. Participación del sector privado[11] en el desarrollo, la gestión y el uso de los recursos hídricos.</t>
  </si>
  <si>
    <t xml:space="preserve">Cooperación: Se han establecido mecanismos[12] para que el sector privado participe y se forjen alianzas, y se usan habitualmente. </t>
  </si>
  <si>
    <t>e. Desarrollo de la capacidad en materia de GIRH[13].</t>
  </si>
  <si>
    <t>a. Organizaciones[14] del nivel de las cuencas o acuíferos[15] que dirigen la implementación de la GIRH.</t>
  </si>
  <si>
    <t>Las autoridades administrativas tienen un mandato explícito para coordinar la implementación de la GIRH y la capacidad[16] para orientar la formulación de un plan para la GIRH.</t>
  </si>
  <si>
    <t>b. Participación de la esfera pública[17] en los recursos hídricos, las políticas, la planificación y la gestión a nivel local[18].</t>
  </si>
  <si>
    <t>Cooperación: Se han establecido mecanismos[19] que faciliten la participación de la esfera pública en los procesos de interés sobre políticas, planificación y gestión, y se usan habitualmente.</t>
  </si>
  <si>
    <t>c. Participación de grupos vulnerables en la planificación y la gestión de los recursos hídricos[20].</t>
  </si>
  <si>
    <t xml:space="preserve">La participación de los grupos vulnerables se plantea en parte, pero no se han instaurado procedimientos manifiestos[21]. </t>
  </si>
  <si>
    <t>La participación de los grupos vulnerables es provechosa[22] y habitual, en los casos en los que es pertinente.</t>
  </si>
  <si>
    <t>d. Perspectivas de género que se incluyen en leyes, planes o semejantes en el marco de la gestión de los recursos hídricos[23].</t>
  </si>
  <si>
    <t>Los objetivos de género[24] se han logrado en parte (las actividades se supervisan y se financian parcialmente).</t>
  </si>
  <si>
    <t>e. Marco institucional para la gestión hídrica transfronteriza[25].</t>
  </si>
  <si>
    <t>f. Autoridades administrativas subnacionales[26] que abanderan la implementación de la GIRH[27].</t>
  </si>
  <si>
    <t>Las autoridades administrativas tienen un mandato explícito para coordinar la implementación de la GIRH y la capacidad[28] para orientar la formulación de un plan para la GIRH.</t>
  </si>
  <si>
    <t>a. Seguimiento de la disponibilidad del agua a nivel nacional[29] (que incluye las aguas subterráneas o de superficie, dependiendo del país).</t>
  </si>
  <si>
    <t>Descripción de la situación: Existen esfuerzos importantes en la generación de información referente a la disponibilidad del agua superficial y subterránea. Por ejemplo, la Comisión Técnica Interinstitucional de Estadísticas del Agua para la coordinación en la generación de información, el Plan de Monitoreo de Aguas subterráneas a nivel interinstitucional, la disponibilidad de balances hídricos, aunque desactualizados y con alcance limitado, la existencia del Sistema Nacional de Información para la Gestión Integrada del Recurso Hídrico (SINIGIRH) y el Sistema de Monitoreo de Agua Subterránea en Tiempo Real (SIMASTIR). La información aún es de alcance limitado para los usuarios. Se han desarrollado estudios a nivel de acuíferos costeros de la Provincia de Guanacaste como por ejemplo para los acuíferos de Tamarindo, Brasilito, Coco, Ocotal, Potrero y además en algunos acuíferos continentales como son los del Valle Central y Manta.</t>
  </si>
  <si>
    <t>b. Gestión del agua para un uso sostenible y eficaz[30] desde el nivel nacional (que incluye las aguas subterráneas o de superficie, dependiendo del país).</t>
  </si>
  <si>
    <t>c. Control de la contaminación[31] desde el nivel nacional.</t>
  </si>
  <si>
    <t>d. Gestión de los ecosistemas relacionados con el agua[32] desde el nivel nacional.</t>
  </si>
  <si>
    <t>e. Instrumentos de gestión encaminados a reducir las repercusiones de los desastres relacionados con el agua[33] desde el nivel nacional.</t>
  </si>
  <si>
    <t>3.2 ¿Cuál es la situación de los instrumentos de gestión que respaldan la implementación de la GIRH a otros niveles?</t>
  </si>
  <si>
    <t>a. Instrumentos de gestión de cuencas[34].</t>
  </si>
  <si>
    <t>b. Instrumentos de gestión de acuíferos[35].</t>
  </si>
  <si>
    <t>c. Difusión de información en el ámbito doméstico y a todos los niveles[36].</t>
  </si>
  <si>
    <t>Todos los datos de interés están disponibles en línea y son de dominio público.</t>
  </si>
  <si>
    <t xml:space="preserve">Los acuerdos de intercambio de información se aplican de manera eficaz[37]. </t>
  </si>
  <si>
    <t>Todos los datos de interés están disponibles en línea y los países participantes pueden acceder a ellos.</t>
  </si>
  <si>
    <t xml:space="preserve">a. Presupuesto nacional[38] para la infraestructura[39] de los recursos hídricos (inversiones y gastos recurrentes). </t>
  </si>
  <si>
    <t>b. Presupuesto nacional de los elementos de la GIRH[40] (inversiones y gastos recurrentes).</t>
  </si>
  <si>
    <t>4.2 ¿Cuál es la situación de la financiación del desarrollo y la gestión de los recursos hídricos a otros niveles?</t>
  </si>
  <si>
    <t xml:space="preserve">a. Presupuesto subnacional o de las cuencas para la infraestructura[41] de los recursos hídricos (inversiones y costos recurrentes). </t>
  </si>
  <si>
    <t>b. Ingresos recaudados para los elementos de la GIRH[42].</t>
  </si>
  <si>
    <t>c. Financiación de la cooperación transfronteriza[43].</t>
  </si>
  <si>
    <t>d. Presupuesto subnacional o de las cuencas para los elementos de la GIRH[44] (inversiones y gastos recurrentes).</t>
  </si>
  <si>
    <t>[1] El término «subnacional» engloba jurisdicciones que no tienen carácter nacional, como los estados, las provincias, las prefecturas, los condados, los municipios, las regiones o los departamentos. Para contestar a la pregunta en los casos en los que no</t>
  </si>
  <si>
    <t xml:space="preserve">[2] En el nivel de las cuencas o acuíferos, incluya únicamente las cuencas hidrográficas y lacustres y los acuíferos más destacados en cuanto al suministro de agua u otros motivos. Esta pregunta solo concierne a estos acuíferos o cuencas. Es probable que </t>
  </si>
  <si>
    <t>[3] En los anexos A y B encontrará la definición de «transfronterizo» y orientaciones sobre cómo contestar las preguntas relacionadas con este ámbito. Todas las respuestas sobre el nivel transfronterizo deben reflejar la situación en los acuíferos y cuenc</t>
  </si>
  <si>
    <t>[4] El término «subnacional» engloba jurisdicciones que no tienen carácter nacional, como los estados, las provincias, las prefecturas, los condados, los municipios, las regiones o los departamentos. Para contestar a la pregunta en los casos en los que no</t>
  </si>
  <si>
    <t>[5] Esta pregunta sustituye a la pregunta 1.2d del instrumento de encuesta de referencia, que concernía solo a los países federales.</t>
  </si>
  <si>
    <t>[6] Las «autoridades administrativas» pueden ser un ministerio o varios, así como otras organizaciones, instituciones, organismos u órganos que cuenten con el mandato y la financiación del Gobierno.</t>
  </si>
  <si>
    <t>[7] En este contexto, la «capacidad» significa que las autoridades responsables han de adaptarse a la complejidad de los obstáculos en materia de agua que hay que superar, y contar con los conocimientos y las competencias técnicas necesarios —como la plan</t>
  </si>
  <si>
    <t>[8] Comprende la coordinación entre las autoridades administrativas sobre las que recae la responsabilidad de la gestión hídrica y las que están a cargo de otros sectores (como la agricultura, la energía, el clima, el medio ambiente, etc.) que dependen de</t>
  </si>
  <si>
    <t xml:space="preserve">[9] «La esfera pública» engloba a todas las partes interesadas a las que pueda afectar cualquier tipo de cuestión o intervención relacionada con los recursos hídricos; es decir, organizaciones, instituciones, los círculos académicos, la sociedad civil y </t>
  </si>
  <si>
    <t xml:space="preserve">[10] Los mecanismos pueden ser, entre otros, políticas, leyes, estrategias, planes u otros procedimientos operativos formales destinados a la participación de los integrantes de la esfera pública. </t>
  </si>
  <si>
    <t xml:space="preserve">[11] El sector privado abarca las empresas y grupos con ánimo de lucro, pero no el Gobierno o la sociedad civil. Si bien esta pregunta se centra primordialmente en el ámbito nacional, responda pensando en el nivel que sea más oportuno para el contexto de </t>
  </si>
  <si>
    <t xml:space="preserve">[12] Los mecanismos pueden ser, entre otros, políticas, leyes, estrategias, planes u otros procedimientos operativos formales destinados a la participación del sector privado. </t>
  </si>
  <si>
    <t>[13] Desarrollo de la capacidad en materia de GIRH: la mejora de las competencias, las herramientas, los recursos y los incentivos de las personas y las instituciones a todos los niveles con el objetivo de potenciar la implementación de la GIRH. Es fundam</t>
  </si>
  <si>
    <t xml:space="preserve">[14] Puede tratarse de una organización, un comité, un mecanismo interministerial o cualquier otro método de cooperación para gestionar recursos hídricos en el nivel de las cuencas. </t>
  </si>
  <si>
    <t>[15] En el nivel de las cuencas o acuíferos, incluya únicamente las cuencas hidrográficas y lacustres y los acuíferos más destacados en cuanto al suministro de agua u otros motivos. Esta pregunta solo concierne a estos acuíferos o cuencas. Es probable que</t>
  </si>
  <si>
    <t>[16] La definición de «capacidad» se encuentra en la nota a pie de página n.º 12. Además de tener la capacidad, las autoridades también deben estar realmente al mando de la ejecución de estas actividades.</t>
  </si>
  <si>
    <t xml:space="preserve">[17] «La esfera pública» engloba a todas las partes interesadas a las que pueda afectar cualquier tipo de problema o intervención relacionado con los recursos hídricos; es decir, organizaciones, instituciones, los círculos académicos, la sociedad civil y </t>
  </si>
  <si>
    <t>[18] Algunos ejemplos de «nivel local» son el nivel municipal (como ciudades, pueblos y aldeas); el nivel comunitario; el nivel de la cuenca, el acuífero, el afluente y el delta; y las asociaciones de usuarios del agua.</t>
  </si>
  <si>
    <t>[19] Los mecanismos pueden ser, entre otros, políticas, leyes, estrategias, planes u otros procedimientos operativos formales destinados a la participación de los integrantes de la esfera pública.</t>
  </si>
  <si>
    <t>[20] Grupos vulnerables: conjuntos de personas que sufren exclusión o marginalización de tipo económica, política o social. Pueden ser, entre otros, colectivos indígenas, minorías étnicas, migrantes (refugiados, desplazados internos y solicitantes de asil</t>
  </si>
  <si>
    <t>[21] Entre estos «procedimientos» pueden contarse los procesos operativos diseñados para, por ejemplo, concienciar, reducir las barreras lingüísticas y facilitar la interacción con grupos vulnerables concretos.</t>
  </si>
  <si>
    <t xml:space="preserve">[22] «Provechosa» denota que se escucha la opinión de estos colectivos, que contribuyen a la toma de decisiones y que influyen en los resultados. Sigue la línea de la declaración de entendimiento común de las Naciones Unidas sobre un enfoque basado en los </t>
  </si>
  <si>
    <t>[23] Consulte la argumentación sobre el género que aparece al comienzo de la sección 2. Algunos de los mecanismos que tienen en cuenta el género son las leyes, las políticas, los planes, las estrategias u otros marcos o procedimientos diseñados para alcan</t>
  </si>
  <si>
    <t>[24] Los objetivos de género apuntan fundamentalmente a que la participación y la influencia en la gestión de los recursos hídricos sean igualitarias a todos los niveles. Para hacer un seguimiento de la situación, algunas de las opciones son (indique si s</t>
  </si>
  <si>
    <t>[25] Un marco institucional puede incluir un órgano conjunto, un mecanismo, una autoridad, un comité, una comisión u otro acuerdo de este carácter. Incumbe a los acuíferos y cuencas internacionales.</t>
  </si>
  <si>
    <t>[26] «Subnacional» incluye, entre otros, provincias, estados, condados, zonas de gobierno local y municipios. En este caso, no engloba el nivel de los acuíferos o las cuencas, puesto que se examina en la pregunta 2.2a. Responda a la pregunta teniendo en c</t>
  </si>
  <si>
    <t>[27] Esta pregunta sustituye a la pregunta 2.2f de la encuesta de referencia, que concernía solo a los países federales. Es el resultado de constatar que muchos países que no son federales cuentan con autoridades subnacionales que gestionan los recursos h</t>
  </si>
  <si>
    <t xml:space="preserve">[28] La definición de «capacidad» se encuentra en la nota a pie de página n.º 12. Además de tener la capacidad, las autoridades también deben estar realmente al mando de la ejecución de estas actividades. </t>
  </si>
  <si>
    <t>[29] Consulte la definición de «supervisión» en el apartado de terminología.</t>
  </si>
  <si>
    <t xml:space="preserve">[30] Algunos de estos recursos son las medidas de gestión de la demanda (por ejemplo, medidas técnicas, incentivos financieros, educación y sensibilización para reducir el gasto de agua o potenciar el uso eficiente de los recursos hídricos, conservación, </t>
  </si>
  <si>
    <t>[31] Comprende normativas, directrices sobre la calidad del agua, el seguimiento de la calidad del agua, instrumentos económicos (como impuestos y tasas), sistemas de mercados de cuotas de contaminación, la educación, el análisis de las fuentes de contami</t>
  </si>
  <si>
    <t>[32] Los ecosistemas relacionados con el agua son, entre otros, los ríos, los lagos, los acuíferos, los humedales, los bosques y las montañas. La gestión de estos ecosistemas abarca instrumentos como los planes de gestión, la evaluación de las necesidades</t>
  </si>
  <si>
    <t>[33] Los «instrumentos de gestión» pueden abarcar el conocimiento del riesgo de desastres, así como el fortalecimiento de su gobernanza y la inversión en su reducción, y la contribución a la preparación para casos de desastre. Las «repercusiones» son de t</t>
  </si>
  <si>
    <t>[34] La gestión de cuencas y acuíferos implica la gestión del agua en la escala hidrológica correspondiente empleando las aguas superficiales de las cuencas o acuíferos como unidad de gestión, y puede requerir el desarrollo, el uso y la elaboración de pla</t>
  </si>
  <si>
    <t>[35] Véase la nota a pie de página anterior sobre instrumentos de gestión de cuencas, que también se aplica a los acuíferos.</t>
  </si>
  <si>
    <t xml:space="preserve">[36] Comprende acuerdos más formales de intercambio de datos entre usuarios, así como el acceso de la población general cuando proceda. </t>
  </si>
  <si>
    <t>[37] Por ejemplo, se han puesto en práctica mecanismos técnicos e institucionales que permiten el intercambio de información de conformidad con los acuerdos entre países ribereños (como una base de datos regional o una plataforma de intercambio de datos c</t>
  </si>
  <si>
    <t>[38] La dotación de fondos para recursos hídricos puede incluirse en múltiples categorías presupuestarias o en distintos documentos de inversión. Por lo tanto, instamos a quienes cumplimenten la encuesta a que analicen diversas fuentes para obtener esta i</t>
  </si>
  <si>
    <t xml:space="preserve">[39] La infraestructura abarca tanto estructuras materiales —presas, canales, estaciones de bombeo, defensas contra las inundaciones, estaciones de tratamiento, etc.— como estructuras inmateriales y medidas ambientales, como la gestión de la captación de </t>
  </si>
  <si>
    <t xml:space="preserve">[40] «Elementos de la GIRH» abarca todas las actividades que exigen financiación y que se detallan en las secciones 1, 2 y 3 de esta encuesta, como las políticas, la formulación y planificación de leyes, el fortalecimiento institucional, la coordinación, </t>
  </si>
  <si>
    <t xml:space="preserve">[41] La infraestructura abarca tanto estructuras materiales —presas, canales, estaciones de bombeo, defensas contra las inundaciones, estaciones de tratamiento, etc.— como estructuras inmateriales y medidas ambientales, como la gestión de la captación de </t>
  </si>
  <si>
    <t>[42] Los «elementos de la GIRH» se explican en la nota a pie de página anterior. Nivel: es probable que los ingresos procedan de los usuarios del ámbito local, del de las cuencas o del de los acuíferos, aunque también pueden obtenerse en otros niveles nac</t>
  </si>
  <si>
    <t>[43] En esta pregunta, los «Estados Miembros» son aquellos países ribereños que han suscrito el acuerdo. Las «contribuciones» son el porcentaje de fondos anuales que procede de los presupuestos públicos de los Estados Miembros y que se ha acordado destina</t>
  </si>
  <si>
    <t xml:space="preserve">[44] «Elementos de la GIRH» abarca todas las actividades que exigen financiación y que se detallan en las secciones 1, 2 y 3 de esta encuesta, como las políticas, la formulación y planificación de leyes, el fortalecimiento institucional, la coordinación, </t>
  </si>
  <si>
    <t xml:space="preserve">1. La encuesta contiene 30 preguntas divididas en los cuatro componentes principales descritos anteriormente.
2. Cada pregunta recibe un puntaje entre 0 y 100, en incrementos de 10, basado en las siguientes 6 categorías principales:
• Muy bajo (0)
• Baja (20)
• Medio-bajo (40)
• De mediano a alto (60)
• Alto (80)
• Muy alto (100)
Tenga en cuenta que se proporciona una guía de cada categoría para cada pregunta, para asegurar resultados objetivos y comparables.
3. Para obtener una puntuación de 0 a 100 para cada componente se utiliza un promedio no ponderado de los puntajes por pregunta dentro de cada uno de los cuatro componentes.
4. Las puntuaciones de los componentes se promedian (sin ponderar) para dar la puntuación del indicador, expresada como un porcentaje entre 0 y 100.
</t>
  </si>
  <si>
    <t>Unidad de Salud Ambiental de la Dirección de Protección Radiológica y Salud Ambiental.</t>
  </si>
  <si>
    <t>(506) 2233-6922 / 8939-2465</t>
  </si>
  <si>
    <t>Manufactura y construcción</t>
  </si>
  <si>
    <t>Servicios</t>
  </si>
  <si>
    <t>Porcentaje de agua utilizada por sector (% del total)</t>
  </si>
  <si>
    <t>*/ Cr es un coeficiente para corregir el valor agregado de la agricultura, por aquella producción que se realiza utilizando agua de lluvia. Para ver la información del cálculo, consultar el metadato.</t>
  </si>
  <si>
    <t>Eficiencia (CRC/m3)</t>
  </si>
  <si>
    <t>Tasa de cambio (%)</t>
  </si>
  <si>
    <t xml:space="preserve">Nota: El servicio de la deuda externa incluye comisiones.
Fuente: Ministerio de Hacienda con datos del Banco Central de Costa Rica, 2010-2016
</t>
  </si>
  <si>
    <t>https://unstats.un.org/sdgs/indicators/database/?indicator=15.5.1</t>
  </si>
  <si>
    <t>Fuente: Ministerio de Ambiente y Energía, Programa REDD/CCDA-GIZ-SINAC 2015. Inventario Forestal de Costa Rica e Instituto Metereológico Nacional, Inventario Nacional de Gases de Efecto Invernadero y absorción de carbono, 2012</t>
  </si>
  <si>
    <t xml:space="preserve">Fuente: Ministerio de Ambiente y Energía, Sistema Nacional de Áreas de Conservación, Inventario Forestal Nacional 2014 </t>
  </si>
  <si>
    <t>Fuente: Ministerio de Ambiente y Energía, Sistema Nacional de Áreas de Conservación,2019 . Informe FRA-FAO 2020</t>
  </si>
  <si>
    <t>Fuente: Ministerio de Ambiente y Energía, Sistema Nacional de Áreas de Conservación, Mapa ASP 2019</t>
  </si>
  <si>
    <t>Fuente: Ministerio de Ambiente y Energía, Sistema Nacional de Áreas de Conservación, Departamento de Información y Regularización Territorial, 2019</t>
  </si>
  <si>
    <t>Fuente: Instituto Costarricense de Pesca y Acuicultura, 2019</t>
  </si>
  <si>
    <t>Fuente: Ministerio de Salud, con base en información generada en inventario (2019)</t>
  </si>
  <si>
    <t>Fuente: Tribunal Supremo de Elecciones, Cómputo de Votos 2002-2020.</t>
  </si>
  <si>
    <t>Objetivos</t>
  </si>
  <si>
    <t xml:space="preserve">Desagregación por </t>
  </si>
  <si>
    <t>Objetivo 2.</t>
  </si>
  <si>
    <t>Objetivo 6.</t>
  </si>
  <si>
    <t>Educación de la jefatura del hogar</t>
  </si>
  <si>
    <t>Capacidad instalada en vatios</t>
  </si>
  <si>
    <t>Vatios per cápita</t>
  </si>
  <si>
    <t>Capacidad instalada en generación de energía renovable, vatios per cápita.</t>
  </si>
  <si>
    <t xml:space="preserve">
</t>
  </si>
  <si>
    <t>• Capacidad instalada en vatios para la generación de energías renovables.
• Población estimada a mitad del año.</t>
  </si>
  <si>
    <t>Informe anual de generación y demanda eléctrica. Centro Nacional de Control de Energía. Instituto Costarricense de Electricidad. Disponible en: https://apps.grupoice.com/CenceWeb/CenceDescargaArchivos.jsf?init=true&amp;categoria=3&amp;codigoTipoArchivo=3008</t>
  </si>
  <si>
    <t>1/ Los empleadores agrícolas de 6 a 9 trabajadores son muy pocos por lo que con algún dato diferente al resto, la  variabilidad puede ser mayor entre observaciones. En el año 2020, hubo pocas observaciones y algunas con ingresos altos corroborados, por lo que el dato está por encima de la media con relación a años anteriores.</t>
  </si>
  <si>
    <t>(506) 22809280  Ext: 317 /Tel IP.: (506) 2527-1076</t>
  </si>
  <si>
    <t>Total de beneficiarios /2</t>
  </si>
  <si>
    <t>Banco Hipotecario de la Vivienda (BANHVI)/3</t>
  </si>
  <si>
    <t>Caja Costarricense de Seguro Social (CCSS)/4</t>
  </si>
  <si>
    <t>Consejo Nacional de Personas con Discapacidad (Conapdis)/5</t>
  </si>
  <si>
    <t>Fondo Nacional de Becas (FONABE)/6</t>
  </si>
  <si>
    <t>Ministerio de Salud (MS-OCIS)/7</t>
  </si>
  <si>
    <t>Ministerio de Trabajo y Seguridad Social (MTSS)/8</t>
  </si>
  <si>
    <t>Instituto Costarricense del Deporte y la Recreación (ICODER)/9</t>
  </si>
  <si>
    <t>AÑO</t>
  </si>
  <si>
    <t>10-14</t>
  </si>
  <si>
    <t>14-19</t>
  </si>
  <si>
    <t>Afganistan</t>
  </si>
  <si>
    <t>Bulgaria</t>
  </si>
  <si>
    <t>Costa De Marfil</t>
  </si>
  <si>
    <t>Cuba</t>
  </si>
  <si>
    <t>Federacion Rusa</t>
  </si>
  <si>
    <t>Irak</t>
  </si>
  <si>
    <t>Iran</t>
  </si>
  <si>
    <t>Mexico</t>
  </si>
  <si>
    <t>Nigeria</t>
  </si>
  <si>
    <t>Pakistan</t>
  </si>
  <si>
    <t>Panama</t>
  </si>
  <si>
    <t>Portugal</t>
  </si>
  <si>
    <t>Rep. Del Congo</t>
  </si>
  <si>
    <t>Rep. Dem. Del Congo</t>
  </si>
  <si>
    <t>Rep. Dominicana</t>
  </si>
  <si>
    <t>Rep. Pop. De China</t>
  </si>
  <si>
    <t>Siria</t>
  </si>
  <si>
    <t>Somalia</t>
  </si>
  <si>
    <t>Togo</t>
  </si>
  <si>
    <t>Ucrania</t>
  </si>
  <si>
    <t>* Número  de personas reconocidas como refugiadas</t>
  </si>
  <si>
    <t>Pais de origen, sexo y rango de edad</t>
  </si>
  <si>
    <t xml:space="preserve">Sistema Integrado de Extranjeros SIMMEL </t>
  </si>
  <si>
    <t>Registro Administrativo</t>
  </si>
  <si>
    <t>Eugenia Víctor Sánchez</t>
  </si>
  <si>
    <t>Jefe Unidad de Planificación</t>
  </si>
  <si>
    <t>(506)22998126- (506)22998127- (506)22998128-</t>
  </si>
  <si>
    <t>evictors@migracion.go.cr</t>
  </si>
  <si>
    <t>Asesora, Unidad de Planificación</t>
  </si>
  <si>
    <t>aporrass@migracion.go.cr</t>
  </si>
  <si>
    <t>Número  de personas reconocidas como refugiado desagregado por país de origen, sexo y rangos de edad</t>
  </si>
  <si>
    <t>Denuncias Enfermedades Profesionales</t>
  </si>
  <si>
    <t>Indice de incidencia</t>
  </si>
  <si>
    <t xml:space="preserve">horas Trabajadas </t>
  </si>
  <si>
    <t>2020 *</t>
  </si>
  <si>
    <t>* Cifras preliminares</t>
  </si>
  <si>
    <t>Registros administrativos</t>
  </si>
  <si>
    <t>Superintendencia de telecomunicaciones (SUTEL)</t>
  </si>
  <si>
    <t>Se depende de las estimaciones de población, para las cuales no han realizado ajustes por descenso de natalidad y  además si se toma en cuenta que el año 2020 fue año de pandemia, que afectaría sensiblemente las estimaciones.</t>
  </si>
  <si>
    <t>Costa Rica: Proporción de sitios de monitoreo de cuerpos de agua superficiales de buena calidad sobre el total de sitios monitoreados, 2020</t>
  </si>
  <si>
    <t>Península de Osa</t>
  </si>
  <si>
    <t>Golfito</t>
  </si>
  <si>
    <t>Corredores</t>
  </si>
  <si>
    <t>Quebradas</t>
  </si>
  <si>
    <t>FPS-GTE-01</t>
  </si>
  <si>
    <t>Rivas</t>
  </si>
  <si>
    <t>Pedregoso</t>
  </si>
  <si>
    <t>FPS-GTE-02</t>
  </si>
  <si>
    <t>San Isidro de El General</t>
  </si>
  <si>
    <t>Pacuar</t>
  </si>
  <si>
    <t>FPS-GTE-03</t>
  </si>
  <si>
    <t>General</t>
  </si>
  <si>
    <t>FPS-GTE-04</t>
  </si>
  <si>
    <t>Volcán</t>
  </si>
  <si>
    <t>Buenos Aires</t>
  </si>
  <si>
    <t>FPS-GTE-06</t>
  </si>
  <si>
    <t>Coto Brus</t>
  </si>
  <si>
    <t>FPS-GTE-07</t>
  </si>
  <si>
    <t>San Vito</t>
  </si>
  <si>
    <t>FPS-GTE-08</t>
  </si>
  <si>
    <t xml:space="preserve">Se puede desagregar por provincia, cantón, distrito, cuenca y cuerpo de agua superficial para el área de estudio. </t>
  </si>
  <si>
    <t xml:space="preserve">Las campañas para el levantamiento de la información están condicionadas por la estacionalidad que aplica para Costa Rica: seca, transición seca-lluviosa, lluviosa y transición lluviosa-seca. Estas cuatro campañas se han distribuido en cinco fases que constan de las siguientes regiones: Pacífico Central, Pacífico Norte, Norte, Caribe y Pacífico Sur.  
</t>
  </si>
  <si>
    <t xml:space="preserve">Mide la cantidad de sitios de monitoreo que cumplen con los estándares de buena calidad.
No mide las condiciones físicas y biológicas del agua en los sitios de monitoreo. 
No se considera de cobertura nacional ya que se monitoreo un punto específico dentro de un curso de agua que define la calidad del agua en ese sitio. Es importante indicar que se monitorean 32 de las 34 cuencas, correspondiente a un 94.11% de la extensión territorial total del país. Además, no se monitorean todas las cuencas tributarias.
Tiene limitaciones de comparabilidad con otros países, debido a que no se miden otros parámetros químicos como la salinidad y el fósforo.
</t>
  </si>
  <si>
    <t>Estrés hídrico</t>
  </si>
  <si>
    <t xml:space="preserve"> Changuinola</t>
  </si>
  <si>
    <t xml:space="preserve"> Esquinas</t>
  </si>
  <si>
    <t xml:space="preserve"> Grande de Térraba</t>
  </si>
  <si>
    <t xml:space="preserve"> Barú</t>
  </si>
  <si>
    <t xml:space="preserve"> Savegre</t>
  </si>
  <si>
    <t xml:space="preserve"> Naranjo</t>
  </si>
  <si>
    <t xml:space="preserve"> Damas</t>
  </si>
  <si>
    <t xml:space="preserve"> Parrita</t>
  </si>
  <si>
    <t xml:space="preserve"> Tusubres</t>
  </si>
  <si>
    <t xml:space="preserve"> Grande de Tárcoles</t>
  </si>
  <si>
    <t xml:space="preserve"> Jesús María</t>
  </si>
  <si>
    <t xml:space="preserve"> Barranca</t>
  </si>
  <si>
    <t xml:space="preserve"> Abangares</t>
  </si>
  <si>
    <t xml:space="preserve"> Bebedero</t>
  </si>
  <si>
    <t xml:space="preserve"> Tempisque</t>
  </si>
  <si>
    <t xml:space="preserve"> Zapote</t>
  </si>
  <si>
    <t xml:space="preserve"> Frío</t>
  </si>
  <si>
    <t xml:space="preserve"> Pocosol</t>
  </si>
  <si>
    <t xml:space="preserve"> San Carlos</t>
  </si>
  <si>
    <t xml:space="preserve"> Cureña</t>
  </si>
  <si>
    <t xml:space="preserve"> Sarapiquí</t>
  </si>
  <si>
    <t xml:space="preserve"> Chirripó</t>
  </si>
  <si>
    <t xml:space="preserve"> Tortuguero</t>
  </si>
  <si>
    <t xml:space="preserve"> Reventazón</t>
  </si>
  <si>
    <t xml:space="preserve"> Pacuare</t>
  </si>
  <si>
    <t xml:space="preserve"> Madre de Dios</t>
  </si>
  <si>
    <t xml:space="preserve"> Matina</t>
  </si>
  <si>
    <t xml:space="preserve"> Moín</t>
  </si>
  <si>
    <t xml:space="preserve"> Bananito</t>
  </si>
  <si>
    <t xml:space="preserve"> Banano</t>
  </si>
  <si>
    <t xml:space="preserve"> La Estrella</t>
  </si>
  <si>
    <t xml:space="preserve">Es la proporción entre el total de agua dulce extraída por todos los grandes sectores y el total de recursos de agua dulce renovables disponibles, tomando en cuenta el requerimiento de agua para el ambiente.
a) ETAD: Total de agua dulce extraída
Sumatoria de volúmenes anuales de concesiones registradas activas por la Dirección de Aguas en hectómetros cúbicos al año. Descartando los usos no consuntivos.
b) hr: Recursos totales de agua dulce renovable 
Diferencia de la precipitación anual y la evapotranspiración anual, según el Instituto Meteorológico Nacional. Estos datos fueron actualizados a partir de la información suministrada por el IMN, considerando el cambio en la metodología de cálculo. El cambio realizado se dio en la forma en el área de cálculo de variables, pasando de una división administrativa por distritos a una por cuenca hidrográfica.
-Precipitación anual: Promedio de la precipitación acumulada anual de dos estaciones por región climática. 14 estaciones meteorológicas en total.
Cantidad de agua que cae en una zona determinada y puede ocurrir como lluvia, neblina, nieve o rocío. 
-Evapotranspiración anual: 30,24% de la precipitación anual, obtenido según los datos del estudio de Balance Hídrico Superficial (ICE-CRRH, 2002) Período de registros 1970-2002.  
La evapotranspiración anual es la cantidad de agua que retorna a la atmosfera, tanto por transpiración de la vegetación como por la evaporación del suelo.
c) hamb: Requerimiento ambiental de agua.
10% del recurso total de agua dulce renovable. Esto es un valor comúnmente utilizado a nivel nacional. 
Son las cantidades de aguas requeridas para sostener los ecosistemas de agua dulce y estuarios.
</t>
  </si>
  <si>
    <t>Cuenca
Unidades hidrogeológicas</t>
  </si>
  <si>
    <t>Intensidad energética (GJ/Mill de col encadenados referencia 2017)</t>
  </si>
  <si>
    <t>PIB (Millones de colones encadenados referencia 2017)</t>
  </si>
  <si>
    <t>Nota 2</t>
  </si>
  <si>
    <t>Nota 2: serie se descontinuada  a partir de 2019 por cambio metodológico del BCCR</t>
  </si>
  <si>
    <t>Energía  por unidad de PIB (TJ/millón de colones  de 1991) (serie descontinuada a partir del 2017).
Energía  por unidad de PIB (GJ/Millón de colones encadenados referencia 2012) (serie descontinuada  partir del 2019).
Energía  por unidad de PIB (GJ/Millón de colones encadenados referencia 2017) (serie partir del 2020, datos históricos reconstruidos).</t>
  </si>
  <si>
    <t>Pastizales</t>
  </si>
  <si>
    <t>Kapo 1</t>
  </si>
  <si>
    <t>Kapo 2</t>
  </si>
  <si>
    <t>Kapo 3</t>
  </si>
  <si>
    <t>Kapo 4</t>
  </si>
  <si>
    <t>Kapo 5</t>
  </si>
  <si>
    <t>Kapo 6</t>
  </si>
  <si>
    <t>(1) Según la Hoja Metodlógica para el Indicador ODS 15.4.2. sobre el Indice de Cobertura Verde de Montaña, oficio SINAC-DE-942 del 05 de julio de 2018, cada cinco años con información del mapa del Inventario de Gases de Efecto Invernadero (GEI), y sujeto al Inventario Forestal Nacional (IFN) que no tiene una periodicidad regular definida, se estará comunicando la actualización de este indicador. El Instituto Meteorlógico Nacional realizo el procesamiento de imagenes geoespaciales para 2017 - 2018, el cual corresponde al período de 5 años establecido para este fin. Es importante señalar que actualmente el SINAC se encuentra en el proceso de procesamiento de información de imáganes Centinel para el año 2020 cuyos resultados se esperan concluir a finales del 2021 o principios del 2022, información requerida para el Inventario Nacional Forestal.</t>
  </si>
  <si>
    <t>C = ∑ (C1 ,C2 ,C3,C4,C5)
C1 = Cobertura Forestal en montaña
C2 = Cobertura Tierras de cultivo en montaña
C3 = Cobertura Tierras de pasto/matorrales en montaña
C4 = Cobertura Humedales en montaña
C5 = Cobertura de Otras tierras (páramos) en montaña
M = Área total de montaña
Es el cociente de la sumatoria de C (clasificación del área de coberturas verdes en montaña en hectáreas) entre el área total de montaña (hectáreas) donde C es la sumatoria de C1 , C2 , C3, C4, C5</t>
  </si>
  <si>
    <t>Definiciones IPCC</t>
  </si>
  <si>
    <t>Definiciones del IPCC ajustadas para Costa Rica</t>
  </si>
  <si>
    <t>• Porcentaje de la cobertura verde de montaña para las siguientes categorías:
o Cobertura forestal en montaña
o Cobertura tierras de cultivo en montaña
o Cobertura tierras de pasto/matorrales en montaña
o Cobertura humedales en montaña
o Cobertura otras tierras (páramos) en montaña</t>
  </si>
  <si>
    <t>Sonia Lobo Valverde</t>
  </si>
  <si>
    <t>Milena Gutiérrez Leitón</t>
  </si>
  <si>
    <t>Coordinadora Sistema de Información de Recursos Forestales (SIREFOR - SINAC)</t>
  </si>
  <si>
    <t>milena.gutierrez@sinac.go.cr</t>
  </si>
  <si>
    <t>Costa Rica: Indice de la Lista Roja, 1993-2021</t>
  </si>
  <si>
    <t>Catedral Metropolitana (SJ-01)</t>
  </si>
  <si>
    <t>Sección de Parques MSJ (SJ-02)</t>
  </si>
  <si>
    <t>Centro de Reciclaje de Hatillo MSJ (SJ-03)</t>
  </si>
  <si>
    <t>CNFL, La Uruca (SJ-04)</t>
  </si>
  <si>
    <t>Municipalidad de Escazú (ES-01)</t>
  </si>
  <si>
    <t>La Ribera, Belén (BE-01)</t>
  </si>
  <si>
    <t>Rectoría UNA, Heredia (HE-01)</t>
  </si>
  <si>
    <t>Estación Ferrocarril, Cartago (CA-01)</t>
  </si>
  <si>
    <t>Sede UTN, Alajuela (AL-01)</t>
  </si>
  <si>
    <t>Plantel MSJ, San José (SJ-05)</t>
  </si>
  <si>
    <t>Ministerio de Salud (SJ-06)</t>
  </si>
  <si>
    <t>N.D</t>
  </si>
  <si>
    <t>NOTA: El punto ES-01 fue movido a un nuevo lugar en el 2019.</t>
  </si>
  <si>
    <t>NOTA: El sitio SJO-05 fue movido al SJO-06.</t>
  </si>
  <si>
    <t xml:space="preserve">Promedios anuales de partículas finas (por ejemplo, PM2.5 y PM10) en las ciudades (ponderados según la población) </t>
  </si>
  <si>
    <t>La concentración Promedio Anual de PM2.5 y PM10 se expresa como la masa de partículas de tamaño menor a 2.5 µm y a 10 µm para un volumen determinado de aire. Está dada por la sumatoria de las concentraciones diarias de PM2.5 y PM10 registradas, divididas por el número de  días que registraron mediciones en  en el año.</t>
  </si>
  <si>
    <t xml:space="preserve"> µg/m3</t>
  </si>
  <si>
    <t>Ministerio deSalud  y Universidad Nacional de Costa Rica</t>
  </si>
  <si>
    <t>El informe de calidad del aire se emite anualmente. Los datos son provienen de la red de monitoreo manual de partículas.</t>
  </si>
  <si>
    <t xml:space="preserve"> Ana Villalobos Villalobos ( Ministerio de Salud) y Felix Rojas Marín  (Universidad Nacional) </t>
  </si>
  <si>
    <t>Jefe de la  Unidad de Protección Radiológica del Ministerio de Salud y Académico/Investigador Responsable de la UNA.</t>
  </si>
  <si>
    <t>Ministerio de Salud, Dirección de Protección Radiológica (DPRSA) y Salud Ambiental, y Universidad Nacional, Escuela de Ciencias Ambientales.</t>
  </si>
  <si>
    <t>(506) 22216058 (DPRSA) y (506) 22773292</t>
  </si>
  <si>
    <t>ana.villalobos@misalud.go.cr y jose.rojas.marin@una.ac.cr</t>
  </si>
  <si>
    <t>N.D. No disponible</t>
  </si>
  <si>
    <t>%</t>
  </si>
  <si>
    <t>7. Eco-bloques (Plásticos)</t>
  </si>
  <si>
    <t>Residuos ordinarios reciclados.</t>
  </si>
  <si>
    <t xml:space="preserve">1.  Envases (recipientes plásticos y tetra pak, bolsas). </t>
  </si>
  <si>
    <t>2.  Envases (recipientes plásticos) sin compactar (para artesanías y otros).</t>
  </si>
  <si>
    <t xml:space="preserve">3.  Aluminio (latas de aluminio, latón y hojalata), </t>
  </si>
  <si>
    <t xml:space="preserve">4.  Papel y cartón  </t>
  </si>
  <si>
    <t>5.  Vidrio (envases) quebrado para reciclar.</t>
  </si>
  <si>
    <t>6.  Vidrio (envases) sin quebrar (para artesanías y otros).</t>
  </si>
  <si>
    <t>8.  Otros residuos ordinarios.</t>
  </si>
  <si>
    <t xml:space="preserve">             </t>
  </si>
  <si>
    <t xml:space="preserve">Residuos ordinarios generados  </t>
  </si>
  <si>
    <t xml:space="preserve">Recuperación;  </t>
  </si>
  <si>
    <t xml:space="preserve">     Reciclaje;  </t>
  </si>
  <si>
    <t xml:space="preserve">     Compostaje;  </t>
  </si>
  <si>
    <t xml:space="preserve">     Co procesamiento; </t>
  </si>
  <si>
    <t xml:space="preserve">Población </t>
  </si>
  <si>
    <t xml:space="preserve">  b) Otros (Comercios, Escuelas, Colegios, Universidades, etc.)</t>
  </si>
  <si>
    <t>Tratamiento designado y disposición final</t>
  </si>
  <si>
    <t xml:space="preserve">Disposición final: </t>
  </si>
  <si>
    <t xml:space="preserve">   Otra disposición final de residuos ordinarios no adecuada (no tratada en instalaciones y no controlada) </t>
  </si>
  <si>
    <t xml:space="preserve">Provincia </t>
  </si>
  <si>
    <t xml:space="preserve">Rellenos Sanitarios </t>
  </si>
  <si>
    <t>Recuperado</t>
  </si>
  <si>
    <t>Recolectado</t>
  </si>
  <si>
    <t>No recolectado, con descarga final no adecuada (no controlado y no tratado)</t>
  </si>
  <si>
    <t>Generado</t>
  </si>
  <si>
    <t xml:space="preserve">Kilogramos </t>
  </si>
  <si>
    <t>kilogramos</t>
  </si>
  <si>
    <t>Total  Costa Rica</t>
  </si>
  <si>
    <t>Reciclaje</t>
  </si>
  <si>
    <t>Co-procesamiento</t>
  </si>
  <si>
    <t>Totales Recuperados</t>
  </si>
  <si>
    <t>kilogramos/dia</t>
  </si>
  <si>
    <t>camiones/dia</t>
  </si>
  <si>
    <t>Kilogramos/persona/dia</t>
  </si>
  <si>
    <t xml:space="preserve"> Generados con descarga final adecuada </t>
  </si>
  <si>
    <t>Fuente: Ministerio de Salud, 2019</t>
  </si>
  <si>
    <t>Gestores privados (varias Provincias)</t>
  </si>
  <si>
    <t>Camiones/día</t>
  </si>
  <si>
    <t xml:space="preserve">Nota: En el 2019 se estableció el tipo de eventos que se registran como desastres (lluvias intensas, inundaciones, caídad de granizo, vientos fuertes, rayería, flujos de lodo (cabezas de agua), deslizamientos (derrumbes), sequías. Deficit hídrico (Niño), frentes fríos, ciclones tropicales huracán, tormenta tropical, honda tropical, sistema de baja presión, mareas altas, oleaje fuerte, inundación costera, tsunami, sismos, caída de ceniza y rocas, lahares, gases, lluvia ácida, flujo de piroclástos, flujos de lava, incendios forestales, incendios estructutales, derrame de sustancias quimicas, daño y colapso de infraestructuras, explosiones, accidentes mayores, epidemias, plagas y contaminaciones. </t>
  </si>
  <si>
    <t xml:space="preserve">En el 2020 se inicia el registro de muertes por epidemias en estadísticas de desastres, en el marco de la emergencia nacional por la pandemia del Covid 19. En este año el país se ha visto afectados por los efectos indirtectos del Huracan Eta y la pandemia del Covid 19. </t>
  </si>
  <si>
    <t>Valor Presente</t>
  </si>
  <si>
    <t>Fuente: Ministerio de Hacienda, Secretaría Técnica de la Autoridad Presupuestaria, 2012-2020</t>
  </si>
  <si>
    <t>Serie Histórica de los ingresos, según liquidacion anual de ingresos.</t>
  </si>
  <si>
    <t>Fuente: Ministerio de Ambiente y Energía, Sistema Nacional de Áreas de Conservación, Departamento de Información y Regularización Territorial, 2021</t>
  </si>
  <si>
    <t>Fuente: Ministerio de Ambiente y Energía, Sistema Nacional de Áreas de Conservación, Mapa ASP 2021</t>
  </si>
  <si>
    <t>sandra.delgado@misalud.go,cr</t>
  </si>
  <si>
    <t>Centros de Recuperación de Residuos Valorizables Municipales y Centros de Recuperación de Residuos Valorizables Privados que reciben residuos ordinarios. Áreas Rectoras de Salud, Municipalidades y Concejos Distritales.</t>
  </si>
  <si>
    <t>Elaboración de cuestionarios para la captura de  los datos a los Gestores de Residuos ordinarios Privados,  Municipales y Concejos Distritales que Recolectan Residuos ordinarios.</t>
  </si>
  <si>
    <t>Los Indicadores sobre la fuente de la  generación de residuos ordinarios son estimados por los funcionarios de las Municipalidades debido a que las Municipalidades por lo general  no llevan un registro por separado de la recolección de estos en los establecimientos comerciales y casas de habitación, así como también  a los que no les recolectan los residuos ordinarios o los recolecta un gestor privado de residuos ordinarios o del todo no se recolecta por motivos de que el camión no puede ingresar por la topografía del lugar (requiere doble tracción), por el tamaño del camión que es grande y el caminó angosto o por la lejanía del vecindario. Lo anterior para efectos de estimar la fuente de la  generación de residuos ordinario (hogares, comercios y otros)  y si estos se recolectan en zonas urbanas o rurales.</t>
  </si>
  <si>
    <t>1. Proporción de residuos ordinarios recolectados a nivel nacional con descarga final adecuada del total de residuos ordinarios  generados.  Estimación de las toneladas de residuos ordinarios generados a nivel nacional  por año= (toneladas de residuos ordinarios enviados a un relleno sanitario o vertedero + toneladas de residuos ordinarios reciclados + toneladas de residuos ordinarios de reúso + toneladas de residuos utilizadas para compostaje en casas de habitación, comercios y centros de Compostaje +toneladas de residuos ordinarios utilizados para co procesamiento (incineración) )/toneladas de residuos ordinarios generados .  
2. Tasa nacional de residuos ordinarios enviados a rellenos sanitarios y vertederos= ((toneladas de residuos ordinarios recolectados y enviados a un relleno sanitario o vertedero)/total de residuos ordinarios generados)*100.  
3. Tasa nacional de residuos ordinarios utilizadas para compostaje =( (toneladas de residuos ordinarios utilizadas para compostaje en las casas de habitación, comercios y otros (Escuelas, Universidades, Colegios, restaurantes, etc.) + Toneladas de residuos ordinarios orgánicos recibidos en los Centros de Compostaje)/ total de residuos ordinarios generados)*100. 
4. Tasa nacional de residuos ordinarios utilizados para co procesamiento= (Total de residuos ordinarios no tradicionales utilizados para coprocesamiento + Toneladas de residuos ordinarios valorizables de rechazo por estar sucios no limpios o no tener mercado) utilizados para coprocesamiento )/total de residuos ordinarios generados )*100.  
5. Tasa nacional de residuos ordinarios  no tratadas en forma adecuada  (enterrada, quemada, depositada en ríos, quebradas, lotes baldíos, bordes de carreteras, etc.).= ( Estimación de las toneladas no recolectadas por gestores privados y municipales en casas de habitación, comercios y otros/ toneladas generadas de residuos ordinarios) *100.</t>
  </si>
  <si>
    <t xml:space="preserve"> Algunas Municipalidades que cuentan con Rellenos Sanitario o Vertedero, Centros de Recuperación de Residuos Valorizables y Centros de Compostaje, no tienen equipo para el pesaje de los camiones que ingresan la relleno sanitario o vertedero, por lo que se debe recurrir a estimaciones de la cantidad de residuos ordinarios de cada camión que ingresa.
No se incluyó el desglose por cantón  por la siguiente razón:
Si bien es cierto las Municipalidades reportan los residuos recolectados periódicamente con  descarga final adecuada para cada uno de los cantones, incluyendo las Municipalidades que contratan a Gestores Privados para la recolección  de los residuos ordinarios valorizables y los que se envían al Relleno Sanitario, ya que este problema se presenta únicamente con los residuos ordinarios que son recolectados por los Gestores Privados que no son contratados y pagados por las Municipalidades, debido a que estos recolectan los residuos en varios cantones y no llevan una contabilidad por cantón.
De conformidad con lo anterior, a continuación, cito los siguientes dos ejemplos:
La Municipalidad de Mora contrata a un Gestor Privado para la recolección de los residuos ordinarios que se envían al Relleno Sanitario y también para la recolección de los residuos valorizables, los cuales se envían a un Centro de Recuperación de Residuos Valorizables Privado ubicado en el cantón de Mora.   
Sin embargo, el Centro de Recuperación de Residuos Valorizables Privado ubicado en el Cantón de Mora recibe residuos ordinarios de varios gestores privados que los recolectan en varios cantones y estos no llevan un registro de las cantidades por cantón.   Por lo tanto, es posible obtener el dato de los kilogramos entregados por el Gestor Privado contratado por las Municipalidad de Mora, pero no así, el de los Gestores Privados no contratados por las Municipalidades que recolectaron los residuos ordinarios en varios cantones.
Una situación similar se presenta con los Gestores Privados de Residuos Ordinarios que recolectan los envases de plástico de los productos que distribuyen.  Estos recolectan los envases de plástico en varios  de los cantones y los entregan a un Centro de Recuperación de Residuos Valorizables Privado para su reciclaje, motivo por el cual no fue posible obtener el dato de los residuos recolectados pro cantón.</t>
  </si>
  <si>
    <t>FMI</t>
  </si>
  <si>
    <t>Categoría de cooperación - Organismos Internacionales</t>
  </si>
  <si>
    <t>Informes anuales de COMEX y MIDEPLAN</t>
  </si>
  <si>
    <t>Carlos von Marschall Murillo</t>
  </si>
  <si>
    <t>Jefe Unidad de Análisis Prospectivo y Política Pública</t>
  </si>
  <si>
    <t>Ministerio de Planificación Nacional y Política Económica</t>
  </si>
  <si>
    <t>2202-8525</t>
  </si>
  <si>
    <t>carlos.marschall@mideplan.go.cr</t>
  </si>
  <si>
    <t>2000-2002</t>
  </si>
  <si>
    <t>2001-2003</t>
  </si>
  <si>
    <t>2002-2004</t>
  </si>
  <si>
    <t>2003-2005</t>
  </si>
  <si>
    <t>2004-2006</t>
  </si>
  <si>
    <t>2005-2007</t>
  </si>
  <si>
    <t>2016-2018</t>
  </si>
  <si>
    <t>2017-2019</t>
  </si>
  <si>
    <t>2018-2020</t>
  </si>
  <si>
    <t>https://unstats.un.org/sdgs/metadata/files/Metadata-17-07-01.pdf</t>
  </si>
  <si>
    <t>Número de ASADAS, que administran y operan sistemas de agua potable y saneamiento, legalmente constituidas y registradas que cuentan con convenio de delegación firmado y vigente, dividido por el número total de ASADAS legalmente constituidas y registradas, multiplicado por cien</t>
  </si>
  <si>
    <t>En Costa Rica el 76% de las ASADAS legalmente constituidas, que administran y opera sistemas de agua potable y saneamiento, ha firmado el Convenio de Delegación con el Instituto Costarricense de Acueductos y Alcantarillados y lo mantienen vigente.</t>
  </si>
  <si>
    <t>Regiones administrativas de la Subgerencia de Sistemas Comunales del AyA: Chorotega, Pacífico Central, Brunca, Huetar Caribe, Huetar Norte, Metropolitana y Central Este</t>
  </si>
  <si>
    <t>Sistema de Apoyo para la Gestión de ASADAS (SAGA)</t>
  </si>
  <si>
    <t>• Servicio de la deuda pública del Gobierno Central.
• Total de exportaciones de bienes y servicios.</t>
  </si>
  <si>
    <t>ldsandov@ccss.sa.cr</t>
  </si>
  <si>
    <t>ORAC es el acrónimo de Oficina Regional de Acueductos Rurales</t>
  </si>
  <si>
    <t>Pablo Mena Castillo</t>
  </si>
  <si>
    <t>Director, Dirección de Gestión y Evaluación de la Calidad</t>
  </si>
  <si>
    <t>pablo.mena.castillo@mep.go.cr</t>
  </si>
  <si>
    <t>Las cuatro temáticas principales: ciudadanía mundial, desarrollo sostenible, igualdad de géneros y derechos humanos se abordan en los cuatro fines DE las políticas nacionales de educación, los planes de estudio, la formación Y CERTIFICACIÓN del profesorado y la evaluación de los estudiantes.
Sin embargo, es importante aclarar que el hecho de que un tema aparezca en la redacción de un documento (por ejemplo, en la POLITICA EDUCATIVA EDUCAR PARA UNA NUEVA CIUDADANÍA) no garantiza su aplicación en la práctica ni permite medir el “grado” con que se incluyó en dicho documento. Además, en el caso de la formación del profesorado, el análisis de la Dirección de Desarrollo Curricular se basa en la política de capacitación interna del MEP a su personal docente, pero debiera incluir también el “grado en que” los cuatro temas son incluidos en los planes de estudio de las carreras universitarias PÚBLICAS O PRIVADAS relacionadas con la docencia, de todas las universidades que brindan estas carreras (públicas y privadas) lo cual es información no disponible y que además escapa al alcance del Departamento de Análisis Estadístico del MEP.</t>
  </si>
  <si>
    <t xml:space="preserve">Inclusión DE MANERA TRANSVERSAL DEL CONTENIDO DE DESARROLLO SOSTENIBLE, EN TODAS LAS ASIGNATURAS DEL CURRÍCULO NACIONAL ACORDES CON LA AGENDA 2030, el desarrollo sostenible (Ambiente), en  las políticas nacionales, planes de estudio DESDE EL CICLO PRESCOLAR HASTA LA EDUCACIÓN DIVERSIFICADA, formación Y CERTIFICACIÓN de profesorado y evaluación de estudiantes. </t>
  </si>
  <si>
    <t>3/ Instituciones que reportaron al menos una computadora de escritorio o portátil en buen estado de uso estrictamente pedagógico o de uso pedagógico y administrativo. Para el 2010 y 2011 son instituciones que reportaron computadoras en buen estado para estudiantes.</t>
  </si>
  <si>
    <t>4/ Instituciones que respondieron SÍ a la pregunta: 
     2010 - 2018: ¿El Centro Educativo tiene las adaptaciones necesarias en su infraestructura para que garantice la accesibilidad física a todos (estudiantes, personal, padres de familia, …)?.
     2019 - 2020: ¿El Centro Educativo tiene las adaptaciones necesarias en su infraestructura para que garantice la accesibilidad física de los estudiantes, personal y padres de familia, a todos los servicios ofrecidos,
                              por ejemplo: área administrativa, biblioteca, comedor, laboratorios?</t>
  </si>
  <si>
    <t xml:space="preserve">5/ Instituciones que cuentan con Servicio básico de agua (WASH), procedente de una fuente mejorada (Acueducto Rural o Comunal (ASADAS o CAAR), acueducto municipal, acueducto AyA o acueducto de una empresa o cooperativa, Pozo -para 2019 y 2020 se consideran solo Pozo con tanque elevado-, Camión Sisterna). </t>
  </si>
  <si>
    <t>6/ Instituciones que cuentan con instalaciones de saneamiento mejoradas (WASH).  Se consideran los centros educativos que reportan al menos un inodoro en buen estado y los que reportan tenencia de servicio sanitario de hueco, pozo negro o letrina.  Del 2010 al 2018 no se solicita desagregación por sexo.</t>
  </si>
  <si>
    <t>7/ Instituciones que reportan al menos un lavatorio en buen estado.
     2010 - 2018: No se solicita en el formulario si el lavatorio tiene la respectiva conexión de agua y tampoco si disponen de jabón para el lavado de las manos.
     2019 - 2020: Se consideran instituciones que reportan al menos un lavatorio o pileta en buen estado con agua y jabón.</t>
  </si>
  <si>
    <t>8/ III Ciclo y Educación Diversificada, Académica y Tecnica.  Se incluyen las secciones nocturnas, académicas y técnicas.</t>
  </si>
  <si>
    <t>Fuente: Ministerio de Educación Pública, Censo Escolar-Informe Inicial, 2010-2020.</t>
  </si>
  <si>
    <t>1. Docentes calificados según definición de la UNESCO.  Incluye a docentes titulados, autorizados y a los indicados con Otro Grupo Profesional en el Censo
     Escolar-Informe Inicial</t>
  </si>
  <si>
    <t>2. CINE 0 = Ciclo Materno Infantil y Ciclo de Transición.</t>
  </si>
  <si>
    <t>3. CINE 1 = I y II Ciclos, Aula Edad, Escuela Nocturna, Educación Especial (Aula Integrada), Educación Abierta (Primaria por Suficiencia y Alfabetización),
     IPEC (I Nivel), CINDEA (I Nivel).</t>
  </si>
  <si>
    <t>4. CINE 2 = Académica Diurna y Nocturna, C.N.V. Marco Tulio Salazar, Educación Especial (III Ciclo-C.E.E.), Educación Abierta (III Ciclo por Suficiencia), CONED, 
     IPEC (II Nivel), CINDEA (II Nivel), Técnica Diurna y Nocturna, Educación Especial (III Ciclo-Plan Nacional).</t>
  </si>
  <si>
    <t>5. CINE 3 = Académica Diurna y Nocturna, C.N.V. Marco Tulio Salazar, Educación Especial (Ciclo Diversificado-C.E.E.), Educación Abierta (Bachillerato por 
     Madurez, Diversificada a Distancia), CONED, IPEC (III Nivel), CINDEA (III Nivel), Técnica Diurna y Nocturna, Educación Especial (Ciclo Diversificado-Plan Nacional).</t>
  </si>
  <si>
    <t>Porcentaje de docentes calificados, según clasificación dada el CINE 2011</t>
  </si>
  <si>
    <t>RIO CUARTO</t>
  </si>
  <si>
    <t>Emisiones totales de CO2 asociadas a la combustión, por año</t>
  </si>
  <si>
    <t>I Trimeste 2020</t>
  </si>
  <si>
    <t>II Trimestre 2020</t>
  </si>
  <si>
    <t>III Trimestre 2020</t>
  </si>
  <si>
    <t>IV Trimestre 2020</t>
  </si>
  <si>
    <t>I Trimeste 2021</t>
  </si>
  <si>
    <t>Bajo peso para la talla</t>
  </si>
  <si>
    <t>Sobrepeso peso la talla</t>
  </si>
  <si>
    <t>Moderada y Severa -2DS</t>
  </si>
  <si>
    <t>Valor agregado bruto. Volumen a precios del año anterior encadenado, referencia 2017 (millones de CRC/año)</t>
  </si>
  <si>
    <t>2018**</t>
  </si>
  <si>
    <t>2018*</t>
  </si>
  <si>
    <t>La eficiencia del uso del agua en el nivel económico general es la suma de las eficiencias en los tres sectores principales ponderados de acuerdo con la proporción de agua utilizada por cada sector sobre el uso total. Mide el valor agregado generado por cada metro cúbico de agua utilizado por grupos de actividad económica a través del tiempo en Costa Rica.
Variable A: 
Valor Agregado Bruto a precios básicos: se define como la producción valorada a precios básicos menos el consumo intermedio valorado a precios de comprador. 
Variable B: 
Uso de agua por grupos de actividad económica: Volumen de agua utilizada como parte de los procesos productivos de cada grupo de actividades económicas. Se asume que para el sector "Manufactura y construcción" el uso de agua es aquella proveniente de autoabastecimiento y para el sector "Servicios", es toda aquella que provee un operador de agua potable. 
Variable C: 
Porcentaje de agua utilizada por sector: Es el porcentaje de agua que utiliza cada grupo de actividades económicas, con respecto al total de uso de agua. 
Variable D: 
Cr: Proporción de valor agregado agrícola producido por la agricultura de secano. Se calcula como: 
donde:
Ai = proporción de tierra de regadío sobre la tierra cultivada total, en decimales.
Y = coeficiente entre los rendimientos de los cultivos de secano y de regadío (coeficiente genérico predeterminado: 0,7419).
Para el cálculo del indicador, primero se calcula la eficiencia de cada grupo de actividades económicas, y posteriormente, utilizando la variable C como ponderador, se estima la eficiencia total de la economía, y posteriormente se estima el cambio en dicha eficiencia. Siguiendo la metodología del indicador, se usa una agrupación de actividades económicas según la Clasificación Industrial Internacional Uniforme Revisión 4 (CIIU rev 4), y  se definen de la siguiente forma:
- Agricultura: agricultura, silvicultura y pesca (códigos CIIU 01, 0210 y 0322). Para los fines del cálculo de la eficiencia en el uso del agua en la agricultura, este sector incluye todas las clases económicas definidas en la CIIU-rev 4, salvo la pesca de agua dulce, pesca marítima y silvicultura. Incluye los viveros forestales y la acuicultura.  
- Manufactura y construcción: explotación de minas y canteras; industrias manufactureras; suministro de electricidad, gas, vapor y aire acondicionado; y construcción, incluye las secciones CIIU B, C, D y F.
-Servicios: todos los sectores de servicios, incluye las secciones CIIU E y CIIU G-T, que incluyen: recogida, tratamiento y suministro de agua.</t>
  </si>
  <si>
    <t xml:space="preserve">Mide el cambio en el valor agregado en colones generado por cada metro cúbico de agua utilizado en la economía a través del tiempo en Costa Rica.
</t>
  </si>
  <si>
    <t xml:space="preserve">Variable A: Valor Agregado Bruto
Corresponde a la serie volumen encadenado, año de referencia 2017. Banco Central de Costa Rica
Variable B: Uso del Agua
Cuadro Extracciones y Usos, Cuenta de agua 2018 del Banco Central de Costa Rica (datos preliminares)
Variable D: Cr
Datos del Censo Agropecuario 2014 realizado por el Instituto Nacional de Estadística y Censos. 
</t>
  </si>
  <si>
    <t xml:space="preserve">Variable A: Valor agregado bruto 
Registros administrativos recopilados por el Departamento de Estadísticas Macroeconómicas del Banco Central de Costa Rica.
Variable B: Uso del agua
Registros administrativos y cuentas nacionales.
Registro de concesiones de uso de agua, Dirección de Agua.
Registro administrativos de AyA.
Registro administrativos de ESPH.
Registro administrativos de SENARA.
Variable D: Cr
Censo Agropecuario 2014 realizado por el Instituto Nacional de Estadística y Censos. </t>
  </si>
  <si>
    <t xml:space="preserve">Este indicador permite medir la cantidad de colones de valor agregado generado en la producción de bienes y servicios en la economía por cada metro cúbico de agua utilizado por los grupos de actividades económicas. 
Expresa la evolución en la eficiencia en el uso de agua por parte de los grupos de actividades económicas (Agricultura, Manufactura y construcción y Servicios) a nivel nacional.
Se incluye información de las concesiones de uso de agua, que indican únicamente el volumen de uso permitido, no el uso efectivo de cada concesión.
La variable "Uso de agua" pierde comparabilidad entre 2015 y 2016 por cambios en los datos de concesiones de la Dirección de Aguas, por lo que se debe tomar en consideración al realizar comparaciones del indicador. La serie de valor agregado sí es comparable.
El coeficiente Cr sólo se puede calcular para el año 2014, por lo que se asume que es el mismo coeficiente a lo largo de todo el periodo. Esto porque sólo hay información disponible del Censo Agropecuario para el 2014, y no existe ningún sistema de monitoreo que permita calcular este coeficiente para los años siguientes. </t>
  </si>
  <si>
    <t xml:space="preserve">Es un indicador de presión al ambiente, por el uso del agua en los grupos de actividades económicas. 
Presenta el desafío ambiental del uso sostenible del agua en las actividades económicas. 
Para la elaboración del gráfico de eficiencia del uso del agua por grupos de actividades económicas se utilizan un eje primario para los grupos de actividades económicas de manufactura y construcción, y servicios, y se utiliza un eje secundario para la agricultura.
Política Nacional de Agua Potable de Costa Rica 2017-2030, del AyA
https://www.aya.go.cr/Noticias/Documents/AyA%20Pol%C3%ADtica%20Nacional%20de%20Agua%20Potable%20de%20Costa%20Rica%202017-2030.pdf
Propuesta de Política Nacional de Producción y Consumo Sostenible 2018-2030, Dirección de Cambio Climático del MINAE
http://www.digeca.go.cr/sites/default/files/documentos/propuesta_de_politica_nacional_de_consumo_y_produccion_sostenibles_15-12-2017.pdf
Política Hídrica Nacional, MINAE
http://www.bdlaw.com/assets/htmldocuments/Costa%20Rica%20National%20Water%20Policy.pdf
</t>
  </si>
  <si>
    <t>Departamento de Estadística Macroeconómica</t>
  </si>
  <si>
    <t>*/ Información preliminar Cuenta de Energía 2018.</t>
  </si>
  <si>
    <t>Mónica Rodríguez Zúñiga</t>
  </si>
  <si>
    <t>(506) 22433225</t>
  </si>
  <si>
    <t>rodriguezzm@bccr.fi.cr</t>
  </si>
  <si>
    <t>a/ Corresponde a la serie volumen encadenado, año de referencia 2017.</t>
  </si>
  <si>
    <t>1/ El Valor Agregado utilizado corresponde a las series en volumen encadenado, año de referencia 2017.</t>
  </si>
  <si>
    <t>Uso energético primario total: terajulios.
Valor Agregado bruto (VAB): millones de colones encadenados, año de referencia 2017.
Uso energético primario total / VAB: terajulios / millón de colones encadenados, año de referencia 2017.</t>
  </si>
  <si>
    <t>Producto interno bruto en volumen/ Millones de colones encadenados año de referencia 2017</t>
  </si>
  <si>
    <t>https://gee.bccr.fi.cr/indicadoreseconomicos/Cuadros/frmVerCatCuadro.aspx?idioma=1&amp;CodCuadro= 5791</t>
  </si>
  <si>
    <t>Año de referencia 2017.</t>
  </si>
  <si>
    <t>Indicador actualizado con las cifras que resultaron del cambio de año de referencia 2017 de las cuentas nacionales que publicó el BCCR en enero del 2021. Se hizo el cambio correspondiente para incorporar la serie del PIB en volumen encadenado con año de referencia 2017.</t>
  </si>
  <si>
    <t>a/  El PIB está en millones de colones corrientes con año de referencia 2017.</t>
  </si>
  <si>
    <t>El PIB se presenta en millones de colones corrientes con año de referencia 2017.</t>
  </si>
  <si>
    <t>Rezago de 3 años.</t>
  </si>
  <si>
    <t>https://www.bccr.fi.cr/indicadores-economicos/cuenta-sat%C3%A9lite-de-turismo</t>
  </si>
  <si>
    <t>Se actualizó la serie del PIB, se presenta en colones corrientes con año de referencia 2017.</t>
  </si>
  <si>
    <t>El dato de sucursales se valida con los registros administrativos de la SUGEF.
De acuerdo a las Naciones Unidas, este indicador se requiere con las siguientes desagregaciones: En el caso de que existan futuras revisiones para reducir el número de indicadores globales SDG, este objetivo podría relacionarse con la capacidad de las instituciones financieras podría ser monitoreado por el porcentaje de población que tiene una cuenta. Por lo tanto, el siguiente indicador indirectamente relacionada se puede utilizar para monitorear el objetivo 8.10:Los adultos que poseen una cuenta ya sea a través de una institución financiera o proveedor de dinero móvil, desagregado por nivel de ingresos, la ubicación geográfica, el género, la edad y la educación (Global Índex).</t>
  </si>
  <si>
    <t>TPV* por cada 100 000 habitantes (15+ años)</t>
  </si>
  <si>
    <t>*TPV: terminal en punto de venta.</t>
  </si>
  <si>
    <t>De acuerdo a las Naciones Unidas, este indicador se requiere con las siguientes desagregaciones: En el caso de que existan futuras revisiones para reducir el número de indicadores globales SDG, este objetivo podría relacionarse con la capacidad de las instituciones financieras podría ser monitoreado por el porcentaje de población que tiene una cuenta. Por lo tanto, el siguiente indicador indirectamente relacionada se puede utilizar para monitorear el objetivo 8.10:Los adultos que poseen una cuenta ya sea a través de una institución financiera o proveedor de dinero móvil, desagregado por nivel de ingresos, la ubicación geográfica, el género, la edad y la educación (Global Findex)</t>
  </si>
  <si>
    <t>Indicador actualizado con las cifras que resultaron del cambio de año de referencia 2017 de las cuentas nacionales que publicó el BCCR en enero del 2021.</t>
  </si>
  <si>
    <t>a/ Series en volumen encadenado, año de referencia 2017.</t>
  </si>
  <si>
    <t>Fuente: Banco Central de Costa Rica, Cuenta de Energía 2011-2018.</t>
  </si>
  <si>
    <t>Indicador actualizado con las cifras que resultaron del cambio de año de referencia 2017 de las cuentas nacionales que publicó el BCCR en enero del 2021. Se hizo el cambio correspondiente para incorporar la serie del PIB en volumen encadenado con año de referencia 2017</t>
  </si>
  <si>
    <t xml:space="preserve"> Servicio Deuda pública en millones de colones</t>
  </si>
  <si>
    <t xml:space="preserve">Exportacion de bienes y servicios en millones de colones </t>
  </si>
  <si>
    <t>Indicador Servicio Deuda Pública del Gobierno Central - en proporción  a las Exportaciones de bienes y servicios.-</t>
  </si>
  <si>
    <t>17.4.1 Servicio de la deuda pública en proporción a las exportaciones de bienes y servicios</t>
  </si>
  <si>
    <t>Ministerio de Hacienda, con datos del Banco Central de Costa Rica, cifras incorporadas en las Cuentas Nacionales</t>
  </si>
  <si>
    <t>Datos del Banco Central,  cifras incorporadas en las Cuentas Nacionales</t>
  </si>
  <si>
    <t>Términos absolutos
(miles de toneladas)</t>
  </si>
  <si>
    <t>Per cápita
(toneladas per cápita)</t>
  </si>
  <si>
    <t>Por PIB
(Kg por millones de colones*)</t>
  </si>
  <si>
    <t xml:space="preserve">Nota: Se utilizó la serie de PIB en volumen a precios del año anterior encadenado, referencia 2017. </t>
  </si>
  <si>
    <t>No identificada</t>
  </si>
  <si>
    <t>Consumo Nacional de Materiales</t>
  </si>
  <si>
    <t xml:space="preserve">Términos absolutos: miles de toneladas
Términos per cápita: toneladas por persona
Por PIB: kilogramos por millones de colones </t>
  </si>
  <si>
    <t>Representa la cantidad total de material utilizado dentro de una economía el cual se transforma en desechos y emisiones o se acumula en las existencias de la sociedad.</t>
  </si>
  <si>
    <t>Extracción directa de materiales, importación de materiales, exportación de materiales.</t>
  </si>
  <si>
    <t>Banco Central de Costa Rica, área de Estadísticas Ambientales, Cuenta de Flujo de Materiales (próxima a publicar)</t>
  </si>
  <si>
    <t>Cuenta de Flujo de Materiales</t>
  </si>
  <si>
    <t xml:space="preserve">Eurostat. (2018). Economy-wide material flow accounts Handbook. ; United Nations, European Union, Food and Agriculture. (2017). SEEA Technical Note: Economy-Wide Material Flow Accounts Organization of the United Nations, International Monetary Fund, Organization for Economic Co-operation and Development, The World Bank. </t>
  </si>
  <si>
    <t>(506) 22433232</t>
  </si>
  <si>
    <t>(miles de toneladas)</t>
  </si>
  <si>
    <t>toneladas per cápita</t>
  </si>
  <si>
    <t>Kg por millones de colones</t>
  </si>
  <si>
    <t>2019*</t>
  </si>
  <si>
    <t>importados</t>
  </si>
  <si>
    <t>ignorado</t>
  </si>
  <si>
    <t xml:space="preserve">*Datos tomados de https://www.ministeriodesalud.go.cr/index.php/vigilancia-de-la-salud/analisis-de-situacion-de-salud?limit=20&amp;limitstart=0 </t>
  </si>
  <si>
    <t>** Datos preliminares</t>
  </si>
  <si>
    <t>Total de la población</t>
  </si>
  <si>
    <t xml:space="preserve"> Incidencia Parasitaria Anual de malaria por cada 1 000 habitantes</t>
  </si>
  <si>
    <t>Incidencia parasitaria anual (IPA) de casos autóctonos de malaria</t>
  </si>
  <si>
    <t>Fuente: Ministerio de Salud, Encuesta de Salud Sexual y Reproductiva, 2010 y 2015.</t>
  </si>
  <si>
    <t xml:space="preserve">Nota: Compañero íntimo se refiere a esposo, ex esposo, conviviente y/o ex conviviente. </t>
  </si>
  <si>
    <t>Nota: un compañero no íntimo excluye a esposo, ex esposo, conviviente y/o ex conviviente.</t>
  </si>
  <si>
    <t>Fuente: Tribunal Supremo de Elecciones, Cómputo de Votos 2002-2018, Base de datos de candidaturas 2020</t>
  </si>
  <si>
    <t>Fuente: Ministerio de Salud, Encuesta de Salud Sexual y Reproductiva, 2010.</t>
  </si>
  <si>
    <t>Fuente: Instituto Nacional de Estadística y Censos, Encuesta de Mujeres, Niñez y Adolescencia, 2018</t>
  </si>
  <si>
    <t>Nota: El consumo de energía renovable incluye el consumo de energía derivada de: hidroeléctrica, biocombustibles sólidos, eólica, solar, biocombustibles líquidos, biogás, geotérmica, marina y residuos.</t>
  </si>
  <si>
    <t>Fuente: Banco Central de Costa Rica, Cuenta de Energía,  2011-2018.</t>
  </si>
  <si>
    <t>1/ Incluye a las personas  empleadores y cuenta propia</t>
  </si>
  <si>
    <t>2/ Incluye a los asalariados y  auxiliares no remunerados familiares y no familiares</t>
  </si>
  <si>
    <t>Fuente: Ministerio de Salud, Sistema de Gestión de Residuos Peligrosos (SIGREP), 2019.</t>
  </si>
  <si>
    <t>Fuente:  Ministerio de Salud, Sistema de Gestión de Residuos Peligrosos, 2019.</t>
  </si>
  <si>
    <t>Fuente: Ministerio de Salud, Sistema de Gestión de Residuos Peligrosos, 2019.</t>
  </si>
  <si>
    <t>Fuente: Ministerio de Ambiente y Energía, Sistema Nacional de Áreas de Conservación - REDD/CCAD/GIZ,  Inventario Forestal Nacional 2014</t>
  </si>
  <si>
    <t xml:space="preserve">Nivel socioeconómico </t>
  </si>
  <si>
    <t>Nota: No hay ningún indicador desagregafo por etnia</t>
  </si>
  <si>
    <t>(506) 2210-2861</t>
  </si>
  <si>
    <t>Encuesta de Mujer Niñez y Adolescencia (EMNA)</t>
  </si>
  <si>
    <t>Prevalencia del retraso en el crecimiento (estatura para la edad, desviación típica &lt; -2 de la mediana de los patrones de crecimiento infantil de la Organización Mundial de la Salud (OMS)) entre los niños menores de 5 años</t>
  </si>
  <si>
    <t>Prevalencia del retraso en el crecimiento (desviación estándar de estatura/longitud para la edad &lt;-2 de la mediana de los patrones de crecimiento infantil para los niños y niñas menores de cinco años según la Organización Mundial de la Salud. El retraso del crecimiento es un factor de riesgo que contribuye a la mortalidad infantil y también es un marcador de desigualdades en el desarrollo humano. Es posible que los niños con retraso del crecimiento no alcancen su máximo potencial físico y cognitivo. El retraso del crecimiento es el resultado devastadorde la malnutrición en el útero y durante la infancia. Es posible que los niños con retraso del crecimiento noalcancen su máximo potencial físico y cognitivo. Estos niños comienzan su vida en una marcada desventajaque los lleva a enfrentar consecuencias como tener dificultades de aprendizaje en la escuela, ganar menoscomo adultos y enfrentar barreras para participar en sus comunidades.</t>
  </si>
  <si>
    <t>Numero de niños y niñas menores de 5 años con retraso de crecimiento
Total de niños y niñas menores de 5 años</t>
  </si>
  <si>
    <t xml:space="preserve">Zona. Región Planificación, </t>
  </si>
  <si>
    <t>Sexo, Edad, Educación de la madre, Edad de la madre al nacimiento, dificultades funcionales de la madre, quintiles de indice de riqueza</t>
  </si>
  <si>
    <t>Encuesta de Mujer, Niñez y adolescencia</t>
  </si>
  <si>
    <t>Este indicador se emite de acuerdo a la periodicidad de la EMNA</t>
  </si>
  <si>
    <t>Los niños y las niñas que no fueron medidos, que fueron marcados como talla fuera de rango para su edad
(valores aberrantes con DE &lt;-6 o &gt;6 ), y que no tienen registrado el mes y el año de nacimiento se excluyen
de los cálculos de retraso del crecimiento (baja estatura/longitud para la edad).
Dependiendo de la edad del niño o niña y de su habilidad de pararse, se mida longitud o talla.
• Si es menor de 2 años de edad, se mide la longitud en posición acostado boca arriba.
• Si el niño o niña no se queda quieto esa posición, se mide la talla en posición de pie y sume 0.7 cm
para convertirla a longitud durante análisis de los datos.
• Si el niño o niña tiene 2 años de edad o más, se mide la talla de pie.
• Si no es capaz de ponerse de pie, se mide la longitud en posición acostado boca arriba y reste 0.7 cm
para convertirlo a talla durante análisis de los datos.
La incertidumbre de las estimaciones de encuestas se debe a errores de muestreo y a errores no
muestrales (por ejemplo, errores técnicos en la medición, cómputo, entre otros). Ninguna de las dos
fuentes de error se ha tenido plenamente en cuenta para las estimaciones derivadas ni a nivel nacional ni
regional y mundial.</t>
  </si>
  <si>
    <t>Repositorio de metadatos de los ODS. https://unstats.un.org/sdgs/metadata/
• Especificaciones para medidas antropométricas de la OMS.
https://www.who.int/childgrowth/publications/physical_status/es/</t>
  </si>
  <si>
    <t>Nutricionista Epidemiologa</t>
  </si>
  <si>
    <t>ivannia.caravaca@misalud.go.cr</t>
  </si>
  <si>
    <t>De aquí a 2030, poner fin al hambre y asegurar el acceso de todas las personas, en particular los pobres y las personas en situaciones de vulnerabilidad, incluidos los niños menores de 1 año, a una alimentación sana, nutritiva y suficiente durante todo el año</t>
  </si>
  <si>
    <t>Inseguridad Alimentaria</t>
  </si>
  <si>
    <t>Prevalencia inseguridad alimentaria moderada a severa (%)</t>
  </si>
  <si>
    <t>Prevalencia inseguridad alimentaria severa (%)</t>
  </si>
  <si>
    <t xml:space="preserve">Hogares   </t>
  </si>
  <si>
    <t>Personas</t>
  </si>
  <si>
    <t>Región planificación</t>
  </si>
  <si>
    <t>Moderada a severa (%)</t>
  </si>
  <si>
    <t>Severa (%)</t>
  </si>
  <si>
    <t xml:space="preserve">2,.3 % </t>
  </si>
  <si>
    <t>Sexo jefe hogar</t>
  </si>
  <si>
    <t>Moderada-severa (%)</t>
  </si>
  <si>
    <t>Quintil de ingreso</t>
  </si>
  <si>
    <t>Quintil 1</t>
  </si>
  <si>
    <t>Quintil 2</t>
  </si>
  <si>
    <t>Quintil 3</t>
  </si>
  <si>
    <t>Quintil 4</t>
  </si>
  <si>
    <t>Quintil 5</t>
  </si>
  <si>
    <t>Hogares</t>
  </si>
  <si>
    <t>Sin niños de 5 años y menos</t>
  </si>
  <si>
    <t>Con niños de 5 años y menos</t>
  </si>
  <si>
    <t>Sin niños entre 6 y 12 años</t>
  </si>
  <si>
    <t>Con niños entre 6 y 12 años</t>
  </si>
  <si>
    <t>Prevalencia de la inseguridad alimentaria moderada o grave en la población, según la Escala de Experiencia de Inseguridad Alimentaria</t>
  </si>
  <si>
    <t>https://www.ministeriodesalud.go.cr/index.php/vigilancia-de-la-salud/vigilancia-nutricional</t>
  </si>
  <si>
    <t>Metrica calibrada con un estandar global  por medio del Modelo Rasch con  dos umbrales con estimaciones de la proporción  para determinar los respectivos límites mínimos de los niveles de inseguridad alimentaria “moderada a severa” y “severa”.</t>
  </si>
  <si>
    <t>Si la validación estadística confirma que los datos son coherentes con la definición conceptual
 en el que se basa la FIES, la puntuación bruta (es decir, el número de respuestas
afirmativas a las preguntas de la FIES) se puede considerar una medición ordinal de la
inseguridad alimentaria y, por tanto, se clasifican a los encuestados en
categorías de gravedad de la inseguridad alimentaria (con puntuaciones brutas más altas 
14 asociadas a una mayor gravedad)</t>
  </si>
  <si>
    <t>Escala de Experiencia de Inseguridad Alimentaria. FAO</t>
  </si>
  <si>
    <t>Región, Zona.</t>
  </si>
  <si>
    <t>Personas, Hogares, Sexo, Quintil de Ingreso, Hogares con niños</t>
  </si>
  <si>
    <t>https://www.fao.org/3/bl354s/bl354s.pdf</t>
  </si>
  <si>
    <t>1-2</t>
  </si>
  <si>
    <t>3-4</t>
  </si>
  <si>
    <t xml:space="preserve">Dificultades funcionales de la madre (18-49 años)
</t>
  </si>
  <si>
    <t>Sin información</t>
  </si>
  <si>
    <t>(*) Cifras que se basan en menos de 25 casos no ponderados</t>
  </si>
  <si>
    <t>Castigo físico o agresión psicológica</t>
  </si>
  <si>
    <t>B Se excluyen los niños/as de 1 año, ya que las dificultades funcionales solo se recolectan para las edades de 2-14 años.</t>
  </si>
  <si>
    <t xml:space="preserve">Nacional (Hogares) </t>
  </si>
  <si>
    <t>Fuente: Instituto Nacional de Estadística y Censos, Encuesta Mujer, Nuñez y Adolescencia, 2018</t>
  </si>
  <si>
    <t xml:space="preserve">Fuente: Instituto Nacional de Estadística y Censos, Encuesta Nacional de Hogares, 2010-2021. </t>
  </si>
  <si>
    <t xml:space="preserve">5.3 Eliminar todas las prácticas nocivas, como el matrimonio infantil, precoz y forzado y la mutilación genital femenina </t>
  </si>
  <si>
    <t xml:space="preserve">5.3.1 Proporción de mujeres de entre 20 y 24 años que estaban casadas o mantenían una unión estable antes de cumplir los 15 años y antes de cumplir los 18 años </t>
  </si>
  <si>
    <t xml:space="preserve">Porcentaje de mujeres menores de 18 años que estaban casadas o mantenían una unión estable a la fecha de la encuesta </t>
  </si>
  <si>
    <t xml:space="preserve">5.3.1 </t>
  </si>
  <si>
    <t>Proporción de mujeres de entre 20 y 24 años que estaban casadas o mantenían una unión estable antes de cumplir los 15 años y antes de cumplir los 18 años</t>
  </si>
  <si>
    <t>Eddy Madrigal</t>
  </si>
  <si>
    <t>• Población de población con abastecimiento de agua intradomiciliaria                                                          • Población total, por región y por zona</t>
  </si>
  <si>
    <t>Ver indicador b. Porcentaje de población en hogares con instalaciones para lavados de manos con agua y jabón</t>
  </si>
  <si>
    <t>Cuencas hidrográficas</t>
  </si>
  <si>
    <t xml:space="preserve">El crecimiento infantil es un resultado internacionalmente reconocido como indicador del estado nutricional de los niños. El retraso del crecimiento infantil se refiere a un niño o niña con estatura/longitud demasiado bajo para su edad y es el resultado acumulativo de la desnutrición crónica o recurrente, incluyendo el efecto de enfermedades/ infecciones desde la vida intrauterina, con una perspectiva de curso de vida. Esta medida también se interpreta como un indicador de condiciones ambientales deficientes que restringen el potencial crecimiento de los infantes. </t>
  </si>
  <si>
    <t xml:space="preserve">No cuantifican el consumo de alimentos ni tampoco proporciona una evaluación cuantitativa de la calidad de las dietas. No mide la malnutrición y no se puede utilizar para detectar deficiencias nutricionales u obesidad. </t>
  </si>
  <si>
    <t>CENIGA- Consultar viceministerio de aguas
Plan Nacional de Residuos Marinos
Mideplan. Politica Nacional de Biodiversidad
Estrategia Nacional de Biodiversidad
Politica Nacional del Mar
Consultar con SEPLASA
Ver recopilación de politicas IEA</t>
  </si>
  <si>
    <t>Densidad de detritos plásticos</t>
  </si>
  <si>
    <t>14.1.1.b</t>
  </si>
  <si>
    <t xml:space="preserve">Los microplásticos son partículas sólidas de plástico con un tamaño igual o menor a los 5 milímetros (≤ 5 mm) compuestas por mezclas de polímeros y aditivos funcionales, que pueden contener impurezas residuales. Son partículas heterogéneas, de diversos colores y exhiben una variedad de formas o morfologías, desde perlas esféricas hasta fragmentos angulares y fibras. 
Los microplásticos se pueden clasificar como de origen primario o secundario. GESAMP recomienda la siguiente definición, publicada por primera vez por GESAMP en 2015 (GESAMP 2015): los microplásticos primarios se fabrican a propósito para llevar a cabo una función específica (por ejemplo, partículas abrasivas, polvos para moldeo por inyección, gránulos de resina para el transporte a granel de polímeros entre los sitios de fabricación); y los microplásticos secundarios representan los resultados del desgaste o la fragmentación de objetos más grandes debido a que están sujetos a la radiación ultravioleta y la abrasión mecánica, tanto durante el uso como después de su pérdida en el medio ambiente (por ejemplo, fibras textiles y de cuerdas, desgaste y fragmentación de artículos de basura más grandes, desgaste de neumáticos de vehículos, escamas de pintura).                            Detritos plásticos: Están compuestos principalmente por desechos plásticos que no fueron dispuestos adecuadamente, así como por plásticos mal gestionados, y representan una de las principales amenazas para las especies y los frágiles ecosistemas del mar https://www.oceancare.org/wp-content/uploads/2017/10/Marine_Debris_CMS_es.pdf
Esta en discusión el tamaño de lo que se considere microplasticos
Microplastico: Microplasticos: Son partículas de plástico menores a 5mm hasta tamaños tan pequeños que son imperceptibles. Son producto de la degradación de los residuos plásticos. Los plásticos de tamaño nanométrico pueden pasar a través de las membranas celulares. Los microplásticos son pequeñas partículas de plástico que se forman por el desgaste de piezas de mayor tamaño, con la característica de ser prácticamente indestructibles desde el punto de vista molecular
Microparticulas: 
Definición de residuo marino: es cualquier material sólido persistente, fabricado o procesado que se descargue, evacue o abandone en el medio marino y costero (UNEP, 2016). Plan Nacional de Residuos Marinos </t>
  </si>
  <si>
    <t>Juan Sagot, definición tecnica</t>
  </si>
  <si>
    <t>Se hace una selección de playas a juicio de experto y que representan puntos de interés de desarrollo turístico. Son 6 playas en el caribe y 18 playas del la costa pacífica. 
Costa Rica cuenta con un total de 1200 km de litoral y alrededor de 600 playas en todo el territorio nacional
Se toman 24 playas a nivel nacional, en una longitud de 100 metros se colocan 5 puntos de muestreo cada 20 metros, del cual se toman entre 6 y 8 kg de arena por punto de muestro.
Se ha muestreado alrededor del 4% del total de playas 
El analisis de las muestras se trasladan y se analizan en el laboratorio con un equipo de espectroscopia infrarojo: 
1. Se hace la separació y conteo de muestras
2. Se clasifican y se identifican quimicamente
Número de particulas / kilogramo de arena
Peso de las microparticulas / Kilogramo de arena</t>
  </si>
  <si>
    <t>Numero total de particulas encontradas por cada kilogramo de arena recolectado para el analisis.
Peso total en gramos de particulas encontradas por cada kilogramo de arena</t>
  </si>
  <si>
    <t>Particulas encontradas
Kilogramos de arena recolectados para el analisis</t>
  </si>
  <si>
    <t>Por playas selecionadas
Por costa (pacífico, caribe)</t>
  </si>
  <si>
    <t>Tipos de plasticos</t>
  </si>
  <si>
    <t>Centro de Investigación en Ciencias del Mar y Limnología, de la Universidad de Costa Rica</t>
  </si>
  <si>
    <t>Monitoreo y caracterización de microplásticos en arenas de playas y aguas de Costa Rica</t>
  </si>
  <si>
    <t>El indicador solo representa el 4% del total de playas.
Hay muchas playas a las que no se tiene acceso.
El costo de proceso de recolección y de análisis ha dificultado aumentar la cantidad de puntos de monitoreo.
El CIMAR no cuenta con el equipo propio para este tipo de analisis, debe de acudir a otros centros de investigación.
Es un proyecto especifico de un periodo de 4 años que inició en el 2021, se desconoce si se le puede dar continuidad.</t>
  </si>
  <si>
    <t>GESAMP, 2019. Guidelines for the monitoring and assessment of plastic litter and microplastics in the ocean (Kershaw P.J., Turra A. and Galgani F. editors), (IMO/FAO/UNESCO-IOC/UNIDO/WMO/IAEA/UN/UNEP/UNDP/ISA Joint Group of Experts on the Scientific Aspects of Marine Environmental Protection). Rep. Stud. GESAMP No. 99, 130 pp.                                          GESAMP, 2015. Sources, fate and effects of microplastics in the marine environment: a global assessment. Kershaw, P. J., ed. IMO/FAO/UNESCO-IOC/UNIDO/WMO/IAEA/UN/UNEP/UNDP Joint Group of Experts on the Scientific Aspects of Marine Environmental Protection). Rep. Stud. GESAMP No. 90, 96 p.</t>
  </si>
  <si>
    <t>Juan Guilllermo</t>
  </si>
  <si>
    <t>Alvaro Morales Ramirez</t>
  </si>
  <si>
    <t>(+506) 2511-2202</t>
  </si>
  <si>
    <t>alvaro.morales@ucr.ac.cr</t>
  </si>
  <si>
    <t>Juan Guillermo Sagot</t>
  </si>
  <si>
    <t>Encargado de laboratorio de Oceanografica Química</t>
  </si>
  <si>
    <t>(+506) 2511-2220</t>
  </si>
  <si>
    <t>juan.sagot@ucr.ac.cr</t>
  </si>
  <si>
    <t>2.1. De aquí a 2030, poner fin al hambre y asegurar el acceso de todas las personas, en particular los pobres y las personas en situaciones de vulnerabilidad, incluidos los niños menores de 1 año, a una alimentación sana, nutritiva y suficiente durante todo el año</t>
  </si>
  <si>
    <t>2.1.2. Prevalencia de la inseguridad alimentaria moderada o grave en la población, según la Escala de Experiencia de Inseguridad Alimentaria,</t>
  </si>
  <si>
    <t xml:space="preserve">Número de niños y niñas menores de 5 años que están por debajo de menos dos desviaciones estándar (-2 DE) con respecto a la mediana de estatura/longitud para la edad de los patrones de crecimiento infantil de la OMS entre  Número total de niños y niñas menores de 5 años. </t>
  </si>
  <si>
    <t>Encuesta Nacional de Hogares, Modulo de la Escala de Experiencia de Inseguirdad Alimentaria</t>
  </si>
  <si>
    <t xml:space="preserve">Las prevalencias de pais reportadas en este indicador no coinciden con las reportadas por FAO ya que ellos elaboran una esimacion adicional a 5 años.
</t>
  </si>
  <si>
    <t>Ver indicador proxi para 5.3.1, fuente ENAHO</t>
  </si>
  <si>
    <t>Estado</t>
  </si>
  <si>
    <t>Con PR cantonal</t>
  </si>
  <si>
    <t>Con PR parcial</t>
  </si>
  <si>
    <t>Sin PR</t>
  </si>
  <si>
    <t>Número de Cantones según estado de Planes Reguladores</t>
  </si>
  <si>
    <t>Se presenta el estado de los Planes Reguladores por cantón de la Mesa Interinstitucional para el Impulso de Planes Reguladores. Esta información se actualiza conforme existan movimientos en el estado de los planes reguladores cantonales. 
El estado de Planes Reguladores se ha categorizado de la siguiente manera: 
1. Con PR cantonal: Indica que posee un Plan Regulador a nivel de cantón
2. Con PR parcial: Indica que el Plan Regulador se encuentra a nivel parcial, pudiendo ser solo en un distrito o varios distritos.
3. Sin PR: Indica que el cantón no posee Plan Regulador.</t>
  </si>
  <si>
    <t>El proceso para obtener el dato se realiza por medio de la cuantificación del número de cantones según el estado de Planes Reguladores.</t>
  </si>
  <si>
    <t>Numero de cantones</t>
  </si>
  <si>
    <t>1. La actualización de esta información depende los procesos que lleva a cabo la Mesa Multidimensional para el Impulso de Planes Reguladores.
2. El cambio en el estado del Plan Regulador según el proceso y normativa vigente cuando se presenta para su aprobación.
3. La aplicación de los gobiernos locales en este tipo de herramientas para la planificación del territorio.</t>
  </si>
  <si>
    <t>1. Registro administrativo: Por medio de información brindada a la Mesa Multidimensional para el Impulso de Planes Reguladores.
2. Sistema de monitoreo: Se realiza por medio de la revisión de publicaciónes en medios oficiales como La Gaceta.
3. Datos brindadas por instituciones del Sector de Ordentamiento y Planificación territorial y la Mesa Multidimensional para el Impulso de Planes Reguladores</t>
  </si>
  <si>
    <t>Ministerio de Vivienda y Asentamientos Humanos (MIVAH)</t>
  </si>
  <si>
    <t>La clasificación de acuerdo al estado en el que se encuentra el Plan Regulador es:
1. Con PR cantonal
2. Con PR parcial
3. Sin PR</t>
  </si>
  <si>
    <t>La medición del indicador dependerá de los esfuerzos interinstitucionales realizados en la Mesa Multidimensional para el Impulso de Planes Reguladores, asicomo de la elaboración por parte de los gobiernos locales de los Planes Reguladores.</t>
  </si>
  <si>
    <t>Geovanny Sanabria Bermúdez</t>
  </si>
  <si>
    <t>Información en Ordenamiento Territorial</t>
  </si>
  <si>
    <t>geovanny@mivah.cr</t>
  </si>
  <si>
    <t>2202-7979</t>
  </si>
  <si>
    <t>Capa Plan Regulador Cantón: https://geoexplora-mivah.opendata.arcgis.com/datasets/MIVAH::plan-regulador-cant%C3%B3n/explore?location=8.361200%2C-84.846200%2C7.99&amp;showTable=true
SNIT: https://www.snitcr.go.cr/ico_servicios_ogc_info?k=bm9kbzo6NDg=&amp;nombre=MIVAH</t>
  </si>
  <si>
    <t>Fuente: Ministerio  Vivienda y Asentamientos Humanos, Mesa Multidimensional para el Impulso de Planes Reguladores, 2021</t>
  </si>
  <si>
    <t>Costa Rica: Número de Cantones según estado de Planes Reguladores, 2020-2021</t>
  </si>
  <si>
    <t xml:space="preserve">Costa Rica: Porcentaje de la población que vive con menos de US$1.90 (Paridad de Poder Adquisitivo (PPA)) al día, por sexo, zona, región de planificación, condición de actividad y rangos de edad </t>
  </si>
  <si>
    <t>Costa Rica: Porcentaje de población en situación de pobreza determinado por el método de la línea de pobreza, por sexo, zona, región de planificación, condición de actividad  y rangos de edad</t>
  </si>
  <si>
    <t>Costa Rica: Porcentaje de personas que viven en hogares pobres determinado por método de pobreza multidimensional, por sexo, zona, región de planificación y rangos de edad</t>
  </si>
  <si>
    <t>Costa Rica: Contribución relativa al IPM según dimensión por región de planificación, año 2021</t>
  </si>
  <si>
    <t>Costa Rica: Porcentaje de la población cubierta por algún programa social</t>
  </si>
  <si>
    <t>Costa Rica: Porcentaje de la población cubierta por algún programa de social</t>
  </si>
  <si>
    <t xml:space="preserve">Costa Rica: Número de muertes, personas desaparecidas y afectados directamente a consecuencia de desastres por cada 100 000 habitantes, desglosada por afectación </t>
  </si>
  <si>
    <t>Costa Rica: Pérdidas económicas por desastres</t>
  </si>
  <si>
    <t>Costa Rica: Porcentaje de gobiernos locales que adoptan y aplican estrategias de reducción del riesgo de desastres a nivel local</t>
  </si>
  <si>
    <t>Costa Rica: Porcentaje del Gasto público destinado a servicios esenciales, por tipo de servicio</t>
  </si>
  <si>
    <t>Costa Rica: Porcentaje del Gasto público destinados a servicios esenciales, por tipo de servicio</t>
  </si>
  <si>
    <t>Costa Rica: Prevalencia de la subalimentación (%) (promedio de 3 años)</t>
  </si>
  <si>
    <t>Costa Rica: Prevalencias inseguridad alimentaria en hogares y personas, 2020</t>
  </si>
  <si>
    <t>Costa Rica: Prevalencias inseguridad alimentaria por regiones de planificación (MIDEPLAN),  2020</t>
  </si>
  <si>
    <t>Costa Rica: Prevalencias inseguridad alimentaria en hogares según zona urbana, rural, 2020</t>
  </si>
  <si>
    <t>Costa Rica: Prevalencias inseguridad alimentaria en hogares según sexo jefe del hogar, 2020</t>
  </si>
  <si>
    <t>Costa Rica: Prevalencias inseguridad alimentaria en hogares según quintiles de ingreso, 2020</t>
  </si>
  <si>
    <t>Costa Rica: Prevalencias inseguridad alimentaria en hogares con niños de 5 años y menos, 2020</t>
  </si>
  <si>
    <t>Costa Rica: Prevalencias inseguridad alimentaria en hogares con niños entre 6 y 12 años, 2020</t>
  </si>
  <si>
    <t xml:space="preserve">Costa Rica: Prevalencia del retraso en el crecimiento (estatura para la edad, desviación típica &lt; -2 de la mediana de los patrones de crecimiento infantil de la Organización Mundial de la Salud (OMS)) entre los niños menores de 5 años </t>
  </si>
  <si>
    <t>Costa Rica: Prevalencia del retraso en el crecimiento (estatura para la edad, desviación típica &lt; -2 de la mediana de los patrones de crecimiento infantil de la Organización Mundial de la Salud (OMS)) entre los niños menores de 5 años, 2018</t>
  </si>
  <si>
    <t>Costa Rica: Prevalencia de la malnutrición (peso para la estatura, desviación típica &gt; +2 o &lt; -2 de la mediana de los patrones de crecimiento infantil de la OMS) entre los niños menores de 5 años, desglosada por tipo (emaciación y sobrepeso), 2018</t>
  </si>
  <si>
    <t>Costa Rica: Ingreso medio por hora en el empleo principal de los independientes por tamaño de establecimiento, posicion en el empleo según sector agropecuario</t>
  </si>
  <si>
    <t>Costa Rica: Porcentaje del gasto público consolidado del  sector agropecuario respecto al gasto total consolidado del Sector Público</t>
  </si>
  <si>
    <t>Costa Rica: Porcentaje de nacimientos atendidos por personal calificado</t>
  </si>
  <si>
    <t>Costa Rica: Tasa de mortalidad en la niñez</t>
  </si>
  <si>
    <t xml:space="preserve">Costa Rica: Tasa de mortalidad neonatal  </t>
  </si>
  <si>
    <t>Costa Rica: Tasa de nuevos diagnósticos de VIH por 100 000 habitantes, por sexo</t>
  </si>
  <si>
    <t>Costa Rica: Tasa de incidencia de tuberculosis por cada 100 000 habitantes, según provincia y cantón de procedencia por cada 100 000 habitantes</t>
  </si>
  <si>
    <t>Costa Rica: Casos de malaria</t>
  </si>
  <si>
    <t>Costa Rica: Tasa de incidencia de hepatitis B por cada 100 000 habitantes</t>
  </si>
  <si>
    <t>Costa Rica: Tasa de mortalidad entre la edad exacta 30 y antes de cumplir los 70 años de edad por enfermedades crónica no transmisibles</t>
  </si>
  <si>
    <t xml:space="preserve">Costa Rica: Porcentaje de cobertura de intervenciones  con tratamiento (farmacológico, psicosocial y servicios de rehabilitación y pos tratamiento) por trastornos de uso indebido de PSA del total de necesitados de atención medica especializada; por sexo y grupos de edad  </t>
  </si>
  <si>
    <t>a. Costa Rica: Porcentaje de personas que tomaron en al menos una ocasión, 5 o más tragos, en el transcurso de los 12 meses anteriores; por sexo y grupos de edad</t>
  </si>
  <si>
    <t>Costa Rica: Porcentaje de mujeres de 15 a 49 años que utilizan anticonceptivos modernos, por tipo de anticonceptivo</t>
  </si>
  <si>
    <t>Costa Rica: Porcentaje de población asegurada</t>
  </si>
  <si>
    <t xml:space="preserve">Costa Rica: Tasa de mortalidad por condiciones atribuidas a la contaminación de los hogares y del aire en el ambiente </t>
  </si>
  <si>
    <t>Costa Rica: Tasa de mortalidad por diarrea y gastroenteritis de  presunto origen infeccioso por cada 100 000 habitantes</t>
  </si>
  <si>
    <t>Costa Rica: Tasa de mortalidad por envenenamiento accidental  y exposición a sustancias nocivas</t>
  </si>
  <si>
    <t>Costa Rica: Porcentaje de personas de 18 años ó más que han fumado tabaco activamente en los últimos 30 días</t>
  </si>
  <si>
    <t>Costa Rica: Porcentaje de cobertura de inmunizaciones niños menores de 1 año, por tipo de vacuna del esquema básico nacional</t>
  </si>
  <si>
    <t>Costa Rica: Porcentaje de centros de salud que tienen un conjunto básico de los medicamentos esenciales asequibles de manera sostenible</t>
  </si>
  <si>
    <t xml:space="preserve">Costa Rica: Densidad y distribución de trabajadores sanitarios por cada 10 000 habitantes, por subgrupo ocupacional </t>
  </si>
  <si>
    <t>Costa Rica: Densidad y distribución de trabajadores sanitarios por cada 10 000 habitantes, por subgrupo ocupacional</t>
  </si>
  <si>
    <t xml:space="preserve">Costa Rica: Capacidad del Reglamento Sanitario Internacional (RSI) y preparación para emergencias de salud  </t>
  </si>
  <si>
    <t>Costa Rica: Tasa bruta y neta participación en la escolaridad en el Ciclo de Transición de la Educación Preescolar por sexo</t>
  </si>
  <si>
    <t>Costa Rica: Porcentaje de jóvenes y adultos de 15 a 35 años que asisten a la educación regular y no regular, por sexo, zona, región de planificación  y grupos de edades</t>
  </si>
  <si>
    <t>Costa Rica: Porcentaje de jóvenes y adultos de 15 a 35 años que asisten a la educación formal y no formal, por sexo, zona, región de planificación  y grupos de edades</t>
  </si>
  <si>
    <t>Costa Rica: Proporción de personas con conocimientos y habilidades TIC según tipo de actividad</t>
  </si>
  <si>
    <t>Costa Rica:  Índices de paridad mujeres/hombres, zonas rurales y urbanas, quintil inferior/superior de recursos económicos,  para la proporción de niños, niñas y adolescentes que han alcanzado al menos un nivel mínimo de competencia en lectura y matemáticas</t>
  </si>
  <si>
    <t>Costa Rica: Índices de paridad mujeres/hombres, zonas rurales y urbanas, quintil inferior/superior de recursos económicos,  para la proporción de niños, niñas y adolescentes que han alcanzado al menos un nivel mínimo de competencia en lectura y matemáticas</t>
  </si>
  <si>
    <t>Costa Rica: Porcentaje de población alfabeta en los grupos de edades de 15 a 24 y de 15 años y más, por zona y sexo</t>
  </si>
  <si>
    <t xml:space="preserve">Costa Rica: Inclusion o no de la educación cívica, el desarrollo sostenible (Ambiente), en  las políticas nacionales, planes de estudio, formación de profesorado y evaluación de estudiantes. </t>
  </si>
  <si>
    <t>Costa Rica: Porcentaje de centros educativos que cuentan con acceso a electricidad, computadoras conectadas a internet con fines pedagógicos, computadoras con fines pedagógicos, infraestructura adaptada, agua, inodoros y lavatorios por nivel educativo</t>
  </si>
  <si>
    <t>Costa Rica: Porcentaje de docentes calificados por CINE</t>
  </si>
  <si>
    <t>Costa Rica: Porcentaje de Docentes calificados por CINE</t>
  </si>
  <si>
    <t xml:space="preserve">Costa Rica: Existencia de marcos jurídicos para promover, hacer cumplir y supervisar la igualdad y la no discriminación por motivos de sexo </t>
  </si>
  <si>
    <t>Costa Rica: Porcentaje de mujeres de 18 años y más que reportaron haber sido víctimas de violencia física y violencia sexual en los últimos 12 meses, por parte de su compañero íntimo actual o anterior</t>
  </si>
  <si>
    <t>Costa Rica: Porcentaje de mujeres de 18 años y más que reportaron haber sido víctimas de violencia física y violencia sexual en los últimos 12 meses, por parte de su compañero íntimo/1 actual o anterior</t>
  </si>
  <si>
    <t>Costa Rica: Porcentaje de mujeres de 18 años y más que reportaron haber sido víctimas de violencia física y violencia sexual en los últimos 12 meses, por parte de su compañero no íntimo actual o anterior</t>
  </si>
  <si>
    <t xml:space="preserve">Costa Rica: Porcentaje de mujeres de entre 20 y 24 años que estaban casadas o mantenían una unión estable antes de cumplir los 15 años y antes de cumplir los 18 años </t>
  </si>
  <si>
    <t>Costa Rica: Porcentaje de mujeres de 20 a 24 años que se casaron o unieron por primera vez antes de cumplir 15 y 18 años, 2018</t>
  </si>
  <si>
    <t xml:space="preserve">Costa Rica: Porcentaje de mujeres menores de 18 años que estaban casadas o mantenían una unión estable a la fecha de la encuesta </t>
  </si>
  <si>
    <t>Costa Rica: Porcentaje de mujeres menores de 18 años que estaban casadas o mantenían una unión estable a la fecha de la encuesta</t>
  </si>
  <si>
    <t>Costa Rica: Tiempo promedio, no remunerado, dedicado a tareas domesticas y a cuido de otras personas del hogar en la semana de referencia, desglosado por sexo</t>
  </si>
  <si>
    <t>Costa Rica: Porcentaje de mujeres en puestos de elección popular, por puesto según periodo electoral de cada cuatro años</t>
  </si>
  <si>
    <t>Costa Rica: Porcentaje de alcaldesas, regidoras, síndicas electas en propiedas por tipo de puesto y ño de elección, según provincia y cantón, 2002-2006-2010-2016-2020</t>
  </si>
  <si>
    <t>Costa Rica: Alcaldesas, regidoras y síndicas electas en propiedad por tipo de puesto y año de elección, según sexo y grupos de edad, 2002-2006-2010-2016-2020</t>
  </si>
  <si>
    <t>Costa Rica: Porcentaje de mujeres ocupadas en cargos gerentes y directivos</t>
  </si>
  <si>
    <t>Costa Rica: Porcentaje de mujeres ocupadas en cargos directivos</t>
  </si>
  <si>
    <t>Costa Rica: Porcentaje de mujeres de 15 a 49 años que toman sus propias decisiones respecto a las relaciones sexuales por tipo de decisión</t>
  </si>
  <si>
    <t>Costa Rica: Porcentaje de personas de 5 años y más que utilizaron en los últimos tres meses celular, por sexo, zona, región de planificación</t>
  </si>
  <si>
    <t>Costa Rica: Porcentaje de población que se abastece de agua intradomiciliar  procedente de un acueducto</t>
  </si>
  <si>
    <t>b. Costa Rica: Porcentaje de población en hogares con instalaciones para lavados de manos con agua y jabón desagregado por zona, provincia, nivel de educación y quintil de indice de riqueza, 2018</t>
  </si>
  <si>
    <t>Costa Rica: Proporción de aguas residuales por origen y tipo de tratamiento</t>
  </si>
  <si>
    <t>Costa Rica: Proporción de sitios de monitoreo de cuerpos de agua superficiales de buena calidad sobre el total de sitios monitoreados.</t>
  </si>
  <si>
    <t>Costa Rica: Proporción de sitios de monitoreo de cuerpos de agua superficiales de buena calidad sobre el total de sitios monitoreados</t>
  </si>
  <si>
    <t>Costa Rica: Nivel de estrés por escasez de agua: extracción de agua dulce como proporción de los recursos de agua dulce disponibles</t>
  </si>
  <si>
    <t>Costa Rica: Grado de implementación de la Gestión integrada del Recurso Hídico (GIRH) por componentes clave</t>
  </si>
  <si>
    <t>Costa Rica: Porcentaje de la superficie de las cuencas transfronterizas que son objeto de un acuerdo operativo</t>
  </si>
  <si>
    <t>Costa Rica: Cuencas transfronterizas de ríos o lagos</t>
  </si>
  <si>
    <t>Costa Rica: Porcentaje de ASADAS que firmaron convenio y lo mantienen vigente, según ORAC</t>
  </si>
  <si>
    <t>Costa Rica: Número de ASADAS, según ORAC</t>
  </si>
  <si>
    <t>Costa Rica: Porcentaje nacional de ASADAS con convenio</t>
  </si>
  <si>
    <t xml:space="preserve">Costa Rica: Porcentaje de la población con acceso a la electricidad , por sexo, zona, región de planificación y rangos de edad. </t>
  </si>
  <si>
    <t xml:space="preserve">Costa Rica: Proporción de la energía renovable en el consumo final total de energía </t>
  </si>
  <si>
    <t>Costa Rica: Uso energético de fuentes renovables y total por año</t>
  </si>
  <si>
    <t>Costa Rica: Uso energético por tipo de fuente</t>
  </si>
  <si>
    <t>Costa Rica: Intensidad energética medida en función de la energía primaria y el PIB (nueva serie 2020, datos históricos reconstruidos)</t>
  </si>
  <si>
    <t>Costa Rica: Intensidad energética  medida en función del consumo final de energía y el PIB</t>
  </si>
  <si>
    <t>Costa Rica: Intensidad energética medida en función del consumo final de energía y el PIB (nueva serie 2018, datos históricos reconstruidos)</t>
  </si>
  <si>
    <t>Costa Rica: Tasa de crecimiento anual del PIB real per cápita</t>
  </si>
  <si>
    <t>Costa Rica: Tasa de variación anual del PIB per cápita</t>
  </si>
  <si>
    <t>Costa Rica: Tasa de crecimiento del producto interno bruto, de la población ocupada y de la productividad laboral a volumen de precios del año anterior encadenado por persona empleada, según trimestres</t>
  </si>
  <si>
    <t>Costa Rica: Porcentaje del empleo informal en el empleo no agropecuario, por tipo de relación de producción en el trabajo (posición en el empleo) y por sexo</t>
  </si>
  <si>
    <t>Costa Rica: Consumo material interno en términos absolutos, consumo material interno per cápita y consumo material interno por PIB</t>
  </si>
  <si>
    <t>Costa Rica: Consumo material interno</t>
  </si>
  <si>
    <t xml:space="preserve">Costa Rica: Diferencial de género en el ingreso bruto medio por hora de los ocupados por sector institucional, clasificación del grupo ocupacional y grupos de edad </t>
  </si>
  <si>
    <t xml:space="preserve">Costa Rica: Diferencial de género en el ingreso bruto medio por hora según jornada de trabajo por sector institucional, clasificación del grupo ocupacional y grupos de edad </t>
  </si>
  <si>
    <t xml:space="preserve">Costa Rica: Brecha de género en el ingreso bruto medio por hora de los ocupados según jornada de trabajo por sector institucional, clasificación del grupo ocupacional y grupos de edad </t>
  </si>
  <si>
    <t>Costa Rica: Tasa de desempleo abierto desglosada por sexo, y grupos de edad</t>
  </si>
  <si>
    <t>Costa Rica: Tasa de desempleo  abierto desglosada por sexo,  y grupos de edad</t>
  </si>
  <si>
    <t>Costa Rica: Porcentaje de jóvenes de 15 a 24 años que no estudian ni tiene empleo ni han recibido curso de capacitación u otro tipo de educación no formal como proporción de la población total joven por sexo</t>
  </si>
  <si>
    <t>Costa Rica: Porcentaje de población de 5 a 17 años que trabajan, por grupos de edad y sexo, zona y sexo, región de planificación y sexo</t>
  </si>
  <si>
    <t>a. Costa Rica: Tasa de sindicación por sector</t>
  </si>
  <si>
    <t>b. Costa Rica: Tasa de negociación por sector</t>
  </si>
  <si>
    <t>Costa Rica: Turismo en el PIB Total</t>
  </si>
  <si>
    <t>Costa Rica: Número de sucursales u oficinas de bancos comerciales por cada 100 000 habitantes mayores de 15 años</t>
  </si>
  <si>
    <t>Costa Rica: Número de cajeros automáticos por cada 100 000 habitantes mayores de 15 años</t>
  </si>
  <si>
    <t xml:space="preserve">Costa Rica: Porcentaje de población mayor de 15 años con cuenta en una institución financiera formal, por sexo </t>
  </si>
  <si>
    <t>Costa Rica: Existencia de un sistema nacional de empleo para el empleo de las personas incluidos los jóvenes</t>
  </si>
  <si>
    <t>Costa Rica: Existencia de un sistema nacional de empleo para personas incluidos los jóvenes</t>
  </si>
  <si>
    <t xml:space="preserve">Costa Rica: Valor agregado por manufactura como porcentaje del PIB per cápita </t>
  </si>
  <si>
    <t>Costa Rica: Porcentaje del empleo en la manufactura respecto de la población ocupada por sexo</t>
  </si>
  <si>
    <t xml:space="preserve">Costa Rica: Porcentaje correspondiente a las industrias a pequeña escala del valor añadido total del sector </t>
  </si>
  <si>
    <t xml:space="preserve">Costa Rica: Porcentaje de las industrias a pequeña escala que han obtenido un préstamo o una línea de crédito </t>
  </si>
  <si>
    <t>Costa Rica: Evolución de las emisiones totales de CO2 asociadas a la combustión por Producto Interno Bruto</t>
  </si>
  <si>
    <t>Costa Rica: Gastos en investigación y desarrollo como proporción del PIB, por área científica y tecnológica y por sector de ejecución</t>
  </si>
  <si>
    <t xml:space="preserve">Costa Rica: Tasa de investigadores por cada 1 000 000 de habitantes </t>
  </si>
  <si>
    <t>Costa Rica: Inversión en actividades científicas y tecnológicas como porcentaje del PIB</t>
  </si>
  <si>
    <t>Costa Rica: Porcentaje de suscripciones a telecomunicaciones por tipo de servicio, tipo de tecnología y medio de pago</t>
  </si>
  <si>
    <t>Costa Rica: Porcentaje que representa el ingreso de las personas del quintil 1 y 2 respecto al  total de ingreso de la población según zona y región de planificación</t>
  </si>
  <si>
    <t>Costa Rica: Porcentaje de la población que vive por debajo del 50% de la mediana de los ingresos de su correspondiente subpoblación, desglosada por sexo, zona, región de planificación  y personas con discapacidad.</t>
  </si>
  <si>
    <t>Costa Rica: Porcentaje de la población que vive por debajo del 50% de la mediana de los ingresos, desglosada por sexo, zona, región de planificación  y personas con discapacidad.</t>
  </si>
  <si>
    <t>Costa Rica: Porcentaje de la población que vive por debajo del 50% de la mediana de los ingresos poblacional, desglosada por sexo, zona, región de planificación  y personas con discapacidad</t>
  </si>
  <si>
    <t>Costa Rica: Porcentaje de remuneración de los asalariados respecto al valor agregado bruto total</t>
  </si>
  <si>
    <t xml:space="preserve">Costa Rica: Indicadores de solidez financiera, por indicador  </t>
  </si>
  <si>
    <t xml:space="preserve">Costa Rica: Indicadores financieros del Sistema Financiero Nacional </t>
  </si>
  <si>
    <t>Costa Rica: Número de personas reconocidas como refuigiada, desagregadas por  rango de edad, año y sexo
Costa Rica: Número de personas reconocidas como refugiada, desagregadas por pais de origen, año y sexo</t>
  </si>
  <si>
    <t>Costa Rica: Número de personas reconocidas como refugiada, desagregadas por  rango de edad, año y sexo</t>
  </si>
  <si>
    <t>Costa Rica: Número de personas reconocidas como refugiada, desagregadas por pais de origen, año y sexo</t>
  </si>
  <si>
    <t xml:space="preserve">Costa Rica: Costo promedio de envío de remesas de Estados Unidos a Costa Rica, como porcentaje del monto remitido (200 o 500 dólares) </t>
  </si>
  <si>
    <t xml:space="preserve">b. Costa Rica: Porcentaje de la población con tipo de vivienda en tugurio, desglosada por zona y región de planificación. </t>
  </si>
  <si>
    <t>c. Costa Rica: Porcentaje de la población que vive en precario, desglosada por zona y región de planificación.</t>
  </si>
  <si>
    <t>Costa Rica: Número de Cantones según estado de Planes Reguladores</t>
  </si>
  <si>
    <t>Costa Rica: Residuos ordinarios por provincia y a nivel nacional en el 2019 recolectados y enviados al relleno sanitario, recuperados, no recolectados con descarga final no adecuada (no controlado y no tratado), generados  y la proporcion de los generados con descarga final adecuada (controlados y tratados)</t>
  </si>
  <si>
    <t>Costa Rica: Residuos ordinarios por provincia y a nivel nacional recuperados en el 2019 (reciclaje, co-procesamiento y compostaje).</t>
  </si>
  <si>
    <t>Costa Rica: Residuos ordinarios generados por provincia (kilogramos, kilogramos por día y  camiones  por día, kilogramos por persona por día)</t>
  </si>
  <si>
    <t xml:space="preserve">Costa Rica: Niveles medios anuales de partículas finas (por ejemplo, PM2.5 y PM10) en las ciudades (ponderados según la población) </t>
  </si>
  <si>
    <t>Costa Rica: Tasa de casos de violencia intrafamiliar por cada 100 000 habitantes, por sexo y grupos de edad, provincias y causa específica por sexo</t>
  </si>
  <si>
    <t>Costa Rica: Porcentaje de gobiernos locales que adoptan y aplican estrategias de reducción del riesgo de desastres a nivel local, por provincia</t>
  </si>
  <si>
    <t>Costa Rica: Cantidad de residuos peligrosos gestionados por año</t>
  </si>
  <si>
    <t>Costa Rica: Residuos generado según sector económico</t>
  </si>
  <si>
    <t>Costa Rica: Residuos peligrosos por operación de eliminación, en kilogramos</t>
  </si>
  <si>
    <t>Costa Rica: Cantidad (en kg) de residuos peligrosos gestionados en hornos cementeros como combustible.</t>
  </si>
  <si>
    <t>Costa Rica: Cantidad (en kg) de residuos peligrosos dispuestos en rellenos sanitarios.</t>
  </si>
  <si>
    <t>Costa Rica: Toneladas de residuos generados por cantón</t>
  </si>
  <si>
    <t>Costa Rica: Cantidad de Gestores inscritos por Cantón</t>
  </si>
  <si>
    <t>Costa Rica: Desechos peligrosos generados per cápita</t>
  </si>
  <si>
    <t>Costa Rica: Proporción de desechos peligrosos tratados, desglosados por tipo de tratamiento</t>
  </si>
  <si>
    <t>Costa Rica: Capacidad para el tratamiento adecuado de residuos peligrosos propios dentro del país</t>
  </si>
  <si>
    <t>Costa Rica: Empresas generadoras de residuos peligrosos por provincia</t>
  </si>
  <si>
    <t xml:space="preserve">Costa Rica: Desechos peligrosos generados per cápita
Costa Rica: Proporción de desechos peligrosos tratados, desglosados por tipo de tratamiento
Costa Rica: Capacidad para el tratamiento adecuado de residuos peligrosos propios dentro del país
Costa Rica: Cantidad de residuos peligrosos gestionados por año
Costa Rica: Residuos generado según sector económico
Costa Rica: Residuos peligrosos por operación de eliminación, en kilogramos 
Costa Rica: Cantidad (en kg) de residuos peligrosos gestionados en hornos cementeros como combustible. 
Costa Rica: Cantidad (en kg) de residuos peligrosos dispuestos en rellenos sanitarios
Costa Rica: Empresas generadoras de residuos peligrosos por provincia
Costa Rica: Toneladas de residuos generados por cantón 
Costa Rica: Cantidad de Gestores inscritos por Cantón 
Costa Rica: Cantidad de gestores por tipo de gestión autorizada por el Ministerio de Salud 
</t>
  </si>
  <si>
    <t xml:space="preserve">Costa Rica: Residuos valorizables ordinarios en Kilogramos y porcentajes reciclados por Centros de Recuperación de Residuos Valorizables Privados </t>
  </si>
  <si>
    <t>Costa Rica: Proporción de residuos ordinarios generados y recuperados (reciclaje, compostaje y coprocesamiento)</t>
  </si>
  <si>
    <t>Costa Rica: Proporción de residuos ordinarios  generados y con descarga final adecuada y con descarga final no adecuada (no controlada y no tratada en instalaciones)</t>
  </si>
  <si>
    <t>Costa Rica: Residuos valorizables ordinarios en Kilogramos y porcentajes reciclados por Centros de Recuperación de Residuos Valorizables Privados  
Costa Rica: Proporción de residuos ordinarios generados y recuperados (reciclaje, compostaje y coprocesamiento) 
Costa Rica: Proporción de residuos ordinarios  generados y con descarga final adecuada y con descarga final no adecuada (no controlada y no tratada en instalaciones)</t>
  </si>
  <si>
    <t>Costa Rica: Número de empresas que publican informes sobre sostenibilidad según calidad del reporte, por tamaño de empresas, naturaleza y por sectores</t>
  </si>
  <si>
    <t xml:space="preserve">Costa Rica: Inclusión o no de la educación cívica, el desarrollo sostenible (Ambiente), en  las políticas nacionales, planes de estudio, formación de profesorado y evaluación de estudiantes. </t>
  </si>
  <si>
    <t>Costa Rica: Capacidad instalada en generación de energía renovable, vatios per cápita</t>
  </si>
  <si>
    <t>Costa Rica: Número de intervenciones públicas (políticas o planes) de turismo sostenible que incluyen instrumentos de seguimiento y evaluación</t>
  </si>
  <si>
    <t xml:space="preserve">Costa Rica: Poblaciones de peces que están dentro de niveles biológicamente sostenibles </t>
  </si>
  <si>
    <t>Costa Rica: Áreas silvestres protegidas (ASP) respecto al territorio nacional y aguas territoriales, según tipo de ASP
2021</t>
  </si>
  <si>
    <t>Costa Rica: Áreas silvestres protegidas (ASP) respecto al territorio nacional y aguas territoriales, según tipo de ASP
2019</t>
  </si>
  <si>
    <t>Costa Rica: Áreas silvestres protegidas (ASP) respecto al territorio nacional y aguas territoriales, según tipo de ASP
2018</t>
  </si>
  <si>
    <t>Costa Rica: Porcentaje de cobertura forestal respecto a la superficie total</t>
  </si>
  <si>
    <t>Costa Rica: Porcentaje de cobertura forestal respecto a la superficie total 
Costa Rica: Superficie forestal como proporción de la superficie total</t>
  </si>
  <si>
    <t>Costa Rica: Superficie forestal como proporción de la superficie total</t>
  </si>
  <si>
    <t xml:space="preserve">Costa Rica: Progresos en la gestión forestal sostenible: Porcentaje de cambio neto en el área de bosque 
Costa Rica: Biomasa forestal (toneladas/ha): Biomasa por encima del suelo de los bosquesa/ 
Costa Rica: Porcentaje de área de bosque dentro de las áreas protegidas legalmente establecidasb/ 
Costa Rica: Porcentaje de área de bosque con plan de gestión a largo plazc/ 
Costa Rica: Área de bosque bajo sistemas de certificación de manejo forestal verificados de forma independiented/
</t>
  </si>
  <si>
    <t>Costa Rica: Área en km2 y porcentaje de usos de la tierra en las áreas de montaña, por tipo de uso según categorías Kapos</t>
  </si>
  <si>
    <t>Costa Rica: Indice de la Lista Roja</t>
  </si>
  <si>
    <t xml:space="preserve">Costa Rica: Tasa de homicidio doloso en Costa Rica, por sexo, país de origen y grupos de edad </t>
  </si>
  <si>
    <t xml:space="preserve">Costa Rica: Tasa de casos de violencia intrafamiliar por cada 100 000 habitantes, por sexo y grupos de edad, provincias y causa específica por sexo </t>
  </si>
  <si>
    <t>Costa Rica: Proporción de niños de entre 1 y 14 años que han sufrido algún castigo físico o agresión psicológica a manos de sus cuidadores en el último mes</t>
  </si>
  <si>
    <t>Costa Rica: Numero de personas tanto nacionales como extranjeras reconocidas o acreditadas como víctimas de trata por el Equipo de Respuesta Inmediata, según tipo de trata y sexo</t>
  </si>
  <si>
    <t>Costa Rica: Número de personas nacionales y extranjeras reconocidas como víctimas de trata por el Equipo de Respuesta Inmediata, según país de origen y sexo</t>
  </si>
  <si>
    <t>Costa Rica: Porcentaje de Población joven de 18 a 29 años que ha sufrido algún tipo de violencia sexual</t>
  </si>
  <si>
    <t>Costa Rica: Porcentaje de población joven de 18 a 29 años que ha sufrido algún tipo de violencia sexual</t>
  </si>
  <si>
    <t xml:space="preserve">Costa Rica: Número de personas detenidas sin sentencia a la orden de las oficinas judiciales por sexo y tiempo de detención </t>
  </si>
  <si>
    <t>Costa Rica: Armas de fuego decomisadas según tipo</t>
  </si>
  <si>
    <t xml:space="preserve">Costa Rica: Armas de fuego decomisadas según tipo </t>
  </si>
  <si>
    <t xml:space="preserve">Costa Rica: Gastos del estado como proporción del presupuesto inicial </t>
  </si>
  <si>
    <t>Costa Rica: Porcentaje de personas ocupadas en sector público con respecto a la población total ocupada, por sexo</t>
  </si>
  <si>
    <t>Costa Rica: Proporción de niños menores de 5 años cuyo nacimiento se ha registrado ante una autoridad civil</t>
  </si>
  <si>
    <t>Costa Rica: Porcentaje de los ingresos del gobierno como proporción del PIB, desglosado por fuente según su origen</t>
  </si>
  <si>
    <t xml:space="preserve">Costa Rica: Porcentaje de los ingresos del gobierno como proporción del PIB, desglosado por fuente, según su origen </t>
  </si>
  <si>
    <t>Costa Rica: Porcentaje del gasto total cubierto por los ingresos tributarios</t>
  </si>
  <si>
    <t>Costa Rica: Porcentaje de transferencias personales (recibidas y enviadas), respecto al PIB</t>
  </si>
  <si>
    <t>Costa Rica: Indicador Servicio Deuda Pública del Gobierno Central - en proporción  a las exportaciones de bienes y servicios</t>
  </si>
  <si>
    <t>Costa Rica: Suscripciones a Internet fija por cada 100 habitantes</t>
  </si>
  <si>
    <t>Costa Rica: Porcentaje de personas de 5 años y más que utilizaron internet en los últimos 3 meses, por zona y región de planificación</t>
  </si>
  <si>
    <t xml:space="preserve">Costa Rica: Porcentaje de personas de 5 años y más que utilizaron internet en los últimos 3 meses, por sexo, zona y región de planificación </t>
  </si>
  <si>
    <t>Costa Rica: Promedio arancelario ponderado</t>
  </si>
  <si>
    <t>Costa Rica: Porcentaje de la población que habita en viviendas con servicios básicos óptimos, por sexo, zona y región de planificación</t>
  </si>
  <si>
    <t>Costa Rica: Porcentaje de la población que habita en viviendas con servicios básicos óptimos, por sexo, zona, región de planificación</t>
  </si>
  <si>
    <t>Costa Rica: Prevalencias inseguridad alimentaria en hogares y personas, 2020 
Costa Rica: Prevalencias inseguridad alimentaria por regiones de planificación (MIDEPLAN), 2020 
Costa Rica: Prevalencias inseguridad alimentaria en hogares según zona urbana, rural, 2020  
Costa Rica: Prevalencias inseguridad alimentaria en hogares según sexo jefe del hogar, 2020 
Costa Rica: Prevalencias inseguridad alimentaria en hogares según quintiles de ingreso, 2020 
Costa Rica: Prevalencias inseguridad alimentaria en hogares con niños de 5 años y menos, 2020 
Costa Rica: Prevalencias inseguridad alimentaria en hogares con niños entre 6 y 12 años, 2020</t>
  </si>
  <si>
    <t>Costa Rica: Tasa de incidencia de nuevos diagnósticos de tuberculosis por cada 100 000 habitantes 
Costa Rica: Tasa de incidencia de tuberculosis por cada 100 000 habitantes, según provincia y cantón de procedencia por cada 100 000 habitantes</t>
  </si>
  <si>
    <t>Costa Rica: Incidencia Parasitaria Anual de malaria por cada 1 000 habitantes 
Costa Rica: Incidencia parasitaria anual (IPA) de casos autóctonos de malaria 
Costa Rica: Casos de malaria</t>
  </si>
  <si>
    <t>b. Costa Rica: Consumo per cápita de alcohol de la población de más de 15 años, por rango de contenido volumétrico de alcohol</t>
  </si>
  <si>
    <t>Costa Rica: Porcentaje de personas en hogares con un 10% del gasto de consumo en salud 
Costa Rica: Porcentaje de personas en hogares con un 25% del gasto de consumo en salud</t>
  </si>
  <si>
    <t>Costa Rica: Porcentaje de personas en hogares con un 10% del gasto de consumo en salud</t>
  </si>
  <si>
    <t>Costa Rica: Porcentaje de personas en hogares con un 25% del gasto de consumo en salud</t>
  </si>
  <si>
    <t>Costa Rica: Porcentaje de niños y niñas de 3 y 4 años cuyo desarrollo se encuentra bien encauzado en cuanto a la salud, el aprendizaje y el bienestar psicosocial</t>
  </si>
  <si>
    <t xml:space="preserve">Costa Rica: Inclusion o no de la educación cívica, el desarrollo sostenible (Ambiente), en  las políticas nacionales, planes de estudio, formación de profesorado y evaluación de estudiantes </t>
  </si>
  <si>
    <t>a. Costa Rica: Porcentaje de población que vive en viviendas con servicio sanitario conectado a alcantarillado o tanque séptico, por Zona y Región de Planificación</t>
  </si>
  <si>
    <t>Costa Rica: Cambio en la eficiencia del uso de agua</t>
  </si>
  <si>
    <t>Costa Rica: Evolución de la eficiencia en el uso del agua por grupos de actividades económicas  
Costa Rica: Eficiencia total en el uso del agua 
Costa Rica: Cambio en la eficiencia del uso de agua</t>
  </si>
  <si>
    <t>Costa Rica: Porcentaje de la superficie de las cuencas transfronterizas que son objeto de un acuerdo operativo 
Costa Rica: Cuencas transfronterizas de ríos o lagos</t>
  </si>
  <si>
    <t>Costa Rica: Porcentaje de la población que cocina con gas, electricidad o ambos</t>
  </si>
  <si>
    <t>Costa Rica: Porcentaje de la población que cocina con electricidad , por sexo, zona, región de planificación y rangos de edad</t>
  </si>
  <si>
    <t>Costa Rica: Porcentaje de la población que cocina con energías limpias , por sexo, zona, región de planificación y rangos de edad</t>
  </si>
  <si>
    <t>Costa Rica: Porcentaje de la población que cocina con gas , por sexo, zona, región de planificación y rangos de edad</t>
  </si>
  <si>
    <t>Costa Rica: Porcentaje de la población que cocina con energías limpias , por sexo, zona, región de planificación y rangos de edad 
Costa Rica: Porcentaje de la población que cocina con gas, electricidad o ambos 
Costa Rica: Porcentaje de la población que cocina con electricidad , por sexo, zona, región de planificación y rangos de edad 
Costa Rica: Porcentaje de la población que cocina con gas , por sexo, zona, región de planificación y rangos de edad</t>
  </si>
  <si>
    <t>Costa Rica: Porcentaje de energía renovable en el consumo final total de energía 
Costa Rica: Consumo Total de Energía por fuente</t>
  </si>
  <si>
    <t>Costa Rica: Uso energético de fuentes renovables y total por año 
Costa Rica: Uso energético por tipo de fuente</t>
  </si>
  <si>
    <t>Costa Rica: Intensidad energética medida en función de la energía primaria y el PIB (nueva serie 2020, datos históricos reconstruidos) 
Costa Rica: Intensidad energética  medida en función del consumo final de energía y el PIB 
Costa Rica: Intensidad energética medida en función del consumo final de energía y el PIB (nueva serie 2018, datos históricos reconstruidos)</t>
  </si>
  <si>
    <t>Costa Rica: Intensidad energética de la energía primaria por unidad de Producto Interno Bruto</t>
  </si>
  <si>
    <t>Costa Rica: Intensidad energética de la energía primaria por unidad de Valor Agregado Bruto</t>
  </si>
  <si>
    <t>Costa Rica: Tasa de crecimiento anual del PIB real per cápita 
Costa Rica: Tasa de variación anual del PIB per cápita</t>
  </si>
  <si>
    <t>Costa Rica: Indicadores de lesiones ocupacionales</t>
  </si>
  <si>
    <t>Costa Rica: Indicadores de lesiones ocupacionales, por sexo al 2020</t>
  </si>
  <si>
    <t>Costa Rica: Evolución de las emisiones de CO2 asociadas a la combustión por unidad de Valor Agregado por grupos de actividades económicas</t>
  </si>
  <si>
    <t>Inversión en I+D según  área científica tecnológica</t>
  </si>
  <si>
    <t>Costa Rica: Porcentaje de la población que vive por debajo del 50% de la mediana de los ingresos de su correspondiente subpoblación, desglosada por sexo, zona, región de planificación  y personas con discapacidad</t>
  </si>
  <si>
    <t>a. Costa Rica: Porcentaje de la población en viviendas con estado físico de la vivienda malo, desglosada por zona y región de planificación</t>
  </si>
  <si>
    <t>Costa Rica: Evolución de las emisiones totales de CO2</t>
  </si>
  <si>
    <t>Costa Rica: Cobertura verde y área de montañas por clase según clasificación Kapos para Costa Rica, 2017 - 2018</t>
  </si>
  <si>
    <t>Costa Rica: Numero de personas tanto nacionales como extranjeras reconocidas o acreditadas como víctimas de trata por el Equipo de Respuesta Inmediata, según tipo de trata y sexo 
Costa Rica: Número de personas nacionales y extranjeras reconocidas como víctimas de trata por el Equipo de Respuesta Inmediata, según país de origen y sexo</t>
  </si>
  <si>
    <t>Costa Rica: Porcentaje de denuncias del total de eventos de victimización experimentados por los hogares durante los últimos 12 meses, según región de planificación</t>
  </si>
  <si>
    <t>Costa Rica: Áreas silvestres protegidas (ASP) respecto al territorio nacional y aguas territoriales, según tipo de ASP, 2022
Costa Rica: Áreas silvestres protegidas (ASP) respecto al territorio nacional y aguas territoriales, según tipo de ASP, 2021 
Costa Rica: Áreas silvestres protegidas (ASP) respecto al territorio nacional y aguas territoriales, según tipo de ASP, 2019 
Costa Rica: Áreas silvestres protegidas (ASP) respecto al territorio nacional y aguas territoriales, según tipo de ASP, 2018</t>
  </si>
  <si>
    <t>Fuente: Ministerio de Salud, Informe Anual Sistema de Gestión de Residuos Peligrosos 2021</t>
  </si>
  <si>
    <t>Importación</t>
  </si>
  <si>
    <t>Preparación para la valorización</t>
  </si>
  <si>
    <t>Días de incapacidad otorgadas en el año</t>
  </si>
  <si>
    <t>Costa Rica: Indicadores de lesiones ocupacionales, por sexo al 2021</t>
  </si>
  <si>
    <t>Género</t>
  </si>
  <si>
    <t xml:space="preserve">En tipo de operación estadística se pone la opción de "Otro" pero en realidad se debe a que es tanto por encuesta como por registros administrativos.
De acuerdo a las Naciones Unidas, este indicador se requiere con las siguientes desagregaciones: Los datos están actualmente disponibles por género (así como por la actividad económica y ocupación), pero no por la condición de migrante. Sin embargo, como el objetivo es explícito en esta dimensión, los países deberían estar recopilando información para permitir esta desagregación. 
Respecto a bitacora de cambios en el 2022, se anota lo siguiente:  
1. Se continua, como en el año anterior, incluyendo los datos en la  columna “Denuncias Enfermedades Profesionales” de la hoja 8.8.1 referente a la cantidad de Enfermedades Profesionales presentadas en el año 2021. 
2. Se corrige el título “Días de incapacidad pagadas en el año” por el concepto correcto para los datos a partir del 2020 que es “Días de incapacidad otorgadas en el año”. Se aclara nuevamente que la fuente de los datos se había modificado a partir de los datos del 2020. Reconstruir la serie hacia atrás no es posible.
3. Se actualiza con el dato del año 2021 la hoja llamada Desagregados por Sexo,  que contiene la segregación de los indicadores e índices de la hoja 8.8.1. 
4. La fuente principal de información de los datos que se remiten para los períodos desde el 2020 proceden de los mismos programas que cumplimentan los modelos estadísticos anuales del Riesgos del Trabajo que son remitidos a SUGESE.
5. También se procedió a actualizar las series referentes a Incapacidades permanentes otorgadas e Incapacidades con gran invalidez. Estas ahora muestran las incapacidades presentadas en el año de referencia, la fuente es directamente el sistema transaccional del seguro.
6. Contactos: Marianela Miranda Salazar mmirandas@grupoins.com  , María del Rocío Salazar Porras msalazarp@grupoins.com. 
</t>
  </si>
  <si>
    <t>Fuente: Tribunal Supremo de Elecciones, Cómputo de Votos 2002-2022.</t>
  </si>
  <si>
    <t>Costa Rica: Porcentaje de diputadas electas por año de elección según provincia, 2002-2006-2010-2014-2018- 2022</t>
  </si>
  <si>
    <t>Costa Rica: Diputaciones electas por año de elección, según sexo y grupos de edad decenal, 2006-2010-2014-2018-2022</t>
  </si>
  <si>
    <t>Costa Rica: Porcentaje de menores de 5 años cuyo nacimiento se ha registrado ante una autoridad civil, 2011-2021</t>
  </si>
  <si>
    <t>Fuente: Ministerio de Salud, 2021</t>
  </si>
  <si>
    <t>kilogramos/día</t>
  </si>
  <si>
    <t>camiones/día</t>
  </si>
  <si>
    <t>Nota: Incluye los residuos ordinarios valorizables reciclados, compostaje, procesamiento, enviados al relleno sanitario y los dispuestos en lugares no adecuados (no controlados y no tratados en instalaciones).</t>
  </si>
  <si>
    <t>Costa Rica: Residuos ordinarios por provincia y a nivel nacional en el 2020 recolectados y enviados al relleno sanitario, recuperados, no recolectados con descarga final no adecuada (no controlado y no tratados en instalaciones), generados  y la proporción de los generados con descarga final adecuada (controlados y tratados en instalaciones)</t>
  </si>
  <si>
    <t>Costa Rica: Residuos ordinarios por provincia y a nivel nacional recuperados en el 2020 (reciclaje, co-procesamiento y compostaje).</t>
  </si>
  <si>
    <t>Costa Rica: Residuos ordinarios generados en el 2020 por provincia (kilogramos, kilogramos por día y  camiones  por día, kilogramos por persona por día)</t>
  </si>
  <si>
    <t>Costa Rica: Residuos ordinarios por provincia y a nivel nacional en el 2020 recolectados y enviados al relleno sanitario, recuperados, no recolectados con descarga final no adecuada (no controlado y no tratados en instalaciones), generados  y la proporción de los generados con descarga final adecuada (controlados y tratados en instalaciones) 
Costa Rica: Residuos ordinarios por provincia y a nivel nacional recuperados en el 2020 (reciclaje, co-procesamiento y compostaje).
Costa Rica: Residuos ordinarios generados en el 2020 por provincia (kilogramos, kilogramos por día y  camiones  por día, kilogramos por persona por día)
Costa Rica: Residuos ordinarios por provincia y a nivel nacional en el 2019 recolectados y enviados al relleno sanitario, recuperados, no recolectados con descarga final no adecuada (no controlado y no tratado), generados  y la proporcion de los generados con descarga final adecuada (controlados y tratados) 
Costa Rica: Residuos ordinarios por provincia y a nivel nacional recuperados en el 2019 (reciclaje, co-procesamiento y compostaje)
Costa Rica: Residuos ordinarios generados por provincia (kilogramos, kilogramos por día y  camiones  por día, kilogramos por persona por día)</t>
  </si>
  <si>
    <t xml:space="preserve">Residuo sólido ordinario: Residuo de origen principalmente domiciliario o que proviene de cualquier otra actividad comercial, de servicios, industrial, limpieza de vías y áreas públicas, que tengan características similares a los domiciliarios.
Para la estimación de los indicadores 11.6.1 y 2.5.1 del 2020 tomé en consideración los siguientes hechos:
a. La recolección de los residuos valorizables y para compostaje la realizan las Municipalidades y Concejos Distritales de la siguiente forma:
i. Algunas los recolectan en la totalidad de sus distritos, por semana, casa por casa y en comercios. 
ii. Otras lo hacen casa por casa y en los comercios, en forma semanal, pero solamente en la zona urbana de cantón cabecera y otras en los distritos más cercanos, pero no en todos.
iii. Otras no los recolectan casa por casa y en los comercios y solo realizan campañas de reciclaje en sitios específicos, donde deben llevarlos (parques públicos, etc.). 
iv. Pocas Municipalidades recolectan casa por casa y en los comercios los residuos ordinarios orgánicos para compostaje y también pocas cuentan con Centros de Compostaje Municipales.
v. Algunas Municipalidades promueven la elaboración del compostaje In situ en las casas de habitación y en los comercios y otros y no cuentan con un Centro de Compostaje Municipal.
2. Algunos de los Gestores Privados que no son contratados por las Municipalidades realizan la recolección de residuos ordinarios que se envían a los rellenos sanitarios, así como también en el caso de los residuos valorizables, en varios cantones de una misma provincia y no llevan un registro de los recolectados por cantón, por lo que no fue posible estimar los residuos ordinarios por cantón para el indicador 2.5.1.
Los residuos ordinarios generados y recolectados en el 2020, para el indicador 2.5.1, lo estimé con base en los residuos ordinarios reciclados, compostaje y co procesamiento y enviados a los rellenos sanitarios y vertederos en el 2020 por provincia, tomando en cuenta las siguientes consideraciones:
1. Algunas Municipalidades y Concejos Distritales no cuentan con su propio Centro de Recuperación de los residuos ordinarios valorizables y solamente recolectan los residuos y sin realizar la separación de estos, los envían a un Centro de Recuperación de Residuos Valorizables Privado o Centro de Compostaje Privado que puede estar ubicado dentro o fuera del cantón.
2.  Algunas Municipalidades y Concejos Distritales además de que no cuentan con un Centro de Recuperación de Residuos Valorizables Municipal, realizan la contratación de la recolección casa por casa y en los comercios por medio de un Gestor Privado de los residuos que se envían a los rellenos sanitarios, así como también de los residuos valorizables.  
3. Algunos Gestores Privados no contratados y pagados por las Municipalidades recolectan en varios cantones de una misma provincia residuos ordinarios que son enviados a los rellenos sanitarios, así como también los valorizables y no llevan una contabilidad de lo recolectado por cantón.
4. Los gestores privados que recolectan residuos ordinarios valorizables en varias provincias lo entregan a un Centro de Recuperación de Residuos Valorizables Privado, que puede estar, dentro o fuera de la provincia, donde fueron recolectados.
Con base en lo anterior, las estimaciones son de conformidad con los datos reportados por las Municipalidades, Concejos Distritales que recolectan residuos ordinarios con sus propios camiones, así como también de los Gestores Privados contratados por estas y los Gestores Privados que no son contratados por las Municipalidades, y que a su vez recolectan y separan los residuos valorizables y orgánicos (compostaje) y co procesamiento, para de esta forma estimar para el 2020 los residuos ordinarios en la provincia donde se generan (recolectados) y no donde son enviados.
Por lo tanto, se revisó el flujo de los residuos enviados a los rellenos sanitarios y vertederos, los valorizables, orgánicos (compostaje) y enviados para co procesamiento con el fin de tomar en cuenta la provincia donde se recolectan y calcular el rechazo de estos y estimar los residuos reciclados por provincia. Debido a que no todos los residuos valorizables que se recolectan se reciclan, tomé en cuenta los que son rechazados por no estar limpio, seco, no tener mercado, etc. y que se envían al relleno sanitario o a coprocesamiento. 
Los datos utilizados para estimar los indicadores 11.6.1 y 2.5.1 para el 2020, tanto a nivel nacional, como por provincia, coinciden con los datos reportados para el 2020 a OCDE, CENIGA MINAE. 
</t>
  </si>
  <si>
    <t>El Ministerio de Salud dispone de información sobre los gestores que recolectan residuos ordinarios y que pueden gestionarse adecuadamente a nivel nacional y por provincia</t>
  </si>
  <si>
    <t>Residuos ordinarios generados;</t>
  </si>
  <si>
    <t xml:space="preserve">  a) Hogares  </t>
  </si>
  <si>
    <t>Tratamiento designado;</t>
  </si>
  <si>
    <t xml:space="preserve">   Recuperación  </t>
  </si>
  <si>
    <t xml:space="preserve">     Reciclaje  </t>
  </si>
  <si>
    <t xml:space="preserve">     Compostaje  </t>
  </si>
  <si>
    <t xml:space="preserve">     Co procesamiento </t>
  </si>
  <si>
    <t xml:space="preserve">    Rellenos Sanitarios y Vertederos  </t>
  </si>
  <si>
    <t>Residuos con descarga final adecuada (tratados y controlados):</t>
  </si>
  <si>
    <t>Residuos con descarga final  No adecuada (no tratados en instalaciones)</t>
  </si>
  <si>
    <t>Fuente: Ministerio de Salud, 2017-2021</t>
  </si>
  <si>
    <t xml:space="preserve">Residuo sólido ordinario: Residuo de origen principalmente domiciliario o que proviene de cualquier otra actividad comercial, de servicios, industrial, limpieza de vías y áreas públicas, que tengan características similares a los domiciliarios.  
Residuo valorizable ordinario: Son aquellos que por sus características físicas o químicas pueden ser recuperados de las corrientes de residuos ordinarios, y que, dadas las condiciones de tecnología imperantes en el país, pueden aportar valor en procesos productivos o artesanales.  Re uso, no está incluido en la definición de reciclaje, por lo tanto se estima en forma separada este indicador ya que por algunas entidades internacionales el re uso es parte del reciclaje, sin embargo en Costa Rica, la definición por ley de reciclaje no contempla el re uso, por tal motivo de estima este indicador por aparte.
Para la estimación de los indicadores 11.6.1 y 2.5.1 del 2020 tomé en consideración los siguientes hechos:
a. La recolección de los residuos valorizables y para compostaje la realizan las Municipalidades y Concejos Distritales de la siguiente forma:
i. Algunas los recolectan en la totalidad de sus distritos, por semana, casa por casa y en comercios. 
ii. Otras lo hacen casa por casa y en los comercios, en forma semanal, pero solamente en la zona urbana de cantón cabecera y otras en los distritos más cercanos, pero no en todos.
iii. Otras no los recolectan casa por casa y en los comercios y solo realizan campañas de reciclaje en sitios específicos, donde deben llevarlos (parques públicos, etc.). 
iv. Pocas Municipalidades recolectan casa por casa y en los comercios los residuos ordinarios orgánicos para compostaje y también pocas cuentan con Centros de Compostaje Municipales.
v. Algunas Municipalidades promueven la elaboración del compostaje In situ en las casas de habitación y en los comercios y otros y no cuentan con un Centro de Compostaje Municipal.
2. Algunos de los Gestores Privados que no son contratados por las Municipalidades realizan la recolección de residuos ordinarios  valorizables, en varios cantones de una misma provincia y no llevan un registro de los recolectados por cantón, por lo que no fue posible estimar los residuos ordinarios por cantón para el indicador 2.5.1.
Los residuos ordinarios generados y recolectados en el 2020, para el indicador 2.5.1, lo estimé con base en los residuos ordinarios reciclados, compostaje y co procesamiento en el 2020 por provincia, tomando en cuenta las siguientes consideraciones:
1. Algunas Municipalidades y Concejos Distritales no cuentan con su propio Centro de Recuperación de los residuos ordinarios valorizables y solamente recolectan los residuos y sin realizar la separación de estos, los envían a un Centro de Recuperación de Residuos Valorizables Privado o Centro de Compostaje Privado que puede estar ubicado dentro o fuera del cantón.
2.  Algunas Municipalidades y Concejos Distritales además de que no cuentan con un Centro de Recuperación de Residuos Valorizables Municipal, realizan la contratación de la recolección casa por casa y en los comercios por medio de un Gestor Privado de los residuos que se envían a los Centros de Recuperación de Residuos Valorizables Privados.  
3. Algunos Gestores Privados no contratados y pagados por las Municipalidades recolectan en varios cantones de una misma provincia residuos ordinarios que son enviados  a Centros de Recuperación Privados y no llevan una contabilidad de lo recolectado por cantón.
4. Los gestores privados que recolectan residuos ordinarios valorizables en varias provincias lo entregan a un Centro de Recuperación de Residuos Valorizables Privado, que puede estar, dentro o fuera de la provincia, donde fueron recolectados.
Con base en lo anterior, las estimaciones son de conformidad con los datos reportados por las Municipalidades, Concejos Distritales que recolectan residuos ordinarios con sus propios camiones, así como también de los Gestores Privados contratados por estas y los Gestores Privados que no son contratados por las Municipalidades, y que a su vez recolectan y separan los residuos valorizables y orgánicos (compostaje) y co procesamiento, para de esta forma estimar para el 2020 los residuos ordinarios en la provincia donde se generan (recolectados) y no donde son enviados.
Por lo tanto, se revisó el flujo de los residuos enviados a los  Centros de Recuperación de Residuos Valorizables Municipales y Privados, los orgánicos (compostaje) y enviados para co procesamiento con el fin de tomar en cuenta la provincia donde se recolectan y calcular el rechazo de estos y estimar los residuos reciclados por provincia. Debido a que no todos los residuos valorizables que se recolectan se reciclan,  se tomó en cuenta los que son rechazados por no estar limpio, seco, no tener mercado, etc. y que se envían al relleno sanitario o a coprocesamiento. 
Los datos utilizados para estimar los indicadores 11.6.1 y 2.5.1 para el 2020, tanto a nivel nacional, como por provincia, coinciden con los datos reportados para el 2020 a OCDE, CENIGA MINAE. 
</t>
  </si>
  <si>
    <t>Nota: Se tomaron los nacimientos inscritos de costarricenses nacidos en el territorio nacional (exluye naturalizados y nacidos en el extranjero).</t>
  </si>
  <si>
    <t>Fuente:  Tribunal Supremo de Elecciones, Base de datos de nacimientos junio 2022 y Estimaciones de World Population Prospects 2022 (ONU).</t>
  </si>
  <si>
    <t>https://population.un.org/wpp/Download/Standard/Population/</t>
  </si>
  <si>
    <t>Turquia</t>
  </si>
  <si>
    <t>Explotación Laboral</t>
  </si>
  <si>
    <t>Explotación sexual</t>
  </si>
  <si>
    <t>Explotación Laboral / Sexual</t>
  </si>
  <si>
    <t>* Victima directa: Termino utilizado por el Equipo de Respuesta Inmediata , ente responsable del reconocimiento de una persona víctima de trata,  para reconocer a el nacimiento de una persona producto de una situación de trata de  personas.</t>
  </si>
  <si>
    <t>Inversión en I+D según sector de ejecución</t>
  </si>
  <si>
    <t>Jefe Planificación Sectorial</t>
  </si>
  <si>
    <t>diego.vargas@micitt.go.cr</t>
  </si>
  <si>
    <t>Si</t>
  </si>
  <si>
    <t>NO</t>
  </si>
  <si>
    <t>Área 1: Marcos legales generales y vida pública</t>
  </si>
  <si>
    <t>Promover</t>
  </si>
  <si>
    <t>Si el derecho consuetudinario es una fuente válida de derecho en virtud de la constitución, ¿es inválido si viola disposiciones constitucionales sobre igualdad o no discriminación?</t>
  </si>
  <si>
    <t>Si la ley personal es una fuente válida de derecho bajo la constitución, ¿es inválida si viola disposiciones constitucionales sobre igualdad o no discriminación?</t>
  </si>
  <si>
    <t>¿Existe una ley contra la discriminación que prohíba la discriminación tanto directa como indirecta contra mujeres?</t>
  </si>
  <si>
    <t>¿Las mujeres y los hombres disfrutan de los mismos derechos y acceso a ocupar cargos públicos y políticos (legislativo, ejecutivo, judicial)?</t>
  </si>
  <si>
    <t xml:space="preserve"> ¿Existen cuotas de mujeres (asientos reservados) en, o cuotas de mujeres en las listas de candidatos para, parlamento nacional?</t>
  </si>
  <si>
    <t>¿Tienen las mujeres y los hombres los mismos derechos para conferir la ciudadanía a sus cónyuges e hijos?</t>
  </si>
  <si>
    <t>Hacer cumplir y monitorear</t>
  </si>
  <si>
    <t xml:space="preserve"> ¿La ley establece un organismo independiente especializado encargado de recibir denuncias de discriminación basada en el género (por ejemplo, institución nacional de derechos humanos, comisión de la mujer, defensor del pueblo)?</t>
  </si>
  <si>
    <t>¿Es obligatoria la asistencia letrada en materia penal?</t>
  </si>
  <si>
    <t>¿Es obligatoria la asistencia letrada en asuntos civiles/de familia?</t>
  </si>
  <si>
    <t>¿Tiene el testimonio de una mujer el mismo peso probatorio en la corte que el de un hombre?</t>
  </si>
  <si>
    <t>¿Existen leyes que exijan explícitamente la producción y/o difusión de estadísticas de género?</t>
  </si>
  <si>
    <t xml:space="preserve"> ¿Existen sanciones por el incumplimiento de las cuotas obligatorias de la lista de candidatos o incentivos para partidos políticos a presentar mujeres candidatas en las elecciones parlamentarias nacionales?</t>
  </si>
  <si>
    <t>Área 2: Violencia contra la mujer</t>
  </si>
  <si>
    <t xml:space="preserve"> ¿Existe legislación que aborde específicamente la violencia doméstica?</t>
  </si>
  <si>
    <t xml:space="preserve"> ¿Se han eliminado, o nunca han existido en la legislación, disposiciones que eximan a los perpetradores de enfrentar cargos por violación si el perpetrador se casa con la víctima después del delito?</t>
  </si>
  <si>
    <t xml:space="preserve"> ¿Se han eliminado las disposiciones que reducen las penas en casos de los llamados delitos de honor, o nunca existía en la legislación?</t>
  </si>
  <si>
    <t>¿Las leyes sobre violación se basan en la falta de consentimiento, sin exigir prueba de fuerza física o ¿penetración?</t>
  </si>
  <si>
    <t xml:space="preserve"> ¿La legislación criminaliza explícitamente la violación marital o da derecho a la mujer a presentar una denuncia por violación contra su esposo o pareja?</t>
  </si>
  <si>
    <t xml:space="preserve"> ¿Existe legislación que aborde específicamente el acoso sexual?</t>
  </si>
  <si>
    <t>¿Existen compromisos presupuestarios previstos por las entidades gubernamentales para la implementación de legislación que aborde la violencia contra la mujer mediante la creación de la obligación del gobierno de proporcionar un presupuesto o asignación de fondos para la implementación de programas o actividades?</t>
  </si>
  <si>
    <t>¿Existen compromisos presupuestarios otorgados por las entidades gubernamentales para la implementación de legislación que aborde la violencia contra la mujer mediante la asignación de un presupuesto, financiamiento y/o incentivos para apoyar a las organizaciones no gubernamentales en actividades para abordar la violencia contra mujeres?</t>
  </si>
  <si>
    <t xml:space="preserve"> ¿Existe un plan de acción o política nacional para abordar la violencia contra la mujer supervisado por un mecanismo nacional con el mandato de monitorear y revisar la implementación?</t>
  </si>
  <si>
    <t>Área 3: Empleo y prestaciones económicas</t>
  </si>
  <si>
    <t>¿La ley exige la no discriminación basada en el género en el empleo?</t>
  </si>
  <si>
    <t xml:space="preserve"> ¿La ley exige igual remuneración por trabajo de igual valor?</t>
  </si>
  <si>
    <t xml:space="preserve"> ¿Pueden las mujeres trabajar en trabajos considerados peligrosos, arduos o moralmente inapropiados de la misma manera como hombres?</t>
  </si>
  <si>
    <t>¿Pueden las mujeres trabajar en las mismas industrias que los hombres?</t>
  </si>
  <si>
    <t xml:space="preserve"> ¿Pueden las mujeres realizar las mismas tareas que los hombres?</t>
  </si>
  <si>
    <t xml:space="preserve"> ¿Permite la ley que las mujeres trabajen las mismas horas nocturnas que los hombres?</t>
  </si>
  <si>
    <t xml:space="preserve"> ¿Prevé la ley licencia de maternidad o paternidad disponible para las madres de conformidad con las normas de la OIT?</t>
  </si>
  <si>
    <t>¿La ley prevé la disponibilidad de licencias de paternidad o parental remuneradas para los padres o parejas?</t>
  </si>
  <si>
    <t>¿Existe alguna entidad pública que pueda recibir denuncias por discriminación de género en el empleo?</t>
  </si>
  <si>
    <t>¿El cuidado de niños es público o está subvencionado?</t>
  </si>
  <si>
    <t>Área 4: Matrimonio y familia</t>
  </si>
  <si>
    <t xml:space="preserve"> ¿La edad mínima para contraer matrimonio es de al menos 18 años, sin excepciones legales, tanto para mujeres como para hombres?</t>
  </si>
  <si>
    <t xml:space="preserve"> ¿Tienen las mujeres y los hombres los mismos derechos para contraer matrimonio (es decir, consentimiento) e iniciar el divorcio?</t>
  </si>
  <si>
    <t xml:space="preserve"> ¿Tienen las mujeres y los hombres los mismos derechos para ser el tutor legal de sus hijos durante y después matrimonio?</t>
  </si>
  <si>
    <t xml:space="preserve"> ¿Tienen las mujeres y los hombres los mismos derechos para ser reconocidos como jefe de hogar o cabeza de familia?</t>
  </si>
  <si>
    <t xml:space="preserve"> ¿Las mujeres y los hombres tienen los mismos derechos para elegir dónde vivir?</t>
  </si>
  <si>
    <t xml:space="preserve"> ¿Las mujeres y los hombres tienen los mismos derechos para elegir una profesión?</t>
  </si>
  <si>
    <t xml:space="preserve"> ¿Las mujeres y los hombres tienen los mismos derechos para obtener una cédula de identidad?</t>
  </si>
  <si>
    <t xml:space="preserve"> ¿Las mujeres y los hombres tienen los mismos derechos para solicitar pasaportes?</t>
  </si>
  <si>
    <t>¿Tienen las mujeres y los hombres los mismos derechos para poseer, acceder y controlar los bienes conyugales, incluidos al divorciarse?</t>
  </si>
  <si>
    <t xml:space="preserve"> ¿Es nulo o anulable el matrimonio menor de edad?</t>
  </si>
  <si>
    <t xml:space="preserve"> ¿Existen juzgados de familia dedicados y especializados?</t>
  </si>
  <si>
    <t xml:space="preserve"> Esta proporción disminuye drásticamente si se hace respecto al Territorio Marino total= 543 794,91 km2</t>
  </si>
  <si>
    <t>Fuente: Ministerio de Ambiente y Energía, Sistema Nacional de Áreas de Conservación, Mapa ASP 2022
Instituto Geografico Nacional_2022</t>
  </si>
  <si>
    <t>Instituto Geográfico Nacional_2022</t>
  </si>
  <si>
    <t>Nota: La tasa de sindicación se calcula con la cantidad de afiliados respecto a la población ocupada total.</t>
  </si>
  <si>
    <t xml:space="preserve">Los datos del 2017 al 2021 son datos tomados del Anuario estadístico 2020 y 2021.  Capítulo, Dirección de Asuntos Laborales, Departamento de Organizaciones Sociales.  Cuadro 5.19, COSTA RICA, MTSS: Sindicatos activos, personas afiliadas y tasa de sindicación, 2018-2021 (A setiembre de cada año): </t>
  </si>
  <si>
    <t>https://sites.google.com/d/15Pjsj_thNFKcmECtEMO0H6tIiQYOLsvH/p/14Avrr1xqNEYv6BGqjkqF-MSJCfNpYdQN/edit</t>
  </si>
  <si>
    <t>Fuente: Ministerio de Trabajo y Seguridad Social, 2011-2021.  Anuario Estadístico 2021, Observatorio de Mercado Laboral OML de la Dirección Nacional de Empleo, DNE.</t>
  </si>
  <si>
    <t>Anuario estadístico 2021: https://sites.google.com/d/15Pjsj_thNFKcmECtEMO0H6tIiQYOLsvH/p/14Avrr1xqNEYv6BGqjkqF-MSJCfNpYdQN/edit</t>
  </si>
  <si>
    <t>Esmeralda Benavides Murillo
Carlos Fernández Álvarez</t>
  </si>
  <si>
    <t>Jefa Departamento Observatorio del Mercado Laboral   
Estadístico-Observatorio de Mercado Laboral</t>
  </si>
  <si>
    <t>(506) 2223-7689/8817-6144/89136536</t>
  </si>
  <si>
    <t>esmeralda.benavides@mtss.go.cr  
carlos.fernandez@mtss.go.cr            </t>
  </si>
  <si>
    <t>Nota: La tasa de negociación se calcula con la cantidad de afiliados respecto a la población asalariada.</t>
  </si>
  <si>
    <t>Los datos del 2017 al 2021 son datos tomados de Anuario estadístico 2020 y 2021.  Capítulo, Dirección de Asuntos Laborales, Departamento de Relaciones de Trabajo.  Cuadro 5.3 Costa Rica, MTSS: Cobertura de las convenciones colectivas activas y tasa de negociación colectiva, según sector institucional, 2018-2021:</t>
  </si>
  <si>
    <t>Jefa Departamento Observatorio del Mercado Laboral   
Estadístico-Deartamento Observatorio de Mercado Laboral</t>
  </si>
  <si>
    <t>(506) 2223-7689/8817-6144/8913-6536</t>
  </si>
  <si>
    <t>Evidencia la existencia de un sistema o estrategia de intermediación, orientación e información de empleo para todas las personas incluidas los jóvenes.
El Sistema Nacional de Empleo costarricense se creó mediante el Decreto Ejecutivo N°41776-MTSS-MEP-MIDEPLAN-MDHIS-MCM-MCSP, "con el objetivo de definir el ordenamiento, lógica y gobernanza que deben tener los servicios de empleo, de forma que estos se articulen e integren entre sí en una lógica sistémica que responda tanto a las dinámicas del mercado laboral –articulando oferta y demanda–, como a las necesidades de las personas en búsqueda de empleo o ya empleadas para conservar su trabajo o mejorar sus condiciones laborales, priorizando aquellas que se encuentran en condición de vulnerabilidad." (Art. 1)
Dicho sistema se gestiona mediante un modelo costituido por cuatro componentes, que son: 1) Registro y orientación, 2) Formación y capacitación, 3) Intermediación laboral y colocación y 4) Permanencia en el empleo. Está conformado por un Consejo de Empleo, presidido por el Ministro o la Ministra de Trabajo y Seguridad Social (MTSS), una Secretaría Técnica presidida por el Director o Directora Nacional de Empleo del Ministerio de Trabajo y Seguridad Social (MTSS), y la Agencia Nacional de Empleo (ANE) como mecanismo operativo a cargo del Instituto Nacional de Aprendizaje, la cual cuenta con una Red de Unidades de Empleo (RUE) integrada por el conjunto de todas las Unidades de Empleo, públicas, privadas, o público-privadas, debidamente constituidas mediante convenios suscritos con el MTSS.</t>
  </si>
  <si>
    <t>Carlos Rojas Salas</t>
  </si>
  <si>
    <t xml:space="preserve">Gestor Administrativo, Dirección Nacional de Empleo </t>
  </si>
  <si>
    <t>Ministerio de Trabajo y Seguridad Social, Dirección Nacional de Empleo</t>
  </si>
  <si>
    <t>(506) 2223-7689</t>
  </si>
  <si>
    <t>carlos.rojas@mtss.go.cr</t>
  </si>
  <si>
    <t>Temporal en la Vertiente del Caribe</t>
  </si>
  <si>
    <t>Fuente: Comisión Nacional de Prevención y Atención de Emergencias, 1990-2021</t>
  </si>
  <si>
    <t>En el 2021 se incluye la información de la emergencia ocasionada por el Temporal en la Vertiente del Caribe, así como la afectación de personas por el Covid 19.</t>
  </si>
  <si>
    <t>Nota: en el año 2021 se crea el cantón de Monteverde y en el año 2022 el cantón de Puerto Jiménez, por lo que no es posible obtener el dato ya que las mismas serán iniciarán labores en el año 2024.</t>
  </si>
  <si>
    <t>2022-2027</t>
  </si>
  <si>
    <t>https://www.ict.go.cr/pdf/Plan%20nacional%20de%20turismo%202022-2027.pdf</t>
  </si>
  <si>
    <t>Nota: Plan Nacional de Desarrollo Turístico 2017-2021
Plan Nacional de Turismo de Costa Rica 2022-2027</t>
  </si>
  <si>
    <t>EPA, Belén (BE-02)</t>
  </si>
  <si>
    <t>Nota: En año 2022 se realizaron ajustes a las series de datos de energía por revisiones de balances energéticos de años anteriores,  conservando la misma metodología de cálculo.  La serie es diferente a otras versiones de este compendio.</t>
  </si>
  <si>
    <t>Fuente: Ministerio de Ambiente y Energía, Secretaría de Planificación Sectorial de Ambiente, 2010-2021</t>
  </si>
  <si>
    <t>Instituto Nacional de las Mujeres (INAMU)/10</t>
  </si>
  <si>
    <t>Luis Alberto Ávalos Rodríguez</t>
  </si>
  <si>
    <t>luis.avalos@mtss.go.cr</t>
  </si>
  <si>
    <t>2008-2010</t>
  </si>
  <si>
    <t>2019-2021</t>
  </si>
  <si>
    <t>Estimaciones de la FAO</t>
  </si>
  <si>
    <t>II Trimestre 2021</t>
  </si>
  <si>
    <t>III Trimestre 2021</t>
  </si>
  <si>
    <t>IV Trimestre 2021</t>
  </si>
  <si>
    <t xml:space="preserve">https://remittanceprices.worldbank.org/ </t>
  </si>
  <si>
    <t>Costa Rica: Prevalencia de la subalimentación (%) (promedio de 3 años), 2000 al 2021</t>
  </si>
  <si>
    <t>Fuente: Organización de las Naciones Unidas para la Agricultura y la Alimentación, 2000-2021</t>
  </si>
  <si>
    <t>Costa Rica: Porcentaje de ASADAS, según ORAC.</t>
  </si>
  <si>
    <t>Costa Rica: Porcentaje de ASADAS que firmaron convenio y lo mantienen vigente, según ORAC 
Costa Rica: Número de ASADAS, según ORAC 
Costa Rica: Porcentaje de ASADAS, según ORAC
Costa Rica: Porcentaje nacional de ASADAS con convenio</t>
  </si>
  <si>
    <t>Ambos sexos</t>
  </si>
  <si>
    <t>a) segundo o tercer grado</t>
  </si>
  <si>
    <t>b) al final de la educación primaria</t>
  </si>
  <si>
    <t>c) al final de la educación secundaria inferior</t>
  </si>
  <si>
    <t>ii) Matemáticas</t>
  </si>
  <si>
    <t>i) Lectura</t>
  </si>
  <si>
    <t xml:space="preserve">Costa Rica: Proporción de niños, niñas y adolescentes que, a) en los cursos segundo y tercero, b) al final de la enseñanza primaria y c) al final de la enseñanza secundaria inferior, han alcanzado al menos un nivel mínimo de competencia en i) lectura y ii) matemáticas, desglosada por sexo </t>
  </si>
  <si>
    <t>Fuente: Organización de las Naciones Unidas para la Educación, la Ciencia y la Cultura, TERCE (2021).</t>
  </si>
  <si>
    <t>http://sdg4-data.uis.unesco.org/</t>
  </si>
  <si>
    <t>Proporción de niños, niñas y adolescentes que, a) en los cursos segundo y tercero, b) al final de la enseñanza primaria y c) al final de la enseñanza secundaria inferior, han alcanzado al menos un nivel mínimo de competencia en i) lectura y ii) matemáticas, desglosada por sexo.</t>
  </si>
  <si>
    <t>Estados Unidos de América*</t>
  </si>
  <si>
    <t>Países Bajos</t>
  </si>
  <si>
    <t>* Estados Unidos Americanos incluye Puerto Rico</t>
  </si>
  <si>
    <t>Estefania Unfried</t>
  </si>
  <si>
    <t>Asesora de Dirección de Inversión</t>
  </si>
  <si>
    <t>2505-4110</t>
  </si>
  <si>
    <t>estefania.unfried@comex.go.cr</t>
  </si>
  <si>
    <t xml:space="preserve">Conteo simple según se cumplan los requerimientos de nivel Básico o nivel Avanzado. Metodología de captura de la información: se hizo un barrido de las bases de datos disponibles (Pacto Global) y con conocimiento del tema se identificaron otras a nivel nacional que publican.  La base de datos GRI dejó de estar disponible en 2021.
Se procedió a realizar un mapeo completo de los reportes de los últimos años, se tomó la fecha de publicación del reporte.
Siguiendo la ficha metodológica del indicador de los ODS 12.6.1, se procedió a estudiar con detalle los reportes publicados durante el último año (junio 2021-junio2020) que cumplieran con los requisitos básicos y/o avanzados.
Se utilizó la metodología permitida "report or comply" en donde se indica si alguna información no está disponible pero la empresa explica el por qué, se acepta la información.
</t>
  </si>
  <si>
    <t>Número de empresas que publiquen informes de sostenibilidad siempre y cuando cumplan con los requisitos mínimos definidos en la ficha Metadata: https://unstats.un.org/sdgs/metadata/files/Metadata-12-06-01.pdf. Se les preguntará por cada uno de los elementos solicitados.</t>
  </si>
  <si>
    <t>No - Se analizan informes publicados únicamente a nivel local o que sean regionales publicados por casa matriz Costa Rica</t>
  </si>
  <si>
    <t xml:space="preserve">Anual. </t>
  </si>
  <si>
    <t xml:space="preserve">Reportes de sostenibilidad publicados por empresas que operan en Costa Rica y que publican información con respecto a su operación en el país.
</t>
  </si>
  <si>
    <t>Revisión de calidad y contenido de reportes de sostenibilidad publicados en las páginas web de las empresas o en la base de datos de Pacto Global.</t>
  </si>
  <si>
    <t>Directora Dimensión Económica</t>
  </si>
  <si>
    <t>2019 *</t>
  </si>
  <si>
    <t>2021 *</t>
  </si>
  <si>
    <t>Serie actualizada según el PIB publicado por el Banco Central, cifras de la programacion macroeconomicas publicadas al mes de Abril 2022.</t>
  </si>
  <si>
    <t>• Ingresos Tributarios
• Gasto total del Gobierno Central.</t>
  </si>
  <si>
    <t>Nota: en el 2020 el listado lo componen 43 medicamentos esenciales, de los cuales 42
cuentan con abastecimiento para 1 mes o más, y únicamente 01 producto, obtuvo
una existencia menor a 1 mes</t>
  </si>
  <si>
    <t xml:space="preserve">Subgrupo ocupacional </t>
  </si>
  <si>
    <t>Allan Rímola Rivas</t>
  </si>
  <si>
    <t>Jefe unidad de armonización de los servicios de salud</t>
  </si>
  <si>
    <t>drrimola@gmail.com</t>
  </si>
  <si>
    <t>Paula Martínez Jaén</t>
  </si>
  <si>
    <t>(506) 2600-4151</t>
  </si>
  <si>
    <t>paula.martinez@fuerzapublica.go.cr</t>
  </si>
  <si>
    <t>• Partes policiales del Ministerio de Seguridad Pública emitidos por decomiso-hallazgos de armas.</t>
  </si>
  <si>
    <t>Total de partes policiales del Ministerio de Seguridad Pública emitidos por decomiso-hallazgos de armas.
Las armas de las que se tienen datos de decomisos son pistola, revolver, hechiza, escopeta, carabina, rifle, subametralladora, N/I.</t>
  </si>
  <si>
    <t>2020*</t>
  </si>
  <si>
    <t>2021*</t>
  </si>
  <si>
    <t>Fuente: Ministerio de Salud, 2002-2021</t>
  </si>
  <si>
    <t>* Datos  preliminares, sujetos a cambios</t>
  </si>
  <si>
    <t>Costa Rica: Tasa de nuevos diagnósticos de VIH por 100 000 habitantes, 2010-2021</t>
  </si>
  <si>
    <t>Fuente: Unidad de Seguimiento de Indicadores de Salud, Dirección Vigilancia de la Salud-Ministerio de Salud, 2021</t>
  </si>
  <si>
    <t>Costa Rica: Tasa de incidencia de tuberculosis por cada 100 000 habitantes, 2010-2021</t>
  </si>
  <si>
    <t>Fuente: Ministerio de Salud, 2010-2021.</t>
  </si>
  <si>
    <t>N/D</t>
  </si>
  <si>
    <t>2021**</t>
  </si>
  <si>
    <t>introducido***</t>
  </si>
  <si>
    <t>*** Nueva clasificacion a partir de 2019</t>
  </si>
  <si>
    <t>Costa Rica: Tasa de incidencia parasitaria anual de casos autóctonos de malaria por cada 1 000 habitantes, 2010-2021</t>
  </si>
  <si>
    <t>Fuente: Ministerio de Salud, 2010-2021</t>
  </si>
  <si>
    <t>Costa Rica: Tasas de incidencia de nuevos diagnósticos de hepatitis B por cada 100 000 habitantes, 2010-2021</t>
  </si>
  <si>
    <t>Fuente: Ministerio de Salud, 2011-2021</t>
  </si>
  <si>
    <t>Costa Rica: Porcentaje de cobertura de inmunizaciones niños menores de 1 año, por tipo de vacuna del esquema básico nacional, 2011 - 2021</t>
  </si>
  <si>
    <t>*Cambio del instrumento de evaluación. En el 2021 se modificó la herramienta de evaluación.</t>
  </si>
  <si>
    <t>16.6</t>
  </si>
  <si>
    <t>27.9</t>
  </si>
  <si>
    <t>44.7</t>
  </si>
  <si>
    <t>17.6</t>
  </si>
  <si>
    <t>Fuente: Ministerio de Salud, Dirección de Vigilancia de la Salud, Boleta VE-01, 2021.</t>
  </si>
  <si>
    <t>Costa Tica: Tasa de casos de violencia intrafamiliar por cada 100 000 habitantes, por sexo 2019-2021</t>
  </si>
  <si>
    <t>Fuente: Ministerio de Salud, Dirección de Vigilancia de la Salud, Boleta VE-01, 2021</t>
  </si>
  <si>
    <t>Año 2019-2021</t>
  </si>
  <si>
    <t>Por definir*</t>
  </si>
  <si>
    <t>*Por limitantes presupuestarias no se ha logrado estabilizar el ciclo de mediciones del Inventario Forestal Nacional (IFN), el cual se debe desarrollar en ciclos de cuatro o cinco años, pero después de 2014 cuando el Inventario fue financiado con recursos del Programa REDD Regional CCAD-GIZ, no se ha contado con apoyo institucional para asignar el presupuesto ordinario que asegure el cumplimeinto de los ciclos de medición que se programaron. El IFN es la fuente oficial de datos sobre el estado de los bosques y cobertura de nuestro país, por lo que para el reporte del indicador 15.1.1 lo que se ha podido realizar es la actualización mediante proyecciones con datos paralelos de otras instituciones.  Actualmente el SINAC está trabajando también en la generación del mapa de cobertura oficial para  Costa RIca con imágenes de muy alta resolución, lo cual nos permitirá contar con datos confiables y también oficiales para mejorar y definir la periodicidad del reporte del presente indicador. Por el momento y en cooncordancia con la periodicidad de la necesidad de reportar a FRA el mismo indicador, se ha venido trabajando en el reporte cada cinco años. El último reporte se realizó en 2020 y el próximo será para 2025. De esta forma podemos considerar que el reporte se encuentra al día, y más bien informar que el próximo año 2023 se inicia el ciclo para la colecta de datos y 2024 será para incio del reporte, correcciones y validaciones, para que se pueda publicar el reporte en 2025.</t>
  </si>
  <si>
    <t>Los datos sobre los subindicadores se recopilan periódicamente (hasta ahora cada 5 años) mediante el programa de Evaluación de los recursos forestales mundiales (FRA) de la FAO. Todos los datos son proporcionados a la FAO por los países en forma de un informe de país siguiendo un formato estándar, que incluye los datos originales y las fuentes de referencia y las descripciones de cómo se han utilizado para estimar el área forestal en diferentes momentos.
Una vez recibidos, los informes de los países se someten a un riguroso proceso de revisión para garantizar el uso correcto de las definiciones y la metodología, así como la coherencia interna. Se hace una comparación con evaluaciones anteriores y otras fuentes de datos existentes. Los contactos regulares entre los corresponsales nacionales y el personal de la FAO por correo electrónico y los talleres de revisión regionales / subregionales forman parte de este proceso de revisión. Todos los informes de los países (incluidos los preparados por la FAO) se envían al Jefe de Silvicultura respectivo para su validación antes de su finalización. 
Estos subindicadores unicamente reflejan los datos para Costa Rica. El equipo de FRA en la FAO agrupa los datos a nivel subregional, regional y global de datos a las clases utilizadas en las Evaluaciones de los recursos forestales mundiales de la FAO.
En la elaboración y validación de la hoja metodologica participaron: Sonia Lobo del SINAC, Maria Isabel Chavarría SINAC, Adriana Aguilar SINAC, Cristian Díaz FONAFIFO, Guilmar Navarrete FONAFIFO, Johnny Aguilar BCCR, Alexandra Ocampo CENIGA, Rafael Monge CENIGA y Katherine Gómez INEC. Se cuenta con un informe detallado del proceso seguido entorno a este indicador.
Según lo reportado en los oficios SINAC-SE-DT-046 con fecha del 17 de octubre del 2019 y  SINAC-SE-CUSBSE-483 del 25 agosto de 2021 este indicador se actualizará cada 5 años, siendo el próximo período de reporte 2021 al 2025. Es importante señalar que este indicador está vinculado con los informes que se realiza para informe de Recursos Forestales (FRA) de la FAO}. La información que suministra los países permite a la FAO generar el cálculo de este indicador que está compuesto por cinco subindicadores como se puede apreciar en el siguiente enlace http://www.fao.org/sustainable-development-goals/indicators/1521/es/, el reporte mundial del indicador y su estado a nivel mundial para cada una de las regiones establecidas para el período de reporte.
Según el procedimiento establecido, el SINAC como corresponsal designado ante la FAO para el FRA, estará trabajando durante el 2023 y el 2024 para el levantamiento y completando la información para el reporte país que incluira los respectivos datos para la medición del indicador 15.2.1. del período 2021 - 2025.</t>
  </si>
  <si>
    <t xml:space="preserve">Este indicador tiene importancia en la evaluación del medio ambiente con respecto a la sostenibilidad por:
• Por la presión que están expuestas las diferentes categorías de cobertura y los cambios que sufren las actividades humanas. 
• Es un indicador de impacto porque las zonas de montañas por sus características fisiogeográficas son muy vulnerables y frágiles, ante eventos extremos incluido la variabilidad climática y el cambio climático, degradación de suelos y los factores antrópicos. Siendo altamente sensibles a la pérdida de la biodiversidad y los servicios ecosistémicos que esta provee a muchos pobladores del país. Como por ejemplo estas áreas tienen mucha importancia captación de agua en las partes altas de las zonas montañosas.
• Una vez que haya una clasificación oficial y datos de ecosistemas podrían incorporarse en el índice de cobertura verde de montañas.
• Incorporarlo en el Plan Nacional de Desarrollo y planes institucionales.
• Es un indicador que es relevante para medir los servicios ecosistémicos.
Según lo reportado en los oficios SINAC-SE-DT-046 con fecha del 17 de octubre del 2019 y  SINAC-SE-CUSBSE-483 del 25 agosto de 2021, este indicador se actualizará de manera quinquenal.
Por medio del oficio SINAC-SE-CUSBSE-483 del 25 agosto de 2021 se comunicó la actualización del indicador para el período 2017 – 2018 y su hoja metodológica, que corresponde al período establecido en la Hoja metodológica reportada mediante el oficio SINAC-DE-943 del 05 de julio de 2018 que se realizaría de manera quinquenal. 
El equipo de trabajo que le da seguimiento a este indicador conformado por representantes del IMN, SINAC y el CENIGA, formamos parte del Grupo de Trabajo Indicadores ODS 15 creado por FAO  que está representado por países de América Latina y el Caribe, donde hemos participado en las dos reuniones realizadas en el año 2022. Es importante señalar, que de acuerdo a lo comunicado por la FAO, se han realizado cambios metodológicos con el propósito de mejorar el reporte del indicador 15.4.2 el cual se encuentra en proceso de aprobación por la Inter-Agencia y Grupo de Expertos en los Indicadores ODS y que una vez aprobados se estará iniciando un pilotaje con un pequeño grupo de países para hacer las pruebas metodológicas, además se estará iniciando un proceso de capacitación y comunicación con el debido desarrollo de tutoriales y herramientas informáticas que faciliten la toma de datos y su procesamiento. Por lo tanto, se es recomendable que se de seguimiento a lo indicado por la FAO, a fin de determinar los ajustes que deberán realizarse tanto en la hoja metodológica, la información disponible y los c+alculos para la actualización de este indicador.
</t>
  </si>
  <si>
    <t xml:space="preserve">Subtotal tratado
(E)
</t>
  </si>
  <si>
    <t xml:space="preserve">Sin tratamiento
(G)
</t>
  </si>
  <si>
    <t>Total de Aguas residuales generadas 
(F)</t>
  </si>
  <si>
    <t xml:space="preserve">Aguas de origen domestico tratadas en plantas de tratamiento
 (A) </t>
  </si>
  <si>
    <t>Aguas de origen doméstico tratadas en solución individual (tanque séptico)
(B)</t>
  </si>
  <si>
    <t>Aguas de origen agrícola tratadas en plantas de tratamiento 
(C)</t>
  </si>
  <si>
    <t>Aguas de origen industrial tratadas en plantas de tratamiento 
(D)</t>
  </si>
  <si>
    <t>Fuente: Ministerio de Salud, Instituto Nacional de Estadística y Censos, Empresa de Servicios Públicos de Heredia y Instituto Costarricense de Acueductos y Alcantarillados; 2016-2020</t>
  </si>
  <si>
    <t>*Sistema Informático y Registro de Reportes Operacionales de Aguas Residuales (SIRROAR)- M.Salud
*Dotación promedio según sistemas de tarifa domiciliar (Instituto Costarricense de Acueductos y Alcantarillados)
*Factor de retorno según Norma Técnica para el Diseño y Construcción de  Sistemas de Abastecimiento de Agua Potable, Saneamiento y Pluvial (0.7)
*Encuesta Nacional de Hogares, INEC. 
*Volumen total de aguas ordinarios especiales Consumo del total de  los servicios según sistemas de tarifa domiciliar (Instituto Costarricense de Acueductos y Alcantarillados)</t>
  </si>
  <si>
    <t>2019**</t>
  </si>
  <si>
    <t>**Datos preliminares</t>
  </si>
  <si>
    <t>Cambio de la eficiencia en el uso del agua por grupos de actividades económicas en Costa Rica</t>
  </si>
  <si>
    <t>Indicador actualizado con las cifras que resultaron del cambio de año de referencia 2017 de las cuentas nacionales que publicó el BCCR en enero del 2021. Serie del PIB en volumen a precios del año anterior encadenado, referencia 2017.</t>
  </si>
  <si>
    <t>Costa Rica: Tasa de variación anual del PIB per cápita, Años 2010-2021</t>
  </si>
  <si>
    <t>José Antonio Alvarez Esquivel</t>
  </si>
  <si>
    <t>Riesgo Global SUGEF</t>
  </si>
  <si>
    <t>Superintendencia de Entidades Financieras</t>
  </si>
  <si>
    <t>(506) 2243-5097</t>
  </si>
  <si>
    <t>alvarezej@sugef.fi.cr</t>
  </si>
  <si>
    <t>Nota: La cantidad de Terminales en Punto de Venta incluye, para los años 2011 a 2019, a la cantidad de terminales tradicionales reportadas por las entidades adquirentes. A partir de 2020, además de la cantidad de terminales tradicionales se incluyen las terminales M-POS y aplicaciones Tap on phone.</t>
  </si>
  <si>
    <t>Área de Investigación y Estadística-División Sistemas de Pagos</t>
  </si>
  <si>
    <t>dsp-estadisticas@bccr.fi.cr</t>
  </si>
  <si>
    <t xml:space="preserve">Manfred Víquez Alcázar - Rosa Serrano López </t>
  </si>
  <si>
    <t>(506) 2243-3314
(506) 2243-3316</t>
  </si>
  <si>
    <t>viquezam@bccr.fi.cr   
serranolr@bccr.fi.cr</t>
  </si>
  <si>
    <t xml:space="preserve"> 2011-2021</t>
  </si>
  <si>
    <t>Porcentaje de niños/as de 3-4 años que están en el desarrollo adecuado de los ámbitos indicados</t>
  </si>
  <si>
    <t xml:space="preserve">Número de niños/as de 3-4 años </t>
  </si>
  <si>
    <t>Alfabetización- conocimientos numéricos</t>
  </si>
  <si>
    <t>Físico</t>
  </si>
  <si>
    <t xml:space="preserve">Social-Emocional </t>
  </si>
  <si>
    <t>Aprendizaje</t>
  </si>
  <si>
    <t>3 años</t>
  </si>
  <si>
    <t>4 años</t>
  </si>
  <si>
    <t>Asistencia a educación temprana</t>
  </si>
  <si>
    <t>Asiste</t>
  </si>
  <si>
    <t>No asiste</t>
  </si>
  <si>
    <t>Dificultades funcionales (2-4 años)</t>
  </si>
  <si>
    <t>Costa Rica: Porcentaje de niños/as de 3-4 años que están en desarrollo adecuado en los ámbitos de alfabetización- conocimientos de números, físico, social-emocional y aprendizaje, y la puntuación del índice de desarrollo de la niñez temprana, 2018</t>
  </si>
  <si>
    <t>Fuente: Instituto Nacional de Estadística y Censos, Encuesta Mujer, Niñez y adoloscencia, 2018</t>
  </si>
  <si>
    <t>Encuesta Mujer, Niñez y Adolescencia</t>
  </si>
  <si>
    <t xml:space="preserve"> Porcentaje de niños/as de 3-4 años que están en desarrollo adecuado en los ámbitos de alfabetización- conocimientos de números, físico, social-emocional y aprendizaje, y la puntuación del índice de desarrollo de la niñez temprana</t>
  </si>
  <si>
    <t xml:space="preserve">El desarrollo de la primera infancia es multidimensional e implica una progresión ordenada de habilidades y capacidades motoras, cognitivas, del lenguaje, socioemocionales y reguladoras durante los primeros años de vida26. El crecimiento físico, la alfabetización y las habilidades numéricas, el desarrollo socioemocional y la preparación para aprender son dominios vitales del
desarrollo general de un niño/a, que forman la base para la vida posterior y establecen la trayectoria de la salud, el aprendizaje y el bienestar.  
Se utilizó un módulo de 10 ítems para calcular el Índice de Desarrollo Infantil Temprano (ECDI, por sus siglas en inglés). El propósito principal del ECDI es informar la política pública con respecto al estado de desarrollo de los niños/as en Costa Rica. El índice se basa en los hitos seleccionados que se espera que los niños/as alcancen entre los 3 y 4 años. Los 10 elementos se utilizan para determinar si los niños/as tienen un desarrollo adecuado en cuatro dominios:
• Alfabético-numérica: los niños/as se identifican como con desarrollo adecuado en función de si pueden identificar/nombrar al menos diez letras del alfabeto, si pueden leer al menos cuatro palabras simples y populares, y si conocen el nombre y reconocen el símbolo de todos los números del 1 al 10. Si al menos dos de estos son verdaderos, entonces se considera que el niño tiene desarrollo adecuado.
• Físico: si el niño/a puede levantar un objeto pequeño con dos dedos, como un palo o una piedra del suelo y/o la madre/cuidadora no indica que el niño/a a veces está demasiado enfermo para jugar, entonces se considera al niño con desarrollo adecuado en el dominio físico.
• Socioemocional: se considera que los niños/as tienen un desarrollo adecuado si se cumplen dos de los siguientes puntos: Si el niño/a se lleva bien con otros niños, si el niño no patea, muerde o golpea a otros niños/as y si el niño no se distrae fácilmente
• Aprendizaje: si el niño/a sigue instrucciones simples sobre cómo hacer algo correctamente y/o cuando se le da algo que hacer, si puede hacerlo de manera independiente, se considera que el niño/a tiene un desarrollo adecuado en este dominio. 
</t>
  </si>
  <si>
    <t>El ECDI se calcula como el porcentaje de niños/as que tienen un desarrollo adecuado en al menos tres de estos cuatro dominios.</t>
  </si>
  <si>
    <t>Ninguna/ primaria</t>
  </si>
  <si>
    <t>Secundaria y +</t>
  </si>
  <si>
    <t>Màs pobre</t>
  </si>
  <si>
    <t>Màs rico</t>
  </si>
  <si>
    <t>Grupo ètnico del niño</t>
  </si>
  <si>
    <t>Indìgena</t>
  </si>
  <si>
    <t>Negro/afrocostarricense</t>
  </si>
  <si>
    <t>25,9,</t>
  </si>
  <si>
    <t>Mestizo(chino/0tro</t>
  </si>
  <si>
    <t>Cifras en rojo, Cifras que se basan en menos de 25 casos no ponderados</t>
  </si>
  <si>
    <t>Fuente: Encueta de Indicadores Múltiples por Conglomerados, 2011</t>
  </si>
  <si>
    <t>Costa Rica: Porcentaje de niños/as de 3-4 años que están en desarrollo adecuado en los ámbitos de alfabetización- conocimientos de números, físico, social-emocional y aprendizaje, y la puntuación del índice de desarrollo de la niñez temprana, 2011</t>
  </si>
  <si>
    <t>Más de 2 año y 6 meses a 4 años</t>
  </si>
  <si>
    <t>Costa Rica: Cantidad de indicadores desagregados, según tipo de desagregación por objetivo, 2020-2022</t>
  </si>
  <si>
    <t>Fuente: Fondo de Desarrollo Social y Asignaciones Familiares, Sistema de Indicadores de la Unidad de Control y Seguimiento (Reportes de ejcución trimestral remitidos por las Unidades Ejecutoras), 2016-2021</t>
  </si>
  <si>
    <t>Fuente: Instituto Nacional de Estadística y Censos, Encuesta Mujer Niñez y Adolescencia,2018</t>
  </si>
  <si>
    <t>Fuente: Tribunal Supremo de Elecciones, Cómputo de Votos 2002-2012.</t>
  </si>
  <si>
    <t xml:space="preserve">
Awe: eficiencia en el uso del agua en la agricultura de riego
Mwe: eficiencia en el uso del agua del sector Manufactura y construcción
Swe: eficiencia en el uso del agua del sector servicios 
GVAa: Valor agregado de la agricultura (CRC)
GVAm: Valor agregado del sector Manufactura y construcción (CRC)
GVAs: Valor agregado del sector servicios (CRC)
Va: Uso de agua de la agricultura (volumen)
Vm: Uso de agua del sector Manufactura y construcción (volumen)
Vs: Uso de agua del sector servicios (volumen)
Cr: Proporción de valor agregado agrícola producido por la agricultura de secano.
WUE: Eficiencia en el uso del agua en la economía
Pa: Porcentaje de agua utilizada por la agricultura
Pm: Porcentaje de agua utilizada por el sector Manufactura y construcción
Ps: Porcentaje de agua utilizada por el sector servicios
CWUE: Cambio en la eficienca en el uso del agua</t>
  </si>
  <si>
    <t>Fuente: Ministerio de Ambiente y Energía, Secretaría de Planificación del Subsector Energía (SEPSE ), 2021</t>
  </si>
  <si>
    <t>Fuente: Ministerio de Ambiente y Energía, Secretaría de Planificación Sectorial de Energia, Balances Energéticos Nacionales y datos del Banco Central de Costa Rica, 2021</t>
  </si>
  <si>
    <t>Fuente: Ministerio de Ambiente y Energía, Secretaría de Planificación Sectorial de Energia, Balances Energéticos Nacionales y datos del Banco Central de Costa Rica, 2018</t>
  </si>
  <si>
    <t>Fuente: Banco Central de Costa Rica y datos Instituto Nacional de Estadística y Censos, 2010-2021.</t>
  </si>
  <si>
    <t>Fuente: Instituto Nacional de Seguros, Sistema Mecanizado de Riesgos del Trabajo y Modelos de Riesgos del Trabajo para SUGESE, 2021</t>
  </si>
  <si>
    <t>Fuente: Instituto Nacional de Seguros, Sistema Mecanizado de Riesgos del Trabajo y Modelos de Riesgos del Trabajo para SUGESE, 2020</t>
  </si>
  <si>
    <t>Costa Rica: Tasa de sindicalización por sector, 2011-2021</t>
  </si>
  <si>
    <t>Fuente: Ministerio de Trabajo y Seguridad Social, 2011-2021</t>
  </si>
  <si>
    <t>Costa Rica: Tasa de negociación por sector, 2011-2021</t>
  </si>
  <si>
    <t>Fuente: Ministerio de Trabajo y Seguridad Social, 2010-2021</t>
  </si>
  <si>
    <t>Fuente: Banco Central de Costa Rica, Cuenta de Energía 2011-2018</t>
  </si>
  <si>
    <t>Fuente: Dirección General de Migración y Extranjería. Planificación Institucional, Cuadro elaborado con información REGISTRADA EN EL Sistema Integrado de Extranjeros SINEX, 2021</t>
  </si>
  <si>
    <t>Fuente: Ministerio de Salud y Universidad Nacional, Informes de Calidad del Aire, 2020</t>
  </si>
  <si>
    <t>Fuente: Ministerio de Salud con base en información generada en inventario 2016-2019</t>
  </si>
  <si>
    <t>Fuente: Instituto Costarricense de Turismo, 2021</t>
  </si>
  <si>
    <t>Fuente: Ministerio de Ambiente y Energía, Sistema Nacional de Áreas de Conservación, Departamento de Información y Regularización Territorial, 2022</t>
  </si>
  <si>
    <t xml:space="preserve">Fuente: Ministerio de Ambiente y Energía, Sistema Nacional de Áreas de Conservación, con datos tomados de base de datos de Naciones Unidas, 2021 </t>
  </si>
  <si>
    <t>Proporción de niños de entre 1 y 14 años que han sufrido algún castigo físico o agresión psicológica a manos de sus cuidadores en el último mes</t>
  </si>
  <si>
    <t>Niños y niñas de entre 1 y 14 años que han sufrido algún castigo físico o agresión psicológica a manos de sus cuidadores en el último mes</t>
  </si>
  <si>
    <t>Zona, provincia</t>
  </si>
  <si>
    <t>Sexo, edad, educación de la madre, deficultades funcionales del niño, dificultades funcionales de la madre, quintiles de índice de riqueza</t>
  </si>
  <si>
    <t>Encuesta Mujer, Nuñez y Adolescencia</t>
  </si>
  <si>
    <t>Fuente: Dirección General de Migración y Extranjería. Planificación Institucional, Cuadro elaborado con información suministrada por la Gestión de Trata Personas y Tráfico Ilícito de Migrantes (GTT), 2022</t>
  </si>
  <si>
    <t>Fuente:  Dirección General de Migración y Extranjería,  Planificación Institucional,     Cuadro elaborado con información suministrada por la Gestión de Trata Personas y Tráficos Ilícitos de Migrantes (GTT), 2022</t>
  </si>
  <si>
    <t>Costa Rica: Porcentaje de población joven de 18 a 29 años que ha sufrido algún tipo de violencia sexual, 2013 y 2018</t>
  </si>
  <si>
    <t>Fuente: MIDEPLAN, Unidad de Análisis Prospectivo y Política Pública con datos de Inversión Extranjera Directa y PIB de COMEX y datos de Cooperación Internacional Área de Cooperación Internacional MIDEPLAN, 2021</t>
  </si>
  <si>
    <t>Ministerio de Comercio Exterior,</t>
  </si>
  <si>
    <t>Importaciones del Banco Central de Costa Rica y de aranceles de la Organización Mundial del Comercio</t>
  </si>
  <si>
    <t xml:space="preserve">Fuente: Instituto Nacional de Estadística y Censos, Encuesta Nacional de Hogares 2020, Modulo de la Escala de Inseguridad Alimentaria Nutricional, 2020 </t>
  </si>
  <si>
    <t>Las cuatro temáticas principales: ciudadanía mundial, desarrollo sostenible, igualdad de géneros y derechos humanos se abordan en los cuatro fines las políticas nacionales de educación, los planes de estudio, la formación del Y CERTIFICACIÓN DEL profesorado y la evaluación de los estudiantes.
Sin embargo, es importante aclarar que el hecho de que un tema aparezca en la redacción de un documento (por ejemplo, en la Ley Fundamental de Educación) no garantiza su aplicación en la práctica ni permite medir el “grado” con que se incluyó en dicho documento. Además, en el caso de la formación del profesorado, el análisis de la Dirección de Desarrollo Curricular se basa en la política de capacitación interna del MEP a su personal docente, pero debiera incluir también el “grado en que” los cuatro temas son ABORDADOS en los planes de estudio de las carreras universitarias PÚBLICAS O PRIVADAS  relacionadas con la docencia, de todas las universidades que brindan estas carreras (públicas y privadas) lo cual es información no disponible y que además escapa al alcance del Departamento de Análisis Estadístico del MEP.</t>
  </si>
  <si>
    <t>Es poco objetivo crear una escala de medición a partir de la cual se pueda aplicar el "grado en que "ciertos temas se incluyen en distintas políticas y documentos. Es importante aclarar que el hecho de que un tema aparezca en la redacción de un documento (por ejemplo, en la Ley Fundamental de Educación) no garantiza su aplicación en la práctica ni permite medir el “grado” con que se incluyó en dicho documento. 
Es el mismo indicador que el 4.7.1 Grado en que i) la educación para la ciudadanía mundial y ii) la educación para el desarrollo sostenible se incorpora en a) las políticas nacionales de educación, b) los planes de estudio, c) la formación del profesorado y d) la evaluación de los estudiantes.</t>
  </si>
  <si>
    <t>Costa Rica: Porcentaje de la población de 18 años y más por situación de discapacidad, según percepción de discriminación, octubre y noviembre 2018</t>
  </si>
  <si>
    <t>Percepción de discriminación</t>
  </si>
  <si>
    <t>Personas sin situación de discapacidad</t>
  </si>
  <si>
    <t>Personas en situación de discapacidad</t>
  </si>
  <si>
    <t>No, ha sido discriminado(a)</t>
  </si>
  <si>
    <t>Si, ha sido discriminado(a)</t>
  </si>
  <si>
    <t>No responde</t>
  </si>
  <si>
    <t>Fuente: INEC-Costa Rica. Encuesta Nacional sobre Discapacidad, 2018.</t>
  </si>
  <si>
    <t>Motivos de discriminación</t>
  </si>
  <si>
    <t>Absolutos</t>
  </si>
  <si>
    <t>Relativos</t>
  </si>
  <si>
    <t>Por enfermedad o condición de salud</t>
  </si>
  <si>
    <t>Por su nivel socioeconómico o educativo</t>
  </si>
  <si>
    <t>Por su apariencia personal</t>
  </si>
  <si>
    <t>Por su edad</t>
  </si>
  <si>
    <t>Por discapacidad</t>
  </si>
  <si>
    <t>Por su nacionalidad</t>
  </si>
  <si>
    <t>Por su sexo</t>
  </si>
  <si>
    <t>Por su religión</t>
  </si>
  <si>
    <t>Por su origen étnico</t>
  </si>
  <si>
    <t>Por su orientación sexual o identidad de género</t>
  </si>
  <si>
    <t>Costa Rica: Porcentaje de la población de 18 años y más por situación de discapacidad, según percepción de discriminación, octubre y noviembre 2018 
Costa Rica: Población de 18 años y más por situación de discapacidad, según motivos de discriminación, octubre y noviembre 2018</t>
  </si>
  <si>
    <t>Costa Rica: Porcentaje de la población de 18 años y más por situación de discapacidad, según percepción de discriminación, octubre y noviembre 2018  
Costa Rica: Población de 18 años y más por situación de discapacidad, según motivos de discriminación, octubre y noviembre 2018</t>
  </si>
  <si>
    <t>Ver indicador de 10.3.1, fuente Encuesta Nacional Mujer Niñez y Adolescencia, INEC</t>
  </si>
  <si>
    <t>Porcentaje de mujeres de 15-49 años que en los últimos 12 meses se han sentido discriminadas o acosadas sobre la base de</t>
  </si>
  <si>
    <t>Porcentaje de mujeres que no se han sentido discriminadas ni acosadas en los últimos 12 meses</t>
  </si>
  <si>
    <t xml:space="preserve">Número de mujeres </t>
  </si>
  <si>
    <t>Origen étnico</t>
  </si>
  <si>
    <t>Por ser mujer</t>
  </si>
  <si>
    <t>Orientación  sexual</t>
  </si>
  <si>
    <t>Religión o creencias</t>
  </si>
  <si>
    <t>Por cualquier otra razón</t>
  </si>
  <si>
    <t>Fuente: Instituto Nacional de Estadística y Censo, Encuesta Nacional de Mujer, Niñez y Adolescencia, 2018</t>
  </si>
  <si>
    <t>Costa Rica: Porcentaje de mujeres de 15 - 49 años que en los últimos 12 meses se han sentido discriminadas o acosadas y aquellas que no se han sentido discriminadas ni acosadas, 2018</t>
  </si>
  <si>
    <t>Ver indicador de 16.b.1, fuente Encuesta Nacional Mujer Niñez y Adolescencia, INEC</t>
  </si>
  <si>
    <t>Costa Rica: Total de gasto real del sector público destinados a la preservación, protección y conservación de todo el patrimonio cultural y natural, desglosado por tipo de patrimonio (cultural y natural), 2021
(millones de colones)</t>
  </si>
  <si>
    <t>Gasto público</t>
  </si>
  <si>
    <t>Tipo de Patrimonio</t>
  </si>
  <si>
    <t>Patrimonio cultural</t>
  </si>
  <si>
    <t>Patrimonio natural</t>
  </si>
  <si>
    <t>HE1: Por finalidades</t>
  </si>
  <si>
    <t>Gasto público total para todas las actividades</t>
  </si>
  <si>
    <t>Gasto público en todas las actividades culturales (incluido el patrimonio cultural y natural)</t>
  </si>
  <si>
    <t>HE2: Gasto público por nivel de gobierno, tipo de flujo *</t>
  </si>
  <si>
    <t xml:space="preserve">    Nacional / Federal</t>
  </si>
  <si>
    <t>Gasto directo</t>
  </si>
  <si>
    <t xml:space="preserve">    Gastos para todos los niveles</t>
  </si>
  <si>
    <t>HE3: Gasto por sector</t>
  </si>
  <si>
    <t>*Los datos son nacionales, el país por su extensión mantiene un presupuesta nacional no desagregado por otro tipo o nivel geográfico.</t>
  </si>
  <si>
    <t>Datos financieros del periodo 01/01/2021 al 31/12/2021</t>
  </si>
  <si>
    <t>Fuente: Ministerio de Cultura y Juventud, 2021</t>
  </si>
  <si>
    <t>Costa Rica: Total de gasto real del sector público destinados a la preservación, protección y conservación de todo el patrimonio cultural y natural, desglosado por tipo de patrimonio (cultural y natural), 2021</t>
  </si>
  <si>
    <t xml:space="preserve">Gasto público total (todas las actividades): abarca todos los gastos de todas las actividades de un gobierno durante un año determinado. Las actividades culturales son una subcategoría de todas las actividades públicas. Abarca todas las actividades relacionadas con los dominios culturales del Marco de la UNESCO de 2009 para las estadísticas culturales, que son: A. Patrimonio cultural y natural; B. Presentaciones artísticas y celebraciones; C. Artes visuales y artesanías; D. Libros y Prensa; E. Medios Audiovisuales e Interactivos; F. Diseño y Servicios Creativos y Patrimonio cultural inmaterial. 
</t>
  </si>
  <si>
    <t xml:space="preserve"> ENCUESTA 2022 DE LOS GASTOS EN PATRIMONIO CULTURAL Y NATURAL (ODS 11.4.1) </t>
  </si>
  <si>
    <t>millones de colones</t>
  </si>
  <si>
    <t>por tipo de patrimonio (cultural y natural)</t>
  </si>
  <si>
    <t>Ministerio de Cultura y Juventud</t>
  </si>
  <si>
    <t>No cubre el sector privado. No se cuenta con datos para los sectores: privado e internacional
No está cubierta la información para el sector privado, ni por parte del Banco Central ni por parte del INEC.  Se espera realizar una estrategia para la imolementaciòn de una metodología de recopilación, a mediano plazo.
Se realizó una agrupación general de actividades económicas según metodología usada en la cuenta satélite.
Se agregó en el cuestionario enviado a las instituciones, una descripción sobre las actividades de las cuales debía reportar el gasto asociadas a las actividades culturales.</t>
  </si>
  <si>
    <t>En general se considera que son gastos ejecutados en actividades de preservación del patrimonio cualtural.</t>
  </si>
  <si>
    <t>Criterio</t>
  </si>
  <si>
    <t>Puntaje</t>
  </si>
  <si>
    <t>Puntaje general de implementación de Compras Públicas Sostenibles</t>
  </si>
  <si>
    <t>A. Política de Compras Públicas Sostenibles / Plan de acción</t>
  </si>
  <si>
    <t>B(a). Disposiciones sobre contratación pública sostenible</t>
  </si>
  <si>
    <t>B(b). Compras Públicas Sostenibles Obligatorias/ Voluntarias</t>
  </si>
  <si>
    <t>B. Marco Legal</t>
  </si>
  <si>
    <t>C. Apoyo práctico</t>
  </si>
  <si>
    <t>D(a). Criterios ambientales</t>
  </si>
  <si>
    <t>D(b). Preocupaciones sociales, económicas y gubernamentales</t>
  </si>
  <si>
    <t>D(c). Evaluación de riesgos</t>
  </si>
  <si>
    <t>D. Criterios de Compra Pública Sostenible</t>
  </si>
  <si>
    <t>E. Monitoreo</t>
  </si>
  <si>
    <t>F. Porcentaje de Compras Publicas Sostenibles</t>
  </si>
  <si>
    <t>Fuente: Ministerio de Hacienda, 2018</t>
  </si>
  <si>
    <t xml:space="preserve">Costa Rica: Valor de la contratación pública, 2018 </t>
  </si>
  <si>
    <t>Valor total de la contratación pública</t>
  </si>
  <si>
    <t>Porcentaje representado en la Contratación pública total a nivel de país</t>
  </si>
  <si>
    <t>Contratación pública total a nivel de país</t>
  </si>
  <si>
    <t>Gobierno federal / nacional</t>
  </si>
  <si>
    <t xml:space="preserve">Costa Rica: implementación de políticas y planes de acción de Compras Públicas Sostenibles en el gobierno nacional </t>
  </si>
  <si>
    <t>Subindicadores y detalles de la puntuación</t>
  </si>
  <si>
    <t xml:space="preserve"> Puntuación maxima</t>
  </si>
  <si>
    <t>Instrucción</t>
  </si>
  <si>
    <t>Referencia a documentos o detalles</t>
  </si>
  <si>
    <t>Información adicional</t>
  </si>
  <si>
    <t>Notas y comentarios</t>
  </si>
  <si>
    <t>A: Existencia de un plan de acción / política de CPS, y/o requisitos reglamentarios de CPS</t>
  </si>
  <si>
    <t>1 punto</t>
  </si>
  <si>
    <t>Por favor, haga clic en las celdas para desplegar las respuestas posibles y
seleccione una respuesta</t>
  </si>
  <si>
    <t xml:space="preserve">Por favor, proporcione más detalles para soportar a su respuesta, e indique referencias o enlaces a documentos oficiales		</t>
  </si>
  <si>
    <t>Un plan de acción (nacional, federal) de CPS, política y/o requisitos reglamentarios de CPS ha sido desarrollado y aprobado por el gobierno.
El plan de acción, los documentos de política y/o los requisitos reglamentarios pertinentes deben ser accesibles en línea.</t>
  </si>
  <si>
    <t>SÍ</t>
  </si>
  <si>
    <t>DE-41032-PLAN-MINAE-RE:"Política Nacional de Producción y Consumo Sostenibles 2018-2030" (Anexo 1); DE-39310:"Política Nacional de Compras Públicas Sustentables y Creación del Comité Directivo Nacional de Compras Sustentables"(Anexo 2)</t>
  </si>
  <si>
    <t>El valor de los 348 159 939 corresponde a las compras registradas en SICOP. Es importante aclarar que para ese año muchas Instituciones del Sector Público todavía no hacían uso de esta plataforma.</t>
  </si>
  <si>
    <t>Política Nacional de Producción y Consumo Sostenibles 2018-2030
4.3.4. Compras Públicas Sustentables
Política Nacional de Compras Públicas
Sustentables y Creación del Comité Directivo Nacional de Compras Sustentables</t>
  </si>
  <si>
    <t>B. El marco normativo de la contratación pública es favorable a la contratación pública sostenible</t>
  </si>
  <si>
    <t>B a) Las disposiciones del marco legal y reglamentario permiten incorporar consideraciones de sostenibilidad (ambiental y/o social) en las siguientes etapas del proceso de adquisición:</t>
  </si>
  <si>
    <t xml:space="preserve"> 0.70 pts</t>
  </si>
  <si>
    <t>1/ Definición de especificaciones técnicas</t>
  </si>
  <si>
    <t>Al definir requisitos de sostenibilidad de contratos, las administraciones publicas pueden recurrir a:</t>
  </si>
  <si>
    <t>o Requisitos de sostenibilidad (ambientales y/o sociales) pueden incluirse en las especificaciones técnicas, a traves de criterios mínimos de cumplimiento de un contrato.
Por ejemplo: uso de materias primas sostenibles/recicladas; biodegradabilidad de los productos; evitar el uso de sustancias nocivas; embalaje ecológico; nivel de consumo de energía; garantía y durabilidad; garantía de disponibilidad de piezas y componentes.
Y / O
o Se puede referirse a sellos ambientales de tipo I, a etiquetas sociales o a normas de sostenibilidad equivalentes para especificar el nivel mínimo de cumplimiento.</t>
  </si>
  <si>
    <t>SÍ, los requisitos de sostenibilidad pueden incluirse en las especificaciones técnicas</t>
  </si>
  <si>
    <t xml:space="preserve">En los pliegos de condiciones de los procedimientos de contratación pueden incluirse los criterios sustentables ambientales, sociales, económicos e innovadores. Documento: "Normativa Técnica para la aplicación de Criterios Sustentables en la Compras Públicas y Guía para la Implementación" (Anexo 3)
***
Va a depender de las condiciones técnicas del producto y marco jurídico del pliego de condiciones. Los terminos de referencia específicos, tales como tamaños, colores y demás aspectos técnicos están en la "FICHA TÉCNICA" respectiva en SICOP. https://www.sicop.go.cr/index.jsp  </t>
  </si>
  <si>
    <t>Por ejemplo adjuntamos  archivo “Tabla 1 Fichas Luminarias”</t>
  </si>
  <si>
    <t>LEY 8839, articulo 39
"Autorízase a las instituciones de la Administración Pública, empresas públicas y municipalidades para que promuevan la compra y la utilización de materiales reutilizables, reciclables, biodegradables y valorizables, así como de productos fabricados con material reciclado bajo procesos ambientalmente amigables que cumplan las especificaciones técnicas requeridas por la Administración Pública; dicha condición podrá comprobarse por medio de certificaciones ambientales y otro mecanismo válido establecido vía reglamento. "
y su Reglamento:
https://vlex.co.cr/vid/reglamento-general-ley-integral-residuos-484911022</t>
  </si>
  <si>
    <t>o Se pueden utilizar especificaciones basadas en funciones / resultados / desempeño.
Este tipo de especificaciones indican lo que los productos o servicios adquiridos deben lograr en términos de funciones realizadas, de nivel de desempeño alcanzado, o los productos/resultados entregados (por ejemplo, bombillas con un consumo de energía limitado o vehículos con emisiones de CO2 limitadas).</t>
  </si>
  <si>
    <t>SÍ, se pueden utilizar especificaciones funcionales, basadas en los resultados y/o en el desempeño</t>
  </si>
  <si>
    <t xml:space="preserve">Va a depender de las condiciones técnicas del producto y marco jurídico del pliego de condiciones. Los terminos de referencia específicos, tales como tamaños, colores y demás aspectos técnicos están en la "FICHA TÉCNICA" respectiva en SICOP. https://www.sicop.go.cr/index.jsp  </t>
  </si>
  <si>
    <t>Por ejemplo el procedimiento de contratación realizado para el Convenio Marco de Materiales de limpieza el cual puede ser verificado en el siguiente link: https://www.sicop.go.cr/moduloOferta/search/EP_SEJ_COQ625.jsp?isView=Y&amp;progId=coq603&amp;cartelNo=20190702618&amp;cartelSeq=00&amp;isPopup=Y</t>
  </si>
  <si>
    <t xml:space="preserve">
Sin indicaciones precisas, los criterios funcionales o basados en el desempeño no podrían encontrarse en el ejemplo de oferta proporcionado; sin embargo, dichos criterios basados en la eficiencia energética / desempeño se mencionan en la Directriz 011 MINAE. Equipos de Aires Acondicionados:
Se incluyen en esta categoría los equipos de aire acondicionado tipo ventana, dividido o central de hasta 18 kW (60 000 BTU/h).
a) Los rangos de eficiencia, deberán ser mayores en al menos 2 unidades de los indicados por la Relación de Eficiencia Energética (REE) o en inglés Energy Efficiency Ratio (EER) declarados en las etiquetas energéticas, de conformidad con lo establecido en la última versión de la norma INTE 28- 01-13: Eficiencia energética – Acondicionadores de aire tipo ventana, dividido y paquete – Rangos de eficiencia energética.
El tipo de refrigerante utilizado por los equipos de refrigeración domésticos, comerciales y de aire acondicionado deberá ajustarse a las disposiciones contenidas en el Reglamento N° 35676-S-H-MAG-MINAET y en el reglamento 37614-MINAE. Preferiblemente se deberán utilizar gases refrigerantes naturales, con un potencial de calentamiento global (PCG) menor a 20.
Artículo 5º—Las lámparas fluorescentes y demás equipos que sean reemplazadas por efecto de la aplicación de la presente directriz, no podrán ser reutilizados, ni donados y deberán tener una adecuada disposición final considerando para ella lo contemplado en la Ley para la Gestión Integral de Residuos así como lo establecido en el Decreto Ejecutivo 38272-S.
Artículo 6º—Las instituciones estarán en la obligación de incorporar en su PGAI el aspecto ambiental “Consumo de energía eléctrica”, reflejando en su Plan de Acción las medidas que se tomen para cumplir con la presente directriz. Para la elaboración del PGAI deberán seguir la guía respectiva disponible en el sitio http://www.digeca.go.cr/ambientalizacion/ herramientasPGA.html.</t>
  </si>
  <si>
    <t>2/ Selección de proveedores</t>
  </si>
  <si>
    <t>¿Se pueden aplicar criterios de selección o exclusión relacionados con la sostenibilidad al seleccionar proveedores?</t>
  </si>
  <si>
    <t>o Requisitos de sostenibilidad pueden incluirse en los criterios de precalificación / selección:
Los criterios de selección evalúan la idoneidad de un operador económico para llevar a cabo un contrato. Por ejemplo, se puede pedir a los proveedores que presenten pruebas de cumplimiento de las normas sociales o ambientales, pruebas de que han adoptado un enfoque de sistema de ordenación ambiental o un sistema de gestión y seguimiento de la cadena de suministro.</t>
  </si>
  <si>
    <t>SÍ, los requisitos de sostenibilidad pueden incluirse en  criterios de precalificación / selección</t>
  </si>
  <si>
    <t>Documento: "Normativa Técnica para la aplicación de Criterios Sustentables en la Compras Públicas y Guía para la Implementación" (Anexo 3)</t>
  </si>
  <si>
    <t>Desafortunadamente, no se proporcionó indicación específica sobre dónde encontrar la información en la página web mencionada, sin embargo, en el acuerdo marco mencionado en la pregunta B.a.4, la siguiente mención demuestra que a los proveedores necesitan presentar certificados o cumplir con los criterios de sostenibilidad. Además, la 'Guía de compras sustentables' muestra en la página 32 prerrequisitos segun los cuales prohíben el trabajo infantil. 
***
1.11. RESPONSABILIDAD DEL OFERENTE
Por el solo hecho de presentar su oferta el oferente admite:
a) Conocer completamente las condiciones del concurso, sus aclaraciones o modificaciones, y que acepta todos los términos y condiciones que en ellos constan, salvo declaración expresa en contrario.
b) Cumplir estrictamente con las obligaciones laborales y de seguridad social de sus trabajadores.
c) Que el eventual contrato entre las partes no generará responsabilidad alguna para la Administración respecto de materia de seguridad social.
d) Someterse a la jurisdicción de los tribunales nacionales.
e) Que deben mantenerse informados de todas las incidencias que se den en el proceso de selección del(os) contratista(s) y para ello, deben verificar con frecuencia en el SICOP, todos los anuncios y notificaciones con respecto al procedimiento, en atención a lo establecido en la normativa que rige la materia.
f) La responsabilidad de mantener su información actualizada en el Registro de Proveedores de conformidad con el Reglamento de Uso del Sistema.
g) Aceptar cumplir durante la ejecución contractual, con todas las condiciones incluidas en su plica.
h) Estar inscrito en una Unidad de Cumplimiento ante el Ministerio de Salud de acuerdo con lo establecido en el Artículo N°1 del Decreto N°38933-S “Criterios Ambientales establecidos en la Ley para la Gestión Integral de Residuos para la Compra de Llantas para las entidades que componen la Administración Pública” así como los Artículos N°2, 13 y 14 del Decreto N°38272-S “Reglamento para la Declaratoria de Residuos de Manejo Especial”, deberá presentar el Certificado por parte del Ministerio de Salud en la cual indican que pertenecen a dicha Unidad de Cumplimiento. Este requisito es obligatorio para todas las ofertas que participen en el concurso y la no presentación de la misma será motivo para descalificar la oferta</t>
  </si>
  <si>
    <t>o Requisitos de sostenibilidad pueden incluirse en los criterios de exclusión: 
Los proveedores que infrinjan las leyes ambientales o sociales o que no cumplan con determinadas normas ambientales o sociales (como los convenios básicos de la OIT) pueden ser excluidos del proceso de adquisición.</t>
  </si>
  <si>
    <t>SÍ, los requisitos de sostenibilidad pueden incluirse en criterios de exclusión</t>
  </si>
  <si>
    <t xml:space="preserve">Va a depender de las condiciones técnicas del producto y marco jurídico del pliego de condiciones. Los términos de refrencia específicos van a estar ligados al contrato correspondiente de cada procedimiento de contratación. 
Por ejemplo: Convenio Marco de Productos de Limpieza. https://www.sicop.go.cr/moduloPcont/pcont/ctract/es/CE_SCJ_GSQ003_C.jsp?isPopup=Y&amp;contract_req_no=SC201907002586 </t>
  </si>
  <si>
    <t xml:space="preserve">Por ejemplo ver el archivo adjunto “Anexo al Pliego Sum y Mat Limpieza”. En el Capítulo III Condiciones Técnicas a partir de la página 17. </t>
  </si>
  <si>
    <t>Convenio marco de Productos de Limpieza 
p22: "Póliza de Riesgo Laboral: El oferente debe aportar documentación probatoria de disponer de una póliza de Riesgo Laboral para la actividad económica en la que oferte, al día y que ésta incluya a todos los empleados. Debe presentar copia de la última factura pagada o certificación del ente asegurador en la que se indique tanto las condiciones de la póliza como su vigencia y pago al día."</t>
  </si>
  <si>
    <t>3/ Criterios de adjudicación</t>
  </si>
  <si>
    <t>o El marco legal y reglamentario permite que la adjudicación de contratos se base en criterios distintos del precio (incluidos los criterios de sostenibilidad), por ejemplo, recurriendo a los enfoques de la "mejor relación calidad-precio" o de la "oferta más ventajosa económicamente".</t>
  </si>
  <si>
    <t>SÍ, la adjudicación del contrato puede basarse en tales enfoques / criterios</t>
  </si>
  <si>
    <t xml:space="preserve">Estas condiciones se pueden incluir en la parte de evaluacuón del Pliego de condiciones de un procedimiento de contratación Administrativa. Por ejemplo: la matriz del Convenio Marco de Productos de Limpieza. https://www.sicop.go.cr/moduloPcont/pcont/ctract/es/CE_SCJ_GSQ003_C.jsp?isPopup=Y&amp;contract_req_no=SC201907002586 </t>
  </si>
  <si>
    <t>Por ejemplo ver el archivo adjunto “Anexo al Pliego Sum y Mat Limpieza”. En el punto 5.1 Sistema de Evaluación, página 39 y 40.</t>
  </si>
  <si>
    <t xml:space="preserve">Los criterios de sostenibilidad se encontraron en el ejemplo de pliego de condiciones proporcionado, y también en las "Cartes de llantas" proporcionadas, p. 17-18, 5.2.3. CRITERIOS SUSTENTABLES 20%, 5.2.3.1 Matriz de Evaluación de Criterios Sustentables Opciones de Negocio 1 a 86 </t>
  </si>
  <si>
    <t>NO, el coste del ciclo de vida no puede ser usado</t>
  </si>
  <si>
    <t>4/ Ejecución del contrato:
o Requisitos de sostenibilidad pueden incluirse en las cláusulas de ejecución del contrato.
Por ejemplo: exigir el cumplimiento de los derechos laborales en la cadena de suministro (por ejemplo, las normas básicas de la OIT); exigir un uso eficiente de recursos como la electricidad y el agua en las obras de construcción; la reducción de las emisiones de CO2 asociadas al transporte; el retiro de los envases para su reutilización, reciclado o eliminación adecuada</t>
  </si>
  <si>
    <t>SÍ, requisitos de sostenibilidad pueden incluirse en las cláusulas de ejecución de contratos</t>
  </si>
  <si>
    <t xml:space="preserve">Las específicaciones incluídas en las cláusulas pueden ser todos aquellos aspectos técnicos, legales, laborales y ambientales que las partes consideren a bien. </t>
  </si>
  <si>
    <t>Por ejemplo ver el archivo “Cartel de llantas” en el cual se estipula la obligatoriedad con lo detallado en el Decreto N°38933-S “Criterios Ambientales establecidos en la Ley para la Gestión Integral de Residuos para la Compra de Llantas para las entidades que componen la Administración Pública”.</t>
  </si>
  <si>
    <t xml:space="preserve">La referencia proporcionada no respalda claramente esta respuesta, sin embargo, la Guía de Compras sustentables menciona muy claramente p.11 Cláusulas contractuales que pueden incluir requisitos de sustentabilidad. (ver captura de pantalla a la derecha). </t>
  </si>
  <si>
    <t xml:space="preserve">B(a) </t>
  </si>
  <si>
    <t>B b) Las disposiciones del marco legal y reglamentario obligan a la adquisición de alternativas sostenibles</t>
  </si>
  <si>
    <t>0.30 pts</t>
  </si>
  <si>
    <t>La adquisición de alternativas sostenibles es:</t>
  </si>
  <si>
    <t>Es la adquisición de alternativas sostenibles: 
o ¿Voluntaria?: el marco legal y reglamentario permite la adquisición de productos o servicios mas sostenibles por administraciones publicas, pero la adquisición de este tipo de productos no es obligataria.
U
o ¿Obligatoria?: el marco legal y reglamentario exige la adquisición de productos y servicios mas sostenibles, al menos al adquirir ciertas categorías de productos y servicios:
Por ejemplo
-&gt; Ejemplo Nº 1: La adquisición de alternativas sostenibles es obligatoria al comprar ciertas categorías de productos/servicios.
Por ejemplo, la Directiva de la Unión Europea sobre vehículos limpios "obliga a las autoridades contratantes a tener en cuenta los efectos energéticos y ambientales al adquirir vehículos de transporte por carretera".
-&gt; Ejemplo Nº 2: La adquisición de alternativas sostenibles es obligatoria siempre que se adquieran productos pertenecientes a categorías "prioritarias" (grupos de productos para los que se han definido  criterios mínimos de sostenibilidad o se han recomendado etiquetas). Por ejemplo, las administraciones públicas tengan que adquirir obligatoriamente alternativas más sostenibles listados en un catálogo oficial de productos con sello ambiental nacional.</t>
  </si>
  <si>
    <t>SÍ, la adquisición de productos/servicios sostenibles es OBLIGATORIA al menos para algunas categorías</t>
  </si>
  <si>
    <t>Se cuenta con un catálogo de productos oficiales de productos sustentables de uso obligatoria, pero sólo está ligado a los bienes establecidos en la Directriz 11-2014 MINAE. (equipos de iluminación, refrigeración electrómesticos, refrigeración comerciales y equipo de aires acondicionados) Ver anexo No. 4)</t>
  </si>
  <si>
    <t>Así las cosas y de acuerdo a su comentario, por favor cambiar la respuesta a SI, en el punto B (b)
SÍ, la adquisición de productos/servicios sostenibles es OBLIGATORIA al menos para algunas categorías.</t>
  </si>
  <si>
    <t>Catálogo de productos oficiales de productos sustentables de uso obligatoria, ligado a los bienes establecidos en la Directriz 11-2014 MINAE. (equipos de iluminación, refrigeración electrómesticos, refrigeración comerciales y equipo de aires acondicionados) Ver anexo No. 4)
Ejemplo: Equipos de Iluminación
a) Se prohíbe la compra de lámparas incandescentes, fluorescentes tubulares T-12 y balastros para lámparas tubulares T-12, lámparas halógenas, luz mixta y vapor de mercurio.
b) Para la iluminación de oficinas se utilizarán sistemas compuestos por fluorescentes tubulares o tubos LED con una eficacia lumínica igual o mayor a 80 lm/W y balastros electrónicos de alta eficiencia.
c) Para el caso de lámparas fluorescentes compactas, el nivel mínimo de eficacia lumínica declarado en las etiquetas energéticas, deberá cumplir con los lineamientos de la norma INTE 28-01-07 en su versión vigente.
d) Para alumbrado exterior, tránsito peatonal y áreas de uso general tales como talleres, bodegas, almacenes y otros, se deberán utilizar tecnologías de haluro metálico, vapor de sodio de alta presión, tecnología LED, tubos fluorescentes T-8 u otras, todas con eficacias lumínicas igual o mayor a 80 lm/W.
e) El contenido máximo de mercurio de las lámparas fluorescentes compactas no debe ser mayor de 5 mg.</t>
  </si>
  <si>
    <t xml:space="preserve">B(b) </t>
  </si>
  <si>
    <t>C. Apoyo práctico proporcionado a los profesionales de adquisiciones en la implementación de CPS</t>
  </si>
  <si>
    <t>0.20 pts</t>
  </si>
  <si>
    <t>Directrices 011-2014 (Anexo No. 4) y (014-2018, 033-2018 y 050-2019 MINAE (Anexo No. 5))</t>
  </si>
  <si>
    <t>Por favor revisar el Anexo No. 4 y Anexo No. 5 remitido anteriormente.</t>
  </si>
  <si>
    <t>Los documentos proporcionados no parecen de tipo práctico, pero brindan orientación. También existe este sitio web: 
http://www.digeca.go.cr/areas/compras-publicas-sustentables
1. DIRECTRIZ DIRIGIDA AL SECTOR PÚBLICO PARA LA TRANSICIÓN HACIA UNA FLOTA VEHÍCULAR ELÉCTRICA O CERO EMISIONES EN EL SECTOR PÚBLICO
2. Regula el uso, consumo y etiquetado del plástico de un solo uso N° 014-MINAE
3.Construcción sostenible en el sector público DIRECTRIZ N° 050-MINAE</t>
  </si>
  <si>
    <t>o Se utilizan canales de comunicación específicos (boletín, sitio web, intranet, medios sociales, etc.) para proporcionar información actualizada o herramientas a los profesionales de las adquisiciones, por lo menos dos veces al año.</t>
  </si>
  <si>
    <t>Mediante capacitaciones presenciales en el 2018-2019 y virtuales en el 2020 (Anexo No. 6)</t>
  </si>
  <si>
    <t>En este tema contamos con el sitio web http://www.digeca.go.cr/areas/compras-publicas-sustentables</t>
  </si>
  <si>
    <t>Sección de noticias: 
http://www.digeca.go.cr/noticias</t>
  </si>
  <si>
    <t>o Se organizan sesiones de capacitación (pueden ser en línea) por lo menos una vez al año para fomentar la capacidad de los profesionales de la contratación pública en la implementación de CPS.</t>
  </si>
  <si>
    <t>Capacitaciones presenciales en el 2018-2019 y virtuales en el 2020 (Anexo No. 6)</t>
  </si>
  <si>
    <t>o Se comparten mejores prácticas o estudios de casos (por lo menos 3) con los profesionales de la contratación pública (estudios elaborados en los últimos 3 años), que pueden incluir la traducción de documentos pertinentes elaborados por otros países.</t>
  </si>
  <si>
    <t>o Un servicio de soporte técnico (helpdesk) se propone a los profesionales de adquisiciones públicas.</t>
  </si>
  <si>
    <t>En la Dirección General de Administración de Bienes y Contratación Administrativa tiene entre sus funciones la asesoría y atención de consultas en materia de criterios sustentables y contratación pública.</t>
  </si>
  <si>
    <t>El mandato establecido para la coordinación de los asuntos relacionados con los Criterios Sustentables es el DE-39310-H MINAE-MEIC-MTSS que mediante la Secretaría Técnica del Comité de Compras Públicas Sustentables atiende las consultas relacionadas con este tema no obstante no disponemos de estadísticas sobre las mismas ya que muchas de ellas son atendidas en el proceso de contratación correspondiente.
Las consultas las pueden hacer mediante el correo electrónico: comprasustentables@hacienda.go.cr</t>
  </si>
  <si>
    <t>Las consultas se pueden hacer mediante el correo electrónico: comprasustentables@hacienda.go.cr</t>
  </si>
  <si>
    <t>D: Criterios / normas / requisitos de compra
D(a) + D(b) + D(c)</t>
  </si>
  <si>
    <t>D(a): CRITERIOS AMBIENTALES</t>
  </si>
  <si>
    <t>0.40 pts</t>
  </si>
  <si>
    <t>Si se han recomendado etiquetas para esos productos, ¿qué tipo de etiqueta?
(Opcional)</t>
  </si>
  <si>
    <t>Categorías de productos y servicios comúnmente encontrados
que se utilizará como referencia para la evaluación</t>
  </si>
  <si>
    <t>¿Se han identificado criterios ambientales o se han recomendado normas o etiquetas ambientales para categorías específicas de productos?
En caso afirmativo, se ruega indicar a continuación para cuales categorías,
seleccionando respuestas en las listas desplegables.
Cada categoria se puede listar SOLO UNA VEZ.</t>
  </si>
  <si>
    <t>Por favor, enumere en detalle a continuación
los nombres de los grupos de productos
que entran en la categoría seleccionada en la columna D</t>
  </si>
  <si>
    <t>Etiquetas / Sellos ambientales
(Por favor, seleccione una etiqueta en la lista desplegable)
Si no se menciona en la lista, por favor escríbalo en la  columna siguiente</t>
  </si>
  <si>
    <t>Otro tipo de etiqueta
(por favor indique el tipo de etiqueta o sello)</t>
  </si>
  <si>
    <t>Se ruega proporcionar enlaces a documentos relacionados con las respuestas proporcionadas</t>
  </si>
  <si>
    <t>Categorías #1 a #18
(Basándose en la lista que figura a continuación, se ruega indicar en la columna D las categorías más cercanas a las para que se han definido criterios)</t>
  </si>
  <si>
    <t>Ejemplo:  electronica de oficina</t>
  </si>
  <si>
    <t>Ejemplo: 
monitores, computadoras,  equipo de imagen</t>
  </si>
  <si>
    <t>Ejemplo: ahorro de energía</t>
  </si>
  <si>
    <t>#1</t>
  </si>
  <si>
    <t xml:space="preserve">o Electrodomésticos </t>
  </si>
  <si>
    <t>Equipos de refrigeración electrodomésticos, equipos de refrigeración comerciales y equipos de aires acondicionados.</t>
  </si>
  <si>
    <t>Ahorro de energía</t>
  </si>
  <si>
    <t>Por ejemplo adjuntamos  archivo “Tabla 1 Fichas Luminarias”</t>
  </si>
  <si>
    <t xml:space="preserve">Directriz 011 MINAE
Equipos de Refrigeración Electrodomésticos.
a) Los valores máximos de consumo anual deberán ser menores en al menos un 5% de los valores declarados en las etiquetas energéticas, de conformidad con lo establecido en la última versión de norma INTE 28-01-04: Eficiencia Energética de Refrigeradores Electrodomésticos y Congeladores Electrodomésticos ─ Límites máximos de consumo de energía. Equipos de Refrigeración Comerciales.
a) Los valores máximos de consumo anual deberán ser menores en al menos un 5% a los declarados en las etiquetas energéticas, de conformidad con lo establecido en la última versión de la norma INTE 28-01-01: Eficiencia energética para equipos de refrigeración comercial auto contenidos – límites de los valores de consumo.
</t>
  </si>
  <si>
    <t>#2</t>
  </si>
  <si>
    <t>o Productos y equipos de iluminación (incluyendo bombillas, iluminación interior y exterior).</t>
  </si>
  <si>
    <t>Lámparas, fluorescentes y balastros</t>
  </si>
  <si>
    <t>Anexo 4- Directriz 011-MINAE- EQUIPOS LUMINARIAS BAJA EFICIENCIA
Equipos de Iluminación incluye:
a) Se prohíbe la compra de lámparas incandescentes, fluorescentes tubulares T-12 y balastros para lámparas tubulares T-12, lámparas halógenas, luz mixta y vapor de mercurio.
b) Para la iluminación de oficinas se utilizarán sistemas compuestos por fluorescentes tubulares o tubos LED con una eficacia lumínica igual o mayor a 80 lm/W y balastros electrónicos de alta eficiencia.
c) Para el caso de lámparas fluorescentes compactas, el nivel mínimo de eficacia lumínica declarado en las etiquetas energéticas, deberá cumplir con los lineamientos de la norma INTE 28-01-07 en su versión vigente.
d) Para alumbrado exterior, tránsito peatonal y áreas de uso general tales como talleres, bodegas, almacenes y otros, se deberán utilizar tecnologías de haluro metálico, vapor de sodio de alta presión, tecnología LED, tubos fluorescentes T-8 u otras, todas con eficacias lumínicas igual o mayor a 80 lm/W.
e) El contenido máximo de mercurio de las lámparas fluorescentes compactas no debe ser mayor de 5 mg.</t>
  </si>
  <si>
    <t>#3</t>
  </si>
  <si>
    <t>o Servicios y vehículos de transporte (incluyendo el mantenimiento de la flota)</t>
  </si>
  <si>
    <t>Como complemento adjuntamos Circular DE-0128-2020 en la cual se da la  Divulgación de información sobre “Fichas Técnicas para compra de Vehículos Eléctricos disponibles en el Sistema Integrado de Compras Públicas (SICOP)”</t>
  </si>
  <si>
    <t>Criterios relativos a la compra de vehiculos, referiendose a la 
DIRECTRIZ DIRIGIDA AL SECTOR PÚBLICO
PARA LA TRANSICIÓN HACIA UNA FLOTA VEHÍCULAR ELÉCTRICA O CERO
EMISIONES EN EL SECTOR PÚBLICO</t>
  </si>
  <si>
    <t>#4</t>
  </si>
  <si>
    <t>o Productos de calefacción, ventilación y refrigeración</t>
  </si>
  <si>
    <t>Por ejemplo adjuntamos archivo “Tabla 1 Fichas Luminarias”</t>
  </si>
  <si>
    <t>Criterios relativos a la compra de equipos de Aires Acondicionados, referiendose a la Directriz 011 MINAE.
Equipos de Aires Acondicionados.
Se incluyen en esta categoría los equipos de aire acondicionado tipo ventana, dividido o central de hasta 18 kW (60 000 BTU/h).
a) Los rangos de eficiencia, deberán ser mayores en al menos 2 unidades de los indicados por la Relación de Eficiencia Energética (REE) o en inglés Energy Efficiency Ratio (EER) declarados en las etiquetas energéticas, de conformidad con lo establecido en la última versión de la norma INTE 28- 01-13: Eficiencia energética – Acondicionadores de aire tipo ventana, dividido y paquete – Rangos de eficiencia energética.
El tipo de refrigerante utilizado por los equipos de refrigeración domésticos, comerciales y de aire acondicionado deberá ajustarse a las disposiciones contenidas en el Reglamento N° 35676-S-H-MAG-MINAET y en el reglamento 37614-MINAE. Preferiblemente se deberán utilizar gases refrigerantes naturales, con un potencial de calentamiento global (PCG) menor a 20.
Artículo 5º—Las lámparas fluorescentes y demás equipos que sean reemplazadas por efecto de la aplicación de la presente directriz, no podrán ser reutilizados, ni donados y deberán tener una adecuada disposición final considerando para ella lo contemplado en la Ley para la Gestión Integral de Residuos así como lo establecido en el Decreto Ejecutivo 38272-S.
Artículo 6º—Las instituciones estarán en la obligación de incorporar en su PGAI el aspecto ambiental “Consumo de energía eléctrica”, reflejando en su Plan de Acción las medidas que se tomen para cumplir con la presente directriz. Para la elaboración del PGAI deberán seguir la guía respectiva disponible en el sitio http://www.digeca.go.cr/ambientalizacion/ herramientasPGA.html.</t>
  </si>
  <si>
    <t>D(a)</t>
  </si>
  <si>
    <t>D(b): CRITERIOS SOCIALES / ECONÓMICOS / DE GOBERNANZA</t>
  </si>
  <si>
    <t>Por favor, elija de la lista propuesta a continuación las cuestiones consideradas en la contratación pública
(10 máximo, 0,04 puntos por consideración)</t>
  </si>
  <si>
    <t>Por favor, haga clic en las celdas de abajo, y seleccione las preocupaciones sociales, de gobierno o económicas apropiadas de la lista desplegable</t>
  </si>
  <si>
    <t xml:space="preserve">Por favor, añada cualquier detalle sobre los criterios exactos que haya podido tener en cuenta al dar su respuesta, y que se mencionan en los contratos.	</t>
  </si>
  <si>
    <t xml:space="preserve">Sírvase dar explicaciones detalladas y ejemplos de contratos en cuanto a la forma en que se consideran y en la adquisición de qué servicios o productos. 	</t>
  </si>
  <si>
    <t>Consideraciones #1 a #9:
Lista propuesta de consideraciones sociales</t>
  </si>
  <si>
    <t>Ejemplo: 
Promoción de la igualdad entre los géneros</t>
  </si>
  <si>
    <t>Ejemplo
- Requiere un porcentaje específico de mujeres en el lugar de trabajo
- Promoción de las empresas dirigidas por mujeres</t>
  </si>
  <si>
    <t>o La protección contra los abusos de los derechos humanos (por ejemplo, la discriminación, las condiciones de trabajo inseguras, el trabajo infantil, el trabajo forzoso y la trata de personas)</t>
  </si>
  <si>
    <t>Promoción  de  derechos humanos y  derechos fundamentales de la OIT</t>
  </si>
  <si>
    <t>En los procesos de compra pública sostenible, dentro de los Criterios sociales se promueve los derechos fundamentales de la OIT,dentro de los cuales se destaca la Eliminación de  las Peores Formas de trabajo infantil , y condiciones de salud ocupacional, . Se cuenta con Guía de Criterios Sostenibles de Costa Rica , en donde existes ejemplos de criterios en este campo por producto.  Ejemplo: Como criterio de Admisibilidad  se establece el recordatorio de  la obligación de la empresa de demostrar que  esta libre de trabajo infantil y en el caso de contratar  adolescentes con edad permitida cumplir con las normas establecidas, libre de trabajo peligroso.  Ejemplo 2: Costa Rica se encuentra elaborando (Etapa avanzada) El Sistema de Reconocimiento Laboral Social en el cual se establece la categoría de Prevencion del trabajo infantil , Discapacidad,  Bienestar y condiciones laborales y Adulto Mayor .  Se pretende que estas buenas prácticas ejecutadas por  las empresas sean reconocidas en los  criterios sociales de las compras públicas.  Costa Rica cuenta con la Red de Empresas contra el Trabajo Infantil y algunas empresas cuenta con buenas prácticas en prevención  del Trabajo Infantil.</t>
  </si>
  <si>
    <t>El MTSS participa en el Comité de Compras Públicas sustentables y desde ese espacio apoyó la elaboración de la guía de compras públicas sustentables que se facilita a las proveedurías. No se cuenta con ejemplos de licitaciones. Cada unidad proveedora realiza los procesos de licitación de manera independiente. Se adjunta la Guía de Criterios Sustentables, en página 32, se visualiza criterio social de admisibilidad relativo a la prevención del trabajo infantil y adolescente peligroso. Y se adjunta la guía de Criterios Sociales, donde se destaca la normativa relevante al tema, específicamente página 13 relativo al trabajo infantil.</t>
  </si>
  <si>
    <t>guía de compras públicas sustentables  p.32</t>
  </si>
  <si>
    <t>o La protección y promoción de los grupos en situación de riesgo (por ejemplo, las minorías, los pueblos indígenas, las personas con discapacidad, los trabajadores migrantes) mediante la inclusión social, que puede incluir oportunidades de empleo.</t>
  </si>
  <si>
    <t>Promoción oportunidades de empleo para personas con discapacidad y en edad media</t>
  </si>
  <si>
    <t>Costa Rica  cuenta con una Politica Nacional en materia compras públicas sostenibles  en el cual se enfatiza en la protección de las personas que elaboran los servicios y productos que compra el Estado. Destacando la importancia de reconocer las buenas prácticas en generación de empleo y no discriminación de grupos vulnerables tales como personas con discapacidad, adulto medio, adulto mayor. Además cuenta con una guía de criterios sustentables donde se incorporan lineamientos generales para promover y proteger población trabajadora con discapacidad, personas trabajadoras  en edad media y adulto  mayor. En los procecos de compra pública sostenible (carteles) se incorporan criterios de  Discapacidad y adulto medio.                                                                                                                                                                              Ejemplo 1 Criterio: Inserción laboral para persona con edad igual o superior a 45 años. Mecanismo de Verificación: La empresa oferente deberá demostrar que durante los seis meses anteriores a la fecha de apertura de las ofertas, ha contado en su nómina,  con personas con edad igual o superior a 45 años,  en un porcentaje de al menos el 15% de su planilla durante ese periodo, de manera consecutiva. Ejemplo 2: Criterio:  Empresa o institución contempla en sus políticas de contratación personas con discapacidad. Mecanismo de Verificación: Mediante certificación del Consejo Nacional de Personas con Discapacidad (CONAPDIS) deberá demostrar que durante los  seis meses anteriores a  la fecha de la apertura de las oferta , ha contado con personal con discapacidad . Demostrar  la continuidad de la relación laboral de las personas en esa condición .</t>
  </si>
  <si>
    <t>Se adjunta la Guía de Criterios Sustentables, en página 35, se visualiza criterio social relativo a la contratación de personas con discapacidad. No se cuenta con ejemplos de licitaciones de las poblaciones mencionadas.
El criterio de Adulto medio fue promovido por el Ministerio de Hacienda posterior a la construcción de la guía, por lo cual no está contemplado en ese instrumento .
Por ejemplo para la promoción del adulto mayor se puede ver el archivo “Cartel de llantas” en la página 18, en el cual se estipula el porcentaje otorgado a las empresas por cumplir con la Inserción laboral para personas con edad igual o superior a los 40 años.</t>
  </si>
  <si>
    <t>guía de compras públicas sustentables  p.35</t>
  </si>
  <si>
    <t>o La promoción del respecto de las normas de la OIT y el trabajo decente</t>
  </si>
  <si>
    <t>Promoción  del trabajo decente en las empresas y  derecho a la seguridad social en el marco convenio 102, ratificado por el país.</t>
  </si>
  <si>
    <t xml:space="preserve">En los procesos de compras públicas se incorporan criterios de admisibilidad garantes de los derechos fundamentales y trabajo digno de los trabajadores que elaboran los productos y servicios que compra el Estado. Garantizando el acceso a salario mínimo, pagar cargas sociales de la Caja Costarricense de Seguro Social (CCSS).(seguro enfermedad, maternidad, vejez). Fondo de Desarrollo y Asignaciones Familiares. Seguro de riesgos del Trabajo. Incorporación de cláusulas en el Contrato(cartel)  que fomentan  condiciones laborales dignas, tanto desde el tipo de empresas que ofertarán, como  durante la administración del contrato, incluidas las empresas subcontratistas. En los  Criterios de Admisibilidad, se indica a la Empresa las Obligaciones laborales y de seguridad social, como parte del cumplimiento de la legislación laboral del país. Así como asegurar el cumplimiento por parte de las empresas subcontratadas. Se cuenta como apoyo de la “Guía de criterios sociales en los procesos de contratación”.  En la cual se brindan ejemplos de obligaciones laborales y de seguridad social que deben considerarse en la contratación.
El MTSS a petición de la empresa otorga certificaciones de cumplimiento de legislación laboral.
</t>
  </si>
  <si>
    <t>Se adjunta la Guía de Criterios Sustentables, en página 21 se dan ejemplos de criterios sociales de admisibilidad relativos a obligaciones laborales y sociales en temas como póliza de riesgos y pago de pago de sus obligaciones con el Fondo de Desarrollo y Asignaciones Familiares (FODESAF).
Y se adjunta la guía de Criterios Sociales, donde se destaca la normativa laboral y social obligatoria referente a cargas sociales como seguro obligatorio (CCSS) páginas 9 y 10.</t>
  </si>
  <si>
    <t>guía de compras públicas sustentables  p.21</t>
  </si>
  <si>
    <t>o La promoción de la igualdad de género (por ejemplo, mediante la promoción de empresas dirigidas por mujeres, o exigiendo un determinado porcentaje de mujeres en el lugar de trabajo)</t>
  </si>
  <si>
    <t>Promoción de Buenas Prácticas de Equidad de Género</t>
  </si>
  <si>
    <t>Se incluye en los procesos de compras públicas sostenibles  de Costa Rica  en criterios sociales ,la Equidad de género El “Sello de Igualdad de Género” del INAMU se otorga a organizaciones, públicas o privadas, con o sin fines de lucro e independientemente de su tamaño y actividades, que cuente con un Sistema de Gestión certificado con respecto a la norma INTE 38-01-01 Sistema de Gestión para la Igualdad de Género en el Ámbito Laboral y con el Esquema para la Certificación de los Sistemas de Gestión para la Igualdad de Género en el Ámbito Laboral. Mecanismo de Verificación: Presentación de Certificado de Norma INTE 38-01-01:2013 Sistema de Gestión de Igualdad y Equidad de Género)</t>
  </si>
  <si>
    <t xml:space="preserve">Se adjunta la Guía de Criterios Sustentables, en página 35 se visualiza  criterio social relativos al sello de igualdad y Equidad de Género. </t>
  </si>
  <si>
    <t>#5</t>
  </si>
  <si>
    <t xml:space="preserve">Apoyo organizaciones de comercio Justo </t>
  </si>
  <si>
    <t xml:space="preserve">Costa Rica cuenta con una Red de empresas contra el trabajo infantil en la cual participa  las organizaciones de comercio justo , principalmente cooperativas de café y caña que cuenta con buenas prácticas en la de Erradicación  del trabajo infantil y poblaciones migrantes . Se espera a futuro incorporar como un criterio social , el reconocimiento de esas buenas prácticas como un criterio social de valoración y como apoyo  a las organizaciones y cadena de suministros. Actualmente participan de proceso de capacitacion : Curso virtual de trabajo infantil para empresas y proveedores impartido por el Ministerio de Trabajo y Seguridad Social de Costa Rica </t>
  </si>
  <si>
    <t>No existe experiencias ni ejemplo con comercio justo y compras públicas en los temas sugeridos,  (como por ejemplo asegurar la remuneración justa de pequeños productores de café o caña, o de otros actores en la cadena de suministro).</t>
  </si>
  <si>
    <t>Desafortunadamente, esta respuesta no se pudo considerar en la evaluación final, como la referencia y explicación proporcionadas no respaldan suficientemente la promoción del comercio justo. Les agradeceríamos por favor proporcionar más pruebas de la consideración de este tema en el próximo informe.</t>
  </si>
  <si>
    <t>#6</t>
  </si>
  <si>
    <t>o La promoción de una conducta comercial responsable de parte de los proveedores</t>
  </si>
  <si>
    <t>Promoción  de la compras públicas sustentables  y de incorporación de criterios sociales</t>
  </si>
  <si>
    <t>El comité de compras públicas Sustentable de Costa Rica, en  cual el Ministerio de Trabajo y Seguridad Social  participa por el tema social  como ente rector de materia social-laboral ,  cuenta con un plan de trabajo anual en el cual se incluye el proceso de capacitación continua a Proveedores en materia de compras públicas sustentables, dentro del cual se capacita y promueve la conducta responsable en el campo laboral y social incorporando de forma voluntaria criterios sociales. Para el periodo  2015-2019 se logró  capacitar en materia de compras sustentables a 1880 personas  .https://www.hacienda.go.cr/contenido/13023-compras-publicas-sustentables</t>
  </si>
  <si>
    <t>Guia Criterios Sociales en los Procesos de Contratacion Pulica de Costa Rica , CEGESTI, Ministerio de Hacienda (2014) -Tabla de contenido
1.1 Alcance de la guía
2. Obligaciones laborales y de seguridad social
2.1 Obligaciones laborales y de seguridad social
2.2 Riesgos del trabajo
3. Condiciones laborales
3.1 Salud ocupacional
2.5 Salarios
2.6 Duración de jornadas laborales
2.7 Trabajo infantil y adolescente
2.8 Discriminación
2.10 Acceso a formación
2.13 Contratación de extranjeros en condición irregular
2.12 Apoyo a Pymes
2.12 Seguimiento durante la administración del contrato
3. Promoción de oportunidades de empleo</t>
  </si>
  <si>
    <t>#7</t>
  </si>
  <si>
    <t>#8</t>
  </si>
  <si>
    <t>#9</t>
  </si>
  <si>
    <t>Consideración #10:
Se puede agregar un ítem de la lista anterior, u otra consideración, que no caiga dentro de las ya listadas (por favor escriba el nombre de esa consideración en la celda #D71)</t>
  </si>
  <si>
    <t>#10</t>
  </si>
  <si>
    <t>D(b)</t>
  </si>
  <si>
    <t>D(c): EVALUACIÓN DEL RIESGO Y PRIORIZACIÓN DEL IMPACTO</t>
  </si>
  <si>
    <t>Proporcione por favor enlaces a documentos relevantes que detallen la evaluación de riesgos o el proceso de priorización de impactos</t>
  </si>
  <si>
    <t>Se ha realizado un análisis de evaluación de riesgos para determinar qué producto o servicio mostraría el mayor potencial de impacto ambiental (y/o social), y se ha dado prioridad al establecimiento de criterios para esas categorías en primer lugar.</t>
  </si>
  <si>
    <t>NO, no se ha realizado ningún análisis de evaluación de riesgos</t>
  </si>
  <si>
    <t>Información suministrada por DIGECA, MINAE.</t>
  </si>
  <si>
    <t>D(c)</t>
  </si>
  <si>
    <t>E: Existencia de un sistema de monitoreo de CPS</t>
  </si>
  <si>
    <t>Proporcione más detalles para E (a) y E (b) en esta columna:</t>
  </si>
  <si>
    <t>Please add links or references to relevant proofs</t>
  </si>
  <si>
    <t>E a) Supervisión de la implementación de la política / plan de acción de la CPS</t>
  </si>
  <si>
    <t>Please indicate the aspects of the action plan / policy monitored, and the set target (if applicable)</t>
  </si>
  <si>
    <t xml:space="preserve"> 1. ¿Se supervisa el progreso de la  implementación de la política / del plan de acción de CPS?
(En caso afirmativo,  proporcione por favor más detalles en la columna E)</t>
  </si>
  <si>
    <t>SÍ, se monitorea el progreso del plan de acción / política de CPS</t>
  </si>
  <si>
    <t>Se realiza a través del Plan de Trabajo del Comité Directivo Nacional de Compras Públicas Sustentables en forma trimestral. (Ver Anexo No. 7)</t>
  </si>
  <si>
    <t xml:space="preserve">En el Anexo No 7 remitido anteriormente están las actividades por realizar en dicho Comité las sesiones se realizan mensualmente y los informes contemplados en dicho plan están en proceso de revisión. </t>
  </si>
  <si>
    <t>2. ¿Se ha fijado una meta específica para la implementación de las adquisiciones sostenibles?
(por ejemplo, el porcentaje de contratos "verdes" o socialmente responsables)</t>
  </si>
  <si>
    <t>3.¿Se supervisa el progreso hacia el logro de esta meta?</t>
  </si>
  <si>
    <t>Mediante los informes trimestrales se hace el debido monitoreo en el CDNCPS</t>
  </si>
  <si>
    <t xml:space="preserve">Justamente estamos en un proceso de investigación de campo para determinar la estrategia a seguir en materia de compras públicas sustentables. </t>
  </si>
  <si>
    <t>Esta pregunta está relacionada con un objetivo cuantativo establecido (que se debe mencionar en la ultima pregunta). Como desafortunatedamente no se mencionó ningún objetivo, no se pudo considerar esta respuesta en la evaluacion final.</t>
  </si>
  <si>
    <t>E b) Monitoreo de la  implementación de CPS</t>
  </si>
  <si>
    <t>0.60 pts</t>
  </si>
  <si>
    <t>Please indicate the data monitored (Which information do you monitor? does monitoring apply to all categories of products/services?)
 and how monitoring is carried out.</t>
  </si>
  <si>
    <t>1. ¿Se monitorea el número y/o el valor de los contratos que incluyen requisitos de sostenibilidad?
(En caso afirmativo, proporcione por favor más detalles sobre los datos supervisados, en la columna E)</t>
  </si>
  <si>
    <t>2. ¿El monitoreo también incluye la medición de los impactos de sostenibilidad?
(como el monitoreo de la reducción de las emisiones de CO2, o la creación de empleos verdes)</t>
  </si>
  <si>
    <t>3. ¿Cómo se monitorean los datos? (Elija la opción más adecuada)
o A través de encuestas, autoevaluación o informes tradicionales a la jerarquía, O;
o A través de auditoría interna / externa, O;
o A través de un sistema de información, O;
o A través de una elaborada plataforma de contratación electrónica.</t>
  </si>
  <si>
    <t>NO monitoreo</t>
  </si>
  <si>
    <t>E</t>
  </si>
  <si>
    <t>F: Porcentaje de adquisiciones públicas sostenibles</t>
  </si>
  <si>
    <t>Año de referencia
(se puede cambiar  si es diferente)</t>
  </si>
  <si>
    <t>Por favor, introduzca los valores solicitados en las celdas de abajo</t>
  </si>
  <si>
    <t>CATEGORÍAS DE ADQUISICIONES
****
Por favor, copie/pegue debajo las categorías de gastos de adquisición pública utilizadas por su gobierno</t>
  </si>
  <si>
    <t>Por favor indique el valor total de los contratos
que incluyeron requisitos de sostenibilidad al adquirir las categorías de adquisición que enumeró en la columna B en el año 2018 o en 2019, si los datos ya están disponibles</t>
  </si>
  <si>
    <t>Indique por favor el valor total de todos los contratos de adquisición
(no sostenible + "sostenible") correspondiendo a la categoría que figura en la columna B
(PREGUNTA OPCIONAL)</t>
  </si>
  <si>
    <t>Proporcione por favor más detalles sobre lo que se considera una adquisición pública "sostenible"</t>
  </si>
  <si>
    <t>Porcentaje indicativo de CPS por categoría de adquisición
(este porcentaje no se utiliza en el cálculo,
sólo se muestra a título informativo)</t>
  </si>
  <si>
    <t xml:space="preserve">Se aplicaría a los 3 Convenios Marco que estaban en ejecución en el 2018 los cuales son los siguientes:
-	Convenio Marco para la adquisición de Útiles y materiales de oficina.
-	Convenio Marco para la adquisición de suministro de papel, cartón y litografía
-	Convenio Marco para la adquisición de mobiliario de oficina y equipo escolar. </t>
  </si>
  <si>
    <t>1. Adquisición de Mobiliario de Oficina y Escolar</t>
  </si>
  <si>
    <t>Los datos corresponden solamente a las  transacciones  realizadas por las Instituciones Usuarias que han  utilizado los convenios marco durante el año 2018., por cuanto se disponia de la información correspondiente.</t>
  </si>
  <si>
    <t>2. Suministros de Papel, cartón y Litografía</t>
  </si>
  <si>
    <t>3. Adquición de útiles de Oficina.</t>
  </si>
  <si>
    <t>4. ------u.l.---------</t>
  </si>
  <si>
    <t>Valor de la
Contratación pública sostenible
(Federal / Nacional)</t>
  </si>
  <si>
    <t>Valor total de la
Contratación Pública Federal / Nacional
(proporcionado en la hoja "Página de inicio", celda # C18)</t>
  </si>
  <si>
    <t>Fuente: Ministerio de Hacienda</t>
  </si>
  <si>
    <t>Costa Rica: Evaluación de implementación de compras públicas sostenibles por criterio de evaluación, 2018</t>
  </si>
  <si>
    <t xml:space="preserve">Costa Rica: Evaluación de implementación de compras públicas sostenibles por criterio de evaluación, 2018 
Costa Rica: Valor de la contratación pública, 2018 
Costa Rica: implementación de políticas y planes de acción de Compras Públicas Sostenibles en el gobierno nacional  </t>
  </si>
  <si>
    <t>Contratación Pública Sostenible (SPP): La Contratación Pública Sostenible es un "Un proceso mediante el cual las organizaciones públicas satisfacen sus necesidades de bienes, servicios, obras y servicios públicos de una manera que logra una buena relación calidad-precio en todo el ciclo de vida en términos de generar beneficios no solo para la organización, sino también para la sociedad y la economía, al tiempo que reduce significativamente los impactos negativos en el medio ambiente" (Definición actualizada por el Comité Asesor de Múltiples Partes Interesadas del Programa 10YFP SPP) .</t>
  </si>
  <si>
    <t xml:space="preserve">Sobre la base de la lista de contactos de puntos focales identificados en la redacción de las fichas informativas nacionales de SPP 2017 y del marco de programas de 10 años de One Planet sobre patrones de consumo y producción sostenibles,  se estableció contacto con representantes de más de 70 países de  septiembre a noviembre de 2020 para identificar puntos focales relevantes para la recopilación de datos del ODS 12.7.1
Para facilitar el esfuerzo de recopilación de datos y el proceso de informes,  se diseñó una herramienta de cálculo basada en Microsoft Excel® para recopilar entradas, junto con instrucciones de informes en PDF y preguntas frecuentes. Este formulario basado en Excel® proporciona un conjunto de respuestas para cada pregunta, que deben estar respaldadas por evidencia (documento de política, directrices de adquisición que incluyen criterios de sostenibilidad, legislación habilitante, capacitaciones,  contratos "verdes", etc.). 
A fin de evaluar el "número de países que implementan una política y planes de acción de contratación pública sostenibles",  se ha establecido un umbral específico por encima del cual se considerará que un país tiene una política o plan de acción de SPP sólido  , para determinar si este país se considerará que cumple con el indicador en el cálculo final del indicador 12.7.1 de los ODS  .
Se propone que esta evaluación se base en la evaluación del nivel, alcance y exhaustividad de implementación de SPP de un gobierno nacional, a través  de la evaluación de 6 parámetros específicos (descritos en la tabla a continuación), que conducirá al cálculo de un puntaje de implementación de SPP del gobierno.
Descripción de los parámetros y puntuación utilizados para la evaluación de la implementación de SPP
Parámetros y subindicadores
A	Existencia de un plan de acción/política de SPP y/o requisitos reglamentarios de SPP.
0 significa que no existe una política de SPP, 1 significa la existencia de un plan de acción de SPP, una política y / o requisitos reglamentarios de SPP a nivel nacional, local o ambos.
B	Marco normativo de la contratación pública propicio para la contratación pública sostenible.
C	Apoyo práctico brindado a los profesionales de la contratación pública en la implementación de SPP.
D	Criterios de compra de SPP / estándares de compra / requisitos.
E	Existencia de un sistema de monitoreo SPP.
F	Porcentaje de compra sostenible de productos/servicios prioritarios.
Grupos de clasificación de implementación de SPP
Nivel 0: Datosinsuficientes o implementación insuficiente de  la política/plan de acción de SPP (puntuación de implementación de  SPP  inferior a 1), por lo tanto, no cumple con el nivel de  implementación establecido  esperado  .
------------------------------------------                     Umbral         --------------------------------------------------------
Nivel 1: Bajo nivel  de implementación de SPP (puntuación de implementación de SPP  que varía de 1 a 2). 
Nivel 2: Nivel medio-bajo  de implementación de SPP (puntaje de implementación de SPP  que varía de 2 a 3). 
Nivel 3: Nivel medio-alto  de implementación de SPP (puntaje de implementación de SPP  que varía de 3 a 4). 
Nivel 4: Alto nivel  de implementación de SPP (puntuación de implementación de SPP  mayor que 4). </t>
  </si>
  <si>
    <t xml:space="preserve">Nivel 1: Bajo nivel  de implementación de SPP (puntuación de implementación de SPP  que varía de 1 a 2). 
Nivel 2: Nivel medio-bajo  de implementación de SPP (puntaje de implementación de SPP  que varía de 2 a 3). 
Nivel 3: Nivel medio-alto  de implementación de SPP (puntaje de implementación de SPP  que varía de 3 a 4). 
Nivel 4: Alto nivel  de implementación de SPP (puntuación de implementación de SPP  mayor que 4). </t>
  </si>
  <si>
    <t>Gobierno central</t>
  </si>
  <si>
    <t xml:space="preserve">herramienta de cálculo basada en Microsoft Excel® </t>
  </si>
  <si>
    <t>Solo se cuenta con los datos del gobierno central</t>
  </si>
  <si>
    <t xml:space="preserve">Laura Calderon Fallas </t>
  </si>
  <si>
    <t>calderonfl@hacienda.go.cr</t>
  </si>
  <si>
    <t>Dirección General de Administración de Bienes y Contratación Administrativa
Secretaría Técnica, Comité Directivo de Compras Públicas Sustentables, CDCPS</t>
  </si>
  <si>
    <t>2539-6202</t>
  </si>
  <si>
    <t>comprasustentables@hacienda.go.cr</t>
  </si>
  <si>
    <t>Costa Rica: Existencia de legislación nacional  para la prevención o el control de las especies exóticas invasoras</t>
  </si>
  <si>
    <t>Preguntas</t>
  </si>
  <si>
    <t>No sabe</t>
  </si>
  <si>
    <t>¿Existen instituciones (incluidas instituciones/organizaciones supranacionales, por ejemplo, la UE) con un mandato legal claro y los poderes necesarios para desarrollar planes y políticas nacionales en relación con las especies exóticas invasoras?</t>
  </si>
  <si>
    <t>Mandato legal claro (autorización, decreto, directiva u orden oficial)</t>
  </si>
  <si>
    <t>x</t>
  </si>
  <si>
    <t>Poderes necesarios (autoridad legal)</t>
  </si>
  <si>
    <t>¿Existen instituciones (incluidas instituciones/organizaciones supranacionales, por ejemplo, la UE) con un mandato legal claro y los poderes necesarios para emprender análisis de riesgo de especies potencialmente invasoras?</t>
  </si>
  <si>
    <t>¿Existen instituciones (incluidas instituciones/organizaciones supranacionales, p. ej., la UE) con un mandato legal claro y la autoridad necesaria para prevenir la introducción intencional de especies evaluadas como potencialmente invasoras (incluida la importación, con fines agrícolas, acuícolas, viveros/comercio ornamental)? , agricultura y cría de animales, comercio de animales de compañía, etc.)?</t>
  </si>
  <si>
    <t>¿Existen instituciones (incluidas instituciones/organizaciones supranacionales, por ejemplo, la UE) con un mandato legal claro y los poderes necesarios para minimizar la introducción no intencional de especies exóticas?</t>
  </si>
  <si>
    <t>¿Existen instituciones (incluidas instituciones/organizaciones supranacionales, por ejemplo, la UE) con un mandato legal claro y los poderes necesarios para promover la conciencia pública sobre los temas de las EEI?</t>
  </si>
  <si>
    <t>¿Existen instituciones (incluidas instituciones/organizaciones supranacionales, por ejemplo, la UE) con un mandato legal claro y los poderes necesarios para monitorear y llevar a cabo programas de vigilancia para detectar poblaciones de EEI introducidas en una etapa temprana?</t>
  </si>
  <si>
    <t>¿Existen instituciones (incluidas instituciones/organizaciones supranacionales, por ejemplo, la UE) con un mandato legal claro y los poderes necesarios para contener y erradicar las poblaciones de EEI dentro del país?</t>
  </si>
  <si>
    <t>¿Existen instituciones (incluidas instituciones/organizaciones supranacionales, por ejemplo, la UE) con un mandato legal claro y los poderes necesarios para registrar y mantener información sobre EEI?</t>
  </si>
  <si>
    <t>¿Existen instituciones (incluidas instituciones/organizaciones supranacionales, por ejemplo, la UE) con un mandato legal claro y los poderes necesarios para hacer cumplir las disposiciones legales pertinentes en relación con el control de especies exóticas invasoras?</t>
  </si>
  <si>
    <t>¿Existen disposiciones legales o arreglos institucionales para facilitar la cooperación entre las diferentes agencias gubernamentales en la toma de decisiones con respecto a las EEI?</t>
  </si>
  <si>
    <t>¿Tiene su país una asignación del presupuesto nacional para manejar la amenaza de EEI?</t>
  </si>
  <si>
    <t>¿Puede proporcionar una estimación de esta asignación?</t>
  </si>
  <si>
    <t>Si su país es receptor de financiamiento global (como el Fondo para el Medio Ambiente Mundial (FMAM), ¿ha accedido su país a algún financiamiento de mecanismos financieros globales para proyectos relacionados con el manejo de EEI?</t>
  </si>
  <si>
    <t>En caso afirmativo, ¿puede enumerarlos?</t>
  </si>
  <si>
    <t>¿Su Estrategia de Biodiversidad (a nivel local, nacional, regional o supranacional) incluye objetivo(s) y acciones relacionadas con el manejo de EEI?</t>
  </si>
  <si>
    <t>En caso afirmativo, ¿se están implementando estas acciones?</t>
  </si>
  <si>
    <t>Implementación parcial</t>
  </si>
  <si>
    <t>¿Existe una asignación de presupuesto o existen herramientas financieras (por ejemplo,
programas financieros) disponibles para esta implementación?"</t>
  </si>
  <si>
    <t>¿Ha desarrollado su país una estrategia y plan de acción nacional sobre especies exóticas invasoras (NISSAP)?</t>
  </si>
  <si>
    <t>¿Existe una asignación de presupuesto o existen herramientas financieras (por ejemplo, programas financieros) disponibles para esta implementación?</t>
  </si>
  <si>
    <t>Si su país no ha desarrollado una estrategia y plan de acción nacional sobre especies exóticas invasoras (NISSAP), ¿bajo qué marco regulatorio o político nacional se realiza actualmente la prevención, el control y el manejo de EEI en su país?</t>
  </si>
  <si>
    <t>A pesar de que no existe una estrategia y un plan de acción nacionales para especies exóticas invasoras, existe un marco legal a través de Vida Silvestre y
Leyes de Biodiversidad relacionadas con el manejo y control de EEI</t>
  </si>
  <si>
    <t>Hasta el momento, la prevención, control y manejo de EEI funciona a través del marco legal nacional</t>
  </si>
  <si>
    <t>¿Conoce alguna agencia no gubernamental (ONG) o grupos de la sociedad civil involucrados en el manejo de EEI en su país?</t>
  </si>
  <si>
    <t>¿Cuál es el nivel de participación?</t>
  </si>
  <si>
    <t>Baja participación</t>
  </si>
  <si>
    <t>¿Toma su gobierno medidas de precaución para evitar que las EEI ingresen al país y, de ser así, cómo intenta gestionar las rutas/los vectores?</t>
  </si>
  <si>
    <t>Aún no. Forma parte de próximos pasos del Grupo IAS del Ministerio de Ambiente y Energía</t>
  </si>
  <si>
    <t>A través de la NBsAP hay algunas acciones relativas a mejorar la coordinación entre las agencias involucradas en la gestión de las vías, como la oficina de aduanas, la oficina de agricultura y otras.</t>
  </si>
  <si>
    <t>¿Existe alguna forma de colaboración con otros países en la que su gobierno participe regularmente?</t>
  </si>
  <si>
    <t>Ha habido algunos vínculos con otros países, por ejemplo, el tema del pez león en los países del Mar Caribe.</t>
  </si>
  <si>
    <t>Sí, por supuesto que CR estará en condiciones de coordinarse con otros países para evitar la entrada de EEI y trabajar juntos.</t>
  </si>
  <si>
    <t>Fuente: Ministerio de Ambiente y Energía, Sistema Nacional de Áreas de Conservación</t>
  </si>
  <si>
    <t>Nombre del departamento gubernamental, agencia u organismos nacionales (incluidas las instituciones/organizaciones supranacionales, por ejemplo, la UE) responsables de gestionar las EEI que impactan el medio ambiente natural, los sectores económicos (por ejemplo, agricultura, silvicultura, turismo, etc.) o humanos. salud.</t>
  </si>
  <si>
    <t>Sistema Nacional de Áreas de Conservación
Agencia de Planificación Ambiental (SEPLASA) del Ministerio de Medio Ambiente y Energía.</t>
  </si>
  <si>
    <t>Sistema Nacional de Áreas de Conservación 
Agencia de Planificación Ambiental (SEPLASA) del Ministerio de Medio Ambiente y Energía.</t>
  </si>
  <si>
    <t>(moneda local, nominal, millones)</t>
  </si>
  <si>
    <t>2016</t>
  </si>
  <si>
    <t>2017</t>
  </si>
  <si>
    <t>2018</t>
  </si>
  <si>
    <t>2019</t>
  </si>
  <si>
    <t>2020</t>
  </si>
  <si>
    <t>2021</t>
  </si>
  <si>
    <t>Monto total en subsidios</t>
  </si>
  <si>
    <t>PIB</t>
  </si>
  <si>
    <t>Fuente: Ministerio de Ambiente y Energía, Secretaría de Planificación Sectorial de Energía</t>
  </si>
  <si>
    <t>Cantidad de Subsidios a los combustibles fósiles por unidad de PIB</t>
  </si>
  <si>
    <t>Rubro</t>
  </si>
  <si>
    <t>Subsidios a los combustibles fósiles como porcentaje del PIB</t>
  </si>
  <si>
    <t>1.	Nombre del subsidio: Exención del Impuesto Único a los combustibles a bunkeres internacionales. 
Descripción del subsidio: La Ley 8114, "Ley de Simplificación y Eficiencia Tributarias", establece un impuesto único por tipo de combustible, tanto de producción nacional como importado, en colones por litro. Se exceptúa del pago de este impuesto a líneas aéreas y los buques mercantes o de pasajeros en líneas comerciales, todas de servicio internacional. La Ley N° 10110 del 5 de enero del 2022, ""Reducción del impuesto único al Gas LPG, contenido en el artículo 1 de la ley N° 8114 Ley de Simplificación y Eficacia Tributaria"", redujo el valor del impuesto único para el LPG por 6 años. A abril del 2022, el valor del impuesto único a los combustibles (por litro): gasolina regular 266,75 colones;  gasolina súper 279,00 colones; búnker 25,75 colones, LPG 24 colones; jet fuel A1 160,00;  Av. Gas 266,75 colones; queroseno 76,00 colones; diésel pesado 52,25 colones."	
Nivel: Central/ Federal  
Fuentes: Documento donde se oficializa la exoneración del impuesto: Sistema Costarricense de Información Jurídica (pgrweb.go.cr) Información sobre volúmenes de combustible usados para el cálculo en este sector: https://www.recope.go.cr/productos/ventas/ . Estudio sobre gasto tributario: https://www.hacienda.go.cr/Documentos/MasDetalles/DocumentosVarios/Estudio%20Gasto%20Tributario%20Costa%20Rica%202020.pdf"	
Alcance de los datos informados: Según la ley, el Ministerio de Hacienda  deberá actualizar trimestralmente el monto del impuesto por tipo de combustible. La página web indicada se actualiza cada vez que hay algún cambio en el monto del impuesto por combustible. Sin embargo, la Ley 10295 "" Ley para detener temporalmente el incremento del impuesto único a los combustibles"" suspendió el mecanismo de actualización de los  precios por un plazo de 6 meses 
Estado actual: En curso	
Tipología / Categoría / Subcategoría: Gastos tributarios, GASTOS FISCALES - Exenciones fiscales e ingresos no percibidos	
Tipo de combustible: Productos derivados del petróleo	
Subtipo de combustible: Combustible para aviones tipo queroseno	
Destinatario: Consumo 	
Incidencia: Consumo Directo	
Comentario: 
Millones de colones
2.	Nombre del subsidio: Exención del Impuesto Único a los combustibles a la Asociación Cruz Roja Costarricense	
Descripción: La Ley 8114, ""Ley de Simplificación y Eficiencia Tributarias"", establace un impuesto único por tipo de combustible, tanto de producción nacional como importado, en colones por litro. Se exceptúa del pago de este impuesto a la Asociación Cruz Roja Costarricense. La Ley N° 10110 del 5 de enero del 2022, ""Reducción del impuesto único al Gas LPG, contenido en el artículo 1 de la ley N° 8114 Ley de Simplificación y Eficacia Tributaria"", redujo el valor del impuesto único para el LPG por 6 años. A abril del 2022, el valor del impuesto único a los combustibles (por litro)es: gasolina regular 266,75 colones;  gasolina súper 279,00 colones; búnker 25,75 colones, LPG 24 colones; jet fuel A1 160,00;  Av. Gas 266,75 colones; queroseno 76,00 colones; diésel pesado 52,25 colones."	
Nivel: Central/ Federal	
Fuentes: Documento donde se oficializa la exoneración del impuesto: Sistema Costarricense de Información Jurídica (pgrweb.go.cr) Información sobre volumenes de combustible usados para el calculo en este sector: https://www.recope.go.cr/productos/ventas/ Estudio sobre gasto tributario: https://www.hacienda.go.cr/Documentos/MasDetalles/DocumentosVarios/Estudio%20Gasto%20Tributario%20Costa%20Rica%202020.pdf"	
Alcance: Según la ley, el Ministerio de Hacienda  deberá actualizar trimestralmente el monto del impuesto por tipo de combustible. La página web indicada se actualiza cada vez que hay algún cambio en el monto del impuesto por combustible. Sin embargo, la Ley 10295 "" Ley para detener temporalmente el incremento del impuesto único a los combustibles"" suspendió el mecanismo de actualización de los  precios por un plazo de 6 meses 
Estado actual: En curso	
Tipología / Categoría / Subcategoría:  Gastos tributarios	GASTOS FISCALES - Exenciones fiscales e ingresos no percibidos	
Tipo de combustible: Productos derivados del petróleo	
Subtipo de combustible: Otros aceites de petróleo n.e.c.	
Destinatario: Consumo 	
Incidencia: Consumo Directo	
Comentarios: Millones de colones
3.	Nombre del subsidio: Exención del Impuesto Único a los combustibles a la a Flota de pescadores nacionales de pesca no deportiva Ley 7384	
Descripción: La Ley 8114, ""Ley de Simplificación y Eficiencia Tributarias"", establace un impuesto único por tipo de combustible, tanto de producción nacional como importado, en colones por litro. Se exceptúa del pago de este impuesto a la Flota de pescadores nacionales de pesca no deportiva. La Ley N° 10110 del 5 de enero del 2022, ""Reducción del impuesto único al Gas LPG, contenido en el artículo 1 de la ley N° 8114 Ley de Simplificación y Eficacia Tributaria"", redujo el valor del impuesto único para el LPG por 6 años. A abril del 2022, el valor del impuesto único a los combustibles (por litro)es: gasolina regular 266,75 colones;  gasolina súper 279,00 colones; búnker 25,75 colones, LPG 24 colones; jet fuel A1 160,00;  Av. Gas 266,75 colones; queroseno 76,00 colones; diésel pesado 52,25 colones.
Nivel: Central/ Federal	
Fuentes: Documento donde se oficializa la exoneración del impuesto: Sistema Costarricense de Información Jurídica (pgrweb.go.cr) Información sobre volumenes de combustible usados para el cálculo en este sector:  https://www.recope.go.cr/productos/ventas/ Estudio sobre gasto tributario:  https://www.hacienda.go.cr/Documentos/MasDetalles/DocumentosVarios/Estudio%20Gasto%20Tributario%20Costa%20Rica%202020.pdf"	
Alcance: Según la ley, el Ministerio de Hacienda deberá actualizar trimestralmente el monto del impuesto por tipo de combustible. La página web indicada se actualiza cada vez que hay algún cambio en el monto del impuesto por combustible. Sin embargo, la Ley 10295 "" Ley para detener temporalmente el incremento del impuesto único a los combustibles"" suspendió el mecanismo de actualización de los precios por un plazo de 6 meses 
Estado: En curso	
Tipología / Categoría / Subcategoría:  Gastos tributarios	GASTOS FISCALES - Exenciones fiscales e ingresos no percibidos
Tipo de combustible: Productos derivados del petróleo
Subtipo de combustible: Otros aceites de petróleo n.e.c.	
Destinatario: Consumo 
Incidencia: Consumo Directo	
Comentarios: Millones de colones
4.	Nombre del subsidio: Exención del Impuesto Único a los combustibles destinados a la exportación	
Descripción: La Ley 8114, ""Ley de Simplificación y Eficiencia Tributarias"", establace un impuesto único por tipo de combustible, tanto de producción nacional como importado, en colones por litro. Se exceptúa del pago de este impuesto a los combustibles destinados a la exportación. La Ley N° 10110 del 5 de enero del 2022, ""Reducción del impuesto único al Gas LPG, contenido en el artículo 1 de la ley N° 8114 Ley de Simplificación y Eficacia Tributaria"", redujo el valor del impuesto único para el LPG por 6 años. A abril del 2022, el valor del impuesto único a los combustibles (por litro)es: gasolina regular 266,75 colones;  gasolina súper 279,00 colones; búnker 25,75 colones, LPG 24 colones; jet fuel A1 160,00;  Av. Gas 266,75 colones; queroseno 76,00 colones; diésel pesado 52,25 colones.
Nivel: Central/ Federal
Fuentes: Documento donde se oficializa la exoneración del impuesto: Sistema Costarricense de Información Jurídica (pgrweb.go.cr) Información sobre volumenes de combustible usados para el calculo en este sector: https://www.recope.go.cr/productos/ventas/ Estudio sobre gasto tributario: https://www.hacienda.go.cr/Documentos/MasDetalles/DocumentosVarios/Estudio%20Gasto%20Tributario%20Costa%20Rica%202020.pdf"	
Alcance: Según la ley, el Ministerio de Hacienda  deberá actualizar trimestralmente el monto del impuesto por tipo de combustible. La página web indicada se actualiza cada vez que hay algún cambio en el monto del impuesto por combustible. Sin embargo, la Ley 10295 "" Ley para detener temporalmente el incremento del impuesto único a los combustibles"" suspendió el mecanismo de actualización de los  precios por un plazo de 6 meses 
Estado: En curso	
Tipología / Categoría / Subcategoría: Gastos tributarios	GASTOS FISCALES - Exenciones fiscales e ingresos no percibidos	
Tipo de combustible: Productos derivados del petróleo	
Subtipo de combustible: Otros aceites de petróleo n.e.c.	
Destinatario: Consumo 	
Incidencia: Consumo Directo	
Comentarios: Millones de colones
5.	Nombre del subsidio: Exención del Impuesto Único a los combustibles destinados a misiones diplomáticas y organismos internacionales	
Descripción: La Ley 8114, ""Ley de Simplificación y Eficiencia Tributarias"", establace un impuesto único por tipo de combustible, tanto de producción nacional como importado, en colones por litro. Se exceptúa del pago de este impuesto a los combustibles destinados a misiones diplomáticas y organismos internacionales. La Ley N° 10110 del 5 de enero del 2022, ""Reducción del impuesto único al Gas LPG, contenido en el artículo 1 de la ley N° 8114 Ley de Simplificación y Eficacia Tributaria"", redujo el valor del impuesto único para el LPG por 6 años. A abril del 2022, el valor del impuesto único a los combustibles (por litro)es: gasolina regular 266,75 colones;  gasolina súper 279,00 colones; búnker 25,75 colones, LPG 24 colones; jet fuel A1 160,00;  Av. Gas 266,75 colones; queroseno 76,00 colones; diésel pesado 52,25 colones."	
Nivel: Central/ Federal	
Fuente: Documento donde se oficializa la exoneración del impuesto: Sistema Costarricense de Información Jurídica (pgrweb.go.cr) Información sobre volumenes de combustible usados para el calculo en este sector: https://www.recope.go.cr/productos/ventas/ Estudio sobre gasto tributario: https://www.hacienda.go.cr/Documentos/MasDetalles/DocumentosVarios/Estudio%20Gasto%20Tributario%20Costa%20Rica%202020.pdf"	
Alcance: Según la ley, el Ministerio de Hacienda  deberá actualizar trimestralmente el monto del impuesto por tipo de combustible. La página web indicada se actualiza cada vez que hay algún cambio en el monto del impuesto por combustible. Sin embargo, la Ley 10295 "" Ley para detener temporalmente el incremento del impuesto único a los combustibles"" suspendió el mecanismo de actualización de los  precios por un plazo de 6 meses 
Estado: En curso	
Tipología / Categoría / Subcategoría: Gastos tributarios	GASTOS FISCALES - Exenciones fiscales e ingresos no percibidos	
Tipo de combustible: Productos derivados del petróleo	
Subtipo de combustible: Otros aceites de petróleo n.e.c.	
Destinatario: Consumo 	
Incidencia: Consumo Directo	
Comentarios: Millones de colones
6.	Nombre del subsidio: Exención del Impuesto Único a los combustibles destinados a la Refinadora Costarricense de Petróleo (RECOPE)	
Descripción: La Ley 8114, ""Ley de Simplificación y Eficiencia Tributarias"", establace un impuesto único por tipo de combustible, tanto de producción nacional como importado, en colones por litro. Se exceptúa del pago de este impuesto a los combustibles destinados a la Refinadora Costarricense de Petróleo (RECOPE). La Ley N° 10110 del 5 de enero del 2022, ""Reducción del impuesto único al Gas LPG, contenido en el artículo 1 de la ley N° 8114 Ley de Simplificación y Eficacia Tributaria"", redujo el valor del impuesto único para el LPG por 6 años. A abril del 2022, el valor del impuesto único a los combustibles (por litro)es: gasolina regular 266,75 colones;  gasolina súper 279,00 colones; búnker 25,75 colones, LPG 24 colones; jet fuel A1 160,00;  Av. Gas 266,75 colones; queroseno 76,00 colones; diésel pesado 52,25 colones."	
Nivel: Central/ Federal	
Fuente: Documento donde se oficializa la exoneración del impuesto: Sistema Costarricense de Información Jurídica (pgrweb.go.cr) Información sobre volumenes de combustible usados para el calculo en este sector: https://www.recope.go.cr/productos/ventas/ Estudio sobre gasto tributario: https://www.hacienda.go.cr/Documentos/MasDetalles/DocumentosVarios/Estudio%20Gasto%20Tributario%20Costa%20Rica%202020.pdf"	
Alcance: Según la ley, el Ministerio de Hacienda deberá actualizar trimestralmente el monto del impuesto por tipo de combustible. La página web indicada se actualiza cada vez que hay algún cambio en el monto del impuesto por combustible. Sin embargo, la Ley 10295 "" Ley para detener temporalmente el incremento del impuesto único a los combustibles"" suspendió el mecanismo de actualización de los precios por un plazo de 6 meses 
Estado: En curso	
Tipología / Categoría / Subcategoría: Gastos tributarios	GASTOS FISCALES - Exenciones fiscales e ingresos no percibidos	
Tipo de combustible: Productos derivados del petróleo	
Subtipo de combustible: Otros aceites de petróleo n.e.c.	
Destinatario: Consumo 	
Incidencia: Consumo Directo	
Comentarios: Incluir informacion de por que no hay datos aquí
7.	Nombre del subsidio: Exención de combustibles para empresas constructoras
Descripción: Exoneración del impuesto único a los combustibles a empresas constructoras	
Nivel: Central/ Federal	
Fuente: Estudio sobre gasto tributario: https://www.hacienda.go.cr/Documentos/MasDetalles/DocumentosVarios/Estudio%20Gasto%20Tributario%20Costa%20Rica%202020.pdf"	
Alcance: Según la ley, el Ministerio de Hacienda deberá actualizar trimestralmente el monto del impuesto por tipo de combustible. La página web indicada se actualiza cada vez que hay algún cambio en el monto del impuesto por combustible. Sin embargo, la Ley 10295 "" Ley para detener temporalmente el incremento del impuesto único a los combustibles"" suspendió el mecanismo de actualización de los precios por un plazo de 6 meses 
Estado: En curso		
Tipología / Categoría / Subcategoría: GASTOS FISCALES - Exenciones fiscales e ingresos no percibidos	
Tipo de combustible: Productos derivados del petróleo	
Subtipo de combustible: Otros aceites de petróleo n.e.c.	
Destinatario: Consumo 	
Incidencia: Consumo Directo	
Comentarios: Millones de colones
8.	Nombre del subsidio: Exención en otros usos de combustibles	
Descripción: Exoneración del impuesto único a los combustibles a otros usos.
Nivel: Central/ Federal	
Fuente: Estudio sobre gasto tributario: https://www.hacienda.go.cr/Documentos/MasDetalles/DocumentosVarios/Estudio%20Gasto%20Tributario%20Costa%20Rica%202020.pdf"	
Alcance: Según la ley, el Ministerio de Hacienda deberá actualizar trimestralmente el monto del impuesto por tipo de combustible. La página web indicada se actualiza cada vez que hay algún cambio en el monto del impuesto por combustible. Sin embargo, la Ley 10295 "" Ley para detener temporalmente el incremento del impuesto único a los combustibles"" suspendió el mecanismo de actualización de los precios por un plazo de 6 meses 
Estado: En curso
Tipología / Categoría / Subcategoría: GASTOS FISCALES - Exenciones fiscales e ingresos no percibidos	
Tipo de combustible: Productos derivados del petróleo	
Subtipo de combustible: Otros aceites de petróleo n.e.c.	
Destinario: Consumo 	
Incidencia: Consumo Directo	
Comentarios: Millones de colones
9.	Nombre del subsidio: Exención en combustibles para bomberos	
Descripción: Ley Reguladora de Exoneraciones Vigentes, Derogatorias y Excepciones No. 7293 que generan exoneraciones a bomberos, universidades, instituciones estatales, municipalidades, etc. A abril del 2022, el valor del impuesto único a los combustibles (por litro)es: gasolina regular 266,75 colones;  gasolina súper 279,00 colones; búnker 25,75 colones, LPG 24 colones; jet fuel A1 160,00;  Av. Gas 266,75 colones; queroseno 76,00 colones; diésel pesado 52,25 colones.
Nivel: Central/ Federal
Fuente: Ley Reguladora de Exoneraciones Vigentes, Derogatorias y Excepciones No. 7293 http://www.pgrweb.go.cr/scij/Busqueda/Normativa/Normas/nrm_texto_completo.aspx?param1=NRTC&amp;nValor1=1&amp;nValor2=32135&amp;nValor3=132171&amp;param2=3&amp;strTipM=TC&amp;lResultado=21&amp;strSim=simp  Estudio sobre gasto tributario: https://www.hacienda.go.cr/Documentos/MasDetalles/DocumentosVarios/Estudio%20Gasto%20Tributario%20Costa%20Rica%202020.pdf"	
Alcance: Según la ley, el Ministerio de Hacienda deberá actualizar trimestralmente el monto del impuesto por tipo de combustible. La página web indicada se actualiza cada vez que hay algún cambio en el monto del impuesto por combustible. Sin embargo, la Ley 10295 "" Ley para detener temporalmente el incremento del impuesto único a los combustibles"" suspendió el mecanismo de actualización de los precios por un plazo de 6 meses 
Estado: En curso		
Tipología / Categoría / Subcategoría: GASTOS FISCALES - Exenciones fiscales e ingresos no percibidos	
Tipo de combustible: Productos derivados del petróleo	
Subtipo de combustible: Otros aceites de petróleo n.e.c.	
Destinario: Consumo 	
Incidencia: Consumo Directo	
Comentario: Millones de colones
10.	Nombre del subsidio: Exención de combustibles para instituciones	
Descripción: Ley Reguladora de Exoneraciones Vigentes, Derogatorias y Excepciones No. 7293 que generan exoneraciones a bomberos, universidades, instituciones estatales, municipalidades, etc. A abril del 2022, el valor del impuesto único a los combustibles (por litro)es: gasolina regular 266,75 colones;  gasolina súper 279,00 colones; búnker 25,75 colones, LPG 24 colones; jet fuel A1 160,00;  Av. Gas 266,75 colones; queroseno 76,00 colones; diésel pesado 52,25 colones.
Nivel: Central/ Federal	
Fuentes: Ley Reguladora de Exoneraciones Vigentes, Derogatorias y Excepciones No. 7293 http://www.pgrweb.go.cr/scij/Busqueda/Normativa/Normas/nrm_texto_completo.aspx?param1=NRTC&amp;nValor1=1&amp;nValor2=32135&amp;nValor3=132171&amp;param2=3&amp;strTipM=TC&amp;lResultado=21&amp;strSim=simp  Estudio sobre gasto tributario: https://www.hacienda.go.cr/Documentos/MasDetalles/DocumentosVarios/Estudio%20Gasto%20Tributario%20Costa%20Rica%202020.pdf"
Alcance: Según la ley, el Ministerio de Hacienda deberá actualizar trimestralmente el monto del impuesto por tipo de combustible. La página web indicada se actualiza cada vez que hay algún cambio en el monto del impuesto por combustible. Sin embargo, la Ley 10295 "" Ley para detener temporalmente el incremento del impuesto único a los combustibles"" suspendió el mecanismo de actualización de los precios por un plazo de 6 meses 
Estado: En curso		
Tipología / Categoría / Subcategoría: GASTOS FISCALES - Exenciones fiscales e ingresos no percibidos	
Tipo de combustible: Productos derivados del petróleo	
Subtipo de combustible: Otros aceites de petróleo n.e.c.	
Destinatario: Consumo 	
Incidencia: Consumo Directo	
Comentario: Millones de colones
11.	Nombre del subsidio: Diferencial del cálculo base de facturación real al diésel de la flota pesquera no deportiva	
Descripción: La Ley 9134, ""INTERPRETACIÓN AUTÉNTICA DEL ARTÍCULO 45 DE LA LEY N.º 7384, CREACIÓN DEL INSTITUTO COSTARRICENSE DE PESCA Y ACUICULTURA, Y SUS REFORMAS, DE 16 DE MARZO DE 1994, Y DEL ARTÍCULO 123 DE LA LEY DE PESCA Y ACUICULTURA, N.º 8436, Y SUS REFORMAS, DE 1 DE MARZO DE 2005"" establece un diferencial del cálculo base de facturación real a la gasolina regular (RON 91) y al diésel que va a la flota pesquera no deportiva. Este diferencial afecta directamente al margen de operación de RECOPE ya que se excluye de ella los siguientes componentes: pérdidas en tránsito, costos de gerencias de apoyo, inventario de seguridad en producto terminado, inversión (depreciación), costos por demoras en embarques y trasnferencias. Lo anterior se recarga al resto de los productos que distribuye RECOPE.
Nivel: Central/ Federal	
Fuentes: Ley que establece el diferencial: http://www.pgrweb.go.cr/scij/Busqueda/Normativa/normas/nrm_texto_completo.aspx?param2=1&amp;nValor1=1&amp;nValor2=75028&amp;nValor3=92857&amp;nValor4=NO&amp;strTipM=TC"	"Para el calculo de la exoneración se debe utilizar el valor exonerado en el siguiente enlace: https://aresep.go.cr/datos-abiertos/tarifas-de-combustibles ; Y los volumenes de venta de combustibles al sector pesquero: https://view.officeapps.live.com/op/view.aspx?src=https%3A%2F%2Fwww.recope.go.cr%2Fwp-content%2Fuploads%2F2022%2F06%2FVENTAS-ANUALES-CIIU-2021-2020-M3-WEB.xlsx&amp;wdOrigin=BROWSELINK
Estado actual: En curso	
Tipología / Categoría / Subcategoría: Transferencias inducidas	TRANSFERENCIAS INDUCIDAS - Apoyo a los precios, incluso a través de la regulación del mercado	
Tipo de combustible: Productos derivados del petróleo	
Subtipos de combustibles: Aceites de petróleo y aceites obtenidos de materias bituminosas, excepto crudos; preparaciones n.c.p. con un contenido de estos aceites superior o igual al 70 % en peso, siendo estos aceites los constituyentes básicos de los preparados	
Destinatario: Consumo 	
Incidencia: Consumo Directo	
Comentario: Millones de colones
12.	Nombre del subsidio: Diferencial del cálculo base de facturación real a la gasolina regular de la flota pesquera no deportiva	
Descripción: La Ley 9134, "INTERPRETACIÓN AUTÉNTICA DEL ARTÍCULO 45 DE LA LEY N.º 7384, CREACIÓN DEL INSTITUTO COSTARRICENSE DE PESCA Y ACUICULTURA, Y SUS REFORMAS, DE 16 DE MARZO DE 1994, Y DEL ARTÍCULO 123 DE LA LEY DE PESCA Y ACUICULTURA, N.º 8436, Y SUS REFORMAS, DE 1 DE MARZO DE 2005"" establece un diferencial del cálculo base de facturación real a la gasolina regular (RON 91) y al diésel que va a la flota pesquera no deportiva. Este diferencial afecta directamente al margen de operación de RECOPE ya que se excluye de ella los siguientes componentes: pérdidas en tránsito, costos de gerencias de apoyo, inventario de seguridad en producto terminado, inversión (depreciación), costos por demoras en embarques y trasnferencias. Lo anterior se recarga al resto de los productos que distribuye RECOPE.
Nivel: Central/ Federal	
Fuentes: Ley que establece el diferencial: http://www.pgrweb.go.cr/scij/Busqueda/Normativa/normas/nrm_texto_completo.aspx?param2=1&amp;nValor1=1&amp;nValor2=75028&amp;nValor3=92857&amp;nValor4=NO&amp;strTipM=TC"	"Para el calculo de la exoneración se debe utilizar el valor exonerado en el siguiente enlace: https://aresep.go.cr/datos-abiertos/tarifas-de-combustibles ; Y los volumenes de venta de combustibles al sector pesquero: https://view.officeapps.live.com/op/view.aspx?src=https%3A%2F%2Fwww.recope.go.cr%2Fwp-content%2Fuploads%2F2022%2F06%2FVENTAS-ANUALES-CIIU-2021-2020-M3-WEB.xlsx&amp;wdOrigin=BROWSELINK
Estado actual: En curso	
Tipología / Categoría / Subcategoría: Transferencias inducidas	TRANSFERENCIAS INDUCIDAS - Apoyo a los precios, incluso a través de la regulación del mercado	
Tipo de combustible: Productos derivados del petróleo	
Subtipo de combustible: gasolina de motor	
Destinatario: Consumo 	
Incidencia: Consumo Directo	
Comentarios: Millones de colones
13.	Nombre de subsidio: Diferencial de precios del Fuel Oil No.6 (búnker C)	
Descripción: Mediante Decreto Ejecutivo N° 39437-MINAE, se oficializa la Política Sectorial para los precios de gas licuado de petróleo, bunker, asfalto y emulsión asfáltica, donde se asigna un diferencial de precios de gas licuado de petróleo (GLP) y al Fuel Oil N0. &amp; (búnker C), fijando los precios de venta en plantel sin impuestos para los productos GLP y búnker, de tal forma que se mantenga una relación con respecto al precio internacional similar a la que ha estado vigente en el periodo 2008-2015. Las diferencias que se generen en el precio de venta plantel que fije ARESEP para estos productos, serán trasladadas al precio de venta plantel de los restantes productos que venda RECOPE, salvo el jet fuel.	
Nivel: Central/ Federal	
Fuentes: Documento donde se oficializa la política para que ARESEP establezca el diferencial: http://www.pgrweb.go.cr/scij/Busqueda/Normativa/Normas/nrm_texto_completo.aspx?param1=NRTC&amp;nValor1=1&amp;nValor2=80941&amp;nValor3=120688&amp;strTipM=TC
Precios vigentes de los combustibles: https://aresep.go.cr/datos-abiertos/tarifas-de-combustibles 
Para el calculo de la exoneración se debe utilizar el valor exonerado en el siguiente enlace: https://aresep.go.cr/datos-abiertos/tarifas-de-combustibles  Y los volumenes de venta bunker C: https://www.recope.go.cr/productos/ventas/"	
Estado: En curso	
Tipología / Categoría / Subcategoría: Transferencias inducidas	TRANSFERENCIAS INDUCIDAS - Apoyo a los precios, incluso a través de la regulación del mercado	
Tipo de combustibles: Productos derivados del petróleo	
Subtipo de combustibles: Aceites combustibles n.c.o.p.	
Destinatario: Consumo 	
Incidencia: Consumo Directo	
Comentarios: Millones de colones
14.	Nombre del subsidio: Diferencial de precios de gas licuado de petróleo (GLP)	
Descripción: Mediante Decreto Ejecutivo N° 39437-MINAE, se oficializa la Política Sectorial para los precios de gas licuado de petróleo, bunker, asfalto y emulsión asfáltica, donde se asigna un diferencial de precios de gas licuado de petróleo (GLP) y al Fuel Oil N0. &amp; (búnker C), fijando los precios de venta en plantel sin impuestos para los productos GLP y búnker, de tal forma que se mantenga una relación con respecto al precio internacional similar a la que ha estado vigente en el periodo 2008-2015. Las diferencias que se generen en el precio de venta plantel que fije ARESEP para estos productos, serán trasladadas al precio de venta plantel de los restantes productos que venda RECOPE, salvo el jet fuel.	
Nivel: Central/ Federal	
Fuentes: Documento donde se oficializa la política para que ARESEP establezca el diferencial: http://www.pgrweb.go.cr/scij/Busqueda/Normativa/Normas/nrm_texto_completo.aspx?param1=NRTC&amp;nValor1=1&amp;nValor2=80941&amp;nValor3=120688&amp;strTipM=TC 
Precios vigentes de los combustibles: https://aresep.go.cr/datos-abiertos/tarifas-de-combustibles Para el cálculo de la exoneración se debe utilizar el valor exonerado en el siguiente enlace: https://aresep.go.cr/datos-abiertos/tarifas-de-combustibles Y los volumenes de venta GLP: https://www.recope.go.cr/productos/ventas/"	
Estado: En curso	
Tipología / Categoría / Subcategoría: Transferencias inducidas	TRANSFERENCIAS INDUCIDAS - Apoyo a los precios, incluso a través de la regulación del mercado	
Tipo de combustible: Productos derivados del petróleo	
Subtipo de combustible: Propano y butanos, licuados	
Destinatario: Consumo 	
Incidencia: Consumo Directo	
Comentarios: Millones de colones
15.	Nombre del Subsidio: Subsidio a la electricidad para consumidores de menos de 280 kwh - Mes facturado	
Descripción: La Ley No. 9635"Ley del Fortalecimiento de las finanzas públicas", se genera la exenciones al pago del impuesto sobre el valor agregado en la venta de bienes y en la prestación de servicios, al suministro de energía eléctrica residencial, siempre que el consumo mensual sea igual o inferior a 280 kW/h (por mes facturado); cuando el consumo mensual exceda de los 280 kW/h, el impuesto se aplicará al total de kW/h consumido. 	
Nivel: Central/ Federal	
Fuentes: La Ley No. 9635""Ley del Fortalecimiento de las finanzas públicas"  http://www.pgrweb.go.cr/scij/Busqueda/Normativa/Normas/nrm_texto_completo.aspx?param1=NRTC&amp;nValor1=1&amp;nValor2=87720&amp;nValor3=130860&amp;param2=2&amp;strTipM=TC&amp;lResultado=19&amp;strSim=simp Estudio sobre gasto tributario: https://www.hacienda.go.cr/Documentos/MasDetalles/DocumentosVarios/Estudio%20Gasto%20Tributario%20Costa%20Rica%202020.pdf
Nivel: En curso	
Tipología / Categoría / Subcategoría: Gastos tributarios	GASTOS FISCALES - Exenciones fiscales e ingresos no percibidos	
Tipo de combustible: Electricity	
Subtipo de combustible: Energía eléctrica	
Destinatario: Consumo 	
Incidencia: Consumo Directo	
Comentario: Es un ingreso no percibido, dado que no se cobra el impuesto a los usuarios de electricidad con bajo consumo. En Costa Rica la generación de electricidad se hace partir de energías renovables y sólo un pequeño porcentaje con combustibles fósiles (menos del 2 % en los últimos 5 año), por lo que esta exención es pequeña. Before the enactment of Law No. 9635, electricity was exempt up to a consumption of 250 kWh and now the exempt consumption rises to 280 kWh, when the monthly consumption exceeds this amount, the tax rate is applied to the total consumed."
16.	Nombre del subsidio: Deducción fiscal en el impuesto de la propiedad para algunos vehículos	
Descripción: Este tipo de subsidio puede ser cuestionado, pero bueno incluirlo. Aquí hay que determinar que tipo de vehículos recibe este subsidio, cual es la base de calculo (de cuanto es la deducción y respecto a que base), la base regulatoria, etc.
Nivel: Central/ Federal			
Estado: En curso			
Tipo de combustible: Productos derivados del petróleo		
Destinatario: Consumo 	
Incidencia: Consumo Directo	
Comentario: Incluir información de por qué no hay datos aquí
17.	Nombre del subsidio: Impuesto menor para el diésel en comparación al de la gasolina	
Descripción: La Ley 8114 "Ley de Simplificación y Eficiencia Tributarias" fija que los combustibles van a estar tasados con un único impuesto especial sobre el consumo (excise tax) y de forma arbitraria asigna un valor por combustible, cuyo crecimiento está indexado a la variación en el índice de precios al consumidor. En el caso específico del diésel, el valor asignado es aproximadamente un 60 % del valor asignado a las gasolinas. Muy buen caso. De nuevo, dar más información sobre los valores aplicables a cada tipo de combustible y la base para la definición (regulación) y calculo	
Nivel: Central/ Federal	 	
Fuentes: https://aresep.go.cr/transparencia/datos-abiertos/tarifas-de-combustibles
Estado: En curso
Tipo de combustible: Productos derivados del petróleo		
Destinatario: Consumo 	
Incidencia: Consumo Directo	
Comentarios: Incluir información de por qué no hay datos aquí</t>
  </si>
  <si>
    <t>(Total de subsidios a los combustibles fósiles / PIB )*100</t>
  </si>
  <si>
    <t>Total de subsidios a los combustibles fósiles 
PIB</t>
  </si>
  <si>
    <t>anual</t>
  </si>
  <si>
    <t>Laura Lizano</t>
  </si>
  <si>
    <t>Costa Rica: Cantidad de Subsidios a los combustibles fósiles por unidad de PIB</t>
  </si>
  <si>
    <t>Fuente: Instituto Nacional de Estadística y Censos, Encuesta Continua de Empleo 2010-2022.</t>
  </si>
  <si>
    <t>Costa Rica: Ingreso promedio por hora de los patronos en el sector agropecuario, por tamaño del establecimiento, 2010-2022</t>
  </si>
  <si>
    <t>Braulio Villegas González</t>
  </si>
  <si>
    <t>(506) 2527-1233</t>
  </si>
  <si>
    <t>braulio.villegas@inec.go.cr</t>
  </si>
  <si>
    <t>Fuente: Caja Costarricense de Seguro Social, Sistema de Información Estadística de Recursos Humanos 2010-2021.
Instituto Nacional de Estadística y Censos, Encuesta Nacional de Hogares, 2010-2022.</t>
  </si>
  <si>
    <t>Costa Rica: Densidad de trabajadores sanitarios por cada 10 000 habitantes, 2010-2022</t>
  </si>
  <si>
    <t>Fuente: Caja Costarricense de Seguro Social, Sistema de Información Estadística de Recursos Humanos 2010-2022.</t>
  </si>
  <si>
    <t>El listado lo componen 43 medicamentos esenciales, de los todos cuentan con abastecimiento para 1 mes o más.</t>
  </si>
  <si>
    <t>Fuente: Instituto Nacional de Estadística y Censos, Encuesta Nacional de Hogares 2010-2022.</t>
  </si>
  <si>
    <t>Contribución relativa al IPM según dimensión por región de planificación, año 2022</t>
  </si>
  <si>
    <t xml:space="preserve">Fuente: Instituto Nacional de Estadística y Censos, Encuesta Nacional de Hogares, 2022. </t>
  </si>
  <si>
    <t>Costa Rica: Porcentaje de población que habita en viviendas con servicios básicos óptimos, 2010-2022</t>
  </si>
  <si>
    <t>Costa Rica: Porcentaje de denuncias del total de eventos de victimización experimentados por los hogares durante los últimos 12 meses</t>
  </si>
  <si>
    <t>Menos de 20 años</t>
  </si>
  <si>
    <t>40 años y más</t>
  </si>
  <si>
    <t>Obstétricas indirectas</t>
  </si>
  <si>
    <r>
      <t>2022</t>
    </r>
    <r>
      <rPr>
        <vertAlign val="superscript"/>
        <sz val="11"/>
        <color theme="1"/>
        <rFont val="Open Sans Condensed"/>
      </rPr>
      <t>a/</t>
    </r>
  </si>
  <si>
    <t>a/ Datos preliminares.</t>
  </si>
  <si>
    <t>Fuente: INEC-Costa Rica. Estadísticas vitales, 2010 - 2022.</t>
  </si>
  <si>
    <t>Costa Rica: Razón de mortalidad materna por 100 000 nacidos vivos</t>
  </si>
  <si>
    <t>(Por cien mil nacimientos)</t>
  </si>
  <si>
    <t>a/ Datos preliminares para 2022.</t>
  </si>
  <si>
    <t>Directoras y gerentes</t>
  </si>
  <si>
    <t>Trabajadoras de los servicios y vendedoras de comercios y mercados</t>
  </si>
  <si>
    <t>Oficiales, operarias y artesanas de artes mecánicas y de otros oficios</t>
  </si>
  <si>
    <t>Operadoras de instalaciones y máquinas y ensambladores</t>
  </si>
  <si>
    <t>Institución de salud pública</t>
  </si>
  <si>
    <t>Institución de salud privada</t>
  </si>
  <si>
    <r>
      <rPr>
        <b/>
        <sz val="11"/>
        <color indexed="8"/>
        <rFont val="Open Sans Condensed"/>
      </rPr>
      <t>Nacimientos atendidos por personal de salud calificado:</t>
    </r>
    <r>
      <rPr>
        <sz val="11"/>
        <color theme="1"/>
        <rFont val="Open Sans Condensed"/>
      </rPr>
      <t xml:space="preserve"> Se refiere a los nacimientos que han sido atendidos por médicos y enfermeras, formados en la prestación de servicios obstétricos , incluso dando la debida vigilancia, atención y asesoramiento a las mujeres durante el embarazo, el parto y el puerperio, para su propio cuidado y para el cuidado de los recién nacidos por 100 nacidos vivos del mismo periodo.</t>
    </r>
  </si>
  <si>
    <r>
      <t xml:space="preserve">Hace referencia al porcentaje de población en pobreza determinado por el método de la línea de pobreza.
Se consideran pobres a las personas en condición de pobreza extrema y pobreza no extrema según definición nacional.
El método denominado por  línea de pobreza, es un indicador que representa el monto mínimo requerido para que una persona pueda satisfacer las necesidades básicas alimentarias y no alimentarias, incluidas en una canasta de bienes y servicios construida con base en la información de la Encuesta Nacional de Ingresos y Gastos (ENIGH) del 2004 y cuya composición y costo se determinan en forma separada para la zona urbana y la zona rural (INEC, 2014). 
La línea de la pobreza permite clasificar la población en tres grandes grupos:
</t>
    </r>
    <r>
      <rPr>
        <b/>
        <sz val="11"/>
        <rFont val="Open Sans Condensed"/>
      </rPr>
      <t>Hogares con pobreza extrema</t>
    </r>
    <r>
      <rPr>
        <sz val="11"/>
        <rFont val="Open Sans Condensed"/>
      </rPr>
      <t xml:space="preserve">: son aquellos hogares con un ingreso per cápita igual o inferior al costo per cápita de la Canasta Básica Alimentaria (CBA) o línea de extrema pobreza.
</t>
    </r>
    <r>
      <rPr>
        <b/>
        <sz val="11"/>
        <rFont val="Open Sans Condensed"/>
      </rPr>
      <t xml:space="preserve">Hogares en pobreza no extrema: </t>
    </r>
    <r>
      <rPr>
        <sz val="11"/>
        <rFont val="Open Sans Condensed"/>
      </rPr>
      <t xml:space="preserve">son aquellos hogares que tienen un ingreso per cápita igual o inferior a la línea de pobreza pero superior al costo per cápita de la Canasta Básica Alimentaria (CBA) o línea de extrema pobreza.
</t>
    </r>
    <r>
      <rPr>
        <b/>
        <sz val="11"/>
        <rFont val="Open Sans Condensed"/>
      </rPr>
      <t>Hogares no pobres:</t>
    </r>
    <r>
      <rPr>
        <sz val="11"/>
        <rFont val="Open Sans Condensed"/>
      </rPr>
      <t xml:space="preserve"> son aquellos hogares con un ingreso per cápita que les permite cubrir sus necesidades básicas alimentarias y no alimentarias; esto es, su ingreso per cápita es superior al valor de la línea de pobreza.
</t>
    </r>
  </si>
  <si>
    <r>
      <t xml:space="preserve">Se refiere a las personas que viven en hogares pobres, determinado por método de pobreza multidimensional. 
Se estiman pobres a las personas en condición de pobreza multidimensional según definición nacional.
Se consideran pobres las personas que viven en hogares en condición de pobreza multidimensional según método de Índice de Pobreza Multidimensional. Cuando un hogar tenga menos del 20% de  privaciones, no será clasificado como pobre. Cuando un hogar tenga 20% o más de privaciones, será clasificado como pobre.  
El Índice de Pobreza Multidimensional  de Costa Rica utiliza como unidad de análisis los hogares. Se han definido cinco dimensiones: 
</t>
    </r>
    <r>
      <rPr>
        <b/>
        <sz val="11"/>
        <rFont val="Open Sans Condensed"/>
      </rPr>
      <t xml:space="preserve">1) Educación  compuesto por: </t>
    </r>
    <r>
      <rPr>
        <sz val="11"/>
        <rFont val="Open Sans Condensed"/>
      </rPr>
      <t xml:space="preserve">
           </t>
    </r>
    <r>
      <rPr>
        <b/>
        <sz val="11"/>
        <rFont val="Open Sans Condensed"/>
      </rPr>
      <t xml:space="preserve"> No asistencia a educación formal:</t>
    </r>
    <r>
      <rPr>
        <sz val="11"/>
        <rFont val="Open Sans Condensed"/>
      </rPr>
      <t xml:space="preserve"> se consideran con privación aquellos hogares con al menos una persona que se encuentre en edades entre los 5 y 17 años y no asista a educación formal. El hogar también se considera con privación si una persona de 5 a 17 años asiste a educación abierta. (Peso en el índice 5%)
          </t>
    </r>
    <r>
      <rPr>
        <b/>
        <sz val="11"/>
        <rFont val="Open Sans Condensed"/>
      </rPr>
      <t xml:space="preserve"> Rezago educativo: </t>
    </r>
    <r>
      <rPr>
        <sz val="11"/>
        <rFont val="Open Sans Condensed"/>
      </rPr>
      <t xml:space="preserve">se consideran con privación aquellos hogares con al menos una persona que se encuentre asistiendo a la educación formal, que se encuentre en edades entre 7 y 19 años y que tenga dos años de rezago o más. (Peso en el índice 5%)
         </t>
    </r>
    <r>
      <rPr>
        <b/>
        <sz val="11"/>
        <rFont val="Open Sans Condensed"/>
      </rPr>
      <t xml:space="preserve">  Sin logro de bachillerato</t>
    </r>
    <r>
      <rPr>
        <sz val="11"/>
        <rFont val="Open Sans Condensed"/>
      </rPr>
      <t xml:space="preserve">: se consideran con privación aquellos hogares con al menos una persona que se encuentre en edades de 18 a 24 años y que no tenga bachillerato de secundaria académica o técnica, o que no esté asistiendo a la educación formal.   (Peso en el índice 5%)
           </t>
    </r>
    <r>
      <rPr>
        <b/>
        <sz val="11"/>
        <rFont val="Open Sans Condensed"/>
      </rPr>
      <t>Bajo desarrollo de capital humano</t>
    </r>
    <r>
      <rPr>
        <sz val="11"/>
        <rFont val="Open Sans Condensed"/>
      </rPr>
      <t xml:space="preserve">.: se consideran con privación aquellos hogares en los que ninguna persona cumpla las siguientes características: edades entre los 25 y 35 años con título de bachillerato de secundaria académica o técnica, o alguna certificación de educación no formal; edades entre los 36 y 57 años con noveno año o alguna certificación de educación no formal; o edades entre los 58 y 64 años con primaria completa o alguna certificación de educación no formal.  (Peso en el índice 5%)
</t>
    </r>
    <r>
      <rPr>
        <b/>
        <sz val="11"/>
        <rFont val="Open Sans Condensed"/>
      </rPr>
      <t>2) Salud compuesto por:</t>
    </r>
    <r>
      <rPr>
        <sz val="11"/>
        <rFont val="Open Sans Condensed"/>
      </rPr>
      <t xml:space="preserve">
            </t>
    </r>
    <r>
      <rPr>
        <b/>
        <sz val="11"/>
        <rFont val="Open Sans Condensed"/>
      </rPr>
      <t>Sin seguro de salud:</t>
    </r>
    <r>
      <rPr>
        <sz val="11"/>
        <rFont val="Open Sans Condensed"/>
      </rPr>
      <t xml:space="preserve"> se consideran con privación aquellos hogares con al menos una persona de 18 años o más que no cuente con un seguro de salud (público o privado). Las personas de 0 a 17 años tienen cobertura del seguro social por ley por lo que no se consideran con esta privación.  (Peso en el índice 5%)
             </t>
    </r>
    <r>
      <rPr>
        <b/>
        <sz val="11"/>
        <rFont val="Open Sans Condensed"/>
      </rPr>
      <t>Sin servicio de agua:</t>
    </r>
    <r>
      <rPr>
        <sz val="11"/>
        <rFont val="Open Sans Condensed"/>
      </rPr>
      <t xml:space="preserve"> se consideran con privación aquellos hogares que residen en viviendas sin tubería de agua dentro de la misma o con agua proveniente de pozo, río, quebrada o naciente, lluvia u otra fuente que no sea acueducto.   (Peso en el índice 5%)
            </t>
    </r>
    <r>
      <rPr>
        <b/>
        <sz val="11"/>
        <rFont val="Open Sans Condensed"/>
      </rPr>
      <t xml:space="preserve"> Sin eliminación de excretas: </t>
    </r>
    <r>
      <rPr>
        <sz val="11"/>
        <rFont val="Open Sans Condensed"/>
      </rPr>
      <t xml:space="preserve">se consideran con privación aquellos hogares que residen en viviendas que no tienen servicio sanitario exclusivo para el hogar o con sistemas de eliminación de excretas de “hueco”, pozo negro, letrina u otro sistema diferente al alcantarillado o tanque séptico.  (Peso en el índice 5%)
            </t>
    </r>
    <r>
      <rPr>
        <b/>
        <sz val="11"/>
        <rFont val="Open Sans Condensed"/>
      </rPr>
      <t xml:space="preserve"> Sin eliminación de basura:</t>
    </r>
    <r>
      <rPr>
        <sz val="11"/>
        <rFont val="Open Sans Condensed"/>
      </rPr>
      <t xml:space="preserve"> se consideran con privación aquellos hogares que residen en viviendas donde se elimina la basura: botándola en un hueco o enterrándola; quemándola; tirándola a un lote baldío, al río, quebrada, al mar u otro lugar. En la zona rural no se considera privación enterrar la basura.  (Peso en el índice 5%)
</t>
    </r>
    <r>
      <rPr>
        <b/>
        <sz val="11"/>
        <rFont val="Open Sans Condensed"/>
      </rPr>
      <t>3) Vivienda y uso de internet compuesto por:.</t>
    </r>
    <r>
      <rPr>
        <sz val="11"/>
        <rFont val="Open Sans Condensed"/>
      </rPr>
      <t xml:space="preserve">
         </t>
    </r>
    <r>
      <rPr>
        <b/>
        <sz val="11"/>
        <rFont val="Open Sans Condensed"/>
      </rPr>
      <t>Mal estado del techo o el piso:</t>
    </r>
    <r>
      <rPr>
        <sz val="11"/>
        <rFont val="Open Sans Condensed"/>
      </rPr>
      <t xml:space="preserve"> se consideran con privación aquellos hogares que residen en viviendas con techo o piso en mal estado.  (Peso en el índice 5%)
        </t>
    </r>
    <r>
      <rPr>
        <b/>
        <sz val="11"/>
        <rFont val="Open Sans Condensed"/>
      </rPr>
      <t xml:space="preserve"> Mal estado de las paredes exteriores: </t>
    </r>
    <r>
      <rPr>
        <sz val="11"/>
        <rFont val="Open Sans Condensed"/>
      </rPr>
      <t xml:space="preserve">se consideran con privación aquellos hogares que residen en viviendas con paredes exteriores en mal estado.  (Peso en el índice 5%)
        </t>
    </r>
    <r>
      <rPr>
        <b/>
        <sz val="11"/>
        <rFont val="Open Sans Condensed"/>
      </rPr>
      <t xml:space="preserve"> Hacinamiento:</t>
    </r>
    <r>
      <rPr>
        <sz val="11"/>
        <rFont val="Open Sans Condensed"/>
      </rPr>
      <t xml:space="preserve"> se consideran con privación aquellos hogares que residen en viviendas que cumplan alguna de las siguientes condiciones: viviendas con menos de 30 m2 de construcción con dos residentes; viviendas con menos de 40 m2  de construcción en las que residan de 3 a 6 personas; viviendas con menos de 60 m2  de construcción en las que residan 7 personas o más. Las personas que vivan solas no se consideran hacinadas, independientemente del tamaño de la vivienda.  (Peso en el índice 5%)
        </t>
    </r>
    <r>
      <rPr>
        <b/>
        <sz val="11"/>
        <rFont val="Open Sans Condensed"/>
      </rPr>
      <t xml:space="preserve"> Sin uso de internet: </t>
    </r>
    <r>
      <rPr>
        <sz val="11"/>
        <rFont val="Open Sans Condensed"/>
      </rPr>
      <t xml:space="preserve">se consideran con privación aquellos hogares donde ninguna persona, de 5 años y más, haya utilizado Internet en los últimos tres meses. En el caso de hogares conformados únicamente por personas adultas mayores (de 65 años o más), independientemente de si utilizaron o no Internet en los últimos tres meses, no se consideran con esta privación.  (Peso en el índice 5%)
</t>
    </r>
    <r>
      <rPr>
        <b/>
        <sz val="11"/>
        <rFont val="Open Sans Condensed"/>
      </rPr>
      <t>4) Trabajo  compuesto por</t>
    </r>
    <r>
      <rPr>
        <sz val="11"/>
        <rFont val="Open Sans Condensed"/>
      </rPr>
      <t xml:space="preserve">: 
               </t>
    </r>
    <r>
      <rPr>
        <b/>
        <sz val="11"/>
        <rFont val="Open Sans Condensed"/>
      </rPr>
      <t xml:space="preserve"> Desempleo de larga duración o personas desalentadas:</t>
    </r>
    <r>
      <rPr>
        <sz val="11"/>
        <rFont val="Open Sans Condensed"/>
      </rPr>
      <t xml:space="preserve"> se consideran con privación aquellos hogares que cumplan al menos una de las siguientes condiciones: con al menos una persona de 15 años o más que ha estado desempleada durante más de 12 meses y que buscó trabajo la semana anterior a la entrevista, o personas fuera de la fuerza de trabajo desalentadas. (Peso en el índice 6,67) 
              </t>
    </r>
    <r>
      <rPr>
        <b/>
        <sz val="11"/>
        <rFont val="Open Sans Condensed"/>
      </rPr>
      <t xml:space="preserve"> Incumplimiento de salario mínimo: </t>
    </r>
    <r>
      <rPr>
        <sz val="11"/>
        <rFont val="Open Sans Condensed"/>
      </rPr>
      <t xml:space="preserve">se consideran con privación aquellos hogares con al menos una persona asalariada, en el sector privado, que recibe un salario menor al salario mínimo minimórum por hora laborada (categoría salarial del Ministerio de Trabajo y Seguridad Social de un trabajador no calificado genérico). El salario que se emplea para obtener este indicador es el ingreso por salario ajustado por subdeclaración. (Peso en el índice 3,33%)
           </t>
    </r>
    <r>
      <rPr>
        <b/>
        <sz val="11"/>
        <rFont val="Open Sans Condensed"/>
      </rPr>
      <t xml:space="preserve">  Incumplimiento de otros derechos laborales:</t>
    </r>
    <r>
      <rPr>
        <sz val="11"/>
        <rFont val="Open Sans Condensed"/>
      </rPr>
      <t xml:space="preserve"> se consideran con privación aquellos hogares con al menos una persona asalariada, en el sector privado, a la que se le incumplan dos o más garantías laborales: como aguinaldo, vacaciones pagadas, seguro de riesgo de trabajo, aporte patronal a la pensión o pago de horas extra. (Peso en el índice 3,33%)
          </t>
    </r>
    <r>
      <rPr>
        <b/>
        <sz val="11"/>
        <rFont val="Open Sans Condensed"/>
      </rPr>
      <t xml:space="preserve">  Empleo independiente informal: s</t>
    </r>
    <r>
      <rPr>
        <sz val="11"/>
        <rFont val="Open Sans Condensed"/>
      </rPr>
      <t xml:space="preserve">e consideran con privación aquellos hogares con al menos una persona ocupada que declare mantener económicamente al hogar y que realice una actividad independiente informal (no inscrita en ninguna instancia pública y que no tenga registros contables formales). (Peso en el índice 6,67%)
</t>
    </r>
    <r>
      <rPr>
        <b/>
        <sz val="11"/>
        <rFont val="Open Sans Condensed"/>
      </rPr>
      <t xml:space="preserve">5) Protección social  compuesto por: </t>
    </r>
    <r>
      <rPr>
        <sz val="11"/>
        <rFont val="Open Sans Condensed"/>
      </rPr>
      <t xml:space="preserve">
        </t>
    </r>
    <r>
      <rPr>
        <b/>
        <sz val="11"/>
        <rFont val="Open Sans Condensed"/>
      </rPr>
      <t xml:space="preserve"> Primera infancia sin cuido:</t>
    </r>
    <r>
      <rPr>
        <sz val="11"/>
        <rFont val="Open Sans Condensed"/>
      </rPr>
      <t xml:space="preserve"> se consideran con privación aquellos hogares con al menos una persona de 0 a 4 años que no asista al CEN CINAI, Red de Cuido, al maternal o al prekinder, en los que no hay alguna persona mayor de edad fuera de la fuerza de trabajo que no asista a la educación formal, excepto si asiste a educación abierta.  (Peso en el índice 5%)
       </t>
    </r>
    <r>
      <rPr>
        <b/>
        <sz val="11"/>
        <rFont val="Open Sans Condensed"/>
      </rPr>
      <t xml:space="preserve"> Personas adultas mayores sin pensión:</t>
    </r>
    <r>
      <rPr>
        <sz val="11"/>
        <rFont val="Open Sans Condensed"/>
      </rPr>
      <t xml:space="preserve"> se consideran con privación aquellos hogares donde ninguna persona adulta mayor reciba pensión (contributiva nacional, extranjera, del régimen no contributivo o alimenticia). (Peso en el índice 5%)
      </t>
    </r>
    <r>
      <rPr>
        <b/>
        <sz val="11"/>
        <rFont val="Open Sans Condensed"/>
      </rPr>
      <t xml:space="preserve"> Personas con discapacidad sin transferencias:</t>
    </r>
    <r>
      <rPr>
        <sz val="11"/>
        <rFont val="Open Sans Condensed"/>
      </rPr>
      <t xml:space="preserve"> se consideran con privación aquellos hogares con al menos una persona con alguna discapacidad que no esté ocupada y que no reciba ningún tipo de transferencia monetaria, ya sea del Estado o pensión alimenticia. Para los menores de 12 años se considerarán las transferencias monetarias que recibe el hogar. (Peso en el índice 5%)
      </t>
    </r>
    <r>
      <rPr>
        <b/>
        <sz val="11"/>
        <rFont val="Open Sans Condensed"/>
      </rPr>
      <t xml:space="preserve">Fuera de la fuerza de trabajo por obligaciones familiares: </t>
    </r>
    <r>
      <rPr>
        <sz val="11"/>
        <rFont val="Open Sans Condensed"/>
      </rPr>
      <t xml:space="preserve">se consideran con privación aquellos hogares con al menos una persona fuera de la fuerza de trabajo debido a obligaciones familiares y donde haya más de dos personas dependientes por cada persona en la fuerza de trabajo. (Peso en el índice 5%) </t>
    </r>
  </si>
  <si>
    <r>
      <rPr>
        <sz val="11"/>
        <rFont val="Open Sans Condensed"/>
      </rPr>
      <t>Beneficiarios:Los beneficiarios del FODESAF, serán los costarricenses y extranjeros residentes
legales del país, así como las personas menores de edad, quiénes a pesar de carecer
de una condición migratoria regular en el territorio nacional, se encuentren en
situación de pobreza o pobreza extrema. Se entenderá por pobreza y pobreza
extrema, a lo indicado por el Instituto Nacional de Estadísticas y Censos (INEC) en
cuanto al ingreso per cápita urbano y rural. (Reglamento a la Ley de Desarrollo Social
y Asignaciones Familiares, 2009, pág. Art. 25)</t>
    </r>
    <r>
      <rPr>
        <sz val="11"/>
        <color rgb="FFFF0000"/>
        <rFont val="Open Sans Condensed"/>
      </rPr>
      <t xml:space="preserve">
</t>
    </r>
    <r>
      <rPr>
        <sz val="11"/>
        <color theme="1"/>
        <rFont val="Open Sans Condensed"/>
      </rPr>
      <t>Programa Social: es un conjunto de proyectos que persiguen los mismos objetivos, que pueden diferenciarse por trabajar con poblaciones diferentes y/o utilizar distintas estrategias de intervención. Ernesto Cohen y Rodrigo Martínez (1998) de la CEPAL .</t>
    </r>
  </si>
  <si>
    <r>
      <t xml:space="preserve">Representa la cobertura de las viviendas con acceso a servicios básicos de saneamiento que comprende, tubería intradomiciliar, el servicio de acueducto que lo brinda una empresa o institución (AyA, Municipal, Rural o Cooperativa), tienen conexión a alcantarilla o tanque séptico y tienen servicio sanitario exclusivo para la vivienda. 
Se definen: 
</t>
    </r>
    <r>
      <rPr>
        <b/>
        <sz val="11"/>
        <color indexed="8"/>
        <rFont val="Open Sans Condensed"/>
      </rPr>
      <t>Vivienda</t>
    </r>
    <r>
      <rPr>
        <sz val="11"/>
        <color theme="1"/>
        <rFont val="Open Sans Condensed"/>
      </rPr>
      <t xml:space="preserve">: es la estructura física que utilizan los seres humanos para dormir, preparar y consumir los alimentos; así como para protegerse de las inclemencias del tiempo.
</t>
    </r>
    <r>
      <rPr>
        <b/>
        <sz val="11"/>
        <color indexed="8"/>
        <rFont val="Open Sans Condensed"/>
      </rPr>
      <t>Tubería dentro de la vivienda</t>
    </r>
    <r>
      <rPr>
        <sz val="11"/>
        <color theme="1"/>
        <rFont val="Open Sans Condensed"/>
      </rPr>
      <t xml:space="preserve">: el agua llega dentro de la vivienda por medio de un tubo o una llave, por lo que no es necesario salir de ésta para abastecerse de agua.  
</t>
    </r>
    <r>
      <rPr>
        <b/>
        <sz val="11"/>
        <color indexed="8"/>
        <rFont val="Open Sans Condensed"/>
      </rPr>
      <t>Acueducto del A y A</t>
    </r>
    <r>
      <rPr>
        <sz val="11"/>
        <color theme="1"/>
        <rFont val="Open Sans Condensed"/>
      </rPr>
      <t xml:space="preserve">: el servicio de agua proviene de una red pública administrada por el Instituto Costarricense de Acueductos y Alcantarillados (ente rector del abastecimiento de agua potable y alcantarillado sanitario en el país).
</t>
    </r>
    <r>
      <rPr>
        <b/>
        <sz val="11"/>
        <color indexed="8"/>
        <rFont val="Open Sans Condensed"/>
      </rPr>
      <t>Acueducto rural</t>
    </r>
    <r>
      <rPr>
        <sz val="11"/>
        <color theme="1"/>
        <rFont val="Open Sans Condensed"/>
      </rPr>
      <t xml:space="preserve">: el servicio de agua proviene de una red pública administrada por un Comité Administrador de Acueductos Rural (CAAR) y las Asociaciones Administradoras de Acueductos y Alcantarillados Rurales (ASADAS).
</t>
    </r>
    <r>
      <rPr>
        <b/>
        <sz val="11"/>
        <color indexed="8"/>
        <rFont val="Open Sans Condensed"/>
      </rPr>
      <t>Acueducto municipal</t>
    </r>
    <r>
      <rPr>
        <sz val="11"/>
        <color theme="1"/>
        <rFont val="Open Sans Condensed"/>
      </rPr>
      <t xml:space="preserve">: el servicio es suministrado por la Municipalidad.
</t>
    </r>
    <r>
      <rPr>
        <b/>
        <sz val="11"/>
        <color indexed="8"/>
        <rFont val="Open Sans Condensed"/>
      </rPr>
      <t>Una empresa o cooperativa</t>
    </r>
    <r>
      <rPr>
        <sz val="11"/>
        <color theme="1"/>
        <rFont val="Open Sans Condensed"/>
      </rPr>
      <t xml:space="preserve">: el servicio de agua es suministrado por una empresa como Empresa de Servicios Públicos de Heredia (ESPH), o una cooperativa.
</t>
    </r>
    <r>
      <rPr>
        <b/>
        <sz val="11"/>
        <color indexed="8"/>
        <rFont val="Open Sans Condensed"/>
      </rPr>
      <t>Conectado a alcantarilla o cloaca</t>
    </r>
    <r>
      <rPr>
        <sz val="11"/>
        <color theme="1"/>
        <rFont val="Open Sans Condensed"/>
      </rPr>
      <t xml:space="preserve">: el servicio sanitario está conectado a una red pública de alcantarillado o cloaca por donde desagua.
</t>
    </r>
    <r>
      <rPr>
        <b/>
        <sz val="11"/>
        <color indexed="8"/>
        <rFont val="Open Sans Condensed"/>
      </rPr>
      <t>Conectado a tanque séptico común</t>
    </r>
    <r>
      <rPr>
        <sz val="11"/>
        <color theme="1"/>
        <rFont val="Open Sans Condensed"/>
      </rPr>
      <t xml:space="preserve">: es una solución individual en la que el servicio sanitario se comunica con un tanque de concreto o cemento armado, conectado a vías de drenaje. Por lo general, está construido en el patio de la casa.
</t>
    </r>
    <r>
      <rPr>
        <b/>
        <sz val="11"/>
        <color indexed="8"/>
        <rFont val="Open Sans Condensed"/>
      </rPr>
      <t xml:space="preserve">Conectado a tanque con tratamiento </t>
    </r>
    <r>
      <rPr>
        <sz val="11"/>
        <color theme="1"/>
        <rFont val="Open Sans Condensed"/>
      </rPr>
      <t>(fosa biológica): es una forma de solución individual ubicada en el lote de la vivienda donde se acondiciona un dispositivo cilíndrico prefabricado en concreto de alta resistencia y tratado con aditivos especiales, con las conexiones necesarias para depurar las aguas residuales domésticas (negras, jabonosas y de cocina).</t>
    </r>
  </si>
  <si>
    <r>
      <t xml:space="preserve">Total de personas que mueren, desaparecen o son afectadas (indirectas o directas) debido a desastre ocurrido.
</t>
    </r>
    <r>
      <rPr>
        <b/>
        <sz val="11"/>
        <color theme="1"/>
        <rFont val="Open Sans Condensed"/>
      </rPr>
      <t>Tipo de afectación:</t>
    </r>
    <r>
      <rPr>
        <sz val="11"/>
        <color theme="1"/>
        <rFont val="Open Sans Condensed"/>
      </rPr>
      <t xml:space="preserve"> Muertos, Desaparecidos, Heridos y enfermos, Afectados, Reubicados, Viviendas afectadas, Evacuados, Damnificados, Viviendas destruidas, Accidente,
</t>
    </r>
    <r>
      <rPr>
        <b/>
        <sz val="11"/>
        <color theme="1"/>
        <rFont val="Open Sans Condensed"/>
      </rPr>
      <t>Muerte:</t>
    </r>
    <r>
      <rPr>
        <sz val="11"/>
        <color theme="1"/>
        <rFont val="Open Sans Condensed"/>
      </rPr>
      <t xml:space="preserve"> Número de personas que murieron durante el desastre, o directamente después, como resultado directo de la evento
</t>
    </r>
    <r>
      <rPr>
        <b/>
        <sz val="11"/>
        <color theme="1"/>
        <rFont val="Open Sans Condensed"/>
      </rPr>
      <t>Desaparecidos:</t>
    </r>
    <r>
      <rPr>
        <sz val="11"/>
        <color theme="1"/>
        <rFont val="Open Sans Condensed"/>
      </rPr>
      <t xml:space="preserve"> El número de personas cuyo paradero se desconoce desde el evento peligroso. Incluye personas Que se presume muertos aunque no hay evidencia física. Los datos sobre el número de muertes y los desaparecidos son mutuamente excluyentes.
</t>
    </r>
    <r>
      <rPr>
        <b/>
        <sz val="11"/>
        <color theme="1"/>
        <rFont val="Open Sans Condensed"/>
      </rPr>
      <t>Personas afectadas:</t>
    </r>
    <r>
      <rPr>
        <sz val="11"/>
        <color theme="1"/>
        <rFont val="Open Sans Condensed"/>
      </rPr>
      <t xml:space="preserve"> Personas afectadas por un evento peligroso.
</t>
    </r>
    <r>
      <rPr>
        <b/>
        <sz val="11"/>
        <color theme="1"/>
        <rFont val="Open Sans Condensed"/>
      </rPr>
      <t>Directamente afectados:</t>
    </r>
    <r>
      <rPr>
        <sz val="11"/>
        <color theme="1"/>
        <rFont val="Open Sans Condensed"/>
      </rPr>
      <t xml:space="preserve"> Personas que han sufrido lesiones, enfermedades u otros efectos en la salud; Que fueron evacuados, desplazados, reubicados; O han sufrido daños directos a sus medios de vida, económicos, físicos, sociales, culturales y activos ambientales.
</t>
    </r>
    <r>
      <rPr>
        <b/>
        <sz val="11"/>
        <color theme="1"/>
        <rFont val="Open Sans Condensed"/>
      </rPr>
      <t>Indirectamente afectados:</t>
    </r>
    <r>
      <rPr>
        <sz val="11"/>
        <color theme="1"/>
        <rFont val="Open Sans Condensed"/>
      </rPr>
      <t xml:space="preserve"> Personas que han sufrido consecuencias, con o sin efectos directos, con el tiempo debido a perturbaciones o cambios en la economía, infraestructuras críticas, servicios básicos, comercio, trabajo o sociales, salud y consecuencias fisiológicas.
</t>
    </r>
    <r>
      <rPr>
        <b/>
        <sz val="11"/>
        <color theme="1"/>
        <rFont val="Open Sans Condensed"/>
      </rPr>
      <t xml:space="preserve">Lesionado o enfermo: </t>
    </r>
    <r>
      <rPr>
        <sz val="11"/>
        <color theme="1"/>
        <rFont val="Open Sans Condensed"/>
      </rPr>
      <t xml:space="preserve">El número de personas que sufren lesiones físicas, trauma o casos de enfermedad que requieren asistencia médica inmediata como resultado directo de un evento peligroso.
</t>
    </r>
    <r>
      <rPr>
        <b/>
        <sz val="11"/>
        <color theme="1"/>
        <rFont val="Open Sans Condensed"/>
      </rPr>
      <t>Evacuado:</t>
    </r>
    <r>
      <rPr>
        <sz val="11"/>
        <color theme="1"/>
        <rFont val="Open Sans Condensed"/>
      </rPr>
      <t xml:space="preserve"> El número de personas que se trasladaron temporalmente de donde estaban (incluyendo su lugar de residencia, lugares de trabajo, escuelas y hospitales) a lugares más seguros para garantizar su seguridad.
</t>
    </r>
    <r>
      <rPr>
        <b/>
        <sz val="11"/>
        <color theme="1"/>
        <rFont val="Open Sans Condensed"/>
      </rPr>
      <t>Reubicado:</t>
    </r>
    <r>
      <rPr>
        <sz val="11"/>
        <color theme="1"/>
        <rFont val="Open Sans Condensed"/>
      </rPr>
      <t xml:space="preserve"> El número de personas que se mudaron permanentemente de sus hogares a nuevos sitios debido a peligrosos evento. 
</t>
    </r>
    <r>
      <rPr>
        <b/>
        <sz val="11"/>
        <color theme="1"/>
        <rFont val="Open Sans Condensed"/>
      </rPr>
      <t xml:space="preserve">Tipo de desastre: </t>
    </r>
    <r>
      <rPr>
        <sz val="11"/>
        <color theme="1"/>
        <rFont val="Open Sans Condensed"/>
      </rPr>
      <t xml:space="preserve">(lluvias intensas, inundaciones, caídad de granizo, vientos fuertes, rayería, flujos de lodo (cabezas de agua), deslizamientos (derrumbes), sequías. Deficit hídrico (Niño), frentes fríos, ciclones tropicales huracán, tormenta tropical, honda tropical, sistema de baja presión, mareas altas, oleaje fuerte, inundación costera, tsunami, sismos, caída de ceniza y rocas, lahares, gases, lluvia ácida, flujo de piroclástos, flujos de lava, incendios forestales, incendios estructutales, derrame de sustancias quimicas, daño y colapso de infraestructuras, explosiones, accidentes mayores, epidemias, plagas y contaminaciones. </t>
    </r>
  </si>
  <si>
    <r>
      <t xml:space="preserve">
Donde:
</t>
    </r>
    <r>
      <rPr>
        <b/>
        <sz val="11"/>
        <color theme="1"/>
        <rFont val="Open Sans Condensed"/>
      </rPr>
      <t>i</t>
    </r>
    <r>
      <rPr>
        <sz val="11"/>
        <color theme="1"/>
        <rFont val="Open Sans Condensed"/>
      </rPr>
      <t xml:space="preserve">= tipos de afectación: Muertes, desaparecidos, evacuados, heridos, refugiados, etc.
</t>
    </r>
    <r>
      <rPr>
        <b/>
        <sz val="11"/>
        <color theme="1"/>
        <rFont val="Calibri"/>
        <family val="2"/>
        <scheme val="minor"/>
      </rPr>
      <t/>
    </r>
  </si>
  <si>
    <r>
      <rPr>
        <b/>
        <sz val="11"/>
        <color theme="1"/>
        <rFont val="Open Sans Condensed"/>
      </rPr>
      <t>Pérdida económica directa</t>
    </r>
    <r>
      <rPr>
        <sz val="11"/>
        <color theme="1"/>
        <rFont val="Open Sans Condensed"/>
      </rPr>
      <t xml:space="preserve">: La pérdida directa es casi equivalente al daño físico. El valor monetario de destrucción total o parcial de los bienes físicos existentes en la zona afectada. Los ejemplos incluyen la pérdida de  activos físicos tales como casas dañadas, fábricas e infraestructura. Las pérdidas directas suelen ocurrir durante el evento o dentro de las primeras horas después del evento. La pérdida económica directa en este marco de indicadores consiste en la pérdida de la agricultura, daños a instalaciones industriales y comerciales, daños a viviendas e infraestructuras.
Limitamos la pérdida económica en pérdida económica directa, excluyendo la pérdida indirecta (por ejemplo, pérdida producción interrumpida) y pérdidas macroeconómicas. La razón es que todavía no hay metodología universalmente estandarizada para medir las pérdidas indirectas y macroeconómicas.
</t>
    </r>
    <r>
      <rPr>
        <b/>
        <sz val="8"/>
        <color theme="1"/>
        <rFont val="Calibri"/>
        <family val="2"/>
        <scheme val="minor"/>
      </rPr>
      <t/>
    </r>
  </si>
  <si>
    <r>
      <t xml:space="preserve">La clasificación funcional del gasto permite agrupar los gastos del sector público según las finalidades o propósitos a que estos se destinan, debido a que constituye una clasificación detallada de las funciones a cargo del Gobierno y tiene por objeto facilitar el seguimiento, exposición y análisis de las tendencias del gasto público respecto a sus principales funciones.
Es el porcentaje de la asignación de recursos públicos al gasto público total en servicios esenciales (educación, salud y protección social) con respecto al gasto público total.
</t>
    </r>
    <r>
      <rPr>
        <b/>
        <sz val="11"/>
        <color theme="1"/>
        <rFont val="Open Sans Condensed"/>
      </rPr>
      <t>Función Educación (EDU)</t>
    </r>
    <r>
      <rPr>
        <sz val="11"/>
        <color theme="1"/>
        <rFont val="Open Sans Condensed"/>
      </rPr>
      <t xml:space="preserve">: Esta función incluyó un total de 15 entidades entre las que se pueden citar: el Instituto Nacional de Aprendizaje (INA), Comisión Nacional de Préstamos para la Educación (Conape), Fondo Nacional de Becas (Fonabe), Instituto de Desarrollo Profesional Uladislao Gámez Solano (IDPUGS), Junta Administrativa del Colegio San Luis Gonzaga (JACSLG), Ministerio de Educación Pública (MEP), Consejo Superior de Educación (CSE), Colegio Universitario de Cartago, Colegio Universitario de Limón.
Consejo Nacional de Rectores (Conare), Instituto Tecnológico de Costa Rica (ITCR), Universidad de Costa Rica (UCR), Universidad Estatal a Distancia (UNED), Universidad Nacional (UNA), Universidad Técnica Nacional (UTN). Esta función está compuesta por los siguientes subgrupos:
 Enseñanza postsecundaria no terciaria o parauniversitaria
 Enseñanza terciaria o universitaria
 Enseñanza no atribuible a ningún nivel
 Enseñanza no especificada
 Enseñanza secundaria
</t>
    </r>
    <r>
      <rPr>
        <b/>
        <sz val="11"/>
        <color theme="1"/>
        <rFont val="Open Sans Condensed"/>
      </rPr>
      <t>Función Protección Social (PTS)</t>
    </r>
    <r>
      <rPr>
        <sz val="11"/>
        <color theme="1"/>
        <rFont val="Open Sans Condensed"/>
      </rPr>
      <t xml:space="preserve">: Esta función incluyó un total de 12 entidades: Consejo Nacional de la Persona Adulta Mayor (Conapam), Fondo de Desarrollo Social y Asignaciones Familiares (Fodesaf),
Instituto Mixto de Ayuda Social (IMAS), Patronato Nacional de la Infancia (PANI), Comisión Nacional de Asuntos Indígenas (CONAI), Instituto Nacional de las Mujeres (INAMU), Caja Costarricense de Seguro Social (Seguro Pensiones), Régimen no Contributivo de Pensiones, Regímenes de Pensiones con cargo al Presupuesto de la República, Comisión Nacional de Prevención de Riesgos y Atención de Emergencias,
Junta de Pensiones y Jubilaciones del Magisterio Nacional (Jupema) y la Junta de Protección Social (JPS).
Esta función está compuesta por los siguientes subgrupos: 
Pensiones
Ayuda a familias
Exclusión social no especificada
Protección social no especificada
</t>
    </r>
    <r>
      <rPr>
        <b/>
        <sz val="11"/>
        <color theme="1"/>
        <rFont val="Open Sans Condensed"/>
      </rPr>
      <t>Función Salud (SLD):</t>
    </r>
    <r>
      <rPr>
        <sz val="11"/>
        <color theme="1"/>
        <rFont val="Open Sans Condensed"/>
      </rPr>
      <t xml:space="preserve"> Esta función incluye un total de 11 entidades: el Instituto Costarricense de Investigación y Enseñanza en Nutrición y Salud (Inciensa), Caja Costarricense de Seguro Social (Seguro Salud), Comisión Nacional de Vacunación y Epidemiología, Consejo Nacional de Rehabilitación y Educación Especial (CNREE), Consejo Técnico de Asistencia Médico Social (CTAMS), Instituto sobre Alcoholismo y Farmacodependencia (IAFA), Ministerio de Salud, Oficina de Cooperación Internacional de la Salud (OCIS), Patronato Nacional de Ciegos (Panaci), Patronato Nacional de Rehabilitación (Panare), y el Hospital del Trauma S.A. Esta función está compuesta por los siguiente subgrupos: 
 Servicios hospitalarios
Servicios de salud pública
Investigación y desarrollo relacionados con la salud
 Servicios de salud no especificados
http://www.hacienda.go.cr/docs/5776ac233f19a_Comentarios%20Consolidacion%20de%20Cifras%202015%20(B1).pdf
Donde:
</t>
    </r>
    <r>
      <rPr>
        <b/>
        <sz val="11"/>
        <color theme="1"/>
        <rFont val="Open Sans Condensed"/>
      </rPr>
      <t>i</t>
    </r>
    <r>
      <rPr>
        <sz val="11"/>
        <color theme="1"/>
        <rFont val="Open Sans Condensed"/>
      </rPr>
      <t>= educación, salud y protección social</t>
    </r>
  </si>
  <si>
    <r>
      <t xml:space="preserve">
Donde:
</t>
    </r>
    <r>
      <rPr>
        <b/>
        <sz val="11"/>
        <rFont val="Open Sans Condensed"/>
      </rPr>
      <t>i</t>
    </r>
    <r>
      <rPr>
        <sz val="11"/>
        <rFont val="Open Sans Condensed"/>
      </rPr>
      <t>= educación, salud y protección social.</t>
    </r>
    <r>
      <rPr>
        <b/>
        <sz val="11"/>
        <rFont val="Calibri"/>
        <family val="2"/>
        <scheme val="minor"/>
      </rPr>
      <t/>
    </r>
  </si>
  <si>
    <r>
      <rPr>
        <b/>
        <sz val="11"/>
        <rFont val="Open Sans Condensed"/>
      </rPr>
      <t>Subalimentación</t>
    </r>
    <r>
      <rPr>
        <sz val="11"/>
        <rFont val="Open Sans Condensed"/>
      </rPr>
      <t xml:space="preserve">: Estado, con una duración de al menos un año, de incapacidad para adquirir alimentos suficientes, que se define como un nivel de ingesta de alimentos insuficiente para satisfacer las necesidades de energía alimentaria. (Definición de FAO)  
El número de personas subnutridas, se obtiene multiplicando las estimaciones de la proporción de personas subnutridas de cada país por las estimaciones de la población total. (http://siestad.sica.int/General/Reportes.aspx?DesagregacionId=NULL&amp;IndicadorId=30&amp;PaisId=Costa%20Rica&amp;Periodos=&amp;TipoReporte=FI&amp;TituloReporte=Estad%C3%ADsticas%20Sociales/Salud/Salud&amp;TipoGrafica=Bar)
El porcentaje se calcula dividiendo el número de personas subnutridas entre el total de la población del país en un año. (http://siestad.sica.int/General/Reportes.aspx?DesagregacionId=NULL&amp;IndicadorId=29&amp;PaisId=Costa%20Rica&amp;Periodos=&amp;TipoReporte=FI&amp;TituloReporte=Estad%C3%ADsticas%20Sociales/Salud/Salud&amp;TipoGrafica=Bar)
http://www.fao.org/hunger/glossary/es/
Para calcular la subalimentación es preciso: i) elegir una forma funcional de la distribución del consumo de alimentos f(x);
ii) determinar los valores de los tres parámetros, es decir, el consumo medio de alimentos (CEA), su variabilidad (CV) y su asimetría (AS); y
iii) calcular el umbral de las Necesidades Mínimas de Energía Alimentaria (NMEA). 
El Conjunto de Indicadores de Seguridad Alimentaria presenta el conjunto básico de indicadores de seguridad alimentaria. Siguiendo la recomendación de los expertos reunidos en la Mesa Redonda del Comité de Seguridad Alimentaria Mundial (CSA) sobre la medición del hambre, organizada en la sede de la FAO en septiembre de 2011, aquí se presenta un conjunto inicial de indicadores destinados a capturar varios aspectos de la inseguridad alimentaria. La elección de los indicadores ha sido informada por el juicio de expertos y la disponibilidad de datos con cobertura suficiente para permitir comparaciones entre regiones y a lo largo del tiempo. Muchos de estos indicadores son producidos y publicados en otros lugares por la FAO y otras organizaciones internacionales. Se reportan aquí en una sola base de datos con el objetivo de construir un amplio sistema de información sobre seguridad alimentaria. Se agregarán más indicadores a este conjunto a medida que haya más datos disponibles. Los indicadores se clasifican según las cuatro dimensiones de la seguridad alimentaria: disponibilidad, acceso, utilización y estabilidad.
</t>
    </r>
  </si>
  <si>
    <r>
      <rPr>
        <b/>
        <sz val="11"/>
        <color theme="1"/>
        <rFont val="Open Sans Condensed"/>
      </rPr>
      <t>Inseguridad alimentaria moderada a severa:</t>
    </r>
    <r>
      <rPr>
        <sz val="11"/>
        <color theme="1"/>
        <rFont val="Open Sans Condensed"/>
      </rPr>
      <t xml:space="preserve"> personas que  enfrentan incertidumbres sobre su capacidad para obtener alimentos y se han visto obligadas a reducir, en ocasiones durante el año, la calidad y / o cantidad de alimentos que consumen debido a la falta de dinero u otros recursos. Por lo tanto, se refiere a la falta de acceso constante a los alimentos, lo que disminuye la calidad de la dieta, altera los patrones alimentarios normales y puede tener consecuencias negativas para la nutrición, la salud y el bienestar. 
</t>
    </r>
    <r>
      <rPr>
        <b/>
        <sz val="11"/>
        <color theme="1"/>
        <rFont val="Open Sans Condensed"/>
      </rPr>
      <t xml:space="preserve">Inseguridad alimentaria severa: </t>
    </r>
    <r>
      <rPr>
        <sz val="11"/>
        <color theme="1"/>
        <rFont val="Open Sans Condensed"/>
      </rPr>
      <t>personas que se han quedado sin alimentos, experimentado hambre y han  pasado días sin comer, poniendo en grave riesgo su salud y bienestar.</t>
    </r>
  </si>
  <si>
    <r>
      <rPr>
        <sz val="11"/>
        <color indexed="8"/>
        <rFont val="Open Sans Condensed"/>
      </rPr>
      <t>Mortalidad materna:</t>
    </r>
    <r>
      <rPr>
        <sz val="11"/>
        <color theme="1"/>
        <rFont val="Open Sans Condensed"/>
      </rPr>
      <t xml:space="preserve"> Es la muerte de una mujer mientras está embarazada o dentro de los 42 días de terminar un embarazo, independientemente de la duración y la localización del embarazo, por cualquier causa vinculada o agravada por el embarazo o su manejo, pero no por causas accidentales o incidentales por 100 000 nacimientos.
</t>
    </r>
    <r>
      <rPr>
        <sz val="11"/>
        <color indexed="8"/>
        <rFont val="Open Sans Condensed"/>
      </rPr>
      <t>Defunción:</t>
    </r>
    <r>
      <rPr>
        <sz val="11"/>
        <color theme="1"/>
        <rFont val="Open Sans Condensed"/>
      </rPr>
      <t xml:space="preserve"> Es la desaparición permanente de todo tipo de signo de vida, cualquiera que sea el tiempo transcurrido desde el nacimiento. Por tanto, esta definición excluye defunciones fetales.
</t>
    </r>
  </si>
  <si>
    <r>
      <rPr>
        <b/>
        <sz val="11"/>
        <color theme="1"/>
        <rFont val="Open Sans Condensed"/>
      </rPr>
      <t>Diagnósticos de VIH:</t>
    </r>
    <r>
      <rPr>
        <sz val="11"/>
        <color theme="1"/>
        <rFont val="Open Sans Condensed"/>
      </rPr>
      <t xml:space="preserve"> Número de nuevos diagnósticos por VIH por 100 000 habitantes.
</t>
    </r>
    <r>
      <rPr>
        <b/>
        <sz val="11"/>
        <color theme="1"/>
        <rFont val="Open Sans Condensed"/>
      </rPr>
      <t>VIH:</t>
    </r>
    <r>
      <rPr>
        <sz val="11"/>
        <color theme="1"/>
        <rFont val="Open Sans Condensed"/>
      </rPr>
      <t xml:space="preserve"> Virus de inmunodeficiencia humana causante de la enfermedad denominada Sida. El término se utiliza además para describir al grupo de portadores del virus, que no han desarrollado aún síntomas ni signos de la enfermedad, es decir, pacientes asintomático</t>
    </r>
    <r>
      <rPr>
        <b/>
        <sz val="11"/>
        <color theme="1"/>
        <rFont val="Open Sans Condensed"/>
      </rPr>
      <t xml:space="preserve">s.
Sida: </t>
    </r>
    <r>
      <rPr>
        <sz val="11"/>
        <color theme="1"/>
        <rFont val="Open Sans Condensed"/>
      </rPr>
      <t>Término que define la enfermedad o al grupo de pacientes que la padecen.</t>
    </r>
    <r>
      <rPr>
        <b/>
        <sz val="11"/>
        <color theme="1"/>
        <rFont val="Open Sans Condensed"/>
      </rPr>
      <t xml:space="preserve">
VIH-Sida: </t>
    </r>
    <r>
      <rPr>
        <sz val="11"/>
        <color theme="1"/>
        <rFont val="Open Sans Condensed"/>
      </rPr>
      <t xml:space="preserve">incluye los casos de personas infectadas por el virus, pero unas son asintomáticas y las otras ya han desarrollado la enfermedad.
</t>
    </r>
    <r>
      <rPr>
        <b/>
        <sz val="8"/>
        <color theme="1"/>
        <rFont val="Calibri"/>
        <family val="2"/>
        <scheme val="minor"/>
      </rPr>
      <t/>
    </r>
  </si>
  <si>
    <r>
      <rPr>
        <b/>
        <sz val="11"/>
        <color theme="1"/>
        <rFont val="Open Sans Condensed"/>
      </rPr>
      <t>Incidencia de tuberculosis</t>
    </r>
    <r>
      <rPr>
        <sz val="11"/>
        <color theme="1"/>
        <rFont val="Open Sans Condensed"/>
      </rPr>
      <t xml:space="preserve">: número de casos notificados (nuevos) de tuberculosis entre la población en riesgo Estimación del número de casos nuevos y recaídas de Tuberculosis (todas las formas incluyendo los casos en personas que viven con el VIH) procedentes de un año determinado, expresado como una tasa por 100 000 habitantes.
</t>
    </r>
    <r>
      <rPr>
        <b/>
        <sz val="11"/>
        <color theme="1"/>
        <rFont val="Open Sans Condensed"/>
      </rPr>
      <t>Tuberculosis:</t>
    </r>
    <r>
      <rPr>
        <sz val="11"/>
        <color theme="1"/>
        <rFont val="Open Sans Condensed"/>
      </rPr>
      <t xml:space="preserve"> es una enfermedad causada por Mycobacterium tuberculosis, una bacteria que casi siempre afecta a los pulmones.La TBC es una enfermedad infecciosa, provocada en la mayor parte de los casos por un microorganismo denominado M. tuberculosis (bacilo de Koch). Este microorganismo tiene forma bacilar, es aerobio estricto, es decir requiere oxígeno para poder vivir y multiplicarse. Muy sensible al calor, luz solar y luz ultravioleta y por el contrario,
resistente al frío, la congelación y la desecación. Puede permanecer en estado latente o durmiente durante días e inclusive años.
</t>
    </r>
  </si>
  <si>
    <r>
      <rPr>
        <b/>
        <sz val="11"/>
        <color theme="1"/>
        <rFont val="Open Sans Condensed"/>
      </rPr>
      <t>Casos notificados de malaria</t>
    </r>
    <r>
      <rPr>
        <sz val="11"/>
        <color theme="1"/>
        <rFont val="Open Sans Condensed"/>
      </rPr>
      <t xml:space="preserve">: Número de casos de malaria por 1 000 mil habitantes para cada año.
</t>
    </r>
    <r>
      <rPr>
        <b/>
        <sz val="11"/>
        <color theme="1"/>
        <rFont val="Open Sans Condensed"/>
      </rPr>
      <t>Malaria:</t>
    </r>
    <r>
      <rPr>
        <sz val="11"/>
        <color theme="1"/>
        <rFont val="Open Sans Condensed"/>
      </rPr>
      <t xml:space="preserve"> conocido también como paludismo. Es una enfermedad producida por parásitos del género Plasmodium. El paludismo es causado por un parásito denominado Plasmodium sp que se transmite a través de la picadura de mosquitos infectados. En el organismo humano, los parásitos se multiplican en el hígado y después infectan los glóbulos rojos.
</t>
    </r>
    <r>
      <rPr>
        <b/>
        <sz val="11"/>
        <color theme="1"/>
        <rFont val="Open Sans Condensed"/>
      </rPr>
      <t>Población en riesgo:</t>
    </r>
    <r>
      <rPr>
        <sz val="11"/>
        <color theme="1"/>
        <rFont val="Open Sans Condensed"/>
      </rPr>
      <t xml:space="preserve"> número de personas que viven en zonas donde se produce la transmisión de la malaria.</t>
    </r>
  </si>
  <si>
    <r>
      <rPr>
        <b/>
        <sz val="11"/>
        <color theme="1"/>
        <rFont val="Open Sans Condensed"/>
      </rPr>
      <t xml:space="preserve">Incidencia de hepatitis B: </t>
    </r>
    <r>
      <rPr>
        <sz val="11"/>
        <color theme="1"/>
        <rFont val="Open Sans Condensed"/>
      </rPr>
      <t xml:space="preserve">número de casos notificados (nuevos) de hepatitis B entre la población en riesgo </t>
    </r>
    <r>
      <rPr>
        <b/>
        <sz val="11"/>
        <color theme="1"/>
        <rFont val="Open Sans Condensed"/>
      </rPr>
      <t xml:space="preserve">
Hepatits B: </t>
    </r>
    <r>
      <rPr>
        <sz val="11"/>
        <color theme="1"/>
        <rFont val="Open Sans Condensed"/>
      </rPr>
      <t>La hepatitis B es una infección hepática potencialmente mortal causada por el virus de la hepatitis B (VHB). Constituye un importante problema de salud a nivel mundial. Puede causar hepatopatía crónica y conlleva un alto riesgo de muerte por cirrosis y cáncer hepático.
Desde 1982 se dispone de una vacuna contra la hepatitis B con una eficacia del 95% en la prevención de la infección y la aparición de una enfermedad crónica y cáncer de hígado debido a la hepatitis B.</t>
    </r>
  </si>
  <si>
    <r>
      <rPr>
        <b/>
        <sz val="11"/>
        <color indexed="8"/>
        <rFont val="Open Sans Condensed"/>
      </rPr>
      <t xml:space="preserve">Accidente de tránsito
</t>
    </r>
    <r>
      <rPr>
        <sz val="11"/>
        <color theme="1"/>
        <rFont val="Open Sans Condensed"/>
      </rPr>
      <t>Una colisión que involucre al menos un vehículo en movimiento en una carretera pública o privada, que resulta en al menos una persona herida o muerta. Fuente: OMS</t>
    </r>
    <r>
      <rPr>
        <b/>
        <sz val="11"/>
        <color indexed="8"/>
        <rFont val="Open Sans Condensed"/>
      </rPr>
      <t xml:space="preserve">
Accidente de tránsito o colisión
</t>
    </r>
    <r>
      <rPr>
        <sz val="11"/>
        <color theme="1"/>
        <rFont val="Open Sans Condensed"/>
      </rPr>
      <t>Un incidente que involucre al menos un vehículo en movimiento, que puede o no causar lesiones, que ocurre en una vía pública. Fuente: OMS</t>
    </r>
    <r>
      <rPr>
        <b/>
        <sz val="11"/>
        <color indexed="8"/>
        <rFont val="Open Sans Condensed"/>
      </rPr>
      <t xml:space="preserve">
Mortalidad por accidente de tránsito
</t>
    </r>
    <r>
      <rPr>
        <sz val="11"/>
        <color theme="1"/>
        <rFont val="Open Sans Condensed"/>
      </rPr>
      <t>Una muerte por accidente de tránsito debe definirse como “cualquier persona que haya fallecido inmediatamente o en un lapso no mayor de 30 días posterior al accidente de tránsito, siempre que la causa esté relacionada con el evento”. La escogencia de 30 días se basa en investigaciones que muestran que la mayoría de personas que mueren como resultado de un accidente sucumben a sus traumatismos dentro de 30 días de haberlos sufrido y que mientras que la extensión del período de 30 días, da como resultado un aumento leve o marginal de los números, esto requiere un aumento desproporcionadamente grande en los esfuerzos de vigilancia. Fuente: OMS</t>
    </r>
  </si>
  <si>
    <r>
      <rPr>
        <b/>
        <sz val="11"/>
        <color theme="1"/>
        <rFont val="Open Sans Condensed"/>
      </rPr>
      <t xml:space="preserve">Planificación familias: </t>
    </r>
    <r>
      <rPr>
        <sz val="11"/>
        <color theme="1"/>
        <rFont val="Open Sans Condensed"/>
      </rPr>
      <t>permite a las personas tener el número de hijos que desean y determinar el intervalo entre embarazos. Se logra mediante la aplicación de métodos anticonceptivos y el tratamiento de la esterilidad (en este indicador solo se aborda la anticoncepción).</t>
    </r>
    <r>
      <rPr>
        <b/>
        <sz val="11"/>
        <color theme="1"/>
        <rFont val="Open Sans Condensed"/>
      </rPr>
      <t xml:space="preserve">
Metodos anticonceptivos modernos: </t>
    </r>
    <r>
      <rPr>
        <sz val="11"/>
        <color theme="1"/>
        <rFont val="Open Sans Condensed"/>
      </rPr>
      <t xml:space="preserve">son los orales, DIU, Inyectables, Norplant y Anticoncepción de emergencia.
1. </t>
    </r>
    <r>
      <rPr>
        <b/>
        <sz val="11"/>
        <color theme="1"/>
        <rFont val="Open Sans Condensed"/>
      </rPr>
      <t>Anticonceptivos orales</t>
    </r>
    <r>
      <rPr>
        <sz val="11"/>
        <color theme="1"/>
        <rFont val="Open Sans Condensed"/>
      </rPr>
      <t xml:space="preserve">: contiene dos hormonas (estrógeno y progestágeno). Evita la liberación de óvulos por los ovarios (ovulación).
2. </t>
    </r>
    <r>
      <rPr>
        <b/>
        <sz val="11"/>
        <color theme="1"/>
        <rFont val="Open Sans Condensed"/>
      </rPr>
      <t xml:space="preserve">Dispositivo intreuterino (DIU): </t>
    </r>
    <r>
      <rPr>
        <sz val="11"/>
        <color theme="1"/>
        <rFont val="Open Sans Condensed"/>
      </rPr>
      <t xml:space="preserve">Dispositivo plástico flexible y pequeño que contiene un asa o cubierta de cobre y se inserta en el útero. El cobre daña los espermatozoides e impide que se junten con el óvulo.
3. </t>
    </r>
    <r>
      <rPr>
        <b/>
        <sz val="11"/>
        <color theme="1"/>
        <rFont val="Open Sans Condensed"/>
      </rPr>
      <t>Inyectables</t>
    </r>
    <r>
      <rPr>
        <sz val="11"/>
        <color theme="1"/>
        <rFont val="Open Sans Condensed"/>
      </rPr>
      <t xml:space="preserve">: Se inyectan cada mes por vía intramuscular; contienen estrógeno y progestágeno. Impide que los ovarios liberen óvulos (ovulación).
4. </t>
    </r>
    <r>
      <rPr>
        <b/>
        <sz val="11"/>
        <color theme="1"/>
        <rFont val="Open Sans Condensed"/>
      </rPr>
      <t xml:space="preserve">Norplant: </t>
    </r>
    <r>
      <rPr>
        <sz val="11"/>
        <color theme="1"/>
        <rFont val="Open Sans Condensed"/>
      </rPr>
      <t xml:space="preserve">es una clase de dispositivo intrauterino de levonorgestrel. Es un dispositivo de plástico con forma de T que se inserta en el útero y libera diariamente pequeñas cantidades de levonorgestrel. Suprime el crecimiento del revestimiento de la cavidad uterina (endometrio).
5. </t>
    </r>
    <r>
      <rPr>
        <b/>
        <sz val="11"/>
        <color theme="1"/>
        <rFont val="Open Sans Condensed"/>
      </rPr>
      <t>Anticoncepción de emergencia</t>
    </r>
    <r>
      <rPr>
        <sz val="11"/>
        <color theme="1"/>
        <rFont val="Open Sans Condensed"/>
      </rPr>
      <t xml:space="preserve">:  o anticoncepción poscoital se refiere a métodos anticonceptivos que se pueden utilizar para prevenir embarazos en los días inmediatamente posteriores a la relación sexual. Se estableció para situaciones creadas por una relación sexual sin protección, el fallo o el uso incorrecto de otros anticonceptivos (como la omisión de una píldora anticonceptiva o la rotura o deslizamiento del preservativo) y para casos de violación o relaciones sexuales forzadas sin protección.
</t>
    </r>
  </si>
  <si>
    <r>
      <t xml:space="preserve">Donde </t>
    </r>
    <r>
      <rPr>
        <b/>
        <sz val="11"/>
        <color theme="1"/>
        <rFont val="Open Sans Condensed"/>
      </rPr>
      <t>i</t>
    </r>
    <r>
      <rPr>
        <sz val="11"/>
        <color theme="1"/>
        <rFont val="Open Sans Condensed"/>
      </rPr>
      <t>= a método anticonceptivo moderno
i.1= Anticonceptivos orales.
i.2 = DIU de cobre
i.3= Inyectables
i.4= Norplant
i.5= Anticoncepción de emergencia</t>
    </r>
  </si>
  <si>
    <r>
      <t xml:space="preserve">Se hace referencia al porcentaje de población que vive en hogares con gasto privado en salud superior al 25% de su total de gasto de consumo.  
El umbral del 25 % fue propuesto por OMS y BM para identificar un gasto severo que causa dificultades económicas y puede empobrecer a las familias.
</t>
    </r>
    <r>
      <rPr>
        <b/>
        <sz val="11"/>
        <color theme="1"/>
        <rFont val="Open Sans Condensed"/>
      </rPr>
      <t>Gasto de consumo:</t>
    </r>
    <r>
      <rPr>
        <sz val="11"/>
        <color theme="1"/>
        <rFont val="Open Sans Condensed"/>
      </rPr>
      <t xml:space="preserve">  es el gasto que realizan los miembros del hogar para satisfacer sus necesidades y deseos.
</t>
    </r>
    <r>
      <rPr>
        <b/>
        <sz val="11"/>
        <color theme="1"/>
        <rFont val="Open Sans Condensed"/>
      </rPr>
      <t xml:space="preserve">Gasto en salud: </t>
    </r>
    <r>
      <rPr>
        <sz val="11"/>
        <color theme="1"/>
        <rFont val="Open Sans Condensed"/>
      </rPr>
      <t xml:space="preserve"> es el gasto privado en salud que realizan los hogares.  Corresponde al grupo 07 de la Clasificación Internacional de Consumo por Finalidades (CCIF), que incluye, medicamentos, equipo y dispositivos médicos, servicios de atención médica y hospitalización.</t>
    </r>
  </si>
  <si>
    <r>
      <rPr>
        <b/>
        <sz val="11"/>
        <color theme="1"/>
        <rFont val="Open Sans Condensed"/>
      </rPr>
      <t>Fumador activo de tabaco:</t>
    </r>
    <r>
      <rPr>
        <sz val="11"/>
        <color theme="1"/>
        <rFont val="Open Sans Condensed"/>
      </rPr>
      <t xml:space="preserve"> persona que ha fumado tabaco en alguna ocasión en el transcurso de los 30 días anteriores.
</t>
    </r>
    <r>
      <rPr>
        <b/>
        <sz val="11"/>
        <color theme="1"/>
        <rFont val="Open Sans Condensed"/>
      </rPr>
      <t>Porcentaje ajustado</t>
    </r>
    <r>
      <rPr>
        <sz val="11"/>
        <color theme="1"/>
        <rFont val="Open Sans Condensed"/>
      </rPr>
      <t>: Porcentaje calculado en que, a la estimación (porcentaje) de cada grupo etario, se le pondera por el peso correspondiente de la pirámide de población internacional del 2001 calculada por  la OMS.</t>
    </r>
  </si>
  <si>
    <r>
      <rPr>
        <b/>
        <sz val="11"/>
        <color theme="1"/>
        <rFont val="Open Sans Condensed"/>
      </rPr>
      <t>Inmunización:</t>
    </r>
    <r>
      <rPr>
        <sz val="11"/>
        <color theme="1"/>
        <rFont val="Open Sans Condensed"/>
      </rPr>
      <t xml:space="preserve"> Consiste en la inducción y producción de una respuesta inmunitaria específica
protectora (anticuerpos y/o inmunidad mediada por células) por parte de un individuo sano
susceptible como consecuencia de la administración de un producto inmunológico, la vacuna o toxoide. Se define como la acción de conferir inmunidad mediante administración de antígenos  (inmunización activa) o mediante la administración de anticuerpos específicos (inmunización pasiva).
</t>
    </r>
    <r>
      <rPr>
        <b/>
        <sz val="11"/>
        <color theme="1"/>
        <rFont val="Open Sans Condensed"/>
      </rPr>
      <t>Esquema de Vacunación Oficial:</t>
    </r>
    <r>
      <rPr>
        <sz val="11"/>
        <color theme="1"/>
        <rFont val="Open Sans Condensed"/>
      </rPr>
      <t xml:space="preserve"> Listado de vacunas con sus respectivos períodos de aplicación que son recomendados y deben ser recibidas en forma obligatoria por las poblaciones meta que sean definidas por la Comisión Nacional de Epidemiología y Vacunación, con base en la evidencia  científica, el perfil epidemiológico nacional o sub-nacional. Este esquema será de acceso gratuito y obligatorio.</t>
    </r>
  </si>
  <si>
    <r>
      <rPr>
        <b/>
        <sz val="11"/>
        <color theme="1"/>
        <rFont val="Open Sans Condensed"/>
      </rPr>
      <t>Trabajadores sanitarios</t>
    </r>
    <r>
      <rPr>
        <sz val="11"/>
        <color theme="1"/>
        <rFont val="Open Sans Condensed"/>
      </rPr>
      <t xml:space="preserve">: Únicamente se toman en cuenta los subgrupo de los grupos de enfermería y servicios de apoyo, y los profesionales en ciencias médicas.
</t>
    </r>
    <r>
      <rPr>
        <b/>
        <sz val="11"/>
        <color theme="1"/>
        <rFont val="Open Sans Condensed"/>
      </rPr>
      <t>Enfermerías y servicios generales</t>
    </r>
    <r>
      <rPr>
        <sz val="11"/>
        <color theme="1"/>
        <rFont val="Open Sans Condensed"/>
      </rPr>
      <t xml:space="preserve">: Auxiliar de Enfermería, Profesionales en Enfermería (Dipl o Bach),  Tareas de Apoyo, Tecnologías en Salud
</t>
    </r>
    <r>
      <rPr>
        <b/>
        <sz val="11"/>
        <color theme="1"/>
        <rFont val="Open Sans Condensed"/>
      </rPr>
      <t>Profesionales en ciencias de la salud</t>
    </r>
    <r>
      <rPr>
        <sz val="11"/>
        <color theme="1"/>
        <rFont val="Open Sans Condensed"/>
      </rPr>
      <t xml:space="preserve">: Enfermera Licenciada, Farmacéuticos, Microbiólogos Químicos Clínicos, Médico Asistente, Médico Asistente Especialista, Médico Residente, Médico Servicio Social, Médicos en Funciones Administrativas, Médicos en Funciones Sanitarias, Nutrición, Odontólogos, Psicólogos Clínicos, Químicos </t>
    </r>
  </si>
  <si>
    <r>
      <t xml:space="preserve">
Donde
</t>
    </r>
    <r>
      <rPr>
        <b/>
        <sz val="11"/>
        <color theme="1"/>
        <rFont val="Open Sans Condensed"/>
      </rPr>
      <t>i</t>
    </r>
    <r>
      <rPr>
        <sz val="11"/>
        <color theme="1"/>
        <rFont val="Open Sans Condensed"/>
      </rPr>
      <t>= subgrupo ocupacional (trabajadores sanitarios, enfermería y servicios generales, Profesionales en ciencias de la salud)</t>
    </r>
  </si>
  <si>
    <r>
      <t xml:space="preserve">
Donde:
</t>
    </r>
    <r>
      <rPr>
        <b/>
        <sz val="11"/>
        <rFont val="Open Sans Condensed"/>
      </rPr>
      <t>i</t>
    </r>
    <r>
      <rPr>
        <sz val="11"/>
        <rFont val="Open Sans Condensed"/>
      </rPr>
      <t xml:space="preserve"> =  Lectura; matemática.</t>
    </r>
  </si>
  <si>
    <r>
      <rPr>
        <b/>
        <sz val="11"/>
        <rFont val="Open Sans Condensed"/>
      </rPr>
      <t xml:space="preserve">Escolaridad en el Ciclo de Transición (Educación Preescolar): </t>
    </r>
    <r>
      <rPr>
        <sz val="11"/>
        <rFont val="Open Sans Condensed"/>
      </rPr>
      <t>nivel educativo previo al ingreso de I y II Ciclos (enseñanza primaria), el cual atienda a la población con edad teórica de 5 años.
La</t>
    </r>
    <r>
      <rPr>
        <b/>
        <sz val="11"/>
        <rFont val="Open Sans Condensed"/>
      </rPr>
      <t xml:space="preserve"> Tasa Bruta</t>
    </r>
    <r>
      <rPr>
        <sz val="11"/>
        <rFont val="Open Sans Condensed"/>
      </rPr>
      <t xml:space="preserve"> de escolaridad refleja la cobertura que alcanza determinado nivel educativo. Relaciona la matrícula escolar con la población que tiene la edad oficial para asistir al nivel educativo especificado.
La palabra “bruta” hace referencia a que toma en cuenta a todos los estudiantes que asisten a un nivel educativo determinado, sin importar la edad de dichos estudiantes.
La</t>
    </r>
    <r>
      <rPr>
        <b/>
        <sz val="11"/>
        <rFont val="Open Sans Condensed"/>
      </rPr>
      <t xml:space="preserve"> Tasa Neta</t>
    </r>
    <r>
      <rPr>
        <sz val="11"/>
        <rFont val="Open Sans Condensed"/>
      </rPr>
      <t xml:space="preserve"> de escolaridad, por el contrario, refleja la cobertura de los estudiantes que asisten a un nivel educativo determinado y que tienen la edad oficial para asistir a dicho nivel educativo. La palabra “neta” en este caso se utiliza porque excluye a los estudiantes que no tienen la edad oficial para asistir a dicho nivel educativo.</t>
    </r>
  </si>
  <si>
    <r>
      <rPr>
        <b/>
        <sz val="11"/>
        <color theme="1"/>
        <rFont val="Open Sans Condensed"/>
      </rPr>
      <t>Los índices de paridad</t>
    </r>
    <r>
      <rPr>
        <sz val="11"/>
        <color theme="1"/>
        <rFont val="Open Sans Condensed"/>
      </rPr>
      <t>: representan la razón valor indicador de un grupo al valor del otro grupo. Por lo general, el grupo más desfavorecido es el numerador. Un valor de exactamente 1, indica paridad entre los dos grupos.</t>
    </r>
  </si>
  <si>
    <r>
      <rPr>
        <b/>
        <sz val="11"/>
        <color theme="1"/>
        <rFont val="Open Sans Condensed"/>
      </rPr>
      <t>Población alfabeta</t>
    </r>
    <r>
      <rPr>
        <sz val="11"/>
        <color theme="1"/>
        <rFont val="Open Sans Condensed"/>
      </rPr>
      <t>: El porcentaje de jóvenes (15-24 años) y la de los adultos (mayores de 15 años ) que alcancen o superen un determinado nivel de competencia en (a) la alfabetización y (b) la aritmética.</t>
    </r>
  </si>
  <si>
    <r>
      <t>Para el cálculo del indicador se utiliza la siguiente regla de decisión:
Donde:</t>
    </r>
    <r>
      <rPr>
        <b/>
        <sz val="11"/>
        <color theme="1"/>
        <rFont val="Open Sans Condensed"/>
      </rPr>
      <t xml:space="preserve">  
i = </t>
    </r>
    <r>
      <rPr>
        <sz val="11"/>
        <color theme="1"/>
        <rFont val="Open Sans Condensed"/>
      </rPr>
      <t>representa la</t>
    </r>
    <r>
      <rPr>
        <b/>
        <sz val="11"/>
        <color theme="1"/>
        <rFont val="Open Sans Condensed"/>
      </rPr>
      <t xml:space="preserve"> Temática</t>
    </r>
    <r>
      <rPr>
        <sz val="11"/>
        <color theme="1"/>
        <rFont val="Open Sans Condensed"/>
      </rPr>
      <t xml:space="preserve">, las cuales son:
• Ciudadanía mundial
• Desarrollo sostenible
• Igual de géneros 
• Derechos humanos.
</t>
    </r>
    <r>
      <rPr>
        <b/>
        <sz val="11"/>
        <color theme="1"/>
        <rFont val="Open Sans Condensed"/>
      </rPr>
      <t xml:space="preserve">n = </t>
    </r>
    <r>
      <rPr>
        <sz val="11"/>
        <color theme="1"/>
        <rFont val="Open Sans Condensed"/>
      </rPr>
      <t>representa</t>
    </r>
    <r>
      <rPr>
        <b/>
        <sz val="11"/>
        <color theme="1"/>
        <rFont val="Open Sans Condensed"/>
      </rPr>
      <t xml:space="preserve"> </t>
    </r>
    <r>
      <rPr>
        <sz val="11"/>
        <color theme="1"/>
        <rFont val="Open Sans Condensed"/>
      </rPr>
      <t>los</t>
    </r>
    <r>
      <rPr>
        <b/>
        <sz val="11"/>
        <color theme="1"/>
        <rFont val="Open Sans Condensed"/>
      </rPr>
      <t xml:space="preserve"> Fines,</t>
    </r>
    <r>
      <rPr>
        <sz val="11"/>
        <color theme="1"/>
        <rFont val="Open Sans Condensed"/>
      </rPr>
      <t xml:space="preserve"> las cuales son:
• Políticas nacionales de educación 
• Planes de estudio 
• Formación del profesorado 
• Evaluación de los estudiantes.</t>
    </r>
  </si>
  <si>
    <r>
      <t xml:space="preserve">Es poco objetivo crear una escala de medición a partir de la cual se pueda aplicar el "grado en que "ciertos temas se incluyen en distintas políticas y documentos. Es importante aclarar que el hecho de que un tema aparezca en la redacción de un documento (por ejemplo, en la Ley Fundamental de Educación) no garantiza su aplicación en la práctica ni permite medir el “grado” </t>
    </r>
    <r>
      <rPr>
        <sz val="11"/>
        <color rgb="FFFF0000"/>
        <rFont val="Open Sans Condensed"/>
      </rPr>
      <t>con</t>
    </r>
    <r>
      <rPr>
        <sz val="11"/>
        <rFont val="Open Sans Condensed"/>
      </rPr>
      <t xml:space="preserve"> que se incluyó en dicho documento. 
</t>
    </r>
    <r>
      <rPr>
        <sz val="11"/>
        <color rgb="FFFF0000"/>
        <rFont val="Open Sans Condensed"/>
      </rPr>
      <t>Es el mismo indicador que el 12.8.1  Grado en que i) la educación para la ciudadanía
mundial y ii) la educación para el desarrollo sostenible (incluida la educación sobre el cambio climático) se incorporan en a) las políticas nacionales de educación, b) los planes de estudio, c) la formación Y CERTIFICACIÓN del profesorado y d) la evaluación de los estudiantes.</t>
    </r>
  </si>
  <si>
    <r>
      <t xml:space="preserve">Porcentaje de centros educativos (escuelas o colegios) que cuentan con acceso a electricidad, computadoras conectadas a internet con fines pedagógicos, computadoras con fines pedagógicos, infraestructura adaptada, agua, inodoros y lavatorios.
</t>
    </r>
    <r>
      <rPr>
        <b/>
        <sz val="11"/>
        <color theme="1"/>
        <rFont val="Open Sans Condensed"/>
      </rPr>
      <t>Escuelas:</t>
    </r>
    <r>
      <rPr>
        <sz val="11"/>
        <color theme="1"/>
        <rFont val="Open Sans Condensed"/>
      </rPr>
      <t xml:space="preserve"> I y II Ciclos.
</t>
    </r>
    <r>
      <rPr>
        <b/>
        <sz val="11"/>
        <color theme="1"/>
        <rFont val="Open Sans Condensed"/>
      </rPr>
      <t>Colegios:</t>
    </r>
    <r>
      <rPr>
        <sz val="11"/>
        <color theme="1"/>
        <rFont val="Open Sans Condensed"/>
      </rPr>
      <t xml:space="preserve"> III Ciclo y Educación Diversificada, Académica y Tecnica.  
</t>
    </r>
    <r>
      <rPr>
        <b/>
        <sz val="11"/>
        <color theme="1"/>
        <rFont val="Open Sans Condensed"/>
      </rPr>
      <t>Detalle de los componentes del indicador:</t>
    </r>
    <r>
      <rPr>
        <sz val="11"/>
        <color theme="1"/>
        <rFont val="Open Sans Condensed"/>
      </rPr>
      <t xml:space="preserve">
</t>
    </r>
    <r>
      <rPr>
        <b/>
        <sz val="11"/>
        <color theme="1"/>
        <rFont val="Open Sans Condensed"/>
      </rPr>
      <t>Computadoras conectadas a internet con fines pedagógicos:</t>
    </r>
    <r>
      <rPr>
        <sz val="11"/>
        <color theme="1"/>
        <rFont val="Open Sans Condensed"/>
      </rPr>
      <t xml:space="preserve"> Instituciones que reportaron al menos una computadora de escritorio o portátil en buen estado conectada a internet de uso estrictamente pedagógico o de uso pedagógico y administrativo.
</t>
    </r>
    <r>
      <rPr>
        <b/>
        <sz val="11"/>
        <color theme="1"/>
        <rFont val="Open Sans Condensed"/>
      </rPr>
      <t>Computadoras con fines pedagógicos:</t>
    </r>
    <r>
      <rPr>
        <sz val="11"/>
        <color theme="1"/>
        <rFont val="Open Sans Condensed"/>
      </rPr>
      <t xml:space="preserve"> Instituciones que reportaron al menos una computadora de escritorio o portátil en buen estado de uso estrictamente pedagógico o de uso pedagógico y administrativo. Para el 2010 y 2011 son instituciones que reportaron computadoras en buen estado para estudiantes.</t>
    </r>
  </si>
  <si>
    <r>
      <rPr>
        <b/>
        <sz val="11"/>
        <color theme="1"/>
        <rFont val="Open Sans Condensed"/>
      </rPr>
      <t>Infraestructura adaptada</t>
    </r>
    <r>
      <rPr>
        <sz val="11"/>
        <color theme="1"/>
        <rFont val="Open Sans Condensed"/>
      </rPr>
      <t xml:space="preserve">: Instituciones que respondieron SÍ a la pregunta:
</t>
    </r>
    <r>
      <rPr>
        <b/>
        <i/>
        <sz val="11"/>
        <color theme="1"/>
        <rFont val="Open Sans Condensed"/>
      </rPr>
      <t>2010 - 2018:</t>
    </r>
    <r>
      <rPr>
        <sz val="11"/>
        <color theme="1"/>
        <rFont val="Open Sans Condensed"/>
      </rPr>
      <t xml:space="preserve"> ¿El Centro Educativo tiene las adaptaciones necesarias en su infraestructura para que garantice la accesibilidad física a todos (estudiantes, personal, padres de familia, …)?.
</t>
    </r>
    <r>
      <rPr>
        <b/>
        <i/>
        <sz val="11"/>
        <color theme="1"/>
        <rFont val="Open Sans Condensed"/>
      </rPr>
      <t>2019 - 2020:</t>
    </r>
    <r>
      <rPr>
        <sz val="11"/>
        <color theme="1"/>
        <rFont val="Open Sans Condensed"/>
      </rPr>
      <t xml:space="preserve"> ¿El Centro Educativo tiene las adaptaciones necesarias en su infraestructura para que garantice la accesibilidad física de los estudiantes, personal y padres de familia, a todos los servicios ofrecidos, por ejemplo: área administrativa, biblioteca, comedor, laboratorios?
</t>
    </r>
    <r>
      <rPr>
        <b/>
        <sz val="11"/>
        <color theme="1"/>
        <rFont val="Open Sans Condensed"/>
      </rPr>
      <t xml:space="preserve">Electricidad: </t>
    </r>
    <r>
      <rPr>
        <sz val="11"/>
        <color theme="1"/>
        <rFont val="Open Sans Condensed"/>
      </rPr>
      <t>Instituciones cuya luz eléctrica</t>
    </r>
    <r>
      <rPr>
        <b/>
        <sz val="11"/>
        <color theme="1"/>
        <rFont val="Open Sans Condensed"/>
      </rPr>
      <t xml:space="preserve"> </t>
    </r>
    <r>
      <rPr>
        <sz val="11"/>
        <color theme="1"/>
        <rFont val="Open Sans Condensed"/>
      </rPr>
      <t>proviene de ICE o CNFL, ESPH o JASEC, Cooperativa, Panel Solar u otra fuente.</t>
    </r>
    <r>
      <rPr>
        <b/>
        <sz val="11"/>
        <rFont val="Calibri"/>
        <family val="2"/>
        <scheme val="minor"/>
      </rPr>
      <t/>
    </r>
  </si>
  <si>
    <r>
      <rPr>
        <b/>
        <sz val="11"/>
        <color theme="1"/>
        <rFont val="Open Sans Condensed"/>
      </rPr>
      <t>Agua:</t>
    </r>
    <r>
      <rPr>
        <sz val="11"/>
        <color theme="1"/>
        <rFont val="Open Sans Condensed"/>
      </rPr>
      <t xml:space="preserve"> Instituciones que cuentan con Servicio básico de agua, procedente de una fuente mejorada (Acueducto Rural o Comunal (ASADAS o CAAR), acueducto municipal, acueducto AyA o acueducto de una empresa o cooperativa, Pozo -para 2019 y 2020 se consideran solo Pozo con tanque elevado-, Camión Sisterna). 
</t>
    </r>
    <r>
      <rPr>
        <b/>
        <sz val="11"/>
        <color theme="1"/>
        <rFont val="Open Sans Condensed"/>
      </rPr>
      <t>Servicio básico de agua:</t>
    </r>
    <r>
      <rPr>
        <sz val="11"/>
        <color theme="1"/>
        <rFont val="Open Sans Condensed"/>
      </rPr>
      <t xml:space="preserve">  Definición dada por el Programa Conjunto OMS/UNICEF de Monitoreo del Abastecimiento de Agua y del Saneamiento (PCM), en el ámbito del agua potable, el saneamiento y la higiene (WASH), quien ha desarrollado escaleras de servicios para los centros educativos.</t>
    </r>
    <r>
      <rPr>
        <b/>
        <sz val="11"/>
        <rFont val="Calibri"/>
        <family val="2"/>
        <scheme val="minor"/>
      </rPr>
      <t/>
    </r>
  </si>
  <si>
    <r>
      <rPr>
        <b/>
        <sz val="11"/>
        <color theme="1"/>
        <rFont val="Open Sans Condensed"/>
      </rPr>
      <t xml:space="preserve">Inodoro: </t>
    </r>
    <r>
      <rPr>
        <sz val="11"/>
        <color theme="1"/>
        <rFont val="Open Sans Condensed"/>
      </rPr>
      <t xml:space="preserve">Instituciones que cuentan con instalaciones de saneamiento mejoradas.  Se consideran los centros educativos que reportan al menos un inodoro en buen estado y los que reportan tenencia de servicio sanitario de hueco, pozo negro o letrina.  Del 2010 al 2018 no se solicita desagregación por sexo.
</t>
    </r>
    <r>
      <rPr>
        <b/>
        <sz val="11"/>
        <color theme="1"/>
        <rFont val="Open Sans Condensed"/>
      </rPr>
      <t>Lavatorio</t>
    </r>
    <r>
      <rPr>
        <sz val="11"/>
        <color theme="1"/>
        <rFont val="Open Sans Condensed"/>
      </rPr>
      <t xml:space="preserve">: Instituciones que reportan al menos un lavatorio en buen estado.
</t>
    </r>
    <r>
      <rPr>
        <b/>
        <i/>
        <sz val="11"/>
        <color theme="1"/>
        <rFont val="Open Sans Condensed"/>
      </rPr>
      <t>2010 - 2018:</t>
    </r>
    <r>
      <rPr>
        <sz val="11"/>
        <color theme="1"/>
        <rFont val="Open Sans Condensed"/>
      </rPr>
      <t xml:space="preserve"> No se solicita en el formulario si el lavatorio tiene la respectiva conexión de agua y tampoco si disponen de jabón para el lavado de las manos.
</t>
    </r>
    <r>
      <rPr>
        <b/>
        <i/>
        <sz val="11"/>
        <color theme="1"/>
        <rFont val="Open Sans Condensed"/>
      </rPr>
      <t xml:space="preserve">2019 - 2020: </t>
    </r>
    <r>
      <rPr>
        <sz val="11"/>
        <color theme="1"/>
        <rFont val="Open Sans Condensed"/>
      </rPr>
      <t xml:space="preserve">Se consideran instituciones que reportan al menos un lavatorio o pileta en buen estado con agua y jabón.
</t>
    </r>
    <r>
      <rPr>
        <b/>
        <sz val="11"/>
        <color theme="1"/>
        <rFont val="Open Sans Condensed"/>
      </rPr>
      <t>Saneamiento mejorado:</t>
    </r>
    <r>
      <rPr>
        <sz val="11"/>
        <color theme="1"/>
        <rFont val="Open Sans Condensed"/>
      </rPr>
      <t xml:space="preserve"> Las instalaciones mejoradas incluyen inodoros con descarga de agua / vertido, letrinas de pozo mejoradas ventiladas, inodoros de compostaje y letrinas de pozo con una losa o plataforma. Definición dada por el Programa Conjunto OMS/UNICEF de Monitoreo del Abastecimiento de Agua y del Saneamiento (PCM), en el ámbito del agua potable, el saneamiento y la higiene (WASH), quien ha desarrollado escaleras de servicios para los centros educativos.</t>
    </r>
  </si>
  <si>
    <r>
      <t xml:space="preserve">Donde:
</t>
    </r>
    <r>
      <rPr>
        <b/>
        <i/>
        <sz val="11"/>
        <rFont val="Open Sans Condensed"/>
      </rPr>
      <t xml:space="preserve">i </t>
    </r>
    <r>
      <rPr>
        <sz val="11"/>
        <rFont val="Open Sans Condensed"/>
      </rPr>
      <t xml:space="preserve">= escuelas o colegios.
</t>
    </r>
    <r>
      <rPr>
        <b/>
        <i/>
        <sz val="11"/>
        <rFont val="Open Sans Condensed"/>
      </rPr>
      <t>x</t>
    </r>
    <r>
      <rPr>
        <sz val="11"/>
        <rFont val="Open Sans Condensed"/>
      </rPr>
      <t>= servicio: acceso a electricidad, computadoras conectadas a internet con fines pedagógicos, computadoras con fines pedagógicos, infraestructura adaptada, agua, inodoros y lavatorios.</t>
    </r>
  </si>
  <si>
    <r>
      <t>Porcentaje de docentes en la enseñanza: a) preescolar; b) primaria; c) secundaria inferior y d) secundaria superior que han recibido al menos el mínimo de formación docente organizada (por ejemplo, formación pedagógica); requisitos de práctica previa a la docencia o durante su ejercicio para la enseñanza a un nivel dado en un país determinado. 
El Instituto de Estadística de la UNESCO a través de sus formularios solicita datos de docentes calificados</t>
    </r>
    <r>
      <rPr>
        <vertAlign val="superscript"/>
        <sz val="11"/>
        <rFont val="Open Sans Condensed"/>
      </rPr>
      <t>1/</t>
    </r>
    <r>
      <rPr>
        <sz val="11"/>
        <rFont val="Open Sans Condensed"/>
      </rPr>
      <t xml:space="preserve">, por lo cual, el Departamento de Análisis Estadístico ha realizado una estimación de docentes calificados (corresponde a docentes titulados, autorizados y a los indicados </t>
    </r>
    <r>
      <rPr>
        <sz val="11"/>
        <color rgb="FFFF0000"/>
        <rFont val="Open Sans Condensed"/>
      </rPr>
      <t xml:space="preserve">con </t>
    </r>
    <r>
      <rPr>
        <sz val="11"/>
        <color theme="1"/>
        <rFont val="Open Sans Condensed"/>
      </rPr>
      <t xml:space="preserve">Otro Grupo Profesional </t>
    </r>
    <r>
      <rPr>
        <sz val="11"/>
        <rFont val="Open Sans Condensed"/>
      </rPr>
      <t>en el Censo Escolar-Informe Inicial), los cuales se clasifican según el CINE 2011</t>
    </r>
    <r>
      <rPr>
        <vertAlign val="superscript"/>
        <sz val="11"/>
        <rFont val="Open Sans Condensed"/>
      </rPr>
      <t>2/</t>
    </r>
    <r>
      <rPr>
        <sz val="11"/>
        <rFont val="Open Sans Condensed"/>
      </rPr>
      <t xml:space="preserve"> (incluye todo el Sistema Educativo).  Se recomienda utilizar dichos datos.
1/ </t>
    </r>
    <r>
      <rPr>
        <i/>
        <sz val="11"/>
        <rFont val="Open Sans Condensed"/>
      </rPr>
      <t>Un docente calificado es aquel que ha adquirido las certificaciones académicas mínimas necesarias para enseñar en un nivel específico de educación en un país determinado. Habitualmente, esto está vinculado a la(s) asignatura(s) que se enseñan.</t>
    </r>
    <r>
      <rPr>
        <sz val="11"/>
        <rFont val="Open Sans Condensed"/>
      </rPr>
      <t xml:space="preserve"> UNESCO Instituto de Estadística (UIS). Manual de instrucciones. Encuesta de Educación Formal. 2017.
2/ Clasificación Internacional Normalizada de la Educación.</t>
    </r>
  </si>
  <si>
    <r>
      <t xml:space="preserve">
Donde:
</t>
    </r>
    <r>
      <rPr>
        <b/>
        <i/>
        <sz val="11"/>
        <rFont val="Open Sans Condensed"/>
      </rPr>
      <t xml:space="preserve">i </t>
    </r>
    <r>
      <rPr>
        <sz val="11"/>
        <rFont val="Open Sans Condensed"/>
      </rPr>
      <t xml:space="preserve">= CINE 0, CINE 1, CINE 2, CINE 3.
CINE 0--Educación Preescolar: Ciclo Materno Infantil y Ciclo de Transición.
CINE 1--Primaria: I y II Ciclos, Aula Edad, Escuela Nocturna, Educación Especial (Aula Integrada), Educación Abierta (Primaria por Suficiencia y Alfabetización), IPEC (I Nivel), CINDEA (I Nivel).
CINE 2--Secundaria Baja (General y Vocacional): Académica Diurna y Nocturna, C.N.V. Marco Tulio Salazar, Educación Especial (III Ciclo-C.E.E.), Educación Abierta (III Ciclo por Suficiencia), CONED, IPEC (II Nivel), CINDEA (II Nivel), Técnica Diurna y Nocturna, Educación Especial (III Ciclo-Plan Nacional).
CINE 3--Secundaria Alta (General y Vocacional): Académica Diurna y Nocturna, C.N.V. Marco Tulio Salazar, Educación Especial (Ciclo Diversificado-C.E.E.), Educación Abierta (Bachillerato por Madurez, Diversificada a Distancia), CONED, IPEC (III Nivel), CINDEA (III Nivel), Técnica Diurna y Nocturna, Educación Especial (Ciclo Diversificado-Plan Nacional).
</t>
    </r>
    <r>
      <rPr>
        <b/>
        <i/>
        <sz val="11"/>
        <color rgb="FFFF0000"/>
        <rFont val="Calibri"/>
        <family val="2"/>
        <scheme val="minor"/>
      </rPr>
      <t/>
    </r>
  </si>
  <si>
    <r>
      <t xml:space="preserve">De acuerdo a las Naciones Unidas, este indicador se requiere con las siguientes desagregaciones: Por tipo y la intensidad
 Por las características del maestro y de la escuela
 Por costo financiero informado
 Por la falta de apoyo
 Por otro tipo de barreras 
</t>
    </r>
    <r>
      <rPr>
        <sz val="11"/>
        <color rgb="FFFF0000"/>
        <rFont val="Open Sans Condensed"/>
      </rPr>
      <t xml:space="preserve">
</t>
    </r>
  </si>
  <si>
    <r>
      <rPr>
        <b/>
        <sz val="11"/>
        <color theme="1"/>
        <rFont val="Open Sans Condensed"/>
      </rPr>
      <t>La violencia contra las mujeres:</t>
    </r>
    <r>
      <rPr>
        <sz val="11"/>
        <color theme="1"/>
        <rFont val="Open Sans Condensed"/>
      </rPr>
      <t xml:space="preserve"> implica además una restricción a la libertad, la
dignidad, y el libre movimiento y, a la vez, una violación directa a la integridad de la persona. Muchas de las manifestaciones de esta violencia son, de hecho, formas de tortura, de encarcelamiento en la casa o hasta de esclavitud oculta.
Desde esa perspectiva, la violencia representa una violación de los Derechos Humanos de las mujeres afectadas.
</t>
    </r>
    <r>
      <rPr>
        <b/>
        <sz val="11"/>
        <color theme="1"/>
        <rFont val="Open Sans Condensed"/>
      </rPr>
      <t>La violencia sexual:</t>
    </r>
    <r>
      <rPr>
        <sz val="11"/>
        <color theme="1"/>
        <rFont val="Open Sans Condensed"/>
      </rPr>
      <t xml:space="preserve"> se define como la conducta sexual perjudicial o no deseado que se impone a alguien.Esto incluye actos de contacto sexual abusivo, la participación forzada en actos sexuales, intento o acto sexual sin consentimiento, el incesto, el acoso sexual</t>
    </r>
  </si>
  <si>
    <r>
      <rPr>
        <b/>
        <sz val="11"/>
        <rFont val="Open Sans Condensed"/>
      </rPr>
      <t xml:space="preserve">Unión libre o juntado(a): </t>
    </r>
    <r>
      <rPr>
        <sz val="11"/>
        <rFont val="Open Sans Condensed"/>
      </rPr>
      <t xml:space="preserve">persona que vive en estado marital, sin haber contraído matrimonio legalmente con la persona con la que convive.
</t>
    </r>
    <r>
      <rPr>
        <b/>
        <sz val="11"/>
        <rFont val="Open Sans Condensed"/>
      </rPr>
      <t>Casado (a)</t>
    </r>
    <r>
      <rPr>
        <sz val="11"/>
        <rFont val="Open Sans Condensed"/>
      </rPr>
      <t>: persona que ha contraído matrimonio legal, generalmente convive con su cónyuge, aunque también debe considerar esta opción cuando por razones circunstanciales, tales como trabajo, encarcelamiento, hospitalización, entre otros, la persona conyugue no reside en la vivienda, pero no porque hayan decidido distanciarse para terminar su matrimonio.</t>
    </r>
  </si>
  <si>
    <r>
      <rPr>
        <b/>
        <sz val="11"/>
        <color theme="1"/>
        <rFont val="Open Sans Condensed"/>
      </rPr>
      <t xml:space="preserve">Unión libre o juntado(a): </t>
    </r>
    <r>
      <rPr>
        <sz val="11"/>
        <color theme="1"/>
        <rFont val="Open Sans Condensed"/>
      </rPr>
      <t xml:space="preserve">persona que vive en estado marital, sin haber contraído matrimonio legalmente con la persona con la que convive.
</t>
    </r>
    <r>
      <rPr>
        <b/>
        <sz val="11"/>
        <color theme="1"/>
        <rFont val="Open Sans Condensed"/>
      </rPr>
      <t>Casado (a)</t>
    </r>
    <r>
      <rPr>
        <sz val="11"/>
        <color theme="1"/>
        <rFont val="Open Sans Condensed"/>
      </rPr>
      <t>: persona que ha contraído matrimonio legal, generalmente convive con su cónyuge, aunque también debe considerar esta opción cuando por razones circunstanciales, tales como trabajo, encarcelamiento, hospitalización, entre otros, la persona conyugue no reside en la vivienda, pero no porque hayan decidido distanciarse para terminar su matrimonio.</t>
    </r>
  </si>
  <si>
    <r>
      <rPr>
        <b/>
        <sz val="11"/>
        <color theme="1"/>
        <rFont val="Open Sans Condensed"/>
      </rPr>
      <t>Horas dedicadas a tareas domésticas:</t>
    </r>
    <r>
      <rPr>
        <sz val="11"/>
        <color theme="1"/>
        <rFont val="Open Sans Condensed"/>
      </rPr>
      <t xml:space="preserve"> Promedio de tiempo dedicado a quehaceres domésticos y cuidados no remunerados.
Se refiere al promedio de horas dedicadas a las actividades e incluye únicamente a la población que sí
reportó haber dedicado tiempo específico a éstas.
Mide la cantidad de horas dedicadas a las prestación de servicios domésticos para el propio hogar como: 
* Preparación y servicio de alimentos y bebidas 
* Limpieza y mantenimiento de la vivienda 
* Construcción, mantenimiento y reparaciones menores de la casa y vehículo 
* Limpieza, cuidado y confecciones de ropa y calzado 
* Compras del Hogar 
* Gerencia y administración del hogar 
* Cuidado de niños y niñas menores de 12 años 
* Cuidado y apoyo a otros miembros del hogar de 12 años y más (que no sean totalmente dependiente) 
* Cuidado de personas integrantes del hogar totalmente dependientes.
Durante la semana de referencia. </t>
    </r>
  </si>
  <si>
    <r>
      <rPr>
        <b/>
        <sz val="11"/>
        <color theme="1"/>
        <rFont val="Open Sans Condensed"/>
      </rPr>
      <t>Decisiones respecto a las relaciones sexuales:</t>
    </r>
    <r>
      <rPr>
        <sz val="11"/>
        <color theme="1"/>
        <rFont val="Open Sans Condensed"/>
      </rPr>
      <t xml:space="preserve">  decisiones sobre el uso de preservativo, el uso de anticonceptivos, tener hijos, cuándo tener relaciones sexuales, el tipo de contacto sexual, y el tipo de posición sexual. </t>
    </r>
  </si>
  <si>
    <r>
      <rPr>
        <b/>
        <sz val="11"/>
        <color theme="1"/>
        <rFont val="Open Sans Condensed"/>
      </rPr>
      <t>Uso de celular</t>
    </r>
    <r>
      <rPr>
        <sz val="11"/>
        <color theme="1"/>
        <rFont val="Open Sans Condensed"/>
      </rPr>
      <t xml:space="preserve">: Persona de 5 años o más que en los últimos 3 meses han utilizado teléfono celular.
Se indaga el uso del aparato,  no el acceso o pertenencia.
</t>
    </r>
  </si>
  <si>
    <r>
      <t xml:space="preserve">Proporción de los sitios de monitoreo de cuerpos de agua superficiales que cumplen con el estándar de buena calidad establecido para el conjunto de parámetros químicos.
</t>
    </r>
    <r>
      <rPr>
        <u/>
        <sz val="11"/>
        <rFont val="Open Sans Condensed"/>
      </rPr>
      <t>Sitios de monitoreo</t>
    </r>
    <r>
      <rPr>
        <sz val="11"/>
        <rFont val="Open Sans Condensed"/>
      </rPr>
      <t xml:space="preserve">: Son los puntos geográficos de control donde se realiza la toma de muestras para los análisis químicos. Están definidos en el Plan Nacional de Monitoreo de la Calidad de los Cuerpos de Agua Superficiales del país.
</t>
    </r>
    <r>
      <rPr>
        <u/>
        <sz val="11"/>
        <rFont val="Open Sans Condensed"/>
      </rPr>
      <t>Cuerpos de agua superficiales</t>
    </r>
    <r>
      <rPr>
        <sz val="11"/>
        <rFont val="Open Sans Condensed"/>
      </rPr>
      <t xml:space="preserve">: Ríos que son representativos para el análisis de la calidad del agua definidos en el Plan Nacional de Monitoreo de la Calidad de los Cuerpos de Agua Superficiales del país.
</t>
    </r>
    <r>
      <rPr>
        <u/>
        <sz val="11"/>
        <rFont val="Open Sans Condensed"/>
      </rPr>
      <t>Agua de buena calidad</t>
    </r>
    <r>
      <rPr>
        <sz val="11"/>
        <rFont val="Open Sans Condensed"/>
      </rPr>
      <t xml:space="preserve">: Condición calificada cuando al menos el 80% de las mediciones realizadas en el sitio de monitoreo, para los parámetros químicos establecidos, cumple con sus respectivos valores meta. 
</t>
    </r>
    <r>
      <rPr>
        <u/>
        <sz val="11"/>
        <rFont val="Open Sans Condensed"/>
      </rPr>
      <t>Parámetros químicos</t>
    </r>
    <r>
      <rPr>
        <sz val="11"/>
        <rFont val="Open Sans Condensed"/>
      </rPr>
      <t xml:space="preserve">: Porcentaje de saturación de oxígeno, Demanda Biológica de Oxígeno (DBO), nitrógeno amoniacal, Potencial de Hidrógeno (pH) y sólidos suspendidos totales (SST).
</t>
    </r>
    <r>
      <rPr>
        <u/>
        <sz val="11"/>
        <rFont val="Open Sans Condensed"/>
      </rPr>
      <t>Porcentaje de saturación de oxígeno</t>
    </r>
    <r>
      <rPr>
        <sz val="11"/>
        <rFont val="Open Sans Condensed"/>
      </rPr>
      <t xml:space="preserve">: Se obtiene de la relación entre el oxígeno disuelto (O.D.) real obtenido en el sitio de medición y el O.D. teórico correspondiente a la condición de agua limpia a la presión atmosférica y la temperatura en el mismo sito de medición.
</t>
    </r>
    <r>
      <rPr>
        <u/>
        <sz val="11"/>
        <rFont val="Open Sans Condensed"/>
      </rPr>
      <t>DBO</t>
    </r>
    <r>
      <rPr>
        <sz val="11"/>
        <rFont val="Open Sans Condensed"/>
      </rPr>
      <t xml:space="preserve">: Cantidad de oxígeno requerido por los microorganismos aeróbicos presentes en la muestra para oxidar la materia orgánica a una forma inorgánica estable. Debe ser medido a los cinco días de tomada la muestra y a 20 grados centígrados. 
</t>
    </r>
    <r>
      <rPr>
        <u/>
        <sz val="11"/>
        <rFont val="Open Sans Condensed"/>
      </rPr>
      <t>Nitrógeno amoniacal</t>
    </r>
    <r>
      <rPr>
        <sz val="11"/>
        <rFont val="Open Sans Condensed"/>
      </rPr>
      <t xml:space="preserve">: Es el resultado de la primera transformación del nitrógeno orgánico. Esta forma del nitrógeno es soluble en agua y queda retenido por el poder absorbente del suelo. 
</t>
    </r>
    <r>
      <rPr>
        <u/>
        <sz val="11"/>
        <rFont val="Open Sans Condensed"/>
      </rPr>
      <t>pH</t>
    </r>
    <r>
      <rPr>
        <sz val="11"/>
        <rFont val="Open Sans Condensed"/>
      </rPr>
      <t xml:space="preserve">: Coeficiente que indica el grado de acidez o basicidad de una solución acuosa.
</t>
    </r>
    <r>
      <rPr>
        <u/>
        <sz val="11"/>
        <rFont val="Open Sans Condensed"/>
      </rPr>
      <t>SST</t>
    </r>
    <r>
      <rPr>
        <sz val="11"/>
        <rFont val="Open Sans Condensed"/>
      </rPr>
      <t>: proporción de sólidos retenidos por un filtro de fibra de vidrio que posteriormente se seca a 103-105° hasta peso constante.</t>
    </r>
  </si>
  <si>
    <r>
      <t xml:space="preserve">Estimación por Actividad Económica
</t>
    </r>
    <r>
      <rPr>
        <i/>
        <sz val="11"/>
        <rFont val="Open Sans Condensed"/>
      </rPr>
      <t>i</t>
    </r>
    <r>
      <rPr>
        <sz val="11"/>
        <rFont val="Open Sans Condensed"/>
      </rPr>
      <t xml:space="preserve">: Actividad económica según clasificación CIIU 4.
El uso energético calculado en la Cuenta de Energía, se basa en los lineamientos del Sistema de Contabilidad Económica Ambiental (SCAE-2012).
Para la elaboración de la cuenta de energía se utilizan las cantidades consumidas de cada producto, indicadas en el Balance Energético generado por la Secretaría de Planificación Subsectorial de Energía (SEPSE) del Ministerio de Ambiente y Energía. Los totales de control se desagregan utilizando el consumo indicado en los cuadros de Oferta y Uso (COU) del Banco Central de Costa Rica (BCCR) y los informes de ventas de la Refinadora Costarricense de Petróleo (RECOPE). </t>
    </r>
  </si>
  <si>
    <r>
      <t>Capacidad instalada de generación de energía renovable, vatios per cápita. 
Las variables de este indicador son:
*</t>
    </r>
    <r>
      <rPr>
        <b/>
        <sz val="11"/>
        <rFont val="Open Sans Condensed"/>
      </rPr>
      <t>Capacidad instalada de generación de energía renovable</t>
    </r>
    <r>
      <rPr>
        <sz val="11"/>
        <rFont val="Open Sans Condensed"/>
      </rPr>
      <t>: se utiliza como dato la potencia instalada en vatios por tipo de fuente generadora de energía renovable. Dentro de las fuentes  renovables se incluye la fuente hidroeléctrica, geotérmica, bagazo, fuente eólica y solar.
*</t>
    </r>
    <r>
      <rPr>
        <b/>
        <sz val="11"/>
        <rFont val="Open Sans Condensed"/>
      </rPr>
      <t xml:space="preserve">Población: </t>
    </r>
    <r>
      <rPr>
        <sz val="11"/>
        <rFont val="Open Sans Condensed"/>
      </rPr>
      <t>población estimada a mitad del año.</t>
    </r>
  </si>
  <si>
    <r>
      <t>El</t>
    </r>
    <r>
      <rPr>
        <b/>
        <sz val="11"/>
        <rFont val="Open Sans Condensed"/>
      </rPr>
      <t xml:space="preserve"> Consumo Nacional de Materiales </t>
    </r>
    <r>
      <rPr>
        <sz val="11"/>
        <rFont val="Open Sans Condensed"/>
      </rPr>
      <t xml:space="preserve">mide la cantidad total de materiales (excluidos los flujos en masa de agua y aire) que se utilizan efectivamente en una economía nacional; es decir, por sus residentes. 
En términos absolutos se expresa en miles de toneladas.
Los datos per cápita se utilizan toneladas por persona con datos de población del INEC.
En el caso de la intensidad de consumo de materiales se utiliza kilogramos por unidad monetaria del PIB (para una mejor comprensión se utiliza millones de colones). En particular se utiliza la serie del PIB en volumen encadenado, año de referencia 2017. 
</t>
    </r>
  </si>
  <si>
    <r>
      <rPr>
        <b/>
        <sz val="11"/>
        <rFont val="Open Sans Condensed"/>
      </rPr>
      <t xml:space="preserve">Accidentes In itinere </t>
    </r>
    <r>
      <rPr>
        <sz val="11"/>
        <rFont val="Open Sans Condensed"/>
      </rPr>
      <t xml:space="preserve">ocurrido al trabajador durante el desplazamiento desde su domicilio hasta su lugar de trabajo, y viceversa. Se exceptúan aquellos casos en los que el trabajador haya interrumpido o modificado el trayecto por causas ajenas al trabajo.
</t>
    </r>
    <r>
      <rPr>
        <b/>
        <sz val="11"/>
        <rFont val="Open Sans Condensed"/>
      </rPr>
      <t xml:space="preserve">Enfermedades Profesionales:  </t>
    </r>
    <r>
      <rPr>
        <sz val="11"/>
        <rFont val="Open Sans Condensed"/>
      </rPr>
      <t xml:space="preserve">Representa la cantidad de casos de enfermedades ocupacionales  contraídas como resultado de la exposición a factores de riesgo relacionados al trabajo.  Se tienen a partir del 2020.                                                                                                                                                                                                           
</t>
    </r>
    <r>
      <rPr>
        <b/>
        <sz val="11"/>
        <rFont val="Open Sans Condensed"/>
      </rPr>
      <t>Índice de frecuencia</t>
    </r>
    <r>
      <rPr>
        <sz val="11"/>
        <rFont val="Open Sans Condensed"/>
      </rPr>
      <t xml:space="preserve">: en  este índice no se debe incluir los accidentes "In itinere", ya que se han producido fuera de horas de trabajo.  Deben computarse las horas reales de trabajo, descontando toda ausencia en el trabajo por permisos, vacaciones, incapacidad por enfermedad o accidente, etc. Dado que el personal administrativo o comercial no está expuesto a los mismos riesgos que el personal de producción, y que éstos varían según las diferentes secciones de trabajo, se recomienda calcular los índices para cada una de las secciones o ámbitos de trabajo homogéneos. Este índice representa el número de casos por cada millón de horas de trabajo en el periódo seleccionado.
</t>
    </r>
    <r>
      <rPr>
        <b/>
        <sz val="11"/>
        <rFont val="Open Sans Condensed"/>
      </rPr>
      <t>Índice de gravedad (I.G)</t>
    </r>
    <r>
      <rPr>
        <sz val="11"/>
        <rFont val="Open Sans Condensed"/>
      </rPr>
      <t xml:space="preserve">: Representa el número de jornadas perdidas por cada mil horas trabajadas. Los días perdidos son los correspondientes a incapacidades temporales, más las que se fijan en el cuadro de la tabla adjunta a los diferentes tipos de incapacidades permanentes, (en los días perdidos deben contabilizarse exclusivamente los días laborables). Para ello se utiliza el Manual de Seguridad industrial
</t>
    </r>
    <r>
      <rPr>
        <b/>
        <sz val="11"/>
        <rFont val="Open Sans Condensed"/>
      </rPr>
      <t>Índice de Incidencia (I.I)</t>
    </r>
    <r>
      <rPr>
        <sz val="11"/>
        <rFont val="Open Sans Condensed"/>
      </rPr>
      <t xml:space="preserve">: Este índice es utilizado cuando no se dispone de información sobre las horas trabajadas. Generalmente es preferible el empleo del Índice de frecuencia pues aporta una información más precisa. Este índice representa el número de casos para el periodo seleccionado por cada mil trabajadores.
</t>
    </r>
    <r>
      <rPr>
        <b/>
        <sz val="11"/>
        <rFont val="Open Sans Condensed"/>
      </rPr>
      <t>Índice de Duración Media (D.M.)</t>
    </r>
    <r>
      <rPr>
        <sz val="11"/>
        <rFont val="Open Sans Condensed"/>
      </rPr>
      <t xml:space="preserve">: Se utiliza para cuantificar el tiempo medio de duración de los daños ocupacionales (accidentes o enfermedades del trabajo).
</t>
    </r>
    <r>
      <rPr>
        <b/>
        <sz val="11"/>
        <rFont val="Open Sans Condensed"/>
      </rPr>
      <t>Tasa de defunciones laborales</t>
    </r>
    <r>
      <rPr>
        <sz val="11"/>
        <rFont val="Open Sans Condensed"/>
      </rPr>
      <t xml:space="preserve">: representa el número de muertes por accidentes laborales por cada 100 000 personas ocupadas en determinado período (mes, trimestre, año). 
</t>
    </r>
    <r>
      <rPr>
        <b/>
        <sz val="11"/>
        <rFont val="Open Sans Condensed"/>
      </rPr>
      <t>Población ocupada</t>
    </r>
    <r>
      <rPr>
        <sz val="11"/>
        <rFont val="Open Sans Condensed"/>
      </rPr>
      <t xml:space="preserve">: Personas en la fuerza de trabajo que participaron en la producción de bienes y servicios económicos (trabajaron) por lo menos una hora en la semana de referencia. </t>
    </r>
  </si>
  <si>
    <r>
      <rPr>
        <b/>
        <sz val="11"/>
        <rFont val="Open Sans Condensed"/>
      </rPr>
      <t>EN CONCORDANCIA CON EL INDICADOR</t>
    </r>
    <r>
      <rPr>
        <sz val="11"/>
        <rFont val="Open Sans Condensed"/>
      </rPr>
      <t xml:space="preserve"> 4.7.1</t>
    </r>
  </si>
  <si>
    <r>
      <t>Para el cálculo del indicador se utiliza la siguiente regla de decisión:
Donde:</t>
    </r>
    <r>
      <rPr>
        <b/>
        <sz val="11"/>
        <rFont val="Open Sans Condensed"/>
      </rPr>
      <t xml:space="preserve">  
i = </t>
    </r>
    <r>
      <rPr>
        <sz val="11"/>
        <rFont val="Open Sans Condensed"/>
      </rPr>
      <t>representa la</t>
    </r>
    <r>
      <rPr>
        <b/>
        <sz val="11"/>
        <rFont val="Open Sans Condensed"/>
      </rPr>
      <t xml:space="preserve"> Temática</t>
    </r>
    <r>
      <rPr>
        <sz val="11"/>
        <rFont val="Open Sans Condensed"/>
      </rPr>
      <t xml:space="preserve">, las cuales son:
• Ciudadanía mundial
• Desarrollo sostenible
• Igual de géneros 
• Derechos humanos.
</t>
    </r>
    <r>
      <rPr>
        <b/>
        <sz val="11"/>
        <rFont val="Open Sans Condensed"/>
      </rPr>
      <t xml:space="preserve">n = </t>
    </r>
    <r>
      <rPr>
        <sz val="11"/>
        <rFont val="Open Sans Condensed"/>
      </rPr>
      <t>representa</t>
    </r>
    <r>
      <rPr>
        <b/>
        <sz val="11"/>
        <rFont val="Open Sans Condensed"/>
      </rPr>
      <t xml:space="preserve"> </t>
    </r>
    <r>
      <rPr>
        <sz val="11"/>
        <rFont val="Open Sans Condensed"/>
      </rPr>
      <t>los</t>
    </r>
    <r>
      <rPr>
        <b/>
        <sz val="11"/>
        <rFont val="Open Sans Condensed"/>
      </rPr>
      <t xml:space="preserve"> Fines,</t>
    </r>
    <r>
      <rPr>
        <sz val="11"/>
        <rFont val="Open Sans Condensed"/>
      </rPr>
      <t xml:space="preserve"> las cuales son:
• Políticas nacionales de educación 
• Planes de estudio 
• Formación del profesorado 
• Evaluación de los estudiantes.</t>
    </r>
  </si>
  <si>
    <r>
      <t>C = ∑ (C1 ,C2 ,C3,C4,C5)
C1 = Cobertura Forestal en montaña
C2 = Cobertura Tierras de cultivo en montaña
C3 = Cobertura Tierras de pasto/matorrales en montaña
C4 = Cobertura Humedales en montaña
C5 = Cobertura de Otras tierras (páramos) en montaña
M = Área total de montaña
Es el cociente de la sumatoria de C (clasificación del área de coberturas verdes en montaña en hectáreas) entre el área total de montaña (hectáreas) donde C es la sumatoria de C1 , C2 , C3, C4, C5. En el caso de la clase C5 se incorpora en la s</t>
    </r>
    <r>
      <rPr>
        <u/>
        <sz val="11"/>
        <rFont val="Open Sans Condensed"/>
      </rPr>
      <t>umatoria la cobertura de páramos</t>
    </r>
    <r>
      <rPr>
        <sz val="11"/>
        <rFont val="Open Sans Condensed"/>
      </rPr>
      <t xml:space="preserve"> y </t>
    </r>
    <r>
      <rPr>
        <u/>
        <sz val="11"/>
        <rFont val="Open Sans Condensed"/>
      </rPr>
      <t>no se incluye</t>
    </r>
    <r>
      <rPr>
        <sz val="11"/>
        <rFont val="Open Sans Condensed"/>
      </rPr>
      <t xml:space="preserve"> en el cálculo la superficie de "</t>
    </r>
    <r>
      <rPr>
        <u/>
        <sz val="11"/>
        <rFont val="Open Sans Condensed"/>
      </rPr>
      <t>Suelo desnud</t>
    </r>
    <r>
      <rPr>
        <sz val="11"/>
        <rFont val="Open Sans Condensed"/>
      </rPr>
      <t xml:space="preserve">o", contemplada en ésta clase por </t>
    </r>
    <r>
      <rPr>
        <u/>
        <sz val="11"/>
        <rFont val="Open Sans Condensed"/>
      </rPr>
      <t>No ser parte de la Cobertura Verde</t>
    </r>
    <r>
      <rPr>
        <sz val="11"/>
        <rFont val="Open Sans Condensed"/>
      </rPr>
      <t>.
•</t>
    </r>
    <r>
      <rPr>
        <b/>
        <u/>
        <sz val="11"/>
        <rFont val="Open Sans Condensed"/>
      </rPr>
      <t xml:space="preserve"> Para la delimitación de las áreas de montaña</t>
    </r>
    <r>
      <rPr>
        <sz val="11"/>
        <rFont val="Open Sans Condensed"/>
      </rPr>
      <t xml:space="preserve"> se utilizó las clases de elevación de montaña adaptadas del Mapa Mundial de Montañas 2015 de FAO/MPS, basado en la clasificación de montañas UNEP-WCMC (*) (Kapos et al. 2000).
o Clase 1: elevación ≥ 4 501 m (**)
o Clase 2: elevación 3 501–4 500 m 
o Clase 3: elevación 2 501–3 500 m
o Clase 4: elevación 1 501–2 500 m y inclinación ≥ 2°
o Clase 5: elevación 1 001–1 500 m y inclinación ≥ 5° o LER (Rango de elevación local en el radio de 7 kilómetros) &gt; 300 m
o Clase 6: elevación 301–1 000 m y LER (Rango de elevación local en el radio de 7 kilómetros) &gt; 300 m
(*) Nota 1: Centro de Monitoreo de la Conservación del Ambiente del Programa de las Naciones Unidas para el Medio Ambiente (UNEP-WCMC, por sus siglas en inglés)
(**) Nota 2: Para el caso de Costa Rica no se consideró la Clase 1 por que la elevación mayor altitud es el Cerro Chirripó con 3 820 msnm. De acuerdo al Instituto Geográfico Nacional.
• En cuanto a la clasificación de cobertura verde se utiliza las clases de cobertura vegetal / utilización del suelo de acuerdo a las directrices del Panel Intergubernamental sobre Cambio Climático (IPCC) y las tierras forestales según la definición FAO de Evaluaciones de recursos forestales mundiales (FRA).
• Análisis y extracción de información de áreas de mapas de cobertura verde por medio de software de sistemas de información geográfica ArcGis y QGis.
• Clasificación de la altitud (curvas de nivel) con la clasificación de montañas por  clases de Kapos y procesamiento con software software de sistemas de información geográfica ArcGis y QGis.
El IPCC define seis clases principales de uso del suelo:
Definiciones IPCC Definiciones del IPCC ajustadas para Costa Rica</t>
    </r>
  </si>
  <si>
    <r>
      <t xml:space="preserve">En Costa Rica se registra </t>
    </r>
    <r>
      <rPr>
        <b/>
        <u/>
        <sz val="11"/>
        <rFont val="Open Sans Condensed"/>
      </rPr>
      <t>97,48 %</t>
    </r>
    <r>
      <rPr>
        <sz val="11"/>
        <rFont val="Open Sans Condensed"/>
      </rPr>
      <t xml:space="preserve"> de cobertura verde en áreas de montaña para el año </t>
    </r>
    <r>
      <rPr>
        <b/>
        <u/>
        <sz val="11"/>
        <rFont val="Open Sans Condensed"/>
      </rPr>
      <t>2017 - 2018</t>
    </r>
    <r>
      <rPr>
        <sz val="11"/>
        <rFont val="Open Sans Condensed"/>
      </rPr>
      <t>.</t>
    </r>
  </si>
  <si>
    <r>
      <t xml:space="preserve">Las </t>
    </r>
    <r>
      <rPr>
        <b/>
        <sz val="11"/>
        <rFont val="Open Sans Condensed"/>
      </rPr>
      <t>transferencias personales</t>
    </r>
    <r>
      <rPr>
        <sz val="11"/>
        <rFont val="Open Sans Condensed"/>
      </rPr>
      <t xml:space="preserve"> consisten en todas las transferencias corrientes, en efectivo o en especie, de hogares residentes a favor de hogares no residentes, o viceversa. Por lo tanto, las transferencias personales incluyen todas las transferencias corrientes entre personas residentes y no residentes, independientemente de la fuente de ingresos del transferente (ya sea ingreso generado por trabajo, actividad comercial o propiedades; prestaciones sociales; otro tipo de transferencias, o la disposición de activos) y de la relación entre los hogares (ya sean personas relacionadas o no relacionadas).
Por su parte, las remesas de los trabajadores son transferencias corrientes efectuadas por empleados a favor de residentes de otra economía, es decir, las remesas de los trabajadores están incorporadas en las transferencias personales pero éstas últimas abarca un concepto más amplio.
El</t>
    </r>
    <r>
      <rPr>
        <b/>
        <sz val="11"/>
        <rFont val="Open Sans Condensed"/>
      </rPr>
      <t xml:space="preserve"> Producto Interno Bruto</t>
    </r>
    <r>
      <rPr>
        <sz val="11"/>
        <rFont val="Open Sans Condensed"/>
      </rPr>
      <t xml:space="preserve"> es la suma de los valores monetarios de los bienes y servicios
finales producidos por un país en un lapso determinado (trimestre, año). Para obtener esa
suma es necesario evitar incurrir en una duplicación derivada de las operaciones de compra
venta que existen entre los diferentes productores, ya que esta variable trata de medir el
valor que agrega cada productor al bien o servicio final.
</t>
    </r>
  </si>
  <si>
    <r>
      <t xml:space="preserve">El </t>
    </r>
    <r>
      <rPr>
        <b/>
        <sz val="11"/>
        <rFont val="Open Sans Condensed"/>
      </rPr>
      <t>servicio de deuda pública</t>
    </r>
    <r>
      <rPr>
        <sz val="11"/>
        <rFont val="Open Sans Condensed"/>
      </rPr>
      <t xml:space="preserve"> se refiere a los recursos que se pagan por concepto de amortización a capital, los intereses, las comisiones de conformidad con los créditos pactados con organismos financieros nacionales o extranjeros y por concepto de emisiónes de títulos valores.  La deuda pública del Gobierno Central considera el servicio de deuda tanto de la deuda interna como de la deuda externa.
El indicador propone visualizar la relación que tiene el servicio de deuda pública del Gobierno Central con respecto a las exportaciones de bienes y servicios.
El servicio de deuda externa e interna incluye comisiones.</t>
    </r>
  </si>
  <si>
    <r>
      <t xml:space="preserve">Indicador a Requiere la desagregación x </t>
    </r>
    <r>
      <rPr>
        <b/>
        <sz val="11"/>
        <rFont val="Open Sans Condensed"/>
      </rPr>
      <t>y</t>
    </r>
    <r>
      <rPr>
        <sz val="11"/>
        <rFont val="Open Sans Condensed"/>
      </rPr>
      <t xml:space="preserve"> si el indicador a cuenta con la desagreación x);</t>
    </r>
    <r>
      <rPr>
        <b/>
        <sz val="11"/>
        <rFont val="Open Sans Condensed"/>
      </rPr>
      <t xml:space="preserve">o </t>
    </r>
    <r>
      <rPr>
        <sz val="11"/>
        <rFont val="Open Sans Condensed"/>
      </rPr>
      <t xml:space="preserve">el Indicador a no requiere la desagregación x </t>
    </r>
    <r>
      <rPr>
        <b/>
        <sz val="11"/>
        <rFont val="Open Sans Condensed"/>
      </rPr>
      <t>y</t>
    </r>
    <r>
      <rPr>
        <sz val="11"/>
        <rFont val="Open Sans Condensed"/>
      </rPr>
      <t xml:space="preserve"> si el indicador a no cuenta con la desagreación 
=SI(O(Y(V2="x";G2="x");Y(V2="";G2=""));"Cumple";"No cumple")
=Y(AD2="Cumple";AE2="Cumple";AF2="Cumple";AG2="Cumple";AH2="Cumple";AI2="Cumple";AJ2="Cumple")
</t>
    </r>
  </si>
  <si>
    <r>
      <t>Fuente</t>
    </r>
    <r>
      <rPr>
        <sz val="8"/>
        <color theme="1"/>
        <rFont val="Open Sans Condensed"/>
      </rPr>
      <t xml:space="preserve">: INEC, Estadísticas Demográficas, 2010-2016. </t>
    </r>
  </si>
  <si>
    <t>Costa Rica: Tasa de mortalidad de niños y niñas menores de 5 años por 1 000 nacidos vivos, 2010-2022</t>
  </si>
  <si>
    <t>Fuente: Instituto Nacional de Estadística y Censos, Estadísticas vitales, 2010 - 2022.</t>
  </si>
  <si>
    <t>Tasa de mortalidad de niños y niñas menores de 5 años  por 1 000 nacidos vivos</t>
  </si>
  <si>
    <r>
      <rPr>
        <b/>
        <sz val="11"/>
        <color indexed="8"/>
        <rFont val="Open Sans Condensed"/>
      </rPr>
      <t>Mortalidad de niños y niñas</t>
    </r>
    <r>
      <rPr>
        <sz val="11"/>
        <color theme="1"/>
        <rFont val="Open Sans Condensed"/>
      </rPr>
      <t xml:space="preserve">:  niños y niñas nacidos que han muerto antes de cumplir la edad exacta de 5 años, expresada por 1 000 nacidos vivos.
</t>
    </r>
    <r>
      <rPr>
        <b/>
        <sz val="11"/>
        <color indexed="8"/>
        <rFont val="Open Sans Condensed"/>
      </rPr>
      <t>Defunción</t>
    </r>
    <r>
      <rPr>
        <sz val="11"/>
        <color theme="1"/>
        <rFont val="Open Sans Condensed"/>
      </rPr>
      <t>: es la desaparición permanente de todo tipo de signo de vida, cualquiera que sea el tiempo transcurrido desde el nacimiento. Por tanto, esta definición excluye defunciones fetales.</t>
    </r>
  </si>
  <si>
    <t>INEC-Costa Rica. Estadísticas vitales.</t>
  </si>
  <si>
    <t>Estadísticas vitales</t>
  </si>
  <si>
    <t>De acuerdo a las Naciones Unidas, este indicador se requiere con las siguientes desagregaciones: lugar de residencia / sexo / nivel socioeconómico.  También por causa de muerte</t>
  </si>
  <si>
    <t>(506) 2527 - 1018</t>
  </si>
  <si>
    <t>Edad en días y semanas</t>
  </si>
  <si>
    <t>Grupos de causas de defunción</t>
  </si>
  <si>
    <t>Costa Rica: Tasa de mortalidad neonatal por 1 000 nacidos vivos, 2010 - 2022</t>
  </si>
  <si>
    <t>Fuente: Instituto Nacional de Estadística y Censo, Estadísticas vitales, 2010 - 2022.</t>
  </si>
  <si>
    <t>Tasa de mortalidad neonatal  por 1 000 nacidos vivos</t>
  </si>
  <si>
    <r>
      <rPr>
        <b/>
        <sz val="11"/>
        <color indexed="8"/>
        <rFont val="Open Sans Condensed"/>
      </rPr>
      <t>Tasa de mortalidad neonatal</t>
    </r>
    <r>
      <rPr>
        <sz val="11"/>
        <color theme="1"/>
        <rFont val="Open Sans Condensed"/>
      </rPr>
      <t xml:space="preserve">: se refiere a las defunciones ocurridas en los primeros 28 días de vida, el cual es considerado el perido de mayor riesgo.
La mortalidad neonatal  pueden subdividirse en  muertes neonatales tempranas que se producen durante los primeros 7 días de vida y las muertes neonatales tardías, que se producen a partir del día 7, pero antes de cumplir los 28 días de vida.
</t>
    </r>
    <r>
      <rPr>
        <b/>
        <sz val="11"/>
        <color indexed="8"/>
        <rFont val="Open Sans Condensed"/>
      </rPr>
      <t>Defunción:</t>
    </r>
    <r>
      <rPr>
        <sz val="11"/>
        <color theme="1"/>
        <rFont val="Open Sans Condensed"/>
      </rPr>
      <t xml:space="preserve"> es la desaparición permanente de todo tipo de signo de vida, cualquiera que sea el tiempo transcurrido desde el nacimiento. Por tanto, esta definición excluye defunciones fetales.</t>
    </r>
  </si>
  <si>
    <t>De acuerdo a las Naciones Unidas, este indicador se requiere con las siguientes desagregaciones: edad en días y en semanas / peso al nacer / lugar de residencia / sexo / nivel socioeconómico</t>
  </si>
  <si>
    <t>Fuente: Instituto Nacional de Estadística y Censos,  Estadísticas vitales, 2010 - 2022.</t>
  </si>
  <si>
    <t>Tasa de mortalidad entre  30  y  70 años atribuida a las enfermedades cardiovasculares, el cáncer, la diabetes o las enfermedades respiratorias crónicas (ECNT), por 1 000 habitantes</t>
  </si>
  <si>
    <r>
      <rPr>
        <b/>
        <sz val="11"/>
        <color indexed="8"/>
        <rFont val="Open Sans Condensed"/>
      </rPr>
      <t xml:space="preserve">Enfermedades crónicas no transmisible (ECNT): </t>
    </r>
    <r>
      <rPr>
        <sz val="11"/>
        <color theme="1"/>
        <rFont val="Open Sans Condensed"/>
      </rPr>
      <t>dentro de las ECNT que mas muertes producen están las enfermedades cardiovasculares, cáncer, diabetes y las enfermedades pulmunares crónicas.</t>
    </r>
    <r>
      <rPr>
        <b/>
        <sz val="11"/>
        <color indexed="8"/>
        <rFont val="Open Sans Condensed"/>
      </rPr>
      <t xml:space="preserve">
Enfermedades cardiovasculares:</t>
    </r>
    <r>
      <rPr>
        <sz val="11"/>
        <color theme="1"/>
        <rFont val="Open Sans Condensed"/>
      </rPr>
      <t xml:space="preserve"> las enfermedades cardiovasculares se ubican dentro del sistema circulatorio y corresponden a los códigos de la CIE X I 00- I 52.
</t>
    </r>
    <r>
      <rPr>
        <b/>
        <sz val="11"/>
        <color indexed="8"/>
        <rFont val="Open Sans Condensed"/>
      </rPr>
      <t>Cáncer</t>
    </r>
    <r>
      <rPr>
        <sz val="11"/>
        <color theme="1"/>
        <rFont val="Open Sans Condensed"/>
      </rPr>
      <t xml:space="preserve">: tumor maligno, duro o ulceroso, que tiende a invadir y destruir los tejidos orgánicos circundantes. El cáncer es un proceso de crecimiento y diseminación incontrolados de células. Puede aparecer prácticamente en cualquier lugar del cuerpo. El tumor suele invadir el tejido circundante y puede provocar metástasis en puntos distantes del organismo. 
</t>
    </r>
    <r>
      <rPr>
        <b/>
        <sz val="11"/>
        <color indexed="8"/>
        <rFont val="Open Sans Condensed"/>
      </rPr>
      <t xml:space="preserve">Diabetes: </t>
    </r>
    <r>
      <rPr>
        <sz val="11"/>
        <color theme="1"/>
        <rFont val="Open Sans Condensed"/>
      </rPr>
      <t xml:space="preserve">es una enfermedad crónica que aparece cuando el páncreas no produce insulina suficiente o cuando el organismo no utiliza eficazmente la insulina que produce. La insulina es una hormona que regula el azúcar en la sangre. Existen 3 tipos de diabetes; </t>
    </r>
    <r>
      <rPr>
        <b/>
        <sz val="11"/>
        <color theme="1"/>
        <rFont val="Open Sans Condensed"/>
      </rPr>
      <t>diabetes de tipo 1:</t>
    </r>
    <r>
      <rPr>
        <sz val="11"/>
        <color theme="1"/>
        <rFont val="Open Sans Condensed"/>
      </rPr>
      <t xml:space="preserve"> también llamada insulinodependiente, juvenil o de inicio en la infancia, se caracteriza por una producción deficiente de insulina y requiere la administración diaria de esta hormona. Se desconoce aún la causa de la diabetes de tipo 1 y no se puede prevenir con el conocimiento actual; </t>
    </r>
    <r>
      <rPr>
        <b/>
        <sz val="11"/>
        <color theme="1"/>
        <rFont val="Open Sans Condensed"/>
      </rPr>
      <t>d</t>
    </r>
    <r>
      <rPr>
        <b/>
        <sz val="11"/>
        <color indexed="8"/>
        <rFont val="Open Sans Condensed"/>
      </rPr>
      <t>iabetes de tipo 2:</t>
    </r>
    <r>
      <rPr>
        <sz val="11"/>
        <color theme="1"/>
        <rFont val="Open Sans Condensed"/>
      </rPr>
      <t xml:space="preserve"> también llamada no insulinodependiente o de inicio en la edad adulta, se debe a una utilización ineficaz de la insulina . Este tipo representa la mayoría de los casos mundiales  y se debe en gran medida a un peso corporal excesivo y a la inactividad física y </t>
    </r>
    <r>
      <rPr>
        <b/>
        <sz val="11"/>
        <color theme="1"/>
        <rFont val="Open Sans Condensed"/>
      </rPr>
      <t>d</t>
    </r>
    <r>
      <rPr>
        <b/>
        <sz val="11"/>
        <color indexed="8"/>
        <rFont val="Open Sans Condensed"/>
      </rPr>
      <t xml:space="preserve">iabetes gestacional: </t>
    </r>
    <r>
      <rPr>
        <sz val="11"/>
        <color theme="1"/>
        <rFont val="Open Sans Condensed"/>
      </rPr>
      <t xml:space="preserve">se caracteriza por hiperglucemia (aumento del azúcar en la sangre) que aparece durante el embarazo y alcanza valores que, pese a ser superiores a los normales, son inferiores a los establecidos para diagnosticar una diabetes. Las mujeres con diabetes gestacional corren mayor riesgo de sufrir complicaciones durante el embarazo y el parto. 
</t>
    </r>
    <r>
      <rPr>
        <b/>
        <sz val="11"/>
        <color indexed="8"/>
        <rFont val="Open Sans Condensed"/>
      </rPr>
      <t>Enfermedades respiratorias crónicas,</t>
    </r>
    <r>
      <rPr>
        <sz val="11"/>
        <color theme="1"/>
        <rFont val="Open Sans Condensed"/>
      </rPr>
      <t xml:space="preserve"> ERC: son enfermedades crónicas de las vías respiratorias y otras estructuras del pulmón. El asma, la enfermedad pulmonar obstructiva crónica (EPOC), las alergias respiratorias, las enfermedades pulmonares de origen laboral y la hipertensión pulmonar son algunas de las más frecuentes.
</t>
    </r>
    <r>
      <rPr>
        <b/>
        <sz val="11"/>
        <color indexed="8"/>
        <rFont val="Open Sans Condensed"/>
      </rPr>
      <t>Defunción:</t>
    </r>
    <r>
      <rPr>
        <sz val="11"/>
        <color theme="1"/>
        <rFont val="Open Sans Condensed"/>
      </rPr>
      <t xml:space="preserve"> es la desaparición permanente de todo tipo de signo de vida, cualquiera que sea el tiempo transcurrido desde el nacimiento. Por tanto, esta definición excluye defunciones fetales.</t>
    </r>
  </si>
  <si>
    <r>
      <t xml:space="preserve">Donde </t>
    </r>
    <r>
      <rPr>
        <b/>
        <sz val="11"/>
        <color indexed="8"/>
        <rFont val="Open Sans Condensed"/>
      </rPr>
      <t>i</t>
    </r>
    <r>
      <rPr>
        <sz val="11"/>
        <color indexed="8"/>
        <rFont val="Open Sans Condensed"/>
      </rPr>
      <t>: Causa de muerte
i.1. Enfermedades cardiovasculares
i.2. Cáncer
i.3. Diabetes
i.4. Enfermedades respiratorias crónicas.</t>
    </r>
  </si>
  <si>
    <t>El metadato indica que el denominador es la población exacta a la edad de 30 años, pero nos parece que debe ser de 30 a 69 años.
De acuerdo a las Naciones Unidas, este indicador se requiere con las siguientes desagregaciones: lugar de residencia / sexo.</t>
  </si>
  <si>
    <t>Costa Rica. Porcentaje de nacimientos atendidos por personal de salud calificado, 2010 - 2022</t>
  </si>
  <si>
    <t>Tasa de mortalidad por suicidio por 100 000 habitantes</t>
  </si>
  <si>
    <t>75 años y más</t>
  </si>
  <si>
    <r>
      <t>2022</t>
    </r>
    <r>
      <rPr>
        <vertAlign val="superscript"/>
        <sz val="11"/>
        <color theme="1"/>
        <rFont val="Open Sans Condensed"/>
      </rPr>
      <t>b/</t>
    </r>
  </si>
  <si>
    <t>1/ El denominador de la tasa es la población de 10 a 14 años y en el numerador se incluyen los suicidios de menores de 10 años.</t>
  </si>
  <si>
    <t>b/ Datos preliminares.</t>
  </si>
  <si>
    <t>Costa Rica: Tasa de mortalidad por suicidio por 100 000 habitantes</t>
  </si>
  <si>
    <t>Costa Rica. Tasa de mortalidad por suicidio por cada 100 000 habitantes, 2010 - 2022</t>
  </si>
  <si>
    <r>
      <rPr>
        <b/>
        <sz val="11"/>
        <color indexed="8"/>
        <rFont val="Open Sans Condensed"/>
      </rPr>
      <t xml:space="preserve">Suicidio: </t>
    </r>
    <r>
      <rPr>
        <sz val="11"/>
        <color theme="1"/>
        <rFont val="Open Sans Condensed"/>
      </rPr>
      <t xml:space="preserve">acto por el que una persona de forma deliberada se provoca la muerte
</t>
    </r>
    <r>
      <rPr>
        <b/>
        <sz val="11"/>
        <color indexed="8"/>
        <rFont val="Open Sans Condensed"/>
      </rPr>
      <t xml:space="preserve">Defunción: </t>
    </r>
    <r>
      <rPr>
        <sz val="11"/>
        <color theme="1"/>
        <rFont val="Open Sans Condensed"/>
      </rPr>
      <t>es la desaparición permanente de todo tipo de signo de vida, cualquiera que sea el tiempo transcurrido desde el nacimiento. Por tanto, esta definición excluye defunciones fetales.</t>
    </r>
  </si>
  <si>
    <t>De acuerdo a las Naciones Unidas, este indicador se requiere con las siguientes desagregaciones: lugar de residencia / edad / sexo</t>
  </si>
  <si>
    <t xml:space="preserve"> 5 - 9</t>
  </si>
  <si>
    <t xml:space="preserve"> 10 - 14</t>
  </si>
  <si>
    <t>Costa Rica: Tasa de mortalidad por lesiones debidas a accidentes de tránsito por 100 000 habitantes</t>
  </si>
  <si>
    <t>Costa Rica: Tasa de mortalidad por lesiones debidas a accidentes de tránsito por cada 100 000 habitantes, 2010 - 2022</t>
  </si>
  <si>
    <t>Tasa de mortalidad por accidentes de tránsito por 100 000 habitantes</t>
  </si>
  <si>
    <t>De acuerdo a las Naciones Unidas, este indicador se requiere con las siguientes desagregaciones: edad /sexo / motor de vehículo / estatus económico</t>
  </si>
  <si>
    <t>Dr. Rodrigo Marín Rodríguez</t>
  </si>
  <si>
    <t>(506) 22210183   Ext. 130</t>
  </si>
  <si>
    <t>rodrigo.marin@misalud.go.cr</t>
  </si>
  <si>
    <t>Costa Rica: Número anual de nacimientos en mujeres adolescentes (10 - 19 años) por 1 000 mujeres en el mismo grupo de edad.</t>
  </si>
  <si>
    <t>Costa Rica: Tasa de fecundidad adolescente de mujeres de 10 a 19 años por cada 1 000 mujeres del mismo grupo de edad, 2010 - 2022</t>
  </si>
  <si>
    <t>Número anual de nacimientos en mujeres adolescentes (10 - 19 años) por 1 000 mujeres en el mismo grupo de edad</t>
  </si>
  <si>
    <r>
      <t xml:space="preserve">Número anual de nacimientos en mujeres adolescentes (10 - 14 años; 15 - 19 años) por 1 000 mujeres en el mismo grupo de edad.
</t>
    </r>
    <r>
      <rPr>
        <b/>
        <sz val="11"/>
        <color indexed="8"/>
        <rFont val="Open Sans Condensed"/>
      </rPr>
      <t>Nacimiento:</t>
    </r>
    <r>
      <rPr>
        <sz val="11"/>
        <color theme="1"/>
        <rFont val="Open Sans Condensed"/>
      </rPr>
      <t xml:space="preserve"> es la expulsión o extracción completa del cuerpo de la madre, prescindiendo de la duración del embarazo, de un producto de la concepción que, después de tal separación, respire o manifieste cualquier otro signo de vida, tal como el latido del corazón, pulsaciones del cordón umbilical o movimiento efectivo de músculos voluntarios, haya o no haya sido cortado el cordón umbilical y esté o no unida la placenta; cada producto de tal alumbramiento se considera nacido. Todos los niños nacidos deben registrarse y considerarse como tales, cualquiera que sea el período de gestación y esté vivo o muerto en el momento de ser registrado, y si mueren en cualquier momento posterior al nacimiento, deben además registrarse y computarse como defunción.</t>
    </r>
  </si>
  <si>
    <t>● Número de nacimientos vivos en mujeres de 10 - 19 años.
● Total de mujeres de 10 - 19 años.</t>
  </si>
  <si>
    <t>El denominador de las desagegaciones estado de unión y condición de actividad es la población femenina de 10 - 19 años.</t>
  </si>
  <si>
    <t>Costa Rica: Tasa de mortalidad por condiciones atribuidas a la contaminación de los hogares y del aire en el ambiente por 100 000 habitantes, 2010 - 2022</t>
  </si>
  <si>
    <t>Fuente: Instituto Nacional de Estadística y Censos, Estadísticas vitales, 2010 - 2022</t>
  </si>
  <si>
    <t>0  -  4</t>
  </si>
  <si>
    <t>15  -  19</t>
  </si>
  <si>
    <t>20  -  24</t>
  </si>
  <si>
    <t>25  -  29</t>
  </si>
  <si>
    <t>30  -  34</t>
  </si>
  <si>
    <t>35  -  39</t>
  </si>
  <si>
    <t>40  -  44</t>
  </si>
  <si>
    <t>45  -  49</t>
  </si>
  <si>
    <t>50  -  54</t>
  </si>
  <si>
    <t>55  -  59</t>
  </si>
  <si>
    <t>60  -  64</t>
  </si>
  <si>
    <t>65  -  69</t>
  </si>
  <si>
    <t>70  -  74</t>
  </si>
  <si>
    <t>Costa Rica: Tasa de mortalidad por diarrea y gastroenteritis de presunto origen infeccioso por cada 100 000 habitantes, 2010 - 2022</t>
  </si>
  <si>
    <t>El indicador que el país proveerá es un proxi medido a través de la tasa de mortalidad por diarreas y gastroenteritis presuntamente infecciosas.</t>
  </si>
  <si>
    <t>III. Información del Contacto (DSA) - Ministerio de Salud</t>
  </si>
  <si>
    <t>(506) 2233 - 6922</t>
  </si>
  <si>
    <t>Costa Rica: Tasa de mortalidad por envenenamiento accidental por, y exposición a sustancias nocivas, por 100 000 habitantes, 2010-2022</t>
  </si>
  <si>
    <r>
      <t>14.6 De aquí a 2020, prohibir ciertas formas de subvenciones a la pesca que contribuyen a la sobrecapacidad y la pesca excesiva, eliminar las subvenciones que contribuyen a la pesca ilegal, no declarada y no reglamentada y abstenerse de introducir nuevas subvenciones de esa índole, reconociendo que la negociación sobre las subvenciones a la pesca en el marco de la Organización Mundial del Comercio debe incluir un trato especial y diferenciado, apropiado y efectivo para los países en desarrollo y los países menos adelantados</t>
    </r>
    <r>
      <rPr>
        <vertAlign val="superscript"/>
        <sz val="12"/>
        <color theme="1"/>
        <rFont val="Open Sans SemiCondensed"/>
      </rPr>
      <t>4</t>
    </r>
  </si>
  <si>
    <t>Costa Rica: Prevalencia de la malnutrición (peso para la estatura, desviación típica &gt; +2 o &lt; -2 de</t>
  </si>
  <si>
    <t xml:space="preserve"> la mediana de los patrones de crecimiento infantil de la OMS) entre los niños menores de 5 años, </t>
  </si>
  <si>
    <t>desglosada por tipo (emaciación y sobrepeso), 2018</t>
  </si>
  <si>
    <t>Costa Rica: Porcentaje del gasto público consolidado del  sector</t>
  </si>
  <si>
    <t xml:space="preserve"> agropecuario respecto al gasto total consolidado del Sector Público</t>
  </si>
  <si>
    <t xml:space="preserve">Costa Rica: Tasa de incidencia de </t>
  </si>
  <si>
    <t>tuberculosis por cada 100 000 habitantes</t>
  </si>
  <si>
    <t>de malaria por cada 1 000 habitantes</t>
  </si>
  <si>
    <t xml:space="preserve"> de casos autóctonos de malaria</t>
  </si>
  <si>
    <t>Costa Rica: Incidencia parasitaria anual (IPA)</t>
  </si>
  <si>
    <t xml:space="preserve">Costa Rica: Incidencia parasitaria anual </t>
  </si>
  <si>
    <t>hepatitis B por cada 100 000 habitantes</t>
  </si>
  <si>
    <t>Costa Rica: Tasa de mortalidad entre 30 y 70 años atribuida a las enfermedades cardiovasculares,</t>
  </si>
  <si>
    <r>
      <t>Menos de 15 años</t>
    </r>
    <r>
      <rPr>
        <b/>
        <vertAlign val="superscript"/>
        <sz val="11"/>
        <rFont val="Open Sans Condensed"/>
      </rPr>
      <t>1/</t>
    </r>
  </si>
  <si>
    <t xml:space="preserve">Costa Rica: Porcentaje de cobertura de intervenciones  con tratamiento (farmacológico, psicosocial y servicios de </t>
  </si>
  <si>
    <t xml:space="preserve">rehabilitación y pos tratamiento) por trastornos de uso indebido de PSA del total de necesitados de atención medica </t>
  </si>
  <si>
    <t xml:space="preserve">especializada; por sexo y grupos de edad  </t>
  </si>
  <si>
    <t xml:space="preserve">b. Costa Rica: Consumo per cápita de alcohol de la población de más de </t>
  </si>
  <si>
    <t xml:space="preserve">Costa Rica: Porcentaje de mujeres entre 15 a 49 años en unión que usan métodos aticonceptivo, </t>
  </si>
  <si>
    <t>por tipo de anticonceptivo</t>
  </si>
  <si>
    <r>
      <rPr>
        <b/>
        <sz val="11"/>
        <color theme="1"/>
        <rFont val="Open Sans Condensed"/>
      </rPr>
      <t>1.</t>
    </r>
    <r>
      <rPr>
        <sz val="11"/>
        <color theme="1"/>
        <rFont val="Open Sans Condensed"/>
      </rPr>
      <t xml:space="preserve"> A partir del año 2018, la metodología y sistema de cuantificación de los beneficiarios pasó a realizarse de otra forma, lo que puede ocasionar en algunos programas diferencias significativas con respecto al año anterior. </t>
    </r>
  </si>
  <si>
    <r>
      <rPr>
        <b/>
        <sz val="11"/>
        <color theme="1"/>
        <rFont val="Open Sans Condensed"/>
      </rPr>
      <t xml:space="preserve">2. Total de beneficiarios = </t>
    </r>
    <r>
      <rPr>
        <sz val="11"/>
        <color theme="1"/>
        <rFont val="Open Sans Condensed"/>
      </rPr>
      <t xml:space="preserve">Se actualiza el dato del año 2019 y queda pendiente la incorporación del dato del año 2020 en la próxima actualización. </t>
    </r>
  </si>
  <si>
    <r>
      <rPr>
        <b/>
        <sz val="11"/>
        <color theme="1"/>
        <rFont val="Open Sans Condensed"/>
      </rPr>
      <t xml:space="preserve">3. BANHVI= </t>
    </r>
    <r>
      <rPr>
        <sz val="11"/>
        <color theme="1"/>
        <rFont val="Open Sans Condensed"/>
      </rPr>
      <t>Los datos corresponden a los bonos entregados.</t>
    </r>
  </si>
  <si>
    <r>
      <rPr>
        <b/>
        <sz val="11"/>
        <color theme="1"/>
        <rFont val="Open Sans Condensed"/>
      </rPr>
      <t>4. CCSS =</t>
    </r>
    <r>
      <rPr>
        <sz val="11"/>
        <color theme="1"/>
        <rFont val="Open Sans Condensed"/>
      </rPr>
      <t xml:space="preserve"> El dato incluye los beneficiarios de los siguientes programas: Asegurados por el Estado, Régimen No Contributivo y Pacientes en Fase Terminal.</t>
    </r>
  </si>
  <si>
    <r>
      <t>5. CONAPDIS =</t>
    </r>
    <r>
      <rPr>
        <sz val="11"/>
        <color theme="1"/>
        <rFont val="Open Sans Condensed"/>
      </rPr>
      <t xml:space="preserve"> A partir del año 2020 el dato incorpora los beneficiarios de los siguientes programas: Pobreza y Discapacidad / Autonomía Personal.</t>
    </r>
  </si>
  <si>
    <r>
      <t xml:space="preserve">6. FONABE = </t>
    </r>
    <r>
      <rPr>
        <sz val="11"/>
        <color theme="1"/>
        <rFont val="Open Sans Condensed"/>
      </rPr>
      <t xml:space="preserve">A partir del año 2020, el programa únicamente tiene el siguiente producto " Post-secundaria regular". </t>
    </r>
  </si>
  <si>
    <r>
      <rPr>
        <b/>
        <sz val="11"/>
        <color theme="1"/>
        <rFont val="Open Sans Condensed"/>
      </rPr>
      <t>7. Ministerio de Salud=</t>
    </r>
    <r>
      <rPr>
        <sz val="11"/>
        <color theme="1"/>
        <rFont val="Open Sans Condensed"/>
      </rPr>
      <t xml:space="preserve"> El dato incluye los beneficiarios de los siguientes programas: CEN CINAI (El dato del año 2020 incorpora los beneficiarios del producto "Leche en polvo fortificada inst. para madres ") y SANEBAR (El dato del año 2020 modifica el dato de familias a personas). </t>
    </r>
  </si>
  <si>
    <r>
      <rPr>
        <b/>
        <sz val="11"/>
        <color theme="1"/>
        <rFont val="Open Sans Condensed"/>
      </rPr>
      <t xml:space="preserve">8. MTSS = </t>
    </r>
    <r>
      <rPr>
        <sz val="11"/>
        <color theme="1"/>
        <rFont val="Open Sans Condensed"/>
      </rPr>
      <t xml:space="preserve">El dato incluye los beneficiarios de los siguientes programas: PRONAE y PRONAMYPE. </t>
    </r>
  </si>
  <si>
    <r>
      <rPr>
        <b/>
        <sz val="11"/>
        <color theme="1"/>
        <rFont val="Open Sans Condensed"/>
      </rPr>
      <t>9. ICODER e INAMU =</t>
    </r>
    <r>
      <rPr>
        <sz val="11"/>
        <color theme="1"/>
        <rFont val="Open Sans Condensed"/>
      </rPr>
      <t xml:space="preserve"> La Desaf  está en el proceso de recopilación de los datos de estas dos instituciones / Se están incorporando al Sistema de Indicadores de la institución. </t>
    </r>
  </si>
  <si>
    <r>
      <rPr>
        <b/>
        <sz val="11"/>
        <color theme="1"/>
        <rFont val="Open Sans Condensed"/>
      </rPr>
      <t xml:space="preserve">10. </t>
    </r>
    <r>
      <rPr>
        <sz val="11"/>
        <color theme="1"/>
        <rFont val="Open Sans Condensed"/>
      </rPr>
      <t>El dato de la población total se extrae del INEC. Proyecciones Nacionales 2011 - 2050.</t>
    </r>
  </si>
  <si>
    <r>
      <t xml:space="preserve">Huracán Eta </t>
    </r>
    <r>
      <rPr>
        <vertAlign val="superscript"/>
        <sz val="11"/>
        <color theme="1"/>
        <rFont val="Open Sans Condensed"/>
      </rPr>
      <t>1/ 2/</t>
    </r>
  </si>
  <si>
    <r>
      <t xml:space="preserve">Coronavirus </t>
    </r>
    <r>
      <rPr>
        <vertAlign val="superscript"/>
        <sz val="11"/>
        <color theme="1"/>
        <rFont val="Open Sans Condensed"/>
      </rPr>
      <t>2/</t>
    </r>
  </si>
  <si>
    <r>
      <rPr>
        <vertAlign val="superscript"/>
        <sz val="11"/>
        <color theme="1"/>
        <rFont val="Open Sans Condensed"/>
      </rPr>
      <t xml:space="preserve">a/ </t>
    </r>
    <r>
      <rPr>
        <sz val="11"/>
        <color theme="1"/>
        <rFont val="Open Sans Condensed"/>
      </rPr>
      <t>Se refiere a los efectos indirectos del Huracan Eta</t>
    </r>
  </si>
  <si>
    <r>
      <rPr>
        <vertAlign val="superscript"/>
        <sz val="11"/>
        <color theme="1"/>
        <rFont val="Open Sans Condensed"/>
      </rPr>
      <t xml:space="preserve">b/ </t>
    </r>
    <r>
      <rPr>
        <sz val="11"/>
        <color theme="1"/>
        <rFont val="Open Sans Condensed"/>
      </rPr>
      <t>En el 2021 todavía se cuantifican pérdidas por estos eventos, las cuales se indicarán para el siguiente reporte</t>
    </r>
  </si>
  <si>
    <t>Costa Rica: Prevalencia de la subalimentación</t>
  </si>
  <si>
    <t xml:space="preserve"> (%) (promedio de 3 años)</t>
  </si>
  <si>
    <r>
      <t>20491</t>
    </r>
    <r>
      <rPr>
        <vertAlign val="superscript"/>
        <sz val="11"/>
        <color theme="1"/>
        <rFont val="Open Sans Condensed"/>
      </rPr>
      <t>1/</t>
    </r>
  </si>
  <si>
    <r>
      <t>Costa Rica. Razón de mortalidad materna (RMM), 2010 - 2022</t>
    </r>
    <r>
      <rPr>
        <b/>
        <vertAlign val="superscript"/>
        <sz val="12"/>
        <color theme="1"/>
        <rFont val="Open Sans Condensed"/>
      </rPr>
      <t>a/</t>
    </r>
  </si>
  <si>
    <t>el cáncer, la diabetes o las enfermedades respiratorias crónicas (ECNT) por cada 1 000 habitantes, 2010-2022</t>
  </si>
  <si>
    <t xml:space="preserve">Costa Rica: Porcentaje de cobertura de intervenciones con tratamiento por trastornos </t>
  </si>
  <si>
    <t xml:space="preserve">Costa Rica: Porcentaje de personas de 12 a 70 años, residentes en hogares, que mostraron </t>
  </si>
  <si>
    <t xml:space="preserve">VER: INDICADOR ENCUESTA MUJER, NIÑEZ Y ADOLESCENCIA </t>
  </si>
  <si>
    <t>Costa Rica: Porcentaje de mujeres (casadas actualmente o en unión) que están usando: (o cuya pareja está usando), metodos anticonceptivos modernos 2018</t>
  </si>
  <si>
    <r>
      <rPr>
        <b/>
        <sz val="11"/>
        <color theme="1"/>
        <rFont val="Open Sans Condensed"/>
      </rPr>
      <t xml:space="preserve">1- </t>
    </r>
    <r>
      <rPr>
        <sz val="11"/>
        <color theme="1"/>
        <rFont val="Open Sans Condensed"/>
      </rPr>
      <t xml:space="preserve"> se estima  para cada hogar el  cociente de gasto en salud (rh) 
                                    </t>
    </r>
    <r>
      <rPr>
        <b/>
        <sz val="11"/>
        <color theme="1"/>
        <rFont val="Open Sans Condensed"/>
      </rPr>
      <t>rh</t>
    </r>
    <r>
      <rPr>
        <sz val="11"/>
        <color theme="1"/>
        <rFont val="Open Sans Condensed"/>
      </rPr>
      <t xml:space="preserve">=(hh_hexpcapd)/(hh_expcapd)  
</t>
    </r>
    <r>
      <rPr>
        <b/>
        <i/>
        <sz val="11"/>
        <color theme="1"/>
        <rFont val="Open Sans Condensed"/>
      </rPr>
      <t>donde:</t>
    </r>
    <r>
      <rPr>
        <sz val="11"/>
        <color theme="1"/>
        <rFont val="Open Sans Condensed"/>
      </rPr>
      <t xml:space="preserve"> 
hh_hexpcapd:  gasto per capita diario en salud   
hh_expcapd: total gasto de consumo diario per cápita
</t>
    </r>
    <r>
      <rPr>
        <b/>
        <sz val="11"/>
        <color theme="1"/>
        <rFont val="Open Sans Condensed"/>
      </rPr>
      <t xml:space="preserve">2-  </t>
    </r>
    <r>
      <rPr>
        <sz val="11"/>
        <color theme="1"/>
        <rFont val="Open Sans Condensed"/>
      </rPr>
      <t xml:space="preserve">Se calculan los  números representativos por persona (wh), multiplicando la ponderacion de la muestra de hogar por el tamaño del mismo:
                                </t>
    </r>
    <r>
      <rPr>
        <b/>
        <i/>
        <sz val="11"/>
        <color theme="1"/>
        <rFont val="Open Sans Condensed"/>
      </rPr>
      <t>wh</t>
    </r>
    <r>
      <rPr>
        <b/>
        <sz val="11"/>
        <color theme="1"/>
        <rFont val="Open Sans Condensed"/>
      </rPr>
      <t xml:space="preserve"> = </t>
    </r>
    <r>
      <rPr>
        <i/>
        <sz val="11"/>
        <color theme="1"/>
        <rFont val="Open Sans Condensed"/>
      </rPr>
      <t xml:space="preserve">hhwh *hhsizeh
hhwh:  </t>
    </r>
    <r>
      <rPr>
        <sz val="11"/>
        <color theme="1"/>
        <rFont val="Open Sans Condensed"/>
      </rPr>
      <t>factor de expansión del conglomerado (UPM)</t>
    </r>
    <r>
      <rPr>
        <i/>
        <sz val="11"/>
        <color theme="1"/>
        <rFont val="Open Sans Condensed"/>
      </rPr>
      <t xml:space="preserve">
hhsiseh:  </t>
    </r>
    <r>
      <rPr>
        <sz val="11"/>
        <color theme="1"/>
        <rFont val="Open Sans Condensed"/>
      </rPr>
      <t xml:space="preserve">número de miembros del hogar
</t>
    </r>
    <r>
      <rPr>
        <b/>
        <sz val="11"/>
        <color theme="1"/>
        <rFont val="Open Sans Condensed"/>
      </rPr>
      <t>3</t>
    </r>
    <r>
      <rPr>
        <sz val="11"/>
        <color theme="1"/>
        <rFont val="Open Sans Condensed"/>
      </rPr>
      <t xml:space="preserve">- Se calcula la proporción de población con gasto catastrófico en salud repecto a la población total: 
Ods 3.8.2 (0,25) =  ∑  wh1(rh&gt;0,25)  
</t>
    </r>
    <r>
      <rPr>
        <b/>
        <sz val="11"/>
        <color theme="1"/>
        <rFont val="Open Sans Condensed"/>
      </rPr>
      <t xml:space="preserve">h: </t>
    </r>
    <r>
      <rPr>
        <sz val="11"/>
        <color theme="1"/>
        <rFont val="Open Sans Condensed"/>
      </rPr>
      <t xml:space="preserve"> denota al hogar, 
</t>
    </r>
    <r>
      <rPr>
        <b/>
        <sz val="11"/>
        <color theme="1"/>
        <rFont val="Open Sans Condensed"/>
      </rPr>
      <t xml:space="preserve"> 1 (rh&gt;0,25)  </t>
    </r>
    <r>
      <rPr>
        <sz val="11"/>
        <color theme="1"/>
        <rFont val="Open Sans Condensed"/>
      </rPr>
      <t xml:space="preserve">es la función de indicador que es igual a 1 si la razón de gasto excede el corte de  0,25 (umbral) y es igual a 0 de otro modo
</t>
    </r>
    <r>
      <rPr>
        <b/>
        <sz val="11"/>
        <color theme="1"/>
        <rFont val="Open Sans Condensed"/>
      </rPr>
      <t>wh:</t>
    </r>
    <r>
      <rPr>
        <sz val="11"/>
        <color theme="1"/>
        <rFont val="Open Sans Condensed"/>
      </rPr>
      <t xml:space="preserve"> ponderaciones para población
</t>
    </r>
  </si>
  <si>
    <r>
      <t>Puntuación del Índice de desarrollo temprano infantil</t>
    </r>
    <r>
      <rPr>
        <vertAlign val="superscript"/>
        <sz val="11"/>
        <rFont val="Open Sans Condensed"/>
      </rPr>
      <t>1</t>
    </r>
  </si>
  <si>
    <r>
      <rPr>
        <b/>
        <vertAlign val="superscript"/>
        <sz val="11"/>
        <rFont val="Open Sans Condensed"/>
      </rPr>
      <t xml:space="preserve">1 </t>
    </r>
    <r>
      <rPr>
        <b/>
        <sz val="11"/>
        <rFont val="Open Sans Condensed"/>
      </rPr>
      <t>Indicador MICS TC.53- Índice de desarrollo temprano infantil; Indicador ODS 4.2.1</t>
    </r>
  </si>
  <si>
    <t>4.7.1 Grado en que i) la educación para la ciudadanía mundial y ii) la educación para el desarrollo sostenible se incorporan en a) las políticas nacionales de educación, b) los planes de estudio, c) la formación del profesorado y d) la evaluación de los estudiantes</t>
  </si>
  <si>
    <r>
      <t xml:space="preserve">a) Electricidad </t>
    </r>
    <r>
      <rPr>
        <b/>
        <vertAlign val="superscript"/>
        <sz val="11"/>
        <rFont val="Open Sans Condensed"/>
      </rPr>
      <t>1/</t>
    </r>
  </si>
  <si>
    <r>
      <t xml:space="preserve">b) Computadoras conectadas a internet con fines pedagógicos </t>
    </r>
    <r>
      <rPr>
        <b/>
        <vertAlign val="superscript"/>
        <sz val="11"/>
        <rFont val="Open Sans Condensed"/>
      </rPr>
      <t>2/</t>
    </r>
  </si>
  <si>
    <r>
      <t xml:space="preserve">c) Computadoras con fines pedagógicos </t>
    </r>
    <r>
      <rPr>
        <b/>
        <vertAlign val="superscript"/>
        <sz val="11"/>
        <rFont val="Open Sans Condensed"/>
      </rPr>
      <t>3/</t>
    </r>
  </si>
  <si>
    <r>
      <t xml:space="preserve">d) Infraestructura adaptada </t>
    </r>
    <r>
      <rPr>
        <b/>
        <vertAlign val="superscript"/>
        <sz val="11"/>
        <rFont val="Open Sans Condensed"/>
      </rPr>
      <t>4/</t>
    </r>
  </si>
  <si>
    <r>
      <t xml:space="preserve">e)Agua </t>
    </r>
    <r>
      <rPr>
        <b/>
        <vertAlign val="superscript"/>
        <sz val="11"/>
        <rFont val="Open Sans Condensed"/>
      </rPr>
      <t>5/</t>
    </r>
  </si>
  <si>
    <r>
      <t>f) Inodoros</t>
    </r>
    <r>
      <rPr>
        <b/>
        <vertAlign val="superscript"/>
        <sz val="11"/>
        <rFont val="Open Sans Condensed"/>
      </rPr>
      <t xml:space="preserve"> 6/</t>
    </r>
  </si>
  <si>
    <r>
      <t xml:space="preserve">g) Lavatorios </t>
    </r>
    <r>
      <rPr>
        <b/>
        <vertAlign val="superscript"/>
        <sz val="11"/>
        <rFont val="Open Sans Condensed"/>
      </rPr>
      <t>7/</t>
    </r>
  </si>
  <si>
    <r>
      <t xml:space="preserve">III Ciclo y Educación Diversific. </t>
    </r>
    <r>
      <rPr>
        <b/>
        <vertAlign val="superscript"/>
        <sz val="11"/>
        <rFont val="Open Sans Condensed"/>
      </rPr>
      <t>8/</t>
    </r>
  </si>
  <si>
    <r>
      <rPr>
        <vertAlign val="superscript"/>
        <sz val="11"/>
        <color theme="1"/>
        <rFont val="Open Sans Condensed"/>
      </rPr>
      <t>1/</t>
    </r>
    <r>
      <rPr>
        <sz val="11"/>
        <color theme="1"/>
        <rFont val="Open Sans Condensed"/>
      </rPr>
      <t>Incluye; El esposo, compañero actual, un esposo, compañero anterior, el novio actual y el novio anterior.</t>
    </r>
  </si>
  <si>
    <r>
      <t>Costa Rica: Porcentaje de mujeres de 18 años y más que reportaron haber sido víctimas de  violencia física y violencia sexual en los últimos 12 meses, por parte de su compañero no íntimo</t>
    </r>
    <r>
      <rPr>
        <b/>
        <vertAlign val="superscript"/>
        <sz val="12"/>
        <rFont val="Open Sans Condensed"/>
      </rPr>
      <t>/1</t>
    </r>
    <r>
      <rPr>
        <b/>
        <sz val="12"/>
        <rFont val="Open Sans Condensed"/>
      </rPr>
      <t xml:space="preserve"> actual o anterior</t>
    </r>
  </si>
  <si>
    <r>
      <rPr>
        <vertAlign val="superscript"/>
        <sz val="11"/>
        <color theme="1"/>
        <rFont val="Open Sans Condensed"/>
      </rPr>
      <t>1/</t>
    </r>
    <r>
      <rPr>
        <sz val="11"/>
        <color theme="1"/>
        <rFont val="Open Sans Condensed"/>
      </rPr>
      <t xml:space="preserve">Incluye; Novio actual, novio anterior, otro pariente, otro hombre conocido, amigo o compañero de trabajo y extraño
</t>
    </r>
  </si>
  <si>
    <r>
      <t>Costa Rica: Tiempo efectivo promedio</t>
    </r>
    <r>
      <rPr>
        <b/>
        <vertAlign val="superscript"/>
        <sz val="12"/>
        <rFont val="Open Sans Condensed"/>
      </rPr>
      <t>1/</t>
    </r>
    <r>
      <rPr>
        <b/>
        <sz val="12"/>
        <rFont val="Open Sans Condensed"/>
      </rPr>
      <t xml:space="preserve"> de la población de 12 años y más, por actividades de trabajo doméstico no remunerado y sexo, según grupo de edad, relación de parentesco, estado conyugal y nivel de instrucción, octubre y noviembre 2017</t>
    </r>
  </si>
  <si>
    <r>
      <t>Cuido de otras personas del hogar</t>
    </r>
    <r>
      <rPr>
        <b/>
        <vertAlign val="superscript"/>
        <sz val="11"/>
        <rFont val="Open Sans Condensed"/>
      </rPr>
      <t>2/</t>
    </r>
  </si>
  <si>
    <r>
      <t>01:00</t>
    </r>
    <r>
      <rPr>
        <vertAlign val="superscript"/>
        <sz val="11"/>
        <color theme="1"/>
        <rFont val="Open Sans Condensed"/>
      </rPr>
      <t>a/</t>
    </r>
  </si>
  <si>
    <r>
      <t>01:44</t>
    </r>
    <r>
      <rPr>
        <vertAlign val="superscript"/>
        <sz val="11"/>
        <color theme="1"/>
        <rFont val="Open Sans Condensed"/>
      </rPr>
      <t>a/</t>
    </r>
  </si>
  <si>
    <r>
      <t>02:57</t>
    </r>
    <r>
      <rPr>
        <vertAlign val="superscript"/>
        <sz val="11"/>
        <color theme="1"/>
        <rFont val="Open Sans Condensed"/>
      </rPr>
      <t>a/</t>
    </r>
  </si>
  <si>
    <r>
      <t>03:20</t>
    </r>
    <r>
      <rPr>
        <vertAlign val="superscript"/>
        <sz val="11"/>
        <color theme="1"/>
        <rFont val="Open Sans Condensed"/>
      </rPr>
      <t>a/</t>
    </r>
  </si>
  <si>
    <r>
      <t>05:52</t>
    </r>
    <r>
      <rPr>
        <vertAlign val="superscript"/>
        <sz val="11"/>
        <color theme="1"/>
        <rFont val="Open Sans Condensed"/>
      </rPr>
      <t>a/</t>
    </r>
  </si>
  <si>
    <r>
      <t>02:54</t>
    </r>
    <r>
      <rPr>
        <vertAlign val="superscript"/>
        <sz val="11"/>
        <color theme="1"/>
        <rFont val="Open Sans Condensed"/>
      </rPr>
      <t>a/</t>
    </r>
  </si>
  <si>
    <r>
      <t>01:38</t>
    </r>
    <r>
      <rPr>
        <vertAlign val="superscript"/>
        <sz val="11"/>
        <color theme="1"/>
        <rFont val="Open Sans Condensed"/>
      </rPr>
      <t>a/</t>
    </r>
  </si>
  <si>
    <r>
      <t>03:33</t>
    </r>
    <r>
      <rPr>
        <vertAlign val="superscript"/>
        <sz val="11"/>
        <color theme="1"/>
        <rFont val="Open Sans Condensed"/>
      </rPr>
      <t>a/</t>
    </r>
  </si>
  <si>
    <r>
      <t>01:45</t>
    </r>
    <r>
      <rPr>
        <vertAlign val="superscript"/>
        <sz val="11"/>
        <color theme="1"/>
        <rFont val="Open Sans Condensed"/>
      </rPr>
      <t>a/</t>
    </r>
  </si>
  <si>
    <r>
      <t>06:58</t>
    </r>
    <r>
      <rPr>
        <vertAlign val="superscript"/>
        <sz val="11"/>
        <color theme="1"/>
        <rFont val="Open Sans Condensed"/>
      </rPr>
      <t>a/</t>
    </r>
  </si>
  <si>
    <r>
      <t>01:30</t>
    </r>
    <r>
      <rPr>
        <vertAlign val="superscript"/>
        <sz val="11"/>
        <color theme="1"/>
        <rFont val="Open Sans Condensed"/>
      </rPr>
      <t>a/</t>
    </r>
  </si>
  <si>
    <r>
      <t>04:38</t>
    </r>
    <r>
      <rPr>
        <vertAlign val="superscript"/>
        <sz val="11"/>
        <color theme="1"/>
        <rFont val="Open Sans Condensed"/>
      </rPr>
      <t>a/</t>
    </r>
  </si>
  <si>
    <r>
      <t>02:42</t>
    </r>
    <r>
      <rPr>
        <vertAlign val="superscript"/>
        <sz val="11"/>
        <color theme="1"/>
        <rFont val="Open Sans Condensed"/>
      </rPr>
      <t>a/</t>
    </r>
  </si>
  <si>
    <r>
      <t>05:00</t>
    </r>
    <r>
      <rPr>
        <vertAlign val="superscript"/>
        <sz val="11"/>
        <color theme="1"/>
        <rFont val="Open Sans Condensed"/>
      </rPr>
      <t>a/</t>
    </r>
  </si>
  <si>
    <r>
      <t>06:20</t>
    </r>
    <r>
      <rPr>
        <vertAlign val="superscript"/>
        <sz val="11"/>
        <color theme="1"/>
        <rFont val="Open Sans Condensed"/>
      </rPr>
      <t>a/</t>
    </r>
  </si>
  <si>
    <r>
      <t>04:07</t>
    </r>
    <r>
      <rPr>
        <vertAlign val="superscript"/>
        <sz val="11"/>
        <color theme="1"/>
        <rFont val="Open Sans Condensed"/>
      </rPr>
      <t>a/</t>
    </r>
  </si>
  <si>
    <r>
      <t>01:18</t>
    </r>
    <r>
      <rPr>
        <vertAlign val="superscript"/>
        <sz val="11"/>
        <color theme="1"/>
        <rFont val="Open Sans Condensed"/>
      </rPr>
      <t>a/</t>
    </r>
  </si>
  <si>
    <r>
      <t>04:35</t>
    </r>
    <r>
      <rPr>
        <vertAlign val="superscript"/>
        <sz val="11"/>
        <color theme="1"/>
        <rFont val="Open Sans Condensed"/>
      </rPr>
      <t>a/</t>
    </r>
  </si>
  <si>
    <r>
      <t>01:27</t>
    </r>
    <r>
      <rPr>
        <vertAlign val="superscript"/>
        <sz val="11"/>
        <color theme="1"/>
        <rFont val="Open Sans Condensed"/>
      </rPr>
      <t>a/</t>
    </r>
  </si>
  <si>
    <r>
      <t>03:08</t>
    </r>
    <r>
      <rPr>
        <vertAlign val="superscript"/>
        <sz val="11"/>
        <color theme="1"/>
        <rFont val="Open Sans Condensed"/>
      </rPr>
      <t>a/</t>
    </r>
  </si>
  <si>
    <r>
      <t>05:10</t>
    </r>
    <r>
      <rPr>
        <vertAlign val="superscript"/>
        <sz val="11"/>
        <color theme="1"/>
        <rFont val="Open Sans Condensed"/>
      </rPr>
      <t>a/</t>
    </r>
  </si>
  <si>
    <r>
      <t>09:07</t>
    </r>
    <r>
      <rPr>
        <vertAlign val="superscript"/>
        <sz val="11"/>
        <color theme="1"/>
        <rFont val="Open Sans Condensed"/>
      </rPr>
      <t>a/</t>
    </r>
  </si>
  <si>
    <r>
      <t>05:58</t>
    </r>
    <r>
      <rPr>
        <vertAlign val="superscript"/>
        <sz val="11"/>
        <color theme="1"/>
        <rFont val="Open Sans Condensed"/>
      </rPr>
      <t>a/</t>
    </r>
  </si>
  <si>
    <r>
      <t>01:10</t>
    </r>
    <r>
      <rPr>
        <vertAlign val="superscript"/>
        <sz val="11"/>
        <color theme="1"/>
        <rFont val="Open Sans Condensed"/>
      </rPr>
      <t>a/</t>
    </r>
  </si>
  <si>
    <r>
      <t>2010-2014</t>
    </r>
    <r>
      <rPr>
        <vertAlign val="superscript"/>
        <sz val="11"/>
        <rFont val="Open Sans Condensed"/>
      </rPr>
      <t xml:space="preserve"> 1/</t>
    </r>
  </si>
  <si>
    <r>
      <rPr>
        <vertAlign val="superscript"/>
        <sz val="11"/>
        <color theme="1"/>
        <rFont val="Open Sans Condensed"/>
      </rPr>
      <t>1/</t>
    </r>
    <r>
      <rPr>
        <sz val="11"/>
        <color theme="1"/>
        <rFont val="Open Sans Condensed"/>
      </rPr>
      <t xml:space="preserve"> El Cantón de Río Cuarto se creo mediante ley 9440 el 20 de abril del 2018</t>
    </r>
  </si>
  <si>
    <r>
      <t>Costa Rica: Porcentaje de población que se abastece de agua intradomiciliar  procedente de un acueducto</t>
    </r>
    <r>
      <rPr>
        <b/>
        <vertAlign val="superscript"/>
        <sz val="12"/>
        <rFont val="Open Sans Condensed"/>
      </rPr>
      <t>1/</t>
    </r>
  </si>
  <si>
    <r>
      <t>El indicador mide anualmente el porcentaje de personas que son abastecidas de agua para consumo humano, mediante un servicio intradomiciliar, dentro del territorio de Costa Rica, desagregado por zona y región de planificación de MIDEPLAN
Población nacional de los residentes habituales de viviendas con servicio de agua para consumo humano intradomiciliar, abastecida por los operadores Instituto Costarricense de Acueductos y Alcantarillados (AyA), Asociaciones Administradoras de Acueductos Rurales (ASADAS), Empresa de Servicios Públicos de Heredia (ESPH) y Municipalidades (gobiernos locales) que operan acueductos.
Población nacional total es la sumatoria de aquellos residentes habituales de viviendas, de acuerdo con criterio del Instituto Nacional de Estadísticas y Censos (INEC).</t>
    </r>
    <r>
      <rPr>
        <b/>
        <sz val="11"/>
        <rFont val="Open Sans Condensed"/>
      </rPr>
      <t xml:space="preserve">
Suministro de agua gestionada de manera segura</t>
    </r>
    <r>
      <rPr>
        <sz val="11"/>
        <rFont val="Open Sans Condensed"/>
      </rPr>
      <t>: Se refiere a la clasificación de las viviendas de acuerdo al origen del agua que se consume en la vivienda. 
La información que se recopila con estos indicadores permite deducir la proporción de la población con acceso sostenible a mejores fuentes de abastecimiento de agua. 
Se considera</t>
    </r>
    <r>
      <rPr>
        <b/>
        <sz val="11"/>
        <rFont val="Open Sans Condensed"/>
      </rPr>
      <t xml:space="preserve"> gestionado de manera seguro</t>
    </r>
    <r>
      <rPr>
        <sz val="11"/>
        <rFont val="Open Sans Condensed"/>
      </rPr>
      <t xml:space="preserve"> el abastecimiento de agua por tubería dentro de la vivienda que proviene de  un acueducto. Incluye acueducto de AyA, acueducto Rural, acueducto Municipal y por empresa o cooperativa
</t>
    </r>
    <r>
      <rPr>
        <b/>
        <sz val="11"/>
        <rFont val="Open Sans Condensed"/>
      </rPr>
      <t>Acueducto del A y A:</t>
    </r>
    <r>
      <rPr>
        <sz val="11"/>
        <rFont val="Open Sans Condensed"/>
      </rPr>
      <t xml:space="preserve"> el servicio de agua proviene de una red pública administrada por Acueductos y Alcantarillados (ente rector del abastecimiento de agua potable y alcantarillado sanitario en el país).
</t>
    </r>
    <r>
      <rPr>
        <b/>
        <sz val="11"/>
        <rFont val="Open Sans Condensed"/>
      </rPr>
      <t>Acueducto rural</t>
    </r>
    <r>
      <rPr>
        <sz val="11"/>
        <rFont val="Open Sans Condensed"/>
      </rPr>
      <t xml:space="preserve">: el servicio de agua proviene de una red pública administrada por un Comité Administrador de Acueductos Rural (CAAR) y las Asociaciones Administradoras de Acueductos y Alcantarillados Rurales (ASADAS).
</t>
    </r>
    <r>
      <rPr>
        <b/>
        <sz val="11"/>
        <rFont val="Open Sans Condensed"/>
      </rPr>
      <t>Acueducto municipal:</t>
    </r>
    <r>
      <rPr>
        <sz val="11"/>
        <rFont val="Open Sans Condensed"/>
      </rPr>
      <t xml:space="preserve"> el servicio es suministrado por la Municipalidad.
</t>
    </r>
    <r>
      <rPr>
        <b/>
        <sz val="11"/>
        <rFont val="Open Sans Condensed"/>
      </rPr>
      <t>Una empresa o cooperativa:</t>
    </r>
    <r>
      <rPr>
        <sz val="11"/>
        <rFont val="Open Sans Condensed"/>
      </rPr>
      <t xml:space="preserve"> el servicio de agua es suministrado por una empresa como Empresa de Servicios Públicos de Heredia (ESPH), o una cooperativa.
Una vivienda puede tener agua por tubería sin que el origen de la misma sea un acueducto.
Viviendas que se abastecen de agua  por tubería dentro o fuera de la vivienda y la proveniencia del agua con respecto al total de viviendas. Se identifica si el agua llega a la vivienda directamente por medio de una tubería, sin importar su origen. 
</t>
    </r>
    <r>
      <rPr>
        <b/>
        <sz val="11"/>
        <rFont val="Open Sans Condensed"/>
      </rPr>
      <t>Tubería dentro de la vivienda:</t>
    </r>
    <r>
      <rPr>
        <sz val="11"/>
        <rFont val="Open Sans Condensed"/>
      </rPr>
      <t xml:space="preserve"> el agua llega dentro de la vivienda por medio de un tubo o una llave, por lo que no es necesario salir de ésta para abastecerse de agua.           </t>
    </r>
  </si>
  <si>
    <r>
      <rPr>
        <b/>
        <sz val="11"/>
        <rFont val="Open Sans Condensed"/>
      </rPr>
      <t>Conectado a alcantarillado o cloaca o tanque séptico:</t>
    </r>
    <r>
      <rPr>
        <sz val="11"/>
        <rFont val="Open Sans Condensed"/>
      </rPr>
      <t xml:space="preserve">  Esta clasificación de las viviendas permite obtener un indicador de las condiciones sanitarias del país, para este efecto se considera como servicio sanitario aquel espacio acondicionado dentro o fuera de la vivienda, para que sus habitantes puedan realizar las necesidades fisiológicas.
La información que se recopila con estos indicadores permite deducir la proporción de la población con acceso a servicios de saneamiento mejorados. Se considera servicios de saneamiento mejorados los conectado a alcantarilla o cloaca o tanque séptico.
</t>
    </r>
    <r>
      <rPr>
        <b/>
        <sz val="11"/>
        <rFont val="Open Sans Condensed"/>
      </rPr>
      <t>Saneamiento:</t>
    </r>
    <r>
      <rPr>
        <sz val="11"/>
        <rFont val="Open Sans Condensed"/>
      </rPr>
      <t xml:space="preserve"> Es la provisión de instalaciones y servicios para la gestión segura y la eliminación de orina y heces.
</t>
    </r>
    <r>
      <rPr>
        <b/>
        <sz val="11"/>
        <rFont val="Open Sans Condensed"/>
      </rPr>
      <t>Conectado a alcantarilla o cloaca:</t>
    </r>
    <r>
      <rPr>
        <sz val="11"/>
        <rFont val="Open Sans Condensed"/>
      </rPr>
      <t xml:space="preserve"> el servicio sanitario está conectado a una red pública de alcantarillado o cloaca por donde desagua.
</t>
    </r>
    <r>
      <rPr>
        <b/>
        <sz val="11"/>
        <rFont val="Open Sans Condensed"/>
      </rPr>
      <t>Conectado a tanque séptico común</t>
    </r>
    <r>
      <rPr>
        <sz val="11"/>
        <rFont val="Open Sans Condensed"/>
      </rPr>
      <t xml:space="preserve">: es una solución individual en la que el servicio sanitario se comunica con un tanque de concreto o cemento armado, conectado a vías de drenaje. Por lo general, está construido en el patio de la casa.
</t>
    </r>
    <r>
      <rPr>
        <b/>
        <sz val="11"/>
        <rFont val="Open Sans Condensed"/>
      </rPr>
      <t>Conectado a tanque con tratamiento (fosa biológica):</t>
    </r>
    <r>
      <rPr>
        <sz val="11"/>
        <rFont val="Open Sans Condensed"/>
      </rPr>
      <t xml:space="preserve"> es una forma de solución individual ubicada en el lote de la vivienda donde se acondiciona un dispositivo cilíndrico prefabricado en concreto de alta resistencia y tratado con aditivos especiales, con las conexiones necesarias para depurar las aguas residuales domésticas (negras, jabonosas y de cocina).
</t>
    </r>
  </si>
  <si>
    <r>
      <t>hm</t>
    </r>
    <r>
      <rPr>
        <b/>
        <vertAlign val="superscript"/>
        <sz val="11"/>
        <rFont val="Open Sans Condensed"/>
      </rPr>
      <t xml:space="preserve">3 </t>
    </r>
    <r>
      <rPr>
        <b/>
        <sz val="11"/>
        <rFont val="Open Sans Condensed"/>
      </rPr>
      <t>/ año</t>
    </r>
  </si>
  <si>
    <r>
      <t xml:space="preserve">• </t>
    </r>
    <r>
      <rPr>
        <b/>
        <sz val="11"/>
        <rFont val="Open Sans Condensed"/>
      </rPr>
      <t>Volumen de Aguas Residuales Domésticas/Comerciales Tratadas:</t>
    </r>
    <r>
      <rPr>
        <sz val="11"/>
        <rFont val="Open Sans Condensed"/>
      </rPr>
      <t xml:space="preserve">
Domésticas (planta): Sistema Informático y Registro de Reportes Operacionales de Aguas Residuales (SIRROAR), Ministerio de Salud.
Domésticas (tanque séptico): Dotación promedio según sistemas de tarifa domiciliar (Instituto Costarricense de Acueductos y Alcantarillados), factor de retorno según Norma Técnica para el Diseño y Construcción de  Sistemas de Abastecimiento de Agua Potable, Saneamiento y Pluvial (0.7);  Encuesta Nacional de Hogares, Instituto Nacional de Estadística y Censos. 
• </t>
    </r>
    <r>
      <rPr>
        <b/>
        <sz val="11"/>
        <rFont val="Open Sans Condensed"/>
      </rPr>
      <t>Volumen de Aguas Residuales Especiales Tratadas (industrial, agrícola, centros de atención de salud):</t>
    </r>
    <r>
      <rPr>
        <sz val="11"/>
        <rFont val="Open Sans Condensed"/>
      </rPr>
      <t xml:space="preserve">  Sistema Informático y Registro de Reportes Operacionales de Aguas Residuales (SIRROAR), Ministerio de Salud.
• </t>
    </r>
    <r>
      <rPr>
        <b/>
        <sz val="11"/>
        <rFont val="Open Sans Condensed"/>
      </rPr>
      <t xml:space="preserve">Volumen Total de Aguas Residuales Generadas: </t>
    </r>
    <r>
      <rPr>
        <sz val="11"/>
        <rFont val="Open Sans Condensed"/>
      </rPr>
      <t>Volumen total de aguas ordinarios especiales Consumo del total de  los servicios según sistemas de tarifa domiciliar (Instituto Costarricense de Acueductos y Alcantarillados) y factor de retorno según Norma Técnica para el Diseño y Construcción de Sistemas de Abastecimiento de Agua Potable, Saneamiento y Pluvial (0.7).</t>
    </r>
  </si>
  <si>
    <r>
      <t xml:space="preserve"> </t>
    </r>
    <r>
      <rPr>
        <i/>
        <sz val="11"/>
        <rFont val="Open Sans Condensed"/>
      </rPr>
      <t xml:space="preserve">ana.giusti@misalud.go.cr  / ricardo.morales@misalud.go.cr; </t>
    </r>
  </si>
  <si>
    <r>
      <t xml:space="preserve">Cr </t>
    </r>
    <r>
      <rPr>
        <b/>
        <vertAlign val="superscript"/>
        <sz val="11"/>
        <rFont val="Open Sans Condensed"/>
      </rPr>
      <t>*</t>
    </r>
  </si>
  <si>
    <t>*/ Información preliminar.</t>
  </si>
  <si>
    <t>*/ La actividad económica de "Agricultura" debe leerse en el eje derecho.</t>
  </si>
  <si>
    <t xml:space="preserve">**/ Información preliminar. </t>
  </si>
  <si>
    <t xml:space="preserve">*/ Información preliminar. </t>
  </si>
  <si>
    <r>
      <t>Recursos totales de agua dulce renovable (h</t>
    </r>
    <r>
      <rPr>
        <b/>
        <vertAlign val="subscript"/>
        <sz val="11"/>
        <rFont val="Open Sans Condensed"/>
      </rPr>
      <t>r</t>
    </r>
    <r>
      <rPr>
        <b/>
        <sz val="11"/>
        <rFont val="Open Sans Condensed"/>
      </rPr>
      <t>)</t>
    </r>
  </si>
  <si>
    <r>
      <t>Requerimiento ambiental de agua (h</t>
    </r>
    <r>
      <rPr>
        <vertAlign val="subscript"/>
        <sz val="11"/>
        <rFont val="Open Sans Condensed"/>
      </rPr>
      <t>amb</t>
    </r>
    <r>
      <rPr>
        <sz val="11"/>
        <rFont val="Open Sans Condensed"/>
      </rPr>
      <t>)</t>
    </r>
  </si>
  <si>
    <r>
      <t>Requerimiento ambiental de agua (h</t>
    </r>
    <r>
      <rPr>
        <b/>
        <vertAlign val="subscript"/>
        <sz val="11"/>
        <rFont val="Open Sans Condensed"/>
      </rPr>
      <t>amb</t>
    </r>
    <r>
      <rPr>
        <b/>
        <sz val="11"/>
        <rFont val="Open Sans Condensed"/>
      </rPr>
      <t>)</t>
    </r>
  </si>
  <si>
    <r>
      <t>10</t>
    </r>
    <r>
      <rPr>
        <b/>
        <vertAlign val="superscript"/>
        <sz val="12"/>
        <rFont val="Open Sans Condensed"/>
      </rPr>
      <t>6</t>
    </r>
    <r>
      <rPr>
        <b/>
        <sz val="12"/>
        <rFont val="Open Sans Condensed"/>
      </rPr>
      <t>m</t>
    </r>
    <r>
      <rPr>
        <b/>
        <vertAlign val="superscript"/>
        <sz val="12"/>
        <rFont val="Open Sans Condensed"/>
      </rPr>
      <t>3</t>
    </r>
  </si>
  <si>
    <r>
      <rPr>
        <b/>
        <sz val="11"/>
        <rFont val="Open Sans Condensed"/>
      </rPr>
      <t>Población con acceso a la electricidad:</t>
    </r>
    <r>
      <rPr>
        <sz val="11"/>
        <rFont val="Open Sans Condensed"/>
      </rPr>
      <t xml:space="preserve"> La variable utilizada es "Electricidad de la vivienda" (V15) que cuenta con las categorías: NO hay luz eléctrica, Del ICE, De la CNFL, De la ESPH/JASEC, De Cooperativa, De planta privada, Otra fuente de electricidad. Se determina según las institución que provee de energía eléctrica:</t>
    </r>
    <r>
      <rPr>
        <b/>
        <sz val="11"/>
        <rFont val="Open Sans Condensed"/>
      </rPr>
      <t xml:space="preserve"> Instituto Costarricense de Electricidad, Compañía nacional de Fuerza y Luz, Empresa de servicios públicos de Heredia, Administrativa de Servicios Eléctricos de Cartago</t>
    </r>
    <r>
      <rPr>
        <sz val="11"/>
        <rFont val="Open Sans Condensed"/>
      </rPr>
      <t xml:space="preserve">, de una </t>
    </r>
    <r>
      <rPr>
        <b/>
        <sz val="11"/>
        <rFont val="Open Sans Condensed"/>
      </rPr>
      <t>cooperativa</t>
    </r>
    <r>
      <rPr>
        <sz val="11"/>
        <rFont val="Open Sans Condensed"/>
      </rPr>
      <t xml:space="preserve"> (CoopeSantos, Coopeselesca, CoopeGuanacaste, CoopeAlfaro), de</t>
    </r>
    <r>
      <rPr>
        <b/>
        <sz val="11"/>
        <rFont val="Open Sans Condensed"/>
      </rPr>
      <t xml:space="preserve"> planta privada</t>
    </r>
    <r>
      <rPr>
        <sz val="11"/>
        <rFont val="Open Sans Condensed"/>
      </rPr>
      <t xml:space="preserve"> (alumbrado de servicio eléctrico de uso privado, proporcionado por una planta, dínamo. Se incluyen las viviendas que disfrutan de ese servicio debido a que los ocupantes trabajan en la finca, fábrica o mina que posee el servicio privado, </t>
    </r>
    <r>
      <rPr>
        <b/>
        <sz val="11"/>
        <rFont val="Open Sans Condensed"/>
      </rPr>
      <t>de otra fuente de energía</t>
    </r>
    <r>
      <rPr>
        <sz val="11"/>
        <rFont val="Open Sans Condensed"/>
      </rPr>
      <t xml:space="preserve"> (viviendas que tienen un servicio de electricidad diferente a los anteriores, por ejemplo, </t>
    </r>
    <r>
      <rPr>
        <b/>
        <sz val="11"/>
        <rFont val="Open Sans Condensed"/>
      </rPr>
      <t>panel solar o paneles fotovoltaicos</t>
    </r>
    <r>
      <rPr>
        <sz val="11"/>
        <rFont val="Open Sans Condensed"/>
      </rPr>
      <t>.
Se considera que no posee acceso a electricidad cuando no hay luz eléctrica, carece totalmente de servicio eléctrico (lámpara de gas no es fuente de energía eléctrica, si no de alumbrado y para cocinar). Tampoco se consideran casos ignorados.</t>
    </r>
  </si>
  <si>
    <r>
      <rPr>
        <b/>
        <sz val="11"/>
        <rFont val="Open Sans Condensed"/>
      </rPr>
      <t>Población en viviendas que utiliza la electricidad como principal fuente de energía para cocinar:</t>
    </r>
    <r>
      <rPr>
        <sz val="11"/>
        <rFont val="Open Sans Condensed"/>
      </rPr>
      <t xml:space="preserve"> Es la clasificación de las viviendas de acuerdo a la fuente de energía empleada para cocinar en la vivienda. Se consideran las personas en los hogares que utilizan como fuente de energía para cocinar la electricidad. Se utilizan varias fuentes de energía para cocinar, las que usan con mayor regularidad son:  electricidad, gas , leña o carbón, biodigestores ( tanques en los que se fermenta el excremento de ganado y otros desechos orgánicos para producir el biogás).  Biogás (gas metano, producto de la fermentación sin la presencia del oxígeno, causada por las  bacterias presentes en el excremento). 
La variable utilizada es "Fuente de energía para cocinar" (V16) que cuenta con las categorías: Ninguno (no cocina), Electricidad, Gas, Leña o carbón, otro.
</t>
    </r>
    <r>
      <rPr>
        <b/>
        <sz val="11"/>
        <rFont val="Open Sans Condensed"/>
      </rPr>
      <t>Población en viviendas que utiliza gas como principal fuente de energía para cocinar:</t>
    </r>
    <r>
      <rPr>
        <sz val="11"/>
        <rFont val="Open Sans Condensed"/>
      </rPr>
      <t xml:space="preserve">
Es la clasificación de las viviendas de acuerdo a la fuente de energía empleada para cocinar en la vivienda. Se consideran las personas en los hogares que utilizan como fuente de energía para cocinar el gas. Se utilizan varias fuentes de energía para cocinar, las que usan con mayor regularidad son:  electricidad, gas , leña o carbón, biodigestores ( tanques en los que se fermenta el excremento de ganado y otros desechos orgánicos para producir el biogás).  Biogás (gas metano, producto de la fermentación sin la presencia del oxígeno, causada por las  bacterias presentes en el excremento). 
La variable utilizada es "Fuente de energía para cocinar" (V16) que cuenta con las categorías: Ninguno (no cocina), Electricidad, Gas, Leña o carbón, otro.
</t>
    </r>
    <r>
      <rPr>
        <b/>
        <sz val="11"/>
        <rFont val="Open Sans Condensed"/>
      </rPr>
      <t>Electricidad:</t>
    </r>
    <r>
      <rPr>
        <sz val="11"/>
        <rFont val="Open Sans Condensed"/>
      </rPr>
      <t xml:space="preserve"> es una de las principales fuentes de energía para preparar los alimentos, generalmente se utiliza una cocina "convencional", sin embargo, considere que algunas personas emplean otros artefactos como plantillas pequeñas de uno o dos discos, ollas </t>
    </r>
    <r>
      <rPr>
        <b/>
        <sz val="11"/>
        <rFont val="Open Sans Condensed"/>
      </rPr>
      <t xml:space="preserve">arroceras, sartén eléctrico, entre otros, que funcionan por medio de energía eléctrica.
Gas: </t>
    </r>
  </si>
  <si>
    <t>Costa Rica: Porcentaje de energía renovable en el consumo final total de energía, 2010-2021</t>
  </si>
  <si>
    <t>Consumo final total de Energía 
(Terajulios)</t>
  </si>
  <si>
    <r>
      <t>Consumo final renovable =</t>
    </r>
    <r>
      <rPr>
        <sz val="11"/>
        <rFont val="Open Sans Condensed"/>
      </rPr>
      <t xml:space="preserve"> Leña + Bagazo + Otros Res. Veg. + Carbón Vegetal + Casc. de Café + Electricidad renovable</t>
    </r>
  </si>
  <si>
    <r>
      <t>Electricidad renovable =</t>
    </r>
    <r>
      <rPr>
        <sz val="11"/>
        <rFont val="Open Sans Condensed"/>
      </rPr>
      <t xml:space="preserve"> Electricidad * Porcentaje de electricidad renovable</t>
    </r>
  </si>
  <si>
    <r>
      <t>Consumo final total de Energía</t>
    </r>
    <r>
      <rPr>
        <sz val="11"/>
        <rFont val="Open Sans Condensed"/>
      </rPr>
      <t xml:space="preserve"> = Carbón Mineral + Coque + Leña + Bagazo + Otros Res. Veg. + Carbón Vegetal + Casc. de Café + Electricidad + G.L.P + Gasolina Regular + Gasolina Súper + Kerosene + Jet Fuel + Av-Gas + Diesel + Gasoleo + Bunker</t>
    </r>
  </si>
  <si>
    <r>
      <t>Porcentaje de consumo final renovable</t>
    </r>
    <r>
      <rPr>
        <sz val="11"/>
        <rFont val="Open Sans Condensed"/>
      </rPr>
      <t xml:space="preserve"> =  Consumo final renovable / Consumo final total de Energía * 100</t>
    </r>
  </si>
  <si>
    <r>
      <t xml:space="preserve">Porcentaje de energía proveniente de fuentes renovables dentro del total de uso energético del país. 
Para identificar los productos energéticos renovables se utilizó el Clasificador de Productos Energéticos (SIEC por sus siglas en inglés), propuesto en las Recomendaciones Internacionales de Estadísticas Energéticas (IRES por sus siglas en inglés). A partir de este clasificador los productos energéticos de la Cuenta de Energía considerados renovables son: Electricidad (generada a partir de: Hidroenergía, Geotermía, Viento y Sol), Bagazo, Cascarilla de café, Otros residuos vegetales, Biogás, Leña y Carbón vegetal.
El dato indicado en los productos: hidroenergía, geotermia, viento y solar, representa la cantidad de electricidad generada a partir de cada una de las fuentes. 
En este indicador se utiliza el término uso energético en lugar de consumo, ya que por definición en la Cuenta de Energía, el término </t>
    </r>
    <r>
      <rPr>
        <i/>
        <sz val="11"/>
        <rFont val="Open Sans Condensed"/>
      </rPr>
      <t>Consumo</t>
    </r>
    <r>
      <rPr>
        <sz val="11"/>
        <rFont val="Open Sans Condensed"/>
      </rPr>
      <t xml:space="preserve"> se asocia solamente al uso energético por parte de los hogares. Mientras que el término Uso contempla la utilización energética por parte de todas las unidades institucionales de la economía (industrias, gobierno, hogares e instituciones sin fines de lucro), el uso por parte de no residentes (exportaciones) y la variación de inventarios.
Se construyó un indicador adicional excluyendo la leña de uso residencial, con el objetivo de antener consistencia con el ODS 7.1</t>
    </r>
  </si>
  <si>
    <t>Costa Rica: Intensidad energética total como proporción del PIB, 2010-2021</t>
  </si>
  <si>
    <r>
      <rPr>
        <b/>
        <sz val="11"/>
        <rFont val="Open Sans Condensed"/>
      </rPr>
      <t>Intensidad energética:</t>
    </r>
    <r>
      <rPr>
        <sz val="11"/>
        <rFont val="Open Sans Condensed"/>
      </rPr>
      <t xml:space="preserve"> Este indicador mide la intensidad en el consumo de energía anual en relación a la producción de bienes y servicios totales en Costa Rica como expresión de la eficiencia en el uso de la misma. 
</t>
    </r>
    <r>
      <rPr>
        <b/>
        <sz val="11"/>
        <rFont val="Open Sans Condensed"/>
      </rPr>
      <t>Consumo final de energía</t>
    </r>
    <r>
      <rPr>
        <sz val="11"/>
        <rFont val="Open Sans Condensed"/>
      </rPr>
      <t xml:space="preserve">: El consumo energético   que totaliza  los consumos energéticos finales  según  fuente.  Incluye los siguientes productos: carbón mineral, leña, bagazo, cascarilla de café, otros residuos  vegetales, biogás, coque, carbón vegetal, electricidad, gas licuado de petróleo, gasolina regular, gasolina súper, kerosene, jet fuel, av-gas, diésel, gasóleo, bunker.  Las unidades para el consumo final de energía en la serie original se expresaban en Terajulios (TJ).  En la serie reconstruida a partir de 2018 se utiliza como unidad el Gigajulio (GJ) a efectos de simplificar las cifras, para esto se introduce un factor de 1000 en la fórmula, lo mismo aplica para la serie reconstruida a partir del 2020.
</t>
    </r>
    <r>
      <rPr>
        <b/>
        <sz val="11"/>
        <rFont val="Open Sans Condensed"/>
      </rPr>
      <t>Producto Interno Bruto</t>
    </r>
    <r>
      <rPr>
        <sz val="11"/>
        <rFont val="Open Sans Condensed"/>
      </rPr>
      <t xml:space="preserve">:  es el valor monetario de todos los bienes y/o servicios que produce el país.  Es publicado por el Banco Central de Costa Rica.  La serie original se expresaba  a precios constantes del año 1991, a partir de 2017 el Banco Central descontinuó esta serie, sustituyéndola por el PIB a precios del año anterior encadenado referencia 2012. A partir del 2021 el Banco Central descontinuó la anterior serie, sustituyéndola por el PIB a precios del año anterior encadenado referencia 2017, por lo que se reconstruye la serie.
Por ser cálculos totales no permite estimar las diferencias relativas de generación del PIB a nivel subnacional.
Es un indicador cuya evolución y variabilidad dependerá de la capacidad tecnológica del país y el cambio en los patrones de producción y consumo.
</t>
    </r>
  </si>
  <si>
    <r>
      <t>PIB</t>
    </r>
    <r>
      <rPr>
        <b/>
        <vertAlign val="superscript"/>
        <sz val="11"/>
        <rFont val="Open Sans Condensed"/>
      </rPr>
      <t>a</t>
    </r>
    <r>
      <rPr>
        <b/>
        <sz val="11"/>
        <rFont val="Open Sans Condensed"/>
      </rPr>
      <t xml:space="preserve"> (millones de colones)</t>
    </r>
  </si>
  <si>
    <r>
      <t>a</t>
    </r>
    <r>
      <rPr>
        <sz val="11"/>
        <rFont val="Open Sans Condensed"/>
      </rPr>
      <t>/ Corresponde a la serie volumen encadenado, año de referencia 2017.</t>
    </r>
  </si>
  <si>
    <t>Costa Rica: Intensidad energética de la energía primaria por unidad de Valor Agregado Bruto, 2011-2018</t>
  </si>
  <si>
    <t xml:space="preserve">1/ El Valor Agregado utilizado corresponde a las series en volumen encadenado, año de referencia 2017. </t>
  </si>
  <si>
    <t xml:space="preserve">*/ Información preliminar Cuenta de Energía 2018. </t>
  </si>
  <si>
    <t xml:space="preserve">Fuente: Banco Central de Costa Rica, Cuenta de Energía 2011-2018. </t>
  </si>
  <si>
    <r>
      <t xml:space="preserve">El </t>
    </r>
    <r>
      <rPr>
        <b/>
        <sz val="11"/>
        <rFont val="Open Sans Condensed"/>
      </rPr>
      <t>Producto Interno Bruto (PIB)</t>
    </r>
    <r>
      <rPr>
        <sz val="11"/>
        <rFont val="Open Sans Condensed"/>
      </rPr>
      <t xml:space="preserve"> es la suma de los valores monetarios de los bienes y servicios finales producidos por un país en un lapso determinado (trimestre, año). Para obtener esa suma es necesario evitar incurrir en una duplicación derivada de las operaciones de compra venta que existen entre los diferentes productores, ya que esta variable trata de medir el valor que agrega cada productor al bien o servicio final. El PIB es la suma del valor agregado bruto de todos los productores residentes en la economía más todo impuesto a los productos, menos todo subsidio no incluido en el valor de los productos. Se calcula sin hacer deducciones por depreciación de bienes manufacturados o por agotamiento y degradación de recursos naturales.
E</t>
    </r>
    <r>
      <rPr>
        <b/>
        <sz val="11"/>
        <rFont val="Open Sans Condensed"/>
      </rPr>
      <t xml:space="preserve">l PIB per cápita </t>
    </r>
    <r>
      <rPr>
        <sz val="11"/>
        <rFont val="Open Sans Condensed"/>
      </rPr>
      <t xml:space="preserve">es el producto interno bruto dividido por la población a mitad de año. </t>
    </r>
  </si>
  <si>
    <r>
      <t xml:space="preserve">Donde: 
</t>
    </r>
    <r>
      <rPr>
        <b/>
        <sz val="11"/>
        <rFont val="Open Sans Condensed"/>
      </rPr>
      <t>t</t>
    </r>
    <r>
      <rPr>
        <sz val="11"/>
        <rFont val="Open Sans Condensed"/>
      </rPr>
      <t xml:space="preserve"> = representa el período para el cual se calcula en indicador ( generalmente es años)</t>
    </r>
  </si>
  <si>
    <t xml:space="preserve">Costa Rica: Tasa de crecimiento del producto interno bruto, de la población ocupada y de la productividad </t>
  </si>
  <si>
    <t>laboral a volumen de precios del año anterior encadenado por persona empleada, según trimestres</t>
  </si>
  <si>
    <t xml:space="preserve">Producto Interno Bruto (PIB) a precios de mercado para la economía dividido por el empleo total
Donde: 
t = representa el período para el cual se calcula en indicador ( generalmente es años)
</t>
  </si>
  <si>
    <r>
      <t xml:space="preserve">Medida de la productividad del trabajo, que se calcula como la tasa de crecimiento anual de: Producto Interno Bruto (PIB) a precios de volumen del año anterior encadenado para la economía dividido entre la poblacion ocupada total. 
</t>
    </r>
    <r>
      <rPr>
        <b/>
        <sz val="11"/>
        <rFont val="Open Sans Condensed"/>
      </rPr>
      <t>El Producto Interno Bruto (PIB)</t>
    </r>
    <r>
      <rPr>
        <sz val="11"/>
        <rFont val="Open Sans Condensed"/>
      </rPr>
      <t xml:space="preserve"> es la suma de los valores monetarios de los bienes y servicios finales producidos por un país en un lapso determinado (trimestre, año). Para obtener esa suma es necesario evitar incurrir en una duplicación derivada de las operaciones de compra venta que existen entre los diferentes productores, ya que esta variable trata de medir el valor que agrega cada productor al bien o servicio final. El PIB es la suma del valor agregado bruto de todos los productores residentes en la economía más todo impuesto a los productos, menos todo subsidio no incluido en el valor de los productos. Se calcula sin hacer deducciones por depreciación de bienes manufacturados o por agotamiento y degradación de recursos naturales.
Población ocupada: se refiere a las personas en la fuerza de trabajo que participaron en la producción de bienes y servicios económicos (trabajaron) por lo menos una hora en la semana de referencia. Incluye a las personas que pese a tener trabajo no lo realizaron en la semana de referencia, por alguna circunstancia especial pero tienen garantía de retornar al trabajo, siguen recibiendo sueldo por el trabajo y su período de ausencia no sobrepasa un mes. 
</t>
    </r>
  </si>
  <si>
    <r>
      <t xml:space="preserve">Trabajadores independientes </t>
    </r>
    <r>
      <rPr>
        <b/>
        <vertAlign val="superscript"/>
        <sz val="11"/>
        <rFont val="Open Sans Condensed"/>
      </rPr>
      <t>1/</t>
    </r>
  </si>
  <si>
    <r>
      <t xml:space="preserve">Trabajadores dependientes </t>
    </r>
    <r>
      <rPr>
        <b/>
        <vertAlign val="superscript"/>
        <sz val="11"/>
        <rFont val="Open Sans Condensed"/>
      </rPr>
      <t>2/</t>
    </r>
  </si>
  <si>
    <r>
      <t xml:space="preserve">Es la relación de la cantidad de personas ocupadas informales en el sector no agropecuario.
El </t>
    </r>
    <r>
      <rPr>
        <b/>
        <sz val="11"/>
        <rFont val="Open Sans Condensed"/>
      </rPr>
      <t xml:space="preserve">empleo informal </t>
    </r>
    <r>
      <rPr>
        <sz val="11"/>
        <rFont val="Open Sans Condensed"/>
      </rPr>
      <t xml:space="preserve">comprende el total de empleos que cumplen las siguientes características, según la
posición en el trabajo:
• Personas asalariadas sin seguridad social financiada por su empleador(a), es decir, no tienen rebajos de seguro social.
• Personas asalariadas que sólo le pagan en especie o que el pago fue una única vez, a quienes por la
naturaleza de su contratación, se considera que no son susceptibles de los rebajos de seguro social.
• Personas ayudantes no remuneradas, las cuales independientemente de donde laboren son consideradas como informales.
• Personas trabajadoras por cuenta propia y empleadoras que tienen empresas no constituidas en
sociedad, es decir, que no están inscritas en el Registro Nacional de la Propiedad y no llevan una
contabilidad formal en forma periódica.
• Personas trabajadoras por cuenta propia con trabajos ocasionales (laboran menos de un mes), a quienes por la naturaleza del trabajo no son susceptibles a estar inscritas o llevar contabilidad formal en forma periódica.
 La ECE no indaga sobre la organización legal ni el tipo de contabilidad de la empresa donde laboran las personas asalariadas y ayudantes no remuneradas.
</t>
    </r>
  </si>
  <si>
    <t>CNM = IDM – EXP
Donde IDM es el Insumo Directo de Materiales y EXP son las exportaciones de materiales.
El IDM a su vez se calcula de la siguinte manera:
IDM = EN + IMP
Donde EN son las Extracciones Nacionales e IMP las importaciones de materiales.</t>
  </si>
  <si>
    <r>
      <t>Ocupación alta</t>
    </r>
    <r>
      <rPr>
        <b/>
        <vertAlign val="superscript"/>
        <sz val="11"/>
        <rFont val="Open Sans Condensed"/>
      </rPr>
      <t>1/</t>
    </r>
  </si>
  <si>
    <r>
      <t>Ocupación media</t>
    </r>
    <r>
      <rPr>
        <b/>
        <vertAlign val="superscript"/>
        <sz val="11"/>
        <rFont val="Open Sans Condensed"/>
      </rPr>
      <t>2/</t>
    </r>
  </si>
  <si>
    <t xml:space="preserve">El diferencial de género en el ingreso bruto medio por hora corresponde a la diferencia entre el promedio por hora del hombre y la mujer expresado como porcentaje del ingreso medio por hora del hombre.
Ingreso por hora bruto de las personas ocupadas (asalariadas, cuenta propia o empleador) en el empleo principal.
Se utilizó el ingreso por hora bruto en el empleo principal para el cálculo de la brecha salarial (Revisar diferencias en el siguiente link: http://unstats.un.org/sdgs/files/metadata-compilation/Metadata-Goal-8.pdf ). </t>
  </si>
  <si>
    <r>
      <t xml:space="preserve">La brecha de género la cual representa el cociente entre el ingreso bruto medio por hora de la mujer y el ingreso bruto medio por hora del hombre. 
Ingreso por hora bruto de las personas ocupadas (asalariadas, cuenta propia o empleador) en el empleo principal.
</t>
    </r>
    <r>
      <rPr>
        <b/>
        <sz val="11"/>
        <rFont val="Open Sans Condensed"/>
      </rPr>
      <t xml:space="preserve">Ingreso mensual promedio en el empleo principal:
</t>
    </r>
    <r>
      <rPr>
        <sz val="11"/>
        <rFont val="Open Sans Condensed"/>
      </rPr>
      <t>Ingreso por trabajo del ocupado sin considerar las deducciones de ley, rebajos de cargas sociales ni impuestos de renta. Se incluye solamente los ocupados con ingresos conocidos mayores a cero y no se incluye a los trabajadores no remunerados</t>
    </r>
    <r>
      <rPr>
        <b/>
        <sz val="11"/>
        <rFont val="Open Sans Condensed"/>
      </rPr>
      <t>.</t>
    </r>
  </si>
  <si>
    <r>
      <t xml:space="preserve">Las personas desempleadas se definen como todas personas en edad de trabajar que tienen un empleo de trabajo, y que haya buscado empleo durante un determinado período reciente y estaban disponibles en la actualidad para ejercer un empleo.
</t>
    </r>
    <r>
      <rPr>
        <b/>
        <sz val="11"/>
        <rFont val="Open Sans Condensed"/>
      </rPr>
      <t xml:space="preserve">Población Desempleada: </t>
    </r>
    <r>
      <rPr>
        <sz val="11"/>
        <rFont val="Open Sans Condensed"/>
      </rPr>
      <t xml:space="preserve">Son las personas en la fuerza de trabajo que estaban sin empleo en la semana de referencia, disponibles a participar de la producción de bienes y servicios económicos, buscaron trabajo pero no lo encontraron, aunque realizaron medidas concretas de búsqueda durante las últimas cuatro semanas.  Además se consideran desempleadas las personas que no trabajaron la semana anterior a la entrevista, están disponibles para hacerlo y no buscaron trabajo por situaciones especiales como las siguientes:
• No buscaron trabajo en el período de referencia porque ya consiguieron y esperan
iniciarlo en los próximos días.
• Esperan el reinicio de operaciones de una actividad temporalmente suspendida, cuyo período de inactividad es menor a un mes
• Esperan respuesta de gestiones anteriores.
</t>
    </r>
    <r>
      <rPr>
        <b/>
        <sz val="11"/>
        <rFont val="Open Sans Condensed"/>
      </rPr>
      <t xml:space="preserve">Fuerza de trabajo (FT) o población económicamente activa:  </t>
    </r>
    <r>
      <rPr>
        <sz val="11"/>
        <rFont val="Open Sans Condensed"/>
      </rPr>
      <t>Es el conjunto de personas de 15 años o más que durante el período de referencia participaron en la producción de bienes y servicios económicos o estaban dispuestas a hacerlo. Está conformada
por la población ocupada y la desocupada.</t>
    </r>
  </si>
  <si>
    <r>
      <t xml:space="preserve">Corresponde a los jóvenes de 15 a 24 años que están desempleados o fuera de la fuerza laboral y no estudian.
</t>
    </r>
    <r>
      <rPr>
        <b/>
        <sz val="11"/>
        <rFont val="Open Sans Condensed"/>
      </rPr>
      <t>Población Desempleada:</t>
    </r>
    <r>
      <rPr>
        <sz val="11"/>
        <rFont val="Open Sans Condensed"/>
      </rPr>
      <t xml:space="preserve"> Son las personas en la fuerza de trabajo que estaban sin empleo en la semana de referencia, disponibles a participar de la producción de bienes y servicios económicos, buscaron trabajo pero no lo encontraron, aunque realizaron medidas concretas de búsqueda durante las últimas cuatro semanas.
</t>
    </r>
    <r>
      <rPr>
        <b/>
        <sz val="11"/>
        <rFont val="Open Sans Condensed"/>
      </rPr>
      <t>Población fuera de la fuerza de trabajo:</t>
    </r>
    <r>
      <rPr>
        <sz val="11"/>
        <rFont val="Open Sans Condensed"/>
      </rPr>
      <t xml:space="preserve"> Miembros del hogar que no estuvieron ocupados en la semana de referencia y que en las cuatro semanas anteriores a la entrevista no realizaron ningún tipo de gestión de búsqueda para conseguir un trabajo.
</t>
    </r>
    <r>
      <rPr>
        <b/>
        <sz val="11"/>
        <rFont val="Open Sans Condensed"/>
      </rPr>
      <t xml:space="preserve">Asistencia a la Educación:  </t>
    </r>
    <r>
      <rPr>
        <sz val="11"/>
        <rFont val="Open Sans Condensed"/>
      </rPr>
      <t>La asistencia permite obtener una estimación de la matrícula en los diferentes sistemas de enseñanza regular, por lo que se distinguen los siguientes niveles de asistencia:
Regular:
• Escuela: Preparatoria, I y II Ciclo.
• Colegio: II Ciclo y Diversificado.
• Superior: Para universitaria o Universidad.
• Enseñanza especial.
No regular:
• Educación abierta (primaria o secundaria)</t>
    </r>
  </si>
  <si>
    <r>
      <t xml:space="preserve">Número de niños de entre 5 y 17 años que realizan trabajo infantil. Trabajo infantil refleja la ocupación de niños en trabajos prohibidos y, más en general, en los tipos de trabajo que son indeseable socialmente e inmoral. 
</t>
    </r>
    <r>
      <rPr>
        <b/>
        <sz val="11"/>
        <rFont val="Open Sans Condensed"/>
      </rPr>
      <t>Trabajo Infantil:</t>
    </r>
    <r>
      <rPr>
        <sz val="11"/>
        <rFont val="Open Sans Condensed"/>
      </rPr>
      <t xml:space="preserve"> es el trabajo o actividad que realizan niños y niñas menores de 15 años, cualesquiera que sea su condición laboral, trabajo asalariado o independiente, trabajo familiar y cualquier otro que les impida desarrollarse digna e integralmente, restringiéndole su acceso, rendimiento y permanencia en la educación y causándole perjuicio en su salud física, psicológica, moral o social.
El trabajo infantil está prohibido según artículo 92, Código de Niñez y Adolescencia.
</t>
    </r>
    <r>
      <rPr>
        <b/>
        <sz val="11"/>
        <rFont val="Open Sans Condensed"/>
      </rPr>
      <t>Trabajo Adolescente:</t>
    </r>
    <r>
      <rPr>
        <sz val="11"/>
        <rFont val="Open Sans Condensed"/>
      </rPr>
      <t xml:space="preserve"> es la prestación personal de servicios que realizan adolescentes mayores de 15 y menores de 18 años de edad, quienes están bajo un régimen de protección especial, que les garantiza
plena igualdad de oportunidades, de remuneración y de trato en materia de empleo y ocupación </t>
    </r>
  </si>
  <si>
    <r>
      <rPr>
        <b/>
        <sz val="11"/>
        <rFont val="Open Sans Condensed"/>
      </rPr>
      <t>Índice de Frecuencia</t>
    </r>
    <r>
      <rPr>
        <sz val="11"/>
        <rFont val="Open Sans Condensed"/>
      </rPr>
      <t xml:space="preserve">: Número de accidentes en jornada de trabajo con baja ocurridos por cada millón de horas trabajadas.
</t>
    </r>
    <r>
      <rPr>
        <b/>
        <sz val="11"/>
        <rFont val="Open Sans Condensed"/>
      </rPr>
      <t>Índice de Incidencia</t>
    </r>
    <r>
      <rPr>
        <sz val="11"/>
        <rFont val="Open Sans Condensed"/>
      </rPr>
      <t xml:space="preserve">: Número de accidentes en jornada de trabajo con baja ocurridos por cada mil trabajadores.
</t>
    </r>
    <r>
      <rPr>
        <b/>
        <sz val="11"/>
        <rFont val="Open Sans Condensed"/>
      </rPr>
      <t>Índice de Gravedad</t>
    </r>
    <r>
      <rPr>
        <sz val="11"/>
        <rFont val="Open Sans Condensed"/>
      </rPr>
      <t xml:space="preserve">: Número de jornadas no trabajadas a causa de los accidentes ocurridos en jornada de trabajo, por cada mil horas trabajadas.
</t>
    </r>
    <r>
      <rPr>
        <b/>
        <sz val="11"/>
        <rFont val="Open Sans Condensed"/>
      </rPr>
      <t>Tasa de defunciones laborales</t>
    </r>
    <r>
      <rPr>
        <sz val="11"/>
        <rFont val="Open Sans Condensed"/>
      </rPr>
      <t>: Cantidad de defunciones por accidente laboral por cada 100 000 personas ocupadas.</t>
    </r>
  </si>
  <si>
    <r>
      <t>L</t>
    </r>
    <r>
      <rPr>
        <b/>
        <sz val="11"/>
        <rFont val="Open Sans Condensed"/>
      </rPr>
      <t xml:space="preserve">a tasa de sindicación </t>
    </r>
    <r>
      <rPr>
        <sz val="11"/>
        <rFont val="Open Sans Condensed"/>
      </rPr>
      <t>es el porcentaje que representa la cantidad de afiliados respecto a la población ocupada total.  Se calcula sobre esta población porque en el proceso de constitución de los sindicatos, el Código de Trabajo (art 343) estipula el derecho de sindicación tanto para trabajadores (asalariados e independientes), como para patronos. Porcentaje que representa la cantidad de afiliados a los sindicatos respecto de la población ocupada total</t>
    </r>
  </si>
  <si>
    <r>
      <t>Donde:  i</t>
    </r>
    <r>
      <rPr>
        <b/>
        <sz val="11"/>
        <rFont val="Open Sans Condensed"/>
      </rPr>
      <t xml:space="preserve"> </t>
    </r>
    <r>
      <rPr>
        <sz val="11"/>
        <rFont val="Open Sans Condensed"/>
      </rPr>
      <t>=</t>
    </r>
    <r>
      <rPr>
        <b/>
        <sz val="11"/>
        <rFont val="Open Sans Condensed"/>
      </rPr>
      <t xml:space="preserve"> </t>
    </r>
    <r>
      <rPr>
        <sz val="11"/>
        <rFont val="Open Sans Condensed"/>
      </rPr>
      <t>Sector (público o privado)</t>
    </r>
  </si>
  <si>
    <r>
      <t xml:space="preserve">Porcentaje que representa la cantidad de afiliados con posibilidad de negociación respecto de la población asalariada total.
Se entiende por </t>
    </r>
    <r>
      <rPr>
        <b/>
        <sz val="11"/>
        <rFont val="Open Sans Condensed"/>
      </rPr>
      <t>capacidad negociativa</t>
    </r>
    <r>
      <rPr>
        <sz val="11"/>
        <rFont val="Open Sans Condensed"/>
      </rPr>
      <t xml:space="preserve"> el hecho de contar con una convención colectiva, en relación a la cantidad total de asalariados.</t>
    </r>
  </si>
  <si>
    <r>
      <t>millones de colones</t>
    </r>
    <r>
      <rPr>
        <b/>
        <vertAlign val="superscript"/>
        <sz val="11"/>
        <rFont val="Open Sans Condensed"/>
      </rPr>
      <t>a</t>
    </r>
  </si>
  <si>
    <r>
      <rPr>
        <b/>
        <sz val="11"/>
        <rFont val="Open Sans Condensed"/>
      </rPr>
      <t>Bancos comericales</t>
    </r>
    <r>
      <rPr>
        <sz val="11"/>
        <rFont val="Open Sans Condensed"/>
      </rPr>
      <t>: operan en actividades de intermediación entre la oferta y la demanda de recursos financieros,y/ o en la prestación de otros servicios bancarios.
Los bancos del Estado podrán establecer</t>
    </r>
    <r>
      <rPr>
        <b/>
        <sz val="11"/>
        <rFont val="Open Sans Condensed"/>
      </rPr>
      <t xml:space="preserve"> sucursales</t>
    </r>
    <r>
      <rPr>
        <sz val="11"/>
        <rFont val="Open Sans Condensed"/>
      </rPr>
      <t xml:space="preserve">. agencias u oficinas en cualquier lugar del territorio nacional o fuera de él, y suprimir las que ya hubiesen establecido, todo de acuerdo con el Banco Central. En las cabeceras de provincia en Costa Rica, cualquier filial que los Bancos crearen o hayan establecido, tendrá forzosamente el carácter de sucursal. Los bancos del Estado podrán operar estas sucursales, agencias u oficinas en forma individual o conjunta, complementadas con servicios de almacenamiento de productos o mercancía y cualesquiera otros previstos en la presente Ley. </t>
    </r>
  </si>
  <si>
    <r>
      <t>Un</t>
    </r>
    <r>
      <rPr>
        <b/>
        <sz val="11"/>
        <rFont val="Open Sans Condensed"/>
      </rPr>
      <t xml:space="preserve"> cajero automático</t>
    </r>
    <r>
      <rPr>
        <sz val="11"/>
        <rFont val="Open Sans Condensed"/>
      </rPr>
      <t xml:space="preserve"> (ATM) es una máquina  usada para realizar diferentes transacciones bancarias, sin necesidad de personal del banco.
Suelen tener una pequeña impresora matricial o impresora térmica para imprimir los resguardos de la operación y actualizar las libretas de ahorros.
Los cajeros suelen realizar las siguientes operaciones:
Extracción de dinero en efectivo de la cuenta bancaria o débito.
Actualización de la libreta de ahorros.
Obtención y cambio de contraseñas olvidadas de banca electrónica o telefónica.
Ingreso de dinero en la cuenta 
Enviar dinero al extranjero.
Pago de servicios públicos.
</t>
    </r>
  </si>
  <si>
    <r>
      <rPr>
        <b/>
        <sz val="11"/>
        <rFont val="Open Sans Condensed"/>
      </rPr>
      <t>Población bancarizada:</t>
    </r>
    <r>
      <rPr>
        <sz val="11"/>
        <rFont val="Open Sans Condensed"/>
      </rPr>
      <t xml:space="preserve"> Proporción de personas que tienen una cuenta en un banco u otro tipo de entidad financiera (tener una tarjeta de débito en su propio nombre, la recepción de los salarios, las transferencias del gobierno, o los pagos de los productos agrícolas en una cuenta)</t>
    </r>
  </si>
  <si>
    <r>
      <rPr>
        <sz val="11"/>
        <rFont val="Open Sans Condensed"/>
      </rPr>
      <t xml:space="preserve">Dirección Nacional de Empleo. (2022). Sitio web. Disponible en:   </t>
    </r>
    <r>
      <rPr>
        <u/>
        <sz val="11"/>
        <rFont val="Open Sans Condensed"/>
      </rPr>
      <t xml:space="preserve">https://www.mtss.go.cr/elministerio/estructura/direccion-empleo/direccion-nacional-empleo.html
</t>
    </r>
    <r>
      <rPr>
        <sz val="11"/>
        <rFont val="Open Sans Condensed"/>
      </rPr>
      <t>Decreto Ejecutivo N°41776, Creación del Sistema Nacional de Empleo. Disponible en: http://www.pgrweb.go.cr/scij/Busqueda/Normativa/Normas/nrm_texto_completo.aspx?param1=NRTC&amp;nValor1=1&amp;nValor2=89001&amp;nValor3=116631&amp;strTipM=TC</t>
    </r>
    <r>
      <rPr>
        <u/>
        <sz val="11"/>
        <rFont val="Open Sans Condensed"/>
      </rPr>
      <t xml:space="preserve"> 
</t>
    </r>
    <r>
      <rPr>
        <sz val="11"/>
        <rFont val="Open Sans Condensed"/>
      </rPr>
      <t>Agencia Nacional de Empleo. (2022). Sitio web. Disponible en: https://www.ane.cr/</t>
    </r>
  </si>
  <si>
    <r>
      <t xml:space="preserve">El </t>
    </r>
    <r>
      <rPr>
        <b/>
        <sz val="11"/>
        <rFont val="Open Sans Condensed"/>
      </rPr>
      <t>valor agregado</t>
    </r>
    <r>
      <rPr>
        <sz val="11"/>
        <rFont val="Open Sans Condensed"/>
      </rPr>
      <t xml:space="preserve"> (</t>
    </r>
    <r>
      <rPr>
        <b/>
        <sz val="11"/>
        <rFont val="Open Sans Condensed"/>
      </rPr>
      <t xml:space="preserve">VA) </t>
    </r>
    <r>
      <rPr>
        <sz val="11"/>
        <rFont val="Open Sans Condensed"/>
      </rPr>
      <t xml:space="preserve">pretende medir el valor adicional creado por el proceso de producción y en el cual participan bienes y servicios suministrados por otros productores y la concurrencia de los factores de la producción (trabajo y capital).
La suma de los valores agregados por las diferentes actividades productivas o industrias conforma el Producto Interno Bruto. El PIB es uno de los indicadores más importantes para evaluar la actividad productiva de un país.
El </t>
    </r>
    <r>
      <rPr>
        <b/>
        <sz val="11"/>
        <rFont val="Open Sans Condensed"/>
      </rPr>
      <t xml:space="preserve">Producto Interno Bruto (PIB) </t>
    </r>
    <r>
      <rPr>
        <sz val="11"/>
        <rFont val="Open Sans Condensed"/>
      </rPr>
      <t xml:space="preserve"> es la suma de los valores monetarios de los bienes y servicios finales producidos por un país en un lapso determinado (trimestre, año). Para obtener esa suma es necesario evitar incurrir en una duplicación derivada de las operaciones de compra venta que existen entre los diferentes productores, ya que esta variable trata de medir el valor que agrega cada productor al bien o servicio final. Un ejemplo servirá para ilustrar el cálculo de este agregado.
Las clases de </t>
    </r>
    <r>
      <rPr>
        <b/>
        <sz val="11"/>
        <rFont val="Open Sans Condensed"/>
      </rPr>
      <t>actividades económicas</t>
    </r>
    <r>
      <rPr>
        <sz val="11"/>
        <rFont val="Open Sans Condensed"/>
      </rPr>
      <t xml:space="preserve"> que producen los bienes y servicios que se generan en el proceso productivo. Para este propósito se utiliza la Clasificación Industrial Internacional Uniforme de todas las actividades económicas (CIIU), que ha elaborado la Organización de Naciones Unidas, la cual al nivel más agrupado clasifica los establecimientos productivos en las siguientes grandes divisiones: Agricultura, silvicultura, caza y pesca; Extracción de minas y canteras; </t>
    </r>
    <r>
      <rPr>
        <b/>
        <sz val="11"/>
        <rFont val="Open Sans Condensed"/>
      </rPr>
      <t>Industrias manufactureras</t>
    </r>
    <r>
      <rPr>
        <sz val="11"/>
        <rFont val="Open Sans Condensed"/>
      </rPr>
      <t xml:space="preserve">; Suministro de Electricidad, gas y agua; Construcción; Comercio, restaurantes y hoteles; Transportes, almacenamiento y comunicaciones; Servicios de intermediación financiera y seguros, servicios inmobiliarios y servicios prestados a empresas; Servicios de administración pública y Servicios comunales, sociales y personales.
</t>
    </r>
    <r>
      <rPr>
        <u/>
        <sz val="11"/>
        <rFont val="Open Sans Condensed"/>
      </rPr>
      <t>http://www.bccr.fi.cr/publicaciones/sector_real/Introduccion_conceptos_fuentes_metodos_cuentas_nacionales.pdf</t>
    </r>
  </si>
  <si>
    <t xml:space="preserve">Costa Rica: Porcentaje del empleo en la </t>
  </si>
  <si>
    <t>manufactura respecto de la población ocupada por sexo</t>
  </si>
  <si>
    <r>
      <t>El</t>
    </r>
    <r>
      <rPr>
        <b/>
        <sz val="11"/>
        <rFont val="Open Sans Condensed"/>
      </rPr>
      <t xml:space="preserve"> empleo</t>
    </r>
    <r>
      <rPr>
        <sz val="11"/>
        <rFont val="Open Sans Condensed"/>
      </rPr>
      <t xml:space="preserve"> se define como el trabajo realizado por una remuneración o beneficio. El valor se obtiene sumando el número de ocupados en todas las actividades de fabricación. 
Corresponde a la cantidad de personas ocupadas en la industria manufacturera. Rama de actividad económica: Es una clasificación estadística que permite ubicar la empresa, el establecimiento, negocio o finca del trabajador dentro de un sector de la economía, según la clase de bienes o servicios que produce.
Para clasificar la rama de actividad económica se toma como referencia la Clasificación Internacional
Industrial Uniforme de todas las Actividades Económicas, más conocida como CIIU. Para el caso de la Encuesta se clasifica con la CIIU revisión 4 adaptada al país, la cual es la más reciente.</t>
    </r>
  </si>
  <si>
    <r>
      <t xml:space="preserve">El </t>
    </r>
    <r>
      <rPr>
        <b/>
        <sz val="11"/>
        <rFont val="Open Sans Condensed"/>
      </rPr>
      <t>valor agregado (VA)</t>
    </r>
    <r>
      <rPr>
        <sz val="11"/>
        <rFont val="Open Sans Condensed"/>
      </rPr>
      <t xml:space="preserve"> pretende medir el valor adicional creado por el proceso de producción y en el cual participan bienes y servicios suministrados por otros productores y la concurrencia de los factores de la producción (trabajo y capital).
La suma de los valores agregados por las diferentes actividades productivas o industrias conforma el Producto Interno Bruto. El PIB es uno de los indicadores más importantes para evaluar la actividad productiva de un país.
</t>
    </r>
    <r>
      <rPr>
        <b/>
        <sz val="11"/>
        <rFont val="Open Sans Condensed"/>
      </rPr>
      <t>Se entiende por pequeña y mediana empresa (PYME)</t>
    </r>
    <r>
      <rPr>
        <sz val="11"/>
        <rFont val="Open Sans Condensed"/>
      </rPr>
      <t xml:space="preserve"> toda unidad productiva de carácter permanente que disponga de recursos físicos estables y de recursos humanos, los maneje y opere, bajo la figura de
persona física o persona jurídica, en actividades industriales, comerciales o de servicios.
El tamaño se determina mediante la ponderación matemática de una fórmula que las clasifica según actividad empresarial, y que contempla el personal promedio contratado en un período fiscal, el valor de los activos, el valor de ventas anuales netas y el valor de los activos totales netos.
Dependiendo del resultado de dicha fórmula, la empresa  se clasifica como:
Microempresa si el resultado es igual o menor a 10.
Pequeña Empresa si el resultado es mayor que 10  pero menor o igual a 35.
Mediana Empresa si el resultado es mayor que 35 pero menor o igual a 100.
 Para determinar el tamaño de la empresa en el sector industrial, se utilizará la siguiente fórmula:
P=[(0,6*pe/100)+(0,3*inpf/(1 778 505 623))+(0,1*afn/(1 111 440 057))]*100
 Para determinar el tamaño de la empresa en el sector servicios subsector tecnologías de información, se utilizará la siguiente fórmula:
P=[(0,6*pe/50)+(0,3*inpf/(3 092 899 107))+(0,1*an/(966 781 718))]*100
 Para determinar el tamaño de la empresa en el sector de comercio y servicios, se utilizará la siguiente fórmula:
P=[(0,6*pe/30)+(0,3*inpf/(3 092 899 107))+(0,1*an/(966 781 718))]*100
Donde:
pe= Personal promedio empleado
inpf= Ingreso neto obtenido en el último periodo fiscal
afn= Activo fijo neto
an= activo neto</t>
    </r>
  </si>
  <si>
    <r>
      <rPr>
        <b/>
        <sz val="11"/>
        <rFont val="Open Sans Condensed"/>
      </rPr>
      <t>Se entiende por pequeña y mediana empresa (PYME)</t>
    </r>
    <r>
      <rPr>
        <sz val="11"/>
        <rFont val="Open Sans Condensed"/>
      </rPr>
      <t xml:space="preserve"> toda unidad productiva de carácter permanente que disponga de recursos físicos estables y de recursos humanos, los maneje y opere, bajo la figura de persona física o persona jurídica, en actividades industriales, comerciales o de servicios.
El tamaño se determina mediante la ponderación matemática de una fórmula que las clasifica según actividad empresarial, y que contempla el personal promedio contratado en un período fiscal, el valor de los activos, el valor de ventas anuales netas y el valor de los activos totales netos.
Dependiendo del resultado de dicha fórmula, la empresa  se clasifica como:
Microempresa si el resultado es igual o menor a 10.
Pequeña Empresa si el resultado es mayor que 10  pero menor o igual a 35.
Mediana Empresa si el resultado es mayor que 35 pero menor o igual a 100.
 Para determinar el tamaño de la empresa en el sector industrial, se utilizará la siguiente fórmula:
P=[(0,6*pe/100)+(0,3*inpf/(1 778 505 623))+(0,1*afn/(1 111 440 057))]*100
 Para determinar el tamaño de la empresa en el sector servicios subsector tecnologías de información, se utilizará la siguiente fórmula:
P=[(0,6*pe/50)+(0,3*inpf/(3 092 899 107))+(0,1*an/(966 781 718))]*100
 Para determinar el tamaño de la empresa en el sector de comercio y servicios, se utilizará la siguiente fórmula:
P=[(0,6*pe/30)+(0,3*inpf/(3 092 899 107))+(0,1*an/(966 781 718))]*100
Donde:
pe= Personal promedio empleado
inpf= Ingreso neto obtenido en el último periodo fiscal
afn= Activo fijo neto
an= activo neto
</t>
    </r>
    <r>
      <rPr>
        <b/>
        <sz val="11"/>
        <rFont val="Open Sans Condensed"/>
      </rPr>
      <t>Ley 8262. Ley de fortalecimiento de las pequeñas y medianas empresas</t>
    </r>
  </si>
  <si>
    <r>
      <t>Emisiones de CO</t>
    </r>
    <r>
      <rPr>
        <b/>
        <vertAlign val="subscript"/>
        <sz val="11"/>
        <rFont val="Open Sans Condensed"/>
      </rPr>
      <t>2</t>
    </r>
    <r>
      <rPr>
        <b/>
        <sz val="11"/>
        <rFont val="Open Sans Condensed"/>
      </rPr>
      <t xml:space="preserve"> totales (gigagramos de CO</t>
    </r>
    <r>
      <rPr>
        <b/>
        <vertAlign val="subscript"/>
        <sz val="11"/>
        <rFont val="Open Sans Condensed"/>
      </rPr>
      <t>2</t>
    </r>
    <r>
      <rPr>
        <b/>
        <sz val="11"/>
        <rFont val="Open Sans Condensed"/>
      </rPr>
      <t>)</t>
    </r>
  </si>
  <si>
    <r>
      <t>PIB (millones de colones)</t>
    </r>
    <r>
      <rPr>
        <b/>
        <vertAlign val="superscript"/>
        <sz val="11"/>
        <rFont val="Open Sans Condensed"/>
      </rPr>
      <t>a</t>
    </r>
  </si>
  <si>
    <r>
      <t>Intensidad (kg CO</t>
    </r>
    <r>
      <rPr>
        <b/>
        <vertAlign val="subscript"/>
        <sz val="11"/>
        <rFont val="Open Sans Condensed"/>
      </rPr>
      <t>2</t>
    </r>
    <r>
      <rPr>
        <b/>
        <sz val="11"/>
        <rFont val="Open Sans Condensed"/>
      </rPr>
      <t>/ millón de colones)</t>
    </r>
  </si>
  <si>
    <r>
      <t>Costa Rica: Evolución de las emisiones totales de CO</t>
    </r>
    <r>
      <rPr>
        <b/>
        <vertAlign val="subscript"/>
        <sz val="12"/>
        <rFont val="Open Sans Condensed"/>
      </rPr>
      <t>2</t>
    </r>
    <r>
      <rPr>
        <b/>
        <sz val="12"/>
        <rFont val="Open Sans Condensed"/>
      </rPr>
      <t xml:space="preserve"> asociadas a la combustión por Producto Interno Bruto</t>
    </r>
  </si>
  <si>
    <r>
      <t>Costa Rica: Evolución de las emisiones totales de CO</t>
    </r>
    <r>
      <rPr>
        <b/>
        <vertAlign val="subscript"/>
        <sz val="12"/>
        <rFont val="Open Sans Condensed"/>
      </rPr>
      <t>2</t>
    </r>
    <r>
      <rPr>
        <b/>
        <sz val="12"/>
        <rFont val="Open Sans Condensed"/>
      </rPr>
      <t xml:space="preserve"> asociadas a la combustión por Producto Interno Bruto, 2011-2018</t>
    </r>
  </si>
  <si>
    <t>Emisiones totales de CO2 asociadas al uso de combustibles fósiles por  PIB</t>
  </si>
  <si>
    <t>Emisiones totales de CO2 generadas por la combustión de combustibles fósiles por unidad de Producto Interno Bruto (PIB).
Las variables de este indicador son:
Emisiones totales de dióxido de carbono (CO2): se refiere a las emisiones generadas por el consumo de combustibles fósiles con fines energéticos, a nivel nacional. 
Se consideran combustibles fósiles los siguientes productos energéticos según clasificación utilizada en el Balance Energético de Costa Rica: carbón mineral, coque de petróleo, gas licuado de petróleo, gasolina regular y gasolina super, gasolina de aviación, queroseno, jet fuel, diesel, gasoleo, IFO 380, fuel oil. 
Producto Interno Bruto (PIB): es la suma del valor agregado bruto de todas las unidades de producción residentes más impuestos menos subvenciones sobre los productos, no incluida en la valoración de la producción.</t>
  </si>
  <si>
    <t xml:space="preserve">Para calcular las emisiones CO2 a partir del uso de combustibles fósiles, se utiliza el uso energético por actividad económica calculado en la Cuenta de Energía. Esta cuenta se basa en los lineamientos del Sistema de Contabilidad Económica Ambiental (SCAE-2012).
Para la elaboración de la cuenta de energía se utilizan las cantidades consumidas de cada producto, indicadas en el Balance Energético generado por la Secretaría de Planificación Subsectorial de Energía (SEPSE) del Ministerio de Ambiente y Energía. Los totales de control se desagregan utilizando el consumo indicado en los cuadros de Oferta y Uso (COU) del Banco Central de Costa Rica (BCCR) y los informes de ventas de la Refinadora Costarricense de Petróleo (RECOPE). 
Las emisiones de CO2 se obtienen a partir de multiplicar el uso del producto energético por un factor de emisión. Para el caso de los combustibles, se consideran los factores de emisión publicados por el Instituto Meteorológico Nacional, en caso de no existir un factor de emisión nacional se utilizan los valores de referencia del IPCC 2006 (siglas en inglés para Grupo Intergubernamental de Expertos sobre el Cambio Climático).
Para el cálculo de las emisiones no se considera el uso energético asociado a las exportaciones e inventarios.
</t>
  </si>
  <si>
    <t xml:space="preserve">Emisiones totales de dióxido de carbono (CO2): kilogramos de CO2
Producto Interno Bruto (PIB): millones de colones encadenados, año de referencia 2012.
Emisiones de CO2 / PIB: kilogramos de CO2 / millón de colones encadenados, año de referencia 2012. 
</t>
  </si>
  <si>
    <t>Cantidad de emisiones de CO2 generadas por el uso de combustibles fósiles, en las que incurre el país para generar una unidad monetaria de PIB.
Este indicador mide el impacto del consumo de energía en el ambiente y su análisis histórico permite determinar mejoras para la eficiencia energética.
Un valor más bajo indica que se usa menos energía fósil en promedio para producir una unidad de resultado monetario, es decir, el país es menos intensivo en carbono.</t>
  </si>
  <si>
    <t>Emisiones de CO2.
Producto Interno Bruto.</t>
  </si>
  <si>
    <t>Este indicador no considera todas las fuentes de emisión de CO2, solo se concentra en el uso de combustibles fósiles. 
Por concepto, solamente muestra la interrelación de la industria con recursos energéticos.</t>
  </si>
  <si>
    <t>Al utilizar la Cuenta de Energía como fuente de información, se debe tener en cuenta que metodológicamente esta considera el principio de residencia, lo cual implica que el uso energético indicado difiere del registro en el Balance de Energía nacional. La aplicación del principio de residencia genera que este indicador sea comparable con otros indicadores de Cuentas Nacionales. 
El uso energético considerado para el calculo de las emisiones de CO2, está alineado con la información utilizada en los indicadores 7.2.1 y 7.3.1.
La disminución en la intensidad de las emisiones para el año 2015, se debe al menor uso del producto Fuel Oil comúnmente conocido como “Bunker” para la generación de electricidad en fuentes térmicas, particularmente en la actividad “Electricidad, agua y servicios de saneamiento”.</t>
  </si>
  <si>
    <r>
      <t>Costa Rica: Evolución de las emisiones de CO</t>
    </r>
    <r>
      <rPr>
        <b/>
        <vertAlign val="subscript"/>
        <sz val="12"/>
        <rFont val="Open Sans Condensed"/>
      </rPr>
      <t>2</t>
    </r>
    <r>
      <rPr>
        <b/>
        <sz val="12"/>
        <rFont val="Open Sans Condensed"/>
      </rPr>
      <t xml:space="preserve"> asociadas a la combustión por unidad de Valor Agregado por grupos de actividades económicas
kilogramos de CO2 / millón de colones </t>
    </r>
    <r>
      <rPr>
        <b/>
        <vertAlign val="superscript"/>
        <sz val="12"/>
        <rFont val="Open Sans Condensed"/>
      </rPr>
      <t>a</t>
    </r>
  </si>
  <si>
    <r>
      <t>Costa Rica: Evolución de las emisiones de CO</t>
    </r>
    <r>
      <rPr>
        <b/>
        <vertAlign val="subscript"/>
        <sz val="12"/>
        <rFont val="Open Sans Condensed"/>
      </rPr>
      <t>2</t>
    </r>
    <r>
      <rPr>
        <b/>
        <sz val="12"/>
        <rFont val="Open Sans Condensed"/>
      </rPr>
      <t xml:space="preserve"> asociadas a la combustión por unidad de Valor Agregado Bruto, 2011-2018</t>
    </r>
  </si>
  <si>
    <t>Emisiones de CO2 por unidad de valor añadido</t>
  </si>
  <si>
    <r>
      <t xml:space="preserve">Emisiones de CO2 generadas por la combustión de combustibles fósiles por unidad de Valor Agregado Bruto .
Las variables de este indicador son:
Emisiones de dióxido de carbono (CO2): se refiere a las emisiones generadas por el consumo de combustibles fósiles con fines energéticos, por cada una de las actividades económicas.
Se consideran combustibles fósiles los siguientes productos energéticos según clasificación utilizada en el Balance Energético de Costa Rica: carbón mineral, coque de petróleo, gas licuado de petróleo, gasolina regular y gasolina super, gasolina de aviación, queroseno, jet fuel, diesel, gasoleo, IFO 380, fuel oil.  
Valor Agregado bruto (VAB): es la diferencia entre la producción y el consumo intermedio, en cada una de las actividades económicas. 
</t>
    </r>
    <r>
      <rPr>
        <sz val="11"/>
        <color rgb="FFC00000"/>
        <rFont val="Calibri"/>
        <family val="2"/>
        <scheme val="minor"/>
      </rPr>
      <t/>
    </r>
  </si>
  <si>
    <r>
      <t xml:space="preserve">Estimación por Actividad Económica
</t>
    </r>
    <r>
      <rPr>
        <i/>
        <sz val="11"/>
        <rFont val="Open Sans Condensed"/>
      </rPr>
      <t>i</t>
    </r>
    <r>
      <rPr>
        <sz val="11"/>
        <rFont val="Open Sans Condensed"/>
      </rPr>
      <t>: Actividad económica según clasificación CIIU 4.
Para calcular las emisiones CO2 a partir del uso de combustibles fósiles, se utiliza el uso energético por actividad económica calculado en la Cuenta de Energía. Esta cuenta se basa en los lineamientos del Sistema de Contabilidad Económica Ambiental (SCAE-2012).
Para la elaboración de la cuenta de energía se utilizan las cantidades consumidas de cada producto, indicadas en el Balance Energético generado por la Secretaría de Planificación Subsectorial de Energía (SEPSE) del Ministerio de Ambiente y Energía. Los totales de control se desagregan utilizando el consumo indicado en los cuadros de Oferta y Uso (COU) del Banco Central de Costa Rica (BCCR) y los informes de ventas de la Refinadora Costarricense de Petróleo (RECOPE). 
Las emisiones de CO2 se obtienen a partir de multiplicar el uso del producto energético por un factor de emisión. Para el caso de los combustibles, se consideran los factores de emisión publicados por el Instituto Meteorológico Nacional, en caso de no existir un factor de emisión nacional se utilizan los valores de referencia del IPCC 2006 (siglas en inglés para Grupo Intergubernamental de Expertos sobre el Cambio Climático).
Para el cálculo de las emisiones no se considera el uso energético asociado a las exportaciones e inventarios.</t>
    </r>
  </si>
  <si>
    <t xml:space="preserve">Emisiones de dióxido de carbono (CO2): kilogramos de CO2
Valor Agregado bruto (VAB): millones de colones encadenados, año de referencia 2017.
Emisiones de CO2 / VAB: kilogramos de CO2 / millón de colones encadenados, año de referencia 2017. 
</t>
  </si>
  <si>
    <t>Cantidad de emisiones de CO2 generadas por el uso de combustibles fósiles, en las que incurre cada una de las actividades económica para generar una unidad monetaria de valor agregado bruto.
Este indicador mide el impacto del consumo de energía en el ambiente y su análisis histórico permite determinar mejoras para la eficiencia energética.
Un valor más bajo indica que se usa menos energía fósil en promedio para producir una unidad de resultado monetario, es decir, el país es menos intensivo en carbono.</t>
  </si>
  <si>
    <t>Emisiones de CO2.
Valor agregado bruto por actividad económica.</t>
  </si>
  <si>
    <r>
      <t xml:space="preserve">Gastos en investigación y desarrollo como proporción del PIB 
</t>
    </r>
    <r>
      <rPr>
        <b/>
        <sz val="11"/>
        <rFont val="Open Sans Condensed"/>
      </rPr>
      <t xml:space="preserve">Investigación y el desarrollo experimental (I+D): </t>
    </r>
    <r>
      <rPr>
        <sz val="11"/>
        <rFont val="Open Sans Condensed"/>
      </rPr>
      <t xml:space="preserve">Comprenden el trabajo creativo llevado a cabo de forma sistemática para incrementar el volumen de conocimientos, incluido el conocimiento de la humanidad la cultura y la sociedad, y el uso de esos conocimientos para crear nuevas aplicaciones.
Este tipo de investigación, en cuanto al aprovechamiento de sus resultados, es el conductor del desarrollo socio-económico del cualquier país.
El término I+D comprende tres tipos de investigación científica:
a. La investigación básica consiste en trabajos experimentales o teóricos que se emprenden principalmente para obtener nuevos conocimientos acerca de los fundamentos de los fenómenos y hechos observables, sin pensar en darles ninguna aplicación o utilización determinada.
b. La investigación aplicada también se refiere a trabajos originales realizados para adquirir nuevos conocimientos, sin embargo, está dirigida fundamentalmente hacia un objetivo práctico específico.
c. El desarrollo experimental comprende los trabajos sistemáticos que aprovechan los conocimientos existentes obtenidos de la investigación o la experiencia práctica. Está dirigido a la producción de nuevos materiales, productos o dispositivos; a la puesta en marcha de nuevos procesos, sistemas y servicios, o a la mejora sustancial de los ya existentes.
El </t>
    </r>
    <r>
      <rPr>
        <b/>
        <sz val="11"/>
        <rFont val="Open Sans Condensed"/>
      </rPr>
      <t>Producto Interno Bruto (PIB)</t>
    </r>
    <r>
      <rPr>
        <sz val="11"/>
        <rFont val="Open Sans Condensed"/>
      </rPr>
      <t xml:space="preserve">  es la suma de los valores monetarios de los bienes y servicios finales producidos por un país en un lapso determinado (trimestre, año). Para obtener esa suma es necesario evitar incurrir en una duplicación derivada de las operaciones de compra venta que existen entre los diferentes productores, ya que esta variable trata de medir el valor que agrega cada productor al bien o servicio final. Un ejemplo servirá para ilustrar el cálculo de este agregado.</t>
    </r>
  </si>
  <si>
    <r>
      <rPr>
        <b/>
        <sz val="11"/>
        <rFont val="Open Sans Condensed"/>
      </rPr>
      <t>Investigadores:</t>
    </r>
    <r>
      <rPr>
        <sz val="11"/>
        <rFont val="Open Sans Condensed"/>
      </rPr>
      <t xml:space="preserve"> Los investigadores son profesionales que trabajan en la concepción o creación de nuevos conocimientos, productos, procesos, métodos y sistemas y en la gestión de los respectivos proyectos. Debe tener un título académico universitario que le respalde - al menos de bachiller -. Como
característica adicional este profesional publica los resultados de sus investigaciones. En aquellos casos cuyos resultados no sean publicables, éstos se reflejan en el número de invenciones e innovaciones generadas. </t>
    </r>
  </si>
  <si>
    <r>
      <rPr>
        <b/>
        <sz val="11"/>
        <rFont val="Open Sans Condensed"/>
      </rPr>
      <t>Actividades Científicas y Tecnológicas (ACT)</t>
    </r>
    <r>
      <rPr>
        <sz val="11"/>
        <rFont val="Open Sans Condensed"/>
      </rPr>
      <t xml:space="preserve"> Actividades sistemáticas que están estrechamente relacionadas con la producción, la promoción, la difusión y la aplicación de conocimientos científicos y técnicos, en todos los campos de la ciencia y la tecnología. Estas actividades comprenden la investigación y desarrollo (I+D), la enseñanza y la formación científica y tecnológica (EFCT) y los servicios científicos y tecnológicos (SCT).
El </t>
    </r>
    <r>
      <rPr>
        <b/>
        <sz val="11"/>
        <rFont val="Open Sans Condensed"/>
      </rPr>
      <t>Producto Interno Bruto (PIB)</t>
    </r>
    <r>
      <rPr>
        <sz val="11"/>
        <rFont val="Open Sans Condensed"/>
      </rPr>
      <t xml:space="preserve">  es la suma de los valores monetarios de los bienes y servicios finales producidos por un país en un lapso determinado (trimestre, año). Para obtener esa suma es necesario evitar incurrir en una duplicación derivada de las operaciones de compra venta que existen entre los diferentes productores, ya que esta variable trata de medir el valor que agrega cada productor al bien o servicio final. Un ejemplo servirá para ilustrar el cálculo de este agregado.</t>
    </r>
  </si>
  <si>
    <r>
      <t>Ingreso total (millones de colones)</t>
    </r>
    <r>
      <rPr>
        <b/>
        <vertAlign val="superscript"/>
        <sz val="11"/>
        <rFont val="Open Sans Condensed"/>
      </rPr>
      <t>1/</t>
    </r>
  </si>
  <si>
    <r>
      <rPr>
        <vertAlign val="superscript"/>
        <sz val="11"/>
        <rFont val="Open Sans Condensed"/>
      </rPr>
      <t xml:space="preserve">1/ </t>
    </r>
    <r>
      <rPr>
        <sz val="11"/>
        <rFont val="Open Sans Condensed"/>
      </rPr>
      <t>Cifras no incluye el ingreso asociado al servicio de televisión por suscripción.</t>
    </r>
  </si>
  <si>
    <r>
      <rPr>
        <b/>
        <sz val="11"/>
        <rFont val="Open Sans Condensed"/>
      </rPr>
      <t xml:space="preserve">Telecomunicaciones: </t>
    </r>
    <r>
      <rPr>
        <sz val="11"/>
        <rFont val="Open Sans Condensed"/>
      </rPr>
      <t xml:space="preserve">
</t>
    </r>
    <r>
      <rPr>
        <b/>
        <sz val="11"/>
        <rFont val="Open Sans Condensed"/>
      </rPr>
      <t>Telefonía móvil</t>
    </r>
    <r>
      <rPr>
        <sz val="11"/>
        <rFont val="Open Sans Condensed"/>
      </rPr>
      <t xml:space="preserve">, facilita las comunicaciones de voz sobre medios inalámbricos en el acceso, permite el envío y la descarga de datos a través de la interfaz de aire. Su evolución se dirige hacia una arquitectura all-IP.  Es comercializado por medio de: Mensajería instantánea (SMS), mensajería multimedia (MMS), voz postpago, voz prepago. 
</t>
    </r>
    <r>
      <rPr>
        <b/>
        <sz val="11"/>
        <rFont val="Open Sans Condensed"/>
      </rPr>
      <t>Transferencia de datos</t>
    </r>
    <r>
      <rPr>
        <sz val="11"/>
        <rFont val="Open Sans Condensed"/>
      </rPr>
      <t xml:space="preserve">, las comunicaciones se logran, generando paquetes de información que se reenvían por la red, independientemente del medio de propagación o red utilizada. Se basa en dos técnicas: el enrutamiento de datagramas y los canales virtuales. Comercializada por medio de: Acceso a Internet, carrier internacional, datos móviles, líneas dedicadas.
</t>
    </r>
  </si>
  <si>
    <r>
      <t xml:space="preserve">Se considera que en una distribución del ingreso equitativa, al 40% más pobre de la población le corresponde esa misma proporción del ingreso, este indicador muestra cuánto se acerca la sociedad a esa distribución. 
</t>
    </r>
    <r>
      <rPr>
        <b/>
        <sz val="11"/>
        <rFont val="Open Sans Condensed"/>
      </rPr>
      <t>Quintil de ingreso per cápita</t>
    </r>
    <r>
      <rPr>
        <sz val="11"/>
        <rFont val="Open Sans Condensed"/>
      </rPr>
      <t>: agrupa los hogares según su ingreso per cápita, el primer quintil contiene el 20% de los hogares con menor ingreso per cápita, en tanto el quinto agrupa el 20% de los hogares con el mayor ingreso por persona.
Se considera que en una distribución del ingreso equitativa, al 40% más pobre de la población le corresponde esa misma proporción del ingreso, este indicador muestra cuánto se acerca la sociedad a esa distribución.</t>
    </r>
  </si>
  <si>
    <r>
      <t xml:space="preserve">Porcentaje de la población con ingreso inferior al 50% de la mediana del ingreso de su correspondiente subpoblación. 
 </t>
    </r>
    <r>
      <rPr>
        <b/>
        <sz val="11"/>
        <rFont val="Open Sans Condensed"/>
      </rPr>
      <t>Ingreso per cápita del hogar</t>
    </r>
    <r>
      <rPr>
        <sz val="11"/>
        <rFont val="Open Sans Condensed"/>
      </rPr>
      <t xml:space="preserve">: se obtiene al dividir el total de ingreso del hogar o de alguna fuente, entre el total de miembros, por ejemplo, el ingreso per cápita por salario se obtiene de la división de la suma de los salarios de los miembros que reciben ese tipo de ingreso entre el total de miembros del hogar. El promedio del ingreso per cápita del hogar es una media de los ingresos per cápita de todos los hogares. </t>
    </r>
  </si>
  <si>
    <r>
      <rPr>
        <b/>
        <sz val="11"/>
        <rFont val="Open Sans Condensed"/>
      </rPr>
      <t>Porcentaje de la población con ingreso inferior al 50% de la mediana del ingreso poblacional. 
Ingreso per cápita del hogar</t>
    </r>
    <r>
      <rPr>
        <sz val="11"/>
        <rFont val="Open Sans Condensed"/>
      </rPr>
      <t xml:space="preserve">: se obtiene al dividir el total de ingreso del hogar o de alguna fuente, entre el total de miembros, por ejemplo, el ingreso per cápita por salario se obtiene de la división de la suma de los salarios de los miembros que reciben ese tipo de ingreso entre el total de miembros del hogar. El promedio del ingreso per cápita del hogar es una media de los ingresos per cápita de todos los hogares. </t>
    </r>
  </si>
  <si>
    <r>
      <t>0,17</t>
    </r>
    <r>
      <rPr>
        <vertAlign val="superscript"/>
        <sz val="11"/>
        <rFont val="Open Sans Condensed"/>
      </rPr>
      <t>a/</t>
    </r>
  </si>
  <si>
    <r>
      <rPr>
        <vertAlign val="superscript"/>
        <sz val="11"/>
        <rFont val="Open Sans Condensed"/>
      </rPr>
      <t>a/</t>
    </r>
    <r>
      <rPr>
        <sz val="11"/>
        <rFont val="Open Sans Condensed"/>
      </rPr>
      <t xml:space="preserve"> Coeficiente de variación mayor al 20 %, lo cual indica que la estimación es poco confiable y, por tanto, se debe utilizar con precaución.</t>
    </r>
  </si>
  <si>
    <r>
      <t>2,10</t>
    </r>
    <r>
      <rPr>
        <vertAlign val="superscript"/>
        <sz val="11"/>
        <rFont val="Open Sans Condensed"/>
      </rPr>
      <t>a/</t>
    </r>
  </si>
  <si>
    <r>
      <t>1,23</t>
    </r>
    <r>
      <rPr>
        <vertAlign val="superscript"/>
        <sz val="11"/>
        <rFont val="Open Sans Condensed"/>
      </rPr>
      <t>a/</t>
    </r>
  </si>
  <si>
    <r>
      <t xml:space="preserve">Costa Rica: Población de 18 años y más por situación de discapacidad, según motivos de discriminación, octubre y noviembre 2018
</t>
    </r>
    <r>
      <rPr>
        <sz val="12"/>
        <rFont val="Open Sans Condensed"/>
      </rPr>
      <t>(Valores absolutos y relativos)</t>
    </r>
  </si>
  <si>
    <r>
      <t>Cualquiera de las  razones anteriores</t>
    </r>
    <r>
      <rPr>
        <vertAlign val="superscript"/>
        <sz val="11"/>
        <rFont val="Open Sans Condensed"/>
      </rPr>
      <t>1</t>
    </r>
  </si>
  <si>
    <r>
      <rPr>
        <b/>
        <vertAlign val="superscript"/>
        <sz val="11"/>
        <rFont val="Open Sans Condensed"/>
      </rPr>
      <t xml:space="preserve">1 </t>
    </r>
    <r>
      <rPr>
        <b/>
        <sz val="11"/>
        <rFont val="Open Sans Condensed"/>
      </rPr>
      <t>Indicador MICS</t>
    </r>
  </si>
  <si>
    <r>
      <t xml:space="preserve">Cuato representa la remuneración por salarios con respecto a valor agregado bruto total. </t>
    </r>
    <r>
      <rPr>
        <b/>
        <sz val="11"/>
        <rFont val="Open Sans Condensed"/>
      </rPr>
      <t xml:space="preserve">
Remuneración de los asalariados</t>
    </r>
    <r>
      <rPr>
        <sz val="11"/>
        <rFont val="Open Sans Condensed"/>
      </rPr>
      <t xml:space="preserve">: Uno de los componentes del valor agregado es la remuneración de los asalariados que comprende el monto total pagado en dinero o en especie por un establecimiento o industria a un asalariado por el trabajo que éste realiza durante el período contable, más el valor de
las contribuciones sociales que paga el empleador a los sistemas de seguridad social obligatoria o a los sistemas privados de seguro social. 
El </t>
    </r>
    <r>
      <rPr>
        <b/>
        <sz val="11"/>
        <rFont val="Open Sans Condensed"/>
      </rPr>
      <t>valor agregado</t>
    </r>
    <r>
      <rPr>
        <sz val="11"/>
        <rFont val="Open Sans Condensed"/>
      </rPr>
      <t xml:space="preserve"> pretende medir el valor adicional creado por el proceso de producción y en el cual participan bienes y servicios suministrados por otros productores y la concurrencia de los factores de la producción (trabajo y capital). La suma de los valores agregados por las diferentes actividades productivas o industrias conforma el Producto Interno Bruto. El PIB es uno de los indicadores más importantes para evaluar la actividad productiva de un país.</t>
    </r>
  </si>
  <si>
    <r>
      <t xml:space="preserve">Existen 12 ISF básicos y 14 recomendados para las instituciones de depósito. Además de dos indicadores basados en las tasas de interés, los indicadores acordados se resumen
en el documento que se muestra en este link: https://www.imf.org/external/pubs/ft/fsi/guide/2006/pdf/esl/guia.pdf.  Se presentan primero los ISF con base en el capital, seguidos de los ISF con base en los activos y los ISF con base en ingresos y gastos.
</t>
    </r>
    <r>
      <rPr>
        <b/>
        <sz val="11"/>
        <rFont val="Open Sans Condensed"/>
      </rPr>
      <t>Activo Productivo / Activo tota</t>
    </r>
    <r>
      <rPr>
        <sz val="11"/>
        <rFont val="Open Sans Condensed"/>
      </rPr>
      <t xml:space="preserve">l: Mide la participación de los activos que generan los principales ingresos, con respecto al total de los activos. Activo productivo: está compuesto por la cartera de crédito al día y con atraso hasta 90 días, más la cartera de inversiones en títulos y valores, más la Actividad de Servicios -(contingentes). Activo total: comprende todos los recursos representativos de los bienes propiedad de la entidad y los derechos que la misma tiene frente a terceros y de los que espera tener en el futuro beneficios económicos. Mientras mayor sea la participación porcentual, más eficiente será el manejo de los activos por parte de la entidad. 
</t>
    </r>
    <r>
      <rPr>
        <b/>
        <sz val="11"/>
        <rFont val="Open Sans Condensed"/>
      </rPr>
      <t>Pasivo con costo / Pasivo Total</t>
    </r>
    <r>
      <rPr>
        <sz val="11"/>
        <rFont val="Open Sans Condensed"/>
      </rPr>
      <t xml:space="preserve">: Mide la proporción de pasivos que generan costo financiero. Pasivo con costo: son aquellas obligaciones que tienen un costo financiero implícito de captación. Pasivo Total: comprende las cuentas representativas de las obligaciones ciertas de la entidad, surgidas a raíz de sucesos pasados, al vencimiento de las cuales, y para cancelarlas, la entidad espera desprenderse de recursos que incorporan beneficios económicos. Mientras más baja es la relación, es mejor, pues implica que las captaciones y otras obligaciones se generaron a un bajo costo.
</t>
    </r>
    <r>
      <rPr>
        <b/>
        <sz val="11"/>
        <rFont val="Open Sans Condensed"/>
      </rPr>
      <t>Compromiso patrimonial:</t>
    </r>
    <r>
      <rPr>
        <sz val="11"/>
        <rFont val="Open Sans Condensed"/>
      </rPr>
      <t xml:space="preserve"> Determina, qué porcentaje del patrimonio no redimible cubre las pérdidas no protegidas por las estimaciones contables. La determinación de las pérdidas estimadas se basa en la calidad y estructura de los activos de los intermediarios financieros. Pérdidas esperadas en activos menos estimaciones para activos: total del saldo contable de las cuentas de estimaciones para activos productivos y activos contingentes. Capital base calculado según lo dispuesto en el Acuerdo SUGEF 3- 06: Capital primario (capital pagado, el capital donado no sujeto a devolución y la reserva legal) más el capital secundario (cuentas patrimoniales no sujetas a devolución menos las pérdidas acumuladas de períodos anteriores y las pérdidas del período actual más las estimaciones de activos que no excedan el 2.0% como porcentaje del activo total) menos las deducciones. Normal: cuando el resultado del indicador es &lt; que 0%; nivel 1: cuando es &lt; que 10% pero es &gt; que 0%; nivel 2: cuando es &lt; que 20% pero es &gt; que 10%; nivel 3: cuando es &gt; que 20%.
</t>
    </r>
    <r>
      <rPr>
        <b/>
        <sz val="11"/>
        <rFont val="Open Sans Condensed"/>
      </rPr>
      <t>Rentabilidad nominal sobre Patrimonio Promedio:</t>
    </r>
    <r>
      <rPr>
        <sz val="11"/>
        <rFont val="Open Sans Condensed"/>
      </rPr>
      <t xml:space="preserve"> Mide el nivel de rentabilidad generado por el patrimonio. Rentabilidad nominal: Se refiere al saldo acumulado de los últimos doce meses, de la diferencia entre las cuentas de ingresos y gastos, sin considerar la inflación. Patrimonio Promedio: Comprende el saldo promedio de los últimos doce meses de las cuentas representativas del derecho de los propietarios (capital) sobre los activos netos (activos menos pasivos) de la entidad, menos el interés minoritario (en el caso de grupos o conglomerados financieros). Mientras más alta es la relación es mejor, pues implica que la gestión de la entidad le retribuye una mayor proporción de rentabilidad a los propietarios.
</t>
    </r>
    <r>
      <rPr>
        <b/>
        <sz val="11"/>
        <rFont val="Open Sans Condensed"/>
      </rPr>
      <t>Utilidad Operacional Bruta / Gastos de Administración (se calcula en número de veces</t>
    </r>
    <r>
      <rPr>
        <sz val="11"/>
        <rFont val="Open Sans Condensed"/>
      </rPr>
      <t xml:space="preserve">): Determina cuantas veces cubre la utilidad operacional bruta los gastos que ocasiona la administración de la entidad. Utilidad Operacional Bruta: el resultado de restar a los ingresos provenientes de la operación de la entidad, los costos y los gastos en los cuales incurre para poder prestar el servicio. Gastos de Administración: Gastos reconocidos sobre las actividades administrativas (personal, movilidad y comunicaciones, servicios externos, infraestructura, etc.) de una entidad. Es un indicador de cobertura que mide cuántas veces cubre la utilidad operacional bruta a los gastos administrativos. A mayor cobertura, mejor es el manejo.
</t>
    </r>
  </si>
  <si>
    <r>
      <t>65</t>
    </r>
    <r>
      <rPr>
        <vertAlign val="superscript"/>
        <sz val="11"/>
        <rFont val="Open Sans Condensed"/>
      </rPr>
      <t>+</t>
    </r>
  </si>
  <si>
    <r>
      <rPr>
        <vertAlign val="superscript"/>
        <sz val="11"/>
        <rFont val="Open Sans Condensed"/>
      </rPr>
      <t>a</t>
    </r>
    <r>
      <rPr>
        <sz val="11"/>
        <rFont val="Open Sans Condensed"/>
      </rPr>
      <t>Datos a Junio del 2021</t>
    </r>
  </si>
  <si>
    <t xml:space="preserve">El país ha reconocido la condición de refugiado de conformidad con lo establecido en la  Convención sobre el Estatuto de los Refugiados de 1951, la Ley General de Migración y Extranjería (8764) y el Reglamento de personas refugiadas (Decreto Nº 36831-G), desasgregada por país de origen, sexo y rangos de edad.
Se propone este indicador proxi, dado que actualmente la Dirección de Migración no cuenta con un reportador o sistema de información que permita determinar la cantidad de personas refugiadas en nuestro país, solamente el numero de solicitudes, recononocimientos y  denegatorias del estatus de refugio. 
</t>
  </si>
  <si>
    <t>∑ Número  de personas reconocidas como refugiadas</t>
  </si>
  <si>
    <r>
      <rPr>
        <b/>
        <sz val="11"/>
        <rFont val="Open Sans Condensed"/>
      </rPr>
      <t xml:space="preserve">Vivienda en mal estado: </t>
    </r>
    <r>
      <rPr>
        <sz val="11"/>
        <rFont val="Open Sans Condensed"/>
      </rPr>
      <t xml:space="preserve"> es aquella en los que los materiales  presentan grave deterioro o daño estructural y su estado constituye un peligro eminente para las personas habitantes de la vivienda y sumado a esto se requiere de una sustitución parcial o total de las áreas afectadas (bases hundidas o podridas, grietas, huecos, entre otros).
Se toma encuentra el estado de las paredes exteriores, el techo y el piso.</t>
    </r>
  </si>
  <si>
    <r>
      <rPr>
        <b/>
        <sz val="11"/>
        <rFont val="Open Sans Condensed"/>
      </rPr>
      <t>Tugurio:</t>
    </r>
    <r>
      <rPr>
        <sz val="11"/>
        <rFont val="Open Sans Condensed"/>
      </rPr>
      <t xml:space="preserve"> es un recinto construido con materiales de desecho (cartón, tablas, latas viejas, tela). Por lo general se encuentra ubicado a orillas de los puentes, en los alrededores de las ciudades o en terrenos propiedad del Estado o propiedad privada invadida.</t>
    </r>
  </si>
  <si>
    <r>
      <rPr>
        <b/>
        <sz val="11"/>
        <rFont val="Open Sans Condensed"/>
      </rPr>
      <t>Viviendas en precario:</t>
    </r>
    <r>
      <rPr>
        <sz val="11"/>
        <rFont val="Open Sans Condensed"/>
      </rPr>
      <t xml:space="preserve"> son aquellas que están ubicadas en terrenos ocupados ilegalmente. La vivienda puede haber sido construida por sus habitantes, pero al estar en un terreno que no les pertenece, se considera en precario.</t>
    </r>
  </si>
  <si>
    <r>
      <t xml:space="preserve">Total de personas que mueren, desaparecen o son afectadas (indirectas o directas) debido a desastre ocurrido.
</t>
    </r>
    <r>
      <rPr>
        <b/>
        <sz val="11"/>
        <rFont val="Open Sans Condensed"/>
      </rPr>
      <t>Tipo de afectación:</t>
    </r>
    <r>
      <rPr>
        <sz val="11"/>
        <rFont val="Open Sans Condensed"/>
      </rPr>
      <t xml:space="preserve"> Muertos, Desaparecidos, Heridos y enfermos, Afectados, Reubicados, Viviendas afectadas, Evacuados, Damnificados, Viviendas destruidas, Accidente,
</t>
    </r>
    <r>
      <rPr>
        <b/>
        <sz val="11"/>
        <rFont val="Open Sans Condensed"/>
      </rPr>
      <t>Muerte:</t>
    </r>
    <r>
      <rPr>
        <sz val="11"/>
        <rFont val="Open Sans Condensed"/>
      </rPr>
      <t xml:space="preserve"> Número de personas que murieron durante el desastre, o directamente después, como resultado directo de la evento
</t>
    </r>
    <r>
      <rPr>
        <b/>
        <sz val="11"/>
        <rFont val="Open Sans Condensed"/>
      </rPr>
      <t>Desaparecidos:</t>
    </r>
    <r>
      <rPr>
        <sz val="11"/>
        <rFont val="Open Sans Condensed"/>
      </rPr>
      <t xml:space="preserve"> El número de personas cuyo paradero se desconoce desde el evento peligroso. Incluye personas Que se presume muertos aunque no hay evidencia física. Los datos sobre el número de muertes y los desaparecidos son mutuamente excluyentes.
</t>
    </r>
    <r>
      <rPr>
        <b/>
        <sz val="11"/>
        <rFont val="Open Sans Condensed"/>
      </rPr>
      <t>Personas afectadas:</t>
    </r>
    <r>
      <rPr>
        <sz val="11"/>
        <rFont val="Open Sans Condensed"/>
      </rPr>
      <t xml:space="preserve"> Personas afectadas por un evento peligroso.
</t>
    </r>
    <r>
      <rPr>
        <b/>
        <sz val="11"/>
        <rFont val="Open Sans Condensed"/>
      </rPr>
      <t>Directamente afectados:</t>
    </r>
    <r>
      <rPr>
        <sz val="11"/>
        <rFont val="Open Sans Condensed"/>
      </rPr>
      <t xml:space="preserve"> Personas que han sufrido lesiones, enfermedades u otros efectos en la salud; Que fueron evacuados, desplazados, reubicados; O han sufrido daños directos a sus medios de vida, económicos, físicos, sociales, culturales y activos ambientales.
</t>
    </r>
    <r>
      <rPr>
        <b/>
        <sz val="11"/>
        <rFont val="Open Sans Condensed"/>
      </rPr>
      <t>Indirectamente afectados:</t>
    </r>
    <r>
      <rPr>
        <sz val="11"/>
        <rFont val="Open Sans Condensed"/>
      </rPr>
      <t xml:space="preserve"> Personas que han sufrido consecuencias, con o sin efectos directos, con el tiempo debido a perturbaciones o cambios en la economía, infraestructuras críticas, servicios básicos, comercio, trabajo o sociales, salud y consecuencias fisiológicas.
</t>
    </r>
    <r>
      <rPr>
        <b/>
        <sz val="11"/>
        <rFont val="Open Sans Condensed"/>
      </rPr>
      <t xml:space="preserve">Lesionado o enfermo: </t>
    </r>
    <r>
      <rPr>
        <sz val="11"/>
        <rFont val="Open Sans Condensed"/>
      </rPr>
      <t xml:space="preserve">El número de personas que sufren lesiones físicas, trauma o casos de enfermedad que requieren asistencia médica inmediata como resultado directo de un evento peligroso.
</t>
    </r>
    <r>
      <rPr>
        <b/>
        <sz val="11"/>
        <rFont val="Open Sans Condensed"/>
      </rPr>
      <t>Evacuado:</t>
    </r>
    <r>
      <rPr>
        <sz val="11"/>
        <rFont val="Open Sans Condensed"/>
      </rPr>
      <t xml:space="preserve"> El número de personas que se trasladaron temporalmente de donde estaban (incluyendo su lugar de residencia, lugares de trabajo, escuelas y hospitales) a lugares más seguros para garantizar su seguridad.
</t>
    </r>
    <r>
      <rPr>
        <b/>
        <sz val="11"/>
        <rFont val="Open Sans Condensed"/>
      </rPr>
      <t>Reubicado:</t>
    </r>
    <r>
      <rPr>
        <sz val="11"/>
        <rFont val="Open Sans Condensed"/>
      </rPr>
      <t xml:space="preserve"> El número de personas que se mudaron permanentemente de sus hogares a nuevos sitios debido a peligrosos evento. 
</t>
    </r>
    <r>
      <rPr>
        <b/>
        <sz val="11"/>
        <rFont val="Open Sans Condensed"/>
      </rPr>
      <t xml:space="preserve">Tipo de desastre: </t>
    </r>
    <r>
      <rPr>
        <sz val="11"/>
        <rFont val="Open Sans Condensed"/>
      </rPr>
      <t xml:space="preserve">(lluvias intensas, inundaciones, caídad de granizo, vientos fuertes, rayería, flujos de lodo (cabezas de agua), deslizamientos (derrumbes), sequías. Deficit hídrico (Niño), frentes fríos, ciclones tropicales huracán, tormenta tropical, honda tropical, sistema de baja presión, mareas altas, oleaje fuerte, inundación costera, tsunami, sismos, caída de ceniza y rocas, lahares, gases, lluvia ácida, flujo de piroclástos, flujos de lava, incendios forestales, incendios estructutales, derrame de sustancias quimicas, daño y colapso de infraestructuras, explosiones, accidentes mayores, epidemias, plagas y contaminaciones. </t>
    </r>
  </si>
  <si>
    <r>
      <t xml:space="preserve">
Donde:
</t>
    </r>
    <r>
      <rPr>
        <b/>
        <sz val="11"/>
        <rFont val="Open Sans Condensed"/>
      </rPr>
      <t>i</t>
    </r>
    <r>
      <rPr>
        <sz val="11"/>
        <rFont val="Open Sans Condensed"/>
      </rPr>
      <t xml:space="preserve">= tipos de afectación: Muertes, desaparecidos, evacuados, heridos, refugiados, etc.
</t>
    </r>
    <r>
      <rPr>
        <b/>
        <sz val="11"/>
        <color theme="1"/>
        <rFont val="Calibri"/>
        <family val="2"/>
        <scheme val="minor"/>
      </rPr>
      <t/>
    </r>
  </si>
  <si>
    <r>
      <t xml:space="preserve">Contabiliza el monto en colones de las perdidas económicas por destares. 
</t>
    </r>
    <r>
      <rPr>
        <b/>
        <sz val="11"/>
        <rFont val="Open Sans Condensed"/>
      </rPr>
      <t>Pérdida económica directa</t>
    </r>
    <r>
      <rPr>
        <sz val="11"/>
        <rFont val="Open Sans Condensed"/>
      </rPr>
      <t xml:space="preserve">: La pérdida directa es casi equivalente al daño físico. El valor monetario de destrucción total o parcial de los bienes físicos existentes en la zona afectada. Los ejemplos incluyen la pérdida de  activos físicos tales como casas dañadas, fábricas e infraestructura. Las pérdidas directas suelen ocurrir durante el evento o dentro de las primeras horas después del evento. La pérdida económica directa en este marco de indicadores consiste en la pérdida de la agricultura, daños a instalaciones industriales y comerciales, daños a viviendas e infraestructuras.
Limitamos la pérdida económica en pérdida económica directa, excluyendo la pérdida indirecta (por ejemplo, pérdida producción interrumpida) y pérdidas macroeconómicas. La razón es que todavía no hay metodología universalmente estandarizada para medir las pérdidas indirectas y macroeconómicas.
 </t>
    </r>
  </si>
  <si>
    <r>
      <t xml:space="preserve">Violencia intrafamiliar corresponde a las códigos T74, X85 y Y09 de la Clasificación Estadística Internacional de Enfermedades y Problema relacionados con la Salud CIE 10.
</t>
    </r>
    <r>
      <rPr>
        <b/>
        <sz val="11"/>
        <rFont val="Open Sans Condensed"/>
      </rPr>
      <t>T74 Síndromes del maltrato</t>
    </r>
    <r>
      <rPr>
        <sz val="11"/>
        <rFont val="Open Sans Condensed"/>
      </rPr>
      <t xml:space="preserve"> 
Incluye:
T74.0 Negligencia o abandono, T74.1 Abuso físico, T74.2 Abuso sexual, T74.3 Abuso psicológico, T74.8 Otros síndromes del maltrato, T74.9 Síndrome del maltrato, no especificado
X85-Y09 Agresiones
Incluye: homicidio, lesiones ocasionadas por otra persona con intento de lesionar o matar, por cualquier medio
Excluye: lesiones debidas a: Intervención legal (Y35.–) y Operaciones de guerra (Y36.–)
</t>
    </r>
    <r>
      <rPr>
        <b/>
        <sz val="11"/>
        <rFont val="Open Sans Condensed"/>
      </rPr>
      <t xml:space="preserve">X85 Agresión con drogas, medicamentos y sustancias biológicas: </t>
    </r>
    <r>
      <rPr>
        <sz val="11"/>
        <rFont val="Open Sans Condensed"/>
      </rPr>
      <t xml:space="preserve">
Incluye: envenenamiento homicida por (cualquier): droga, medicamento y/o sustancia biológica
</t>
    </r>
    <r>
      <rPr>
        <b/>
        <sz val="11"/>
        <rFont val="Open Sans Condensed"/>
      </rPr>
      <t>Y09 Agresión por medios no especificados</t>
    </r>
    <r>
      <rPr>
        <sz val="11"/>
        <rFont val="Open Sans Condensed"/>
      </rPr>
      <t xml:space="preserve">
Incluye: asesinato (intento), homicidio (intento), homicidio premeditado (intento), homicidio casual (no accidental). </t>
    </r>
  </si>
  <si>
    <r>
      <t xml:space="preserve"> o El marco legal y reglamentario permite utilizar el cálculo del Costo del ciclo de vida en la evaluación de  ofertas.
Por Costo del ciclo de vida se entiende la consideración de todos los costos en que se incurrirá durante la vida útil de un producto, obra o servicio (precio de compra, incluida la entrega, los costos de instalación, los costos de funcionamiento y mantenimiento, los costos al final de la vida útil como la eliminación del producto) (cita de </t>
    </r>
    <r>
      <rPr>
        <i/>
        <sz val="11"/>
        <rFont val="Open Sans Condensed"/>
      </rPr>
      <t>Buying Green EU handbook on GPP</t>
    </r>
    <r>
      <rPr>
        <sz val="11"/>
        <rFont val="Open Sans Condensed"/>
      </rPr>
      <t>)</t>
    </r>
  </si>
  <si>
    <r>
      <t xml:space="preserve">o Se han elaborado directrices y herramientas, o un catálogo oficial de productos con sella ambiental o social, que </t>
    </r>
    <r>
      <rPr>
        <u/>
        <sz val="11"/>
        <rFont val="Open Sans Condensed"/>
      </rPr>
      <t>se revisan periódicamente.</t>
    </r>
  </si>
  <si>
    <r>
      <t>Costa Rica: Evolución de las emisiones totales de CO</t>
    </r>
    <r>
      <rPr>
        <b/>
        <vertAlign val="subscript"/>
        <sz val="12"/>
        <rFont val="Open Sans Condensed"/>
      </rPr>
      <t>2</t>
    </r>
  </si>
  <si>
    <t xml:space="preserve">Emisiones totales de dióxido de carbono (CO2): se refiere a las emisiones generadas por el consumo de combustibles fósiles con fines energéticos, a nivel nacional. 
</t>
  </si>
  <si>
    <t>Emisiones de CO2.</t>
  </si>
  <si>
    <r>
      <t>Si</t>
    </r>
    <r>
      <rPr>
        <vertAlign val="superscript"/>
        <sz val="11"/>
        <rFont val="Open Sans Condensed"/>
      </rPr>
      <t>a/b/</t>
    </r>
  </si>
  <si>
    <r>
      <t>Desconocido</t>
    </r>
    <r>
      <rPr>
        <vertAlign val="superscript"/>
        <sz val="11"/>
        <rFont val="Open Sans Condensed"/>
      </rPr>
      <t>c/</t>
    </r>
  </si>
  <si>
    <r>
      <t>Abundancia</t>
    </r>
    <r>
      <rPr>
        <b/>
        <vertAlign val="superscript"/>
        <sz val="11"/>
        <rFont val="Open Sans Condensed"/>
      </rPr>
      <t>d/</t>
    </r>
  </si>
  <si>
    <r>
      <t>Mortalidad por pesca</t>
    </r>
    <r>
      <rPr>
        <b/>
        <vertAlign val="superscript"/>
        <sz val="11"/>
        <rFont val="Open Sans Condensed"/>
      </rPr>
      <t>d/</t>
    </r>
  </si>
  <si>
    <r>
      <t>Valor actual de la captura (en toneladas)</t>
    </r>
    <r>
      <rPr>
        <b/>
        <vertAlign val="superscript"/>
        <sz val="11"/>
        <rFont val="Open Sans Condensed"/>
      </rPr>
      <t>d/</t>
    </r>
  </si>
  <si>
    <r>
      <t>Desembarques (en toneladas)</t>
    </r>
    <r>
      <rPr>
        <b/>
        <vertAlign val="superscript"/>
        <sz val="11"/>
        <rFont val="Open Sans Condensed"/>
      </rPr>
      <t>d/</t>
    </r>
  </si>
  <si>
    <r>
      <t xml:space="preserve">2/ </t>
    </r>
    <r>
      <rPr>
        <sz val="11"/>
        <rFont val="Open Sans Condensed"/>
      </rPr>
      <t xml:space="preserve">Territorio Nacional=  51.179,92 km2 (Fuente: IGN_2022) </t>
    </r>
  </si>
  <si>
    <r>
      <t>3/  El Porcentaje aguas marinas protegidas respecto a aguas territoriales se elaboro dividiendo Area Marina Protegida total (16.502.221) entre ZEE Pacífico (530.903,60 km2) y Aguas interiores (12.891,31 km2) para un  total de 543 794,91 km2.= 30,35  km2.</t>
    </r>
    <r>
      <rPr>
        <b/>
        <sz val="11"/>
        <rFont val="Open Sans Condensed"/>
      </rPr>
      <t xml:space="preserve"> </t>
    </r>
  </si>
  <si>
    <r>
      <t>Área total protegida
Km2</t>
    </r>
    <r>
      <rPr>
        <b/>
        <vertAlign val="superscript"/>
        <sz val="11"/>
        <rFont val="Open Sans Condensed"/>
      </rPr>
      <t>1/</t>
    </r>
  </si>
  <si>
    <r>
      <t>Respecto al territorio nacional</t>
    </r>
    <r>
      <rPr>
        <b/>
        <vertAlign val="superscript"/>
        <sz val="11"/>
        <rFont val="Open Sans Condensed"/>
      </rPr>
      <t>2/</t>
    </r>
  </si>
  <si>
    <r>
      <t>Respecto a aguas territoriales</t>
    </r>
    <r>
      <rPr>
        <b/>
        <vertAlign val="superscript"/>
        <sz val="11"/>
        <rFont val="Open Sans Condensed"/>
      </rPr>
      <t>3/</t>
    </r>
  </si>
  <si>
    <r>
      <t xml:space="preserve">2/ </t>
    </r>
    <r>
      <rPr>
        <sz val="11"/>
        <rFont val="Open Sans Condensed"/>
      </rPr>
      <t>Territorio Nacional=  51 100 km</t>
    </r>
    <r>
      <rPr>
        <vertAlign val="superscript"/>
        <sz val="11"/>
        <rFont val="Open Sans Condensed"/>
      </rPr>
      <t>2</t>
    </r>
  </si>
  <si>
    <r>
      <t>3/  El Porcentaje aguas marinas protegidas respecto a aguas territoriales se elabora respecto a la superficie del mar territorial de Costa Rica = 30 308 km2.</t>
    </r>
    <r>
      <rPr>
        <b/>
        <sz val="11"/>
        <rFont val="Open Sans Condensed"/>
      </rPr>
      <t xml:space="preserve"> </t>
    </r>
  </si>
  <si>
    <r>
      <t>Área total protegida
(ha)</t>
    </r>
    <r>
      <rPr>
        <b/>
        <vertAlign val="superscript"/>
        <sz val="11"/>
        <rFont val="Open Sans Condensed"/>
      </rPr>
      <t>1/</t>
    </r>
  </si>
  <si>
    <r>
      <t>Costa Rica: Cantidad de</t>
    </r>
    <r>
      <rPr>
        <sz val="12"/>
        <rFont val="Open Sans Condensed"/>
      </rPr>
      <t xml:space="preserve"> </t>
    </r>
    <r>
      <rPr>
        <b/>
        <sz val="12"/>
        <rFont val="Open Sans Condensed"/>
      </rPr>
      <t>Áreas Silvestres Protegidas (ASP) por categoría de manejo según tipo de área silvestre protegida, Año 2022</t>
    </r>
  </si>
  <si>
    <r>
      <t>Costa Rica: Cantidad de</t>
    </r>
    <r>
      <rPr>
        <sz val="12"/>
        <rFont val="Open Sans Condensed"/>
      </rPr>
      <t xml:space="preserve"> </t>
    </r>
    <r>
      <rPr>
        <b/>
        <sz val="12"/>
        <rFont val="Open Sans Condensed"/>
      </rPr>
      <t>Áreas Silvestres Protegidas (ASP) por categoría de manejo según tipo de área silvestre protegida, Año 2021</t>
    </r>
  </si>
  <si>
    <r>
      <t xml:space="preserve">Se entenderá por cobertura forestal los siguientes estratos:                                                                                                                                                                                                                                                    </t>
    </r>
    <r>
      <rPr>
        <b/>
        <sz val="11"/>
        <rFont val="Open Sans Condensed"/>
      </rPr>
      <t>Bosque maduro:</t>
    </r>
    <r>
      <rPr>
        <sz val="11"/>
        <rFont val="Open Sans Condensed"/>
      </rPr>
      <t xml:space="preserve"> Este bosque es producto de un proceso de sucesión que se ha                     
mantenido ininterrumpido durante 75-100 o más años; compuesto por especies nativas de árboles; no presenta huellas evidentes de actividad humana; sus procesos ecológicos no han sido alterados de forma apreciable.                                                                                                                                                                                        </t>
    </r>
    <r>
      <rPr>
        <b/>
        <sz val="11"/>
        <rFont val="Open Sans Condensed"/>
      </rPr>
      <t>Bosque secundario:</t>
    </r>
    <r>
      <rPr>
        <sz val="11"/>
        <rFont val="Open Sans Condensed"/>
      </rPr>
      <t xml:space="preserve">Tierra con vegetación leñosa de carácter sucesional secundario
que se desarrolló una vez que la vegetación original fue eliminada por actividades humanas y/o fenómenos naturales. Tiene una superficie mínima de 0,5 ha y una densidad no menor a 500 árboles por hectárea de todas las especies, con diámetro mínimo a la altura del pecho de 5 cm. Se incluyen también las tierras de bosque secundario inmediatamente después de aprovechadas bajo el sistema de cortas de regeneración. (Decreto Ejecutivo no. 27388- MINAE, La Gaceta no. 212 del 2 nov. 1998).                                                                                                                                                                                                                                                                                                                                              </t>
    </r>
    <r>
      <rPr>
        <b/>
        <sz val="11"/>
        <rFont val="Open Sans Condensed"/>
      </rPr>
      <t>Bosque deciduo:</t>
    </r>
    <r>
      <rPr>
        <sz val="11"/>
        <rFont val="Open Sans Condensed"/>
      </rPr>
      <t xml:space="preserve">Formación vegetal en la que la mayoría de los árboles pierden sus hojas simultáneamente en la época seca                                                                                                                                                     </t>
    </r>
    <r>
      <rPr>
        <b/>
        <sz val="11"/>
        <rFont val="Open Sans Condensed"/>
      </rPr>
      <t>Manglar</t>
    </r>
    <r>
      <rPr>
        <sz val="11"/>
        <rFont val="Open Sans Condensed"/>
      </rPr>
      <t xml:space="preserve">: Biotopo tropical o subtropical localizado en la zona intermareal. Los árboles en esta agrupación poseen adaptaciones que les permite sobrevivir en terrenos anegados con intrusiones de agua salobre o salada. Formación leñosa, densa, frecuentemente arbustiva o arborescente de 2 a 25 m de altura compuesta de una o varias especies fanerógamas. Algunas especies desarrollan raíces zancas y neumatóforos que cumplen la función de sostén en el fondo lodoso y de respiración radical, pues el sustrato es muy pobre en oxígeno; estas estructuras le dan al manglar su particular fisionomía. de cada año. Hay especies siempreverdes en el sotobosque; por ejemplo, pequeños árboles de los géneros Eugenia y Clusia, así como varias especies suculentas. 
</t>
    </r>
    <r>
      <rPr>
        <b/>
        <sz val="11"/>
        <rFont val="Open Sans Condensed"/>
      </rPr>
      <t>Yolillal (bosque de palmas):</t>
    </r>
    <r>
      <rPr>
        <sz val="11"/>
        <rFont val="Open Sans Condensed"/>
      </rPr>
      <t xml:space="preserve">Formación de vegetación dominada por la palma yolillo (Raphia taedigera Mart.) que se desarrolla en áreas anegadas, con aguas de inundación durante algunos meses del año. El nivel de las aguas puede bajar pero no totalmente.
</t>
    </r>
    <r>
      <rPr>
        <b/>
        <sz val="11"/>
        <rFont val="Open Sans Condensed"/>
      </rPr>
      <t>El yolillal:</t>
    </r>
    <r>
      <rPr>
        <sz val="11"/>
        <rFont val="Open Sans Condensed"/>
      </rPr>
      <t xml:space="preserve"> es un ecosistema de suelos anegados que se encuentra en los alrededores de la laguna de Corcovado, península de Osa, al norte y al oeste de Caño Negro y, principalmente, en la zona costera del Caribe (Fallas 2013).                                                                                                                                                                                                                                                                                </t>
    </r>
    <r>
      <rPr>
        <b/>
        <sz val="11"/>
        <rFont val="Open Sans Condensed"/>
      </rPr>
      <t>Plantación forestal:</t>
    </r>
    <r>
      <rPr>
        <sz val="11"/>
        <rFont val="Open Sans Condensed"/>
      </rPr>
      <t xml:space="preserve">Superficie arbolada producida en forma artificial mediante plantación o siembra. En general, los árboles pertenecen a una misma especie, tienen los mismos años de vida y presentan una distribución espacial homogénea.Según la Ley Forestal no. 7575 (1996), una plantación forestal es un terreno de una o más hectáreas cultivado con una o más especies forestales, cuyo objetivo principal, aunque no necesariamente el único, es la producción de madera. (fuente: SINAC. MINAE. Volumen 1 . Cartografía Basica. Inventario Forestal. 2013-2014)
                  </t>
    </r>
  </si>
  <si>
    <r>
      <t>Costa Rica: Biomasa forestal (toneladas/ha): Biomasa por encima del suelo de los bosques</t>
    </r>
    <r>
      <rPr>
        <b/>
        <vertAlign val="superscript"/>
        <sz val="11"/>
        <rFont val="Open Sans Condensed"/>
      </rPr>
      <t>a/</t>
    </r>
  </si>
  <si>
    <r>
      <t>Costa Rica: Porcentaje de área de bosque dentro de las áreas protegidas legalmente establecidas</t>
    </r>
    <r>
      <rPr>
        <b/>
        <vertAlign val="superscript"/>
        <sz val="11"/>
        <rFont val="Open Sans Condensed"/>
      </rPr>
      <t>b/</t>
    </r>
  </si>
  <si>
    <r>
      <t>Costa Rica: Porcentaje de área de bosque con plan de gestión a largo plaz</t>
    </r>
    <r>
      <rPr>
        <b/>
        <vertAlign val="superscript"/>
        <sz val="11"/>
        <rFont val="Open Sans Condensed"/>
      </rPr>
      <t>c/</t>
    </r>
  </si>
  <si>
    <r>
      <t>Costa Rica: Área de bosque bajo sistemas de certificación de manejo forestal verificados de forma independiente</t>
    </r>
    <r>
      <rPr>
        <b/>
        <vertAlign val="superscript"/>
        <sz val="11"/>
        <rFont val="Open Sans Condensed"/>
      </rPr>
      <t>d/</t>
    </r>
  </si>
  <si>
    <r>
      <t xml:space="preserve">Fuente: </t>
    </r>
    <r>
      <rPr>
        <vertAlign val="superscript"/>
        <sz val="11"/>
        <rFont val="Open Sans Condensed"/>
      </rPr>
      <t>a/</t>
    </r>
    <r>
      <rPr>
        <sz val="11"/>
        <rFont val="Open Sans Condensed"/>
      </rPr>
      <t>Sistema Nacional de Áreas de Conservación - REDD/CCAD/GIZ,  Inventario Forestal Nacional 2014</t>
    </r>
  </si>
  <si>
    <r>
      <t xml:space="preserve">Fuente: </t>
    </r>
    <r>
      <rPr>
        <vertAlign val="superscript"/>
        <sz val="11"/>
        <rFont val="Open Sans Condensed"/>
      </rPr>
      <t>b/</t>
    </r>
    <r>
      <rPr>
        <sz val="11"/>
        <rFont val="Open Sans Condensed"/>
      </rPr>
      <t>Sistema Nacional de Áreas de Conservación 2018, información geoestadística de Áreas Silvestres Protegidas 2018</t>
    </r>
  </si>
  <si>
    <r>
      <t xml:space="preserve">Fuente: </t>
    </r>
    <r>
      <rPr>
        <vertAlign val="superscript"/>
        <sz val="11"/>
        <rFont val="Open Sans Condensed"/>
      </rPr>
      <t>c/</t>
    </r>
    <r>
      <rPr>
        <sz val="11"/>
        <rFont val="Open Sans Condensed"/>
      </rPr>
      <t>Sistema Nacional de Áreas de Conservación, Departamento de Conservación y uso de biodiversidad 2019.</t>
    </r>
  </si>
  <si>
    <r>
      <t xml:space="preserve">Fuente: </t>
    </r>
    <r>
      <rPr>
        <vertAlign val="superscript"/>
        <sz val="11"/>
        <rFont val="Open Sans Condensed"/>
      </rPr>
      <t>d/</t>
    </r>
    <r>
      <rPr>
        <sz val="11"/>
        <rFont val="Open Sans Condensed"/>
      </rPr>
      <t>Sistema Nacional de Áreas de Conservación, Departamento de Conservación y uso de biodiversidad 2017.</t>
    </r>
  </si>
  <si>
    <r>
      <t xml:space="preserve">1.     </t>
    </r>
    <r>
      <rPr>
        <b/>
        <u/>
        <sz val="11"/>
        <rFont val="Open Sans Condensed"/>
      </rPr>
      <t>Tierras forestales</t>
    </r>
    <r>
      <rPr>
        <b/>
        <sz val="11"/>
        <rFont val="Open Sans Condensed"/>
      </rPr>
      <t>:</t>
    </r>
    <r>
      <rPr>
        <sz val="11"/>
        <rFont val="Open Sans Condensed"/>
      </rPr>
      <t xml:space="preserve"> Ésta categoría incluye todas las tierras con vegetación leñosa coherentes con los límites utilizados para definir las tierras forestales en el inventario nacional de gases de efecto invernadero. También incluye sistemas con una estructura de vegetación que actualmente es inferior, pero in situ podría potencialmente alcanzar los valores límites usados por un país para definir la categoría de Tierra Forestal.</t>
    </r>
  </si>
  <si>
    <r>
      <t xml:space="preserve">1.     </t>
    </r>
    <r>
      <rPr>
        <b/>
        <u/>
        <sz val="11"/>
        <rFont val="Open Sans Condensed"/>
      </rPr>
      <t>Forestal</t>
    </r>
    <r>
      <rPr>
        <sz val="11"/>
        <rFont val="Open Sans Condensed"/>
      </rPr>
      <t>: Para esta categoría se consideró las coberturas forestales constituidas por bosques maduros, bosques secundarios y plantaciones forestales.</t>
    </r>
  </si>
  <si>
    <r>
      <t xml:space="preserve">2.     </t>
    </r>
    <r>
      <rPr>
        <b/>
        <u/>
        <sz val="11"/>
        <rFont val="Open Sans Condensed"/>
      </rPr>
      <t>Tierras de cultivo:</t>
    </r>
    <r>
      <rPr>
        <sz val="11"/>
        <rFont val="Open Sans Condensed"/>
      </rPr>
      <t xml:space="preserve"> Ésta categoría incluye tierras cultivadas, incluidos campos de arroz, y sistemas agroforestales donde la estructura de la vegetación es inferior de los límites utilizados para la categoría de tierras forestales.</t>
    </r>
  </si>
  <si>
    <r>
      <t xml:space="preserve">2.     </t>
    </r>
    <r>
      <rPr>
        <b/>
        <u/>
        <sz val="11"/>
        <rFont val="Open Sans Condensed"/>
      </rPr>
      <t>Tierras de cultivo</t>
    </r>
  </si>
  <si>
    <r>
      <t xml:space="preserve">3.     </t>
    </r>
    <r>
      <rPr>
        <b/>
        <u/>
        <sz val="11"/>
        <rFont val="Open Sans Condensed"/>
      </rPr>
      <t>Tierras de pasto/matorrales</t>
    </r>
    <r>
      <rPr>
        <b/>
        <sz val="11"/>
        <rFont val="Open Sans Condensed"/>
      </rPr>
      <t xml:space="preserve">: </t>
    </r>
    <r>
      <rPr>
        <sz val="11"/>
        <rFont val="Open Sans Condensed"/>
      </rPr>
      <t>Ésta categoría incluye pastizales y tierras de pastoreo que no se consideran tierras de cultivo. También incluye sistemas con vegetación leñosa y otra vegetación que no es de pasto, como hierbas y cepillos que son inferiores de los valores limites utilizados en la categoría Tierras forestales. La categoría también incluye todos los pastizales desde las tierras salvajes hasta las áreas recreativas, así como sistemas agrícolas y silvopastoriles, coherente con las definiciones nacionales.</t>
    </r>
  </si>
  <si>
    <r>
      <t xml:space="preserve">3.     </t>
    </r>
    <r>
      <rPr>
        <b/>
        <u/>
        <sz val="11"/>
        <rFont val="Open Sans Condensed"/>
      </rPr>
      <t>Tierras de pasto/matorrales</t>
    </r>
  </si>
  <si>
    <r>
      <t xml:space="preserve">4.     </t>
    </r>
    <r>
      <rPr>
        <b/>
        <u/>
        <sz val="11"/>
        <rFont val="Open Sans Condensed"/>
      </rPr>
      <t>Humedales</t>
    </r>
    <r>
      <rPr>
        <b/>
        <sz val="11"/>
        <rFont val="Open Sans Condensed"/>
      </rPr>
      <t xml:space="preserve">: </t>
    </r>
    <r>
      <rPr>
        <sz val="11"/>
        <rFont val="Open Sans Condensed"/>
      </rPr>
      <t xml:space="preserve">Esta categoría incluye las áreas de extracción de carbón y las tierras cubiertas o saturadas por agua durante de todo o de parte del año (por ejemplo, turberas) y que no entran en las categorías de tierras forestales, tierras de cultivo, tierras de pasto o asentamientos. Incluye embalses como una subdivisión administrada y ríos naturales y lagos como subdivisiones no administradas. </t>
    </r>
  </si>
  <si>
    <r>
      <t xml:space="preserve">4.     </t>
    </r>
    <r>
      <rPr>
        <b/>
        <u/>
        <sz val="11"/>
        <rFont val="Open Sans Condensed"/>
      </rPr>
      <t>Humedales</t>
    </r>
    <r>
      <rPr>
        <sz val="11"/>
        <rFont val="Open Sans Condensed"/>
      </rPr>
      <t>: Se utilizó la definición país establecida en el artículo 40 de la Ley Orgánica del Ambiente N° 7554: Los humedales son los ecosistemas con dependencia de regímenes acuáticos, naturales o artificiales, permanentes o temporales, lénticos o lóticos, dulces, salobres o salados, incluyendo las extensiones marinas hasta el límite posterior de fanerógamas marinas o arrecifes de coral o, en su ausencia, hasta seis metros de profundidad en marea baja.</t>
    </r>
  </si>
  <si>
    <r>
      <t xml:space="preserve">5.     </t>
    </r>
    <r>
      <rPr>
        <b/>
        <u/>
        <sz val="11"/>
        <rFont val="Open Sans Condensed"/>
      </rPr>
      <t>Asentamientos:</t>
    </r>
    <r>
      <rPr>
        <sz val="11"/>
        <rFont val="Open Sans Condensed"/>
      </rPr>
      <t xml:space="preserve"> Ésta categoría incluye toda la tierra desarrollada, incluida la infraestructura de transporte y los asentamientos humanos de cualquiera dimensión, a menos que ya estén incluidos en otras categorías. Esto debería ser coherente con las definiciones nacionales.</t>
    </r>
  </si>
  <si>
    <r>
      <t xml:space="preserve">5.     </t>
    </r>
    <r>
      <rPr>
        <b/>
        <u/>
        <sz val="11"/>
        <rFont val="Open Sans Condensed"/>
      </rPr>
      <t>Asentamientos</t>
    </r>
  </si>
  <si>
    <r>
      <t xml:space="preserve">6.     </t>
    </r>
    <r>
      <rPr>
        <b/>
        <u/>
        <sz val="11"/>
        <rFont val="Open Sans Condensed"/>
      </rPr>
      <t>Otra tierra</t>
    </r>
    <r>
      <rPr>
        <b/>
        <sz val="11"/>
        <rFont val="Open Sans Condensed"/>
      </rPr>
      <t>:</t>
    </r>
    <r>
      <rPr>
        <sz val="11"/>
        <rFont val="Open Sans Condensed"/>
      </rPr>
      <t xml:space="preserve"> Ésta categoría incluye suelo desnudo, roca, hielo y todas las áreas terrestres que no entran en ninguna de las otras cinco categorías. Permite que el total de áreas terrestres identificadas coincida con el área nacional, donde hay datos disponibles. Si hay datos disponibles, se incita los países a clasificar las tierras no gestionadas según las categorías de uso de la tierra mencionadas (por ejemplo, tierras forestales no gestionadas, tierras de pasto no gestionados y humedales no gestionados). Esto mejorará la transparencia y también la capacidad de controlar los cambios de uso de la tierra entre tipos específicos de tierras no gestionadas en las categorías anteriormente mencionadas.</t>
    </r>
  </si>
  <si>
    <r>
      <t xml:space="preserve">6.     </t>
    </r>
    <r>
      <rPr>
        <b/>
        <u/>
        <sz val="11"/>
        <rFont val="Open Sans Condensed"/>
      </rPr>
      <t>Otra tierra</t>
    </r>
    <r>
      <rPr>
        <b/>
        <sz val="11"/>
        <rFont val="Open Sans Condensed"/>
      </rPr>
      <t>:</t>
    </r>
    <r>
      <rPr>
        <sz val="11"/>
        <rFont val="Open Sans Condensed"/>
      </rPr>
      <t xml:space="preserve"> En esta categoría se consideró únicamente la superficie de páramos del país.</t>
    </r>
  </si>
  <si>
    <r>
      <t xml:space="preserve">7.	</t>
    </r>
    <r>
      <rPr>
        <b/>
        <sz val="11"/>
        <rFont val="Open Sans Condensed"/>
      </rPr>
      <t xml:space="preserve">Nubes y sombras: </t>
    </r>
    <r>
      <rPr>
        <sz val="11"/>
        <rFont val="Open Sans Condensed"/>
      </rPr>
      <t>Por limitación de la fuente primaria de datos no se contabiliza la cobertura verde para nubes y sombras.</t>
    </r>
  </si>
  <si>
    <t xml:space="preserve">• Instituto Geográfico Nacional (IGN). Curvas de nivel de las Hojas Cartográficas a escala 1:50000 para Costa Rica. 2015.
• FAO / MPS. Mapa mundial de montañas basado Clasificación de montañas PNUMA-WCMC por Kapos et al. 2015.
• MINAE-IMN, Inventario Nacional de Gases de Efecto Invernadero y absorción de carbono de Costa Rica. 2017/2018
• MINAE-SINAC. Inventario Nacional de Humedales de Costa Rica. 2018
</t>
  </si>
  <si>
    <r>
      <t xml:space="preserve">Se refiere a las especies amenazadas por tipo de especie. 
</t>
    </r>
    <r>
      <rPr>
        <b/>
        <sz val="11"/>
        <rFont val="Open Sans Condensed"/>
      </rPr>
      <t>Especies Amenazadas:</t>
    </r>
    <r>
      <rPr>
        <sz val="11"/>
        <rFont val="Open Sans Condensed"/>
      </rPr>
      <t xml:space="preserve"> se refiere a la suma de especies "en peligro crítico", "en peligro" y "vulnerables" (categorías nuevas de IUCN).
La Lista Roja de la UICN se calcula en un momento en el tiempo multiplicando primero el número de especies en cada categoría de la Lista Roja por un peso (desde 1 para 'casi amenazada' a 5 para "Extinto" y "extinto en estado silvestre ') y sumando estos valores. Esto entonces se divide por una puntuación máxima amenaza que es el número total de especies multiplicado por el peso asignado a la categoría 'extinta'. Este valor final se resta de 1 para dar el valor de ILR UICN.</t>
    </r>
  </si>
  <si>
    <r>
      <t>El Caribe</t>
    </r>
    <r>
      <rPr>
        <b/>
        <vertAlign val="superscript"/>
        <sz val="11"/>
        <rFont val="Open Sans Condensed"/>
      </rPr>
      <t>4/</t>
    </r>
  </si>
  <si>
    <r>
      <t xml:space="preserve">Resto del Mundo </t>
    </r>
    <r>
      <rPr>
        <b/>
        <vertAlign val="superscript"/>
        <sz val="11"/>
        <rFont val="Open Sans Condensed"/>
      </rPr>
      <t>5/</t>
    </r>
  </si>
  <si>
    <r>
      <t>Resto de Centroamérica</t>
    </r>
    <r>
      <rPr>
        <b/>
        <vertAlign val="superscript"/>
        <sz val="11"/>
        <rFont val="Open Sans Condensed"/>
      </rPr>
      <t>1/</t>
    </r>
    <r>
      <rPr>
        <b/>
        <sz val="11"/>
        <rFont val="Open Sans Condensed"/>
      </rPr>
      <t xml:space="preserve"> </t>
    </r>
  </si>
  <si>
    <r>
      <t>Resto de NorteAmérica</t>
    </r>
    <r>
      <rPr>
        <b/>
        <vertAlign val="superscript"/>
        <sz val="11"/>
        <rFont val="Open Sans Condensed"/>
      </rPr>
      <t>2/</t>
    </r>
  </si>
  <si>
    <r>
      <t xml:space="preserve">Resto de Sur América </t>
    </r>
    <r>
      <rPr>
        <b/>
        <vertAlign val="superscript"/>
        <sz val="11"/>
        <rFont val="Open Sans Condensed"/>
      </rPr>
      <t>3/</t>
    </r>
  </si>
  <si>
    <r>
      <rPr>
        <vertAlign val="superscript"/>
        <sz val="11"/>
        <rFont val="Open Sans Condensed"/>
      </rPr>
      <t>1/</t>
    </r>
    <r>
      <rPr>
        <sz val="11"/>
        <rFont val="Open Sans Condensed"/>
      </rPr>
      <t>El Salvador, Guatemala y Honduras.</t>
    </r>
  </si>
  <si>
    <r>
      <rPr>
        <vertAlign val="superscript"/>
        <sz val="11"/>
        <rFont val="Open Sans Condensed"/>
      </rPr>
      <t>2/</t>
    </r>
    <r>
      <rPr>
        <sz val="11"/>
        <rFont val="Open Sans Condensed"/>
      </rPr>
      <t>México y Canadá</t>
    </r>
  </si>
  <si>
    <r>
      <rPr>
        <vertAlign val="superscript"/>
        <sz val="11"/>
        <rFont val="Open Sans Condensed"/>
      </rPr>
      <t>3/</t>
    </r>
    <r>
      <rPr>
        <sz val="11"/>
        <rFont val="Open Sans Condensed"/>
      </rPr>
      <t>Ecuador, Argentina, Perú, Venezuela y Uruguay</t>
    </r>
  </si>
  <si>
    <r>
      <rPr>
        <vertAlign val="superscript"/>
        <sz val="11"/>
        <rFont val="Open Sans Condensed"/>
      </rPr>
      <t>4/</t>
    </r>
    <r>
      <rPr>
        <sz val="11"/>
        <rFont val="Open Sans Condensed"/>
      </rPr>
      <t>Cuba, República Dominicana y Jamaica.</t>
    </r>
  </si>
  <si>
    <r>
      <rPr>
        <vertAlign val="superscript"/>
        <sz val="11"/>
        <rFont val="Open Sans Condensed"/>
      </rPr>
      <t>5/</t>
    </r>
    <r>
      <rPr>
        <sz val="11"/>
        <rFont val="Open Sans Condensed"/>
      </rPr>
      <t>Rusia, Francia, Alemania, Austria, Checoslovaquia, China, Granada, Vietnam, Pakistán, Uzbekistan, Holanda, Israel, Italia, España, Rumania, Líbano, Croacia,Iran</t>
    </r>
  </si>
  <si>
    <r>
      <t xml:space="preserve">Incidencia de aquellas muerte infligido a una persona con la intención de causar la muerte o lesiones graves (Fuente: Clasificación Internacional del Delito A efectos estadísticos, ICCS 2015).
</t>
    </r>
    <r>
      <rPr>
        <b/>
        <sz val="11"/>
        <rFont val="Open Sans Condensed"/>
      </rPr>
      <t>Homicidio doloso:</t>
    </r>
    <r>
      <rPr>
        <sz val="11"/>
        <rFont val="Open Sans Condensed"/>
      </rPr>
      <t xml:space="preserve"> Acción que quebranta el bien jurídico: vida, con animus o intención.
</t>
    </r>
  </si>
  <si>
    <r>
      <t xml:space="preserve">Incidencia en los últimos 12 meses de casos por Violencia Intrafamiliar (VIF) atendicdos por el sistema de salud pública y corresponde a las códigos T74, X85 y Y09 de la Clasificación Estadística Internacional de Enfermedades y Problema relacionados con la Salud CIE 10, a saber:
</t>
    </r>
    <r>
      <rPr>
        <b/>
        <sz val="11"/>
        <rFont val="Open Sans Condensed"/>
      </rPr>
      <t>T74 Síndromes del maltrato</t>
    </r>
    <r>
      <rPr>
        <sz val="11"/>
        <rFont val="Open Sans Condensed"/>
      </rPr>
      <t xml:space="preserve"> 
Incluye:
T74.0 Negligencia o abandono, T74.1 Abuso físico, T74.2 Abuso sexual, T74.3 Abuso psicológico, T74.8 Otros síndromes del maltrato, T74.9 Síndrome del maltrato, no especificado
X85-Y09 Agresiones
Incluye: homicidio, lesiones ocasionadas por otra persona con intento de lesionar o matar, por cualquier medio
Excluye: lesiones debidas a: Intervención legal (Y35.–) y Operaciones de guerra (Y36.–)
</t>
    </r>
    <r>
      <rPr>
        <b/>
        <sz val="11"/>
        <rFont val="Open Sans Condensed"/>
      </rPr>
      <t xml:space="preserve">X85 Agresión con drogas, medicamentos y sustancias biológicas: </t>
    </r>
    <r>
      <rPr>
        <sz val="11"/>
        <rFont val="Open Sans Condensed"/>
      </rPr>
      <t xml:space="preserve">
Incluye: envenenamiento homicida por (cualquier): droga, medicamento y/o sustancia biológica
</t>
    </r>
    <r>
      <rPr>
        <b/>
        <sz val="11"/>
        <rFont val="Open Sans Condensed"/>
      </rPr>
      <t>Y09 Agresión por medios no especificados</t>
    </r>
    <r>
      <rPr>
        <sz val="11"/>
        <rFont val="Open Sans Condensed"/>
      </rPr>
      <t xml:space="preserve">
Incluye: asesinato (intento), homicidio (intento), homicidio premeditado (intento), homicidio casual (no accidental). </t>
    </r>
  </si>
  <si>
    <r>
      <t>Dificultades funcionales del niño/a (2-4 años)</t>
    </r>
    <r>
      <rPr>
        <b/>
        <vertAlign val="superscript"/>
        <sz val="11"/>
        <rFont val="Open Sans Condensed"/>
      </rPr>
      <t>B</t>
    </r>
  </si>
  <si>
    <r>
      <t xml:space="preserve">De acuerdo a las Naciones Unidas, este indicador se requiere con las siguientes </t>
    </r>
    <r>
      <rPr>
        <i/>
        <sz val="11"/>
        <rFont val="Open Sans Condensed"/>
      </rPr>
      <t>desagregaciones:</t>
    </r>
    <r>
      <rPr>
        <sz val="11"/>
        <rFont val="Open Sans Condensed"/>
      </rPr>
      <t xml:space="preserve"> Desagregación recomendada para este indicador son:
 sexo
 tipo de delito
 etnia
 fondo de la migración
 la ciudadanía</t>
    </r>
  </si>
  <si>
    <t>Los datos son sujetos a variación debido a que las bases se mantienen en constante depuración y revisión</t>
  </si>
  <si>
    <r>
      <t xml:space="preserve">Proporción del presupuesto nacional que gasto el estado.                                                                                                   </t>
    </r>
    <r>
      <rPr>
        <b/>
        <sz val="11"/>
        <rFont val="Open Sans Condensed"/>
      </rPr>
      <t xml:space="preserve">Gasto total: </t>
    </r>
    <r>
      <rPr>
        <sz val="11"/>
        <rFont val="Open Sans Condensed"/>
      </rPr>
      <t xml:space="preserve">Se compone de los gastos corrientes, los gastos de capital y concesión neta de préstamos.
Los gastos corrientes incluye las remuneraciones (saldos y salarios y cargas sociales), Bienes y Servicios, intereses por deuda interna y deuda externa y transferencias corrientes.
Gasto de capital  incluye inversión y las transferencias de capital al sector público y privado.
Concesión neta de prestamos incluye concesiones y recuperación.
El </t>
    </r>
    <r>
      <rPr>
        <b/>
        <sz val="11"/>
        <rFont val="Open Sans Condensed"/>
      </rPr>
      <t>Presupuesto Nacional</t>
    </r>
    <r>
      <rPr>
        <sz val="11"/>
        <rFont val="Open Sans Condensed"/>
      </rPr>
      <t xml:space="preserve"> es el instrumento financiero que contiene las prioridades de Gobierno, se elabora en el Ministerio de Hacienda y por medio de éste, se asigna el dinero para: educación, salud, seguridad, ciencia y tecnología, pensiones, el pago de las deudas, entre otros. Esto lo hace a través del conjunto de ministerios y otros órganos del Gobierno. La Dirección General de Presupuesto Nacional (DGPN), es la encargada de hacer el Presupuesto Nacional, el cual busca garantizar los recursos financieros que van a contribuir con el desarrollo económico y
social del país.
El Presupuesto Nacional indica las prioridades del gasto del Gobierno incluidas en los 18 ministerios del Poder Ejecutivo; así como recursos para el funcionamiento de la Asamblea Legislativa, la Contraloría General de la República, la Defensoría de los Habitantes, el Poder Judicial y el Tribunal Supremo de Elecciones.</t>
    </r>
  </si>
  <si>
    <r>
      <t xml:space="preserve">Es el porcentaje de la población que está ocupada que está en el sector público. La población ocupada son  las  personas  de  15  años  y  más  que  realizaron  alguna  actividad  económica  al  menos  durante  una  hora  en  la  semana  de  referencia  o  que, aunque  no  hubieran  trabajado  en  esa  semana,  tenían  empleo  y  no  lo  hicieron temporalmente  por  razones  circunstanciales 
</t>
    </r>
    <r>
      <rPr>
        <b/>
        <sz val="11"/>
        <rFont val="Open Sans Condensed"/>
      </rPr>
      <t xml:space="preserve">Población Ocupada: </t>
    </r>
    <r>
      <rPr>
        <sz val="11"/>
        <rFont val="Open Sans Condensed"/>
      </rPr>
      <t xml:space="preserve">Son las personas en la fuerza de trabajo que participaron en la producción de bienes y servicios económicos (trabajaron) por lo menos una hora en la semana de referencia.
Además, incluye a las personas que pese a tener trabajo no lo realizaron en la semana de referencia, por alguna circunstancia especial (huelga, incapacidad, falta de materiales o clientes, mal tiempo, entre otras); y, además, el período de inactividad no sobrepasó los límites de tiempo establecidos en la ECE, es decir, un mes.
</t>
    </r>
    <r>
      <rPr>
        <b/>
        <sz val="11"/>
        <rFont val="Open Sans Condensed"/>
      </rPr>
      <t>Sector Institucional</t>
    </r>
    <r>
      <rPr>
        <sz val="11"/>
        <rFont val="Open Sans Condensed"/>
      </rPr>
      <t>: Está formado por las unidades institucionales que son residentes de la economía. Más concretamente se refiere a la clasificación del establecimiento donde trabaja o trabajó la persona según su
relación con el Estado, en función de conocer si pertenece al sector privado o público.
Esta variable tiene dos tipos de clasificaciones, una que está basada en el Sistema de Cuentas Nacionales de 2008 (SCN 2008) que fue solicitada expresamente por el BCCR. La segunda se basa en la clasificación de la ECE, la cual a su vez tiene como base la del Ministerio de Hacienda.
La clasificación del SCN 2008 se desagrega de la siguiente forma:
• Gobierno general.
• Sociedades financieras.
• Sociedades no financieras.
• Instituciones sin fines de lucro.
• Hogares.
• Resto de la economía.
Por otro lado la clasificación de la ECE es la siguiente:
•</t>
    </r>
    <r>
      <rPr>
        <b/>
        <sz val="11"/>
        <rFont val="Open Sans Condensed"/>
      </rPr>
      <t xml:space="preserve"> </t>
    </r>
    <r>
      <rPr>
        <sz val="11"/>
        <rFont val="Open Sans Condensed"/>
      </rPr>
      <t>Sector Público: se subdivide en no financiero y financiero.
• Sector Privado: se subdivide en sector de los hogares y sector institucional sin fines de lucro de control privado.
• Sector privado empresarial de lucro (sociedades y cuasi sociedades de control privado).
• Organismos internacionales.
Para hacer coincidir ambas clasificaciones se hizo una armonización de códigos.</t>
    </r>
  </si>
  <si>
    <r>
      <t xml:space="preserve">Los ingresos totales del gobierno Central están compuestos por los ingresos corrientes, capital y financiamiento).
</t>
    </r>
    <r>
      <rPr>
        <b/>
        <sz val="11"/>
        <rFont val="Open Sans Condensed"/>
      </rPr>
      <t>Ingresos Totales=</t>
    </r>
    <r>
      <rPr>
        <sz val="11"/>
        <rFont val="Open Sans Condensed"/>
      </rPr>
      <t xml:space="preserve"> Ingresos Corrientes + Ingresos de Capital
</t>
    </r>
    <r>
      <rPr>
        <b/>
        <sz val="11"/>
        <rFont val="Open Sans Condensed"/>
      </rPr>
      <t>Ingresos Corrientes</t>
    </r>
    <r>
      <rPr>
        <sz val="11"/>
        <rFont val="Open Sans Condensed"/>
      </rPr>
      <t xml:space="preserve">= Ingresos Tributarios + Contribuciones Sociales + Ingresos no Tributarios + Transferencias
</t>
    </r>
    <r>
      <rPr>
        <b/>
        <sz val="11"/>
        <rFont val="Open Sans Condensed"/>
      </rPr>
      <t>Ingresos de Capital</t>
    </r>
    <r>
      <rPr>
        <sz val="11"/>
        <rFont val="Open Sans Condensed"/>
      </rPr>
      <t xml:space="preserve">= Bicsa + Donación + Transferencias + Recuperación de Préstamos + Venta de terrenos 
</t>
    </r>
    <r>
      <rPr>
        <b/>
        <sz val="11"/>
        <rFont val="Open Sans Condensed"/>
      </rPr>
      <t>Ingresos Tributarios</t>
    </r>
    <r>
      <rPr>
        <sz val="11"/>
        <rFont val="Open Sans Condensed"/>
      </rPr>
      <t xml:space="preserve">= Impuesto a los ingresos y utilidades + Impuestos a la Propiedad + Sobre Importaciones + Sobre Exportaciones +  Ventas + Consumo + Aduanas No Distribuidos + Otros Indirectos
</t>
    </r>
    <r>
      <rPr>
        <b/>
        <sz val="11"/>
        <rFont val="Open Sans Condensed"/>
      </rPr>
      <t>Impuesto a los ingresos y utilidades</t>
    </r>
    <r>
      <rPr>
        <sz val="11"/>
        <rFont val="Open Sans Condensed"/>
      </rPr>
      <t xml:space="preserve"> = Impuesto sobre la Renta + Ingresos y Utilidades a Personas Físicas + Ingresos y Utilidades a Personas Jurídicas + Dividendos e Intereses s/ Títulos valores +  Remesas al Exterior + Bancos y Entidades Financ no domiciliadas
</t>
    </r>
    <r>
      <rPr>
        <b/>
        <sz val="11"/>
        <rFont val="Open Sans Condensed"/>
      </rPr>
      <t>Impuestos a la Propiedad</t>
    </r>
    <r>
      <rPr>
        <sz val="11"/>
        <rFont val="Open Sans Condensed"/>
      </rPr>
      <t xml:space="preserve">= Propiedad de vehículos + Impuestos a los activos + Impuesto a las personas jurídicas + Imp Solidario Viviendas
</t>
    </r>
    <r>
      <rPr>
        <b/>
        <sz val="11"/>
        <rFont val="Open Sans Condensed"/>
      </rPr>
      <t>Sobre Importaciones</t>
    </r>
    <r>
      <rPr>
        <sz val="11"/>
        <rFont val="Open Sans Condensed"/>
      </rPr>
      <t xml:space="preserve">= Arancel + 1% Valor Aduanero
</t>
    </r>
    <r>
      <rPr>
        <b/>
        <sz val="11"/>
        <rFont val="Open Sans Condensed"/>
      </rPr>
      <t>Sobre Exportaciones</t>
    </r>
    <r>
      <rPr>
        <sz val="11"/>
        <rFont val="Open Sans Condensed"/>
      </rPr>
      <t xml:space="preserve">= Por Caja Banano Exportada + Der.de Exp.ad/valorem + Impuesto Exportaciones por vía terrestre
</t>
    </r>
    <r>
      <rPr>
        <b/>
        <sz val="11"/>
        <rFont val="Open Sans Condensed"/>
      </rPr>
      <t>Ventas</t>
    </r>
    <r>
      <rPr>
        <sz val="11"/>
        <rFont val="Open Sans Condensed"/>
      </rPr>
      <t xml:space="preserve">= Interno + Aduanas
</t>
    </r>
    <r>
      <rPr>
        <b/>
        <sz val="11"/>
        <rFont val="Open Sans Condensed"/>
      </rPr>
      <t>Consumo=</t>
    </r>
    <r>
      <rPr>
        <sz val="11"/>
        <rFont val="Open Sans Condensed"/>
      </rPr>
      <t xml:space="preserve"> Interno + Aduanas
</t>
    </r>
    <r>
      <rPr>
        <b/>
        <sz val="11"/>
        <rFont val="Open Sans Condensed"/>
      </rPr>
      <t>Otros Indirectos</t>
    </r>
    <r>
      <rPr>
        <sz val="11"/>
        <rFont val="Open Sans Condensed"/>
      </rPr>
      <t xml:space="preserve">= Impuesto único combustibles + Impuesto bebidas no alcohólicas + Impuesto jabón de tocador + 15% a los combustibles + Impuesto bebidas alcohólicas + Traspaso vehículos usados + Traspaso bienes inmuebles + Timbre Fiscal + Timbres uso fronteras  y puertos + Derechos de Salida del Territorio Nacional + Derechos Consulares + Impuestos Ley de Migración y Extranjería + Impuestos productos tabaco + Otros Ingresos Tributarios. 
</t>
    </r>
    <r>
      <rPr>
        <b/>
        <sz val="11"/>
        <rFont val="Open Sans Condensed"/>
      </rPr>
      <t>Contribuciones Sociales</t>
    </r>
    <r>
      <rPr>
        <sz val="11"/>
        <rFont val="Open Sans Condensed"/>
      </rPr>
      <t xml:space="preserve">=  ingresan al Presupuesto Nacional provenientes de cotización de funcionarios activos y pensionados de los regímenes con cargo al Presupuesto Nacional. 
</t>
    </r>
    <r>
      <rPr>
        <b/>
        <sz val="11"/>
        <rFont val="Open Sans Condensed"/>
      </rPr>
      <t>Ingresos no tributarios</t>
    </r>
    <r>
      <rPr>
        <sz val="11"/>
        <rFont val="Open Sans Condensed"/>
      </rPr>
      <t xml:space="preserve">= Están conformados por cinco grupos compuestos por rentas de menor recaudación. Ventas de Bienes y Servicios + Ingresos de la propiedad + Multas, Sanciones Remates y Confiscaciones+ Intereses Moratorios y Otros ingresos no tributarios.
</t>
    </r>
    <r>
      <rPr>
        <b/>
        <sz val="11"/>
        <rFont val="Open Sans Condensed"/>
      </rPr>
      <t>Transferencias=</t>
    </r>
    <r>
      <rPr>
        <sz val="11"/>
        <rFont val="Open Sans Condensed"/>
      </rPr>
      <t xml:space="preserve">  se incluyen aquellas obligaciones legales que el Estado debe atender mediante el giro de recursos a diferentes entidades para que estas a su vez brinden bienes y servicios a la ciudadanía. Trasnferencias a FODESAF orientada a financiar programas sociales a cargo del Presupuesto Nacional como Avancemos, Comedores Escolares, Régimen no Contributivo de Pensiones construcción de CEN-CINAI por el MOPT. También se incluyen los recursos de la aplicación de la ley N°3418 provenientes de Transferencias de Instituciones Autónomas. 
</t>
    </r>
    <r>
      <rPr>
        <b/>
        <sz val="11"/>
        <rFont val="Open Sans Condensed"/>
      </rPr>
      <t>Producto Interno Bruto=</t>
    </r>
    <r>
      <rPr>
        <sz val="11"/>
        <rFont val="Open Sans Condensed"/>
      </rPr>
      <t xml:space="preserve"> es la suma de los valores monetarios de los bienes y servicios finales producidos por un país en un lapso determinado (trimestre, año). Para obtener esa suma es necesario evitar incurrir en una duplicación derivada de las operaciones de compra venta que existen entre los diferentes productores, ya que esta variable trata de medir el valor que agrega cada productor al bien o servicio final.
Para efectos de hacer comparables los valores monetarios que representaron los daños ocasionados por los diversos tipos de emergencias consignados en este informe, los valores corrientes se transformaron en valores constantes del 2006, utilizando el Índice de Precios al Consumidor (IPC) 
</t>
    </r>
  </si>
  <si>
    <t>• Total de Ingresos del Gobierno Central. 
• Producto Interno Bruto (PIB).</t>
  </si>
  <si>
    <r>
      <t xml:space="preserve">Transferencia de datos se comercializa en las siguientes modalidades: acceso a internet, carrier internacional, datos móviles y líneas dedicadas; las características de las redes que lo soportan son enrutamiento de datagramas y los canales virtuales.
El servicio de acceso a </t>
    </r>
    <r>
      <rPr>
        <b/>
        <sz val="11"/>
        <rFont val="Open Sans Condensed"/>
      </rPr>
      <t xml:space="preserve">Internet por redes fijas </t>
    </r>
    <r>
      <rPr>
        <sz val="11"/>
        <rFont val="Open Sans Condensed"/>
      </rPr>
      <t xml:space="preserve">cuenta con la particularidad de que el usuario dispone de distintas plataformas tecnológicas para obtener el acceso, ya sea a través de medios cableados o de medios inalámbricos fijo. 
</t>
    </r>
    <r>
      <rPr>
        <b/>
        <sz val="11"/>
        <rFont val="Open Sans Condensed"/>
      </rPr>
      <t>Internet fijo alámbrico</t>
    </r>
    <r>
      <rPr>
        <sz val="11"/>
        <rFont val="Open Sans Condensed"/>
      </rPr>
      <t xml:space="preserve">: por medio de cable módem, xDSL, fibra, hasta el hogar o edificio y otras tecnologías fijas alámbricas.
</t>
    </r>
    <r>
      <rPr>
        <b/>
        <sz val="11"/>
        <rFont val="Open Sans Condensed"/>
      </rPr>
      <t>Internet fijo inalámbrico</t>
    </r>
    <r>
      <rPr>
        <sz val="11"/>
        <rFont val="Open Sans Condensed"/>
      </rPr>
      <t>: por medio de Satélite, WiMax fijo y otras tecnologías fijas inalámbricas.
Se refiere al número de suscriptores de banda ancha fija en Internet público, clasificados por la velocidad anunciada de descarga.
Los rangos de velocidad van desde los 512 kbps hasta 10 Mbps.</t>
    </r>
  </si>
  <si>
    <t xml:space="preserve">Costa Rica: Inclusión o no de la educación cívica, el desarrollo sostenible (Ambiente), en  las políticas nacionales, </t>
  </si>
  <si>
    <t>planes de estudio, formación de profesorado y evaluación de estudiantes</t>
  </si>
  <si>
    <t xml:space="preserve">Costa Rica: Capacidad instalada en generación de energía </t>
  </si>
  <si>
    <t>renovable, vatios per cápita</t>
  </si>
  <si>
    <t xml:space="preserve">Costa Rica: Número de intervenciones públicas </t>
  </si>
  <si>
    <t xml:space="preserve">(políticas o planes) de turismo sostenible que </t>
  </si>
  <si>
    <t>incluyen instrumentos de seguimiento y evaluación</t>
  </si>
  <si>
    <t xml:space="preserve">Costa Rica: Inclusión o no de la educación cívica, el desarrollo sostenible (Ambiente), </t>
  </si>
  <si>
    <t xml:space="preserve">en  las políticas nacionales, planes de estudio, formación de profesorado y evaluación de estudiantes. </t>
  </si>
  <si>
    <t xml:space="preserve">Costa Rica: Áreas silvestres protegidas (ASP) respecto al territorio nacional y aguas territoriales, según tipo de </t>
  </si>
  <si>
    <t>ASP
2022</t>
  </si>
  <si>
    <t xml:space="preserve">Fuente: Ministerio de Ambiente y Energía, Sistema Nacional </t>
  </si>
  <si>
    <t xml:space="preserve">de Áreas de Conservación, Inventario Forestal Nacional 2014 </t>
  </si>
  <si>
    <t xml:space="preserve">Costa Rica: Progresos en la gestión forestal sostenible: </t>
  </si>
  <si>
    <t>Porcentaje de cambio neto en el área de bosque</t>
  </si>
  <si>
    <t>Fuente: Ministerio de Ambiente y Energía, Programa REDD/CCDA-GIZ-SINAC 2015.</t>
  </si>
  <si>
    <t xml:space="preserve"> Inventario Forestal de Costa Rica e Instituto Metereológico Nacional, </t>
  </si>
  <si>
    <t>Inventario Nacional de Gases de Efecto Invernadero y absorción de carbono, 2012</t>
  </si>
  <si>
    <t xml:space="preserve">Costa Rica: Proporción de niños de entre 1 y 14 años que han sufrido algún </t>
  </si>
  <si>
    <t>castigo físico o agresión psicológica a manos de sus cuidadores en el último mes, 2018</t>
  </si>
  <si>
    <t xml:space="preserve">Costa Rica: Numero de personas tanto nacionales como extranjeras reconocidas o </t>
  </si>
  <si>
    <t xml:space="preserve">Costa Rica: Porcentaje de denuncias del total de eventos de victimización experimentados por los hogares durante </t>
  </si>
  <si>
    <t>los últimos 12 meses, según región de planificación</t>
  </si>
  <si>
    <t xml:space="preserve">Fuente: Instituto Nacional de Estadística y Censos. Encuesta de hogares de Propósitos Múltiples. Módulos de Victimización para los años 1989, 1992, </t>
  </si>
  <si>
    <t>1994, 1997 y 2008. Encuesta Nacional de Hogares. Módulos de Victimización para los años 2010, 2014, 2018 y 2022.</t>
  </si>
  <si>
    <t xml:space="preserve">Fuente: Instituto Nacional de Estadística y Censos, Encuesta de Hogares de Propósitos Múltiples 1989, </t>
  </si>
  <si>
    <t>1992, 1994, 1997, 2008 y Encuesta Nacional de Hogares, 2010, 2014, 2018 y 2022.</t>
  </si>
  <si>
    <t>Costa Rica: Gastos del estado como</t>
  </si>
  <si>
    <t xml:space="preserve">proporción del presupuesto inicial </t>
  </si>
  <si>
    <t xml:space="preserve">Costa Rica: Porcentaje de personas ocupadas en sector público con respecto </t>
  </si>
  <si>
    <t>a la población ocupada total, por sexo</t>
  </si>
  <si>
    <t xml:space="preserve">Costa Rica: Proporción de niños </t>
  </si>
  <si>
    <t xml:space="preserve">menores de 5 años cuyo nacimiento </t>
  </si>
  <si>
    <t>se ha registrado ante una autoridad civil</t>
  </si>
  <si>
    <t xml:space="preserve">Costa Rica: Porcentaje de la población de 18 años y más por situación de discapacidad, </t>
  </si>
  <si>
    <t>según percepción de discriminación, octubre y noviembre 2018</t>
  </si>
  <si>
    <t xml:space="preserve">Costa Rica: Porcentaje del </t>
  </si>
  <si>
    <t>gasto total cubierto por los</t>
  </si>
  <si>
    <t>ingresos tributarios</t>
  </si>
  <si>
    <t xml:space="preserve">Costa Rica: Porcentaje de transferencias personales (recibidas y </t>
  </si>
  <si>
    <t>enviadas), respecto al PIB</t>
  </si>
  <si>
    <t>Costa Rica: Indicador Servicio Deuda Pública del Gobierno Central</t>
  </si>
  <si>
    <t xml:space="preserve"> - en proporción a las exportaciones de bienes y servicios</t>
  </si>
  <si>
    <t xml:space="preserve">Costa Rica: Indicador Servicio Deuda Pública del Gobierno Central - en proporción </t>
  </si>
  <si>
    <t xml:space="preserve">Fuente: Superintendencia de Telecomunicaciones, Informe de estadísticas </t>
  </si>
  <si>
    <t xml:space="preserve">Fuente: Ministerio de Comercio Exterior, con base en datos de importaciones del Banco Central de </t>
  </si>
  <si>
    <t xml:space="preserve">Costa Rica: Cantidad de Indicadores de desarrollo sostenible producidos a </t>
  </si>
  <si>
    <t>10.7.2 Proporción de países que han aplicado políticas migratorias bien gestionadas que facilitan la migración y la movilidad ordenadas, seguras, regulares y responsables de las personas</t>
  </si>
  <si>
    <t>16.1.4 Proporción de la población que se siente segura al caminar sola en su zona de residencia después de que oscurece</t>
  </si>
  <si>
    <t>11.5.3</t>
  </si>
  <si>
    <t>11.5.3 a) Daños en la infraestructura crítica y b) número de interrupciones de los servicios básicos, atribuidos a desastres</t>
  </si>
  <si>
    <t>12.7.1 Número de países que aplican políticas y planes de acción sostenibles en materia de adquisiciones públicas</t>
  </si>
  <si>
    <t>17.3.1 17.3.1 Recursos financieros adicionales movilizados para los países en desarrollo procedentes de múltiples fuentes</t>
  </si>
  <si>
    <t>17.3.1 Recursos financieros adicionales movilizados para los países en desarrollo procedentes de múltiples fuentes</t>
  </si>
  <si>
    <t>Porcentaje de la superficie de las cuencas transfronterizas de ríos y lagos que son objeto de un acuerdo operativo</t>
  </si>
  <si>
    <t>Porcentaje de la superficie de los acuíferos transfronterizos que son objeto de un acuerdo operativo</t>
  </si>
  <si>
    <t>(C) Superficie de acuíferos transfronterizos que son objeto de acuerdos operativos dentro del territorio del país (en km2)</t>
  </si>
  <si>
    <t>Chiriquí</t>
  </si>
  <si>
    <t>Conventillos</t>
  </si>
  <si>
    <t>Corredores-Colorado</t>
  </si>
  <si>
    <t>Cumple con el criterio 1</t>
  </si>
  <si>
    <t>SD</t>
  </si>
  <si>
    <t>Fuente: Ministerio de Ambiente y Energía, Dirección de Aguas, 2023</t>
  </si>
  <si>
    <t>Tormenta Tropical Bonnie</t>
  </si>
  <si>
    <t>Zona de Convergencia Intertropical</t>
  </si>
  <si>
    <t>Huracán Julia</t>
  </si>
  <si>
    <t>Ciberataques</t>
  </si>
  <si>
    <t>Fuente: Comisión Nacional de Prevención y Atención de Emergencias, 1990-2022</t>
  </si>
  <si>
    <t>Nota: en el año 2020 se definió un nuevo cantón en la provincia de Alajuela pero aún no cuenta con Estrategia de Reducción de Riesgos de Desastres</t>
  </si>
  <si>
    <t>Nota: en el año 2022 se mantienen los cantones de Monteverde y Puerto Jiménez, para los cuales se espera en el año 2024 contar con el dato al iniciar los labores.</t>
  </si>
  <si>
    <t>Fuente: Comisión Nacional de Prevención y Atención de Emergencias, 1990-2022.</t>
  </si>
  <si>
    <t>Costa Rica: Porcentaje de gobiernos locales que adoptan y aplican estrategias de la reducción de riesgo de desastres a nivel local, año 2022</t>
  </si>
  <si>
    <t>Fuente: Comisión Nacional de Atención y Prevención de Emergencias, Unidad de Desarrollo Estratégico, 2022</t>
  </si>
  <si>
    <t>Fuente: Instituto Nacional de las Mujeres, 2000-2022</t>
  </si>
  <si>
    <t>Saskya Salas Calderón</t>
  </si>
  <si>
    <t>Coordinadora Departamento Especializado de Información</t>
  </si>
  <si>
    <t xml:space="preserve">(506) 2527-8448 </t>
  </si>
  <si>
    <t>ssalas@inamu.go.cr</t>
  </si>
  <si>
    <t>2022 - 2026</t>
  </si>
  <si>
    <t>Fuente: Tribunal Supremo de Elecciones, 2002-2022.</t>
  </si>
  <si>
    <t>Costa Rica: Porcentaje de mujeres diputadas electas, según período electoral de cada cuatro años, 2002-2022</t>
  </si>
  <si>
    <t>Costa Rica: Porcentaje de mujeres en puestos de elección popular, por puesto según período electoral de cada cuatro años 
Costa Rica: Porcentaje de diputadas electas por año de elección según provincia 
Costa Rica: Porcentaje de alcaldesas, regidoras, síndicas electas en propiedas por tipo de puesto y ño de elección, según provincia y cantón
Costa Rica: Diputaciones electas por año de elección, según sexo y grupos de edad decenal 
Costa Rica: Alcaldesas, regidoras y síndicas electas en propiedad por tipo de puesto y año de elección, según sexo y grupos de edad</t>
  </si>
  <si>
    <t>Tribunal Supremo de Elecciones, Cómputo de Votos  Elecciones Nacionales 2002 ISBN 9968-907-01-04
Tribunal Supremo de Elecciones, Cómputo de Votos  Elecciones Municipales Diciembre 2002 ISBN 9968-907-10-3 (obra completa)
Tribunal Supremo de Elecciones, Cómputo de Votos  Elecciones y declaratorias de elcciones 2006 ISBN 9968-907-20-0
Tribunal Supremo de Elecciones, Cómputo de Votos  Elecciones para las elecciones municipales diciembre 2006 ISBN 9968-907-29-3 (obra completa)
Tribunal Supremo de Elecciones, Cómputo de Votos  Elecciones  y declaratorias de elcciones 2010 ISBN 9968-907-60-6
Tribunal Supremo de Elecciones, Cómputo de Votos  Elecciones Municipales 2010 ISBN 9968-907-67-5
Tribunal Supremo de Elecciones, Cómputo de Votos  Elecciones y declaratorias de elcción febrero y abri 2014 ISBN 9968-907-94-1
Tribunal Supremo de Elecciones, Cómputo de Votos  Elecciones Municipales 2016 ISBN 978-9930-521-08-3
Tribunal Supremo de Elecciones, Cómputo de Votos  Elecciones y declaratorias de elcción febrero y abril 2018 ISBN 978-9930-521-21-3
Tribunal Supremo de Elecciones, Cómputo de Votos  Elecciones Municipales 2020 ISBN 978-9930-521-44-1
Tribunal Supremo de Elecciones, Cómputo de Votos  Elecciones y declaratorias de elcción febrero y abril 2022 ISBN 978-9930-521-64-9</t>
  </si>
  <si>
    <t>Sandra Mora navarro</t>
  </si>
  <si>
    <t>Directora Ejecutiva</t>
  </si>
  <si>
    <t>Juan Eladio Ramírez campos</t>
  </si>
  <si>
    <t>Estadsitica</t>
  </si>
  <si>
    <t>jramirezc@tse.go.cr</t>
  </si>
  <si>
    <t>LD</t>
  </si>
  <si>
    <t>Fuente: Superintendencia de Telecomunicaciones, Dirección General de Mercados; y datos de Instituto Nacional de estadística y Censos y Banco Central de Costa Rica, 2011-2022</t>
  </si>
  <si>
    <t>Costa Rica: Suscripciones totales a telecomunicaciones por cada 100 habitantes, 2011-2022</t>
  </si>
  <si>
    <t>Fuente: Superintendencia de Telecomunicaciones, Dirección General de Mercados; y datos de Instituto Nacional de estadística y Censos y Banco Central de Costa Rica, 2011-2022.</t>
  </si>
  <si>
    <t>Costa Rica: Suscripciones a Internet de banda ancha fija por cada 100 habitantes, 2010-2022</t>
  </si>
  <si>
    <t xml:space="preserve">Fuente: Superintendencia de Telecomunicaciones, Informe de estadísticas del sector de telecomunicaciones, 2010-2022. </t>
  </si>
  <si>
    <t xml:space="preserve">del sector de telecomunicaciones, 2010-2022. </t>
  </si>
  <si>
    <t>Información Ignorada</t>
  </si>
  <si>
    <t>Costa Rica: Tasas de homicidios dolosos por 100 000 habitantes según sexo de la víctima, 2010-2022</t>
  </si>
  <si>
    <t>Fuente: Poder Judicial, Dirección de Planificación, Subproceso de Estadística e INEC, 2010-2022</t>
  </si>
  <si>
    <t>Fuente: Poder judicial, 2022</t>
  </si>
  <si>
    <t>Costa Rica: Número de personas detenidas sin sentencia a la orden de las oficinas judiciales, por sexo, 2010-2022</t>
  </si>
  <si>
    <t>Fuente: Poder Judicial, 2010-2022</t>
  </si>
  <si>
    <t>Fuente: Poder Judicial, 2022</t>
  </si>
  <si>
    <t>I SEM 2023</t>
  </si>
  <si>
    <r>
      <rPr>
        <vertAlign val="superscript"/>
        <sz val="11"/>
        <color theme="1"/>
        <rFont val="Open Sans Condensed"/>
      </rPr>
      <t xml:space="preserve"> </t>
    </r>
    <r>
      <rPr>
        <sz val="11"/>
        <color theme="1"/>
        <rFont val="Open Sans Condensed"/>
      </rPr>
      <t>Se toma la población de Costa Rica con corte a diciembre 2022.</t>
    </r>
  </si>
  <si>
    <t>Fuente: Caja Costarricense del Seguro Social, 2020-2023</t>
  </si>
  <si>
    <t xml:space="preserve">Costa Rica: Nivel de estrés por escasez de agua: extracción de agua dulce como proporción de los recursos de agua dulce </t>
  </si>
  <si>
    <t xml:space="preserve">1. Para el cálculo de ETAD se considera el volumen de agua concesionado. Se han discriminado las concesiones que se geolocalizan en territorio marítimo, considerando que el dato de ETAD se presenta desagregado por cuenca hidrográfica. }
2. Se ha incluido en este reporte el expediente administrativo 602R, que incluye las tomas de agua administradas por el AyA. Esto ha hcho variar los volúmenes que se han reportado previamente. 
3. Se ha llevado a cabo una labor de corregir el dato de cuenca hidrográfica en función de la geolocalización de las tomas. Esto ha motivado algunos cambios en el dato de los volúmenes extraídos, tomando en consideración esta unidad geoespacial.
</t>
  </si>
  <si>
    <t>Fuente: Instituto Nacional de Seguros, Sistema Mecanizado de Riesgos del Trabajo y Modelos de Riesgos del Trabajo para SUGESE, 2022</t>
  </si>
  <si>
    <t>Costa Rica: Índice de frecuencia de lesiones ocupacionales, 2011-2022</t>
  </si>
  <si>
    <t>Fuente: Instituto Nacional de Seguros, Sistema Mecanizado de Riesgos del Trabajo, 2022</t>
  </si>
  <si>
    <t>Costa Rica: Indicadores de lesiones ocupacionales, por sexo al 2022</t>
  </si>
  <si>
    <t>Costa Rica: Indicadores de lesiones ocupacionales 
Costa Rica: Indicadores de lesiones ocupacionales, por sexo</t>
  </si>
  <si>
    <t xml:space="preserve">Laura Herrera Mena </t>
  </si>
  <si>
    <t>lherreram@ins-cr.com</t>
  </si>
  <si>
    <r>
      <rPr>
        <vertAlign val="superscript"/>
        <sz val="11"/>
        <rFont val="Open Sans Condensed"/>
      </rPr>
      <t>a</t>
    </r>
    <r>
      <rPr>
        <sz val="11"/>
        <rFont val="Open Sans Condensed"/>
      </rPr>
      <t>Datos a Junio del 2023</t>
    </r>
  </si>
  <si>
    <t>Apatrida</t>
  </si>
  <si>
    <t>Camerun</t>
  </si>
  <si>
    <t>Egipto</t>
  </si>
  <si>
    <t>Trabajo o servicios forzados</t>
  </si>
  <si>
    <t xml:space="preserve">Servidumbre domésticas </t>
  </si>
  <si>
    <t>Servidumbre sexual, explotación sexual y laboral</t>
  </si>
  <si>
    <t>Víctima directa *</t>
  </si>
  <si>
    <t>Dependiente *</t>
  </si>
  <si>
    <t>trabajo o servicios forzados</t>
  </si>
  <si>
    <r>
      <t>2023</t>
    </r>
    <r>
      <rPr>
        <vertAlign val="superscript"/>
        <sz val="11"/>
        <rFont val="Open Sans Condensed"/>
      </rPr>
      <t>a</t>
    </r>
  </si>
  <si>
    <r>
      <rPr>
        <vertAlign val="superscript"/>
        <sz val="11"/>
        <rFont val="Open Sans Condensed"/>
      </rPr>
      <t>a</t>
    </r>
    <r>
      <rPr>
        <sz val="11"/>
        <rFont val="Open Sans Condensed"/>
      </rPr>
      <t>Datos al 30 Junio del 2023</t>
    </r>
  </si>
  <si>
    <t>acreditadas como víctimas de trata por el Equipo de Respuesta Inmediata, según sexo, 2015 a junio 2023</t>
  </si>
  <si>
    <r>
      <rPr>
        <vertAlign val="superscript"/>
        <sz val="11"/>
        <rFont val="Open Sans Condensed"/>
      </rPr>
      <t>a</t>
    </r>
    <r>
      <rPr>
        <sz val="11"/>
        <rFont val="Open Sans Condensed"/>
      </rPr>
      <t>Datos al 30 de junio del 2023</t>
    </r>
  </si>
  <si>
    <t>Fuente: Ministerio de Seguridad Pública, Registro de Armas Decomisadas-Halladas, 2010-2022</t>
  </si>
  <si>
    <t>Costa Rica: Número de Armas de fuego decomisadas, 2010-2022</t>
  </si>
  <si>
    <t>Fuente: Ministerio de Seguridad Pública, Registro de Armas Decomisadas, 2010-2022</t>
  </si>
  <si>
    <t>Costa Rica: Evolución de la eficiencia en el uso del agua por grupos de actividades económicas, 2012-2021</t>
  </si>
  <si>
    <t>2020**</t>
  </si>
  <si>
    <t>Fuente: Banco Central de Costa Rica, Extracciones y Usos de Cuenta de Agua 2012-2021, Cuadro de Oferta y Utilización 2012-2021.</t>
  </si>
  <si>
    <t>Costa Rica: Eficiencia total en el uso del agua, 2012-2021</t>
  </si>
  <si>
    <t>Fuente: Banco Central de Costa Rica, Uso del agua: Extracciones y Usos de Cuenta de Agua 2012-2021, Valor Agregado: Cuadro de Oferta y Utilización 2012-2021</t>
  </si>
  <si>
    <t>2020-2021</t>
  </si>
  <si>
    <t>Costa Rica: Cambio en la eficiencia del uso de agua , 2012-2021</t>
  </si>
  <si>
    <t>Fuente: Banco Central de Costa Rica, Cuadro de oferta y utilización, 2012-2021. Cuenta de Agua 2012-2018.</t>
  </si>
  <si>
    <t>Costa Rica: Eficiencia del uso de agua por actividad económica, 2012-2021**</t>
  </si>
  <si>
    <t>Fuente:  Banco Central de Costa Rica, Cuadro de oferta y utilización, 2012-2018. Cuenta de Agua 2012-2021</t>
  </si>
  <si>
    <t>Costa Rica: Porcentaje de uso de agua por grupos de actividades económicas, 2021**</t>
  </si>
  <si>
    <t>Fuente: Banco Central de Costa Rica, Cuenta de Agua 2021.</t>
  </si>
  <si>
    <t>Mónica Rodríguez</t>
  </si>
  <si>
    <t>2017*</t>
  </si>
  <si>
    <t>Costa Rica: Porcentaje de energía renovable en el uso final total de energía, 2011-2021</t>
  </si>
  <si>
    <t>Fuente: Banco Central de Costa Rica, Cuenta de Energía,  2011-2021</t>
  </si>
  <si>
    <t>División de Gestión de Información</t>
  </si>
  <si>
    <t>(506) 22433235</t>
  </si>
  <si>
    <t>Fuente: Banco Central de Costa Rica, Cuenta de Energía, 2011-2021</t>
  </si>
  <si>
    <t>Costa Rica: Intensidad energética de la energía primaria por unidad de Producto Interno Bruto, 2011-2021</t>
  </si>
  <si>
    <t>Fuente: Banco Central de Costa Rica, Cuenta de Energía, 2011-2021.</t>
  </si>
  <si>
    <t>Costa Rica: Capacidad instalada en generación de energía renovable, vatios per cápita. 2012-2022</t>
  </si>
  <si>
    <t>Fuente: Banco Central de Costa Rica, Cuenta de Energía  con datos del Centro Nacional de Control de Energía, Instituto Costarricense de Electricidad (ICE), Instituto Nacional de Estadística y Censo (INEC).</t>
  </si>
  <si>
    <t xml:space="preserve">Fuente: Banco Central de Costa Rica, Cuenta de Energía con datos del Centro Nacional de Control de Energía, Instituto Costarricense de Electricidad (ICE), Instituto Nacional de Estadística y Censo (INEC).
</t>
  </si>
  <si>
    <t xml:space="preserve">Fuente: Banco Central de Costa Rica, con datos del Centro Nacional de Control de Energía, Instituto Costarricense de Electricidad (ICE), Instituto Nacional de Estadística y Censo (INEC).
</t>
  </si>
  <si>
    <t>Costa Rica: Capacidad instalada en generación de energía renovable, 2012-2022</t>
  </si>
  <si>
    <t>Fuente: Banco Central de Costa Rica, con datos del Centro Nacional de Control de Energía, Instituto Costarricense de Electricidad (ICE), Instituto Nacional de Estadística y Censo (INEC).</t>
  </si>
  <si>
    <t>Nota:  Cifras preliminares 2021-2022, publicadas en el Informe de Política Monetaria de abril 2023.</t>
  </si>
  <si>
    <t>Costa Rica: Tasa de crecimiento anual del PIB real per cápita, Años 2010-2022</t>
  </si>
  <si>
    <t>Fuente: Banco Central de Costa Rica y datos del Instituto Nacional de Estadística y Censos, 2010-2022.</t>
  </si>
  <si>
    <t>Datos IV trimestre 2022.</t>
  </si>
  <si>
    <t xml:space="preserve">1/ Corresponde a la serie de volumen a precios del año anterior encadenado, referencia 2017. </t>
  </si>
  <si>
    <t>* Cifras preliminares de la Cuenta de Flujo de Materiales para el año 2021</t>
  </si>
  <si>
    <t xml:space="preserve">Fuente: Banco Central de Costa Rica, Cuenta de Flujo de Materiales, 2021. </t>
  </si>
  <si>
    <t>Costa Rica: Consumo de material interno en términos absoluto, 2014-2021</t>
  </si>
  <si>
    <t>Costa Rica: Consumo de material interno por PIB, 2014-2021</t>
  </si>
  <si>
    <t>Costa Rica: Consumo de material interno per cápita, 2014-2021</t>
  </si>
  <si>
    <t>Fuente: Banco Central de Costa Rica, Cuenta de Flujo de Materiales y datos de población del Instituto Nacional de Estadística y Censos, 2021.</t>
  </si>
  <si>
    <t>Fuente: Banco Central de Costa Rica, Cuenta de Flujo de Materiales, 2021</t>
  </si>
  <si>
    <t xml:space="preserve">Mónica Rodriguez Zuñiga </t>
  </si>
  <si>
    <t>Luis Fernando Sánchez Sánchez</t>
  </si>
  <si>
    <t>sanchezsl@bccr.fi.cr</t>
  </si>
  <si>
    <t>Fuente: Banco Central de Costa Rica, Cuenta de Flujo de Materiales y datos de población del Instituto Nacional de Estadística y Censos, 2021</t>
  </si>
  <si>
    <t>Costa Rica: Proporción del turismo en el PIB, 2012-2020</t>
  </si>
  <si>
    <t>Fuente: Banco Central de Costa Rica, Cuenta Satélite de Turismo, 2012-2020</t>
  </si>
  <si>
    <t>Fuente: Banco Central de Costa Rica y Superintendencia de Entidades Financieras, 2022</t>
  </si>
  <si>
    <t>Costa Rica: Número de sucursales u oficinas de bancos comerciales por cada 100 000 habitantes mayores de 15 años, 2011-2022</t>
  </si>
  <si>
    <t>Fuente: Banco Central de Costa Rica y Superintendencia de Entidades Financieras, 2022.</t>
  </si>
  <si>
    <t>Dada la tendencia de una mayor adopción de pagos electrónicos, los cajeros automáticos, utilizados principalmente para retirar efectivo, vienen disminuyendo en cantidad de terminales y transacciones procesadas. Por lo anterior, se recomienda utilizar el indicador de Terminales en punto de venta (TVP) por cada 100 mil habitantes.</t>
  </si>
  <si>
    <t>Fuente: Banco Central de Costa Rica y datos del Instituto Nacional de Estadística y Censos, 2011-2022.</t>
  </si>
  <si>
    <t>Costa Rica: Número de terminales en puntos de venta por cada 100 000 habitantes mayores de 15 años, 2011-2022</t>
  </si>
  <si>
    <t>Costa Rica: Número de cajeros automáticos por cada 100 000 habitantes mayores de 15 años, 2011-2022</t>
  </si>
  <si>
    <t>Fuente: Banco Central de Costa Rica y datos del Instituto Nacional de Estadística y Censos, 2011-2022</t>
  </si>
  <si>
    <t>Se agrega el porcentaje de mujeres y hombres en el rango de edad analizado que mantienen una cuenta bancaria en una institución financiera formal, lo cual permite valorar las brechas de género en términos de bancarización.</t>
  </si>
  <si>
    <t>1- Para el 2015 se utilizaron datos estimados por Global Findex-Banco Mundial de porcentaje con acceso a una cuenta en una institución financiera formal. Los datos de cantidad de personas con cuenta en una institución financiera formal para 2017 en adelante, se sustraen del servicio SINPE Padrón Único de Cuentas (PUC) del BCCR.</t>
  </si>
  <si>
    <t>2- Solo se incluye el porcentaje de acceso a las cuentas fomales para el año 2022, dado que este es el único dato de población publicado por el INEC con base en el Censo 2022.</t>
  </si>
  <si>
    <t>Fuente: Banco Central de Costa Rica y datos del Instituto Nacional de Estadística y Censos.</t>
  </si>
  <si>
    <t>Costa Rica: Porcentaje de población mayor de 15 años con cuenta en una institución financiera formal por sexo, Año 2015 y 2022</t>
  </si>
  <si>
    <t>Fuente: Banco Central de Costa Rica y datos del Instituto Nacional de Estadística y Censos, 2015 y 2021</t>
  </si>
  <si>
    <t xml:space="preserve">Nota:  Cifras preliminares 2021-2022 </t>
  </si>
  <si>
    <t>Fuente: Banco Central de Costa Rica</t>
  </si>
  <si>
    <t>Costa Rica: Valor agregado por manufactura como porcentaje del PIB per cápita, 2010-2022</t>
  </si>
  <si>
    <t>Nota:  Cifras preliminares 2021-22 utilizada en el Informe de Política Monetaria abril 2023</t>
  </si>
  <si>
    <t>Fuente: Banco Central de Costa Rica, 2010-2022</t>
  </si>
  <si>
    <t>Nota 2: Series en volumen encadenado, año de referencia 2017.</t>
  </si>
  <si>
    <t>* Datos preliminares</t>
  </si>
  <si>
    <t>Nota: Series en volumen encadenado, año de referencia 2017</t>
  </si>
  <si>
    <t>Nota:  Cifras preliminares 2021-2022</t>
  </si>
  <si>
    <t>Costa Rica: Porcentaje de remuneración de los asalariados respecto al valor agregado bruto total, 2010-2022</t>
  </si>
  <si>
    <t>Fuente: Banco Central de Costa Rica, 2010-2023  I Trim.</t>
  </si>
  <si>
    <t>Costa Rica: Porcentaje de transferencias personales (recibidas y enviadas), respecto al PIB, 2010-2022</t>
  </si>
  <si>
    <t>Nota 1: El servicio de deuda tanto interna como externa incluye comisiones y amortizaciones o cancelaciones.</t>
  </si>
  <si>
    <t>Fuente: Ministerio de Hacienda, Servicio de Deuda y Banco Central de Costa Rica, Cuentas Nacionales, 2022</t>
  </si>
  <si>
    <t>a las exportaciones de bienes y servicios, 2010-2022</t>
  </si>
  <si>
    <t>Costa Rica: Residuos ordinarios por provincia y a nivel nacional en el 2021 recolectados y enviados al relleno sanitario, recuperados, no recolectados con descarga final no adecuada (no controlado y no tratados en instalaciones), generados  y la proporción de los generados con descarga final adecuada (controlados y tratados en instalaciones)</t>
  </si>
  <si>
    <t>Fuente: Ministerio de Salud, Dirección de Protección Radiológica y Salud Ambiental, 2023</t>
  </si>
  <si>
    <t>Costa Rica: Residuos ordinarios por provincia y a nivel nacional recuperados en el 2021 (reciclaje, co-procesamiento y compostaje).</t>
  </si>
  <si>
    <t>Costa Rica: Residuos ordinarios generados en el 2021 por provincia (kilogramos, kilogramos por día y  camiones  por día, kilogramos por persona por día)</t>
  </si>
  <si>
    <t>Fuente: Ministerio de Salud, 2016-2021</t>
  </si>
  <si>
    <t>Costa Rica: Porcentaje de residuos valorizables reciclados por Centros privados de recuperación, 2017-2021</t>
  </si>
  <si>
    <t xml:space="preserve">Por provincia </t>
  </si>
  <si>
    <t>Algunos Centros de Recuperación de residuos valorizables no poseen equipo para el pasaje ("romanas") por lo que se recurre a estimaciones.</t>
  </si>
  <si>
    <r>
      <rPr>
        <b/>
        <u/>
        <sz val="10"/>
        <rFont val="Open Sans Condensed"/>
      </rPr>
      <t>Tasa Nacional de reciclado de residuos ordinarios</t>
    </r>
    <r>
      <rPr>
        <sz val="10"/>
        <rFont val="Open Sans Condensed"/>
      </rPr>
      <t xml:space="preserve"> =  (toneladas recicladas de residuos ordinarios/toneladas generadas de residuos ordinarios ) * 100.  
</t>
    </r>
    <r>
      <rPr>
        <b/>
        <u/>
        <sz val="10"/>
        <rFont val="Open Sans Condensed"/>
      </rPr>
      <t>Toneladas recicladas de residuos ordinarios</t>
    </r>
    <r>
      <rPr>
        <sz val="10"/>
        <rFont val="Open Sans Condensed"/>
      </rPr>
      <t xml:space="preserve">= toneladas recicladas por centros de recuperación de residuos valorizables privados que reciben residuos ordinarios y los reciclan o exportan.  En la actualidad los centros de residuos valorizables Municipales solamente realizan la separación de los residuos valorizables ordinarios y ninguno a la fecha los recicla, sino que los envía a un Centro de reciclaje  Privado.   
</t>
    </r>
    <r>
      <rPr>
        <b/>
        <u/>
        <sz val="10"/>
        <rFont val="Open Sans Condensed"/>
      </rPr>
      <t>Porcentaje Nacional de Reúso de residuos ordinarios=</t>
    </r>
    <r>
      <rPr>
        <sz val="10"/>
        <rFont val="Open Sans Condensed"/>
      </rPr>
      <t xml:space="preserve">  (Total de toneladas de reúso de residuos ordinarios/ toneladas generadas de residuos ordinarios) * 100.  Toneladas de reúso de residuos ordinarios= sumatoria de toneladas de re uso de residuos ordinarios reportadas por los Centros de Recuperación de Residuos Valorizables Municipales y Privados que reciben residuos ordinarios. </t>
    </r>
  </si>
  <si>
    <r>
      <t>Tasa Nacional de reciclado de residuos ordinarios</t>
    </r>
    <r>
      <rPr>
        <sz val="10"/>
        <color theme="1"/>
        <rFont val="Open Sans Condensed"/>
      </rPr>
      <t>:  tasa nacional de reciclado de  residuos valorizables de origen principalmente domiciliario o que proviene de cualquier otra actividad comercial, de servicios, industrial, limpieza de vías y áreas públicas, que tengan características similares a los domiciliarios.   Incluye solamente los r</t>
    </r>
    <r>
      <rPr>
        <u/>
        <sz val="10"/>
        <color theme="1"/>
        <rFont val="Open Sans Condensed"/>
      </rPr>
      <t xml:space="preserve">esiduo valorizable ordinario que </t>
    </r>
    <r>
      <rPr>
        <sz val="10"/>
        <color theme="1"/>
        <rFont val="Open Sans Condensed"/>
      </rPr>
      <t>por sus características físicas o químicas pueden ser recuperados de las corrientes de residuos ordinarios, y que, dadas las condiciones de tecnología imperantes en el país, pueden aportar valor en procesos productivos o artesanales o para ser exportados.  El Re uso, no está incluido en la definición de reciclaje de Costa Rica, por lo tanto se estima la tasa de reúso de residuos ordinarios en forma separada debido a que para algunas entidades internacionales el re uso es parte del reciclaje, sin embargo en Costa Rica, la definición por ley de reciclaje no contempla el re uso, sin embargo para efectos de este indicador si se tomó en cuenta.</t>
    </r>
  </si>
  <si>
    <t>A partir del año 2021, se trasladó la administración de las becas de postsecundaria, del FONABE a la Dirección de Programas de Equidad del Ministerio de Educación Pública. Por lo cual, a partir del año 2022 los beneficiarios hacen referencia al programa Becas Postsecundaria que administra el MEP.</t>
  </si>
  <si>
    <t>Costa Rica: Porcentaje de la población cubierta por algún programa social, 2016-2021</t>
  </si>
  <si>
    <t>Fuente: Fondo de Desarrollo Social y Asignaciones Familiares, Registro de beneficiarios y Beneficiarios efectivos reportados por las unidades ejecutoras , 2016-2021</t>
  </si>
  <si>
    <t>Para definir una meta sería interesante revisar las metas que se planteen otros países. El interés de reportaje está creciendo, se podría promover desde el MEIC inclusive que ya había hecho un estudio al respecto. 
En Costa Rica, 24 empresas publicaron reportes o memorias de sostenibilidad relacionados con su operación local en el periodo que va del 1 de Julio 2022 al 30 de Junio del 2023. De esas empresas, 8 reportaban el período 2021 y 16 el período 2022.  De las primeras 24 empresas, 15 cumplen con los requerimientos mínimos de reportaje según los lineamientos del indicador 12.6.1 de los ODS y 8 con los requerimientos avanzados de reportaje.  De las que reportan con requerimientos avanzados, 60% se denominan empresas grandes (más de 250 personas colaboradoras) y 40% empresas pequeñas (menos de 250 personas); 87% son nacionales y 13% multinacionales. La distribución por sector de esas 15 empresas es de 13% manufactura, 27% financieras o de seguros, 13% inmobiliarias y 47% otras actividades de servicios.
Es importante destacar que un total de 10 empresas, que han reportado regularmente en los últimos años, aún no han publicado su reporte 2022, e indicaron que lo estarían publicando en el transcurso de los próximos dos meses.</t>
  </si>
  <si>
    <t>Fuente:Ministerio de Salud, Informe Anual  2022 Sistema de Gestión de Residuos Peligrosos (SIGREP) 2022</t>
  </si>
  <si>
    <t>Fuente: Ministerio de Salud, Sistema de Gestión de Residuos Peligrosos, consulta pública julio 2023</t>
  </si>
  <si>
    <t>Desamparados</t>
  </si>
  <si>
    <t>Fuente: Ministerio de Salud, Sistema de Gestión de Residuos Peligrosos consulta pública julio 2023</t>
  </si>
  <si>
    <t>Fuente: Ministerio de Salud, Base de Datos de Gestores del Ministerio de Salud, Dic 2022</t>
  </si>
  <si>
    <t>Costa Rica: Cantidad de gestores por tipo de gestión autorizada por el Ministerio de Salud</t>
  </si>
  <si>
    <t>Costa Rica: Cantidad de residuos peligrosos gestionados por año, 2016-2022</t>
  </si>
  <si>
    <t>Ricardo Morales</t>
  </si>
  <si>
    <t>Jefe Unidad de Salud Ambiental</t>
  </si>
  <si>
    <t>ricardo.morales@misalud.go.cr</t>
  </si>
  <si>
    <t>El indicador mide el porcentaje de personas con algún trastorno asociado al uso de SPA que sí recibió atención clínica para atender el trastorno. El indicador no se limitará a considerar a las personas con dependencia (como se deriva de la definición de OMS), sino, en general, a las que tengan algún trastorno asociado al consumo de SPA (como implica la definición de los ODS). 
Cobertura de tratamiento: Proporción de personas con dependencia del alcohol o de otras SPA (incluyendo quienes no están buscando tratamiento) que están en contacto con servicios de tratamiento, por ejemplo, quienes están recibiendo tratamiento o quienes están en remisión o recaída pero siguen en contacto con servicios de tratamiento. (World Health Organization)
SPA: Sustancia psicoactiva, es decir, cualquier droga u otra sustancia que, al ingerirla, afecta el funcionamiento del cerebro modificando el estado de ánimo, el estado de conciencia, los pensamientos, los sentimientos y la conducta, es decir, la cognición y los afectos. (National Cancer Institute; OMS)
Trastorno asociado al uso de SPA: Trastorno mental que afecta el cerebro y el comportamiento de una persona, que lleva a la incapacidad de controlar el uso de tales SPA. (National Institute of Mental Health)
Atención clínica: Cualquier acción terapéutica generada como parte del proceso o plan de tratamiento (citas de valoración inicial o de seguimiento) . 
Persona necesitada de atención especializada por trastornos asociados al uso de SPA: persona que, en el transcurso de los 12 meses anteriores, al menos manifestó síntomas de los diagnósticos de 1) dependencia de alguna SPA, ó 2) consumo nocivo de alguna SPA. O bien, que recibió atención clínica especializada asociada al consumo problemático de SPA,  en ese mismo período.
Sistema Nacional de Tratamiento (SNT): sistema de atención [de internamiento o ambulatorio] a pacientes, que solicitan atención por consumo problemático de sustancias psicotrópicas.</t>
  </si>
  <si>
    <t>(Cantidad de personas atendidas por trastornos asociados al uso de SPA / Cantidad de personas necesitadas de atención especializada por consumo problemático de SPA) * 100</t>
  </si>
  <si>
    <t>Un mayor valor del indicador sugiere que, de las personas que aquejan trastornos de comportamiento por el consumo de drogas, hay una fracción mayor que recibe atención especializada para enfrentar su problema de salud.</t>
  </si>
  <si>
    <t>● Cantidad de personas que han recibido atención por trastornos asociados al uso de SPA en el transcurso del último año civil.
● Estimación o proyección de la cantidad de personas que califican como necesitadas de atención especializada por trastornos asociados al uso de SPA.</t>
  </si>
  <si>
    <t>Proceso de Investigación, Área Técnica, IAFA;
Proceso de Atención a Pacientes, Área Técnica, IAFA;
Proceso de Oficinas Regionales, Área Técnica, IAFA;
Casa JAGUAR, Área Técnica, IAFA;
Instituto Nacional de Estadística y Censos</t>
  </si>
  <si>
    <t>1) Si bien la definición del indicador remite a los trastornos de tipo mental o del comportamiento (en consonancia con los diagnósticos F1X.1 a F1X.9 del CIE-10), para fines prácticos se miden directamente los rasgos de los trastornos F1X.1 (Consumo nocivo) y F1X.2 (síndrome de dependencia), y otros de manera indirecta y aproximada (personas atendidas).  
2) Al determinar la prevalencia de trastornos mentales asociados al uso de SPA, se uso en un contexto de encuesta en hogares (a manera de tamizaje) los criterios de un instrumento que se utiliza en un encuadre clínico o terapéutico. 
3) Por la periodicidad quinquenal de la encuesta en hogares, se usan estimaciones del porcentaje de personas con necesidades de atención especializada del año en que se efectuó la encuesta, en los siguientes 4 años.
4) Aunque el denominador, obtenido a partir de encuesta en hogares, se concentra en detectar necesitados de atención especializada por consumo nocivo (F1X.1x) o síndrome de dependencia (F1X.2x), el numerador del indicador se refiere a toda persona atendida por trastornos mentales o del comportamiento de la categoría F1X.xx del CIE-10. Determinar el diagnóstico preciso, o los diagnósticos exhaustivos, es a menudo inviable. Estrictamente, se puede aducir que el indicador debería ser considerado como razón (y no proporción). Se asume la discrepancia como desprecible.
5) La fuente del numerador es el principal proveedor de servicios públicos para estos fines del país, concretamente, el Instituto sobre Alcoholismo y Fármacodependencia.
6) La estimación del porcentaje del total de necesitados de atención especializada se realiza por medio de una encuesta en hogares, cuya población estadística efectiva son personas de 12 a 70 años residentes en hogares.
7) Los totales de población utilizados para estimar o proyectar el denominador del indicador, son el resultado de proyecciones de población para el año correspondiente.
8) Las definiciones del DSM-IV y del CIE-10 que han servido de base, han ido quedando obsoletas en la medida que se cuenta con las actualizaciones DSM-V y CIE-11.</t>
  </si>
  <si>
    <t>La base de cálculo para la cobertura está orientado hacia el total de personas en situación de necesidad de atención por su uso de SPA. Se están haciendo pruebas para considerar a las personas que tengan interés en modificar su pauta de consumo. Algunos autores señalan la conveniencia que la base o denominador del indicador sea el total de quienes estén consumiendo, estén insatisfechos con su pauta de consumo, deseen modificarla, tengan interés en recibir ayuda para lograrlo e intenten acceder a una atención de nivel científico mínimo (Degenhard). El desenlace de lo experimentado puede sugerir la conveniencia de modificar el indicador en consecuencia. Especialmente por el desplazamiento hacia enfoques como el que está "centrado en la persona" y por las actualizaciones de los criterios diagnósticos con los que se realiza el "tamizaje" en contexto de encuesta.</t>
  </si>
  <si>
    <t>WHO, Glosario de términos de alcohol y drogas. Ministerio de Sanidad y Consumo de España, 1994.
WHO, The ICD-10 Classification of Mental and Behavioural Disorders, Clinical descriptions and diagnostic guidelines.
WHO, https://www.who.int/substance_abuse/terminology/psychoactive_substances/en/.
National Cancer Institute, https://www.cancer.gov/publications/dictionaries/cancer-terms/def/796898.
Degenhard et al. Estimating treatment coverage for people with substance use disorders; an analysis of data from the World Mental Health Survyes.
SEDRONAR, Abordaje Integral de los Consumos Problemáticos.
WHO, Reported treatment coverage for alcohol and drug dependence, in https://www.who.int/data/gho/indicator-metadata-registry/imr-details/2527
Collins Dictionary, in https://www.collinsdictionary.com/dictionary/english/in-contact-with-someone
National Institute of Mental Health, Substance Use and Co-occurring Mental Disorders; in https://www.nimh.nih.gov/health/topics/substance-use-and-mental-health</t>
  </si>
  <si>
    <t>El propósito de este indicador es proveer una estimación de la fracción de habitantes del país que se permitieron algún episodio de consumo excesivo de bebidas alcohólicas, bajo el supuesto de que, quienes lo hacen, son más proclives a manifestar trastornos mentales o del comportamiento por tal consumo, en el corto o largo plazo.</t>
  </si>
  <si>
    <t>Proceso de Investigación, Área Técnica, IAFA</t>
  </si>
  <si>
    <t>Encuesta en hogares sobre consumo de drogas 2015.</t>
  </si>
  <si>
    <t>Estudios de prevalencia del consumo nocivo de alcohol
1. La estimación está para personas de 12 a 70 años, residentes en hogares.
2. Se asumió, en general, el criterio para varones, que establece en 5 ó más bebidas alcohólicas la cantidad por ocasión, a partir de la cual se considera que hay consumo excesivo. Es decir, se aplicó ese criterio al entrevistar a hombres, mujeres, personas mayores de 64 años y personas menores de 18 años.
3. Se consideró solamente la definición de "consumo excesivo" de  5 ó más tragos por ocasión en los últimos 12 meses, pero no la definición de "consumo pesado" (heavy drinking) de 15 ó más bebidas alcohólicas por semana (para hombres, para mujeres 8 ó más).
4. La periodicidad quinquenal de la operación estadística a partir de la cual se estima el indicador, obliga a interpolar o extrapolar los valores para años entre encuestas.
5. En la práctica la medida de lo que constituye una bebida alcohólica, en términos de la cantidad de etanol, tiene una variación importante.
6. La proyección para los años 2016, 2017 y 2018, se asumió lineal.</t>
  </si>
  <si>
    <r>
      <rPr>
        <b/>
        <sz val="11"/>
        <color theme="1"/>
        <rFont val="Open Sans Condensed"/>
      </rPr>
      <t>Consumo excesivo de bebidas alcohólicas:</t>
    </r>
    <r>
      <rPr>
        <sz val="11"/>
        <color theme="1"/>
        <rFont val="Open Sans Condensed"/>
      </rPr>
      <t xml:space="preserve"> conocido en inglés como "binge drinking", se define por el Center for Disease Control and Prevention (CDC), como el consumo de 5 ó más bebidas alcohólicas en una sola ocasión (para los hombres, de 4 ó más para las mujeres y hombres mayores de 64 años).
</t>
    </r>
    <r>
      <rPr>
        <b/>
        <sz val="11"/>
        <color theme="1"/>
        <rFont val="Open Sans Condensed"/>
      </rPr>
      <t>Bebida alcohólica:</t>
    </r>
    <r>
      <rPr>
        <sz val="11"/>
        <color theme="1"/>
        <rFont val="Open Sans Condensed"/>
      </rPr>
      <t xml:space="preserve"> unidad de consumo equivalente a una lata o botella pequeña de cerveza (350 ml, con aprox. 5% %v), una copa de unas 6 a 8 onzas de vino, un trago con destilado con 1 a 1,5 onzas de destilado. Obviamente, en la práctica hay una variación aleatoria no despreciable.</t>
    </r>
  </si>
  <si>
    <t>Este indicador, como todos los promedios, pretende hacer una idea de la cantidad individual consumida de etanol (alcohol puro) en un año, si la cantidad consumida anualmente se distribuyera de manera uniforme entre todos los habitantes mayores de 14 años.</t>
  </si>
  <si>
    <t xml:space="preserve">Departamento de Estadísticas Fiscales, Dirección General de Hacienda, Ministerio de Hacienda; 
Proceso de Investigación, Área Técnica, IAFA;
Instituto Nacional de Estadística y Censos (INEC);
</t>
  </si>
  <si>
    <t>INEC, Registro de aduanas, Registro hacendario, Proyecciones de población a partir de censos nacionales</t>
  </si>
  <si>
    <t>1. El indicador asimila la producción e importación de bebidas alcohólicas a consumo o ingesta.
2. La parte de producción o importación de bebidas alcohólicas que es producida en territorio nacional o ingresada a territorio nacional fuera de los canales determinados por la ley, no queda considerada.
3. La parte correpondiente a bebidas alcohólicas hechas artesanlamente en casas de habitación para el propio consumo (p.ej. chicha de piña o vinos de frutas), aunque es bajo, queda excluido.
4. Hay habitantes de la República menores de 15 años que consumen bebidas alcohólicas. El indicador supone que no es ése el caso.
5. Para generar estimaciones oportunas del indicador, se acude al uso de proyecciones de población.
6. Por Ley de Licores, se prohíbe el consumo de bebidas alcohólicas de personas menores de edad.</t>
  </si>
  <si>
    <t>Dado que la magnitud de la cantidad disponible de bebida alcohólica se obtiene por el lado de la oferta del producto, es inviable calcular el valor del indicador para segmentos de población o unidades político administrativas (geográficas), en virtud de la carencia de un dato complementario que sugiera el total de bebida que habría que asignar a los integrantes de cada segmento de interés. Los datos de producción de bebidas alcohólicas del país excluyen la producción exportada.</t>
  </si>
  <si>
    <t>Ley de Regulación y Comercialización de bebidas con contenido alcohólico , Artículo 13, en http://www.pgrweb.go.cr/scij/Busqueda/Normativa/Normas/nrm_texto_completo.aspx?param1=NRTC&amp;nValor1=1&amp;nValor2=73058&amp;nValor3=95858&amp;strTipM=TC</t>
  </si>
  <si>
    <r>
      <rPr>
        <b/>
        <sz val="11"/>
        <color theme="1"/>
        <rFont val="Open Sans Condensed"/>
      </rPr>
      <t>Consumo per cápita de alcohol:</t>
    </r>
    <r>
      <rPr>
        <sz val="11"/>
        <color theme="1"/>
        <rFont val="Open Sans Condensed"/>
      </rPr>
      <t xml:space="preserve"> Cociente de la oferta anual tasada impositivamente de etanol en bebidas alcohólicas aptas para el consumo humano y el cálculo (proyección) del tamaño de la población mayor de 14 años para el mismo año. 
</t>
    </r>
    <r>
      <rPr>
        <b/>
        <sz val="11"/>
        <color theme="1"/>
        <rFont val="Open Sans Condensed"/>
      </rPr>
      <t xml:space="preserve">Contenido volumétrico de alcohol: </t>
    </r>
    <r>
      <rPr>
        <sz val="11"/>
        <color theme="1"/>
        <rFont val="Open Sans Condensed"/>
      </rPr>
      <t xml:space="preserve">porcentaje de etanol en una bebida alcohólica medido como la fracción en volumen del total de la bebida, a una temperatura de 20 grados Celsius.
</t>
    </r>
    <r>
      <rPr>
        <b/>
        <sz val="11"/>
        <color theme="1"/>
        <rFont val="Open Sans Condensed"/>
      </rPr>
      <t>Oferta anual tasada impositivamente:</t>
    </r>
    <r>
      <rPr>
        <sz val="11"/>
        <color theme="1"/>
        <rFont val="Open Sans Condensed"/>
      </rPr>
      <t xml:space="preserve"> Producción anual para consumo doméstico tasada impositivamente + Importación anual tasada impositivamente.
</t>
    </r>
    <r>
      <rPr>
        <b/>
        <sz val="11"/>
        <color theme="1"/>
        <rFont val="Open Sans Condensed"/>
      </rPr>
      <t>Producción anual para consumo doméstico tasada impositivamente</t>
    </r>
    <r>
      <rPr>
        <sz val="11"/>
        <color theme="1"/>
        <rFont val="Open Sans Condensed"/>
      </rPr>
      <t xml:space="preserve">: Volumen producido en el país de etanol en bebidas alcohólicas de forma legal en un año calendario, por lo que es objeto de tasación impositiva.
</t>
    </r>
    <r>
      <rPr>
        <b/>
        <sz val="11"/>
        <color theme="1"/>
        <rFont val="Open Sans Condensed"/>
      </rPr>
      <t>Importación anual tasada impositivamente</t>
    </r>
    <r>
      <rPr>
        <sz val="11"/>
        <color theme="1"/>
        <rFont val="Open Sans Condensed"/>
      </rPr>
      <t xml:space="preserve">: Volumen importado de etanol en bebidas alcohólicas de forma legal en un año calendario, por lo que es objeto de tasación impositiva.
</t>
    </r>
    <r>
      <rPr>
        <b/>
        <sz val="11"/>
        <color theme="1"/>
        <rFont val="Open Sans Condensed"/>
      </rPr>
      <t>Tasación impositiva</t>
    </r>
    <r>
      <rPr>
        <sz val="11"/>
        <color theme="1"/>
        <rFont val="Open Sans Condensed"/>
      </rPr>
      <t xml:space="preserve">: Acto de aplicar las tasas de impuestos que corresponden a un producto y de cobrar el monto del impuesto.
</t>
    </r>
    <r>
      <rPr>
        <b/>
        <sz val="11"/>
        <color theme="1"/>
        <rFont val="Open Sans Condensed"/>
      </rPr>
      <t>Etanol</t>
    </r>
    <r>
      <rPr>
        <sz val="11"/>
        <color theme="1"/>
        <rFont val="Open Sans Condensed"/>
      </rPr>
      <t>: alcohol puro apto para consumo humano, fórmula: C2H5OH.</t>
    </r>
  </si>
  <si>
    <t>Por grupo etario y sexo.</t>
  </si>
  <si>
    <t>Proceso de Investigación, Área Técnica, Instituto sobre Alcoholismo y Farmacodependencia (IAFA);
Secretaría Técnica de Control de la Salud Mental,  Ministerio de Salud (MINSALUD)</t>
  </si>
  <si>
    <t>Encuestas en hogares</t>
  </si>
  <si>
    <t>Encuesta en hogares sobre consumo de drogas; Encuesta GATS</t>
  </si>
  <si>
    <t>1. La estimación de este indicador se ha construido para el fumado de cigarrillos, con el fin de lograr una consistencia histórica. La ampliación de la lista de productos considerados  deberá ser considerada en el futuro, así como el alcance de la noción de "fumado" para referirse al consumo de tabaco.
2. La estimación ajustada es valiosa para comparar datos nacionales entre países. Su uso para comparar categorías dentro del país es menos utilizado.
3. La estimación de este indicador se generó para la población de 18 a 70 años que residia en hogares.
4. Las comparaciones entre grupos etarios requieren usar las estimaciones brutas para cada uno de ellos.
5. Se hicieron unos ajustes a las ponderaciones internacionales para adaptarse al rango etario de la muestra.
6. Se prohíbe por ley la facilitación o venta de productos de tabaco a personas menores de edad.</t>
  </si>
  <si>
    <t xml:space="preserve">Ahmad et al. Age standardization of rates: A New WHO standard. WHO 2001.
Ley General de Control del Tabaco y sus efectos nocivos en la salud No. 9028, artículo 16; en: http://www.pgrweb.go.cr/scij/Busqueda/Normativa/Normas/nrm_texto_completo.aspx?param1=NRTC&amp;nValor1=1&amp;nValor2=72249&amp;nValor3=100226&amp;param2=1&amp;strTipM=TC&amp;lResultado=6&amp;strSim=simp
Ley de Licores, No. 9047, artículo 188 bis; en http://www.pgrweb.go.cr/scij/Busqueda/Normativa/Normas/nrm_texto_completo.aspx?param1=NRTC&amp;nValor1=1&amp;nValor2=73058&amp;nValor3=95858&amp;strTipM=TC </t>
  </si>
  <si>
    <t>I Trimeste 2022</t>
  </si>
  <si>
    <t>II Trimestre 2022</t>
  </si>
  <si>
    <t>III Trimestre 2022</t>
  </si>
  <si>
    <t>IV Trimestre 2022</t>
  </si>
  <si>
    <t>Fuente: The World Bank, Remittance Prices Worldwide, 2015-2022</t>
  </si>
  <si>
    <t>Fuente: The World Bank, Remittance Prices Worldwide, 2015-2022.</t>
  </si>
  <si>
    <t>Costa Rica: Costo promedio de envío de remesas de Estados Unidos a Costa Rica, como porcentaje del monto remitido (200 o 500 dólares), IV Trimestre 2015 - IV Trimestre 2022</t>
  </si>
  <si>
    <t>Fuente: Superintendencia General de Entidades Financieras, Reportes de información financiera contable, 2010-2022.</t>
  </si>
  <si>
    <t>Costa Rica: Indicadores de solidez financiera, 2010-2022</t>
  </si>
  <si>
    <t>Superficie de la cuenca dentro del terrritorio del país (en km2)</t>
  </si>
  <si>
    <t>Costa Rica: Proporción de aguas residuales tratadas, según origen y tipo de tratamiento, 2015-2021</t>
  </si>
  <si>
    <t>Fuente: Ministerio de Salud, Instituto Nacional de Estadística y Censos, Empresa de Servicios Públicos de Heredia y Instituto Costarricense de Acueductos y Alcantarillados; 2016-2021</t>
  </si>
  <si>
    <t>El indicador consta de cinco categorías:
•  6.3.1.a) Aguas de origen doméstico y comercial tratadas en plantas de tratamiento.
• 6.3.1.b) Aguas de origen doméstico y comercial tratadas en tanques sépticos 
• 6.3.1.c) Aguas de origen industrial tratadas en plantas de tratamiento 
• 6.3.1.d) Aguas de origen agrícola tratadas en plantas de tratamiento 
• 6.3.1.e)  Aguas no tratadas
Nota: La clasificación industrial está dada por el Código CIIU.  Los centros de atención de salud, se incluyen para fines de este indicador, como actividades de tipo industrial, para los datos del 2015, no asís para el 2016-2021.</t>
  </si>
  <si>
    <t>Con el indicador se pretende contar con una dimensión de la proporción de las aguas residuales que cuentan con tratamiento adecuado y su evolución en el tiempo, con lo cual es posible medir la efectividad de las políticas y acciones nacionales relacionadas (Política Nacional de Saneamiento de Aguas Residuales, Política Nacional de Agua Potable Política, Nacional de Humedales, Política Nacional de Adaptación al Cambio Climático,  Reglamento de Vertido y Reúso de Aguas, Ley General de Salud, Plan Nacional de Desarrollo, Ley Orgánica del Ambiente)
 Permite visualizar la reducción de la contaminación por descarga de aguas residuales sin tratamiento al ambiente, con esto reducir o eliminar la impactos a los recursos: agua (superficial y subterránea), suelo y biodiversidad, entre otros.
Además, con el manejo adecuado de las aguas residuales se corta el ciclo de las enfermedades de transmisión hídrica.
Relación con: Política Nacional de Saneamiento de Aguas Residuales, Política Nacional de Agua Potable Política, Nacional de Humedales, Política Nacional de Adaptación al Cambio Climático,  Reglamento de Vertido y Reúso de Aguas, Ley General de Salud, Plan Nacional de Desarrollo, Ley Orgánica del Ambiente.
*Se revisó y se ajustaron los datos, de conformidad con la actualización del compendio del CTIE-AGUA: 3-2.1 "Volúmen de agua residuale generada por actividad económica". Los ajustes fueron principalmente para el 2016 y 2017. Se completó el 2021. El 2022 no fue posible porque no se cuenta con la información en dicho compendio.</t>
  </si>
  <si>
    <t>Fuente: Ministerio de Hacienda, 2006-2022</t>
  </si>
  <si>
    <t>Costa Rica: Porcentaje del gasto público en servicios esenciales por tipo de servicio, 2010-2022</t>
  </si>
  <si>
    <t>Fuente: Ministerio de Hacienda, 2010-2022</t>
  </si>
  <si>
    <t>Fuente: Ministerio de Hacienda, Secretaría Técnica de la Autoridad Presupuestaria, 2012-2022</t>
  </si>
  <si>
    <t>Porcentaje del gasto público consolidado en el Sector Agropecuario respecto al gasto total consolidado del Sector Público.</t>
  </si>
  <si>
    <r>
      <rPr>
        <b/>
        <sz val="11"/>
        <color theme="1"/>
        <rFont val="Open Sans Condensed"/>
      </rPr>
      <t xml:space="preserve">Agricultura: </t>
    </r>
    <r>
      <rPr>
        <sz val="11"/>
        <color theme="1"/>
        <rFont val="Open Sans Condensed"/>
      </rPr>
      <t xml:space="preserve"> se refiere a la agricola y pecuario
</t>
    </r>
    <r>
      <rPr>
        <b/>
        <sz val="11"/>
        <color theme="1"/>
        <rFont val="Open Sans Condensed"/>
      </rPr>
      <t>El gasto consolidado en  Agricultura :</t>
    </r>
    <r>
      <rPr>
        <sz val="11"/>
        <color theme="1"/>
        <rFont val="Open Sans Condensed"/>
      </rPr>
      <t xml:space="preserve">Se refiere al gasto realizado por la institucionalidad pública agropecuaria que brinda productos y servicios a los productores nacionales.   
</t>
    </r>
    <r>
      <rPr>
        <b/>
        <sz val="11"/>
        <color theme="1"/>
        <rFont val="Open Sans Condensed"/>
      </rPr>
      <t xml:space="preserve">Institucionalidad pública agropecuaria: </t>
    </r>
    <r>
      <rPr>
        <sz val="11"/>
        <color theme="1"/>
        <rFont val="Open Sans Condensed"/>
      </rPr>
      <t xml:space="preserve">Consejo Nacional de Producción  (CNP),  Ministerio de Agricultura y Ganadería  (MAG), Servicio Fitosanitario del Estado  (SFE), Servicio Nacional de Salud Animal (SENASA), Instituto de Desarrollo Rural (INDER),  Servicio Nacional de Aguas Subterráneas, Riego y Avenamiento (SENARA), Programa Integral de Mercadeo Agropecuario  (PIMA), Instituto Nacional  de Innovación y Transferencia en Tecnología Agropecuaria (INTA), Oficina Nacional de Semillas (ONS). Consejo Nacional de CLubes 4S  (CONAC), Corporación Ganadera (CORFOGA), Oficina Nacional de Semillas (ONS).
</t>
    </r>
    <r>
      <rPr>
        <b/>
        <sz val="11"/>
        <color theme="1"/>
        <rFont val="Open Sans Condensed"/>
      </rPr>
      <t xml:space="preserve">Consolidación: </t>
    </r>
    <r>
      <rPr>
        <sz val="11"/>
        <color theme="1"/>
        <rFont val="Open Sans Condensed"/>
      </rPr>
      <t>es un proceso en el que los datos de un conjunto entidades se presentan como si constituyeran una sola unidad, se eliminan las transacciones entre las unidades en el ámbito del gobierno que se trata de medir y de esa forma se  elimina la doble contabilización.</t>
    </r>
  </si>
  <si>
    <t>Porcentaje del gasto público consolidado en Agricultura; Ganadería, Silvicultura Pesca y Caza,  respecto al gasto total consolidado del Sector Público</t>
  </si>
  <si>
    <t>• Gasto público consolidado en Agricultura, Ganaderia, Silvicultura, Pesca y Caza
• Gasto total funcional  consolidado del Sector Público</t>
  </si>
  <si>
    <t>• Consolidación Funcional del gasto público.</t>
  </si>
  <si>
    <t>Costa Rica: Porcentaje del gasto en sector agropecuario, 2012-2022</t>
  </si>
  <si>
    <t>Costa Rica: Gasto del estado como porcentaje del presupuesto inicial, 2010-2022</t>
  </si>
  <si>
    <t>• Gasto total.
• Presupuesto nacional inicial.</t>
  </si>
  <si>
    <t>2022 *</t>
  </si>
  <si>
    <t>* 1/ PIB publicado por el Banco Central  en julio 2023, proyección 2023-2024 utilizada en el informe de Política Monetaria  del 26 de julio de 2023.</t>
  </si>
  <si>
    <t>Fuente: Ministerio de Hacienda, Liquidación de ingresos, 2001-2022</t>
  </si>
  <si>
    <t>Costa Rica: Total de los ingresos del gobierno como proporción del PIB, 2010-2022</t>
  </si>
  <si>
    <t>Fuente: Ministerio de Hacienda, Liquidación de ingresos, 2022</t>
  </si>
  <si>
    <t>Fuente: Ministerio de Hacienda, Sistema SIGAF, liquidación de ingresos y gastos, 2006-2022</t>
  </si>
  <si>
    <t>Costa Rica: Porcentaje del gasto total cubierto por los ingresos tributarios, 2010-2022</t>
  </si>
  <si>
    <t>Fuente: Ministerio de Hacienda, Sistema SIGAF, liquidación de ingresos y gastos, 2010-2022</t>
  </si>
  <si>
    <t>Costa Rica: Porcentaje de la población que vive con menos de US$1,90 (Paridad de Poder Adquisitivo (PPA)) al día, 2010-2022</t>
  </si>
  <si>
    <r>
      <rPr>
        <b/>
        <sz val="11"/>
        <color indexed="8"/>
        <rFont val="Open Sans Condensed"/>
      </rPr>
      <t>Primer paso</t>
    </r>
    <r>
      <rPr>
        <sz val="11"/>
        <color theme="1"/>
        <rFont val="Open Sans Condensed"/>
      </rPr>
      <t>: Clasificar cuales son las personas que viven en pobreza por medio de la siguiente condición:
Donde:
ipcn= es el Ingreso per cápita del hogar neto 
TC_ODS es el Tipo de cambio con factor PPA, donde se utiliza el factor de conversión de PPA (Unidad de Moneda Nacional (UMN)  por dólares (US$) a precios internacionales) que para el 2020 es igual a 584,90</t>
    </r>
    <r>
      <rPr>
        <sz val="11"/>
        <color indexed="10"/>
        <rFont val="Open Sans Condensed"/>
      </rPr>
      <t xml:space="preserve"> </t>
    </r>
    <r>
      <rPr>
        <sz val="11"/>
        <color theme="1"/>
        <rFont val="Open Sans Condensed"/>
      </rPr>
      <t xml:space="preserve">por 1,90 US$ diario, (http://datos.bancomundial.org/indicador/PA.NUS.PPP).
Se crea una variable “pobreza para ODS”  igual a  NP_ODS, tomando el valor PPA y  el  “Ingreso per cápita del hogar neto” (ipcn) y se divide entre 30, para tener la estimación por día. El NP_ODS    asigna un 1 a los casos donde  se cumple la condición  (ipcn/30) ≤ TC_ODS  y un 0 a los casos en donde no se cumple.
</t>
    </r>
    <r>
      <rPr>
        <b/>
        <sz val="11"/>
        <color indexed="8"/>
        <rFont val="Open Sans Condensed"/>
      </rPr>
      <t>Segundo paso</t>
    </r>
    <r>
      <rPr>
        <sz val="11"/>
        <color theme="1"/>
        <rFont val="Open Sans Condensed"/>
      </rPr>
      <t xml:space="preserve">: Después de obtener las personas pobres se calcula el porcentaje de personas pobres con relación al total de personas.
</t>
    </r>
  </si>
  <si>
    <t>Fuente: Instituto Costarricense de Acueductos y Alcantarillados, 2022</t>
  </si>
  <si>
    <t>Aranceles obtenidos de: http://tariffdata.wto.org/. Consultados el 23 de agosto de 2022</t>
  </si>
  <si>
    <t>Fuente: Ministerio de Comercio Exterior, con base en datos de importaciones del Banco Central de Costa Rica y de aranceles de la Organización Mundial del Comercio, 2022</t>
  </si>
  <si>
    <t>Costa Rica: Promedio arancelario ponderado, 2010-2022</t>
  </si>
  <si>
    <t>Costa Rica y de aranceles de la Organización Mundial del Comercio, 2022</t>
  </si>
  <si>
    <t>Arlina Gómez</t>
  </si>
  <si>
    <t>Coordinadora Unidad de Monitoreo del Comercio y la Inversión</t>
  </si>
  <si>
    <t>(506) 2505-4135</t>
  </si>
  <si>
    <t>arlina.gomez@comex.go.cr</t>
  </si>
  <si>
    <t>El indicador se reporta directamente a la Oficina de Las Naciones Unidades de Reducción de Riesgo de Desastres, por medio del Monitor Sendai. La Comisión Nacional de Antención y Prevención de Emergencias (CNE) figura como enlace nacional.</t>
  </si>
  <si>
    <t xml:space="preserve">Para consultar la información sobre el indicador haga click en el hipevínculo para acceder a la página web de las Naciones Unidas, que contiene la base de datos de los indicadores de los ODS </t>
  </si>
  <si>
    <t>Fuente de datos: Ministerio de Ambiente y Energía, Dirección de Agua, Dirección de Agua. Volúmenes extraídos, 2008-2022.</t>
  </si>
  <si>
    <t>Ministerio de Ambiente y Energía, Instituto Meteorológico Nacional. Instituto Costarricense de Electricidad. Precipitación y evapotranspiración anuales, 2008-2022.</t>
  </si>
  <si>
    <t>Fuente: Ministerio de Ambiente y Energía, Dirección de Agua y Instituto Metereológico Nacional, 2008-2022</t>
  </si>
  <si>
    <t>Costa Rica: Nivel de estrés hídrico por extracción de agua dulce en Costa Rica, 2008-2022</t>
  </si>
  <si>
    <t>disponibles según cuenca hidrográfica, 2020-2022</t>
  </si>
  <si>
    <t>Para consultar la información sobre el indicador haga click en el hipevínculo para acceder a la página web de las Naciones Unidas</t>
  </si>
  <si>
    <t>El indicador no es aplicable a Costa Rica porque el país no brinda asistencia al exterior en estos temas.
Costa Rica es receptor de ayudas, pero no brinda ayudas oficiales a través de la lista ODA del Comité de Ayuda al Desarrollo de la OCDE, por lo que no hay ninguna institución que lleve registro de Flujos oficiales totales (asistencia oficial para el desarrollo más otros flujos oficiales) hacia el sector agrícola.</t>
  </si>
  <si>
    <t>El indicador no es aplicable a Costa Rica porque el país no brinda asistencia al exterior en estos temas. 
Costa Rica es receptor de ayudas, pero no brinda ayudas oficiales a través de la lista ODA del Comité de Ayuda al Desarrollo de la OCDE, por lo que no hay ninguna institución que lleve los registros sobre asistencia oficial brindada para el desarrollo destinado a los sectores de la investigación médica y la atención sanitaria básica.</t>
  </si>
  <si>
    <t>El indicador no es aplicable a Costa Rica porque el país no brinda asistencia al exterior en estos temas. 
Costa Rica, figura en las plataformas globales como destino o receptor de los flujos de las donaciones, no como donante de recursos.</t>
  </si>
  <si>
    <t>La información es recoletacada por  la Naciones Unidades a través de una encuesta de larga data , encomendada por la Asamblea General, para recopilar información sobre políticas y programas gubernamentales sobre cuestiones importantes de población y desarrollo, incluida la información necesaria para el seguimiento mundial de los indicadores 5.6.2 y 10.7.2 de los ODS. En el 2021 el INEC, como coordinador de los ODS, recibió de la Secretaría de las Naciones Unidas la solicitud para la aplicación de la Decimotercera Investigación. La cual completo en Colaboración con la Defensoría de la Mujer.</t>
  </si>
  <si>
    <t>El indicador no es aplicable a Costa Rica porque el país no brinda asistencia al exterior en estos temas. 
Costa Rica es receptor de ayudas, pero no brinda ayudas oficiales a través de la lista ODA del Comité de Ayuda al Desarrollo de la OCDE, por lo que no hay ninguna institución que lleve los registros sobre asistencia oficial brindada para el desarrollo destinado al agua y saniamiento.</t>
  </si>
  <si>
    <t>El indicador no es aplicable a Costa Rica porque el país no brinda asistencia financiera al exterior en estos temas. 
Costa Rica es receptor de ayudas, pero no brinda ayudas oficiales a través de la lista ODA del Comité de Ayuda al Desarrollo de la OCDE, por lo que no hay ninguna institución que lleve los registros sobre asistencia oficial brindada para el desarrollo destinado a la investigación y desarrollo de energías limpias.</t>
  </si>
  <si>
    <t>El indicador no es aplicable a Costa Rica porque el país no brinda asistencia al exterior en estos temas. 
Costa Rica es receptor de ayudas, pero no brinda ayudas oficiales a través de la lista ODA del Comité de Ayuda al Desarrollo de la OCDE, por lo que no hay ninguna institución que lleve los registros sobre asistencia oficial brindada para el desarrollo destinado al comercio.</t>
  </si>
  <si>
    <t>El indicador no es aplicable a Costa Rica porque el país no brinda asistencia al exterior en estos temas. 
Aunque Costa Rica no es un país donante, al recibir donaciones es posible que diversas instituciones del país brinden información de apoyo para este indicador. Si bien el sitio web de las Naciones Unidas para Costa Rica (https://costarica.un.org/es/sdgs/9) menciona al MOPT, AYA y CCSS Mesa Indígena y el INAMU por lo que estas insituciónes podrían proporcionar información relevante, conviene investigar en estas instituciones.</t>
  </si>
  <si>
    <t xml:space="preserve">Para obtener la proporción de países en desarrollo con derechos de voto y la proporción de países en desarrollo como miembros, la información es tomada directamente de los informes anuales publicados por cada organización internacional. </t>
  </si>
  <si>
    <t>La metodología para obtener información sobre este indicador implica una encuesta enviada por la ONU a los países miembros, pero no hay información específica disponible para este país.</t>
  </si>
  <si>
    <t>La encuesta mundial de UN-Habitat Global sobre políticas urbanas se utiliza para obtener este indicador</t>
  </si>
  <si>
    <t>El indicador se reporta directamente a la Oficina de Las Naciones Unidades de Reducción de Riesgo de Desastres, por medio del Monitor Sendai.</t>
  </si>
  <si>
    <t xml:space="preserve">La fuente de datos para este indicador es el Programa de Marco de 10 Años (10YFP) a través de los Puntos Focales Nacionales. En ausencia de un Punto Focal Nacional del 10YFP, se envía la encuesta al Punto Focal del Programa de las Naciones Unidas para el Medio Ambiente (PNUMA). </t>
  </si>
  <si>
    <t xml:space="preserve"> La Contraloría Ambiental de Costa Rica ofrece información en su plataforma SIGREP sobre gestión de residuos peligrosos y menciona el Convenio de Basilea, que es relevante para este indicador.</t>
  </si>
  <si>
    <t>Costa Rica: Nivel de estrés por escasez de agua: extracción de agua dulce como proporción de los recursos de agua dulce disponibles 
Costa Rica: Nivel de estrés por escasez de agua: extracción de agua dulce como proporción de los recursos de agua dulce disponibles según regiones climáticas, 2020 - 2022</t>
  </si>
  <si>
    <t>nivel nacional, con pleno desglose cuando sea pertinente a la meta, 2020-2023</t>
  </si>
  <si>
    <t>Fuente: Instituto Nacional de Estadística y Censos, Área de Coordinación del Sistema de Estadística Nacional, 2023</t>
  </si>
  <si>
    <t>Fuente: Instituto Nacional de Estadística y Censos, 2023</t>
  </si>
  <si>
    <t>Costa Rica: Cantidad de Indicadores de desarrollo sostenible producidos a nivel nacional, con pleno desglose cuando sea pertinente a la meta, 2020-2023
Costa Rica: Cantidad de indicadores desagregados, según tipo de desagregación por objetivo, 2020-2023</t>
  </si>
  <si>
    <t>Matemática</t>
  </si>
  <si>
    <t>Costa Rica: Porcentaje de docentes calificados por CINE,  ambos sexos,  2013-2021</t>
  </si>
  <si>
    <t>Costa Rica: Proporción de niños, niñas y adolescentes que, a) en los cursos segundo y tercero, b) al final de la enseñanza primaria y c) al final de la enseñanza secundaria inferior, han alcanzado al menos un nivel mínimo de competencia en i) lectura y ii) matemáticas, desglosada por sexo, 2013 y 2019</t>
  </si>
  <si>
    <t>31.89</t>
  </si>
  <si>
    <t>Fuente: Instituto sobre Alcoholismo y Farmacodependencia, Encuestas en hogares sobre consumo de drogas, 2010 - 2022.</t>
  </si>
  <si>
    <t>consumo excesivo de bebidas alcohólicas en el transcurso de los 12 meses anteriores por sexo, 2011-2022.</t>
  </si>
  <si>
    <t xml:space="preserve">3,5,2,a. Costa Rica: Porcentaje de personas de 12 a 70 años residentes en hogares, que mostraron consumo excesivo </t>
  </si>
  <si>
    <t>Fuente: Instituto Alcoholismo y Farmacodependencia, 2011-2022.</t>
  </si>
  <si>
    <t>Costa Rica: Consumo per cápita en litros de alcohol de la población de más de 15 años, 2010-2022.</t>
  </si>
  <si>
    <t>Costa Rica: Porcentaje de personas de 18 años o más que han fumado tabaco activamente en los últimos 30 días</t>
  </si>
  <si>
    <t>Fuente: Instituto sobre Alcoholismo y Farmacodependencia, Encuesta en hogares sobre consumo de drogas 1990, 1995, 2000, 2006, 2010, 2015, 2022</t>
  </si>
  <si>
    <t>Costa Rica: Porcentaje de personas de 18 años o más que han fumado tabaco activamente en los últimos 30 días, Años  2010, 2015 y 2022.</t>
  </si>
  <si>
    <r>
      <t>2019</t>
    </r>
    <r>
      <rPr>
        <vertAlign val="superscript"/>
        <sz val="11"/>
        <rFont val="Open Sans Condensed"/>
      </rPr>
      <t>/1</t>
    </r>
  </si>
  <si>
    <t>/1 No realizó la Encuenta en el 2019 por otivos de pandemia.</t>
  </si>
  <si>
    <t>Costa Rica: Porcentaje de centros educativos que cuentan acceso a electricidad, computadoras conectadas a internet con fines pedagógicos, computadoras con fines pedagógicos, infraestructura adaptada, agua, inodoros y lavatorios por nivel educativo, Año 2021</t>
  </si>
  <si>
    <t>Costa Rica: Tasa bruta y neta participación en la escolaridad en el Ciclo de Transición de la Educación Preescolar por sexo, 2010-2022</t>
  </si>
  <si>
    <t>Fuente: Ministerio de Educación Pública, Censo Escolar-Informe Inicial 2010-2022.</t>
  </si>
  <si>
    <t>Fuente: Ministerio de Educación Pública, Censo Escolar-Informe Inicial 2010-2022</t>
  </si>
  <si>
    <t>Fuente: Ministerio de Educación Pública, Censo Escolar-Informe Inicial, 2021.</t>
  </si>
  <si>
    <t>Fuente: Ministerio de Educación Pública, Censo Escolar-Informe Inicial 2013-2021.</t>
  </si>
  <si>
    <t>Fuente: Ministerio de Educación Pública, Censo Escolar-Informe Inicial 2013-2021</t>
  </si>
  <si>
    <t>Costa Rica: Porcentaje que concluye en el tiempo reglamentario la enseñanza en primaria y la secundaria, 2010-2021</t>
  </si>
  <si>
    <t>FUENTE: Departamento de Análisis Estadístico, MEP, 2010-2021.</t>
  </si>
  <si>
    <t>/1 No se recopilaron datos para el año 2019 por motivos de pandemia.</t>
  </si>
  <si>
    <t>Costa Rica: Inversión en actividades científicas y tecnológicas como porcentaje del PIB, 2010-2018 y 2020-2021</t>
  </si>
  <si>
    <t>Fuente: Ministerio de Ciencia, Innovación, Tecnología y Telecomunicaciones, Encuesta de Actividades Científicas y Tecnológicas, 2010-2018 y 2020-2021.</t>
  </si>
  <si>
    <t>Costa Rica: Gasto en investigación y desarrollo como proporción del PIB, 2010-2018 y 2020-2021.</t>
  </si>
  <si>
    <t>Costa Rica: Tasa de investigadores por cada 1 000 000 habitantes, 2010-2018 y 2020-2021.</t>
  </si>
  <si>
    <t>Fuente: Ministerio de Ciencia, Innovación, Tecnología y Telecomunicaciones, Viceministerio de Ciencia y Tecnología, Unidad de Planificación Institucional 2010-2018 y 2020-2021.</t>
  </si>
  <si>
    <t>Fuente: Instituto sobre Alcoholismo y Farmacodependencia, Encuesta de consumo de drogas 2010, 2015 y 2022.</t>
  </si>
  <si>
    <t xml:space="preserve">Costa Rica: Proporción de niños(as) y adolescentes que al final de la enseñanza primaria han alcanzado al menos </t>
  </si>
  <si>
    <t>un nivel mínimo de competencia en i) lectura y ii) matemáticas, desglosada por sexo, años 2013 y 2019</t>
  </si>
  <si>
    <t>Lectura</t>
  </si>
  <si>
    <t>Fuente: Ministerio de Educación Pública, Departamento de Análisis Estadístico, 2010-2021.</t>
  </si>
  <si>
    <t>Costa Rica: Porcentaje de estudiantes que concluyen en el tiempo reglamentario la enseñanza en primaria y la secundaria</t>
  </si>
  <si>
    <t>Porcentaje de estudiantes que concluyen en el tiempo reglamentario la enseñanza en primaria y la secundaria</t>
  </si>
  <si>
    <t>Costa Rica: Tasa de investigadores por cada un millón de habitantes.</t>
  </si>
  <si>
    <t>de bebidas alcohólicas en el transcurso de los últimos 12 meses; por sexo y grupos de edad</t>
  </si>
  <si>
    <t>15 años, por rango de contenido volumétrico de alcohol</t>
  </si>
  <si>
    <t>1. Entorno propicio</t>
  </si>
  <si>
    <t>Grado de implementación (0-100)</t>
  </si>
  <si>
    <t>Medio bajo (40)</t>
  </si>
  <si>
    <t>Medio alto (60)</t>
  </si>
  <si>
    <t>Puntuación</t>
  </si>
  <si>
    <t>Situación y avances</t>
  </si>
  <si>
    <t>El país dispone de varios instrumentos de política pública nacional, como son: el Plan Nacional de Gestión Integrada de Recursos Hídricos (2008), la Política Hídrica Nacional (2009) y la Agenda del Agua Costa Rica 2013-2030.  Además, hay políticas sectoriales como la Política Nacional de Gestión del Riesgo 2016-2030, la Política Nacional de Agua Potable 2017-2030, la Política Nacional de Saneamiento de Aguas Residuales 2017-2045 que incluye un Plan Nacional de Inversiones, la Política de Organización y Fortalecimiento de la Gestión Comunitaria de los Servicios de Agua Potable y Saneamiento (2015) y la Política Institucional de Igualdad de Género del AyA (incluye lineamiento para ASADAS) 2018-2030.</t>
  </si>
  <si>
    <t>Los instrumentos más recientes con la Política Nacional de Áreas de Protección de Ríos, Quebradas, Arroyos y Nacientes 2020-2040 y Estrategia del SINAC Para la Conservación y Uso Sostenible del Recurso Hídrico 2021-2026, que aportan al marco de la política pública relacionada con la GIRH.</t>
  </si>
  <si>
    <t>Además de los instrumentos de política pública sobre Recursos Hídricos, en este reporte 2023 se debe agregar las políticas públicas relevantes en materia de Cambio Climático como son la Política Nacional de Adaptación al Cambio Climático 2018- 2030,y el Plan Nacional de Adaptación al Cambio Climático 2022- 2026, que incluyen ejes relacionados con el recurso hídrico y la gestión sostenible del recurso hídrico en las cuencas hidrográficas.</t>
  </si>
  <si>
    <t>Al haberse cumplido en gran parte lo planteado en la Política Hídrica del 2008, el país inició con el proceso de actualización de la Política Hídrica Nacional y el Plan GIRH.  Actualmente, la propuesta de política se encuentra en proceso de consulta indígena, afinamiento a nivel de MINAE y consulta pública. El proyecto de Política Hídrica tiene tres productos: un Diagnóstico, que incluye un Balance Hídrico, la Política y el Plan para su ejecución. La finalización de este proceso permitirá contar con los instrumentos de política pública actualizados para continuar los procesos de mejora de la GIRH.</t>
  </si>
  <si>
    <t>El tema de las políticas públicas es uno de los que mayor nivel de avance tiene, en especial si se considera que la actualización de la política se condujo a pesar de las restricciones impuestas durante el período de pandemia. Existe un marco disperso de políticas públicas las cuales cuentan con elementos que apunta a objetivos de la GIRH, esta situación genera debilidades en la gobernabilidad, sin embargo, la actualización de la política nacional GIRH pretende dar solución al fortalecer el sub sector hídrico, aclarar los alcances instituciones y establecer mecanismos de coordinación.</t>
  </si>
  <si>
    <t>Formas de avanzar</t>
  </si>
  <si>
    <t>Costa Rica cuenta con un marco legal que tiene como centro la Ley de Aguas, No. 276 de 1942 y que se encuentra ya desactualizada y no responde a la realidad. El avance más importante en este tema es sin duda la reforma constitucional de octubre de 2020, Reforma al Artículo 50 de la Constitución Política para reconocer a toda persona el derecho al acceso al agua potable y el agua como un bien de dominio público. Hay alguna nueva legislación, como la ley 10152 Ley para el desarrollo sostenible de la cuenca del río Sarapiquí y la protección de su cauce principal, de 2022.</t>
  </si>
  <si>
    <t xml:space="preserve">       </t>
  </si>
  <si>
    <t>Actualmente se discute nuevamente en la Asamblea Legislativa el Proyecto de Ley de Gestión Integrada del Recurso Hídrico, Proyecto de ley 23511. Se encuentra actualmente en análisis en la Comisión de Especial de Ambiente, fase previa de ser llevada a discusión del Plenario Legislativo.</t>
  </si>
  <si>
    <t>El Poder Ejecutivo, por su parte ha sido proactivo en generar otra normativa que ha permitido ciertos avances. Como ejemplos recientes se puede mencionar el Decreto Ejecutivo 42128 Reglamento del Canon Ambiental por Vertidos, vigente desde 2020, el Decreto Ejecutivo 43053 MINAE, Reglamento para la perforación de pozos y aprovechamiento de aguas subterráneas, de 2021, el Decreto Ejecutivo 43100-MINAE, Reglamento para la cosecha de lluvia, de 2021 y el Decreto Ejecutivo 43242 Reglamento para la selección de la metodología para el cálculo del caudal ambiental y evaluación del impacto hídrico acumulado, de 2021.</t>
  </si>
  <si>
    <t>Actualmente se encuentra en proceso de actualización el Reglamento a la Ley de Aguas el cual se encuentra en etapa de consulta.</t>
  </si>
  <si>
    <t>Aunque existe un marco de política pública robusto, el área de planificación se encuentra desactualizada, principalmente debido a que el Plan Nacional de Gestión    Integrada del Recurso Hídrico es de 2008. Este Plan, en la última evaluación de avance obtuvo un 85% de cumplimiento, por lo que es indispensable una actualización sin la que no es posible avanzar. Ya existe una propuesta de Plan, derivada de la nueva política que se encuentra en proceso de aprobación.  En la misma situación, el Plan Nacional de Monitoreo de la Calidad de los Cuerpos de Agua Superficiales Costa Rica es de 2013.</t>
  </si>
  <si>
    <t>Algunas actualizaciones a nivel de planificación son la Estrategia Nacional de Ríos Limpios, de 2020, el Plan de Acción 2020-2022 de la Política Nacional de Áreas de Protección de Ríos, la Estrategia del SINAC Para la Conservación y Uso Sostenible del Recurso Hídrico 2021-2026 y la Estrategia Nacional de Economía Circular, desarrollada con el liderazgo de la Dirección de Cambio Climático de 2023 y que incluye algunos elementos aplicables.</t>
  </si>
  <si>
    <t>Si bien existen herramientas, se falla en la implementación, que es bastante desintegrada y atomizada.  Un tema crítico actualmente es el financiamiento.</t>
  </si>
  <si>
    <t>El Plan Nacional de Adaptación al Cambio Climático 2022- 2026, incluye el tema hídrico en una sección e indica que en los últimos años aumentaron los racionamientos de agua por la disminución en la capacidad hídrica resultante de la variabilidad climática y que, con inversiones importantes en infraestructura hídrica, los períodos de afectación se podrían reducir hasta un 50% (PEN, 2020).</t>
  </si>
  <si>
    <t xml:space="preserve">Se debe integrar, comunicar en todos los niveles, coordinar y alinear todos los instrumentos de planificación existentes.  Se deben generar e implementar mecanismos efectivos de financiamiento, que permitan planificar y realizar las inversiones necesarias.  Se debe diseñar e implementar un plan de ordenamiento territorial con enfoque de cuenca. </t>
  </si>
  <si>
    <t>Adicionalmente es necesaria le implementación efectiva de los nuevos instrumentos ya aprobados: la Estrategia Nacional de Ríos Limpios, de 2020, el Plan de Acción 2020-2022 de la Política Nacional de Áreas de Protección de Ríos, la Estrategia del SINAC Para la Conservación y Uso Sostenible del Recurso Hídrico 2021-2026, además de los instrumentos relacionados con la política climática mencionados: Plan Nacional de Adaptación 2022-2026 y la Estrategia de Economía circular en los que respecta a la gestión del recurso hídrico.</t>
  </si>
  <si>
    <t>A nivel subnacional existen las Unidades Hidrológicas, establecidas en la Política Hídrica como dependientes de la Dirección de Agua del Ministerio de Ambiente y Energía (MINAE). El Mecanismo Nacional de Gobernanza del Agua, oficializado por Decreto Ejecutivo N° 41058 – MINAE, de 2018, establece tres instancias: El Foro Nacional, los Foros Regionales y el Grupo de Gobernanza del Agua.</t>
  </si>
  <si>
    <t>Se está en el proceso de elaboración de planes de gestión en cuencas en Térraba, Sarapiqui, Sixaola, se cuenta con un plan en la cuenca del Tárcoles y la región del Pacífico Norte cuenta con un plan de gestión e infraestructura hídrica con enfoque de cuenca. En adición a esto, hay distintas figuras legales, como los CCCI (Consejos Cantonales de Coordinación Interinstitucional), COREDES (Consejos Nacionales de Desarrollo, próximamente por modificarse en AREDES), Consejos Regionales de Desarrollo Rural, CORAC (Consejos Regionales de Áreas de Conservación) que permiten distintos niveles de coordinación, su funcionamiento difiere en cada región o municipio. Algunos Municipios tienen sus políticas ambientales o incluso política hídrica (ej. Cantón de La Unión) pero esto no es generalizado.</t>
  </si>
  <si>
    <t>Como avance, se ha oficializado la obligación de incluir el tema hídrico en la planificación municipal del territorio, pero solamente una minoría de las Municipalidades lo ha incluido, pues los Planes Reguladores en su mayoría no están actualizados.  A partir del Decreto Ejecutivo 42562 Reforma Reglamento de la transición para la revisión y aprobación de Planes Reguladores, de agosto 2020, los planes reguladores que se vayan aprobando incluirán la variable.</t>
  </si>
  <si>
    <t>En este tema se requiere mucho trabajo, en especial para estimular la consideración de la variable hídrica en los Planes Reguladores Municipales.</t>
  </si>
  <si>
    <t>La capacitación en GIRH de las instancias subnacionales mencionadas también es necesaria.</t>
  </si>
  <si>
    <t>Las universidades también han apoyado en el desarrollo de experiencias a nivel de microcuencas, donde se han organizado las mismas y se ha trabajado en sus planes de gestión, como son los casos de las microcuencas Jabonal, Poas, Maravilla y Arenal-Tempisque. Estas experiencias son aisladas y no obedecen a una estructura institucional a nivel del país.</t>
  </si>
  <si>
    <t>El Mecanismo Nacional de Gobernanza del Agua Decreto Ejecutivo N° 41058 – MINAE, establece tres instancias: El Foro Nacional, los Foros Regionales y el Grupo de Gobernanza del Agua.</t>
  </si>
  <si>
    <t xml:space="preserve">  Existe el Convenio Fronterizo Costa Rica Costa Rica- Panamá, que crea la Comisión Binacional de la Cuenca del Río Sixaola.  Este mecanismo se amplió permitiendo la incorporación de la Dirección de Agua como miembro permanente, con el fin de potenciar la GIRH en la cuenca binacional. </t>
  </si>
  <si>
    <t xml:space="preserve"> En la cuenca transfronteriza del Río San Juan, en la frontera Costa Rica-Nicaragua, no hay mecanismos operativos de coordinación.</t>
  </si>
  <si>
    <t>Es necesaria una  evaluación continua de la posibilidad real de retomar algunas acciones necesarias en la cuenca binacional del Río San Juan.</t>
  </si>
  <si>
    <t>Mediante la reforma al Reglamento de la transición para la revisión y aprobación de Planes Reguladores N° 42562-MINAE-MAG-TUR-PLAN-MIVAH (2020), se ha transformado en obligación la incorporación de la variable hídrica en los Planes Reguladores.  Esto provocará un gran avance futuro, sin embargo, en el país las actualizaciones de los Planes Reguladores son lentas y existen municipalidades que no emiten dichos instrumentos de planificación. Algunas han incluido ya la variable climática en sus procesos de planificación, pero son también una minoría.  Entonces, hay norma habilitante pero no se ha aplicado.</t>
  </si>
  <si>
    <t xml:space="preserve">Formas de avanzar </t>
  </si>
  <si>
    <t>Incluir la variable hídrica, con enfoque de cuenca y contemplando la variable climática en las políticas y planes municipales.  Particularmente, en los Planes Reguladores, que tienen un valor legal robusto. Para ellos se requiere también un proceso de concientización y capacitación a nivel municipal.</t>
  </si>
  <si>
    <t>Otro paso importante debe ser el garantizar el acceso a la información por parte de la ciudadanía, pero también a nivel interinstitucional y difundir la información existente.</t>
  </si>
  <si>
    <t>[1] El término «subnacional» engloba jurisdicciones que no tienen carácter nacional, como los estados, las provincias, las prefecturas, los condados, los municipios, las regiones o los departamentos. Para contestar a la pregunta en los casos en los que no haya políticas subnacionales explícitas, piense en cómo se aplican las políticas nacionales en los planos subnacionales. Las respuestas han de tener en cuenta los niveles más elevados del ámbito no nacional según corresponda al contexto del país. Explique en el apartado de «Situación y avances» qué niveles se reflejan en la contestación.</t>
  </si>
  <si>
    <t>[2] En el nivel de las cuencas o acuíferos, incluya únicamente las cuencas hidrográficas y lacustres y los acuíferos más destacados en cuanto al suministro de agua u otros motivos. Esta pregunta solo concierne a estos acuíferos o cuencas. Es probable que estas masas de agua traspasen fronteras administrativas, como las delimitaciones de estados o provincias en los países federales. Las cuencas también pueden tener un carácter transfronterizo, pero esta pregunta se refiere a la gestión de la parte de la cuenca que está contenida dentro de las fronteras de cada Estado. La pregunta 1.2c trata expresamente los acuerdos transfronterizos en los casos de cuencas y acuíferos que se extienden por varios países.</t>
  </si>
  <si>
    <t xml:space="preserve">[3] En el anexo A encontrará la definición de «transfronterizo». Todas las respuestas sobre el nivel transfronterizo deben reflejar la situación en los acuíferos y cuencas transfronterizos «más importantes», que deben enumerarse en el apartado de «Situación y avances». Un «acuerdo» ha de ser un compromiso formal al que también se puede denominar acuerdo bilateral o multilateral, tratado, convención, protocolo, declaración conjunta, memorando de entendimiento u otro tipo de acuerdo entre países ribereños para gestionar un acuífero o cuenca transfronterizos. Los acuerdos pueden ser interestatales, intergubernamentales, interministeriales, interinstitucionales o entre autoridades regionales. También pueden concertarse entre entidades subnacionales. </t>
  </si>
  <si>
    <t>[4] El término «subnacional» engloba jurisdicciones que no tienen carácter nacional, como los estados, las provincias, las prefecturas, los condados, los municipios, las regiones o los departamentos. Para contestar a la pregunta en los casos en los que no haya normativas subnacionales explícitas, piense en cómo se aplican las normativas nacionales en los planos subnacionales. Las respuestas han de tener en cuenta los niveles más elevados del ámbito no nacional según corresponda al contexto del país. Explique en el apartado de «Situación y avances» qué niveles se reflejan en la contestación.</t>
  </si>
  <si>
    <t>[5] Esta pregunta sustituye a la pregunta 1.2d de la encuesta de referencia, que concernía solo a los países federales.</t>
  </si>
  <si>
    <t xml:space="preserve">a. Autoridades administrativas nacionales[1] que abanderan la implementación de la GIRH. </t>
  </si>
  <si>
    <t>Las autoridades administrativas tienen funciones y responsabilidades explícitas para coordinar la implementación de la GIRH y la capacidad[2] para orientar la formulación de un plan para la GIRH.</t>
  </si>
  <si>
    <t>De manera general, las competencias y legislación tienen la características de su dispersión, asignándose funciones relacionadas la recurso hídrico al MINAE (Ministerio de Ambiente y Energía), al MAG (Ministerio de Agricultura y Ganadería) en particular al  SENARA (Servicio Nacional de Riego y Avenamiento), AyA (Instituto de Acueductos y Alcantarillados) y otros operadores de agua potable y saneamiento; al Ministerio de Salud y a MIDEPLAN (Ministerio de Planificación) entre otras instituciones.</t>
  </si>
  <si>
    <t>Fortalecer la articulación, la coordinación y la gestión de las instituciones encargadas del manejo de suelos en la GIRH en Costa Rica con las políticas GIRH para efectos de potenciar el desarrollo sostenible. Este debe ser un eje central de la política agroambiental del país.</t>
  </si>
  <si>
    <t>Consolidación de la Dirección de Agua como ente rector del recurso hídrico mediante la creación del subsector hídrico. En esto será muy importante la aprobación del Proyecto de Ley de Gestión Integral del Recurso Hídrico.</t>
  </si>
  <si>
    <t>Completar el proceso de aprobación de la Política Hídrica, que contiene elementos integradores que permitirán un avance en el tema institucional.</t>
  </si>
  <si>
    <t>Simplificación del trámite de Tarifa de Protección del Recurso Hídrico, en particular para las ASADAS.</t>
  </si>
  <si>
    <t>b. Coordinación entre autoridades administrativas nacionales que representan a distintos sectores[3] en materia de recursos hídricos políticas, planificación y gestión.</t>
  </si>
  <si>
    <t xml:space="preserve">Codecisión y coproducción: </t>
  </si>
  <si>
    <t>Distintos sectores comparten la labor de coordinación de las políticas, la planificación y las actividades de gestión por medio de procesos y competencias acordados conjuntamente.</t>
  </si>
  <si>
    <t>Se han actualizado y fortalecido los mecanismos de coordinación interinstitucionales a partir de los Decretos Ejecutivos N°42015-MAG-MINAE-S-MIVAH (2019), Reglamento de coordinación interinstitucional para la protección de los recursos hídricos subterráneos y del Reglamento de la Comisión Técnica Interinstitucional para la Gestión del Agua Subterránea DE-42929.MINAE-MAG, de 2021.</t>
  </si>
  <si>
    <t>Se actualizó el decreto (DE-43419-MINAE) “Creación de la Comisión para el manejo integrado del acuífero Nimboyores y acuíferos costeros de Santa Cruz, Guanacaste (CONIMBOCO)” en 2022.</t>
  </si>
  <si>
    <t>Desarrollo de política pública con enfoque participativo basados en el Mecanismo Nacional de Gobernanza del Agua (10 talleres regionales, 2 nacionales, talleres con sectores como Municipal). Este mecanismo es el espacio participativo oficializado más específico en relación con la temática de GIRH.</t>
  </si>
  <si>
    <t>Existen además acuerdos intermunicipales, Comisión de Rio Torres, María Aguilar, Comisión de la Cuenca del Tárcoles, Comisión de Sarapiquí, Comisión Binacional de Sixaola, los Comités de Manejo, Conservación y Recuperación de Suelos: por ejemplo, los de Jesús María y Coto Colorado.</t>
  </si>
  <si>
    <t>Consideraciones relacionadas con el cambio climático</t>
  </si>
  <si>
    <t xml:space="preserve">            Se necesita una mayor integración de la variable climática de manera trasversal en los espacios de coordinación y participación existentes.</t>
  </si>
  <si>
    <t>Hacer accesible la información existente mejorando, agregando más información y haciendo más accesibles los sistemas de consulta.</t>
  </si>
  <si>
    <t>Es necesario trabajar en la incorporación transversal de los temas climáticos en los espacios existentes.  Esto implicará la coordinación entre las instituciones del sector hídrico y la Dirección de Cambio Climático de MINAE.</t>
  </si>
  <si>
    <t>[1] Las «autoridades administrativas» pueden ser un ministerio o varios, así como otras organizaciones, instituciones, organismos u órganos que cuenten con el mandato y la financiación del Gobierno.</t>
  </si>
  <si>
    <t>[2] En este contexto, la «capacidad» significa que las autoridades responsables han de contar con los conocimientos y las competencias técnicas necesarios —como la planificación, la elaboración de normas, la gestión de proyectos, las finanzas, la presupuestación, la recopilación y el seguimiento de datos, y la gestión y la evaluación de riesgos y conflictos—. Además de la capacidad técnica, las autoridades también deben tener una capacidad financiera que realmente les permita dirigir la realización de estas actividades.</t>
  </si>
  <si>
    <t>[3] Comprende la coordinación entre las autoridades administrativas sobre las que recae la responsabilidad de la gestión hídrica y las que están a cargo de otros sectores (como la agricultura, la acuicultura, la energía, el clima, el suministro de agua y el saneamiento, el turismo, el uso municipal del agua, la minería y la industria, el medio ambiente, etc.) que dependen del agua o que repercuten en ella (incluidas consideraciones sobre aguas superficiales y subterráneas).</t>
  </si>
  <si>
    <t>c. Participación de la esfera pública[1] en los recursos hídricos las políticas, la planificación y la gestión en el plano nacional.</t>
  </si>
  <si>
    <t xml:space="preserve">Comunicación: </t>
  </si>
  <si>
    <t xml:space="preserve">Consultas: </t>
  </si>
  <si>
    <t xml:space="preserve">Cooperación: </t>
  </si>
  <si>
    <t xml:space="preserve">Se han establecido mecanismos[2] que faciliten la participación de la esfera pública en los procesos de interés sobre políticas, planificación y gestión de los recursos hídricos, y se usan habitualmente. </t>
  </si>
  <si>
    <t>Existe el Mecanismo Nacional de Gobernanza del Agua, que constituye un espacio de coordinación y planificación fundamental con participación tanto de la esfera pública como la privada y que ha permitido avanzar de una participación consultiva a una participación más vinculante.  Existen plataformas como los Corredores biológicos que son una estrategia de conservación, liderada por el SINAC (Sistema Nacional de Áreas de Conservación, MINAE) que permiten integrar actores y elementos de gestión. Asimismo, es importante mencionar programa de bandera azul que es un mecanismo voluntario de implementación de medidas</t>
  </si>
  <si>
    <t>Como avance también se puede mencionar el Acuerdo de trabajo conjunto Dirección de Agua- Alianza Nacional Ríos y Cuencas de Costa Rica (ANCRCCR).  La Alianza estimula la formación de Observatorios Ciudadanos del Agua, enfocados en el cuidado de los ríos y los Centros de sostenibilidad de acueductos comunales como estrategia para fortalecimiento del sector (actualmente 6 centros operan en el país)</t>
  </si>
  <si>
    <t>Creación y consolidación de Federaciones Ligas y Uniones de ASADAS. Ejemplo reciente es la constitución oficial de la Federación Abangares, Cañas, Bagaces y Tilarán.</t>
  </si>
  <si>
    <t>Se requiere fortalecer la participación multisectorial y representativa, para lo cual se debe evaluar el Mecanismo Nacional de Gobernanza del Agua, de manera tal que se amplíe y aumente su impacto dentro de la GIRH.  Asimismo, se debe considerar la paridad en la participación en dicho mecanismo. El mecanismo de gobernanza representa una vía adecuada y participativa de asumir la gestión hídrica y es necesario destinar recursos a su implementación y seguimiento.</t>
  </si>
  <si>
    <t>Las acciones de capacitación en materia de GIRH para los mecanismos de participación de los Corredores Biológicos, en particular en los corredores asociados a ríos urbanos tales como el Corredor Biológico Río Torres y el del Río María Aguilar pueden tener también un impacto importante.</t>
  </si>
  <si>
    <t>Estimular la formación de federaciones ligas y uniones de ASADAS en los sectores en donde todavía no existen.</t>
  </si>
  <si>
    <t>d. Participación del sector privado[3] en el desarrollo, la gestión y el uso de los recursos hídricos.</t>
  </si>
  <si>
    <t xml:space="preserve">Cooperación: Se han establecido mecanismos[4] que se usan habitualmente y se basan en la rendición de cuentas y la transparencia de la participación del sector privado y las alianzas forjadas con este. </t>
  </si>
  <si>
    <t>Representación: Se ha concertado la intervención eficaz del sector privado en el desarrollo, la gestión y el uso de los recursos hídricos de un modo transparente y con mecanismos de rendición de cuentas[5] adecuados.</t>
  </si>
  <si>
    <t xml:space="preserve">Mecanismo Nacional de Gobernanza del Agua Decreto Ejecutivo N° 41058 – MINAE, establece tres instancias: El Foro Nacional, los Foros Regionales y el Grupo de Gobernanza del Agua (2018). </t>
  </si>
  <si>
    <t xml:space="preserve">La participación del sector privado se suscribe de manera primordial en asuntos asociados directamente con la continuidad de sus servicios y negocios, por </t>
  </si>
  <si>
    <t>ende, la participación es evidente en consultas específicas que son de su interés como es la revisión de las normas relativas al canon ambiental por vertidos y el canon de aprovechamiento del agua o bien en comités técnicos particulares o en sociedades constituidas para temas de riego, que se denominan Sociedades de Usuarios, contempladas en la Ley de Aguas actual.</t>
  </si>
  <si>
    <t>Existen iniciativas como las Asociaciones de Usuarios del Agua en la que la participación del sector privado es muy activa, principalmente a nivel local.</t>
  </si>
  <si>
    <t xml:space="preserve">        Definir cuotas y representatividad en la actualización del Mecanismo Nacional de Gobernanza del Agua de manera que se facilite la participación del sector privado.</t>
  </si>
  <si>
    <t xml:space="preserve">       Ejecutar acciones de divulgación sobre la GIRH, para las sociedades de Usuarios, que son figuras jurídicas que agrupan usuarios del agua para efectos de riego.</t>
  </si>
  <si>
    <t>e. Desarrollo de la capacidad en materia de GIRH[6].</t>
  </si>
  <si>
    <t>El Sistema Nacional de Información para la Gestión Integrada del Recurso Hídrico (Sinigirh), establece la línea de acción denominada Desarrollo de Capacidades, en la cual se visualiza la implementación de un sistema que consolide la información generada en materia de agua y la ponga a disposición de los usuarios.  Tiene como objetivo integrar la información del sector hídrico para compartir datos, visualizar la componente espacial y realizar análisis multidimensionales relativos a la gestión integrada del recurso hídrico en Costa Rica, con acceso oportuno, trazable y expedito a los usuarios de organismos públicos y privados, comunidades y público en general. Se ha seguido consolidando y mejorando.</t>
  </si>
  <si>
    <t>Existen iniciativas públicas para la creación de capacidades como la Estrategia de Fortalecimiento del Programa de Educación Ambiental de SINAC dirigidos a la población. También un Programa de Educación Ambiental más enfocado en GIRH y Aguas Residuales gestionado por la Dirección de Agua. Además, Setena (Secretaría Técnica Nacional Ambiental) presentó la Guía de presentación del Reglamento de incorporación de la variable ambiental en los planes reguladores y otros instrumentos de ordenamiento territorial, en diciembre de 2021. El Mecanismo de Gobernanza del Agua también contempla el tema de la educación para la GIRH.</t>
  </si>
  <si>
    <t>Además, la Academia, y en particular las Universidades Públicas han tenido un papel muy importante en la generación de capacidades para la GIRH, donde se ofrecen grados académicos sobre el tema.</t>
  </si>
  <si>
    <t xml:space="preserve">          La adaptación al cambio climático se ha incluido como un eje transversal en la nueva Estrategia de Estrategia del SINAC para la Conservación y</t>
  </si>
  <si>
    <t xml:space="preserve">Uso Sostenible del Recurso Hídrico 2022- 2026 y cuenta con un eje de investigación, educación y gestión del conocimiento. </t>
  </si>
  <si>
    <t>Se considera importante continuar el proceso de generar y ampliar los planes de cuenca a nivel nacional. Además, se debe involucrar más a la Academia, que ha sido un apoyo en la elaboración de algunos de ellos, para que se pueda ampliar ese trabajo.</t>
  </si>
  <si>
    <t>Se recomienda además potenciar los Centros de Sostenibilidad de las ASADAS, como centros de servicios que permiten el fortalecimiento y el trabajo conjunto de la ASADAS en una zona concreta.</t>
  </si>
  <si>
    <t>Se reitera la necesidad de que las instituciones de nivel nacional apoyen a las Municipalidades con información y capacitación sobre Gestión Integrada del Recurso Hídrico.</t>
  </si>
  <si>
    <t>2.2 ¿Cuál es la situación de las instituciones en cuanto a la implementación de la GIRH a otros niveles?</t>
  </si>
  <si>
    <t>Las autoridades administrativas tienen un mandato explícito para coordinar la implementación de la GIRH y la capacidad[9] para orientar la formulación de un plan para la GIRH.</t>
  </si>
  <si>
    <t xml:space="preserve">           </t>
  </si>
  <si>
    <t>Los procesos de generar organismos de cuenca se deben asociar a los objetivos nacionales estratégicos GIRH y la institucionalidad debe acompañar procesos e iniciativas locales con el fin de potenciar un trabajo articulado en las cuencas. En ese sentido, es necesario recopilar y analizar la información existente sobre las cuencas para determinar las prioridades y posibilidades en cuanto a crear nuevos organismos de cuenca.</t>
  </si>
  <si>
    <t>Incorporar el concepto de cuenca en los Consejos de Desarrollo Territorial del INDER para el financiamiento de actividades que potencian el desarrollo rural sostenible.</t>
  </si>
  <si>
    <t>Se han establecido mecanismos[12] que faciliten la participación de la esfera pública a nivel local en los procesos de interés sobre políticas, planificación y gestión, y se usan habitualmente.</t>
  </si>
  <si>
    <t>Se ha mencionado anteriormente que existe el marco normativo, sin embargo, se reitera que se necesita mejorar en la aplicación efectiva de estas normativas. Por ejemplo, la incorporación de la variable hídrica en los Planes Reguladores municipales, recientemente declarada obligatoria y la gestión y consolidación del Mecanismo Nacional de Gobernanza del Agua, creado en el 2018.</t>
  </si>
  <si>
    <t>Es necesario fomentar la actualización y generación de planes reguladores en las Municipalidades que no los tienen o cuya emisión se dio hace más de diez años, en esto se puede establecer una alianza estratégica con el Instituto de Fomento y Asesoría Municipal, para el apoyo y estímulo para la actualización de los Planes Reguladores y la capacitación Municipal en materia de GIRH.</t>
  </si>
  <si>
    <t>c. Participación de grupos vulnerables en la planificación y la gestión de los recursos hídricos[13].</t>
  </si>
  <si>
    <t xml:space="preserve">La participación de los grupos vulnerables se plantea en parte, pero no se han instaurado procedimientos manifiestos[14]. </t>
  </si>
  <si>
    <t>Los grupos vulnerables participan asiduamente (el presupuesto y los recursos humanos son suficientes y se hace un seguimiento de la participación por medio de mecanismos de rendición de cuentas[15]).</t>
  </si>
  <si>
    <t>La participación de los grupos vulnerables es provechosa[16] y habitual, en los casos en los que es pertinente, y se hace un seguimiento de la participación por medio de mecanismos de rendición de cuentas.</t>
  </si>
  <si>
    <t xml:space="preserve">Mecanismo Nacional de Gobernanza del Agua, creado en 2018, crea el Foro Regional del Agua como instancia permanente, intersectorial e inclusiva. Es de convocatoria abierta y asistencia voluntaria de los actores del agua en cada Unidad Hidrológica.  Abre así una opción de participación muy amplia, aunque no tiene espacios específicos para grupos en situación de vulnerabilidad.  </t>
  </si>
  <si>
    <t>Se ha trabajado en la reducción de la brecha hacia la incorporación de los pueblos indígenas dentro de aspectos de la GIRH.  Así, hay un trabajo de consulta de la nueva Política Hídrica, por ejemplo. Sin embargo, falta mucho por avanzar, como por ejemplo en entendimiento real de la forma en que ellos se relacionan con el recurso hídrico y la incorporación de dicha cosmovisión en la planificación y gestión de los recursos hídricos.</t>
  </si>
  <si>
    <t>Existe poca normativa que considere la participación de grupos vulnerables.</t>
  </si>
  <si>
    <t xml:space="preserve">Se considera importante generar planes de seguridad del agua, que territorializa necesidades propias de los territorios y que pueden integrar de manera específica las necesidades de los grupos en situación de vulnerabilidad. </t>
  </si>
  <si>
    <t xml:space="preserve">Otra medida necesaria es el incorporar la cosmovisión indígena en el uso del recurso hídrico. </t>
  </si>
  <si>
    <t>Estimular la generación de Planes de Seguridad del Agua en las ASADAS, con el apoyo de la Dirección de Acueductos Comunales del AYA.</t>
  </si>
  <si>
    <t xml:space="preserve">Otra medida necesaria es el incorporar la cosmovisión indígena en el uso del recurso hídrico, proceso que se está llevando en la nueva política Hídrica Nacional y que debe tener en cuenta en nuevos instrumentos que se vayan generando.        </t>
  </si>
  <si>
    <t>d. Incorporación de la perspectiva de género en la gestión de los recursos hídricos[17].</t>
  </si>
  <si>
    <t>No se incorpora la perspectiva de género en la gestión de los recursos hídricos.</t>
  </si>
  <si>
    <t>Los objetivos de incorporación de la perspectiva de género[18] se han logrado en parte (las actividades se ejecutan, y se supervisan y se financian parcialmente).</t>
  </si>
  <si>
    <t xml:space="preserve">Los objetivos de incorporación de la perspectiva de género se han logrado de forma sistemática y abordan las cuestiones de género de forma eficaz (las actividades y los resultados se han repasado y ajustado y se basan en mecanismos de rendición de cuentas pertinentes[19]). </t>
  </si>
  <si>
    <t>En este tema existe una situación de vacío.  El avance que se puede mencionar es la Política Institucional de Igualdad de Género de AyA, que se lidera desde la Dirección de Equidad y Género e Interculturalidad.  La política incluye acciones a desarrollarse a lo interno de la institución principalmente, pero que incluyó una línea de acción relacionada con los Acueductos Comunales o ASADAS.  La ejecución de esta Política, emitida en 2018, ha permitido identificar desafíos concretos.</t>
  </si>
  <si>
    <t>La política hídrica (en proceso actualización) tiene un eje transversal de género, pero no se cuenta con indicadores que permitan una adecuada medición de distintos aspectos relacionados con la misma. Este eje plantea asegurar la integración de las mujeres en las organizaciones que fomentan el uso racional del agua, promover la creación y el desarrollo de programas y servicios dirigidos a facilitar la participación plena de la mujer en la Gestión Integrada de los Recursos Hídricos y un compromiso por parte de los gobiernos, el sector privado, las organizaciones de base comunitaria y otras organizaciones de la sociedad civil para invertir los recursos necesarios para posicionar los planteamientos de género de manera transversal, entre otras cosas. Sin embargo, el avance ha sido muy lento y como ejemplo de ello se puede mencionar que, en las ASADAS, la gran mayoría de las Presidencias sigue siendo ocupada por varones por temas estructurales y reglamentarios.</t>
  </si>
  <si>
    <t xml:space="preserve">Tomar acciones afirmativas para facilitar posiciones de liderazgo para mujeres en juntas directivas de ASADAS vía reglamento. </t>
  </si>
  <si>
    <t>Iniciar un trabajo de incorporación de la perspectiva de género en las acciones que se lideran a través del Mecanismo Nacional de Gobernanza del Agua.</t>
  </si>
  <si>
    <t>e. Marco institucional para la gestión hídrica transfronteriza[20].</t>
  </si>
  <si>
    <t>Se debe continuar el trabajo planteado en la cuenca del Sixaola y reiniciar acciones en la cuenca del Río San Juan.</t>
  </si>
  <si>
    <t>Es necesario analizar la posibilidad de reiniciar acciones en la cuenca del Río San Juan, que impacten positivamente la cuenca.</t>
  </si>
  <si>
    <t>Las autoridades administrativas tienen un mandato explícito para coordinar la implementación de la GIRH y la capacidad[23] para orientar la formulación de un plan para la GIRH.</t>
  </si>
  <si>
    <t xml:space="preserve">Las instituciones vinculadas con la gestión del recurso hídrico han realizado grandes esfuerzos en la descentralización de sus oficinas para obtener una </t>
  </si>
  <si>
    <t xml:space="preserve">mayor presencia a nivel local, como es la Dirección de Aguas que tiene organizaciones subregionales en lo que se denomina unidades hidrológicas con la responsabilidad de brindar concesiones de agua, canon de vertidos, valoraciones de daños al recurso hídrico, entre otras funciones. Estas unidades hidrológicas son débiles y requieren su fortalecimiento debido a la ausencia de una Ley de Aguas actualizada. Existen otras instituciones que realizan algunas funciones ligadas con la gestión del agua, pero sin un enfoque de GIRH como es el Instituto Costarricense de Acueductos y Alcantarillados (AyA), Sistema Nacional de Áreas de Conservación (SINAC), SENARA, el Instituto Costarricense de Electricidad (ICE) y las Municipalidades. El mayor avance está en la incorporación del tema hídrico en algunos planes reguladores. </t>
  </si>
  <si>
    <t>Es importante mantener los esfuerzos de descentralización de las instituciones como la Dirección de Agua.</t>
  </si>
  <si>
    <t>El trabajo de incorporación de la variable hídrica a nivel municipal, tanto en los Planes Reguladores como en otros instrumentos es fundamental para avanzar.</t>
  </si>
  <si>
    <t>[1] «La esfera pública» engloba a todas las partes interesadas a las que pueda afectar cualquier tipo de cuestión o intervención relacionada con los recursos hídricos; es decir, organizaciones, instituciones, los círculos académicos, la sociedad civil y las personas. Las organizaciones gubernamentales no forman parte de ella. El sector privado se examina por separado en la siguiente pregunta, y los grupos vulnerables se tratan específicamente en la pregunta 2.2c.</t>
  </si>
  <si>
    <t xml:space="preserve">[2] Los mecanismos pueden ser, entre otros, políticas, leyes, estrategias, planes u otros procedimientos operativos formales destinados a la participación de los integrantes de la esfera pública. </t>
  </si>
  <si>
    <t xml:space="preserve">[4] Los mecanismos pueden ser, entre otros, políticas, leyes, estrategias, planes u otros procedimientos operativos formales destinados a la participación del sector privado. </t>
  </si>
  <si>
    <t>[5] Véase la definición de «mecanismos de rendición de cuentas» en el glosario del anexo A.</t>
  </si>
  <si>
    <t>[6] Desarrollo de la capacidad en materia de GIRH: la mejora de las competencias, las herramientas, los recursos y los incentivos de las personas y las instituciones a todos los niveles con el objetivo de potenciar la implementación de la GIRH. Es fundamental llevar a cabo evaluaciones de las necesidades en cuanto a capacidad para poder fomentarlas de manera eficaz y económica. Los programas de desarrollo de la capacidad han de tener presente el equilibrio de género y a los colectivos minoritarios o desfavorecidos en lo relativo a la participación y la sensibilización. Es un campo de interés para muchos grupos, como los gobiernos centrales y locales y los profesionales del sector hídrico en todos los ámbitos (organizaciones públicas y privadas relacionadas con el agua, la sociedad civil y organismos reguladores). En estos casos, el desarrollo de la capacidad también puede extenderse a la educación primaria, secundaria y terciaria, así como a la investigación académica sobre la GIRH.</t>
  </si>
  <si>
    <t xml:space="preserve">[7] Puede tratarse de una organización, un comité, un mecanismo interministerial o cualquier otro método de cooperación para gestionar recursos hídricos en el nivel de las cuencas. </t>
  </si>
  <si>
    <t xml:space="preserve">[8] En el nivel de las cuencas o acuíferos, incluya únicamente las cuencas hidrográficas y lacustres y los acuíferos más destacados en cuanto al suministro de agua u otros motivos. Es probable que estas masas de agua traspasen fronteras administrativas, como las delimitaciones de estados o provincias en los países federales. Las cuencas también pueden tener un carácter transfronterizo, pero esta pregunta se refiere a la gestión de la parte de la cuenca que está contenida dentro de las fronteras de cada Estado. La pregunta 2.2e aborda expresamente la gestión transfronteriza en los casos de cuencas y acuíferos que se extienden por varios países. </t>
  </si>
  <si>
    <t>[9] La definición de «capacidad» se encuentra en la nota a pie de página n.º 13. Además de tener la capacidad, las autoridades también deben estar realmente al mando de la ejecución de estas actividades.</t>
  </si>
  <si>
    <t>[10] «La esfera pública» engloba a todas las partes interesadas a las que pueda afectar cualquier tipo de problema o intervención relacionado con los recursos hídricos; es decir, organizaciones, instituciones, los círculos académicos, la sociedad civil y las personas. Las organizaciones gubernamentales no forman parte de ella. El sector privado se trata por separado en la pregunta 2.1d.</t>
  </si>
  <si>
    <t>[11] Algunos ejemplos de «nivel local» son el nivel municipal (como ciudades, pueblos y aldeas); el nivel comunitario; el nivel de la cuenca, el acuífero, el afluente y el delta; y las asociaciones de usuarios del agua.</t>
  </si>
  <si>
    <t>[12] Los mecanismos pueden ser, entre otros, políticas, leyes, estrategias, planes u otros procedimientos operativos formales destinados a la participación de los integrantes de la esfera pública.</t>
  </si>
  <si>
    <t xml:space="preserve">[13] Grupos vulnerables: conjuntos de personas que sufren exclusión o marginalización de tipo económica, política o social. Pueden ser, entre otros, colectivos indígenas, minorías étnicas, migrantes (refugiados, desplazados internos y solicitantes de asilo), comunidades remotas, agricultores de subsistencia, personas que viven en condiciones de pobreza y habitantes de barrios marginales y asentamientos informales. También se les denomina grupos marginalizados o desfavorecidos. Si bien suele incluirse a las mujeres en las definiciones de «grupos vulnerables», en esta encuesta se tratan las cuestiones de género por separado, en la pregunta 2.2d. La puntuación de esta pregunta ha de ser un reflejo de la situación para la mayoría de colectivos vulnerables. Esta pregunta es un añadido con respecto a la encuesta de referencia y tiene como fin hacer constar un elemento relativo a la implicación de las partes interesadas, lo cual es importante en el contexto de «no dejar a nadie atrás», uno de los principios clave de la Agenda 2030. </t>
  </si>
  <si>
    <t>[14] Entre estos «procedimientos» pueden contarse los procesos operativos diseñados para, por ejemplo, concienciar, reducir las barreras lingüísticas y facilitar la interacción con grupos vulnerables concretos.</t>
  </si>
  <si>
    <t>[15] Véase la definición de «mecanismos de rendición de cuentas» en el glosario del anexo A.</t>
  </si>
  <si>
    <t>[16] «Provechosa» denota que se escucha la opinión de estos colectivos, que contribuyen a la toma de decisiones y que influyen en los resultados. Sigue la línea de la declaración de entendimiento común de las Naciones Unidas sobre un enfoque basado en los derechos humanos para la cooperación para el desarrollo, que contempla, en cuanto a participación e inclusión, que «todos los pueblos tienen derecho a participar libre y significativamente en el desarrollo cívico, económico, social, cultural y político en el que se pueda disfrutar de los derechos humanos y las libertades fundamentales, así como contribuir a ese desarrollo y disfrutar de él».</t>
  </si>
  <si>
    <t>[19] Véase la definición de «mecanismos de rendición de cuentas» en el glosario del anexo A.</t>
  </si>
  <si>
    <t>[20] Un marco institucional puede incluir un órgano conjunto, un mecanismo, una autoridad, un comité, una comisión u otro acuerdo de este carácter. Incumbe a los acuíferos y cuencas internacionales.</t>
  </si>
  <si>
    <t xml:space="preserve">[21] «Subnacional» incluye, entre otros, provincias, estados, condados, zonas de gobierno local y municipios. En este caso, no engloba el nivel de los acuíferos o las cuencas, puesto que se examina en la pregunta 2.2a. Responda a la pregunta teniendo en cuenta los niveles subnacionales pertinentes más altos del país y concrete cuáles son. </t>
  </si>
  <si>
    <t>[22] Esta pregunta sustituye a la pregunta 2.2f de la encuesta de referencia, que concernía solo a los países federales. Es el resultado de constatar que muchos países que no son federales cuentan con autoridades subnacionales que gestionan los recursos hídricos.</t>
  </si>
  <si>
    <t xml:space="preserve">[23] La definición de «capacidad» se encuentra en la nota a pie de página n.º 13. Además de tener la capacidad, las autoridades también deben estar realmente al mando de la ejecución de estas actividades. </t>
  </si>
  <si>
    <t>3. Instrumentos de gestión</t>
  </si>
  <si>
    <t>3.1 ¿Cuál es la situación de los instrumentos de gestión que respaldan la implementación de la GIRH a nivel nacional?</t>
  </si>
  <si>
    <t>a. Seguimiento de la disponibilidad del agua a nivel nacional[1] (que incluye las aguas subterráneas o de superficie, dependiendo del país).</t>
  </si>
  <si>
    <t>El país ha ido creando recientemente sistemas de información interconectados, que van mejorando y que permiten contar con mayor información y más accesible. En ese sentido se cuenta con el Sistema Nacional de Información para la Gestión Integrada del Recurso Hídrico (SINIGIRH). Este fue oficializado por Decreto Ejecutivo N°42015-MAG-MINAE-S-MIVAH de 2019 y es una plataforma oficial que integra la información relativa a la gestión integrada del recurso hídrico en Costa Rica. Su objetivo es compartir datos, visualizar el componente espacial y realizar análisis multidimensionales de manera que la información sea accesible a las instituciones y el público.  Ha incluido información como el Mapa de Acuíferos en 2019.  Se ha construido también la plataforma del Sistema de Monitoreo de Agua Subterránea en Tiempo Real (SIMASTIR), desde el 2015 y en coordinación con AyA y SENARA se busca implementar una red nacional de monitoreo automatizada, que tiene hoy 44 puntos de monitoreo.</t>
  </si>
  <si>
    <t>Un avance reciente es la actualización del Balance Hídrico que se presentará próximamente.</t>
  </si>
  <si>
    <t>Las limitaciones en estos sistemas todavía se dan, en la generación de información y en cuanto a cobertura, pero sobre todo en cuanto al uso que se da a la información. La existencia de estos sistemas de información todavía no es de conocimiento generalizado.</t>
  </si>
  <si>
    <t>Una manera de dar un mejor seguimiento a la disponibilidad de agua es enfatizar los esfuerzos de control pozos ilegales, pues la existencia de pozos ilegales afecta la veracidad de la información en los mapas de acuíferos disponibles en las plataformas digitales. Se identifica que la alta rotación de fiscales ambientales es un reto en materia de pozos ilegales desde el enfoque legal-represivo.</t>
  </si>
  <si>
    <t xml:space="preserve">b. </t>
  </si>
  <si>
    <t>Gestión del agua para un uso sostenible y eficaz[2] desde el nivel nacional (que incluye las aguas subterráneas o de superficie, dependiendo del país).</t>
  </si>
  <si>
    <t xml:space="preserve"> Situación y Avances</t>
  </si>
  <si>
    <t>El país cuenta con un marco de políticas que orientan la gestión, tales como la Política Hídrica, la de Acueductos Comunales, Saneamiento, Agua Potable, Saneamiento, Adaptación al Cambio Climático, de Humedales y Áreas de protección. Además, ha implementado instrumentos económicos como los cánones de aprovechamiento y vertidos, tarifa de protección del recurso hídrico, el pago por servicios ambientales hidrológico y fondos público-privados como Agua Tica, orientados al uso sostenible.</t>
  </si>
  <si>
    <t>Esto permite tener avances tales como la emisión del Reglamento para la selección de la metodología para el cálculo del caudal ambiental y evaluación del impacto hídrico acumulado”, Decreto Ejecutivo N°43242- MINAE de 2021, la Actualización de Manual Técnico de Dotaciones de Agua, Resolución R-0327-2021-MINAE, también de 2021,  la Digitalización de los procesos GIRH, mediante Decreto Ejecutivo :42846  de 2021, que oficializa el Reglamento para el funcionamiento y utilización de la plataforma digital para gestiones y procesos de la Dirección de Agua denominado: sistema integral de permisos y concesiones (SIPECO) y la Actualización  del Comité Técnico Interinstitucional para la Gestión de Aguas Subterráneas (CTI) Decreto Ejecutivo 42929-MINAE-MAG , 2021.</t>
  </si>
  <si>
    <t>Otro avance para el control y protección específicamente viene a partir de la emisión por arte de la DA del Plan estratégico Institucional de Control y Protección del Recurso hídrico. Proteger el agua es desarrollo sostenible y la posibilidad de un futuro próspero, que se encuentra en implementación desde 2021.</t>
  </si>
  <si>
    <t>Se recomienda actualizar de áreas de protección de ríos y nacientes pasando de definiciones arbitrarias a áreas efectivas. Esta propuesta se encuentra incorporada en el Proyecto de Ley de Gestión Integral del Recurso Hídrico 23511, actualmente en trámite en la Asamblea Legislativa.</t>
  </si>
  <si>
    <t>El fortalecimiento de capacidades de personas funcionarias públicas en materia GIRH también es una medida necesaria para la implementación de los instrumentos de gestión. Este fortalecimiento, como se ha sugerido, debería incluir a funcionarias/os municipales, sobre todo en este momento en que se empieza a incorporar la variable hídrica en los Planes Reguladores.  Además, es recomendable incluir a personas participantes de los distintos mecanismos de coordinación y participación existentes, en corredores biológicos, ASADAS, Sociedades de Usuarios, etc.</t>
  </si>
  <si>
    <t>[1] Consulte la definición de «supervisión» en el apartado de terminología que figura al comienzo de la sección 3.</t>
  </si>
  <si>
    <t>[2] Algunos de estos recursos son las medidas de gestión de la demanda (por ejemplo, medidas técnicas, incentivos financieros, educación y sensibilización para reducir el gasto de agua o potenciar el uso eficiente de los recursos hídricos, conservación, reciclaje y reutilización), el seguimiento del uso del agua (en particular, la capacidad de desglosar los datos por sector) y los mecanismos para distribuir agua entre distintos sectores (sin olvidar las consideraciones ambientales). Para responder a esta pregunta, es recomendable colaborar con el coordinador del indicador 6.4.1 de los ODS y tener en cuenta los resultados conexos.</t>
  </si>
  <si>
    <t>c. Control de la contaminación[1] desde el nivel nacional.</t>
  </si>
  <si>
    <t>El país dispone de instrumentos para el control de la contaminación, tales como la Política Nacional de Saneamiento con su respectivo plan de inversión. Como instrumentos jurídicos el Reglamento para la calidad del agua potable, Decreto Ejecutivo 41499 de 2018, el Reglamento de Calidad de Cuerpos de Agua y plan control y monitoreo nacional. Existe además la Normativa para la construcción de Plantas de tratamiento de Aguas Residuales (PTAR) y el proyecto de alcantarillado sanitario por parte del AyA.</t>
  </si>
  <si>
    <t>La Dirección de Agua aplica el principio contaminador pagador a través de un Canon Ambiental por Vertidos, Decreto Ejecutivo 42128 de 2019, vigente desde 2020, que reforzó su funcionamiento con la reforma, se cuenta con un plan de Educación Ambiental.</t>
  </si>
  <si>
    <t>La mayor limitación en este campo viene de la limitación de recursos para hacer un efectivo monitoreo y control, que existen tanto en las instancias administrativas como judiciales, y que limita de manera importante el control de la contaminación a nivel nacional.</t>
  </si>
  <si>
    <t>Se recomienda coordinar acciones en materia de educación ambiental con el Ministerio de Educación Pública, particularmente en el GAM, de dónde se originan muchos de los desechos y residuos que luego contaminan cuenca abajo. El foco principal de esta colaboración debería ser la implementación del eje de cultura del agua contenido en la Política Hídrica Nacional.</t>
  </si>
  <si>
    <t>Reforzar los mecanismos de control y seguimiento existentes.</t>
  </si>
  <si>
    <t>Otra medida es fomentar el enfoque de prevención incorporando en el ordenamiento del territorio a nivel municipal. En el nivel Municipal es importante la sensibilización sobre el tema de la contaminación del agua y la influencia que algunos permisos municipales pueden tener.</t>
  </si>
  <si>
    <t>d. Gestión de la biodiversidad y los ecosistemas relacionados con el agua[2] desde el nivel nacional.</t>
  </si>
  <si>
    <t xml:space="preserve">Medio bajo (40) </t>
  </si>
  <si>
    <t>En Costa Rica se cuenta con un Sistema Nacional de Áreas de Conservación (SINAC) que gestiona las Áreas Protegidas en unidades geográficas denominadas áreas de Conservación, que cubren todo el país. Este sistema se centra en la protección de la biodiversidad y ha presentado recientemente su Estrategia para la Conservación y Uso Sostenible del Recurso Hídrico 2021- 2026 que incluye como principio el reconocimiento de la función ecológica del agua como fuente de vida de las especies y ecosistemas. Además, el programa de Pago por Servicios ambiental tiene una modalidad de PSA hídrico.</t>
  </si>
  <si>
    <t>Existe también el Sistema Nacional de Monitoreo de cobertura y uso de la tierra y ecosistemas (SIMOCUTE).</t>
  </si>
  <si>
    <t>Como avances se pueden mencionar la Política Nacional de Áreas de Protección de Ríos Quebradas, Arroyos y Nacientes, del Ministerio de Ambiente y Energía (Minae), de octubre 2020.</t>
  </si>
  <si>
    <t>Se han implementado Corredores Biológicos Interurbanos Río Torres y Río María Aguilar, que constituyen una nueva figura enfocado en los ríos urbanos.</t>
  </si>
  <si>
    <t>Otro avance con potenciales impactos la protección de los ecosistemas relacionados con el agua es la aplicación de la Tarifa de Protección del Recurso Hídrico (TPRH) de ARESEP, esta es una tarifa que los operadores a agua potable pueden solicitar para proyectos de conservación que impacten la calidad y cantidad del agua.</t>
  </si>
  <si>
    <t>La implementación de la Estrategia de Conservación del Recurso Hídrico, así como la Política de Áreas de Protección de Ríos debe llevarse a todo el país.</t>
  </si>
  <si>
    <t>Revisar para la simplificación del nivel de exigencias y complejidad de trámites para solicitar la TPRH por parte de las ASADAS ante ARESEP, de manera que los proyectos de protección se puedan implementar para la mayoría de ASADAS.</t>
  </si>
  <si>
    <t>Desarrollar acciones de recuperación, restauración y conservación de ecosistemas de manera conjunta con SINAC.</t>
  </si>
  <si>
    <t>e. Instrumentos de gestión encaminados a reducir las repercusiones de los desastres relacionados con el agua[3] desde el nivel nacional.</t>
  </si>
  <si>
    <t>El país dispone de instrumentos ligados con la gestión de desastres vinculados con el agua, los cuales son: la Política Nacional de Gestión de Riesgo y el</t>
  </si>
  <si>
    <t>Plan Nacional de Gestión de Riesgo (2021-2025). La Política de Agua Potable también establece un lineamiento (4.4) sobre gestión del riesgo para la reducción del riesgo de desastres y se dispone del Plan de Gestión e infraestructura hídrica del Pacífico Norte.</t>
  </si>
  <si>
    <t>Además, el Reglamento de ASADAS emitido en el 2020, establece en su artículo 47 que las ASADAS deben contar con un plan de gestión del riesgo.  El reto principal aquí son las capacidades de apoyo de parte de AyA para lograr la aplicación generalizada de estos planes en las ASADAS, así como las capacidades instaladas en las ASADAS para generarlos.</t>
  </si>
  <si>
    <t>El reto principal es la implementación de estos instrumentos con un enfoque preventivo, pues en el país se han establecido los mecanismos de respuesta a las emergencias reactivamente y no tanto desde la planificación.</t>
  </si>
  <si>
    <t xml:space="preserve"> Consideraciones relacionadas con el cambio climático</t>
  </si>
  <si>
    <t xml:space="preserve">      Para avanzar en la integración de la adaptación al cambio climático en la gestión territorial a nivel cantonal, se requiere el desarrollo de análisis de riesgo climático, que incluyan una consideración prioritaria del tema hídrico, para el resto del territorio nacional. Esto se está llevando a cabo en 2023 bajo el liderazgo del Instituto Meteorológico Nacional (IMN), implementando su metodología con ajustes adicionales.</t>
  </si>
  <si>
    <t>Fortalecer procesos de educación popular y socio-cultural en materia de gestión del riesgo</t>
  </si>
  <si>
    <t>Enfatizar la prevención en el trabajo de reducción de repercusiones de desastres relacionados con el agua, ya que se actúa de manera reactiva (cuando el desastre ya ocurrió) y no de manera preventiva (planes de prevención)</t>
  </si>
  <si>
    <t>Desarrollo de Sistemas de Alerta Temprana en cuencas con mayor riesgo.</t>
  </si>
  <si>
    <t>Generar un arreglo interinstitucional para la consolidación de la red nacional de estaciones hidrológicas y meteorológicas.</t>
  </si>
  <si>
    <t>Continuar con el proceso de generación de Planes de Seguridad del Agua por parte de las ASADAS, con la incorporación de la variable climática.</t>
  </si>
  <si>
    <t>a. Instrumentos de gestión de cuencas[4].</t>
  </si>
  <si>
    <t>En Costa Rica hay 34 cuencas y se dispone de algunos instrumentos específicos para la gestión de cuencas, pero no en la mayoría de ellas. Como ejemplos se pueden mencionar La Comisión de Implementación y Desarrollo de la Cuenca Arenal Tempisque, la Comisión de la Cuenca del Río Grande de Tárcoles y la Comisión de Manejo y Ordenamiento de la Cuenca Alta Río Reventazón (COMCURE). Además, los decretos de manejo de acuíferos de la zona costera y en Sardinal en Guanacaste, el programa de recurso hídrico y cuencas del Sistema Nacional de Áreas de Conservación (SINAC), los planes de aprovechamiento sostenible desarrollados por SENARA, el Mecanismo de Gobernanza del Agua como plataforma de diálogo.  Se actualizó el Decreto Ejecutivo 43419-MINAE “Creación de la Comisión para el manejo integrado del acuífero Nimboyores y acuíferos costeros de Santa Cruz, Guanacaste (CONIMBOCO).  Sin embargo, es evidente que no se cuenta con instrumentos en todas las cuencas y la gestión tampoco es eficaz o de largo plazo en todos los casos de instrumentos de gestión existentes.</t>
  </si>
  <si>
    <t>En realidad, el trabajo que se realiza, con apoyos importantes de la Academia, es limitado y por proyectos.</t>
  </si>
  <si>
    <t>Continuar y ampliar el trabajo en cuencas con un enfoque más sistemático y de largo plazo.  Esto requiere recursos, que podría provenir de iniciativas de la Academia que se puedan coordinar con las prioridades nacionales.</t>
  </si>
  <si>
    <t>Analizar potenciales intervenciones de organización en más cuencas prioritarias.  Este es un proceso que debería avanzar a pesar de las restricciones fiscales.</t>
  </si>
  <si>
    <t xml:space="preserve">Una nueva Ley de Aguas que verdaderamente integre y no sectorice también es fundamental. </t>
  </si>
  <si>
    <t>b. Instrumentos de gestión de acuíferos[5].</t>
  </si>
  <si>
    <t>Existen dos instrumentos de aplicación general para proteger los mantos acuíferos y establecer regulaciones para las construcciones y desarrollo de actividades agrícolas, "Matriz de Criterios de Uso del Suelo según la Vulnerabilidad a la Contaminación de Acuíferos para la Protección del Recurso Hídrico", conocida o nombrada como la "Matriz de Poás"; la cual fue aprobada por la Junta Directiva del SENARA por acuerdo 3303 en la Sesión Extraordinaria N. 239-06 del 26 de setiembre de 2006, se usará para todos los cantones del país, exceptuando el cantón de Poás en la provincia de Alajuela y la "Matriz Genérica de Protección de Acuíferos", la cual se utilizará únicamente en el cantón de Poás en la provincia de Alajuela; esta matriz fue aprobada por la Junta Directiva del SENARA por Acuerdo N°5497, en 2017.</t>
  </si>
  <si>
    <t>Además, se ha trabajado en la generación de estudios e información de los acuíferos, como el Mapa de Acuíferos.  El Sistema de Monitoreo de Agua Subterránea en tiempo real (SIMASTIR), es otra herramienta de importancia.</t>
  </si>
  <si>
    <t>Sin embargo, esto es parte de un proceso que todavía no se completa, y se necesitan mejores y más utilizados instrumentos de gestión.</t>
  </si>
  <si>
    <t>Continuar el proceso de generar instrumentos de uso amplio. Es necesario retomar el análisis sobre las Matrices de acuíferos y considerar la actualización de la Matriz actualmente en uso, que es relativamente antigua.</t>
  </si>
  <si>
    <t>Además, se debe seguir generando, recopilando e integrando informaciones existentes sobre este tema en los sistemas información geoespaciales existentes, de manera que se continúen mejorando con cada vez más información y de mejor calidad.</t>
  </si>
  <si>
    <t>Otro aspecto por mejorar en los sistemas de información es la accesibilidad al público, así como la presentación amigable.</t>
  </si>
  <si>
    <t>c. Difusión de información en el ámbito doméstico y a todos los niveles[6].</t>
  </si>
  <si>
    <t>Todos los datos de interés están disponibles en línea y son de dominio público. Existen medidas adecuadas para asegurar la integridad de los datos[7].</t>
  </si>
  <si>
    <t xml:space="preserve">Para la difusión de información a nivel nacional, que incluye información a nivel local, se dispone del Sistema Nacional de Información para la Gestión </t>
  </si>
  <si>
    <t>Integrada del Recurso Hídrico, SINIGIRH que compila información de diferentes entidades como es la Dirección de Aguas, Instituto Costarricense de Acueductos y Alcantarillados (AyA), CENIGA, e Instituto Geográfico Nacional (IGN) con datos de cuencas hidrográficas, concesiones de agua, derechos de uso, estaciones meteorológicas, información de acueductos, zonas de protección, áreas protegidas entre otras, el cual es un sistema de información abierto al público y disponible en línea. Sin embargo, aunque está disponible en línea no todas las personas tienen acceso a la misma, siendo estos sistemas en muchos casos complejos para muchos usuarios y en muchos casos la información no está actualizada y no obedece a las necesidades de información de los usuarios.</t>
  </si>
  <si>
    <t>Se cuenta también con el SINIA (Sistema Nacional de Información Ambiental) liderado por el CENIGA (Centro Nacional de Información Geoambiental) del MINAE y el SNIT (Sistema Nacional de Información Territorial) del IGN (Instituto Geográfico Nacional).</t>
  </si>
  <si>
    <t>Esta información se encuentra accesible en línea, y los sistemas institucionales han avanzado en los últimos años, sin embargo no se logra todavía un nivel de cobertura muy bueno.</t>
  </si>
  <si>
    <t>Adoptar medidas para hacer lo sistemas más amigables al usuario, tales como Incluir un glosario de acrónimos en la información que se difunde y mejores instrucciones que permitan un uso más amplio de la información, más allá de las personas con conocimientos técnicos.</t>
  </si>
  <si>
    <t>Difundir videos educativos para explicar la forma de acceso y los contenidos de estos sistemas existentes.</t>
  </si>
  <si>
    <t xml:space="preserve">Los acuerdos de intercambio de información se aplican de manera eficaz[8]. </t>
  </si>
  <si>
    <t>Existe un mecanismo de trabajo en la cuenca binacional de Río Sixaola. Este mecanismo se formaliza a través de la Comisión Binacional (Costa Rica-Panamá) de la misma cuenca y que trabaja desde 2009.  Esta es la plataforma de referencia en la gestión que se realiza en el marco del Convenio para el para el Desarrollo Fronterizo Costa Rica- Panamá. Cuenta con la participación de 35 organizaciones incluyendo ambos gobiernos, el sector privado y los territorios indígenas de la zona.</t>
  </si>
  <si>
    <t>La Comisión facilita el intercambio de información de manera adecuada y se mantiene con una visión de largo plazo.</t>
  </si>
  <si>
    <t>Una manera de mejorar el trabajo en la cuenca transfronteriza del Río Sixaola es ampliar el trabajo para incluir el tema de aguas subterráneas.  Así se podrán desarrollar acciones en favor del acuífero transfronterizo, a nivel subterráneo y no solo la cuenca y las aguas superficiales.</t>
  </si>
  <si>
    <t>Como se ha indicado en secciones anteriores, es necesaria una evaluación para determinar la posibilidad de ejecutar acciones positivas para la cuenca transfronteriza del Río San Juan.</t>
  </si>
  <si>
    <t>[1] Comprende normativas, directrices sobre la calidad del agua, el seguimiento de la calidad del agua, instrumentos económicos (como impuestos y tasas), sistemas de mercados de cuotas de contaminación, la educación, el análisis de las fuentes de contaminación localizadas y no localizadas (como la agricultura), la construcción y el funcionamiento de plantas de tratamiento de aguas residuales y la gestión de cuencas hidrográficas. Para responder a esta pregunta, es recomendable colaborar con el coordinador del indicador 6.3.2 de los ODS y tener en cuenta los resultados conexos.</t>
  </si>
  <si>
    <t>[2] Los ecosistemas relacionados con el agua son, entre otros, los ríos, los lagos, los acuíferos, los humedales, los bosques y las montañas. La gestión de estos ecosistemas abarca instrumentos como los planes de gestión, la evaluación de las necesidades hídricas ambientales y la protección de las zonas y las especies dirigidos a garantizar las funciones y los servicios de los ecosistemas. El seguimiento engloba la cuantificación de la extensión y la calidad de los ecosistemas a lo largo del tiempo. Para responder a esta pregunta, estudie la posibilidad de colaborar con el coordinador del indicador 6.6.1 de los ODS y de tener en cuenta el marco mundial de la diversidad biológica posterior a 2020 (en el marco del Convenio sobre la Diversidad Biológica).</t>
  </si>
  <si>
    <t>[3] Los «instrumentos de gestión» pueden abarcar el conocimiento del riesgo de desastres, así como el fortalecimiento de su gobernanza y la inversión en su reducción, y la contribución a la preparación para casos de desastre. Las «repercusiones» son de tipo social (como muertes, personas desaparecidas y cifra de afectados) y económico (como pérdidas económicas en términos del PIB). Los «desastres relacionados con el agua» son, entre otros, los desastres que se clasifican en las siguientes categorías: hidrológicos (inundaciones, corrimientos de tierras y oleajes), meteorológicos (tormentas convectivas, tormentas extratropicales, temperaturas extremas, niebla y ciclones tropicales), climatológicos (sequías, desbordamientos repentinos de lagos glaciares e incendios forestales) y sucesos de contaminación grave. Para responder a esta pregunta, es recomendable colaborar con el coordinador del indicador 11.5.1 de los ODS y tener en cuenta los resultados conexos.</t>
  </si>
  <si>
    <t xml:space="preserve">[4] La gestión de cuencas y acuíferos implica la gestión del agua en la escala hidrológica correspondiente empleando las aguas superficiales de las cuencas o acuíferos como unidad de gestión, y puede requerir el desarrollo, el uso y la elaboración de planes de protección de acuíferos y cuencas. También ha de fomentar la cooperación entre varios niveles y dar respuesta a los conflictos que puedan surgir entre usuarios, partes interesadas e instancias del Gobierno. Para obtener 100 puntos («muy alto») en la gestión de cuencas y acuíferos, la administración de aguas superficiales y subterráneas tiene que estar integrada. </t>
  </si>
  <si>
    <t>[5] Véase la nota a pie de página anterior sobre instrumentos de gestión de cuencas, que también se aplica a los acuíferos.</t>
  </si>
  <si>
    <t xml:space="preserve">[6] Comprende acuerdos más formales de intercambio de datos entre usuarios, así como el acceso de la población general cuando proceda. </t>
  </si>
  <si>
    <t>[8] Por ejemplo, se han puesto en práctica mecanismos técnicos e institucionales que permiten el intercambio de información de conformidad con los acuerdos entre países ribereños (como una base de datos regional o una plataforma de intercambio de datos con una organización de una cuenca fluvial que incluye los requisitos técnicos para enviar datos, mecanismos institucionalizados para el control de la calidad y el análisis de los datos, etc.).</t>
  </si>
  <si>
    <t>4. Financiación</t>
  </si>
  <si>
    <t>4.1 ¿Cuál es la situación de la financiación del desarrollo y la gestión de los recursos hídricos a nivel nacional?</t>
  </si>
  <si>
    <t>Se han desembolsado fondos suficientes para las inversiones y los gastos recurrentes, y se recurre a ellos en todos los proyectos previstos. Existen uno o varios mecanismos de rendición de cuentas[3].</t>
  </si>
  <si>
    <t>Se ha establecido presupuesto a través de las instituciones de gobierno, como la Dirección de Agua del Ministerio de Ambiente y Energía (MINAE), Instituto Costarricense de Acueductos y Alcantarillados (AyA) y otros operadores de agua, Servicio Nacional de Aguas Subterráneas, Riego y Avenamiento (SENARA), Ministerio de Agricultura y Ganadería (MAG), Sistema Nacional de Áreas de Conservación (SINAC), Fondo Nacional de Financiamiento Forestal (FONAFIFO), Comisión Nacional de Emergencias (CNE) y universidades para el financiamiento de proyectos de infraestructura como sistemas de riego y drenaje, el Programa Integral de Abastecimiento de Agua para Guanacaste –Pacífico Norte (PIAAG), presupuesto para educación ambiental, para ejecución de acciones de protección y conservación de los recursos hídricos e implementación de buenas prácticas agropecuarias. No obstante, los recursos están lejos de ser suficientes, y no se logra cubrir todas las necesidades de inversión del sector, ni de hacer las adaptaciones necesarias con miras al cambio climático. Se agrega que los presupuestos institucionales se encuentran afectados por la regla fiscal aprobada en 2018 y todavía más afectados por efectos de la pandemia del período 2020-2022.</t>
  </si>
  <si>
    <t>La Empresa de Servicios Públicos de Heredia, que es otro operador de agua potable y saneamiento, tienen también un Plan de Inversiones 2022 - 2026.</t>
  </si>
  <si>
    <t>Es necesario puntualizar que, a pesar del duro efecto de la pandemia, se sostuvo la recaudación de los cánones de agua y de vertidos. Sin embargo, hay limitaciones de gasto de los cánones, y el Ministerio de Hacienda autorizó en 2022 la ejecución de un 40 a 50% de los 10 millones de dólares que se recaudados. De 2020-2022 no se invirtió más de 1700 millones de colones. En 2023 se continúa con las limitaciones.</t>
  </si>
  <si>
    <t>Entonces se puede decir que en el tema presupuestario hay un gran retroceso, hay financiamiento que se ha ido perdiendo y no se está ejecutando.</t>
  </si>
  <si>
    <t>Como ejemplos se puede mencionar el financiamiento en infraestructura en agua potable que se ha tenido y se ha implementado en un 0,4% (Reducción de Agua no contabilizada o RANC), en agua para riego se tiene tarifa, pero no se han generado nuevos créditos ni nuevos financiamientos (mantenimiento si); saneamiento igual a lo experimentado en agua potable; lo del canon (agua potable y vertidos) se trunca con decisiones del Ministerio de Hacienda.</t>
  </si>
  <si>
    <t>En Gobiernos anteriores se ha apoyado el financiamiento externo, pero, en el caso del AyA respecto a agua potable y saneamiento. No se trata de falta de fuentes de financiamiento, sino que hay problemas de capacidad del estado de ejecutar esos fondos.</t>
  </si>
  <si>
    <t>Desde la perspectiva de las ASADAS es notorio que se pierden recursos para poder invertir; la consecución de fondos es difícil y complicada; otro tema es el tema tarifario, con una mejor tarifa se puede gestionar mejor y ejecutar más inversiones y acceder a créditos con esos nuevos recursos. Además, hay pérdida de oportunidades para articular con la cooperación, ante el reajuste de prioridades que dificulta establecer mejores sinergias para impulsar el financiamiento; el tema agua no aparece en todas las agendas. Sobre las inversiones de presupuesto nacional, las inversiones de agua orientadas a variabilidad climática no se están haciendo, no se están priorizando. La crisis fiscal ha impactado todos los rubros del país, ello impide el contar con recursos financieros.</t>
  </si>
  <si>
    <t>Desde el sector público es necesario llevar la visión de GIRH a más personas funcionarias, ejerciendo un liderazgo a multinivel que permita que el tema de agua sea priorizado a nivel ministerial.  Esto implica un ejercicio más efectivo de la rectoría del agua.</t>
  </si>
  <si>
    <t>Para apoyar la labor publica se requiere también de una sociedad civil más fortalecida y presente en la agenda del agua (con formación y comprensión en el tema agua) y modificar el modelo de gestión de agua de las ASADAS, de manera que exista mayores posibilidades de acceso y de gestionar fondos.</t>
  </si>
  <si>
    <t>b. Presupuesto nacional de los elementos de la GIRH[4] (inversiones y gastos recurrentes).</t>
  </si>
  <si>
    <t xml:space="preserve">Se han desarrollado fuentes específicas de financiamiento como el canon de aguas, canon ambiental por vertidos, la tarifa de protección del recurso hídrico, el </t>
  </si>
  <si>
    <t>Limitantes de Regla Fiscal que establece un tope máximo a la inversión de la Dirección de Agua del MINAE, de los fondos proveniente de los cánones por aprovechamiento y por vertido. Se tiene mayor ingreso, muy superior a lo autorizado y recaudo efectivo, que de permitirse usarse el país tendría vance mayor en los elementos de gestión de la GIRH.</t>
  </si>
  <si>
    <t>Existe el plan de adaptación al cambio climático, pero en la práctica su avance es limitado. No se tienen mecanismos de financiamiento innovadores que integren cambio climático e infraestructura en agua, por ejemplo.</t>
  </si>
  <si>
    <t xml:space="preserve">         El Plan de Adaptación al Cambio Climático, como se ha dicho debe ser implementado. Asimismo, se deben hacer las inversiones que permitan enfrentar los desafíos climáticos en el tema de infraestructura para el agua potable y el saneamiento.  Sin embargo, no se está ejecutando.</t>
  </si>
  <si>
    <t xml:space="preserve">       Existe heterogeneidad de prioridades y ello afecta el contar con una visión coherente de lo que es la GIRH para Costa Rica y de cómo se incorpora la variable climática.</t>
  </si>
  <si>
    <t xml:space="preserve">   Un avance fue la ejecución de la primera etapa de análisis de ASADAS en la zona norte respecto a cambio climático, es necesario ampliarla a todo el país.</t>
  </si>
  <si>
    <t>El presupuesto y financiamiento debería estar articulado con una nueva política GIRH y con una nueva ley de recurso hídrico que incorporan la variable climática, entre otras innovaciones.</t>
  </si>
  <si>
    <t>Liberación del tope presupuestario a la Dirección de Agua para invertir el 100% de los ingresos de los cánones.</t>
  </si>
  <si>
    <t>Ampliar el análisis de vulnerabilidad climática a todas las ASADAS del país, esto puede permitir que se prioricen inversiones de alto impacto en cuanto a adaptación.</t>
  </si>
  <si>
    <t xml:space="preserve">a. Presupuesto subnacional o de las cuencas para la infraestructura[5] de los recursos hídricos (inversiones y costos recurrentes). </t>
  </si>
  <si>
    <t xml:space="preserve">Los presupuestos se asignan a partir de unidades de planificación del territorio establecidas por el Ministerio de Planificación Nacional y Política </t>
  </si>
  <si>
    <t>Económica (MIDEPLAN).  Los municipios han incrementado más las inversiones con fines de cubrir la demanda y mejoras en calidad y en control de daños por inundaciones y un poquito en prevención, tanto en municipios como ASADAS el accionar es reactivo, no preventivo y así es la asignación presupuestaria.No obstante, los recursos a nivel nacional no están siendo trasladados de una forma eficiente y eficaz a nivel local.  No hay aportes hacia cuencas.  Además, algunas Municipalidades asignan presupuesto para temas de GIRH, pero no todas ellas.</t>
  </si>
  <si>
    <t>En el caso específico de la COMCURE se responde a una visión más integral, pero se puede mejorar y reactivar. AyA por su parte, está promoviendo el desarrollo de planes maestros con visión de cuenca.</t>
  </si>
  <si>
    <t>Es necesario modificar la forma de gestión y lograr que se priorice el tema hídrico en la asignación de presupuestos no sólo a nivel nacional sino local.</t>
  </si>
  <si>
    <t>En este tema, como en otros las acciones de divulgación y capacitación a distintos niveles, son fundamentales para que se comprenda la trascendencia del tema y en consecuencia se asignen recursos.</t>
  </si>
  <si>
    <t>b. Ingresos recaudados para los elementos de la GIRH[6].</t>
  </si>
  <si>
    <t>La DA recauda los fondos del Canon de Agua y el Canon Ambiental de vertidos. Esta recaudación se ha mantenido a pesar de la situación de pandemia. Los ingresos por los cánones de la Dirección de Agua es una fuente ordinaria y robusta de recursos.</t>
  </si>
  <si>
    <t>La principal limitación es que, aunque se tienen los fondos no se están ejecutando, ya sea por problemas en la ejecución o por restricciones fiscales. Asimismo, algunos instrumentos de los mencionados no cubren todas las organizaciones o todo el territorio.</t>
  </si>
  <si>
    <t>Deficiencia en cuanto a los mecanismos de rendición de cuentas.</t>
  </si>
  <si>
    <t>Es recomendable robustecer los mecanismos existentes con esquemas de rendición de cuentas y hacer extensivos los instrumentos que ya se tienen a otras áreas y organizaciones.</t>
  </si>
  <si>
    <t>Generar nuevos instrumentos económicos, que permitan ampliar las fuentes de financiamiento existentes.</t>
  </si>
  <si>
    <t>Finalmente, incluir el tema de la financiación y los mecanismos existentes en todos los esfuerzos  de divulgación de los instrumentos disponibles para la recaudación de ingresos para elementos de la GIRH.</t>
  </si>
  <si>
    <t>[1] La dotación de fondos para recursos hídricos puede incluirse en múltiples categorías presupuestarias o en distintos documentos de inversión. Por lo tanto, instamos a quienes cumplimenten la encuesta a que analicen diversas fuentes para obtener esta información. A la hora de evaluar las asignaciones, los encuestados han de tomar en consideración los fondos que proceden de los presupuestos del Estado y todos los casos de financiación conjunta (préstamos o subvenciones) de otras fuentes, como bancos o donantes.</t>
  </si>
  <si>
    <t>[3] Véase la definición de «mecanismos de rendición de cuentas» que figura en el glosario del anexo 3.</t>
  </si>
  <si>
    <t>[4] Los «elementos de la GIRH» abarcan todas las actividades que exigen financiación y que se detallan en las secciones 1, 2 y 3 de esta encuesta, como las políticas, la formulación y planificación de leyes, el fortalecimiento institucional, la coordinación, la implicación de las partes interesadas, el desarrollo de la capacidad y los instrumentos de gestión (por ejemplo, las investigaciones y los estudios, las evaluaciones en materia de género y medio ambiente, la recopilación de datos, el seguimiento, etc.).</t>
  </si>
  <si>
    <t>[5] Véanse las notas a pie de página 47 y 48 relativas a la pregunta 4.1.a.</t>
  </si>
  <si>
    <t>[6] Los «elementos de la GIRH» se explican en la nota a pie de página anterior. Nivel: es probable que los ingresos procedan de los usuarios del ámbito local, del de las cuencas o del de los acuíferos, aunque también pueden obtenerse en otros niveles nacionales o subnacionales (indique cuáles en el apartado «Situación y avances»). La recaudación de ingresos puede darse a través de las autoridades públicas o del sector privado (por ejemplo, mediante tasas, tarifas, gravámenes, impuestos y sistemas de «financiación combinada»). Algunos ejemplos son la imposición de tarifas o gravámenes específicos a los usuarios del agua (sin olvidar la esfera de los hogares si los ingresos se emplean en elementos de la GIRH); las tarifas por la extracción de agua y el agua no embotellada; las tasas por la descarga; las tasas relacionadas con el medio ambiente, como el canon de contaminación; los programas de pago por los servicios de los ecosistemas; y la venta de productos y servicios secundarios.</t>
  </si>
  <si>
    <t>c. Financiación de la cooperación transfronteriza[1].</t>
  </si>
  <si>
    <t>En el caso del Acuerdo transfronterizo de la Cuenca del Río Sixaola (vigente) existen líneas de financiación binacional, en particular con fondos GEF. Además, dentro de esa estructura de Acuerdo, los Ministerios de planificación de Costa Rica y Panamá buscan recursos en conjunto.</t>
  </si>
  <si>
    <t>Es necesario asignar presupuestos desde los Estados para este tema y la cooperación conjunta para la búsqueda de financiamiento.</t>
  </si>
  <si>
    <t>d. Presupuesto subnacional o de las cuencas para los elementos de la GIRH[2] (inversiones y gastos recurrentes).</t>
  </si>
  <si>
    <t xml:space="preserve">Los presupuestos se asignan a nivel de la regionalización de cada una de las entidades responsables, como es el caso de la Dirección de Aguas del </t>
  </si>
  <si>
    <t>Ministerio de Ambiente y Energía (MINAE), el Sistema Nacional de Áreas de Conservación (SINAC), Servicio Nacional de Aguas Subterráneas, Riego y Avenamiento (Senara), Comisión Nacional de Emergencias (CNE), Instituto Costarricense de Acueductos y Alcantarillados (AyA).  Por ende, sólo en casos muy específicos como las organizaciones de cuenca o acuíferos que han sido creadas por ley o decreto ejecutivo le asignan presupuestos a nivel de cuencas, como son los casos de COMCURE, Cuenca Arenal-Tempisque y la Comisión de Cuenca de los acuíferos costeros de Guanacaste.</t>
  </si>
  <si>
    <t xml:space="preserve">La Dirección de Aguas invierte a nivel regional (ejemplo Nimboyores) y se está trabajando en la tarifa hídrica para Sardinal. </t>
  </si>
  <si>
    <t xml:space="preserve">Los operadores agua potable y saneamiento también orientan algunos presupuestos al nivel subnacional (AyA, ESPH, municipalidades y ASADAS). </t>
  </si>
  <si>
    <t>En general las organizaciones que asignan presupuesto a nivel regional, orientan recursos al nivel subnacional, al que se suma el de SINAC (control y protección) y las Universidades.</t>
  </si>
  <si>
    <t>Generar un repositorio de fácil acceso que permita visualizar la inversión y sistematizar los esfuerzos desde múltiples actores y presupuestos.</t>
  </si>
  <si>
    <t>[1] En esta pregunta, los «Estados Miembros» son aquellos países ribereños que han suscrito el acuerdo. Las «contribuciones» son el porcentaje de fondos anuales que procede de los presupuestos públicos de los Estados Miembros y que se ha acordado destinar a respaldar el acuerdo de cooperación transfronteriza que se ha ratificado. Los fondos ordinarios que resultan de las tasas a los usuarios del agua (como las tarifas de la energía hidroeléctrica) y las tasas de «quien contamina, paga» basadas en las normas vigentes, por ejemplo, también se consideran financiación sostenible. Puesto que la ayuda de los donantes varía y no es constante, no debe tenerse en cuenta en las puntuaciones, pero sí se puede mencionar en los apartados de «Situación y avances» y «Formas de avanzar».</t>
  </si>
  <si>
    <t>[2] «Elementos de la GIRH» abarca todas las actividades que exigen financiación y que se detallan en las secciones 1, 2 y 3 de esta encuesta, como las políticas, la formulación y planificación de leyes, el fortalecimiento institucional, la coordinación, la implicación de las partes interesadas, el desarrollo de la capacidad y los instrumentos de gestión (por ejemplo, las investigaciones y los estudios, las evaluaciones en materia de género y medio ambiente, la recopilación de datos, el seguimiento, etc.). Esta pregunta es un añadido con respecto a la encuesta de referencia y reconoce la importancia de que los fondos estén disponibles a niveles más «operativos».</t>
  </si>
  <si>
    <r>
      <t>a. Política</t>
    </r>
    <r>
      <rPr>
        <sz val="10"/>
        <color rgb="FF000000"/>
        <rFont val="Open Sans Condensed"/>
      </rPr>
      <t xml:space="preserve"> nacional sobre recursos hídricos o semejante.</t>
    </r>
  </si>
  <si>
    <r>
      <t xml:space="preserve">Todavía </t>
    </r>
    <r>
      <rPr>
        <b/>
        <sz val="10"/>
        <color theme="1"/>
        <rFont val="Open Sans Condensed"/>
      </rPr>
      <t>no ha empezado</t>
    </r>
    <r>
      <rPr>
        <sz val="10"/>
        <color theme="1"/>
        <rFont val="Open Sans Condensed"/>
      </rPr>
      <t xml:space="preserve"> a elaborarse o está estancada.</t>
    </r>
  </si>
  <si>
    <r>
      <t>Existe</t>
    </r>
    <r>
      <rPr>
        <sz val="10"/>
        <color theme="1"/>
        <rFont val="Open Sans Condensed"/>
      </rPr>
      <t>,</t>
    </r>
    <r>
      <rPr>
        <b/>
        <sz val="10"/>
        <color theme="1"/>
        <rFont val="Open Sans Condensed"/>
      </rPr>
      <t xml:space="preserve"> </t>
    </r>
    <r>
      <rPr>
        <sz val="10"/>
        <color theme="1"/>
        <rFont val="Open Sans Condensed"/>
      </rPr>
      <t>pero no se basa en la GIRH.</t>
    </r>
  </si>
  <si>
    <r>
      <t xml:space="preserve">Se basa en la GIRH, ha sido </t>
    </r>
    <r>
      <rPr>
        <b/>
        <sz val="10"/>
        <color theme="1"/>
        <rFont val="Open Sans Condensed"/>
      </rPr>
      <t>aprobada</t>
    </r>
    <r>
      <rPr>
        <sz val="10"/>
        <color theme="1"/>
        <rFont val="Open Sans Condensed"/>
      </rPr>
      <t xml:space="preserve"> por el Gobierno y las autoridades han comenzado a emplearla como orientación para estas labores.</t>
    </r>
  </si>
  <si>
    <r>
      <t xml:space="preserve">Se basa en la GIRH, la mayor parte de las autoridades competentes </t>
    </r>
    <r>
      <rPr>
        <b/>
        <sz val="10"/>
        <color theme="1"/>
        <rFont val="Open Sans Condensed"/>
      </rPr>
      <t>la utiliza</t>
    </r>
    <r>
      <rPr>
        <sz val="10"/>
        <color theme="1"/>
        <rFont val="Open Sans Condensed"/>
      </rPr>
      <t xml:space="preserve"> como orientación para estas labores. </t>
    </r>
  </si>
  <si>
    <r>
      <t xml:space="preserve">Los objetivos de las políticas </t>
    </r>
    <r>
      <rPr>
        <b/>
        <sz val="10"/>
        <color theme="1"/>
        <rFont val="Open Sans Condensed"/>
      </rPr>
      <t>se han logrado</t>
    </r>
    <r>
      <rPr>
        <sz val="10"/>
        <color theme="1"/>
        <rFont val="Open Sans Condensed"/>
      </rPr>
      <t xml:space="preserve"> de forma sistemática.</t>
    </r>
  </si>
  <si>
    <r>
      <t xml:space="preserve">Los objetivos se han logrado de forma sistemática; se </t>
    </r>
    <r>
      <rPr>
        <b/>
        <sz val="10"/>
        <color theme="1"/>
        <rFont val="Open Sans Condensed"/>
      </rPr>
      <t>repasan</t>
    </r>
    <r>
      <rPr>
        <sz val="10"/>
        <color theme="1"/>
        <rFont val="Open Sans Condensed"/>
      </rPr>
      <t xml:space="preserve"> y se ajustan con regularidad. </t>
    </r>
  </si>
  <si>
    <r>
      <t>b. Legislación</t>
    </r>
    <r>
      <rPr>
        <sz val="10"/>
        <color rgb="FF000000"/>
        <rFont val="Open Sans Condensed"/>
      </rPr>
      <t xml:space="preserve"> nacional sobre recursos hídricos.</t>
    </r>
  </si>
  <si>
    <r>
      <t xml:space="preserve">Todavía </t>
    </r>
    <r>
      <rPr>
        <b/>
        <sz val="10"/>
        <color theme="1"/>
        <rFont val="Open Sans Condensed"/>
      </rPr>
      <t>no ha empezado</t>
    </r>
    <r>
      <rPr>
        <sz val="10"/>
        <color theme="1"/>
        <rFont val="Open Sans Condensed"/>
      </rPr>
      <t xml:space="preserve"> a elaborarse o está estancada.</t>
    </r>
    <r>
      <rPr>
        <b/>
        <sz val="10"/>
        <color theme="1"/>
        <rFont val="Open Sans Condensed"/>
      </rPr>
      <t xml:space="preserve"> </t>
    </r>
  </si>
  <si>
    <r>
      <t xml:space="preserve">Se basa en la GIRH, ha sido </t>
    </r>
    <r>
      <rPr>
        <b/>
        <sz val="10"/>
        <color theme="1"/>
        <rFont val="Open Sans Condensed"/>
      </rPr>
      <t>aprobada</t>
    </r>
    <r>
      <rPr>
        <sz val="10"/>
        <color theme="1"/>
        <rFont val="Open Sans Condensed"/>
      </rPr>
      <t xml:space="preserve"> por el Gobierno y las autoridades han comenzado a aplicarla.</t>
    </r>
  </si>
  <si>
    <r>
      <t xml:space="preserve">Se basa en la GIRH, la mayor parte de las autoridades competentes </t>
    </r>
    <r>
      <rPr>
        <b/>
        <sz val="10"/>
        <color theme="1"/>
        <rFont val="Open Sans Condensed"/>
      </rPr>
      <t>la aplica</t>
    </r>
    <r>
      <rPr>
        <sz val="10"/>
        <color theme="1"/>
        <rFont val="Open Sans Condensed"/>
      </rPr>
      <t>.</t>
    </r>
  </si>
  <si>
    <r>
      <t xml:space="preserve">Se basa en la GIRH, toda la legislación se </t>
    </r>
    <r>
      <rPr>
        <b/>
        <sz val="10"/>
        <color theme="1"/>
        <rFont val="Open Sans Condensed"/>
      </rPr>
      <t xml:space="preserve">aplica </t>
    </r>
    <r>
      <rPr>
        <sz val="10"/>
        <color theme="1"/>
        <rFont val="Open Sans Condensed"/>
      </rPr>
      <t xml:space="preserve">a lo largo y ancho del país. </t>
    </r>
  </si>
  <si>
    <r>
      <t xml:space="preserve">Se basa en la GIRH, toda la legislación se </t>
    </r>
    <r>
      <rPr>
        <b/>
        <sz val="10"/>
        <color theme="1"/>
        <rFont val="Open Sans Condensed"/>
      </rPr>
      <t>cumple</t>
    </r>
    <r>
      <rPr>
        <sz val="10"/>
        <color theme="1"/>
        <rFont val="Open Sans Condensed"/>
      </rPr>
      <t xml:space="preserve"> a lo largo y ancho del país; todas las personas y organizaciones han de rendir cuentas.</t>
    </r>
  </si>
  <si>
    <r>
      <t xml:space="preserve">c. Planificación </t>
    </r>
    <r>
      <rPr>
        <sz val="10"/>
        <color rgb="FF000000"/>
        <rFont val="Open Sans Condensed"/>
      </rPr>
      <t>para la gestión integrada de los recursos hídricos (GIRH) en el plano nacional, o semejante.</t>
    </r>
  </si>
  <si>
    <r>
      <t>Se está preparando</t>
    </r>
    <r>
      <rPr>
        <sz val="10"/>
        <color theme="1"/>
        <rFont val="Open Sans Condensed"/>
      </rPr>
      <t>, pero el Gobierno no la ha aprobado todavía.</t>
    </r>
  </si>
  <si>
    <r>
      <t xml:space="preserve">Ha sido </t>
    </r>
    <r>
      <rPr>
        <b/>
        <sz val="10"/>
        <color theme="1"/>
        <rFont val="Open Sans Condensed"/>
      </rPr>
      <t>aprobada</t>
    </r>
    <r>
      <rPr>
        <sz val="10"/>
        <color theme="1"/>
        <rFont val="Open Sans Condensed"/>
      </rPr>
      <t xml:space="preserve"> por el Gobierno y las autoridades han comenzado a ponerla en práctica.</t>
    </r>
  </si>
  <si>
    <r>
      <t xml:space="preserve">La mayor parte de las autoridades competentes </t>
    </r>
    <r>
      <rPr>
        <b/>
        <sz val="10"/>
        <color theme="1"/>
        <rFont val="Open Sans Condensed"/>
      </rPr>
      <t>la ejecuta</t>
    </r>
    <r>
      <rPr>
        <sz val="10"/>
        <color theme="1"/>
        <rFont val="Open Sans Condensed"/>
      </rPr>
      <t>.</t>
    </r>
  </si>
  <si>
    <r>
      <t xml:space="preserve">Los objetivos de los planes </t>
    </r>
    <r>
      <rPr>
        <b/>
        <sz val="10"/>
        <color theme="1"/>
        <rFont val="Open Sans Condensed"/>
      </rPr>
      <t>se han logrado</t>
    </r>
    <r>
      <rPr>
        <sz val="10"/>
        <color theme="1"/>
        <rFont val="Open Sans Condensed"/>
      </rPr>
      <t xml:space="preserve"> de forma sistemática.</t>
    </r>
  </si>
  <si>
    <r>
      <t xml:space="preserve">Los objetivos se han logrado de forma sistemática; se </t>
    </r>
    <r>
      <rPr>
        <b/>
        <sz val="10"/>
        <color rgb="FF000000"/>
        <rFont val="Open Sans Condensed"/>
      </rPr>
      <t>repasan</t>
    </r>
    <r>
      <rPr>
        <sz val="10"/>
        <color theme="1"/>
        <rFont val="Open Sans Condensed"/>
      </rPr>
      <t xml:space="preserve"> y se </t>
    </r>
    <r>
      <rPr>
        <sz val="10"/>
        <color rgb="FF000000"/>
        <rFont val="Open Sans Condensed"/>
      </rPr>
      <t>ajustan</t>
    </r>
    <r>
      <rPr>
        <sz val="10"/>
        <color theme="1"/>
        <rFont val="Open Sans Condensed"/>
      </rPr>
      <t xml:space="preserve"> con regularidad.</t>
    </r>
  </si>
  <si>
    <r>
      <t xml:space="preserve">Todavía </t>
    </r>
    <r>
      <rPr>
        <b/>
        <sz val="10"/>
        <color theme="1"/>
        <rFont val="Open Sans Condensed"/>
      </rPr>
      <t>no ha empezado</t>
    </r>
    <r>
      <rPr>
        <sz val="10"/>
        <color theme="1"/>
        <rFont val="Open Sans Condensed"/>
      </rPr>
      <t xml:space="preserve"> a elaborarse o se ha retrasado en la mayoría de las jurisdicciones subnacionales.</t>
    </r>
  </si>
  <si>
    <r>
      <t>Existe</t>
    </r>
    <r>
      <rPr>
        <sz val="10"/>
        <color theme="1"/>
        <rFont val="Open Sans Condensed"/>
      </rPr>
      <t xml:space="preserve"> en la mayoría de las jurisdicciones, pero no siempre se basa en la GIRH.</t>
    </r>
  </si>
  <si>
    <r>
      <t xml:space="preserve">Se basa en la GIRH, ha sido </t>
    </r>
    <r>
      <rPr>
        <b/>
        <sz val="10"/>
        <color theme="1"/>
        <rFont val="Open Sans Condensed"/>
      </rPr>
      <t>aprobada</t>
    </r>
    <r>
      <rPr>
        <sz val="10"/>
        <color theme="1"/>
        <rFont val="Open Sans Condensed"/>
      </rPr>
      <t xml:space="preserve"> por la mayor parte de las autoridades y se ha empezado a utilizar como orientación para estas labores. </t>
    </r>
  </si>
  <si>
    <r>
      <t xml:space="preserve">Se basa en la GIRH, la mayor parte de las autoridades </t>
    </r>
    <r>
      <rPr>
        <b/>
        <sz val="10"/>
        <color theme="1"/>
        <rFont val="Open Sans Condensed"/>
      </rPr>
      <t>ha logrado</t>
    </r>
    <r>
      <rPr>
        <sz val="10"/>
        <color theme="1"/>
        <rFont val="Open Sans Condensed"/>
      </rPr>
      <t xml:space="preserve"> los objetivos de las políticas de forma sistemática.</t>
    </r>
  </si>
  <si>
    <r>
      <t xml:space="preserve">Se basa en la GIRH, todas las autoridades han logrado los objetivos de forma sistemática; se </t>
    </r>
    <r>
      <rPr>
        <b/>
        <sz val="10"/>
        <color theme="1"/>
        <rFont val="Open Sans Condensed"/>
      </rPr>
      <t xml:space="preserve">repasan </t>
    </r>
    <r>
      <rPr>
        <sz val="10"/>
        <color theme="1"/>
        <rFont val="Open Sans Condensed"/>
      </rPr>
      <t xml:space="preserve">y se ajustan con regularidad. </t>
    </r>
  </si>
  <si>
    <r>
      <t>Formas de avanzar</t>
    </r>
    <r>
      <rPr>
        <sz val="10"/>
        <color theme="1"/>
        <rFont val="Open Sans Condensed"/>
      </rPr>
      <t xml:space="preserve">: </t>
    </r>
  </si>
  <si>
    <r>
      <t xml:space="preserve">Todavía </t>
    </r>
    <r>
      <rPr>
        <b/>
        <sz val="10"/>
        <color theme="1"/>
        <rFont val="Open Sans Condensed"/>
      </rPr>
      <t xml:space="preserve">no han empezado </t>
    </r>
    <r>
      <rPr>
        <sz val="10"/>
        <color theme="1"/>
        <rFont val="Open Sans Condensed"/>
      </rPr>
      <t xml:space="preserve">a elaborarse o se han retrasado en la mayoría de los acuíferos o cuencas de importancia nacional. </t>
    </r>
  </si>
  <si>
    <r>
      <t>Se están preparando</t>
    </r>
    <r>
      <rPr>
        <sz val="10"/>
        <color theme="1"/>
        <rFont val="Open Sans Condensed"/>
      </rPr>
      <t xml:space="preserve"> para la mayor parte de los acuíferos o cuencas.</t>
    </r>
  </si>
  <si>
    <r>
      <t>Se han aprobado</t>
    </r>
    <r>
      <rPr>
        <sz val="10"/>
        <color theme="1"/>
        <rFont val="Open Sans Condensed"/>
      </rPr>
      <t xml:space="preserve"> para la mayor parte de los acuíferos o cuencas y las autoridades los están empezando a utilizar.</t>
    </r>
  </si>
  <si>
    <r>
      <t xml:space="preserve">Se </t>
    </r>
    <r>
      <rPr>
        <b/>
        <sz val="10"/>
        <color theme="1"/>
        <rFont val="Open Sans Condensed"/>
      </rPr>
      <t>ejecutan</t>
    </r>
    <r>
      <rPr>
        <sz val="10"/>
        <color theme="1"/>
        <rFont val="Open Sans Condensed"/>
      </rPr>
      <t xml:space="preserve"> en la mayoría de los acuíferos o cuencas.</t>
    </r>
  </si>
  <si>
    <r>
      <t xml:space="preserve">Se </t>
    </r>
    <r>
      <rPr>
        <b/>
        <sz val="10"/>
        <color theme="1"/>
        <rFont val="Open Sans Condensed"/>
      </rPr>
      <t>han logrado</t>
    </r>
    <r>
      <rPr>
        <sz val="10"/>
        <color theme="1"/>
        <rFont val="Open Sans Condensed"/>
      </rPr>
      <t xml:space="preserve"> los objetivos de los planes de forma sistemática en la mayoría de los acuíferos o cuencas.</t>
    </r>
  </si>
  <si>
    <r>
      <t xml:space="preserve">Se han logrado los objetivos de forma sistemática en todos los acuíferos o cuencas; se </t>
    </r>
    <r>
      <rPr>
        <b/>
        <sz val="10"/>
        <color theme="1"/>
        <rFont val="Open Sans Condensed"/>
      </rPr>
      <t xml:space="preserve">repasan </t>
    </r>
    <r>
      <rPr>
        <sz val="10"/>
        <color theme="1"/>
        <rFont val="Open Sans Condensed"/>
      </rPr>
      <t xml:space="preserve">y se ajustan con regularidad. </t>
    </r>
  </si>
  <si>
    <r>
      <t>Situación y avances</t>
    </r>
    <r>
      <rPr>
        <sz val="10"/>
        <color theme="1"/>
        <rFont val="Open Sans Condensed"/>
      </rPr>
      <t xml:space="preserve">: </t>
    </r>
  </si>
  <si>
    <r>
      <t xml:space="preserve">Todavía </t>
    </r>
    <r>
      <rPr>
        <b/>
        <sz val="10"/>
        <color theme="1"/>
        <rFont val="Open Sans Condensed"/>
      </rPr>
      <t>no han empezado</t>
    </r>
    <r>
      <rPr>
        <sz val="10"/>
        <color theme="1"/>
        <rFont val="Open Sans Condensed"/>
      </rPr>
      <t xml:space="preserve"> a formularse o están estancados.</t>
    </r>
  </si>
  <si>
    <r>
      <t xml:space="preserve">Están en fase de </t>
    </r>
    <r>
      <rPr>
        <b/>
        <sz val="10"/>
        <color theme="1"/>
        <rFont val="Open Sans Condensed"/>
      </rPr>
      <t>preparación</t>
    </r>
    <r>
      <rPr>
        <sz val="10"/>
        <color theme="1"/>
        <rFont val="Open Sans Condensed"/>
      </rPr>
      <t xml:space="preserve"> o negociación. </t>
    </r>
  </si>
  <si>
    <r>
      <t xml:space="preserve">Se han </t>
    </r>
    <r>
      <rPr>
        <b/>
        <sz val="10"/>
        <color theme="1"/>
        <rFont val="Open Sans Condensed"/>
      </rPr>
      <t>adoptado</t>
    </r>
    <r>
      <rPr>
        <sz val="10"/>
        <color theme="1"/>
        <rFont val="Open Sans Condensed"/>
      </rPr>
      <t xml:space="preserve"> acuerdos.</t>
    </r>
  </si>
  <si>
    <r>
      <t xml:space="preserve">Las disposiciones de los acuerdos se </t>
    </r>
    <r>
      <rPr>
        <b/>
        <sz val="10"/>
        <color theme="1"/>
        <rFont val="Open Sans Condensed"/>
      </rPr>
      <t>aplican en parte</t>
    </r>
    <r>
      <rPr>
        <sz val="10"/>
        <color theme="1"/>
        <rFont val="Open Sans Condensed"/>
      </rPr>
      <t xml:space="preserve">. </t>
    </r>
  </si>
  <si>
    <r>
      <t xml:space="preserve">Las disposiciones de los acuerdos se </t>
    </r>
    <r>
      <rPr>
        <b/>
        <sz val="10"/>
        <color theme="1"/>
        <rFont val="Open Sans Condensed"/>
      </rPr>
      <t>aplican en su mayor parte</t>
    </r>
    <r>
      <rPr>
        <sz val="10"/>
        <color theme="1"/>
        <rFont val="Open Sans Condensed"/>
      </rPr>
      <t xml:space="preserve">. </t>
    </r>
  </si>
  <si>
    <r>
      <t xml:space="preserve">Las disposiciones de los acuerdos se </t>
    </r>
    <r>
      <rPr>
        <b/>
        <sz val="10"/>
        <color theme="1"/>
        <rFont val="Open Sans Condensed"/>
      </rPr>
      <t>aplican plenamente</t>
    </r>
    <r>
      <rPr>
        <sz val="10"/>
        <color theme="1"/>
        <rFont val="Open Sans Condensed"/>
      </rPr>
      <t>.</t>
    </r>
  </si>
  <si>
    <r>
      <t>d. Normativa subnacional</t>
    </r>
    <r>
      <rPr>
        <vertAlign val="superscript"/>
        <sz val="10"/>
        <color rgb="FF000000"/>
        <rFont val="Open Sans Condensed"/>
      </rPr>
      <t>[4]</t>
    </r>
    <r>
      <rPr>
        <sz val="10"/>
        <color rgb="FF000000"/>
        <rFont val="Open Sans Condensed"/>
      </rPr>
      <t xml:space="preserve"> sobre recursos hídricos (leyes, decretos, ordenanzas y equivalentes)</t>
    </r>
    <r>
      <rPr>
        <vertAlign val="superscript"/>
        <sz val="10"/>
        <color rgb="FF000000"/>
        <rFont val="Open Sans Condensed"/>
      </rPr>
      <t>[5]</t>
    </r>
    <r>
      <rPr>
        <sz val="10"/>
        <color rgb="FF000000"/>
        <rFont val="Open Sans Condensed"/>
      </rPr>
      <t>.</t>
    </r>
  </si>
  <si>
    <r>
      <t>Existe</t>
    </r>
    <r>
      <rPr>
        <sz val="10"/>
        <color theme="1"/>
        <rFont val="Open Sans Condensed"/>
      </rPr>
      <t xml:space="preserve"> en la mayoría de las jurisdicciones, pero no siempre se basa en la GIRH.</t>
    </r>
    <r>
      <rPr>
        <b/>
        <sz val="10"/>
        <color theme="1"/>
        <rFont val="Open Sans Condensed"/>
      </rPr>
      <t xml:space="preserve"> </t>
    </r>
  </si>
  <si>
    <r>
      <t xml:space="preserve">Se basa en la GIRH, se ha </t>
    </r>
    <r>
      <rPr>
        <b/>
        <sz val="10"/>
        <color theme="1"/>
        <rFont val="Open Sans Condensed"/>
      </rPr>
      <t>aprobado</t>
    </r>
    <r>
      <rPr>
        <sz val="10"/>
        <color theme="1"/>
        <rFont val="Open Sans Condensed"/>
      </rPr>
      <t xml:space="preserve"> en la mayoría de las jurisdicciones y las autoridades han empezado a aplicarla en algunas de ellas.</t>
    </r>
  </si>
  <si>
    <r>
      <t xml:space="preserve">Se basa en la GIRH, </t>
    </r>
    <r>
      <rPr>
        <b/>
        <sz val="10"/>
        <color theme="1"/>
        <rFont val="Open Sans Condensed"/>
      </rPr>
      <t>algunas</t>
    </r>
    <r>
      <rPr>
        <sz val="10"/>
        <color theme="1"/>
        <rFont val="Open Sans Condensed"/>
      </rPr>
      <t xml:space="preserve"> normativas </t>
    </r>
    <r>
      <rPr>
        <b/>
        <sz val="10"/>
        <color theme="1"/>
        <rFont val="Open Sans Condensed"/>
      </rPr>
      <t>se aplican</t>
    </r>
    <r>
      <rPr>
        <sz val="10"/>
        <color theme="1"/>
        <rFont val="Open Sans Condensed"/>
      </rPr>
      <t xml:space="preserve"> en la mayoría de las jurisdicciones.</t>
    </r>
  </si>
  <si>
    <r>
      <t xml:space="preserve">Se basa en la GIRH, </t>
    </r>
    <r>
      <rPr>
        <b/>
        <sz val="10"/>
        <color theme="1"/>
        <rFont val="Open Sans Condensed"/>
      </rPr>
      <t>todas</t>
    </r>
    <r>
      <rPr>
        <sz val="10"/>
        <color theme="1"/>
        <rFont val="Open Sans Condensed"/>
      </rPr>
      <t xml:space="preserve"> las normativas </t>
    </r>
    <r>
      <rPr>
        <b/>
        <sz val="10"/>
        <color theme="1"/>
        <rFont val="Open Sans Condensed"/>
      </rPr>
      <t>se aplican</t>
    </r>
    <r>
      <rPr>
        <sz val="10"/>
        <color theme="1"/>
        <rFont val="Open Sans Condensed"/>
      </rPr>
      <t xml:space="preserve"> en la mayoría de las jurisdicciones.</t>
    </r>
  </si>
  <si>
    <r>
      <t xml:space="preserve">Se basa en la GIRH, todas las normativas se aplican y se </t>
    </r>
    <r>
      <rPr>
        <b/>
        <sz val="10"/>
        <color theme="1"/>
        <rFont val="Open Sans Condensed"/>
      </rPr>
      <t>cumplen</t>
    </r>
    <r>
      <rPr>
        <sz val="10"/>
        <color theme="1"/>
        <rFont val="Open Sans Condensed"/>
      </rPr>
      <t xml:space="preserve"> en todas las jurisdicciones; todas las personas y organizaciones han de rendir cuentas.</t>
    </r>
  </si>
  <si>
    <r>
      <t>2</t>
    </r>
    <r>
      <rPr>
        <b/>
        <sz val="10"/>
        <color rgb="FF000000"/>
        <rFont val="Open Sans Condensed"/>
      </rPr>
      <t>. Instituciones y participación</t>
    </r>
  </si>
  <si>
    <r>
      <t>No hay</t>
    </r>
    <r>
      <rPr>
        <sz val="10"/>
        <color theme="1"/>
        <rFont val="Open Sans Condensed"/>
      </rPr>
      <t xml:space="preserve"> ninguna autoridad administrativa que se encargue de la gestión de los recursos hídricos.</t>
    </r>
  </si>
  <si>
    <r>
      <t>Hay</t>
    </r>
    <r>
      <rPr>
        <sz val="10"/>
        <color theme="1"/>
        <rFont val="Open Sans Condensed"/>
      </rPr>
      <t xml:space="preserve"> autoridades administrativas con un mandato explícito para dirigir la gestión de los recursos hídricos. </t>
    </r>
  </si>
  <si>
    <r>
      <t xml:space="preserve">Las autoridades tienen la capacidad de conducir la </t>
    </r>
    <r>
      <rPr>
        <b/>
        <sz val="10"/>
        <color theme="1"/>
        <rFont val="Open Sans Condensed"/>
      </rPr>
      <t>ejecución</t>
    </r>
    <r>
      <rPr>
        <sz val="10"/>
        <color theme="1"/>
        <rFont val="Open Sans Condensed"/>
      </rPr>
      <t xml:space="preserve"> de los planes de la GIRH de forma eficaz.</t>
    </r>
  </si>
  <si>
    <r>
      <t xml:space="preserve">Las autoridades tienen la capacidad de gestionar eficazmente el seguimiento y la </t>
    </r>
    <r>
      <rPr>
        <b/>
        <sz val="10"/>
        <color theme="1"/>
        <rFont val="Open Sans Condensed"/>
      </rPr>
      <t xml:space="preserve">evaluación </t>
    </r>
    <r>
      <rPr>
        <sz val="10"/>
        <color theme="1"/>
        <rFont val="Open Sans Condensed"/>
      </rPr>
      <t>del plan (o los planes) de la GIRH a intervalos regulares.</t>
    </r>
  </si>
  <si>
    <r>
      <t xml:space="preserve">Las autoridades tienen la capacidad de </t>
    </r>
    <r>
      <rPr>
        <b/>
        <sz val="10"/>
        <color theme="1"/>
        <rFont val="Open Sans Condensed"/>
      </rPr>
      <t>ajustar</t>
    </r>
    <r>
      <rPr>
        <sz val="10"/>
        <color theme="1"/>
        <rFont val="Open Sans Condensed"/>
      </rPr>
      <t xml:space="preserve"> los planes de la GIRH de forma eficaz y periódica.</t>
    </r>
  </si>
  <si>
    <r>
      <t>No hay intercambio de información</t>
    </r>
    <r>
      <rPr>
        <sz val="10"/>
        <color theme="1"/>
        <rFont val="Open Sans Condensed"/>
      </rPr>
      <t xml:space="preserve"> sobre recursos hídricos, políticas, planificación y gestión entre los distintos sectores del Gobierno.</t>
    </r>
  </si>
  <si>
    <r>
      <t xml:space="preserve">Se transmite </t>
    </r>
    <r>
      <rPr>
        <b/>
        <sz val="10"/>
        <color theme="1"/>
        <rFont val="Open Sans Condensed"/>
      </rPr>
      <t xml:space="preserve">información </t>
    </r>
    <r>
      <rPr>
        <sz val="10"/>
        <color theme="1"/>
        <rFont val="Open Sans Condensed"/>
      </rPr>
      <t>sobre recursos hídricos, políticas, planificación y gestión entre distintos sectores.</t>
    </r>
  </si>
  <si>
    <r>
      <t xml:space="preserve">Comunicación: Se difunde </t>
    </r>
    <r>
      <rPr>
        <sz val="10"/>
        <color theme="1"/>
        <rFont val="Open Sans Condensed"/>
      </rPr>
      <t>información, experiencias y opiniones sobre recursos hídricos, políticas, planificación y gestión entre múltiples sectores.</t>
    </r>
  </si>
  <si>
    <r>
      <t xml:space="preserve">Consultas: </t>
    </r>
    <r>
      <rPr>
        <sz val="10"/>
        <color theme="1"/>
        <rFont val="Open Sans Condensed"/>
      </rPr>
      <t xml:space="preserve">Distintos sectores tienen ocasión de </t>
    </r>
    <r>
      <rPr>
        <b/>
        <sz val="10"/>
        <color theme="1"/>
        <rFont val="Open Sans Condensed"/>
      </rPr>
      <t>participar</t>
    </r>
    <r>
      <rPr>
        <sz val="10"/>
        <color theme="1"/>
        <rFont val="Open Sans Condensed"/>
      </rPr>
      <t xml:space="preserve"> en los procesos relacionados con los recursos hídricos, las políticas, la planificación y la gestión.</t>
    </r>
  </si>
  <si>
    <r>
      <t xml:space="preserve">Cooperación: </t>
    </r>
    <r>
      <rPr>
        <sz val="10"/>
        <color theme="1"/>
        <rFont val="Open Sans Condensed"/>
      </rPr>
      <t xml:space="preserve">Existen </t>
    </r>
    <r>
      <rPr>
        <b/>
        <sz val="10"/>
        <color theme="1"/>
        <rFont val="Open Sans Condensed"/>
      </rPr>
      <t>acuerdos</t>
    </r>
    <r>
      <rPr>
        <sz val="10"/>
        <color theme="1"/>
        <rFont val="Open Sans Condensed"/>
      </rPr>
      <t xml:space="preserve"> formales entre varios sectores gubernamentales destinados a llegar a un consenso sobre decisiones colectivas que afectan a cuestiones y actividades importantes relativas a la planificación y la gestión de los recursos hídricos. </t>
    </r>
  </si>
  <si>
    <r>
      <t>No hay intercambio de información</t>
    </r>
    <r>
      <rPr>
        <sz val="10"/>
        <color theme="1"/>
        <rFont val="Open Sans Condensed"/>
      </rPr>
      <t xml:space="preserve"> sobre políticas, planificación y gestión de los recursos hídricos entre la esfera pública y el Gobierno.</t>
    </r>
  </si>
  <si>
    <r>
      <t xml:space="preserve">Se transmite </t>
    </r>
    <r>
      <rPr>
        <b/>
        <sz val="10"/>
        <color theme="1"/>
        <rFont val="Open Sans Condensed"/>
      </rPr>
      <t xml:space="preserve">información </t>
    </r>
    <r>
      <rPr>
        <sz val="10"/>
        <color theme="1"/>
        <rFont val="Open Sans Condensed"/>
      </rPr>
      <t>sobre recursos hídricos, políticas, planificación y gestión a la esfera pública.</t>
    </r>
  </si>
  <si>
    <r>
      <t xml:space="preserve">Representación: </t>
    </r>
    <r>
      <rPr>
        <sz val="10"/>
        <color theme="1"/>
        <rFont val="Open Sans Condensed"/>
      </rPr>
      <t>Representación formal de la esfera pública en los procesos gubernamentales y contribución a la toma de decisiones sobre cuestiones y actividades importantes relativas a los recursos hídricos.</t>
    </r>
  </si>
  <si>
    <r>
      <t>Las autoridades administrativas</t>
    </r>
    <r>
      <rPr>
        <b/>
        <sz val="10"/>
        <color theme="1"/>
        <rFont val="Open Sans Condensed"/>
      </rPr>
      <t xml:space="preserve"> solicitan</t>
    </r>
    <r>
      <rPr>
        <sz val="10"/>
        <color theme="1"/>
        <rFont val="Open Sans Condensed"/>
      </rPr>
      <t xml:space="preserve"> información, experiencias y opiniones a la esfera pública en lo relativo a las políticas, la planificación y la gestión de los recursos hídricos.</t>
    </r>
  </si>
  <si>
    <r>
      <t>Las autoridades administrativas</t>
    </r>
    <r>
      <rPr>
        <b/>
        <sz val="10"/>
        <color theme="1"/>
        <rFont val="Open Sans Condensed"/>
      </rPr>
      <t xml:space="preserve"> emplean </t>
    </r>
    <r>
      <rPr>
        <sz val="10"/>
        <color theme="1"/>
        <rFont val="Open Sans Condensed"/>
      </rPr>
      <t>con frecuencia la información, las experiencias y las opiniones de la esfera pública en lo relativo a las políticas, la planificación y la gestión de los recursos hídricos.</t>
    </r>
  </si>
  <si>
    <r>
      <t>No hay intercambio de información</t>
    </r>
    <r>
      <rPr>
        <sz val="10"/>
        <color theme="1"/>
        <rFont val="Open Sans Condensed"/>
      </rPr>
      <t xml:space="preserve"> sobre el desarrollo, la gestión y el uso de recursos hídricos entre el Gobierno y el sector privado.</t>
    </r>
  </si>
  <si>
    <r>
      <t>Se transmite</t>
    </r>
    <r>
      <rPr>
        <b/>
        <sz val="10"/>
        <color theme="1"/>
        <rFont val="Open Sans Condensed"/>
      </rPr>
      <t xml:space="preserve"> información</t>
    </r>
    <r>
      <rPr>
        <sz val="10"/>
        <color theme="1"/>
        <rFont val="Open Sans Condensed"/>
      </rPr>
      <t xml:space="preserve"> sobre el desarrollo, la gestión y el uso de recursos hídricos entre el Gobierno y el sector privado.</t>
    </r>
  </si>
  <si>
    <r>
      <t xml:space="preserve">Hay vías de </t>
    </r>
    <r>
      <rPr>
        <b/>
        <sz val="10"/>
        <color theme="1"/>
        <rFont val="Open Sans Condensed"/>
      </rPr>
      <t xml:space="preserve">comunicación </t>
    </r>
    <r>
      <rPr>
        <sz val="10"/>
        <color theme="1"/>
        <rFont val="Open Sans Condensed"/>
      </rPr>
      <t>sobre el desarrollo, la gestión y el uso de recursos hídricos entre el Gobierno y el sector privado.</t>
    </r>
  </si>
  <si>
    <r>
      <t xml:space="preserve">Consultas: </t>
    </r>
    <r>
      <rPr>
        <sz val="10"/>
        <color theme="1"/>
        <rFont val="Open Sans Condensed"/>
      </rPr>
      <t>Las autoridades administrativas involucran con frecuencia al sector privado en las actividades de desarrollo, gestión y uso de los recursos hídricos.</t>
    </r>
  </si>
  <si>
    <r>
      <t>No</t>
    </r>
    <r>
      <rPr>
        <sz val="10"/>
        <color theme="1"/>
        <rFont val="Open Sans Condensed"/>
      </rPr>
      <t xml:space="preserve"> hay desarrollo de la capacidad en cuanto a la gestión de recursos hídricos en concreto. </t>
    </r>
  </si>
  <si>
    <r>
      <t xml:space="preserve">La capacidad de gestión de los recursos hídricos se desarrolla de manera </t>
    </r>
    <r>
      <rPr>
        <b/>
        <sz val="10"/>
        <color theme="1"/>
        <rFont val="Open Sans Condensed"/>
      </rPr>
      <t>esporádica</t>
    </r>
    <r>
      <rPr>
        <sz val="10"/>
        <color theme="1"/>
        <rFont val="Open Sans Condensed"/>
      </rPr>
      <t xml:space="preserve"> y, por lo general, solo mediante actividades </t>
    </r>
    <r>
      <rPr>
        <b/>
        <sz val="10"/>
        <color theme="1"/>
        <rFont val="Open Sans Condensed"/>
      </rPr>
      <t>a corto plazo</t>
    </r>
    <r>
      <rPr>
        <sz val="10"/>
        <color theme="1"/>
        <rFont val="Open Sans Condensed"/>
      </rPr>
      <t xml:space="preserve"> o puntuales.</t>
    </r>
  </si>
  <si>
    <r>
      <t xml:space="preserve">Se ponen en marcha </t>
    </r>
    <r>
      <rPr>
        <b/>
        <sz val="10"/>
        <color theme="1"/>
        <rFont val="Open Sans Condensed"/>
      </rPr>
      <t>algunas</t>
    </r>
    <r>
      <rPr>
        <sz val="10"/>
        <color theme="1"/>
        <rFont val="Open Sans Condensed"/>
      </rPr>
      <t xml:space="preserve"> iniciativas de desarrollo de la capacidad en materia de GIRH </t>
    </r>
    <r>
      <rPr>
        <b/>
        <sz val="10"/>
        <color theme="1"/>
        <rFont val="Open Sans Condensed"/>
      </rPr>
      <t>a largo plazo</t>
    </r>
    <r>
      <rPr>
        <sz val="10"/>
        <color theme="1"/>
        <rFont val="Open Sans Condensed"/>
      </rPr>
      <t>, pero la cobertura geográfica y el abanico de partes interesadas que las aplican son</t>
    </r>
    <r>
      <rPr>
        <b/>
        <sz val="10"/>
        <color theme="1"/>
        <rFont val="Open Sans Condensed"/>
      </rPr>
      <t xml:space="preserve"> limitados</t>
    </r>
    <r>
      <rPr>
        <sz val="10"/>
        <color theme="1"/>
        <rFont val="Open Sans Condensed"/>
      </rPr>
      <t>.</t>
    </r>
  </si>
  <si>
    <r>
      <t xml:space="preserve">Se ponen en marcha iniciativas de desarrollo de la capacidad en materia de GIRH </t>
    </r>
    <r>
      <rPr>
        <b/>
        <sz val="10"/>
        <color theme="1"/>
        <rFont val="Open Sans Condensed"/>
      </rPr>
      <t>a largo plazo</t>
    </r>
    <r>
      <rPr>
        <sz val="10"/>
        <color theme="1"/>
        <rFont val="Open Sans Condensed"/>
      </rPr>
      <t xml:space="preserve">, y la cobertura geográfica y el abanico de partes interesadas que las aplican son </t>
    </r>
    <r>
      <rPr>
        <b/>
        <sz val="10"/>
        <color theme="1"/>
        <rFont val="Open Sans Condensed"/>
      </rPr>
      <t>aceptables</t>
    </r>
    <r>
      <rPr>
        <sz val="10"/>
        <color theme="1"/>
        <rFont val="Open Sans Condensed"/>
      </rPr>
      <t>.</t>
    </r>
  </si>
  <si>
    <r>
      <t xml:space="preserve">Se ponen en marcha iniciativas de desarrollo de la capacidad en materia de GIRH a largo plazo, los resultados son </t>
    </r>
    <r>
      <rPr>
        <b/>
        <sz val="10"/>
        <color theme="1"/>
        <rFont val="Open Sans Condensed"/>
      </rPr>
      <t>eficaces,</t>
    </r>
    <r>
      <rPr>
        <sz val="10"/>
        <color theme="1"/>
        <rFont val="Open Sans Condensed"/>
      </rPr>
      <t xml:space="preserve"> y la cobertura geográfica y el abanico de partes interesadas que las aplican son </t>
    </r>
    <r>
      <rPr>
        <b/>
        <sz val="10"/>
        <color theme="1"/>
        <rFont val="Open Sans Condensed"/>
      </rPr>
      <t>muy buenos</t>
    </r>
    <r>
      <rPr>
        <sz val="10"/>
        <color theme="1"/>
        <rFont val="Open Sans Condensed"/>
      </rPr>
      <t>.</t>
    </r>
  </si>
  <si>
    <r>
      <t xml:space="preserve">Se ponen en marcha iniciativas de desarrollo de la capacidad en materia de GIRH a largo plazo, los resultados son </t>
    </r>
    <r>
      <rPr>
        <b/>
        <sz val="10"/>
        <color theme="1"/>
        <rFont val="Open Sans Condensed"/>
      </rPr>
      <t>muy eficaces</t>
    </r>
    <r>
      <rPr>
        <sz val="10"/>
        <color theme="1"/>
        <rFont val="Open Sans Condensed"/>
      </rPr>
      <t xml:space="preserve">, y la cobertura geográfica y el abanico de partes interesadas que las aplican son </t>
    </r>
    <r>
      <rPr>
        <b/>
        <sz val="10"/>
        <color theme="1"/>
        <rFont val="Open Sans Condensed"/>
      </rPr>
      <t>magníficos</t>
    </r>
    <r>
      <rPr>
        <sz val="10"/>
        <color theme="1"/>
        <rFont val="Open Sans Condensed"/>
      </rPr>
      <t>.</t>
    </r>
    <r>
      <rPr>
        <b/>
        <sz val="10"/>
        <color theme="1"/>
        <rFont val="Open Sans Condensed"/>
      </rPr>
      <t xml:space="preserve"> </t>
    </r>
  </si>
  <si>
    <r>
      <t>a. Organizaciones</t>
    </r>
    <r>
      <rPr>
        <vertAlign val="superscript"/>
        <sz val="10"/>
        <color rgb="FF000000"/>
        <rFont val="Open Sans Condensed"/>
      </rPr>
      <t>[7]</t>
    </r>
    <r>
      <rPr>
        <b/>
        <sz val="10"/>
        <color rgb="FF000000"/>
        <rFont val="Open Sans Condensed"/>
      </rPr>
      <t xml:space="preserve"> del nivel de las cuencas o acuíferos</t>
    </r>
    <r>
      <rPr>
        <vertAlign val="superscript"/>
        <sz val="10"/>
        <color rgb="FF000000"/>
        <rFont val="Open Sans Condensed"/>
      </rPr>
      <t>[8]</t>
    </r>
    <r>
      <rPr>
        <b/>
        <sz val="10"/>
        <color rgb="FF000000"/>
        <rFont val="Open Sans Condensed"/>
      </rPr>
      <t xml:space="preserve"> </t>
    </r>
    <r>
      <rPr>
        <sz val="10"/>
        <color rgb="FF000000"/>
        <rFont val="Open Sans Condensed"/>
      </rPr>
      <t>que dirigen la implementación de la GIRH.</t>
    </r>
  </si>
  <si>
    <r>
      <t>No hay</t>
    </r>
    <r>
      <rPr>
        <sz val="10"/>
        <color theme="1"/>
        <rFont val="Open Sans Condensed"/>
      </rPr>
      <t xml:space="preserve"> ninguna autoridad centrada en la cuenca que se encargue de la gestión de los recursos hídricos.</t>
    </r>
  </si>
  <si>
    <r>
      <t>b. Participación de la esfera pública</t>
    </r>
    <r>
      <rPr>
        <vertAlign val="superscript"/>
        <sz val="10"/>
        <color rgb="FF000000"/>
        <rFont val="Open Sans Condensed"/>
      </rPr>
      <t>[10]</t>
    </r>
    <r>
      <rPr>
        <b/>
        <sz val="10"/>
        <color rgb="FF000000"/>
        <rFont val="Open Sans Condensed"/>
      </rPr>
      <t xml:space="preserve"> </t>
    </r>
    <r>
      <rPr>
        <sz val="10"/>
        <color rgb="FF000000"/>
        <rFont val="Open Sans Condensed"/>
      </rPr>
      <t xml:space="preserve">en los recursos hídricos las políticas, la planificación y la gestión a </t>
    </r>
    <r>
      <rPr>
        <b/>
        <sz val="10"/>
        <color rgb="FF000000"/>
        <rFont val="Open Sans Condensed"/>
      </rPr>
      <t>nivel local</t>
    </r>
    <r>
      <rPr>
        <vertAlign val="superscript"/>
        <sz val="10"/>
        <color rgb="FF000000"/>
        <rFont val="Open Sans Condensed"/>
      </rPr>
      <t>[11]</t>
    </r>
    <r>
      <rPr>
        <sz val="10"/>
        <color rgb="FF000000"/>
        <rFont val="Open Sans Condensed"/>
      </rPr>
      <t>.</t>
    </r>
  </si>
  <si>
    <r>
      <t>No hay intercambio de información</t>
    </r>
    <r>
      <rPr>
        <sz val="10"/>
        <color theme="1"/>
        <rFont val="Open Sans Condensed"/>
      </rPr>
      <t xml:space="preserve"> sobre políticas, planificación y gestión a nivel local entre la esfera pública y el Gobierno.</t>
    </r>
  </si>
  <si>
    <r>
      <t xml:space="preserve">Se transmite </t>
    </r>
    <r>
      <rPr>
        <b/>
        <sz val="10"/>
        <color theme="1"/>
        <rFont val="Open Sans Condensed"/>
      </rPr>
      <t xml:space="preserve">información </t>
    </r>
    <r>
      <rPr>
        <sz val="10"/>
        <color theme="1"/>
        <rFont val="Open Sans Condensed"/>
      </rPr>
      <t>sobre recursos hídricos, políticas, planificación y gestión a la esfera pública a nivel local.</t>
    </r>
  </si>
  <si>
    <r>
      <t>Representación:</t>
    </r>
    <r>
      <rPr>
        <sz val="10"/>
        <color theme="1"/>
        <rFont val="Open Sans Condensed"/>
      </rPr>
      <t xml:space="preserve"> Representación formal de la esfera pública en los procesos de las autoridades locales y contribución a la toma de decisiones sobre cuestiones y actividades importantes cuando sea pertinente.</t>
    </r>
  </si>
  <si>
    <r>
      <t>Las autoridades administrativas</t>
    </r>
    <r>
      <rPr>
        <b/>
        <sz val="10"/>
        <color theme="1"/>
        <rFont val="Open Sans Condensed"/>
      </rPr>
      <t xml:space="preserve"> solicitan</t>
    </r>
    <r>
      <rPr>
        <sz val="10"/>
        <color theme="1"/>
        <rFont val="Open Sans Condensed"/>
      </rPr>
      <t xml:space="preserve"> información, experiencias y opiniones a la esfera pública.</t>
    </r>
  </si>
  <si>
    <r>
      <t>Las autoridades administrativas</t>
    </r>
    <r>
      <rPr>
        <b/>
        <sz val="10"/>
        <color theme="1"/>
        <rFont val="Open Sans Condensed"/>
      </rPr>
      <t xml:space="preserve"> emplean </t>
    </r>
    <r>
      <rPr>
        <sz val="10"/>
        <color theme="1"/>
        <rFont val="Open Sans Condensed"/>
      </rPr>
      <t>con frecuencia la información, las experiencias y las opiniones de la esfera pública a nivel local.</t>
    </r>
  </si>
  <si>
    <r>
      <t xml:space="preserve">La participación de los grupos vulnerables </t>
    </r>
    <r>
      <rPr>
        <b/>
        <sz val="10"/>
        <color theme="1"/>
        <rFont val="Open Sans Condensed"/>
      </rPr>
      <t>no se plantea de forma explícita</t>
    </r>
    <r>
      <rPr>
        <sz val="10"/>
        <color theme="1"/>
        <rFont val="Open Sans Condensed"/>
      </rPr>
      <t xml:space="preserve"> en las leyes, las políticas o los planes.</t>
    </r>
  </si>
  <si>
    <r>
      <t>Hay algunos procedimientos vigentes</t>
    </r>
    <r>
      <rPr>
        <sz val="10"/>
        <color theme="1"/>
        <rFont val="Open Sans Condensed"/>
      </rPr>
      <t xml:space="preserve">, pero el presupuesto y los recursos humanos para su ejecución son limitados. </t>
    </r>
  </si>
  <si>
    <r>
      <t xml:space="preserve">Hay procedimientos transparentes en vigor y la </t>
    </r>
    <r>
      <rPr>
        <b/>
        <sz val="10"/>
        <color theme="1"/>
        <rFont val="Open Sans Condensed"/>
      </rPr>
      <t>participación</t>
    </r>
    <r>
      <rPr>
        <sz val="10"/>
        <color theme="1"/>
        <rFont val="Open Sans Condensed"/>
      </rPr>
      <t xml:space="preserve"> de los grupos vulnerables es </t>
    </r>
    <r>
      <rPr>
        <b/>
        <sz val="10"/>
        <color theme="1"/>
        <rFont val="Open Sans Condensed"/>
      </rPr>
      <t xml:space="preserve">moderada </t>
    </r>
    <r>
      <rPr>
        <sz val="10"/>
        <color theme="1"/>
        <rFont val="Open Sans Condensed"/>
      </rPr>
      <t>(al igual que el presupuesto y los recursos humanos).</t>
    </r>
  </si>
  <si>
    <r>
      <t xml:space="preserve">Se están elaborando </t>
    </r>
    <r>
      <rPr>
        <sz val="10"/>
        <color theme="1"/>
        <rFont val="Open Sans Condensed"/>
      </rPr>
      <t>mecanismos y prácticas para incorporar la perspectiva de género en la gestión de los recursos hídricos.</t>
    </r>
  </si>
  <si>
    <r>
      <t>Existen</t>
    </r>
    <r>
      <rPr>
        <sz val="10"/>
        <color theme="1"/>
        <rFont val="Open Sans Condensed"/>
      </rPr>
      <t xml:space="preserve"> mecanismos para incorporar la perspectiva de género (pero su aplicación, su presupuesto o su seguimiento es limitado).</t>
    </r>
  </si>
  <si>
    <r>
      <t xml:space="preserve">Los objetivos de incorporación de la perspectiva de género se han </t>
    </r>
    <r>
      <rPr>
        <b/>
        <sz val="10"/>
        <color theme="1"/>
        <rFont val="Open Sans Condensed"/>
      </rPr>
      <t>logrado en su mayor parte</t>
    </r>
    <r>
      <rPr>
        <sz val="10"/>
        <color theme="1"/>
        <rFont val="Open Sans Condensed"/>
      </rPr>
      <t xml:space="preserve"> (las actividades se supervisan y se financian de manera adecuada). </t>
    </r>
  </si>
  <si>
    <r>
      <t xml:space="preserve">No </t>
    </r>
    <r>
      <rPr>
        <sz val="10"/>
        <color theme="1"/>
        <rFont val="Open Sans Condensed"/>
      </rPr>
      <t>existe ningún marco institucional para la gestión hídrica transfronteriza.</t>
    </r>
  </si>
  <si>
    <r>
      <t xml:space="preserve">Se están </t>
    </r>
    <r>
      <rPr>
        <b/>
        <sz val="10"/>
        <color theme="1"/>
        <rFont val="Open Sans Condensed"/>
      </rPr>
      <t>desarrollando</t>
    </r>
    <r>
      <rPr>
        <sz val="10"/>
        <color theme="1"/>
        <rFont val="Open Sans Condensed"/>
      </rPr>
      <t xml:space="preserve"> marcos institucionales para la gestión hídrica transfronteriza.</t>
    </r>
  </si>
  <si>
    <r>
      <t xml:space="preserve">Se han </t>
    </r>
    <r>
      <rPr>
        <b/>
        <sz val="10"/>
        <color theme="1"/>
        <rFont val="Open Sans Condensed"/>
      </rPr>
      <t>establecido</t>
    </r>
    <r>
      <rPr>
        <sz val="10"/>
        <color theme="1"/>
        <rFont val="Open Sans Condensed"/>
      </rPr>
      <t xml:space="preserve"> marcos institucionales para la gestión hídrica transfronteriza.</t>
    </r>
  </si>
  <si>
    <r>
      <t xml:space="preserve">El mandato de los marcos institucionales </t>
    </r>
    <r>
      <rPr>
        <b/>
        <sz val="10"/>
        <color theme="1"/>
        <rFont val="Open Sans Condensed"/>
      </rPr>
      <t>se cumple en parte</t>
    </r>
    <r>
      <rPr>
        <sz val="10"/>
        <color theme="1"/>
        <rFont val="Open Sans Condensed"/>
      </rPr>
      <t>.</t>
    </r>
  </si>
  <si>
    <r>
      <t xml:space="preserve">El mandato de los marcos institucionales </t>
    </r>
    <r>
      <rPr>
        <b/>
        <sz val="10"/>
        <color theme="1"/>
        <rFont val="Open Sans Condensed"/>
      </rPr>
      <t>se cumple en su mayor parte</t>
    </r>
    <r>
      <rPr>
        <sz val="10"/>
        <color theme="1"/>
        <rFont val="Open Sans Condensed"/>
      </rPr>
      <t>.</t>
    </r>
  </si>
  <si>
    <r>
      <t xml:space="preserve">El mandato de los marcos institucionales </t>
    </r>
    <r>
      <rPr>
        <b/>
        <sz val="10"/>
        <color theme="1"/>
        <rFont val="Open Sans Condensed"/>
      </rPr>
      <t>se cumple en su totalidad</t>
    </r>
    <r>
      <rPr>
        <sz val="10"/>
        <color theme="1"/>
        <rFont val="Open Sans Condensed"/>
      </rPr>
      <t>.</t>
    </r>
  </si>
  <si>
    <r>
      <t>f. Autoridades administrativas</t>
    </r>
    <r>
      <rPr>
        <sz val="10"/>
        <color rgb="FF000000"/>
        <rFont val="Open Sans Condensed"/>
      </rPr>
      <t xml:space="preserve"> subnacionales</t>
    </r>
    <r>
      <rPr>
        <vertAlign val="superscript"/>
        <sz val="10"/>
        <color rgb="FF000000"/>
        <rFont val="Open Sans Condensed"/>
      </rPr>
      <t>[21]</t>
    </r>
    <r>
      <rPr>
        <sz val="10"/>
        <color rgb="FF000000"/>
        <rFont val="Open Sans Condensed"/>
      </rPr>
      <t xml:space="preserve"> que abanderan la implementación de la GIRH</t>
    </r>
    <r>
      <rPr>
        <vertAlign val="superscript"/>
        <sz val="10"/>
        <color rgb="FF000000"/>
        <rFont val="Open Sans Condensed"/>
      </rPr>
      <t>[22]</t>
    </r>
    <r>
      <rPr>
        <sz val="10"/>
        <color rgb="FF000000"/>
        <rFont val="Open Sans Condensed"/>
      </rPr>
      <t>.</t>
    </r>
  </si>
  <si>
    <r>
      <t>No hay</t>
    </r>
    <r>
      <rPr>
        <sz val="10"/>
        <color theme="1"/>
        <rFont val="Open Sans Condensed"/>
      </rPr>
      <t xml:space="preserve"> ninguna autoridad centrada en el nivel subnacional que se encargue de la gestión de los recursos hídricos.</t>
    </r>
  </si>
  <si>
    <r>
      <t xml:space="preserve">Las autoridades tienen la capacidad de gestionar  eficazmente el seguimiento y la </t>
    </r>
    <r>
      <rPr>
        <b/>
        <sz val="10"/>
        <color theme="1"/>
        <rFont val="Open Sans Condensed"/>
      </rPr>
      <t xml:space="preserve">evaluación </t>
    </r>
    <r>
      <rPr>
        <sz val="10"/>
        <color theme="1"/>
        <rFont val="Open Sans Condensed"/>
      </rPr>
      <t>del plan (o los planes) de la GIRH a intervalos regulares.</t>
    </r>
  </si>
  <si>
    <r>
      <t xml:space="preserve">Las autoridades subnacionales tienen la capacidad de </t>
    </r>
    <r>
      <rPr>
        <b/>
        <sz val="10"/>
        <color theme="1"/>
        <rFont val="Open Sans Condensed"/>
      </rPr>
      <t>ajustar</t>
    </r>
    <r>
      <rPr>
        <sz val="10"/>
        <color theme="1"/>
        <rFont val="Open Sans Condensed"/>
      </rPr>
      <t xml:space="preserve"> los planes de la GIRH de forma eficaz y periódica.</t>
    </r>
  </si>
  <si>
    <r>
      <t>[3]</t>
    </r>
    <r>
      <rPr>
        <sz val="10"/>
        <color theme="1"/>
        <rFont val="Open Sans Condensed"/>
      </rPr>
      <t xml:space="preserve"> El sector privado abarca las empresas y grupos con ánimo de lucro. Entre los actores del sector privado cabe citar a los usuarios del agua (de todos los sectores, por ejemplo, la agricultura, los alimentos y las bebidas, la energía, la fabricación, la minería, etc.); los operadores de servicios de agua y saneamiento; los proveedores de tecnología relacionada con el agua; y los proveedores financieros que participan por medio de inversiones en iniciativas hídricas (definición adaptada de Sustainable Water Partnership (2017)). No incluye al gobierno, la sociedad civil ni las instituciones académicas públicas. Si bien esta pregunta se centra primordialmente en el ámbito nacional, responda pensando en el nivel que sea más oportuno para el contexto de su país. Explíquelo en el apartado «Situación y avances», sin olvidar exponer las diferencias de implementación en los distintos planos. </t>
    </r>
  </si>
  <si>
    <r>
      <t>[17]</t>
    </r>
    <r>
      <rPr>
        <sz val="10"/>
        <color theme="1"/>
        <rFont val="Open Sans Condensed"/>
      </rPr>
      <t xml:space="preserve"> La incorporación de la perspectiva de género consiste en integrar plenamente las consideraciones de género en la planificación, la gestión y la adopción de decisiones en materia de recursos hídricos de forma transversal. Algunos de los mecanismos para incorporar la perspectiva de género son los marcos, las prácticas y los instrumentos diseñados para alcanzar los objetivos de género relacionados con la participación, la voz y la influencia de las mujeres en la gestión de los recursos hídricos. Véase la definición de «Incorporación de la perspectiva de género» que figura en el glosario del anexo A, en la que se incluyen enlaces a la «Lista de verificación sobre la incorporación de la perspectiva de género» (destinada a favorecer el examen de este tema) y a un informe sobre la incorporación de la perspectiva de género en la gestión de los recursos hídricos. Dichos mecanismos pueden tener su origen en el sector del agua o en un nivel más elevado, pero si se aplican principalmente en este nivel, solo se obtendrán puntos en esta pregunta si existen pruebas de que se estén integrando las perspectivas de género en dicho sector. Las diferencias entre la implementación en los niveles nacional, local o transfronterizo pueden detallarse en el apartado «Situación y avances». </t>
    </r>
  </si>
  <si>
    <r>
      <t>[18]</t>
    </r>
    <r>
      <rPr>
        <sz val="10"/>
        <color theme="1"/>
        <rFont val="Open Sans Condensed"/>
      </rPr>
      <t xml:space="preserve"> Los objetivos de incorporación de la perspectiva de género apuntan fundamentalmente a que la participación y la influencia en la gestión de los recursos hídricos sean igualitarias a todos los niveles. Para hacer un seguimiento de la situación, algunas de las opciones son (indique si se ha optado por estas o por otras parecidas en el apartado «Situación y avances»): 1) Que las autoridades que trabajan con los recursos hídricos nombren a un coordinador de género que se encargue de las políticas y las cuestiones en este ámbito; 2) Que haya paridad entre los géneros en los procesos decisorios a todos los niveles (por ejemplo, en reuniones o entre los miembros del comité o la junta); 3) Establecer objetivos y compromisos específicos en materia de género en las estrategias, la planificación y la legislación relacionadas con políticas hídricas; 4) Fomentar la presencia y la función de las asociaciones o grupos de mujeres de la región que reciben asistencia técnica o financiera de manos de organizaciones gubernamentales o no gubernamentales que intervienen en las actividades de gestión de los recursos hídricos; 5) Fijar una asignación presupuestaria y procedimientos para recopilar y analizar datos sobre las poblaciones locales desglosados por género a la hora de planificar programas o proyectos relacionados con el agua, así como la infraestructura; 6) Aplicar medidas para mejorar la paridad y la igualdad entre los géneros de las políticas en materia de recursos humanos de las autoridades. Fuente: adaptación de la carpeta de material para la recopilación de datos sobre el agua desglosados por género del Programa Mundial de la UNESCO de Evaluación de los Recursos Hídricos, 2019.</t>
    </r>
  </si>
  <si>
    <r>
      <t>No existen</t>
    </r>
    <r>
      <rPr>
        <sz val="10"/>
        <color theme="1"/>
        <rFont val="Open Sans Condensed"/>
      </rPr>
      <t xml:space="preserve"> sistemas de seguimiento a nivel nacional.</t>
    </r>
  </si>
  <si>
    <r>
      <t xml:space="preserve">Se utilizan sistemas de seguimiento para una cantidad </t>
    </r>
    <r>
      <rPr>
        <b/>
        <sz val="10"/>
        <color theme="1"/>
        <rFont val="Open Sans Condensed"/>
      </rPr>
      <t>limitada</t>
    </r>
    <r>
      <rPr>
        <sz val="10"/>
        <color theme="1"/>
        <rFont val="Open Sans Condensed"/>
      </rPr>
      <t xml:space="preserve"> de proyectos —o semejantes— puntuales o </t>
    </r>
    <r>
      <rPr>
        <b/>
        <sz val="10"/>
        <color theme="1"/>
        <rFont val="Open Sans Condensed"/>
      </rPr>
      <t>a corto plazo</t>
    </r>
    <r>
      <rPr>
        <sz val="10"/>
        <color theme="1"/>
        <rFont val="Open Sans Condensed"/>
      </rPr>
      <t>.</t>
    </r>
  </si>
  <si>
    <r>
      <t xml:space="preserve">Se lleva a cabo un seguimiento </t>
    </r>
    <r>
      <rPr>
        <b/>
        <sz val="10"/>
        <color theme="1"/>
        <rFont val="Open Sans Condensed"/>
      </rPr>
      <t>a largo plazo</t>
    </r>
    <r>
      <rPr>
        <sz val="10"/>
        <color theme="1"/>
        <rFont val="Open Sans Condensed"/>
      </rPr>
      <t xml:space="preserve"> a escala nacional, pero tanto la cobertura como el uso que le dan las partes interesadas es </t>
    </r>
    <r>
      <rPr>
        <b/>
        <sz val="10"/>
        <color theme="1"/>
        <rFont val="Open Sans Condensed"/>
      </rPr>
      <t>limitado</t>
    </r>
    <r>
      <rPr>
        <sz val="10"/>
        <color theme="1"/>
        <rFont val="Open Sans Condensed"/>
      </rPr>
      <t xml:space="preserve"> </t>
    </r>
  </si>
  <si>
    <r>
      <t xml:space="preserve">Se lleva a cabo un seguimiento </t>
    </r>
    <r>
      <rPr>
        <b/>
        <sz val="10"/>
        <color theme="1"/>
        <rFont val="Open Sans Condensed"/>
      </rPr>
      <t>a largo plazo</t>
    </r>
    <r>
      <rPr>
        <sz val="10"/>
        <color theme="1"/>
        <rFont val="Open Sans Condensed"/>
      </rPr>
      <t xml:space="preserve"> a escala nacional cuya cobertura es </t>
    </r>
    <r>
      <rPr>
        <b/>
        <sz val="10"/>
        <color theme="1"/>
        <rFont val="Open Sans Condensed"/>
      </rPr>
      <t>aceptable</t>
    </r>
    <r>
      <rPr>
        <sz val="10"/>
        <color theme="1"/>
        <rFont val="Open Sans Condensed"/>
      </rPr>
      <t>, pero el uso que le dan las partes interesadas es limitado.</t>
    </r>
  </si>
  <si>
    <r>
      <t xml:space="preserve">Se lleva a cabo un seguimiento a largo plazo a escala nacional cuya cobertura es </t>
    </r>
    <r>
      <rPr>
        <b/>
        <sz val="10"/>
        <color theme="1"/>
        <rFont val="Open Sans Condensed"/>
      </rPr>
      <t xml:space="preserve">muy buena </t>
    </r>
    <r>
      <rPr>
        <sz val="10"/>
        <color theme="1"/>
        <rFont val="Open Sans Condensed"/>
      </rPr>
      <t>y el uso que le dan las partes interesadas es aceptable.</t>
    </r>
  </si>
  <si>
    <r>
      <t xml:space="preserve">Se lleva a cabo un seguimiento a largo plazo a escala nacional y tanto la cobertura como el uso que le dan las partes interesadas </t>
    </r>
    <r>
      <rPr>
        <b/>
        <sz val="10"/>
        <color theme="1"/>
        <rFont val="Open Sans Condensed"/>
      </rPr>
      <t>son magníficos</t>
    </r>
    <r>
      <rPr>
        <sz val="10"/>
        <color theme="1"/>
        <rFont val="Open Sans Condensed"/>
      </rPr>
      <t xml:space="preserve">. </t>
    </r>
  </si>
  <si>
    <r>
      <t>No</t>
    </r>
    <r>
      <rPr>
        <sz val="10"/>
        <color theme="1"/>
        <rFont val="Open Sans Condensed"/>
      </rPr>
      <t xml:space="preserve"> se utiliza ningún instrumento de gestión.</t>
    </r>
  </si>
  <si>
    <r>
      <t xml:space="preserve">El uso de instrumentos de gestión es </t>
    </r>
    <r>
      <rPr>
        <b/>
        <sz val="10"/>
        <color theme="1"/>
        <rFont val="Open Sans Condensed"/>
      </rPr>
      <t>limitado</t>
    </r>
    <r>
      <rPr>
        <sz val="10"/>
        <color theme="1"/>
        <rFont val="Open Sans Condensed"/>
      </rPr>
      <t xml:space="preserve"> y se limita a proyectos —o semejantes—</t>
    </r>
    <r>
      <rPr>
        <b/>
        <sz val="10"/>
        <color theme="1"/>
        <rFont val="Open Sans Condensed"/>
      </rPr>
      <t xml:space="preserve"> a corto plazo </t>
    </r>
    <r>
      <rPr>
        <sz val="10"/>
        <color theme="1"/>
        <rFont val="Open Sans Condensed"/>
      </rPr>
      <t xml:space="preserve">o puntuales. </t>
    </r>
  </si>
  <si>
    <r>
      <t>Algunos</t>
    </r>
    <r>
      <rPr>
        <sz val="10"/>
        <color theme="1"/>
        <rFont val="Open Sans Condensed"/>
      </rPr>
      <t xml:space="preserve"> instrumentos de gestión se emplean más </t>
    </r>
    <r>
      <rPr>
        <b/>
        <sz val="10"/>
        <color theme="1"/>
        <rFont val="Open Sans Condensed"/>
      </rPr>
      <t>a largo plazo</t>
    </r>
    <r>
      <rPr>
        <sz val="10"/>
        <color theme="1"/>
        <rFont val="Open Sans Condensed"/>
      </rPr>
      <t xml:space="preserve">, pero la cobertura de la que disfrutan los usuarios del agua y que se ofrece a lo largo y ancho del país es </t>
    </r>
    <r>
      <rPr>
        <b/>
        <sz val="10"/>
        <color theme="1"/>
        <rFont val="Open Sans Condensed"/>
      </rPr>
      <t>limitada</t>
    </r>
    <r>
      <rPr>
        <sz val="10"/>
        <color theme="1"/>
        <rFont val="Open Sans Condensed"/>
      </rPr>
      <t xml:space="preserve">. </t>
    </r>
  </si>
  <si>
    <r>
      <t xml:space="preserve">Los instrumentos de gestión se emplean </t>
    </r>
    <r>
      <rPr>
        <b/>
        <sz val="10"/>
        <color theme="1"/>
        <rFont val="Open Sans Condensed"/>
      </rPr>
      <t xml:space="preserve">a largo plazo </t>
    </r>
    <r>
      <rPr>
        <sz val="10"/>
        <color theme="1"/>
        <rFont val="Open Sans Condensed"/>
      </rPr>
      <t xml:space="preserve">y la cobertura de la que disfrutan los usuarios del agua y que se ofrece a lo largo y ancho del país es </t>
    </r>
    <r>
      <rPr>
        <b/>
        <sz val="10"/>
        <color theme="1"/>
        <rFont val="Open Sans Condensed"/>
      </rPr>
      <t>aceptable</t>
    </r>
    <r>
      <rPr>
        <sz val="10"/>
        <color theme="1"/>
        <rFont val="Open Sans Condensed"/>
      </rPr>
      <t xml:space="preserve">. </t>
    </r>
  </si>
  <si>
    <r>
      <t xml:space="preserve">Los instrumentos de gestión se emplean a largo plazo, son </t>
    </r>
    <r>
      <rPr>
        <b/>
        <sz val="10"/>
        <color theme="1"/>
        <rFont val="Open Sans Condensed"/>
      </rPr>
      <t>eficaces</t>
    </r>
    <r>
      <rPr>
        <sz val="10"/>
        <color theme="1"/>
        <rFont val="Open Sans Condensed"/>
      </rPr>
      <t xml:space="preserve"> y la cobertura de la que disfrutan los usuarios del agua y que se ofrece a lo largo y ancho del país es </t>
    </r>
    <r>
      <rPr>
        <b/>
        <sz val="10"/>
        <color theme="1"/>
        <rFont val="Open Sans Condensed"/>
      </rPr>
      <t>muy buena</t>
    </r>
    <r>
      <rPr>
        <sz val="10"/>
        <color theme="1"/>
        <rFont val="Open Sans Condensed"/>
      </rPr>
      <t xml:space="preserve">. </t>
    </r>
  </si>
  <si>
    <r>
      <t xml:space="preserve">Los instrumentos de gestión se emplean a largo plazo, son </t>
    </r>
    <r>
      <rPr>
        <b/>
        <sz val="10"/>
        <color theme="1"/>
        <rFont val="Open Sans Condensed"/>
      </rPr>
      <t>muy eficaces</t>
    </r>
    <r>
      <rPr>
        <sz val="10"/>
        <color theme="1"/>
        <rFont val="Open Sans Condensed"/>
      </rPr>
      <t xml:space="preserve"> y la cobertura de la que disfrutan los usuarios del agua y que se ofrece a lo largo y ancho del país es </t>
    </r>
    <r>
      <rPr>
        <b/>
        <sz val="10"/>
        <color theme="1"/>
        <rFont val="Open Sans Condensed"/>
      </rPr>
      <t>magnífica</t>
    </r>
    <r>
      <rPr>
        <sz val="10"/>
        <color theme="1"/>
        <rFont val="Open Sans Condensed"/>
      </rPr>
      <t xml:space="preserve">. </t>
    </r>
  </si>
  <si>
    <r>
      <t>Algunos</t>
    </r>
    <r>
      <rPr>
        <sz val="10"/>
        <color theme="1"/>
        <rFont val="Open Sans Condensed"/>
      </rPr>
      <t xml:space="preserve"> instrumentos de gestión se emplean más </t>
    </r>
    <r>
      <rPr>
        <b/>
        <sz val="10"/>
        <color theme="1"/>
        <rFont val="Open Sans Condensed"/>
      </rPr>
      <t>a largo plazo</t>
    </r>
    <r>
      <rPr>
        <sz val="10"/>
        <color theme="1"/>
        <rFont val="Open Sans Condensed"/>
      </rPr>
      <t xml:space="preserve">, pero la cobertura de la que disfrutan los sectores y que se ofrece a lo largo y ancho del país es </t>
    </r>
    <r>
      <rPr>
        <b/>
        <sz val="10"/>
        <color theme="1"/>
        <rFont val="Open Sans Condensed"/>
      </rPr>
      <t>limitada</t>
    </r>
    <r>
      <rPr>
        <sz val="10"/>
        <color theme="1"/>
        <rFont val="Open Sans Condensed"/>
      </rPr>
      <t xml:space="preserve">. </t>
    </r>
  </si>
  <si>
    <r>
      <t xml:space="preserve">Los instrumentos de gestión se emplean </t>
    </r>
    <r>
      <rPr>
        <b/>
        <sz val="10"/>
        <color theme="1"/>
        <rFont val="Open Sans Condensed"/>
      </rPr>
      <t xml:space="preserve">a largo plazo </t>
    </r>
    <r>
      <rPr>
        <sz val="10"/>
        <color theme="1"/>
        <rFont val="Open Sans Condensed"/>
      </rPr>
      <t xml:space="preserve">y la cobertura de la que disfrutan los sectores y que se ofrece a lo largo y ancho del país es </t>
    </r>
    <r>
      <rPr>
        <b/>
        <sz val="10"/>
        <color theme="1"/>
        <rFont val="Open Sans Condensed"/>
      </rPr>
      <t>aceptable</t>
    </r>
    <r>
      <rPr>
        <sz val="10"/>
        <color theme="1"/>
        <rFont val="Open Sans Condensed"/>
      </rPr>
      <t xml:space="preserve">. </t>
    </r>
  </si>
  <si>
    <r>
      <t xml:space="preserve">Los instrumentos de gestión se emplean a largo plazo, son </t>
    </r>
    <r>
      <rPr>
        <b/>
        <sz val="10"/>
        <color theme="1"/>
        <rFont val="Open Sans Condensed"/>
      </rPr>
      <t>eficaces</t>
    </r>
    <r>
      <rPr>
        <sz val="10"/>
        <color theme="1"/>
        <rFont val="Open Sans Condensed"/>
      </rPr>
      <t xml:space="preserve"> y la cobertura de la que disfrutan los sectores y que se ofrece a lo largo y ancho del país es </t>
    </r>
    <r>
      <rPr>
        <b/>
        <sz val="10"/>
        <color theme="1"/>
        <rFont val="Open Sans Condensed"/>
      </rPr>
      <t>muy buena</t>
    </r>
    <r>
      <rPr>
        <sz val="10"/>
        <color theme="1"/>
        <rFont val="Open Sans Condensed"/>
      </rPr>
      <t xml:space="preserve">. </t>
    </r>
  </si>
  <si>
    <r>
      <t xml:space="preserve">Los instrumentos de gestión se emplean a largo plazo, son </t>
    </r>
    <r>
      <rPr>
        <b/>
        <sz val="10"/>
        <color theme="1"/>
        <rFont val="Open Sans Condensed"/>
      </rPr>
      <t>muy eficaces</t>
    </r>
    <r>
      <rPr>
        <sz val="10"/>
        <color theme="1"/>
        <rFont val="Open Sans Condensed"/>
      </rPr>
      <t xml:space="preserve"> y la cobertura de la que disfrutan los sectores y que se ofrece a lo largo y ancho del país es </t>
    </r>
    <r>
      <rPr>
        <b/>
        <sz val="10"/>
        <color theme="1"/>
        <rFont val="Open Sans Condensed"/>
      </rPr>
      <t>magnífica</t>
    </r>
    <r>
      <rPr>
        <sz val="10"/>
        <color theme="1"/>
        <rFont val="Open Sans Condensed"/>
      </rPr>
      <t xml:space="preserve">. </t>
    </r>
  </si>
  <si>
    <r>
      <t>Algunos</t>
    </r>
    <r>
      <rPr>
        <sz val="10"/>
        <color theme="1"/>
        <rFont val="Open Sans Condensed"/>
      </rPr>
      <t xml:space="preserve"> instrumentos de gestión se emplean más </t>
    </r>
    <r>
      <rPr>
        <b/>
        <sz val="10"/>
        <color theme="1"/>
        <rFont val="Open Sans Condensed"/>
      </rPr>
      <t>a largo plazo</t>
    </r>
    <r>
      <rPr>
        <sz val="10"/>
        <color theme="1"/>
        <rFont val="Open Sans Condensed"/>
      </rPr>
      <t xml:space="preserve">, pero la cobertura en distintos tipos de ecosistema y que se ofrece a lo largo y ancho del país es </t>
    </r>
    <r>
      <rPr>
        <b/>
        <sz val="10"/>
        <color theme="1"/>
        <rFont val="Open Sans Condensed"/>
      </rPr>
      <t>limitada</t>
    </r>
    <r>
      <rPr>
        <sz val="10"/>
        <color theme="1"/>
        <rFont val="Open Sans Condensed"/>
      </rPr>
      <t>.</t>
    </r>
  </si>
  <si>
    <r>
      <t xml:space="preserve">Los instrumentos de gestión se emplean </t>
    </r>
    <r>
      <rPr>
        <b/>
        <sz val="10"/>
        <color theme="1"/>
        <rFont val="Open Sans Condensed"/>
      </rPr>
      <t xml:space="preserve">a largo plazo </t>
    </r>
    <r>
      <rPr>
        <sz val="10"/>
        <color theme="1"/>
        <rFont val="Open Sans Condensed"/>
      </rPr>
      <t xml:space="preserve">y la cobertura en distintos tipos de ecosistema y que se ofrece a lo largo y ancho del país es </t>
    </r>
    <r>
      <rPr>
        <b/>
        <sz val="10"/>
        <color theme="1"/>
        <rFont val="Open Sans Condensed"/>
      </rPr>
      <t>aceptable</t>
    </r>
    <r>
      <rPr>
        <sz val="10"/>
        <color theme="1"/>
        <rFont val="Open Sans Condensed"/>
      </rPr>
      <t>. Las necesidades hídricas ambientales se analizan en algunos casos.</t>
    </r>
  </si>
  <si>
    <r>
      <t xml:space="preserve">Los instrumentos de gestión se emplean a largo plazo, son </t>
    </r>
    <r>
      <rPr>
        <b/>
        <sz val="10"/>
        <color theme="1"/>
        <rFont val="Open Sans Condensed"/>
      </rPr>
      <t>eficaces</t>
    </r>
    <r>
      <rPr>
        <sz val="10"/>
        <color theme="1"/>
        <rFont val="Open Sans Condensed"/>
      </rPr>
      <t xml:space="preserve"> y la cobertura en distintos tipos de ecosistema y que se ofrece a lo largo y ancho del país es </t>
    </r>
    <r>
      <rPr>
        <b/>
        <sz val="10"/>
        <color theme="1"/>
        <rFont val="Open Sans Condensed"/>
      </rPr>
      <t>muy buena</t>
    </r>
    <r>
      <rPr>
        <sz val="10"/>
        <color theme="1"/>
        <rFont val="Open Sans Condensed"/>
      </rPr>
      <t xml:space="preserve">. Las necesidades hídricas ambientales se analizan en la mayor parte del país. </t>
    </r>
  </si>
  <si>
    <r>
      <t xml:space="preserve">Los instrumentos de gestión se emplean a largo plazo, son </t>
    </r>
    <r>
      <rPr>
        <b/>
        <sz val="10"/>
        <color theme="1"/>
        <rFont val="Open Sans Condensed"/>
      </rPr>
      <t>muy eficaces</t>
    </r>
    <r>
      <rPr>
        <sz val="10"/>
        <color theme="1"/>
        <rFont val="Open Sans Condensed"/>
      </rPr>
      <t xml:space="preserve"> y la cobertura en distintos tipos de ecosistema y que se ofrece a lo largo y ancho del país es </t>
    </r>
    <r>
      <rPr>
        <b/>
        <sz val="10"/>
        <color theme="1"/>
        <rFont val="Open Sans Condensed"/>
      </rPr>
      <t>magnífica</t>
    </r>
    <r>
      <rPr>
        <sz val="10"/>
        <color theme="1"/>
        <rFont val="Open Sans Condensed"/>
      </rPr>
      <t>. Las necesidades hídricas ambientales se analizan en todo el país.</t>
    </r>
  </si>
  <si>
    <r>
      <t>Algunos</t>
    </r>
    <r>
      <rPr>
        <sz val="10"/>
        <color theme="1"/>
        <rFont val="Open Sans Condensed"/>
      </rPr>
      <t xml:space="preserve"> instrumentos de gestión se emplean más </t>
    </r>
    <r>
      <rPr>
        <b/>
        <sz val="10"/>
        <color theme="1"/>
        <rFont val="Open Sans Condensed"/>
      </rPr>
      <t>a largo plazo</t>
    </r>
    <r>
      <rPr>
        <sz val="10"/>
        <color theme="1"/>
        <rFont val="Open Sans Condensed"/>
      </rPr>
      <t xml:space="preserve">, pero la cobertura en zonas de riesgo es </t>
    </r>
    <r>
      <rPr>
        <b/>
        <sz val="10"/>
        <color theme="1"/>
        <rFont val="Open Sans Condensed"/>
      </rPr>
      <t>limitada</t>
    </r>
    <r>
      <rPr>
        <sz val="10"/>
        <color theme="1"/>
        <rFont val="Open Sans Condensed"/>
      </rPr>
      <t xml:space="preserve">. </t>
    </r>
  </si>
  <si>
    <r>
      <t xml:space="preserve">Los instrumentos de gestión se emplean </t>
    </r>
    <r>
      <rPr>
        <b/>
        <sz val="10"/>
        <color theme="1"/>
        <rFont val="Open Sans Condensed"/>
      </rPr>
      <t xml:space="preserve">a largo plazo </t>
    </r>
    <r>
      <rPr>
        <sz val="10"/>
        <color theme="1"/>
        <rFont val="Open Sans Condensed"/>
      </rPr>
      <t xml:space="preserve">y la cobertura de zonas y grupos de riesgo es </t>
    </r>
    <r>
      <rPr>
        <b/>
        <sz val="10"/>
        <color theme="1"/>
        <rFont val="Open Sans Condensed"/>
      </rPr>
      <t>aceptable</t>
    </r>
    <r>
      <rPr>
        <sz val="10"/>
        <color theme="1"/>
        <rFont val="Open Sans Condensed"/>
      </rPr>
      <t>.</t>
    </r>
  </si>
  <si>
    <r>
      <t xml:space="preserve">Los instrumentos de gestión se emplean a largo plazo, son </t>
    </r>
    <r>
      <rPr>
        <b/>
        <sz val="10"/>
        <color theme="1"/>
        <rFont val="Open Sans Condensed"/>
      </rPr>
      <t>eficaces</t>
    </r>
    <r>
      <rPr>
        <sz val="10"/>
        <color theme="1"/>
        <rFont val="Open Sans Condensed"/>
      </rPr>
      <t xml:space="preserve"> y la cobertura de zonas y grupos de riesgo es </t>
    </r>
    <r>
      <rPr>
        <b/>
        <sz val="10"/>
        <color theme="1"/>
        <rFont val="Open Sans Condensed"/>
      </rPr>
      <t>muy buena</t>
    </r>
    <r>
      <rPr>
        <sz val="10"/>
        <color theme="1"/>
        <rFont val="Open Sans Condensed"/>
      </rPr>
      <t xml:space="preserve">. </t>
    </r>
  </si>
  <si>
    <r>
      <t xml:space="preserve">Los instrumentos de gestión se emplean a largo plazo, son </t>
    </r>
    <r>
      <rPr>
        <b/>
        <sz val="10"/>
        <color theme="1"/>
        <rFont val="Open Sans Condensed"/>
      </rPr>
      <t>muy eficaces</t>
    </r>
    <r>
      <rPr>
        <sz val="10"/>
        <color theme="1"/>
        <rFont val="Open Sans Condensed"/>
      </rPr>
      <t xml:space="preserve"> y la cobertura de zonas y grupos de riesgo es </t>
    </r>
    <r>
      <rPr>
        <b/>
        <sz val="10"/>
        <color theme="1"/>
        <rFont val="Open Sans Condensed"/>
      </rPr>
      <t>magnífica</t>
    </r>
    <r>
      <rPr>
        <sz val="10"/>
        <color theme="1"/>
        <rFont val="Open Sans Condensed"/>
      </rPr>
      <t xml:space="preserve">. </t>
    </r>
  </si>
  <si>
    <r>
      <t>No</t>
    </r>
    <r>
      <rPr>
        <sz val="10"/>
        <color theme="1"/>
        <rFont val="Open Sans Condensed"/>
      </rPr>
      <t xml:space="preserve"> se utiliza ningún instrumento de gestión en el nivel de las cuencas. </t>
    </r>
  </si>
  <si>
    <r>
      <t xml:space="preserve">El uso de instrumentos de gestión en el nivel de las cuencas es </t>
    </r>
    <r>
      <rPr>
        <b/>
        <sz val="10"/>
        <color theme="1"/>
        <rFont val="Open Sans Condensed"/>
      </rPr>
      <t>limitado</t>
    </r>
    <r>
      <rPr>
        <sz val="10"/>
        <color theme="1"/>
        <rFont val="Open Sans Condensed"/>
      </rPr>
      <t xml:space="preserve"> y se limita a proyectos</t>
    </r>
    <r>
      <rPr>
        <b/>
        <sz val="10"/>
        <color theme="1"/>
        <rFont val="Open Sans Condensed"/>
      </rPr>
      <t xml:space="preserve"> a corto plazo </t>
    </r>
    <r>
      <rPr>
        <sz val="10"/>
        <color theme="1"/>
        <rFont val="Open Sans Condensed"/>
      </rPr>
      <t>o puntuales.</t>
    </r>
  </si>
  <si>
    <r>
      <t>Algunos</t>
    </r>
    <r>
      <rPr>
        <sz val="10"/>
        <color theme="1"/>
        <rFont val="Open Sans Condensed"/>
      </rPr>
      <t xml:space="preserve"> instrumentos de gestión en el nivel de las cuencas se emplean más </t>
    </r>
    <r>
      <rPr>
        <b/>
        <sz val="10"/>
        <color theme="1"/>
        <rFont val="Open Sans Condensed"/>
      </rPr>
      <t>a largo plazo</t>
    </r>
    <r>
      <rPr>
        <sz val="10"/>
        <color theme="1"/>
        <rFont val="Open Sans Condensed"/>
      </rPr>
      <t xml:space="preserve">, pero la cobertura geográfica y el abanico de partes interesadas que hacen uso de ellos son </t>
    </r>
    <r>
      <rPr>
        <b/>
        <sz val="10"/>
        <color theme="1"/>
        <rFont val="Open Sans Condensed"/>
      </rPr>
      <t>limitados</t>
    </r>
    <r>
      <rPr>
        <sz val="10"/>
        <color theme="1"/>
        <rFont val="Open Sans Condensed"/>
      </rPr>
      <t xml:space="preserve">. </t>
    </r>
  </si>
  <si>
    <r>
      <t xml:space="preserve">Los instrumentos de gestión en el nivel de las cuencas se emplean más </t>
    </r>
    <r>
      <rPr>
        <b/>
        <sz val="10"/>
        <color theme="1"/>
        <rFont val="Open Sans Condensed"/>
      </rPr>
      <t>a largo plazo</t>
    </r>
    <r>
      <rPr>
        <sz val="10"/>
        <color theme="1"/>
        <rFont val="Open Sans Condensed"/>
      </rPr>
      <t xml:space="preserve">, y la cobertura geográfica y el abanico de partes interesadas que hacen uso de ellos son </t>
    </r>
    <r>
      <rPr>
        <b/>
        <sz val="10"/>
        <color theme="1"/>
        <rFont val="Open Sans Condensed"/>
      </rPr>
      <t>aceptables</t>
    </r>
    <r>
      <rPr>
        <sz val="10"/>
        <color theme="1"/>
        <rFont val="Open Sans Condensed"/>
      </rPr>
      <t xml:space="preserve">. </t>
    </r>
  </si>
  <si>
    <r>
      <t xml:space="preserve">Los instrumentos de gestión en el nivel de las cuencas se emplean más a largo plazo, los resultados son </t>
    </r>
    <r>
      <rPr>
        <b/>
        <sz val="10"/>
        <color theme="1"/>
        <rFont val="Open Sans Condensed"/>
      </rPr>
      <t>eficaces</t>
    </r>
    <r>
      <rPr>
        <sz val="10"/>
        <color theme="1"/>
        <rFont val="Open Sans Condensed"/>
      </rPr>
      <t>,</t>
    </r>
    <r>
      <rPr>
        <b/>
        <sz val="10"/>
        <color theme="1"/>
        <rFont val="Open Sans Condensed"/>
      </rPr>
      <t xml:space="preserve"> </t>
    </r>
    <r>
      <rPr>
        <sz val="10"/>
        <color theme="1"/>
        <rFont val="Open Sans Condensed"/>
      </rPr>
      <t xml:space="preserve">y la cobertura geográfica y el abanico de partes interesadas que hacen uso de ellos son </t>
    </r>
    <r>
      <rPr>
        <b/>
        <sz val="10"/>
        <color theme="1"/>
        <rFont val="Open Sans Condensed"/>
      </rPr>
      <t>muy buenos</t>
    </r>
    <r>
      <rPr>
        <sz val="10"/>
        <color theme="1"/>
        <rFont val="Open Sans Condensed"/>
      </rPr>
      <t>.</t>
    </r>
  </si>
  <si>
    <r>
      <t xml:space="preserve">Los instrumentos de gestión en el nivel de las cuencas se emplean más a largo plazo, los resultados son </t>
    </r>
    <r>
      <rPr>
        <b/>
        <sz val="10"/>
        <color theme="1"/>
        <rFont val="Open Sans Condensed"/>
      </rPr>
      <t xml:space="preserve">muy eficaces, </t>
    </r>
    <r>
      <rPr>
        <sz val="10"/>
        <color theme="1"/>
        <rFont val="Open Sans Condensed"/>
      </rPr>
      <t xml:space="preserve">y la cobertura geográfica y el abanico de partes interesadas que hacen uso de ellos son </t>
    </r>
    <r>
      <rPr>
        <b/>
        <sz val="10"/>
        <color theme="1"/>
        <rFont val="Open Sans Condensed"/>
      </rPr>
      <t>magníficos</t>
    </r>
    <r>
      <rPr>
        <sz val="10"/>
        <color theme="1"/>
        <rFont val="Open Sans Condensed"/>
      </rPr>
      <t xml:space="preserve">. </t>
    </r>
  </si>
  <si>
    <r>
      <t>No</t>
    </r>
    <r>
      <rPr>
        <sz val="10"/>
        <color theme="1"/>
        <rFont val="Open Sans Condensed"/>
      </rPr>
      <t xml:space="preserve"> se utiliza ningún instrumento de gestión en el nivel de los acuíferos. </t>
    </r>
  </si>
  <si>
    <r>
      <t xml:space="preserve">El uso de instrumentos de gestión en el nivel de los acuíferos es </t>
    </r>
    <r>
      <rPr>
        <b/>
        <sz val="10"/>
        <color theme="1"/>
        <rFont val="Open Sans Condensed"/>
      </rPr>
      <t>limitado</t>
    </r>
    <r>
      <rPr>
        <sz val="10"/>
        <color theme="1"/>
        <rFont val="Open Sans Condensed"/>
      </rPr>
      <t xml:space="preserve"> y se limita a proyectos</t>
    </r>
    <r>
      <rPr>
        <b/>
        <sz val="10"/>
        <color theme="1"/>
        <rFont val="Open Sans Condensed"/>
      </rPr>
      <t xml:space="preserve"> a corto plazo </t>
    </r>
    <r>
      <rPr>
        <sz val="10"/>
        <color theme="1"/>
        <rFont val="Open Sans Condensed"/>
      </rPr>
      <t>o puntuales.</t>
    </r>
  </si>
  <si>
    <r>
      <t>Algunos</t>
    </r>
    <r>
      <rPr>
        <sz val="10"/>
        <color theme="1"/>
        <rFont val="Open Sans Condensed"/>
      </rPr>
      <t xml:space="preserve"> instrumentos de gestión en el nivel de los acuíferos se emplean más </t>
    </r>
    <r>
      <rPr>
        <b/>
        <sz val="10"/>
        <color theme="1"/>
        <rFont val="Open Sans Condensed"/>
      </rPr>
      <t>a largo plazo</t>
    </r>
    <r>
      <rPr>
        <sz val="10"/>
        <color theme="1"/>
        <rFont val="Open Sans Condensed"/>
      </rPr>
      <t xml:space="preserve">, pero la cobertura geográfica y el abanico de partes interesadas que hacen uso de ellos son </t>
    </r>
    <r>
      <rPr>
        <b/>
        <sz val="10"/>
        <color theme="1"/>
        <rFont val="Open Sans Condensed"/>
      </rPr>
      <t>limitados</t>
    </r>
    <r>
      <rPr>
        <sz val="10"/>
        <color theme="1"/>
        <rFont val="Open Sans Condensed"/>
      </rPr>
      <t xml:space="preserve">. </t>
    </r>
  </si>
  <si>
    <r>
      <t xml:space="preserve">Los instrumentos de gestión en el nivel de los acuíferos se emplean más </t>
    </r>
    <r>
      <rPr>
        <b/>
        <sz val="10"/>
        <color theme="1"/>
        <rFont val="Open Sans Condensed"/>
      </rPr>
      <t>a largo plazo,</t>
    </r>
    <r>
      <rPr>
        <sz val="10"/>
        <color theme="1"/>
        <rFont val="Open Sans Condensed"/>
      </rPr>
      <t xml:space="preserve"> y la cobertura geográfica y el abanico de partes interesadas que hacen uso de ellos son </t>
    </r>
    <r>
      <rPr>
        <b/>
        <sz val="10"/>
        <color theme="1"/>
        <rFont val="Open Sans Condensed"/>
      </rPr>
      <t>aceptables</t>
    </r>
    <r>
      <rPr>
        <sz val="10"/>
        <color theme="1"/>
        <rFont val="Open Sans Condensed"/>
      </rPr>
      <t xml:space="preserve">. </t>
    </r>
  </si>
  <si>
    <r>
      <t xml:space="preserve">Los instrumentos de gestión en el nivel de los acuíferos se emplean más </t>
    </r>
    <r>
      <rPr>
        <b/>
        <sz val="10"/>
        <color theme="1"/>
        <rFont val="Open Sans Condensed"/>
      </rPr>
      <t>a largo plazo</t>
    </r>
    <r>
      <rPr>
        <sz val="10"/>
        <color theme="1"/>
        <rFont val="Open Sans Condensed"/>
      </rPr>
      <t xml:space="preserve">, los resultados son </t>
    </r>
    <r>
      <rPr>
        <b/>
        <sz val="10"/>
        <color theme="1"/>
        <rFont val="Open Sans Condensed"/>
      </rPr>
      <t xml:space="preserve">eficaces, </t>
    </r>
    <r>
      <rPr>
        <sz val="10"/>
        <color theme="1"/>
        <rFont val="Open Sans Condensed"/>
      </rPr>
      <t xml:space="preserve">y la cobertura geográfica y el abanico de partes interesadas que hacen uso de ellos son </t>
    </r>
    <r>
      <rPr>
        <b/>
        <sz val="10"/>
        <color theme="1"/>
        <rFont val="Open Sans Condensed"/>
      </rPr>
      <t>muy buenos</t>
    </r>
    <r>
      <rPr>
        <sz val="10"/>
        <color theme="1"/>
        <rFont val="Open Sans Condensed"/>
      </rPr>
      <t>.</t>
    </r>
  </si>
  <si>
    <r>
      <t>Los instrumentos de gestión en el nivel de los acuíferos se emplean más</t>
    </r>
    <r>
      <rPr>
        <b/>
        <sz val="10"/>
        <color theme="1"/>
        <rFont val="Open Sans Condensed"/>
      </rPr>
      <t xml:space="preserve"> a largo plazo</t>
    </r>
    <r>
      <rPr>
        <sz val="10"/>
        <color theme="1"/>
        <rFont val="Open Sans Condensed"/>
      </rPr>
      <t xml:space="preserve">, los resultados son </t>
    </r>
    <r>
      <rPr>
        <b/>
        <sz val="10"/>
        <color theme="1"/>
        <rFont val="Open Sans Condensed"/>
      </rPr>
      <t xml:space="preserve">muy eficaces, </t>
    </r>
    <r>
      <rPr>
        <sz val="10"/>
        <color theme="1"/>
        <rFont val="Open Sans Condensed"/>
      </rPr>
      <t xml:space="preserve">y la cobertura geográfica y el abanico de partes interesadas que hacen uso de ellos son </t>
    </r>
    <r>
      <rPr>
        <b/>
        <sz val="10"/>
        <color theme="1"/>
        <rFont val="Open Sans Condensed"/>
      </rPr>
      <t>magníficos</t>
    </r>
    <r>
      <rPr>
        <sz val="10"/>
        <color theme="1"/>
        <rFont val="Open Sans Condensed"/>
      </rPr>
      <t xml:space="preserve">. </t>
    </r>
  </si>
  <si>
    <r>
      <t>No</t>
    </r>
    <r>
      <rPr>
        <sz val="10"/>
        <color theme="1"/>
        <rFont val="Open Sans Condensed"/>
      </rPr>
      <t xml:space="preserve"> se difunde información.</t>
    </r>
  </si>
  <si>
    <r>
      <t xml:space="preserve">La difusión de información es </t>
    </r>
    <r>
      <rPr>
        <b/>
        <sz val="10"/>
        <color theme="1"/>
        <rFont val="Open Sans Condensed"/>
      </rPr>
      <t>limitada</t>
    </r>
    <r>
      <rPr>
        <sz val="10"/>
        <color theme="1"/>
        <rFont val="Open Sans Condensed"/>
      </rPr>
      <t xml:space="preserve"> y </t>
    </r>
    <r>
      <rPr>
        <b/>
        <sz val="10"/>
        <color theme="1"/>
        <rFont val="Open Sans Condensed"/>
      </rPr>
      <t>según las circunstancias del caso</t>
    </r>
    <r>
      <rPr>
        <sz val="10"/>
        <color theme="1"/>
        <rFont val="Open Sans Condensed"/>
      </rPr>
      <t xml:space="preserve">. </t>
    </r>
  </si>
  <si>
    <r>
      <t>Existen</t>
    </r>
    <r>
      <rPr>
        <sz val="10"/>
        <color theme="1"/>
        <rFont val="Open Sans Condensed"/>
      </rPr>
      <t xml:space="preserve"> acuerdos de intercambio de información a más </t>
    </r>
    <r>
      <rPr>
        <b/>
        <sz val="10"/>
        <color theme="1"/>
        <rFont val="Open Sans Condensed"/>
      </rPr>
      <t>largo plazo</t>
    </r>
    <r>
      <rPr>
        <sz val="10"/>
        <color theme="1"/>
        <rFont val="Open Sans Condensed"/>
      </rPr>
      <t xml:space="preserve"> entre los principales proveedores de datos y los usuarios.</t>
    </r>
  </si>
  <si>
    <r>
      <t xml:space="preserve">Los acuerdos de intercambio de información se </t>
    </r>
    <r>
      <rPr>
        <b/>
        <sz val="10"/>
        <color theme="1"/>
        <rFont val="Open Sans Condensed"/>
      </rPr>
      <t xml:space="preserve">adoptan </t>
    </r>
    <r>
      <rPr>
        <sz val="10"/>
        <color theme="1"/>
        <rFont val="Open Sans Condensed"/>
      </rPr>
      <t>a más</t>
    </r>
    <r>
      <rPr>
        <b/>
        <sz val="10"/>
        <color theme="1"/>
        <rFont val="Open Sans Condensed"/>
      </rPr>
      <t xml:space="preserve"> largo plazo </t>
    </r>
    <r>
      <rPr>
        <sz val="10"/>
        <color theme="1"/>
        <rFont val="Open Sans Condensed"/>
      </rPr>
      <t xml:space="preserve">y la cobertura de la que disfrutan los sectores y que se ofrece a lo largo y ancho del país es </t>
    </r>
    <r>
      <rPr>
        <b/>
        <sz val="10"/>
        <color theme="1"/>
        <rFont val="Open Sans Condensed"/>
      </rPr>
      <t>aceptable</t>
    </r>
    <r>
      <rPr>
        <sz val="10"/>
        <color theme="1"/>
        <rFont val="Open Sans Condensed"/>
      </rPr>
      <t xml:space="preserve">. </t>
    </r>
  </si>
  <si>
    <r>
      <t>Los acuerdos de intercambio de información se adoptan a más</t>
    </r>
    <r>
      <rPr>
        <b/>
        <sz val="10"/>
        <color theme="1"/>
        <rFont val="Open Sans Condensed"/>
      </rPr>
      <t xml:space="preserve"> largo plazo </t>
    </r>
    <r>
      <rPr>
        <sz val="10"/>
        <color theme="1"/>
        <rFont val="Open Sans Condensed"/>
      </rPr>
      <t xml:space="preserve">y la cobertura de la que disfrutan los sectores y que se ofrece a lo largo y ancho del país es </t>
    </r>
    <r>
      <rPr>
        <b/>
        <sz val="10"/>
        <color theme="1"/>
        <rFont val="Open Sans Condensed"/>
      </rPr>
      <t>muy buena</t>
    </r>
    <r>
      <rPr>
        <sz val="10"/>
        <color theme="1"/>
        <rFont val="Open Sans Condensed"/>
      </rPr>
      <t xml:space="preserve">. </t>
    </r>
  </si>
  <si>
    <r>
      <t xml:space="preserve">d. Intercambio de información transfronteriza </t>
    </r>
    <r>
      <rPr>
        <b/>
        <u/>
        <sz val="10"/>
        <color rgb="FF000000"/>
        <rFont val="Open Sans Condensed"/>
      </rPr>
      <t>entre</t>
    </r>
    <r>
      <rPr>
        <b/>
        <sz val="10"/>
        <color rgb="FF000000"/>
        <rFont val="Open Sans Condensed"/>
      </rPr>
      <t xml:space="preserve"> países.</t>
    </r>
  </si>
  <si>
    <r>
      <t xml:space="preserve">La difusión de información es </t>
    </r>
    <r>
      <rPr>
        <b/>
        <sz val="10"/>
        <color theme="1"/>
        <rFont val="Open Sans Condensed"/>
      </rPr>
      <t>limitada</t>
    </r>
    <r>
      <rPr>
        <sz val="10"/>
        <color theme="1"/>
        <rFont val="Open Sans Condensed"/>
      </rPr>
      <t xml:space="preserve"> y </t>
    </r>
    <r>
      <rPr>
        <b/>
        <sz val="10"/>
        <color theme="1"/>
        <rFont val="Open Sans Condensed"/>
      </rPr>
      <t>según las circunstancias del caso</t>
    </r>
    <r>
      <rPr>
        <sz val="10"/>
        <color theme="1"/>
        <rFont val="Open Sans Condensed"/>
      </rPr>
      <t xml:space="preserve"> o se produce de manera informal. </t>
    </r>
  </si>
  <si>
    <r>
      <t>Existen</t>
    </r>
    <r>
      <rPr>
        <sz val="10"/>
        <color theme="1"/>
        <rFont val="Open Sans Condensed"/>
      </rPr>
      <t xml:space="preserve"> acuerdos de intercambio de información, pero la difusión es </t>
    </r>
    <r>
      <rPr>
        <b/>
        <sz val="10"/>
        <color theme="1"/>
        <rFont val="Open Sans Condensed"/>
      </rPr>
      <t>limitada</t>
    </r>
    <r>
      <rPr>
        <sz val="10"/>
        <color theme="1"/>
        <rFont val="Open Sans Condensed"/>
      </rPr>
      <t>.</t>
    </r>
  </si>
  <si>
    <r>
      <t xml:space="preserve">Los acuerdos de intercambio de información </t>
    </r>
    <r>
      <rPr>
        <b/>
        <sz val="10"/>
        <color theme="1"/>
        <rFont val="Open Sans Condensed"/>
      </rPr>
      <t>se aplican de manera adecuada</t>
    </r>
    <r>
      <rPr>
        <sz val="10"/>
        <color theme="1"/>
        <rFont val="Open Sans Condensed"/>
      </rPr>
      <t>.</t>
    </r>
    <r>
      <rPr>
        <b/>
        <sz val="10"/>
        <color theme="1"/>
        <rFont val="Open Sans Condensed"/>
      </rPr>
      <t xml:space="preserve"> </t>
    </r>
  </si>
  <si>
    <r>
      <t>[7]</t>
    </r>
    <r>
      <rPr>
        <sz val="10"/>
        <color theme="1"/>
        <rFont val="Open Sans Condensed"/>
      </rPr>
      <t xml:space="preserve"> La integridad de los datos es el mantenimiento y la garantía de la exactitud y la coherencia de los datos a lo largo de todo su ciclo de vida.</t>
    </r>
  </si>
  <si>
    <r>
      <t>a. Presupuesto nacional</t>
    </r>
    <r>
      <rPr>
        <vertAlign val="superscript"/>
        <sz val="10"/>
        <color rgb="FF000000"/>
        <rFont val="Open Sans Condensed"/>
      </rPr>
      <t>[1]</t>
    </r>
    <r>
      <rPr>
        <b/>
        <sz val="10"/>
        <color rgb="FF000000"/>
        <rFont val="Open Sans Condensed"/>
      </rPr>
      <t xml:space="preserve"> </t>
    </r>
    <r>
      <rPr>
        <sz val="10"/>
        <color rgb="FF000000"/>
        <rFont val="Open Sans Condensed"/>
      </rPr>
      <t xml:space="preserve">para la </t>
    </r>
    <r>
      <rPr>
        <b/>
        <sz val="10"/>
        <color rgb="FF000000"/>
        <rFont val="Open Sans Condensed"/>
      </rPr>
      <t>infraestructura</t>
    </r>
    <r>
      <rPr>
        <vertAlign val="superscript"/>
        <sz val="10"/>
        <color rgb="FF000000"/>
        <rFont val="Open Sans Condensed"/>
      </rPr>
      <t>[2]</t>
    </r>
    <r>
      <rPr>
        <b/>
        <sz val="10"/>
        <color rgb="FF000000"/>
        <rFont val="Open Sans Condensed"/>
      </rPr>
      <t xml:space="preserve"> </t>
    </r>
    <r>
      <rPr>
        <sz val="10"/>
        <color rgb="FF000000"/>
        <rFont val="Open Sans Condensed"/>
      </rPr>
      <t xml:space="preserve">de los recursos hídricos (inversiones y gastos recurrentes). </t>
    </r>
  </si>
  <si>
    <r>
      <t>No</t>
    </r>
    <r>
      <rPr>
        <sz val="10"/>
        <color theme="1"/>
        <rFont val="Open Sans Condensed"/>
      </rPr>
      <t xml:space="preserve"> se han asignado </t>
    </r>
    <r>
      <rPr>
        <b/>
        <sz val="10"/>
        <color theme="1"/>
        <rFont val="Open Sans Condensed"/>
      </rPr>
      <t xml:space="preserve">fondos </t>
    </r>
    <r>
      <rPr>
        <sz val="10"/>
        <color theme="1"/>
        <rFont val="Open Sans Condensed"/>
      </rPr>
      <t>para los planes nacionales de inversiones.</t>
    </r>
  </si>
  <si>
    <r>
      <t xml:space="preserve">Se han asignado </t>
    </r>
    <r>
      <rPr>
        <b/>
        <sz val="10"/>
        <color theme="1"/>
        <rFont val="Open Sans Condensed"/>
      </rPr>
      <t>algunos fondos</t>
    </r>
    <r>
      <rPr>
        <sz val="10"/>
        <color theme="1"/>
        <rFont val="Open Sans Condensed"/>
      </rPr>
      <t>, pero solo cubren una parte de las inversiones previstas.</t>
    </r>
  </si>
  <si>
    <r>
      <t>Se han asignado</t>
    </r>
    <r>
      <rPr>
        <b/>
        <sz val="10"/>
        <color theme="1"/>
        <rFont val="Open Sans Condensed"/>
      </rPr>
      <t xml:space="preserve"> suficientes fondos </t>
    </r>
    <r>
      <rPr>
        <sz val="10"/>
        <color theme="1"/>
        <rFont val="Open Sans Condensed"/>
      </rPr>
      <t>para las inversiones previstas, pero los que se han desembolsado o están disponibles no bastan.</t>
    </r>
    <r>
      <rPr>
        <b/>
        <sz val="10"/>
        <color theme="1"/>
        <rFont val="Open Sans Condensed"/>
      </rPr>
      <t xml:space="preserve"> </t>
    </r>
  </si>
  <si>
    <r>
      <t xml:space="preserve">Se han asignado y </t>
    </r>
    <r>
      <rPr>
        <b/>
        <sz val="10"/>
        <color theme="1"/>
        <rFont val="Open Sans Condensed"/>
      </rPr>
      <t>desembolsado fondos suficientes para la mayoría</t>
    </r>
    <r>
      <rPr>
        <sz val="10"/>
        <color theme="1"/>
        <rFont val="Open Sans Condensed"/>
      </rPr>
      <t xml:space="preserve"> de los programas o proyectos previstos.</t>
    </r>
  </si>
  <si>
    <r>
      <t xml:space="preserve">La </t>
    </r>
    <r>
      <rPr>
        <b/>
        <sz val="10"/>
        <color theme="1"/>
        <rFont val="Open Sans Condensed"/>
      </rPr>
      <t>totalidad</t>
    </r>
    <r>
      <rPr>
        <sz val="10"/>
        <color theme="1"/>
        <rFont val="Open Sans Condensed"/>
      </rPr>
      <t xml:space="preserve"> de los fondos </t>
    </r>
    <r>
      <rPr>
        <b/>
        <sz val="10"/>
        <color theme="1"/>
        <rFont val="Open Sans Condensed"/>
      </rPr>
      <t>se emplea</t>
    </r>
    <r>
      <rPr>
        <sz val="10"/>
        <color theme="1"/>
        <rFont val="Open Sans Condensed"/>
      </rPr>
      <t xml:space="preserve"> en las inversiones y los gastos recurrentes, se ha llevado a cabo la evaluación posterior al proyecto, y los presupuestos se han revisado y ajustado. Los mecanismos de rendición de cuentas son eficaces.</t>
    </r>
  </si>
  <si>
    <r>
      <t>No</t>
    </r>
    <r>
      <rPr>
        <sz val="10"/>
        <color theme="1"/>
        <rFont val="Open Sans Condensed"/>
      </rPr>
      <t xml:space="preserve"> se han asignado </t>
    </r>
    <r>
      <rPr>
        <b/>
        <sz val="10"/>
        <color theme="1"/>
        <rFont val="Open Sans Condensed"/>
      </rPr>
      <t>fondos</t>
    </r>
    <r>
      <rPr>
        <sz val="10"/>
        <color theme="1"/>
        <rFont val="Open Sans Condensed"/>
      </rPr>
      <t xml:space="preserve"> para las inversiones y los gastos recurrentes de los elementos de la GIRH. </t>
    </r>
  </si>
  <si>
    <r>
      <t xml:space="preserve">Se han </t>
    </r>
    <r>
      <rPr>
        <b/>
        <sz val="10"/>
        <color theme="1"/>
        <rFont val="Open Sans Condensed"/>
      </rPr>
      <t>asignado</t>
    </r>
    <r>
      <rPr>
        <sz val="10"/>
        <color theme="1"/>
        <rFont val="Open Sans Condensed"/>
      </rPr>
      <t xml:space="preserve"> fondos a </t>
    </r>
    <r>
      <rPr>
        <b/>
        <sz val="10"/>
        <color theme="1"/>
        <rFont val="Open Sans Condensed"/>
      </rPr>
      <t>algunos</t>
    </r>
    <r>
      <rPr>
        <sz val="10"/>
        <color theme="1"/>
        <rFont val="Open Sans Condensed"/>
      </rPr>
      <t xml:space="preserve"> de los elementos de la GIRH y la implementación está en sus primeras etapas.</t>
    </r>
  </si>
  <si>
    <r>
      <t>Se han asignado fondos a</t>
    </r>
    <r>
      <rPr>
        <b/>
        <sz val="10"/>
        <color theme="1"/>
        <rFont val="Open Sans Condensed"/>
      </rPr>
      <t>, como mínimo, la mitad</t>
    </r>
    <r>
      <rPr>
        <sz val="10"/>
        <color theme="1"/>
        <rFont val="Open Sans Condensed"/>
      </rPr>
      <t xml:space="preserve"> de los elementos de la GIRH, pero no hay suficiente financiación para los demás.</t>
    </r>
  </si>
  <si>
    <r>
      <t xml:space="preserve">Se han asignado fondos a </t>
    </r>
    <r>
      <rPr>
        <b/>
        <sz val="10"/>
        <color theme="1"/>
        <rFont val="Open Sans Condensed"/>
      </rPr>
      <t>la mayoría</t>
    </r>
    <r>
      <rPr>
        <sz val="10"/>
        <color theme="1"/>
        <rFont val="Open Sans Condensed"/>
      </rPr>
      <t xml:space="preserve"> de los elementos de la GIRH y algunos se están poniendo en práctica.</t>
    </r>
  </si>
  <si>
    <r>
      <t xml:space="preserve">Se han asignado fondos a </t>
    </r>
    <r>
      <rPr>
        <b/>
        <sz val="10"/>
        <color theme="1"/>
        <rFont val="Open Sans Condensed"/>
      </rPr>
      <t>todos</t>
    </r>
    <r>
      <rPr>
        <sz val="10"/>
        <color theme="1"/>
        <rFont val="Open Sans Condensed"/>
      </rPr>
      <t xml:space="preserve"> los elementos de la GIRH y estos se ponen en práctica con frecuencia (inversiones y gastos recurrentes). Existen uno o varios mecanismos de rendición de cuentas.</t>
    </r>
  </si>
  <si>
    <r>
      <t xml:space="preserve">Se </t>
    </r>
    <r>
      <rPr>
        <b/>
        <sz val="10"/>
        <color theme="1"/>
        <rFont val="Open Sans Condensed"/>
      </rPr>
      <t>emplea</t>
    </r>
    <r>
      <rPr>
        <sz val="10"/>
        <color theme="1"/>
        <rFont val="Open Sans Condensed"/>
      </rPr>
      <t xml:space="preserve"> la </t>
    </r>
    <r>
      <rPr>
        <b/>
        <sz val="10"/>
        <color theme="1"/>
        <rFont val="Open Sans Condensed"/>
      </rPr>
      <t>totalidad</t>
    </r>
    <r>
      <rPr>
        <sz val="10"/>
        <color theme="1"/>
        <rFont val="Open Sans Condensed"/>
      </rPr>
      <t xml:space="preserve"> de las asignaciones de fondos previstas para todos los elementos del enfoque de la GIRH; los presupuestos se han revisado y ajustado. Los mecanismos de rendición de cuentas son eficaces.</t>
    </r>
  </si>
  <si>
    <r>
      <t>No</t>
    </r>
    <r>
      <rPr>
        <sz val="10"/>
        <color theme="1"/>
        <rFont val="Open Sans Condensed"/>
      </rPr>
      <t xml:space="preserve"> se han asignado </t>
    </r>
    <r>
      <rPr>
        <b/>
        <sz val="10"/>
        <color theme="1"/>
        <rFont val="Open Sans Condensed"/>
      </rPr>
      <t xml:space="preserve">fondos </t>
    </r>
    <r>
      <rPr>
        <sz val="10"/>
        <color theme="1"/>
        <rFont val="Open Sans Condensed"/>
      </rPr>
      <t>para los planes de inversiones subnacionales o de las cuencas.</t>
    </r>
  </si>
  <si>
    <r>
      <t xml:space="preserve">Se han asignado </t>
    </r>
    <r>
      <rPr>
        <b/>
        <sz val="10"/>
        <color theme="1"/>
        <rFont val="Open Sans Condensed"/>
      </rPr>
      <t xml:space="preserve">algunos fondos </t>
    </r>
    <r>
      <rPr>
        <sz val="10"/>
        <color theme="1"/>
        <rFont val="Open Sans Condensed"/>
      </rPr>
      <t>en planes de inversión a nivel subnacional o de las cuencas, pero solo cubren una parte de las inversiones previstas.</t>
    </r>
  </si>
  <si>
    <r>
      <t>Se han asignado</t>
    </r>
    <r>
      <rPr>
        <b/>
        <sz val="10"/>
        <color theme="1"/>
        <rFont val="Open Sans Condensed"/>
      </rPr>
      <t xml:space="preserve"> suficientes fondos </t>
    </r>
    <r>
      <rPr>
        <sz val="10"/>
        <color theme="1"/>
        <rFont val="Open Sans Condensed"/>
      </rPr>
      <t>para las inversiones previstas en planes de inversión a nivel subnacional o de las cuencas, pero los que se han desembolsado o están disponibles no bastan.</t>
    </r>
  </si>
  <si>
    <r>
      <t xml:space="preserve">Se han asignado y </t>
    </r>
    <r>
      <rPr>
        <b/>
        <sz val="10"/>
        <color theme="1"/>
        <rFont val="Open Sans Condensed"/>
      </rPr>
      <t>desembolsado fondos suficientes para la mayoría</t>
    </r>
    <r>
      <rPr>
        <sz val="10"/>
        <color theme="1"/>
        <rFont val="Open Sans Condensed"/>
      </rPr>
      <t xml:space="preserve"> de los programas o proyectos previstos. </t>
    </r>
  </si>
  <si>
    <r>
      <t xml:space="preserve">Se han desembolsado fondos suficientes para las inversiones y los gastos recurrentes, y </t>
    </r>
    <r>
      <rPr>
        <b/>
        <sz val="10"/>
        <color theme="1"/>
        <rFont val="Open Sans Condensed"/>
      </rPr>
      <t>se recurre a ellos en todos</t>
    </r>
    <r>
      <rPr>
        <sz val="10"/>
        <color theme="1"/>
        <rFont val="Open Sans Condensed"/>
      </rPr>
      <t xml:space="preserve"> los proyectos previstos. Existen uno o varios mecanismos de rendición de cuentas.</t>
    </r>
  </si>
  <si>
    <r>
      <t xml:space="preserve">La </t>
    </r>
    <r>
      <rPr>
        <b/>
        <sz val="10"/>
        <color theme="1"/>
        <rFont val="Open Sans Condensed"/>
      </rPr>
      <t>totalidad</t>
    </r>
    <r>
      <rPr>
        <sz val="10"/>
        <color theme="1"/>
        <rFont val="Open Sans Condensed"/>
      </rPr>
      <t xml:space="preserve"> de los fondos </t>
    </r>
    <r>
      <rPr>
        <b/>
        <sz val="10"/>
        <color theme="1"/>
        <rFont val="Open Sans Condensed"/>
      </rPr>
      <t>se emplea</t>
    </r>
    <r>
      <rPr>
        <sz val="10"/>
        <color theme="1"/>
        <rFont val="Open Sans Condensed"/>
      </rPr>
      <t xml:space="preserve"> en las inversiones y los gastos recurrentes, se ha llevado a cabo la evaluación posterior al proyecto y los presupuestos se han revisado y ajustado. Los mecanismos de rendición de cuentas son eficaces.</t>
    </r>
  </si>
  <si>
    <r>
      <t xml:space="preserve">No </t>
    </r>
    <r>
      <rPr>
        <sz val="10"/>
        <color theme="1"/>
        <rFont val="Open Sans Condensed"/>
      </rPr>
      <t xml:space="preserve">se recaudan </t>
    </r>
    <r>
      <rPr>
        <b/>
        <sz val="10"/>
        <color theme="1"/>
        <rFont val="Open Sans Condensed"/>
      </rPr>
      <t>ingresos</t>
    </r>
    <r>
      <rPr>
        <sz val="10"/>
        <color theme="1"/>
        <rFont val="Open Sans Condensed"/>
      </rPr>
      <t xml:space="preserve"> para los elementos de la GIRH.</t>
    </r>
  </si>
  <si>
    <r>
      <t>Se han establecido procesos</t>
    </r>
    <r>
      <rPr>
        <sz val="10"/>
        <color theme="1"/>
        <rFont val="Open Sans Condensed"/>
      </rPr>
      <t xml:space="preserve"> para recaudar ingresos, pero </t>
    </r>
    <r>
      <rPr>
        <b/>
        <sz val="10"/>
        <color theme="1"/>
        <rFont val="Open Sans Condensed"/>
      </rPr>
      <t>aún no se han puesto en práctica</t>
    </r>
    <r>
      <rPr>
        <sz val="10"/>
        <color theme="1"/>
        <rFont val="Open Sans Condensed"/>
      </rPr>
      <t>.</t>
    </r>
  </si>
  <si>
    <r>
      <t>Se han recaudado algunos ingresos</t>
    </r>
    <r>
      <rPr>
        <sz val="10"/>
        <color theme="1"/>
        <rFont val="Open Sans Condensed"/>
      </rPr>
      <t>, pero no se suelen invertir en actividades de GIRH.</t>
    </r>
  </si>
  <si>
    <r>
      <t xml:space="preserve">Los ingresos que se han recaudado cubren el costo de </t>
    </r>
    <r>
      <rPr>
        <b/>
        <sz val="10"/>
        <color theme="1"/>
        <rFont val="Open Sans Condensed"/>
      </rPr>
      <t>algunas</t>
    </r>
    <r>
      <rPr>
        <sz val="10"/>
        <color theme="1"/>
        <rFont val="Open Sans Condensed"/>
      </rPr>
      <t xml:space="preserve"> actividades de GIRH.</t>
    </r>
  </si>
  <si>
    <r>
      <t xml:space="preserve">Los ingresos que se han recaudado cubren el costo de </t>
    </r>
    <r>
      <rPr>
        <b/>
        <sz val="10"/>
        <color theme="1"/>
        <rFont val="Open Sans Condensed"/>
      </rPr>
      <t xml:space="preserve">la mayoría </t>
    </r>
    <r>
      <rPr>
        <sz val="10"/>
        <color theme="1"/>
        <rFont val="Open Sans Condensed"/>
      </rPr>
      <t>de las actividades de GIRH. Existen uno o varios mecanismos de rendición de cuentas.</t>
    </r>
  </si>
  <si>
    <r>
      <t xml:space="preserve">Los ingresos que se han recaudado cubren el costo de </t>
    </r>
    <r>
      <rPr>
        <b/>
        <sz val="10"/>
        <color theme="1"/>
        <rFont val="Open Sans Condensed"/>
      </rPr>
      <t>todas</t>
    </r>
    <r>
      <rPr>
        <sz val="10"/>
        <color theme="1"/>
        <rFont val="Open Sans Condensed"/>
      </rPr>
      <t xml:space="preserve"> las actividades de GIRH. Los mecanismos de rendición de cuentas son eficaces.</t>
    </r>
  </si>
  <si>
    <r>
      <t>[2]</t>
    </r>
    <r>
      <rPr>
        <sz val="10"/>
        <color theme="1"/>
        <rFont val="Open Sans Condensed"/>
      </rPr>
      <t xml:space="preserve"> La infraestructura abarca tanto estructuras materiales —presas, canales, sistemas de riego, defensas contra las inundaciones, drenaje de aguas pluviales, etc.— como estructuras inmateriales y ecológicas y medidas ambientales, como la gestión de la captación de agua, los sistemas de drenaje sostenibles, etc. La atención debería centrarse en la infraestructura relacionada con la gestión general de los recursos hídricos, no las</t>
    </r>
    <r>
      <rPr>
        <b/>
        <sz val="10"/>
        <color theme="1"/>
        <rFont val="Open Sans Condensed"/>
      </rPr>
      <t xml:space="preserve"> </t>
    </r>
    <r>
      <rPr>
        <sz val="10"/>
        <color theme="1"/>
        <rFont val="Open Sans Condensed"/>
      </rPr>
      <t xml:space="preserve">infraestructuras relacionadas con el suministro de agua potable o los servicios de saneamiento [WASH] (puesto que la financiación del sector de WASH se examina en las encuestas para el Análisis y Evaluación Mundiales del Saneamiento y el Agua Potable [GLAAS]). Todas las diferencias presupuestarias entre los recursos hídricos y las infraestructuras de WASH deben explicarse en el apartado de «Situación y avances». Los presupuestos tienen que abarcar las inversiones iniciales y los gastos recurrentes que conllevan el funcionamiento y el mantenimiento. </t>
    </r>
  </si>
  <si>
    <r>
      <t xml:space="preserve">No se han asignado fondos concretos </t>
    </r>
    <r>
      <rPr>
        <sz val="10"/>
        <color theme="1"/>
        <rFont val="Open Sans Condensed"/>
      </rPr>
      <t>en los presupuestos de los Estados Miembros ni a partir de otras fuentes estables.</t>
    </r>
  </si>
  <si>
    <r>
      <t xml:space="preserve">Los Estados Miembros han </t>
    </r>
    <r>
      <rPr>
        <b/>
        <sz val="10"/>
        <color theme="1"/>
        <rFont val="Open Sans Condensed"/>
      </rPr>
      <t>llegado a un acuerdo</t>
    </r>
    <r>
      <rPr>
        <sz val="10"/>
        <color theme="1"/>
        <rFont val="Open Sans Condensed"/>
      </rPr>
      <t xml:space="preserve"> sobre las contribuciones de cada país y la asistencia en especie para organizar o concertar la cooperación. </t>
    </r>
  </si>
  <si>
    <r>
      <t xml:space="preserve">Se ha obtenido </t>
    </r>
    <r>
      <rPr>
        <b/>
        <sz val="10"/>
        <color theme="1"/>
        <rFont val="Open Sans Condensed"/>
      </rPr>
      <t xml:space="preserve">menos del 50% de la financiación prevista </t>
    </r>
    <r>
      <rPr>
        <sz val="10"/>
        <color theme="1"/>
        <rFont val="Open Sans Condensed"/>
      </rPr>
      <t>en forma de contribuciones y por norma.</t>
    </r>
  </si>
  <si>
    <r>
      <t xml:space="preserve">Se ha obtenido </t>
    </r>
    <r>
      <rPr>
        <b/>
        <sz val="10"/>
        <color theme="1"/>
        <rFont val="Open Sans Condensed"/>
      </rPr>
      <t xml:space="preserve">menos del 75% </t>
    </r>
    <r>
      <rPr>
        <sz val="10"/>
        <color theme="1"/>
        <rFont val="Open Sans Condensed"/>
      </rPr>
      <t>de la financiación prevista</t>
    </r>
    <r>
      <rPr>
        <b/>
        <sz val="10"/>
        <color theme="1"/>
        <rFont val="Open Sans Condensed"/>
      </rPr>
      <t xml:space="preserve"> </t>
    </r>
    <r>
      <rPr>
        <sz val="10"/>
        <color theme="1"/>
        <rFont val="Open Sans Condensed"/>
      </rPr>
      <t>en forma de contribuciones y por norma.</t>
    </r>
  </si>
  <si>
    <r>
      <t xml:space="preserve">Se ha obtenido </t>
    </r>
    <r>
      <rPr>
        <b/>
        <sz val="10"/>
        <color theme="1"/>
        <rFont val="Open Sans Condensed"/>
      </rPr>
      <t xml:space="preserve">más del 75% </t>
    </r>
    <r>
      <rPr>
        <sz val="10"/>
        <color theme="1"/>
        <rFont val="Open Sans Condensed"/>
      </rPr>
      <t>de la financiación prevista</t>
    </r>
    <r>
      <rPr>
        <b/>
        <sz val="10"/>
        <color theme="1"/>
        <rFont val="Open Sans Condensed"/>
      </rPr>
      <t xml:space="preserve"> </t>
    </r>
    <r>
      <rPr>
        <sz val="10"/>
        <color theme="1"/>
        <rFont val="Open Sans Condensed"/>
      </rPr>
      <t>en forma de contribuciones y por norma.</t>
    </r>
  </si>
  <si>
    <r>
      <t xml:space="preserve">Se ha obtenido </t>
    </r>
    <r>
      <rPr>
        <b/>
        <sz val="10"/>
        <color theme="1"/>
        <rFont val="Open Sans Condensed"/>
      </rPr>
      <t xml:space="preserve">el 100% </t>
    </r>
    <r>
      <rPr>
        <sz val="10"/>
        <color theme="1"/>
        <rFont val="Open Sans Condensed"/>
      </rPr>
      <t>de la financiación prevista</t>
    </r>
    <r>
      <rPr>
        <b/>
        <sz val="10"/>
        <color theme="1"/>
        <rFont val="Open Sans Condensed"/>
      </rPr>
      <t xml:space="preserve"> </t>
    </r>
    <r>
      <rPr>
        <sz val="10"/>
        <color theme="1"/>
        <rFont val="Open Sans Condensed"/>
      </rPr>
      <t>en forma de contribuciones y por norma.</t>
    </r>
  </si>
  <si>
    <r>
      <t>No</t>
    </r>
    <r>
      <rPr>
        <sz val="10"/>
        <color theme="1"/>
        <rFont val="Open Sans Condensed"/>
      </rPr>
      <t xml:space="preserve"> se han asignado </t>
    </r>
    <r>
      <rPr>
        <b/>
        <sz val="10"/>
        <color theme="1"/>
        <rFont val="Open Sans Condensed"/>
      </rPr>
      <t>fondos</t>
    </r>
    <r>
      <rPr>
        <sz val="10"/>
        <color theme="1"/>
        <rFont val="Open Sans Condensed"/>
      </rPr>
      <t xml:space="preserve"> en el nivel subnacional o de las cuencas para las inversiones y los gastos recurrentes de los elementos de la GIRH. </t>
    </r>
  </si>
  <si>
    <r>
      <t xml:space="preserve">Se han </t>
    </r>
    <r>
      <rPr>
        <b/>
        <sz val="10"/>
        <color theme="1"/>
        <rFont val="Open Sans Condensed"/>
      </rPr>
      <t>asignado</t>
    </r>
    <r>
      <rPr>
        <sz val="10"/>
        <color theme="1"/>
        <rFont val="Open Sans Condensed"/>
      </rPr>
      <t xml:space="preserve"> fondos a </t>
    </r>
    <r>
      <rPr>
        <b/>
        <sz val="10"/>
        <color theme="1"/>
        <rFont val="Open Sans Condensed"/>
      </rPr>
      <t>algunos</t>
    </r>
    <r>
      <rPr>
        <sz val="10"/>
        <color theme="1"/>
        <rFont val="Open Sans Condensed"/>
      </rPr>
      <t xml:space="preserve"> de los elementos de la GIRH a nivel subnacional o de las cuencas y la implementación está en sus primeras etapas.</t>
    </r>
  </si>
  <si>
    <r>
      <t xml:space="preserve">Se han asignado fondos a, </t>
    </r>
    <r>
      <rPr>
        <b/>
        <sz val="10"/>
        <color theme="1"/>
        <rFont val="Open Sans Condensed"/>
      </rPr>
      <t>como mínimo, la mitad</t>
    </r>
    <r>
      <rPr>
        <sz val="10"/>
        <color theme="1"/>
        <rFont val="Open Sans Condensed"/>
      </rPr>
      <t xml:space="preserve"> de los elementos de la GIRH a nivel subnacional o de las cuencas, pero no hay suficiente financiación para los demás.</t>
    </r>
  </si>
  <si>
    <r>
      <t xml:space="preserve">Se han asignado fondos a </t>
    </r>
    <r>
      <rPr>
        <b/>
        <sz val="10"/>
        <color theme="1"/>
        <rFont val="Open Sans Condensed"/>
      </rPr>
      <t>la mayoría</t>
    </r>
    <r>
      <rPr>
        <sz val="10"/>
        <color theme="1"/>
        <rFont val="Open Sans Condensed"/>
      </rPr>
      <t xml:space="preserve"> de los elementos de la GIRH a nivel subnacional o de las cuencas y algunos se están poniendo en práctica.</t>
    </r>
  </si>
  <si>
    <r>
      <t xml:space="preserve">Se </t>
    </r>
    <r>
      <rPr>
        <b/>
        <sz val="10"/>
        <color theme="1"/>
        <rFont val="Open Sans Condensed"/>
      </rPr>
      <t>emplea</t>
    </r>
    <r>
      <rPr>
        <sz val="10"/>
        <color theme="1"/>
        <rFont val="Open Sans Condensed"/>
      </rPr>
      <t xml:space="preserve"> la </t>
    </r>
    <r>
      <rPr>
        <b/>
        <sz val="10"/>
        <color theme="1"/>
        <rFont val="Open Sans Condensed"/>
      </rPr>
      <t>totalidad</t>
    </r>
    <r>
      <rPr>
        <sz val="10"/>
        <color theme="1"/>
        <rFont val="Open Sans Condensed"/>
      </rPr>
      <t xml:space="preserve"> de las asignaciones de fondos previstas para todos los elementos del enfoque de la GIRH a nivel subnacional o de las cuencas; los presupuestos se han revisado y ajustado. Los mecanismos de rendición de cuentas son eficaces.</t>
    </r>
  </si>
  <si>
    <r>
      <t>Capacidad</t>
    </r>
    <r>
      <rPr>
        <vertAlign val="superscript"/>
        <sz val="10"/>
        <rFont val="Open Sans Condensed"/>
      </rPr>
      <t>[4]</t>
    </r>
    <r>
      <rPr>
        <sz val="10"/>
        <rFont val="Open Sans Condensed"/>
      </rPr>
      <t xml:space="preserve"> de las autoridades gubernamentales</t>
    </r>
    <r>
      <rPr>
        <vertAlign val="superscript"/>
        <sz val="10"/>
        <rFont val="Open Sans Condensed"/>
      </rPr>
      <t>[5]</t>
    </r>
    <r>
      <rPr>
        <sz val="10"/>
        <rFont val="Open Sans Condensed"/>
      </rPr>
      <t xml:space="preserve"> nacionales para conducir la implementación de los planes nacionales de GIRH, o similar.</t>
    </r>
  </si>
  <si>
    <r>
      <t>Organizaciones</t>
    </r>
    <r>
      <rPr>
        <vertAlign val="superscript"/>
        <sz val="10"/>
        <rFont val="Open Sans Condensed"/>
      </rPr>
      <t>[11]</t>
    </r>
    <r>
      <rPr>
        <sz val="10"/>
        <rFont val="Open Sans Condensed"/>
      </rPr>
      <t xml:space="preserve">  a nivel de cuencas/acuíferos</t>
    </r>
    <r>
      <rPr>
        <vertAlign val="superscript"/>
        <sz val="10"/>
        <rFont val="Open Sans Condensed"/>
      </rPr>
      <t>[12]</t>
    </r>
    <r>
      <rPr>
        <sz val="10"/>
        <rFont val="Open Sans Condensed"/>
      </rPr>
      <t xml:space="preserve">  para conducir la implementación de planes de GIRH, o similares.</t>
    </r>
  </si>
  <si>
    <r>
      <t xml:space="preserve">Participación pública </t>
    </r>
    <r>
      <rPr>
        <vertAlign val="superscript"/>
        <sz val="10"/>
        <rFont val="Open Sans Condensed"/>
      </rPr>
      <t>[13]</t>
    </r>
    <r>
      <rPr>
        <sz val="10"/>
        <rFont val="Open Sans Condensed"/>
      </rPr>
      <t xml:space="preserve"> en recursos hídricos, política, planificación y gestión a nivel local.</t>
    </r>
    <r>
      <rPr>
        <vertAlign val="superscript"/>
        <sz val="10"/>
        <rFont val="Open Sans Condensed"/>
      </rPr>
      <t>[14]</t>
    </r>
  </si>
  <si>
    <r>
      <t>Presupuesto nacional</t>
    </r>
    <r>
      <rPr>
        <vertAlign val="superscript"/>
        <sz val="10"/>
        <rFont val="Open Sans Condensed"/>
      </rPr>
      <t>[27]</t>
    </r>
    <r>
      <rPr>
        <sz val="10"/>
        <rFont val="Open Sans Condensed"/>
      </rPr>
      <t xml:space="preserve"> para inversión incluyendo infraestructura</t>
    </r>
    <r>
      <rPr>
        <vertAlign val="superscript"/>
        <sz val="10"/>
        <rFont val="Open Sans Condensed"/>
      </rPr>
      <t>[28]</t>
    </r>
    <r>
      <rPr>
        <sz val="10"/>
        <rFont val="Open Sans Condensed"/>
      </rPr>
      <t xml:space="preserve"> de recursos hídricos.</t>
    </r>
  </si>
  <si>
    <r>
      <t>Financiamiento para la cooperación [31</t>
    </r>
    <r>
      <rPr>
        <vertAlign val="superscript"/>
        <sz val="10"/>
        <rFont val="Open Sans Condensed"/>
      </rPr>
      <t>]</t>
    </r>
    <r>
      <rPr>
        <sz val="10"/>
        <rFont val="Open Sans Condensed"/>
      </rPr>
      <t xml:space="preserve"> transfronteriza</t>
    </r>
    <r>
      <rPr>
        <vertAlign val="superscript"/>
        <sz val="10"/>
        <rFont val="Open Sans Condensed"/>
      </rPr>
      <t>[32]</t>
    </r>
    <r>
      <rPr>
        <sz val="10"/>
        <rFont val="Open Sans Condensed"/>
      </rPr>
      <t xml:space="preserve"> </t>
    </r>
  </si>
  <si>
    <r>
      <t>[15]</t>
    </r>
    <r>
      <rPr>
        <sz val="10"/>
        <rFont val="Open Sans Condensed"/>
      </rPr>
      <t xml:space="preserve"> Los objetivos específicos en función del género a nivel subnacional pueden incluir: 1) el porcentaje de hombres y mujeres que son miembros de los directorios ejecutivos locales de las autoridades del agua; 2) paridad de género con respecto a los hombres y mujeres que participan en las reuniones de toma de decisiones subnacionales (contando el número de mujeres y hombres que participan en las reuniones); y 3) la existencia de una estrategia de género en los planes locales y las políticas locales de implementación. Fuente: adaptado del </t>
    </r>
    <r>
      <rPr>
        <i/>
        <sz val="10"/>
        <rFont val="Open Sans Condensed"/>
      </rPr>
      <t>Programa</t>
    </r>
    <r>
      <rPr>
        <sz val="10"/>
        <rFont val="Open Sans Condensed"/>
      </rPr>
      <t xml:space="preserve"> Mundial de Evaluación de los Recursos Hídricos (WWAP) 2015 “Cuestionario para la recopilación de datos hídricos desagregados por sexo” http://unesdoc.unesco.org/images/0023/002345/234514E.pdf</t>
    </r>
  </si>
  <si>
    <r>
      <t>[16]</t>
    </r>
    <r>
      <rPr>
        <sz val="10"/>
        <rFont val="Open Sans Condensed"/>
      </rPr>
      <t xml:space="preserve"> Objetivos específicos en función del género a nivel transfronterizo: 1) una estrategia de género específica en los convenios transnacionales, en otros acuerdos transnacionales, en sus planes de implementación y en todas las evaluaciones de impacto de las aguas transfronterizas 2) paridad de género con respecto a los hombres y mujeres que participan en las reuniones de toma de decisiones de las autoridades (contando el número de mujeres y hombres que participan en las reuniones). Fuente: adaptado del </t>
    </r>
    <r>
      <rPr>
        <i/>
        <sz val="10"/>
        <rFont val="Open Sans Condensed"/>
      </rPr>
      <t>Programa</t>
    </r>
    <r>
      <rPr>
        <sz val="10"/>
        <rFont val="Open Sans Condensed"/>
      </rPr>
      <t xml:space="preserve"> Mundial de Evaluación de los Recursos Hídricos (WWAP) 2015 “Cuestionario para la recopilación de datos hídricos desagregados por sexo” http://unesdoc.unesco.org/images/0023/002345/234514E.pdf</t>
    </r>
  </si>
  <si>
    <r>
      <t xml:space="preserve">Todavía </t>
    </r>
    <r>
      <rPr>
        <b/>
        <sz val="10"/>
        <rFont val="Open Sans Condensed"/>
      </rPr>
      <t>no ha empezado</t>
    </r>
    <r>
      <rPr>
        <sz val="10"/>
        <rFont val="Open Sans Condensed"/>
      </rPr>
      <t xml:space="preserve"> a elaborarse o está estancada.</t>
    </r>
  </si>
  <si>
    <r>
      <t>Existe</t>
    </r>
    <r>
      <rPr>
        <sz val="10"/>
        <rFont val="Open Sans Condensed"/>
      </rPr>
      <t>,</t>
    </r>
    <r>
      <rPr>
        <b/>
        <sz val="10"/>
        <rFont val="Open Sans Condensed"/>
      </rPr>
      <t xml:space="preserve"> </t>
    </r>
    <r>
      <rPr>
        <sz val="10"/>
        <rFont val="Open Sans Condensed"/>
      </rPr>
      <t>pero no se basa en la GIRH.</t>
    </r>
  </si>
  <si>
    <r>
      <t xml:space="preserve">Se basa en la GIRH, ha sido </t>
    </r>
    <r>
      <rPr>
        <b/>
        <sz val="10"/>
        <rFont val="Open Sans Condensed"/>
      </rPr>
      <t>aprobada</t>
    </r>
    <r>
      <rPr>
        <sz val="10"/>
        <rFont val="Open Sans Condensed"/>
      </rPr>
      <t xml:space="preserve"> por el Gobierno y las autoridades han comenzado a emplearla como orientación para estas labores.</t>
    </r>
  </si>
  <si>
    <r>
      <t xml:space="preserve">La mayor parte de las autoridades competentes </t>
    </r>
    <r>
      <rPr>
        <b/>
        <sz val="10"/>
        <rFont val="Open Sans Condensed"/>
      </rPr>
      <t>la utiliza</t>
    </r>
    <r>
      <rPr>
        <sz val="10"/>
        <rFont val="Open Sans Condensed"/>
      </rPr>
      <t xml:space="preserve"> como orientación para estas labores. </t>
    </r>
  </si>
  <si>
    <r>
      <t xml:space="preserve">Los objetivos de las políticas </t>
    </r>
    <r>
      <rPr>
        <b/>
        <sz val="10"/>
        <rFont val="Open Sans Condensed"/>
      </rPr>
      <t>se han logrado</t>
    </r>
    <r>
      <rPr>
        <sz val="10"/>
        <rFont val="Open Sans Condensed"/>
      </rPr>
      <t xml:space="preserve"> de forma sistemática.</t>
    </r>
  </si>
  <si>
    <r>
      <t xml:space="preserve">Los objetivos se han logrado de forma sistemática; se </t>
    </r>
    <r>
      <rPr>
        <b/>
        <sz val="10"/>
        <rFont val="Open Sans Condensed"/>
      </rPr>
      <t>repasan</t>
    </r>
    <r>
      <rPr>
        <sz val="10"/>
        <rFont val="Open Sans Condensed"/>
      </rPr>
      <t xml:space="preserve"> y se ajustan con regularidad. </t>
    </r>
  </si>
  <si>
    <r>
      <t>b. Legislación</t>
    </r>
    <r>
      <rPr>
        <sz val="10"/>
        <rFont val="Open Sans Condensed"/>
      </rPr>
      <t xml:space="preserve"> nacional sobre recursos hídricos.</t>
    </r>
  </si>
  <si>
    <r>
      <t xml:space="preserve">Todavía </t>
    </r>
    <r>
      <rPr>
        <b/>
        <sz val="10"/>
        <rFont val="Open Sans Condensed"/>
      </rPr>
      <t>no ha empezado</t>
    </r>
    <r>
      <rPr>
        <sz val="10"/>
        <rFont val="Open Sans Condensed"/>
      </rPr>
      <t xml:space="preserve"> a elaborarse o está estancada.</t>
    </r>
    <r>
      <rPr>
        <b/>
        <sz val="10"/>
        <rFont val="Open Sans Condensed"/>
      </rPr>
      <t xml:space="preserve"> </t>
    </r>
  </si>
  <si>
    <r>
      <t xml:space="preserve">Se basa en la GIRH, ha sido </t>
    </r>
    <r>
      <rPr>
        <b/>
        <sz val="10"/>
        <rFont val="Open Sans Condensed"/>
      </rPr>
      <t>aprobada</t>
    </r>
    <r>
      <rPr>
        <sz val="10"/>
        <rFont val="Open Sans Condensed"/>
      </rPr>
      <t xml:space="preserve"> por el Gobierno y las autoridades han comenzado a aplicarla.</t>
    </r>
  </si>
  <si>
    <r>
      <t xml:space="preserve">La mayor parte de las autoridades competentes </t>
    </r>
    <r>
      <rPr>
        <b/>
        <sz val="10"/>
        <rFont val="Open Sans Condensed"/>
      </rPr>
      <t>la aplica</t>
    </r>
    <r>
      <rPr>
        <sz val="10"/>
        <rFont val="Open Sans Condensed"/>
      </rPr>
      <t>.</t>
    </r>
  </si>
  <si>
    <r>
      <t xml:space="preserve">Toda la legislación se </t>
    </r>
    <r>
      <rPr>
        <b/>
        <sz val="10"/>
        <rFont val="Open Sans Condensed"/>
      </rPr>
      <t xml:space="preserve">aplica </t>
    </r>
    <r>
      <rPr>
        <sz val="10"/>
        <rFont val="Open Sans Condensed"/>
      </rPr>
      <t xml:space="preserve">a lo largo y ancho del país. </t>
    </r>
  </si>
  <si>
    <r>
      <t xml:space="preserve">Toda la legislación se </t>
    </r>
    <r>
      <rPr>
        <b/>
        <sz val="10"/>
        <rFont val="Open Sans Condensed"/>
      </rPr>
      <t>cumple</t>
    </r>
    <r>
      <rPr>
        <sz val="10"/>
        <rFont val="Open Sans Condensed"/>
      </rPr>
      <t xml:space="preserve"> a lo largo y ancho del país; todas las personas y organizaciones han de rendir cuentas.</t>
    </r>
  </si>
  <si>
    <r>
      <t>Descripción de la situación</t>
    </r>
    <r>
      <rPr>
        <sz val="10"/>
        <rFont val="Open Sans Condensed"/>
      </rPr>
      <t>: El país dispone de una Ley de Agua creada en el 1942, que no incorpora elementos explícitos de la GIRH, por ende, desfasada para algunos retos actuales y venideros. Empero, se han presentado diversos proyectos de Ley en las últimas décadas. En el año 2010 se presentó un proyecto de ley por iniciativa popular, luego del proceso legislativo se alcanzó votar en primer debate en marzo de 2014. Sin embargo. fue enviado a consulta facultativa a la Sala Constitucional y a su retorno no alcanzo el periodo legislativo, retomándose en el siguiente periodo 2014-2018, el cual sufrió un proceso de negociación entre los partidos políticos y con el sector agropecuario (opuesto inicialmente a la nueve ley), alcanzado nuevamente que se votara en primer debate en noviembre de 2017, el cual fue nuevamente envido a la Sala Constitucional y por forma no fue posible que se retomara en votación de segundo debate, cerrando el período legislativo sin que se alcance a promulgar la nueva ley. En el actual periodo 2018-2022 se retomó el último texto dictaminado y se alcanza en junio de 2020 a votar por Comisión legislativa y se eleva nuevamente a plenario. Se espera que en este ciclo legislativo se discuta y se alcance las dos votaciones de plenario necesarios para su promulgación. Pero dado este vacío legal, se ha generado legislación complementaria, basada en la ley vigente, a través de decretos u otros mecanismos para así lograr la modernización del marco legal con un enfoque de GIRH y el fortalecimiento de la institucionalidad del recurso hídrico. Por ejemplo, en el año 2020 se logró la modificación del Art. 50 de la Constitución Política donde se establece el agua como un derecho humano.</t>
    </r>
  </si>
  <si>
    <r>
      <t>Formas de avanzar</t>
    </r>
    <r>
      <rPr>
        <sz val="10"/>
        <rFont val="Open Sans Condensed"/>
      </rPr>
      <t>: Se requiere lograr la aprobación de la nueva Ley de Aguas que está en discusión en la Asamblea Legislativa para lo cual se requiere el apoyo de los diferentes sectores usuarios del agua y de los distintos partidos políticos. La aprobación de una nueva Ley de Aguas permitiría el establecimiento de normativa moderna con visión de GIRH y un sistema de gobernanza a nivel de cuencas. Además, se requiere la aplicación del marco legal existente de una manera más eficiente y eficaz.</t>
    </r>
  </si>
  <si>
    <r>
      <t xml:space="preserve">c. Planificación </t>
    </r>
    <r>
      <rPr>
        <sz val="10"/>
        <rFont val="Open Sans Condensed"/>
      </rPr>
      <t>para la gestión integrada de los recursos hídricos (GIRH) en el plano nacional, o semejante.</t>
    </r>
  </si>
  <si>
    <r>
      <t>Se está preparando</t>
    </r>
    <r>
      <rPr>
        <sz val="10"/>
        <rFont val="Open Sans Condensed"/>
      </rPr>
      <t>, pero el Gobierno no la ha aprobado todavía.</t>
    </r>
  </si>
  <si>
    <r>
      <t xml:space="preserve">Ha sido </t>
    </r>
    <r>
      <rPr>
        <b/>
        <sz val="10"/>
        <rFont val="Open Sans Condensed"/>
      </rPr>
      <t>aprobada</t>
    </r>
    <r>
      <rPr>
        <sz val="10"/>
        <rFont val="Open Sans Condensed"/>
      </rPr>
      <t xml:space="preserve"> por el Gobierno y las autoridades han comenzado a ponerla en práctica.</t>
    </r>
  </si>
  <si>
    <r>
      <t xml:space="preserve">La mayor parte de las autoridades competentes </t>
    </r>
    <r>
      <rPr>
        <b/>
        <sz val="10"/>
        <rFont val="Open Sans Condensed"/>
      </rPr>
      <t>la ejecuta</t>
    </r>
    <r>
      <rPr>
        <sz val="10"/>
        <rFont val="Open Sans Condensed"/>
      </rPr>
      <t>.</t>
    </r>
  </si>
  <si>
    <r>
      <t xml:space="preserve">Los objetivos de los planes </t>
    </r>
    <r>
      <rPr>
        <b/>
        <sz val="10"/>
        <rFont val="Open Sans Condensed"/>
      </rPr>
      <t>se han logrado</t>
    </r>
    <r>
      <rPr>
        <sz val="10"/>
        <rFont val="Open Sans Condensed"/>
      </rPr>
      <t xml:space="preserve"> de forma sistemática.</t>
    </r>
  </si>
  <si>
    <r>
      <t xml:space="preserve">Los objetivos se han logrado de forma sistemática; se </t>
    </r>
    <r>
      <rPr>
        <b/>
        <sz val="10"/>
        <rFont val="Open Sans Condensed"/>
      </rPr>
      <t>repasan</t>
    </r>
    <r>
      <rPr>
        <sz val="10"/>
        <rFont val="Open Sans Condensed"/>
      </rPr>
      <t xml:space="preserve"> y se ajustan con regularidad.</t>
    </r>
  </si>
  <si>
    <r>
      <t>Descripción de la situación</t>
    </r>
    <r>
      <rPr>
        <sz val="10"/>
        <rFont val="Open Sans Condensed"/>
      </rPr>
      <t>: El país ha alcanzado mayores avances en generar un marco institucional sólido en GIRH que en planificación. Por ello, el país dispone de un Plan Nacional de Gestión Integrada del Recurso Hídrico (2008), el cual en la última evaluación de avance obtuvo un 85% de cumplimiento, sin embargo, este plan está desactualizado, y requiere vincularse con las nuevas  políticas nacionales, incluyendo el Plan de descarbonización de la economía y el Plan de adaptación y mitigación al cambio climático, que aún no ha sido oficializado.</t>
    </r>
  </si>
  <si>
    <r>
      <t xml:space="preserve">Formas de avanzar: </t>
    </r>
    <r>
      <rPr>
        <sz val="10"/>
        <rFont val="Open Sans Condensed"/>
      </rPr>
      <t>Se requiere avanzar en la actualización del Plan Nacional de Gestión Integrada del Recurso Hídrico, su vinculación con los compromisos internacionales y los planes y estrategias a nivel nacional, con el fin de incorporar la visión país dentro del mismo.  Está prevista su actualización para el año 2020 y 2021.
Oficializar el Plan Nacional de Adaptación al Cambio Climático</t>
    </r>
    <r>
      <rPr>
        <b/>
        <sz val="10"/>
        <rFont val="Open Sans Condensed"/>
      </rPr>
      <t xml:space="preserve">
</t>
    </r>
  </si>
  <si>
    <r>
      <t xml:space="preserve">Todavía </t>
    </r>
    <r>
      <rPr>
        <b/>
        <sz val="10"/>
        <rFont val="Open Sans Condensed"/>
      </rPr>
      <t>no ha empezado</t>
    </r>
    <r>
      <rPr>
        <sz val="10"/>
        <rFont val="Open Sans Condensed"/>
      </rPr>
      <t xml:space="preserve"> a elaborarse o se ha retrasado en la mayoría de las jurisdicciones subnacionales.</t>
    </r>
  </si>
  <si>
    <r>
      <t>Existe</t>
    </r>
    <r>
      <rPr>
        <sz val="10"/>
        <rFont val="Open Sans Condensed"/>
      </rPr>
      <t xml:space="preserve"> en la mayoría de las jurisdicciones, pero no siempre se basa en la GIRH.</t>
    </r>
  </si>
  <si>
    <r>
      <t xml:space="preserve">Se basa en la GIRH, ha sido </t>
    </r>
    <r>
      <rPr>
        <b/>
        <sz val="10"/>
        <rFont val="Open Sans Condensed"/>
      </rPr>
      <t>aprobada</t>
    </r>
    <r>
      <rPr>
        <sz val="10"/>
        <rFont val="Open Sans Condensed"/>
      </rPr>
      <t xml:space="preserve"> por la mayor parte de las autoridades y se ha empezado a utilizar como orientación para estas labores. </t>
    </r>
  </si>
  <si>
    <r>
      <t xml:space="preserve">La mayor parte de las autoridades </t>
    </r>
    <r>
      <rPr>
        <b/>
        <sz val="10"/>
        <rFont val="Open Sans Condensed"/>
      </rPr>
      <t>ha logrado</t>
    </r>
    <r>
      <rPr>
        <sz val="10"/>
        <rFont val="Open Sans Condensed"/>
      </rPr>
      <t xml:space="preserve"> los objetivos de las políticas de forma sistemática.</t>
    </r>
  </si>
  <si>
    <r>
      <t xml:space="preserve">Todas las autoridades han logrado los objetivos de forma sistemática; se </t>
    </r>
    <r>
      <rPr>
        <b/>
        <sz val="10"/>
        <rFont val="Open Sans Condensed"/>
      </rPr>
      <t xml:space="preserve">repasan </t>
    </r>
    <r>
      <rPr>
        <sz val="10"/>
        <rFont val="Open Sans Condensed"/>
      </rPr>
      <t xml:space="preserve">y se ajustan con regularidad. </t>
    </r>
  </si>
  <si>
    <r>
      <t>Descripción de la situación</t>
    </r>
    <r>
      <rPr>
        <sz val="10"/>
        <rFont val="Open Sans Condensed"/>
      </rPr>
      <t xml:space="preserve">: En esta evaluación se utiliza como categoría subnacional las Unidades Hidrológicas establecidas en la Política Hídrica como dependientes de la Dirección de Agua del Ministerio de Ambiente y Energía (MINAE), las cuales aplican las políticas nacionales, ejecutan las tares ordinarias de gestión establecidas en las políticas hídricas nacionales y coordinan a escala regional la GIRH. </t>
    </r>
  </si>
  <si>
    <r>
      <t>Formas de avanzar</t>
    </r>
    <r>
      <rPr>
        <sz val="10"/>
        <rFont val="Open Sans Condensed"/>
      </rPr>
      <t xml:space="preserve">: La Unidades hidrológicas son unidades de planificación oficiales, pero se requiere la aprobación de la nueva Ley de Aguas, que establezca estas unidades de planificación por Ley. Esto también facilitará la aplicación de las políticas y planes en el territorio. </t>
    </r>
  </si>
  <si>
    <r>
      <t xml:space="preserve">Todavía </t>
    </r>
    <r>
      <rPr>
        <b/>
        <sz val="10"/>
        <rFont val="Open Sans Condensed"/>
      </rPr>
      <t xml:space="preserve">no han empezado </t>
    </r>
    <r>
      <rPr>
        <sz val="10"/>
        <rFont val="Open Sans Condensed"/>
      </rPr>
      <t xml:space="preserve">a elaborarse o se han retrasado en la mayoría de los acuíferos o cuencas de importancia nacional. </t>
    </r>
  </si>
  <si>
    <r>
      <t>Se están preparando</t>
    </r>
    <r>
      <rPr>
        <sz val="10"/>
        <rFont val="Open Sans Condensed"/>
      </rPr>
      <t xml:space="preserve"> para la mayor parte de los acuíferos o cuencas.</t>
    </r>
  </si>
  <si>
    <r>
      <t>Se han aprobado</t>
    </r>
    <r>
      <rPr>
        <sz val="10"/>
        <rFont val="Open Sans Condensed"/>
      </rPr>
      <t xml:space="preserve"> para la mayor parte de los acuíferos o cuencas y las autoridades los están empezando a utilizar.</t>
    </r>
  </si>
  <si>
    <r>
      <t xml:space="preserve">Se </t>
    </r>
    <r>
      <rPr>
        <b/>
        <sz val="10"/>
        <rFont val="Open Sans Condensed"/>
      </rPr>
      <t>ejecutan</t>
    </r>
    <r>
      <rPr>
        <sz val="10"/>
        <rFont val="Open Sans Condensed"/>
      </rPr>
      <t xml:space="preserve"> en la mayoría de los acuíferos o cuencas.</t>
    </r>
  </si>
  <si>
    <r>
      <t xml:space="preserve">Se </t>
    </r>
    <r>
      <rPr>
        <b/>
        <sz val="10"/>
        <rFont val="Open Sans Condensed"/>
      </rPr>
      <t>han logrado</t>
    </r>
    <r>
      <rPr>
        <sz val="10"/>
        <rFont val="Open Sans Condensed"/>
      </rPr>
      <t xml:space="preserve"> los objetivos de los planes de forma sistemática en la mayoría de los acuíferos o cuencas.</t>
    </r>
  </si>
  <si>
    <r>
      <t xml:space="preserve">Se han logrado los objetivos de forma sistemática en todos los acuíferos o cuencas; se </t>
    </r>
    <r>
      <rPr>
        <b/>
        <sz val="10"/>
        <rFont val="Open Sans Condensed"/>
      </rPr>
      <t xml:space="preserve">repasan </t>
    </r>
    <r>
      <rPr>
        <sz val="10"/>
        <rFont val="Open Sans Condensed"/>
      </rPr>
      <t xml:space="preserve">y se ajustan con regularidad. </t>
    </r>
  </si>
  <si>
    <r>
      <t>Descripción de la situación</t>
    </r>
    <r>
      <rPr>
        <sz val="10"/>
        <rFont val="Open Sans Condensed"/>
      </rPr>
      <t>: El país dispone de la experiencia a nivel de cuencas de la Comisión de Manejo y Ordenamiento de la Cuenca del Río Reventazón (COMCURE), la cual fue creada con una Ley específica en el año 2000, y para el que se dispone de un plan de gestión de cuencas. Además, se creó la Comisión para el manejo de la cuenca del río Grande de Tárcoles, que es una de las cuencas más importantes del país, ya que concentra la mayor cantidad de población y las principales actividades económicas del país, en la que participan representantes de las instituciones del estado vinculadas con la gestión de la cuenca. A nivel de acuíferos existen experiencias recientes creadas por decreto como son la Comisión para el manejo integral del acuífero Nimboyores y acuíferos costeros de Santa Cruz (CONIMBOCO) y la Comisión para la gestión del acuífero de Sardinal. Las universidades también han apoyado en el desarrollo de experiencias a nivel de microcuencas, donde se han organizado las mismas y se ha trabajado en sus planes de gestión, como son los casos de las microcuencas Jabonal, Poas, Maravilla y Arenal-Tempisque. Estas experiencias son aisladas y no obedecen a una estructura institucional a nivel del país.  Adicionalmente existen instrumentos como el Mecanismo Nacional de Gobernanza del agua que ha ayudado a la gestión del recurso hídrico a nivel local, facilitando la participación de organizaciones de sociedad civil.</t>
    </r>
  </si>
  <si>
    <r>
      <t>Formas de avanzar</t>
    </r>
    <r>
      <rPr>
        <sz val="10"/>
        <rFont val="Open Sans Condensed"/>
      </rPr>
      <t>: El país requiere de financiamiento efectivo y eficaz para brindar seguimiento al Mecanismo Nacional de Gobernanza, así como su revisión y reestructuración para brindar una mayor participación de diferentes organizaciones vinculadas con la gestión integrada del recurso hídrico y continuar con el establecimiento de organismos de cuenca y en la elaboración de planes de gestión de cuencas y acuíferos. Aunque se logren estos avances es importante el fortalecimiento de la institucionalidad para lo cual se requiere la aprobación de la nueva Ley de Aguas que establezca la cuenca como unidad de planificación y que brinde los recursos para ello.   A pesar que existen experiencias donde se han desarrollado planes de gestión, las mismas son aislados y no están siendo documentados, por ende, una de las acciones a desarrollar es la incorporación de los planes de gestión en los instrumentos de consulta existentes desarrollados por la Dirección de Aguas y el Ministerio de Ambiente y Energía (MINAE) para tal fin.</t>
    </r>
  </si>
  <si>
    <r>
      <t xml:space="preserve">Todavía </t>
    </r>
    <r>
      <rPr>
        <b/>
        <sz val="10"/>
        <rFont val="Open Sans Condensed"/>
      </rPr>
      <t>no han empezado</t>
    </r>
    <r>
      <rPr>
        <sz val="10"/>
        <rFont val="Open Sans Condensed"/>
      </rPr>
      <t xml:space="preserve"> a formularse o están estancados.</t>
    </r>
  </si>
  <si>
    <r>
      <t xml:space="preserve">Están en fase de </t>
    </r>
    <r>
      <rPr>
        <b/>
        <sz val="10"/>
        <rFont val="Open Sans Condensed"/>
      </rPr>
      <t>preparación</t>
    </r>
    <r>
      <rPr>
        <sz val="10"/>
        <rFont val="Open Sans Condensed"/>
      </rPr>
      <t xml:space="preserve"> o negociación. </t>
    </r>
  </si>
  <si>
    <r>
      <t xml:space="preserve">Se han </t>
    </r>
    <r>
      <rPr>
        <b/>
        <sz val="10"/>
        <rFont val="Open Sans Condensed"/>
      </rPr>
      <t>adoptado</t>
    </r>
    <r>
      <rPr>
        <sz val="10"/>
        <rFont val="Open Sans Condensed"/>
      </rPr>
      <t xml:space="preserve"> acuerdos.</t>
    </r>
  </si>
  <si>
    <r>
      <t xml:space="preserve">Las disposiciones de los acuerdos se </t>
    </r>
    <r>
      <rPr>
        <b/>
        <sz val="10"/>
        <rFont val="Open Sans Condensed"/>
      </rPr>
      <t>aplican en parte</t>
    </r>
    <r>
      <rPr>
        <sz val="10"/>
        <rFont val="Open Sans Condensed"/>
      </rPr>
      <t xml:space="preserve">. </t>
    </r>
  </si>
  <si>
    <r>
      <t xml:space="preserve">Las disposiciones de los acuerdos se </t>
    </r>
    <r>
      <rPr>
        <b/>
        <sz val="10"/>
        <rFont val="Open Sans Condensed"/>
      </rPr>
      <t>aplican en su mayor parte</t>
    </r>
    <r>
      <rPr>
        <sz val="10"/>
        <rFont val="Open Sans Condensed"/>
      </rPr>
      <t xml:space="preserve">. </t>
    </r>
  </si>
  <si>
    <r>
      <t xml:space="preserve">Las disposiciones de los acuerdos se </t>
    </r>
    <r>
      <rPr>
        <b/>
        <sz val="10"/>
        <rFont val="Open Sans Condensed"/>
      </rPr>
      <t>aplican plenamente</t>
    </r>
    <r>
      <rPr>
        <sz val="10"/>
        <rFont val="Open Sans Condensed"/>
      </rPr>
      <t>.</t>
    </r>
  </si>
  <si>
    <r>
      <t>Descripción de la situación</t>
    </r>
    <r>
      <rPr>
        <sz val="10"/>
        <rFont val="Open Sans Condensed"/>
      </rPr>
      <t>: El país ha establecido acuerdos con el gobierno de Panamá para la gestión de la cuenca del río Sixaola, con el cual se han logrado ciertos avances, pero aún está pendiente trabajar en la gestión de las otras cuencas de menor magnitud. Por otra parte, en el caso de la cuenca del río San Juan, si bien la cuenca es naturalmente transfronteriza, propiamente el Río San Juan principal colector de la cuenca pertenece a Nicaragua, situación que denota complicaciones e imposibilitan la gestión integrada de la cuenca en términos transfronterizos.</t>
    </r>
  </si>
  <si>
    <r>
      <t>Formas de avanzar</t>
    </r>
    <r>
      <rPr>
        <sz val="10"/>
        <rFont val="Open Sans Condensed"/>
      </rPr>
      <t>: La ampliación del trabajo que la Comisión Binacional del río Sixaola, con un plan de trabajo más robusto y el seguimiento de los alcances del mismo.  Se requiere el seguimiento y apoyo al Apoyo al Proyecto Binacional para la cuenca del río Sixaola, financiado por el GEF y que será ejecutado por el Programa de Naciones Unidas para el Desarrollo (PNUD) a partir del 2021.</t>
    </r>
  </si>
  <si>
    <r>
      <t>Existe</t>
    </r>
    <r>
      <rPr>
        <sz val="10"/>
        <rFont val="Open Sans Condensed"/>
      </rPr>
      <t xml:space="preserve"> en la mayoría de las jurisdicciones, pero no siempre se basa en la GIRH.</t>
    </r>
    <r>
      <rPr>
        <b/>
        <sz val="10"/>
        <rFont val="Open Sans Condensed"/>
      </rPr>
      <t xml:space="preserve"> </t>
    </r>
  </si>
  <si>
    <r>
      <t xml:space="preserve">Se basa en la GIRH, se ha </t>
    </r>
    <r>
      <rPr>
        <b/>
        <sz val="10"/>
        <rFont val="Open Sans Condensed"/>
      </rPr>
      <t>aprobado</t>
    </r>
    <r>
      <rPr>
        <sz val="10"/>
        <rFont val="Open Sans Condensed"/>
      </rPr>
      <t xml:space="preserve"> en la mayoría de las jurisdicciones y las autoridades han empezado a aplicarla en algunas de ellas.</t>
    </r>
  </si>
  <si>
    <r>
      <t>Algunas</t>
    </r>
    <r>
      <rPr>
        <sz val="10"/>
        <rFont val="Open Sans Condensed"/>
      </rPr>
      <t xml:space="preserve"> normativas </t>
    </r>
    <r>
      <rPr>
        <b/>
        <sz val="10"/>
        <rFont val="Open Sans Condensed"/>
      </rPr>
      <t>se aplican</t>
    </r>
    <r>
      <rPr>
        <sz val="10"/>
        <rFont val="Open Sans Condensed"/>
      </rPr>
      <t xml:space="preserve"> en la mayoría de las jurisdicciones.</t>
    </r>
  </si>
  <si>
    <r>
      <t>Todas</t>
    </r>
    <r>
      <rPr>
        <sz val="10"/>
        <rFont val="Open Sans Condensed"/>
      </rPr>
      <t xml:space="preserve"> las normativas </t>
    </r>
    <r>
      <rPr>
        <b/>
        <sz val="10"/>
        <rFont val="Open Sans Condensed"/>
      </rPr>
      <t>se aplican</t>
    </r>
    <r>
      <rPr>
        <sz val="10"/>
        <rFont val="Open Sans Condensed"/>
      </rPr>
      <t xml:space="preserve"> en la mayoría de las jurisdicciones.</t>
    </r>
  </si>
  <si>
    <r>
      <t xml:space="preserve">Todas las normativas se aplican y se </t>
    </r>
    <r>
      <rPr>
        <b/>
        <sz val="10"/>
        <rFont val="Open Sans Condensed"/>
      </rPr>
      <t>cumplen</t>
    </r>
    <r>
      <rPr>
        <sz val="10"/>
        <rFont val="Open Sans Condensed"/>
      </rPr>
      <t xml:space="preserve"> en todas las jurisdicciones; todas las personas y organizaciones han de rendir cuentas.</t>
    </r>
  </si>
  <si>
    <r>
      <t>Descripción de la situación</t>
    </r>
    <r>
      <rPr>
        <sz val="10"/>
        <rFont val="Open Sans Condensed"/>
      </rPr>
      <t>: El país dispone de normativa nacional relativa a los recursos hídricos, como es la Ley de Aguas vigente, leyes sectoriales y decretos específicos, que respaldan la aplicación de dichas leyes a nivel de las Unidades hidrológicas y de las municipalidades. A nivel de las municipalidades algunas han establecido por acuerdo de los Consejos Municipales el establecimiento de tarifas hídricas y la implementación de políticas específicas como es la política de áreas de protección de ríos aprobada por el ministro del Ministerio de Ambiente y Energía (MINAE), donde cerca de 13 municipalidades, de las 82 han implementado acciones desde los Consejos Municipales de dicha política. A nivel municipal también se establecen los planes de ordenamiento territorial, que incluyen análisis de vulnerabilidad ambiental, incluyendo el recurso hídrico.</t>
    </r>
  </si>
  <si>
    <r>
      <t>Formas de avanzar</t>
    </r>
    <r>
      <rPr>
        <sz val="10"/>
        <rFont val="Open Sans Condensed"/>
      </rPr>
      <t xml:space="preserve">: Lograr de forma efectiva la implementación de las normativas nacionales en el ámbito subnacional, así como lograr un compromiso de los Consejos Municipales para fomentar la aplicación de la normativa a nivel municipal. </t>
    </r>
  </si>
  <si>
    <r>
      <t>No hay</t>
    </r>
    <r>
      <rPr>
        <sz val="10"/>
        <rFont val="Open Sans Condensed"/>
      </rPr>
      <t xml:space="preserve"> ninguna autoridad administrativa que se encargue de la gestión de los recursos hídricos.</t>
    </r>
  </si>
  <si>
    <r>
      <t>Hay</t>
    </r>
    <r>
      <rPr>
        <sz val="10"/>
        <rFont val="Open Sans Condensed"/>
      </rPr>
      <t xml:space="preserve"> autoridades administrativas con un mandato explícito para dirigir la gestión de los recursos hídricos. </t>
    </r>
  </si>
  <si>
    <r>
      <t xml:space="preserve">Las autoridades tienen la capacidad de conducir la </t>
    </r>
    <r>
      <rPr>
        <b/>
        <sz val="10"/>
        <rFont val="Open Sans Condensed"/>
      </rPr>
      <t>ejecución</t>
    </r>
    <r>
      <rPr>
        <sz val="10"/>
        <rFont val="Open Sans Condensed"/>
      </rPr>
      <t xml:space="preserve"> de los planes de la GIRH de forma eficaz.</t>
    </r>
  </si>
  <si>
    <r>
      <t xml:space="preserve">Las autoridades tienen la capacidad de gestionar eficazmente el seguimiento y la </t>
    </r>
    <r>
      <rPr>
        <b/>
        <sz val="10"/>
        <rFont val="Open Sans Condensed"/>
      </rPr>
      <t xml:space="preserve">evaluación </t>
    </r>
    <r>
      <rPr>
        <sz val="10"/>
        <rFont val="Open Sans Condensed"/>
      </rPr>
      <t>del plan (o los planes) de la GIRH a intervalos regulares.</t>
    </r>
  </si>
  <si>
    <r>
      <t xml:space="preserve">Las autoridades tienen la capacidad de </t>
    </r>
    <r>
      <rPr>
        <b/>
        <sz val="10"/>
        <rFont val="Open Sans Condensed"/>
      </rPr>
      <t>ajustar</t>
    </r>
    <r>
      <rPr>
        <sz val="10"/>
        <rFont val="Open Sans Condensed"/>
      </rPr>
      <t xml:space="preserve"> los planes de la GIRH de forma eficaz y periódica.</t>
    </r>
  </si>
  <si>
    <r>
      <t>Descripción de la situación</t>
    </r>
    <r>
      <rPr>
        <sz val="10"/>
        <rFont val="Open Sans Condensed"/>
      </rPr>
      <t>: Las competencias en la gestión del recurso hídrico se encuentran fragmentadas y dispersas, diferentes entidades del Estado tienen mandato que dificultan una gestión integrada y coordinada, debido a la ausencia de una Ley de Aguas unificadora que permitirá delimitar con claridad los roles y funciones de cada una, generando responsabilidades sectoriales para agua potable y saneamiento, riego y avenamiento, energía y protección del ambiente. Lo anterior difiere con la manera correcta de  contar con  un ente rector que defina las políticas nacionales bajo los principios de la GIRH. El Ministerio de Ambiente y Energía (MINAE), es a través del ministro el rector en recursos naturales incluyendo el agua,  la Dirección de Agua del MINAE ha logrado un proceso de descentralización a nivel regional para avanzar en la GIRH por medio de las Unidades Hidrológicas y  es responsable de otorgar y dar seguimiento a las concesiones de agua y al canon por vertidos; el Servicio Nacional de Agua Subterránea, Riego y Avenamiento (SENARA) es la entidad encargada de los proyectos de riesgo y avenamiento del país, aguas subterráneas, así como de la aprobación de los estudios hidrogeológicos. Por otra parte, el Instituto Costarricense de Acueductos y Alcantarillados (AyA) es a su vez el ente técnico en agua potable y saneamiento a partir del año 2017, según estableció el Ministerio de Planificación y Política Económica (MIDEPLAN) y a la vez es el principal operador del país, además de otros operadores como la Empresa de Servicios Públicos de Heredia (ESPH), Municipalidades, los Acueductos Comunales (ASADAS) que son entes independientes que operan por delegación del AyA. Existe además la figura de la Autoridad Reguladora de los Servicios Públicos (ARESEP), encargada de fijar las tarifas para todos los operadores de agua, riego y avenamiento y energía.</t>
    </r>
  </si>
  <si>
    <r>
      <t>Formas de avanzar</t>
    </r>
    <r>
      <rPr>
        <sz val="10"/>
        <rFont val="Open Sans Condensed"/>
      </rPr>
      <t>: Para que el país logre un avance significativo se requiere la aprobación de una nueva Ley de Aguas que permita definir con claridad la rectoría en materia de agua para lograr una gestión integrada de los recursos hídricos, como un medio para la sostenibilidad, la reestructuración de las entidades y la definición clara de roles y competencias.</t>
    </r>
  </si>
  <si>
    <r>
      <t>No hay intercambio de información</t>
    </r>
    <r>
      <rPr>
        <sz val="10"/>
        <rFont val="Open Sans Condensed"/>
      </rPr>
      <t xml:space="preserve"> sobre políticas, planificación y gestión entre los distintos sectores del Gobierno.</t>
    </r>
  </si>
  <si>
    <r>
      <t xml:space="preserve">Se transmite </t>
    </r>
    <r>
      <rPr>
        <b/>
        <sz val="10"/>
        <rFont val="Open Sans Condensed"/>
      </rPr>
      <t xml:space="preserve">información </t>
    </r>
    <r>
      <rPr>
        <sz val="10"/>
        <rFont val="Open Sans Condensed"/>
      </rPr>
      <t>sobre recursos hídricos, políticas, planificación y gestión entre distintos sectores.</t>
    </r>
  </si>
  <si>
    <r>
      <t xml:space="preserve">Comunicación: Se difunde </t>
    </r>
    <r>
      <rPr>
        <sz val="10"/>
        <rFont val="Open Sans Condensed"/>
      </rPr>
      <t>información, experiencias y opiniones entre múltiples sectores.</t>
    </r>
  </si>
  <si>
    <r>
      <t xml:space="preserve">Consultas: </t>
    </r>
    <r>
      <rPr>
        <sz val="10"/>
        <rFont val="Open Sans Condensed"/>
      </rPr>
      <t xml:space="preserve">Distintos sectores tienen ocasión de </t>
    </r>
    <r>
      <rPr>
        <b/>
        <sz val="10"/>
        <rFont val="Open Sans Condensed"/>
      </rPr>
      <t>participar</t>
    </r>
    <r>
      <rPr>
        <sz val="10"/>
        <rFont val="Open Sans Condensed"/>
      </rPr>
      <t xml:space="preserve"> en los procesos relacionados con las políticas, la planificación y la gestión.</t>
    </r>
  </si>
  <si>
    <r>
      <t xml:space="preserve">Cooperación: </t>
    </r>
    <r>
      <rPr>
        <sz val="10"/>
        <rFont val="Open Sans Condensed"/>
      </rPr>
      <t xml:space="preserve">Existen </t>
    </r>
    <r>
      <rPr>
        <b/>
        <sz val="10"/>
        <rFont val="Open Sans Condensed"/>
      </rPr>
      <t>acuerdos</t>
    </r>
    <r>
      <rPr>
        <sz val="10"/>
        <rFont val="Open Sans Condensed"/>
      </rPr>
      <t xml:space="preserve"> formales entre varios sectores gubernamentales destinados a llegar a un consenso sobre decisiones colectivas que afectan a cuestiones y actividades importantes. </t>
    </r>
  </si>
  <si>
    <r>
      <t xml:space="preserve">Codecisión y coproducción: </t>
    </r>
    <r>
      <rPr>
        <sz val="10"/>
        <rFont val="Open Sans Condensed"/>
      </rPr>
      <t>Distintos sectores comparten la gerencia en materia de políticas, planificación y actividades de gestión.</t>
    </r>
  </si>
  <si>
    <r>
      <t>Descripción de la situación</t>
    </r>
    <r>
      <rPr>
        <sz val="10"/>
        <rFont val="Open Sans Condensed"/>
      </rPr>
      <t>: Con el fin de avanzar se han establecido mecanismos de coordinación y de comunicación entre las entidades del Estado se han desarrollado acuerdos formales entre las mismas entidades de gobierno, para la toma de decisiones conjuntas y el desarrollo de planes de trabajo conjuntos. Existen diferentes instancia de coordinación, en el ámbito político existe el Consejo Presidencial Ambiental donde al más alto nivel se discute el ámbito estratégico, así como otras instancias de coordinación ministerial hasta diferentes plataformas técnicas de representación multisectorial.</t>
    </r>
  </si>
  <si>
    <r>
      <t>Formas de avanzar</t>
    </r>
    <r>
      <rPr>
        <sz val="10"/>
        <rFont val="Open Sans Condensed"/>
      </rPr>
      <t>: Se requiere avanzar en el establecimiento de mecanismos de coordinación entre las mismas instituciones de gobierno a nivel local.</t>
    </r>
  </si>
  <si>
    <r>
      <t>No hay intercambio de información</t>
    </r>
    <r>
      <rPr>
        <sz val="10"/>
        <rFont val="Open Sans Condensed"/>
      </rPr>
      <t xml:space="preserve"> sobre políticas, planificación y gestión entre la esfera pública y el Gobierno.</t>
    </r>
  </si>
  <si>
    <r>
      <t xml:space="preserve">Se transmite </t>
    </r>
    <r>
      <rPr>
        <b/>
        <sz val="10"/>
        <rFont val="Open Sans Condensed"/>
      </rPr>
      <t xml:space="preserve">información </t>
    </r>
    <r>
      <rPr>
        <sz val="10"/>
        <rFont val="Open Sans Condensed"/>
      </rPr>
      <t>sobre recursos hídricos, políticas, planificación y gestión a la esfera pública.</t>
    </r>
  </si>
  <si>
    <r>
      <t xml:space="preserve">Comunicación: </t>
    </r>
    <r>
      <rPr>
        <sz val="10"/>
        <rFont val="Open Sans Condensed"/>
      </rPr>
      <t>Las autoridades administrativas solicitan información, experiencias y opiniones a la esfera pública.</t>
    </r>
  </si>
  <si>
    <r>
      <t xml:space="preserve">Consultas: </t>
    </r>
    <r>
      <rPr>
        <sz val="10"/>
        <rFont val="Open Sans Condensed"/>
      </rPr>
      <t>Las autoridades administrativas emplean con frecuencia la información, las experiencias y las opiniones de la esfera pública.</t>
    </r>
  </si>
  <si>
    <r>
      <t xml:space="preserve">Representación: </t>
    </r>
    <r>
      <rPr>
        <sz val="10"/>
        <rFont val="Open Sans Condensed"/>
      </rPr>
      <t>Representación formal de la esfera pública en los procesos gubernamentales y contribución a la toma de decisiones sobre cuestiones y actividades importantes cuando sea pertinente.</t>
    </r>
  </si>
  <si>
    <r>
      <t>Descripción de la situación</t>
    </r>
    <r>
      <rPr>
        <sz val="10"/>
        <rFont val="Open Sans Condensed"/>
      </rPr>
      <t>: En el año 2018, mediante el Decreto Ejecutivo 41058-MINAE se establece el Mecanismo Nacional de Gobernanza del Agua, mediante el cual se establece una plataforma de diálogo e intercambio que pueda favorecer la GIRH, permitiendo la participación de la sociedad civil, instituciones públicas y público en general para su consulta en acciones estratégicas, según ha sido establecido por el Ministerio de Planificación Nacional y Política Económica (MIDEPLAN), y la Contraloría General de la República (CGR) como ente fiscalizador. Para ello se establecieron foros regionales del agua, foro nacional del agua y un grupo de gobernanza del agua. Los foros regionales se crean para las 5 unidades hidrológicas: Tárcoles (Pacífico Central), Térraba, Caribe, San Juan (Zona Norte) y Tempisque Pacífico Norte. El Foro Nacional del Agua es convocado por el Ministro de Ambiente y Energía una vez al año, con participación voluntaria y abierta. El grupo de gobernanza del agua permite un seguimiento de las acciones logradas por ambos foros. Existen otros mecanismos de gobernanza como es el establecido en el canon ambiental por vertidos, donde los fondos son ejecutados a partir de un proceso de consulta con el Consejo Directivo, el cual está conformado por representación de entidades del Estado, la Unión Costarricense de Cámaras y Asociaciones de la Empresa Privada (UCCAEP), Confederación Nacional de Asociaciones de Desarrollo Comunal (CONADECO), organizaciones ambientalistas y la Unión de Gobiernos Locales. Sin embargo, falta una mayor participación de grupos más vulnerables (indígenas, personas en riesgo social entre otros).</t>
    </r>
  </si>
  <si>
    <r>
      <t>Formas de avanzar</t>
    </r>
    <r>
      <rPr>
        <sz val="10"/>
        <rFont val="Open Sans Condensed"/>
      </rPr>
      <t xml:space="preserve">: Debido a que el Mecanismo Nacional de Gobernanza del Agua es un mecanismo bastante nuevo, el mismo aún es débil y requiere su fortalecimiento, así como ampliar su aplicación a nivel nacional, dado que se ha aplicado principalmente en las 5 unidades hidrológicas en las que se dividió el país. (Como actividades ya previstas o recomendadas para fomentar la participación de la esfera pública; obstáculos y elementos facilitadores; cuando proceda, un borrador de los objetivos provisionales). </t>
    </r>
  </si>
  <si>
    <r>
      <t>No hay intercambio de información</t>
    </r>
    <r>
      <rPr>
        <sz val="10"/>
        <rFont val="Open Sans Condensed"/>
      </rPr>
      <t xml:space="preserve"> sobre el desarrollo, la gestión y el uso de recursos hídricos entre el Gobierno y el sector privado.</t>
    </r>
  </si>
  <si>
    <r>
      <t>Se transmite</t>
    </r>
    <r>
      <rPr>
        <b/>
        <sz val="10"/>
        <rFont val="Open Sans Condensed"/>
      </rPr>
      <t xml:space="preserve"> información</t>
    </r>
    <r>
      <rPr>
        <sz val="10"/>
        <rFont val="Open Sans Condensed"/>
      </rPr>
      <t xml:space="preserve"> sobre el desarrollo, la gestión y el uso de recursos hídricos entre el Gobierno y el sector privado.</t>
    </r>
  </si>
  <si>
    <r>
      <t xml:space="preserve">Hay vías de </t>
    </r>
    <r>
      <rPr>
        <b/>
        <sz val="10"/>
        <rFont val="Open Sans Condensed"/>
      </rPr>
      <t xml:space="preserve">comunicación </t>
    </r>
    <r>
      <rPr>
        <sz val="10"/>
        <rFont val="Open Sans Condensed"/>
      </rPr>
      <t>sobre el desarrollo, la gestión y el uso de recursos hídricos entre el Gobierno y el sector privado.</t>
    </r>
  </si>
  <si>
    <r>
      <t xml:space="preserve">Consultas: </t>
    </r>
    <r>
      <rPr>
        <sz val="10"/>
        <rFont val="Open Sans Condensed"/>
      </rPr>
      <t>Las autoridades administrativas involucran con frecuencia al sector privado en las actividades de desarrollo, gestión y uso de los recursos hídricos.</t>
    </r>
  </si>
  <si>
    <r>
      <t xml:space="preserve">Representación: </t>
    </r>
    <r>
      <rPr>
        <sz val="10"/>
        <rFont val="Open Sans Condensed"/>
      </rPr>
      <t>Se ha concertado la intervención eficaz del sector privado en las actividades de desarrollo, gestión y uso de los recursos hídricos.</t>
    </r>
  </si>
  <si>
    <r>
      <t>Descripción de la situación</t>
    </r>
    <r>
      <rPr>
        <sz val="10"/>
        <rFont val="Open Sans Condensed"/>
      </rPr>
      <t xml:space="preserve">: La participación del sector privado se suscribe de manera primordial en asuntos asociados directamente con la continuidad de sus serivixios y negocios, por ende, la participación activa es evidente en consultas específicas que son de su interés como es la revisión de las normas relativas al canon ambiental por vertidos y el canon de aprovechamiento del agua o bien en comités técnicos particulares. En las diferentes versiones del proyecto de Ley de Aguas que han sido presentados en la Asamblea Legislativa han contado con la participación y retroalimentación del sector privado, como uno de los principales usuarios del recurso hídrico. Por otro lado, en relación al incipiente Mecanismo Nacional de Gobernanza del Agua, la participación ha sido menor, pero si relevante en los contextos regionales. </t>
    </r>
  </si>
  <si>
    <r>
      <t>Formas de avanzar</t>
    </r>
    <r>
      <rPr>
        <sz val="10"/>
        <rFont val="Open Sans Condensed"/>
      </rPr>
      <t>: El sector privado participa de forma proactiva en la consulta de instrumentos específicos como es el caso de la actualización del decreto referente al canon por vertidos o la Ley de Aguas, pero se requiere promover la participación activa en los diferentes niveles de toma de decisiones, mediante procesos permanentes de diálogo.</t>
    </r>
  </si>
  <si>
    <r>
      <t>No</t>
    </r>
    <r>
      <rPr>
        <sz val="10"/>
        <rFont val="Open Sans Condensed"/>
      </rPr>
      <t xml:space="preserve"> hay desarrollo de la capacidad en cuanto a la gestión de recursos hídricos en concreto. </t>
    </r>
  </si>
  <si>
    <r>
      <t xml:space="preserve">La capacidad se desarrolla de manera </t>
    </r>
    <r>
      <rPr>
        <b/>
        <sz val="10"/>
        <rFont val="Open Sans Condensed"/>
      </rPr>
      <t>esporádica</t>
    </r>
    <r>
      <rPr>
        <sz val="10"/>
        <rFont val="Open Sans Condensed"/>
      </rPr>
      <t xml:space="preserve"> y, por lo general, solo mediante actividades </t>
    </r>
    <r>
      <rPr>
        <b/>
        <sz val="10"/>
        <rFont val="Open Sans Condensed"/>
      </rPr>
      <t>a corto plazo</t>
    </r>
    <r>
      <rPr>
        <sz val="10"/>
        <rFont val="Open Sans Condensed"/>
      </rPr>
      <t xml:space="preserve"> o puntuales.</t>
    </r>
  </si>
  <si>
    <r>
      <t xml:space="preserve">Se ponen en marcha </t>
    </r>
    <r>
      <rPr>
        <b/>
        <sz val="10"/>
        <rFont val="Open Sans Condensed"/>
      </rPr>
      <t>algunas</t>
    </r>
    <r>
      <rPr>
        <sz val="10"/>
        <rFont val="Open Sans Condensed"/>
      </rPr>
      <t xml:space="preserve"> iniciativas de desarrollo de la capacidad </t>
    </r>
    <r>
      <rPr>
        <b/>
        <sz val="10"/>
        <rFont val="Open Sans Condensed"/>
      </rPr>
      <t>a largo plazo</t>
    </r>
    <r>
      <rPr>
        <sz val="10"/>
        <rFont val="Open Sans Condensed"/>
      </rPr>
      <t>, pero la cobertura geográfica y el abanico de partes interesadas que las aplican son</t>
    </r>
    <r>
      <rPr>
        <b/>
        <sz val="10"/>
        <rFont val="Open Sans Condensed"/>
      </rPr>
      <t xml:space="preserve"> limitados</t>
    </r>
    <r>
      <rPr>
        <sz val="10"/>
        <rFont val="Open Sans Condensed"/>
      </rPr>
      <t>.</t>
    </r>
  </si>
  <si>
    <r>
      <t xml:space="preserve">Se ponen en marcha iniciativas de desarrollo de la capacidad </t>
    </r>
    <r>
      <rPr>
        <b/>
        <sz val="10"/>
        <rFont val="Open Sans Condensed"/>
      </rPr>
      <t>a largo plazo</t>
    </r>
    <r>
      <rPr>
        <sz val="10"/>
        <rFont val="Open Sans Condensed"/>
      </rPr>
      <t xml:space="preserve">, y la cobertura geográfica y el abanico de partes interesadas que las aplican son </t>
    </r>
    <r>
      <rPr>
        <b/>
        <sz val="10"/>
        <rFont val="Open Sans Condensed"/>
      </rPr>
      <t>aceptables</t>
    </r>
    <r>
      <rPr>
        <sz val="10"/>
        <rFont val="Open Sans Condensed"/>
      </rPr>
      <t>.</t>
    </r>
  </si>
  <si>
    <r>
      <t xml:space="preserve">Se ponen en marcha iniciativas de desarrollo de la capacidad a largo plazo, los resultados son </t>
    </r>
    <r>
      <rPr>
        <b/>
        <sz val="10"/>
        <rFont val="Open Sans Condensed"/>
      </rPr>
      <t>eficaces,</t>
    </r>
    <r>
      <rPr>
        <sz val="10"/>
        <rFont val="Open Sans Condensed"/>
      </rPr>
      <t xml:space="preserve"> y la cobertura geográfica y el abanico de partes interesadas que las aplican son </t>
    </r>
    <r>
      <rPr>
        <b/>
        <sz val="10"/>
        <rFont val="Open Sans Condensed"/>
      </rPr>
      <t>muy buenos</t>
    </r>
    <r>
      <rPr>
        <sz val="10"/>
        <rFont val="Open Sans Condensed"/>
      </rPr>
      <t>.</t>
    </r>
  </si>
  <si>
    <r>
      <t xml:space="preserve">Se ponen en marcha iniciativas de desarrollo de la capacidad a largo plazo, los resultados son </t>
    </r>
    <r>
      <rPr>
        <b/>
        <sz val="10"/>
        <rFont val="Open Sans Condensed"/>
      </rPr>
      <t>muy eficaces</t>
    </r>
    <r>
      <rPr>
        <sz val="10"/>
        <rFont val="Open Sans Condensed"/>
      </rPr>
      <t xml:space="preserve">, y la cobertura geográfica y el abanico de partes interesadas que las aplican son </t>
    </r>
    <r>
      <rPr>
        <b/>
        <sz val="10"/>
        <rFont val="Open Sans Condensed"/>
      </rPr>
      <t>magníficos</t>
    </r>
    <r>
      <rPr>
        <sz val="10"/>
        <rFont val="Open Sans Condensed"/>
      </rPr>
      <t>.</t>
    </r>
    <r>
      <rPr>
        <b/>
        <sz val="10"/>
        <rFont val="Open Sans Condensed"/>
      </rPr>
      <t xml:space="preserve"> </t>
    </r>
  </si>
  <si>
    <r>
      <t>Descripción de la situación</t>
    </r>
    <r>
      <rPr>
        <sz val="10"/>
        <rFont val="Open Sans Condensed"/>
      </rPr>
      <t>: La Dirección de Agua del Ministerio de Ambiente y Energía (MINAE) dispone de recursos limitados provenientes del canon ambiental por vertidos que son utilizados en el fortalecimiento de capacidades para la GIRH, pero se han tenido avances importantes con la descentralización de la Dirección de Aguas con personal en las regiones. En igual medida los operadores de agua potable disponen de recursos para la creación de capacidades en sus áreas de intervención, así como el apoyo a través de organizaciones de sociedad civil, universidades, y organizaciones no gubernamentales por medio de proyectos específicos. En forma particular las universidades estatales cuentas con carreras universitarias donde se capacita en GIRH a los nuevos profesionales, como es el caso de la Universidad de Costa Rica y la Universidad Técnica Nacional y a nivel de post grado entidades como el Centro Agronómico de Investigación y Enseñanza (CATIE). En igual medida otras entidades como son las organizaciones no gubernamentales han avanzado en el desarrollo de programas de capacitación y cursos específicos direccionados a Acueductos Comunales y organizaciones de productores, grupos vulnerables, grupos minoritarios u otros, con enfoque de género, como es el caso del Fondo del Agua conocido como Agua Tica.</t>
    </r>
  </si>
  <si>
    <r>
      <t>Formas de avanzar</t>
    </r>
    <r>
      <rPr>
        <sz val="10"/>
        <rFont val="Open Sans Condensed"/>
      </rPr>
      <t>: Continuar fortaleciendo el desarrollo de las capacidades en GIRH de los funcionarios de las entidades del Estado, así como en la formación y capacitación continua de profesionales con enfoque de GIRH, así como en la generación de capacidades en el fortalecimiento de los programas de educación primaria y secundaria en la temática.</t>
    </r>
  </si>
  <si>
    <r>
      <t>No hay</t>
    </r>
    <r>
      <rPr>
        <sz val="10"/>
        <rFont val="Open Sans Condensed"/>
      </rPr>
      <t xml:space="preserve"> ninguna autoridad centrada en la cuenca que se encargue de la gestión de los recursos hídricos.</t>
    </r>
  </si>
  <si>
    <r>
      <t>Descripción de la situación</t>
    </r>
    <r>
      <rPr>
        <sz val="10"/>
        <rFont val="Open Sans Condensed"/>
      </rPr>
      <t>: En el país se han desarrollado organizaciones específicas por Ley o Decreto Ejecutivo, como es el caso de la Comisión de Manejo y Ordenamiento de la cuenca Alta del río Reventazón (COMCURE), la Comisión para el manejo integral del acuífero Nimboyores y acuíferos costeros de Santa Cruz (CONIMBOCO) y la Comisión de manejo del acuífero Sardinal. Debido a la creciente demanda de agua para la actividad turística en las zonas costeras, los acuíferos Huacas-Tamarindo y Brasilito-Potrero se han visto afectado, razón por la cual en el marco del Programa Integral de Abastecimiento de Agua para Guanacaste- Pacífico Norte (PIAAG), CONIMBOCO ha desarrollado acciones para la gestión del riesgo a partir de la vulnerabilidad de los acuíferos costeros. CONIMBOCO inició como una organización informal, pero la misma fue establecida por Decreto en el año 2018.</t>
    </r>
  </si>
  <si>
    <r>
      <t>Formas de avanzar</t>
    </r>
    <r>
      <rPr>
        <sz val="10"/>
        <rFont val="Open Sans Condensed"/>
      </rPr>
      <t xml:space="preserve">: A nivel de cuencas el país carece de autoridades administrativas A nivel municipal se requiere un fortalecimiento y apoyo en temas de GIRH, dado que las mismas, aunque en términos de su territorio deben participar en la gestión de las cuencas en su área de influencia las tareas diarias dificultan poder enfocarse en estos temas y se dedican principalmente a atender el problema de gestión de residuos sólidos. Un ejemplo, es el Voto Garabito, que obliga a las diferentes instituciones, incluyendo las municipalidades en la cuenca del río Grande de Tárcoles a atender los problemas de contaminación que afectan las comunidades costeras de Garabito, en el Pacífico Central del país. </t>
    </r>
  </si>
  <si>
    <r>
      <t xml:space="preserve">Consultas: </t>
    </r>
    <r>
      <rPr>
        <sz val="10"/>
        <rFont val="Open Sans Condensed"/>
      </rPr>
      <t>Las autoridades administrativas emplean con frecuencia la información, las experiencias y las opiniones de la esfera pública a nivel local.</t>
    </r>
  </si>
  <si>
    <r>
      <t>Representación:</t>
    </r>
    <r>
      <rPr>
        <sz val="10"/>
        <rFont val="Open Sans Condensed"/>
      </rPr>
      <t xml:space="preserve"> Representación formal de la esfera pública en los procesos de las autoridades locales y contribución a la toma de decisiones sobre cuestiones y actividades importantes cuando sea pertinente.</t>
    </r>
  </si>
  <si>
    <r>
      <t>Descripción de la situación</t>
    </r>
    <r>
      <rPr>
        <sz val="10"/>
        <rFont val="Open Sans Condensed"/>
      </rPr>
      <t>: Mecanismo Nacional de Gobernanza del Agua involucra la participación de la esfera pública en la coordinación de acciones y en la toma de decisiones. Este mecanismo se aplica a nivel local a través de las Unidades Hidrológicas, no tanto a nivel nacional. En igual medida se han establecido mecanismos de coordinación y participación en diferentes foros e instancias donde las diferentes instituciones públicas participan.</t>
    </r>
  </si>
  <si>
    <r>
      <t>Formas de avanzar</t>
    </r>
    <r>
      <rPr>
        <sz val="10"/>
        <rFont val="Open Sans Condensed"/>
      </rPr>
      <t>: Es necesario el fortalecimiento del Mecanismo de Gobernanza del Agua para su aplicación a nivel nacional, dado que el mismo se aplica prácticamente sólo a nivel local, a partir de las Unidades Hidrológicas.</t>
    </r>
  </si>
  <si>
    <r>
      <t xml:space="preserve">La participación de los grupos vulnerables </t>
    </r>
    <r>
      <rPr>
        <b/>
        <sz val="10"/>
        <rFont val="Open Sans Condensed"/>
      </rPr>
      <t>no se plantea de forma explícita</t>
    </r>
    <r>
      <rPr>
        <sz val="10"/>
        <rFont val="Open Sans Condensed"/>
      </rPr>
      <t xml:space="preserve"> en las leyes, las políticas o los planes.</t>
    </r>
  </si>
  <si>
    <r>
      <t>Hay algunos procedimientos vigentes</t>
    </r>
    <r>
      <rPr>
        <sz val="10"/>
        <rFont val="Open Sans Condensed"/>
      </rPr>
      <t xml:space="preserve">, pero el presupuesto y los recursos humanos para su ejecución son limitados. </t>
    </r>
  </si>
  <si>
    <r>
      <t xml:space="preserve">Hay procedimientos vigentes y la </t>
    </r>
    <r>
      <rPr>
        <b/>
        <sz val="10"/>
        <rFont val="Open Sans Condensed"/>
      </rPr>
      <t>participación</t>
    </r>
    <r>
      <rPr>
        <sz val="10"/>
        <rFont val="Open Sans Condensed"/>
      </rPr>
      <t xml:space="preserve"> de los grupos vulnerables es </t>
    </r>
    <r>
      <rPr>
        <b/>
        <sz val="10"/>
        <rFont val="Open Sans Condensed"/>
      </rPr>
      <t xml:space="preserve">moderada </t>
    </r>
    <r>
      <rPr>
        <sz val="10"/>
        <rFont val="Open Sans Condensed"/>
      </rPr>
      <t>(al igual que el presupuesto y los recursos humanos).</t>
    </r>
  </si>
  <si>
    <r>
      <t xml:space="preserve">Los grupos vulnerables </t>
    </r>
    <r>
      <rPr>
        <b/>
        <sz val="10"/>
        <rFont val="Open Sans Condensed"/>
      </rPr>
      <t>participan asiduamente</t>
    </r>
    <r>
      <rPr>
        <sz val="10"/>
        <rFont val="Open Sans Condensed"/>
      </rPr>
      <t xml:space="preserve"> (el presupuesto y los recursos humanos son suficientes y se hace un seguimiento de la participación).</t>
    </r>
  </si>
  <si>
    <r>
      <t>Descripción de la situación</t>
    </r>
    <r>
      <rPr>
        <sz val="10"/>
        <rFont val="Open Sans Condensed"/>
      </rPr>
      <t xml:space="preserve">: La participación de los grupos vulnerables se incluye a discreción de cada actor de la gestión pública pero actualmente no hay procedimientos para su incorporación. Sin embargo, existen normas y prácticas gubernamentales que son asumidas por la GIRH en tema de poblaciones indígenas, poblaciones jóvenes, migrantes, poblaciones en condición de pobreza, población con algún tipo de discapacidad. Por lo tanto, es recurrente encontrar  atenciones específicas a comunidades urbano marginales, atención específica a indígenas como lo realizado por la Comisión Indígena de MINAE. Un esfuerzo en esta índole corresponde al Mecanismo Nacional de Gobernanza del Agua que brinda y habilita el espacio para la participación en igualdad de condiciones, por ende, se incluye la participación a grupos vulnerables, en igual medida en la Política de Agua Potable, política de acueductos comunales y en la política de humedales.   </t>
    </r>
  </si>
  <si>
    <r>
      <t>Formas de avanzar</t>
    </r>
    <r>
      <rPr>
        <sz val="10"/>
        <rFont val="Open Sans Condensed"/>
      </rPr>
      <t>: Aunque se ha facilitado la participación de los grupos vulnerables en la toma de decisiones en la GIRH, se requiere brindar mayor presupuesto y recursos para consolidar la participación de estos grupos, como con grupos indígenas, mujeres u otros. Fomento y promoción a la participación de estos grupos vulnerables.</t>
    </r>
  </si>
  <si>
    <r>
      <t>Las cuestiones de género</t>
    </r>
    <r>
      <rPr>
        <b/>
        <sz val="10"/>
        <rFont val="Open Sans Condensed"/>
      </rPr>
      <t xml:space="preserve"> no figuran de forma explícita</t>
    </r>
    <r>
      <rPr>
        <sz val="10"/>
        <rFont val="Open Sans Condensed"/>
      </rPr>
      <t xml:space="preserve"> en la legislación, planificación o semejante a nivel nacional o subnacional.</t>
    </r>
  </si>
  <si>
    <r>
      <t xml:space="preserve">Las cuestiones de género </t>
    </r>
    <r>
      <rPr>
        <b/>
        <sz val="10"/>
        <rFont val="Open Sans Condensed"/>
      </rPr>
      <t>figuran en parte</t>
    </r>
    <r>
      <rPr>
        <sz val="10"/>
        <rFont val="Open Sans Condensed"/>
      </rPr>
      <t xml:space="preserve"> en la legislación, planificación o semejante.</t>
    </r>
  </si>
  <si>
    <r>
      <t xml:space="preserve">Las cuestiones de género </t>
    </r>
    <r>
      <rPr>
        <b/>
        <sz val="10"/>
        <rFont val="Open Sans Condensed"/>
      </rPr>
      <t>están presentes</t>
    </r>
    <r>
      <rPr>
        <sz val="10"/>
        <rFont val="Open Sans Condensed"/>
      </rPr>
      <t xml:space="preserve"> (pero su aplicación, su presupuesto o su seguimiento es limitado).</t>
    </r>
  </si>
  <si>
    <r>
      <t xml:space="preserve">Los objetivos de género se han </t>
    </r>
    <r>
      <rPr>
        <b/>
        <sz val="10"/>
        <rFont val="Open Sans Condensed"/>
      </rPr>
      <t>logrado en su mayor parte</t>
    </r>
    <r>
      <rPr>
        <sz val="10"/>
        <rFont val="Open Sans Condensed"/>
      </rPr>
      <t xml:space="preserve"> (las actividades se supervisan y se financian de manera adecuada). </t>
    </r>
  </si>
  <si>
    <r>
      <t xml:space="preserve">Los objetivos de género se han </t>
    </r>
    <r>
      <rPr>
        <b/>
        <sz val="10"/>
        <rFont val="Open Sans Condensed"/>
      </rPr>
      <t xml:space="preserve">logrado de forma sistemática </t>
    </r>
    <r>
      <rPr>
        <sz val="10"/>
        <rFont val="Open Sans Condensed"/>
      </rPr>
      <t xml:space="preserve">y abordan las cuestiones de género de forma eficaz (las actividades y los resultados se han repasado y ajustado). </t>
    </r>
  </si>
  <si>
    <r>
      <t>Descripción de la situación</t>
    </r>
    <r>
      <rPr>
        <sz val="10"/>
        <rFont val="Open Sans Condensed"/>
      </rPr>
      <t>: En el país existen iniciativas en las que se involucran el tema de género como una forma de solución y de participación, en las políticas y planes nacionales, pero que aun no se visualizan en la GIRH. Aunque existen políticas desarrolladas en los últimos años, como es la política de acueductos comunales donde se incorpora el tema de equidad de género. Existe un empoderamiento importante de las mujeres, por ejemplo, tienen amplia participación en las juntas directivas de los acueductos comunales, en el Mecanismo de Gobernanza de los Recursos Hídricos y en iniciativas comunitarias.</t>
    </r>
  </si>
  <si>
    <r>
      <t>Formas de avanzar</t>
    </r>
    <r>
      <rPr>
        <sz val="10"/>
        <rFont val="Open Sans Condensed"/>
      </rPr>
      <t>: Se requiere una mayor integración dentro de las leyes y políticas nacionales del tema de equidad de género, así como mayores recursos para la ejecución de las diferentes actividades.</t>
    </r>
  </si>
  <si>
    <r>
      <t xml:space="preserve">No </t>
    </r>
    <r>
      <rPr>
        <sz val="10"/>
        <rFont val="Open Sans Condensed"/>
      </rPr>
      <t>existe ningún marco institucional.</t>
    </r>
  </si>
  <si>
    <r>
      <t xml:space="preserve">Se están </t>
    </r>
    <r>
      <rPr>
        <b/>
        <sz val="10"/>
        <rFont val="Open Sans Condensed"/>
      </rPr>
      <t>desarrollando</t>
    </r>
    <r>
      <rPr>
        <sz val="10"/>
        <rFont val="Open Sans Condensed"/>
      </rPr>
      <t xml:space="preserve"> marcos institucionales.</t>
    </r>
  </si>
  <si>
    <r>
      <t xml:space="preserve">Se han </t>
    </r>
    <r>
      <rPr>
        <b/>
        <sz val="10"/>
        <rFont val="Open Sans Condensed"/>
      </rPr>
      <t>establecido</t>
    </r>
    <r>
      <rPr>
        <sz val="10"/>
        <rFont val="Open Sans Condensed"/>
      </rPr>
      <t xml:space="preserve"> marcos institucionales.</t>
    </r>
  </si>
  <si>
    <r>
      <t xml:space="preserve">El mandato de los marcos institucionales </t>
    </r>
    <r>
      <rPr>
        <b/>
        <sz val="10"/>
        <rFont val="Open Sans Condensed"/>
      </rPr>
      <t>se cumple en parte</t>
    </r>
    <r>
      <rPr>
        <sz val="10"/>
        <rFont val="Open Sans Condensed"/>
      </rPr>
      <t>.</t>
    </r>
  </si>
  <si>
    <r>
      <t xml:space="preserve">El mandato de los marcos institucionales </t>
    </r>
    <r>
      <rPr>
        <b/>
        <sz val="10"/>
        <rFont val="Open Sans Condensed"/>
      </rPr>
      <t>se cumple en su mayor parte</t>
    </r>
    <r>
      <rPr>
        <sz val="10"/>
        <rFont val="Open Sans Condensed"/>
      </rPr>
      <t>.</t>
    </r>
  </si>
  <si>
    <r>
      <t xml:space="preserve">El mandato de los marcos institucionales </t>
    </r>
    <r>
      <rPr>
        <b/>
        <sz val="10"/>
        <rFont val="Open Sans Condensed"/>
      </rPr>
      <t>se cumple en su totalidad</t>
    </r>
    <r>
      <rPr>
        <sz val="10"/>
        <rFont val="Open Sans Condensed"/>
      </rPr>
      <t>.</t>
    </r>
  </si>
  <si>
    <r>
      <t>Descripción de la situación</t>
    </r>
    <r>
      <rPr>
        <sz val="10"/>
        <rFont val="Open Sans Condensed"/>
      </rPr>
      <t>: El primer convenio de cooperación fronteriza Costa Rica-Panamá, se firmó en el año 1979, y renovado en el año 1995, el cual aún sigue vigente. Bajo dicho convenio se creó la Comisión Binacional Permanente, la cual es representada por el Ministerio de Planificación Nacional y Política Económica (MIDEPLAN). Dentro de este convenio se estableció la Comisión Binacional de la Cuenca del Río Sixaola, la cual se mantiene activa, enfocada en las siguientes áreas de acción se enfocan en producción agropecuaria, ambiente, turismo, gestión de riesgo, salud, infraestructura y el fortalecimiento de la Comisión. Con la cuenca del río San Juan, Costa Rica y Nicaragua establecieron la Comisión Binacional Costa Rica-Nicaragua y se acordó desarrollar el Programa de Desarrollo Fronterizo Costa Rica – Nicaragua 2007-2010, pero no se ha dado seguimiento consecuencia de los problemas políticos entre ambos países.</t>
    </r>
  </si>
  <si>
    <r>
      <t>Formas de avanzar</t>
    </r>
    <r>
      <rPr>
        <sz val="10"/>
        <rFont val="Open Sans Condensed"/>
      </rPr>
      <t>: Fortalecimiento conjunto de la Comisión Binacional de la cuenca del río Sixaola, para la ejecución de proyectos y actividades de manera conjunta. También se debe avanzar en incorporar las otras cuencas fronterizas Changuinola y Chiriquí que aún no están siendo consideradas dentro de las acciones conjuntas que desarrolla Costa Rica y Panamá de forma conjunta. Es importante retomar la Comisión Binacional Costa Rica – Nicaragua, con el fin de desarrollar acciones conjuntas relativas a la gestión integrada de la cuenca, más allá de los temas económicos y migratorios que han sido el fundamento de los acuerdos previamente establecidos.</t>
    </r>
  </si>
  <si>
    <r>
      <t>No hay</t>
    </r>
    <r>
      <rPr>
        <sz val="10"/>
        <rFont val="Open Sans Condensed"/>
      </rPr>
      <t xml:space="preserve"> ninguna autoridad centrada en el nivel subnacional que se encargue de la gestión de los recursos hídricos.</t>
    </r>
  </si>
  <si>
    <r>
      <t xml:space="preserve">Las autoridades subnacionales tienen la capacidad de </t>
    </r>
    <r>
      <rPr>
        <b/>
        <sz val="10"/>
        <rFont val="Open Sans Condensed"/>
      </rPr>
      <t>ajustar</t>
    </r>
    <r>
      <rPr>
        <sz val="10"/>
        <rFont val="Open Sans Condensed"/>
      </rPr>
      <t xml:space="preserve"> los planes de la GIRH de forma eficaz y periódica.</t>
    </r>
  </si>
  <si>
    <r>
      <t>Descripción de la situación</t>
    </r>
    <r>
      <rPr>
        <sz val="10"/>
        <rFont val="Open Sans Condensed"/>
      </rPr>
      <t>: Las instituciones vinculadas con la gestión del recurso hídrico han realizado grandes esfuerzos en la descentralización de sus oficinas para obtener una mayor presencia a nivel local, como es la Dirección de Aguas que tiene organizaciones subregionales en lo que se denomina unidades hidrológicas con la responsabilidad de brindar concesiones de agua, canon de vertidos, valoraciones de daños al recurso hídrico, entre otras funciones. Estas unidades hidrológicas son débiles y requieren su fortalecimiento debido a la ausencia de una Ley de Aguas actualizada.  Existen otras instituciones que realizan algunas funciones ligadas con la gestión del agua, pero sin un enfoque de GIRH como es el Instituto Costarricense de Acueductos y Alcantarillados (AyA), Sistema Nacional de Áreas de Conservación (SINAC), SENARA, el Instituto Costarricense de Electricidad (ICE) y las Municipalidades.</t>
    </r>
  </si>
  <si>
    <r>
      <t>Formas de avanzar</t>
    </r>
    <r>
      <rPr>
        <sz val="10"/>
        <rFont val="Open Sans Condensed"/>
      </rPr>
      <t>:  Es necesario la aprobación de la nueva Ley de Aguas que establezca autoridades administrativas con enfoque de GIRH, con los recursos humanos y financieros necesarios para realizar su labor. No obstante, en tanto se logra la aprobación de la nueva Ley de Aguas se requiere el fortalecimiento de las instituciones a nivel subnacional, incluyendo las oficinas descentralizadas y municipalidades.</t>
    </r>
  </si>
  <si>
    <r>
      <t>No existen</t>
    </r>
    <r>
      <rPr>
        <sz val="10"/>
        <rFont val="Open Sans Condensed"/>
      </rPr>
      <t xml:space="preserve"> sistemas de seguimiento a nivel nacional.</t>
    </r>
  </si>
  <si>
    <r>
      <t xml:space="preserve">Se utilizan sistemas de seguimiento para una cantidad </t>
    </r>
    <r>
      <rPr>
        <b/>
        <sz val="10"/>
        <rFont val="Open Sans Condensed"/>
      </rPr>
      <t>limitada</t>
    </r>
    <r>
      <rPr>
        <sz val="10"/>
        <rFont val="Open Sans Condensed"/>
      </rPr>
      <t xml:space="preserve"> de proyectos —o semejantes— puntuales o </t>
    </r>
    <r>
      <rPr>
        <b/>
        <sz val="10"/>
        <rFont val="Open Sans Condensed"/>
      </rPr>
      <t>a corto plazo</t>
    </r>
    <r>
      <rPr>
        <sz val="10"/>
        <rFont val="Open Sans Condensed"/>
      </rPr>
      <t>.</t>
    </r>
  </si>
  <si>
    <r>
      <t xml:space="preserve">Se lleva a cabo un seguimiento </t>
    </r>
    <r>
      <rPr>
        <b/>
        <sz val="10"/>
        <rFont val="Open Sans Condensed"/>
      </rPr>
      <t>a largo plazo</t>
    </r>
    <r>
      <rPr>
        <sz val="10"/>
        <rFont val="Open Sans Condensed"/>
      </rPr>
      <t xml:space="preserve"> a escala nacional, pero tanto la cobertura como el uso que le dan las partes interesadas es </t>
    </r>
    <r>
      <rPr>
        <b/>
        <sz val="10"/>
        <rFont val="Open Sans Condensed"/>
      </rPr>
      <t>limitado</t>
    </r>
    <r>
      <rPr>
        <sz val="10"/>
        <rFont val="Open Sans Condensed"/>
      </rPr>
      <t xml:space="preserve"> </t>
    </r>
  </si>
  <si>
    <r>
      <t xml:space="preserve">Se lleva a cabo un seguimiento </t>
    </r>
    <r>
      <rPr>
        <b/>
        <sz val="10"/>
        <rFont val="Open Sans Condensed"/>
      </rPr>
      <t>a largo plazo</t>
    </r>
    <r>
      <rPr>
        <sz val="10"/>
        <rFont val="Open Sans Condensed"/>
      </rPr>
      <t xml:space="preserve"> a escala nacional cuya es </t>
    </r>
    <r>
      <rPr>
        <b/>
        <sz val="10"/>
        <rFont val="Open Sans Condensed"/>
      </rPr>
      <t>aceptable</t>
    </r>
    <r>
      <rPr>
        <sz val="10"/>
        <rFont val="Open Sans Condensed"/>
      </rPr>
      <t>, pero el uso que le dan las partes interesadas es limitado.</t>
    </r>
  </si>
  <si>
    <r>
      <t xml:space="preserve">Se lleva a cabo un seguimiento a largo plazo a escala nacional cuya cobertura es </t>
    </r>
    <r>
      <rPr>
        <b/>
        <sz val="10"/>
        <rFont val="Open Sans Condensed"/>
      </rPr>
      <t xml:space="preserve">muy buena </t>
    </r>
    <r>
      <rPr>
        <sz val="10"/>
        <rFont val="Open Sans Condensed"/>
      </rPr>
      <t>y el uso que le dan las partes interesadas es aceptable.</t>
    </r>
  </si>
  <si>
    <r>
      <t xml:space="preserve">Se lleva a cabo un seguimiento a largo plazo a escala nacional y tanto la cobertura como el uso que le dan las partes interesadas </t>
    </r>
    <r>
      <rPr>
        <b/>
        <sz val="10"/>
        <rFont val="Open Sans Condensed"/>
      </rPr>
      <t>son magníficos</t>
    </r>
    <r>
      <rPr>
        <sz val="10"/>
        <rFont val="Open Sans Condensed"/>
      </rPr>
      <t xml:space="preserve">. </t>
    </r>
  </si>
  <si>
    <r>
      <t>Formas de avanzar</t>
    </r>
    <r>
      <rPr>
        <sz val="10"/>
        <rFont val="Open Sans Condensed"/>
      </rPr>
      <t>: Las principales actividades requeridas son: 
· La utilización del balance hídrico como un instrumento de gestión y se requiere la actualización del Balance hídrico, dado que sólo existe información algunas de las cuencas desarrollados en el año 2008. 
· El Fortalecimiento del SINIGIRH y SIMASTIR 
· Promover el acceso abierto de la información y los datos disponibles
· Ampliar y fortalecer las redes de monitoreo.
· Incorporar medidas de adaptación al cambio climático
(Como actividades ya previstas o recomendadas para impulsar la eficacia del seguimiento de la disponibilidad del agua; obstáculos y elementos facilitadores; cuando proceda, un borrador de los objetivos provisionales).</t>
    </r>
  </si>
  <si>
    <r>
      <t>No</t>
    </r>
    <r>
      <rPr>
        <sz val="10"/>
        <rFont val="Open Sans Condensed"/>
      </rPr>
      <t xml:space="preserve"> se utiliza ningún instrumento de gestión.</t>
    </r>
  </si>
  <si>
    <r>
      <t xml:space="preserve">El uso de instrumentos de gestión es </t>
    </r>
    <r>
      <rPr>
        <b/>
        <sz val="10"/>
        <rFont val="Open Sans Condensed"/>
      </rPr>
      <t>limitado</t>
    </r>
    <r>
      <rPr>
        <sz val="10"/>
        <rFont val="Open Sans Condensed"/>
      </rPr>
      <t xml:space="preserve"> y se limita a proyectos —o semejantes—</t>
    </r>
    <r>
      <rPr>
        <b/>
        <sz val="10"/>
        <rFont val="Open Sans Condensed"/>
      </rPr>
      <t xml:space="preserve"> a corto plazo </t>
    </r>
    <r>
      <rPr>
        <sz val="10"/>
        <rFont val="Open Sans Condensed"/>
      </rPr>
      <t xml:space="preserve">o puntuales. </t>
    </r>
  </si>
  <si>
    <r>
      <t>Algunos</t>
    </r>
    <r>
      <rPr>
        <sz val="10"/>
        <rFont val="Open Sans Condensed"/>
      </rPr>
      <t xml:space="preserve"> instrumentos de gestión se emplean más </t>
    </r>
    <r>
      <rPr>
        <b/>
        <sz val="10"/>
        <rFont val="Open Sans Condensed"/>
      </rPr>
      <t>a largo plazo</t>
    </r>
    <r>
      <rPr>
        <sz val="10"/>
        <rFont val="Open Sans Condensed"/>
      </rPr>
      <t xml:space="preserve">, pero la cobertura de la que disfrutan los usuarios del agua y que se ofrece a lo largo y ancho del país es </t>
    </r>
    <r>
      <rPr>
        <b/>
        <sz val="10"/>
        <rFont val="Open Sans Condensed"/>
      </rPr>
      <t>limitada</t>
    </r>
    <r>
      <rPr>
        <sz val="10"/>
        <rFont val="Open Sans Condensed"/>
      </rPr>
      <t xml:space="preserve">. </t>
    </r>
  </si>
  <si>
    <r>
      <t xml:space="preserve">Los instrumentos de gestión se emplean </t>
    </r>
    <r>
      <rPr>
        <b/>
        <sz val="10"/>
        <rFont val="Open Sans Condensed"/>
      </rPr>
      <t xml:space="preserve">a largo plazo </t>
    </r>
    <r>
      <rPr>
        <sz val="10"/>
        <rFont val="Open Sans Condensed"/>
      </rPr>
      <t xml:space="preserve">y la cobertura de la que disfrutan los usuarios del agua y que se ofrece a lo largo y ancho del país es </t>
    </r>
    <r>
      <rPr>
        <b/>
        <sz val="10"/>
        <rFont val="Open Sans Condensed"/>
      </rPr>
      <t>aceptable</t>
    </r>
    <r>
      <rPr>
        <sz val="10"/>
        <rFont val="Open Sans Condensed"/>
      </rPr>
      <t xml:space="preserve">. </t>
    </r>
  </si>
  <si>
    <r>
      <t xml:space="preserve">Los instrumentos de gestión se emplean a largo plazo, son </t>
    </r>
    <r>
      <rPr>
        <b/>
        <sz val="10"/>
        <rFont val="Open Sans Condensed"/>
      </rPr>
      <t>eficaces</t>
    </r>
    <r>
      <rPr>
        <sz val="10"/>
        <rFont val="Open Sans Condensed"/>
      </rPr>
      <t xml:space="preserve"> y la cobertura de la que disfrutan los usuarios del agua y que se ofrece a lo largo y ancho del país es </t>
    </r>
    <r>
      <rPr>
        <b/>
        <sz val="10"/>
        <rFont val="Open Sans Condensed"/>
      </rPr>
      <t>muy buena</t>
    </r>
    <r>
      <rPr>
        <sz val="10"/>
        <rFont val="Open Sans Condensed"/>
      </rPr>
      <t xml:space="preserve">. </t>
    </r>
  </si>
  <si>
    <r>
      <t xml:space="preserve">Los instrumentos de gestión se emplean a largo plazo, son </t>
    </r>
    <r>
      <rPr>
        <b/>
        <sz val="10"/>
        <rFont val="Open Sans Condensed"/>
      </rPr>
      <t>muy eficaces</t>
    </r>
    <r>
      <rPr>
        <sz val="10"/>
        <rFont val="Open Sans Condensed"/>
      </rPr>
      <t xml:space="preserve"> y la cobertura de la que disfrutan los usuarios del agua y que se ofrece a lo largo y ancho del país es </t>
    </r>
    <r>
      <rPr>
        <b/>
        <sz val="10"/>
        <rFont val="Open Sans Condensed"/>
      </rPr>
      <t>magnífica</t>
    </r>
    <r>
      <rPr>
        <sz val="10"/>
        <rFont val="Open Sans Condensed"/>
      </rPr>
      <t xml:space="preserve">. </t>
    </r>
  </si>
  <si>
    <r>
      <t>Descripción de la situación</t>
    </r>
    <r>
      <rPr>
        <sz val="10"/>
        <rFont val="Open Sans Condensed"/>
      </rPr>
      <t>: Los instrumentos que se han desarrollado son:
· Políticas de acueductos comunales (ASADAS), de Saneamiento, de Agua Potable, de Adaptación al cambio climático, de Humedales y Áreas de protección.
·  Instrumentos económicos como los cánones de aprovechamiento, tarifa de protección del recurso hídrico, el pago por servicios ambientales hidrológico, fondos público-privados como Agua Tica.
· Manual de Dotaciones (Actualización).
· El establecimiento de una Ventanilla Única Institucional y la elaboración de trámites digitales
· La regionalización de la Dirección de Aguas.</t>
    </r>
  </si>
  <si>
    <r>
      <t>Formas de avanzar</t>
    </r>
    <r>
      <rPr>
        <sz val="10"/>
        <rFont val="Open Sans Condensed"/>
      </rPr>
      <t>: Se requiere la actualización de la Política Nacional de Aguas, la aprobación de una nueva Ley de Aguas basada en la GIRH, y el fortalecimiento de la institucionalidad ligada con la GIRH (AyA, Dirección de Aguas-MINAE, SINAC, SENARA). 
(Como actividades ya previstas o recomendadas para potenciar la eficacia de los instrumentos de gestión; obstáculos y elementos facilitadores; cuando proceda, un borrador de los objetivos provisionales).</t>
    </r>
  </si>
  <si>
    <r>
      <t>Algunos</t>
    </r>
    <r>
      <rPr>
        <sz val="10"/>
        <rFont val="Open Sans Condensed"/>
      </rPr>
      <t xml:space="preserve"> instrumentos de gestión se emplean más </t>
    </r>
    <r>
      <rPr>
        <b/>
        <sz val="10"/>
        <rFont val="Open Sans Condensed"/>
      </rPr>
      <t>a largo plazo</t>
    </r>
    <r>
      <rPr>
        <sz val="10"/>
        <rFont val="Open Sans Condensed"/>
      </rPr>
      <t xml:space="preserve">, pero la cobertura de la que disfrutan los sectores y que se ofrece a lo largo y ancho del país es </t>
    </r>
    <r>
      <rPr>
        <b/>
        <sz val="10"/>
        <rFont val="Open Sans Condensed"/>
      </rPr>
      <t>limitada</t>
    </r>
    <r>
      <rPr>
        <sz val="10"/>
        <rFont val="Open Sans Condensed"/>
      </rPr>
      <t xml:space="preserve">. </t>
    </r>
  </si>
  <si>
    <r>
      <t xml:space="preserve">Los instrumentos de gestión se emplean </t>
    </r>
    <r>
      <rPr>
        <b/>
        <sz val="10"/>
        <rFont val="Open Sans Condensed"/>
      </rPr>
      <t xml:space="preserve">a largo plazo </t>
    </r>
    <r>
      <rPr>
        <sz val="10"/>
        <rFont val="Open Sans Condensed"/>
      </rPr>
      <t xml:space="preserve">y la cobertura de la que disfrutan los sectores y que se ofrece a lo largo y ancho del país es </t>
    </r>
    <r>
      <rPr>
        <b/>
        <sz val="10"/>
        <rFont val="Open Sans Condensed"/>
      </rPr>
      <t>aceptable</t>
    </r>
    <r>
      <rPr>
        <sz val="10"/>
        <rFont val="Open Sans Condensed"/>
      </rPr>
      <t xml:space="preserve">. </t>
    </r>
  </si>
  <si>
    <r>
      <t xml:space="preserve">Los instrumentos de gestión se emplean a largo plazo, son </t>
    </r>
    <r>
      <rPr>
        <b/>
        <sz val="10"/>
        <rFont val="Open Sans Condensed"/>
      </rPr>
      <t>eficaces</t>
    </r>
    <r>
      <rPr>
        <sz val="10"/>
        <rFont val="Open Sans Condensed"/>
      </rPr>
      <t xml:space="preserve"> y la cobertura de la que disfrutan los sectores y que se ofrece a lo largo y ancho del país es </t>
    </r>
    <r>
      <rPr>
        <b/>
        <sz val="10"/>
        <rFont val="Open Sans Condensed"/>
      </rPr>
      <t>muy buena</t>
    </r>
    <r>
      <rPr>
        <sz val="10"/>
        <rFont val="Open Sans Condensed"/>
      </rPr>
      <t xml:space="preserve">. </t>
    </r>
  </si>
  <si>
    <r>
      <t xml:space="preserve">Los instrumentos de gestión se emplean a largo plazo, son </t>
    </r>
    <r>
      <rPr>
        <b/>
        <sz val="10"/>
        <rFont val="Open Sans Condensed"/>
      </rPr>
      <t>muy eficaces</t>
    </r>
    <r>
      <rPr>
        <sz val="10"/>
        <rFont val="Open Sans Condensed"/>
      </rPr>
      <t xml:space="preserve"> y la cobertura de la que disfrutan los sectores y que se ofrece a lo largo y ancho del país es </t>
    </r>
    <r>
      <rPr>
        <b/>
        <sz val="10"/>
        <rFont val="Open Sans Condensed"/>
      </rPr>
      <t>magnífica</t>
    </r>
    <r>
      <rPr>
        <sz val="10"/>
        <rFont val="Open Sans Condensed"/>
      </rPr>
      <t xml:space="preserve">. </t>
    </r>
  </si>
  <si>
    <r>
      <t>Descripción de la situación</t>
    </r>
    <r>
      <rPr>
        <sz val="10"/>
        <rFont val="Open Sans Condensed"/>
      </rPr>
      <t>: El país dispone de instrumentos actualizados para el control de la contaminación se dispone de:
· Política Nacional de Saneamiento y plan de inversión.
· Se actualizó por parte del Ministerio de Salud el reglamento de calidad de agua potable
· Reglamento de Calidad de Cuerpos de Agua y plan control y monitoreo nacional.
· Nueva normativa para la construcción de Plantas de tratamiento de Aguas Residuales (PTAR)
· Reconstrucción de alcantarillado sanitario por parte del AyA
· Canon Ambiental de Vertidos y modificación reglamento que reforzó su funcionamiento.
· La Reforma al reglamento agua potable desarrollado por la Autoridad Reguladora de los Servicios Públicos (ARESE) de enero 2019.
· Programa de recursos educativos ambientales del AyA (Manual para el uso sostenible y conservación del servicio ecosistémico agua).
· Programa Nacional de Monitoreo de la Calidad de los cuerpos de agua y el Plan de Monitoreo.</t>
    </r>
  </si>
  <si>
    <r>
      <t>Formas de avanzar</t>
    </r>
    <r>
      <rPr>
        <sz val="10"/>
        <rFont val="Open Sans Condensed"/>
      </rPr>
      <t xml:space="preserve">: Se requiere el desarrollo de la política sobre contaminación difusa, así como la creación de capacidades en el desarrollo de controles inter-institucionales, vinculados con el marco normativo y avanzar en la generación de información sobre la contaminación de aguas subterráneas. </t>
    </r>
  </si>
  <si>
    <r>
      <t>Algunos</t>
    </r>
    <r>
      <rPr>
        <sz val="10"/>
        <rFont val="Open Sans Condensed"/>
      </rPr>
      <t xml:space="preserve"> instrumentos de gestión se emplean más </t>
    </r>
    <r>
      <rPr>
        <b/>
        <sz val="10"/>
        <rFont val="Open Sans Condensed"/>
      </rPr>
      <t>a largo plazo</t>
    </r>
    <r>
      <rPr>
        <sz val="10"/>
        <rFont val="Open Sans Condensed"/>
      </rPr>
      <t xml:space="preserve">, pero la cobertura en distintos tipos de ecosistema y que se ofrece a lo largo y ancho del país es </t>
    </r>
    <r>
      <rPr>
        <b/>
        <sz val="10"/>
        <rFont val="Open Sans Condensed"/>
      </rPr>
      <t>limitada</t>
    </r>
    <r>
      <rPr>
        <sz val="10"/>
        <rFont val="Open Sans Condensed"/>
      </rPr>
      <t xml:space="preserve">. </t>
    </r>
  </si>
  <si>
    <r>
      <t xml:space="preserve">Los instrumentos de gestión se emplean </t>
    </r>
    <r>
      <rPr>
        <b/>
        <sz val="10"/>
        <rFont val="Open Sans Condensed"/>
      </rPr>
      <t xml:space="preserve">a largo plazo </t>
    </r>
    <r>
      <rPr>
        <sz val="10"/>
        <rFont val="Open Sans Condensed"/>
      </rPr>
      <t xml:space="preserve">y la cobertura en distintos tipos de ecosistema y que se ofrece a lo largo y ancho del país es </t>
    </r>
    <r>
      <rPr>
        <b/>
        <sz val="10"/>
        <rFont val="Open Sans Condensed"/>
      </rPr>
      <t>aceptable</t>
    </r>
    <r>
      <rPr>
        <sz val="10"/>
        <rFont val="Open Sans Condensed"/>
      </rPr>
      <t>. Las necesidades hídricas ambientales se analizan en algunos casos.</t>
    </r>
  </si>
  <si>
    <r>
      <t xml:space="preserve">Los instrumentos de gestión se emplean a largo plazo, son </t>
    </r>
    <r>
      <rPr>
        <b/>
        <sz val="10"/>
        <rFont val="Open Sans Condensed"/>
      </rPr>
      <t>eficaces</t>
    </r>
    <r>
      <rPr>
        <sz val="10"/>
        <rFont val="Open Sans Condensed"/>
      </rPr>
      <t xml:space="preserve"> y la cobertura en distintos tipos de ecosistema y que se ofrece a lo largo y ancho del país es </t>
    </r>
    <r>
      <rPr>
        <b/>
        <sz val="10"/>
        <rFont val="Open Sans Condensed"/>
      </rPr>
      <t>muy buena</t>
    </r>
    <r>
      <rPr>
        <sz val="10"/>
        <rFont val="Open Sans Condensed"/>
      </rPr>
      <t xml:space="preserve">. Las necesidades hídricas ambientales se analizan en la mayor parte del país. </t>
    </r>
  </si>
  <si>
    <r>
      <t xml:space="preserve">Los instrumentos de gestión se emplean a largo plazo, son </t>
    </r>
    <r>
      <rPr>
        <b/>
        <sz val="10"/>
        <rFont val="Open Sans Condensed"/>
      </rPr>
      <t>muy eficaces</t>
    </r>
    <r>
      <rPr>
        <sz val="10"/>
        <rFont val="Open Sans Condensed"/>
      </rPr>
      <t xml:space="preserve"> y la cobertura en distintos tipos de ecosistema y que se ofrece a lo largo y ancho del país es </t>
    </r>
    <r>
      <rPr>
        <b/>
        <sz val="10"/>
        <rFont val="Open Sans Condensed"/>
      </rPr>
      <t>magnífica</t>
    </r>
    <r>
      <rPr>
        <sz val="10"/>
        <rFont val="Open Sans Condensed"/>
      </rPr>
      <t>. Las necesidades hídricas ambientales se analizan en todo el país.</t>
    </r>
  </si>
  <si>
    <r>
      <t>Descripción de la situación</t>
    </r>
    <r>
      <rPr>
        <sz val="10"/>
        <rFont val="Open Sans Condensed"/>
      </rPr>
      <t>: El país tiene avances significativos en gestión de ecosistemas, vinculados con el agua, el país dispone de un sistema de áreas protegidas y de pago por servicios ambientales, incluyendo la modalidad de protección del recurso hídrico consolidados, donde de acuerdo al último inventario forestal (2015) el país tiene una cobertura forestal de 51,9%. Adicionalmente, se han desarrollado políticas específicas vinculadas a la gestión de ecosistemas como la de biodiversidad, humedales, adaptación al cambio climático, la norma de caudales ambientales y el Sistema Nacional de Monitoreo de cobertura y uso de la tierra y ecosistemas (SIMOCUTE).</t>
    </r>
  </si>
  <si>
    <r>
      <t>Formas de avanzar</t>
    </r>
    <r>
      <rPr>
        <sz val="10"/>
        <rFont val="Open Sans Condensed"/>
      </rPr>
      <t>: Se recomienda la incorporación del concepto de gestión de ecosistemas vinculados con el agua en la actualización de la política hídrica nacional y el Plan Nacional de Recursos Hídricos.</t>
    </r>
  </si>
  <si>
    <r>
      <t>Algunos</t>
    </r>
    <r>
      <rPr>
        <sz val="10"/>
        <rFont val="Open Sans Condensed"/>
      </rPr>
      <t xml:space="preserve"> instrumentos de gestión se emplean más </t>
    </r>
    <r>
      <rPr>
        <b/>
        <sz val="10"/>
        <rFont val="Open Sans Condensed"/>
      </rPr>
      <t>a largo plazo</t>
    </r>
    <r>
      <rPr>
        <sz val="10"/>
        <rFont val="Open Sans Condensed"/>
      </rPr>
      <t xml:space="preserve">, pero la cobertura en zonas de riesgo es </t>
    </r>
    <r>
      <rPr>
        <b/>
        <sz val="10"/>
        <rFont val="Open Sans Condensed"/>
      </rPr>
      <t>limitada</t>
    </r>
    <r>
      <rPr>
        <sz val="10"/>
        <rFont val="Open Sans Condensed"/>
      </rPr>
      <t xml:space="preserve">. </t>
    </r>
  </si>
  <si>
    <r>
      <t xml:space="preserve">Los instrumentos de gestión se emplean </t>
    </r>
    <r>
      <rPr>
        <b/>
        <sz val="10"/>
        <rFont val="Open Sans Condensed"/>
      </rPr>
      <t xml:space="preserve">a largo plazo </t>
    </r>
    <r>
      <rPr>
        <sz val="10"/>
        <rFont val="Open Sans Condensed"/>
      </rPr>
      <t xml:space="preserve">y la cobertura en zonas de riesgo es </t>
    </r>
    <r>
      <rPr>
        <b/>
        <sz val="10"/>
        <rFont val="Open Sans Condensed"/>
      </rPr>
      <t>aceptable</t>
    </r>
    <r>
      <rPr>
        <sz val="10"/>
        <rFont val="Open Sans Condensed"/>
      </rPr>
      <t>.</t>
    </r>
  </si>
  <si>
    <r>
      <t xml:space="preserve">Los instrumentos de gestión se emplean a largo plazo, son </t>
    </r>
    <r>
      <rPr>
        <b/>
        <sz val="10"/>
        <rFont val="Open Sans Condensed"/>
      </rPr>
      <t>eficaces</t>
    </r>
    <r>
      <rPr>
        <sz val="10"/>
        <rFont val="Open Sans Condensed"/>
      </rPr>
      <t xml:space="preserve"> y la cobertura en zonas de riesgo es </t>
    </r>
    <r>
      <rPr>
        <b/>
        <sz val="10"/>
        <rFont val="Open Sans Condensed"/>
      </rPr>
      <t>muy buena</t>
    </r>
    <r>
      <rPr>
        <sz val="10"/>
        <rFont val="Open Sans Condensed"/>
      </rPr>
      <t xml:space="preserve">. </t>
    </r>
  </si>
  <si>
    <r>
      <t xml:space="preserve">Los instrumentos de gestión se emplean a largo plazo, son </t>
    </r>
    <r>
      <rPr>
        <b/>
        <sz val="10"/>
        <rFont val="Open Sans Condensed"/>
      </rPr>
      <t>muy eficaces</t>
    </r>
    <r>
      <rPr>
        <sz val="10"/>
        <rFont val="Open Sans Condensed"/>
      </rPr>
      <t xml:space="preserve"> y la cobertura en zonas de riesgo es </t>
    </r>
    <r>
      <rPr>
        <b/>
        <sz val="10"/>
        <rFont val="Open Sans Condensed"/>
      </rPr>
      <t>magnífica</t>
    </r>
    <r>
      <rPr>
        <sz val="10"/>
        <rFont val="Open Sans Condensed"/>
      </rPr>
      <t xml:space="preserve">. </t>
    </r>
  </si>
  <si>
    <r>
      <t>Descripción de la situación</t>
    </r>
    <r>
      <rPr>
        <sz val="10"/>
        <rFont val="Open Sans Condensed"/>
      </rPr>
      <t xml:space="preserve">: El país dispone de instrumentos ligados con la gestión de desastres vinculados con el agua, los cuales son: la Política Nacional de Gestión de Riesgo y el Plan Nacional de Gestión de Riesgo. La Política de Agua Potable también incorpora lineamientos relativos a la gestión de riesgo y se dispone del Plan de Gestión e infraestructura hídrica del Pacífico Norte. </t>
    </r>
  </si>
  <si>
    <r>
      <t>Formas de avanzar</t>
    </r>
    <r>
      <rPr>
        <sz val="10"/>
        <rFont val="Open Sans Condensed"/>
      </rPr>
      <t xml:space="preserve">: El país requiere la actualización del Plan Nacional de Gestión de Riesgo y la planificación de la construcción de infraestructura resilientes, para evitar el impacto de los desastres naturales sobre las mismas y la actualización del mapa de riesgos hidrometeorológicos. </t>
    </r>
  </si>
  <si>
    <r>
      <t>No</t>
    </r>
    <r>
      <rPr>
        <sz val="10"/>
        <rFont val="Open Sans Condensed"/>
      </rPr>
      <t xml:space="preserve"> se utiliza ningún instrumento de gestión en el nivel de las cuencas. </t>
    </r>
  </si>
  <si>
    <r>
      <t xml:space="preserve">El uso de instrumentos de gestión en el nivel de las cuencas es </t>
    </r>
    <r>
      <rPr>
        <b/>
        <sz val="10"/>
        <rFont val="Open Sans Condensed"/>
      </rPr>
      <t>limitado</t>
    </r>
    <r>
      <rPr>
        <sz val="10"/>
        <rFont val="Open Sans Condensed"/>
      </rPr>
      <t xml:space="preserve"> y se limita a proyectos</t>
    </r>
    <r>
      <rPr>
        <b/>
        <sz val="10"/>
        <rFont val="Open Sans Condensed"/>
      </rPr>
      <t xml:space="preserve"> a corto plazo </t>
    </r>
    <r>
      <rPr>
        <sz val="10"/>
        <rFont val="Open Sans Condensed"/>
      </rPr>
      <t>o puntuales.</t>
    </r>
  </si>
  <si>
    <r>
      <t>Algunos</t>
    </r>
    <r>
      <rPr>
        <sz val="10"/>
        <rFont val="Open Sans Condensed"/>
      </rPr>
      <t xml:space="preserve"> instrumentos de gestión en el nivel de las cuencas se emplean más </t>
    </r>
    <r>
      <rPr>
        <b/>
        <sz val="10"/>
        <rFont val="Open Sans Condensed"/>
      </rPr>
      <t>a largo plazo</t>
    </r>
    <r>
      <rPr>
        <sz val="10"/>
        <rFont val="Open Sans Condensed"/>
      </rPr>
      <t xml:space="preserve">, pero la cobertura geográfica y el abanico de partes interesadas que hacen uso de ellos son </t>
    </r>
    <r>
      <rPr>
        <b/>
        <sz val="10"/>
        <rFont val="Open Sans Condensed"/>
      </rPr>
      <t>limitados</t>
    </r>
    <r>
      <rPr>
        <sz val="10"/>
        <rFont val="Open Sans Condensed"/>
      </rPr>
      <t xml:space="preserve">. </t>
    </r>
  </si>
  <si>
    <r>
      <t xml:space="preserve">Los instrumentos de gestión en el nivel de las cuencas se emplean más </t>
    </r>
    <r>
      <rPr>
        <b/>
        <sz val="10"/>
        <rFont val="Open Sans Condensed"/>
      </rPr>
      <t>a largo plazo</t>
    </r>
    <r>
      <rPr>
        <sz val="10"/>
        <rFont val="Open Sans Condensed"/>
      </rPr>
      <t xml:space="preserve">, y la cobertura geográfica y el abanico de partes interesadas que hacen uso de ellos son </t>
    </r>
    <r>
      <rPr>
        <b/>
        <sz val="10"/>
        <rFont val="Open Sans Condensed"/>
      </rPr>
      <t>aceptables</t>
    </r>
    <r>
      <rPr>
        <sz val="10"/>
        <rFont val="Open Sans Condensed"/>
      </rPr>
      <t xml:space="preserve">. </t>
    </r>
  </si>
  <si>
    <r>
      <t xml:space="preserve">Los instrumentos de gestión en el nivel de las cuencas se emplean más a largo plazo, los resultados son </t>
    </r>
    <r>
      <rPr>
        <b/>
        <sz val="10"/>
        <rFont val="Open Sans Condensed"/>
      </rPr>
      <t>eficaces</t>
    </r>
    <r>
      <rPr>
        <sz val="10"/>
        <rFont val="Open Sans Condensed"/>
      </rPr>
      <t>,</t>
    </r>
    <r>
      <rPr>
        <b/>
        <sz val="10"/>
        <rFont val="Open Sans Condensed"/>
      </rPr>
      <t xml:space="preserve"> </t>
    </r>
    <r>
      <rPr>
        <sz val="10"/>
        <rFont val="Open Sans Condensed"/>
      </rPr>
      <t xml:space="preserve">y la cobertura geográfica y el abanico de partes interesadas que hacen uso de ellos son </t>
    </r>
    <r>
      <rPr>
        <b/>
        <sz val="10"/>
        <rFont val="Open Sans Condensed"/>
      </rPr>
      <t>muy buenos</t>
    </r>
    <r>
      <rPr>
        <sz val="10"/>
        <rFont val="Open Sans Condensed"/>
      </rPr>
      <t>.</t>
    </r>
  </si>
  <si>
    <r>
      <t xml:space="preserve">Los instrumentos de gestión en el nivel de las cuencas se emplean más a largo plazo, los resultados son </t>
    </r>
    <r>
      <rPr>
        <b/>
        <sz val="10"/>
        <rFont val="Open Sans Condensed"/>
      </rPr>
      <t xml:space="preserve">muy eficaces, </t>
    </r>
    <r>
      <rPr>
        <sz val="10"/>
        <rFont val="Open Sans Condensed"/>
      </rPr>
      <t xml:space="preserve">y la cobertura geográfica y el abanico de partes interesadas que hacen uso de ellos son </t>
    </r>
    <r>
      <rPr>
        <b/>
        <sz val="10"/>
        <rFont val="Open Sans Condensed"/>
      </rPr>
      <t>magníficos</t>
    </r>
    <r>
      <rPr>
        <sz val="10"/>
        <rFont val="Open Sans Condensed"/>
      </rPr>
      <t xml:space="preserve">. </t>
    </r>
  </si>
  <si>
    <r>
      <t>Descripción de la situación</t>
    </r>
    <r>
      <rPr>
        <sz val="10"/>
        <rFont val="Open Sans Condensed"/>
      </rPr>
      <t xml:space="preserve">: Se dispone de algunos instrumentos específicos para la gestión de cuencas, como son los decretos de manejo de acuíferos de la zona costera y en Sardinal en Guanacaste, el programa de recurso hídrico y cuencas del Sistema Nacional de Áreas de Conservación (SINAC), los planes de aprovechamiento sostenible desarrollados por SENARA, el mecanismo de gobernanza del agua como plataforma de diálogo, la Comisión de la cuenca del río Tárcoles (cuenca con mayor nivel de contaminación) y el caso de la Comisión de Manejo y Ordenamiento de la Cuenca Alta Río Reventazón (COMCURE). </t>
    </r>
  </si>
  <si>
    <r>
      <t>Formas de avanzar</t>
    </r>
    <r>
      <rPr>
        <sz val="10"/>
        <rFont val="Open Sans Condensed"/>
      </rPr>
      <t>:  Se requiere un cambio en la forma de planificación del territorio desde el punto de vista administrativo a un ordenamiento territorial basado en las cuencas, para lo cual se requiere la actualización de la Ley de Aguas con un enfoque de GIRH, que permitiría el establecimiento de los consejos de cuenca y acuíferos. 
(Como actividades ya previstas o recomendadas para mejorar la eficacia de la gestión y el desarrollo de las cuencas; obstáculos y elementos facilitadores; cuando proceda, un borrador de los objetivos provisionales).</t>
    </r>
  </si>
  <si>
    <r>
      <t>No</t>
    </r>
    <r>
      <rPr>
        <sz val="10"/>
        <rFont val="Open Sans Condensed"/>
      </rPr>
      <t xml:space="preserve"> se utiliza ningún instrumento de gestión en el nivel de los acuíferos. </t>
    </r>
  </si>
  <si>
    <r>
      <t xml:space="preserve">El uso de instrumentos de gestión en el nivel de los acuíferos es </t>
    </r>
    <r>
      <rPr>
        <b/>
        <sz val="10"/>
        <rFont val="Open Sans Condensed"/>
      </rPr>
      <t>limitado</t>
    </r>
    <r>
      <rPr>
        <sz val="10"/>
        <rFont val="Open Sans Condensed"/>
      </rPr>
      <t xml:space="preserve"> y se limita a proyectos</t>
    </r>
    <r>
      <rPr>
        <b/>
        <sz val="10"/>
        <rFont val="Open Sans Condensed"/>
      </rPr>
      <t xml:space="preserve"> a corto plazo </t>
    </r>
    <r>
      <rPr>
        <sz val="10"/>
        <rFont val="Open Sans Condensed"/>
      </rPr>
      <t>o puntuales.</t>
    </r>
  </si>
  <si>
    <r>
      <t>Algunos</t>
    </r>
    <r>
      <rPr>
        <sz val="10"/>
        <rFont val="Open Sans Condensed"/>
      </rPr>
      <t xml:space="preserve"> instrumentos de gestión en el nivel de los acuíferos se emplean más </t>
    </r>
    <r>
      <rPr>
        <b/>
        <sz val="10"/>
        <rFont val="Open Sans Condensed"/>
      </rPr>
      <t>a largo plazo</t>
    </r>
    <r>
      <rPr>
        <sz val="10"/>
        <rFont val="Open Sans Condensed"/>
      </rPr>
      <t xml:space="preserve">, pero la cobertura geográfica y el abanico de partes interesadas que hacen uso de ellos son </t>
    </r>
    <r>
      <rPr>
        <b/>
        <sz val="10"/>
        <rFont val="Open Sans Condensed"/>
      </rPr>
      <t>limitados</t>
    </r>
    <r>
      <rPr>
        <sz val="10"/>
        <rFont val="Open Sans Condensed"/>
      </rPr>
      <t xml:space="preserve">. </t>
    </r>
  </si>
  <si>
    <r>
      <t xml:space="preserve">Los instrumentos de gestión en el nivel de los acuíferos se emplean más </t>
    </r>
    <r>
      <rPr>
        <b/>
        <sz val="10"/>
        <rFont val="Open Sans Condensed"/>
      </rPr>
      <t>a largo plazo,</t>
    </r>
    <r>
      <rPr>
        <sz val="10"/>
        <rFont val="Open Sans Condensed"/>
      </rPr>
      <t xml:space="preserve"> y la cobertura geográfica y el abanico de partes interesadas que hacen uso de ellos son </t>
    </r>
    <r>
      <rPr>
        <b/>
        <sz val="10"/>
        <rFont val="Open Sans Condensed"/>
      </rPr>
      <t>aceptables</t>
    </r>
    <r>
      <rPr>
        <sz val="10"/>
        <rFont val="Open Sans Condensed"/>
      </rPr>
      <t xml:space="preserve">. </t>
    </r>
  </si>
  <si>
    <r>
      <t xml:space="preserve">Los instrumentos de gestión en el nivel de los acuíferos se emplean más </t>
    </r>
    <r>
      <rPr>
        <b/>
        <sz val="10"/>
        <rFont val="Open Sans Condensed"/>
      </rPr>
      <t>a largo plazo</t>
    </r>
    <r>
      <rPr>
        <sz val="10"/>
        <rFont val="Open Sans Condensed"/>
      </rPr>
      <t xml:space="preserve">, los resultados son </t>
    </r>
    <r>
      <rPr>
        <b/>
        <sz val="10"/>
        <rFont val="Open Sans Condensed"/>
      </rPr>
      <t xml:space="preserve">eficaces, </t>
    </r>
    <r>
      <rPr>
        <sz val="10"/>
        <rFont val="Open Sans Condensed"/>
      </rPr>
      <t xml:space="preserve">y la cobertura geográfica y el abanico de partes interesadas que hacen uso de ellos son </t>
    </r>
    <r>
      <rPr>
        <b/>
        <sz val="10"/>
        <rFont val="Open Sans Condensed"/>
      </rPr>
      <t>muy buenos</t>
    </r>
    <r>
      <rPr>
        <sz val="10"/>
        <rFont val="Open Sans Condensed"/>
      </rPr>
      <t>.</t>
    </r>
  </si>
  <si>
    <r>
      <t>Los instrumentos de gestión en el nivel de los acuíferos se emplean más</t>
    </r>
    <r>
      <rPr>
        <b/>
        <sz val="10"/>
        <rFont val="Open Sans Condensed"/>
      </rPr>
      <t xml:space="preserve"> a largo plazo</t>
    </r>
    <r>
      <rPr>
        <sz val="10"/>
        <rFont val="Open Sans Condensed"/>
      </rPr>
      <t xml:space="preserve">, los resultados son </t>
    </r>
    <r>
      <rPr>
        <b/>
        <sz val="10"/>
        <rFont val="Open Sans Condensed"/>
      </rPr>
      <t xml:space="preserve">muy eficaces, </t>
    </r>
    <r>
      <rPr>
        <sz val="10"/>
        <rFont val="Open Sans Condensed"/>
      </rPr>
      <t xml:space="preserve">y la cobertura geográfica y el abanico de partes interesadas que hacen uso de ellos son </t>
    </r>
    <r>
      <rPr>
        <b/>
        <sz val="10"/>
        <rFont val="Open Sans Condensed"/>
      </rPr>
      <t>magníficos</t>
    </r>
    <r>
      <rPr>
        <sz val="10"/>
        <rFont val="Open Sans Condensed"/>
      </rPr>
      <t xml:space="preserve">. </t>
    </r>
  </si>
  <si>
    <r>
      <t>Descripción de la situación</t>
    </r>
    <r>
      <rPr>
        <sz val="10"/>
        <rFont val="Open Sans Condensed"/>
      </rPr>
      <t>: El país ha realizado algunos avances en el tema de acuíferos, como es la generación de estudios e información de los acuíferos, el Sistema de Monitoreo de Agua Subterránea en tiempo real (SIMASTIR), decretos ejecutivos para la creación de comités para la gestión de acuíferos, la Guía Metodológica para la Aplicación de la Matriz Genérica de Protección de Acuíferos y la creación del Comisión Técnica Inter institucional para la Gestión de Acuíferos, creado como un órgano colegiado, conformado por la Dirección de Aguas, el Instituto Costarricense de Acueductos y Alcantarillados (AyA) y el Servicio Nacional de Aguas Subterráneas, Riego y Avenamiento (SENARA).</t>
    </r>
  </si>
  <si>
    <r>
      <t>Formas de avanzar</t>
    </r>
    <r>
      <rPr>
        <sz val="10"/>
        <rFont val="Open Sans Condensed"/>
      </rPr>
      <t>: La elaboración de modelos conceptuales de acuíferos, evaluaciones de vulnerabilidad y riesgo hidrogeológico y balances hídricos de suelos y su uso como herramienta de gestión para el otorgamiento de permisos y concesiones.</t>
    </r>
  </si>
  <si>
    <r>
      <t>No</t>
    </r>
    <r>
      <rPr>
        <sz val="10"/>
        <rFont val="Open Sans Condensed"/>
      </rPr>
      <t xml:space="preserve"> se difunde información.</t>
    </r>
  </si>
  <si>
    <r>
      <t xml:space="preserve">La difusión de información es </t>
    </r>
    <r>
      <rPr>
        <b/>
        <sz val="10"/>
        <rFont val="Open Sans Condensed"/>
      </rPr>
      <t>limitada</t>
    </r>
    <r>
      <rPr>
        <sz val="10"/>
        <rFont val="Open Sans Condensed"/>
      </rPr>
      <t xml:space="preserve"> y </t>
    </r>
    <r>
      <rPr>
        <b/>
        <sz val="10"/>
        <rFont val="Open Sans Condensed"/>
      </rPr>
      <t>según las circunstancias del caso</t>
    </r>
    <r>
      <rPr>
        <sz val="10"/>
        <rFont val="Open Sans Condensed"/>
      </rPr>
      <t xml:space="preserve">. </t>
    </r>
  </si>
  <si>
    <r>
      <t>Existen</t>
    </r>
    <r>
      <rPr>
        <sz val="10"/>
        <rFont val="Open Sans Condensed"/>
      </rPr>
      <t xml:space="preserve"> acuerdos de intercambio de información a más </t>
    </r>
    <r>
      <rPr>
        <b/>
        <sz val="10"/>
        <rFont val="Open Sans Condensed"/>
      </rPr>
      <t>largo plazo</t>
    </r>
    <r>
      <rPr>
        <sz val="10"/>
        <rFont val="Open Sans Condensed"/>
      </rPr>
      <t xml:space="preserve"> entre los principales proveedores de datos y los usuarios.</t>
    </r>
  </si>
  <si>
    <r>
      <t xml:space="preserve">Los acuerdos de intercambio de información se </t>
    </r>
    <r>
      <rPr>
        <b/>
        <sz val="10"/>
        <rFont val="Open Sans Condensed"/>
      </rPr>
      <t xml:space="preserve">adoptan </t>
    </r>
    <r>
      <rPr>
        <sz val="10"/>
        <rFont val="Open Sans Condensed"/>
      </rPr>
      <t>a más</t>
    </r>
    <r>
      <rPr>
        <b/>
        <sz val="10"/>
        <rFont val="Open Sans Condensed"/>
      </rPr>
      <t xml:space="preserve"> largo plazo </t>
    </r>
    <r>
      <rPr>
        <sz val="10"/>
        <rFont val="Open Sans Condensed"/>
      </rPr>
      <t xml:space="preserve">y la cobertura de la que disfrutan los sectores y que se ofrece a lo largo y ancho del país es </t>
    </r>
    <r>
      <rPr>
        <b/>
        <sz val="10"/>
        <rFont val="Open Sans Condensed"/>
      </rPr>
      <t>aceptable</t>
    </r>
    <r>
      <rPr>
        <sz val="10"/>
        <rFont val="Open Sans Condensed"/>
      </rPr>
      <t xml:space="preserve">. </t>
    </r>
  </si>
  <si>
    <r>
      <t>Los acuerdos de intercambio de información se adoptan a más</t>
    </r>
    <r>
      <rPr>
        <b/>
        <sz val="10"/>
        <rFont val="Open Sans Condensed"/>
      </rPr>
      <t xml:space="preserve"> largo plazo </t>
    </r>
    <r>
      <rPr>
        <sz val="10"/>
        <rFont val="Open Sans Condensed"/>
      </rPr>
      <t xml:space="preserve">y la cobertura de la que disfrutan los sectores y que se ofrece a lo largo y ancho del país es </t>
    </r>
    <r>
      <rPr>
        <b/>
        <sz val="10"/>
        <rFont val="Open Sans Condensed"/>
      </rPr>
      <t>muy buena</t>
    </r>
    <r>
      <rPr>
        <sz val="10"/>
        <rFont val="Open Sans Condensed"/>
      </rPr>
      <t xml:space="preserve">. </t>
    </r>
  </si>
  <si>
    <r>
      <t>Descripción de la situación</t>
    </r>
    <r>
      <rPr>
        <sz val="10"/>
        <rFont val="Open Sans Condensed"/>
      </rPr>
      <t>: Para la difusión de información a nivel nacional, que incluye información a nivel local, se dispone del Sistema Nacional de Información para la Gestión Integrada del Recurso Hídrico, que compila información de diferentes entidades como es la Dirección de Aguas, Instituto Costarricense de Acueductos y Alcantarillados (AyA), CENIGA, e Instituto Geográfico Nacional (IGN) con datos de cuencas hidrográficas, concesiones de agua, derechos de uso, estaciones meteorológicas, información de acueductos, zonas de protección, áreas protegidas entre otras, el cual es un sistema de información abierto al público y disponible en línea. Sin embargo, aunque está disponible en línea no todas las personas tienen acceso a la misma, siendo estos sistemas en muchos casos complejos para muchos usuarios y en muchos casos la información no está actualizada y no obedece a las necesidades de información de los usuarios.</t>
    </r>
  </si>
  <si>
    <r>
      <t>Formas de avanzar</t>
    </r>
    <r>
      <rPr>
        <sz val="10"/>
        <rFont val="Open Sans Condensed"/>
      </rPr>
      <t xml:space="preserve">: La incorporación de la información de estadísticas de agua y del Instituto Meteorológico Nacional (IMN) en el Sistema Nacional de Información Ambiental (SINIA). Además, se requiere una mejora en las herramientas disponibles en SINIA que faciliten la presentación y divulgación de la información, para que sea accesible y comprensible para los diferentes actores y usuarios de la información. </t>
    </r>
  </si>
  <si>
    <r>
      <t xml:space="preserve">d. Intercambio de información transfronteriza </t>
    </r>
    <r>
      <rPr>
        <b/>
        <u/>
        <sz val="10"/>
        <rFont val="Open Sans Condensed"/>
      </rPr>
      <t>entre</t>
    </r>
    <r>
      <rPr>
        <b/>
        <sz val="10"/>
        <rFont val="Open Sans Condensed"/>
      </rPr>
      <t xml:space="preserve"> países.</t>
    </r>
  </si>
  <si>
    <r>
      <t xml:space="preserve">La difusión de información es </t>
    </r>
    <r>
      <rPr>
        <b/>
        <sz val="10"/>
        <rFont val="Open Sans Condensed"/>
      </rPr>
      <t>limitada</t>
    </r>
    <r>
      <rPr>
        <sz val="10"/>
        <rFont val="Open Sans Condensed"/>
      </rPr>
      <t xml:space="preserve"> y </t>
    </r>
    <r>
      <rPr>
        <b/>
        <sz val="10"/>
        <rFont val="Open Sans Condensed"/>
      </rPr>
      <t>según las circunstancias del caso</t>
    </r>
    <r>
      <rPr>
        <sz val="10"/>
        <rFont val="Open Sans Condensed"/>
      </rPr>
      <t xml:space="preserve"> o se produce de manera informal. </t>
    </r>
  </si>
  <si>
    <r>
      <t>Existen</t>
    </r>
    <r>
      <rPr>
        <sz val="10"/>
        <rFont val="Open Sans Condensed"/>
      </rPr>
      <t xml:space="preserve"> acuerdos de intercambio de información, pero la difusión es </t>
    </r>
    <r>
      <rPr>
        <b/>
        <sz val="10"/>
        <rFont val="Open Sans Condensed"/>
      </rPr>
      <t>limitada</t>
    </r>
    <r>
      <rPr>
        <sz val="10"/>
        <rFont val="Open Sans Condensed"/>
      </rPr>
      <t>.</t>
    </r>
  </si>
  <si>
    <r>
      <t xml:space="preserve">Los acuerdos de intercambio de información </t>
    </r>
    <r>
      <rPr>
        <b/>
        <sz val="10"/>
        <rFont val="Open Sans Condensed"/>
      </rPr>
      <t>se aplican de manera adecuada</t>
    </r>
    <r>
      <rPr>
        <sz val="10"/>
        <rFont val="Open Sans Condensed"/>
      </rPr>
      <t>.</t>
    </r>
    <r>
      <rPr>
        <b/>
        <sz val="10"/>
        <rFont val="Open Sans Condensed"/>
      </rPr>
      <t xml:space="preserve"> </t>
    </r>
  </si>
  <si>
    <r>
      <t>Descripción de la situación</t>
    </r>
    <r>
      <rPr>
        <sz val="10"/>
        <rFont val="Open Sans Condensed"/>
      </rPr>
      <t>: Costa Rica no tiene acuerdos de intercambios de información con Nicaragua y en el caso de las cuencas fronterizas con Panamá, sólo existe acuerdo para el caso de la cuenca del río Sixaola, donde la difusión e intercambio de información no siempre fluye de forma eficiente.</t>
    </r>
  </si>
  <si>
    <r>
      <t>Formas de avanzar</t>
    </r>
    <r>
      <rPr>
        <sz val="10"/>
        <rFont val="Open Sans Condensed"/>
      </rPr>
      <t xml:space="preserve">: El estudio conjunto y la generación de información por parte de la Comisión Binacional del Río Sixaola, incluyendo el desarrollo de mecanismos ágiles de intercambio de información. En el caso de la cuenca del río San Juan, se deberán retomar las comunicaciones técnicas, para el desarrollo de un acuerdo que permita el intercambio de información. Esto si las relaciones a nivel político lo permiten. </t>
    </r>
  </si>
  <si>
    <r>
      <t>No</t>
    </r>
    <r>
      <rPr>
        <sz val="10"/>
        <rFont val="Open Sans Condensed"/>
      </rPr>
      <t xml:space="preserve"> se han asignado </t>
    </r>
    <r>
      <rPr>
        <b/>
        <sz val="10"/>
        <rFont val="Open Sans Condensed"/>
      </rPr>
      <t xml:space="preserve">fondos </t>
    </r>
    <r>
      <rPr>
        <sz val="10"/>
        <rFont val="Open Sans Condensed"/>
      </rPr>
      <t>para los planes nacionales de inversiones.</t>
    </r>
  </si>
  <si>
    <r>
      <t xml:space="preserve">Se han asignado </t>
    </r>
    <r>
      <rPr>
        <b/>
        <sz val="10"/>
        <rFont val="Open Sans Condensed"/>
      </rPr>
      <t>algunos fondos</t>
    </r>
    <r>
      <rPr>
        <sz val="10"/>
        <rFont val="Open Sans Condensed"/>
      </rPr>
      <t>, pero solo cubren una parte de las inversiones previstas.</t>
    </r>
  </si>
  <si>
    <r>
      <t>Se han asignado</t>
    </r>
    <r>
      <rPr>
        <b/>
        <sz val="10"/>
        <rFont val="Open Sans Condensed"/>
      </rPr>
      <t xml:space="preserve"> suficientes fondos </t>
    </r>
    <r>
      <rPr>
        <sz val="10"/>
        <rFont val="Open Sans Condensed"/>
      </rPr>
      <t>para las inversiones previstas, pero los que se han desembolsado o están disponibles no bastan.</t>
    </r>
    <r>
      <rPr>
        <b/>
        <sz val="10"/>
        <rFont val="Open Sans Condensed"/>
      </rPr>
      <t xml:space="preserve"> </t>
    </r>
  </si>
  <si>
    <r>
      <t xml:space="preserve">Se han asignado y </t>
    </r>
    <r>
      <rPr>
        <b/>
        <sz val="10"/>
        <rFont val="Open Sans Condensed"/>
      </rPr>
      <t>desembolsado fondos suficientes para la mayoría</t>
    </r>
    <r>
      <rPr>
        <sz val="10"/>
        <rFont val="Open Sans Condensed"/>
      </rPr>
      <t xml:space="preserve"> de los programas o proyectos previstos.</t>
    </r>
  </si>
  <si>
    <r>
      <t xml:space="preserve">Se han desembolsado fondos suficientes para las inversiones y los gastos recurrentes, y </t>
    </r>
    <r>
      <rPr>
        <b/>
        <sz val="10"/>
        <rFont val="Open Sans Condensed"/>
      </rPr>
      <t>se recurre a ellos en todos</t>
    </r>
    <r>
      <rPr>
        <sz val="10"/>
        <rFont val="Open Sans Condensed"/>
      </rPr>
      <t xml:space="preserve"> los proyectos previstos.</t>
    </r>
  </si>
  <si>
    <r>
      <t xml:space="preserve">La </t>
    </r>
    <r>
      <rPr>
        <b/>
        <sz val="10"/>
        <rFont val="Open Sans Condensed"/>
      </rPr>
      <t>totalidad</t>
    </r>
    <r>
      <rPr>
        <sz val="10"/>
        <rFont val="Open Sans Condensed"/>
      </rPr>
      <t xml:space="preserve"> de los fondos </t>
    </r>
    <r>
      <rPr>
        <b/>
        <sz val="10"/>
        <rFont val="Open Sans Condensed"/>
      </rPr>
      <t>se emplea</t>
    </r>
    <r>
      <rPr>
        <sz val="10"/>
        <rFont val="Open Sans Condensed"/>
      </rPr>
      <t xml:space="preserve"> en las inversiones y los gastos recurrentes, se ha llevado a cabo la evaluación posterior al proyecto, y los presupuestos se han revisado y ajustado. </t>
    </r>
  </si>
  <si>
    <r>
      <t>Descripción de la situación</t>
    </r>
    <r>
      <rPr>
        <sz val="10"/>
        <rFont val="Open Sans Condensed"/>
      </rPr>
      <t>: Se ha establecido presupuesto a través de las instituciones de gobierno, como la Dirección de Agua del Ministerio de Ambiente y Energía (MINAE), Instituto Costarricense de Acueductos y Alcantarillados (AyA) y otros operadores de agua, Servicio Nacional de Aguas Subterráneas, Riego y Avenamiento (SENARA), Ministerio de Agricultura y Ganadería (MAG), Sistema Nacional de Áreas de Conservación (SINAC), Fondo Nacional de Financiamiento Forestal (FONAFIFO), Comisión Nacional de Emergencias (CNE) y universidades para el financiamiento de proyectos de infraestructura como sistemas de riego y drenaje, el Programa Integral de Abastecimiento de Agua para Guanacaste – Pacífico Norte (PIAAG),  presupuesto para educación ambiental, para ejecución de acciones de protección y conservación de los recursos hídricos e implementación de buenas prácticas agropecuarias. No obstante, los recursos aún no son suficientes, y no se logra cubrir todas las necesidades de inversión del sector.</t>
    </r>
  </si>
  <si>
    <r>
      <t>Formas de avanzar</t>
    </r>
    <r>
      <rPr>
        <sz val="10"/>
        <rFont val="Open Sans Condensed"/>
      </rPr>
      <t>: La consolidación de proyectos de inversión estratégica para el país como por ejemplo el Programa Integral de Abastecimiento de Agua para Guanacaste – Pacífico Norte (PIAAG), el Plan 2030 para Pacífico Norte en riego y drenaje, estudio en la cuenca Coto-Coronado para definición de inversión en control de inundaciones, y rehabilitar la infraestructura del sistema de riego Arenal-Tempisque, así como un seguimiento y evaluación de los proyectos y acciones ejecutadas por las distintas instituciones con el fin de ajustar y adaptar los presupuestos a las necesidades de cada uno de los sectores.</t>
    </r>
  </si>
  <si>
    <r>
      <t>No</t>
    </r>
    <r>
      <rPr>
        <sz val="10"/>
        <rFont val="Open Sans Condensed"/>
      </rPr>
      <t xml:space="preserve"> se han asignado </t>
    </r>
    <r>
      <rPr>
        <b/>
        <sz val="10"/>
        <rFont val="Open Sans Condensed"/>
      </rPr>
      <t>fondos</t>
    </r>
    <r>
      <rPr>
        <sz val="10"/>
        <rFont val="Open Sans Condensed"/>
      </rPr>
      <t xml:space="preserve"> para las inversiones y los gastos recurrentes de los elementos de la GIRH. </t>
    </r>
  </si>
  <si>
    <r>
      <t xml:space="preserve">Se han </t>
    </r>
    <r>
      <rPr>
        <b/>
        <sz val="10"/>
        <rFont val="Open Sans Condensed"/>
      </rPr>
      <t>asignado</t>
    </r>
    <r>
      <rPr>
        <sz val="10"/>
        <rFont val="Open Sans Condensed"/>
      </rPr>
      <t xml:space="preserve"> fondos a </t>
    </r>
    <r>
      <rPr>
        <b/>
        <sz val="10"/>
        <rFont val="Open Sans Condensed"/>
      </rPr>
      <t>algunos</t>
    </r>
    <r>
      <rPr>
        <sz val="10"/>
        <rFont val="Open Sans Condensed"/>
      </rPr>
      <t xml:space="preserve"> de los elementos y la implementación está en sus primeras etapas.</t>
    </r>
  </si>
  <si>
    <r>
      <t>Se han asignado fondos a</t>
    </r>
    <r>
      <rPr>
        <b/>
        <sz val="10"/>
        <rFont val="Open Sans Condensed"/>
      </rPr>
      <t>, como mínimo, la mitad</t>
    </r>
    <r>
      <rPr>
        <sz val="10"/>
        <rFont val="Open Sans Condensed"/>
      </rPr>
      <t xml:space="preserve"> de los elementos, pero no hay suficiente financiación para los demás.</t>
    </r>
  </si>
  <si>
    <r>
      <t xml:space="preserve">Se han asignado fondos a </t>
    </r>
    <r>
      <rPr>
        <b/>
        <sz val="10"/>
        <rFont val="Open Sans Condensed"/>
      </rPr>
      <t>la mayoría</t>
    </r>
    <r>
      <rPr>
        <sz val="10"/>
        <rFont val="Open Sans Condensed"/>
      </rPr>
      <t xml:space="preserve"> de los elementos y algunos se están poniendo en práctica.</t>
    </r>
  </si>
  <si>
    <r>
      <t xml:space="preserve">Se han asignado fondos a </t>
    </r>
    <r>
      <rPr>
        <b/>
        <sz val="10"/>
        <rFont val="Open Sans Condensed"/>
      </rPr>
      <t>todos</t>
    </r>
    <r>
      <rPr>
        <sz val="10"/>
        <rFont val="Open Sans Condensed"/>
      </rPr>
      <t xml:space="preserve"> los elementos y estos se ponen en práctica con frecuencia (inversiones y gastos recurrentes).</t>
    </r>
  </si>
  <si>
    <r>
      <t xml:space="preserve">Se </t>
    </r>
    <r>
      <rPr>
        <b/>
        <sz val="10"/>
        <rFont val="Open Sans Condensed"/>
      </rPr>
      <t>emplea</t>
    </r>
    <r>
      <rPr>
        <sz val="10"/>
        <rFont val="Open Sans Condensed"/>
      </rPr>
      <t xml:space="preserve"> la </t>
    </r>
    <r>
      <rPr>
        <b/>
        <sz val="10"/>
        <rFont val="Open Sans Condensed"/>
      </rPr>
      <t>totalidad</t>
    </r>
    <r>
      <rPr>
        <sz val="10"/>
        <rFont val="Open Sans Condensed"/>
      </rPr>
      <t xml:space="preserve"> de las asignaciones de fondos previstas para todos los elementos del enfoque de la GIRH; los presupuestos se han revisado y ajustado.</t>
    </r>
  </si>
  <si>
    <r>
      <t>Descripción de la situación</t>
    </r>
    <r>
      <rPr>
        <sz val="10"/>
        <rFont val="Open Sans Condensed"/>
      </rPr>
      <t xml:space="preserve">: Se han desarrollado fuentes específicas de financiamiento como el canon de aguas, canon ambiental por vertidos, la tarifa de protección del recurso hídrico, el pago por servicios ambientales hidrológicos, convenios con el sector privado, además del presupuesto de cada una de las entidades centralizadas y descentralizadas del gobierno central para financiar actividades de la GIRH, que contribuyen tanto para la planificación, fortalecimiento institucional, el diseño y puesta en práctica de instrumentos de gestión. </t>
    </r>
  </si>
  <si>
    <r>
      <t>Formas de avanzar</t>
    </r>
    <r>
      <rPr>
        <sz val="10"/>
        <rFont val="Open Sans Condensed"/>
      </rPr>
      <t>: La consolidación de instrumentos de financiamiento que permitan obtener recursos frescos para el financiamiento de la GIRH, lograr la ejecución de los recursos provenientes del canon de aguas e incrementar la recaudación del canon por vertidos, la consolidación de la tarifa de protección del recurso hídrico, que brinda recursos a los operadores de agua, como es el Instituto Costarricense de Acueductos y Alcantarillados (AyA), la Empresa de Servicios Públicos de Heredia (ESPH) y los acueductos comunales para desarrollar acciones para la protección y conservación de los recursos hídricos, a nivel de cuenca, incluyendo infraestructura verde. En igual medida, aún existen cerca de 30 municipalidades que son responsables de brindar el servicio de agua potable en sus comunidades y cuyos consejos municipales han aprobado el establecimiento de una tarifa hídrica que brinde recursos para la protección y conservación del recurso hídrico en sus comunidades.</t>
    </r>
  </si>
  <si>
    <r>
      <t>No</t>
    </r>
    <r>
      <rPr>
        <sz val="10"/>
        <rFont val="Open Sans Condensed"/>
      </rPr>
      <t xml:space="preserve"> se han asignado </t>
    </r>
    <r>
      <rPr>
        <b/>
        <sz val="10"/>
        <rFont val="Open Sans Condensed"/>
      </rPr>
      <t xml:space="preserve">fondos </t>
    </r>
    <r>
      <rPr>
        <sz val="10"/>
        <rFont val="Open Sans Condensed"/>
      </rPr>
      <t>para los planes de inversiones subnacionales o de las cuencas.</t>
    </r>
  </si>
  <si>
    <r>
      <t>Se han asignado</t>
    </r>
    <r>
      <rPr>
        <b/>
        <sz val="10"/>
        <rFont val="Open Sans Condensed"/>
      </rPr>
      <t xml:space="preserve"> suficientes fondos </t>
    </r>
    <r>
      <rPr>
        <sz val="10"/>
        <rFont val="Open Sans Condensed"/>
      </rPr>
      <t>para las inversiones previstas, pero los que se han desembolsado o están disponibles no bastan.</t>
    </r>
  </si>
  <si>
    <r>
      <t xml:space="preserve">Se han asignado y </t>
    </r>
    <r>
      <rPr>
        <b/>
        <sz val="10"/>
        <rFont val="Open Sans Condensed"/>
      </rPr>
      <t>desembolsado fondos suficientes para la mayoría</t>
    </r>
    <r>
      <rPr>
        <sz val="10"/>
        <rFont val="Open Sans Condensed"/>
      </rPr>
      <t xml:space="preserve"> de los programas o proyectos previstos. </t>
    </r>
  </si>
  <si>
    <r>
      <t xml:space="preserve">La </t>
    </r>
    <r>
      <rPr>
        <b/>
        <sz val="10"/>
        <rFont val="Open Sans Condensed"/>
      </rPr>
      <t>totalidad</t>
    </r>
    <r>
      <rPr>
        <sz val="10"/>
        <rFont val="Open Sans Condensed"/>
      </rPr>
      <t xml:space="preserve"> de los fondos </t>
    </r>
    <r>
      <rPr>
        <b/>
        <sz val="10"/>
        <rFont val="Open Sans Condensed"/>
      </rPr>
      <t>se emplea</t>
    </r>
    <r>
      <rPr>
        <sz val="10"/>
        <rFont val="Open Sans Condensed"/>
      </rPr>
      <t xml:space="preserve"> en las inversiones y los gastos recurrentes, se ha llevado a cabo la evaluación posterior al proyecto y los presupuestos se han revisado y ajustado.</t>
    </r>
  </si>
  <si>
    <r>
      <t>Descripción de la situación</t>
    </r>
    <r>
      <rPr>
        <sz val="10"/>
        <rFont val="Open Sans Condensed"/>
      </rPr>
      <t>: Los presupuestos se asignan a partir de unidades de planificación del territorio establecidas por el Ministerio de Planificación Nacional y Política Económica (MIDEPLAN) o bien de forma descentralizada a través de entidades como la Dirección de Aguas del Ministerio de Ambiente y Energía (MINAE), AyA, SENARA, ICE y entidades que funciona sólo a nivel local como las municipalidades y no a nivel de cuencas, dado que el país carece de una ley de aguas actualizada con enfoque de GIRH. Por ende, los presupuestos se asignan a partir de criterios administrativos. No obstante, los recursos a nivel nacional no están siendo trasladados de una forma eficiente y eficaz a nivel local.</t>
    </r>
  </si>
  <si>
    <r>
      <t>Formas de avanzar</t>
    </r>
    <r>
      <rPr>
        <sz val="10"/>
        <rFont val="Open Sans Condensed"/>
      </rPr>
      <t>: Se requiere la aprobación de una nueva Ley de Aguas con enfoque de GIRH que permita designar presupuestos a nivel de cuencas, por tanto, en la actualidad sin la aprobación de la nueva ley, es necesario la gestión de nuevas fuentes de financiamiento que permitan un incremento en los presupuestos destinados al financiamiento de infraestructura a nivel cantonal por medio de las municipalidades o las entidades del estado competentes.</t>
    </r>
  </si>
  <si>
    <r>
      <t xml:space="preserve">No </t>
    </r>
    <r>
      <rPr>
        <sz val="10"/>
        <rFont val="Open Sans Condensed"/>
      </rPr>
      <t xml:space="preserve">se recaudan </t>
    </r>
    <r>
      <rPr>
        <b/>
        <sz val="10"/>
        <rFont val="Open Sans Condensed"/>
      </rPr>
      <t>ingresos</t>
    </r>
    <r>
      <rPr>
        <sz val="10"/>
        <rFont val="Open Sans Condensed"/>
      </rPr>
      <t xml:space="preserve"> para los elementos de la GIRH.</t>
    </r>
  </si>
  <si>
    <r>
      <t>Se han establecido procesos</t>
    </r>
    <r>
      <rPr>
        <sz val="10"/>
        <rFont val="Open Sans Condensed"/>
      </rPr>
      <t xml:space="preserve"> para recaudar ingresos, pero </t>
    </r>
    <r>
      <rPr>
        <b/>
        <sz val="10"/>
        <rFont val="Open Sans Condensed"/>
      </rPr>
      <t>aún no se han puesto en práctica</t>
    </r>
    <r>
      <rPr>
        <sz val="10"/>
        <rFont val="Open Sans Condensed"/>
      </rPr>
      <t>.</t>
    </r>
  </si>
  <si>
    <r>
      <t>Se han recaudado algunos ingresos</t>
    </r>
    <r>
      <rPr>
        <sz val="10"/>
        <rFont val="Open Sans Condensed"/>
      </rPr>
      <t>, pero no se suelen invertir en actividades de GIRH.</t>
    </r>
  </si>
  <si>
    <r>
      <t xml:space="preserve">Los ingresos que se han recaudado cubren el costo de </t>
    </r>
    <r>
      <rPr>
        <b/>
        <sz val="10"/>
        <rFont val="Open Sans Condensed"/>
      </rPr>
      <t>algunas</t>
    </r>
    <r>
      <rPr>
        <sz val="10"/>
        <rFont val="Open Sans Condensed"/>
      </rPr>
      <t xml:space="preserve"> actividades de GIRH.</t>
    </r>
  </si>
  <si>
    <r>
      <t xml:space="preserve">Los ingresos que se han recaudado cubren el costo de </t>
    </r>
    <r>
      <rPr>
        <b/>
        <sz val="10"/>
        <rFont val="Open Sans Condensed"/>
      </rPr>
      <t xml:space="preserve">la mayoría </t>
    </r>
    <r>
      <rPr>
        <sz val="10"/>
        <rFont val="Open Sans Condensed"/>
      </rPr>
      <t>de las actividades de GIRH.</t>
    </r>
  </si>
  <si>
    <r>
      <t xml:space="preserve">Los ingresos que se han recaudado cubren el costo de </t>
    </r>
    <r>
      <rPr>
        <b/>
        <sz val="10"/>
        <rFont val="Open Sans Condensed"/>
      </rPr>
      <t>todas</t>
    </r>
    <r>
      <rPr>
        <sz val="10"/>
        <rFont val="Open Sans Condensed"/>
      </rPr>
      <t xml:space="preserve"> las actividades de GIRH.</t>
    </r>
  </si>
  <si>
    <r>
      <t>Descripción de la situación</t>
    </r>
    <r>
      <rPr>
        <sz val="10"/>
        <rFont val="Open Sans Condensed"/>
      </rPr>
      <t>: Se ha realizado un esfuerzo importante en los últimos años en la generación de instrumentos económicos y financieros que permitan el financiamiento de la GIRH, como es el programa de pago por servicios ambientales, el canon de aprovechamiento de aguas, el canon ambiental por vertidos y la tarifa de protección del recurso hídrico, así como el Fondo de Agua denominado Agua Tica y la canalización de recursos de donación de entidades como Banco Interamericano de Desarrollo (BID), Programa de Naciones Unidas para el Desarrollo (PNUD), GIZ entre otros. A pesar de todos estos instrumentos que han sido generados los recursos todavía no son suficientes.</t>
    </r>
  </si>
  <si>
    <r>
      <t>Formas de avanzar</t>
    </r>
    <r>
      <rPr>
        <sz val="10"/>
        <rFont val="Open Sans Condensed"/>
      </rPr>
      <t>: Desarrollo de nuevos instrumentos que brinden recursos frescos y adicionales para el financiamiento de la GIRH, como puede ser el desarrollo de alianzas público privadas.</t>
    </r>
  </si>
  <si>
    <r>
      <t xml:space="preserve">No se han asignado fondos concretos </t>
    </r>
    <r>
      <rPr>
        <sz val="10"/>
        <rFont val="Open Sans Condensed"/>
      </rPr>
      <t>en los presupuestos de los Estados Miembros ni a partir de otras fuentes estables.</t>
    </r>
  </si>
  <si>
    <r>
      <t xml:space="preserve">Los Estados Miembros han </t>
    </r>
    <r>
      <rPr>
        <b/>
        <sz val="10"/>
        <rFont val="Open Sans Condensed"/>
      </rPr>
      <t>llegado a un acuerdo</t>
    </r>
    <r>
      <rPr>
        <sz val="10"/>
        <rFont val="Open Sans Condensed"/>
      </rPr>
      <t xml:space="preserve"> sobre las contribuciones de cada país y la asistencia en especie para organizar o concertar la cooperación. </t>
    </r>
  </si>
  <si>
    <r>
      <t xml:space="preserve">Se ha obtenido </t>
    </r>
    <r>
      <rPr>
        <b/>
        <sz val="10"/>
        <rFont val="Open Sans Condensed"/>
      </rPr>
      <t xml:space="preserve">menos del 50% de la financiación prevista </t>
    </r>
    <r>
      <rPr>
        <sz val="10"/>
        <rFont val="Open Sans Condensed"/>
      </rPr>
      <t>en forma de contribuciones y por norma.</t>
    </r>
  </si>
  <si>
    <r>
      <t xml:space="preserve">Se ha obtenido </t>
    </r>
    <r>
      <rPr>
        <b/>
        <sz val="10"/>
        <rFont val="Open Sans Condensed"/>
      </rPr>
      <t xml:space="preserve">menos del 75% </t>
    </r>
    <r>
      <rPr>
        <sz val="10"/>
        <rFont val="Open Sans Condensed"/>
      </rPr>
      <t>de la financiación prevista</t>
    </r>
    <r>
      <rPr>
        <b/>
        <sz val="10"/>
        <rFont val="Open Sans Condensed"/>
      </rPr>
      <t xml:space="preserve"> </t>
    </r>
    <r>
      <rPr>
        <sz val="10"/>
        <rFont val="Open Sans Condensed"/>
      </rPr>
      <t>en forma de contribuciones y por norma.</t>
    </r>
  </si>
  <si>
    <r>
      <t xml:space="preserve">Se ha obtenido </t>
    </r>
    <r>
      <rPr>
        <b/>
        <sz val="10"/>
        <rFont val="Open Sans Condensed"/>
      </rPr>
      <t xml:space="preserve">más del 75% </t>
    </r>
    <r>
      <rPr>
        <sz val="10"/>
        <rFont val="Open Sans Condensed"/>
      </rPr>
      <t>de la financiación prevista</t>
    </r>
    <r>
      <rPr>
        <b/>
        <sz val="10"/>
        <rFont val="Open Sans Condensed"/>
      </rPr>
      <t xml:space="preserve"> </t>
    </r>
    <r>
      <rPr>
        <sz val="10"/>
        <rFont val="Open Sans Condensed"/>
      </rPr>
      <t>en forma de contribuciones y por norma.</t>
    </r>
  </si>
  <si>
    <r>
      <t xml:space="preserve">Se ha obtenido </t>
    </r>
    <r>
      <rPr>
        <b/>
        <sz val="10"/>
        <rFont val="Open Sans Condensed"/>
      </rPr>
      <t xml:space="preserve">el 100% </t>
    </r>
    <r>
      <rPr>
        <sz val="10"/>
        <rFont val="Open Sans Condensed"/>
      </rPr>
      <t>de la financiación prevista</t>
    </r>
    <r>
      <rPr>
        <b/>
        <sz val="10"/>
        <rFont val="Open Sans Condensed"/>
      </rPr>
      <t xml:space="preserve"> </t>
    </r>
    <r>
      <rPr>
        <sz val="10"/>
        <rFont val="Open Sans Condensed"/>
      </rPr>
      <t>en forma de contribuciones y por norma.</t>
    </r>
  </si>
  <si>
    <r>
      <t>Descripción de la situación</t>
    </r>
    <r>
      <rPr>
        <sz val="10"/>
        <rFont val="Open Sans Condensed"/>
      </rPr>
      <t xml:space="preserve">: Del año 2008 al 2012 se contó con recursos del GEF, administrados por el Banco Interamericano de Desarrollo (BID) para el financiamiento del manejo integral de la cuenca del río Sixaola. Otras entidades como la Unión Internacional para la Conservación de la Naturaleza (UICN) han financiado acciones específicas en la cuenca del Sixaola. Por ende, aunque existe un acuerdo de cooperación bilateral para la gestión de la cuenca del río Sixaola, el mismo no indica un aporte o recursos específicos, por tanto, cada uno de los países es responsable de financiar acciones específicas o su participación en las diferentes reuniones de la Comisión, según sus posibilidades y los compromisos adquiridos.  </t>
    </r>
  </si>
  <si>
    <r>
      <t>Formas de avanzar</t>
    </r>
    <r>
      <rPr>
        <sz val="10"/>
        <rFont val="Open Sans Condensed"/>
      </rPr>
      <t>: El Programa de Naciones Unidades para el Desarrollo (PNUD) está canalizando recursos para la ejecución de un proyecto binacional en la cuenca del río Sixaola a partir del 2021. Además de este proyecto del PNUD, se requiere la gestión de fondos conjuntos por parte de ambos países, para la implementación de actividades para la GIRH en la cuenca del río Sixaola y para las otras cuencas que no han sido atendidas como es la cuenca del río Chanquinola y Chiriquí.</t>
    </r>
  </si>
  <si>
    <r>
      <t>No</t>
    </r>
    <r>
      <rPr>
        <sz val="10"/>
        <rFont val="Open Sans Condensed"/>
      </rPr>
      <t xml:space="preserve"> se han asignado </t>
    </r>
    <r>
      <rPr>
        <b/>
        <sz val="10"/>
        <rFont val="Open Sans Condensed"/>
      </rPr>
      <t>fondos</t>
    </r>
    <r>
      <rPr>
        <sz val="10"/>
        <rFont val="Open Sans Condensed"/>
      </rPr>
      <t xml:space="preserve"> en el nivel subnacional o de las cuencas para las inversiones y los gastos recurrentes de los elementos de la GIRH. </t>
    </r>
  </si>
  <si>
    <r>
      <t xml:space="preserve">Descripción de la situación: </t>
    </r>
    <r>
      <rPr>
        <sz val="10"/>
        <rFont val="Open Sans Condensed"/>
      </rPr>
      <t>Los presupuestos se asignan a nivel de la regionalización de cada una de las entidades responsables, como es el caso de la Dirección de Aguas del Ministerio de Ambiente y Energía (MINAE), el Sistema Nacional de Áreas de Conservación (SINAC), Servicio Nacional de Aguas Subterráneas, Riego y Avenamiento (Senara), Comisión Nacional de Emergencias (CNE), Instituto Costarricense de Acueductos y Alcantarillados (AyA), por ende, sólo en casos muy específicos como las organizaciones de cuenca o acuíferos que han sido creadas por ley o decreto ejecutivo le asignan presupuestos a nivel de cuencas, como son los casos de COMCURE, Cuenca Arenal-Tempisque y la comisión de cuenca de los acuíferos costeros de Guanacaste.</t>
    </r>
  </si>
  <si>
    <r>
      <t xml:space="preserve">Formas de avanzar: </t>
    </r>
    <r>
      <rPr>
        <sz val="10"/>
        <rFont val="Open Sans Condensed"/>
      </rPr>
      <t xml:space="preserve">La aprobación de una nueva Ley de Aguas permitiría otorgar fondos específicos a nivel de cuencas. 
</t>
    </r>
    <r>
      <rPr>
        <b/>
        <sz val="10"/>
        <rFont val="Open Sans Condensed"/>
      </rPr>
      <t xml:space="preserve">
</t>
    </r>
  </si>
  <si>
    <t>Es fundamental la aprobación de la nueva Política Nacional GIRH que se encuentra en proceso de consulta indígena previo a continuar con la formalización debida. La implementación de esta política que permitiría una mejora en la gestión de los recursos hídricos de manera integrada,  articulada y fortalecida.</t>
  </si>
  <si>
    <t>Se hace indispensable la aprobación e implementación de una Ley de Gestión Integrada del Recurso Hídrico. En la corriente legislativa se encuentra el expediente 23511, de Ley de Gestión Integral del Recurso Hídrico.  Este se encuentra en análisis en la Comisión de Ambiente de la Asamblea Legislativa, en audiencias con personas expertas.  Terminado ese proceso, la Comisión procede a emitir un Dictamen, para que la iniciativa de Ley pase a votación.</t>
  </si>
  <si>
    <r>
      <t>Situación y avances</t>
    </r>
    <r>
      <rPr>
        <sz val="10"/>
        <color theme="1"/>
        <rFont val="Open Sans Condensed"/>
      </rPr>
      <t xml:space="preserve"> </t>
    </r>
  </si>
  <si>
    <t>En el nivel de las cuencas se cuenta con instrumentos pero que son aplicables a una minoría de las cuencas, ejemplos: Comisión de Manejo y Ordenamiento de la Cuenca del Río Reventazón (COMCURE), la cual fue creada con una Ley específica en el año 2000 y Comisión para el manejo de la cuenca del río Grande de Tárcoles, Comisión para el manejo integral del acuífero Nimboyores y acuíferos costeros de Santa Cruz (CONIMBOCO), Comisión para la gestión del acuífero de Sardinal.</t>
  </si>
  <si>
    <r>
      <t>Formas de avanzar</t>
    </r>
    <r>
      <rPr>
        <sz val="10"/>
        <color theme="1"/>
        <rFont val="Open Sans Condensed"/>
      </rPr>
      <t>: Continuar generando planes de cuenca. Por las restricciones presupuestarías se requiere de convenios con la Academia.</t>
    </r>
  </si>
  <si>
    <t xml:space="preserve">Fortalecer el Mecanismo Nacional de Gobernanza del Agua. </t>
  </si>
  <si>
    <t xml:space="preserve">Consolidar acciones en la cuenca binacional Sixaola enfocadas en GIRH, como el desarrollo de conocimiento del acuífero binacional y acciones de conservación y uso sostenible de los recursos hídricos. </t>
  </si>
  <si>
    <r>
      <t xml:space="preserve">        </t>
    </r>
    <r>
      <rPr>
        <sz val="10"/>
        <color theme="1"/>
        <rFont val="Open Sans Condensed"/>
      </rPr>
      <t>Existe lo que se denomina el Plan A- Territorios Resilientes frente al Cambio Climático liderado por la Dirección de Cambio Climático (DCC) del MINAE.  Durante los años 2021 y 2022, el proyecto Plan-A llevó a cabo evaluaciones de riesgo climático en 20 cantones piloto, o análisis de riesgo cantonal.</t>
    </r>
  </si>
  <si>
    <r>
      <t>Formas de avanzar</t>
    </r>
    <r>
      <rPr>
        <sz val="10"/>
        <color theme="1"/>
        <rFont val="Open Sans Condensed"/>
      </rPr>
      <t xml:space="preserve"> </t>
    </r>
  </si>
  <si>
    <r>
      <t>Situación y avances</t>
    </r>
    <r>
      <rPr>
        <sz val="10"/>
        <color theme="1"/>
        <rFont val="Open Sans Condensed"/>
      </rPr>
      <t>:</t>
    </r>
  </si>
  <si>
    <t>Fuente: Ministerio de Ambiente y Energía, Dirección de Aguas, 2023.</t>
  </si>
  <si>
    <t>de uso indebido de drogas del total de necesitados de atención médica especializada; por sexo, 2011-2022</t>
  </si>
  <si>
    <t>Fuente: Instituto sobre Alcoholismo y Farmacodependencia, 2011-2022</t>
  </si>
  <si>
    <t>En suma, el país tiene las capacidades para la GIRH pero el mandato y las capacidades se encuentran en diferentes instituciones formando un entramado institucional. Las instituciones cuentan con recurso humano, operativo, mandato legal y presupuestos. Este último tema es el más comprometido, repercutiendo en la capacidad operativa. La actual Política Hídrica Nacional y la actualización que se gesta, fortalece la rectoría en manos del MINAE (Dirección de Agua) y el subsector hídrico, como parte del entramado institucional encargado de ejercer la GIRH.
Las instituciones cuentan con políticas y unidades de planificación que contribuyen a la GIRH, sin embargo los factores limitantes de presupuesto y coordinación impactan la ejecución. Existe la institucionalidad y el potencial para una adecuada implementación de la GIRH, sin embargo, esto no se ha logrado debido a la falta de una rectoría efectiva del sector hídrico. Por el momento existen rectorías multisectoriales y multiusos lo que complica la coordinación interinstitucional.</t>
  </si>
  <si>
    <t>Existen algunos ejemplos de estructuras formalizadas que funcionan como organismos de cuenca, cuenca con mandato explícito para coordinar la implementación de la GIRH a su escala de trabajo,  tales como la Comisión de Gestión Integral de la Cuenca del río Grande de Tárcoles , la Comisión de Manejo y Ordenamiento de la Cuenca del Río Reventazón (COMCURE), la Comisión para el manejo integral del acuífero Nimboyores y acuíferos costeros de Santa Cruz (CONIMBOCO) la Comisión para el Manejo integrado de acuíferos en el Distrito de Sardinal . Sin embargo, existen muchas brechas entre territorios y la mayoría de los mecanismos existentes se han originado como respuesta a necesidades o conflictividad propia de las cuencas en cuestión y no como un proceso sistemático, son creadas por distintos medios jurídicos  (son más reactivos que pro-activos). Esta situación provoca que estas instancias tengan la capacidad de formular planes y ejecutar acciones en el marco de su mandato, no obstante, persisten brechas entre la gestión local y la gestión nacional. Avances se presentan en cuencas como Tárcoles, Sarapiquí y Térraba donde instancias locales formulan planes o han aprobado recientemente (tal como la Comisión del Río Tárcoles), no obstante la ejecución es un reto por temas de coordinación y presupuesto.</t>
  </si>
  <si>
    <t xml:space="preserve">Existe un marco institucional vigente y en ejecución que se trabaja en conjunto entre Costa Rica y Panamá, para la cuenca del Río Sixaola el cual se evalúa en esta pregunta. Existe una Comisión Binacional de la Cuenca del Río Sixaola, que es un mecanismo de trabajo conjunto.  Como avance se puede mencionar que la Comisión se ha ampliado, permitiendo la incorporación de la Dirección de Agua como miembro permanente, con el fin de potenciar la GIRH en la cuenca binacional, lo que permite reportar que se cumple en parte el marco institucional existente de manera exitosa..
</t>
  </si>
  <si>
    <t>La cuenca binacional del Río San Juan no cuenta con una estructura de gestión compartida, aunque ha habido proyectos y acciones en el pasado. El Indicador 6.5.2 que mide la gestión transfronteriza analiza de manera global el territorio bajo esquemas transfronterizos, esta pregunta evalúa lo existe.</t>
  </si>
  <si>
    <t>pago por servicios ambientales hidrológicos, convenios con el sector privado, además del presupuesto de cada una de las entidades centralizadas y descentralizadas del gobierno central para financiar actividades de la GIRH, que contribuyen tanto para la planificación, fortalecimiento institucional, el diseño y puesta en práctica de instrumentos de gestión. Sin embargo, existe retroceso porque la gestión implica mejoras en gobernanza, estudios, mejora en la participación de los actores según territorio; se tiene un mínimo para operar.</t>
  </si>
  <si>
    <t>Hay proyectos en ESPH y otros municipios como Alajuela, pero el tema de financiación está detenido. A nivel de las municipalidades, están caminando hacia una visión que integra varios operadores ante la necesidad de búsqueda de nuevas fuentes de abastecimiento, las intervenciones siguen siendo focalizadas en función de las necesidades de cada uno. Como avance importante, en el año 2018,  fue aprobada mediante resolución RE-0213-JD-2018, la Metodología Tarifaria para la Protección del Recurso Hídrico, y en 2021 la ARESEP (Autoridad Reguladora de los Servicios Públicos) lanza el documento final y oficial de la “Guía para solicitar la Tarifa del Protección del Recurso Hídrico y el Diseño del Plan Quinquenal”. Mediante la tarifa de protección del Recurso Hídrico se pueden financiar acciones de protección de cuencas y ríos, áreas de recarga, acciones de recuperación de bosques, mejores prácticas o proyectos educativos para asegurar la calidad y cantidad de agua para consumo humano en el tiempo. La Empresa de Servicios Públicos de Heredia (ESPH) y el AyA tienen tarifas hídricas aprobadas y en ejecución. Muy pocas ASADAS o Acueductos Comunales, han logrado completar el trámite de aprobación de la Tarifa, en el 2022 se aprobó la primera y en 2023 una segunda. Hay un grupo de ASADAS que están en el proceso de solicitud de tarifa de protección. Sin embargo, es una cantidad mínima, considerando que existen alrededor de 1400 ASADAS. Existe un Proyecto de Ley que busca facilitar a las ASADAS la obtención de la Tarifa de Protección sin ningún requisito, que se encuentra en corriente legislativa.
Algunas Municipalidades que tienen acueductos, también ha aprobado tarifas de protección, como La Unión, Cartago y Alajuela.</t>
  </si>
  <si>
    <t xml:space="preserve">Además, se cuenta ingresos por servicios.  El país cuenta además con elementos como la tarifa de protección del recurso hídrico.  y cooperación no reembolsable de organismos externosEn el año 2018, fue aprobada mediante resolución RE-0213-JD-2018, la Metodología Tarifaria para la Protección del Recurso Hídrico, y en 2021 la ARESEP lanza el documento final y oficial de la “Guía para solicitar la Tarifa del Protección del Recurso Hídrico y el Diseño del Plan Quinquenal”. Esta tarifa voluntaria todavía no se aplica de manera generalizada, pero presenta una posibilidad de financiar algunos proyectos destinados a la conservación del recurso hídrico con miras a aumentar cantidad y calidad de agua en el tiempo, pero no proyectos de infraestructura para el servicio de agua potable y saneamiento en el giro normal del servicio. Aun así, es una posibilidad de recursos financieros basados en tarifa.
Para el AyA existe otro problema actual, que es la disminución de la tarifa de agua aprobada por ARESEP en junio de 2023. Esto puede afectar el Plan de Inversiones en Agua Potable 2021-2026 – AyA y sistemas delegados y el Plan de Inversiones en Saneamiento 2021-2026. La reducción en tarifa al AyA le permite operar, pero le limita ejecutar a acciones necesarias como por ejemplo la asesoría a ASADAS y el tema de investigación y monitoreo en acuíferos.  Lo anterior puede derivar en sobreexplotación de acuíferos. </t>
  </si>
  <si>
    <t>Costa Rica: Razón de mortalidad materna por 100 000 nacidos vivos, por cantón</t>
  </si>
  <si>
    <t>Escazú</t>
  </si>
  <si>
    <t>Goicoechea</t>
  </si>
  <si>
    <t>Santa Ana</t>
  </si>
  <si>
    <t>Alajuelita</t>
  </si>
  <si>
    <t>Moravia</t>
  </si>
  <si>
    <t>Montes de Oca</t>
  </si>
  <si>
    <t>Turrubares</t>
  </si>
  <si>
    <t>Curridabat</t>
  </si>
  <si>
    <t>León Cortés</t>
  </si>
  <si>
    <t>Grecia</t>
  </si>
  <si>
    <t>Palmares</t>
  </si>
  <si>
    <t>Poás</t>
  </si>
  <si>
    <t>Alfaro Ruiz</t>
  </si>
  <si>
    <t>Valverde Vega</t>
  </si>
  <si>
    <t>Upala</t>
  </si>
  <si>
    <t>Río Cuarto</t>
  </si>
  <si>
    <t>N.A.</t>
  </si>
  <si>
    <t>Alvarado</t>
  </si>
  <si>
    <t>Santo Domingo</t>
  </si>
  <si>
    <t>Santa Bárbara</t>
  </si>
  <si>
    <t>San Rafael</t>
  </si>
  <si>
    <t>San Pablo</t>
  </si>
  <si>
    <t>La Cruz</t>
  </si>
  <si>
    <t>Hojancha</t>
  </si>
  <si>
    <t>Guácimo</t>
  </si>
  <si>
    <t>Costa Rica: Razón de mortalidad materna por cada 100 000 nacidos vivos
Costa Rica: Razón de mortalidad materna por 100 000 nacidos vivos, por cantón</t>
  </si>
  <si>
    <t>Costa Rica: Porcentaje de nacimientos atendidos por personal calificado, por cantón</t>
  </si>
  <si>
    <t>Costa Rica: Porcentaje de nacimientos atendidos por personal de salud calificado 
Costa Rica: Porcentaje de nacimientos atendidos por personal calificado, por cantón</t>
  </si>
  <si>
    <t xml:space="preserve">Costa Rica: Tasa de mortalidad en la niñez, por cantón </t>
  </si>
  <si>
    <t xml:space="preserve">Costa Rica: Tasa de mortalidad en la niñez 
Costa Rica: Tasa de mortalidad en la niñez, por cantón </t>
  </si>
  <si>
    <t xml:space="preserve">Costa Rica: Tasa de mortalidad neonatal, por cantón  </t>
  </si>
  <si>
    <t xml:space="preserve">Costa Rica: Tasa de mortalidad neonatal  
Costa Rica: Tasa de mortalidad neonatal, por cantón  </t>
  </si>
  <si>
    <t>Costa Rica: Tasa de mortalidad entre la edad exacta 30 y antes de cumplir los 70 años de edad por enfermedades crónica no transmisibles, por cantón</t>
  </si>
  <si>
    <t>Costa Rica: Tasa de mortalidad entre la edad exacta 30 y antes de cumplir los 70 años de edad por enfermedades crónica no transmisibles 
Costa Rica: Tasa de mortalidad entre la edad exacta 30 y antes de cumplir los 70 años de edad por enfermedades crónica no transmisibles, por cantón</t>
  </si>
  <si>
    <t>Costa Rica: Tasa de mortalidad por suicidio por 100 000 habitantes, por cantón</t>
  </si>
  <si>
    <t>Costa Rica: Tasa de mortalidad por suicidio por cada 100 000 habitantes 
Costa Rica: Tasa de mortalidad por suicidio por 100 000 habitantes, por cantón</t>
  </si>
  <si>
    <t>Costa Rica: Tasa de mortalidad por lesiones debidas a accidentes de tránsito por 100 000 habitantes, por cantón</t>
  </si>
  <si>
    <t>Costa Rica: Tasa de mortalidad por accidentes de tránsito por cada 100 000 habitantes 
Costa Rica: Tasa de mortalidad por lesiones debidas a accidentes de tránsito por 100 000 habitantes, por cantón</t>
  </si>
  <si>
    <t>Costa Rica: Número anual de nacimientos en mujeres adolescentes (10 - 19 años) por 1 000 mujeres en el mismo grupo de edad, por cantón</t>
  </si>
  <si>
    <t>Costa Rica: Número anual de nacimientos en mujeres adolescentes (10-19 años) por 1 000 mujeres en el mismo grupo de edad 
Costa Rica: Número anual de nacimientos en mujeres adolescentes (10 - 19 años) por 1 000 mujeres en el mismo grupo de edad, por cantón</t>
  </si>
  <si>
    <t xml:space="preserve">Costa Rica: Tasa de mortalidad por condiciones atribuidas a la contaminación de los hogares y del aire en el ambiente, por cantón </t>
  </si>
  <si>
    <t>Costa Rica: Tasa de mortalidad por condiciones atribuidas a la contaminación de los hogares y del aire en el ambiente 
Costa Rica: Tasa de mortalidad por condiciones atribuidas a la contaminación de los hogares y del aire en el ambiente, por cantón</t>
  </si>
  <si>
    <t>Costa Rica: Tasa de mortalidad por diarrea y gastroenteritis de  presunto origen infeccioso por cada 100 000 habitantes, por cantón</t>
  </si>
  <si>
    <t>Costa Rica: Tasa de mortalidad por diarreas y gastroenteritis presuntamente infecciosa 
Costa Rica: Tasa de mortalidad por diarrea y gastroenteritis de  presunto origen infeccioso por cada 100 000 habitantes, por cantón</t>
  </si>
  <si>
    <t xml:space="preserve">Costa Rica: Tasa de mortalidad por envenenamiento accidental  y exposición a sustancias nocivas, por cantón </t>
  </si>
  <si>
    <t xml:space="preserve">Costa Rica: Tasa de mortalidad por envenenamiento accidental  y exposición a sustancias nocivas 
Costa Rica: Tasa de mortalidad por envenenamiento accidental  y exposición a sustancias nocivas, por cantón </t>
  </si>
  <si>
    <t>Nacional y provincia y canton de residencia</t>
  </si>
  <si>
    <t>Sitios de monitoreo de cuerpos de agua por parámetros químicos según cuenca hidrográfica, 2021</t>
  </si>
  <si>
    <t>(Oct-21)</t>
  </si>
  <si>
    <t>(Oct-121</t>
  </si>
  <si>
    <t>Sitios de monitoreo de cuerpos de agua por parámetros químicos según cuenca hidrográfica, 2022</t>
  </si>
  <si>
    <t>(Mar-22)</t>
  </si>
  <si>
    <t>Fuente: Ministerio de Ambiente y Energía, Dirección de Agua, 2023.</t>
  </si>
  <si>
    <t>Fuente: Ministerio de Ambiente y Energía, Dirección de Agua, 2015-2023</t>
  </si>
  <si>
    <t>Monteverde</t>
  </si>
  <si>
    <t>Puerto Jiménez</t>
  </si>
  <si>
    <t xml:space="preserve">        1 096 771 </t>
  </si>
  <si>
    <t xml:space="preserve">     40 326 626 </t>
  </si>
  <si>
    <t>Fuente: Banco Central de Costa Rica, Cuenta Satélite de Turismo, 2012-2021.</t>
  </si>
  <si>
    <r>
      <t>Costa Rica: Tiempo efectivo promedio</t>
    </r>
    <r>
      <rPr>
        <b/>
        <vertAlign val="superscript"/>
        <sz val="12"/>
        <rFont val="Open Sans Condensed"/>
      </rPr>
      <t>1/</t>
    </r>
    <r>
      <rPr>
        <b/>
        <sz val="12"/>
        <rFont val="Open Sans Condensed"/>
      </rPr>
      <t xml:space="preserve"> de la población de 12 años y más, por actividades de trabajo doméstico no remunerado y sexo, según zona, grupo de edad, relación de parentesco, estado conyugal y nivel de instrucción, octubre y noviembre 2022.</t>
    </r>
  </si>
  <si>
    <t>12:35</t>
  </si>
  <si>
    <t>01:43</t>
  </si>
  <si>
    <t>01:46</t>
  </si>
  <si>
    <t>11:55</t>
  </si>
  <si>
    <t>07:37</t>
  </si>
  <si>
    <t>04:44</t>
  </si>
  <si>
    <t>02:57</t>
  </si>
  <si>
    <t>12:58</t>
  </si>
  <si>
    <t>09:43</t>
  </si>
  <si>
    <t>05:17</t>
  </si>
  <si>
    <t>02:36</t>
  </si>
  <si>
    <t>04:55</t>
  </si>
  <si>
    <t>02:25</t>
  </si>
  <si>
    <t>02:29</t>
  </si>
  <si>
    <t>11:57</t>
  </si>
  <si>
    <t>06:44</t>
  </si>
  <si>
    <t>03:42</t>
  </si>
  <si>
    <t>03:13</t>
  </si>
  <si>
    <t>03:53</t>
  </si>
  <si>
    <t>05:29</t>
  </si>
  <si>
    <t>02:06</t>
  </si>
  <si>
    <t>01:44</t>
  </si>
  <si>
    <t>01:22</t>
  </si>
  <si>
    <t>04:12</t>
  </si>
  <si>
    <r>
      <t>01:37</t>
    </r>
    <r>
      <rPr>
        <vertAlign val="superscript"/>
        <sz val="11"/>
        <rFont val="Open Sans Condensed"/>
      </rPr>
      <t>a/</t>
    </r>
  </si>
  <si>
    <t>11:39</t>
  </si>
  <si>
    <t>06:01</t>
  </si>
  <si>
    <t>08:22</t>
  </si>
  <si>
    <t>04:40</t>
  </si>
  <si>
    <t>03:58</t>
  </si>
  <si>
    <t>14:44</t>
  </si>
  <si>
    <t>03:36</t>
  </si>
  <si>
    <t>14:29</t>
  </si>
  <si>
    <t>06:33</t>
  </si>
  <si>
    <t>10:04</t>
  </si>
  <si>
    <t>02:33</t>
  </si>
  <si>
    <t>02:31</t>
  </si>
  <si>
    <t>04:42</t>
  </si>
  <si>
    <t>10:21</t>
  </si>
  <si>
    <t>07:21</t>
  </si>
  <si>
    <t>03:07</t>
  </si>
  <si>
    <t>15:11</t>
  </si>
  <si>
    <t>06:02</t>
  </si>
  <si>
    <t>03:23</t>
  </si>
  <si>
    <t>04:32</t>
  </si>
  <si>
    <t>01:58</t>
  </si>
  <si>
    <t>02:49</t>
  </si>
  <si>
    <t>01:52</t>
  </si>
  <si>
    <t>07:55</t>
  </si>
  <si>
    <t>07:01</t>
  </si>
  <si>
    <t>05:37</t>
  </si>
  <si>
    <t xml:space="preserve"> Jefatura</t>
  </si>
  <si>
    <t>13:59</t>
  </si>
  <si>
    <t>07:12</t>
  </si>
  <si>
    <t>09:41</t>
  </si>
  <si>
    <t>02:18</t>
  </si>
  <si>
    <t>02:48</t>
  </si>
  <si>
    <t>02:44</t>
  </si>
  <si>
    <t>11:23</t>
  </si>
  <si>
    <t>08:02</t>
  </si>
  <si>
    <t xml:space="preserve"> Cónyuge</t>
  </si>
  <si>
    <t>15:47</t>
  </si>
  <si>
    <t>05:38</t>
  </si>
  <si>
    <t>10:31</t>
  </si>
  <si>
    <t>04:54</t>
  </si>
  <si>
    <t>05:09</t>
  </si>
  <si>
    <t>02:02</t>
  </si>
  <si>
    <t>13:21</t>
  </si>
  <si>
    <t>08:11</t>
  </si>
  <si>
    <t>04:04</t>
  </si>
  <si>
    <t>03:34</t>
  </si>
  <si>
    <t xml:space="preserve"> Hijos/as</t>
  </si>
  <si>
    <t>07:35</t>
  </si>
  <si>
    <t>04:46</t>
  </si>
  <si>
    <t>06:36</t>
  </si>
  <si>
    <t>04:20</t>
  </si>
  <si>
    <t>02:15</t>
  </si>
  <si>
    <t>10:33</t>
  </si>
  <si>
    <t>04:35</t>
  </si>
  <si>
    <t>02:55</t>
  </si>
  <si>
    <t>09:58</t>
  </si>
  <si>
    <t>06:42</t>
  </si>
  <si>
    <t>04:23</t>
  </si>
  <si>
    <r>
      <t>01:46</t>
    </r>
    <r>
      <rPr>
        <vertAlign val="superscript"/>
        <sz val="11"/>
        <color theme="1"/>
        <rFont val="Open Sans Condensed"/>
      </rPr>
      <t xml:space="preserve">a/ </t>
    </r>
  </si>
  <si>
    <t>03:32</t>
  </si>
  <si>
    <t>05:59</t>
  </si>
  <si>
    <r>
      <t>05:36</t>
    </r>
    <r>
      <rPr>
        <vertAlign val="superscript"/>
        <sz val="11"/>
        <color theme="1"/>
        <rFont val="Open Sans Condensed"/>
      </rPr>
      <t>a/</t>
    </r>
  </si>
  <si>
    <t>15:23</t>
  </si>
  <si>
    <t>05:44</t>
  </si>
  <si>
    <t>10:10</t>
  </si>
  <si>
    <t>01:38</t>
  </si>
  <si>
    <t>13:26</t>
  </si>
  <si>
    <t>07:59</t>
  </si>
  <si>
    <t>04:27</t>
  </si>
  <si>
    <t>03:10</t>
  </si>
  <si>
    <t xml:space="preserve">    Divorciados/as, separados/as, viudos/as</t>
  </si>
  <si>
    <t>13:41</t>
  </si>
  <si>
    <t>09:23</t>
  </si>
  <si>
    <t>05:54</t>
  </si>
  <si>
    <t>02:52</t>
  </si>
  <si>
    <t>01:53</t>
  </si>
  <si>
    <t>11:16</t>
  </si>
  <si>
    <t>08:42</t>
  </si>
  <si>
    <t>06:00</t>
  </si>
  <si>
    <t xml:space="preserve"> Solteros/as</t>
  </si>
  <si>
    <t>08:35</t>
  </si>
  <si>
    <t>05:45</t>
  </si>
  <si>
    <t>07:03</t>
  </si>
  <si>
    <t>01:42</t>
  </si>
  <si>
    <t>09:24</t>
  </si>
  <si>
    <t>13:17</t>
  </si>
  <si>
    <t>09:12</t>
  </si>
  <si>
    <t>05:02</t>
  </si>
  <si>
    <r>
      <t>02:43</t>
    </r>
    <r>
      <rPr>
        <vertAlign val="superscript"/>
        <sz val="11"/>
        <color theme="1"/>
        <rFont val="Open Sans Condensed"/>
      </rPr>
      <t xml:space="preserve">a/ </t>
    </r>
  </si>
  <si>
    <t>10:03</t>
  </si>
  <si>
    <t>07:17</t>
  </si>
  <si>
    <t>05:19</t>
  </si>
  <si>
    <t xml:space="preserve">    Primaria completa y secundaria
     incompleta</t>
  </si>
  <si>
    <t>05:40</t>
  </si>
  <si>
    <t>04:56</t>
  </si>
  <si>
    <t>04:22</t>
  </si>
  <si>
    <t>11:22</t>
  </si>
  <si>
    <t>06:41</t>
  </si>
  <si>
    <t>03:26</t>
  </si>
  <si>
    <t>12:47</t>
  </si>
  <si>
    <t>08:57</t>
  </si>
  <si>
    <t>13:28</t>
  </si>
  <si>
    <t>06:46</t>
  </si>
  <si>
    <t xml:space="preserve">    Educación superior</t>
  </si>
  <si>
    <t>11:47</t>
  </si>
  <si>
    <t>07:54</t>
  </si>
  <si>
    <t>05:05</t>
  </si>
  <si>
    <t>03:28</t>
  </si>
  <si>
    <t>02:41</t>
  </si>
  <si>
    <t>01:49</t>
  </si>
  <si>
    <t>01:32</t>
  </si>
  <si>
    <t>12:49</t>
  </si>
  <si>
    <t>09:17</t>
  </si>
  <si>
    <t>03:38</t>
  </si>
  <si>
    <t>02:51</t>
  </si>
  <si>
    <t xml:space="preserve"> Ignorados</t>
  </si>
  <si>
    <t>Fuente: Instituto Nacional de Estadísticas y Censos, Encuesta Nacional de Uso del Tiempo, 2022.</t>
  </si>
  <si>
    <t>Fuente: Instituto Nacional de Estadística y Censos, Encuesta Continua de Empleo 2010-2023.</t>
  </si>
  <si>
    <t>Fuente: Empalme Encuesta de Hogares de Própositos Múltiples (EHPM) de 1990 a 2009 y Encuesta Continua de empleo (ECE) promedio anual de los trimestres del 2010-2023.</t>
  </si>
  <si>
    <t>Costa Rica: Porcentaje de mujeres ocupadas en cargo directivo, 2010-2023</t>
  </si>
  <si>
    <t>Fuente: Instituto Nacional de Estadística y Censos, Encuesta Continua de empleo, y datos del Banco Central de Costa Rica, 2011-2023</t>
  </si>
  <si>
    <t>Costa Rica: Tasas de crecimiento del producto interno bruto, de la población ocupada y de la productividad laboral a volumen de precios del año anterior encadenado por persona empleada por trimestres, 2020-2023</t>
  </si>
  <si>
    <t>Fuente: Instituto Nacional de estadística y Censos,  Encuesta Continua de Empleo, 2010-2023</t>
  </si>
  <si>
    <t>Costa Rica: Porcentaje de empleo informal en el empleo no agropecuario, por tipo de producción en el trabajo (posición en el empleo), 2010-2023</t>
  </si>
  <si>
    <t>Fuente: Instituto Nacional de Estadística y Censos, Encuesta Continua de empleo (ECE), 2023</t>
  </si>
  <si>
    <t>Fuente: Instituto Nacional de Estadística y Censos, Empalme Encuesta de Hogares de Própositos Múltiples (EHPM) de 1990 a 2009 y Encuesta Continua de empleo (ECE) promedio anual de los trimestres del 2010-2023</t>
  </si>
  <si>
    <t>Costa Rica: Tasa de desempleo abierto desglosada por sexo, 2010-2023</t>
  </si>
  <si>
    <t>Fuente: Instituto Nacional de Estadística y Censos, Encuesta Continua de Empleo, 2010-2023</t>
  </si>
  <si>
    <t>Fuente: Instituto Nacional de estadística y Censos, Empalme Encuesta de Hogares de Própositos Múltiples (EHPM) de 1990 a 2009 y Encuesta Continua de empleo (ECE) promedio anual de los trimestres del 2010-2023.</t>
  </si>
  <si>
    <t>Fuente: Instituto Nacional de Estadística y Censos, Encuesta Continua de Empleo 2010-2023</t>
  </si>
  <si>
    <t>Costa Rica: Porcentaje de jóvenes de 15 a 24 años que no estudian ni tienen empleo del total de la población joven, por sexo, 2010-2023</t>
  </si>
  <si>
    <r>
      <rPr>
        <sz val="11"/>
        <rFont val="Open Sans Condensed"/>
      </rPr>
      <t>Fuente: Instituto Nacional de Estadística y Censos,</t>
    </r>
    <r>
      <rPr>
        <b/>
        <sz val="11"/>
        <rFont val="Open Sans Condensed"/>
      </rPr>
      <t xml:space="preserve"> </t>
    </r>
    <r>
      <rPr>
        <sz val="11"/>
        <rFont val="Open Sans Condensed"/>
      </rPr>
      <t>Empalme Encuesta de Hogares de Própositos Múltiples (EHPM) de 1990 a 2009 y Encuesta Continua de empleo (ECE) promedio anual de los trimestres del 2010-2023.</t>
    </r>
  </si>
  <si>
    <t>Costa Rica: Porcentaje del empleo en la manufactura respecto de la población ocupada por sexo, 2010-2023</t>
  </si>
  <si>
    <t>Fuente: Instituto Nacional de Estadística y Censos, Empalme Encuesta de Hogares de Propósitos Múltiples (EHPM) de 1991 a 2009 y Encuesta Continua de empleo (ECE) promedio anual del 2010-2023.</t>
  </si>
  <si>
    <t>Costa Rica: Porcentaje de población ocupada en el sector público por sexo y zona, 2010-2023</t>
  </si>
  <si>
    <t>Fuente: Instituto Nacional de Estadística y Censos, Encuesta Nacional de Hogares 2010-2023.</t>
  </si>
  <si>
    <t>Costa Rica: Porcentaje de población en situación de pobreza determinada 
por el método de línea de pobreza, 2010-2023</t>
  </si>
  <si>
    <t xml:space="preserve">Fuente: Instituto Nacional de Estadística y Censos, Encuesta Nacional de Hogares, 2010-2023. </t>
  </si>
  <si>
    <t>Costa Rica: Porcentaje de personas que viven en hogares pobres determinado por método de pobreza multidimensional, 2010-2023</t>
  </si>
  <si>
    <t>Fuente: Instituto Nacional de Estadística y Censos, Encuesta Nacional de Hogares 2010-2023</t>
  </si>
  <si>
    <t>Contribución relativa al IPM según dimensión por región de planificación, año 2023</t>
  </si>
  <si>
    <t xml:space="preserve">Fuente: INEC, Encuesta Nacional de Hogares, 2023. </t>
  </si>
  <si>
    <t>Fuente: Instituto Nacional de Estadística y Censos, Encuesta Nacional de Hogares, 2010-2023</t>
  </si>
  <si>
    <t xml:space="preserve">Fuente: Instituto Nacional de Estadística y Censos, Encuesta Nacional de Hogares, 2010-2023 </t>
  </si>
  <si>
    <t>Costa Rica: Porcentaje de población asegurada, por sexo, 2010-2023</t>
  </si>
  <si>
    <r>
      <t>Fuente</t>
    </r>
    <r>
      <rPr>
        <sz val="11"/>
        <color indexed="8"/>
        <rFont val="Open Sans Condensed"/>
      </rPr>
      <t>: Intituto Nacional de Estadística y Censos, Encuesta Nacional de Hogares 2010-2023</t>
    </r>
  </si>
  <si>
    <t>Costa Rica: Porcentaje de jóvenes y adultos de 15 a 35 años que asisten a la educación regular, según grupo de edad, 2010-2023</t>
  </si>
  <si>
    <t>Costa Rica: Porcentaje de jóvenes y adultos de 15 a 35 años que asisten a la educación no regular, según grupo de edad, 2010-2023</t>
  </si>
  <si>
    <t>Costa Rica: Porcentaje de mujeres menores de 18 años que estaban casadas o mantenían una unión estable a la fecha de la encuesta, 2010-2023</t>
  </si>
  <si>
    <t>Fuente: Instituto Nacional de Estadística y Censos, Encuesta Nacional de Hogares 2015-2023.</t>
  </si>
  <si>
    <t>Costa Rica: Porcentaje de personas de 5 años y más que utilizaron teléfono celular en los últimos tres meses, por sexo, Años 2015 -2023</t>
  </si>
  <si>
    <t>Costa Rica: Porcentaje de población que se abastecen de agua por medio de tubería dentro de la vivienda, 2010-2023</t>
  </si>
  <si>
    <t>Costa Rica: Porcentaje de población que se abastece de agua intradomiciliar procedente de un acueducto, por región de planificación, 2010-2023</t>
  </si>
  <si>
    <t>Costa Rica: Porcentaje de población que vive en viviendas con servicio sanitario conectado a alcantarillado o tanque séptico, 2010-2023</t>
  </si>
  <si>
    <t>Costa Rica: Porcentaje de la población con acceso a la electricidad, 2010-2023</t>
  </si>
  <si>
    <t>Costa Rica: Porcentaje de la población que cocina con gas, electricidad o ambos, 2010-2023</t>
  </si>
  <si>
    <t>Costa Rica: Porcentaje que representa el ingreso de las personas del quintil 1 y 2 respecto al total de ingreso de la población, 2010-2023</t>
  </si>
  <si>
    <t>Costa Rica: Porcentaje de la población que vive por debajo del 50% de la mediana de los ingresos, 2010-202</t>
  </si>
  <si>
    <t>Fuente: Instituto Nacional de Estadística y Censo, Encuesta Nacional de Hogares, 2010-2023</t>
  </si>
  <si>
    <t>Costa Rica: Porcentaje de la población que vive por debajo del 50% de la mediana de los ingresos, desglosada por región de planificación, Año 2016-2023</t>
  </si>
  <si>
    <t>Costa Rica: Porcentaje de la población total que vive en viviendas con estado físico de la vivienda malo, 2010-2023</t>
  </si>
  <si>
    <t>Costa Rica: Porcentaje de la población que habita en tugurio, 2010-2023</t>
  </si>
  <si>
    <t>Fuente: Instituto Nacional de Estadísticas y  Censos, Encuesta Nacional de Hogares, 2010-2023</t>
  </si>
  <si>
    <t>Costa Rica: Porcentaje de población que vive en precario, 2010-2023</t>
  </si>
  <si>
    <t>Costa Rica: Porcentaje de personas de 5 años y más que utilizaron internet en los últimos 3 meses, por zona, 2010-2023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</si>
</sst>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9">
    <numFmt numFmtId="41" formatCode="_-* #,##0_-;\-* #,##0_-;_-* &quot;-&quot;_-;_-@_-"/>
    <numFmt numFmtId="43" formatCode="_-* #,##0.00_-;\-* #,##0.00_-;_-* &quot;-&quot;??_-;_-@_-"/>
    <numFmt numFmtId="164" formatCode="_(* #,##0.00_);_(* \(#,##0.00\);_(* &quot;-&quot;??_);_(@_)"/>
    <numFmt numFmtId="165" formatCode="0.0"/>
    <numFmt numFmtId="166" formatCode="_-* #,##0.00\ &quot;€&quot;_-;\-* #,##0.00\ &quot;€&quot;_-;_-* &quot;-&quot;??\ &quot;€&quot;_-;_-@_-"/>
    <numFmt numFmtId="167" formatCode="###0.0"/>
    <numFmt numFmtId="168" formatCode="###\ ###\ ###"/>
    <numFmt numFmtId="169" formatCode="#0.00"/>
    <numFmt numFmtId="170" formatCode="###\ ###\ ###\ ###"/>
    <numFmt numFmtId="171" formatCode="###\ ###\ ###\ ###.00"/>
    <numFmt numFmtId="172" formatCode="####"/>
    <numFmt numFmtId="173" formatCode="###\ ##0.0"/>
    <numFmt numFmtId="174" formatCode="0.0%"/>
    <numFmt numFmtId="175" formatCode="###\ ###\ ###\ ###\ "/>
    <numFmt numFmtId="176" formatCode="General_)"/>
    <numFmt numFmtId="177" formatCode="###\ ###"/>
    <numFmt numFmtId="178" formatCode="#####\ ###\ ###\ ##0.000"/>
    <numFmt numFmtId="179" formatCode="###,###,###,###"/>
    <numFmt numFmtId="180" formatCode="0.0000"/>
    <numFmt numFmtId="181" formatCode="#\ ###\ ###"/>
    <numFmt numFmtId="182" formatCode="#,##0.0"/>
    <numFmt numFmtId="183" formatCode=".\ #\ ;#####################################################################################################################################################################################################################"/>
    <numFmt numFmtId="184" formatCode="###.0\ ###\ ###"/>
    <numFmt numFmtId="185" formatCode=".\ #\ ;##"/>
    <numFmt numFmtId="186" formatCode="###\ ###\ ###\ ##0.0"/>
    <numFmt numFmtId="187" formatCode="###\ ###\ ##0"/>
    <numFmt numFmtId="188" formatCode="###,###,###,###.00"/>
    <numFmt numFmtId="189" formatCode="_(* #,##0.0_);_(* \(#,##0.0\);_(* &quot;-&quot;??_);_(@_)"/>
    <numFmt numFmtId="190" formatCode="###\ ###\ ###.00"/>
    <numFmt numFmtId="191" formatCode=".\ ##\ ;################################################.0"/>
    <numFmt numFmtId="192" formatCode="###\ ###\ ###\ "/>
    <numFmt numFmtId="193" formatCode="###\ ###\ ###\ ##0.00"/>
    <numFmt numFmtId="194" formatCode="###,###,##0.00"/>
    <numFmt numFmtId="195" formatCode="###0"/>
    <numFmt numFmtId="196" formatCode="###\ ###\ ###\ ###\ ###"/>
    <numFmt numFmtId="197" formatCode="_(* #,##0_);_(* \(#,##0\);_(* &quot;-&quot;??_);_(@_)"/>
    <numFmt numFmtId="198" formatCode="#,##0_ ;\-#,##0\ "/>
    <numFmt numFmtId="199" formatCode="##0.0"/>
    <numFmt numFmtId="200" formatCode="#,##0;##0;&quot;-&quot;"/>
    <numFmt numFmtId="201" formatCode="#,##0.00_ ;\-#,##0.00\ "/>
    <numFmt numFmtId="202" formatCode="0.00;[Red]0.00"/>
    <numFmt numFmtId="203" formatCode="###\ ###\ ###\ ###\ ###\ ###"/>
    <numFmt numFmtId="204" formatCode="###\ ###\ ###\ ###\ ##0"/>
    <numFmt numFmtId="205" formatCode="0.000"/>
    <numFmt numFmtId="206" formatCode="\(##0.0\)"/>
    <numFmt numFmtId="207" formatCode="####.0"/>
    <numFmt numFmtId="208" formatCode="[$-10409]#,##0.00;\-#,##0.00"/>
    <numFmt numFmtId="209" formatCode="#,##0.0;##0.0;&quot;-&quot;"/>
    <numFmt numFmtId="210" formatCode="###\ ###.00"/>
    <numFmt numFmtId="211" formatCode="###\ ##0.00"/>
    <numFmt numFmtId="212" formatCode="###,###,###"/>
    <numFmt numFmtId="213" formatCode="_-* #,##0\ _€_-;\-* #,##0\ _€_-;_-* &quot;-&quot;??\ _€_-;_-@_-"/>
    <numFmt numFmtId="214" formatCode="_-* #,##0.000_-;\-* #,##0.000_-;_-* &quot;-&quot;??_-;_-@_-"/>
    <numFmt numFmtId="215" formatCode="_-* #,##0.0_-;\-* #,##0.0_-;_-* &quot;-&quot;??_-;_-@_-"/>
    <numFmt numFmtId="216" formatCode="_-* #,##0_-;\-* #,##0_-;_-* &quot;-&quot;??_-;_-@_-"/>
    <numFmt numFmtId="217" formatCode="###.##"/>
    <numFmt numFmtId="218" formatCode="_-* #,##0.0000_-;\-* #,##0.0000_-;_-* &quot;-&quot;??_-;_-@_-"/>
    <numFmt numFmtId="219" formatCode="_-* #,##0.0000_-;\-* #,##0.0000_-;_-* &quot;-&quot;????_-;_-@_-"/>
    <numFmt numFmtId="220" formatCode="_(* #,##0.000000_);_(* \(#,##0.000000\);_(* &quot;-&quot;??_);_(@_)"/>
    <numFmt numFmtId="221" formatCode="#\ ###\ ###\ ##0.00"/>
    <numFmt numFmtId="222" formatCode="0.0000000000"/>
    <numFmt numFmtId="223" formatCode="######\ ###\ ###\ ##0.00"/>
    <numFmt numFmtId="224" formatCode="0.0000%"/>
    <numFmt numFmtId="225" formatCode="###,###,###,##0.00"/>
    <numFmt numFmtId="226" formatCode="###,###,###,##0.000000000"/>
    <numFmt numFmtId="227" formatCode="###0.00"/>
    <numFmt numFmtId="228" formatCode="_(* #,##0.000_);_(* \(#,##0.000\);_(* &quot;-&quot;??_);_(@_)"/>
    <numFmt numFmtId="229" formatCode="###,##0.00"/>
    <numFmt numFmtId="230" formatCode="[h]:mm"/>
  </numFmts>
  <fonts count="138" x14ac:knownFonts="1">
    <font>
      <sz val="11"/>
      <color theme="1"/>
      <name val="Calibri"/>
      <family val="2"/>
      <scheme val="minor"/>
    </font>
    <font>
      <sz val="11"/>
      <color theme="1"/>
      <name val="Calibri"/>
      <family val="2"/>
      <scheme val="minor"/>
    </font>
    <font>
      <b/>
      <sz val="11"/>
      <color theme="1"/>
      <name val="Calibri"/>
      <family val="2"/>
      <scheme val="minor"/>
    </font>
    <font>
      <b/>
      <sz val="10"/>
      <color theme="1"/>
      <name val="Calibri"/>
      <family val="2"/>
      <scheme val="minor"/>
    </font>
    <font>
      <sz val="10"/>
      <color theme="1"/>
      <name val="Calibri"/>
      <family val="2"/>
      <scheme val="minor"/>
    </font>
    <font>
      <u/>
      <sz val="11"/>
      <color theme="10"/>
      <name val="Calibri"/>
      <family val="2"/>
      <scheme val="minor"/>
    </font>
    <font>
      <b/>
      <sz val="11"/>
      <name val="Calibri"/>
      <family val="2"/>
      <scheme val="minor"/>
    </font>
    <font>
      <sz val="8"/>
      <color theme="1"/>
      <name val="Calibri"/>
      <family val="2"/>
      <scheme val="minor"/>
    </font>
    <font>
      <sz val="10"/>
      <name val="Arial"/>
      <family val="2"/>
    </font>
    <font>
      <sz val="11"/>
      <color theme="1"/>
      <name val="Garamond"/>
      <family val="2"/>
    </font>
    <font>
      <b/>
      <sz val="8"/>
      <color theme="1"/>
      <name val="Calibri"/>
      <family val="2"/>
      <scheme val="minor"/>
    </font>
    <font>
      <sz val="12"/>
      <color theme="1"/>
      <name val="Calibri"/>
      <family val="2"/>
      <scheme val="minor"/>
    </font>
    <font>
      <sz val="10"/>
      <name val="Courier"/>
      <family val="3"/>
    </font>
    <font>
      <sz val="11"/>
      <color rgb="FFC00000"/>
      <name val="Calibri"/>
      <family val="2"/>
      <scheme val="minor"/>
    </font>
    <font>
      <sz val="12"/>
      <color indexed="22"/>
      <name val="Arial"/>
      <family val="2"/>
    </font>
    <font>
      <b/>
      <i/>
      <sz val="11"/>
      <color rgb="FFFF0000"/>
      <name val="Calibri"/>
      <family val="2"/>
      <scheme val="minor"/>
    </font>
    <font>
      <b/>
      <sz val="9"/>
      <color indexed="81"/>
      <name val="Tahoma"/>
      <family val="2"/>
    </font>
    <font>
      <sz val="9"/>
      <color indexed="81"/>
      <name val="Tahoma"/>
      <family val="2"/>
    </font>
    <font>
      <sz val="10"/>
      <color rgb="FF000000"/>
      <name val="Arial"/>
      <family val="2"/>
    </font>
    <font>
      <u/>
      <sz val="11"/>
      <color rgb="FF0563C1"/>
      <name val="Calibri"/>
      <family val="2"/>
      <charset val="1"/>
    </font>
    <font>
      <sz val="10"/>
      <name val="Garamond"/>
      <family val="1"/>
    </font>
    <font>
      <sz val="11"/>
      <color rgb="FF000000"/>
      <name val="Calibri"/>
      <family val="2"/>
      <charset val="1"/>
    </font>
    <font>
      <sz val="10"/>
      <color rgb="FF000000"/>
      <name val="Arial"/>
      <family val="2"/>
    </font>
    <font>
      <u/>
      <sz val="10"/>
      <color theme="10"/>
      <name val="Arial"/>
      <family val="2"/>
    </font>
    <font>
      <sz val="11"/>
      <name val="Calibri"/>
      <family val="2"/>
    </font>
    <font>
      <sz val="10"/>
      <name val="Arial"/>
      <family val="2"/>
    </font>
    <font>
      <sz val="11"/>
      <color indexed="8"/>
      <name val="Calibri"/>
      <family val="2"/>
    </font>
    <font>
      <sz val="11"/>
      <name val="Calibri"/>
      <family val="2"/>
    </font>
    <font>
      <b/>
      <sz val="11"/>
      <color theme="0"/>
      <name val="Open Sans Condensed"/>
    </font>
    <font>
      <sz val="11"/>
      <color theme="1"/>
      <name val="Open Sans Condensed"/>
    </font>
    <font>
      <vertAlign val="superscript"/>
      <sz val="11"/>
      <color theme="1"/>
      <name val="Open Sans Condensed"/>
    </font>
    <font>
      <b/>
      <sz val="11"/>
      <color theme="1"/>
      <name val="Open Sans Condensed"/>
    </font>
    <font>
      <sz val="11"/>
      <name val="Open Sans Condensed"/>
    </font>
    <font>
      <u/>
      <sz val="11"/>
      <color theme="0"/>
      <name val="Open Sans Condensed"/>
    </font>
    <font>
      <sz val="8"/>
      <color theme="0"/>
      <name val="Open Sans Condensed"/>
    </font>
    <font>
      <sz val="8"/>
      <color theme="1"/>
      <name val="Open Sans Condensed"/>
    </font>
    <font>
      <b/>
      <sz val="10"/>
      <color theme="0"/>
      <name val="Open Sans Condensed"/>
    </font>
    <font>
      <b/>
      <sz val="16"/>
      <color theme="1"/>
      <name val="Open Sans Condensed"/>
    </font>
    <font>
      <b/>
      <sz val="12"/>
      <color theme="1"/>
      <name val="Open Sans Condensed"/>
    </font>
    <font>
      <b/>
      <sz val="11"/>
      <name val="Open Sans Condensed"/>
    </font>
    <font>
      <u/>
      <sz val="11"/>
      <color theme="10"/>
      <name val="Open Sans Condensed"/>
    </font>
    <font>
      <b/>
      <sz val="11"/>
      <color indexed="8"/>
      <name val="Open Sans Condensed"/>
    </font>
    <font>
      <b/>
      <sz val="16"/>
      <color theme="0"/>
      <name val="Open Sans Condensed"/>
    </font>
    <font>
      <u/>
      <sz val="11"/>
      <name val="Open Sans Condensed"/>
    </font>
    <font>
      <sz val="11"/>
      <color indexed="10"/>
      <name val="Open Sans Condensed"/>
    </font>
    <font>
      <sz val="11"/>
      <color rgb="FFFF0000"/>
      <name val="Open Sans Condensed"/>
    </font>
    <font>
      <sz val="11"/>
      <color theme="4" tint="-0.249977111117893"/>
      <name val="Open Sans Condensed"/>
    </font>
    <font>
      <sz val="8"/>
      <name val="Open Sans Condensed"/>
    </font>
    <font>
      <b/>
      <sz val="8"/>
      <color theme="1"/>
      <name val="Open Sans Condensed"/>
    </font>
    <font>
      <sz val="11"/>
      <color theme="0"/>
      <name val="Open Sans Condensed"/>
    </font>
    <font>
      <sz val="12"/>
      <color theme="1"/>
      <name val="Open Sans Condensed"/>
    </font>
    <font>
      <sz val="11"/>
      <color indexed="8"/>
      <name val="Open Sans Condensed"/>
    </font>
    <font>
      <sz val="10"/>
      <color theme="1"/>
      <name val="Open Sans Condensed"/>
    </font>
    <font>
      <b/>
      <sz val="10"/>
      <color theme="1"/>
      <name val="Open Sans Condensed"/>
    </font>
    <font>
      <b/>
      <sz val="10"/>
      <name val="Open Sans Condensed"/>
    </font>
    <font>
      <sz val="10"/>
      <name val="Open Sans Condensed"/>
    </font>
    <font>
      <sz val="10"/>
      <color theme="0"/>
      <name val="Open Sans Condensed"/>
    </font>
    <font>
      <b/>
      <i/>
      <sz val="11"/>
      <color theme="1"/>
      <name val="Open Sans Condensed"/>
    </font>
    <font>
      <i/>
      <sz val="11"/>
      <color theme="1"/>
      <name val="Open Sans Condensed"/>
    </font>
    <font>
      <u/>
      <sz val="11"/>
      <color rgb="FFFF0000"/>
      <name val="Open Sans Condensed"/>
    </font>
    <font>
      <b/>
      <i/>
      <sz val="11"/>
      <name val="Open Sans Condensed"/>
    </font>
    <font>
      <vertAlign val="superscript"/>
      <sz val="11"/>
      <name val="Open Sans Condensed"/>
    </font>
    <font>
      <i/>
      <sz val="11"/>
      <name val="Open Sans Condensed"/>
    </font>
    <font>
      <sz val="12"/>
      <color theme="0"/>
      <name val="Open Sans Condensed"/>
    </font>
    <font>
      <i/>
      <sz val="10"/>
      <color theme="1"/>
      <name val="Open Sans Condensed"/>
    </font>
    <font>
      <b/>
      <i/>
      <sz val="10"/>
      <color theme="1"/>
      <name val="Open Sans Condensed"/>
    </font>
    <font>
      <b/>
      <i/>
      <sz val="10"/>
      <color theme="0"/>
      <name val="Open Sans Condensed"/>
    </font>
    <font>
      <b/>
      <i/>
      <sz val="10"/>
      <name val="Open Sans Condensed"/>
    </font>
    <font>
      <sz val="9"/>
      <color theme="1"/>
      <name val="Open Sans Condensed"/>
    </font>
    <font>
      <u/>
      <sz val="11"/>
      <color theme="1"/>
      <name val="Open Sans Condensed"/>
    </font>
    <font>
      <sz val="10"/>
      <color rgb="FFFF0000"/>
      <name val="Open Sans Condensed"/>
    </font>
    <font>
      <b/>
      <sz val="16"/>
      <name val="Open Sans Condensed"/>
    </font>
    <font>
      <b/>
      <u/>
      <sz val="11"/>
      <name val="Open Sans Condensed"/>
    </font>
    <font>
      <b/>
      <sz val="12"/>
      <color rgb="FF000000"/>
      <name val="Open Sans Condensed"/>
    </font>
    <font>
      <sz val="11"/>
      <color rgb="FF000000"/>
      <name val="Open Sans Condensed"/>
    </font>
    <font>
      <b/>
      <sz val="11"/>
      <color rgb="FF000000"/>
      <name val="Open Sans Condensed"/>
    </font>
    <font>
      <sz val="8"/>
      <color theme="1"/>
      <name val="Open Sans Condensed Medium"/>
    </font>
    <font>
      <b/>
      <sz val="14"/>
      <color rgb="FFFF0000"/>
      <name val="Open Sans Condensed"/>
    </font>
    <font>
      <b/>
      <sz val="10"/>
      <color theme="1" tint="0.499984740745262"/>
      <name val="Open Sans Condensed"/>
    </font>
    <font>
      <sz val="10"/>
      <color theme="1" tint="0.499984740745262"/>
      <name val="Open Sans Condensed"/>
    </font>
    <font>
      <b/>
      <sz val="12"/>
      <color theme="0"/>
      <name val="Open Sans Condensed"/>
    </font>
    <font>
      <vertAlign val="superscript"/>
      <sz val="10"/>
      <color theme="1"/>
      <name val="Open Sans Condensed"/>
    </font>
    <font>
      <vertAlign val="superscript"/>
      <sz val="8"/>
      <color theme="1"/>
      <name val="Open Sans Condensed"/>
    </font>
    <font>
      <b/>
      <u/>
      <sz val="10"/>
      <name val="Open Sans Condensed"/>
    </font>
    <font>
      <b/>
      <sz val="9"/>
      <name val="Open Sans Condensed"/>
    </font>
    <font>
      <b/>
      <sz val="12"/>
      <name val="Open Sans Condensed"/>
    </font>
    <font>
      <sz val="10"/>
      <color rgb="FF000000"/>
      <name val="Open Sans Condensed"/>
    </font>
    <font>
      <b/>
      <sz val="9"/>
      <color theme="1"/>
      <name val="Open Sans Condensed"/>
    </font>
    <font>
      <sz val="9"/>
      <name val="Open Sans Condensed"/>
    </font>
    <font>
      <b/>
      <sz val="10"/>
      <color theme="4" tint="-0.249977111117893"/>
      <name val="Open Sans Condensed"/>
    </font>
    <font>
      <b/>
      <sz val="16"/>
      <color theme="4" tint="-0.249977111117893"/>
      <name val="Open Sans Condensed"/>
    </font>
    <font>
      <sz val="18"/>
      <color rgb="FFFF0000"/>
      <name val="Open Sans Condensed"/>
    </font>
    <font>
      <b/>
      <sz val="18"/>
      <color rgb="FF002F6D"/>
      <name val="Open Sans Condensed"/>
    </font>
    <font>
      <b/>
      <sz val="14"/>
      <name val="Open Sans Condensed"/>
    </font>
    <font>
      <sz val="12"/>
      <color theme="1"/>
      <name val="Open Sans SemiCondensed"/>
    </font>
    <font>
      <u/>
      <sz val="12"/>
      <name val="Open Sans SemiCondensed"/>
    </font>
    <font>
      <u/>
      <sz val="12"/>
      <color theme="0" tint="-0.499984740745262"/>
      <name val="Open Sans SemiCondensed"/>
    </font>
    <font>
      <b/>
      <sz val="20"/>
      <name val="Open Sans Condensed"/>
    </font>
    <font>
      <b/>
      <u/>
      <sz val="12"/>
      <name val="Open Sans Condensed"/>
    </font>
    <font>
      <u/>
      <sz val="12"/>
      <name val="Open Sans Condensed"/>
    </font>
    <font>
      <b/>
      <sz val="14"/>
      <name val="Open Sans SemiCondensed"/>
    </font>
    <font>
      <sz val="12"/>
      <name val="Open Sans SemiCondensed"/>
    </font>
    <font>
      <vertAlign val="superscript"/>
      <sz val="12"/>
      <color theme="1"/>
      <name val="Open Sans SemiCondensed"/>
    </font>
    <font>
      <b/>
      <vertAlign val="superscript"/>
      <sz val="11"/>
      <name val="Open Sans Condensed"/>
    </font>
    <font>
      <u/>
      <sz val="12"/>
      <color theme="0"/>
      <name val="Open Sans Condensed"/>
    </font>
    <font>
      <sz val="11"/>
      <color rgb="FF333333"/>
      <name val="Open Sans Condensed"/>
    </font>
    <font>
      <u/>
      <sz val="12"/>
      <color theme="10"/>
      <name val="Open Sans Condensed"/>
    </font>
    <font>
      <sz val="12"/>
      <name val="Calibri"/>
      <family val="2"/>
      <scheme val="minor"/>
    </font>
    <font>
      <sz val="12"/>
      <color rgb="FFFF0000"/>
      <name val="Open Sans Condensed"/>
    </font>
    <font>
      <sz val="12"/>
      <name val="Open Sans Condensed"/>
    </font>
    <font>
      <sz val="11"/>
      <color rgb="FF1F3763"/>
      <name val="Open Sans Condensed"/>
    </font>
    <font>
      <b/>
      <vertAlign val="superscript"/>
      <sz val="12"/>
      <color theme="1"/>
      <name val="Open Sans Condensed"/>
    </font>
    <font>
      <sz val="11"/>
      <color rgb="FF222222"/>
      <name val="Open Sans Condensed"/>
    </font>
    <font>
      <b/>
      <sz val="11"/>
      <color rgb="FF222222"/>
      <name val="Open Sans Condensed"/>
    </font>
    <font>
      <b/>
      <vertAlign val="superscript"/>
      <sz val="12"/>
      <name val="Open Sans Condensed"/>
    </font>
    <font>
      <b/>
      <i/>
      <sz val="11"/>
      <color theme="0"/>
      <name val="Open Sans Condensed"/>
    </font>
    <font>
      <b/>
      <vertAlign val="subscript"/>
      <sz val="11"/>
      <name val="Open Sans Condensed"/>
    </font>
    <font>
      <vertAlign val="subscript"/>
      <sz val="11"/>
      <name val="Open Sans Condensed"/>
    </font>
    <font>
      <b/>
      <vertAlign val="subscript"/>
      <sz val="12"/>
      <name val="Open Sans Condensed"/>
    </font>
    <font>
      <u/>
      <sz val="8"/>
      <name val="Open Sans Condensed"/>
    </font>
    <font>
      <u/>
      <sz val="12"/>
      <color theme="1"/>
      <name val="Open Sans Condensed"/>
    </font>
    <font>
      <u/>
      <sz val="10"/>
      <color theme="1"/>
      <name val="Open Sans Condensed"/>
    </font>
    <font>
      <b/>
      <sz val="11"/>
      <color rgb="FFFF0000"/>
      <name val="Open Sans Condensed"/>
    </font>
    <font>
      <sz val="11"/>
      <color theme="1"/>
      <name val="Open Sans SemiCondensed"/>
    </font>
    <font>
      <sz val="11"/>
      <color indexed="8"/>
      <name val="Open Sans SemiCondensed"/>
    </font>
    <font>
      <sz val="11"/>
      <name val="Open Sans SemiCondensed"/>
    </font>
    <font>
      <sz val="10"/>
      <color theme="1"/>
      <name val="Open Sans SemiCondensed"/>
    </font>
    <font>
      <sz val="10"/>
      <name val="Calibri"/>
      <family val="2"/>
      <scheme val="minor"/>
    </font>
    <font>
      <sz val="10"/>
      <color rgb="FFFF0000"/>
      <name val="Calibri"/>
      <family val="2"/>
      <scheme val="minor"/>
    </font>
    <font>
      <b/>
      <sz val="10"/>
      <color rgb="FF000000"/>
      <name val="Open Sans Condensed"/>
    </font>
    <font>
      <vertAlign val="superscript"/>
      <sz val="10"/>
      <color rgb="FF000000"/>
      <name val="Open Sans Condensed"/>
    </font>
    <font>
      <b/>
      <u/>
      <sz val="10"/>
      <color rgb="FF000000"/>
      <name val="Open Sans Condensed"/>
    </font>
    <font>
      <vertAlign val="superscript"/>
      <sz val="10"/>
      <name val="Open Sans Condensed"/>
    </font>
    <font>
      <i/>
      <sz val="10"/>
      <name val="Open Sans Condensed"/>
    </font>
    <font>
      <u/>
      <sz val="10"/>
      <name val="Open Sans Condensed"/>
    </font>
    <font>
      <u/>
      <sz val="10"/>
      <color theme="10"/>
      <name val="Open Sans Condensed"/>
    </font>
    <font>
      <b/>
      <sz val="10"/>
      <color theme="0"/>
      <name val="Calibri"/>
      <family val="2"/>
      <scheme val="minor"/>
    </font>
    <font>
      <sz val="10"/>
      <color rgb="FF000000"/>
      <name val="Calibri"/>
      <family val="2"/>
      <scheme val="minor"/>
    </font>
  </fonts>
  <fills count="64">
    <fill>
      <patternFill patternType="none"/>
    </fill>
    <fill>
      <patternFill patternType="gray125"/>
    </fill>
    <fill>
      <patternFill patternType="solid">
        <fgColor theme="9" tint="0.39997558519241921"/>
        <bgColor indexed="64"/>
      </patternFill>
    </fill>
    <fill>
      <patternFill patternType="solid">
        <fgColor theme="0" tint="-0.14999847407452621"/>
        <bgColor indexed="64"/>
      </patternFill>
    </fill>
    <fill>
      <patternFill patternType="solid">
        <fgColor theme="0"/>
        <bgColor indexed="64"/>
      </patternFill>
    </fill>
    <fill>
      <patternFill patternType="solid">
        <fgColor theme="6" tint="0.59999389629810485"/>
        <bgColor indexed="64"/>
      </patternFill>
    </fill>
    <fill>
      <patternFill patternType="solid">
        <fgColor theme="0" tint="-0.34998626667073579"/>
        <bgColor indexed="64"/>
      </patternFill>
    </fill>
    <fill>
      <patternFill patternType="solid">
        <fgColor theme="3" tint="0.79998168889431442"/>
        <bgColor indexed="64"/>
      </patternFill>
    </fill>
    <fill>
      <patternFill patternType="solid">
        <fgColor rgb="FFFF0000"/>
        <bgColor indexed="64"/>
      </patternFill>
    </fill>
    <fill>
      <patternFill patternType="solid">
        <fgColor theme="2" tint="-9.9978637043366805E-2"/>
        <bgColor indexed="64"/>
      </patternFill>
    </fill>
    <fill>
      <patternFill patternType="solid">
        <fgColor rgb="FF95B3D7"/>
        <bgColor indexed="64"/>
      </patternFill>
    </fill>
    <fill>
      <patternFill patternType="solid">
        <fgColor rgb="FFFFFFFF"/>
        <bgColor indexed="64"/>
      </patternFill>
    </fill>
    <fill>
      <patternFill patternType="solid">
        <fgColor rgb="FFBDD6EE"/>
        <bgColor indexed="64"/>
      </patternFill>
    </fill>
    <fill>
      <patternFill patternType="solid">
        <fgColor rgb="FFDBE5F1"/>
        <bgColor indexed="64"/>
      </patternFill>
    </fill>
    <fill>
      <patternFill patternType="solid">
        <fgColor rgb="FFFBFBFB"/>
        <bgColor indexed="64"/>
      </patternFill>
    </fill>
    <fill>
      <patternFill patternType="solid">
        <fgColor rgb="FFFFFF00"/>
        <bgColor indexed="64"/>
      </patternFill>
    </fill>
    <fill>
      <patternFill patternType="solid">
        <fgColor rgb="FFE0E0E0"/>
        <bgColor indexed="64"/>
      </patternFill>
    </fill>
    <fill>
      <patternFill patternType="solid">
        <fgColor rgb="FFE7E6E6"/>
        <bgColor indexed="64"/>
      </patternFill>
    </fill>
    <fill>
      <patternFill patternType="solid">
        <fgColor rgb="FFD5DCE4"/>
        <bgColor indexed="64"/>
      </patternFill>
    </fill>
    <fill>
      <patternFill patternType="solid">
        <fgColor theme="6" tint="0.39997558519241921"/>
        <bgColor indexed="64"/>
      </patternFill>
    </fill>
    <fill>
      <patternFill patternType="solid">
        <fgColor rgb="FFFFFFFF"/>
        <bgColor rgb="FFFFFFCC"/>
      </patternFill>
    </fill>
    <fill>
      <patternFill patternType="solid">
        <fgColor theme="4" tint="0.79998168889431442"/>
        <bgColor indexed="64"/>
      </patternFill>
    </fill>
    <fill>
      <patternFill patternType="solid">
        <fgColor theme="4" tint="0.59999389629810485"/>
        <bgColor indexed="64"/>
      </patternFill>
    </fill>
    <fill>
      <patternFill patternType="solid">
        <fgColor theme="0"/>
        <bgColor theme="4" tint="0.79998168889431442"/>
      </patternFill>
    </fill>
    <fill>
      <patternFill patternType="solid">
        <fgColor rgb="FFFFCCC4"/>
        <bgColor indexed="64"/>
      </patternFill>
    </fill>
    <fill>
      <patternFill patternType="solid">
        <fgColor rgb="FFE1E3E2"/>
        <bgColor indexed="64"/>
      </patternFill>
    </fill>
    <fill>
      <patternFill patternType="solid">
        <fgColor rgb="FFC1C5E0"/>
        <bgColor indexed="64"/>
      </patternFill>
    </fill>
    <fill>
      <patternFill patternType="solid">
        <fgColor rgb="FFF8E5C7"/>
        <bgColor indexed="64"/>
      </patternFill>
    </fill>
    <fill>
      <patternFill patternType="solid">
        <fgColor rgb="FFCCE5CD"/>
        <bgColor indexed="64"/>
      </patternFill>
    </fill>
    <fill>
      <patternFill patternType="solid">
        <fgColor rgb="FFF7C9C5"/>
        <bgColor indexed="64"/>
      </patternFill>
    </fill>
    <fill>
      <patternFill patternType="solid">
        <fgColor rgb="FFFFD3C3"/>
        <bgColor indexed="64"/>
      </patternFill>
    </fill>
    <fill>
      <patternFill patternType="solid">
        <fgColor rgb="FFCCEAF4"/>
        <bgColor indexed="64"/>
      </patternFill>
    </fill>
    <fill>
      <patternFill patternType="solid">
        <fgColor rgb="FFFFECCA"/>
        <bgColor indexed="64"/>
      </patternFill>
    </fill>
    <fill>
      <patternFill patternType="solid">
        <fgColor rgb="FFE6C5C7"/>
        <bgColor indexed="64"/>
      </patternFill>
    </fill>
    <fill>
      <patternFill patternType="solid">
        <fgColor rgb="FFFFDBC4"/>
        <bgColor indexed="64"/>
      </patternFill>
    </fill>
    <fill>
      <patternFill patternType="solid">
        <fgColor rgb="FFFDCEDE"/>
        <bgColor indexed="64"/>
      </patternFill>
    </fill>
    <fill>
      <patternFill patternType="solid">
        <fgColor rgb="FFFFE6C8"/>
        <bgColor indexed="64"/>
      </patternFill>
    </fill>
    <fill>
      <patternFill patternType="solid">
        <fgColor rgb="FFF7E0C1"/>
        <bgColor indexed="64"/>
      </patternFill>
    </fill>
    <fill>
      <patternFill patternType="solid">
        <fgColor rgb="FFCEDBCB"/>
        <bgColor indexed="64"/>
      </patternFill>
    </fill>
    <fill>
      <patternFill patternType="solid">
        <fgColor rgb="FFC6DCED"/>
        <bgColor indexed="64"/>
      </patternFill>
    </fill>
    <fill>
      <patternFill patternType="solid">
        <fgColor rgb="FFD2EACA"/>
        <bgColor indexed="64"/>
      </patternFill>
    </fill>
    <fill>
      <patternFill patternType="solid">
        <fgColor rgb="FFC2D0E1"/>
        <bgColor indexed="64"/>
      </patternFill>
    </fill>
    <fill>
      <patternFill patternType="solid">
        <fgColor rgb="FFBFC5D9"/>
        <bgColor indexed="64"/>
      </patternFill>
    </fill>
    <fill>
      <patternFill patternType="solid">
        <fgColor rgb="FFF7C9C5"/>
        <bgColor indexed="0"/>
      </patternFill>
    </fill>
    <fill>
      <patternFill patternType="solid">
        <fgColor rgb="FFFFECCA"/>
        <bgColor rgb="FF000000"/>
      </patternFill>
    </fill>
    <fill>
      <patternFill patternType="solid">
        <fgColor rgb="FFC6DCED"/>
        <bgColor rgb="FF969696"/>
      </patternFill>
    </fill>
    <fill>
      <patternFill patternType="solid">
        <fgColor rgb="FFE1E3E2"/>
        <bgColor rgb="FFDBDBDB"/>
      </patternFill>
    </fill>
    <fill>
      <patternFill patternType="solid">
        <fgColor rgb="FFE1E3E2"/>
        <bgColor rgb="FFD9D9D9"/>
      </patternFill>
    </fill>
    <fill>
      <patternFill patternType="solid">
        <fgColor rgb="FFC6DCED"/>
        <bgColor rgb="FF0563C1"/>
      </patternFill>
    </fill>
    <fill>
      <patternFill patternType="solid">
        <fgColor rgb="FFC1C5E0"/>
        <bgColor rgb="FFD9D9D9"/>
      </patternFill>
    </fill>
    <fill>
      <patternFill patternType="solid">
        <fgColor rgb="FFD9D9D9"/>
        <bgColor indexed="64"/>
      </patternFill>
    </fill>
    <fill>
      <patternFill patternType="solid">
        <fgColor rgb="FFB4C6E7"/>
        <bgColor indexed="64"/>
      </patternFill>
    </fill>
    <fill>
      <patternFill patternType="solid">
        <fgColor rgb="FFDEEAF6"/>
        <bgColor indexed="64"/>
      </patternFill>
    </fill>
    <fill>
      <patternFill patternType="solid">
        <fgColor theme="0" tint="-0.499984740745262"/>
        <bgColor indexed="64"/>
      </patternFill>
    </fill>
    <fill>
      <patternFill patternType="solid">
        <fgColor theme="5" tint="0.59999389629810485"/>
        <bgColor indexed="64"/>
      </patternFill>
    </fill>
    <fill>
      <patternFill patternType="solid">
        <fgColor theme="9" tint="0.79998168889431442"/>
        <bgColor rgb="FFC5E0B3"/>
      </patternFill>
    </fill>
    <fill>
      <patternFill patternType="solid">
        <fgColor theme="0"/>
        <bgColor rgb="FFC5E0B3"/>
      </patternFill>
    </fill>
    <fill>
      <patternFill patternType="solid">
        <fgColor theme="5" tint="0.59999389629810485"/>
        <bgColor rgb="FFF7CAAC"/>
      </patternFill>
    </fill>
    <fill>
      <patternFill patternType="solid">
        <fgColor theme="0"/>
        <bgColor rgb="FFF7CAAC"/>
      </patternFill>
    </fill>
    <fill>
      <patternFill patternType="solid">
        <fgColor theme="9" tint="0.59999389629810485"/>
        <bgColor indexed="64"/>
      </patternFill>
    </fill>
    <fill>
      <patternFill patternType="solid">
        <fgColor theme="5" tint="0.79998168889431442"/>
        <bgColor indexed="64"/>
      </patternFill>
    </fill>
    <fill>
      <patternFill patternType="solid">
        <fgColor theme="4" tint="0.59999389629810485"/>
        <bgColor rgb="FFB4C6E7"/>
      </patternFill>
    </fill>
    <fill>
      <patternFill patternType="solid">
        <fgColor theme="4" tint="0.39997558519241921"/>
        <bgColor rgb="FFB4C6E7"/>
      </patternFill>
    </fill>
    <fill>
      <patternFill patternType="solid">
        <fgColor theme="9" tint="0.59999389629810485"/>
        <bgColor rgb="FFC5E0B3"/>
      </patternFill>
    </fill>
  </fills>
  <borders count="9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right/>
      <top style="thin">
        <color theme="0"/>
      </top>
      <bottom/>
      <diagonal/>
    </border>
    <border>
      <left/>
      <right/>
      <top/>
      <bottom style="thin">
        <color theme="0"/>
      </bottom>
      <diagonal/>
    </border>
    <border>
      <left/>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style="thin">
        <color indexed="64"/>
      </bottom>
      <diagonal/>
    </border>
    <border>
      <left/>
      <right/>
      <top style="thin">
        <color indexed="64"/>
      </top>
      <bottom/>
      <diagonal/>
    </border>
    <border>
      <left/>
      <right/>
      <top style="thin">
        <color theme="0"/>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medium">
        <color auto="1"/>
      </bottom>
      <diagonal/>
    </border>
    <border>
      <left style="thin">
        <color rgb="FFFFFFFF"/>
      </left>
      <right style="thin">
        <color rgb="FFFFFFFF"/>
      </right>
      <top/>
      <bottom style="thin">
        <color rgb="FFFFFFFF"/>
      </bottom>
      <diagonal/>
    </border>
    <border>
      <left style="thin">
        <color rgb="FFFFFFFF"/>
      </left>
      <right style="thin">
        <color rgb="FFFFFFFF"/>
      </right>
      <top style="thin">
        <color rgb="FFFFFFFF"/>
      </top>
      <bottom style="thin">
        <color rgb="FFFFFFFF"/>
      </bottom>
      <diagonal/>
    </border>
    <border>
      <left style="thin">
        <color theme="0"/>
      </left>
      <right/>
      <top/>
      <bottom style="thin">
        <color theme="0"/>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medium">
        <color theme="0"/>
      </top>
      <bottom/>
      <diagonal/>
    </border>
    <border>
      <left/>
      <right/>
      <top/>
      <bottom style="medium">
        <color theme="0" tint="-0.34998626667073579"/>
      </bottom>
      <diagonal/>
    </border>
    <border>
      <left/>
      <right/>
      <top/>
      <bottom style="thin">
        <color theme="3"/>
      </bottom>
      <diagonal/>
    </border>
    <border>
      <left/>
      <right/>
      <top style="thin">
        <color auto="1"/>
      </top>
      <bottom style="thin">
        <color theme="0"/>
      </bottom>
      <diagonal/>
    </border>
    <border>
      <left/>
      <right style="thin">
        <color theme="0"/>
      </right>
      <top/>
      <bottom/>
      <diagonal/>
    </border>
    <border>
      <left style="thin">
        <color theme="0"/>
      </left>
      <right/>
      <top/>
      <bottom/>
      <diagonal/>
    </border>
    <border>
      <left/>
      <right/>
      <top/>
      <bottom style="thin">
        <color rgb="FF000000"/>
      </bottom>
      <diagonal/>
    </border>
    <border>
      <left/>
      <right/>
      <top/>
      <bottom style="thin">
        <color rgb="FFFFFFFF"/>
      </bottom>
      <diagonal/>
    </border>
    <border>
      <left style="thin">
        <color rgb="FFFFFFFF"/>
      </left>
      <right style="thin">
        <color rgb="FFFFFFFF"/>
      </right>
      <top style="thin">
        <color rgb="FFFFFFFF"/>
      </top>
      <bottom/>
      <diagonal/>
    </border>
    <border>
      <left/>
      <right style="thin">
        <color theme="2" tint="-9.9978637043366805E-2"/>
      </right>
      <top/>
      <bottom/>
      <diagonal/>
    </border>
    <border>
      <left style="thin">
        <color theme="2" tint="-9.9978637043366805E-2"/>
      </left>
      <right/>
      <top/>
      <bottom/>
      <diagonal/>
    </border>
    <border>
      <left style="thin">
        <color theme="2" tint="-9.9978637043366805E-2"/>
      </left>
      <right style="thin">
        <color indexed="64"/>
      </right>
      <top style="thin">
        <color indexed="64"/>
      </top>
      <bottom style="thin">
        <color indexed="64"/>
      </bottom>
      <diagonal/>
    </border>
    <border>
      <left style="thin">
        <color theme="0"/>
      </left>
      <right/>
      <top style="thin">
        <color theme="0"/>
      </top>
      <bottom/>
      <diagonal/>
    </border>
    <border>
      <left/>
      <right/>
      <top style="thin">
        <color rgb="FF000000"/>
      </top>
      <bottom/>
      <diagonal/>
    </border>
    <border>
      <left style="medium">
        <color theme="0"/>
      </left>
      <right style="medium">
        <color theme="0"/>
      </right>
      <top style="medium">
        <color theme="0"/>
      </top>
      <bottom/>
      <diagonal/>
    </border>
    <border>
      <left style="medium">
        <color theme="0"/>
      </left>
      <right style="medium">
        <color theme="0"/>
      </right>
      <top/>
      <bottom/>
      <diagonal/>
    </border>
    <border>
      <left style="medium">
        <color theme="0"/>
      </left>
      <right style="medium">
        <color theme="0"/>
      </right>
      <top/>
      <bottom style="medium">
        <color theme="0"/>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right style="medium">
        <color indexed="64"/>
      </right>
      <top style="thin">
        <color indexed="64"/>
      </top>
      <bottom style="thin">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right style="thin">
        <color theme="0"/>
      </right>
      <top style="thin">
        <color indexed="64"/>
      </top>
      <bottom style="thin">
        <color indexed="64"/>
      </bottom>
      <diagonal/>
    </border>
    <border>
      <left style="thin">
        <color rgb="FF000000"/>
      </left>
      <right/>
      <top/>
      <bottom/>
      <diagonal/>
    </border>
    <border>
      <left/>
      <right style="thin">
        <color rgb="FFFFFFFF"/>
      </right>
      <top/>
      <bottom style="thin">
        <color rgb="FFFFFFFF"/>
      </bottom>
      <diagonal/>
    </border>
    <border>
      <left/>
      <right style="thin">
        <color rgb="FFFFFFFF"/>
      </right>
      <top style="thin">
        <color rgb="FFFFFFFF"/>
      </top>
      <bottom style="thin">
        <color rgb="FFFFFFFF"/>
      </bottom>
      <diagonal/>
    </border>
    <border>
      <left/>
      <right style="thin">
        <color rgb="FFFFFFFF"/>
      </right>
      <top style="thin">
        <color rgb="FFFFFFFF"/>
      </top>
      <bottom/>
      <diagonal/>
    </border>
    <border>
      <left/>
      <right style="thin">
        <color theme="0"/>
      </right>
      <top/>
      <bottom style="thin">
        <color indexed="64"/>
      </bottom>
      <diagonal/>
    </border>
    <border>
      <left style="thin">
        <color theme="0"/>
      </left>
      <right/>
      <top/>
      <bottom style="thin">
        <color indexed="64"/>
      </bottom>
      <diagonal/>
    </border>
    <border>
      <left style="thin">
        <color theme="0"/>
      </left>
      <right/>
      <top style="thin">
        <color indexed="64"/>
      </top>
      <bottom style="thin">
        <color indexed="64"/>
      </bottom>
      <diagonal/>
    </border>
    <border>
      <left/>
      <right/>
      <top style="thin">
        <color rgb="FF000000"/>
      </top>
      <bottom style="thin">
        <color indexed="64"/>
      </bottom>
      <diagonal/>
    </border>
    <border>
      <left/>
      <right style="thin">
        <color rgb="FFFFFFFF"/>
      </right>
      <top style="thin">
        <color indexed="64"/>
      </top>
      <bottom style="thin">
        <color indexed="64"/>
      </bottom>
      <diagonal/>
    </border>
    <border>
      <left style="thin">
        <color theme="2" tint="-9.9978637043366805E-2"/>
      </left>
      <right/>
      <top/>
      <bottom style="thin">
        <color indexed="64"/>
      </bottom>
      <diagonal/>
    </border>
    <border>
      <left/>
      <right style="thin">
        <color theme="2" tint="-9.9978637043366805E-2"/>
      </right>
      <top/>
      <bottom style="thin">
        <color indexed="64"/>
      </bottom>
      <diagonal/>
    </border>
    <border>
      <left style="thin">
        <color theme="2" tint="-9.9978637043366805E-2"/>
      </left>
      <right/>
      <top style="thin">
        <color indexed="64"/>
      </top>
      <bottom style="thin">
        <color indexed="64"/>
      </bottom>
      <diagonal/>
    </border>
    <border>
      <left/>
      <right style="thin">
        <color theme="2" tint="-9.9978637043366805E-2"/>
      </right>
      <top style="thin">
        <color indexed="64"/>
      </top>
      <bottom style="thin">
        <color indexed="64"/>
      </bottom>
      <diagonal/>
    </border>
    <border>
      <left/>
      <right/>
      <top style="thin">
        <color rgb="FFFFFFFF"/>
      </top>
      <bottom style="thin">
        <color indexed="64"/>
      </bottom>
      <diagonal/>
    </border>
    <border>
      <left/>
      <right/>
      <top style="thin">
        <color indexed="64"/>
      </top>
      <bottom style="thin">
        <color rgb="FFFFFFFF"/>
      </bottom>
      <diagonal/>
    </border>
    <border>
      <left style="thin">
        <color indexed="64"/>
      </left>
      <right/>
      <top style="medium">
        <color indexed="64"/>
      </top>
      <bottom style="thin">
        <color indexed="64"/>
      </bottom>
      <diagonal/>
    </border>
    <border>
      <left/>
      <right style="medium">
        <color indexed="64"/>
      </right>
      <top/>
      <bottom style="thin">
        <color indexed="64"/>
      </bottom>
      <diagonal/>
    </border>
    <border>
      <left/>
      <right/>
      <top style="thin">
        <color indexed="64"/>
      </top>
      <bottom style="thin">
        <color rgb="FF000000"/>
      </bottom>
      <diagonal/>
    </border>
    <border>
      <left style="thin">
        <color theme="0"/>
      </left>
      <right style="thin">
        <color theme="0"/>
      </right>
      <top style="thin">
        <color theme="0"/>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thick">
        <color indexed="64"/>
      </bottom>
      <diagonal/>
    </border>
    <border>
      <left/>
      <right style="medium">
        <color indexed="64"/>
      </right>
      <top/>
      <bottom style="thick">
        <color indexed="64"/>
      </bottom>
      <diagonal/>
    </border>
    <border>
      <left style="medium">
        <color indexed="64"/>
      </left>
      <right/>
      <top style="medium">
        <color indexed="64"/>
      </top>
      <bottom/>
      <diagonal/>
    </border>
    <border>
      <left/>
      <right style="medium">
        <color indexed="64"/>
      </right>
      <top style="medium">
        <color indexed="64"/>
      </top>
      <bottom/>
      <diagonal/>
    </border>
    <border>
      <left/>
      <right/>
      <top style="medium">
        <color indexed="64"/>
      </top>
      <bottom/>
      <diagonal/>
    </border>
    <border>
      <left/>
      <right style="medium">
        <color indexed="64"/>
      </right>
      <top style="thick">
        <color indexed="64"/>
      </top>
      <bottom style="medium">
        <color indexed="64"/>
      </bottom>
      <diagonal/>
    </border>
    <border>
      <left style="medium">
        <color indexed="64"/>
      </left>
      <right/>
      <top style="thick">
        <color indexed="64"/>
      </top>
      <bottom/>
      <diagonal/>
    </border>
    <border>
      <left/>
      <right style="medium">
        <color indexed="64"/>
      </right>
      <top style="thick">
        <color indexed="64"/>
      </top>
      <bottom/>
      <diagonal/>
    </border>
    <border>
      <left style="medium">
        <color indexed="64"/>
      </left>
      <right style="medium">
        <color indexed="64"/>
      </right>
      <top style="thick">
        <color indexed="64"/>
      </top>
      <bottom/>
      <diagonal/>
    </border>
    <border>
      <left/>
      <right/>
      <top style="thick">
        <color indexed="64"/>
      </top>
      <bottom style="medium">
        <color indexed="64"/>
      </bottom>
      <diagonal/>
    </border>
    <border>
      <left/>
      <right/>
      <top style="thick">
        <color indexed="64"/>
      </top>
      <bottom/>
      <diagonal/>
    </border>
  </borders>
  <cellStyleXfs count="109">
    <xf numFmtId="0" fontId="0" fillId="0" borderId="0"/>
    <xf numFmtId="164" fontId="1" fillId="0" borderId="0" applyFont="0" applyFill="0" applyBorder="0" applyAlignment="0" applyProtection="0"/>
    <xf numFmtId="9" fontId="1" fillId="0" borderId="0" applyFont="0" applyFill="0" applyBorder="0" applyAlignment="0" applyProtection="0"/>
    <xf numFmtId="0" fontId="5" fillId="0" borderId="0" applyNumberFormat="0" applyFill="0" applyBorder="0" applyAlignment="0" applyProtection="0"/>
    <xf numFmtId="0" fontId="8" fillId="0" borderId="0"/>
    <xf numFmtId="0" fontId="8" fillId="0" borderId="0"/>
    <xf numFmtId="0" fontId="8" fillId="0" borderId="0"/>
    <xf numFmtId="0" fontId="9"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4" fontId="11" fillId="0" borderId="0" applyFont="0" applyFill="0" applyBorder="0" applyAlignment="0" applyProtection="0"/>
    <xf numFmtId="0" fontId="8" fillId="0" borderId="0"/>
    <xf numFmtId="165" fontId="12" fillId="0" borderId="0"/>
    <xf numFmtId="176" fontId="12" fillId="0" borderId="0"/>
    <xf numFmtId="0" fontId="8" fillId="0" borderId="0"/>
    <xf numFmtId="0" fontId="4" fillId="0" borderId="0"/>
    <xf numFmtId="0" fontId="8" fillId="0" borderId="0"/>
    <xf numFmtId="0" fontId="8" fillId="0" borderId="0"/>
    <xf numFmtId="0" fontId="8" fillId="0" borderId="0"/>
    <xf numFmtId="0" fontId="8" fillId="0" borderId="0"/>
    <xf numFmtId="0" fontId="14" fillId="0" borderId="0"/>
    <xf numFmtId="0" fontId="8" fillId="0" borderId="0"/>
    <xf numFmtId="43" fontId="1" fillId="0" borderId="0" applyFont="0" applyFill="0" applyBorder="0" applyAlignment="0" applyProtection="0"/>
    <xf numFmtId="0" fontId="1" fillId="0" borderId="0"/>
    <xf numFmtId="0" fontId="1" fillId="0" borderId="0"/>
    <xf numFmtId="41" fontId="1" fillId="0" borderId="0" applyFont="0" applyFill="0" applyBorder="0" applyAlignment="0" applyProtection="0"/>
    <xf numFmtId="0" fontId="20" fillId="0" borderId="0"/>
    <xf numFmtId="0" fontId="21" fillId="0" borderId="0"/>
    <xf numFmtId="9" fontId="21" fillId="0" borderId="0" applyBorder="0" applyProtection="0"/>
    <xf numFmtId="0" fontId="19" fillId="0" borderId="0" applyBorder="0" applyProtection="0"/>
    <xf numFmtId="0" fontId="22" fillId="0" borderId="0"/>
    <xf numFmtId="0" fontId="23" fillId="0" borderId="0" applyNumberFormat="0" applyFill="0" applyBorder="0" applyAlignment="0" applyProtection="0"/>
    <xf numFmtId="164" fontId="11" fillId="0" borderId="0" applyFont="0" applyFill="0" applyBorder="0" applyAlignment="0" applyProtection="0"/>
    <xf numFmtId="0" fontId="18" fillId="0" borderId="0"/>
    <xf numFmtId="0" fontId="8" fillId="0" borderId="0"/>
    <xf numFmtId="43" fontId="1" fillId="0" borderId="0" applyFont="0" applyFill="0" applyBorder="0" applyAlignment="0" applyProtection="0"/>
    <xf numFmtId="43" fontId="8" fillId="0" borderId="0" applyFont="0" applyFill="0" applyBorder="0" applyAlignment="0" applyProtection="0"/>
    <xf numFmtId="0" fontId="8" fillId="0" borderId="0"/>
    <xf numFmtId="0" fontId="1" fillId="0" borderId="0"/>
    <xf numFmtId="0" fontId="25" fillId="0" borderId="0"/>
    <xf numFmtId="9" fontId="26" fillId="0" borderId="0" applyFont="0" applyFill="0" applyBorder="0" applyAlignment="0" applyProtection="0"/>
    <xf numFmtId="9" fontId="1" fillId="0" borderId="0" applyFont="0" applyFill="0" applyBorder="0" applyAlignment="0" applyProtection="0"/>
    <xf numFmtId="43" fontId="8" fillId="0" borderId="0" applyFont="0" applyFill="0" applyBorder="0" applyAlignment="0" applyProtection="0"/>
    <xf numFmtId="9" fontId="26"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0" fontId="24" fillId="0" borderId="0"/>
    <xf numFmtId="43" fontId="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23" fillId="0" borderId="0" applyNumberFormat="0" applyFill="0" applyBorder="0" applyAlignment="0" applyProtection="0">
      <alignment wrapText="1"/>
    </xf>
    <xf numFmtId="0" fontId="8" fillId="0" borderId="0"/>
    <xf numFmtId="0" fontId="8" fillId="0" borderId="0"/>
    <xf numFmtId="43" fontId="1" fillId="0" borderId="0" applyFont="0" applyFill="0" applyBorder="0" applyAlignment="0" applyProtection="0"/>
  </cellStyleXfs>
  <cellXfs count="4323">
    <xf numFmtId="0" fontId="0" fillId="0" borderId="0" xfId="0"/>
    <xf numFmtId="0" fontId="3" fillId="2" borderId="0" xfId="0" applyFont="1" applyFill="1" applyBorder="1" applyAlignment="1">
      <alignment horizontal="center" vertical="center" wrapText="1"/>
    </xf>
    <xf numFmtId="0" fontId="3" fillId="0" borderId="0" xfId="0" applyFont="1" applyFill="1" applyBorder="1" applyAlignment="1">
      <alignment horizontal="center" vertical="center" wrapText="1"/>
    </xf>
    <xf numFmtId="0" fontId="4" fillId="0" borderId="0" xfId="0" applyFont="1"/>
    <xf numFmtId="0" fontId="4" fillId="0" borderId="0" xfId="0" applyFont="1" applyFill="1"/>
    <xf numFmtId="0" fontId="4" fillId="0" borderId="0" xfId="0" applyFont="1" applyAlignment="1">
      <alignment vertical="center"/>
    </xf>
    <xf numFmtId="0" fontId="4" fillId="0" borderId="0" xfId="0" applyFont="1" applyAlignment="1"/>
    <xf numFmtId="0" fontId="7" fillId="0" borderId="0" xfId="0" applyFont="1"/>
    <xf numFmtId="0" fontId="7" fillId="0" borderId="0" xfId="0" applyFont="1" applyAlignment="1">
      <alignment vertical="center" wrapText="1"/>
    </xf>
    <xf numFmtId="0" fontId="7" fillId="0" borderId="0" xfId="0" applyFont="1" applyAlignment="1">
      <alignment vertical="center"/>
    </xf>
    <xf numFmtId="0" fontId="7" fillId="0" borderId="0" xfId="0" applyFont="1" applyAlignment="1">
      <alignment horizontal="center" vertical="center"/>
    </xf>
    <xf numFmtId="0" fontId="0" fillId="0" borderId="0" xfId="0" applyAlignment="1">
      <alignment horizontal="left"/>
    </xf>
    <xf numFmtId="0" fontId="0" fillId="0" borderId="0" xfId="0"/>
    <xf numFmtId="0" fontId="29" fillId="0" borderId="0" xfId="0" applyFont="1" applyAlignment="1">
      <alignment horizontal="left"/>
    </xf>
    <xf numFmtId="165" fontId="29" fillId="0" borderId="0" xfId="0" applyNumberFormat="1" applyFont="1" applyAlignment="1">
      <alignment horizontal="right" indent="1"/>
    </xf>
    <xf numFmtId="165" fontId="29" fillId="0" borderId="0" xfId="0" applyNumberFormat="1" applyFont="1" applyAlignment="1">
      <alignment horizontal="right" indent="2"/>
    </xf>
    <xf numFmtId="165" fontId="29" fillId="0" borderId="0" xfId="0" applyNumberFormat="1" applyFont="1" applyAlignment="1">
      <alignment horizontal="right" indent="3"/>
    </xf>
    <xf numFmtId="0" fontId="29" fillId="0" borderId="0" xfId="0" applyFont="1" applyAlignment="1">
      <alignment horizontal="left" wrapText="1"/>
    </xf>
    <xf numFmtId="0" fontId="29" fillId="0" borderId="11" xfId="0" applyFont="1" applyBorder="1" applyAlignment="1">
      <alignment horizontal="left" wrapText="1"/>
    </xf>
    <xf numFmtId="165" fontId="29" fillId="0" borderId="11" xfId="0" applyNumberFormat="1" applyFont="1" applyBorder="1" applyAlignment="1">
      <alignment horizontal="right" indent="1"/>
    </xf>
    <xf numFmtId="165" fontId="29" fillId="0" borderId="11" xfId="0" applyNumberFormat="1" applyFont="1" applyBorder="1" applyAlignment="1">
      <alignment horizontal="right" indent="2"/>
    </xf>
    <xf numFmtId="165" fontId="29" fillId="0" borderId="11" xfId="0" applyNumberFormat="1" applyFont="1" applyBorder="1" applyAlignment="1">
      <alignment horizontal="right" indent="3"/>
    </xf>
    <xf numFmtId="0" fontId="29" fillId="0" borderId="0" xfId="0" applyFont="1"/>
    <xf numFmtId="0" fontId="31" fillId="0" borderId="0" xfId="0" applyFont="1" applyAlignment="1">
      <alignment horizontal="left" vertical="center"/>
    </xf>
    <xf numFmtId="0" fontId="29" fillId="0" borderId="0" xfId="0" applyFont="1" applyAlignment="1">
      <alignment horizontal="left" vertical="center"/>
    </xf>
    <xf numFmtId="165" fontId="29" fillId="0" borderId="0" xfId="0" applyNumberFormat="1" applyFont="1" applyAlignment="1">
      <alignment horizontal="center"/>
    </xf>
    <xf numFmtId="165" fontId="29" fillId="0" borderId="0" xfId="0" applyNumberFormat="1" applyFont="1" applyAlignment="1">
      <alignment horizontal="center" wrapText="1"/>
    </xf>
    <xf numFmtId="2" fontId="29" fillId="0" borderId="0" xfId="0" applyNumberFormat="1" applyFont="1" applyAlignment="1">
      <alignment horizontal="center"/>
    </xf>
    <xf numFmtId="165" fontId="32" fillId="0" borderId="0" xfId="0" applyNumberFormat="1" applyFont="1" applyAlignment="1">
      <alignment horizontal="right" indent="4"/>
    </xf>
    <xf numFmtId="165" fontId="32" fillId="0" borderId="0" xfId="0" applyNumberFormat="1" applyFont="1" applyAlignment="1">
      <alignment horizontal="center"/>
    </xf>
    <xf numFmtId="165" fontId="32" fillId="0" borderId="0" xfId="0" applyNumberFormat="1" applyFont="1" applyAlignment="1">
      <alignment horizontal="right"/>
    </xf>
    <xf numFmtId="165" fontId="29" fillId="0" borderId="0" xfId="0" applyNumberFormat="1" applyFont="1" applyAlignment="1">
      <alignment horizontal="right" indent="4"/>
    </xf>
    <xf numFmtId="165" fontId="29" fillId="0" borderId="0" xfId="0" applyNumberFormat="1" applyFont="1" applyAlignment="1">
      <alignment horizontal="right"/>
    </xf>
    <xf numFmtId="165" fontId="29" fillId="0" borderId="11" xfId="0" applyNumberFormat="1" applyFont="1" applyBorder="1" applyAlignment="1">
      <alignment horizontal="center"/>
    </xf>
    <xf numFmtId="165" fontId="29" fillId="0" borderId="11" xfId="0" applyNumberFormat="1" applyFont="1" applyBorder="1" applyAlignment="1">
      <alignment horizontal="center" wrapText="1"/>
    </xf>
    <xf numFmtId="2" fontId="29" fillId="0" borderId="11" xfId="0" applyNumberFormat="1" applyFont="1" applyBorder="1" applyAlignment="1">
      <alignment horizontal="center"/>
    </xf>
    <xf numFmtId="165" fontId="29" fillId="0" borderId="11" xfId="0" applyNumberFormat="1" applyFont="1" applyBorder="1" applyAlignment="1">
      <alignment horizontal="right" indent="4"/>
    </xf>
    <xf numFmtId="165" fontId="29" fillId="0" borderId="11" xfId="0" applyNumberFormat="1" applyFont="1" applyBorder="1" applyAlignment="1">
      <alignment horizontal="right"/>
    </xf>
    <xf numFmtId="0" fontId="29" fillId="0" borderId="0" xfId="0" applyFont="1" applyAlignment="1">
      <alignment vertical="top"/>
    </xf>
    <xf numFmtId="0" fontId="35" fillId="0" borderId="0" xfId="0" applyFont="1"/>
    <xf numFmtId="0" fontId="35" fillId="0" borderId="0" xfId="0" applyFont="1" applyAlignment="1">
      <alignment wrapText="1"/>
    </xf>
    <xf numFmtId="0" fontId="35" fillId="0" borderId="0" xfId="0" applyFont="1" applyAlignment="1">
      <alignment vertical="center"/>
    </xf>
    <xf numFmtId="0" fontId="37" fillId="0" borderId="12" xfId="0" applyFont="1" applyBorder="1" applyAlignment="1">
      <alignment horizontal="center" vertical="center"/>
    </xf>
    <xf numFmtId="0" fontId="38" fillId="0" borderId="0" xfId="0" applyFont="1" applyBorder="1" applyAlignment="1">
      <alignment horizontal="center" vertical="center"/>
    </xf>
    <xf numFmtId="0" fontId="32" fillId="4" borderId="1" xfId="0" applyFont="1" applyFill="1" applyBorder="1" applyAlignment="1">
      <alignment vertical="top" wrapText="1"/>
    </xf>
    <xf numFmtId="0" fontId="32" fillId="0" borderId="1" xfId="0" applyFont="1" applyFill="1" applyBorder="1" applyAlignment="1">
      <alignment horizontal="left" vertical="top" wrapText="1"/>
    </xf>
    <xf numFmtId="0" fontId="39" fillId="0" borderId="1" xfId="0" applyFont="1" applyBorder="1" applyAlignment="1">
      <alignment horizontal="justify" vertical="center" wrapText="1"/>
    </xf>
    <xf numFmtId="0" fontId="40" fillId="0" borderId="1" xfId="3" applyFont="1" applyBorder="1" applyAlignment="1">
      <alignment horizontal="justify" vertical="center" wrapText="1"/>
    </xf>
    <xf numFmtId="0" fontId="32" fillId="0" borderId="1" xfId="0" applyFont="1" applyBorder="1" applyAlignment="1">
      <alignment horizontal="justify" vertical="center" wrapText="1"/>
    </xf>
    <xf numFmtId="0" fontId="29" fillId="0" borderId="1" xfId="0" applyFont="1" applyBorder="1" applyAlignment="1">
      <alignment vertical="top" wrapText="1"/>
    </xf>
    <xf numFmtId="0" fontId="29" fillId="0" borderId="1" xfId="0" applyFont="1" applyBorder="1"/>
    <xf numFmtId="0" fontId="29" fillId="0" borderId="1" xfId="0" applyFont="1" applyFill="1" applyBorder="1" applyAlignment="1">
      <alignment wrapText="1"/>
    </xf>
    <xf numFmtId="0" fontId="29" fillId="0" borderId="1" xfId="0" applyFont="1" applyFill="1" applyBorder="1" applyAlignment="1">
      <alignment vertical="top" wrapText="1"/>
    </xf>
    <xf numFmtId="0" fontId="29" fillId="0" borderId="1" xfId="0" applyFont="1" applyBorder="1" applyAlignment="1">
      <alignment wrapText="1"/>
    </xf>
    <xf numFmtId="0" fontId="39" fillId="3" borderId="1" xfId="0" applyFont="1" applyFill="1" applyBorder="1" applyAlignment="1">
      <alignment vertical="top"/>
    </xf>
    <xf numFmtId="0" fontId="29" fillId="0" borderId="1" xfId="0" applyFont="1" applyFill="1" applyBorder="1" applyAlignment="1">
      <alignment vertical="center" wrapText="1"/>
    </xf>
    <xf numFmtId="0" fontId="39" fillId="3" borderId="1" xfId="0" applyFont="1" applyFill="1" applyBorder="1" applyAlignment="1">
      <alignment horizontal="left" vertical="top"/>
    </xf>
    <xf numFmtId="0" fontId="32" fillId="0" borderId="1" xfId="0" applyFont="1" applyFill="1" applyBorder="1" applyAlignment="1">
      <alignment vertical="top" wrapText="1"/>
    </xf>
    <xf numFmtId="0" fontId="29" fillId="4" borderId="1" xfId="0" applyFont="1" applyFill="1" applyBorder="1" applyAlignment="1">
      <alignment horizontal="left" wrapText="1"/>
    </xf>
    <xf numFmtId="0" fontId="39" fillId="5" borderId="13" xfId="0" applyFont="1" applyFill="1" applyBorder="1" applyAlignment="1">
      <alignment horizontal="left" vertical="top"/>
    </xf>
    <xf numFmtId="0" fontId="39" fillId="5" borderId="14" xfId="0" applyFont="1" applyFill="1" applyBorder="1" applyAlignment="1">
      <alignment horizontal="left" vertical="top"/>
    </xf>
    <xf numFmtId="0" fontId="32" fillId="4" borderId="2" xfId="0" applyFont="1" applyFill="1" applyBorder="1" applyAlignment="1">
      <alignment vertical="top" wrapText="1"/>
    </xf>
    <xf numFmtId="0" fontId="39" fillId="0" borderId="17" xfId="0" applyFont="1" applyFill="1" applyBorder="1" applyAlignment="1">
      <alignment horizontal="left" vertical="top"/>
    </xf>
    <xf numFmtId="0" fontId="32" fillId="0" borderId="17" xfId="0" applyFont="1" applyFill="1" applyBorder="1" applyAlignment="1">
      <alignment vertical="top"/>
    </xf>
    <xf numFmtId="0" fontId="29" fillId="0" borderId="1" xfId="0" applyFont="1" applyFill="1" applyBorder="1" applyAlignment="1">
      <alignment horizontal="left" wrapText="1"/>
    </xf>
    <xf numFmtId="0" fontId="29" fillId="0" borderId="0" xfId="0" applyFont="1" applyFill="1"/>
    <xf numFmtId="0" fontId="29" fillId="0" borderId="0" xfId="0" applyFont="1" applyFill="1" applyAlignment="1">
      <alignment wrapText="1"/>
    </xf>
    <xf numFmtId="0" fontId="29" fillId="0" borderId="0" xfId="0" applyFont="1" applyAlignment="1">
      <alignment wrapText="1"/>
    </xf>
    <xf numFmtId="0" fontId="29" fillId="0" borderId="0" xfId="0" applyFont="1" applyAlignment="1">
      <alignment vertical="center" wrapText="1"/>
    </xf>
    <xf numFmtId="0" fontId="31" fillId="0" borderId="0" xfId="0" applyFont="1"/>
    <xf numFmtId="0" fontId="29" fillId="0" borderId="0" xfId="0" applyFont="1" applyAlignment="1">
      <alignment horizontal="center"/>
    </xf>
    <xf numFmtId="0" fontId="29" fillId="0" borderId="0" xfId="0" applyFont="1" applyFill="1" applyAlignment="1">
      <alignment horizontal="center" vertical="center"/>
    </xf>
    <xf numFmtId="0" fontId="29" fillId="0" borderId="0" xfId="0" applyFont="1" applyFill="1" applyAlignment="1">
      <alignment horizontal="left" vertical="center"/>
    </xf>
    <xf numFmtId="0" fontId="29" fillId="0" borderId="0" xfId="0" applyFont="1" applyAlignment="1">
      <alignment vertical="center"/>
    </xf>
    <xf numFmtId="0" fontId="29" fillId="0" borderId="0" xfId="0" applyFont="1" applyAlignment="1">
      <alignment horizontal="center" vertical="center"/>
    </xf>
    <xf numFmtId="0" fontId="29" fillId="0" borderId="0" xfId="0" applyFont="1" applyFill="1" applyAlignment="1">
      <alignment vertical="center" wrapText="1"/>
    </xf>
    <xf numFmtId="0" fontId="29" fillId="0" borderId="21" xfId="0" applyFont="1" applyFill="1" applyBorder="1" applyAlignment="1">
      <alignment vertical="center" wrapText="1"/>
    </xf>
    <xf numFmtId="0" fontId="29" fillId="0" borderId="0" xfId="0" applyFont="1" applyFill="1" applyAlignment="1">
      <alignment vertical="center"/>
    </xf>
    <xf numFmtId="0" fontId="35" fillId="0" borderId="0" xfId="0" applyFont="1" applyAlignment="1">
      <alignment vertical="top"/>
    </xf>
    <xf numFmtId="0" fontId="38" fillId="0" borderId="0" xfId="0" applyFont="1" applyBorder="1" applyAlignment="1">
      <alignment horizontal="center" vertical="top"/>
    </xf>
    <xf numFmtId="0" fontId="39" fillId="0" borderId="1" xfId="0" applyFont="1" applyBorder="1" applyAlignment="1">
      <alignment horizontal="justify" vertical="center"/>
    </xf>
    <xf numFmtId="0" fontId="40" fillId="0" borderId="1" xfId="3" applyFont="1" applyBorder="1" applyAlignment="1">
      <alignment horizontal="justify" vertical="center"/>
    </xf>
    <xf numFmtId="0" fontId="31" fillId="2" borderId="1" xfId="0" applyFont="1" applyFill="1" applyBorder="1" applyAlignment="1">
      <alignment vertical="top" wrapText="1"/>
    </xf>
    <xf numFmtId="0" fontId="32" fillId="0" borderId="1" xfId="0" applyFont="1" applyBorder="1" applyAlignment="1">
      <alignment vertical="top" wrapText="1"/>
    </xf>
    <xf numFmtId="0" fontId="29" fillId="0" borderId="1" xfId="0" applyFont="1" applyFill="1" applyBorder="1" applyAlignment="1">
      <alignment horizontal="left" vertical="top" wrapText="1"/>
    </xf>
    <xf numFmtId="0" fontId="40" fillId="0" borderId="1" xfId="3" applyFont="1" applyFill="1" applyBorder="1" applyAlignment="1">
      <alignment horizontal="left" vertical="top" wrapText="1"/>
    </xf>
    <xf numFmtId="0" fontId="35" fillId="0" borderId="0" xfId="0" applyFont="1" applyAlignment="1">
      <alignment vertical="top" wrapText="1"/>
    </xf>
    <xf numFmtId="166" fontId="35" fillId="0" borderId="0" xfId="0" applyNumberFormat="1" applyFont="1" applyAlignment="1">
      <alignment vertical="top"/>
    </xf>
    <xf numFmtId="0" fontId="35" fillId="0" borderId="0" xfId="0" applyFont="1" applyFill="1" applyBorder="1"/>
    <xf numFmtId="0" fontId="35" fillId="0" borderId="0" xfId="0" applyFont="1" applyAlignment="1">
      <alignment horizontal="left" vertical="top"/>
    </xf>
    <xf numFmtId="0" fontId="34" fillId="0" borderId="0" xfId="0" applyFont="1" applyFill="1" applyBorder="1"/>
    <xf numFmtId="0" fontId="32" fillId="4" borderId="1" xfId="0" applyFont="1" applyFill="1" applyBorder="1" applyAlignment="1">
      <alignment horizontal="left" vertical="top" wrapText="1"/>
    </xf>
    <xf numFmtId="0" fontId="39" fillId="0" borderId="1" xfId="0" applyFont="1" applyBorder="1" applyAlignment="1">
      <alignment horizontal="left" vertical="top" wrapText="1"/>
    </xf>
    <xf numFmtId="0" fontId="40" fillId="0" borderId="1" xfId="3" applyFont="1" applyBorder="1" applyAlignment="1">
      <alignment horizontal="left" vertical="top" wrapText="1"/>
    </xf>
    <xf numFmtId="0" fontId="29" fillId="0" borderId="0" xfId="0" applyFont="1" applyAlignment="1">
      <alignment horizontal="left" vertical="top"/>
    </xf>
    <xf numFmtId="0" fontId="32" fillId="0" borderId="1" xfId="0" applyFont="1" applyBorder="1" applyAlignment="1">
      <alignment horizontal="left" vertical="top" wrapText="1"/>
    </xf>
    <xf numFmtId="0" fontId="32" fillId="0" borderId="0" xfId="0" applyFont="1" applyAlignment="1">
      <alignment horizontal="left" vertical="top" wrapText="1"/>
    </xf>
    <xf numFmtId="0" fontId="32" fillId="0" borderId="17" xfId="0" applyFont="1" applyFill="1" applyBorder="1" applyAlignment="1">
      <alignment horizontal="left" vertical="top"/>
    </xf>
    <xf numFmtId="0" fontId="45" fillId="4" borderId="1" xfId="0" applyFont="1" applyFill="1" applyBorder="1" applyAlignment="1">
      <alignment vertical="top" wrapText="1"/>
    </xf>
    <xf numFmtId="0" fontId="32" fillId="0" borderId="2" xfId="0" applyFont="1" applyFill="1" applyBorder="1" applyAlignment="1">
      <alignment vertical="top" wrapText="1"/>
    </xf>
    <xf numFmtId="0" fontId="35" fillId="0" borderId="0" xfId="0" applyFont="1" applyFill="1"/>
    <xf numFmtId="0" fontId="39" fillId="2" borderId="1" xfId="0" applyFont="1" applyFill="1" applyBorder="1" applyAlignment="1">
      <alignment vertical="top" wrapText="1"/>
    </xf>
    <xf numFmtId="0" fontId="46" fillId="0" borderId="1" xfId="0" applyFont="1" applyBorder="1" applyAlignment="1">
      <alignment vertical="top" wrapText="1"/>
    </xf>
    <xf numFmtId="49" fontId="46" fillId="0" borderId="1" xfId="0" applyNumberFormat="1" applyFont="1" applyBorder="1" applyAlignment="1">
      <alignment vertical="top" wrapText="1"/>
    </xf>
    <xf numFmtId="0" fontId="40" fillId="0" borderId="1" xfId="3" applyFont="1" applyBorder="1" applyAlignment="1">
      <alignment horizontal="left" vertical="center" wrapText="1"/>
    </xf>
    <xf numFmtId="0" fontId="40" fillId="0" borderId="1" xfId="3" applyFont="1" applyFill="1" applyBorder="1" applyAlignment="1">
      <alignment horizontal="left" wrapText="1"/>
    </xf>
    <xf numFmtId="0" fontId="29" fillId="0" borderId="1" xfId="0" applyFont="1" applyBorder="1" applyAlignment="1">
      <alignment vertical="center" wrapText="1"/>
    </xf>
    <xf numFmtId="0" fontId="35" fillId="0" borderId="0" xfId="0" applyFont="1" applyBorder="1" applyAlignment="1">
      <alignment vertical="top"/>
    </xf>
    <xf numFmtId="0" fontId="32" fillId="4" borderId="1" xfId="0" applyFont="1" applyFill="1" applyBorder="1" applyAlignment="1">
      <alignment wrapText="1"/>
    </xf>
    <xf numFmtId="0" fontId="40" fillId="0" borderId="1" xfId="3" applyFont="1" applyBorder="1" applyAlignment="1">
      <alignment wrapText="1"/>
    </xf>
    <xf numFmtId="0" fontId="40" fillId="0" borderId="14" xfId="3" applyFont="1" applyBorder="1" applyAlignment="1">
      <alignment horizontal="justify" vertical="center" wrapText="1"/>
    </xf>
    <xf numFmtId="0" fontId="40" fillId="4" borderId="2" xfId="3" applyFont="1" applyFill="1" applyBorder="1" applyAlignment="1">
      <alignment vertical="top" wrapText="1"/>
    </xf>
    <xf numFmtId="0" fontId="32" fillId="0" borderId="1" xfId="0" applyFont="1" applyFill="1" applyBorder="1" applyAlignment="1">
      <alignment horizontal="justify" vertical="center" wrapText="1"/>
    </xf>
    <xf numFmtId="0" fontId="29" fillId="0" borderId="1" xfId="0" applyFont="1" applyBorder="1" applyAlignment="1">
      <alignment horizontal="left" vertical="top" wrapText="1"/>
    </xf>
    <xf numFmtId="0" fontId="39" fillId="0" borderId="17" xfId="0" applyFont="1" applyBorder="1" applyAlignment="1">
      <alignment horizontal="left" vertical="top"/>
    </xf>
    <xf numFmtId="0" fontId="32" fillId="0" borderId="17" xfId="0" applyFont="1" applyBorder="1" applyAlignment="1">
      <alignment vertical="top"/>
    </xf>
    <xf numFmtId="0" fontId="40" fillId="0" borderId="1" xfId="3" applyFont="1" applyFill="1" applyBorder="1" applyAlignment="1">
      <alignment vertical="top" wrapText="1"/>
    </xf>
    <xf numFmtId="0" fontId="33" fillId="0" borderId="0" xfId="3" applyFont="1" applyFill="1" applyAlignment="1">
      <alignment horizontal="center" vertical="top"/>
    </xf>
    <xf numFmtId="0" fontId="29" fillId="0" borderId="18" xfId="0" applyFont="1" applyBorder="1"/>
    <xf numFmtId="0" fontId="29" fillId="0" borderId="1" xfId="0" applyFont="1" applyBorder="1" applyAlignment="1">
      <alignment vertical="top"/>
    </xf>
    <xf numFmtId="0" fontId="29" fillId="4" borderId="1" xfId="0" applyFont="1" applyFill="1" applyBorder="1" applyAlignment="1">
      <alignment vertical="top" wrapText="1"/>
    </xf>
    <xf numFmtId="0" fontId="32" fillId="3" borderId="1" xfId="0" applyFont="1" applyFill="1" applyBorder="1" applyAlignment="1">
      <alignment vertical="top"/>
    </xf>
    <xf numFmtId="0" fontId="29" fillId="0" borderId="1" xfId="0" applyFont="1" applyBorder="1" applyAlignment="1">
      <alignment horizontal="left" wrapText="1"/>
    </xf>
    <xf numFmtId="0" fontId="52" fillId="0" borderId="0" xfId="0" applyFont="1"/>
    <xf numFmtId="0" fontId="29" fillId="8" borderId="0" xfId="0" applyFont="1" applyFill="1" applyAlignment="1">
      <alignment vertical="top"/>
    </xf>
    <xf numFmtId="0" fontId="35" fillId="0" borderId="0" xfId="0" applyFont="1" applyFill="1" applyAlignment="1">
      <alignment vertical="top"/>
    </xf>
    <xf numFmtId="0" fontId="31" fillId="0" borderId="1" xfId="0" applyFont="1" applyBorder="1" applyAlignment="1">
      <alignment vertical="top" wrapText="1"/>
    </xf>
    <xf numFmtId="0" fontId="32" fillId="0" borderId="1" xfId="0" applyFont="1" applyFill="1" applyBorder="1" applyAlignment="1">
      <alignment wrapText="1"/>
    </xf>
    <xf numFmtId="0" fontId="39" fillId="0" borderId="1" xfId="0" applyFont="1" applyBorder="1" applyAlignment="1">
      <alignment horizontal="justify" vertical="top" wrapText="1"/>
    </xf>
    <xf numFmtId="0" fontId="29" fillId="0" borderId="4" xfId="0" applyFont="1" applyBorder="1" applyAlignment="1">
      <alignment vertical="top" wrapText="1"/>
    </xf>
    <xf numFmtId="0" fontId="29" fillId="0" borderId="3" xfId="0" applyFont="1" applyBorder="1" applyAlignment="1">
      <alignment wrapText="1"/>
    </xf>
    <xf numFmtId="0" fontId="50" fillId="0" borderId="0" xfId="0" applyFont="1" applyAlignment="1">
      <alignment vertical="top" wrapText="1"/>
    </xf>
    <xf numFmtId="0" fontId="40" fillId="0" borderId="1" xfId="3" applyFont="1" applyBorder="1" applyAlignment="1">
      <alignment horizontal="justify" vertical="top" wrapText="1"/>
    </xf>
    <xf numFmtId="0" fontId="29" fillId="0" borderId="1" xfId="0" applyFont="1" applyBorder="1" applyAlignment="1">
      <alignment horizontal="justify" vertical="center" wrapText="1"/>
    </xf>
    <xf numFmtId="0" fontId="29" fillId="0" borderId="1" xfId="0" applyFont="1" applyFill="1" applyBorder="1" applyAlignment="1">
      <alignment horizontal="left" vertical="center" wrapText="1"/>
    </xf>
    <xf numFmtId="0" fontId="39" fillId="3" borderId="18" xfId="0" applyFont="1" applyFill="1" applyBorder="1" applyAlignment="1">
      <alignment horizontal="left" vertical="top"/>
    </xf>
    <xf numFmtId="0" fontId="32" fillId="4" borderId="18" xfId="0" applyFont="1" applyFill="1" applyBorder="1" applyAlignment="1">
      <alignment vertical="top" wrapText="1"/>
    </xf>
    <xf numFmtId="168" fontId="29" fillId="0" borderId="0" xfId="0" applyNumberFormat="1" applyFont="1"/>
    <xf numFmtId="165" fontId="29" fillId="0" borderId="0" xfId="0" applyNumberFormat="1" applyFont="1"/>
    <xf numFmtId="0" fontId="32" fillId="4" borderId="1" xfId="0" applyFont="1" applyFill="1" applyBorder="1" applyAlignment="1">
      <alignment vertical="center" wrapText="1"/>
    </xf>
    <xf numFmtId="0" fontId="32" fillId="0" borderId="1" xfId="0" applyFont="1" applyFill="1" applyBorder="1" applyAlignment="1">
      <alignment horizontal="left" vertical="center" wrapText="1"/>
    </xf>
    <xf numFmtId="0" fontId="32" fillId="0" borderId="1" xfId="0" applyFont="1" applyBorder="1" applyAlignment="1">
      <alignment vertical="center" wrapText="1"/>
    </xf>
    <xf numFmtId="0" fontId="32" fillId="0" borderId="1" xfId="0" applyFont="1" applyBorder="1" applyAlignment="1">
      <alignment wrapText="1"/>
    </xf>
    <xf numFmtId="0" fontId="32" fillId="0" borderId="1" xfId="0" applyFont="1" applyFill="1" applyBorder="1" applyAlignment="1">
      <alignment vertical="center" wrapText="1"/>
    </xf>
    <xf numFmtId="0" fontId="32" fillId="4" borderId="2" xfId="0" applyFont="1" applyFill="1" applyBorder="1" applyAlignment="1">
      <alignment vertical="center" wrapText="1"/>
    </xf>
    <xf numFmtId="0" fontId="59" fillId="0" borderId="1" xfId="3" applyFont="1" applyFill="1" applyBorder="1" applyAlignment="1">
      <alignment horizontal="left" vertical="center" wrapText="1"/>
    </xf>
    <xf numFmtId="0" fontId="32" fillId="0" borderId="1" xfId="0" applyFont="1" applyFill="1" applyBorder="1" applyAlignment="1">
      <alignment horizontal="left" wrapText="1"/>
    </xf>
    <xf numFmtId="0" fontId="31" fillId="0" borderId="12" xfId="0" applyFont="1" applyBorder="1" applyAlignment="1">
      <alignment horizontal="center" vertical="center"/>
    </xf>
    <xf numFmtId="0" fontId="31" fillId="0" borderId="0" xfId="0" applyFont="1" applyBorder="1" applyAlignment="1">
      <alignment horizontal="center" vertical="center"/>
    </xf>
    <xf numFmtId="0" fontId="32" fillId="0" borderId="0" xfId="0" applyFont="1" applyFill="1" applyAlignment="1">
      <alignment vertical="top"/>
    </xf>
    <xf numFmtId="0" fontId="56" fillId="0" borderId="0" xfId="0" applyFont="1" applyFill="1" applyBorder="1" applyAlignment="1">
      <alignment vertical="top" wrapText="1"/>
    </xf>
    <xf numFmtId="0" fontId="29" fillId="0" borderId="0" xfId="0" applyFont="1" applyFill="1" applyBorder="1" applyAlignment="1">
      <alignment vertical="top"/>
    </xf>
    <xf numFmtId="2" fontId="29" fillId="0" borderId="0" xfId="0" applyNumberFormat="1" applyFont="1" applyFill="1" applyBorder="1" applyAlignment="1">
      <alignment vertical="top"/>
    </xf>
    <xf numFmtId="0" fontId="49" fillId="0" borderId="0" xfId="0" applyFont="1" applyFill="1" applyBorder="1" applyAlignment="1">
      <alignment vertical="top"/>
    </xf>
    <xf numFmtId="0" fontId="35" fillId="0" borderId="0" xfId="0" applyFont="1" applyBorder="1"/>
    <xf numFmtId="0" fontId="35" fillId="0" borderId="11" xfId="0" applyFont="1" applyBorder="1"/>
    <xf numFmtId="0" fontId="32" fillId="4" borderId="3" xfId="0" applyFont="1" applyFill="1" applyBorder="1" applyAlignment="1">
      <alignment vertical="top" wrapText="1"/>
    </xf>
    <xf numFmtId="49" fontId="32" fillId="0" borderId="1" xfId="0" applyNumberFormat="1" applyFont="1" applyBorder="1" applyAlignment="1">
      <alignment vertical="top" wrapText="1"/>
    </xf>
    <xf numFmtId="0" fontId="32" fillId="0" borderId="30" xfId="0" applyFont="1" applyFill="1" applyBorder="1" applyAlignment="1">
      <alignment horizontal="left" vertical="top" wrapText="1"/>
    </xf>
    <xf numFmtId="0" fontId="32" fillId="0" borderId="32" xfId="0" applyFont="1" applyFill="1" applyBorder="1" applyAlignment="1">
      <alignment horizontal="left" vertical="top" wrapText="1"/>
    </xf>
    <xf numFmtId="0" fontId="50" fillId="0" borderId="0" xfId="0" applyFont="1"/>
    <xf numFmtId="0" fontId="40" fillId="0" borderId="0" xfId="3" applyFont="1"/>
    <xf numFmtId="0" fontId="43" fillId="0" borderId="1" xfId="3" applyFont="1" applyFill="1" applyBorder="1" applyAlignment="1">
      <alignment vertical="top" wrapText="1"/>
    </xf>
    <xf numFmtId="0" fontId="35" fillId="0" borderId="0" xfId="0" applyFont="1" applyAlignment="1">
      <alignment horizontal="center" vertical="top"/>
    </xf>
    <xf numFmtId="0" fontId="32" fillId="0" borderId="30" xfId="0" applyFont="1" applyBorder="1" applyAlignment="1">
      <alignment horizontal="left" vertical="top" wrapText="1"/>
    </xf>
    <xf numFmtId="0" fontId="32" fillId="0" borderId="32" xfId="0" applyFont="1" applyBorder="1" applyAlignment="1">
      <alignment horizontal="left" vertical="top" wrapText="1"/>
    </xf>
    <xf numFmtId="0" fontId="39" fillId="0" borderId="47" xfId="0" applyFont="1" applyBorder="1" applyAlignment="1">
      <alignment horizontal="justify" vertical="center" wrapText="1"/>
    </xf>
    <xf numFmtId="0" fontId="52" fillId="0" borderId="0" xfId="0" applyFont="1" applyBorder="1"/>
    <xf numFmtId="0" fontId="29" fillId="0" borderId="0" xfId="0" applyFont="1" applyBorder="1"/>
    <xf numFmtId="0" fontId="39" fillId="3" borderId="13" xfId="0" applyFont="1" applyFill="1" applyBorder="1" applyAlignment="1">
      <alignment vertical="top"/>
    </xf>
    <xf numFmtId="0" fontId="32" fillId="4" borderId="4" xfId="0" applyFont="1" applyFill="1" applyBorder="1" applyAlignment="1">
      <alignment vertical="top" wrapText="1"/>
    </xf>
    <xf numFmtId="0" fontId="70" fillId="0" borderId="0" xfId="0" applyFont="1"/>
    <xf numFmtId="0" fontId="29" fillId="0" borderId="11" xfId="0" applyFont="1" applyBorder="1"/>
    <xf numFmtId="0" fontId="35" fillId="0" borderId="0" xfId="0" applyFont="1" applyAlignment="1"/>
    <xf numFmtId="0" fontId="52" fillId="0" borderId="0" xfId="0" applyFont="1" applyBorder="1" applyAlignment="1">
      <alignment horizontal="left"/>
    </xf>
    <xf numFmtId="168" fontId="52" fillId="0" borderId="0" xfId="0" applyNumberFormat="1" applyFont="1" applyBorder="1"/>
    <xf numFmtId="0" fontId="35" fillId="0" borderId="0" xfId="0" applyFont="1" applyAlignment="1">
      <alignment vertical="center" wrapText="1"/>
    </xf>
    <xf numFmtId="0" fontId="32" fillId="20" borderId="1" xfId="0" applyFont="1" applyFill="1" applyBorder="1" applyAlignment="1">
      <alignment vertical="top" wrapText="1"/>
    </xf>
    <xf numFmtId="0" fontId="32" fillId="0" borderId="0" xfId="0" applyFont="1"/>
    <xf numFmtId="0" fontId="32" fillId="0" borderId="1" xfId="0" applyFont="1" applyBorder="1" applyAlignment="1">
      <alignment horizontal="left" wrapText="1"/>
    </xf>
    <xf numFmtId="0" fontId="32" fillId="20" borderId="2" xfId="0" applyFont="1" applyFill="1" applyBorder="1" applyAlignment="1">
      <alignment vertical="top" wrapText="1"/>
    </xf>
    <xf numFmtId="0" fontId="43" fillId="0" borderId="1" xfId="0" applyFont="1" applyFill="1" applyBorder="1" applyAlignment="1">
      <alignment vertical="top" wrapText="1"/>
    </xf>
    <xf numFmtId="0" fontId="39" fillId="0" borderId="17" xfId="0" applyFont="1" applyFill="1" applyBorder="1" applyAlignment="1">
      <alignment horizontal="left" vertical="top" wrapText="1"/>
    </xf>
    <xf numFmtId="0" fontId="32" fillId="0" borderId="17" xfId="0" applyFont="1" applyFill="1" applyBorder="1" applyAlignment="1">
      <alignment vertical="top" wrapText="1"/>
    </xf>
    <xf numFmtId="0" fontId="35" fillId="0" borderId="0" xfId="0" applyFont="1" applyBorder="1" applyAlignment="1">
      <alignment vertical="center" wrapText="1"/>
    </xf>
    <xf numFmtId="0" fontId="32" fillId="0" borderId="1" xfId="0" applyFont="1" applyBorder="1" applyAlignment="1">
      <alignment horizontal="justify" vertical="justify" wrapText="1"/>
    </xf>
    <xf numFmtId="0" fontId="76" fillId="0" borderId="0" xfId="0" applyFont="1"/>
    <xf numFmtId="0" fontId="76" fillId="0" borderId="0" xfId="0" applyFont="1" applyAlignment="1">
      <alignment vertical="center"/>
    </xf>
    <xf numFmtId="0" fontId="76" fillId="0" borderId="0" xfId="0" applyFont="1" applyAlignment="1">
      <alignment vertical="center" wrapText="1"/>
    </xf>
    <xf numFmtId="0" fontId="76" fillId="0" borderId="0" xfId="0" applyFont="1" applyAlignment="1">
      <alignment horizontal="center" vertical="center"/>
    </xf>
    <xf numFmtId="0" fontId="52" fillId="0" borderId="0" xfId="0" applyFont="1" applyFill="1"/>
    <xf numFmtId="0" fontId="56" fillId="0" borderId="8" xfId="0" applyFont="1" applyFill="1" applyBorder="1" applyAlignment="1">
      <alignment vertical="top" wrapText="1"/>
    </xf>
    <xf numFmtId="0" fontId="52" fillId="0" borderId="0" xfId="0" applyFont="1" applyAlignment="1">
      <alignment wrapText="1"/>
    </xf>
    <xf numFmtId="0" fontId="52" fillId="0" borderId="8" xfId="0" applyFont="1" applyFill="1" applyBorder="1" applyAlignment="1">
      <alignment vertical="top" wrapText="1"/>
    </xf>
    <xf numFmtId="0" fontId="35" fillId="0" borderId="0" xfId="0" applyFont="1" applyAlignment="1">
      <alignment horizontal="center" wrapText="1"/>
    </xf>
    <xf numFmtId="0" fontId="35" fillId="0" borderId="0" xfId="0" applyFont="1" applyAlignment="1">
      <alignment horizontal="center"/>
    </xf>
    <xf numFmtId="0" fontId="52" fillId="0" borderId="0" xfId="0" applyFont="1" applyBorder="1" applyAlignment="1">
      <alignment horizontal="center"/>
    </xf>
    <xf numFmtId="0" fontId="35" fillId="0" borderId="0" xfId="0" applyFont="1" applyAlignment="1">
      <alignment horizontal="center" vertical="center"/>
    </xf>
    <xf numFmtId="0" fontId="77" fillId="0" borderId="0" xfId="0" applyFont="1" applyBorder="1" applyAlignment="1">
      <alignment vertical="center" wrapText="1"/>
    </xf>
    <xf numFmtId="0" fontId="53" fillId="0" borderId="0" xfId="0" applyFont="1"/>
    <xf numFmtId="0" fontId="52" fillId="0" borderId="0" xfId="0" applyFont="1" applyFill="1" applyBorder="1"/>
    <xf numFmtId="0" fontId="35" fillId="0" borderId="0" xfId="0" applyFont="1" applyFill="1" applyBorder="1" applyAlignment="1"/>
    <xf numFmtId="0" fontId="53" fillId="0" borderId="0" xfId="0" applyFont="1" applyFill="1" applyBorder="1" applyAlignment="1">
      <alignment vertical="center"/>
    </xf>
    <xf numFmtId="0" fontId="34" fillId="0" borderId="0" xfId="0" applyFont="1" applyFill="1" applyAlignment="1">
      <alignment horizontal="center" vertical="center" wrapText="1"/>
    </xf>
    <xf numFmtId="0" fontId="52" fillId="0" borderId="0" xfId="0" applyFont="1" applyAlignment="1">
      <alignment horizontal="center"/>
    </xf>
    <xf numFmtId="0" fontId="35" fillId="0" borderId="0" xfId="0" applyFont="1" applyBorder="1" applyAlignment="1">
      <alignment horizontal="center"/>
    </xf>
    <xf numFmtId="0" fontId="29" fillId="0" borderId="0" xfId="0" applyFont="1" applyFill="1" applyBorder="1"/>
    <xf numFmtId="0" fontId="36" fillId="0" borderId="0" xfId="0" applyFont="1" applyFill="1" applyBorder="1" applyAlignment="1">
      <alignment vertical="center" wrapText="1"/>
    </xf>
    <xf numFmtId="0" fontId="52" fillId="0" borderId="0" xfId="0" applyFont="1" applyFill="1" applyBorder="1" applyAlignment="1">
      <alignment horizontal="center"/>
    </xf>
    <xf numFmtId="0" fontId="52" fillId="0" borderId="0" xfId="0" applyFont="1" applyFill="1" applyBorder="1" applyAlignment="1">
      <alignment horizontal="right"/>
    </xf>
    <xf numFmtId="165" fontId="52" fillId="0" borderId="0" xfId="0" applyNumberFormat="1" applyFont="1" applyFill="1" applyBorder="1" applyAlignment="1">
      <alignment horizontal="right"/>
    </xf>
    <xf numFmtId="0" fontId="79" fillId="0" borderId="0" xfId="0" applyFont="1" applyFill="1" applyBorder="1" applyAlignment="1">
      <alignment horizontal="center"/>
    </xf>
    <xf numFmtId="0" fontId="35" fillId="0" borderId="0" xfId="0" applyFont="1" applyBorder="1" applyAlignment="1">
      <alignment wrapText="1"/>
    </xf>
    <xf numFmtId="0" fontId="36" fillId="0" borderId="5" xfId="0" applyFont="1" applyFill="1" applyBorder="1" applyAlignment="1">
      <alignment vertical="center" wrapText="1"/>
    </xf>
    <xf numFmtId="0" fontId="36" fillId="0" borderId="5" xfId="0" applyFont="1" applyFill="1" applyBorder="1" applyAlignment="1">
      <alignment horizontal="left" vertical="center" wrapText="1"/>
    </xf>
    <xf numFmtId="0" fontId="36" fillId="0" borderId="8" xfId="0" applyFont="1" applyFill="1" applyBorder="1" applyAlignment="1">
      <alignment vertical="top" wrapText="1"/>
    </xf>
    <xf numFmtId="0" fontId="53" fillId="0" borderId="8" xfId="0" applyFont="1" applyFill="1" applyBorder="1" applyAlignment="1">
      <alignment vertical="top" wrapText="1"/>
    </xf>
    <xf numFmtId="0" fontId="52" fillId="0" borderId="0" xfId="0" applyFont="1" applyAlignment="1">
      <alignment vertical="center"/>
    </xf>
    <xf numFmtId="0" fontId="47" fillId="0" borderId="0" xfId="0" applyFont="1" applyFill="1" applyBorder="1" applyAlignment="1">
      <alignment horizontal="left" vertical="center"/>
    </xf>
    <xf numFmtId="0" fontId="53" fillId="0" borderId="0" xfId="0" applyFont="1" applyFill="1" applyBorder="1" applyAlignment="1">
      <alignment horizontal="left" vertical="center"/>
    </xf>
    <xf numFmtId="0" fontId="53" fillId="0" borderId="0" xfId="0" applyFont="1" applyAlignment="1">
      <alignment vertical="center"/>
    </xf>
    <xf numFmtId="0" fontId="33" fillId="0" borderId="0" xfId="3" applyFont="1" applyFill="1" applyAlignment="1"/>
    <xf numFmtId="0" fontId="35" fillId="0" borderId="0" xfId="0" applyFont="1" applyAlignment="1">
      <alignment horizontal="left" vertical="center"/>
    </xf>
    <xf numFmtId="0" fontId="52" fillId="0" borderId="0" xfId="0" applyFont="1" applyFill="1" applyBorder="1" applyAlignment="1">
      <alignment horizontal="center" vertical="center" wrapText="1"/>
    </xf>
    <xf numFmtId="0" fontId="48" fillId="0" borderId="0" xfId="0" applyFont="1"/>
    <xf numFmtId="168" fontId="35" fillId="0" borderId="0" xfId="0" applyNumberFormat="1" applyFont="1"/>
    <xf numFmtId="0" fontId="36" fillId="0" borderId="7" xfId="0" applyFont="1" applyFill="1" applyBorder="1" applyAlignment="1">
      <alignment vertical="top" wrapText="1"/>
    </xf>
    <xf numFmtId="0" fontId="31" fillId="0" borderId="7" xfId="0" applyFont="1" applyFill="1" applyBorder="1" applyAlignment="1">
      <alignment vertical="top" wrapText="1"/>
    </xf>
    <xf numFmtId="0" fontId="31" fillId="0" borderId="8" xfId="0" applyFont="1" applyFill="1" applyBorder="1" applyAlignment="1">
      <alignment vertical="top" wrapText="1"/>
    </xf>
    <xf numFmtId="0" fontId="35" fillId="0" borderId="0" xfId="0" applyFont="1" applyAlignment="1">
      <alignment horizontal="center" vertical="center" wrapText="1"/>
    </xf>
    <xf numFmtId="0" fontId="53" fillId="0" borderId="0" xfId="0" applyFont="1" applyFill="1"/>
    <xf numFmtId="168" fontId="52" fillId="0" borderId="0" xfId="0" applyNumberFormat="1" applyFont="1" applyBorder="1" applyAlignment="1">
      <alignment horizontal="right"/>
    </xf>
    <xf numFmtId="169" fontId="52" fillId="0" borderId="0" xfId="0" applyNumberFormat="1" applyFont="1" applyBorder="1" applyAlignment="1">
      <alignment horizontal="center"/>
    </xf>
    <xf numFmtId="168" fontId="52" fillId="0" borderId="0" xfId="0" applyNumberFormat="1" applyFont="1" applyBorder="1" applyAlignment="1">
      <alignment horizontal="center"/>
    </xf>
    <xf numFmtId="169" fontId="52" fillId="0" borderId="0" xfId="0" applyNumberFormat="1" applyFont="1" applyBorder="1" applyAlignment="1">
      <alignment horizontal="right"/>
    </xf>
    <xf numFmtId="169" fontId="52" fillId="0" borderId="0" xfId="0" applyNumberFormat="1" applyFont="1" applyBorder="1"/>
    <xf numFmtId="0" fontId="36" fillId="0" borderId="7" xfId="0" applyFont="1" applyFill="1" applyBorder="1" applyAlignment="1">
      <alignment vertical="center" wrapText="1"/>
    </xf>
    <xf numFmtId="0" fontId="35" fillId="0" borderId="7" xfId="0" applyFont="1" applyBorder="1"/>
    <xf numFmtId="0" fontId="34" fillId="0" borderId="0" xfId="0" applyFont="1" applyFill="1"/>
    <xf numFmtId="0" fontId="34" fillId="0" borderId="0" xfId="0" applyFont="1"/>
    <xf numFmtId="0" fontId="54" fillId="0" borderId="0" xfId="0" applyFont="1" applyFill="1" applyBorder="1" applyAlignment="1">
      <alignment horizontal="center"/>
    </xf>
    <xf numFmtId="10" fontId="83" fillId="0" borderId="0" xfId="0" applyNumberFormat="1" applyFont="1" applyFill="1" applyBorder="1" applyAlignment="1">
      <alignment horizontal="right"/>
    </xf>
    <xf numFmtId="10" fontId="53" fillId="0" borderId="0" xfId="2" applyNumberFormat="1" applyFont="1" applyBorder="1" applyAlignment="1">
      <alignment horizontal="right"/>
    </xf>
    <xf numFmtId="4" fontId="35" fillId="0" borderId="0" xfId="0" applyNumberFormat="1" applyFont="1"/>
    <xf numFmtId="4" fontId="84" fillId="0" borderId="0" xfId="0" applyNumberFormat="1" applyFont="1" applyAlignment="1">
      <alignment horizontal="left" wrapText="1"/>
    </xf>
    <xf numFmtId="0" fontId="85" fillId="0" borderId="0" xfId="0" applyFont="1" applyAlignment="1">
      <alignment horizontal="left" vertical="center" readingOrder="1"/>
    </xf>
    <xf numFmtId="0" fontId="29" fillId="0" borderId="7" xfId="0" applyFont="1" applyFill="1" applyBorder="1" applyAlignment="1">
      <alignment vertical="top" wrapText="1"/>
    </xf>
    <xf numFmtId="0" fontId="29" fillId="0" borderId="8" xfId="0" applyFont="1" applyFill="1" applyBorder="1" applyAlignment="1">
      <alignment vertical="top" wrapText="1"/>
    </xf>
    <xf numFmtId="0" fontId="29" fillId="0" borderId="0" xfId="0" applyFont="1" applyFill="1" applyBorder="1" applyAlignment="1">
      <alignment horizontal="left" vertical="center"/>
    </xf>
    <xf numFmtId="0" fontId="56" fillId="0" borderId="0" xfId="0" applyFont="1" applyFill="1" applyBorder="1" applyAlignment="1">
      <alignment vertical="center" wrapText="1"/>
    </xf>
    <xf numFmtId="0" fontId="56" fillId="0" borderId="0" xfId="0" applyFont="1" applyFill="1" applyBorder="1" applyAlignment="1">
      <alignment horizontal="center" vertical="center" wrapText="1"/>
    </xf>
    <xf numFmtId="0" fontId="56" fillId="0" borderId="0" xfId="0" applyFont="1" applyFill="1" applyBorder="1"/>
    <xf numFmtId="0" fontId="56" fillId="0" borderId="0" xfId="0" applyFont="1" applyFill="1" applyBorder="1" applyAlignment="1">
      <alignment horizontal="center"/>
    </xf>
    <xf numFmtId="170" fontId="35" fillId="0" borderId="0" xfId="0" applyNumberFormat="1" applyFont="1" applyFill="1" applyBorder="1" applyAlignment="1">
      <alignment horizontal="right" vertical="center"/>
    </xf>
    <xf numFmtId="0" fontId="82" fillId="0" borderId="0" xfId="0" applyFont="1"/>
    <xf numFmtId="0" fontId="36" fillId="0" borderId="5" xfId="0" applyFont="1" applyFill="1" applyBorder="1" applyAlignment="1">
      <alignment horizontal="left" vertical="top"/>
    </xf>
    <xf numFmtId="0" fontId="36" fillId="0" borderId="5" xfId="0" applyFont="1" applyFill="1" applyBorder="1" applyAlignment="1">
      <alignment horizontal="left" vertical="center"/>
    </xf>
    <xf numFmtId="0" fontId="53" fillId="0" borderId="0" xfId="0" applyFont="1" applyAlignment="1">
      <alignment vertical="top"/>
    </xf>
    <xf numFmtId="0" fontId="68" fillId="0" borderId="0" xfId="0" applyFont="1" applyAlignment="1">
      <alignment vertical="center" wrapText="1"/>
    </xf>
    <xf numFmtId="165" fontId="52" fillId="0" borderId="0" xfId="0" applyNumberFormat="1" applyFont="1" applyBorder="1" applyAlignment="1">
      <alignment horizontal="center"/>
    </xf>
    <xf numFmtId="165" fontId="52" fillId="0" borderId="0" xfId="0" applyNumberFormat="1" applyFont="1" applyBorder="1"/>
    <xf numFmtId="0" fontId="31" fillId="0" borderId="0" xfId="0" applyFont="1" applyAlignment="1">
      <alignment vertical="center"/>
    </xf>
    <xf numFmtId="0" fontId="31" fillId="0" borderId="0" xfId="0" applyFont="1" applyAlignment="1">
      <alignment horizontal="left" vertical="center" wrapText="1"/>
    </xf>
    <xf numFmtId="0" fontId="48" fillId="0" borderId="0" xfId="0" applyFont="1" applyAlignment="1">
      <alignment vertical="center"/>
    </xf>
    <xf numFmtId="165" fontId="52" fillId="4" borderId="0" xfId="0" applyNumberFormat="1" applyFont="1" applyFill="1" applyBorder="1" applyAlignment="1">
      <alignment horizontal="center"/>
    </xf>
    <xf numFmtId="0" fontId="53" fillId="0" borderId="0" xfId="0" applyFont="1" applyAlignment="1"/>
    <xf numFmtId="0" fontId="31" fillId="0" borderId="0" xfId="0" applyFont="1" applyAlignment="1">
      <alignment horizontal="left" vertical="top"/>
    </xf>
    <xf numFmtId="0" fontId="81" fillId="0" borderId="0" xfId="0" applyFont="1" applyAlignment="1">
      <alignment vertical="center"/>
    </xf>
    <xf numFmtId="0" fontId="29" fillId="4" borderId="0" xfId="0" applyFont="1" applyFill="1"/>
    <xf numFmtId="0" fontId="52" fillId="4" borderId="0" xfId="0" applyFont="1" applyFill="1" applyBorder="1"/>
    <xf numFmtId="165" fontId="52" fillId="4" borderId="0" xfId="0" applyNumberFormat="1" applyFont="1" applyFill="1" applyBorder="1"/>
    <xf numFmtId="0" fontId="53" fillId="4" borderId="0" xfId="0" applyFont="1" applyFill="1" applyAlignment="1">
      <alignment horizontal="center"/>
    </xf>
    <xf numFmtId="165" fontId="53" fillId="4" borderId="0" xfId="0" applyNumberFormat="1" applyFont="1" applyFill="1" applyAlignment="1">
      <alignment horizontal="center"/>
    </xf>
    <xf numFmtId="165" fontId="52" fillId="4" borderId="0" xfId="0" applyNumberFormat="1" applyFont="1" applyFill="1" applyAlignment="1">
      <alignment horizontal="center"/>
    </xf>
    <xf numFmtId="1" fontId="29" fillId="4" borderId="0" xfId="0" applyNumberFormat="1" applyFont="1" applyFill="1" applyAlignment="1" applyProtection="1">
      <alignment horizontal="center"/>
      <protection hidden="1"/>
    </xf>
    <xf numFmtId="165" fontId="29" fillId="4" borderId="0" xfId="0" applyNumberFormat="1" applyFont="1" applyFill="1" applyAlignment="1" applyProtection="1">
      <alignment horizontal="center"/>
      <protection hidden="1"/>
    </xf>
    <xf numFmtId="0" fontId="68" fillId="0" borderId="0" xfId="0" applyFont="1"/>
    <xf numFmtId="0" fontId="52" fillId="4" borderId="0" xfId="0" applyFont="1" applyFill="1"/>
    <xf numFmtId="165" fontId="29" fillId="4" borderId="0" xfId="2" applyNumberFormat="1" applyFont="1" applyFill="1" applyBorder="1" applyAlignment="1">
      <alignment horizontal="center"/>
    </xf>
    <xf numFmtId="165" fontId="52" fillId="4" borderId="0" xfId="0" applyNumberFormat="1" applyFont="1" applyFill="1"/>
    <xf numFmtId="0" fontId="52" fillId="4" borderId="11" xfId="0" applyFont="1" applyFill="1" applyBorder="1"/>
    <xf numFmtId="0" fontId="88" fillId="4" borderId="11" xfId="29" applyFont="1" applyFill="1" applyBorder="1" applyAlignment="1">
      <alignment horizontal="center"/>
    </xf>
    <xf numFmtId="165" fontId="68" fillId="4" borderId="11" xfId="0" applyNumberFormat="1" applyFont="1" applyFill="1" applyBorder="1" applyAlignment="1">
      <alignment horizontal="center"/>
    </xf>
    <xf numFmtId="0" fontId="52" fillId="4" borderId="11" xfId="0" applyFont="1" applyFill="1" applyBorder="1" applyAlignment="1">
      <alignment horizontal="center"/>
    </xf>
    <xf numFmtId="165" fontId="52" fillId="4" borderId="11" xfId="0" applyNumberFormat="1" applyFont="1" applyFill="1" applyBorder="1"/>
    <xf numFmtId="0" fontId="29" fillId="4" borderId="11" xfId="0" applyFont="1" applyFill="1" applyBorder="1" applyAlignment="1">
      <alignment horizontal="center"/>
    </xf>
    <xf numFmtId="165" fontId="29" fillId="4" borderId="11" xfId="0" applyNumberFormat="1" applyFont="1" applyFill="1" applyBorder="1"/>
    <xf numFmtId="2" fontId="52" fillId="4" borderId="0" xfId="0" applyNumberFormat="1" applyFont="1" applyFill="1"/>
    <xf numFmtId="1" fontId="52" fillId="4" borderId="0" xfId="0" applyNumberFormat="1" applyFont="1" applyFill="1" applyAlignment="1">
      <alignment horizontal="center"/>
    </xf>
    <xf numFmtId="2" fontId="53" fillId="4" borderId="0" xfId="0" applyNumberFormat="1" applyFont="1" applyFill="1" applyAlignment="1">
      <alignment horizontal="center"/>
    </xf>
    <xf numFmtId="1" fontId="31" fillId="4" borderId="0" xfId="0" applyNumberFormat="1" applyFont="1" applyFill="1" applyAlignment="1" applyProtection="1">
      <alignment horizontal="center"/>
      <protection hidden="1"/>
    </xf>
    <xf numFmtId="165" fontId="31" fillId="4" borderId="0" xfId="0" applyNumberFormat="1" applyFont="1" applyFill="1" applyAlignment="1" applyProtection="1">
      <alignment horizontal="center"/>
      <protection hidden="1"/>
    </xf>
    <xf numFmtId="0" fontId="31" fillId="4" borderId="0" xfId="0" applyFont="1" applyFill="1" applyAlignment="1" applyProtection="1">
      <alignment horizontal="center"/>
      <protection hidden="1"/>
    </xf>
    <xf numFmtId="0" fontId="29" fillId="23" borderId="0" xfId="0" applyFont="1" applyFill="1" applyAlignment="1">
      <alignment horizontal="center"/>
    </xf>
    <xf numFmtId="165" fontId="29" fillId="23" borderId="0" xfId="0" applyNumberFormat="1" applyFont="1" applyFill="1" applyAlignment="1">
      <alignment horizontal="center"/>
    </xf>
    <xf numFmtId="2" fontId="29" fillId="23" borderId="0" xfId="0" applyNumberFormat="1" applyFont="1" applyFill="1" applyAlignment="1">
      <alignment horizontal="center"/>
    </xf>
    <xf numFmtId="2" fontId="52" fillId="4" borderId="11" xfId="0" applyNumberFormat="1" applyFont="1" applyFill="1" applyBorder="1"/>
    <xf numFmtId="1" fontId="52" fillId="4" borderId="11" xfId="0" applyNumberFormat="1" applyFont="1" applyFill="1" applyBorder="1" applyAlignment="1">
      <alignment horizontal="center"/>
    </xf>
    <xf numFmtId="1" fontId="29" fillId="4" borderId="11" xfId="0" applyNumberFormat="1" applyFont="1" applyFill="1" applyBorder="1" applyAlignment="1" applyProtection="1">
      <alignment horizontal="center"/>
      <protection hidden="1"/>
    </xf>
    <xf numFmtId="165" fontId="29" fillId="4" borderId="11" xfId="0" applyNumberFormat="1" applyFont="1" applyFill="1" applyBorder="1" applyAlignment="1">
      <alignment horizontal="center"/>
    </xf>
    <xf numFmtId="0" fontId="38" fillId="0" borderId="0" xfId="0" applyFont="1" applyAlignment="1">
      <alignment horizontal="left" vertical="center"/>
    </xf>
    <xf numFmtId="0" fontId="55" fillId="0" borderId="0" xfId="0" applyFont="1" applyAlignment="1">
      <alignment horizontal="left"/>
    </xf>
    <xf numFmtId="0" fontId="55" fillId="0" borderId="0" xfId="0" applyFont="1" applyAlignment="1">
      <alignment horizontal="center"/>
    </xf>
    <xf numFmtId="0" fontId="89" fillId="0" borderId="0" xfId="0" applyFont="1" applyAlignment="1">
      <alignment horizontal="center"/>
    </xf>
    <xf numFmtId="0" fontId="55" fillId="0" borderId="0" xfId="0" applyFont="1" applyAlignment="1">
      <alignment horizontal="left" vertical="center" wrapText="1"/>
    </xf>
    <xf numFmtId="205" fontId="55" fillId="0" borderId="0" xfId="0" applyNumberFormat="1" applyFont="1" applyAlignment="1">
      <alignment horizontal="center"/>
    </xf>
    <xf numFmtId="0" fontId="55" fillId="0" borderId="0" xfId="0" applyFont="1" applyBorder="1" applyAlignment="1">
      <alignment horizontal="left" vertical="center" wrapText="1"/>
    </xf>
    <xf numFmtId="0" fontId="55" fillId="0" borderId="11" xfId="0" applyFont="1" applyBorder="1" applyAlignment="1">
      <alignment horizontal="left" vertical="center" wrapText="1"/>
    </xf>
    <xf numFmtId="205" fontId="55" fillId="0" borderId="11" xfId="0" applyNumberFormat="1" applyFont="1" applyBorder="1" applyAlignment="1">
      <alignment horizontal="center"/>
    </xf>
    <xf numFmtId="0" fontId="77" fillId="0" borderId="0" xfId="0" applyFont="1" applyAlignment="1">
      <alignment vertical="center" wrapText="1"/>
    </xf>
    <xf numFmtId="0" fontId="47" fillId="0" borderId="0" xfId="0" applyFont="1" applyAlignment="1">
      <alignment vertical="center"/>
    </xf>
    <xf numFmtId="2" fontId="52" fillId="0" borderId="0" xfId="0" applyNumberFormat="1" applyFont="1" applyBorder="1"/>
    <xf numFmtId="0" fontId="77" fillId="0" borderId="0" xfId="0" applyFont="1" applyAlignment="1">
      <alignment vertical="center"/>
    </xf>
    <xf numFmtId="0" fontId="35" fillId="0" borderId="0" xfId="0" applyFont="1" applyFill="1" applyAlignment="1">
      <alignment horizontal="center"/>
    </xf>
    <xf numFmtId="0" fontId="35" fillId="0" borderId="0" xfId="0" applyFont="1" applyFill="1" applyAlignment="1">
      <alignment horizontal="center" wrapText="1"/>
    </xf>
    <xf numFmtId="0" fontId="52" fillId="0" borderId="0" xfId="0" applyFont="1" applyBorder="1" applyAlignment="1">
      <alignment horizontal="left" wrapText="1"/>
    </xf>
    <xf numFmtId="0" fontId="91" fillId="0" borderId="0" xfId="0" applyFont="1" applyAlignment="1">
      <alignment vertical="center" wrapText="1"/>
    </xf>
    <xf numFmtId="0" fontId="91" fillId="0" borderId="0" xfId="0" applyFont="1" applyAlignment="1">
      <alignment wrapText="1"/>
    </xf>
    <xf numFmtId="0" fontId="35" fillId="0" borderId="0" xfId="0" applyFont="1" applyFill="1" applyAlignment="1">
      <alignment horizontal="center" vertical="center" wrapText="1"/>
    </xf>
    <xf numFmtId="0" fontId="35" fillId="0" borderId="0" xfId="0" applyFont="1" applyFill="1" applyAlignment="1">
      <alignment horizontal="center" vertical="center"/>
    </xf>
    <xf numFmtId="0" fontId="35" fillId="0" borderId="0" xfId="0" applyFont="1" applyFill="1" applyAlignment="1">
      <alignment horizontal="left"/>
    </xf>
    <xf numFmtId="0" fontId="35" fillId="0" borderId="0" xfId="0" applyFont="1" applyFill="1" applyAlignment="1">
      <alignment horizontal="left" wrapText="1"/>
    </xf>
    <xf numFmtId="0" fontId="75" fillId="0" borderId="0" xfId="0" applyFont="1" applyAlignment="1">
      <alignment horizontal="left" vertical="top"/>
    </xf>
    <xf numFmtId="0" fontId="86" fillId="0" borderId="0" xfId="0" applyFont="1" applyAlignment="1">
      <alignment vertical="top"/>
    </xf>
    <xf numFmtId="0" fontId="86" fillId="0" borderId="0" xfId="0" applyFont="1" applyAlignment="1">
      <alignment horizontal="left" vertical="top"/>
    </xf>
    <xf numFmtId="0" fontId="86" fillId="0" borderId="0" xfId="0" applyFont="1" applyAlignment="1">
      <alignment vertical="top" wrapText="1"/>
    </xf>
    <xf numFmtId="0" fontId="48" fillId="0" borderId="0" xfId="0" applyFont="1" applyBorder="1" applyAlignment="1">
      <alignment vertical="center"/>
    </xf>
    <xf numFmtId="0" fontId="29" fillId="0" borderId="0" xfId="0" applyFont="1" applyAlignment="1"/>
    <xf numFmtId="0" fontId="48" fillId="0" borderId="0" xfId="0" applyFont="1" applyAlignment="1">
      <alignment horizontal="left"/>
    </xf>
    <xf numFmtId="2" fontId="52" fillId="0" borderId="0" xfId="0" applyNumberFormat="1" applyFont="1" applyFill="1" applyBorder="1"/>
    <xf numFmtId="0" fontId="35" fillId="0" borderId="0" xfId="0" applyFont="1" applyFill="1" applyAlignment="1">
      <alignment vertical="center"/>
    </xf>
    <xf numFmtId="0" fontId="55" fillId="0" borderId="0" xfId="0" applyFont="1" applyFill="1" applyBorder="1" applyAlignment="1">
      <alignment vertical="center"/>
    </xf>
    <xf numFmtId="0" fontId="32" fillId="0" borderId="0" xfId="0" applyFont="1" applyAlignment="1">
      <alignment vertical="center"/>
    </xf>
    <xf numFmtId="0" fontId="31" fillId="0" borderId="0" xfId="0" applyFont="1" applyAlignment="1">
      <alignment vertical="center" wrapText="1"/>
    </xf>
    <xf numFmtId="0" fontId="35" fillId="9" borderId="0" xfId="0" applyFont="1" applyFill="1" applyAlignment="1">
      <alignment vertical="center"/>
    </xf>
    <xf numFmtId="0" fontId="47" fillId="0" borderId="0" xfId="0" applyFont="1" applyFill="1" applyBorder="1"/>
    <xf numFmtId="0" fontId="52" fillId="0" borderId="0" xfId="0" applyFont="1" applyFill="1" applyAlignment="1">
      <alignment horizontal="center"/>
    </xf>
    <xf numFmtId="0" fontId="52" fillId="0" borderId="0" xfId="0" applyFont="1" applyFill="1" applyAlignment="1">
      <alignment horizontal="center" wrapText="1"/>
    </xf>
    <xf numFmtId="0" fontId="47" fillId="0" borderId="0" xfId="0" applyFont="1"/>
    <xf numFmtId="0" fontId="53" fillId="0" borderId="0" xfId="0" applyFont="1" applyAlignment="1">
      <alignment vertical="center" wrapText="1"/>
    </xf>
    <xf numFmtId="0" fontId="36" fillId="0" borderId="0" xfId="0" applyFont="1" applyFill="1" applyBorder="1" applyAlignment="1">
      <alignment vertical="center"/>
    </xf>
    <xf numFmtId="0" fontId="55" fillId="0" borderId="0" xfId="0" applyFont="1" applyFill="1"/>
    <xf numFmtId="0" fontId="56" fillId="0" borderId="0" xfId="0" applyFont="1" applyFill="1" applyBorder="1" applyAlignment="1">
      <alignment vertical="center"/>
    </xf>
    <xf numFmtId="0" fontId="56" fillId="0" borderId="0" xfId="0" applyFont="1" applyFill="1"/>
    <xf numFmtId="0" fontId="56" fillId="0" borderId="0" xfId="0" applyFont="1" applyFill="1" applyBorder="1" applyAlignment="1">
      <alignment horizontal="right" vertical="center" wrapText="1"/>
    </xf>
    <xf numFmtId="0" fontId="55" fillId="0" borderId="0" xfId="0" applyFont="1"/>
    <xf numFmtId="0" fontId="56" fillId="0" borderId="0" xfId="0" applyFont="1"/>
    <xf numFmtId="0" fontId="39" fillId="0" borderId="0" xfId="0" applyFont="1" applyAlignment="1">
      <alignment horizontal="left" vertical="center"/>
    </xf>
    <xf numFmtId="0" fontId="47" fillId="0" borderId="0" xfId="0" applyFont="1" applyFill="1"/>
    <xf numFmtId="0" fontId="80" fillId="0" borderId="0" xfId="0" applyFont="1" applyFill="1" applyAlignment="1">
      <alignment vertical="center" wrapText="1"/>
    </xf>
    <xf numFmtId="0" fontId="35" fillId="0" borderId="0" xfId="0" applyFont="1" applyAlignment="1">
      <alignment horizontal="left" vertical="center" wrapText="1"/>
    </xf>
    <xf numFmtId="0" fontId="35" fillId="0" borderId="0" xfId="0" applyFont="1" applyFill="1" applyAlignment="1">
      <alignment horizontal="left" vertical="center" wrapText="1"/>
    </xf>
    <xf numFmtId="0" fontId="35" fillId="0" borderId="0" xfId="0" applyFont="1" applyFill="1" applyAlignment="1">
      <alignment wrapText="1"/>
    </xf>
    <xf numFmtId="0" fontId="48" fillId="0" borderId="0" xfId="0" applyFont="1" applyFill="1" applyBorder="1" applyAlignment="1">
      <alignment vertical="center"/>
    </xf>
    <xf numFmtId="174" fontId="35" fillId="0" borderId="0" xfId="2" applyNumberFormat="1" applyFont="1"/>
    <xf numFmtId="174" fontId="35" fillId="0" borderId="0" xfId="2" applyNumberFormat="1" applyFont="1" applyBorder="1"/>
    <xf numFmtId="0" fontId="36" fillId="0" borderId="10" xfId="17" applyFont="1" applyFill="1" applyBorder="1" applyAlignment="1">
      <alignment horizontal="left"/>
    </xf>
    <xf numFmtId="0" fontId="36" fillId="0" borderId="10" xfId="0" applyFont="1" applyFill="1" applyBorder="1" applyAlignment="1">
      <alignment horizontal="left"/>
    </xf>
    <xf numFmtId="0" fontId="55" fillId="4" borderId="0" xfId="17" applyFont="1" applyFill="1" applyAlignment="1">
      <alignment horizontal="left" vertical="center"/>
    </xf>
    <xf numFmtId="200" fontId="55" fillId="4" borderId="0" xfId="33" applyNumberFormat="1" applyFont="1" applyFill="1" applyAlignment="1">
      <alignment horizontal="right" vertical="center" indent="5"/>
    </xf>
    <xf numFmtId="0" fontId="54" fillId="4" borderId="0" xfId="17" applyFont="1" applyFill="1" applyBorder="1" applyAlignment="1">
      <alignment vertical="center"/>
    </xf>
    <xf numFmtId="0" fontId="36" fillId="0" borderId="0" xfId="0" applyFont="1" applyFill="1" applyBorder="1" applyAlignment="1">
      <alignment horizontal="left"/>
    </xf>
    <xf numFmtId="0" fontId="36" fillId="0" borderId="0" xfId="0" applyFont="1" applyFill="1" applyBorder="1" applyAlignment="1">
      <alignment horizontal="center"/>
    </xf>
    <xf numFmtId="41" fontId="54" fillId="4" borderId="0" xfId="33" applyNumberFormat="1" applyFont="1" applyFill="1" applyAlignment="1">
      <alignment vertical="center"/>
    </xf>
    <xf numFmtId="41" fontId="54" fillId="4" borderId="0" xfId="33" applyNumberFormat="1" applyFont="1" applyFill="1" applyBorder="1" applyAlignment="1">
      <alignment vertical="center"/>
    </xf>
    <xf numFmtId="41" fontId="54" fillId="0" borderId="0" xfId="33" applyNumberFormat="1" applyFont="1" applyFill="1" applyBorder="1" applyAlignment="1">
      <alignment vertical="center"/>
    </xf>
    <xf numFmtId="41" fontId="55" fillId="4" borderId="0" xfId="33" applyNumberFormat="1" applyFont="1" applyFill="1" applyAlignment="1">
      <alignment vertical="center"/>
    </xf>
    <xf numFmtId="41" fontId="55" fillId="4" borderId="0" xfId="33" applyNumberFormat="1" applyFont="1" applyFill="1" applyBorder="1" applyAlignment="1">
      <alignment vertical="center"/>
    </xf>
    <xf numFmtId="0" fontId="53" fillId="0" borderId="0" xfId="0" applyFont="1" applyBorder="1" applyAlignment="1">
      <alignment vertical="center" wrapText="1"/>
    </xf>
    <xf numFmtId="0" fontId="35" fillId="0" borderId="0" xfId="0" applyFont="1" applyFill="1" applyBorder="1" applyAlignment="1">
      <alignment horizontal="center" vertical="center"/>
    </xf>
    <xf numFmtId="1" fontId="56" fillId="0" borderId="0" xfId="0" applyNumberFormat="1" applyFont="1" applyFill="1" applyBorder="1" applyAlignment="1">
      <alignment horizontal="center"/>
    </xf>
    <xf numFmtId="2" fontId="56" fillId="0" borderId="0" xfId="0" applyNumberFormat="1" applyFont="1" applyFill="1" applyBorder="1" applyAlignment="1">
      <alignment horizontal="center"/>
    </xf>
    <xf numFmtId="0" fontId="64" fillId="0" borderId="0" xfId="0" applyFont="1" applyFill="1" applyBorder="1" applyAlignment="1">
      <alignment wrapText="1"/>
    </xf>
    <xf numFmtId="2" fontId="52" fillId="0" borderId="0" xfId="0" applyNumberFormat="1" applyFont="1" applyFill="1" applyBorder="1" applyAlignment="1">
      <alignment horizontal="center"/>
    </xf>
    <xf numFmtId="0" fontId="65" fillId="0" borderId="0" xfId="0" applyFont="1" applyFill="1" applyBorder="1"/>
    <xf numFmtId="2" fontId="65" fillId="0" borderId="0" xfId="0" applyNumberFormat="1" applyFont="1" applyFill="1" applyBorder="1"/>
    <xf numFmtId="0" fontId="66" fillId="0" borderId="0" xfId="0" applyFont="1" applyFill="1" applyBorder="1"/>
    <xf numFmtId="0" fontId="64" fillId="0" borderId="0" xfId="0" applyFont="1" applyFill="1" applyBorder="1"/>
    <xf numFmtId="0" fontId="67" fillId="0" borderId="0" xfId="0" applyFont="1" applyFill="1" applyBorder="1"/>
    <xf numFmtId="2" fontId="29" fillId="0" borderId="0" xfId="0" applyNumberFormat="1" applyFont="1" applyFill="1" applyBorder="1"/>
    <xf numFmtId="0" fontId="49" fillId="0" borderId="0" xfId="0" applyFont="1" applyFill="1" applyBorder="1"/>
    <xf numFmtId="0" fontId="53" fillId="0" borderId="0" xfId="0" applyFont="1" applyAlignment="1">
      <alignment horizontal="left" vertical="center"/>
    </xf>
    <xf numFmtId="0" fontId="29" fillId="0" borderId="0" xfId="0" applyFont="1" applyBorder="1" applyAlignment="1">
      <alignment vertical="top"/>
    </xf>
    <xf numFmtId="0" fontId="29" fillId="0" borderId="11" xfId="0" applyFont="1" applyBorder="1" applyAlignment="1">
      <alignment vertical="top"/>
    </xf>
    <xf numFmtId="0" fontId="40" fillId="0" borderId="0" xfId="3" applyFont="1" applyAlignment="1">
      <alignment vertical="center"/>
    </xf>
    <xf numFmtId="0" fontId="32" fillId="0" borderId="0" xfId="0" applyNumberFormat="1" applyFont="1" applyFill="1" applyBorder="1" applyAlignment="1">
      <alignment horizontal="right"/>
    </xf>
    <xf numFmtId="170" fontId="32" fillId="0" borderId="0" xfId="0" applyNumberFormat="1" applyFont="1" applyBorder="1" applyAlignment="1">
      <alignment horizontal="center"/>
    </xf>
    <xf numFmtId="0" fontId="32" fillId="0" borderId="11" xfId="0" applyNumberFormat="1" applyFont="1" applyFill="1" applyBorder="1" applyAlignment="1">
      <alignment horizontal="right"/>
    </xf>
    <xf numFmtId="170" fontId="32" fillId="0" borderId="11" xfId="0" applyNumberFormat="1" applyFont="1" applyBorder="1" applyAlignment="1">
      <alignment horizontal="center"/>
    </xf>
    <xf numFmtId="0" fontId="32" fillId="0" borderId="0" xfId="0" applyFont="1" applyFill="1" applyAlignment="1"/>
    <xf numFmtId="0" fontId="50" fillId="0" borderId="0" xfId="0" applyFont="1" applyAlignment="1">
      <alignment vertical="center"/>
    </xf>
    <xf numFmtId="0" fontId="68" fillId="0" borderId="0" xfId="0" applyFont="1" applyBorder="1" applyAlignment="1">
      <alignment horizontal="center"/>
    </xf>
    <xf numFmtId="0" fontId="68" fillId="0" borderId="0" xfId="0" applyFont="1" applyBorder="1"/>
    <xf numFmtId="0" fontId="35" fillId="0" borderId="0" xfId="0" applyFont="1" applyAlignment="1"/>
    <xf numFmtId="0" fontId="31" fillId="0" borderId="0" xfId="0" applyFont="1" applyAlignment="1">
      <alignment vertical="top"/>
    </xf>
    <xf numFmtId="0" fontId="52" fillId="4" borderId="0" xfId="0" applyFont="1" applyFill="1" applyBorder="1" applyAlignment="1">
      <alignment horizontal="center"/>
    </xf>
    <xf numFmtId="0" fontId="29" fillId="0" borderId="0" xfId="0" applyFont="1" applyBorder="1" applyAlignment="1">
      <alignment vertical="center"/>
    </xf>
    <xf numFmtId="0" fontId="29" fillId="0" borderId="11" xfId="0" applyFont="1" applyBorder="1" applyAlignment="1">
      <alignment vertical="center"/>
    </xf>
    <xf numFmtId="0" fontId="29" fillId="0" borderId="0" xfId="0" applyFont="1" applyAlignment="1">
      <alignment horizontal="right"/>
    </xf>
    <xf numFmtId="170" fontId="29" fillId="0" borderId="0" xfId="0" applyNumberFormat="1" applyFont="1" applyBorder="1" applyAlignment="1">
      <alignment vertical="center"/>
    </xf>
    <xf numFmtId="170" fontId="29" fillId="0" borderId="0" xfId="0" applyNumberFormat="1" applyFont="1" applyBorder="1" applyAlignment="1">
      <alignment horizontal="right" vertical="center"/>
    </xf>
    <xf numFmtId="170" fontId="29" fillId="0" borderId="0" xfId="0" applyNumberFormat="1" applyFont="1" applyFill="1" applyBorder="1" applyAlignment="1">
      <alignment horizontal="right" vertical="center"/>
    </xf>
    <xf numFmtId="170" fontId="29" fillId="0" borderId="0" xfId="0" applyNumberFormat="1" applyFont="1" applyFill="1" applyBorder="1" applyAlignment="1">
      <alignment vertical="center"/>
    </xf>
    <xf numFmtId="0" fontId="29" fillId="0" borderId="11" xfId="0" applyFont="1" applyBorder="1" applyAlignment="1">
      <alignment wrapText="1"/>
    </xf>
    <xf numFmtId="0" fontId="29" fillId="0" borderId="0" xfId="0" applyFont="1" applyBorder="1" applyAlignment="1">
      <alignment wrapText="1"/>
    </xf>
    <xf numFmtId="0" fontId="29" fillId="0" borderId="11" xfId="0" applyFont="1" applyBorder="1" applyAlignment="1">
      <alignment vertical="center" wrapText="1"/>
    </xf>
    <xf numFmtId="0" fontId="29" fillId="0" borderId="0" xfId="0" applyFont="1" applyBorder="1" applyAlignment="1">
      <alignment horizontal="center" vertical="center"/>
    </xf>
    <xf numFmtId="0" fontId="29" fillId="0" borderId="11" xfId="0" applyFont="1" applyBorder="1" applyAlignment="1">
      <alignment horizontal="center" vertical="center"/>
    </xf>
    <xf numFmtId="170" fontId="29" fillId="0" borderId="11" xfId="0" applyNumberFormat="1" applyFont="1" applyBorder="1" applyAlignment="1">
      <alignment vertical="center"/>
    </xf>
    <xf numFmtId="170" fontId="29" fillId="0" borderId="0" xfId="0" applyNumberFormat="1" applyFont="1"/>
    <xf numFmtId="170" fontId="29" fillId="0" borderId="0" xfId="0" applyNumberFormat="1" applyFont="1" applyBorder="1"/>
    <xf numFmtId="170" fontId="29" fillId="0" borderId="11" xfId="0" applyNumberFormat="1" applyFont="1" applyBorder="1"/>
    <xf numFmtId="0" fontId="29" fillId="0" borderId="0" xfId="0" applyFont="1" applyBorder="1" applyAlignment="1"/>
    <xf numFmtId="0" fontId="29" fillId="0" borderId="11" xfId="0" applyFont="1" applyBorder="1" applyAlignment="1"/>
    <xf numFmtId="0" fontId="29" fillId="0" borderId="0" xfId="0" applyFont="1" applyBorder="1" applyAlignment="1">
      <alignment horizontal="left" wrapText="1"/>
    </xf>
    <xf numFmtId="1" fontId="29" fillId="0" borderId="0" xfId="0" applyNumberFormat="1" applyFont="1"/>
    <xf numFmtId="1" fontId="29" fillId="0" borderId="11" xfId="0" applyNumberFormat="1" applyFont="1" applyBorder="1"/>
    <xf numFmtId="1" fontId="29" fillId="0" borderId="0" xfId="0" applyNumberFormat="1" applyFont="1" applyBorder="1"/>
    <xf numFmtId="43" fontId="29" fillId="0" borderId="0" xfId="30" applyFont="1"/>
    <xf numFmtId="43" fontId="29" fillId="0" borderId="0" xfId="30" applyFont="1" applyFill="1"/>
    <xf numFmtId="43" fontId="29" fillId="0" borderId="0" xfId="30" applyFont="1" applyBorder="1"/>
    <xf numFmtId="43" fontId="29" fillId="0" borderId="0" xfId="30" applyFont="1" applyFill="1" applyBorder="1"/>
    <xf numFmtId="43" fontId="29" fillId="0" borderId="11" xfId="30" applyFont="1" applyBorder="1"/>
    <xf numFmtId="43" fontId="29" fillId="0" borderId="11" xfId="30" applyFont="1" applyFill="1" applyBorder="1"/>
    <xf numFmtId="216" fontId="29" fillId="0" borderId="0" xfId="30" applyNumberFormat="1" applyFont="1" applyFill="1" applyAlignment="1">
      <alignment horizontal="left"/>
    </xf>
    <xf numFmtId="0" fontId="31" fillId="0" borderId="0" xfId="0" applyFont="1" applyFill="1" applyAlignment="1">
      <alignment horizontal="left"/>
    </xf>
    <xf numFmtId="0" fontId="29" fillId="0" borderId="0" xfId="0" applyFont="1" applyFill="1" applyAlignment="1">
      <alignment horizontal="left"/>
    </xf>
    <xf numFmtId="0" fontId="31" fillId="0" borderId="11" xfId="0" applyFont="1" applyFill="1" applyBorder="1" applyAlignment="1">
      <alignment horizontal="left"/>
    </xf>
    <xf numFmtId="0" fontId="31" fillId="0" borderId="11" xfId="0" applyFont="1" applyFill="1" applyBorder="1"/>
    <xf numFmtId="165" fontId="74" fillId="0" borderId="0" xfId="0" applyNumberFormat="1" applyFont="1" applyBorder="1" applyAlignment="1">
      <alignment horizontal="center" vertical="center"/>
    </xf>
    <xf numFmtId="0" fontId="29" fillId="0" borderId="11" xfId="0" applyFont="1" applyBorder="1" applyAlignment="1">
      <alignment horizontal="left"/>
    </xf>
    <xf numFmtId="165" fontId="74" fillId="0" borderId="11" xfId="0" applyNumberFormat="1" applyFont="1" applyBorder="1" applyAlignment="1">
      <alignment horizontal="center" vertical="center"/>
    </xf>
    <xf numFmtId="0" fontId="29" fillId="0" borderId="0" xfId="0" applyFont="1" applyBorder="1" applyAlignment="1">
      <alignment horizontal="right" vertical="center"/>
    </xf>
    <xf numFmtId="0" fontId="29" fillId="0" borderId="0" xfId="0" applyFont="1" applyBorder="1" applyAlignment="1">
      <alignment horizontal="center"/>
    </xf>
    <xf numFmtId="0" fontId="32" fillId="0" borderId="0" xfId="0" applyFont="1" applyAlignment="1">
      <alignment horizontal="left" vertical="center" wrapText="1"/>
    </xf>
    <xf numFmtId="165" fontId="29" fillId="0" borderId="0" xfId="0" applyNumberFormat="1" applyFont="1" applyAlignment="1">
      <alignment horizontal="right" wrapText="1" indent="2"/>
    </xf>
    <xf numFmtId="165" fontId="29" fillId="0" borderId="11" xfId="0" applyNumberFormat="1" applyFont="1" applyBorder="1" applyAlignment="1">
      <alignment horizontal="right" wrapText="1" indent="2"/>
    </xf>
    <xf numFmtId="165" fontId="29" fillId="0" borderId="0" xfId="0" applyNumberFormat="1" applyFont="1" applyAlignment="1">
      <alignment horizontal="center" vertical="center"/>
    </xf>
    <xf numFmtId="165" fontId="29" fillId="0" borderId="0" xfId="0" applyNumberFormat="1" applyFont="1" applyAlignment="1">
      <alignment horizontal="right" vertical="center" indent="2"/>
    </xf>
    <xf numFmtId="165" fontId="29" fillId="0" borderId="11" xfId="0" applyNumberFormat="1" applyFont="1" applyBorder="1" applyAlignment="1">
      <alignment horizontal="center" vertical="center"/>
    </xf>
    <xf numFmtId="165" fontId="29" fillId="0" borderId="11" xfId="0" applyNumberFormat="1" applyFont="1" applyBorder="1" applyAlignment="1">
      <alignment horizontal="right" vertical="center" indent="2"/>
    </xf>
    <xf numFmtId="165" fontId="29" fillId="0" borderId="0" xfId="0" applyNumberFormat="1" applyFont="1" applyAlignment="1">
      <alignment horizontal="right" vertical="center" indent="3"/>
    </xf>
    <xf numFmtId="165" fontId="29" fillId="0" borderId="11" xfId="0" applyNumberFormat="1" applyFont="1" applyBorder="1" applyAlignment="1">
      <alignment horizontal="right" vertical="center" indent="3"/>
    </xf>
    <xf numFmtId="165" fontId="29" fillId="0" borderId="0" xfId="0" applyNumberFormat="1" applyFont="1" applyAlignment="1">
      <alignment horizontal="right" indent="5"/>
    </xf>
    <xf numFmtId="165" fontId="29" fillId="0" borderId="11" xfId="0" applyNumberFormat="1" applyFont="1" applyBorder="1" applyAlignment="1">
      <alignment horizontal="right" indent="5"/>
    </xf>
    <xf numFmtId="0" fontId="39" fillId="0" borderId="1" xfId="0" applyFont="1" applyBorder="1" applyAlignment="1">
      <alignment wrapText="1"/>
    </xf>
    <xf numFmtId="0" fontId="75" fillId="0" borderId="0" xfId="0" applyFont="1" applyAlignment="1">
      <alignment vertical="top"/>
    </xf>
    <xf numFmtId="0" fontId="29" fillId="0" borderId="22" xfId="0" applyFont="1" applyBorder="1" applyAlignment="1">
      <alignment vertical="top"/>
    </xf>
    <xf numFmtId="0" fontId="29" fillId="0" borderId="23" xfId="0" applyFont="1" applyBorder="1" applyAlignment="1">
      <alignment vertical="top"/>
    </xf>
    <xf numFmtId="0" fontId="35" fillId="0" borderId="0" xfId="0" applyFont="1" applyAlignment="1">
      <alignment horizontal="left" vertical="center"/>
    </xf>
    <xf numFmtId="0" fontId="35" fillId="0" borderId="0" xfId="0" applyFont="1" applyAlignment="1">
      <alignment vertical="top" wrapText="1"/>
    </xf>
    <xf numFmtId="0" fontId="2" fillId="0" borderId="0" xfId="0" applyFont="1"/>
    <xf numFmtId="0" fontId="95" fillId="0" borderId="1" xfId="3" applyFont="1" applyBorder="1" applyAlignment="1">
      <alignment horizontal="center" vertical="center" wrapText="1"/>
    </xf>
    <xf numFmtId="0" fontId="96" fillId="0" borderId="1" xfId="3" applyFont="1" applyBorder="1" applyAlignment="1">
      <alignment horizontal="center" vertical="center" wrapText="1"/>
    </xf>
    <xf numFmtId="0" fontId="93" fillId="25" borderId="1" xfId="0" applyFont="1" applyFill="1" applyBorder="1" applyAlignment="1">
      <alignment horizontal="center" vertical="center" wrapText="1"/>
    </xf>
    <xf numFmtId="0" fontId="99" fillId="25" borderId="0" xfId="3" applyFont="1" applyFill="1" applyAlignment="1">
      <alignment horizontal="center"/>
    </xf>
    <xf numFmtId="0" fontId="54" fillId="0" borderId="9" xfId="0" applyFont="1" applyFill="1" applyBorder="1" applyAlignment="1">
      <alignment horizontal="left" vertical="center"/>
    </xf>
    <xf numFmtId="0" fontId="85" fillId="0" borderId="7" xfId="0" applyFont="1" applyFill="1" applyBorder="1" applyAlignment="1">
      <alignment vertical="center"/>
    </xf>
    <xf numFmtId="0" fontId="38" fillId="0" borderId="0" xfId="0" applyFont="1" applyAlignment="1">
      <alignment vertical="center"/>
    </xf>
    <xf numFmtId="0" fontId="39" fillId="25" borderId="1" xfId="0" applyFont="1" applyFill="1" applyBorder="1" applyAlignment="1">
      <alignment vertical="top"/>
    </xf>
    <xf numFmtId="0" fontId="31" fillId="26" borderId="1" xfId="0" applyFont="1" applyFill="1" applyBorder="1" applyAlignment="1">
      <alignment vertical="top" wrapText="1"/>
    </xf>
    <xf numFmtId="0" fontId="94" fillId="0" borderId="1" xfId="7" applyNumberFormat="1" applyFont="1" applyBorder="1" applyAlignment="1">
      <alignment horizontal="justify" vertical="center" wrapText="1"/>
    </xf>
    <xf numFmtId="0" fontId="95" fillId="0" borderId="1" xfId="3" applyNumberFormat="1" applyFont="1" applyBorder="1" applyAlignment="1">
      <alignment horizontal="justify" vertical="center" wrapText="1"/>
    </xf>
    <xf numFmtId="0" fontId="96" fillId="0" borderId="1" xfId="3" applyNumberFormat="1" applyFont="1" applyBorder="1" applyAlignment="1">
      <alignment horizontal="justify" vertical="center" wrapText="1"/>
    </xf>
    <xf numFmtId="0" fontId="43" fillId="25" borderId="0" xfId="3" applyFont="1" applyFill="1" applyBorder="1" applyAlignment="1">
      <alignment horizontal="center" vertical="top"/>
    </xf>
    <xf numFmtId="0" fontId="100" fillId="25" borderId="1" xfId="0" applyFont="1" applyFill="1" applyBorder="1" applyAlignment="1">
      <alignment vertical="center" wrapText="1"/>
    </xf>
    <xf numFmtId="0" fontId="100" fillId="25" borderId="1" xfId="0" applyFont="1" applyFill="1" applyBorder="1" applyAlignment="1">
      <alignment horizontal="center" vertical="center" wrapText="1"/>
    </xf>
    <xf numFmtId="0" fontId="101" fillId="0" borderId="1" xfId="0" applyFont="1" applyBorder="1" applyAlignment="1">
      <alignment horizontal="center" vertical="center" wrapText="1"/>
    </xf>
    <xf numFmtId="0" fontId="39" fillId="24" borderId="18" xfId="0" applyFont="1" applyFill="1" applyBorder="1" applyAlignment="1">
      <alignment horizontal="center" vertical="center" wrapText="1"/>
    </xf>
    <xf numFmtId="0" fontId="39" fillId="24" borderId="11" xfId="0" applyFont="1" applyFill="1" applyBorder="1" applyAlignment="1">
      <alignment horizontal="center" vertical="center" wrapText="1"/>
    </xf>
    <xf numFmtId="16" fontId="39" fillId="24" borderId="11" xfId="0" applyNumberFormat="1" applyFont="1" applyFill="1" applyBorder="1" applyAlignment="1">
      <alignment horizontal="center" vertical="center" wrapText="1"/>
    </xf>
    <xf numFmtId="0" fontId="29" fillId="0" borderId="11" xfId="0" applyFont="1" applyBorder="1" applyAlignment="1">
      <alignment horizontal="center"/>
    </xf>
    <xf numFmtId="0" fontId="53" fillId="0" borderId="0" xfId="0" applyFont="1" applyAlignment="1">
      <alignment horizontal="left" vertical="top" wrapText="1"/>
    </xf>
    <xf numFmtId="0" fontId="52" fillId="0" borderId="0" xfId="0" applyFont="1" applyBorder="1" applyAlignment="1">
      <alignment horizontal="center"/>
    </xf>
    <xf numFmtId="0" fontId="35" fillId="0" borderId="0" xfId="0" applyFont="1" applyAlignment="1"/>
    <xf numFmtId="0" fontId="54" fillId="0" borderId="7" xfId="0" applyFont="1" applyFill="1" applyBorder="1" applyAlignment="1">
      <alignment vertical="center"/>
    </xf>
    <xf numFmtId="0" fontId="54" fillId="0" borderId="10" xfId="0" applyFont="1" applyFill="1" applyBorder="1" applyAlignment="1">
      <alignment vertical="center"/>
    </xf>
    <xf numFmtId="0" fontId="54" fillId="0" borderId="10" xfId="0" applyFont="1" applyFill="1" applyBorder="1" applyAlignment="1"/>
    <xf numFmtId="0" fontId="54" fillId="0" borderId="9" xfId="0" applyFont="1" applyFill="1" applyBorder="1" applyAlignment="1">
      <alignment vertical="center"/>
    </xf>
    <xf numFmtId="0" fontId="54" fillId="0" borderId="0" xfId="0" applyFont="1" applyFill="1" applyBorder="1" applyAlignment="1">
      <alignment vertical="center"/>
    </xf>
    <xf numFmtId="0" fontId="54" fillId="0" borderId="0" xfId="0" applyFont="1" applyFill="1" applyBorder="1" applyAlignment="1"/>
    <xf numFmtId="0" fontId="43" fillId="25" borderId="0" xfId="3" applyFont="1" applyFill="1" applyAlignment="1">
      <alignment horizontal="center" vertical="top"/>
    </xf>
    <xf numFmtId="0" fontId="43" fillId="0" borderId="0" xfId="0" applyFont="1" applyFill="1" applyAlignment="1">
      <alignment vertical="top"/>
    </xf>
    <xf numFmtId="0" fontId="54" fillId="0" borderId="0" xfId="0" applyFont="1" applyFill="1" applyBorder="1" applyAlignment="1">
      <alignment horizontal="left" vertical="center" wrapText="1"/>
    </xf>
    <xf numFmtId="0" fontId="54" fillId="0" borderId="0" xfId="0" applyFont="1" applyFill="1" applyBorder="1" applyAlignment="1">
      <alignment vertical="top"/>
    </xf>
    <xf numFmtId="0" fontId="54" fillId="0" borderId="9" xfId="0" applyFont="1" applyFill="1" applyBorder="1" applyAlignment="1">
      <alignment vertical="top"/>
    </xf>
    <xf numFmtId="0" fontId="39" fillId="28" borderId="11" xfId="0" applyFont="1" applyFill="1" applyBorder="1" applyAlignment="1">
      <alignment horizontal="center" vertical="center" wrapText="1"/>
    </xf>
    <xf numFmtId="0" fontId="39" fillId="28" borderId="11" xfId="0" applyFont="1" applyFill="1" applyBorder="1"/>
    <xf numFmtId="0" fontId="39" fillId="0" borderId="10" xfId="0" applyFont="1" applyFill="1" applyBorder="1" applyAlignment="1">
      <alignment vertical="center"/>
    </xf>
    <xf numFmtId="0" fontId="39" fillId="0" borderId="0" xfId="0" applyFont="1" applyFill="1" applyBorder="1" applyAlignment="1">
      <alignment vertical="center"/>
    </xf>
    <xf numFmtId="0" fontId="39" fillId="28" borderId="18" xfId="0" applyFont="1" applyFill="1" applyBorder="1" applyAlignment="1">
      <alignment horizontal="center"/>
    </xf>
    <xf numFmtId="49" fontId="39" fillId="28" borderId="11" xfId="0" applyNumberFormat="1" applyFont="1" applyFill="1" applyBorder="1" applyAlignment="1">
      <alignment horizontal="center" vertical="center" wrapText="1"/>
    </xf>
    <xf numFmtId="0" fontId="39" fillId="28" borderId="18" xfId="0" applyFont="1" applyFill="1" applyBorder="1" applyAlignment="1">
      <alignment horizontal="center" vertical="center" wrapText="1"/>
    </xf>
    <xf numFmtId="0" fontId="39" fillId="28" borderId="18" xfId="0" applyFont="1" applyFill="1" applyBorder="1" applyAlignment="1">
      <alignment horizontal="center" vertical="center"/>
    </xf>
    <xf numFmtId="0" fontId="39" fillId="0" borderId="0" xfId="0" applyFont="1" applyFill="1" applyBorder="1" applyAlignment="1">
      <alignment horizontal="left" vertical="center"/>
    </xf>
    <xf numFmtId="0" fontId="54" fillId="28" borderId="11" xfId="0" applyFont="1" applyFill="1" applyBorder="1" applyAlignment="1">
      <alignment horizontal="center" vertical="center"/>
    </xf>
    <xf numFmtId="0" fontId="54" fillId="28" borderId="17" xfId="0" applyFont="1" applyFill="1" applyBorder="1" applyAlignment="1">
      <alignment horizontal="center" vertical="center" wrapText="1"/>
    </xf>
    <xf numFmtId="0" fontId="39" fillId="0" borderId="0" xfId="0" applyFont="1" applyFill="1" applyBorder="1"/>
    <xf numFmtId="165" fontId="39" fillId="0" borderId="0" xfId="0" applyNumberFormat="1" applyFont="1" applyFill="1" applyBorder="1"/>
    <xf numFmtId="0" fontId="31" fillId="4" borderId="0" xfId="0" applyFont="1" applyFill="1" applyBorder="1"/>
    <xf numFmtId="0" fontId="53" fillId="4" borderId="0" xfId="0" applyFont="1" applyFill="1" applyBorder="1"/>
    <xf numFmtId="0" fontId="87" fillId="4" borderId="0" xfId="0" applyFont="1" applyFill="1" applyBorder="1" applyAlignment="1">
      <alignment horizontal="center"/>
    </xf>
    <xf numFmtId="165" fontId="87" fillId="4" borderId="0" xfId="0" applyNumberFormat="1" applyFont="1" applyFill="1" applyBorder="1" applyAlignment="1">
      <alignment horizontal="center"/>
    </xf>
    <xf numFmtId="0" fontId="53" fillId="4" borderId="0" xfId="0" applyFont="1" applyFill="1" applyBorder="1" applyAlignment="1">
      <alignment horizontal="center"/>
    </xf>
    <xf numFmtId="165" fontId="87" fillId="4" borderId="0" xfId="2" applyNumberFormat="1" applyFont="1" applyFill="1" applyBorder="1" applyAlignment="1">
      <alignment horizontal="center"/>
    </xf>
    <xf numFmtId="165" fontId="53" fillId="4" borderId="0" xfId="0" applyNumberFormat="1" applyFont="1" applyFill="1" applyBorder="1" applyAlignment="1">
      <alignment horizontal="center"/>
    </xf>
    <xf numFmtId="165" fontId="53" fillId="4" borderId="0" xfId="2" applyNumberFormat="1" applyFont="1" applyFill="1" applyBorder="1" applyAlignment="1">
      <alignment horizontal="center"/>
    </xf>
    <xf numFmtId="0" fontId="29" fillId="4" borderId="0" xfId="0" applyFont="1" applyFill="1" applyBorder="1" applyAlignment="1">
      <alignment horizontal="center"/>
    </xf>
    <xf numFmtId="0" fontId="68" fillId="4" borderId="0" xfId="0" applyFont="1" applyFill="1" applyBorder="1"/>
    <xf numFmtId="0" fontId="88" fillId="4" borderId="0" xfId="29" applyFont="1" applyFill="1" applyBorder="1" applyAlignment="1">
      <alignment horizontal="center"/>
    </xf>
    <xf numFmtId="165" fontId="68" fillId="4" borderId="0" xfId="0" applyNumberFormat="1" applyFont="1" applyFill="1" applyBorder="1" applyAlignment="1">
      <alignment horizontal="center"/>
    </xf>
    <xf numFmtId="165" fontId="68" fillId="4" borderId="0" xfId="2" applyNumberFormat="1" applyFont="1" applyFill="1" applyBorder="1" applyAlignment="1">
      <alignment horizontal="center"/>
    </xf>
    <xf numFmtId="165" fontId="52" fillId="4" borderId="0" xfId="2" applyNumberFormat="1" applyFont="1" applyFill="1" applyBorder="1" applyAlignment="1">
      <alignment horizontal="center"/>
    </xf>
    <xf numFmtId="1" fontId="29" fillId="4" borderId="0" xfId="0" applyNumberFormat="1" applyFont="1" applyFill="1" applyBorder="1" applyAlignment="1" applyProtection="1">
      <alignment horizontal="center"/>
      <protection hidden="1"/>
    </xf>
    <xf numFmtId="165" fontId="29" fillId="4" borderId="0" xfId="0" applyNumberFormat="1" applyFont="1" applyFill="1" applyBorder="1" applyAlignment="1" applyProtection="1">
      <alignment horizontal="center"/>
      <protection hidden="1"/>
    </xf>
    <xf numFmtId="0" fontId="68" fillId="4" borderId="0" xfId="0" applyFont="1" applyFill="1" applyBorder="1" applyAlignment="1">
      <alignment horizontal="center"/>
    </xf>
    <xf numFmtId="0" fontId="29" fillId="4" borderId="0" xfId="0" applyFont="1" applyFill="1" applyBorder="1"/>
    <xf numFmtId="165" fontId="29" fillId="4" borderId="0" xfId="0" applyNumberFormat="1" applyFont="1" applyFill="1" applyBorder="1"/>
    <xf numFmtId="0" fontId="54" fillId="28" borderId="11" xfId="0" applyFont="1" applyFill="1" applyBorder="1" applyAlignment="1">
      <alignment horizontal="center"/>
    </xf>
    <xf numFmtId="165" fontId="54" fillId="28" borderId="11" xfId="0" applyNumberFormat="1" applyFont="1" applyFill="1" applyBorder="1" applyAlignment="1">
      <alignment horizontal="center"/>
    </xf>
    <xf numFmtId="0" fontId="39" fillId="28" borderId="11" xfId="0" applyFont="1" applyFill="1" applyBorder="1" applyAlignment="1">
      <alignment horizontal="center"/>
    </xf>
    <xf numFmtId="165" fontId="39" fillId="28" borderId="11" xfId="0" applyNumberFormat="1" applyFont="1" applyFill="1" applyBorder="1" applyAlignment="1">
      <alignment horizontal="center"/>
    </xf>
    <xf numFmtId="0" fontId="53" fillId="25" borderId="0" xfId="0" applyFont="1" applyFill="1" applyBorder="1"/>
    <xf numFmtId="0" fontId="84" fillId="25" borderId="0" xfId="29" applyFont="1" applyFill="1" applyBorder="1" applyAlignment="1">
      <alignment horizontal="center"/>
    </xf>
    <xf numFmtId="165" fontId="87" fillId="25" borderId="0" xfId="0" applyNumberFormat="1" applyFont="1" applyFill="1" applyBorder="1" applyAlignment="1">
      <alignment horizontal="center"/>
    </xf>
    <xf numFmtId="0" fontId="53" fillId="25" borderId="0" xfId="0" applyFont="1" applyFill="1" applyBorder="1" applyAlignment="1">
      <alignment horizontal="center"/>
    </xf>
    <xf numFmtId="165" fontId="87" fillId="25" borderId="0" xfId="2" applyNumberFormat="1" applyFont="1" applyFill="1" applyBorder="1" applyAlignment="1">
      <alignment horizontal="center"/>
    </xf>
    <xf numFmtId="165" fontId="53" fillId="25" borderId="0" xfId="0" applyNumberFormat="1" applyFont="1" applyFill="1" applyBorder="1" applyAlignment="1">
      <alignment horizontal="center"/>
    </xf>
    <xf numFmtId="165" fontId="53" fillId="25" borderId="0" xfId="2" applyNumberFormat="1" applyFont="1" applyFill="1" applyBorder="1" applyAlignment="1">
      <alignment horizontal="center"/>
    </xf>
    <xf numFmtId="1" fontId="31" fillId="25" borderId="0" xfId="0" applyNumberFormat="1" applyFont="1" applyFill="1" applyBorder="1" applyAlignment="1" applyProtection="1">
      <alignment horizontal="center"/>
      <protection hidden="1"/>
    </xf>
    <xf numFmtId="165" fontId="31" fillId="25" borderId="0" xfId="0" applyNumberFormat="1" applyFont="1" applyFill="1" applyBorder="1" applyAlignment="1" applyProtection="1">
      <alignment horizontal="center"/>
      <protection hidden="1"/>
    </xf>
    <xf numFmtId="165" fontId="31" fillId="25" borderId="0" xfId="2" applyNumberFormat="1" applyFont="1" applyFill="1" applyBorder="1" applyAlignment="1">
      <alignment horizontal="center"/>
    </xf>
    <xf numFmtId="165" fontId="68" fillId="25" borderId="0" xfId="0" applyNumberFormat="1" applyFont="1" applyFill="1" applyBorder="1" applyAlignment="1">
      <alignment horizontal="center"/>
    </xf>
    <xf numFmtId="0" fontId="87" fillId="25" borderId="0" xfId="0" applyFont="1" applyFill="1" applyBorder="1"/>
    <xf numFmtId="0" fontId="52" fillId="25" borderId="0" xfId="0" applyFont="1" applyFill="1" applyBorder="1" applyAlignment="1">
      <alignment horizontal="center"/>
    </xf>
    <xf numFmtId="0" fontId="54" fillId="25" borderId="0" xfId="29" applyFont="1" applyFill="1" applyBorder="1" applyAlignment="1">
      <alignment horizontal="center"/>
    </xf>
    <xf numFmtId="165" fontId="52" fillId="25" borderId="0" xfId="0" applyNumberFormat="1" applyFont="1" applyFill="1" applyBorder="1" applyAlignment="1">
      <alignment horizontal="center"/>
    </xf>
    <xf numFmtId="0" fontId="87" fillId="25" borderId="0" xfId="0" applyFont="1" applyFill="1" applyBorder="1" applyAlignment="1">
      <alignment horizontal="center"/>
    </xf>
    <xf numFmtId="165" fontId="54" fillId="28" borderId="11" xfId="0" applyNumberFormat="1" applyFont="1" applyFill="1" applyBorder="1" applyAlignment="1">
      <alignment horizontal="center" vertical="center"/>
    </xf>
    <xf numFmtId="165" fontId="54" fillId="28" borderId="64" xfId="0" applyNumberFormat="1" applyFont="1" applyFill="1" applyBorder="1" applyAlignment="1">
      <alignment horizontal="center" vertical="center"/>
    </xf>
    <xf numFmtId="0" fontId="54" fillId="28" borderId="65" xfId="0" applyFont="1" applyFill="1" applyBorder="1" applyAlignment="1">
      <alignment horizontal="center" vertical="center"/>
    </xf>
    <xf numFmtId="2" fontId="54" fillId="28" borderId="11" xfId="0" applyNumberFormat="1" applyFont="1" applyFill="1" applyBorder="1" applyAlignment="1">
      <alignment horizontal="center" vertical="center"/>
    </xf>
    <xf numFmtId="1" fontId="54" fillId="28" borderId="11" xfId="0" applyNumberFormat="1" applyFont="1" applyFill="1" applyBorder="1" applyAlignment="1">
      <alignment horizontal="center" vertical="center"/>
    </xf>
    <xf numFmtId="0" fontId="54" fillId="0" borderId="11" xfId="0" applyFont="1" applyFill="1" applyBorder="1" applyAlignment="1">
      <alignment horizontal="left"/>
    </xf>
    <xf numFmtId="0" fontId="47" fillId="0" borderId="11" xfId="0" applyFont="1" applyFill="1" applyBorder="1"/>
    <xf numFmtId="1" fontId="54" fillId="28" borderId="17" xfId="0" applyNumberFormat="1" applyFont="1" applyFill="1" applyBorder="1" applyAlignment="1">
      <alignment horizontal="center" vertical="center"/>
    </xf>
    <xf numFmtId="0" fontId="54" fillId="0" borderId="0" xfId="0" applyFont="1" applyFill="1" applyAlignment="1">
      <alignment horizontal="left" vertical="center" wrapText="1"/>
    </xf>
    <xf numFmtId="0" fontId="54" fillId="0" borderId="7" xfId="0" applyFont="1" applyFill="1" applyBorder="1" applyAlignment="1">
      <alignment horizontal="center" vertical="center" wrapText="1"/>
    </xf>
    <xf numFmtId="0" fontId="39" fillId="0" borderId="0" xfId="0" applyFont="1" applyFill="1" applyBorder="1" applyAlignment="1">
      <alignment horizontal="left" vertical="center" wrapText="1"/>
    </xf>
    <xf numFmtId="0" fontId="54" fillId="0" borderId="0" xfId="0" applyFont="1" applyFill="1" applyBorder="1" applyAlignment="1">
      <alignment horizontal="left" vertical="center"/>
    </xf>
    <xf numFmtId="16" fontId="39" fillId="28" borderId="11" xfId="0" applyNumberFormat="1" applyFont="1" applyFill="1" applyBorder="1" applyAlignment="1">
      <alignment horizontal="center" vertical="center" wrapText="1"/>
    </xf>
    <xf numFmtId="0" fontId="39" fillId="0" borderId="11" xfId="0" applyFont="1" applyFill="1" applyBorder="1" applyAlignment="1">
      <alignment vertical="center"/>
    </xf>
    <xf numFmtId="0" fontId="39" fillId="0" borderId="11" xfId="0" applyFont="1" applyFill="1" applyBorder="1" applyAlignment="1">
      <alignment vertical="center" wrapText="1"/>
    </xf>
    <xf numFmtId="0" fontId="39" fillId="0" borderId="11" xfId="0" applyFont="1" applyFill="1" applyBorder="1" applyAlignment="1">
      <alignment horizontal="center" vertical="center" wrapText="1"/>
    </xf>
    <xf numFmtId="0" fontId="39" fillId="0" borderId="0" xfId="0" applyFont="1" applyFill="1" applyBorder="1" applyAlignment="1">
      <alignment vertical="center" wrapText="1"/>
    </xf>
    <xf numFmtId="0" fontId="54" fillId="0" borderId="0" xfId="0" applyFont="1" applyFill="1" applyBorder="1" applyAlignment="1">
      <alignment horizontal="left" vertical="center" readingOrder="1"/>
    </xf>
    <xf numFmtId="0" fontId="54" fillId="0" borderId="43" xfId="0" applyFont="1" applyFill="1" applyBorder="1" applyAlignment="1">
      <alignment vertical="center" readingOrder="1"/>
    </xf>
    <xf numFmtId="17" fontId="39" fillId="28" borderId="11" xfId="0" applyNumberFormat="1" applyFont="1" applyFill="1" applyBorder="1" applyAlignment="1">
      <alignment horizontal="center" vertical="center" wrapText="1"/>
    </xf>
    <xf numFmtId="0" fontId="54" fillId="0" borderId="0" xfId="0" applyFont="1" applyFill="1" applyBorder="1" applyAlignment="1" applyProtection="1">
      <alignment vertical="center"/>
    </xf>
    <xf numFmtId="3" fontId="36" fillId="0" borderId="0" xfId="0" applyNumberFormat="1" applyFont="1" applyFill="1" applyBorder="1" applyAlignment="1">
      <alignment horizontal="left" vertical="center" wrapText="1"/>
    </xf>
    <xf numFmtId="0" fontId="39" fillId="24" borderId="17" xfId="0" applyFont="1" applyFill="1" applyBorder="1" applyAlignment="1">
      <alignment horizontal="center" vertical="center" wrapText="1"/>
    </xf>
    <xf numFmtId="0" fontId="39" fillId="24" borderId="18" xfId="0" applyFont="1" applyFill="1" applyBorder="1" applyAlignment="1">
      <alignment horizontal="center" vertical="center" wrapText="1"/>
    </xf>
    <xf numFmtId="0" fontId="39" fillId="24" borderId="11" xfId="0" applyFont="1" applyFill="1" applyBorder="1" applyAlignment="1">
      <alignment horizontal="center" vertical="center" wrapText="1"/>
    </xf>
    <xf numFmtId="0" fontId="99" fillId="25" borderId="0" xfId="3" applyFont="1" applyFill="1" applyAlignment="1">
      <alignment horizontal="center"/>
    </xf>
    <xf numFmtId="0" fontId="31" fillId="5" borderId="13" xfId="0" applyFont="1" applyFill="1" applyBorder="1" applyAlignment="1">
      <alignment horizontal="left" vertical="top"/>
    </xf>
    <xf numFmtId="0" fontId="31" fillId="5" borderId="14" xfId="0" applyFont="1" applyFill="1" applyBorder="1" applyAlignment="1">
      <alignment horizontal="left" vertical="top"/>
    </xf>
    <xf numFmtId="0" fontId="39" fillId="24" borderId="11" xfId="0" applyFont="1" applyFill="1" applyBorder="1" applyAlignment="1">
      <alignment horizontal="center" vertical="center"/>
    </xf>
    <xf numFmtId="0" fontId="39" fillId="3" borderId="1" xfId="0" applyFont="1" applyFill="1" applyBorder="1" applyAlignment="1">
      <alignment horizontal="left" vertical="top"/>
    </xf>
    <xf numFmtId="0" fontId="39" fillId="5" borderId="13" xfId="0" applyFont="1" applyFill="1" applyBorder="1" applyAlignment="1">
      <alignment horizontal="left" vertical="top"/>
    </xf>
    <xf numFmtId="0" fontId="39" fillId="5" borderId="14" xfId="0" applyFont="1" applyFill="1" applyBorder="1" applyAlignment="1">
      <alignment horizontal="left" vertical="top"/>
    </xf>
    <xf numFmtId="0" fontId="43" fillId="25" borderId="0" xfId="3" applyFont="1" applyFill="1" applyAlignment="1">
      <alignment horizontal="center"/>
    </xf>
    <xf numFmtId="0" fontId="39" fillId="27" borderId="11" xfId="0" applyFont="1" applyFill="1" applyBorder="1" applyAlignment="1">
      <alignment horizontal="center" vertical="center"/>
    </xf>
    <xf numFmtId="0" fontId="54" fillId="0" borderId="0" xfId="0" applyFont="1" applyFill="1" applyBorder="1" applyAlignment="1">
      <alignment horizontal="center" vertical="center" wrapText="1"/>
    </xf>
    <xf numFmtId="0" fontId="32" fillId="4" borderId="2" xfId="0" applyFont="1" applyFill="1" applyBorder="1" applyAlignment="1">
      <alignment horizontal="left" vertical="top" wrapText="1"/>
    </xf>
    <xf numFmtId="0" fontId="43" fillId="25" borderId="0" xfId="3" applyFont="1" applyFill="1" applyAlignment="1">
      <alignment horizontal="center" vertical="center"/>
    </xf>
    <xf numFmtId="0" fontId="32" fillId="0" borderId="1" xfId="0" applyFont="1" applyBorder="1" applyAlignment="1">
      <alignment horizontal="justify" vertical="center" wrapText="1"/>
    </xf>
    <xf numFmtId="0" fontId="99" fillId="25" borderId="0" xfId="3" applyFont="1" applyFill="1" applyAlignment="1">
      <alignment horizontal="center"/>
    </xf>
    <xf numFmtId="0" fontId="39" fillId="3" borderId="1" xfId="0" applyFont="1" applyFill="1" applyBorder="1" applyAlignment="1">
      <alignment horizontal="left" vertical="top"/>
    </xf>
    <xf numFmtId="0" fontId="39" fillId="5" borderId="13" xfId="0" applyFont="1" applyFill="1" applyBorder="1" applyAlignment="1">
      <alignment horizontal="left" vertical="top"/>
    </xf>
    <xf numFmtId="0" fontId="39" fillId="5" borderId="14" xfId="0" applyFont="1" applyFill="1" applyBorder="1" applyAlignment="1">
      <alignment horizontal="left" vertical="top"/>
    </xf>
    <xf numFmtId="0" fontId="43" fillId="25" borderId="0" xfId="3" applyFont="1" applyFill="1" applyAlignment="1">
      <alignment horizontal="center"/>
    </xf>
    <xf numFmtId="0" fontId="29" fillId="0" borderId="3" xfId="0" applyFont="1" applyBorder="1" applyAlignment="1">
      <alignment horizontal="left" vertical="top" wrapText="1"/>
    </xf>
    <xf numFmtId="0" fontId="39" fillId="3" borderId="13" xfId="0" applyFont="1" applyFill="1" applyBorder="1" applyAlignment="1">
      <alignment horizontal="left" vertical="top"/>
    </xf>
    <xf numFmtId="0" fontId="35" fillId="0" borderId="0" xfId="0" applyFont="1" applyAlignment="1">
      <alignment horizontal="left"/>
    </xf>
    <xf numFmtId="0" fontId="43" fillId="25" borderId="0" xfId="3" applyFont="1" applyFill="1" applyAlignment="1">
      <alignment horizontal="center" vertical="center"/>
    </xf>
    <xf numFmtId="0" fontId="39" fillId="28" borderId="18" xfId="0" applyFont="1" applyFill="1" applyBorder="1" applyAlignment="1">
      <alignment horizontal="center" vertical="center" wrapText="1"/>
    </xf>
    <xf numFmtId="0" fontId="39" fillId="28" borderId="11" xfId="0" applyFont="1" applyFill="1" applyBorder="1" applyAlignment="1">
      <alignment horizontal="center" vertical="center" wrapText="1"/>
    </xf>
    <xf numFmtId="0" fontId="39" fillId="28" borderId="17" xfId="0" applyFont="1" applyFill="1" applyBorder="1" applyAlignment="1">
      <alignment horizontal="center" vertical="center"/>
    </xf>
    <xf numFmtId="0" fontId="39" fillId="28" borderId="17" xfId="0" applyFont="1" applyFill="1" applyBorder="1" applyAlignment="1">
      <alignment horizontal="center" vertical="center" wrapText="1"/>
    </xf>
    <xf numFmtId="0" fontId="32" fillId="3" borderId="1" xfId="0" applyFont="1" applyFill="1" applyBorder="1" applyAlignment="1">
      <alignment horizontal="left" vertical="top"/>
    </xf>
    <xf numFmtId="0" fontId="32" fillId="5" borderId="13" xfId="0" applyFont="1" applyFill="1" applyBorder="1" applyAlignment="1">
      <alignment horizontal="left" vertical="top"/>
    </xf>
    <xf numFmtId="0" fontId="32" fillId="5" borderId="14" xfId="0" applyFont="1" applyFill="1" applyBorder="1" applyAlignment="1">
      <alignment horizontal="left" vertical="top"/>
    </xf>
    <xf numFmtId="0" fontId="39" fillId="28" borderId="11" xfId="0" applyFont="1" applyFill="1" applyBorder="1" applyAlignment="1">
      <alignment horizontal="center" vertical="center"/>
    </xf>
    <xf numFmtId="0" fontId="31" fillId="0" borderId="0" xfId="0" applyFont="1" applyAlignment="1">
      <alignment horizontal="left"/>
    </xf>
    <xf numFmtId="0" fontId="54" fillId="28" borderId="17" xfId="0" applyFont="1" applyFill="1" applyBorder="1" applyAlignment="1">
      <alignment horizontal="center" vertical="center"/>
    </xf>
    <xf numFmtId="0" fontId="54" fillId="28" borderId="66" xfId="0" applyFont="1" applyFill="1" applyBorder="1" applyAlignment="1">
      <alignment horizontal="center" vertical="center"/>
    </xf>
    <xf numFmtId="0" fontId="54" fillId="28" borderId="17" xfId="0" applyFont="1" applyFill="1" applyBorder="1" applyAlignment="1">
      <alignment horizontal="center"/>
    </xf>
    <xf numFmtId="0" fontId="39" fillId="28" borderId="0" xfId="0" applyFont="1" applyFill="1" applyBorder="1" applyAlignment="1">
      <alignment horizontal="center" vertical="center" wrapText="1"/>
    </xf>
    <xf numFmtId="0" fontId="47" fillId="0" borderId="0" xfId="0" applyFont="1" applyBorder="1"/>
    <xf numFmtId="0" fontId="35" fillId="0" borderId="0" xfId="0" applyFont="1" applyAlignment="1"/>
    <xf numFmtId="0" fontId="39" fillId="5" borderId="17" xfId="0" applyFont="1" applyFill="1" applyBorder="1" applyAlignment="1">
      <alignment horizontal="left" vertical="top"/>
    </xf>
    <xf numFmtId="0" fontId="29" fillId="0" borderId="1" xfId="0" applyFont="1" applyBorder="1" applyAlignment="1">
      <alignment horizontal="left" vertical="center" wrapText="1"/>
    </xf>
    <xf numFmtId="0" fontId="40" fillId="0" borderId="1" xfId="3" applyFont="1" applyFill="1" applyBorder="1" applyAlignment="1">
      <alignment horizontal="left" vertical="center" wrapText="1"/>
    </xf>
    <xf numFmtId="0" fontId="32" fillId="0" borderId="1" xfId="0" applyFont="1" applyBorder="1" applyAlignment="1">
      <alignment horizontal="justify" vertical="center" wrapText="1"/>
    </xf>
    <xf numFmtId="0" fontId="32" fillId="0" borderId="1" xfId="0" applyFont="1" applyBorder="1" applyAlignment="1">
      <alignment horizontal="justify" vertical="top" wrapText="1"/>
    </xf>
    <xf numFmtId="0" fontId="29" fillId="0" borderId="3" xfId="0" applyFont="1" applyFill="1" applyBorder="1" applyAlignment="1">
      <alignment horizontal="left" vertical="top" wrapText="1"/>
    </xf>
    <xf numFmtId="0" fontId="99" fillId="25" borderId="0" xfId="3" applyFont="1" applyFill="1" applyAlignment="1">
      <alignment horizontal="center" vertical="center"/>
    </xf>
    <xf numFmtId="0" fontId="50" fillId="0" borderId="0" xfId="0" applyFont="1" applyFill="1" applyBorder="1"/>
    <xf numFmtId="0" fontId="39" fillId="24" borderId="39" xfId="0" applyFont="1" applyFill="1" applyBorder="1" applyAlignment="1">
      <alignment horizontal="center" vertical="center" wrapText="1"/>
    </xf>
    <xf numFmtId="0" fontId="39" fillId="24" borderId="19" xfId="0" applyFont="1" applyFill="1" applyBorder="1" applyAlignment="1">
      <alignment horizontal="center" vertical="center" wrapText="1"/>
    </xf>
    <xf numFmtId="167" fontId="51" fillId="0" borderId="0" xfId="4" applyNumberFormat="1" applyFont="1" applyAlignment="1">
      <alignment horizontal="center" vertical="center"/>
    </xf>
    <xf numFmtId="167" fontId="51" fillId="0" borderId="0" xfId="5" applyNumberFormat="1" applyFont="1" applyAlignment="1">
      <alignment horizontal="center" vertical="center"/>
    </xf>
    <xf numFmtId="167" fontId="51" fillId="0" borderId="11" xfId="5" applyNumberFormat="1" applyFont="1" applyBorder="1" applyAlignment="1">
      <alignment horizontal="center" vertical="center"/>
    </xf>
    <xf numFmtId="0" fontId="85" fillId="0" borderId="0" xfId="0" applyFont="1" applyAlignment="1">
      <alignment horizontal="left" vertical="top" wrapText="1"/>
    </xf>
    <xf numFmtId="0" fontId="50" fillId="0" borderId="0" xfId="0" applyFont="1" applyFill="1"/>
    <xf numFmtId="167" fontId="51" fillId="0" borderId="0" xfId="6" applyNumberFormat="1" applyFont="1" applyAlignment="1">
      <alignment horizontal="center" vertical="center"/>
    </xf>
    <xf numFmtId="167" fontId="51" fillId="0" borderId="0" xfId="6" applyNumberFormat="1" applyFont="1" applyAlignment="1">
      <alignment horizontal="right" vertical="center"/>
    </xf>
    <xf numFmtId="167" fontId="51" fillId="0" borderId="11" xfId="6" applyNumberFormat="1" applyFont="1" applyBorder="1" applyAlignment="1">
      <alignment horizontal="center" vertical="center"/>
    </xf>
    <xf numFmtId="167" fontId="51" fillId="0" borderId="11" xfId="6" applyNumberFormat="1" applyFont="1" applyBorder="1" applyAlignment="1">
      <alignment horizontal="right" vertical="center"/>
    </xf>
    <xf numFmtId="0" fontId="32" fillId="4" borderId="0" xfId="9" applyFont="1" applyFill="1" applyBorder="1" applyAlignment="1">
      <alignment horizontal="left" vertical="center"/>
    </xf>
    <xf numFmtId="165" fontId="32" fillId="0" borderId="0" xfId="9" applyNumberFormat="1" applyFont="1" applyFill="1" applyBorder="1" applyAlignment="1">
      <alignment vertical="center"/>
    </xf>
    <xf numFmtId="0" fontId="32" fillId="4" borderId="0" xfId="9" applyFont="1" applyFill="1" applyBorder="1" applyAlignment="1">
      <alignment horizontal="left" vertical="center" wrapText="1"/>
    </xf>
    <xf numFmtId="0" fontId="32" fillId="4" borderId="11" xfId="9" applyFont="1" applyFill="1" applyBorder="1" applyAlignment="1">
      <alignment horizontal="left" vertical="center"/>
    </xf>
    <xf numFmtId="165" fontId="32" fillId="0" borderId="11" xfId="9" applyNumberFormat="1" applyFont="1" applyFill="1" applyBorder="1" applyAlignment="1">
      <alignment vertical="center"/>
    </xf>
    <xf numFmtId="0" fontId="32" fillId="4" borderId="0" xfId="9" applyFont="1" applyFill="1" applyAlignment="1">
      <alignment horizontal="left" vertical="center"/>
    </xf>
    <xf numFmtId="0" fontId="32" fillId="4" borderId="0" xfId="9" applyFont="1" applyFill="1" applyAlignment="1">
      <alignment horizontal="left" vertical="center" wrapText="1"/>
    </xf>
    <xf numFmtId="0" fontId="32" fillId="0" borderId="0" xfId="0" applyFont="1" applyBorder="1"/>
    <xf numFmtId="0" fontId="32" fillId="0" borderId="0" xfId="0" applyFont="1" applyFill="1"/>
    <xf numFmtId="227" fontId="32" fillId="0" borderId="0" xfId="107" applyNumberFormat="1" applyFont="1" applyAlignment="1">
      <alignment horizontal="right" vertical="top"/>
    </xf>
    <xf numFmtId="227" fontId="32" fillId="0" borderId="11" xfId="107" applyNumberFormat="1" applyFont="1" applyBorder="1" applyAlignment="1">
      <alignment horizontal="right" vertical="top"/>
    </xf>
    <xf numFmtId="0" fontId="32" fillId="0" borderId="11" xfId="0" applyFont="1" applyBorder="1"/>
    <xf numFmtId="0" fontId="39" fillId="0" borderId="9" xfId="0" applyFont="1" applyFill="1" applyBorder="1"/>
    <xf numFmtId="0" fontId="39" fillId="24" borderId="11" xfId="7" applyFont="1" applyFill="1" applyBorder="1" applyAlignment="1">
      <alignment horizontal="center" vertical="center" wrapText="1"/>
    </xf>
    <xf numFmtId="0" fontId="39" fillId="24" borderId="18" xfId="7" applyFont="1" applyFill="1" applyBorder="1" applyAlignment="1">
      <alignment horizontal="center" vertical="center" wrapText="1"/>
    </xf>
    <xf numFmtId="0" fontId="85" fillId="0" borderId="9" xfId="0" applyFont="1" applyFill="1" applyBorder="1" applyAlignment="1"/>
    <xf numFmtId="0" fontId="85" fillId="0" borderId="9" xfId="0" applyFont="1" applyFill="1" applyBorder="1" applyAlignment="1">
      <alignment horizontal="left" vertical="center"/>
    </xf>
    <xf numFmtId="0" fontId="31" fillId="26" borderId="1" xfId="0" applyFont="1" applyFill="1" applyBorder="1" applyAlignment="1">
      <alignment horizontal="left" vertical="top" wrapText="1"/>
    </xf>
    <xf numFmtId="0" fontId="104" fillId="0" borderId="0" xfId="3" applyFont="1" applyFill="1" applyAlignment="1"/>
    <xf numFmtId="0" fontId="50" fillId="0" borderId="0" xfId="0" applyFont="1" applyAlignment="1">
      <alignment horizontal="left" vertical="center"/>
    </xf>
    <xf numFmtId="0" fontId="85" fillId="0" borderId="0" xfId="0" applyFont="1" applyFill="1" applyBorder="1" applyAlignment="1">
      <alignment vertical="center"/>
    </xf>
    <xf numFmtId="0" fontId="39" fillId="24" borderId="18" xfId="0" applyFont="1" applyFill="1" applyBorder="1" applyAlignment="1">
      <alignment horizontal="left" vertical="center" wrapText="1"/>
    </xf>
    <xf numFmtId="0" fontId="32" fillId="0" borderId="0" xfId="0" applyFont="1" applyFill="1" applyBorder="1" applyAlignment="1">
      <alignment horizontal="center" vertical="center" wrapText="1"/>
    </xf>
    <xf numFmtId="2" fontId="32" fillId="0" borderId="0" xfId="0" applyNumberFormat="1" applyFont="1" applyFill="1" applyBorder="1" applyAlignment="1">
      <alignment horizontal="center" vertical="center" wrapText="1"/>
    </xf>
    <xf numFmtId="168" fontId="32" fillId="0" borderId="0" xfId="0" applyNumberFormat="1" applyFont="1" applyFill="1" applyBorder="1" applyAlignment="1">
      <alignment horizontal="center" vertical="center" wrapText="1"/>
    </xf>
    <xf numFmtId="168" fontId="105" fillId="0" borderId="0" xfId="0" applyNumberFormat="1" applyFont="1" applyFill="1" applyBorder="1" applyAlignment="1">
      <alignment horizontal="center" vertical="center" wrapText="1"/>
    </xf>
    <xf numFmtId="0" fontId="29" fillId="0" borderId="0" xfId="0" applyFont="1" applyFill="1" applyBorder="1" applyAlignment="1">
      <alignment horizontal="center" vertical="center" wrapText="1"/>
    </xf>
    <xf numFmtId="2" fontId="29" fillId="0" borderId="0" xfId="0" applyNumberFormat="1" applyFont="1" applyFill="1" applyBorder="1" applyAlignment="1">
      <alignment horizontal="center" vertical="center" wrapText="1"/>
    </xf>
    <xf numFmtId="168" fontId="29" fillId="0" borderId="0" xfId="0" applyNumberFormat="1" applyFont="1" applyFill="1" applyBorder="1" applyAlignment="1">
      <alignment horizontal="center" vertical="center" wrapText="1"/>
    </xf>
    <xf numFmtId="168" fontId="29" fillId="22" borderId="11" xfId="0" applyNumberFormat="1" applyFont="1" applyFill="1" applyBorder="1" applyAlignment="1">
      <alignment horizontal="center" vertical="center" wrapText="1"/>
    </xf>
    <xf numFmtId="0" fontId="106" fillId="0" borderId="0" xfId="3" applyFont="1"/>
    <xf numFmtId="0" fontId="50" fillId="0" borderId="0" xfId="0" applyFont="1" applyFill="1" applyBorder="1" applyAlignment="1">
      <alignment vertical="center"/>
    </xf>
    <xf numFmtId="0" fontId="38" fillId="0" borderId="0" xfId="0" applyFont="1" applyFill="1" applyBorder="1" applyAlignment="1">
      <alignment vertical="center"/>
    </xf>
    <xf numFmtId="0" fontId="85" fillId="0" borderId="10" xfId="0" applyFont="1" applyFill="1" applyBorder="1" applyAlignment="1">
      <alignment vertical="center"/>
    </xf>
    <xf numFmtId="167" fontId="51" fillId="0" borderId="0" xfId="10" applyNumberFormat="1" applyFont="1" applyAlignment="1">
      <alignment horizontal="right" vertical="center"/>
    </xf>
    <xf numFmtId="167" fontId="51" fillId="0" borderId="11" xfId="10" applyNumberFormat="1" applyFont="1" applyBorder="1" applyAlignment="1">
      <alignment horizontal="right" vertical="center"/>
    </xf>
    <xf numFmtId="0" fontId="32" fillId="24" borderId="0" xfId="0" applyFont="1" applyFill="1"/>
    <xf numFmtId="0" fontId="106" fillId="0" borderId="0" xfId="3" applyFont="1" applyAlignment="1">
      <alignment vertical="center"/>
    </xf>
    <xf numFmtId="0" fontId="50" fillId="0" borderId="0" xfId="0" applyFont="1" applyAlignment="1">
      <alignment vertical="center" wrapText="1"/>
    </xf>
    <xf numFmtId="0" fontId="50" fillId="0" borderId="0" xfId="0" applyFont="1" applyAlignment="1">
      <alignment horizontal="center" vertical="center"/>
    </xf>
    <xf numFmtId="0" fontId="50" fillId="0" borderId="0" xfId="0" applyFont="1" applyAlignment="1">
      <alignment horizontal="center" vertical="center" wrapText="1"/>
    </xf>
    <xf numFmtId="0" fontId="108" fillId="0" borderId="0" xfId="0" applyFont="1" applyAlignment="1">
      <alignment horizontal="left" vertical="center"/>
    </xf>
    <xf numFmtId="0" fontId="39" fillId="26" borderId="1" xfId="0" applyFont="1" applyFill="1" applyBorder="1" applyAlignment="1">
      <alignment vertical="top" wrapText="1"/>
    </xf>
    <xf numFmtId="0" fontId="85" fillId="0" borderId="10" xfId="0" applyFont="1" applyFill="1" applyBorder="1" applyAlignment="1"/>
    <xf numFmtId="0" fontId="29" fillId="0" borderId="0" xfId="0" applyFont="1" applyBorder="1" applyAlignment="1">
      <alignment horizontal="left"/>
    </xf>
    <xf numFmtId="168" fontId="29" fillId="0" borderId="0" xfId="0" applyNumberFormat="1" applyFont="1" applyBorder="1" applyAlignment="1">
      <alignment horizontal="right"/>
    </xf>
    <xf numFmtId="168" fontId="29" fillId="0" borderId="0" xfId="0" applyNumberFormat="1" applyFont="1" applyBorder="1"/>
    <xf numFmtId="169" fontId="29" fillId="0" borderId="0" xfId="0" applyNumberFormat="1" applyFont="1" applyBorder="1" applyAlignment="1">
      <alignment horizontal="center"/>
    </xf>
    <xf numFmtId="168" fontId="29" fillId="0" borderId="0" xfId="0" applyNumberFormat="1" applyFont="1" applyBorder="1" applyAlignment="1">
      <alignment horizontal="center"/>
    </xf>
    <xf numFmtId="169" fontId="29" fillId="0" borderId="0" xfId="0" applyNumberFormat="1" applyFont="1" applyBorder="1" applyAlignment="1">
      <alignment horizontal="right"/>
    </xf>
    <xf numFmtId="169" fontId="29" fillId="0" borderId="0" xfId="0" applyNumberFormat="1" applyFont="1" applyBorder="1"/>
    <xf numFmtId="168" fontId="32" fillId="0" borderId="0" xfId="0" applyNumberFormat="1" applyFont="1" applyBorder="1"/>
    <xf numFmtId="168" fontId="32" fillId="0" borderId="0" xfId="0" applyNumberFormat="1" applyFont="1" applyBorder="1" applyAlignment="1">
      <alignment horizontal="right"/>
    </xf>
    <xf numFmtId="0" fontId="32" fillId="0" borderId="0" xfId="0" applyFont="1" applyFill="1" applyBorder="1" applyAlignment="1">
      <alignment horizontal="left"/>
    </xf>
    <xf numFmtId="168" fontId="32" fillId="0" borderId="0" xfId="0" applyNumberFormat="1" applyFont="1" applyFill="1" applyBorder="1" applyAlignment="1">
      <alignment horizontal="right"/>
    </xf>
    <xf numFmtId="168" fontId="32" fillId="0" borderId="0" xfId="0" applyNumberFormat="1" applyFont="1" applyFill="1" applyBorder="1"/>
    <xf numFmtId="169" fontId="32" fillId="0" borderId="0" xfId="0" applyNumberFormat="1" applyFont="1" applyFill="1" applyBorder="1" applyAlignment="1">
      <alignment horizontal="center"/>
    </xf>
    <xf numFmtId="168" fontId="32" fillId="0" borderId="0" xfId="0" applyNumberFormat="1" applyFont="1" applyFill="1" applyBorder="1" applyAlignment="1">
      <alignment horizontal="center"/>
    </xf>
    <xf numFmtId="0" fontId="32" fillId="0" borderId="0" xfId="0" applyFont="1" applyFill="1" applyBorder="1"/>
    <xf numFmtId="169" fontId="32" fillId="0" borderId="0" xfId="0" applyNumberFormat="1" applyFont="1" applyFill="1" applyBorder="1" applyAlignment="1">
      <alignment horizontal="right"/>
    </xf>
    <xf numFmtId="169" fontId="32" fillId="0" borderId="0" xfId="0" applyNumberFormat="1" applyFont="1" applyFill="1" applyBorder="1"/>
    <xf numFmtId="0" fontId="29" fillId="0" borderId="0" xfId="0" applyFont="1" applyBorder="1" applyAlignment="1">
      <alignment horizontal="left"/>
    </xf>
    <xf numFmtId="0" fontId="29" fillId="0" borderId="0" xfId="0" applyFont="1" applyAlignment="1">
      <alignment horizontal="left"/>
    </xf>
    <xf numFmtId="0" fontId="29" fillId="0" borderId="0" xfId="0" applyFont="1" applyAlignment="1">
      <alignment horizontal="left" wrapText="1"/>
    </xf>
    <xf numFmtId="0" fontId="45" fillId="0" borderId="0" xfId="0" applyFont="1" applyFill="1"/>
    <xf numFmtId="0" fontId="31" fillId="26" borderId="1" xfId="0" applyFont="1" applyFill="1" applyBorder="1" applyAlignment="1">
      <alignment vertical="center" wrapText="1"/>
    </xf>
    <xf numFmtId="0" fontId="106" fillId="0" borderId="0" xfId="3" applyFont="1" applyAlignment="1">
      <alignment horizontal="center"/>
    </xf>
    <xf numFmtId="0" fontId="50" fillId="0" borderId="0" xfId="0" applyFont="1" applyAlignment="1">
      <alignment horizontal="center"/>
    </xf>
    <xf numFmtId="0" fontId="50" fillId="0" borderId="0" xfId="0" applyFont="1" applyAlignment="1">
      <alignment wrapText="1"/>
    </xf>
    <xf numFmtId="0" fontId="11" fillId="0" borderId="0" xfId="0" applyFont="1" applyAlignment="1">
      <alignment horizontal="center"/>
    </xf>
    <xf numFmtId="0" fontId="11" fillId="0" borderId="0" xfId="0" applyFont="1"/>
    <xf numFmtId="0" fontId="11" fillId="0" borderId="0" xfId="0" applyFont="1" applyAlignment="1">
      <alignment wrapText="1"/>
    </xf>
    <xf numFmtId="0" fontId="31" fillId="0" borderId="0" xfId="0" applyFont="1" applyBorder="1" applyAlignment="1">
      <alignment horizontal="center" vertical="top"/>
    </xf>
    <xf numFmtId="0" fontId="39" fillId="24" borderId="18" xfId="0" applyFont="1" applyFill="1" applyBorder="1" applyAlignment="1">
      <alignment horizontal="center" vertical="center"/>
    </xf>
    <xf numFmtId="0" fontId="39" fillId="24" borderId="0" xfId="0" applyFont="1" applyFill="1" applyBorder="1" applyAlignment="1">
      <alignment horizontal="center" vertical="center" wrapText="1"/>
    </xf>
    <xf numFmtId="0" fontId="32" fillId="0" borderId="0" xfId="0" applyFont="1" applyFill="1" applyBorder="1" applyAlignment="1">
      <alignment horizontal="center" vertical="center"/>
    </xf>
    <xf numFmtId="2" fontId="29" fillId="0" borderId="0" xfId="0" applyNumberFormat="1" applyFont="1" applyBorder="1" applyAlignment="1">
      <alignment horizontal="center" vertical="center"/>
    </xf>
    <xf numFmtId="2" fontId="29" fillId="0" borderId="11" xfId="0" applyNumberFormat="1" applyFont="1" applyBorder="1" applyAlignment="1">
      <alignment horizontal="center" vertical="center"/>
    </xf>
    <xf numFmtId="0" fontId="50" fillId="0" borderId="0" xfId="0" applyFont="1" applyFill="1" applyBorder="1" applyAlignment="1"/>
    <xf numFmtId="0" fontId="63" fillId="0" borderId="0" xfId="0" applyFont="1" applyFill="1" applyBorder="1" applyAlignment="1"/>
    <xf numFmtId="0" fontId="80" fillId="0" borderId="0" xfId="0" applyFont="1" applyFill="1" applyBorder="1" applyAlignment="1"/>
    <xf numFmtId="0" fontId="63" fillId="0" borderId="0" xfId="0" applyFont="1" applyFill="1"/>
    <xf numFmtId="0" fontId="63" fillId="0" borderId="0" xfId="0" applyFont="1" applyFill="1" applyBorder="1"/>
    <xf numFmtId="0" fontId="63" fillId="0" borderId="0" xfId="0" applyFont="1"/>
    <xf numFmtId="0" fontId="39" fillId="24" borderId="17" xfId="0" applyFont="1" applyFill="1" applyBorder="1" applyAlignment="1">
      <alignment horizontal="center" vertical="center"/>
    </xf>
    <xf numFmtId="2" fontId="29" fillId="0" borderId="0" xfId="2" applyNumberFormat="1" applyFont="1" applyBorder="1" applyAlignment="1">
      <alignment horizontal="center"/>
    </xf>
    <xf numFmtId="171" fontId="29" fillId="0" borderId="0" xfId="0" applyNumberFormat="1" applyFont="1" applyBorder="1" applyAlignment="1">
      <alignment horizontal="center"/>
    </xf>
    <xf numFmtId="2" fontId="29" fillId="0" borderId="0" xfId="0" applyNumberFormat="1" applyFont="1" applyBorder="1" applyAlignment="1">
      <alignment horizontal="center"/>
    </xf>
    <xf numFmtId="0" fontId="29" fillId="0" borderId="0" xfId="0" applyFont="1" applyBorder="1" applyAlignment="1">
      <alignment horizontal="center" wrapText="1"/>
    </xf>
    <xf numFmtId="2" fontId="29" fillId="0" borderId="11" xfId="2" applyNumberFormat="1" applyFont="1" applyBorder="1" applyAlignment="1">
      <alignment horizontal="center"/>
    </xf>
    <xf numFmtId="171" fontId="29" fillId="0" borderId="11" xfId="0" applyNumberFormat="1" applyFont="1" applyBorder="1" applyAlignment="1">
      <alignment horizontal="center"/>
    </xf>
    <xf numFmtId="0" fontId="49" fillId="0" borderId="0" xfId="0" applyFont="1" applyFill="1" applyAlignment="1">
      <alignment vertical="top"/>
    </xf>
    <xf numFmtId="0" fontId="85" fillId="0" borderId="9" xfId="0" applyFont="1" applyFill="1" applyBorder="1" applyAlignment="1">
      <alignment vertical="center"/>
    </xf>
    <xf numFmtId="0" fontId="80" fillId="0" borderId="7" xfId="0" applyFont="1" applyFill="1" applyBorder="1" applyAlignment="1">
      <alignment vertical="center" wrapText="1"/>
    </xf>
    <xf numFmtId="0" fontId="80" fillId="0" borderId="0" xfId="0" applyFont="1" applyFill="1" applyBorder="1" applyAlignment="1">
      <alignment vertical="center" wrapText="1"/>
    </xf>
    <xf numFmtId="49" fontId="39" fillId="27" borderId="17" xfId="0" applyNumberFormat="1" applyFont="1" applyFill="1" applyBorder="1" applyAlignment="1">
      <alignment horizontal="center" vertical="center"/>
    </xf>
    <xf numFmtId="49" fontId="39" fillId="27" borderId="17" xfId="0" applyNumberFormat="1" applyFont="1" applyFill="1" applyBorder="1" applyAlignment="1">
      <alignment horizontal="center" vertical="center" wrapText="1"/>
    </xf>
    <xf numFmtId="0" fontId="45" fillId="0" borderId="0" xfId="0" applyFont="1" applyFill="1" applyAlignment="1">
      <alignment vertical="top"/>
    </xf>
    <xf numFmtId="0" fontId="29" fillId="0" borderId="0" xfId="0" applyFont="1" applyAlignment="1">
      <alignment vertical="top" wrapText="1"/>
    </xf>
    <xf numFmtId="0" fontId="29" fillId="0" borderId="0" xfId="0" applyFont="1" applyBorder="1" applyAlignment="1">
      <alignment vertical="center" wrapText="1"/>
    </xf>
    <xf numFmtId="0" fontId="74" fillId="17" borderId="0" xfId="0" applyFont="1" applyFill="1" applyBorder="1" applyAlignment="1">
      <alignment vertical="center"/>
    </xf>
    <xf numFmtId="205" fontId="74" fillId="17" borderId="0" xfId="0" applyNumberFormat="1" applyFont="1" applyFill="1" applyBorder="1" applyAlignment="1">
      <alignment horizontal="right" vertical="center" wrapText="1"/>
    </xf>
    <xf numFmtId="0" fontId="74" fillId="11" borderId="0" xfId="0" applyFont="1" applyFill="1" applyBorder="1" applyAlignment="1">
      <alignment vertical="center"/>
    </xf>
    <xf numFmtId="10" fontId="74" fillId="0" borderId="0" xfId="0" applyNumberFormat="1" applyFont="1" applyBorder="1" applyAlignment="1">
      <alignment horizontal="right" vertical="center" wrapText="1"/>
    </xf>
    <xf numFmtId="0" fontId="74" fillId="11" borderId="11" xfId="0" applyFont="1" applyFill="1" applyBorder="1" applyAlignment="1">
      <alignment vertical="center"/>
    </xf>
    <xf numFmtId="10" fontId="74" fillId="0" borderId="11" xfId="0" applyNumberFormat="1" applyFont="1" applyBorder="1" applyAlignment="1">
      <alignment horizontal="right" vertical="center" wrapText="1"/>
    </xf>
    <xf numFmtId="0" fontId="29" fillId="0" borderId="11" xfId="0" applyFont="1" applyBorder="1" applyAlignment="1">
      <alignment horizontal="right" vertical="center"/>
    </xf>
    <xf numFmtId="0" fontId="39" fillId="27" borderId="17" xfId="0" applyFont="1" applyFill="1" applyBorder="1" applyAlignment="1">
      <alignment horizontal="center" vertical="center"/>
    </xf>
    <xf numFmtId="0" fontId="39" fillId="27" borderId="17" xfId="0" applyFont="1" applyFill="1" applyBorder="1" applyAlignment="1">
      <alignment horizontal="center" vertical="center" wrapText="1"/>
    </xf>
    <xf numFmtId="0" fontId="29" fillId="0" borderId="0" xfId="0" applyFont="1" applyAlignment="1">
      <alignment horizontal="right" vertical="center"/>
    </xf>
    <xf numFmtId="2" fontId="29" fillId="0" borderId="11" xfId="0" applyNumberFormat="1" applyFont="1" applyBorder="1" applyAlignment="1">
      <alignment horizontal="right" vertical="center"/>
    </xf>
    <xf numFmtId="0" fontId="110" fillId="0" borderId="0" xfId="0" applyFont="1" applyAlignment="1">
      <alignment vertical="center"/>
    </xf>
    <xf numFmtId="0" fontId="39" fillId="27" borderId="17" xfId="0" applyFont="1" applyFill="1" applyBorder="1" applyAlignment="1">
      <alignment vertical="center"/>
    </xf>
    <xf numFmtId="0" fontId="32" fillId="0" borderId="0" xfId="0" applyFont="1" applyFill="1" applyBorder="1" applyAlignment="1">
      <alignment horizontal="left" vertical="center"/>
    </xf>
    <xf numFmtId="0" fontId="74" fillId="11" borderId="0" xfId="0" applyFont="1" applyFill="1" applyAlignment="1">
      <alignment vertical="center"/>
    </xf>
    <xf numFmtId="0" fontId="74" fillId="11" borderId="0" xfId="0" applyFont="1" applyFill="1" applyAlignment="1">
      <alignment horizontal="center" vertical="center"/>
    </xf>
    <xf numFmtId="2" fontId="74" fillId="11" borderId="0" xfId="0" applyNumberFormat="1" applyFont="1" applyFill="1" applyAlignment="1">
      <alignment horizontal="center" vertical="center"/>
    </xf>
    <xf numFmtId="0" fontId="74" fillId="11" borderId="11" xfId="0" applyFont="1" applyFill="1" applyBorder="1" applyAlignment="1">
      <alignment horizontal="center" vertical="center"/>
    </xf>
    <xf numFmtId="165" fontId="74" fillId="11" borderId="0" xfId="0" applyNumberFormat="1" applyFont="1" applyFill="1" applyAlignment="1">
      <alignment horizontal="right" vertical="center"/>
    </xf>
    <xf numFmtId="0" fontId="74" fillId="11" borderId="11" xfId="0" applyFont="1" applyFill="1" applyBorder="1" applyAlignment="1">
      <alignment horizontal="right" vertical="center"/>
    </xf>
    <xf numFmtId="0" fontId="74" fillId="11" borderId="0" xfId="0" applyFont="1" applyFill="1" applyAlignment="1">
      <alignment vertical="center" wrapText="1"/>
    </xf>
    <xf numFmtId="0" fontId="74" fillId="11" borderId="0" xfId="0" applyFont="1" applyFill="1" applyAlignment="1">
      <alignment horizontal="right" vertical="center"/>
    </xf>
    <xf numFmtId="0" fontId="74" fillId="11" borderId="11" xfId="0" applyFont="1" applyFill="1" applyBorder="1" applyAlignment="1">
      <alignment vertical="center" wrapText="1"/>
    </xf>
    <xf numFmtId="0" fontId="29" fillId="0" borderId="18" xfId="0" applyFont="1" applyBorder="1" applyAlignment="1"/>
    <xf numFmtId="0" fontId="85" fillId="0" borderId="0" xfId="0" applyFont="1" applyFill="1" applyBorder="1" applyAlignment="1">
      <alignment horizontal="center" vertical="center"/>
    </xf>
    <xf numFmtId="0" fontId="74" fillId="0" borderId="0" xfId="0" applyFont="1" applyBorder="1" applyAlignment="1">
      <alignment horizontal="center" vertical="center" wrapText="1"/>
    </xf>
    <xf numFmtId="0" fontId="74" fillId="0" borderId="11" xfId="0" applyFont="1" applyBorder="1" applyAlignment="1">
      <alignment horizontal="center" vertical="center" wrapText="1"/>
    </xf>
    <xf numFmtId="0" fontId="29" fillId="0" borderId="18" xfId="0" applyFont="1" applyBorder="1" applyAlignment="1">
      <alignment horizontal="center" vertical="center"/>
    </xf>
    <xf numFmtId="0" fontId="39" fillId="0" borderId="0" xfId="0" applyFont="1" applyFill="1" applyBorder="1" applyAlignment="1">
      <alignment horizontal="center" vertical="center"/>
    </xf>
    <xf numFmtId="2" fontId="74" fillId="17" borderId="0" xfId="0" applyNumberFormat="1" applyFont="1" applyFill="1" applyBorder="1" applyAlignment="1">
      <alignment horizontal="center" vertical="center"/>
    </xf>
    <xf numFmtId="0" fontId="74" fillId="0" borderId="0" xfId="0" applyFont="1" applyBorder="1" applyAlignment="1">
      <alignment horizontal="center" vertical="center"/>
    </xf>
    <xf numFmtId="0" fontId="74" fillId="0" borderId="11" xfId="0" applyFont="1" applyBorder="1" applyAlignment="1">
      <alignment horizontal="center" vertical="center"/>
    </xf>
    <xf numFmtId="0" fontId="35" fillId="0" borderId="0" xfId="0" applyFont="1" applyBorder="1" applyAlignment="1">
      <alignment horizontal="center" vertical="center" wrapText="1"/>
    </xf>
    <xf numFmtId="0" fontId="28" fillId="0" borderId="0" xfId="0" applyFont="1" applyFill="1" applyBorder="1" applyAlignment="1">
      <alignment vertical="top"/>
    </xf>
    <xf numFmtId="0" fontId="28" fillId="0" borderId="40" xfId="0" applyFont="1" applyFill="1" applyBorder="1" applyAlignment="1">
      <alignment vertical="top"/>
    </xf>
    <xf numFmtId="0" fontId="28" fillId="0" borderId="0" xfId="0" applyFont="1" applyFill="1" applyBorder="1" applyAlignment="1">
      <alignment vertical="top" wrapText="1"/>
    </xf>
    <xf numFmtId="0" fontId="28" fillId="0" borderId="40" xfId="0" applyFont="1" applyFill="1" applyBorder="1" applyAlignment="1">
      <alignment vertical="top" wrapText="1"/>
    </xf>
    <xf numFmtId="0" fontId="28" fillId="0" borderId="7" xfId="0" applyFont="1" applyFill="1" applyBorder="1" applyAlignment="1">
      <alignment vertical="top" wrapText="1"/>
    </xf>
    <xf numFmtId="0" fontId="39" fillId="0" borderId="10" xfId="0" applyFont="1" applyFill="1" applyBorder="1" applyAlignment="1">
      <alignment vertical="top"/>
    </xf>
    <xf numFmtId="0" fontId="39" fillId="0" borderId="0" xfId="0" applyFont="1" applyFill="1" applyBorder="1" applyAlignment="1">
      <alignment vertical="top"/>
    </xf>
    <xf numFmtId="49" fontId="39" fillId="27" borderId="0" xfId="0" quotePrefix="1" applyNumberFormat="1" applyFont="1" applyFill="1" applyBorder="1" applyAlignment="1">
      <alignment horizontal="center" vertical="center"/>
    </xf>
    <xf numFmtId="49" fontId="39" fillId="27" borderId="0" xfId="0" applyNumberFormat="1" applyFont="1" applyFill="1" applyBorder="1" applyAlignment="1">
      <alignment horizontal="center" vertical="center"/>
    </xf>
    <xf numFmtId="0" fontId="39" fillId="27" borderId="11" xfId="0" applyFont="1" applyFill="1" applyBorder="1" applyAlignment="1">
      <alignment horizontal="left" vertical="center"/>
    </xf>
    <xf numFmtId="0" fontId="39" fillId="0" borderId="0" xfId="0" applyFont="1" applyFill="1" applyBorder="1" applyAlignment="1">
      <alignment horizontal="center" vertical="center" wrapText="1"/>
    </xf>
    <xf numFmtId="167" fontId="32" fillId="0" borderId="0" xfId="0" applyNumberFormat="1" applyFont="1" applyFill="1" applyAlignment="1">
      <alignment horizontal="center" vertical="center"/>
    </xf>
    <xf numFmtId="167" fontId="32" fillId="0" borderId="0" xfId="0" applyNumberFormat="1" applyFont="1" applyFill="1" applyBorder="1" applyAlignment="1">
      <alignment horizontal="center" vertical="center"/>
    </xf>
    <xf numFmtId="0" fontId="32" fillId="0" borderId="0" xfId="0" applyFont="1" applyFill="1" applyBorder="1" applyAlignment="1">
      <alignment horizontal="left" vertical="center" wrapText="1"/>
    </xf>
    <xf numFmtId="207" fontId="32" fillId="0" borderId="0" xfId="0" applyNumberFormat="1" applyFont="1" applyFill="1" applyBorder="1" applyAlignment="1">
      <alignment horizontal="center" vertical="center"/>
    </xf>
    <xf numFmtId="206" fontId="32" fillId="0" borderId="0" xfId="0" applyNumberFormat="1" applyFont="1" applyFill="1" applyAlignment="1">
      <alignment horizontal="center" vertical="center"/>
    </xf>
    <xf numFmtId="206" fontId="32" fillId="0" borderId="0" xfId="0" applyNumberFormat="1" applyFont="1" applyFill="1" applyBorder="1" applyAlignment="1">
      <alignment horizontal="center" vertical="center"/>
    </xf>
    <xf numFmtId="207" fontId="32" fillId="0" borderId="0" xfId="0" applyNumberFormat="1" applyFont="1" applyFill="1" applyAlignment="1">
      <alignment horizontal="center" vertical="center"/>
    </xf>
    <xf numFmtId="167" fontId="32" fillId="0" borderId="11" xfId="0" applyNumberFormat="1" applyFont="1" applyFill="1" applyBorder="1" applyAlignment="1">
      <alignment horizontal="center" vertical="center"/>
    </xf>
    <xf numFmtId="207" fontId="32" fillId="0" borderId="11" xfId="0" applyNumberFormat="1" applyFont="1" applyFill="1" applyBorder="1" applyAlignment="1">
      <alignment horizontal="center" vertical="center"/>
    </xf>
    <xf numFmtId="0" fontId="85" fillId="0" borderId="10" xfId="0" applyFont="1" applyFill="1" applyBorder="1" applyAlignment="1">
      <alignment vertical="top"/>
    </xf>
    <xf numFmtId="0" fontId="85" fillId="0" borderId="6" xfId="0" applyFont="1" applyFill="1" applyBorder="1" applyAlignment="1">
      <alignment vertical="top"/>
    </xf>
    <xf numFmtId="0" fontId="85" fillId="0" borderId="7" xfId="0" applyFont="1" applyFill="1" applyBorder="1" applyAlignment="1">
      <alignment vertical="top"/>
    </xf>
    <xf numFmtId="0" fontId="85" fillId="0" borderId="9" xfId="0" applyFont="1" applyFill="1" applyBorder="1" applyAlignment="1">
      <alignment vertical="top"/>
    </xf>
    <xf numFmtId="0" fontId="39" fillId="27" borderId="18" xfId="0" applyFont="1" applyFill="1" applyBorder="1" applyAlignment="1">
      <alignment horizontal="center"/>
    </xf>
    <xf numFmtId="0" fontId="39" fillId="27" borderId="11" xfId="0" applyFont="1" applyFill="1" applyBorder="1" applyAlignment="1">
      <alignment horizontal="center"/>
    </xf>
    <xf numFmtId="0" fontId="39" fillId="27" borderId="11" xfId="0" applyFont="1" applyFill="1" applyBorder="1" applyAlignment="1">
      <alignment horizontal="center" vertical="center" wrapText="1"/>
    </xf>
    <xf numFmtId="0" fontId="39" fillId="0" borderId="0" xfId="0" applyFont="1" applyBorder="1" applyAlignment="1">
      <alignment horizontal="left" vertical="center"/>
    </xf>
    <xf numFmtId="0" fontId="32" fillId="0" borderId="0" xfId="0" applyFont="1" applyBorder="1" applyAlignment="1">
      <alignment horizontal="left" vertical="center" indent="1"/>
    </xf>
    <xf numFmtId="0" fontId="32" fillId="0" borderId="0" xfId="0" quotePrefix="1" applyFont="1" applyBorder="1" applyAlignment="1">
      <alignment horizontal="left" vertical="center" indent="1"/>
    </xf>
    <xf numFmtId="17" fontId="32" fillId="0" borderId="0" xfId="0" quotePrefix="1" applyNumberFormat="1" applyFont="1" applyBorder="1" applyAlignment="1">
      <alignment horizontal="left" vertical="center" indent="1"/>
    </xf>
    <xf numFmtId="0" fontId="29" fillId="26" borderId="1" xfId="0" applyFont="1" applyFill="1" applyBorder="1" applyAlignment="1">
      <alignment vertical="top" wrapText="1"/>
    </xf>
    <xf numFmtId="0" fontId="109" fillId="25" borderId="0" xfId="0" applyFont="1" applyFill="1"/>
    <xf numFmtId="0" fontId="50" fillId="0" borderId="0" xfId="0" applyFont="1" applyFill="1" applyBorder="1" applyAlignment="1">
      <alignment horizontal="left" vertical="center"/>
    </xf>
    <xf numFmtId="0" fontId="38" fillId="0" borderId="0" xfId="0" applyFont="1" applyFill="1" applyBorder="1" applyAlignment="1">
      <alignment horizontal="left" vertical="center"/>
    </xf>
    <xf numFmtId="0" fontId="50" fillId="0" borderId="0" xfId="0" applyFont="1" applyFill="1" applyAlignment="1">
      <alignment horizontal="left" vertical="center"/>
    </xf>
    <xf numFmtId="0" fontId="63" fillId="0" borderId="0" xfId="0" applyFont="1" applyFill="1" applyBorder="1" applyAlignment="1">
      <alignment vertical="top" wrapText="1"/>
    </xf>
    <xf numFmtId="0" fontId="39" fillId="27" borderId="0" xfId="0" applyFont="1" applyFill="1" applyBorder="1" applyAlignment="1">
      <alignment horizontal="center" vertical="center"/>
    </xf>
    <xf numFmtId="0" fontId="39" fillId="27" borderId="0" xfId="0" applyFont="1" applyFill="1" applyBorder="1" applyAlignment="1">
      <alignment horizontal="center" vertical="center" wrapText="1"/>
    </xf>
    <xf numFmtId="0" fontId="32" fillId="4" borderId="0" xfId="11" applyFont="1" applyFill="1" applyBorder="1" applyAlignment="1">
      <alignment horizontal="center" vertical="center" wrapText="1"/>
    </xf>
    <xf numFmtId="1" fontId="29" fillId="0" borderId="0" xfId="0" applyNumberFormat="1" applyFont="1" applyAlignment="1">
      <alignment horizontal="center" vertical="center"/>
    </xf>
    <xf numFmtId="170" fontId="29" fillId="0" borderId="0" xfId="0" applyNumberFormat="1" applyFont="1" applyBorder="1" applyAlignment="1">
      <alignment horizontal="center" vertical="center"/>
    </xf>
    <xf numFmtId="1" fontId="29" fillId="0" borderId="0" xfId="0" applyNumberFormat="1" applyFont="1" applyBorder="1" applyAlignment="1">
      <alignment horizontal="center" vertical="center"/>
    </xf>
    <xf numFmtId="1" fontId="29" fillId="0" borderId="0" xfId="0" applyNumberFormat="1" applyFont="1" applyFill="1" applyBorder="1" applyAlignment="1">
      <alignment horizontal="center" vertical="center"/>
    </xf>
    <xf numFmtId="170" fontId="29" fillId="0" borderId="0" xfId="0" applyNumberFormat="1" applyFont="1" applyFill="1" applyBorder="1" applyAlignment="1">
      <alignment horizontal="center" vertical="center"/>
    </xf>
    <xf numFmtId="0" fontId="32" fillId="4" borderId="0" xfId="11" applyFont="1" applyFill="1" applyAlignment="1">
      <alignment horizontal="center" vertical="center" wrapText="1"/>
    </xf>
    <xf numFmtId="170" fontId="29" fillId="0" borderId="0" xfId="0" applyNumberFormat="1" applyFont="1" applyAlignment="1">
      <alignment horizontal="center" vertical="center"/>
    </xf>
    <xf numFmtId="0" fontId="39" fillId="4" borderId="24" xfId="11" applyFont="1" applyFill="1" applyBorder="1" applyAlignment="1">
      <alignment horizontal="right" vertical="top" wrapText="1"/>
    </xf>
    <xf numFmtId="0" fontId="29" fillId="0" borderId="0" xfId="0" applyFont="1" applyAlignment="1">
      <alignment horizontal="right" vertical="top"/>
    </xf>
    <xf numFmtId="1" fontId="31" fillId="7" borderId="0" xfId="0" applyNumberFormat="1" applyFont="1" applyFill="1" applyAlignment="1">
      <alignment horizontal="right" vertical="top"/>
    </xf>
    <xf numFmtId="0" fontId="50" fillId="0" borderId="0" xfId="0" applyFont="1" applyAlignment="1">
      <alignment horizontal="center" wrapText="1"/>
    </xf>
    <xf numFmtId="0" fontId="50" fillId="0" borderId="0" xfId="0" applyFont="1" applyBorder="1" applyAlignment="1"/>
    <xf numFmtId="0" fontId="38" fillId="0" borderId="0" xfId="0" applyFont="1" applyAlignment="1">
      <alignment vertical="top"/>
    </xf>
    <xf numFmtId="172" fontId="29" fillId="0" borderId="11" xfId="0" applyNumberFormat="1" applyFont="1" applyBorder="1" applyAlignment="1">
      <alignment horizontal="center" vertical="center"/>
    </xf>
    <xf numFmtId="171" fontId="29" fillId="0" borderId="11" xfId="0" applyNumberFormat="1" applyFont="1" applyBorder="1" applyAlignment="1">
      <alignment horizontal="center" vertical="center"/>
    </xf>
    <xf numFmtId="0" fontId="38" fillId="0" borderId="0" xfId="0" applyFont="1" applyBorder="1" applyAlignment="1">
      <alignment horizontal="center" vertical="center" wrapText="1"/>
    </xf>
    <xf numFmtId="0" fontId="99" fillId="25" borderId="0" xfId="3" applyFont="1" applyFill="1" applyAlignment="1">
      <alignment horizontal="center" vertical="center"/>
    </xf>
    <xf numFmtId="0" fontId="50" fillId="0" borderId="0" xfId="0" applyFont="1" applyBorder="1" applyAlignment="1">
      <alignment horizontal="center" vertical="center" wrapText="1"/>
    </xf>
    <xf numFmtId="0" fontId="32" fillId="0" borderId="1" xfId="0" applyFont="1" applyBorder="1" applyAlignment="1">
      <alignment horizontal="justify" vertical="center" wrapText="1"/>
    </xf>
    <xf numFmtId="0" fontId="38" fillId="0" borderId="0" xfId="0" applyFont="1" applyFill="1" applyAlignment="1">
      <alignment horizontal="left" vertical="center"/>
    </xf>
    <xf numFmtId="0" fontId="29" fillId="0" borderId="12" xfId="0" applyFont="1" applyBorder="1" applyAlignment="1">
      <alignment horizontal="center" vertical="center"/>
    </xf>
    <xf numFmtId="0" fontId="29" fillId="0" borderId="0" xfId="0" applyFont="1" applyBorder="1" applyAlignment="1">
      <alignment horizontal="center" vertical="top"/>
    </xf>
    <xf numFmtId="0" fontId="63" fillId="0" borderId="0" xfId="0" applyFont="1" applyAlignment="1">
      <alignment wrapText="1"/>
    </xf>
    <xf numFmtId="0" fontId="50" fillId="0" borderId="0" xfId="0" applyFont="1" applyBorder="1" applyAlignment="1">
      <alignment vertical="center" wrapText="1"/>
    </xf>
    <xf numFmtId="165" fontId="29" fillId="0" borderId="0" xfId="0" applyNumberFormat="1" applyFont="1" applyBorder="1" applyAlignment="1">
      <alignment horizontal="center"/>
    </xf>
    <xf numFmtId="0" fontId="99" fillId="25" borderId="0" xfId="3" applyFont="1" applyFill="1" applyAlignment="1">
      <alignment horizontal="center" vertical="top"/>
    </xf>
    <xf numFmtId="0" fontId="63" fillId="0" borderId="0" xfId="0" applyFont="1" applyAlignment="1">
      <alignment vertical="top" wrapText="1"/>
    </xf>
    <xf numFmtId="0" fontId="50" fillId="0" borderId="0" xfId="0" applyFont="1" applyAlignment="1">
      <alignment vertical="top"/>
    </xf>
    <xf numFmtId="0" fontId="50" fillId="0" borderId="0" xfId="0" applyFont="1" applyBorder="1" applyAlignment="1">
      <alignment vertical="top" wrapText="1"/>
    </xf>
    <xf numFmtId="0" fontId="50" fillId="0" borderId="0" xfId="0" applyFont="1" applyAlignment="1"/>
    <xf numFmtId="0" fontId="50" fillId="0" borderId="0" xfId="0" applyFont="1" applyFill="1" applyBorder="1" applyAlignment="1">
      <alignment horizontal="left" vertical="top" wrapText="1"/>
    </xf>
    <xf numFmtId="0" fontId="50" fillId="0" borderId="0" xfId="0" applyFont="1" applyBorder="1" applyAlignment="1">
      <alignment wrapText="1"/>
    </xf>
    <xf numFmtId="0" fontId="39" fillId="28" borderId="18" xfId="0" applyFont="1" applyFill="1" applyBorder="1" applyAlignment="1">
      <alignment horizontal="left" vertical="center"/>
    </xf>
    <xf numFmtId="0" fontId="39" fillId="28" borderId="0" xfId="0" applyFont="1" applyFill="1" applyBorder="1" applyAlignment="1">
      <alignment horizontal="center" vertical="center"/>
    </xf>
    <xf numFmtId="0" fontId="29" fillId="0" borderId="0" xfId="0" applyFont="1" applyFill="1" applyBorder="1" applyAlignment="1">
      <alignment horizontal="left"/>
    </xf>
    <xf numFmtId="0" fontId="32" fillId="0" borderId="0" xfId="0" applyFont="1" applyBorder="1" applyAlignment="1">
      <alignment horizontal="center"/>
    </xf>
    <xf numFmtId="165" fontId="32" fillId="0" borderId="0" xfId="0" applyNumberFormat="1" applyFont="1" applyBorder="1" applyAlignment="1">
      <alignment horizontal="center"/>
    </xf>
    <xf numFmtId="165" fontId="29" fillId="4" borderId="0" xfId="0" applyNumberFormat="1" applyFont="1" applyFill="1" applyBorder="1" applyAlignment="1">
      <alignment horizontal="center"/>
    </xf>
    <xf numFmtId="0" fontId="32" fillId="0" borderId="11" xfId="0" applyFont="1" applyBorder="1" applyAlignment="1">
      <alignment horizontal="center"/>
    </xf>
    <xf numFmtId="0" fontId="38" fillId="0" borderId="0" xfId="0" applyFont="1" applyAlignment="1">
      <alignment horizontal="left"/>
    </xf>
    <xf numFmtId="0" fontId="38" fillId="0" borderId="0" xfId="0" applyFont="1" applyAlignment="1"/>
    <xf numFmtId="0" fontId="38" fillId="0" borderId="0" xfId="0" applyFont="1" applyFill="1" applyAlignment="1">
      <alignment vertical="center"/>
    </xf>
    <xf numFmtId="0" fontId="50" fillId="0" borderId="0" xfId="0" applyFont="1" applyFill="1" applyAlignment="1">
      <alignment vertical="top"/>
    </xf>
    <xf numFmtId="0" fontId="38" fillId="0" borderId="0" xfId="0" applyFont="1" applyAlignment="1">
      <alignment horizontal="left" vertical="top"/>
    </xf>
    <xf numFmtId="0" fontId="29" fillId="0" borderId="0" xfId="0" applyFont="1" applyAlignment="1">
      <alignment horizontal="center" wrapText="1"/>
    </xf>
    <xf numFmtId="165" fontId="29" fillId="4" borderId="0" xfId="2" applyNumberFormat="1" applyFont="1" applyFill="1" applyAlignment="1">
      <alignment horizontal="center"/>
    </xf>
    <xf numFmtId="0" fontId="29" fillId="0" borderId="18" xfId="0" applyFont="1" applyBorder="1" applyAlignment="1">
      <alignment vertical="center"/>
    </xf>
    <xf numFmtId="0" fontId="80" fillId="0" borderId="5" xfId="0" applyFont="1" applyFill="1" applyBorder="1" applyAlignment="1">
      <alignment horizontal="left" vertical="center" wrapText="1"/>
    </xf>
    <xf numFmtId="0" fontId="85" fillId="0" borderId="10" xfId="0" applyFont="1" applyFill="1" applyBorder="1" applyAlignment="1">
      <alignment horizontal="left" vertical="center"/>
    </xf>
    <xf numFmtId="0" fontId="85" fillId="0" borderId="10" xfId="0" applyFont="1" applyFill="1" applyBorder="1" applyAlignment="1">
      <alignment horizontal="left" vertical="center" wrapText="1"/>
    </xf>
    <xf numFmtId="0" fontId="85" fillId="0" borderId="0" xfId="0" applyFont="1" applyFill="1" applyAlignment="1">
      <alignment horizontal="left" vertical="center"/>
    </xf>
    <xf numFmtId="0" fontId="85" fillId="0" borderId="0" xfId="0" applyFont="1" applyFill="1" applyAlignment="1">
      <alignment horizontal="left" vertical="center" wrapText="1"/>
    </xf>
    <xf numFmtId="0" fontId="29" fillId="0" borderId="18" xfId="0" applyFont="1" applyBorder="1" applyAlignment="1">
      <alignment vertical="top"/>
    </xf>
    <xf numFmtId="0" fontId="32" fillId="0" borderId="0" xfId="0" applyFont="1" applyAlignment="1">
      <alignment horizontal="left"/>
    </xf>
    <xf numFmtId="0" fontId="32" fillId="0" borderId="0" xfId="0" applyFont="1" applyAlignment="1">
      <alignment horizontal="right"/>
    </xf>
    <xf numFmtId="0" fontId="32" fillId="0" borderId="0" xfId="0" applyFont="1" applyAlignment="1">
      <alignment horizontal="left" wrapText="1"/>
    </xf>
    <xf numFmtId="0" fontId="32" fillId="0" borderId="0" xfId="0" applyFont="1" applyAlignment="1">
      <alignment horizontal="left" vertical="center"/>
    </xf>
    <xf numFmtId="165" fontId="32" fillId="0" borderId="0" xfId="0" applyNumberFormat="1" applyFont="1" applyAlignment="1">
      <alignment horizontal="right" vertical="center"/>
    </xf>
    <xf numFmtId="2" fontId="32" fillId="0" borderId="0" xfId="0" applyNumberFormat="1" applyFont="1" applyAlignment="1">
      <alignment horizontal="right" vertical="center"/>
    </xf>
    <xf numFmtId="0" fontId="32" fillId="0" borderId="0" xfId="0" applyFont="1" applyBorder="1" applyAlignment="1">
      <alignment horizontal="left" vertical="center" wrapText="1"/>
    </xf>
    <xf numFmtId="0" fontId="32" fillId="0" borderId="11" xfId="0" applyFont="1" applyBorder="1" applyAlignment="1">
      <alignment horizontal="left" vertical="center" wrapText="1"/>
    </xf>
    <xf numFmtId="0" fontId="32" fillId="0" borderId="0" xfId="0" applyFont="1" applyAlignment="1">
      <alignment horizontal="center"/>
    </xf>
    <xf numFmtId="165" fontId="32" fillId="0" borderId="0" xfId="0" applyNumberFormat="1" applyFont="1" applyAlignment="1">
      <alignment horizontal="center" vertical="center"/>
    </xf>
    <xf numFmtId="2" fontId="32" fillId="0" borderId="0" xfId="0" applyNumberFormat="1" applyFont="1" applyAlignment="1">
      <alignment horizontal="center" vertical="center"/>
    </xf>
    <xf numFmtId="0" fontId="32" fillId="0" borderId="0" xfId="0" applyFont="1" applyAlignment="1">
      <alignment horizontal="center" vertical="center"/>
    </xf>
    <xf numFmtId="205" fontId="32" fillId="0" borderId="0" xfId="0" applyNumberFormat="1" applyFont="1" applyAlignment="1">
      <alignment horizontal="center" vertical="center"/>
    </xf>
    <xf numFmtId="205" fontId="32" fillId="0" borderId="11" xfId="0" applyNumberFormat="1" applyFont="1" applyBorder="1" applyAlignment="1">
      <alignment horizontal="center" vertical="center"/>
    </xf>
    <xf numFmtId="0" fontId="85" fillId="0" borderId="11" xfId="0" applyFont="1" applyFill="1" applyBorder="1" applyAlignment="1"/>
    <xf numFmtId="181" fontId="32" fillId="0" borderId="0" xfId="35" applyNumberFormat="1" applyFont="1" applyAlignment="1">
      <alignment horizontal="center" vertical="center"/>
    </xf>
    <xf numFmtId="181" fontId="32" fillId="0" borderId="0" xfId="0" applyNumberFormat="1" applyFont="1" applyAlignment="1">
      <alignment horizontal="center"/>
    </xf>
    <xf numFmtId="181" fontId="32" fillId="0" borderId="0" xfId="0" applyNumberFormat="1" applyFont="1" applyBorder="1" applyAlignment="1">
      <alignment horizontal="center"/>
    </xf>
    <xf numFmtId="181" fontId="32" fillId="0" borderId="11" xfId="0" applyNumberFormat="1" applyFont="1" applyBorder="1" applyAlignment="1">
      <alignment horizontal="center"/>
    </xf>
    <xf numFmtId="0" fontId="39" fillId="26" borderId="1" xfId="0" applyFont="1" applyFill="1" applyBorder="1" applyAlignment="1">
      <alignment vertical="top"/>
    </xf>
    <xf numFmtId="0" fontId="31" fillId="26" borderId="21" xfId="0" applyFont="1" applyFill="1" applyBorder="1" applyAlignment="1">
      <alignment horizontal="left" vertical="top"/>
    </xf>
    <xf numFmtId="2" fontId="29" fillId="4" borderId="0" xfId="0" applyNumberFormat="1" applyFont="1" applyFill="1" applyAlignment="1" applyProtection="1">
      <alignment horizontal="right"/>
      <protection hidden="1"/>
    </xf>
    <xf numFmtId="2" fontId="29" fillId="0" borderId="0" xfId="0" applyNumberFormat="1" applyFont="1" applyBorder="1"/>
    <xf numFmtId="2" fontId="29" fillId="0" borderId="11" xfId="0" applyNumberFormat="1" applyFont="1" applyBorder="1"/>
    <xf numFmtId="0" fontId="50" fillId="0" borderId="0" xfId="0" applyFont="1" applyFill="1" applyAlignment="1">
      <alignment horizontal="center"/>
    </xf>
    <xf numFmtId="0" fontId="50" fillId="0" borderId="0" xfId="0" applyFont="1" applyFill="1" applyAlignment="1">
      <alignment horizontal="center" wrapText="1"/>
    </xf>
    <xf numFmtId="0" fontId="31" fillId="0" borderId="12" xfId="0" applyFont="1" applyBorder="1" applyAlignment="1">
      <alignment horizontal="center" vertical="top"/>
    </xf>
    <xf numFmtId="0" fontId="29" fillId="4" borderId="0" xfId="0" applyFont="1" applyFill="1" applyAlignment="1">
      <alignment vertical="top"/>
    </xf>
    <xf numFmtId="0" fontId="31" fillId="26" borderId="21" xfId="0" applyFont="1" applyFill="1" applyBorder="1" applyAlignment="1">
      <alignment vertical="top" wrapText="1"/>
    </xf>
    <xf numFmtId="0" fontId="29" fillId="0" borderId="0" xfId="0" applyFont="1" applyFill="1" applyAlignment="1">
      <alignment vertical="top"/>
    </xf>
    <xf numFmtId="0" fontId="31" fillId="26" borderId="1" xfId="0" applyFont="1" applyFill="1" applyBorder="1" applyAlignment="1">
      <alignment horizontal="left" vertical="top"/>
    </xf>
    <xf numFmtId="0" fontId="63" fillId="0" borderId="0" xfId="0" applyFont="1" applyFill="1" applyAlignment="1">
      <alignment horizontal="center" vertical="center" wrapText="1"/>
    </xf>
    <xf numFmtId="0" fontId="85" fillId="0" borderId="0" xfId="0" applyFont="1" applyFill="1" applyBorder="1" applyAlignment="1">
      <alignment horizontal="left" vertical="center"/>
    </xf>
    <xf numFmtId="0" fontId="85" fillId="0" borderId="0" xfId="0" applyFont="1" applyFill="1" applyBorder="1" applyAlignment="1">
      <alignment horizontal="left" vertical="center" wrapText="1"/>
    </xf>
    <xf numFmtId="0" fontId="29" fillId="0" borderId="0" xfId="0" applyFont="1" applyBorder="1" applyAlignment="1">
      <alignment horizontal="left" vertical="center" wrapText="1"/>
    </xf>
    <xf numFmtId="2" fontId="29" fillId="0" borderId="0" xfId="2" applyNumberFormat="1" applyFont="1" applyFill="1" applyBorder="1" applyAlignment="1">
      <alignment horizontal="right" vertical="center"/>
    </xf>
    <xf numFmtId="0" fontId="29" fillId="0" borderId="0" xfId="0" applyFont="1" applyBorder="1" applyAlignment="1">
      <alignment horizontal="left" vertical="center"/>
    </xf>
    <xf numFmtId="0" fontId="29" fillId="0" borderId="11" xfId="0" applyFont="1" applyBorder="1" applyAlignment="1">
      <alignment horizontal="left" vertical="center"/>
    </xf>
    <xf numFmtId="2" fontId="29" fillId="0" borderId="11" xfId="2" applyNumberFormat="1" applyFont="1" applyFill="1" applyBorder="1" applyAlignment="1">
      <alignment horizontal="right" vertical="center"/>
    </xf>
    <xf numFmtId="2" fontId="29" fillId="0" borderId="0" xfId="2" applyNumberFormat="1" applyFont="1" applyFill="1" applyBorder="1" applyAlignment="1">
      <alignment horizontal="right"/>
    </xf>
    <xf numFmtId="0" fontId="74" fillId="0" borderId="0" xfId="0" applyFont="1" applyAlignment="1">
      <alignment vertical="center"/>
    </xf>
    <xf numFmtId="0" fontId="74" fillId="0" borderId="0" xfId="0" applyFont="1"/>
    <xf numFmtId="0" fontId="38" fillId="0" borderId="0" xfId="0" applyFont="1" applyAlignment="1">
      <alignment horizontal="left" vertical="center" wrapText="1"/>
    </xf>
    <xf numFmtId="0" fontId="63" fillId="0" borderId="0" xfId="0" applyFont="1" applyFill="1" applyAlignment="1">
      <alignment horizontal="center" vertical="center"/>
    </xf>
    <xf numFmtId="0" fontId="85" fillId="0" borderId="0" xfId="0" applyFont="1" applyFill="1" applyBorder="1" applyAlignment="1">
      <alignment horizontal="left" vertical="center" wrapText="1"/>
    </xf>
    <xf numFmtId="0" fontId="32" fillId="0" borderId="0" xfId="0" applyFont="1" applyBorder="1" applyAlignment="1">
      <alignment horizontal="left" wrapText="1"/>
    </xf>
    <xf numFmtId="2" fontId="32" fillId="0" borderId="0" xfId="2" applyNumberFormat="1" applyFont="1" applyBorder="1" applyAlignment="1">
      <alignment horizontal="right"/>
    </xf>
    <xf numFmtId="0" fontId="32" fillId="0" borderId="18" xfId="0" applyFont="1" applyBorder="1" applyAlignment="1">
      <alignment vertical="center" wrapText="1"/>
    </xf>
    <xf numFmtId="0" fontId="32" fillId="0" borderId="18" xfId="0" applyFont="1" applyBorder="1" applyAlignment="1">
      <alignment vertical="center"/>
    </xf>
    <xf numFmtId="4" fontId="29" fillId="0" borderId="0" xfId="0" applyNumberFormat="1" applyFont="1" applyBorder="1" applyAlignment="1">
      <alignment horizontal="center"/>
    </xf>
    <xf numFmtId="0" fontId="29" fillId="0" borderId="0" xfId="0" applyFont="1" applyBorder="1" applyAlignment="1">
      <alignment horizontal="center" vertical="center" wrapText="1"/>
    </xf>
    <xf numFmtId="4" fontId="29" fillId="0" borderId="0" xfId="0" applyNumberFormat="1" applyFont="1" applyBorder="1" applyAlignment="1">
      <alignment horizontal="center" vertical="center"/>
    </xf>
    <xf numFmtId="0" fontId="29" fillId="0" borderId="11" xfId="0" applyFont="1" applyBorder="1" applyAlignment="1">
      <alignment horizontal="center" vertical="center" wrapText="1"/>
    </xf>
    <xf numFmtId="0" fontId="31" fillId="0" borderId="0" xfId="0" applyFont="1" applyBorder="1" applyAlignment="1">
      <alignment vertical="top"/>
    </xf>
    <xf numFmtId="0" fontId="29" fillId="0" borderId="0" xfId="0" applyFont="1" applyFill="1" applyBorder="1" applyAlignment="1">
      <alignment horizontal="center" vertical="top" wrapText="1"/>
    </xf>
    <xf numFmtId="4" fontId="29" fillId="0" borderId="0" xfId="0" applyNumberFormat="1" applyFont="1" applyFill="1" applyBorder="1" applyAlignment="1">
      <alignment horizontal="center" vertical="top"/>
    </xf>
    <xf numFmtId="0" fontId="31" fillId="0" borderId="0" xfId="0" applyFont="1" applyFill="1" applyBorder="1" applyAlignment="1">
      <alignment horizontal="center" vertical="top"/>
    </xf>
    <xf numFmtId="0" fontId="29" fillId="0" borderId="0" xfId="0" applyFont="1" applyFill="1" applyBorder="1" applyAlignment="1">
      <alignment horizontal="center" vertical="top"/>
    </xf>
    <xf numFmtId="0" fontId="49" fillId="0" borderId="0" xfId="0" applyFont="1" applyFill="1" applyBorder="1" applyAlignment="1">
      <alignment vertical="top" wrapText="1"/>
    </xf>
    <xf numFmtId="0" fontId="49" fillId="0" borderId="0" xfId="0" applyFont="1" applyFill="1" applyBorder="1" applyAlignment="1">
      <alignment horizontal="center" vertical="top" wrapText="1"/>
    </xf>
    <xf numFmtId="0" fontId="39" fillId="0" borderId="18" xfId="0" applyFont="1" applyBorder="1" applyAlignment="1">
      <alignment horizontal="left" vertical="top"/>
    </xf>
    <xf numFmtId="0" fontId="32" fillId="0" borderId="18" xfId="0" applyFont="1" applyBorder="1" applyAlignment="1">
      <alignment vertical="top"/>
    </xf>
    <xf numFmtId="0" fontId="29" fillId="4" borderId="3" xfId="0" applyFont="1" applyFill="1" applyBorder="1" applyAlignment="1">
      <alignment vertical="top" wrapText="1"/>
    </xf>
    <xf numFmtId="0" fontId="50" fillId="0" borderId="0" xfId="0" applyFont="1" applyFill="1" applyAlignment="1">
      <alignment horizontal="left"/>
    </xf>
    <xf numFmtId="0" fontId="39" fillId="28" borderId="17" xfId="0" applyFont="1" applyFill="1" applyBorder="1" applyAlignment="1">
      <alignment horizontal="center" wrapText="1"/>
    </xf>
    <xf numFmtId="0" fontId="32" fillId="0" borderId="0" xfId="0" applyFont="1" applyFill="1" applyAlignment="1">
      <alignment horizontal="left" wrapText="1"/>
    </xf>
    <xf numFmtId="173" fontId="29" fillId="0" borderId="0" xfId="0" applyNumberFormat="1" applyFont="1" applyAlignment="1">
      <alignment horizontal="right"/>
    </xf>
    <xf numFmtId="173" fontId="29" fillId="0" borderId="0" xfId="0" applyNumberFormat="1" applyFont="1" applyBorder="1" applyAlignment="1">
      <alignment horizontal="right"/>
    </xf>
    <xf numFmtId="0" fontId="32" fillId="0" borderId="11" xfId="0" applyFont="1" applyFill="1" applyBorder="1" applyAlignment="1">
      <alignment horizontal="left" wrapText="1"/>
    </xf>
    <xf numFmtId="173" fontId="29" fillId="0" borderId="11" xfId="0" applyNumberFormat="1" applyFont="1" applyBorder="1" applyAlignment="1">
      <alignment horizontal="right"/>
    </xf>
    <xf numFmtId="0" fontId="31" fillId="0" borderId="0" xfId="0" applyFont="1" applyFill="1" applyBorder="1" applyAlignment="1">
      <alignment horizontal="left" vertical="center" wrapText="1"/>
    </xf>
    <xf numFmtId="0" fontId="31" fillId="0" borderId="0" xfId="0" applyFont="1" applyFill="1" applyBorder="1" applyAlignment="1">
      <alignment vertical="center" wrapText="1"/>
    </xf>
    <xf numFmtId="167" fontId="75" fillId="0" borderId="0" xfId="0" applyNumberFormat="1" applyFont="1" applyAlignment="1">
      <alignment horizontal="right" vertical="center"/>
    </xf>
    <xf numFmtId="0" fontId="32" fillId="0" borderId="0" xfId="0" applyFont="1" applyBorder="1" applyAlignment="1">
      <alignment horizontal="left" vertical="center"/>
    </xf>
    <xf numFmtId="167" fontId="74" fillId="0" borderId="0" xfId="0" applyNumberFormat="1" applyFont="1" applyAlignment="1">
      <alignment horizontal="right" vertical="center"/>
    </xf>
    <xf numFmtId="207" fontId="74" fillId="0" borderId="0" xfId="0" applyNumberFormat="1" applyFont="1" applyAlignment="1">
      <alignment horizontal="right" vertical="center"/>
    </xf>
    <xf numFmtId="0" fontId="39" fillId="0" borderId="0" xfId="0" applyFont="1" applyBorder="1" applyAlignment="1">
      <alignment horizontal="left" vertical="center" wrapText="1"/>
    </xf>
    <xf numFmtId="0" fontId="32" fillId="0" borderId="0" xfId="0" applyFont="1" applyBorder="1" applyAlignment="1">
      <alignment horizontal="left" vertical="center" wrapText="1" indent="1"/>
    </xf>
    <xf numFmtId="0" fontId="39" fillId="0" borderId="0" xfId="0" applyFont="1" applyBorder="1" applyAlignment="1">
      <alignment vertical="center"/>
    </xf>
    <xf numFmtId="0" fontId="32" fillId="0" borderId="0" xfId="0" applyFont="1" applyBorder="1" applyAlignment="1">
      <alignment vertical="center"/>
    </xf>
    <xf numFmtId="206" fontId="74" fillId="0" borderId="0" xfId="0" applyNumberFormat="1" applyFont="1" applyAlignment="1">
      <alignment horizontal="right" vertical="center"/>
    </xf>
    <xf numFmtId="49" fontId="32" fillId="0" borderId="0" xfId="0" applyNumberFormat="1" applyFont="1" applyBorder="1" applyAlignment="1">
      <alignment horizontal="left" vertical="center" indent="1"/>
    </xf>
    <xf numFmtId="0" fontId="39" fillId="0" borderId="0" xfId="0" applyFont="1" applyBorder="1" applyAlignment="1">
      <alignment vertical="center" wrapText="1"/>
    </xf>
    <xf numFmtId="0" fontId="32" fillId="0" borderId="11" xfId="0" applyFont="1" applyBorder="1" applyAlignment="1">
      <alignment horizontal="left" vertical="center" indent="1"/>
    </xf>
    <xf numFmtId="167" fontId="74" fillId="0" borderId="11" xfId="0" applyNumberFormat="1" applyFont="1" applyBorder="1" applyAlignment="1">
      <alignment horizontal="right" vertical="center"/>
    </xf>
    <xf numFmtId="0" fontId="32" fillId="0" borderId="0" xfId="0" applyFont="1" applyFill="1" applyBorder="1" applyAlignment="1">
      <alignment horizontal="left" vertical="center" indent="1"/>
    </xf>
    <xf numFmtId="0" fontId="32" fillId="28" borderId="18" xfId="0" applyFont="1" applyFill="1" applyBorder="1"/>
    <xf numFmtId="0" fontId="32" fillId="28" borderId="11" xfId="0" applyFont="1" applyFill="1" applyBorder="1"/>
    <xf numFmtId="0" fontId="39" fillId="28" borderId="42" xfId="0" applyFont="1" applyFill="1" applyBorder="1" applyAlignment="1">
      <alignment horizontal="center" vertical="center" wrapText="1"/>
    </xf>
    <xf numFmtId="0" fontId="38" fillId="0" borderId="0" xfId="0" applyFont="1"/>
    <xf numFmtId="0" fontId="29" fillId="0" borderId="0" xfId="0" applyFont="1" applyFill="1" applyAlignment="1">
      <alignment horizontal="left" vertical="top"/>
    </xf>
    <xf numFmtId="0" fontId="29" fillId="0" borderId="0" xfId="0" applyFont="1" applyFill="1" applyAlignment="1">
      <alignment horizontal="left" vertical="top" wrapText="1"/>
    </xf>
    <xf numFmtId="0" fontId="39" fillId="0" borderId="18" xfId="0" applyFont="1" applyFill="1" applyBorder="1" applyAlignment="1">
      <alignment horizontal="left" vertical="top"/>
    </xf>
    <xf numFmtId="0" fontId="32" fillId="0" borderId="18" xfId="0" applyFont="1" applyFill="1" applyBorder="1" applyAlignment="1">
      <alignment vertical="top"/>
    </xf>
    <xf numFmtId="0" fontId="29" fillId="0" borderId="3" xfId="0" applyFont="1" applyFill="1" applyBorder="1" applyAlignment="1">
      <alignment horizontal="left" wrapText="1"/>
    </xf>
    <xf numFmtId="0" fontId="50" fillId="0" borderId="0" xfId="0" applyFont="1" applyBorder="1"/>
    <xf numFmtId="0" fontId="85" fillId="0" borderId="0" xfId="0" applyFont="1" applyFill="1" applyBorder="1" applyAlignment="1">
      <alignment vertical="center" wrapText="1"/>
    </xf>
    <xf numFmtId="0" fontId="85" fillId="0" borderId="0" xfId="0" applyFont="1" applyFill="1" applyBorder="1" applyAlignment="1">
      <alignment horizontal="center" vertical="center" wrapText="1"/>
    </xf>
    <xf numFmtId="0" fontId="73" fillId="0" borderId="0" xfId="0" applyFont="1" applyAlignment="1">
      <alignment vertical="top"/>
    </xf>
    <xf numFmtId="0" fontId="45" fillId="0" borderId="0" xfId="0" applyFont="1" applyAlignment="1">
      <alignment vertical="top"/>
    </xf>
    <xf numFmtId="0" fontId="51" fillId="0" borderId="0" xfId="12" applyFont="1" applyAlignment="1">
      <alignment horizontal="center" vertical="top" wrapText="1"/>
    </xf>
    <xf numFmtId="165" fontId="51" fillId="0" borderId="0" xfId="12" applyNumberFormat="1" applyFont="1" applyAlignment="1">
      <alignment horizontal="center" vertical="center"/>
    </xf>
    <xf numFmtId="0" fontId="51" fillId="0" borderId="11" xfId="12" applyFont="1" applyBorder="1" applyAlignment="1">
      <alignment horizontal="center" vertical="top" wrapText="1"/>
    </xf>
    <xf numFmtId="165" fontId="51" fillId="0" borderId="11" xfId="12" applyNumberFormat="1" applyFont="1" applyBorder="1" applyAlignment="1">
      <alignment horizontal="center" vertical="center"/>
    </xf>
    <xf numFmtId="0" fontId="73" fillId="0" borderId="0" xfId="0" applyFont="1" applyAlignment="1">
      <alignment horizontal="left" vertical="top"/>
    </xf>
    <xf numFmtId="0" fontId="31" fillId="26" borderId="0" xfId="0" applyFont="1" applyFill="1" applyAlignment="1">
      <alignment vertical="top" wrapText="1"/>
    </xf>
    <xf numFmtId="0" fontId="85" fillId="0" borderId="43" xfId="0" applyFont="1" applyFill="1" applyBorder="1" applyAlignment="1">
      <alignment vertical="center" readingOrder="1"/>
    </xf>
    <xf numFmtId="0" fontId="39" fillId="28" borderId="17" xfId="0" applyFont="1" applyFill="1" applyBorder="1" applyAlignment="1">
      <alignment horizontal="center" vertical="center" wrapText="1" readingOrder="1"/>
    </xf>
    <xf numFmtId="0" fontId="39" fillId="28" borderId="18" xfId="0" applyFont="1" applyFill="1" applyBorder="1" applyAlignment="1">
      <alignment vertical="center" wrapText="1"/>
    </xf>
    <xf numFmtId="0" fontId="74" fillId="0" borderId="11" xfId="0" applyFont="1" applyBorder="1" applyAlignment="1">
      <alignment vertical="center"/>
    </xf>
    <xf numFmtId="0" fontId="74" fillId="0" borderId="0" xfId="0" applyFont="1" applyAlignment="1">
      <alignment vertical="top"/>
    </xf>
    <xf numFmtId="0" fontId="74" fillId="0" borderId="0" xfId="0" applyFont="1" applyAlignment="1">
      <alignment horizontal="left" vertical="top"/>
    </xf>
    <xf numFmtId="165" fontId="29" fillId="0" borderId="0" xfId="0" applyNumberFormat="1" applyFont="1" applyBorder="1"/>
    <xf numFmtId="165" fontId="29" fillId="0" borderId="11" xfId="0" applyNumberFormat="1" applyFont="1" applyBorder="1"/>
    <xf numFmtId="0" fontId="74" fillId="0" borderId="0" xfId="0" applyFont="1" applyAlignment="1">
      <alignment vertical="top" wrapText="1"/>
    </xf>
    <xf numFmtId="0" fontId="29" fillId="0" borderId="3" xfId="0" applyFont="1" applyBorder="1" applyAlignment="1">
      <alignment vertical="top" wrapText="1"/>
    </xf>
    <xf numFmtId="0" fontId="38" fillId="0" borderId="0" xfId="0" applyFont="1" applyAlignment="1">
      <alignment horizontal="left" vertical="top" wrapText="1"/>
    </xf>
    <xf numFmtId="0" fontId="32" fillId="0" borderId="11" xfId="0" applyFont="1" applyBorder="1" applyAlignment="1">
      <alignment horizontal="center" vertical="center" wrapText="1"/>
    </xf>
    <xf numFmtId="0" fontId="32" fillId="0" borderId="3" xfId="0" applyFont="1" applyFill="1" applyBorder="1" applyAlignment="1">
      <alignment vertical="top" wrapText="1"/>
    </xf>
    <xf numFmtId="0" fontId="39" fillId="28" borderId="17" xfId="0" applyFont="1" applyFill="1" applyBorder="1" applyAlignment="1">
      <alignment horizontal="center"/>
    </xf>
    <xf numFmtId="0" fontId="29" fillId="0" borderId="11" xfId="0" applyFont="1" applyBorder="1" applyAlignment="1">
      <alignment horizontal="left" vertical="center" wrapText="1"/>
    </xf>
    <xf numFmtId="0" fontId="80" fillId="0" borderId="7" xfId="0" applyFont="1" applyFill="1" applyBorder="1" applyAlignment="1">
      <alignment vertical="top" wrapText="1"/>
    </xf>
    <xf numFmtId="0" fontId="80" fillId="0" borderId="8" xfId="0" applyFont="1" applyFill="1" applyBorder="1" applyAlignment="1">
      <alignment vertical="top" wrapText="1"/>
    </xf>
    <xf numFmtId="0" fontId="50" fillId="0" borderId="7" xfId="0" applyFont="1" applyFill="1" applyBorder="1" applyAlignment="1">
      <alignment vertical="top" wrapText="1"/>
    </xf>
    <xf numFmtId="0" fontId="50" fillId="0" borderId="8" xfId="0" applyFont="1" applyFill="1" applyBorder="1" applyAlignment="1">
      <alignment vertical="top" wrapText="1"/>
    </xf>
    <xf numFmtId="0" fontId="85" fillId="0" borderId="0" xfId="0" applyFont="1" applyFill="1" applyBorder="1" applyAlignment="1" applyProtection="1">
      <alignment vertical="center"/>
    </xf>
    <xf numFmtId="3" fontId="80" fillId="0" borderId="7" xfId="0" applyNumberFormat="1" applyFont="1" applyFill="1" applyBorder="1" applyAlignment="1">
      <alignment horizontal="left" vertical="center" wrapText="1"/>
    </xf>
    <xf numFmtId="0" fontId="39" fillId="28" borderId="18" xfId="0" applyFont="1" applyFill="1" applyBorder="1" applyAlignment="1" applyProtection="1">
      <alignment horizontal="center" vertical="center" wrapText="1"/>
    </xf>
    <xf numFmtId="0" fontId="51" fillId="0" borderId="0" xfId="0" applyFont="1" applyFill="1" applyBorder="1" applyAlignment="1">
      <alignment horizontal="left" vertical="center"/>
    </xf>
    <xf numFmtId="170" fontId="51" fillId="0" borderId="0" xfId="0" applyNumberFormat="1" applyFont="1" applyFill="1" applyBorder="1" applyAlignment="1">
      <alignment horizontal="right" vertical="center"/>
    </xf>
    <xf numFmtId="170" fontId="51" fillId="0" borderId="0" xfId="0" applyNumberFormat="1" applyFont="1" applyFill="1" applyBorder="1" applyAlignment="1">
      <alignment horizontal="left" vertical="center"/>
    </xf>
    <xf numFmtId="170" fontId="51" fillId="0" borderId="0" xfId="0" applyNumberFormat="1" applyFont="1" applyFill="1" applyBorder="1"/>
    <xf numFmtId="179" fontId="51" fillId="0" borderId="0" xfId="0" applyNumberFormat="1" applyFont="1" applyFill="1" applyBorder="1"/>
    <xf numFmtId="188" fontId="51" fillId="0" borderId="0" xfId="0" applyNumberFormat="1" applyFont="1" applyFill="1" applyBorder="1"/>
    <xf numFmtId="170" fontId="32" fillId="0" borderId="0" xfId="0" applyNumberFormat="1" applyFont="1" applyFill="1" applyBorder="1" applyAlignment="1">
      <alignment horizontal="right" vertical="center"/>
    </xf>
    <xf numFmtId="170" fontId="32" fillId="0" borderId="0" xfId="0" applyNumberFormat="1" applyFont="1" applyFill="1" applyBorder="1" applyAlignment="1">
      <alignment horizontal="left" vertical="center"/>
    </xf>
    <xf numFmtId="170" fontId="32" fillId="0" borderId="0" xfId="0" applyNumberFormat="1" applyFont="1" applyFill="1" applyBorder="1"/>
    <xf numFmtId="2" fontId="32" fillId="0" borderId="0" xfId="0" applyNumberFormat="1" applyFont="1" applyFill="1" applyBorder="1"/>
    <xf numFmtId="179" fontId="32" fillId="0" borderId="0" xfId="0" applyNumberFormat="1" applyFont="1" applyFill="1" applyBorder="1"/>
    <xf numFmtId="188" fontId="32" fillId="0" borderId="0" xfId="0" applyNumberFormat="1" applyFont="1" applyFill="1" applyBorder="1"/>
    <xf numFmtId="0" fontId="32" fillId="0" borderId="11" xfId="0" applyFont="1" applyFill="1" applyBorder="1" applyAlignment="1">
      <alignment horizontal="left" vertical="center"/>
    </xf>
    <xf numFmtId="170" fontId="32" fillId="0" borderId="11" xfId="0" applyNumberFormat="1" applyFont="1" applyFill="1" applyBorder="1" applyAlignment="1">
      <alignment horizontal="right" vertical="center"/>
    </xf>
    <xf numFmtId="170" fontId="32" fillId="0" borderId="11" xfId="0" applyNumberFormat="1" applyFont="1" applyFill="1" applyBorder="1" applyAlignment="1">
      <alignment horizontal="left" vertical="center"/>
    </xf>
    <xf numFmtId="170" fontId="32" fillId="0" borderId="11" xfId="0" applyNumberFormat="1" applyFont="1" applyFill="1" applyBorder="1"/>
    <xf numFmtId="2" fontId="32" fillId="0" borderId="11" xfId="0" applyNumberFormat="1" applyFont="1" applyFill="1" applyBorder="1"/>
    <xf numFmtId="179" fontId="32" fillId="0" borderId="11" xfId="0" applyNumberFormat="1" applyFont="1" applyFill="1" applyBorder="1"/>
    <xf numFmtId="188" fontId="32" fillId="0" borderId="11" xfId="0" applyNumberFormat="1" applyFont="1" applyFill="1" applyBorder="1"/>
    <xf numFmtId="0" fontId="29" fillId="0" borderId="3" xfId="0" applyFont="1" applyBorder="1" applyAlignment="1">
      <alignment horizontal="left" wrapText="1"/>
    </xf>
    <xf numFmtId="9" fontId="29" fillId="0" borderId="0" xfId="0" applyNumberFormat="1" applyFont="1" applyBorder="1" applyAlignment="1">
      <alignment horizontal="center"/>
    </xf>
    <xf numFmtId="0" fontId="29" fillId="0" borderId="3" xfId="0" applyFont="1" applyFill="1" applyBorder="1" applyAlignment="1">
      <alignment horizontal="left" vertical="center" wrapText="1"/>
    </xf>
    <xf numFmtId="0" fontId="31" fillId="26" borderId="1" xfId="0" applyFont="1" applyFill="1" applyBorder="1" applyAlignment="1">
      <alignment wrapText="1"/>
    </xf>
    <xf numFmtId="0" fontId="39" fillId="29" borderId="11" xfId="75" applyFont="1" applyFill="1" applyBorder="1" applyAlignment="1">
      <alignment horizontal="center" vertical="center" wrapText="1"/>
    </xf>
    <xf numFmtId="0" fontId="32" fillId="0" borderId="0" xfId="75" applyFont="1" applyFill="1" applyBorder="1" applyAlignment="1">
      <alignment horizontal="center" vertical="center"/>
    </xf>
    <xf numFmtId="0" fontId="32" fillId="0" borderId="0" xfId="75" applyFont="1" applyFill="1" applyBorder="1" applyAlignment="1">
      <alignment vertical="center"/>
    </xf>
    <xf numFmtId="0" fontId="32" fillId="0" borderId="11" xfId="75" applyFont="1" applyFill="1" applyBorder="1" applyAlignment="1">
      <alignment horizontal="center" vertical="center"/>
    </xf>
    <xf numFmtId="0" fontId="32" fillId="0" borderId="11" xfId="75" applyFont="1" applyFill="1" applyBorder="1" applyAlignment="1">
      <alignment vertical="center"/>
    </xf>
    <xf numFmtId="0" fontId="32" fillId="4" borderId="3" xfId="0" applyFont="1" applyFill="1" applyBorder="1" applyAlignment="1">
      <alignment vertical="center" wrapText="1"/>
    </xf>
    <xf numFmtId="0" fontId="29" fillId="0" borderId="3" xfId="0" applyFont="1" applyBorder="1" applyAlignment="1">
      <alignment vertical="top"/>
    </xf>
    <xf numFmtId="0" fontId="39" fillId="26" borderId="1" xfId="0" applyFont="1" applyFill="1" applyBorder="1" applyAlignment="1">
      <alignment vertical="center" wrapText="1"/>
    </xf>
    <xf numFmtId="0" fontId="32" fillId="0" borderId="3" xfId="0" applyFont="1" applyFill="1" applyBorder="1" applyAlignment="1">
      <alignment horizontal="left" vertical="center" wrapText="1"/>
    </xf>
    <xf numFmtId="0" fontId="104" fillId="0" borderId="0" xfId="3" applyFont="1" applyFill="1" applyAlignment="1">
      <alignment horizontal="center"/>
    </xf>
    <xf numFmtId="0" fontId="39" fillId="29" borderId="18" xfId="79" applyFont="1" applyFill="1" applyBorder="1" applyAlignment="1">
      <alignment horizontal="center" wrapText="1"/>
    </xf>
    <xf numFmtId="0" fontId="39" fillId="29" borderId="11" xfId="79" applyFont="1" applyFill="1" applyBorder="1" applyAlignment="1">
      <alignment horizontal="center" wrapText="1"/>
    </xf>
    <xf numFmtId="0" fontId="39" fillId="29" borderId="11" xfId="79" applyFont="1" applyFill="1" applyBorder="1" applyAlignment="1">
      <alignment horizontal="center" vertical="center" wrapText="1"/>
    </xf>
    <xf numFmtId="0" fontId="39" fillId="29" borderId="11" xfId="79" applyFont="1" applyFill="1" applyBorder="1" applyAlignment="1">
      <alignment horizontal="center" vertical="center"/>
    </xf>
    <xf numFmtId="167" fontId="75" fillId="0" borderId="18" xfId="0" applyNumberFormat="1" applyFont="1" applyBorder="1" applyAlignment="1">
      <alignment horizontal="right" vertical="center"/>
    </xf>
    <xf numFmtId="181" fontId="75" fillId="0" borderId="18" xfId="0" applyNumberFormat="1" applyFont="1" applyBorder="1" applyAlignment="1">
      <alignment horizontal="right" vertical="center"/>
    </xf>
    <xf numFmtId="167" fontId="74" fillId="0" borderId="0" xfId="0" applyNumberFormat="1" applyFont="1" applyBorder="1" applyAlignment="1">
      <alignment horizontal="right" vertical="center"/>
    </xf>
    <xf numFmtId="181" fontId="74" fillId="0" borderId="0" xfId="0" applyNumberFormat="1" applyFont="1" applyBorder="1" applyAlignment="1">
      <alignment horizontal="right" vertical="center"/>
    </xf>
    <xf numFmtId="206" fontId="74" fillId="0" borderId="0" xfId="0" applyNumberFormat="1" applyFont="1" applyBorder="1" applyAlignment="1">
      <alignment horizontal="right" vertical="center"/>
    </xf>
    <xf numFmtId="181" fontId="74" fillId="0" borderId="11" xfId="0" applyNumberFormat="1" applyFont="1" applyBorder="1" applyAlignment="1">
      <alignment horizontal="right" vertical="center"/>
    </xf>
    <xf numFmtId="167" fontId="75" fillId="0" borderId="0" xfId="0" applyNumberFormat="1" applyFont="1" applyBorder="1" applyAlignment="1">
      <alignment horizontal="right" vertical="center"/>
    </xf>
    <xf numFmtId="181" fontId="75" fillId="0" borderId="0" xfId="0" applyNumberFormat="1" applyFont="1" applyBorder="1" applyAlignment="1">
      <alignment horizontal="right" vertical="center"/>
    </xf>
    <xf numFmtId="0" fontId="74" fillId="0" borderId="0" xfId="0" applyFont="1" applyBorder="1" applyAlignment="1">
      <alignment horizontal="left" vertical="top" wrapText="1" indent="1"/>
    </xf>
    <xf numFmtId="199" fontId="74" fillId="0" borderId="0" xfId="0" applyNumberFormat="1" applyFont="1" applyBorder="1" applyAlignment="1">
      <alignment horizontal="right" vertical="center"/>
    </xf>
    <xf numFmtId="0" fontId="39" fillId="0" borderId="0" xfId="0" applyFont="1" applyBorder="1" applyAlignment="1">
      <alignment horizontal="left" vertical="center" indent="1"/>
    </xf>
    <xf numFmtId="167" fontId="45" fillId="0" borderId="0" xfId="0" applyNumberFormat="1" applyFont="1" applyBorder="1" applyAlignment="1">
      <alignment horizontal="right" vertical="center"/>
    </xf>
    <xf numFmtId="0" fontId="85" fillId="0" borderId="9" xfId="0" applyFont="1" applyFill="1" applyBorder="1" applyAlignment="1">
      <alignment horizontal="left" vertical="center" wrapText="1"/>
    </xf>
    <xf numFmtId="0" fontId="39" fillId="29" borderId="18" xfId="0" applyFont="1" applyFill="1" applyBorder="1" applyAlignment="1" applyProtection="1">
      <alignment horizontal="center" vertical="center"/>
    </xf>
    <xf numFmtId="0" fontId="39" fillId="29" borderId="11" xfId="0" applyFont="1" applyFill="1" applyBorder="1" applyAlignment="1" applyProtection="1">
      <alignment horizontal="center" vertical="center"/>
    </xf>
    <xf numFmtId="1" fontId="32" fillId="0" borderId="0" xfId="0" applyNumberFormat="1" applyFont="1" applyBorder="1" applyAlignment="1" applyProtection="1">
      <alignment horizontal="center" vertical="center"/>
    </xf>
    <xf numFmtId="165" fontId="32" fillId="0" borderId="0" xfId="1" applyNumberFormat="1" applyFont="1" applyBorder="1" applyAlignment="1" applyProtection="1">
      <alignment horizontal="center" vertical="center"/>
    </xf>
    <xf numFmtId="165" fontId="32" fillId="0" borderId="0" xfId="0" applyNumberFormat="1" applyFont="1" applyFill="1" applyBorder="1" applyAlignment="1" applyProtection="1">
      <alignment horizontal="center" vertical="center"/>
    </xf>
    <xf numFmtId="165" fontId="32" fillId="0" borderId="0" xfId="1" applyNumberFormat="1" applyFont="1" applyFill="1" applyBorder="1" applyAlignment="1" applyProtection="1">
      <alignment horizontal="center" vertical="center"/>
    </xf>
    <xf numFmtId="0" fontId="39" fillId="29" borderId="18" xfId="5" applyFont="1" applyFill="1" applyBorder="1" applyAlignment="1">
      <alignment horizontal="center" vertical="center" wrapText="1"/>
    </xf>
    <xf numFmtId="0" fontId="39" fillId="29" borderId="0" xfId="5" applyFont="1" applyFill="1" applyBorder="1" applyAlignment="1">
      <alignment horizontal="center" vertical="center" wrapText="1"/>
    </xf>
    <xf numFmtId="0" fontId="39" fillId="29" borderId="11" xfId="5" applyFont="1" applyFill="1" applyBorder="1" applyAlignment="1">
      <alignment horizontal="center" vertical="center" wrapText="1"/>
    </xf>
    <xf numFmtId="167" fontId="32" fillId="0" borderId="0" xfId="14" applyNumberFormat="1" applyFont="1" applyAlignment="1">
      <alignment horizontal="center" vertical="center"/>
    </xf>
    <xf numFmtId="0" fontId="32" fillId="0" borderId="11" xfId="0" applyFont="1" applyBorder="1" applyAlignment="1">
      <alignment horizontal="center" vertical="center"/>
    </xf>
    <xf numFmtId="167" fontId="32" fillId="0" borderId="11" xfId="14" applyNumberFormat="1" applyFont="1" applyBorder="1" applyAlignment="1">
      <alignment horizontal="center" vertical="center"/>
    </xf>
    <xf numFmtId="0" fontId="32" fillId="0" borderId="0" xfId="0" applyFont="1" applyFill="1" applyBorder="1" applyAlignment="1">
      <alignment vertical="center"/>
    </xf>
    <xf numFmtId="0" fontId="47" fillId="0" borderId="0" xfId="0" applyFont="1" applyFill="1" applyAlignment="1">
      <alignment vertical="center"/>
    </xf>
    <xf numFmtId="0" fontId="85" fillId="0" borderId="0" xfId="0" applyFont="1" applyFill="1" applyBorder="1" applyAlignment="1"/>
    <xf numFmtId="0" fontId="39" fillId="29" borderId="17" xfId="0" applyFont="1" applyFill="1" applyBorder="1"/>
    <xf numFmtId="0" fontId="39" fillId="29" borderId="17" xfId="0" applyFont="1" applyFill="1" applyBorder="1" applyAlignment="1">
      <alignment horizontal="center"/>
    </xf>
    <xf numFmtId="0" fontId="112" fillId="0" borderId="0" xfId="0" applyFont="1" applyBorder="1" applyAlignment="1">
      <alignment horizontal="left" vertical="center"/>
    </xf>
    <xf numFmtId="0" fontId="29" fillId="0" borderId="0" xfId="0" applyFont="1" applyBorder="1" applyAlignment="1">
      <alignment horizontal="right"/>
    </xf>
    <xf numFmtId="165" fontId="29" fillId="0" borderId="0" xfId="0" applyNumberFormat="1" applyFont="1" applyBorder="1" applyAlignment="1">
      <alignment horizontal="right"/>
    </xf>
    <xf numFmtId="2" fontId="31" fillId="0" borderId="11" xfId="0" applyNumberFormat="1" applyFont="1" applyBorder="1" applyAlignment="1">
      <alignment horizontal="right"/>
    </xf>
    <xf numFmtId="0" fontId="31" fillId="0" borderId="11" xfId="0" applyFont="1" applyBorder="1" applyAlignment="1">
      <alignment horizontal="right"/>
    </xf>
    <xf numFmtId="0" fontId="112" fillId="0" borderId="0" xfId="0" applyFont="1" applyFill="1" applyBorder="1" applyAlignment="1">
      <alignment horizontal="left" vertical="center"/>
    </xf>
    <xf numFmtId="0" fontId="113" fillId="0" borderId="11" xfId="0" applyFont="1" applyFill="1" applyBorder="1" applyAlignment="1">
      <alignment horizontal="left" vertical="center"/>
    </xf>
    <xf numFmtId="0" fontId="50" fillId="0" borderId="0" xfId="0" applyFont="1" applyFill="1" applyAlignment="1">
      <alignment horizontal="center" vertical="center"/>
    </xf>
    <xf numFmtId="0" fontId="39" fillId="29" borderId="18" xfId="0" applyFont="1" applyFill="1" applyBorder="1" applyAlignment="1">
      <alignment vertical="center"/>
    </xf>
    <xf numFmtId="0" fontId="39" fillId="29" borderId="39" xfId="0" applyFont="1" applyFill="1" applyBorder="1" applyAlignment="1">
      <alignment vertical="center"/>
    </xf>
    <xf numFmtId="0" fontId="39" fillId="29" borderId="11" xfId="9" applyFont="1" applyFill="1" applyBorder="1" applyAlignment="1" applyProtection="1">
      <alignment horizontal="center" vertical="center" wrapText="1"/>
      <protection locked="0"/>
    </xf>
    <xf numFmtId="0" fontId="39" fillId="29" borderId="19" xfId="0" applyFont="1" applyFill="1" applyBorder="1" applyAlignment="1">
      <alignment vertical="center"/>
    </xf>
    <xf numFmtId="2" fontId="32" fillId="0" borderId="0" xfId="0" applyNumberFormat="1" applyFont="1" applyFill="1" applyBorder="1" applyAlignment="1" applyProtection="1">
      <alignment horizontal="center" vertical="center"/>
      <protection hidden="1"/>
    </xf>
    <xf numFmtId="0" fontId="29" fillId="0" borderId="11" xfId="0" applyFont="1" applyFill="1" applyBorder="1" applyAlignment="1">
      <alignment horizontal="left" vertical="center"/>
    </xf>
    <xf numFmtId="2" fontId="32" fillId="0" borderId="11" xfId="0" applyNumberFormat="1" applyFont="1" applyFill="1" applyBorder="1" applyAlignment="1" applyProtection="1">
      <alignment horizontal="center" vertical="center"/>
      <protection hidden="1"/>
    </xf>
    <xf numFmtId="0" fontId="32" fillId="0" borderId="0" xfId="0" applyFont="1" applyFill="1" applyAlignment="1">
      <alignment horizontal="left" vertical="center"/>
    </xf>
    <xf numFmtId="0" fontId="50" fillId="0" borderId="0" xfId="0" applyFont="1" applyFill="1" applyAlignment="1">
      <alignment horizontal="center" vertical="center" wrapText="1"/>
    </xf>
    <xf numFmtId="0" fontId="50" fillId="0" borderId="0" xfId="0" applyFont="1" applyFill="1" applyAlignment="1">
      <alignment vertical="center"/>
    </xf>
    <xf numFmtId="0" fontId="39" fillId="29" borderId="0" xfId="0" applyFont="1" applyFill="1" applyBorder="1" applyAlignment="1">
      <alignment horizontal="center" vertical="center"/>
    </xf>
    <xf numFmtId="0" fontId="39" fillId="43" borderId="11" xfId="0" applyFont="1" applyFill="1" applyBorder="1" applyAlignment="1" applyProtection="1">
      <alignment horizontal="center" vertical="center" wrapText="1"/>
      <protection locked="0"/>
    </xf>
    <xf numFmtId="0" fontId="39" fillId="29" borderId="11" xfId="0" applyFont="1" applyFill="1" applyBorder="1" applyAlignment="1">
      <alignment vertical="center"/>
    </xf>
    <xf numFmtId="165" fontId="32" fillId="4" borderId="0" xfId="0" applyNumberFormat="1" applyFont="1" applyFill="1" applyAlignment="1">
      <alignment horizontal="center" vertical="center"/>
    </xf>
    <xf numFmtId="165" fontId="29" fillId="4" borderId="0" xfId="0" applyNumberFormat="1" applyFont="1" applyFill="1" applyAlignment="1">
      <alignment horizontal="center" vertical="center"/>
    </xf>
    <xf numFmtId="165" fontId="32" fillId="4" borderId="11" xfId="0" applyNumberFormat="1" applyFont="1" applyFill="1" applyBorder="1" applyAlignment="1">
      <alignment horizontal="center" vertical="center"/>
    </xf>
    <xf numFmtId="165" fontId="29" fillId="4" borderId="11" xfId="0" applyNumberFormat="1" applyFont="1" applyFill="1" applyBorder="1" applyAlignment="1">
      <alignment horizontal="center" vertical="center"/>
    </xf>
    <xf numFmtId="165" fontId="29" fillId="0" borderId="0" xfId="0" applyNumberFormat="1" applyFont="1" applyFill="1" applyAlignment="1">
      <alignment horizontal="center" vertical="center"/>
    </xf>
    <xf numFmtId="165" fontId="29" fillId="0" borderId="0" xfId="0" applyNumberFormat="1" applyFont="1" applyFill="1" applyBorder="1" applyAlignment="1">
      <alignment horizontal="center" vertical="center"/>
    </xf>
    <xf numFmtId="0" fontId="99" fillId="25" borderId="0" xfId="3" applyFont="1" applyFill="1" applyAlignment="1">
      <alignment horizontal="center" vertical="center" wrapText="1"/>
    </xf>
    <xf numFmtId="0" fontId="39" fillId="29" borderId="17" xfId="0" applyFont="1" applyFill="1" applyBorder="1" applyAlignment="1">
      <alignment horizontal="center" vertical="center" wrapText="1"/>
    </xf>
    <xf numFmtId="0" fontId="32" fillId="0" borderId="0" xfId="0" applyFont="1" applyFill="1" applyBorder="1" applyAlignment="1">
      <alignment horizontal="center"/>
    </xf>
    <xf numFmtId="0" fontId="32" fillId="0" borderId="11" xfId="0" applyFont="1" applyFill="1" applyBorder="1"/>
    <xf numFmtId="0" fontId="32" fillId="0" borderId="11" xfId="0" applyFont="1" applyFill="1" applyBorder="1" applyAlignment="1">
      <alignment horizontal="center"/>
    </xf>
    <xf numFmtId="0" fontId="32" fillId="0" borderId="3" xfId="0" applyFont="1" applyFill="1" applyBorder="1" applyAlignment="1">
      <alignment horizontal="left" wrapText="1"/>
    </xf>
    <xf numFmtId="0" fontId="39" fillId="26" borderId="1" xfId="0" applyFont="1" applyFill="1" applyBorder="1" applyAlignment="1">
      <alignment horizontal="left" vertical="center" wrapText="1"/>
    </xf>
    <xf numFmtId="0" fontId="39" fillId="29" borderId="18" xfId="0" applyFont="1" applyFill="1" applyBorder="1" applyAlignment="1">
      <alignment horizontal="center" vertical="center" wrapText="1"/>
    </xf>
    <xf numFmtId="0" fontId="39" fillId="29" borderId="11" xfId="0" applyFont="1" applyFill="1" applyBorder="1" applyAlignment="1">
      <alignment horizontal="center" vertical="center" wrapText="1"/>
    </xf>
    <xf numFmtId="0" fontId="32" fillId="0" borderId="0" xfId="0" applyFont="1" applyBorder="1" applyAlignment="1">
      <alignment horizontal="center" vertical="center"/>
    </xf>
    <xf numFmtId="2" fontId="32" fillId="0" borderId="0" xfId="0" applyNumberFormat="1" applyFont="1" applyBorder="1" applyAlignment="1">
      <alignment horizontal="center" vertical="center"/>
    </xf>
    <xf numFmtId="0" fontId="39" fillId="0" borderId="0" xfId="0" applyFont="1" applyAlignment="1">
      <alignment horizontal="left" wrapText="1"/>
    </xf>
    <xf numFmtId="0" fontId="32" fillId="0" borderId="0" xfId="0" applyFont="1" applyAlignment="1">
      <alignment horizontal="center" wrapText="1"/>
    </xf>
    <xf numFmtId="0" fontId="32" fillId="0" borderId="0" xfId="9" applyFont="1" applyFill="1" applyAlignment="1">
      <alignment vertical="center"/>
    </xf>
    <xf numFmtId="0" fontId="32" fillId="0" borderId="0" xfId="0" applyFont="1" applyAlignment="1">
      <alignment horizontal="center" vertical="center" wrapText="1"/>
    </xf>
    <xf numFmtId="0" fontId="32" fillId="29" borderId="18" xfId="0" applyFont="1" applyFill="1" applyBorder="1" applyAlignment="1">
      <alignment horizontal="center" vertical="center"/>
    </xf>
    <xf numFmtId="0" fontId="32" fillId="29" borderId="11" xfId="0" applyFont="1" applyFill="1" applyBorder="1" applyAlignment="1">
      <alignment horizontal="center" vertical="center"/>
    </xf>
    <xf numFmtId="4" fontId="29" fillId="0" borderId="0" xfId="0" applyNumberFormat="1" applyFont="1" applyAlignment="1">
      <alignment horizontal="center" vertical="center"/>
    </xf>
    <xf numFmtId="3" fontId="29" fillId="0" borderId="0" xfId="0" applyNumberFormat="1" applyFont="1" applyAlignment="1">
      <alignment horizontal="center" vertical="center"/>
    </xf>
    <xf numFmtId="3" fontId="29" fillId="0" borderId="0" xfId="0" applyNumberFormat="1" applyFont="1" applyBorder="1" applyAlignment="1">
      <alignment horizontal="center" vertical="center"/>
    </xf>
    <xf numFmtId="0" fontId="85" fillId="0" borderId="0" xfId="0" applyFont="1" applyAlignment="1">
      <alignment horizontal="left" vertical="center"/>
    </xf>
    <xf numFmtId="0" fontId="50" fillId="0" borderId="0" xfId="0" applyFont="1" applyFill="1" applyBorder="1" applyAlignment="1">
      <alignment vertical="top"/>
    </xf>
    <xf numFmtId="0" fontId="39" fillId="30" borderId="17" xfId="0" applyFont="1" applyFill="1" applyBorder="1" applyAlignment="1">
      <alignment horizontal="center" vertical="center"/>
    </xf>
    <xf numFmtId="0" fontId="39" fillId="30" borderId="17" xfId="0" applyFont="1" applyFill="1" applyBorder="1" applyAlignment="1">
      <alignment horizontal="center" vertical="center" wrapText="1"/>
    </xf>
    <xf numFmtId="0" fontId="31" fillId="3" borderId="13" xfId="0" applyFont="1" applyFill="1" applyBorder="1" applyAlignment="1">
      <alignment vertical="center" wrapText="1"/>
    </xf>
    <xf numFmtId="0" fontId="31" fillId="0" borderId="17" xfId="0" applyFont="1" applyBorder="1" applyAlignment="1">
      <alignment vertical="center" wrapText="1"/>
    </xf>
    <xf numFmtId="0" fontId="31" fillId="0" borderId="20" xfId="0" applyFont="1" applyBorder="1" applyAlignment="1">
      <alignment vertical="center" wrapText="1"/>
    </xf>
    <xf numFmtId="0" fontId="29" fillId="0" borderId="17" xfId="0" applyFont="1" applyBorder="1" applyAlignment="1">
      <alignment horizontal="left" vertical="center" wrapText="1"/>
    </xf>
    <xf numFmtId="0" fontId="31" fillId="0" borderId="0" xfId="0" applyFont="1" applyAlignment="1">
      <alignment horizontal="center" vertical="top"/>
    </xf>
    <xf numFmtId="0" fontId="31" fillId="3" borderId="17" xfId="0" applyFont="1" applyFill="1" applyBorder="1" applyAlignment="1">
      <alignment vertical="center" wrapText="1"/>
    </xf>
    <xf numFmtId="0" fontId="31" fillId="0" borderId="13" xfId="0" applyFont="1" applyBorder="1" applyAlignment="1">
      <alignment vertical="center" wrapText="1"/>
    </xf>
    <xf numFmtId="0" fontId="31" fillId="0" borderId="13" xfId="0" applyFont="1" applyBorder="1" applyAlignment="1">
      <alignment horizontal="left" vertical="center" wrapText="1"/>
    </xf>
    <xf numFmtId="0" fontId="31" fillId="3" borderId="17" xfId="0" applyFont="1" applyFill="1" applyBorder="1" applyAlignment="1">
      <alignment horizontal="left" vertical="center" wrapText="1"/>
    </xf>
    <xf numFmtId="0" fontId="31" fillId="0" borderId="17" xfId="0" applyFont="1" applyBorder="1" applyAlignment="1">
      <alignment horizontal="left" vertical="center" wrapText="1"/>
    </xf>
    <xf numFmtId="0" fontId="31" fillId="0" borderId="20" xfId="0" applyFont="1" applyBorder="1" applyAlignment="1">
      <alignment horizontal="left" vertical="center" wrapText="1"/>
    </xf>
    <xf numFmtId="0" fontId="63" fillId="0" borderId="0" xfId="0" applyFont="1" applyFill="1" applyAlignment="1">
      <alignment horizontal="left" vertical="center" wrapText="1"/>
    </xf>
    <xf numFmtId="0" fontId="104" fillId="0" borderId="0" xfId="3" applyFont="1" applyFill="1" applyAlignment="1">
      <alignment vertical="center"/>
    </xf>
    <xf numFmtId="0" fontId="50" fillId="0" borderId="0" xfId="0" applyFont="1" applyAlignment="1">
      <alignment horizontal="left" vertical="center" wrapText="1"/>
    </xf>
    <xf numFmtId="0" fontId="50" fillId="0" borderId="0" xfId="0" applyFont="1" applyFill="1" applyAlignment="1">
      <alignment horizontal="left" vertical="center" wrapText="1"/>
    </xf>
    <xf numFmtId="0" fontId="50" fillId="0" borderId="0" xfId="0" applyFont="1" applyFill="1" applyBorder="1" applyAlignment="1">
      <alignment horizontal="left" vertical="top"/>
    </xf>
    <xf numFmtId="0" fontId="85" fillId="0" borderId="0" xfId="0" applyFont="1" applyFill="1" applyAlignment="1">
      <alignment horizontal="left" vertical="top" wrapText="1"/>
    </xf>
    <xf numFmtId="0" fontId="39" fillId="30" borderId="17" xfId="12" applyFont="1" applyFill="1" applyBorder="1" applyAlignment="1">
      <alignment horizontal="left" vertical="center" wrapText="1"/>
    </xf>
    <xf numFmtId="0" fontId="39" fillId="30" borderId="17" xfId="12" applyFont="1" applyFill="1" applyBorder="1" applyAlignment="1">
      <alignment horizontal="center" vertical="center" wrapText="1"/>
    </xf>
    <xf numFmtId="0" fontId="51" fillId="0" borderId="0" xfId="12" applyFont="1" applyBorder="1" applyAlignment="1">
      <alignment horizontal="left" vertical="center" wrapText="1"/>
    </xf>
    <xf numFmtId="167" fontId="51" fillId="0" borderId="0" xfId="12" applyNumberFormat="1" applyFont="1" applyBorder="1" applyAlignment="1">
      <alignment horizontal="center" vertical="center" wrapText="1"/>
    </xf>
    <xf numFmtId="0" fontId="51" fillId="0" borderId="11" xfId="12" applyFont="1" applyBorder="1" applyAlignment="1">
      <alignment horizontal="left" vertical="center" wrapText="1"/>
    </xf>
    <xf numFmtId="167" fontId="51" fillId="0" borderId="11" xfId="12" applyNumberFormat="1" applyFont="1" applyBorder="1" applyAlignment="1">
      <alignment horizontal="center" vertical="center" wrapText="1"/>
    </xf>
    <xf numFmtId="0" fontId="29" fillId="0" borderId="0" xfId="0" applyFont="1" applyAlignment="1">
      <alignment horizontal="left" vertical="top" wrapText="1"/>
    </xf>
    <xf numFmtId="0" fontId="31" fillId="0" borderId="12" xfId="0" applyFont="1" applyBorder="1" applyAlignment="1">
      <alignment horizontal="center" vertical="center" wrapText="1"/>
    </xf>
    <xf numFmtId="0" fontId="39" fillId="26" borderId="1" xfId="0" applyFont="1" applyFill="1" applyBorder="1" applyAlignment="1">
      <alignment horizontal="left" vertical="top" wrapText="1"/>
    </xf>
    <xf numFmtId="0" fontId="39" fillId="30" borderId="17" xfId="12" applyFont="1" applyFill="1" applyBorder="1" applyAlignment="1">
      <alignment horizontal="left" wrapText="1"/>
    </xf>
    <xf numFmtId="0" fontId="51" fillId="0" borderId="0" xfId="12" applyFont="1" applyBorder="1" applyAlignment="1">
      <alignment horizontal="left" vertical="top"/>
    </xf>
    <xf numFmtId="167" fontId="51" fillId="0" borderId="0" xfId="12" applyNumberFormat="1" applyFont="1" applyBorder="1" applyAlignment="1">
      <alignment horizontal="center" vertical="center"/>
    </xf>
    <xf numFmtId="0" fontId="51" fillId="0" borderId="11" xfId="12" applyFont="1" applyBorder="1" applyAlignment="1">
      <alignment horizontal="left" vertical="top"/>
    </xf>
    <xf numFmtId="167" fontId="51" fillId="0" borderId="11" xfId="12" applyNumberFormat="1" applyFont="1" applyBorder="1" applyAlignment="1">
      <alignment horizontal="center" vertical="center"/>
    </xf>
    <xf numFmtId="0" fontId="63" fillId="0" borderId="0" xfId="0" applyFont="1" applyFill="1" applyAlignment="1">
      <alignment wrapText="1"/>
    </xf>
    <xf numFmtId="0" fontId="50" fillId="0" borderId="0" xfId="0" applyFont="1" applyFill="1" applyAlignment="1">
      <alignment wrapText="1"/>
    </xf>
    <xf numFmtId="0" fontId="85" fillId="0" borderId="0" xfId="35" applyFont="1" applyFill="1" applyBorder="1" applyAlignment="1">
      <alignment horizontal="left" vertical="center" wrapText="1"/>
    </xf>
    <xf numFmtId="0" fontId="99" fillId="25" borderId="0" xfId="3" applyFont="1" applyFill="1" applyAlignment="1">
      <alignment horizontal="center" wrapText="1"/>
    </xf>
    <xf numFmtId="0" fontId="39" fillId="30" borderId="17" xfId="35" applyFont="1" applyFill="1" applyBorder="1" applyAlignment="1">
      <alignment horizontal="center" wrapText="1"/>
    </xf>
    <xf numFmtId="0" fontId="39" fillId="0" borderId="0" xfId="35" applyFont="1" applyBorder="1" applyAlignment="1">
      <alignment vertical="center"/>
    </xf>
    <xf numFmtId="195" fontId="75" fillId="0" borderId="0" xfId="35" applyNumberFormat="1" applyFont="1" applyAlignment="1">
      <alignment horizontal="right" vertical="center"/>
    </xf>
    <xf numFmtId="167" fontId="75" fillId="0" borderId="0" xfId="35" applyNumberFormat="1" applyFont="1" applyAlignment="1">
      <alignment horizontal="right" vertical="center"/>
    </xf>
    <xf numFmtId="195" fontId="74" fillId="0" borderId="0" xfId="35" applyNumberFormat="1" applyFont="1" applyAlignment="1">
      <alignment horizontal="right" vertical="center"/>
    </xf>
    <xf numFmtId="167" fontId="74" fillId="0" borderId="0" xfId="35" applyNumberFormat="1" applyFont="1" applyAlignment="1">
      <alignment horizontal="right" vertical="center"/>
    </xf>
    <xf numFmtId="0" fontId="32" fillId="0" borderId="0" xfId="35" applyFont="1" applyBorder="1" applyAlignment="1">
      <alignment horizontal="left" vertical="center" indent="1"/>
    </xf>
    <xf numFmtId="0" fontId="74" fillId="0" borderId="0" xfId="35" applyFont="1" applyAlignment="1">
      <alignment horizontal="right" vertical="center" wrapText="1"/>
    </xf>
    <xf numFmtId="0" fontId="32" fillId="0" borderId="0" xfId="35" applyFont="1" applyBorder="1" applyAlignment="1">
      <alignment horizontal="left" vertical="center" indent="2"/>
    </xf>
    <xf numFmtId="0" fontId="39" fillId="0" borderId="0" xfId="35" applyFont="1" applyBorder="1" applyAlignment="1">
      <alignment horizontal="left" vertical="center" wrapText="1"/>
    </xf>
    <xf numFmtId="195" fontId="74" fillId="0" borderId="0" xfId="35" applyNumberFormat="1" applyFont="1" applyBorder="1" applyAlignment="1">
      <alignment horizontal="right" vertical="center"/>
    </xf>
    <xf numFmtId="167" fontId="74" fillId="0" borderId="0" xfId="35" applyNumberFormat="1" applyFont="1" applyBorder="1" applyAlignment="1">
      <alignment horizontal="right" vertical="center"/>
    </xf>
    <xf numFmtId="0" fontId="29" fillId="0" borderId="49" xfId="0" applyFont="1" applyBorder="1"/>
    <xf numFmtId="0" fontId="32" fillId="0" borderId="0" xfId="35" applyFont="1" applyFill="1" applyBorder="1" applyAlignment="1">
      <alignment horizontal="left" vertical="center"/>
    </xf>
    <xf numFmtId="0" fontId="39" fillId="30" borderId="18" xfId="5" applyFont="1" applyFill="1" applyBorder="1" applyAlignment="1">
      <alignment horizontal="center" vertical="center" wrapText="1"/>
    </xf>
    <xf numFmtId="0" fontId="39" fillId="30" borderId="11" xfId="5" applyFont="1" applyFill="1" applyBorder="1" applyAlignment="1">
      <alignment horizontal="center" vertical="center" wrapText="1"/>
    </xf>
    <xf numFmtId="167" fontId="29" fillId="0" borderId="0" xfId="0" applyNumberFormat="1" applyFont="1" applyAlignment="1">
      <alignment horizontal="center" vertical="center"/>
    </xf>
    <xf numFmtId="167" fontId="29" fillId="0" borderId="11" xfId="0" applyNumberFormat="1" applyFont="1" applyBorder="1" applyAlignment="1">
      <alignment horizontal="center" vertical="center"/>
    </xf>
    <xf numFmtId="0" fontId="39" fillId="30" borderId="11" xfId="0" applyFont="1" applyFill="1" applyBorder="1" applyAlignment="1">
      <alignment horizontal="center" vertical="center" wrapText="1"/>
    </xf>
    <xf numFmtId="0" fontId="29" fillId="0" borderId="0" xfId="0" applyFont="1" applyFill="1" applyBorder="1" applyAlignment="1">
      <alignment horizontal="left" vertical="center" wrapText="1"/>
    </xf>
    <xf numFmtId="0" fontId="29" fillId="0" borderId="0" xfId="0" applyFont="1" applyFill="1" applyBorder="1" applyAlignment="1">
      <alignment horizontal="center"/>
    </xf>
    <xf numFmtId="165" fontId="29" fillId="0" borderId="0" xfId="0" applyNumberFormat="1" applyFont="1" applyFill="1" applyBorder="1" applyAlignment="1">
      <alignment horizontal="center"/>
    </xf>
    <xf numFmtId="49" fontId="29" fillId="0" borderId="0" xfId="0" applyNumberFormat="1" applyFont="1" applyFill="1" applyBorder="1" applyAlignment="1">
      <alignment horizontal="center" vertical="center" wrapText="1"/>
    </xf>
    <xf numFmtId="0" fontId="29" fillId="0" borderId="0" xfId="0" applyNumberFormat="1" applyFont="1" applyFill="1" applyBorder="1" applyAlignment="1">
      <alignment horizontal="center" vertical="center" wrapText="1"/>
    </xf>
    <xf numFmtId="0" fontId="31" fillId="0" borderId="0" xfId="0" applyFont="1" applyFill="1" applyBorder="1" applyAlignment="1">
      <alignment horizontal="left" vertical="center"/>
    </xf>
    <xf numFmtId="0" fontId="29" fillId="0" borderId="0" xfId="0" applyFont="1" applyFill="1" applyBorder="1" applyAlignment="1">
      <alignment horizontal="left" vertical="center" wrapText="1" indent="2"/>
    </xf>
    <xf numFmtId="0" fontId="29" fillId="0" borderId="11" xfId="0" applyFont="1" applyFill="1" applyBorder="1" applyAlignment="1">
      <alignment horizontal="left" vertical="center" wrapText="1" indent="2"/>
    </xf>
    <xf numFmtId="49" fontId="29" fillId="0" borderId="11" xfId="0" applyNumberFormat="1" applyFont="1" applyFill="1" applyBorder="1" applyAlignment="1">
      <alignment horizontal="center" vertical="center" wrapText="1"/>
    </xf>
    <xf numFmtId="0" fontId="29" fillId="0" borderId="11" xfId="0" applyNumberFormat="1" applyFont="1" applyFill="1" applyBorder="1" applyAlignment="1">
      <alignment horizontal="center" vertical="center" wrapText="1"/>
    </xf>
    <xf numFmtId="0" fontId="49" fillId="0" borderId="0" xfId="0" applyFont="1" applyFill="1" applyBorder="1" applyAlignment="1">
      <alignment horizontal="center" vertical="center" wrapText="1"/>
    </xf>
    <xf numFmtId="0" fontId="49" fillId="0" borderId="0" xfId="0" applyFont="1" applyFill="1" applyBorder="1" applyAlignment="1">
      <alignment vertical="center" wrapText="1"/>
    </xf>
    <xf numFmtId="0" fontId="31" fillId="0" borderId="0" xfId="0" applyFont="1" applyFill="1" applyBorder="1"/>
    <xf numFmtId="49" fontId="31" fillId="0" borderId="0" xfId="0" applyNumberFormat="1" applyFont="1" applyFill="1" applyBorder="1" applyAlignment="1">
      <alignment horizontal="center" vertical="center"/>
    </xf>
    <xf numFmtId="0" fontId="29" fillId="0" borderId="0" xfId="0" applyFont="1" applyFill="1" applyBorder="1" applyAlignment="1">
      <alignment wrapText="1"/>
    </xf>
    <xf numFmtId="20" fontId="29" fillId="0" borderId="0" xfId="0" applyNumberFormat="1" applyFont="1" applyFill="1" applyBorder="1" applyAlignment="1">
      <alignment horizontal="center" vertical="center"/>
    </xf>
    <xf numFmtId="49" fontId="29" fillId="0" borderId="0" xfId="0" applyNumberFormat="1" applyFont="1" applyFill="1" applyBorder="1" applyAlignment="1">
      <alignment horizontal="center" vertical="center"/>
    </xf>
    <xf numFmtId="0" fontId="29" fillId="0" borderId="0" xfId="0" applyFont="1" applyFill="1" applyBorder="1" applyAlignment="1">
      <alignment vertical="center" wrapText="1"/>
    </xf>
    <xf numFmtId="0" fontId="39" fillId="30" borderId="17" xfId="0" applyFont="1" applyFill="1" applyBorder="1" applyAlignment="1">
      <alignment vertical="center" wrapText="1"/>
    </xf>
    <xf numFmtId="165" fontId="29" fillId="0" borderId="0" xfId="2" applyNumberFormat="1" applyFont="1" applyFill="1" applyBorder="1" applyAlignment="1">
      <alignment horizontal="center" vertical="center"/>
    </xf>
    <xf numFmtId="165" fontId="29" fillId="0" borderId="0" xfId="2" applyNumberFormat="1" applyFont="1" applyBorder="1" applyAlignment="1">
      <alignment horizontal="center" vertical="center"/>
    </xf>
    <xf numFmtId="165" fontId="29" fillId="0" borderId="11" xfId="2" applyNumberFormat="1" applyFont="1" applyFill="1" applyBorder="1" applyAlignment="1">
      <alignment horizontal="center" vertical="center"/>
    </xf>
    <xf numFmtId="0" fontId="31" fillId="0" borderId="0" xfId="0" applyFont="1" applyAlignment="1"/>
    <xf numFmtId="0" fontId="85" fillId="0" borderId="11" xfId="0" applyFont="1" applyFill="1" applyBorder="1" applyAlignment="1">
      <alignment horizontal="left" wrapText="1"/>
    </xf>
    <xf numFmtId="0" fontId="85" fillId="0" borderId="0" xfId="17" applyFont="1" applyFill="1" applyBorder="1" applyAlignment="1"/>
    <xf numFmtId="0" fontId="39" fillId="30" borderId="11" xfId="17" applyFont="1" applyFill="1" applyBorder="1" applyAlignment="1">
      <alignment horizontal="center" vertical="center"/>
    </xf>
    <xf numFmtId="0" fontId="32" fillId="4" borderId="0" xfId="17" applyFont="1" applyFill="1" applyBorder="1" applyAlignment="1">
      <alignment horizontal="center" vertical="center" wrapText="1"/>
    </xf>
    <xf numFmtId="199" fontId="32" fillId="4" borderId="0" xfId="33" applyNumberFormat="1" applyFont="1" applyFill="1" applyBorder="1" applyAlignment="1">
      <alignment horizontal="center" vertical="center"/>
    </xf>
    <xf numFmtId="0" fontId="32" fillId="4" borderId="11" xfId="17" applyFont="1" applyFill="1" applyBorder="1" applyAlignment="1">
      <alignment horizontal="center" vertical="center" wrapText="1"/>
    </xf>
    <xf numFmtId="199" fontId="32" fillId="4" borderId="11" xfId="33" applyNumberFormat="1" applyFont="1" applyFill="1" applyBorder="1" applyAlignment="1">
      <alignment horizontal="center" vertical="center"/>
    </xf>
    <xf numFmtId="0" fontId="32" fillId="4" borderId="0" xfId="17" applyFont="1" applyFill="1"/>
    <xf numFmtId="0" fontId="85" fillId="0" borderId="0" xfId="17" applyFont="1" applyFill="1" applyBorder="1" applyAlignment="1">
      <alignment vertical="center"/>
    </xf>
    <xf numFmtId="0" fontId="39" fillId="30" borderId="11" xfId="17" applyFont="1" applyFill="1" applyBorder="1" applyAlignment="1">
      <alignment horizontal="center" vertical="center" wrapText="1"/>
    </xf>
    <xf numFmtId="0" fontId="39" fillId="30" borderId="23" xfId="17" applyFont="1" applyFill="1" applyBorder="1" applyAlignment="1">
      <alignment horizontal="center" vertical="center" wrapText="1"/>
    </xf>
    <xf numFmtId="0" fontId="39" fillId="4" borderId="0" xfId="17" applyFont="1" applyFill="1" applyBorder="1" applyAlignment="1">
      <alignment vertical="center"/>
    </xf>
    <xf numFmtId="41" fontId="39" fillId="4" borderId="0" xfId="33" applyNumberFormat="1" applyFont="1" applyFill="1" applyAlignment="1">
      <alignment vertical="center"/>
    </xf>
    <xf numFmtId="41" fontId="39" fillId="4" borderId="20" xfId="33" applyNumberFormat="1" applyFont="1" applyFill="1" applyBorder="1" applyAlignment="1">
      <alignment vertical="center"/>
    </xf>
    <xf numFmtId="0" fontId="32" fillId="4" borderId="0" xfId="17" applyFont="1" applyFill="1" applyAlignment="1">
      <alignment horizontal="left" vertical="center"/>
    </xf>
    <xf numFmtId="41" fontId="32" fillId="4" borderId="0" xfId="33" applyNumberFormat="1" applyFont="1" applyFill="1" applyAlignment="1">
      <alignment vertical="center"/>
    </xf>
    <xf numFmtId="41" fontId="32" fillId="4" borderId="20" xfId="33" applyNumberFormat="1" applyFont="1" applyFill="1" applyBorder="1" applyAlignment="1">
      <alignment vertical="center"/>
    </xf>
    <xf numFmtId="41" fontId="32" fillId="4" borderId="0" xfId="17" applyNumberFormat="1" applyFont="1" applyFill="1" applyAlignment="1"/>
    <xf numFmtId="41" fontId="32" fillId="4" borderId="20" xfId="17" applyNumberFormat="1" applyFont="1" applyFill="1" applyBorder="1" applyAlignment="1"/>
    <xf numFmtId="0" fontId="32" fillId="4" borderId="11" xfId="17" applyFont="1" applyFill="1" applyBorder="1" applyAlignment="1">
      <alignment horizontal="left" vertical="center"/>
    </xf>
    <xf numFmtId="41" fontId="32" fillId="4" borderId="11" xfId="33" applyNumberFormat="1" applyFont="1" applyFill="1" applyBorder="1" applyAlignment="1">
      <alignment vertical="center"/>
    </xf>
    <xf numFmtId="41" fontId="32" fillId="4" borderId="11" xfId="17" applyNumberFormat="1" applyFont="1" applyFill="1" applyBorder="1" applyAlignment="1"/>
    <xf numFmtId="41" fontId="32" fillId="4" borderId="23" xfId="33" applyNumberFormat="1" applyFont="1" applyFill="1" applyBorder="1" applyAlignment="1">
      <alignment vertical="center"/>
    </xf>
    <xf numFmtId="41" fontId="32" fillId="4" borderId="22" xfId="33" applyNumberFormat="1" applyFont="1" applyFill="1" applyBorder="1" applyAlignment="1">
      <alignment vertical="center"/>
    </xf>
    <xf numFmtId="41" fontId="32" fillId="4" borderId="22" xfId="17" applyNumberFormat="1" applyFont="1" applyFill="1" applyBorder="1" applyAlignment="1"/>
    <xf numFmtId="182" fontId="32" fillId="4" borderId="0" xfId="33" applyNumberFormat="1" applyFont="1" applyFill="1" applyAlignment="1">
      <alignment horizontal="right" vertical="center" indent="2"/>
    </xf>
    <xf numFmtId="209" fontId="32" fillId="4" borderId="0" xfId="33" applyNumberFormat="1" applyFont="1" applyFill="1" applyAlignment="1">
      <alignment horizontal="right" vertical="center" indent="2"/>
    </xf>
    <xf numFmtId="174" fontId="29" fillId="4" borderId="0" xfId="2" applyNumberFormat="1" applyFont="1" applyFill="1"/>
    <xf numFmtId="0" fontId="39" fillId="30" borderId="17" xfId="17" applyFont="1" applyFill="1" applyBorder="1" applyAlignment="1">
      <alignment horizontal="center" vertical="center" wrapText="1"/>
    </xf>
    <xf numFmtId="200" fontId="39" fillId="4" borderId="0" xfId="33" applyNumberFormat="1" applyFont="1" applyFill="1" applyAlignment="1">
      <alignment horizontal="right" vertical="center" indent="5"/>
    </xf>
    <xf numFmtId="200" fontId="39" fillId="4" borderId="0" xfId="33" applyNumberFormat="1" applyFont="1" applyFill="1" applyAlignment="1">
      <alignment horizontal="right" vertical="center" indent="4"/>
    </xf>
    <xf numFmtId="200" fontId="32" fillId="4" borderId="0" xfId="33" applyNumberFormat="1" applyFont="1" applyFill="1" applyAlignment="1">
      <alignment horizontal="right" vertical="center" indent="5"/>
    </xf>
    <xf numFmtId="200" fontId="32" fillId="4" borderId="0" xfId="33" applyNumberFormat="1" applyFont="1" applyFill="1" applyAlignment="1">
      <alignment horizontal="right" vertical="center" indent="4"/>
    </xf>
    <xf numFmtId="200" fontId="32" fillId="4" borderId="11" xfId="33" applyNumberFormat="1" applyFont="1" applyFill="1" applyBorder="1" applyAlignment="1">
      <alignment horizontal="right" vertical="center" indent="5"/>
    </xf>
    <xf numFmtId="200" fontId="32" fillId="4" borderId="11" xfId="33" applyNumberFormat="1" applyFont="1" applyFill="1" applyBorder="1" applyAlignment="1">
      <alignment horizontal="right" vertical="center" indent="4"/>
    </xf>
    <xf numFmtId="0" fontId="39" fillId="4" borderId="0" xfId="17" applyFont="1" applyFill="1" applyBorder="1" applyAlignment="1">
      <alignment horizontal="center" vertical="center" wrapText="1"/>
    </xf>
    <xf numFmtId="0" fontId="29" fillId="0" borderId="21" xfId="0" applyFont="1" applyBorder="1"/>
    <xf numFmtId="182" fontId="32" fillId="4" borderId="0" xfId="33" applyNumberFormat="1" applyFont="1" applyFill="1" applyBorder="1" applyAlignment="1">
      <alignment horizontal="right" vertical="center" indent="2"/>
    </xf>
    <xf numFmtId="182" fontId="32" fillId="4" borderId="21" xfId="33" applyNumberFormat="1" applyFont="1" applyFill="1" applyBorder="1" applyAlignment="1">
      <alignment horizontal="right" vertical="center" indent="2"/>
    </xf>
    <xf numFmtId="0" fontId="29" fillId="3" borderId="0" xfId="0" applyFont="1" applyFill="1"/>
    <xf numFmtId="182" fontId="32" fillId="3" borderId="0" xfId="33" applyNumberFormat="1" applyFont="1" applyFill="1" applyAlignment="1">
      <alignment horizontal="right" vertical="center" indent="2"/>
    </xf>
    <xf numFmtId="182" fontId="32" fillId="3" borderId="0" xfId="33" applyNumberFormat="1" applyFont="1" applyFill="1" applyBorder="1" applyAlignment="1">
      <alignment horizontal="right" vertical="center" indent="2"/>
    </xf>
    <xf numFmtId="182" fontId="32" fillId="3" borderId="21" xfId="33" applyNumberFormat="1" applyFont="1" applyFill="1" applyBorder="1" applyAlignment="1">
      <alignment horizontal="right" vertical="center" indent="2"/>
    </xf>
    <xf numFmtId="0" fontId="29" fillId="4" borderId="0" xfId="0" applyFont="1" applyFill="1" applyAlignment="1">
      <alignment horizontal="left" indent="2"/>
    </xf>
    <xf numFmtId="182" fontId="32" fillId="0" borderId="21" xfId="33" applyNumberFormat="1" applyFont="1" applyFill="1" applyBorder="1" applyAlignment="1">
      <alignment horizontal="right" vertical="center" indent="2"/>
    </xf>
    <xf numFmtId="0" fontId="29" fillId="4" borderId="11" xfId="0" applyFont="1" applyFill="1" applyBorder="1" applyAlignment="1">
      <alignment horizontal="left" indent="2"/>
    </xf>
    <xf numFmtId="182" fontId="32" fillId="4" borderId="11" xfId="33" applyNumberFormat="1" applyFont="1" applyFill="1" applyBorder="1" applyAlignment="1">
      <alignment horizontal="right" vertical="center" indent="2"/>
    </xf>
    <xf numFmtId="182" fontId="32" fillId="4" borderId="23" xfId="33" applyNumberFormat="1" applyFont="1" applyFill="1" applyBorder="1" applyAlignment="1">
      <alignment horizontal="right" vertical="center" indent="2"/>
    </xf>
    <xf numFmtId="182" fontId="32" fillId="0" borderId="0" xfId="33" applyNumberFormat="1" applyFont="1" applyFill="1" applyBorder="1" applyAlignment="1">
      <alignment horizontal="right" vertical="center" indent="2"/>
    </xf>
    <xf numFmtId="165" fontId="29" fillId="0" borderId="0" xfId="0" applyNumberFormat="1" applyFont="1" applyFill="1" applyBorder="1" applyAlignment="1">
      <alignment horizontal="right" vertical="center" wrapText="1"/>
    </xf>
    <xf numFmtId="165" fontId="29" fillId="0" borderId="0" xfId="0" applyNumberFormat="1" applyFont="1" applyFill="1" applyBorder="1" applyAlignment="1">
      <alignment horizontal="right" vertical="center"/>
    </xf>
    <xf numFmtId="165" fontId="29" fillId="0" borderId="0" xfId="0" applyNumberFormat="1" applyFont="1" applyAlignment="1">
      <alignment horizontal="right" vertical="center"/>
    </xf>
    <xf numFmtId="0" fontId="31" fillId="0" borderId="0" xfId="0" applyFont="1" applyBorder="1" applyAlignment="1">
      <alignment vertical="center" wrapText="1"/>
    </xf>
    <xf numFmtId="0" fontId="85" fillId="0" borderId="11" xfId="0" applyFont="1" applyFill="1" applyBorder="1" applyAlignment="1">
      <alignment vertical="center"/>
    </xf>
    <xf numFmtId="0" fontId="41" fillId="26" borderId="1" xfId="0" applyFont="1" applyFill="1" applyBorder="1" applyAlignment="1">
      <alignment vertical="top" wrapText="1"/>
    </xf>
    <xf numFmtId="2" fontId="39" fillId="30" borderId="11" xfId="0" applyNumberFormat="1" applyFont="1" applyFill="1" applyBorder="1" applyAlignment="1">
      <alignment horizontal="center" vertical="center" wrapText="1"/>
    </xf>
    <xf numFmtId="1" fontId="32" fillId="0" borderId="11" xfId="0" applyNumberFormat="1" applyFont="1" applyFill="1" applyBorder="1" applyAlignment="1">
      <alignment horizontal="center" wrapText="1"/>
    </xf>
    <xf numFmtId="2" fontId="49" fillId="0" borderId="0" xfId="0" applyNumberFormat="1" applyFont="1" applyFill="1" applyBorder="1" applyAlignment="1">
      <alignment vertical="top" wrapText="1"/>
    </xf>
    <xf numFmtId="1" fontId="49" fillId="0" borderId="0" xfId="0" applyNumberFormat="1" applyFont="1" applyFill="1" applyBorder="1" applyAlignment="1">
      <alignment vertical="top"/>
    </xf>
    <xf numFmtId="1" fontId="49" fillId="0" borderId="0" xfId="0" applyNumberFormat="1" applyFont="1" applyFill="1" applyBorder="1" applyAlignment="1">
      <alignment horizontal="center" vertical="top"/>
    </xf>
    <xf numFmtId="2" fontId="49" fillId="0" borderId="0" xfId="0" applyNumberFormat="1" applyFont="1" applyFill="1" applyBorder="1" applyAlignment="1">
      <alignment horizontal="center" vertical="top"/>
    </xf>
    <xf numFmtId="0" fontId="58" fillId="0" borderId="0" xfId="0" applyFont="1" applyFill="1" applyBorder="1" applyAlignment="1">
      <alignment vertical="top" wrapText="1"/>
    </xf>
    <xf numFmtId="2" fontId="29" fillId="0" borderId="0" xfId="0" applyNumberFormat="1" applyFont="1" applyFill="1" applyBorder="1" applyAlignment="1">
      <alignment horizontal="center" vertical="top"/>
    </xf>
    <xf numFmtId="0" fontId="49" fillId="0" borderId="0" xfId="0" applyFont="1" applyFill="1" applyBorder="1" applyAlignment="1">
      <alignment horizontal="center" vertical="top"/>
    </xf>
    <xf numFmtId="0" fontId="57" fillId="0" borderId="0" xfId="0" applyFont="1" applyFill="1" applyBorder="1" applyAlignment="1">
      <alignment vertical="top"/>
    </xf>
    <xf numFmtId="2" fontId="57" fillId="0" borderId="0" xfId="0" applyNumberFormat="1" applyFont="1" applyFill="1" applyBorder="1" applyAlignment="1">
      <alignment vertical="top"/>
    </xf>
    <xf numFmtId="0" fontId="115" fillId="0" borderId="0" xfId="0" applyFont="1" applyFill="1" applyBorder="1" applyAlignment="1">
      <alignment vertical="top"/>
    </xf>
    <xf numFmtId="0" fontId="58" fillId="0" borderId="0" xfId="0" applyFont="1" applyFill="1" applyBorder="1" applyAlignment="1">
      <alignment vertical="top"/>
    </xf>
    <xf numFmtId="0" fontId="60" fillId="0" borderId="0" xfId="0" applyFont="1" applyFill="1" applyBorder="1" applyAlignment="1">
      <alignment vertical="top"/>
    </xf>
    <xf numFmtId="0" fontId="32" fillId="0" borderId="0" xfId="0" applyFont="1" applyFill="1" applyBorder="1" applyAlignment="1">
      <alignment vertical="top"/>
    </xf>
    <xf numFmtId="2" fontId="32" fillId="0" borderId="0" xfId="0" applyNumberFormat="1" applyFont="1" applyFill="1" applyBorder="1" applyAlignment="1">
      <alignment vertical="top"/>
    </xf>
    <xf numFmtId="0" fontId="39" fillId="30" borderId="18" xfId="15" applyFont="1" applyFill="1" applyBorder="1" applyAlignment="1">
      <alignment horizontal="center" wrapText="1"/>
    </xf>
    <xf numFmtId="0" fontId="39" fillId="30" borderId="11" xfId="15" applyFont="1" applyFill="1" applyBorder="1" applyAlignment="1">
      <alignment horizontal="center" vertical="center" wrapText="1"/>
    </xf>
    <xf numFmtId="0" fontId="51" fillId="0" borderId="0" xfId="15" applyFont="1" applyAlignment="1">
      <alignment horizontal="left" vertical="center" wrapText="1"/>
    </xf>
    <xf numFmtId="167" fontId="51" fillId="0" borderId="0" xfId="15" applyNumberFormat="1" applyFont="1" applyAlignment="1">
      <alignment horizontal="right" vertical="center"/>
    </xf>
    <xf numFmtId="0" fontId="51" fillId="0" borderId="0" xfId="16" applyFont="1" applyAlignment="1">
      <alignment horizontal="left" vertical="top" wrapText="1"/>
    </xf>
    <xf numFmtId="167" fontId="51" fillId="0" borderId="0" xfId="16" applyNumberFormat="1" applyFont="1" applyAlignment="1">
      <alignment horizontal="right" vertical="center"/>
    </xf>
    <xf numFmtId="0" fontId="51" fillId="0" borderId="11" xfId="16" applyFont="1" applyBorder="1" applyAlignment="1">
      <alignment horizontal="left" vertical="top" wrapText="1"/>
    </xf>
    <xf numFmtId="167" fontId="51" fillId="0" borderId="11" xfId="16" applyNumberFormat="1" applyFont="1" applyBorder="1" applyAlignment="1">
      <alignment horizontal="right" vertical="center"/>
    </xf>
    <xf numFmtId="175" fontId="32" fillId="0" borderId="0" xfId="40" applyNumberFormat="1" applyFont="1" applyBorder="1" applyAlignment="1">
      <alignment horizontal="center"/>
    </xf>
    <xf numFmtId="2" fontId="32" fillId="0" borderId="0" xfId="2" applyNumberFormat="1" applyFont="1" applyBorder="1" applyAlignment="1">
      <alignment horizontal="center"/>
    </xf>
    <xf numFmtId="174" fontId="32" fillId="0" borderId="0" xfId="2" applyNumberFormat="1" applyFont="1" applyBorder="1" applyAlignment="1">
      <alignment horizontal="center"/>
    </xf>
    <xf numFmtId="175" fontId="32" fillId="0" borderId="11" xfId="40" applyNumberFormat="1" applyFont="1" applyBorder="1" applyAlignment="1">
      <alignment horizontal="center"/>
    </xf>
    <xf numFmtId="2" fontId="32" fillId="0" borderId="11" xfId="2" applyNumberFormat="1" applyFont="1" applyBorder="1" applyAlignment="1">
      <alignment horizontal="center"/>
    </xf>
    <xf numFmtId="174" fontId="32" fillId="0" borderId="11" xfId="2" applyNumberFormat="1" applyFont="1" applyBorder="1" applyAlignment="1">
      <alignment horizontal="center"/>
    </xf>
    <xf numFmtId="0" fontId="39" fillId="0" borderId="0" xfId="0" applyFont="1" applyAlignment="1">
      <alignment vertical="center"/>
    </xf>
    <xf numFmtId="0" fontId="39" fillId="31" borderId="0" xfId="0" applyFont="1" applyFill="1" applyBorder="1" applyAlignment="1">
      <alignment horizontal="center" vertical="center" wrapText="1"/>
    </xf>
    <xf numFmtId="16" fontId="39" fillId="31" borderId="0" xfId="0" applyNumberFormat="1" applyFont="1" applyFill="1" applyBorder="1" applyAlignment="1">
      <alignment horizontal="center" vertical="center" wrapText="1"/>
    </xf>
    <xf numFmtId="0" fontId="39" fillId="31" borderId="18" xfId="0" applyFont="1" applyFill="1" applyBorder="1" applyAlignment="1">
      <alignment horizontal="center" vertical="center" wrapText="1"/>
    </xf>
    <xf numFmtId="0" fontId="39" fillId="31" borderId="11" xfId="0" applyFont="1" applyFill="1" applyBorder="1" applyAlignment="1">
      <alignment horizontal="center" vertical="center" wrapText="1"/>
    </xf>
    <xf numFmtId="0" fontId="39" fillId="31" borderId="17" xfId="0" applyFont="1" applyFill="1" applyBorder="1" applyAlignment="1">
      <alignment vertical="center" wrapText="1"/>
    </xf>
    <xf numFmtId="0" fontId="39" fillId="31" borderId="17" xfId="0" applyFont="1" applyFill="1" applyBorder="1" applyAlignment="1">
      <alignment horizontal="center" vertical="center" wrapText="1"/>
    </xf>
    <xf numFmtId="0" fontId="109" fillId="0" borderId="0" xfId="0" applyFont="1"/>
    <xf numFmtId="0" fontId="109" fillId="0" borderId="0" xfId="0" applyFont="1" applyBorder="1"/>
    <xf numFmtId="0" fontId="85" fillId="0" borderId="0" xfId="0" applyFont="1" applyFill="1" applyBorder="1" applyAlignment="1">
      <alignment horizontal="left" wrapText="1"/>
    </xf>
    <xf numFmtId="0" fontId="85" fillId="0" borderId="0" xfId="0" applyFont="1" applyAlignment="1">
      <alignment vertical="center" readingOrder="1"/>
    </xf>
    <xf numFmtId="0" fontId="71" fillId="0" borderId="12" xfId="0" applyFont="1" applyBorder="1" applyAlignment="1">
      <alignment horizontal="center" vertical="center"/>
    </xf>
    <xf numFmtId="0" fontId="85" fillId="0" borderId="0" xfId="0" applyFont="1" applyBorder="1" applyAlignment="1">
      <alignment horizontal="center" vertical="center"/>
    </xf>
    <xf numFmtId="0" fontId="43" fillId="0" borderId="1" xfId="3" applyFont="1" applyBorder="1" applyAlignment="1">
      <alignment horizontal="justify" vertical="center" wrapText="1"/>
    </xf>
    <xf numFmtId="0" fontId="39" fillId="0" borderId="12" xfId="0" applyFont="1" applyBorder="1" applyAlignment="1">
      <alignment horizontal="center" vertical="center"/>
    </xf>
    <xf numFmtId="0" fontId="39" fillId="0" borderId="0" xfId="0" applyFont="1" applyBorder="1" applyAlignment="1">
      <alignment horizontal="center" vertical="center"/>
    </xf>
    <xf numFmtId="0" fontId="47" fillId="0" borderId="0" xfId="0" applyFont="1" applyAlignment="1">
      <alignment wrapText="1"/>
    </xf>
    <xf numFmtId="0" fontId="47" fillId="0" borderId="11" xfId="0" applyFont="1" applyBorder="1"/>
    <xf numFmtId="0" fontId="32" fillId="0" borderId="0" xfId="0" applyFont="1" applyAlignment="1">
      <alignment wrapText="1"/>
    </xf>
    <xf numFmtId="2" fontId="32" fillId="0" borderId="0" xfId="0" applyNumberFormat="1" applyFont="1" applyAlignment="1">
      <alignment horizontal="center" wrapText="1"/>
    </xf>
    <xf numFmtId="2" fontId="32" fillId="0" borderId="0" xfId="0" applyNumberFormat="1" applyFont="1" applyAlignment="1">
      <alignment horizontal="center" vertical="center" wrapText="1"/>
    </xf>
    <xf numFmtId="2" fontId="32" fillId="0" borderId="11" xfId="0" applyNumberFormat="1" applyFont="1" applyBorder="1" applyAlignment="1">
      <alignment horizontal="center" vertical="center"/>
    </xf>
    <xf numFmtId="0" fontId="32" fillId="0" borderId="0" xfId="0" applyFont="1" applyBorder="1" applyAlignment="1"/>
    <xf numFmtId="16" fontId="39" fillId="31" borderId="11" xfId="0" applyNumberFormat="1" applyFont="1" applyFill="1" applyBorder="1" applyAlignment="1">
      <alignment horizontal="center" vertical="center" wrapText="1"/>
    </xf>
    <xf numFmtId="0" fontId="32" fillId="0" borderId="41" xfId="0" applyFont="1" applyBorder="1"/>
    <xf numFmtId="167" fontId="32" fillId="0" borderId="0" xfId="0" applyNumberFormat="1" applyFont="1" applyBorder="1" applyAlignment="1">
      <alignment horizontal="center" vertical="center"/>
    </xf>
    <xf numFmtId="0" fontId="32" fillId="0" borderId="10" xfId="0" applyFont="1" applyBorder="1"/>
    <xf numFmtId="167" fontId="32" fillId="0" borderId="0" xfId="0" applyNumberFormat="1" applyFont="1" applyBorder="1" applyAlignment="1">
      <alignment horizontal="center" vertical="center" wrapText="1"/>
    </xf>
    <xf numFmtId="167" fontId="32" fillId="0" borderId="11" xfId="0" applyNumberFormat="1" applyFont="1" applyBorder="1" applyAlignment="1">
      <alignment horizontal="center" vertical="center"/>
    </xf>
    <xf numFmtId="2" fontId="32" fillId="0" borderId="0" xfId="0" applyNumberFormat="1" applyFont="1" applyBorder="1" applyAlignment="1">
      <alignment horizontal="center" vertical="top"/>
    </xf>
    <xf numFmtId="2" fontId="32" fillId="0" borderId="0" xfId="0" applyNumberFormat="1" applyFont="1" applyBorder="1" applyAlignment="1">
      <alignment horizontal="right" vertical="top"/>
    </xf>
    <xf numFmtId="2" fontId="32" fillId="0" borderId="0" xfId="0" applyNumberFormat="1" applyFont="1" applyBorder="1" applyAlignment="1">
      <alignment vertical="top"/>
    </xf>
    <xf numFmtId="0" fontId="32" fillId="0" borderId="0" xfId="0" applyFont="1" applyBorder="1" applyAlignment="1">
      <alignment vertical="top"/>
    </xf>
    <xf numFmtId="2" fontId="32" fillId="0" borderId="11" xfId="0" applyNumberFormat="1" applyFont="1" applyBorder="1" applyAlignment="1">
      <alignment horizontal="center" vertical="top"/>
    </xf>
    <xf numFmtId="2" fontId="32" fillId="0" borderId="11" xfId="0" applyNumberFormat="1" applyFont="1" applyBorder="1" applyAlignment="1">
      <alignment horizontal="right" vertical="top"/>
    </xf>
    <xf numFmtId="2" fontId="32" fillId="0" borderId="11" xfId="0" applyNumberFormat="1" applyFont="1" applyBorder="1" applyAlignment="1">
      <alignment vertical="top"/>
    </xf>
    <xf numFmtId="0" fontId="32" fillId="0" borderId="11" xfId="0" applyFont="1" applyBorder="1" applyAlignment="1">
      <alignment vertical="top"/>
    </xf>
    <xf numFmtId="0" fontId="43" fillId="0" borderId="0" xfId="3" applyFont="1" applyAlignment="1">
      <alignment vertical="center"/>
    </xf>
    <xf numFmtId="0" fontId="32" fillId="0" borderId="0" xfId="0" applyFont="1" applyBorder="1" applyAlignment="1">
      <alignment vertical="center" wrapText="1"/>
    </xf>
    <xf numFmtId="0" fontId="32" fillId="0" borderId="0" xfId="0" applyFont="1" applyAlignment="1"/>
    <xf numFmtId="0" fontId="32" fillId="4" borderId="0" xfId="0" applyFont="1" applyFill="1" applyBorder="1" applyAlignment="1">
      <alignment horizontal="center" vertical="top"/>
    </xf>
    <xf numFmtId="0" fontId="32" fillId="4" borderId="11" xfId="0" applyFont="1" applyFill="1" applyBorder="1" applyAlignment="1">
      <alignment horizontal="center" vertical="top"/>
    </xf>
    <xf numFmtId="165" fontId="32" fillId="0" borderId="0" xfId="0" applyNumberFormat="1" applyFont="1" applyFill="1" applyBorder="1" applyAlignment="1">
      <alignment horizontal="center" vertical="center"/>
    </xf>
    <xf numFmtId="2" fontId="32" fillId="0" borderId="0" xfId="0" applyNumberFormat="1" applyFont="1" applyFill="1" applyBorder="1" applyAlignment="1">
      <alignment horizontal="center" vertical="center"/>
    </xf>
    <xf numFmtId="0" fontId="99" fillId="0" borderId="0" xfId="3" applyFont="1" applyAlignment="1">
      <alignment vertical="center"/>
    </xf>
    <xf numFmtId="0" fontId="99" fillId="0" borderId="0" xfId="3" applyFont="1" applyFill="1" applyAlignment="1">
      <alignment vertical="center" wrapText="1"/>
    </xf>
    <xf numFmtId="0" fontId="109" fillId="0" borderId="0" xfId="0" applyFont="1" applyAlignment="1">
      <alignment wrapText="1"/>
    </xf>
    <xf numFmtId="0" fontId="85" fillId="0" borderId="0" xfId="0" applyFont="1" applyFill="1" applyBorder="1" applyAlignment="1">
      <alignment vertical="top"/>
    </xf>
    <xf numFmtId="0" fontId="28" fillId="0" borderId="0" xfId="0" applyFont="1" applyFill="1" applyBorder="1" applyAlignment="1">
      <alignment vertical="center" wrapText="1"/>
    </xf>
    <xf numFmtId="0" fontId="28" fillId="0" borderId="0" xfId="0" applyFont="1" applyFill="1" applyBorder="1" applyAlignment="1">
      <alignment horizontal="center" vertical="center"/>
    </xf>
    <xf numFmtId="165" fontId="49" fillId="0" borderId="0" xfId="0" applyNumberFormat="1" applyFont="1" applyFill="1" applyBorder="1" applyAlignment="1">
      <alignment horizontal="center" vertical="center"/>
    </xf>
    <xf numFmtId="0" fontId="28" fillId="0" borderId="0" xfId="0" applyFont="1" applyAlignment="1">
      <alignment horizontal="center"/>
    </xf>
    <xf numFmtId="0" fontId="32" fillId="0" borderId="0" xfId="0" applyFont="1" applyAlignment="1">
      <alignment vertical="top"/>
    </xf>
    <xf numFmtId="0" fontId="39" fillId="0" borderId="0" xfId="0" applyFont="1" applyBorder="1" applyAlignment="1">
      <alignment horizontal="center" vertical="top"/>
    </xf>
    <xf numFmtId="2" fontId="32" fillId="0" borderId="0" xfId="0" applyNumberFormat="1" applyFont="1" applyAlignment="1">
      <alignment horizontal="center"/>
    </xf>
    <xf numFmtId="0" fontId="43" fillId="0" borderId="0" xfId="3" applyFont="1"/>
    <xf numFmtId="0" fontId="39" fillId="0" borderId="0" xfId="0" applyFont="1"/>
    <xf numFmtId="9" fontId="32" fillId="0" borderId="0" xfId="0" applyNumberFormat="1" applyFont="1" applyFill="1" applyBorder="1" applyAlignment="1">
      <alignment horizontal="center" vertical="center" wrapText="1"/>
    </xf>
    <xf numFmtId="0" fontId="32" fillId="0" borderId="11" xfId="0" applyFont="1" applyFill="1" applyBorder="1" applyAlignment="1">
      <alignment horizontal="center" vertical="center" wrapText="1"/>
    </xf>
    <xf numFmtId="9" fontId="32" fillId="0" borderId="11" xfId="0" applyNumberFormat="1" applyFont="1" applyFill="1" applyBorder="1" applyAlignment="1">
      <alignment horizontal="center" vertical="center" wrapText="1"/>
    </xf>
    <xf numFmtId="0" fontId="32" fillId="0" borderId="0" xfId="0" applyFont="1" applyFill="1" applyAlignment="1">
      <alignment vertical="center"/>
    </xf>
    <xf numFmtId="0" fontId="39" fillId="0" borderId="0" xfId="0" applyFont="1" applyBorder="1" applyAlignment="1">
      <alignment horizontal="center" vertical="center" wrapText="1"/>
    </xf>
    <xf numFmtId="0" fontId="32" fillId="0" borderId="0" xfId="0" applyFont="1" applyBorder="1" applyAlignment="1">
      <alignment wrapText="1"/>
    </xf>
    <xf numFmtId="1" fontId="32" fillId="0" borderId="0" xfId="0" applyNumberFormat="1" applyFont="1" applyBorder="1" applyAlignment="1">
      <alignment horizontal="center" vertical="center"/>
    </xf>
    <xf numFmtId="0" fontId="32" fillId="0" borderId="11" xfId="0" applyFont="1" applyBorder="1" applyAlignment="1">
      <alignment wrapText="1"/>
    </xf>
    <xf numFmtId="0" fontId="32" fillId="0" borderId="11" xfId="0" applyFont="1" applyBorder="1" applyAlignment="1">
      <alignment vertical="center"/>
    </xf>
    <xf numFmtId="1" fontId="32" fillId="0" borderId="0" xfId="0" applyNumberFormat="1" applyFont="1" applyAlignment="1">
      <alignment horizontal="center"/>
    </xf>
    <xf numFmtId="1" fontId="32" fillId="0" borderId="0" xfId="0" applyNumberFormat="1" applyFont="1" applyAlignment="1">
      <alignment horizontal="center" vertical="center" wrapText="1"/>
    </xf>
    <xf numFmtId="0" fontId="99" fillId="0" borderId="0" xfId="3" applyFont="1"/>
    <xf numFmtId="0" fontId="85" fillId="0" borderId="7" xfId="0" applyFont="1" applyFill="1" applyBorder="1" applyAlignment="1">
      <alignment vertical="top" wrapText="1"/>
    </xf>
    <xf numFmtId="0" fontId="85" fillId="0" borderId="8" xfId="0" applyFont="1" applyFill="1" applyBorder="1" applyAlignment="1">
      <alignment vertical="top" wrapText="1"/>
    </xf>
    <xf numFmtId="0" fontId="109" fillId="0" borderId="8" xfId="0" applyFont="1" applyFill="1" applyBorder="1" applyAlignment="1">
      <alignment vertical="top" wrapText="1"/>
    </xf>
    <xf numFmtId="0" fontId="109" fillId="0" borderId="0" xfId="0" applyFont="1" applyAlignment="1">
      <alignment horizontal="center"/>
    </xf>
    <xf numFmtId="0" fontId="85" fillId="0" borderId="0" xfId="0" applyFont="1"/>
    <xf numFmtId="0" fontId="39" fillId="31" borderId="11" xfId="0" applyFont="1" applyFill="1" applyBorder="1" applyAlignment="1">
      <alignment horizontal="center" vertical="center"/>
    </xf>
    <xf numFmtId="0" fontId="39" fillId="0" borderId="0" xfId="0" applyFont="1" applyFill="1" applyBorder="1" applyAlignment="1"/>
    <xf numFmtId="216" fontId="32" fillId="0" borderId="0" xfId="30" applyNumberFormat="1" applyFont="1" applyFill="1" applyBorder="1" applyAlignment="1">
      <alignment horizontal="right" vertical="center" wrapText="1" readingOrder="1"/>
    </xf>
    <xf numFmtId="214" fontId="32" fillId="0" borderId="0" xfId="30" applyNumberFormat="1" applyFont="1" applyFill="1" applyBorder="1" applyAlignment="1">
      <alignment horizontal="right" vertical="center" wrapText="1" readingOrder="1"/>
    </xf>
    <xf numFmtId="9" fontId="32" fillId="0" borderId="0" xfId="2" applyFont="1" applyFill="1" applyBorder="1" applyAlignment="1">
      <alignment horizontal="right" vertical="center" wrapText="1" readingOrder="1"/>
    </xf>
    <xf numFmtId="216" fontId="32" fillId="0" borderId="11" xfId="30" applyNumberFormat="1" applyFont="1" applyFill="1" applyBorder="1" applyAlignment="1">
      <alignment horizontal="right" vertical="center" wrapText="1" readingOrder="1"/>
    </xf>
    <xf numFmtId="214" fontId="32" fillId="0" borderId="11" xfId="30" applyNumberFormat="1" applyFont="1" applyFill="1" applyBorder="1" applyAlignment="1">
      <alignment horizontal="right" vertical="center" wrapText="1" readingOrder="1"/>
    </xf>
    <xf numFmtId="9" fontId="32" fillId="0" borderId="11" xfId="2" applyFont="1" applyFill="1" applyBorder="1" applyAlignment="1">
      <alignment horizontal="right" vertical="center" wrapText="1" readingOrder="1"/>
    </xf>
    <xf numFmtId="0" fontId="32" fillId="0" borderId="41" xfId="0" applyFont="1" applyBorder="1" applyAlignment="1">
      <alignment horizontal="left" vertical="center" readingOrder="1"/>
    </xf>
    <xf numFmtId="0" fontId="32" fillId="0" borderId="0" xfId="0" applyFont="1" applyBorder="1" applyAlignment="1">
      <alignment horizontal="left" vertical="center" readingOrder="1"/>
    </xf>
    <xf numFmtId="0" fontId="32" fillId="0" borderId="0" xfId="0" applyFont="1" applyBorder="1" applyAlignment="1">
      <alignment vertical="center" readingOrder="1"/>
    </xf>
    <xf numFmtId="0" fontId="39" fillId="0" borderId="0" xfId="0" applyFont="1" applyFill="1" applyBorder="1" applyAlignment="1">
      <alignment horizontal="center" vertical="center" wrapText="1" readingOrder="1"/>
    </xf>
    <xf numFmtId="0" fontId="39" fillId="0" borderId="0" xfId="0" applyFont="1" applyFill="1" applyBorder="1" applyAlignment="1">
      <alignment vertical="center" wrapText="1" readingOrder="1"/>
    </xf>
    <xf numFmtId="0" fontId="32" fillId="0" borderId="0" xfId="0" applyFont="1" applyFill="1" applyBorder="1" applyAlignment="1">
      <alignment horizontal="left" vertical="center" wrapText="1" readingOrder="1"/>
    </xf>
    <xf numFmtId="0" fontId="32" fillId="0" borderId="0" xfId="0" applyFont="1" applyFill="1" applyBorder="1" applyAlignment="1">
      <alignment horizontal="right" vertical="center" wrapText="1" readingOrder="1"/>
    </xf>
    <xf numFmtId="197" fontId="32" fillId="0" borderId="0" xfId="30" applyNumberFormat="1" applyFont="1" applyFill="1" applyBorder="1" applyAlignment="1">
      <alignment horizontal="left" vertical="center" wrapText="1" readingOrder="1"/>
    </xf>
    <xf numFmtId="0" fontId="32" fillId="0" borderId="0" xfId="0" applyFont="1" applyBorder="1" applyAlignment="1">
      <alignment vertical="center" wrapText="1" readingOrder="1"/>
    </xf>
    <xf numFmtId="197" fontId="32" fillId="0" borderId="11" xfId="30" applyNumberFormat="1" applyFont="1" applyFill="1" applyBorder="1" applyAlignment="1">
      <alignment horizontal="left" vertical="center" wrapText="1" readingOrder="1"/>
    </xf>
    <xf numFmtId="9" fontId="32" fillId="0" borderId="25" xfId="0" applyNumberFormat="1" applyFont="1" applyBorder="1" applyAlignment="1">
      <alignment horizontal="center" vertical="center" wrapText="1" readingOrder="1"/>
    </xf>
    <xf numFmtId="9" fontId="32" fillId="0" borderId="61" xfId="0" applyNumberFormat="1" applyFont="1" applyBorder="1" applyAlignment="1">
      <alignment horizontal="center" vertical="center" wrapText="1" readingOrder="1"/>
    </xf>
    <xf numFmtId="9" fontId="32" fillId="0" borderId="62" xfId="0" applyNumberFormat="1" applyFont="1" applyBorder="1" applyAlignment="1">
      <alignment horizontal="center" vertical="center" wrapText="1" readingOrder="1"/>
    </xf>
    <xf numFmtId="9" fontId="32" fillId="0" borderId="26" xfId="0" applyNumberFormat="1" applyFont="1" applyBorder="1" applyAlignment="1">
      <alignment horizontal="center" vertical="center" wrapText="1" readingOrder="1"/>
    </xf>
    <xf numFmtId="9" fontId="32" fillId="0" borderId="63" xfId="0" applyNumberFormat="1" applyFont="1" applyBorder="1" applyAlignment="1">
      <alignment horizontal="center" vertical="center" wrapText="1" readingOrder="1"/>
    </xf>
    <xf numFmtId="9" fontId="32" fillId="0" borderId="44" xfId="0" applyNumberFormat="1" applyFont="1" applyBorder="1" applyAlignment="1">
      <alignment horizontal="center" vertical="center" wrapText="1" readingOrder="1"/>
    </xf>
    <xf numFmtId="9" fontId="32" fillId="0" borderId="0" xfId="0" applyNumberFormat="1" applyFont="1" applyBorder="1" applyAlignment="1">
      <alignment horizontal="center" vertical="center" wrapText="1" readingOrder="1"/>
    </xf>
    <xf numFmtId="0" fontId="32" fillId="0" borderId="11" xfId="0" applyFont="1" applyBorder="1" applyAlignment="1">
      <alignment horizontal="center" vertical="center" wrapText="1" readingOrder="1"/>
    </xf>
    <xf numFmtId="9" fontId="32" fillId="0" borderId="11" xfId="0" applyNumberFormat="1" applyFont="1" applyBorder="1" applyAlignment="1">
      <alignment horizontal="right" vertical="center" wrapText="1" readingOrder="1"/>
    </xf>
    <xf numFmtId="10" fontId="32" fillId="0" borderId="11" xfId="0" applyNumberFormat="1" applyFont="1" applyBorder="1" applyAlignment="1">
      <alignment horizontal="right" vertical="center" wrapText="1" readingOrder="1"/>
    </xf>
    <xf numFmtId="0" fontId="32" fillId="0" borderId="0" xfId="0" applyFont="1" applyAlignment="1">
      <alignment vertical="top" wrapText="1"/>
    </xf>
    <xf numFmtId="0" fontId="39" fillId="0" borderId="12" xfId="0" applyFont="1" applyBorder="1" applyAlignment="1">
      <alignment horizontal="center" vertical="top"/>
    </xf>
    <xf numFmtId="0" fontId="43" fillId="0" borderId="35" xfId="3" applyFont="1" applyFill="1" applyBorder="1" applyAlignment="1">
      <alignment horizontal="left" vertical="top" wrapText="1"/>
    </xf>
    <xf numFmtId="0" fontId="32" fillId="0" borderId="0" xfId="19" applyFont="1" applyFill="1" applyBorder="1" applyAlignment="1" applyProtection="1">
      <alignment horizontal="left" vertical="center"/>
    </xf>
    <xf numFmtId="171" fontId="32" fillId="0" borderId="0" xfId="19" applyNumberFormat="1" applyFont="1" applyFill="1" applyBorder="1" applyAlignment="1" applyProtection="1">
      <alignment horizontal="right" vertical="center"/>
      <protection locked="0"/>
    </xf>
    <xf numFmtId="0" fontId="32" fillId="0" borderId="11" xfId="19" applyFont="1" applyFill="1" applyBorder="1" applyAlignment="1" applyProtection="1">
      <alignment horizontal="left" vertical="center"/>
    </xf>
    <xf numFmtId="171" fontId="32" fillId="0" borderId="11" xfId="19" applyNumberFormat="1" applyFont="1" applyFill="1" applyBorder="1" applyAlignment="1" applyProtection="1">
      <alignment horizontal="right" vertical="center"/>
      <protection locked="0"/>
    </xf>
    <xf numFmtId="0" fontId="39" fillId="0" borderId="0" xfId="0" applyFont="1" applyAlignment="1">
      <alignment horizontal="left" vertical="top" readingOrder="1"/>
    </xf>
    <xf numFmtId="171" fontId="32" fillId="0" borderId="0" xfId="0" applyNumberFormat="1" applyFont="1" applyFill="1" applyBorder="1" applyAlignment="1">
      <alignment horizontal="right" vertical="center"/>
    </xf>
    <xf numFmtId="202" fontId="32" fillId="0" borderId="0" xfId="0" applyNumberFormat="1" applyFont="1" applyBorder="1"/>
    <xf numFmtId="202" fontId="32" fillId="0" borderId="11" xfId="0" applyNumberFormat="1" applyFont="1" applyFill="1" applyBorder="1"/>
    <xf numFmtId="0" fontId="39" fillId="0" borderId="0" xfId="0" applyFont="1" applyAlignment="1">
      <alignment vertical="top"/>
    </xf>
    <xf numFmtId="2" fontId="32" fillId="0" borderId="0" xfId="0" applyNumberFormat="1" applyFont="1" applyAlignment="1">
      <alignment horizontal="right"/>
    </xf>
    <xf numFmtId="0" fontId="32" fillId="0" borderId="0" xfId="0" applyFont="1" applyAlignment="1">
      <alignment vertical="center" wrapText="1"/>
    </xf>
    <xf numFmtId="0" fontId="32" fillId="0" borderId="18" xfId="0" applyFont="1" applyBorder="1" applyAlignment="1"/>
    <xf numFmtId="2" fontId="32" fillId="0" borderId="0" xfId="0" applyNumberFormat="1" applyFont="1"/>
    <xf numFmtId="0" fontId="39" fillId="31" borderId="17" xfId="0" applyFont="1" applyFill="1" applyBorder="1" applyAlignment="1">
      <alignment horizontal="center" vertical="center"/>
    </xf>
    <xf numFmtId="0" fontId="85" fillId="0" borderId="0" xfId="0" applyFont="1" applyAlignment="1">
      <alignment vertical="top"/>
    </xf>
    <xf numFmtId="0" fontId="85" fillId="0" borderId="0" xfId="0" applyFont="1" applyAlignment="1">
      <alignment horizontal="left" vertical="top" readingOrder="1"/>
    </xf>
    <xf numFmtId="0" fontId="85" fillId="0" borderId="0" xfId="0" applyFont="1" applyAlignment="1">
      <alignment vertical="center"/>
    </xf>
    <xf numFmtId="0" fontId="85" fillId="0" borderId="0" xfId="0" applyFont="1" applyAlignment="1"/>
    <xf numFmtId="0" fontId="47" fillId="0" borderId="0" xfId="0" applyFont="1" applyAlignment="1">
      <alignment vertical="top"/>
    </xf>
    <xf numFmtId="0" fontId="47" fillId="0" borderId="0" xfId="0" applyFont="1" applyFill="1" applyAlignment="1">
      <alignment vertical="top"/>
    </xf>
    <xf numFmtId="0" fontId="43" fillId="0" borderId="1" xfId="3" applyFont="1" applyFill="1" applyBorder="1" applyAlignment="1">
      <alignment horizontal="left" vertical="top" wrapText="1"/>
    </xf>
    <xf numFmtId="0" fontId="39" fillId="0" borderId="5" xfId="0" applyFont="1" applyFill="1" applyBorder="1" applyAlignment="1">
      <alignment vertical="center" wrapText="1"/>
    </xf>
    <xf numFmtId="1" fontId="32" fillId="0" borderId="11" xfId="0" applyNumberFormat="1" applyFont="1" applyBorder="1" applyAlignment="1">
      <alignment horizontal="center" vertical="center"/>
    </xf>
    <xf numFmtId="0" fontId="85" fillId="0" borderId="5" xfId="0" applyFont="1" applyBorder="1" applyAlignment="1">
      <alignment vertical="center" wrapText="1"/>
    </xf>
    <xf numFmtId="0" fontId="85" fillId="0" borderId="5" xfId="0" applyFont="1" applyFill="1" applyBorder="1" applyAlignment="1">
      <alignment vertical="center" wrapText="1"/>
    </xf>
    <xf numFmtId="0" fontId="109" fillId="0" borderId="0" xfId="0" applyFont="1" applyAlignment="1">
      <alignment vertical="center" wrapText="1"/>
    </xf>
    <xf numFmtId="0" fontId="43" fillId="0" borderId="1" xfId="3" applyFont="1" applyBorder="1" applyAlignment="1">
      <alignment horizontal="justify" vertical="top" wrapText="1"/>
    </xf>
    <xf numFmtId="9" fontId="32" fillId="0" borderId="0" xfId="0" applyNumberFormat="1" applyFont="1" applyBorder="1" applyAlignment="1">
      <alignment horizontal="center" vertical="center" wrapText="1"/>
    </xf>
    <xf numFmtId="10" fontId="32" fillId="0" borderId="0" xfId="0" applyNumberFormat="1" applyFont="1" applyBorder="1" applyAlignment="1">
      <alignment horizontal="center" vertical="center" wrapText="1"/>
    </xf>
    <xf numFmtId="211" fontId="32" fillId="0" borderId="0" xfId="0" applyNumberFormat="1" applyFont="1" applyBorder="1" applyAlignment="1">
      <alignment horizontal="center" vertical="center" wrapText="1"/>
    </xf>
    <xf numFmtId="211" fontId="32" fillId="0" borderId="11" xfId="0" applyNumberFormat="1" applyFont="1" applyBorder="1" applyAlignment="1">
      <alignment horizontal="center" vertical="center" wrapText="1"/>
    </xf>
    <xf numFmtId="210" fontId="32" fillId="0" borderId="0" xfId="0" applyNumberFormat="1" applyFont="1"/>
    <xf numFmtId="210" fontId="32" fillId="0" borderId="0" xfId="0" applyNumberFormat="1" applyFont="1" applyBorder="1"/>
    <xf numFmtId="210" fontId="32" fillId="0" borderId="11" xfId="0" applyNumberFormat="1" applyFont="1" applyBorder="1" applyAlignment="1">
      <alignment vertical="center"/>
    </xf>
    <xf numFmtId="0" fontId="39" fillId="0" borderId="10" xfId="0" applyFont="1" applyFill="1" applyBorder="1" applyAlignment="1">
      <alignment vertical="center" wrapText="1"/>
    </xf>
    <xf numFmtId="210" fontId="32" fillId="25" borderId="0" xfId="0" applyNumberFormat="1" applyFont="1" applyFill="1" applyBorder="1"/>
    <xf numFmtId="0" fontId="32" fillId="25" borderId="0" xfId="0" applyFont="1" applyFill="1" applyBorder="1"/>
    <xf numFmtId="0" fontId="32" fillId="25" borderId="11" xfId="0" applyFont="1" applyFill="1" applyBorder="1"/>
    <xf numFmtId="0" fontId="32" fillId="25" borderId="0" xfId="0" applyFont="1" applyFill="1"/>
    <xf numFmtId="0" fontId="32" fillId="25" borderId="11" xfId="0" applyFont="1" applyFill="1" applyBorder="1" applyAlignment="1">
      <alignment vertical="center"/>
    </xf>
    <xf numFmtId="0" fontId="85" fillId="0" borderId="0" xfId="0" applyFont="1" applyBorder="1" applyAlignment="1">
      <alignment horizontal="center" vertical="center" wrapText="1"/>
    </xf>
    <xf numFmtId="0" fontId="39" fillId="0" borderId="7" xfId="0" applyFont="1" applyFill="1" applyBorder="1" applyAlignment="1">
      <alignment vertical="center"/>
    </xf>
    <xf numFmtId="0" fontId="32" fillId="0" borderId="7" xfId="0" applyFont="1" applyBorder="1" applyAlignment="1">
      <alignment vertical="center"/>
    </xf>
    <xf numFmtId="201" fontId="32" fillId="0" borderId="0" xfId="30" applyNumberFormat="1" applyFont="1" applyBorder="1" applyAlignment="1">
      <alignment horizontal="center"/>
    </xf>
    <xf numFmtId="198" fontId="32" fillId="0" borderId="0" xfId="30" applyNumberFormat="1" applyFont="1" applyBorder="1" applyAlignment="1">
      <alignment horizontal="center"/>
    </xf>
    <xf numFmtId="0" fontId="39" fillId="0" borderId="0" xfId="0" applyFont="1" applyBorder="1"/>
    <xf numFmtId="201" fontId="32" fillId="0" borderId="11" xfId="30" applyNumberFormat="1" applyFont="1" applyBorder="1" applyAlignment="1">
      <alignment horizontal="center"/>
    </xf>
    <xf numFmtId="198" fontId="32" fillId="0" borderId="11" xfId="30" applyNumberFormat="1" applyFont="1" applyBorder="1" applyAlignment="1">
      <alignment horizontal="center"/>
    </xf>
    <xf numFmtId="0" fontId="39" fillId="0" borderId="11" xfId="0" applyFont="1" applyBorder="1"/>
    <xf numFmtId="198" fontId="39" fillId="0" borderId="11" xfId="30" applyNumberFormat="1" applyFont="1" applyBorder="1" applyAlignment="1">
      <alignment horizontal="center"/>
    </xf>
    <xf numFmtId="198" fontId="32" fillId="0" borderId="0" xfId="30" applyNumberFormat="1" applyFont="1" applyFill="1" applyBorder="1" applyAlignment="1">
      <alignment horizontal="center"/>
    </xf>
    <xf numFmtId="198" fontId="39" fillId="0" borderId="0" xfId="30" applyNumberFormat="1" applyFont="1" applyFill="1" applyBorder="1" applyAlignment="1">
      <alignment horizontal="center"/>
    </xf>
    <xf numFmtId="0" fontId="43" fillId="0" borderId="1" xfId="3" applyFont="1" applyBorder="1" applyAlignment="1">
      <alignment horizontal="left" vertical="top" wrapText="1"/>
    </xf>
    <xf numFmtId="2" fontId="32" fillId="0" borderId="0" xfId="1" applyNumberFormat="1" applyFont="1" applyBorder="1" applyAlignment="1">
      <alignment horizontal="right" vertical="top"/>
    </xf>
    <xf numFmtId="2" fontId="32" fillId="0" borderId="0" xfId="1" applyNumberFormat="1" applyFont="1" applyBorder="1" applyAlignment="1">
      <alignment horizontal="right" vertical="center"/>
    </xf>
    <xf numFmtId="2" fontId="32" fillId="0" borderId="0" xfId="1" applyNumberFormat="1" applyFont="1" applyFill="1" applyBorder="1" applyAlignment="1">
      <alignment horizontal="right" vertical="center"/>
    </xf>
    <xf numFmtId="0" fontId="32" fillId="0" borderId="11" xfId="0" applyFont="1" applyBorder="1" applyAlignment="1">
      <alignment horizontal="left"/>
    </xf>
    <xf numFmtId="2" fontId="32" fillId="0" borderId="11" xfId="1" applyNumberFormat="1" applyFont="1" applyBorder="1" applyAlignment="1">
      <alignment horizontal="right" vertical="top"/>
    </xf>
    <xf numFmtId="2" fontId="32" fillId="0" borderId="11" xfId="1" applyNumberFormat="1" applyFont="1" applyBorder="1" applyAlignment="1">
      <alignment horizontal="right" vertical="center"/>
    </xf>
    <xf numFmtId="2" fontId="32" fillId="0" borderId="11" xfId="1" applyNumberFormat="1" applyFont="1" applyFill="1" applyBorder="1" applyAlignment="1">
      <alignment horizontal="right" vertical="center"/>
    </xf>
    <xf numFmtId="0" fontId="39" fillId="0" borderId="0" xfId="0" applyFont="1" applyFill="1" applyAlignment="1">
      <alignment vertical="center" wrapText="1"/>
    </xf>
    <xf numFmtId="0" fontId="39" fillId="32" borderId="18" xfId="0" applyFont="1" applyFill="1" applyBorder="1" applyAlignment="1">
      <alignment horizontal="center" vertical="center" wrapText="1"/>
    </xf>
    <xf numFmtId="0" fontId="39" fillId="32" borderId="11" xfId="0" applyFont="1" applyFill="1" applyBorder="1" applyAlignment="1">
      <alignment horizontal="center" vertical="center" wrapText="1"/>
    </xf>
    <xf numFmtId="16" fontId="39" fillId="32" borderId="11" xfId="0" applyNumberFormat="1" applyFont="1" applyFill="1" applyBorder="1" applyAlignment="1">
      <alignment horizontal="center" vertical="center" wrapText="1"/>
    </xf>
    <xf numFmtId="0" fontId="43" fillId="0" borderId="1" xfId="3" applyFont="1" applyBorder="1" applyAlignment="1">
      <alignment horizontal="left" vertical="center" wrapText="1"/>
    </xf>
    <xf numFmtId="165" fontId="32" fillId="0" borderId="0" xfId="1" applyNumberFormat="1" applyFont="1" applyFill="1" applyBorder="1" applyAlignment="1">
      <alignment horizontal="right" vertical="center"/>
    </xf>
    <xf numFmtId="165" fontId="32" fillId="0" borderId="0" xfId="1" applyNumberFormat="1" applyFont="1" applyBorder="1" applyAlignment="1">
      <alignment horizontal="right" vertical="top"/>
    </xf>
    <xf numFmtId="165" fontId="32" fillId="0" borderId="0" xfId="1" applyNumberFormat="1" applyFont="1" applyBorder="1" applyAlignment="1">
      <alignment horizontal="right" vertical="center"/>
    </xf>
    <xf numFmtId="165" fontId="32" fillId="0" borderId="11" xfId="1" applyNumberFormat="1" applyFont="1" applyBorder="1" applyAlignment="1">
      <alignment horizontal="right" vertical="top"/>
    </xf>
    <xf numFmtId="165" fontId="32" fillId="0" borderId="11" xfId="1" applyNumberFormat="1" applyFont="1" applyBorder="1" applyAlignment="1">
      <alignment horizontal="right" vertical="center"/>
    </xf>
    <xf numFmtId="165" fontId="32" fillId="0" borderId="11" xfId="1" applyNumberFormat="1" applyFont="1" applyFill="1" applyBorder="1" applyAlignment="1">
      <alignment horizontal="right" vertical="center"/>
    </xf>
    <xf numFmtId="0" fontId="39" fillId="32" borderId="17" xfId="0" applyFont="1" applyFill="1" applyBorder="1" applyAlignment="1">
      <alignment horizontal="left" vertical="center" wrapText="1"/>
    </xf>
    <xf numFmtId="0" fontId="39" fillId="32" borderId="17" xfId="0" applyFont="1" applyFill="1" applyBorder="1" applyAlignment="1">
      <alignment horizontal="center" vertical="center" wrapText="1"/>
    </xf>
    <xf numFmtId="0" fontId="109" fillId="0" borderId="8" xfId="0" applyFont="1" applyBorder="1" applyAlignment="1">
      <alignment vertical="center"/>
    </xf>
    <xf numFmtId="0" fontId="32" fillId="0" borderId="2" xfId="0" applyFont="1" applyBorder="1" applyAlignment="1">
      <alignment vertical="top" wrapText="1"/>
    </xf>
    <xf numFmtId="177" fontId="32" fillId="0" borderId="0" xfId="17" applyNumberFormat="1" applyFont="1" applyFill="1" applyBorder="1" applyAlignment="1">
      <alignment horizontal="center"/>
    </xf>
    <xf numFmtId="177" fontId="32" fillId="0" borderId="11" xfId="17" applyNumberFormat="1" applyFont="1" applyFill="1" applyBorder="1" applyAlignment="1">
      <alignment horizontal="center"/>
    </xf>
    <xf numFmtId="168" fontId="32" fillId="0" borderId="0" xfId="17" applyNumberFormat="1" applyFont="1" applyFill="1" applyBorder="1"/>
    <xf numFmtId="177" fontId="32" fillId="0" borderId="0" xfId="17" applyNumberFormat="1" applyFont="1" applyFill="1" applyBorder="1"/>
    <xf numFmtId="9" fontId="32" fillId="0" borderId="0" xfId="2" applyFont="1" applyFill="1" applyBorder="1" applyAlignment="1">
      <alignment horizontal="right"/>
    </xf>
    <xf numFmtId="2" fontId="32" fillId="0" borderId="0" xfId="17" applyNumberFormat="1" applyFont="1" applyFill="1" applyBorder="1"/>
    <xf numFmtId="0" fontId="32" fillId="0" borderId="0" xfId="17" applyFont="1" applyFill="1" applyBorder="1"/>
    <xf numFmtId="2" fontId="32" fillId="0" borderId="0" xfId="0" applyNumberFormat="1" applyFont="1" applyBorder="1" applyAlignment="1">
      <alignment horizontal="center"/>
    </xf>
    <xf numFmtId="0" fontId="39" fillId="0" borderId="0" xfId="0" applyFont="1" applyAlignment="1">
      <alignment horizontal="left" vertical="center" wrapText="1"/>
    </xf>
    <xf numFmtId="176" fontId="32" fillId="0" borderId="0" xfId="20" applyNumberFormat="1" applyFont="1" applyFill="1" applyBorder="1" applyAlignment="1" applyProtection="1">
      <alignment horizontal="center" vertical="center"/>
      <protection locked="0"/>
    </xf>
    <xf numFmtId="176" fontId="32" fillId="0" borderId="11" xfId="20" applyNumberFormat="1" applyFont="1" applyFill="1" applyBorder="1" applyAlignment="1" applyProtection="1">
      <alignment horizontal="center" vertical="center"/>
      <protection locked="0"/>
    </xf>
    <xf numFmtId="2" fontId="32" fillId="0" borderId="11" xfId="0" applyNumberFormat="1" applyFont="1" applyBorder="1" applyAlignment="1">
      <alignment horizontal="center"/>
    </xf>
    <xf numFmtId="168" fontId="32" fillId="0" borderId="0" xfId="20" applyNumberFormat="1" applyFont="1" applyFill="1" applyBorder="1" applyAlignment="1">
      <alignment horizontal="right"/>
    </xf>
    <xf numFmtId="217" fontId="32" fillId="0" borderId="0" xfId="20" applyNumberFormat="1" applyFont="1" applyFill="1" applyBorder="1" applyAlignment="1">
      <alignment horizontal="right"/>
    </xf>
    <xf numFmtId="168" fontId="32" fillId="0" borderId="11" xfId="20" applyNumberFormat="1" applyFont="1" applyFill="1" applyBorder="1" applyAlignment="1">
      <alignment horizontal="right"/>
    </xf>
    <xf numFmtId="168" fontId="32" fillId="0" borderId="11" xfId="20" applyNumberFormat="1" applyFont="1" applyFill="1" applyBorder="1" applyAlignment="1" applyProtection="1">
      <alignment horizontal="right" vertical="center"/>
      <protection locked="0"/>
    </xf>
    <xf numFmtId="2" fontId="32" fillId="0" borderId="11" xfId="0" applyNumberFormat="1" applyFont="1" applyBorder="1" applyAlignment="1">
      <alignment horizontal="right"/>
    </xf>
    <xf numFmtId="0" fontId="39" fillId="32" borderId="17" xfId="0" applyFont="1" applyFill="1" applyBorder="1" applyAlignment="1">
      <alignment horizontal="center" vertical="center"/>
    </xf>
    <xf numFmtId="176" fontId="39" fillId="32" borderId="17" xfId="20" applyNumberFormat="1" applyFont="1" applyFill="1" applyBorder="1" applyAlignment="1" applyProtection="1">
      <alignment horizontal="center" vertical="center" wrapText="1"/>
      <protection locked="0"/>
    </xf>
    <xf numFmtId="176" fontId="39" fillId="44" borderId="17" xfId="20" applyNumberFormat="1" applyFont="1" applyFill="1" applyBorder="1" applyAlignment="1" applyProtection="1">
      <alignment horizontal="center" vertical="center" wrapText="1"/>
      <protection locked="0"/>
    </xf>
    <xf numFmtId="1" fontId="39" fillId="44" borderId="17" xfId="20" applyNumberFormat="1" applyFont="1" applyFill="1" applyBorder="1" applyAlignment="1" applyProtection="1">
      <alignment horizontal="center" vertical="center"/>
      <protection locked="0"/>
    </xf>
    <xf numFmtId="0" fontId="32" fillId="0" borderId="0" xfId="0" applyFont="1" applyAlignment="1">
      <alignment horizontal="center" vertical="top"/>
    </xf>
    <xf numFmtId="0" fontId="39" fillId="0" borderId="0" xfId="0" applyFont="1" applyAlignment="1">
      <alignment vertical="top" wrapText="1"/>
    </xf>
    <xf numFmtId="0" fontId="32" fillId="0" borderId="1" xfId="0" applyFont="1" applyBorder="1"/>
    <xf numFmtId="212" fontId="32" fillId="0" borderId="0" xfId="0" applyNumberFormat="1" applyFont="1" applyBorder="1" applyAlignment="1">
      <alignment horizontal="center" vertical="center"/>
    </xf>
    <xf numFmtId="165" fontId="32" fillId="0" borderId="0" xfId="0" applyNumberFormat="1" applyFont="1" applyBorder="1" applyAlignment="1">
      <alignment horizontal="center" vertical="center"/>
    </xf>
    <xf numFmtId="212" fontId="32" fillId="0" borderId="11" xfId="0" applyNumberFormat="1" applyFont="1" applyBorder="1" applyAlignment="1">
      <alignment horizontal="center" vertical="center"/>
    </xf>
    <xf numFmtId="165" fontId="32" fillId="0" borderId="11" xfId="0" applyNumberFormat="1" applyFont="1" applyBorder="1" applyAlignment="1">
      <alignment horizontal="center" vertical="center"/>
    </xf>
    <xf numFmtId="213" fontId="32" fillId="0" borderId="0" xfId="1" applyNumberFormat="1" applyFont="1" applyBorder="1" applyAlignment="1">
      <alignment horizontal="center" vertical="center"/>
    </xf>
    <xf numFmtId="213" fontId="32" fillId="0" borderId="11" xfId="1" applyNumberFormat="1" applyFont="1" applyBorder="1" applyAlignment="1">
      <alignment horizontal="center" vertical="center"/>
    </xf>
    <xf numFmtId="0" fontId="32" fillId="32" borderId="17" xfId="0" applyFont="1" applyFill="1" applyBorder="1" applyAlignment="1">
      <alignment vertical="center"/>
    </xf>
    <xf numFmtId="0" fontId="39" fillId="32" borderId="17" xfId="0" applyFont="1" applyFill="1" applyBorder="1" applyAlignment="1">
      <alignment wrapText="1"/>
    </xf>
    <xf numFmtId="0" fontId="32" fillId="0" borderId="0" xfId="17" applyFont="1" applyFill="1" applyBorder="1" applyAlignment="1">
      <alignment horizontal="center"/>
    </xf>
    <xf numFmtId="0" fontId="32" fillId="0" borderId="11" xfId="17" applyFont="1" applyFill="1" applyBorder="1" applyAlignment="1">
      <alignment horizontal="center"/>
    </xf>
    <xf numFmtId="0" fontId="32" fillId="0" borderId="0" xfId="0" applyFont="1" applyFill="1" applyAlignment="1">
      <alignment horizontal="center"/>
    </xf>
    <xf numFmtId="0" fontId="32" fillId="0" borderId="0" xfId="0" applyFont="1" applyFill="1" applyAlignment="1">
      <alignment horizontal="center" wrapText="1"/>
    </xf>
    <xf numFmtId="170" fontId="32" fillId="0" borderId="0" xfId="21" applyNumberFormat="1" applyFont="1" applyFill="1" applyBorder="1" applyAlignment="1" applyProtection="1">
      <alignment horizontal="center" vertical="center"/>
      <protection locked="0"/>
    </xf>
    <xf numFmtId="178" fontId="32" fillId="0" borderId="0" xfId="0" applyNumberFormat="1" applyFont="1" applyBorder="1" applyAlignment="1">
      <alignment horizontal="center"/>
    </xf>
    <xf numFmtId="178" fontId="32" fillId="0" borderId="11" xfId="0" applyNumberFormat="1" applyFont="1" applyBorder="1" applyAlignment="1">
      <alignment horizontal="center"/>
    </xf>
    <xf numFmtId="170" fontId="32" fillId="0" borderId="11" xfId="21" applyNumberFormat="1" applyFont="1" applyFill="1" applyBorder="1" applyAlignment="1" applyProtection="1">
      <alignment horizontal="center" vertical="center"/>
      <protection locked="0"/>
    </xf>
    <xf numFmtId="0" fontId="39" fillId="32" borderId="17" xfId="17" applyFont="1" applyFill="1" applyBorder="1" applyAlignment="1">
      <alignment horizontal="left" vertical="center" wrapText="1"/>
    </xf>
    <xf numFmtId="0" fontId="39" fillId="32" borderId="17" xfId="17" applyFont="1" applyFill="1" applyBorder="1" applyAlignment="1">
      <alignment horizontal="center" vertical="center" wrapText="1"/>
    </xf>
    <xf numFmtId="0" fontId="109" fillId="0" borderId="0" xfId="0" applyFont="1" applyFill="1"/>
    <xf numFmtId="0" fontId="43" fillId="0" borderId="1" xfId="3" applyFont="1" applyBorder="1"/>
    <xf numFmtId="179" fontId="32" fillId="0" borderId="0" xfId="0" applyNumberFormat="1" applyFont="1" applyBorder="1" applyAlignment="1">
      <alignment horizontal="center" vertical="center"/>
    </xf>
    <xf numFmtId="180" fontId="32" fillId="0" borderId="0" xfId="0" applyNumberFormat="1" applyFont="1" applyBorder="1" applyAlignment="1">
      <alignment horizontal="center" vertical="center"/>
    </xf>
    <xf numFmtId="180" fontId="32" fillId="0" borderId="0" xfId="0" applyNumberFormat="1" applyFont="1"/>
    <xf numFmtId="179" fontId="32" fillId="0" borderId="11" xfId="0" applyNumberFormat="1" applyFont="1" applyBorder="1" applyAlignment="1">
      <alignment horizontal="center" vertical="center"/>
    </xf>
    <xf numFmtId="180" fontId="32" fillId="0" borderId="11" xfId="0" applyNumberFormat="1" applyFont="1" applyBorder="1" applyAlignment="1">
      <alignment horizontal="center" vertical="center"/>
    </xf>
    <xf numFmtId="0" fontId="32" fillId="0" borderId="0" xfId="0" applyFont="1" applyAlignment="1">
      <alignment vertical="center"/>
    </xf>
    <xf numFmtId="0" fontId="39" fillId="0" borderId="0" xfId="0" applyFont="1" applyFill="1" applyAlignment="1">
      <alignment horizontal="left" vertical="center" wrapText="1"/>
    </xf>
    <xf numFmtId="0" fontId="43" fillId="0" borderId="0" xfId="3" applyFont="1" applyFill="1" applyAlignment="1">
      <alignment horizontal="center" vertical="center" wrapText="1"/>
    </xf>
    <xf numFmtId="220" fontId="32" fillId="0" borderId="0" xfId="1" applyNumberFormat="1" applyFont="1" applyBorder="1" applyAlignment="1">
      <alignment vertical="center"/>
    </xf>
    <xf numFmtId="220" fontId="32" fillId="0" borderId="11" xfId="1" applyNumberFormat="1" applyFont="1" applyBorder="1" applyAlignment="1">
      <alignment vertical="center"/>
    </xf>
    <xf numFmtId="0" fontId="32" fillId="0" borderId="0" xfId="0" applyFont="1" applyBorder="1" applyAlignment="1">
      <alignment horizontal="left" wrapText="1"/>
    </xf>
    <xf numFmtId="0" fontId="39" fillId="0" borderId="0" xfId="0" applyFont="1" applyFill="1" applyAlignment="1">
      <alignment vertical="center"/>
    </xf>
    <xf numFmtId="0" fontId="85" fillId="0" borderId="0" xfId="0" applyFont="1" applyFill="1" applyAlignment="1">
      <alignment vertical="center"/>
    </xf>
    <xf numFmtId="0" fontId="109" fillId="0" borderId="0" xfId="0" applyFont="1" applyAlignment="1">
      <alignment vertical="center"/>
    </xf>
    <xf numFmtId="3" fontId="32" fillId="0" borderId="0" xfId="0" applyNumberFormat="1" applyFont="1" applyBorder="1"/>
    <xf numFmtId="216" fontId="32" fillId="0" borderId="0" xfId="30" applyNumberFormat="1" applyFont="1" applyBorder="1" applyAlignment="1">
      <alignment horizontal="center" vertical="center"/>
    </xf>
    <xf numFmtId="215" fontId="32" fillId="0" borderId="0" xfId="30" applyNumberFormat="1" applyFont="1" applyBorder="1" applyAlignment="1">
      <alignment horizontal="center" vertical="center"/>
    </xf>
    <xf numFmtId="3" fontId="32" fillId="0" borderId="11" xfId="0" applyNumberFormat="1" applyFont="1" applyBorder="1"/>
    <xf numFmtId="216" fontId="32" fillId="0" borderId="11" xfId="30" applyNumberFormat="1" applyFont="1" applyBorder="1" applyAlignment="1">
      <alignment horizontal="center" vertical="center"/>
    </xf>
    <xf numFmtId="215" fontId="32" fillId="0" borderId="11" xfId="30" applyNumberFormat="1" applyFont="1" applyBorder="1" applyAlignment="1">
      <alignment horizontal="center" vertical="center"/>
    </xf>
    <xf numFmtId="165" fontId="32" fillId="0" borderId="0" xfId="0" applyNumberFormat="1" applyFont="1"/>
    <xf numFmtId="0" fontId="32" fillId="0" borderId="0" xfId="0" applyNumberFormat="1" applyFont="1" applyAlignment="1">
      <alignment horizontal="center"/>
    </xf>
    <xf numFmtId="182" fontId="32" fillId="0" borderId="0" xfId="0" applyNumberFormat="1" applyFont="1" applyAlignment="1">
      <alignment horizontal="center"/>
    </xf>
    <xf numFmtId="0" fontId="32" fillId="0" borderId="0" xfId="0" applyNumberFormat="1" applyFont="1" applyFill="1" applyAlignment="1">
      <alignment horizontal="center"/>
    </xf>
    <xf numFmtId="182" fontId="32" fillId="0" borderId="0" xfId="0" applyNumberFormat="1" applyFont="1" applyFill="1" applyAlignment="1">
      <alignment horizontal="center"/>
    </xf>
    <xf numFmtId="0" fontId="32" fillId="0" borderId="38" xfId="0" applyNumberFormat="1" applyFont="1" applyFill="1" applyBorder="1" applyAlignment="1">
      <alignment horizontal="center"/>
    </xf>
    <xf numFmtId="182" fontId="32" fillId="0" borderId="38" xfId="0" applyNumberFormat="1" applyFont="1" applyFill="1" applyBorder="1" applyAlignment="1">
      <alignment horizontal="center"/>
    </xf>
    <xf numFmtId="0" fontId="39" fillId="33" borderId="66" xfId="0" applyFont="1" applyFill="1" applyBorder="1" applyAlignment="1">
      <alignment horizontal="center" vertical="center" wrapText="1"/>
    </xf>
    <xf numFmtId="0" fontId="39" fillId="33" borderId="17" xfId="0" applyFont="1" applyFill="1" applyBorder="1" applyAlignment="1">
      <alignment horizontal="center" vertical="center" wrapText="1"/>
    </xf>
    <xf numFmtId="0" fontId="39" fillId="33" borderId="59" xfId="0" applyFont="1" applyFill="1" applyBorder="1" applyAlignment="1">
      <alignment horizontal="center" vertical="center" wrapText="1"/>
    </xf>
    <xf numFmtId="0" fontId="85" fillId="0" borderId="0" xfId="0" applyFont="1" applyFill="1" applyBorder="1" applyAlignment="1">
      <alignment horizontal="left"/>
    </xf>
    <xf numFmtId="212" fontId="32" fillId="4" borderId="0" xfId="0" applyNumberFormat="1" applyFont="1" applyFill="1" applyAlignment="1">
      <alignment horizontal="center" vertical="center"/>
    </xf>
    <xf numFmtId="212" fontId="32" fillId="4" borderId="0" xfId="0" applyNumberFormat="1" applyFont="1" applyFill="1" applyAlignment="1">
      <alignment horizontal="center"/>
    </xf>
    <xf numFmtId="212" fontId="32" fillId="4" borderId="0" xfId="0" applyNumberFormat="1" applyFont="1" applyFill="1" applyBorder="1" applyAlignment="1">
      <alignment horizontal="center"/>
    </xf>
    <xf numFmtId="212" fontId="32" fillId="4" borderId="11" xfId="0" applyNumberFormat="1" applyFont="1" applyFill="1" applyBorder="1" applyAlignment="1">
      <alignment horizontal="center"/>
    </xf>
    <xf numFmtId="0" fontId="32" fillId="0" borderId="0" xfId="14" applyFont="1" applyAlignment="1">
      <alignment horizontal="left"/>
    </xf>
    <xf numFmtId="0" fontId="32" fillId="0" borderId="0" xfId="0" applyFont="1" applyAlignment="1">
      <alignment horizontal="center" vertical="center"/>
    </xf>
    <xf numFmtId="0" fontId="32" fillId="0" borderId="0" xfId="14" applyFont="1" applyBorder="1" applyAlignment="1">
      <alignment horizontal="left"/>
    </xf>
    <xf numFmtId="0" fontId="32" fillId="0" borderId="11" xfId="14" applyFont="1" applyBorder="1" applyAlignment="1">
      <alignment horizontal="left"/>
    </xf>
    <xf numFmtId="165" fontId="32" fillId="0" borderId="11" xfId="0" applyNumberFormat="1" applyFont="1" applyBorder="1" applyAlignment="1">
      <alignment horizontal="center"/>
    </xf>
    <xf numFmtId="165" fontId="32" fillId="0" borderId="0" xfId="0" applyNumberFormat="1" applyFont="1" applyBorder="1" applyAlignment="1">
      <alignment horizontal="center" wrapText="1"/>
    </xf>
    <xf numFmtId="0" fontId="32" fillId="0" borderId="1" xfId="0" applyFont="1" applyBorder="1" applyAlignment="1">
      <alignment horizontal="left" vertical="center" wrapText="1"/>
    </xf>
    <xf numFmtId="0" fontId="39" fillId="33" borderId="18" xfId="0" applyFont="1" applyFill="1" applyBorder="1" applyAlignment="1">
      <alignment horizontal="center" vertical="center" wrapText="1"/>
    </xf>
    <xf numFmtId="0" fontId="39" fillId="33" borderId="0" xfId="0" applyFont="1" applyFill="1" applyBorder="1" applyAlignment="1">
      <alignment horizontal="center" vertical="center" wrapText="1"/>
    </xf>
    <xf numFmtId="0" fontId="39" fillId="33" borderId="11" xfId="0" applyFont="1" applyFill="1" applyBorder="1" applyAlignment="1">
      <alignment horizontal="center" vertical="center" wrapText="1"/>
    </xf>
    <xf numFmtId="165" fontId="32" fillId="0" borderId="0" xfId="0" applyNumberFormat="1" applyFont="1" applyBorder="1" applyAlignment="1">
      <alignment horizontal="center" vertical="center" wrapText="1"/>
    </xf>
    <xf numFmtId="165" fontId="32" fillId="0" borderId="0" xfId="0" applyNumberFormat="1" applyFont="1" applyAlignment="1">
      <alignment horizontal="center" vertical="center" wrapText="1"/>
    </xf>
    <xf numFmtId="165" fontId="32" fillId="0" borderId="11" xfId="0" applyNumberFormat="1" applyFont="1" applyBorder="1" applyAlignment="1">
      <alignment horizontal="center" vertical="center" wrapText="1"/>
    </xf>
    <xf numFmtId="0" fontId="32" fillId="0" borderId="0" xfId="0" applyFont="1" applyFill="1" applyBorder="1" applyAlignment="1"/>
    <xf numFmtId="0" fontId="32" fillId="0" borderId="0" xfId="0" applyFont="1" applyBorder="1" applyAlignment="1">
      <alignment horizontal="center" wrapText="1"/>
    </xf>
    <xf numFmtId="2" fontId="32" fillId="0" borderId="0" xfId="0" applyNumberFormat="1" applyFont="1" applyBorder="1"/>
    <xf numFmtId="0" fontId="32" fillId="0" borderId="11" xfId="0" applyFont="1" applyBorder="1" applyAlignment="1">
      <alignment horizontal="center" wrapText="1"/>
    </xf>
    <xf numFmtId="2" fontId="32" fillId="0" borderId="11" xfId="0" applyNumberFormat="1" applyFont="1" applyBorder="1"/>
    <xf numFmtId="0" fontId="32" fillId="0" borderId="0" xfId="0" applyFont="1" applyBorder="1" applyAlignment="1">
      <alignment vertical="top" wrapText="1"/>
    </xf>
    <xf numFmtId="0" fontId="109" fillId="0" borderId="0" xfId="0" applyFont="1" applyAlignment="1">
      <alignment horizontal="center" vertical="center"/>
    </xf>
    <xf numFmtId="0" fontId="109" fillId="0" borderId="0" xfId="0" applyFont="1" applyAlignment="1">
      <alignment horizontal="center" vertical="center" wrapText="1"/>
    </xf>
    <xf numFmtId="0" fontId="85" fillId="0" borderId="0" xfId="0" applyFont="1" applyAlignment="1">
      <alignment horizontal="left" readingOrder="1"/>
    </xf>
    <xf numFmtId="165" fontId="32" fillId="0" borderId="46" xfId="0" applyNumberFormat="1" applyFont="1" applyBorder="1" applyAlignment="1">
      <alignment horizontal="right" vertical="center"/>
    </xf>
    <xf numFmtId="165" fontId="32" fillId="0" borderId="45" xfId="0" applyNumberFormat="1" applyFont="1" applyBorder="1" applyAlignment="1">
      <alignment horizontal="right" vertical="center"/>
    </xf>
    <xf numFmtId="0" fontId="32" fillId="3" borderId="0" xfId="14" applyFont="1" applyFill="1" applyAlignment="1">
      <alignment horizontal="left"/>
    </xf>
    <xf numFmtId="165" fontId="32" fillId="3" borderId="0" xfId="0" applyNumberFormat="1" applyFont="1" applyFill="1" applyAlignment="1">
      <alignment horizontal="right" vertical="center"/>
    </xf>
    <xf numFmtId="165" fontId="32" fillId="3" borderId="46" xfId="0" applyNumberFormat="1" applyFont="1" applyFill="1" applyBorder="1" applyAlignment="1">
      <alignment horizontal="right" vertical="center"/>
    </xf>
    <xf numFmtId="165" fontId="32" fillId="3" borderId="45" xfId="0" applyNumberFormat="1" applyFont="1" applyFill="1" applyBorder="1" applyAlignment="1">
      <alignment horizontal="right" vertical="center"/>
    </xf>
    <xf numFmtId="165" fontId="39" fillId="0" borderId="0" xfId="0" applyNumberFormat="1" applyFont="1" applyFill="1" applyAlignment="1">
      <alignment horizontal="center" vertical="center"/>
    </xf>
    <xf numFmtId="165" fontId="32" fillId="0" borderId="0" xfId="0" applyNumberFormat="1" applyFont="1" applyAlignment="1">
      <alignment vertical="center"/>
    </xf>
    <xf numFmtId="165" fontId="32" fillId="0" borderId="11" xfId="0" applyNumberFormat="1" applyFont="1" applyBorder="1" applyAlignment="1">
      <alignment vertical="center"/>
    </xf>
    <xf numFmtId="165" fontId="32" fillId="0" borderId="11" xfId="0" applyNumberFormat="1" applyFont="1" applyBorder="1" applyAlignment="1">
      <alignment horizontal="right" vertical="center"/>
    </xf>
    <xf numFmtId="165" fontId="32" fillId="0" borderId="0" xfId="0" applyNumberFormat="1" applyFont="1" applyBorder="1" applyAlignment="1">
      <alignment horizontal="right" vertical="center"/>
    </xf>
    <xf numFmtId="0" fontId="39" fillId="33" borderId="11" xfId="22" applyFont="1" applyFill="1" applyBorder="1" applyAlignment="1">
      <alignment horizontal="center" vertical="center" wrapText="1"/>
    </xf>
    <xf numFmtId="0" fontId="39" fillId="33" borderId="69" xfId="22" applyFont="1" applyFill="1" applyBorder="1" applyAlignment="1">
      <alignment horizontal="center" vertical="center" wrapText="1"/>
    </xf>
    <xf numFmtId="0" fontId="39" fillId="33" borderId="70" xfId="0" applyFont="1" applyFill="1" applyBorder="1" applyAlignment="1">
      <alignment horizontal="center" vertical="center" wrapText="1"/>
    </xf>
    <xf numFmtId="0" fontId="85" fillId="0" borderId="0" xfId="22" applyFont="1" applyFill="1" applyBorder="1" applyAlignment="1">
      <alignment vertical="center"/>
    </xf>
    <xf numFmtId="0" fontId="32" fillId="0" borderId="0" xfId="11" applyFont="1" applyAlignment="1">
      <alignment horizontal="left" vertical="center" wrapText="1"/>
    </xf>
    <xf numFmtId="0" fontId="32" fillId="0" borderId="11" xfId="11" applyFont="1" applyBorder="1" applyAlignment="1">
      <alignment horizontal="left" vertical="center" wrapText="1"/>
    </xf>
    <xf numFmtId="0" fontId="32" fillId="4" borderId="0" xfId="11" applyFont="1" applyFill="1" applyBorder="1" applyAlignment="1">
      <alignment horizontal="left" indent="1"/>
    </xf>
    <xf numFmtId="165" fontId="32" fillId="0" borderId="0" xfId="0" applyNumberFormat="1" applyFont="1" applyFill="1" applyBorder="1" applyAlignment="1">
      <alignment vertical="center" wrapText="1"/>
    </xf>
    <xf numFmtId="165" fontId="32" fillId="0" borderId="0" xfId="0" applyNumberFormat="1" applyFont="1" applyBorder="1" applyAlignment="1">
      <alignment horizontal="right" vertical="center" wrapText="1"/>
    </xf>
    <xf numFmtId="165" fontId="32" fillId="0" borderId="0" xfId="0" applyNumberFormat="1" applyFont="1" applyAlignment="1">
      <alignment horizontal="right" vertical="center" wrapText="1"/>
    </xf>
    <xf numFmtId="165" fontId="32" fillId="0" borderId="11" xfId="0" applyNumberFormat="1" applyFont="1" applyBorder="1" applyAlignment="1">
      <alignment horizontal="right" vertical="center" wrapText="1"/>
    </xf>
    <xf numFmtId="0" fontId="39" fillId="33" borderId="11" xfId="11" applyFont="1" applyFill="1" applyBorder="1" applyAlignment="1">
      <alignment horizontal="center" vertical="center" wrapText="1"/>
    </xf>
    <xf numFmtId="165" fontId="39" fillId="0" borderId="0" xfId="0" applyNumberFormat="1" applyFont="1" applyFill="1" applyBorder="1" applyAlignment="1">
      <alignment horizontal="left" vertical="center" wrapText="1"/>
    </xf>
    <xf numFmtId="165" fontId="85" fillId="0" borderId="0" xfId="0" applyNumberFormat="1" applyFont="1" applyFill="1" applyBorder="1" applyAlignment="1">
      <alignment vertical="center"/>
    </xf>
    <xf numFmtId="0" fontId="32" fillId="0" borderId="0" xfId="0" applyFont="1" applyAlignment="1">
      <alignment horizontal="left" vertical="top"/>
    </xf>
    <xf numFmtId="0" fontId="39" fillId="33" borderId="10" xfId="0" applyFont="1" applyFill="1" applyBorder="1" applyAlignment="1">
      <alignment horizontal="left" indent="1"/>
    </xf>
    <xf numFmtId="0" fontId="85" fillId="0" borderId="0" xfId="0" applyFont="1" applyAlignment="1">
      <alignment horizontal="left" vertical="center" wrapText="1"/>
    </xf>
    <xf numFmtId="0" fontId="109" fillId="0" borderId="0" xfId="0" applyFont="1" applyAlignment="1">
      <alignment vertical="top"/>
    </xf>
    <xf numFmtId="0" fontId="109" fillId="0" borderId="0" xfId="0" applyFont="1" applyAlignment="1">
      <alignment vertical="top" wrapText="1"/>
    </xf>
    <xf numFmtId="0" fontId="32" fillId="0" borderId="0" xfId="0" applyFont="1" applyFill="1" applyBorder="1" applyAlignment="1">
      <alignment horizontal="right"/>
    </xf>
    <xf numFmtId="165" fontId="32" fillId="0" borderId="0" xfId="0" applyNumberFormat="1" applyFont="1" applyFill="1" applyBorder="1" applyAlignment="1">
      <alignment horizontal="right"/>
    </xf>
    <xf numFmtId="0" fontId="32" fillId="0" borderId="0" xfId="0" applyFont="1" applyFill="1" applyAlignment="1">
      <alignment horizontal="right"/>
    </xf>
    <xf numFmtId="183" fontId="32" fillId="0" borderId="0" xfId="0" applyNumberFormat="1" applyFont="1" applyFill="1" applyBorder="1" applyAlignment="1">
      <alignment horizontal="right"/>
    </xf>
    <xf numFmtId="165" fontId="32" fillId="4" borderId="0" xfId="0" applyNumberFormat="1" applyFont="1" applyFill="1" applyBorder="1" applyAlignment="1">
      <alignment horizontal="right"/>
    </xf>
    <xf numFmtId="184" fontId="32" fillId="0" borderId="0" xfId="0" applyNumberFormat="1" applyFont="1" applyFill="1" applyBorder="1" applyAlignment="1">
      <alignment horizontal="right"/>
    </xf>
    <xf numFmtId="0" fontId="32" fillId="0" borderId="11" xfId="0" applyFont="1" applyFill="1" applyBorder="1" applyAlignment="1">
      <alignment horizontal="left"/>
    </xf>
    <xf numFmtId="185" fontId="32" fillId="0" borderId="11" xfId="0" applyNumberFormat="1" applyFont="1" applyFill="1" applyBorder="1" applyAlignment="1">
      <alignment horizontal="right"/>
    </xf>
    <xf numFmtId="165" fontId="32" fillId="4" borderId="11" xfId="0" applyNumberFormat="1" applyFont="1" applyFill="1" applyBorder="1" applyAlignment="1">
      <alignment horizontal="right"/>
    </xf>
    <xf numFmtId="0" fontId="32" fillId="0" borderId="11" xfId="0" applyFont="1" applyFill="1" applyBorder="1" applyAlignment="1">
      <alignment horizontal="right"/>
    </xf>
    <xf numFmtId="165" fontId="32" fillId="0" borderId="11" xfId="0" applyNumberFormat="1" applyFont="1" applyFill="1" applyBorder="1" applyAlignment="1">
      <alignment horizontal="right"/>
    </xf>
    <xf numFmtId="184" fontId="32" fillId="0" borderId="11" xfId="0" applyNumberFormat="1" applyFont="1" applyFill="1" applyBorder="1" applyAlignment="1">
      <alignment horizontal="right"/>
    </xf>
    <xf numFmtId="0" fontId="39" fillId="33" borderId="0" xfId="0" applyFont="1" applyFill="1" applyBorder="1" applyAlignment="1">
      <alignment horizontal="center" vertical="center"/>
    </xf>
    <xf numFmtId="0" fontId="39" fillId="33" borderId="0" xfId="0" applyFont="1" applyFill="1" applyBorder="1"/>
    <xf numFmtId="0" fontId="39" fillId="33" borderId="11" xfId="0" applyFont="1" applyFill="1" applyBorder="1" applyAlignment="1">
      <alignment horizontal="center" vertical="center"/>
    </xf>
    <xf numFmtId="0" fontId="39" fillId="33" borderId="18" xfId="0" applyFont="1" applyFill="1" applyBorder="1" applyAlignment="1">
      <alignment horizontal="center" vertical="center"/>
    </xf>
    <xf numFmtId="0" fontId="39" fillId="0" borderId="0" xfId="0" applyFont="1" applyFill="1" applyBorder="1" applyAlignment="1">
      <alignment horizontal="left"/>
    </xf>
    <xf numFmtId="186" fontId="32" fillId="0" borderId="9" xfId="0" applyNumberFormat="1" applyFont="1" applyFill="1" applyBorder="1" applyAlignment="1">
      <alignment horizontal="center"/>
    </xf>
    <xf numFmtId="186" fontId="32" fillId="0" borderId="0" xfId="0" applyNumberFormat="1" applyFont="1" applyFill="1" applyBorder="1" applyAlignment="1">
      <alignment horizontal="center"/>
    </xf>
    <xf numFmtId="216" fontId="32" fillId="0" borderId="0" xfId="30" applyNumberFormat="1" applyFont="1" applyFill="1" applyBorder="1" applyAlignment="1">
      <alignment horizontal="center" vertical="center"/>
    </xf>
    <xf numFmtId="170" fontId="32" fillId="0" borderId="0" xfId="0" applyNumberFormat="1" applyFont="1" applyFill="1" applyBorder="1" applyAlignment="1">
      <alignment horizontal="center"/>
    </xf>
    <xf numFmtId="170" fontId="32" fillId="0" borderId="11" xfId="0" applyNumberFormat="1" applyFont="1" applyFill="1" applyBorder="1" applyAlignment="1">
      <alignment horizontal="center"/>
    </xf>
    <xf numFmtId="186" fontId="32" fillId="0" borderId="19" xfId="0" applyNumberFormat="1" applyFont="1" applyFill="1" applyBorder="1" applyAlignment="1">
      <alignment horizontal="center"/>
    </xf>
    <xf numFmtId="186" fontId="32" fillId="0" borderId="11" xfId="0" applyNumberFormat="1" applyFont="1" applyFill="1" applyBorder="1" applyAlignment="1">
      <alignment horizontal="center"/>
    </xf>
    <xf numFmtId="216" fontId="32" fillId="0" borderId="11" xfId="30" applyNumberFormat="1" applyFont="1" applyFill="1" applyBorder="1" applyAlignment="1">
      <alignment horizontal="center" vertical="center"/>
    </xf>
    <xf numFmtId="186" fontId="32" fillId="0" borderId="0" xfId="0" applyNumberFormat="1" applyFont="1" applyBorder="1" applyAlignment="1">
      <alignment horizontal="center"/>
    </xf>
    <xf numFmtId="174" fontId="32" fillId="0" borderId="0" xfId="2" applyNumberFormat="1" applyFont="1"/>
    <xf numFmtId="170" fontId="32" fillId="0" borderId="0" xfId="0" applyNumberFormat="1" applyFont="1"/>
    <xf numFmtId="216" fontId="32" fillId="0" borderId="0" xfId="30" applyNumberFormat="1" applyFont="1" applyBorder="1"/>
    <xf numFmtId="216" fontId="32" fillId="0" borderId="11" xfId="30" applyNumberFormat="1" applyFont="1" applyBorder="1"/>
    <xf numFmtId="43" fontId="32" fillId="0" borderId="0" xfId="30" applyFont="1" applyBorder="1"/>
    <xf numFmtId="43" fontId="32" fillId="0" borderId="11" xfId="30" applyFont="1" applyBorder="1"/>
    <xf numFmtId="0" fontId="32" fillId="0" borderId="27" xfId="0" applyFont="1" applyBorder="1" applyAlignment="1">
      <alignment horizontal="center" vertical="center"/>
    </xf>
    <xf numFmtId="170" fontId="32" fillId="0" borderId="10" xfId="0" applyNumberFormat="1" applyFont="1" applyFill="1" applyBorder="1"/>
    <xf numFmtId="170" fontId="32" fillId="0" borderId="10" xfId="0" applyNumberFormat="1" applyFont="1" applyFill="1" applyBorder="1" applyAlignment="1">
      <alignment horizontal="center"/>
    </xf>
    <xf numFmtId="186" fontId="32" fillId="0" borderId="10" xfId="0" applyNumberFormat="1" applyFont="1" applyFill="1" applyBorder="1" applyAlignment="1">
      <alignment horizontal="center"/>
    </xf>
    <xf numFmtId="187" fontId="32" fillId="0" borderId="0" xfId="0" applyNumberFormat="1" applyFont="1" applyFill="1" applyBorder="1" applyAlignment="1">
      <alignment vertical="top"/>
    </xf>
    <xf numFmtId="0" fontId="43" fillId="0" borderId="1" xfId="3" applyFont="1" applyBorder="1" applyAlignment="1">
      <alignment vertical="top" wrapText="1"/>
    </xf>
    <xf numFmtId="0" fontId="32" fillId="0" borderId="0" xfId="0" applyFont="1" applyBorder="1" applyAlignment="1">
      <alignment horizontal="right" wrapText="1"/>
    </xf>
    <xf numFmtId="165" fontId="32" fillId="0" borderId="0" xfId="0" applyNumberFormat="1" applyFont="1" applyBorder="1" applyAlignment="1">
      <alignment horizontal="right" wrapText="1"/>
    </xf>
    <xf numFmtId="0" fontId="32" fillId="0" borderId="11" xfId="0" applyFont="1" applyFill="1" applyBorder="1" applyAlignment="1">
      <alignment horizontal="center" wrapText="1"/>
    </xf>
    <xf numFmtId="165" fontId="32" fillId="0" borderId="11" xfId="0" applyNumberFormat="1" applyFont="1" applyFill="1" applyBorder="1" applyAlignment="1">
      <alignment horizontal="right" wrapText="1"/>
    </xf>
    <xf numFmtId="0" fontId="32" fillId="0" borderId="11" xfId="0" applyFont="1" applyFill="1" applyBorder="1" applyAlignment="1">
      <alignment horizontal="right" wrapText="1"/>
    </xf>
    <xf numFmtId="2" fontId="32" fillId="0" borderId="11" xfId="0" applyNumberFormat="1" applyFont="1" applyFill="1" applyBorder="1" applyAlignment="1">
      <alignment horizontal="center"/>
    </xf>
    <xf numFmtId="0" fontId="43" fillId="4" borderId="2" xfId="3" applyFont="1" applyFill="1" applyBorder="1" applyAlignment="1">
      <alignment vertical="top" wrapText="1"/>
    </xf>
    <xf numFmtId="0" fontId="32" fillId="0" borderId="0" xfId="0" applyFont="1" applyFill="1" applyAlignment="1">
      <alignment horizontal="center" vertical="center" wrapText="1"/>
    </xf>
    <xf numFmtId="165" fontId="32" fillId="0" borderId="0" xfId="0" applyNumberFormat="1" applyFont="1" applyBorder="1" applyAlignment="1">
      <alignment horizontal="right"/>
    </xf>
    <xf numFmtId="2" fontId="32" fillId="0" borderId="0" xfId="0" applyNumberFormat="1" applyFont="1" applyFill="1" applyAlignment="1">
      <alignment horizontal="center"/>
    </xf>
    <xf numFmtId="0" fontId="99" fillId="0" borderId="0" xfId="3" applyFont="1" applyFill="1" applyAlignment="1">
      <alignment horizontal="center"/>
    </xf>
    <xf numFmtId="0" fontId="109" fillId="0" borderId="0" xfId="0" applyFont="1" applyFill="1" applyBorder="1" applyAlignment="1">
      <alignment vertical="center"/>
    </xf>
    <xf numFmtId="0" fontId="32" fillId="0" borderId="11" xfId="0" applyFont="1" applyFill="1" applyBorder="1" applyAlignment="1">
      <alignment horizontal="center" vertical="center"/>
    </xf>
    <xf numFmtId="170" fontId="32" fillId="0" borderId="0" xfId="1" applyNumberFormat="1" applyFont="1" applyBorder="1" applyAlignment="1">
      <alignment horizontal="right"/>
    </xf>
    <xf numFmtId="174" fontId="32" fillId="0" borderId="0" xfId="2" applyNumberFormat="1" applyFont="1" applyBorder="1" applyAlignment="1">
      <alignment horizontal="right"/>
    </xf>
    <xf numFmtId="0" fontId="32" fillId="0" borderId="0" xfId="0" applyFont="1" applyBorder="1" applyAlignment="1">
      <alignment horizontal="right"/>
    </xf>
    <xf numFmtId="170" fontId="32" fillId="0" borderId="0" xfId="1" applyNumberFormat="1" applyFont="1" applyBorder="1" applyAlignment="1">
      <alignment horizontal="right" wrapText="1"/>
    </xf>
    <xf numFmtId="174" fontId="32" fillId="0" borderId="0" xfId="2" applyNumberFormat="1" applyFont="1" applyBorder="1" applyAlignment="1">
      <alignment horizontal="right" wrapText="1"/>
    </xf>
    <xf numFmtId="0" fontId="39" fillId="33" borderId="17" xfId="0" applyFont="1" applyFill="1" applyBorder="1" applyAlignment="1"/>
    <xf numFmtId="0" fontId="43" fillId="4" borderId="1" xfId="3" applyFont="1" applyFill="1" applyBorder="1" applyAlignment="1">
      <alignment vertical="top" wrapText="1"/>
    </xf>
    <xf numFmtId="0" fontId="32" fillId="0" borderId="0" xfId="0" quotePrefix="1" applyFont="1" applyFill="1" applyBorder="1" applyAlignment="1">
      <alignment horizontal="center" vertical="center"/>
    </xf>
    <xf numFmtId="170" fontId="32" fillId="0" borderId="0" xfId="1" applyNumberFormat="1" applyFont="1" applyFill="1" applyBorder="1" applyAlignment="1">
      <alignment horizontal="center" vertical="center" wrapText="1"/>
    </xf>
    <xf numFmtId="170" fontId="32" fillId="0" borderId="11" xfId="1" applyNumberFormat="1" applyFont="1" applyFill="1" applyBorder="1" applyAlignment="1">
      <alignment horizontal="center" vertical="center" wrapText="1"/>
    </xf>
    <xf numFmtId="0" fontId="32" fillId="0" borderId="0" xfId="0" applyFont="1" applyFill="1" applyBorder="1" applyAlignment="1">
      <alignment wrapText="1"/>
    </xf>
    <xf numFmtId="0" fontId="85" fillId="33" borderId="5" xfId="0" applyFont="1" applyFill="1" applyBorder="1" applyAlignment="1">
      <alignment vertical="top"/>
    </xf>
    <xf numFmtId="0" fontId="39" fillId="33" borderId="17" xfId="0" applyFont="1" applyFill="1" applyBorder="1" applyAlignment="1">
      <alignment horizontal="center" vertical="center"/>
    </xf>
    <xf numFmtId="0" fontId="32" fillId="0" borderId="0" xfId="0" applyFont="1" applyFill="1" applyAlignment="1">
      <alignment wrapText="1"/>
    </xf>
    <xf numFmtId="197" fontId="32" fillId="0" borderId="0" xfId="1" applyNumberFormat="1" applyFont="1" applyBorder="1"/>
    <xf numFmtId="170" fontId="32" fillId="0" borderId="0" xfId="1" applyNumberFormat="1" applyFont="1" applyBorder="1" applyAlignment="1">
      <alignment horizontal="center"/>
    </xf>
    <xf numFmtId="0" fontId="109" fillId="0" borderId="0" xfId="0" applyFont="1" applyFill="1" applyAlignment="1">
      <alignment wrapText="1"/>
    </xf>
    <xf numFmtId="0" fontId="47" fillId="0" borderId="0" xfId="0" applyFont="1" applyFill="1" applyAlignment="1">
      <alignment horizontal="center"/>
    </xf>
    <xf numFmtId="1" fontId="32" fillId="0" borderId="0" xfId="0" applyNumberFormat="1" applyFont="1" applyBorder="1" applyAlignment="1">
      <alignment horizontal="center"/>
    </xf>
    <xf numFmtId="189" fontId="32" fillId="0" borderId="0" xfId="1" applyNumberFormat="1" applyFont="1" applyBorder="1" applyAlignment="1"/>
    <xf numFmtId="165" fontId="32" fillId="0" borderId="0" xfId="0" applyNumberFormat="1" applyFont="1" applyBorder="1" applyAlignment="1"/>
    <xf numFmtId="170" fontId="32" fillId="0" borderId="0" xfId="1" applyNumberFormat="1" applyFont="1" applyBorder="1" applyAlignment="1"/>
    <xf numFmtId="170" fontId="32" fillId="0" borderId="0" xfId="1" applyNumberFormat="1" applyFont="1" applyFill="1" applyBorder="1" applyAlignment="1">
      <alignment vertical="center" wrapText="1"/>
    </xf>
    <xf numFmtId="165" fontId="32" fillId="0" borderId="0" xfId="1" applyNumberFormat="1" applyFont="1" applyBorder="1" applyAlignment="1"/>
    <xf numFmtId="0" fontId="39" fillId="33" borderId="0" xfId="23" applyFont="1" applyFill="1" applyBorder="1" applyAlignment="1">
      <alignment horizontal="center" vertical="center" wrapText="1"/>
    </xf>
    <xf numFmtId="0" fontId="85" fillId="0" borderId="0" xfId="23" applyFont="1" applyBorder="1" applyAlignment="1">
      <alignment wrapText="1"/>
    </xf>
    <xf numFmtId="0" fontId="109" fillId="0" borderId="0" xfId="0" applyFont="1" applyFill="1" applyAlignment="1">
      <alignment horizontal="center"/>
    </xf>
    <xf numFmtId="0" fontId="85" fillId="0" borderId="10" xfId="23" applyFont="1" applyFill="1" applyBorder="1" applyAlignment="1">
      <alignment vertical="center"/>
    </xf>
    <xf numFmtId="0" fontId="85" fillId="0" borderId="0" xfId="23" applyFont="1" applyFill="1" applyBorder="1" applyAlignment="1">
      <alignment vertical="center"/>
    </xf>
    <xf numFmtId="0" fontId="39" fillId="33" borderId="11" xfId="0" applyFont="1" applyFill="1" applyBorder="1" applyAlignment="1">
      <alignment vertical="center"/>
    </xf>
    <xf numFmtId="0" fontId="39" fillId="33" borderId="11" xfId="23" applyFont="1" applyFill="1" applyBorder="1" applyAlignment="1">
      <alignment horizontal="center" vertical="center" wrapText="1"/>
    </xf>
    <xf numFmtId="0" fontId="47" fillId="0" borderId="0" xfId="0" applyFont="1" applyFill="1" applyAlignment="1">
      <alignment horizontal="center" wrapText="1"/>
    </xf>
    <xf numFmtId="0" fontId="39" fillId="33" borderId="17" xfId="0" applyFont="1" applyFill="1" applyBorder="1" applyAlignment="1">
      <alignment vertical="top" wrapText="1"/>
    </xf>
    <xf numFmtId="0" fontId="39" fillId="0" borderId="9" xfId="0" applyFont="1" applyFill="1" applyBorder="1" applyAlignment="1">
      <alignment vertical="top"/>
    </xf>
    <xf numFmtId="165" fontId="32" fillId="0" borderId="0" xfId="0" applyNumberFormat="1" applyFont="1" applyFill="1" applyBorder="1" applyAlignment="1">
      <alignment horizontal="center" vertical="center" wrapText="1"/>
    </xf>
    <xf numFmtId="0" fontId="39" fillId="34" borderId="17" xfId="0" applyFont="1" applyFill="1" applyBorder="1" applyAlignment="1">
      <alignment horizontal="center" vertical="center"/>
    </xf>
    <xf numFmtId="0" fontId="39" fillId="34" borderId="17" xfId="0" applyFont="1" applyFill="1" applyBorder="1" applyAlignment="1">
      <alignment horizontal="center" vertical="center" wrapText="1"/>
    </xf>
    <xf numFmtId="165" fontId="32" fillId="4" borderId="0" xfId="0" applyNumberFormat="1" applyFont="1" applyFill="1" applyAlignment="1">
      <alignment horizontal="center" vertical="center" wrapText="1"/>
    </xf>
    <xf numFmtId="165" fontId="32" fillId="4" borderId="0" xfId="0" applyNumberFormat="1" applyFont="1" applyFill="1" applyBorder="1" applyAlignment="1">
      <alignment horizontal="center" vertical="center" wrapText="1"/>
    </xf>
    <xf numFmtId="37" fontId="39" fillId="34" borderId="11" xfId="0" applyNumberFormat="1" applyFont="1" applyFill="1" applyBorder="1" applyAlignment="1">
      <alignment horizontal="center" vertical="center" wrapText="1"/>
    </xf>
    <xf numFmtId="0" fontId="32" fillId="15" borderId="1" xfId="0" applyFont="1" applyFill="1" applyBorder="1" applyAlignment="1">
      <alignment vertical="top" wrapText="1"/>
    </xf>
    <xf numFmtId="188" fontId="32" fillId="0" borderId="0" xfId="0" applyNumberFormat="1" applyFont="1" applyBorder="1" applyAlignment="1">
      <alignment horizontal="center" vertical="center"/>
    </xf>
    <xf numFmtId="188" fontId="32" fillId="0" borderId="11" xfId="0" applyNumberFormat="1" applyFont="1" applyBorder="1" applyAlignment="1">
      <alignment horizontal="center" vertical="center"/>
    </xf>
    <xf numFmtId="0" fontId="32" fillId="0" borderId="0" xfId="0" applyFont="1" applyFill="1" applyAlignment="1">
      <alignment vertical="center" wrapText="1"/>
    </xf>
    <xf numFmtId="165" fontId="32" fillId="0" borderId="0" xfId="0" applyNumberFormat="1" applyFont="1" applyFill="1" applyBorder="1" applyAlignment="1">
      <alignment horizontal="right" vertical="center" wrapText="1"/>
    </xf>
    <xf numFmtId="0" fontId="32" fillId="4" borderId="0" xfId="0" applyFont="1" applyFill="1" applyBorder="1" applyAlignment="1">
      <alignment horizontal="center"/>
    </xf>
    <xf numFmtId="165" fontId="39" fillId="0" borderId="0" xfId="0" applyNumberFormat="1" applyFont="1" applyFill="1" applyBorder="1" applyAlignment="1">
      <alignment horizontal="right" vertical="center"/>
    </xf>
    <xf numFmtId="165" fontId="32" fillId="0" borderId="0" xfId="0" applyNumberFormat="1" applyFont="1" applyFill="1" applyBorder="1" applyAlignment="1">
      <alignment horizontal="right" vertical="center"/>
    </xf>
    <xf numFmtId="165" fontId="32" fillId="0" borderId="11" xfId="0" applyNumberFormat="1" applyFont="1" applyFill="1" applyBorder="1" applyAlignment="1">
      <alignment horizontal="right" vertical="center"/>
    </xf>
    <xf numFmtId="37" fontId="39" fillId="34" borderId="18" xfId="0" applyNumberFormat="1" applyFont="1" applyFill="1" applyBorder="1" applyAlignment="1">
      <alignment horizontal="center" vertical="center" wrapText="1"/>
    </xf>
    <xf numFmtId="0" fontId="32" fillId="0" borderId="0" xfId="0" applyFont="1" applyFill="1" applyBorder="1" applyAlignment="1">
      <alignment horizontal="center" wrapText="1"/>
    </xf>
    <xf numFmtId="170" fontId="32" fillId="0" borderId="0" xfId="0" applyNumberFormat="1" applyFont="1" applyFill="1" applyAlignment="1">
      <alignment horizontal="center" vertical="center" wrapText="1"/>
    </xf>
    <xf numFmtId="2" fontId="32" fillId="0" borderId="0" xfId="0" applyNumberFormat="1" applyFont="1" applyFill="1" applyAlignment="1">
      <alignment horizontal="center" vertical="center" wrapText="1"/>
    </xf>
    <xf numFmtId="170" fontId="32" fillId="0" borderId="0" xfId="0" applyNumberFormat="1" applyFont="1" applyFill="1" applyAlignment="1">
      <alignment vertical="center" wrapText="1"/>
    </xf>
    <xf numFmtId="170" fontId="32" fillId="0" borderId="0" xfId="0" applyNumberFormat="1" applyFont="1" applyFill="1" applyAlignment="1">
      <alignment horizontal="right" vertical="center" wrapText="1"/>
    </xf>
    <xf numFmtId="170" fontId="32" fillId="0" borderId="0" xfId="0" applyNumberFormat="1" applyFont="1" applyFill="1" applyBorder="1" applyAlignment="1">
      <alignment horizontal="center" vertical="center" wrapText="1"/>
    </xf>
    <xf numFmtId="170" fontId="32" fillId="0" borderId="11" xfId="0" applyNumberFormat="1" applyFont="1" applyBorder="1" applyAlignment="1">
      <alignment horizontal="center" vertical="center" wrapText="1"/>
    </xf>
    <xf numFmtId="170" fontId="32" fillId="0" borderId="11" xfId="0" applyNumberFormat="1" applyFont="1" applyBorder="1" applyAlignment="1">
      <alignment vertical="center" wrapText="1"/>
    </xf>
    <xf numFmtId="167" fontId="32" fillId="0" borderId="0" xfId="24" applyNumberFormat="1" applyFont="1" applyAlignment="1">
      <alignment horizontal="center" vertical="center"/>
    </xf>
    <xf numFmtId="167" fontId="32" fillId="0" borderId="0" xfId="25" applyNumberFormat="1" applyFont="1" applyAlignment="1">
      <alignment horizontal="center" vertical="center"/>
    </xf>
    <xf numFmtId="167" fontId="32" fillId="0" borderId="0" xfId="26" applyNumberFormat="1" applyFont="1" applyAlignment="1">
      <alignment horizontal="center" vertical="center"/>
    </xf>
    <xf numFmtId="167" fontId="32" fillId="0" borderId="11" xfId="24" applyNumberFormat="1" applyFont="1" applyBorder="1" applyAlignment="1">
      <alignment horizontal="center" vertical="center"/>
    </xf>
    <xf numFmtId="167" fontId="32" fillId="0" borderId="11" xfId="25" applyNumberFormat="1" applyFont="1" applyBorder="1" applyAlignment="1">
      <alignment horizontal="center" vertical="center"/>
    </xf>
    <xf numFmtId="167" fontId="32" fillId="0" borderId="11" xfId="26" applyNumberFormat="1" applyFont="1" applyBorder="1" applyAlignment="1">
      <alignment horizontal="center" vertical="center"/>
    </xf>
    <xf numFmtId="0" fontId="39" fillId="35" borderId="11" xfId="0" applyFont="1" applyFill="1" applyBorder="1" applyAlignment="1">
      <alignment vertical="center" wrapText="1"/>
    </xf>
    <xf numFmtId="0" fontId="39" fillId="35" borderId="11" xfId="0" applyFont="1" applyFill="1" applyBorder="1" applyAlignment="1">
      <alignment horizontal="center" vertical="center" wrapText="1"/>
    </xf>
    <xf numFmtId="16" fontId="39" fillId="35" borderId="11" xfId="0" applyNumberFormat="1" applyFont="1" applyFill="1" applyBorder="1" applyAlignment="1">
      <alignment horizontal="center" vertical="center" wrapText="1"/>
    </xf>
    <xf numFmtId="0" fontId="39" fillId="35" borderId="18" xfId="0" applyFont="1" applyFill="1" applyBorder="1" applyAlignment="1">
      <alignment vertical="center" wrapText="1"/>
    </xf>
    <xf numFmtId="0" fontId="39" fillId="35" borderId="18" xfId="0" applyFont="1" applyFill="1" applyBorder="1" applyAlignment="1">
      <alignment horizontal="center" vertical="center"/>
    </xf>
    <xf numFmtId="0" fontId="109" fillId="0" borderId="0" xfId="0" applyFont="1" applyFill="1" applyBorder="1"/>
    <xf numFmtId="0" fontId="85" fillId="0" borderId="0" xfId="0" applyFont="1" applyAlignment="1">
      <alignment vertical="top" wrapText="1"/>
    </xf>
    <xf numFmtId="0" fontId="39" fillId="35" borderId="18" xfId="0" applyFont="1" applyFill="1" applyBorder="1" applyAlignment="1">
      <alignment horizontal="center" vertical="center" wrapText="1"/>
    </xf>
    <xf numFmtId="0" fontId="32" fillId="0" borderId="4" xfId="0" applyFont="1" applyFill="1" applyBorder="1" applyAlignment="1">
      <alignment vertical="top" wrapText="1"/>
    </xf>
    <xf numFmtId="0" fontId="39" fillId="0" borderId="0" xfId="106" applyFont="1" applyFill="1" applyBorder="1" applyAlignment="1">
      <alignment horizontal="left" vertical="top" wrapText="1"/>
    </xf>
    <xf numFmtId="2" fontId="39" fillId="0" borderId="0" xfId="106" applyNumberFormat="1" applyFont="1" applyFill="1" applyBorder="1" applyAlignment="1">
      <alignment horizontal="right" vertical="top"/>
    </xf>
    <xf numFmtId="0" fontId="32" fillId="0" borderId="0" xfId="106" applyFont="1" applyFill="1" applyBorder="1" applyAlignment="1">
      <alignment horizontal="left" vertical="top"/>
    </xf>
    <xf numFmtId="2" fontId="32" fillId="0" borderId="0" xfId="106" applyNumberFormat="1" applyFont="1" applyFill="1" applyBorder="1" applyAlignment="1">
      <alignment horizontal="right" vertical="top"/>
    </xf>
    <xf numFmtId="0" fontId="32" fillId="0" borderId="11" xfId="106" applyFont="1" applyFill="1" applyBorder="1" applyAlignment="1">
      <alignment horizontal="left" vertical="top"/>
    </xf>
    <xf numFmtId="2" fontId="32" fillId="0" borderId="11" xfId="106" applyNumberFormat="1" applyFont="1" applyFill="1" applyBorder="1" applyAlignment="1">
      <alignment horizontal="right" vertical="top"/>
    </xf>
    <xf numFmtId="0" fontId="32" fillId="0" borderId="0" xfId="106" applyFont="1" applyFill="1" applyBorder="1" applyAlignment="1">
      <alignment vertical="top" wrapText="1"/>
    </xf>
    <xf numFmtId="168" fontId="32" fillId="0" borderId="0" xfId="106" applyNumberFormat="1" applyFont="1" applyFill="1" applyBorder="1" applyAlignment="1">
      <alignment horizontal="right" vertical="top"/>
    </xf>
    <xf numFmtId="0" fontId="32" fillId="0" borderId="11" xfId="106" applyFont="1" applyFill="1" applyBorder="1" applyAlignment="1">
      <alignment horizontal="left" vertical="top" wrapText="1"/>
    </xf>
    <xf numFmtId="168" fontId="32" fillId="0" borderId="11" xfId="106" applyNumberFormat="1" applyFont="1" applyFill="1" applyBorder="1" applyAlignment="1">
      <alignment horizontal="right" vertical="top"/>
    </xf>
    <xf numFmtId="0" fontId="32" fillId="0" borderId="0" xfId="0" applyFont="1" applyFill="1" applyBorder="1" applyAlignment="1">
      <alignment vertical="top" wrapText="1"/>
    </xf>
    <xf numFmtId="0" fontId="39" fillId="35" borderId="17" xfId="0" applyFont="1" applyFill="1" applyBorder="1" applyAlignment="1">
      <alignment horizontal="center" vertical="center" wrapText="1"/>
    </xf>
    <xf numFmtId="167" fontId="39" fillId="0" borderId="0" xfId="0" applyNumberFormat="1" applyFont="1" applyBorder="1" applyAlignment="1">
      <alignment horizontal="right" vertical="center"/>
    </xf>
    <xf numFmtId="181" fontId="39" fillId="0" borderId="0" xfId="0" applyNumberFormat="1" applyFont="1" applyBorder="1" applyAlignment="1">
      <alignment horizontal="right" vertical="center"/>
    </xf>
    <xf numFmtId="167" fontId="32" fillId="0" borderId="0" xfId="0" applyNumberFormat="1" applyFont="1" applyBorder="1" applyAlignment="1">
      <alignment horizontal="right" vertical="center"/>
    </xf>
    <xf numFmtId="181" fontId="32" fillId="0" borderId="0" xfId="0" applyNumberFormat="1" applyFont="1" applyBorder="1" applyAlignment="1">
      <alignment horizontal="right" vertical="center"/>
    </xf>
    <xf numFmtId="207" fontId="32" fillId="0" borderId="0" xfId="0" applyNumberFormat="1" applyFont="1" applyBorder="1" applyAlignment="1">
      <alignment horizontal="right" vertical="center"/>
    </xf>
    <xf numFmtId="0" fontId="32" fillId="0" borderId="0" xfId="0" applyFont="1" applyBorder="1" applyAlignment="1">
      <alignment horizontal="left" vertical="center" indent="2"/>
    </xf>
    <xf numFmtId="167" fontId="32" fillId="0" borderId="11" xfId="0" applyNumberFormat="1" applyFont="1" applyBorder="1" applyAlignment="1">
      <alignment horizontal="right" vertical="center"/>
    </xf>
    <xf numFmtId="181" fontId="32" fillId="0" borderId="11" xfId="0" applyNumberFormat="1" applyFont="1" applyBorder="1" applyAlignment="1">
      <alignment horizontal="right" vertical="center"/>
    </xf>
    <xf numFmtId="2" fontId="32" fillId="0" borderId="0" xfId="0" applyNumberFormat="1" applyFont="1" applyFill="1" applyBorder="1" applyAlignment="1">
      <alignment horizontal="center"/>
    </xf>
    <xf numFmtId="0" fontId="32" fillId="0" borderId="0" xfId="0" applyNumberFormat="1" applyFont="1" applyFill="1" applyBorder="1" applyAlignment="1" applyProtection="1">
      <alignment horizontal="center" vertical="center" wrapText="1" readingOrder="1"/>
      <protection locked="0"/>
    </xf>
    <xf numFmtId="208" fontId="32" fillId="0" borderId="0" xfId="0" applyNumberFormat="1" applyFont="1" applyFill="1" applyBorder="1" applyAlignment="1" applyProtection="1">
      <alignment horizontal="center" vertical="center" wrapText="1" readingOrder="1"/>
      <protection locked="0"/>
    </xf>
    <xf numFmtId="0" fontId="32" fillId="0" borderId="11" xfId="0" applyNumberFormat="1" applyFont="1" applyFill="1" applyBorder="1" applyAlignment="1" applyProtection="1">
      <alignment horizontal="center" vertical="center" wrapText="1" readingOrder="1"/>
      <protection locked="0"/>
    </xf>
    <xf numFmtId="208" fontId="32" fillId="0" borderId="11" xfId="0" applyNumberFormat="1" applyFont="1" applyFill="1" applyBorder="1" applyAlignment="1" applyProtection="1">
      <alignment horizontal="center" vertical="center" wrapText="1" readingOrder="1"/>
      <protection locked="0"/>
    </xf>
    <xf numFmtId="49" fontId="32" fillId="0" borderId="0" xfId="0" applyNumberFormat="1" applyFont="1" applyAlignment="1">
      <alignment horizontal="center"/>
    </xf>
    <xf numFmtId="0" fontId="39" fillId="0" borderId="11" xfId="0" applyFont="1" applyBorder="1" applyAlignment="1">
      <alignment horizontal="center"/>
    </xf>
    <xf numFmtId="0" fontId="39" fillId="35" borderId="11" xfId="0" applyFont="1" applyFill="1" applyBorder="1" applyAlignment="1">
      <alignment horizontal="center"/>
    </xf>
    <xf numFmtId="0" fontId="39" fillId="26" borderId="1" xfId="0" applyFont="1" applyFill="1" applyBorder="1" applyAlignment="1">
      <alignment horizontal="justify" vertical="top"/>
    </xf>
    <xf numFmtId="0" fontId="39" fillId="35" borderId="11" xfId="0" applyFont="1" applyFill="1" applyBorder="1" applyAlignment="1">
      <alignment horizontal="center" vertical="center"/>
    </xf>
    <xf numFmtId="0" fontId="85" fillId="35" borderId="5" xfId="0" applyFont="1" applyFill="1" applyBorder="1" applyAlignment="1">
      <alignment vertical="top"/>
    </xf>
    <xf numFmtId="0" fontId="85" fillId="35" borderId="6" xfId="0" applyFont="1" applyFill="1" applyBorder="1" applyAlignment="1">
      <alignment vertical="top"/>
    </xf>
    <xf numFmtId="0" fontId="85" fillId="35" borderId="7" xfId="0" applyFont="1" applyFill="1" applyBorder="1" applyAlignment="1">
      <alignment vertical="top"/>
    </xf>
    <xf numFmtId="0" fontId="109" fillId="0" borderId="0" xfId="0" applyFont="1" applyFill="1" applyAlignment="1">
      <alignment horizontal="left" wrapText="1"/>
    </xf>
    <xf numFmtId="0" fontId="43" fillId="0" borderId="0" xfId="3" applyFont="1" applyAlignment="1"/>
    <xf numFmtId="0" fontId="43" fillId="0" borderId="1" xfId="3" applyFont="1" applyFill="1" applyBorder="1" applyAlignment="1">
      <alignment horizontal="left" wrapText="1"/>
    </xf>
    <xf numFmtId="0" fontId="39" fillId="0" borderId="1" xfId="0" applyFont="1" applyFill="1" applyBorder="1" applyAlignment="1">
      <alignment wrapText="1"/>
    </xf>
    <xf numFmtId="0" fontId="43" fillId="0" borderId="1" xfId="3" applyFont="1" applyBorder="1" applyAlignment="1">
      <alignment wrapText="1"/>
    </xf>
    <xf numFmtId="0" fontId="39" fillId="26" borderId="1" xfId="0" applyFont="1" applyFill="1" applyBorder="1" applyAlignment="1">
      <alignment wrapText="1"/>
    </xf>
    <xf numFmtId="0" fontId="39" fillId="0" borderId="0" xfId="0" applyFont="1" applyFill="1" applyAlignment="1"/>
    <xf numFmtId="167" fontId="32" fillId="0" borderId="0" xfId="27" applyNumberFormat="1" applyFont="1" applyAlignment="1">
      <alignment horizontal="right" vertical="center"/>
    </xf>
    <xf numFmtId="167" fontId="32" fillId="0" borderId="11" xfId="27" applyNumberFormat="1" applyFont="1" applyBorder="1" applyAlignment="1">
      <alignment horizontal="right" vertical="center"/>
    </xf>
    <xf numFmtId="0" fontId="32" fillId="19" borderId="0" xfId="0" applyFont="1" applyFill="1" applyAlignment="1">
      <alignment horizontal="center" vertical="center" wrapText="1"/>
    </xf>
    <xf numFmtId="0" fontId="32" fillId="19" borderId="0" xfId="0" applyFont="1" applyFill="1"/>
    <xf numFmtId="0" fontId="32" fillId="19" borderId="0" xfId="0" applyFont="1" applyFill="1" applyAlignment="1">
      <alignment horizontal="center"/>
    </xf>
    <xf numFmtId="165" fontId="32" fillId="19" borderId="0" xfId="0" applyNumberFormat="1" applyFont="1" applyFill="1" applyAlignment="1">
      <alignment horizontal="right"/>
    </xf>
    <xf numFmtId="165" fontId="32" fillId="19" borderId="0" xfId="0" applyNumberFormat="1" applyFont="1" applyFill="1" applyAlignment="1">
      <alignment horizontal="right" wrapText="1"/>
    </xf>
    <xf numFmtId="0" fontId="32" fillId="19" borderId="0" xfId="0" applyFont="1" applyFill="1" applyAlignment="1">
      <alignment horizontal="center" wrapText="1"/>
    </xf>
    <xf numFmtId="0" fontId="32" fillId="19" borderId="0" xfId="0" applyFont="1" applyFill="1" applyAlignment="1">
      <alignment wrapText="1"/>
    </xf>
    <xf numFmtId="0" fontId="85" fillId="0" borderId="0" xfId="0" applyFont="1" applyFill="1" applyAlignment="1"/>
    <xf numFmtId="228" fontId="32" fillId="0" borderId="0" xfId="1" applyNumberFormat="1" applyFont="1" applyBorder="1" applyAlignment="1">
      <alignment horizontal="right" vertical="top"/>
    </xf>
    <xf numFmtId="189" fontId="32" fillId="0" borderId="0" xfId="1" applyNumberFormat="1" applyFont="1" applyBorder="1" applyAlignment="1">
      <alignment horizontal="right" vertical="top"/>
    </xf>
    <xf numFmtId="228" fontId="32" fillId="0" borderId="11" xfId="1" applyNumberFormat="1" applyFont="1" applyBorder="1" applyAlignment="1">
      <alignment horizontal="right" vertical="top"/>
    </xf>
    <xf numFmtId="189" fontId="32" fillId="0" borderId="11" xfId="1" applyNumberFormat="1" applyFont="1" applyBorder="1" applyAlignment="1">
      <alignment horizontal="right" vertical="top"/>
    </xf>
    <xf numFmtId="0" fontId="85" fillId="0" borderId="0" xfId="0" applyFont="1" applyFill="1" applyAlignment="1">
      <alignment vertical="top"/>
    </xf>
    <xf numFmtId="0" fontId="39" fillId="36" borderId="11" xfId="0" applyFont="1" applyFill="1" applyBorder="1" applyAlignment="1">
      <alignment horizontal="center" vertical="center" wrapText="1"/>
    </xf>
    <xf numFmtId="0" fontId="39" fillId="36" borderId="11" xfId="0" applyFont="1" applyFill="1" applyBorder="1" applyAlignment="1">
      <alignment horizontal="right" vertical="center" wrapText="1"/>
    </xf>
    <xf numFmtId="16" fontId="39" fillId="36" borderId="11" xfId="0" applyNumberFormat="1" applyFont="1" applyFill="1" applyBorder="1" applyAlignment="1">
      <alignment horizontal="center" vertical="center" wrapText="1"/>
    </xf>
    <xf numFmtId="0" fontId="39" fillId="36" borderId="18" xfId="0" applyFont="1" applyFill="1" applyBorder="1" applyAlignment="1">
      <alignment horizontal="center" vertical="center" wrapText="1"/>
    </xf>
    <xf numFmtId="189" fontId="32" fillId="0" borderId="0" xfId="1" applyNumberFormat="1" applyFont="1" applyBorder="1" applyAlignment="1">
      <alignment horizontal="right" vertical="center"/>
    </xf>
    <xf numFmtId="189" fontId="32" fillId="0" borderId="11" xfId="1" applyNumberFormat="1" applyFont="1" applyBorder="1" applyAlignment="1">
      <alignment horizontal="right" vertical="center"/>
    </xf>
    <xf numFmtId="0" fontId="32" fillId="4" borderId="0" xfId="0" applyFont="1" applyFill="1" applyBorder="1" applyAlignment="1">
      <alignment horizontal="left"/>
    </xf>
    <xf numFmtId="0" fontId="32" fillId="4" borderId="11" xfId="0" applyFont="1" applyFill="1" applyBorder="1" applyAlignment="1">
      <alignment horizontal="left"/>
    </xf>
    <xf numFmtId="0" fontId="32" fillId="4" borderId="11" xfId="0" applyFont="1" applyFill="1" applyBorder="1" applyAlignment="1">
      <alignment horizontal="center"/>
    </xf>
    <xf numFmtId="0" fontId="39" fillId="36" borderId="17" xfId="0" applyFont="1" applyFill="1" applyBorder="1" applyAlignment="1">
      <alignment horizontal="center"/>
    </xf>
    <xf numFmtId="0" fontId="32" fillId="4" borderId="18" xfId="0" applyFont="1" applyFill="1" applyBorder="1" applyAlignment="1"/>
    <xf numFmtId="179" fontId="32" fillId="0" borderId="0" xfId="0" applyNumberFormat="1" applyFont="1" applyAlignment="1">
      <alignment vertical="center"/>
    </xf>
    <xf numFmtId="0" fontId="62" fillId="0" borderId="11" xfId="0" applyFont="1" applyBorder="1" applyAlignment="1">
      <alignment horizontal="left" vertical="center" wrapText="1"/>
    </xf>
    <xf numFmtId="179" fontId="32" fillId="0" borderId="11" xfId="0" applyNumberFormat="1" applyFont="1" applyBorder="1" applyAlignment="1">
      <alignment vertical="center" wrapText="1"/>
    </xf>
    <xf numFmtId="179" fontId="32" fillId="0" borderId="0" xfId="0" applyNumberFormat="1" applyFont="1"/>
    <xf numFmtId="179" fontId="32" fillId="0" borderId="0" xfId="0" applyNumberFormat="1" applyFont="1" applyAlignment="1">
      <alignment vertical="center" wrapText="1"/>
    </xf>
    <xf numFmtId="179" fontId="32" fillId="0" borderId="0" xfId="0" applyNumberFormat="1" applyFont="1" applyBorder="1"/>
    <xf numFmtId="179" fontId="32" fillId="0" borderId="0" xfId="0" applyNumberFormat="1" applyFont="1" applyBorder="1" applyAlignment="1">
      <alignment vertical="center" wrapText="1"/>
    </xf>
    <xf numFmtId="0" fontId="39" fillId="36" borderId="11" xfId="0" applyFont="1" applyFill="1" applyBorder="1" applyAlignment="1">
      <alignment horizontal="center" wrapText="1"/>
    </xf>
    <xf numFmtId="0" fontId="32" fillId="0" borderId="0" xfId="0" applyFont="1" applyBorder="1" applyAlignment="1">
      <alignment horizontal="left"/>
    </xf>
    <xf numFmtId="169" fontId="32" fillId="0" borderId="0" xfId="0" applyNumberFormat="1" applyFont="1" applyBorder="1" applyAlignment="1">
      <alignment horizontal="center"/>
    </xf>
    <xf numFmtId="168" fontId="32" fillId="0" borderId="0" xfId="0" applyNumberFormat="1" applyFont="1" applyBorder="1" applyAlignment="1">
      <alignment horizontal="center"/>
    </xf>
    <xf numFmtId="169" fontId="32" fillId="0" borderId="0" xfId="0" applyNumberFormat="1" applyFont="1" applyBorder="1" applyAlignment="1">
      <alignment horizontal="right"/>
    </xf>
    <xf numFmtId="169" fontId="32" fillId="0" borderId="0" xfId="0" applyNumberFormat="1" applyFont="1" applyBorder="1"/>
    <xf numFmtId="0" fontId="39" fillId="36" borderId="0" xfId="0" applyFont="1" applyFill="1" applyBorder="1" applyAlignment="1">
      <alignment horizontal="center" vertical="center" wrapText="1"/>
    </xf>
    <xf numFmtId="0" fontId="39" fillId="36" borderId="17" xfId="0" applyFont="1" applyFill="1" applyBorder="1" applyAlignment="1">
      <alignment horizontal="center" vertical="center" wrapText="1"/>
    </xf>
    <xf numFmtId="3" fontId="32" fillId="4" borderId="0" xfId="0" applyNumberFormat="1" applyFont="1" applyFill="1"/>
    <xf numFmtId="3" fontId="39" fillId="4" borderId="11" xfId="0" applyNumberFormat="1" applyFont="1" applyFill="1" applyBorder="1"/>
    <xf numFmtId="9" fontId="32" fillId="0" borderId="0" xfId="0" applyNumberFormat="1" applyFont="1" applyBorder="1" applyAlignment="1">
      <alignment horizontal="center"/>
    </xf>
    <xf numFmtId="3" fontId="32" fillId="0" borderId="0" xfId="0" applyNumberFormat="1" applyFont="1" applyBorder="1" applyAlignment="1">
      <alignment horizontal="right" vertical="center" wrapText="1"/>
    </xf>
    <xf numFmtId="3" fontId="32" fillId="0" borderId="0" xfId="0" applyNumberFormat="1" applyFont="1" applyBorder="1" applyAlignment="1">
      <alignment horizontal="right"/>
    </xf>
    <xf numFmtId="0" fontId="39" fillId="0" borderId="11" xfId="0" applyFont="1" applyBorder="1" applyAlignment="1">
      <alignment vertical="center" wrapText="1"/>
    </xf>
    <xf numFmtId="9" fontId="39" fillId="0" borderId="11" xfId="0" applyNumberFormat="1" applyFont="1" applyBorder="1" applyAlignment="1">
      <alignment horizontal="center" vertical="center" wrapText="1"/>
    </xf>
    <xf numFmtId="3" fontId="39" fillId="0" borderId="11" xfId="0" applyNumberFormat="1" applyFont="1" applyBorder="1" applyAlignment="1">
      <alignment horizontal="right"/>
    </xf>
    <xf numFmtId="3" fontId="39" fillId="0" borderId="0" xfId="0" applyNumberFormat="1" applyFont="1" applyBorder="1"/>
    <xf numFmtId="9" fontId="39" fillId="0" borderId="0" xfId="0" applyNumberFormat="1" applyFont="1" applyBorder="1" applyAlignment="1">
      <alignment horizontal="right" vertical="center" wrapText="1"/>
    </xf>
    <xf numFmtId="0" fontId="39" fillId="0" borderId="7" xfId="0" applyFont="1" applyFill="1" applyBorder="1"/>
    <xf numFmtId="3" fontId="32" fillId="0" borderId="0" xfId="0" applyNumberFormat="1" applyFont="1" applyBorder="1" applyAlignment="1">
      <alignment horizontal="right" vertical="center"/>
    </xf>
    <xf numFmtId="9" fontId="32" fillId="0" borderId="0" xfId="0" applyNumberFormat="1" applyFont="1" applyBorder="1" applyAlignment="1">
      <alignment horizontal="right" vertical="center"/>
    </xf>
    <xf numFmtId="9" fontId="32" fillId="0" borderId="0" xfId="0" applyNumberFormat="1" applyFont="1" applyBorder="1" applyAlignment="1">
      <alignment horizontal="right" vertical="center" wrapText="1"/>
    </xf>
    <xf numFmtId="10" fontId="32" fillId="0" borderId="0" xfId="0" applyNumberFormat="1" applyFont="1" applyBorder="1" applyAlignment="1">
      <alignment horizontal="right" vertical="center" wrapText="1"/>
    </xf>
    <xf numFmtId="0" fontId="32" fillId="0" borderId="0" xfId="0" applyFont="1" applyBorder="1" applyAlignment="1">
      <alignment horizontal="right" vertical="center" wrapText="1"/>
    </xf>
    <xf numFmtId="0" fontId="39" fillId="0" borderId="11" xfId="0" applyFont="1" applyBorder="1" applyAlignment="1">
      <alignment vertical="center"/>
    </xf>
    <xf numFmtId="3" fontId="39" fillId="0" borderId="11" xfId="0" applyNumberFormat="1" applyFont="1" applyBorder="1" applyAlignment="1">
      <alignment horizontal="right" vertical="center"/>
    </xf>
    <xf numFmtId="9" fontId="39" fillId="0" borderId="11" xfId="0" applyNumberFormat="1" applyFont="1" applyBorder="1" applyAlignment="1">
      <alignment horizontal="right" vertical="center"/>
    </xf>
    <xf numFmtId="3" fontId="39" fillId="0" borderId="11" xfId="0" applyNumberFormat="1" applyFont="1" applyBorder="1" applyAlignment="1">
      <alignment horizontal="right" vertical="center" wrapText="1"/>
    </xf>
    <xf numFmtId="9" fontId="39" fillId="0" borderId="11" xfId="0" applyNumberFormat="1" applyFont="1" applyBorder="1" applyAlignment="1">
      <alignment horizontal="right" vertical="center" wrapText="1"/>
    </xf>
    <xf numFmtId="3" fontId="39" fillId="0" borderId="0" xfId="0" applyNumberFormat="1" applyFont="1" applyBorder="1" applyAlignment="1">
      <alignment horizontal="right" vertical="center"/>
    </xf>
    <xf numFmtId="9" fontId="39" fillId="0" borderId="0" xfId="0" applyNumberFormat="1" applyFont="1" applyBorder="1" applyAlignment="1">
      <alignment horizontal="right" vertical="center"/>
    </xf>
    <xf numFmtId="3" fontId="39" fillId="0" borderId="0" xfId="0" applyNumberFormat="1" applyFont="1" applyBorder="1" applyAlignment="1">
      <alignment horizontal="right" vertical="center" wrapText="1"/>
    </xf>
    <xf numFmtId="4" fontId="32" fillId="0" borderId="0" xfId="0" applyNumberFormat="1" applyFont="1" applyBorder="1"/>
    <xf numFmtId="0" fontId="39" fillId="0" borderId="11" xfId="0" applyFont="1" applyBorder="1" applyAlignment="1">
      <alignment wrapText="1"/>
    </xf>
    <xf numFmtId="3" fontId="39" fillId="0" borderId="11" xfId="0" applyNumberFormat="1" applyFont="1" applyBorder="1"/>
    <xf numFmtId="4" fontId="39" fillId="0" borderId="11" xfId="0" applyNumberFormat="1" applyFont="1" applyBorder="1"/>
    <xf numFmtId="0" fontId="32" fillId="0" borderId="11" xfId="0" applyFont="1" applyBorder="1" applyAlignment="1">
      <alignment vertical="center" wrapText="1"/>
    </xf>
    <xf numFmtId="3" fontId="32" fillId="0" borderId="11" xfId="0" applyNumberFormat="1" applyFont="1" applyBorder="1" applyAlignment="1">
      <alignment horizontal="right"/>
    </xf>
    <xf numFmtId="3" fontId="32" fillId="0" borderId="11" xfId="0" applyNumberFormat="1" applyFont="1" applyBorder="1" applyAlignment="1">
      <alignment horizontal="right" vertical="center"/>
    </xf>
    <xf numFmtId="9" fontId="32" fillId="0" borderId="11" xfId="0" applyNumberFormat="1" applyFont="1" applyBorder="1" applyAlignment="1">
      <alignment horizontal="right" vertical="center"/>
    </xf>
    <xf numFmtId="3" fontId="32" fillId="0" borderId="11" xfId="0" applyNumberFormat="1" applyFont="1" applyBorder="1" applyAlignment="1">
      <alignment horizontal="right" vertical="center" wrapText="1"/>
    </xf>
    <xf numFmtId="9" fontId="32" fillId="0" borderId="11" xfId="0" applyNumberFormat="1" applyFont="1" applyBorder="1" applyAlignment="1">
      <alignment horizontal="right" vertical="center" wrapText="1"/>
    </xf>
    <xf numFmtId="170" fontId="32" fillId="0" borderId="0" xfId="0" applyNumberFormat="1" applyFont="1" applyBorder="1" applyAlignment="1">
      <alignment wrapText="1"/>
    </xf>
    <xf numFmtId="170" fontId="32" fillId="0" borderId="0" xfId="0" applyNumberFormat="1" applyFont="1" applyBorder="1" applyAlignment="1">
      <alignment vertical="center" wrapText="1"/>
    </xf>
    <xf numFmtId="0" fontId="39" fillId="36" borderId="0" xfId="0" applyFont="1" applyFill="1" applyBorder="1" applyAlignment="1">
      <alignment horizontal="center" vertical="center"/>
    </xf>
    <xf numFmtId="0" fontId="39" fillId="36" borderId="11" xfId="0" applyFont="1" applyFill="1" applyBorder="1" applyAlignment="1">
      <alignment horizontal="center" vertical="center"/>
    </xf>
    <xf numFmtId="0" fontId="39" fillId="36" borderId="11" xfId="0" applyFont="1" applyFill="1" applyBorder="1" applyAlignment="1">
      <alignment horizontal="center"/>
    </xf>
    <xf numFmtId="0" fontId="99" fillId="0" borderId="0" xfId="3" applyFont="1" applyFill="1" applyAlignment="1"/>
    <xf numFmtId="0" fontId="39" fillId="36" borderId="11" xfId="0" applyFont="1" applyFill="1" applyBorder="1" applyAlignment="1">
      <alignment vertical="center"/>
    </xf>
    <xf numFmtId="0" fontId="39" fillId="36" borderId="11" xfId="0" applyFont="1" applyFill="1" applyBorder="1" applyAlignment="1">
      <alignment vertical="center" wrapText="1"/>
    </xf>
    <xf numFmtId="0" fontId="32" fillId="36" borderId="11" xfId="0" applyFont="1" applyFill="1" applyBorder="1"/>
    <xf numFmtId="0" fontId="32" fillId="36" borderId="18" xfId="0" applyFont="1" applyFill="1" applyBorder="1"/>
    <xf numFmtId="0" fontId="39" fillId="36" borderId="17" xfId="0" applyFont="1" applyFill="1" applyBorder="1" applyAlignment="1">
      <alignment wrapText="1"/>
    </xf>
    <xf numFmtId="168" fontId="32" fillId="0" borderId="0" xfId="0" applyNumberFormat="1" applyFont="1" applyAlignment="1">
      <alignment horizontal="center" vertical="center"/>
    </xf>
    <xf numFmtId="190" fontId="32" fillId="0" borderId="0" xfId="0" applyNumberFormat="1" applyFont="1" applyAlignment="1">
      <alignment horizontal="center"/>
    </xf>
    <xf numFmtId="0" fontId="39" fillId="0" borderId="0" xfId="0" applyFont="1" applyAlignment="1">
      <alignment horizontal="center" vertical="center"/>
    </xf>
    <xf numFmtId="191" fontId="32" fillId="0" borderId="0" xfId="0" applyNumberFormat="1" applyFont="1" applyAlignment="1">
      <alignment horizontal="center" vertical="center"/>
    </xf>
    <xf numFmtId="168" fontId="32" fillId="0" borderId="0" xfId="29" applyNumberFormat="1" applyFont="1" applyAlignment="1">
      <alignment horizontal="center" vertical="center"/>
    </xf>
    <xf numFmtId="0" fontId="32" fillId="0" borderId="0" xfId="29" applyFont="1" applyAlignment="1">
      <alignment horizontal="center" vertical="center"/>
    </xf>
    <xf numFmtId="0" fontId="39" fillId="0" borderId="0" xfId="28" applyFont="1" applyAlignment="1">
      <alignment horizontal="center"/>
    </xf>
    <xf numFmtId="0" fontId="39" fillId="0" borderId="0" xfId="0" applyFont="1" applyAlignment="1">
      <alignment horizontal="center" vertical="center" wrapText="1"/>
    </xf>
    <xf numFmtId="0" fontId="32" fillId="4" borderId="0" xfId="0" applyFont="1" applyFill="1" applyAlignment="1">
      <alignment horizontal="center"/>
    </xf>
    <xf numFmtId="168" fontId="32" fillId="4" borderId="0" xfId="29" applyNumberFormat="1" applyFont="1" applyFill="1" applyAlignment="1">
      <alignment horizontal="center" vertical="center"/>
    </xf>
    <xf numFmtId="0" fontId="39" fillId="0" borderId="0" xfId="0" applyFont="1" applyAlignment="1">
      <alignment horizontal="center" wrapText="1"/>
    </xf>
    <xf numFmtId="1" fontId="32" fillId="0" borderId="0" xfId="0" applyNumberFormat="1" applyFont="1" applyAlignment="1">
      <alignment horizontal="center" wrapText="1"/>
    </xf>
    <xf numFmtId="190" fontId="32" fillId="0" borderId="0" xfId="0" applyNumberFormat="1" applyFont="1" applyAlignment="1">
      <alignment horizontal="center" vertical="center"/>
    </xf>
    <xf numFmtId="192" fontId="32" fillId="0" borderId="0" xfId="0" applyNumberFormat="1" applyFont="1" applyAlignment="1">
      <alignment horizontal="center" vertical="center"/>
    </xf>
    <xf numFmtId="192" fontId="32" fillId="4" borderId="0" xfId="0" applyNumberFormat="1" applyFont="1" applyFill="1" applyAlignment="1">
      <alignment horizontal="center" vertical="center"/>
    </xf>
    <xf numFmtId="0" fontId="32" fillId="4" borderId="0" xfId="0" applyFont="1" applyFill="1" applyAlignment="1">
      <alignment horizontal="center" vertical="center"/>
    </xf>
    <xf numFmtId="1" fontId="32" fillId="0" borderId="0" xfId="0" applyNumberFormat="1" applyFont="1" applyAlignment="1">
      <alignment horizontal="center" vertical="center"/>
    </xf>
    <xf numFmtId="0" fontId="32" fillId="4" borderId="11" xfId="0" applyFont="1" applyFill="1" applyBorder="1" applyAlignment="1">
      <alignment horizontal="center" vertical="center"/>
    </xf>
    <xf numFmtId="1" fontId="32" fillId="4" borderId="11" xfId="0" applyNumberFormat="1" applyFont="1" applyFill="1" applyBorder="1" applyAlignment="1" applyProtection="1">
      <alignment horizontal="center"/>
      <protection hidden="1"/>
    </xf>
    <xf numFmtId="165" fontId="32" fillId="4" borderId="11" xfId="0" applyNumberFormat="1" applyFont="1" applyFill="1" applyBorder="1" applyAlignment="1" applyProtection="1">
      <alignment horizontal="center"/>
      <protection hidden="1"/>
    </xf>
    <xf numFmtId="2" fontId="32" fillId="4" borderId="11" xfId="0" applyNumberFormat="1" applyFont="1" applyFill="1" applyBorder="1" applyAlignment="1">
      <alignment horizontal="center" vertical="center"/>
    </xf>
    <xf numFmtId="168" fontId="32" fillId="4" borderId="11" xfId="0" applyNumberFormat="1" applyFont="1" applyFill="1" applyBorder="1" applyAlignment="1">
      <alignment horizontal="center" vertical="center"/>
    </xf>
    <xf numFmtId="190" fontId="32" fillId="4" borderId="11" xfId="0" applyNumberFormat="1" applyFont="1" applyFill="1" applyBorder="1" applyAlignment="1">
      <alignment horizontal="center" vertical="center"/>
    </xf>
    <xf numFmtId="1" fontId="32" fillId="4" borderId="11" xfId="0" applyNumberFormat="1" applyFont="1" applyFill="1" applyBorder="1" applyAlignment="1">
      <alignment horizontal="center"/>
    </xf>
    <xf numFmtId="2" fontId="32" fillId="4" borderId="11" xfId="0" applyNumberFormat="1" applyFont="1" applyFill="1" applyBorder="1" applyAlignment="1">
      <alignment horizontal="center"/>
    </xf>
    <xf numFmtId="168" fontId="32" fillId="4" borderId="11" xfId="29" applyNumberFormat="1" applyFont="1" applyFill="1" applyBorder="1" applyAlignment="1">
      <alignment horizontal="center" vertical="center"/>
    </xf>
    <xf numFmtId="0" fontId="32" fillId="4" borderId="11" xfId="29" applyFont="1" applyFill="1" applyBorder="1" applyAlignment="1">
      <alignment horizontal="center" vertical="center"/>
    </xf>
    <xf numFmtId="192" fontId="32" fillId="4" borderId="11" xfId="0" applyNumberFormat="1" applyFont="1" applyFill="1" applyBorder="1" applyAlignment="1">
      <alignment horizontal="center" vertical="center"/>
    </xf>
    <xf numFmtId="1" fontId="32" fillId="4" borderId="11" xfId="0" applyNumberFormat="1" applyFont="1" applyFill="1" applyBorder="1" applyAlignment="1">
      <alignment horizontal="center" vertical="center"/>
    </xf>
    <xf numFmtId="1" fontId="32" fillId="0" borderId="0" xfId="0" applyNumberFormat="1" applyFont="1"/>
    <xf numFmtId="0" fontId="32" fillId="4" borderId="0" xfId="28" applyFont="1" applyFill="1" applyAlignment="1" applyProtection="1">
      <alignment horizontal="left"/>
      <protection locked="0"/>
    </xf>
    <xf numFmtId="0" fontId="39" fillId="36" borderId="0" xfId="28" applyFont="1" applyFill="1" applyBorder="1" applyAlignment="1">
      <alignment horizontal="center" vertical="center"/>
    </xf>
    <xf numFmtId="0" fontId="39" fillId="36" borderId="11" xfId="28" applyFont="1" applyFill="1" applyBorder="1" applyAlignment="1">
      <alignment horizontal="center"/>
    </xf>
    <xf numFmtId="0" fontId="39" fillId="36" borderId="11" xfId="0" applyFont="1" applyFill="1" applyBorder="1" applyAlignment="1">
      <alignment horizontal="left" wrapText="1"/>
    </xf>
    <xf numFmtId="0" fontId="39" fillId="36" borderId="18" xfId="0" applyFont="1" applyFill="1" applyBorder="1" applyAlignment="1">
      <alignment horizontal="center" vertical="center"/>
    </xf>
    <xf numFmtId="0" fontId="109" fillId="0" borderId="0" xfId="0" applyFont="1" applyFill="1" applyAlignment="1">
      <alignment horizontal="center" wrapText="1"/>
    </xf>
    <xf numFmtId="0" fontId="85" fillId="0" borderId="7" xfId="0" applyFont="1" applyFill="1" applyBorder="1" applyAlignment="1">
      <alignment vertical="center" wrapText="1"/>
    </xf>
    <xf numFmtId="0" fontId="109" fillId="0" borderId="7" xfId="0" applyFont="1" applyFill="1" applyBorder="1" applyAlignment="1">
      <alignment vertical="center" wrapText="1"/>
    </xf>
    <xf numFmtId="0" fontId="109" fillId="0" borderId="7" xfId="0" applyFont="1" applyBorder="1" applyAlignment="1">
      <alignment vertical="center" wrapText="1"/>
    </xf>
    <xf numFmtId="0" fontId="29" fillId="0" borderId="18" xfId="0" applyFont="1" applyBorder="1" applyAlignment="1">
      <alignment horizontal="left" vertical="center" wrapText="1"/>
    </xf>
    <xf numFmtId="0" fontId="43" fillId="25" borderId="0" xfId="3" applyFont="1" applyFill="1" applyAlignment="1">
      <alignment horizontal="center"/>
    </xf>
    <xf numFmtId="0" fontId="29" fillId="0" borderId="0" xfId="0" applyFont="1" applyAlignment="1">
      <alignment horizontal="left" vertical="center" wrapText="1"/>
    </xf>
    <xf numFmtId="0" fontId="29" fillId="0" borderId="18" xfId="0" applyFont="1" applyBorder="1" applyAlignment="1">
      <alignment horizontal="left" vertical="top" wrapText="1"/>
    </xf>
    <xf numFmtId="0" fontId="32" fillId="0" borderId="1" xfId="0" applyFont="1" applyBorder="1" applyAlignment="1">
      <alignment horizontal="justify" vertical="center" wrapText="1"/>
    </xf>
    <xf numFmtId="0" fontId="39" fillId="37" borderId="17" xfId="0" applyFont="1" applyFill="1" applyBorder="1" applyAlignment="1">
      <alignment horizontal="center" vertical="center" wrapText="1"/>
    </xf>
    <xf numFmtId="0" fontId="39" fillId="25" borderId="1" xfId="0" applyFont="1" applyFill="1" applyBorder="1" applyAlignment="1">
      <alignment horizontal="left" vertical="top"/>
    </xf>
    <xf numFmtId="0" fontId="39" fillId="25" borderId="14" xfId="0" applyFont="1" applyFill="1" applyBorder="1" applyAlignment="1">
      <alignment horizontal="left" vertical="top"/>
    </xf>
    <xf numFmtId="0" fontId="39" fillId="25" borderId="13" xfId="0" applyFont="1" applyFill="1" applyBorder="1" applyAlignment="1">
      <alignment horizontal="left" vertical="top"/>
    </xf>
    <xf numFmtId="0" fontId="43" fillId="25" borderId="0" xfId="3" applyFont="1" applyFill="1" applyAlignment="1">
      <alignment horizontal="center"/>
    </xf>
    <xf numFmtId="0" fontId="32" fillId="0" borderId="0" xfId="0" applyFont="1" applyFill="1" applyBorder="1" applyAlignment="1">
      <alignment horizontal="left" vertical="center" wrapText="1"/>
    </xf>
    <xf numFmtId="0" fontId="32" fillId="0" borderId="11" xfId="0" applyFont="1" applyFill="1" applyBorder="1" applyAlignment="1">
      <alignment horizontal="left" vertical="center" wrapText="1"/>
    </xf>
    <xf numFmtId="0" fontId="32" fillId="0" borderId="0" xfId="0" applyFont="1" applyAlignment="1">
      <alignment horizontal="left" vertical="center"/>
    </xf>
    <xf numFmtId="0" fontId="85" fillId="0" borderId="0" xfId="0" applyFont="1" applyFill="1" applyBorder="1" applyAlignment="1">
      <alignment horizontal="left" vertical="center" wrapText="1"/>
    </xf>
    <xf numFmtId="0" fontId="32" fillId="0" borderId="11" xfId="0" applyFont="1" applyBorder="1" applyAlignment="1">
      <alignment horizontal="left" vertical="center"/>
    </xf>
    <xf numFmtId="0" fontId="32" fillId="0" borderId="0" xfId="0" applyFont="1" applyBorder="1" applyAlignment="1">
      <alignment horizontal="left" vertical="center" wrapText="1"/>
    </xf>
    <xf numFmtId="0" fontId="32" fillId="0" borderId="0" xfId="0" applyFont="1" applyBorder="1"/>
    <xf numFmtId="0" fontId="32" fillId="0" borderId="0" xfId="0" applyFont="1" applyAlignment="1">
      <alignment horizontal="left" vertical="center" wrapText="1"/>
    </xf>
    <xf numFmtId="0" fontId="39" fillId="0" borderId="0" xfId="0" applyFont="1" applyFill="1" applyBorder="1" applyAlignment="1">
      <alignment horizontal="left" vertical="center" wrapText="1"/>
    </xf>
    <xf numFmtId="0" fontId="85" fillId="0" borderId="0" xfId="0" applyFont="1" applyFill="1" applyBorder="1" applyAlignment="1">
      <alignment horizontal="left" vertical="center"/>
    </xf>
    <xf numFmtId="0" fontId="32" fillId="0" borderId="0" xfId="0" applyFont="1" applyFill="1" applyAlignment="1">
      <alignment horizontal="left" wrapText="1"/>
    </xf>
    <xf numFmtId="0" fontId="32" fillId="0" borderId="0" xfId="0" applyFont="1" applyAlignment="1">
      <alignment vertical="center"/>
    </xf>
    <xf numFmtId="0" fontId="85" fillId="0" borderId="0" xfId="0" applyFont="1" applyFill="1" applyBorder="1" applyAlignment="1">
      <alignment horizontal="left"/>
    </xf>
    <xf numFmtId="0" fontId="32" fillId="0" borderId="0" xfId="0" applyFont="1" applyAlignment="1">
      <alignment horizontal="center" vertical="center"/>
    </xf>
    <xf numFmtId="0" fontId="32" fillId="0" borderId="0" xfId="0" applyFont="1" applyBorder="1" applyAlignment="1">
      <alignment horizontal="center" vertical="center"/>
    </xf>
    <xf numFmtId="0" fontId="32" fillId="0" borderId="11" xfId="0" applyFont="1" applyBorder="1" applyAlignment="1">
      <alignment horizontal="center" vertical="center"/>
    </xf>
    <xf numFmtId="0" fontId="32" fillId="0" borderId="0" xfId="0" applyFont="1" applyAlignment="1">
      <alignment horizontal="left"/>
    </xf>
    <xf numFmtId="0" fontId="32" fillId="0" borderId="1" xfId="0" applyFont="1" applyBorder="1" applyAlignment="1">
      <alignment horizontal="justify" vertical="center" wrapText="1"/>
    </xf>
    <xf numFmtId="0" fontId="119" fillId="0" borderId="0" xfId="3" applyFont="1"/>
    <xf numFmtId="0" fontId="47" fillId="0" borderId="0" xfId="0" applyFont="1" applyAlignment="1">
      <alignment horizontal="center"/>
    </xf>
    <xf numFmtId="0" fontId="47" fillId="0" borderId="0" xfId="0" applyFont="1" applyAlignment="1">
      <alignment horizontal="center" wrapText="1"/>
    </xf>
    <xf numFmtId="0" fontId="69" fillId="25" borderId="0" xfId="3" applyFont="1" applyFill="1" applyAlignment="1">
      <alignment horizontal="center"/>
    </xf>
    <xf numFmtId="0" fontId="31" fillId="0" borderId="1" xfId="0" applyFont="1" applyBorder="1" applyAlignment="1">
      <alignment horizontal="justify" vertical="center" wrapText="1"/>
    </xf>
    <xf numFmtId="0" fontId="69" fillId="0" borderId="1" xfId="3" applyFont="1" applyBorder="1" applyAlignment="1">
      <alignment horizontal="justify" vertical="center" wrapText="1"/>
    </xf>
    <xf numFmtId="0" fontId="29" fillId="4" borderId="2" xfId="0" applyFont="1" applyFill="1" applyBorder="1" applyAlignment="1">
      <alignment vertical="top" wrapText="1"/>
    </xf>
    <xf numFmtId="0" fontId="31" fillId="0" borderId="17" xfId="0" applyFont="1" applyFill="1" applyBorder="1" applyAlignment="1">
      <alignment horizontal="left" vertical="top"/>
    </xf>
    <xf numFmtId="0" fontId="29" fillId="0" borderId="17" xfId="0" applyFont="1" applyFill="1" applyBorder="1" applyAlignment="1">
      <alignment vertical="top"/>
    </xf>
    <xf numFmtId="0" fontId="69" fillId="0" borderId="1" xfId="3" applyFont="1" applyFill="1" applyBorder="1" applyAlignment="1">
      <alignment horizontal="left" wrapText="1"/>
    </xf>
    <xf numFmtId="0" fontId="120" fillId="25" borderId="0" xfId="3" applyFont="1" applyFill="1" applyAlignment="1">
      <alignment horizontal="center"/>
    </xf>
    <xf numFmtId="0" fontId="120" fillId="0" borderId="0" xfId="3" applyFont="1"/>
    <xf numFmtId="49" fontId="29" fillId="0" borderId="1" xfId="0" applyNumberFormat="1" applyFont="1" applyBorder="1" applyAlignment="1">
      <alignment vertical="top" wrapText="1"/>
    </xf>
    <xf numFmtId="0" fontId="38" fillId="0" borderId="0" xfId="0" applyFont="1" applyFill="1" applyAlignment="1">
      <alignment horizontal="center"/>
    </xf>
    <xf numFmtId="0" fontId="120" fillId="25" borderId="0" xfId="3" applyFont="1" applyFill="1" applyAlignment="1">
      <alignment horizontal="center" vertical="center"/>
    </xf>
    <xf numFmtId="0" fontId="50" fillId="0" borderId="11" xfId="0" applyFont="1" applyBorder="1"/>
    <xf numFmtId="1" fontId="50" fillId="0" borderId="0" xfId="0" applyNumberFormat="1" applyFont="1"/>
    <xf numFmtId="0" fontId="31" fillId="37" borderId="17" xfId="0" applyFont="1" applyFill="1" applyBorder="1" applyAlignment="1">
      <alignment horizontal="center" wrapText="1"/>
    </xf>
    <xf numFmtId="0" fontId="31" fillId="37" borderId="17" xfId="0" applyFont="1" applyFill="1" applyBorder="1" applyAlignment="1">
      <alignment horizontal="center"/>
    </xf>
    <xf numFmtId="0" fontId="38" fillId="0" borderId="0" xfId="0" applyFont="1" applyFill="1" applyBorder="1" applyAlignment="1">
      <alignment horizontal="left"/>
    </xf>
    <xf numFmtId="0" fontId="31" fillId="37" borderId="17" xfId="0" applyFont="1" applyFill="1" applyBorder="1" applyAlignment="1">
      <alignment wrapText="1"/>
    </xf>
    <xf numFmtId="0" fontId="31" fillId="37" borderId="17" xfId="0" applyFont="1" applyFill="1" applyBorder="1"/>
    <xf numFmtId="0" fontId="31" fillId="37" borderId="17" xfId="0" applyFont="1" applyFill="1" applyBorder="1" applyAlignment="1">
      <alignment horizontal="center" vertical="center"/>
    </xf>
    <xf numFmtId="0" fontId="29" fillId="0" borderId="39" xfId="0" applyFont="1" applyBorder="1"/>
    <xf numFmtId="0" fontId="38" fillId="0" borderId="10" xfId="0" applyFont="1" applyFill="1" applyBorder="1" applyAlignment="1">
      <alignment horizontal="left" vertical="center" wrapText="1"/>
    </xf>
    <xf numFmtId="0" fontId="38" fillId="0" borderId="0" xfId="0" applyFont="1" applyFill="1" applyBorder="1" applyAlignment="1">
      <alignment horizontal="left" vertical="center" wrapText="1"/>
    </xf>
    <xf numFmtId="0" fontId="38" fillId="0" borderId="10" xfId="0" applyFont="1" applyFill="1" applyBorder="1" applyAlignment="1">
      <alignment horizontal="left"/>
    </xf>
    <xf numFmtId="0" fontId="31" fillId="37" borderId="17" xfId="0" applyFont="1" applyFill="1" applyBorder="1" applyAlignment="1"/>
    <xf numFmtId="0" fontId="31" fillId="37" borderId="17" xfId="0" applyFont="1" applyFill="1" applyBorder="1" applyAlignment="1">
      <alignment horizontal="center" vertical="center" wrapText="1"/>
    </xf>
    <xf numFmtId="0" fontId="29" fillId="0" borderId="10" xfId="0" applyFont="1" applyBorder="1"/>
    <xf numFmtId="0" fontId="29" fillId="0" borderId="0" xfId="0" applyFont="1" applyFill="1" applyAlignment="1"/>
    <xf numFmtId="0" fontId="29" fillId="0" borderId="11" xfId="0" applyFont="1" applyFill="1" applyBorder="1"/>
    <xf numFmtId="0" fontId="39" fillId="25" borderId="13" xfId="0" applyFont="1" applyFill="1" applyBorder="1" applyAlignment="1">
      <alignment horizontal="left" vertical="top"/>
    </xf>
    <xf numFmtId="0" fontId="39" fillId="25" borderId="14" xfId="0" applyFont="1" applyFill="1" applyBorder="1" applyAlignment="1">
      <alignment horizontal="left" vertical="top"/>
    </xf>
    <xf numFmtId="0" fontId="39" fillId="25" borderId="1" xfId="0" applyFont="1" applyFill="1" applyBorder="1" applyAlignment="1">
      <alignment horizontal="left" vertical="top"/>
    </xf>
    <xf numFmtId="0" fontId="43" fillId="25" borderId="0" xfId="3" applyFont="1" applyFill="1" applyAlignment="1">
      <alignment horizontal="center"/>
    </xf>
    <xf numFmtId="0" fontId="32" fillId="0" borderId="0" xfId="0" applyFont="1" applyAlignment="1">
      <alignment horizontal="left" vertical="center"/>
    </xf>
    <xf numFmtId="0" fontId="85" fillId="0" borderId="0" xfId="0" applyFont="1" applyFill="1" applyBorder="1" applyAlignment="1">
      <alignment horizontal="left" vertical="center" wrapText="1"/>
    </xf>
    <xf numFmtId="0" fontId="32" fillId="0" borderId="0" xfId="0" applyFont="1" applyBorder="1"/>
    <xf numFmtId="0" fontId="32" fillId="0" borderId="0" xfId="0" applyFont="1" applyBorder="1" applyAlignment="1">
      <alignment horizontal="left" vertical="center" wrapText="1"/>
    </xf>
    <xf numFmtId="0" fontId="85" fillId="0" borderId="9" xfId="0" applyFont="1" applyFill="1" applyBorder="1" applyAlignment="1">
      <alignment horizontal="left" vertical="center" wrapText="1"/>
    </xf>
    <xf numFmtId="0" fontId="39" fillId="0" borderId="0" xfId="0" applyFont="1" applyFill="1" applyBorder="1" applyAlignment="1">
      <alignment horizontal="left" vertical="center" wrapText="1"/>
    </xf>
    <xf numFmtId="0" fontId="32" fillId="0" borderId="0" xfId="0" applyFont="1" applyAlignment="1"/>
    <xf numFmtId="0" fontId="32" fillId="0" borderId="0" xfId="0" applyFont="1" applyBorder="1" applyAlignment="1">
      <alignment horizontal="left"/>
    </xf>
    <xf numFmtId="0" fontId="39" fillId="0" borderId="0" xfId="0" applyFont="1" applyFill="1" applyBorder="1" applyAlignment="1">
      <alignment horizontal="left" vertical="center"/>
    </xf>
    <xf numFmtId="0" fontId="32" fillId="0" borderId="0" xfId="0" applyFont="1" applyAlignment="1">
      <alignment vertical="center"/>
    </xf>
    <xf numFmtId="0" fontId="39" fillId="0" borderId="0" xfId="0" applyFont="1" applyFill="1" applyAlignment="1">
      <alignment horizontal="left" vertical="center" wrapText="1"/>
    </xf>
    <xf numFmtId="0" fontId="85" fillId="0" borderId="0" xfId="0" applyFont="1" applyFill="1" applyBorder="1" applyAlignment="1">
      <alignment horizontal="left"/>
    </xf>
    <xf numFmtId="0" fontId="39" fillId="0" borderId="9" xfId="0" applyFont="1" applyFill="1" applyBorder="1" applyAlignment="1">
      <alignment horizontal="left" vertical="center" wrapText="1"/>
    </xf>
    <xf numFmtId="0" fontId="32" fillId="0" borderId="0" xfId="0" applyFont="1" applyAlignment="1">
      <alignment horizontal="center" vertical="center"/>
    </xf>
    <xf numFmtId="0" fontId="32" fillId="0" borderId="0" xfId="0" applyFont="1" applyBorder="1" applyAlignment="1">
      <alignment horizontal="center" vertical="center"/>
    </xf>
    <xf numFmtId="0" fontId="32" fillId="0" borderId="11" xfId="0" applyFont="1" applyBorder="1" applyAlignment="1">
      <alignment horizontal="center" vertical="center"/>
    </xf>
    <xf numFmtId="0" fontId="32" fillId="0" borderId="1" xfId="0" applyFont="1" applyBorder="1" applyAlignment="1">
      <alignment horizontal="justify" vertical="center" wrapText="1"/>
    </xf>
    <xf numFmtId="0" fontId="32" fillId="0" borderId="1" xfId="0" applyFont="1" applyBorder="1" applyAlignment="1">
      <alignment horizontal="justify" vertical="top" wrapText="1"/>
    </xf>
    <xf numFmtId="3" fontId="32" fillId="4" borderId="11" xfId="0" applyNumberFormat="1" applyFont="1" applyFill="1" applyBorder="1" applyAlignment="1">
      <alignment horizontal="right" vertical="center"/>
    </xf>
    <xf numFmtId="9" fontId="32" fillId="0" borderId="0" xfId="0" applyNumberFormat="1" applyFont="1" applyBorder="1"/>
    <xf numFmtId="0" fontId="32" fillId="0" borderId="0" xfId="0" applyFont="1" applyBorder="1" applyAlignment="1">
      <alignment horizontal="justify" vertical="center" wrapText="1"/>
    </xf>
    <xf numFmtId="2" fontId="32" fillId="0" borderId="0" xfId="0" applyNumberFormat="1" applyFont="1" applyBorder="1" applyAlignment="1">
      <alignment horizontal="right" vertical="center" wrapText="1"/>
    </xf>
    <xf numFmtId="3" fontId="32" fillId="4" borderId="0" xfId="0" applyNumberFormat="1" applyFont="1" applyFill="1" applyBorder="1" applyAlignment="1">
      <alignment horizontal="right" vertical="center"/>
    </xf>
    <xf numFmtId="170" fontId="32" fillId="0" borderId="0" xfId="0" applyNumberFormat="1" applyFont="1" applyBorder="1" applyAlignment="1">
      <alignment horizontal="center" vertical="center" wrapText="1"/>
    </xf>
    <xf numFmtId="2" fontId="32" fillId="0" borderId="0" xfId="0" applyNumberFormat="1" applyFont="1" applyBorder="1" applyAlignment="1">
      <alignment horizontal="right" vertical="center"/>
    </xf>
    <xf numFmtId="10" fontId="32" fillId="0" borderId="0" xfId="0" applyNumberFormat="1" applyFont="1" applyBorder="1" applyAlignment="1">
      <alignment horizontal="right" vertical="center"/>
    </xf>
    <xf numFmtId="0" fontId="32" fillId="0" borderId="11" xfId="0" applyFont="1" applyBorder="1" applyAlignment="1">
      <alignment horizontal="justify" vertical="center" wrapText="1"/>
    </xf>
    <xf numFmtId="170" fontId="32" fillId="0" borderId="11" xfId="0" applyNumberFormat="1" applyFont="1" applyFill="1" applyBorder="1" applyAlignment="1">
      <alignment horizontal="center" vertical="center" wrapText="1"/>
    </xf>
    <xf numFmtId="2" fontId="32" fillId="0" borderId="11" xfId="0" applyNumberFormat="1" applyFont="1" applyBorder="1" applyAlignment="1">
      <alignment horizontal="right" vertical="center"/>
    </xf>
    <xf numFmtId="10" fontId="32" fillId="0" borderId="0" xfId="0" applyNumberFormat="1" applyFont="1" applyBorder="1" applyAlignment="1">
      <alignment vertical="center" wrapText="1"/>
    </xf>
    <xf numFmtId="3" fontId="32" fillId="4" borderId="0" xfId="0" applyNumberFormat="1" applyFont="1" applyFill="1" applyBorder="1" applyAlignment="1">
      <alignment horizontal="right" vertical="center" wrapText="1"/>
    </xf>
    <xf numFmtId="0" fontId="32" fillId="0" borderId="0" xfId="0" applyFont="1" applyBorder="1" applyAlignment="1">
      <alignment horizontal="right" vertical="center"/>
    </xf>
    <xf numFmtId="10" fontId="32" fillId="0" borderId="11" xfId="0" applyNumberFormat="1" applyFont="1" applyBorder="1" applyAlignment="1">
      <alignment horizontal="right" vertical="center"/>
    </xf>
    <xf numFmtId="10" fontId="32" fillId="0" borderId="11" xfId="0" applyNumberFormat="1" applyFont="1" applyBorder="1" applyAlignment="1">
      <alignment vertical="center" wrapText="1"/>
    </xf>
    <xf numFmtId="3" fontId="32" fillId="0" borderId="0" xfId="0" applyNumberFormat="1" applyFont="1" applyBorder="1" applyAlignment="1">
      <alignment horizontal="center" vertical="center"/>
    </xf>
    <xf numFmtId="10" fontId="32" fillId="0" borderId="0" xfId="0" applyNumberFormat="1" applyFont="1" applyBorder="1" applyAlignment="1">
      <alignment horizontal="left" vertical="center"/>
    </xf>
    <xf numFmtId="0" fontId="39" fillId="37" borderId="0" xfId="0" applyFont="1" applyFill="1" applyBorder="1" applyAlignment="1">
      <alignment horizontal="center" vertical="center" wrapText="1"/>
    </xf>
    <xf numFmtId="0" fontId="39" fillId="37" borderId="11" xfId="0" applyFont="1" applyFill="1" applyBorder="1" applyAlignment="1">
      <alignment vertical="center" wrapText="1"/>
    </xf>
    <xf numFmtId="0" fontId="39" fillId="37" borderId="11" xfId="0" applyFont="1" applyFill="1" applyBorder="1" applyAlignment="1">
      <alignment horizontal="center" vertical="center" wrapText="1"/>
    </xf>
    <xf numFmtId="0" fontId="39" fillId="37" borderId="18" xfId="0" applyFont="1" applyFill="1" applyBorder="1" applyAlignment="1">
      <alignment vertical="center" wrapText="1"/>
    </xf>
    <xf numFmtId="0" fontId="39" fillId="0" borderId="10" xfId="0" applyFont="1" applyFill="1" applyBorder="1" applyAlignment="1">
      <alignment horizontal="left" vertical="center" wrapText="1"/>
    </xf>
    <xf numFmtId="0" fontId="32" fillId="0" borderId="18" xfId="0" applyFont="1" applyFill="1" applyBorder="1" applyAlignment="1">
      <alignment horizontal="left" vertical="center" wrapText="1"/>
    </xf>
    <xf numFmtId="9" fontId="32" fillId="0" borderId="0" xfId="2" quotePrefix="1" applyFont="1" applyFill="1" applyBorder="1" applyAlignment="1">
      <alignment horizontal="center" vertical="center"/>
    </xf>
    <xf numFmtId="0" fontId="39" fillId="37" borderId="18" xfId="0" applyFont="1" applyFill="1" applyBorder="1" applyAlignment="1">
      <alignment horizontal="center" vertical="center" wrapText="1"/>
    </xf>
    <xf numFmtId="0" fontId="39" fillId="37" borderId="11" xfId="0" applyFont="1" applyFill="1" applyBorder="1" applyAlignment="1">
      <alignment horizontal="center" vertical="center" wrapText="1"/>
    </xf>
    <xf numFmtId="0" fontId="39" fillId="37" borderId="17" xfId="0" applyFont="1" applyFill="1" applyBorder="1" applyAlignment="1">
      <alignment horizontal="center" vertical="center" wrapText="1"/>
    </xf>
    <xf numFmtId="3" fontId="32" fillId="0" borderId="0" xfId="0" applyNumberFormat="1" applyFont="1" applyAlignment="1" applyProtection="1">
      <alignment horizontal="right" vertical="center"/>
      <protection locked="0"/>
    </xf>
    <xf numFmtId="10" fontId="32" fillId="0" borderId="0" xfId="0" applyNumberFormat="1" applyFont="1" applyAlignment="1">
      <alignment horizontal="right" vertical="center"/>
    </xf>
    <xf numFmtId="3" fontId="32" fillId="0" borderId="11" xfId="0" applyNumberFormat="1" applyFont="1" applyBorder="1" applyAlignment="1" applyProtection="1">
      <alignment horizontal="right" vertical="center"/>
      <protection locked="0"/>
    </xf>
    <xf numFmtId="3" fontId="32" fillId="0" borderId="0" xfId="0" applyNumberFormat="1" applyFont="1" applyAlignment="1">
      <alignment horizontal="left" vertical="center"/>
    </xf>
    <xf numFmtId="10" fontId="32" fillId="0" borderId="0" xfId="0" applyNumberFormat="1" applyFont="1" applyAlignment="1">
      <alignment horizontal="left" vertical="center"/>
    </xf>
    <xf numFmtId="224" fontId="32" fillId="0" borderId="0" xfId="0" applyNumberFormat="1" applyFont="1" applyAlignment="1">
      <alignment horizontal="left" vertical="center"/>
    </xf>
    <xf numFmtId="0" fontId="39" fillId="9" borderId="1" xfId="0" applyFont="1" applyFill="1" applyBorder="1" applyAlignment="1">
      <alignment horizontal="center" vertical="center" wrapText="1"/>
    </xf>
    <xf numFmtId="180" fontId="39" fillId="9" borderId="1" xfId="0" applyNumberFormat="1" applyFont="1" applyFill="1" applyBorder="1" applyAlignment="1">
      <alignment horizontal="center" vertical="center"/>
    </xf>
    <xf numFmtId="180" fontId="32" fillId="0" borderId="0" xfId="0" applyNumberFormat="1" applyFont="1" applyAlignment="1">
      <alignment horizontal="left" vertical="center"/>
    </xf>
    <xf numFmtId="0" fontId="39" fillId="37" borderId="17" xfId="0" applyFont="1" applyFill="1" applyBorder="1" applyAlignment="1">
      <alignment horizontal="center"/>
    </xf>
    <xf numFmtId="0" fontId="39" fillId="37" borderId="17" xfId="0" applyFont="1" applyFill="1" applyBorder="1" applyAlignment="1" applyProtection="1">
      <alignment horizontal="left" vertical="center" wrapText="1"/>
      <protection locked="0"/>
    </xf>
    <xf numFmtId="0" fontId="39" fillId="37" borderId="17" xfId="0" applyFont="1" applyFill="1" applyBorder="1" applyAlignment="1">
      <alignment horizontal="left" vertical="center" wrapText="1"/>
    </xf>
    <xf numFmtId="0" fontId="39" fillId="37" borderId="17" xfId="0" applyFont="1" applyFill="1" applyBorder="1" applyAlignment="1">
      <alignment horizontal="center" vertical="center"/>
    </xf>
    <xf numFmtId="0" fontId="32" fillId="0" borderId="3" xfId="0" applyFont="1" applyFill="1" applyBorder="1" applyAlignment="1">
      <alignment horizontal="left" vertical="center"/>
    </xf>
    <xf numFmtId="49" fontId="32" fillId="0" borderId="1" xfId="0" applyNumberFormat="1" applyFont="1" applyFill="1" applyBorder="1" applyAlignment="1" applyProtection="1">
      <alignment horizontal="left" vertical="center" wrapText="1"/>
      <protection locked="0"/>
    </xf>
    <xf numFmtId="0" fontId="32" fillId="0" borderId="1" xfId="0" quotePrefix="1" applyFont="1" applyFill="1" applyBorder="1" applyAlignment="1" applyProtection="1">
      <alignment horizontal="left" vertical="center" wrapText="1"/>
      <protection locked="0"/>
    </xf>
    <xf numFmtId="0" fontId="39" fillId="0" borderId="13" xfId="0" applyFont="1" applyFill="1" applyBorder="1" applyAlignment="1">
      <alignment horizontal="center" vertical="center"/>
    </xf>
    <xf numFmtId="0" fontId="39" fillId="0" borderId="1" xfId="0" applyFont="1" applyFill="1" applyBorder="1" applyAlignment="1">
      <alignment horizontal="center" vertical="center"/>
    </xf>
    <xf numFmtId="0" fontId="32" fillId="0" borderId="1" xfId="0" applyFont="1" applyFill="1" applyBorder="1" applyAlignment="1">
      <alignment horizontal="left" vertical="center"/>
    </xf>
    <xf numFmtId="0" fontId="62" fillId="0" borderId="1" xfId="0" applyFont="1" applyFill="1" applyBorder="1" applyAlignment="1">
      <alignment horizontal="left" vertical="center"/>
    </xf>
    <xf numFmtId="0" fontId="62" fillId="0" borderId="1" xfId="0" applyFont="1" applyFill="1" applyBorder="1" applyAlignment="1">
      <alignment horizontal="left" vertical="center" wrapText="1"/>
    </xf>
    <xf numFmtId="0" fontId="32" fillId="0" borderId="1" xfId="0" applyFont="1" applyFill="1" applyBorder="1" applyAlignment="1" applyProtection="1">
      <alignment horizontal="left" vertical="center" wrapText="1"/>
      <protection locked="0"/>
    </xf>
    <xf numFmtId="0" fontId="32" fillId="0" borderId="1" xfId="0" quotePrefix="1" applyFont="1" applyFill="1" applyBorder="1" applyAlignment="1">
      <alignment horizontal="left" vertical="center" wrapText="1"/>
    </xf>
    <xf numFmtId="49" fontId="32" fillId="0" borderId="1" xfId="0" applyNumberFormat="1" applyFont="1" applyFill="1" applyBorder="1" applyAlignment="1">
      <alignment horizontal="left" vertical="center" wrapText="1"/>
    </xf>
    <xf numFmtId="0" fontId="39" fillId="0" borderId="1" xfId="0" applyFont="1" applyFill="1" applyBorder="1" applyAlignment="1">
      <alignment horizontal="center" vertical="center" wrapText="1"/>
    </xf>
    <xf numFmtId="49" fontId="62" fillId="0" borderId="1" xfId="0" applyNumberFormat="1" applyFont="1" applyFill="1" applyBorder="1" applyAlignment="1">
      <alignment horizontal="left" vertical="center" wrapText="1"/>
    </xf>
    <xf numFmtId="2" fontId="32" fillId="0" borderId="1" xfId="0" applyNumberFormat="1" applyFont="1" applyFill="1" applyBorder="1" applyAlignment="1">
      <alignment horizontal="left" vertical="center" wrapText="1"/>
    </xf>
    <xf numFmtId="2" fontId="39" fillId="0" borderId="1" xfId="0" applyNumberFormat="1" applyFont="1" applyFill="1" applyBorder="1" applyAlignment="1">
      <alignment horizontal="center" vertical="center" wrapText="1"/>
    </xf>
    <xf numFmtId="0" fontId="32" fillId="0" borderId="1" xfId="0" applyFont="1" applyFill="1" applyBorder="1" applyAlignment="1" applyProtection="1">
      <alignment horizontal="center" vertical="center" wrapText="1"/>
      <protection locked="0"/>
    </xf>
    <xf numFmtId="3" fontId="62" fillId="0" borderId="1" xfId="0" applyNumberFormat="1" applyFont="1" applyFill="1" applyBorder="1" applyAlignment="1" applyProtection="1">
      <alignment horizontal="left" vertical="center" wrapText="1"/>
      <protection locked="0"/>
    </xf>
    <xf numFmtId="0" fontId="62" fillId="0" borderId="1" xfId="0" applyFont="1" applyFill="1" applyBorder="1" applyAlignment="1" applyProtection="1">
      <alignment horizontal="right" vertical="center"/>
      <protection locked="0"/>
    </xf>
    <xf numFmtId="3" fontId="62" fillId="0" borderId="1" xfId="0" applyNumberFormat="1" applyFont="1" applyFill="1" applyBorder="1" applyAlignment="1" applyProtection="1">
      <alignment horizontal="left" vertical="center"/>
      <protection locked="0"/>
    </xf>
    <xf numFmtId="10" fontId="62" fillId="0" borderId="1" xfId="0" applyNumberFormat="1" applyFont="1" applyFill="1" applyBorder="1" applyAlignment="1">
      <alignment horizontal="right" vertical="center"/>
    </xf>
    <xf numFmtId="10" fontId="62" fillId="0" borderId="1" xfId="0" applyNumberFormat="1" applyFont="1" applyFill="1" applyBorder="1" applyAlignment="1">
      <alignment horizontal="left" vertical="center"/>
    </xf>
    <xf numFmtId="0" fontId="62" fillId="0" borderId="1" xfId="0" applyFont="1" applyFill="1" applyBorder="1" applyAlignment="1" applyProtection="1">
      <alignment horizontal="left" vertical="center" wrapText="1"/>
      <protection locked="0"/>
    </xf>
    <xf numFmtId="0" fontId="62" fillId="0" borderId="1" xfId="0" applyFont="1" applyFill="1" applyBorder="1" applyAlignment="1" applyProtection="1">
      <alignment horizontal="left" vertical="center"/>
      <protection locked="0"/>
    </xf>
    <xf numFmtId="3" fontId="32" fillId="0" borderId="1" xfId="0" applyNumberFormat="1" applyFont="1" applyFill="1" applyBorder="1" applyAlignment="1">
      <alignment horizontal="right" vertical="center"/>
    </xf>
    <xf numFmtId="3" fontId="32" fillId="0" borderId="1" xfId="0" applyNumberFormat="1" applyFont="1" applyFill="1" applyBorder="1" applyAlignment="1">
      <alignment horizontal="left" vertical="center"/>
    </xf>
    <xf numFmtId="3" fontId="62" fillId="0" borderId="1" xfId="0" applyNumberFormat="1" applyFont="1" applyFill="1" applyBorder="1" applyAlignment="1">
      <alignment horizontal="right" vertical="center"/>
    </xf>
    <xf numFmtId="0" fontId="85" fillId="0" borderId="0" xfId="0" applyFont="1" applyFill="1" applyBorder="1" applyAlignment="1">
      <alignment horizontal="left" vertical="center" wrapText="1"/>
    </xf>
    <xf numFmtId="0" fontId="43" fillId="0" borderId="0" xfId="3" applyFont="1" applyFill="1" applyAlignment="1"/>
    <xf numFmtId="0" fontId="39" fillId="37" borderId="17" xfId="0" applyFont="1" applyFill="1" applyBorder="1"/>
    <xf numFmtId="225" fontId="32" fillId="0" borderId="0" xfId="0" applyNumberFormat="1" applyFont="1" applyAlignment="1">
      <alignment vertical="center" wrapText="1"/>
    </xf>
    <xf numFmtId="226" fontId="32" fillId="0" borderId="11" xfId="0" applyNumberFormat="1" applyFont="1" applyBorder="1" applyAlignment="1">
      <alignment vertical="center" wrapText="1"/>
    </xf>
    <xf numFmtId="0" fontId="85" fillId="0" borderId="0" xfId="0" applyFont="1" applyFill="1" applyBorder="1"/>
    <xf numFmtId="0" fontId="85" fillId="0" borderId="10" xfId="0" applyFont="1" applyFill="1" applyBorder="1"/>
    <xf numFmtId="0" fontId="109" fillId="0" borderId="10" xfId="0" applyFont="1" applyFill="1" applyBorder="1"/>
    <xf numFmtId="0" fontId="85" fillId="0" borderId="19" xfId="0" applyFont="1" applyFill="1" applyBorder="1"/>
    <xf numFmtId="0" fontId="109" fillId="0" borderId="19" xfId="0" applyFont="1" applyFill="1" applyBorder="1"/>
    <xf numFmtId="0" fontId="39" fillId="38" borderId="0" xfId="0" applyFont="1" applyFill="1" applyBorder="1" applyAlignment="1">
      <alignment horizontal="center" vertical="center" wrapText="1"/>
    </xf>
    <xf numFmtId="0" fontId="39" fillId="38" borderId="11" xfId="0" applyFont="1" applyFill="1" applyBorder="1" applyAlignment="1">
      <alignment horizontal="center" vertical="center" wrapText="1"/>
    </xf>
    <xf numFmtId="0" fontId="39" fillId="38" borderId="17" xfId="0" applyFont="1" applyFill="1" applyBorder="1" applyAlignment="1">
      <alignment horizontal="center" vertical="center" wrapText="1"/>
    </xf>
    <xf numFmtId="168" fontId="32" fillId="0" borderId="11" xfId="0" applyNumberFormat="1" applyFont="1" applyBorder="1"/>
    <xf numFmtId="0" fontId="39" fillId="38" borderId="18" xfId="0" applyFont="1" applyFill="1" applyBorder="1" applyAlignment="1">
      <alignment horizontal="center" vertical="center"/>
    </xf>
    <xf numFmtId="0" fontId="39" fillId="38" borderId="18" xfId="0" applyFont="1" applyFill="1" applyBorder="1" applyAlignment="1">
      <alignment horizontal="center" vertical="center" wrapText="1"/>
    </xf>
    <xf numFmtId="0" fontId="39" fillId="38" borderId="17" xfId="0" applyFont="1" applyFill="1" applyBorder="1" applyAlignment="1">
      <alignment horizontal="center" vertical="center"/>
    </xf>
    <xf numFmtId="0" fontId="39" fillId="38" borderId="11" xfId="0" applyFont="1" applyFill="1" applyBorder="1" applyAlignment="1">
      <alignment horizontal="center" vertical="center"/>
    </xf>
    <xf numFmtId="0" fontId="39" fillId="38" borderId="17" xfId="0" applyFont="1" applyFill="1" applyBorder="1"/>
    <xf numFmtId="0" fontId="32" fillId="0" borderId="0" xfId="35" applyFont="1" applyFill="1" applyBorder="1" applyAlignment="1" applyProtection="1">
      <alignment vertical="center" wrapText="1"/>
    </xf>
    <xf numFmtId="0" fontId="32" fillId="0" borderId="0" xfId="35" applyFont="1" applyFill="1" applyBorder="1" applyAlignment="1">
      <alignment horizontal="left" vertical="center" wrapText="1"/>
    </xf>
    <xf numFmtId="0" fontId="32" fillId="0" borderId="0" xfId="35" applyFont="1" applyFill="1" applyBorder="1" applyAlignment="1">
      <alignment horizontal="center" vertical="center" wrapText="1"/>
    </xf>
    <xf numFmtId="193" fontId="32" fillId="0" borderId="0" xfId="35" applyNumberFormat="1" applyFont="1" applyFill="1" applyBorder="1" applyAlignment="1">
      <alignment horizontal="center" vertical="center" wrapText="1"/>
    </xf>
    <xf numFmtId="0" fontId="32" fillId="0" borderId="0" xfId="35" applyFont="1" applyFill="1" applyBorder="1" applyAlignment="1">
      <alignment horizontal="center" wrapText="1"/>
    </xf>
    <xf numFmtId="0" fontId="32" fillId="0" borderId="0" xfId="35" applyFont="1" applyFill="1" applyBorder="1" applyAlignment="1">
      <alignment horizontal="center" vertical="top" wrapText="1"/>
    </xf>
    <xf numFmtId="0" fontId="32" fillId="0" borderId="11" xfId="35" applyFont="1" applyFill="1" applyBorder="1" applyAlignment="1">
      <alignment horizontal="left" vertical="center" wrapText="1"/>
    </xf>
    <xf numFmtId="0" fontId="32" fillId="0" borderId="11" xfId="35" applyFont="1" applyFill="1" applyBorder="1" applyAlignment="1">
      <alignment horizontal="center" vertical="center" wrapText="1"/>
    </xf>
    <xf numFmtId="193" fontId="32" fillId="0" borderId="11" xfId="35" applyNumberFormat="1" applyFont="1" applyFill="1" applyBorder="1" applyAlignment="1">
      <alignment horizontal="center" vertical="center" wrapText="1"/>
    </xf>
    <xf numFmtId="0" fontId="32" fillId="0" borderId="11" xfId="35" applyFont="1" applyFill="1" applyBorder="1" applyAlignment="1">
      <alignment horizontal="center" wrapText="1"/>
    </xf>
    <xf numFmtId="0" fontId="43" fillId="0" borderId="0" xfId="3" applyFont="1" applyFill="1" applyAlignment="1">
      <alignment horizontal="center"/>
    </xf>
    <xf numFmtId="0" fontId="32" fillId="0" borderId="0" xfId="0" applyFont="1" applyAlignment="1">
      <alignment horizontal="center" vertical="top" wrapText="1"/>
    </xf>
    <xf numFmtId="0" fontId="61" fillId="0" borderId="0" xfId="0" applyFont="1" applyAlignment="1">
      <alignment horizontal="center" vertical="center"/>
    </xf>
    <xf numFmtId="0" fontId="61" fillId="0" borderId="0" xfId="0" applyFont="1" applyAlignment="1">
      <alignment horizontal="center" vertical="center" wrapText="1"/>
    </xf>
    <xf numFmtId="0" fontId="61" fillId="0" borderId="0" xfId="0" applyFont="1" applyAlignment="1">
      <alignment wrapText="1"/>
    </xf>
    <xf numFmtId="0" fontId="39" fillId="39" borderId="0" xfId="0" applyFont="1" applyFill="1" applyBorder="1" applyAlignment="1">
      <alignment horizontal="center" vertical="center" wrapText="1"/>
    </xf>
    <xf numFmtId="0" fontId="39" fillId="39" borderId="11" xfId="0" applyFont="1" applyFill="1" applyBorder="1" applyAlignment="1">
      <alignment horizontal="center" vertical="center" wrapText="1"/>
    </xf>
    <xf numFmtId="0" fontId="39" fillId="25" borderId="13" xfId="0" applyFont="1" applyFill="1" applyBorder="1" applyAlignment="1">
      <alignment horizontal="left" vertical="top"/>
    </xf>
    <xf numFmtId="0" fontId="39" fillId="25" borderId="14" xfId="0" applyFont="1" applyFill="1" applyBorder="1" applyAlignment="1">
      <alignment horizontal="left" vertical="top"/>
    </xf>
    <xf numFmtId="0" fontId="39" fillId="25" borderId="1" xfId="0" applyFont="1" applyFill="1" applyBorder="1" applyAlignment="1">
      <alignment horizontal="left" vertical="top"/>
    </xf>
    <xf numFmtId="0" fontId="39" fillId="0" borderId="0" xfId="0" applyFont="1" applyFill="1" applyBorder="1" applyAlignment="1">
      <alignment horizontal="center" vertical="center" wrapText="1"/>
    </xf>
    <xf numFmtId="0" fontId="32" fillId="0" borderId="0" xfId="0" applyFont="1" applyFill="1" applyBorder="1" applyAlignment="1">
      <alignment horizontal="left" vertical="center" wrapText="1"/>
    </xf>
    <xf numFmtId="0" fontId="43" fillId="25" borderId="0" xfId="3" applyFont="1" applyFill="1" applyAlignment="1">
      <alignment horizontal="center"/>
    </xf>
    <xf numFmtId="0" fontId="85" fillId="0" borderId="0" xfId="0" applyFont="1" applyFill="1" applyAlignment="1">
      <alignment horizontal="left" vertical="center" wrapText="1"/>
    </xf>
    <xf numFmtId="0" fontId="85" fillId="0" borderId="0" xfId="0" applyFont="1" applyFill="1" applyBorder="1" applyAlignment="1">
      <alignment horizontal="left" vertical="center" wrapText="1"/>
    </xf>
    <xf numFmtId="0" fontId="32" fillId="0" borderId="0" xfId="0" applyFont="1" applyBorder="1"/>
    <xf numFmtId="0" fontId="32" fillId="0" borderId="0" xfId="0" applyFont="1" applyBorder="1" applyAlignment="1">
      <alignment horizontal="left" vertical="center" wrapText="1"/>
    </xf>
    <xf numFmtId="0" fontId="39" fillId="0" borderId="0" xfId="0" applyFont="1" applyFill="1" applyBorder="1" applyAlignment="1">
      <alignment horizontal="left" vertical="center" wrapText="1"/>
    </xf>
    <xf numFmtId="0" fontId="32" fillId="0" borderId="0" xfId="0" applyFont="1" applyAlignment="1">
      <alignment horizontal="left" wrapText="1"/>
    </xf>
    <xf numFmtId="0" fontId="32" fillId="0" borderId="0" xfId="0" applyFont="1" applyBorder="1" applyAlignment="1">
      <alignment horizontal="left" vertical="top" wrapText="1"/>
    </xf>
    <xf numFmtId="0" fontId="32" fillId="0" borderId="0" xfId="0" applyFont="1" applyBorder="1" applyAlignment="1">
      <alignment horizontal="left"/>
    </xf>
    <xf numFmtId="0" fontId="85" fillId="0" borderId="0" xfId="0" applyFont="1" applyFill="1" applyBorder="1" applyAlignment="1">
      <alignment horizontal="left" vertical="center"/>
    </xf>
    <xf numFmtId="0" fontId="32" fillId="0" borderId="0" xfId="0" applyFont="1" applyFill="1" applyAlignment="1">
      <alignment horizontal="left" wrapText="1"/>
    </xf>
    <xf numFmtId="0" fontId="32" fillId="0" borderId="0" xfId="0" applyFont="1" applyBorder="1" applyAlignment="1">
      <alignment vertical="center"/>
    </xf>
    <xf numFmtId="0" fontId="32" fillId="0" borderId="0" xfId="0" applyFont="1" applyAlignment="1">
      <alignment vertical="center"/>
    </xf>
    <xf numFmtId="0" fontId="32" fillId="0" borderId="0" xfId="0" applyFont="1" applyBorder="1" applyAlignment="1">
      <alignment horizontal="left" wrapText="1"/>
    </xf>
    <xf numFmtId="0" fontId="32" fillId="0" borderId="0" xfId="0" applyFont="1" applyAlignment="1">
      <alignment horizontal="center" vertical="center"/>
    </xf>
    <xf numFmtId="0" fontId="32" fillId="0" borderId="0" xfId="0" applyFont="1" applyBorder="1" applyAlignment="1">
      <alignment horizontal="center" vertical="center"/>
    </xf>
    <xf numFmtId="0" fontId="32" fillId="0" borderId="11" xfId="0" applyFont="1" applyBorder="1" applyAlignment="1">
      <alignment horizontal="center" vertical="center"/>
    </xf>
    <xf numFmtId="0" fontId="39" fillId="0" borderId="0" xfId="0" applyFont="1" applyAlignment="1">
      <alignment horizontal="left" vertical="center" wrapText="1"/>
    </xf>
    <xf numFmtId="0" fontId="32" fillId="0" borderId="0" xfId="0" applyFont="1" applyAlignment="1">
      <alignment horizontal="left"/>
    </xf>
    <xf numFmtId="0" fontId="32" fillId="0" borderId="1" xfId="0" applyFont="1" applyBorder="1" applyAlignment="1">
      <alignment horizontal="justify" vertical="center" wrapText="1"/>
    </xf>
    <xf numFmtId="0" fontId="39" fillId="39" borderId="18" xfId="0" applyFont="1" applyFill="1" applyBorder="1" applyAlignment="1">
      <alignment horizontal="center" vertical="center" wrapText="1"/>
    </xf>
    <xf numFmtId="0" fontId="39" fillId="25" borderId="1" xfId="0" applyFont="1" applyFill="1" applyBorder="1" applyAlignment="1">
      <alignment horizontal="left" vertical="top"/>
    </xf>
    <xf numFmtId="0" fontId="39" fillId="25" borderId="14" xfId="0" applyFont="1" applyFill="1" applyBorder="1" applyAlignment="1">
      <alignment horizontal="left" vertical="top"/>
    </xf>
    <xf numFmtId="0" fontId="39" fillId="25" borderId="13" xfId="0" applyFont="1" applyFill="1" applyBorder="1" applyAlignment="1">
      <alignment horizontal="left" vertical="top"/>
    </xf>
    <xf numFmtId="0" fontId="39" fillId="25" borderId="15" xfId="0" applyFont="1" applyFill="1" applyBorder="1" applyAlignment="1">
      <alignment horizontal="left" vertical="top"/>
    </xf>
    <xf numFmtId="0" fontId="39" fillId="25" borderId="16" xfId="0" applyFont="1" applyFill="1" applyBorder="1" applyAlignment="1">
      <alignment horizontal="left" vertical="top"/>
    </xf>
    <xf numFmtId="0" fontId="43" fillId="25" borderId="0" xfId="3" applyFont="1" applyFill="1" applyAlignment="1">
      <alignment horizontal="center"/>
    </xf>
    <xf numFmtId="0" fontId="85" fillId="0" borderId="0" xfId="0" applyFont="1" applyFill="1" applyBorder="1" applyAlignment="1">
      <alignment horizontal="left" wrapText="1"/>
    </xf>
    <xf numFmtId="0" fontId="32" fillId="0" borderId="0" xfId="0" applyFont="1" applyAlignment="1"/>
    <xf numFmtId="0" fontId="32" fillId="0" borderId="0" xfId="0" applyFont="1" applyAlignment="1">
      <alignment horizontal="center" vertical="center"/>
    </xf>
    <xf numFmtId="0" fontId="39" fillId="0" borderId="1" xfId="0" applyFont="1" applyBorder="1" applyAlignment="1">
      <alignment horizontal="center" vertical="center" wrapText="1"/>
    </xf>
    <xf numFmtId="0" fontId="32" fillId="0" borderId="1" xfId="0" applyFont="1" applyFill="1" applyBorder="1" applyAlignment="1">
      <alignment horizontal="justify" vertical="top" wrapText="1"/>
    </xf>
    <xf numFmtId="0" fontId="32" fillId="0" borderId="1" xfId="0" applyFont="1" applyBorder="1" applyAlignment="1">
      <alignment horizontal="justify" vertical="top" wrapText="1"/>
    </xf>
    <xf numFmtId="0" fontId="32" fillId="4" borderId="1" xfId="0" applyFont="1" applyFill="1" applyBorder="1" applyAlignment="1">
      <alignment horizontal="justify" vertical="top" wrapText="1"/>
    </xf>
    <xf numFmtId="0" fontId="32" fillId="0" borderId="1" xfId="0" applyFont="1" applyBorder="1" applyAlignment="1">
      <alignment horizontal="justify" vertical="center" wrapText="1"/>
    </xf>
    <xf numFmtId="0" fontId="61" fillId="0" borderId="0" xfId="0" applyFont="1" applyBorder="1" applyAlignment="1">
      <alignment vertical="center"/>
    </xf>
    <xf numFmtId="168" fontId="32" fillId="0" borderId="0" xfId="0" applyNumberFormat="1" applyFont="1" applyBorder="1" applyAlignment="1">
      <alignment horizontal="right" vertical="center"/>
    </xf>
    <xf numFmtId="1" fontId="32" fillId="0" borderId="0" xfId="0" applyNumberFormat="1" applyFont="1" applyBorder="1" applyAlignment="1">
      <alignment horizontal="right" vertical="center"/>
    </xf>
    <xf numFmtId="4" fontId="32" fillId="0" borderId="0" xfId="0" applyNumberFormat="1" applyFont="1" applyBorder="1" applyAlignment="1">
      <alignment horizontal="right" vertical="center"/>
    </xf>
    <xf numFmtId="170" fontId="39" fillId="0" borderId="0" xfId="0" applyNumberFormat="1" applyFont="1" applyFill="1" applyBorder="1" applyAlignment="1">
      <alignment horizontal="center" vertical="center"/>
    </xf>
    <xf numFmtId="204" fontId="39" fillId="0" borderId="0" xfId="0" applyNumberFormat="1" applyFont="1" applyFill="1" applyBorder="1" applyAlignment="1">
      <alignment horizontal="center" vertical="center"/>
    </xf>
    <xf numFmtId="165" fontId="39" fillId="0" borderId="0" xfId="0" applyNumberFormat="1" applyFont="1" applyFill="1" applyBorder="1" applyAlignment="1">
      <alignment horizontal="center" vertical="center"/>
    </xf>
    <xf numFmtId="1" fontId="39" fillId="0" borderId="0" xfId="0" applyNumberFormat="1" applyFont="1" applyFill="1" applyBorder="1" applyAlignment="1">
      <alignment horizontal="center" vertical="center"/>
    </xf>
    <xf numFmtId="193" fontId="39" fillId="0" borderId="0" xfId="0" applyNumberFormat="1" applyFont="1" applyFill="1" applyBorder="1" applyAlignment="1">
      <alignment horizontal="center" vertical="center"/>
    </xf>
    <xf numFmtId="0" fontId="32" fillId="0" borderId="0" xfId="0" applyNumberFormat="1" applyFont="1" applyFill="1" applyBorder="1" applyAlignment="1">
      <alignment horizontal="center"/>
    </xf>
    <xf numFmtId="170" fontId="32" fillId="0" borderId="0" xfId="0" applyNumberFormat="1" applyFont="1" applyFill="1" applyBorder="1" applyAlignment="1">
      <alignment horizontal="center" vertical="center"/>
    </xf>
    <xf numFmtId="204" fontId="32" fillId="0" borderId="0" xfId="0" applyNumberFormat="1" applyFont="1" applyFill="1" applyBorder="1" applyAlignment="1">
      <alignment horizontal="center" vertical="center"/>
    </xf>
    <xf numFmtId="1" fontId="32" fillId="0" borderId="0" xfId="0" applyNumberFormat="1" applyFont="1" applyFill="1" applyBorder="1" applyAlignment="1">
      <alignment horizontal="center" vertical="center"/>
    </xf>
    <xf numFmtId="193" fontId="32" fillId="0" borderId="0" xfId="0" applyNumberFormat="1" applyFont="1" applyFill="1" applyBorder="1" applyAlignment="1">
      <alignment horizontal="center" vertical="center"/>
    </xf>
    <xf numFmtId="0" fontId="39" fillId="0" borderId="0" xfId="0" applyFont="1" applyFill="1" applyBorder="1" applyAlignment="1">
      <alignment vertical="top" wrapText="1"/>
    </xf>
    <xf numFmtId="0" fontId="32" fillId="0" borderId="0" xfId="0" applyFont="1" applyFill="1" applyBorder="1" applyAlignment="1">
      <alignment vertical="center" wrapText="1"/>
    </xf>
    <xf numFmtId="170" fontId="39" fillId="0" borderId="0" xfId="0" applyNumberFormat="1" applyFont="1" applyBorder="1" applyAlignment="1">
      <alignment horizontal="center" vertical="center"/>
    </xf>
    <xf numFmtId="204" fontId="39" fillId="0" borderId="0" xfId="0" applyNumberFormat="1" applyFont="1" applyBorder="1" applyAlignment="1">
      <alignment horizontal="center" vertical="center"/>
    </xf>
    <xf numFmtId="165" fontId="39" fillId="4" borderId="0" xfId="0" applyNumberFormat="1" applyFont="1" applyFill="1" applyBorder="1" applyAlignment="1">
      <alignment horizontal="center" vertical="center"/>
    </xf>
    <xf numFmtId="1" fontId="39" fillId="0" borderId="0" xfId="0" applyNumberFormat="1" applyFont="1" applyBorder="1" applyAlignment="1">
      <alignment horizontal="center" vertical="center"/>
    </xf>
    <xf numFmtId="221" fontId="39" fillId="4" borderId="0" xfId="0" applyNumberFormat="1" applyFont="1" applyFill="1" applyBorder="1" applyAlignment="1">
      <alignment horizontal="center" vertical="center"/>
    </xf>
    <xf numFmtId="170" fontId="32" fillId="0" borderId="0" xfId="0" applyNumberFormat="1" applyFont="1" applyBorder="1" applyAlignment="1">
      <alignment horizontal="center" vertical="center"/>
    </xf>
    <xf numFmtId="222" fontId="32" fillId="0" borderId="0" xfId="0" applyNumberFormat="1" applyFont="1" applyBorder="1" applyAlignment="1">
      <alignment horizontal="center" vertical="center"/>
    </xf>
    <xf numFmtId="204" fontId="32" fillId="0" borderId="0" xfId="0" applyNumberFormat="1" applyFont="1" applyBorder="1" applyAlignment="1">
      <alignment horizontal="center" vertical="center"/>
    </xf>
    <xf numFmtId="221" fontId="32" fillId="0" borderId="0" xfId="0" applyNumberFormat="1" applyFont="1" applyBorder="1" applyAlignment="1">
      <alignment horizontal="center" vertical="center"/>
    </xf>
    <xf numFmtId="223" fontId="32" fillId="0" borderId="0" xfId="0" applyNumberFormat="1" applyFont="1" applyBorder="1" applyAlignment="1">
      <alignment horizontal="center" vertical="center"/>
    </xf>
    <xf numFmtId="205" fontId="32" fillId="0" borderId="0" xfId="0" applyNumberFormat="1" applyFont="1" applyBorder="1" applyAlignment="1">
      <alignment horizontal="center" vertical="center"/>
    </xf>
    <xf numFmtId="0" fontId="32" fillId="0" borderId="11" xfId="0" applyNumberFormat="1" applyFont="1" applyFill="1" applyBorder="1" applyAlignment="1">
      <alignment horizontal="center"/>
    </xf>
    <xf numFmtId="170" fontId="32" fillId="0" borderId="11" xfId="0" applyNumberFormat="1" applyFont="1" applyBorder="1" applyAlignment="1">
      <alignment horizontal="center" vertical="center"/>
    </xf>
    <xf numFmtId="204" fontId="32" fillId="0" borderId="11" xfId="0" applyNumberFormat="1" applyFont="1" applyBorder="1" applyAlignment="1">
      <alignment horizontal="center" vertical="center"/>
    </xf>
    <xf numFmtId="193" fontId="32" fillId="0" borderId="11" xfId="0" applyNumberFormat="1" applyFont="1" applyBorder="1" applyAlignment="1">
      <alignment horizontal="center" vertical="center"/>
    </xf>
    <xf numFmtId="165" fontId="39" fillId="0" borderId="0" xfId="0" applyNumberFormat="1" applyFont="1" applyBorder="1" applyAlignment="1">
      <alignment horizontal="center" vertical="center"/>
    </xf>
    <xf numFmtId="193" fontId="39" fillId="0" borderId="0" xfId="0" applyNumberFormat="1" applyFont="1" applyBorder="1" applyAlignment="1">
      <alignment horizontal="center" vertical="center"/>
    </xf>
    <xf numFmtId="193" fontId="32" fillId="0" borderId="0" xfId="0" applyNumberFormat="1" applyFont="1" applyBorder="1" applyAlignment="1">
      <alignment horizontal="center" vertical="center"/>
    </xf>
    <xf numFmtId="2" fontId="32" fillId="4" borderId="0" xfId="0" applyNumberFormat="1" applyFont="1" applyFill="1" applyBorder="1" applyAlignment="1">
      <alignment horizontal="center"/>
    </xf>
    <xf numFmtId="2" fontId="32" fillId="4" borderId="0" xfId="0" applyNumberFormat="1" applyFont="1" applyFill="1" applyBorder="1" applyAlignment="1">
      <alignment horizontal="center" vertical="center"/>
    </xf>
    <xf numFmtId="2" fontId="32" fillId="4" borderId="0" xfId="0" applyNumberFormat="1" applyFont="1" applyFill="1" applyAlignment="1">
      <alignment horizontal="center"/>
    </xf>
    <xf numFmtId="0" fontId="39" fillId="45" borderId="11" xfId="0" applyFont="1" applyFill="1" applyBorder="1" applyAlignment="1">
      <alignment horizontal="center" vertical="center" wrapText="1"/>
    </xf>
    <xf numFmtId="0" fontId="39" fillId="45" borderId="18" xfId="0" applyFont="1" applyFill="1" applyBorder="1" applyAlignment="1">
      <alignment horizontal="center" vertical="center" wrapText="1"/>
    </xf>
    <xf numFmtId="0" fontId="32" fillId="39" borderId="11" xfId="0" applyFont="1" applyFill="1" applyBorder="1"/>
    <xf numFmtId="0" fontId="32" fillId="39" borderId="18" xfId="0" applyFont="1" applyFill="1" applyBorder="1"/>
    <xf numFmtId="0" fontId="43" fillId="0" borderId="1" xfId="3" applyFont="1" applyBorder="1" applyAlignment="1" applyProtection="1">
      <alignment horizontal="justify" vertical="center" wrapText="1"/>
    </xf>
    <xf numFmtId="0" fontId="43" fillId="0" borderId="1" xfId="3" applyFont="1" applyBorder="1" applyProtection="1"/>
    <xf numFmtId="0" fontId="39" fillId="46" borderId="1" xfId="0" applyFont="1" applyFill="1" applyBorder="1" applyAlignment="1">
      <alignment vertical="top"/>
    </xf>
    <xf numFmtId="0" fontId="39" fillId="46" borderId="1" xfId="0" applyFont="1" applyFill="1" applyBorder="1" applyAlignment="1">
      <alignment horizontal="left" vertical="top"/>
    </xf>
    <xf numFmtId="0" fontId="39" fillId="47" borderId="13" xfId="0" applyFont="1" applyFill="1" applyBorder="1" applyAlignment="1">
      <alignment horizontal="left" vertical="top"/>
    </xf>
    <xf numFmtId="0" fontId="39" fillId="47" borderId="14" xfId="0" applyFont="1" applyFill="1" applyBorder="1" applyAlignment="1">
      <alignment horizontal="left" vertical="top"/>
    </xf>
    <xf numFmtId="0" fontId="39" fillId="49" borderId="1" xfId="0" applyFont="1" applyFill="1" applyBorder="1" applyAlignment="1">
      <alignment vertical="center" wrapText="1"/>
    </xf>
    <xf numFmtId="2" fontId="39" fillId="0" borderId="0" xfId="0" applyNumberFormat="1" applyFont="1" applyFill="1" applyBorder="1" applyAlignment="1">
      <alignment horizontal="center" vertical="center"/>
    </xf>
    <xf numFmtId="170" fontId="39" fillId="4" borderId="0" xfId="0" applyNumberFormat="1" applyFont="1" applyFill="1" applyBorder="1" applyAlignment="1">
      <alignment horizontal="right" vertical="center"/>
    </xf>
    <xf numFmtId="194" fontId="32" fillId="0" borderId="0" xfId="2" applyNumberFormat="1" applyFont="1" applyFill="1" applyBorder="1" applyAlignment="1">
      <alignment horizontal="right" vertical="center"/>
    </xf>
    <xf numFmtId="170" fontId="32" fillId="4" borderId="0" xfId="0" applyNumberFormat="1" applyFont="1" applyFill="1" applyBorder="1" applyAlignment="1">
      <alignment horizontal="right" vertical="center"/>
    </xf>
    <xf numFmtId="0" fontId="32" fillId="0" borderId="11" xfId="0" applyFont="1" applyFill="1" applyBorder="1" applyAlignment="1">
      <alignment vertical="center"/>
    </xf>
    <xf numFmtId="170" fontId="32" fillId="4" borderId="11" xfId="0" applyNumberFormat="1" applyFont="1" applyFill="1" applyBorder="1" applyAlignment="1">
      <alignment horizontal="right" vertical="center"/>
    </xf>
    <xf numFmtId="194" fontId="32" fillId="0" borderId="11" xfId="2" applyNumberFormat="1" applyFont="1" applyFill="1" applyBorder="1" applyAlignment="1">
      <alignment horizontal="right" vertical="center"/>
    </xf>
    <xf numFmtId="0" fontId="39" fillId="40" borderId="17" xfId="0" applyFont="1" applyFill="1" applyBorder="1" applyAlignment="1">
      <alignment horizontal="center" vertical="center" wrapText="1"/>
    </xf>
    <xf numFmtId="0" fontId="39" fillId="40" borderId="17" xfId="0" applyFont="1" applyFill="1" applyBorder="1" applyAlignment="1">
      <alignment horizontal="center" vertical="center"/>
    </xf>
    <xf numFmtId="2" fontId="39" fillId="40" borderId="17" xfId="0" applyNumberFormat="1" applyFont="1" applyFill="1" applyBorder="1" applyAlignment="1">
      <alignment horizontal="center" vertical="center"/>
    </xf>
    <xf numFmtId="0" fontId="39" fillId="40" borderId="17" xfId="0" applyFont="1" applyFill="1" applyBorder="1"/>
    <xf numFmtId="0" fontId="32" fillId="4" borderId="1" xfId="0" applyFont="1" applyFill="1" applyBorder="1" applyAlignment="1">
      <alignment horizontal="left" wrapText="1"/>
    </xf>
    <xf numFmtId="0" fontId="39" fillId="0" borderId="1" xfId="0" applyFont="1" applyBorder="1" applyAlignment="1">
      <alignment vertical="top" wrapText="1"/>
    </xf>
    <xf numFmtId="0" fontId="32" fillId="0" borderId="11" xfId="0" applyFont="1" applyBorder="1" applyAlignment="1">
      <alignment horizontal="right"/>
    </xf>
    <xf numFmtId="0" fontId="39" fillId="40" borderId="17" xfId="0" applyFont="1" applyFill="1" applyBorder="1" applyAlignment="1">
      <alignment horizontal="center"/>
    </xf>
    <xf numFmtId="0" fontId="43" fillId="25" borderId="0" xfId="3" applyFont="1" applyFill="1" applyAlignment="1">
      <alignment horizontal="center"/>
    </xf>
    <xf numFmtId="0" fontId="39" fillId="0" borderId="0" xfId="0" applyFont="1" applyAlignment="1">
      <alignment horizontal="left" vertical="center"/>
    </xf>
    <xf numFmtId="0" fontId="39" fillId="40" borderId="11" xfId="0" applyFont="1" applyFill="1" applyBorder="1" applyAlignment="1">
      <alignment vertical="center" wrapText="1"/>
    </xf>
    <xf numFmtId="0" fontId="39" fillId="40" borderId="11" xfId="0" applyFont="1" applyFill="1" applyBorder="1" applyAlignment="1">
      <alignment horizontal="left" vertical="center" wrapText="1"/>
    </xf>
    <xf numFmtId="0" fontId="32" fillId="0" borderId="0" xfId="0" applyFont="1" applyAlignment="1">
      <alignment vertical="top" wrapText="1" readingOrder="1"/>
    </xf>
    <xf numFmtId="0" fontId="32" fillId="0" borderId="2" xfId="0" applyFont="1" applyBorder="1" applyAlignment="1">
      <alignment horizontal="justify" vertical="top" wrapText="1"/>
    </xf>
    <xf numFmtId="0" fontId="39" fillId="25" borderId="15" xfId="0" applyFont="1" applyFill="1" applyBorder="1" applyAlignment="1">
      <alignment horizontal="justify" vertical="top" wrapText="1"/>
    </xf>
    <xf numFmtId="0" fontId="39" fillId="25" borderId="16" xfId="0" applyFont="1" applyFill="1" applyBorder="1" applyAlignment="1">
      <alignment horizontal="justify" vertical="top" wrapText="1"/>
    </xf>
    <xf numFmtId="0" fontId="39" fillId="25" borderId="1" xfId="0" applyFont="1" applyFill="1" applyBorder="1" applyAlignment="1">
      <alignment horizontal="justify" vertical="top" wrapText="1"/>
    </xf>
    <xf numFmtId="0" fontId="39" fillId="25" borderId="13" xfId="0" applyFont="1" applyFill="1" applyBorder="1" applyAlignment="1">
      <alignment horizontal="justify" vertical="top" wrapText="1"/>
    </xf>
    <xf numFmtId="0" fontId="39" fillId="25" borderId="14" xfId="0" applyFont="1" applyFill="1" applyBorder="1" applyAlignment="1">
      <alignment horizontal="justify" vertical="top" wrapText="1"/>
    </xf>
    <xf numFmtId="0" fontId="39" fillId="26" borderId="1" xfId="0" applyFont="1" applyFill="1" applyBorder="1" applyAlignment="1">
      <alignment horizontal="justify" vertical="top" wrapText="1"/>
    </xf>
    <xf numFmtId="218" fontId="39" fillId="0" borderId="11" xfId="0" applyNumberFormat="1" applyFont="1" applyFill="1" applyBorder="1"/>
    <xf numFmtId="0" fontId="39" fillId="0" borderId="11" xfId="0" applyFont="1" applyFill="1" applyBorder="1" applyAlignment="1"/>
    <xf numFmtId="218" fontId="32" fillId="0" borderId="0" xfId="30" applyNumberFormat="1" applyFont="1"/>
    <xf numFmtId="219" fontId="32" fillId="0" borderId="0" xfId="0" applyNumberFormat="1" applyFont="1"/>
    <xf numFmtId="218" fontId="32" fillId="0" borderId="0" xfId="0" applyNumberFormat="1" applyFont="1"/>
    <xf numFmtId="0" fontId="39" fillId="40" borderId="11" xfId="0" applyFont="1" applyFill="1" applyBorder="1" applyAlignment="1">
      <alignment horizontal="center" vertical="center" wrapText="1"/>
    </xf>
    <xf numFmtId="0" fontId="32" fillId="40" borderId="11" xfId="0" applyFont="1" applyFill="1" applyBorder="1" applyAlignment="1"/>
    <xf numFmtId="0" fontId="32" fillId="40" borderId="18" xfId="0" applyFont="1" applyFill="1" applyBorder="1" applyAlignment="1"/>
    <xf numFmtId="0" fontId="32" fillId="0" borderId="12" xfId="0" applyFont="1" applyBorder="1" applyAlignment="1">
      <alignment horizontal="justify" vertical="center" wrapText="1"/>
    </xf>
    <xf numFmtId="0" fontId="39" fillId="0" borderId="56" xfId="0" applyFont="1" applyBorder="1" applyAlignment="1">
      <alignment horizontal="justify" vertical="center" wrapText="1"/>
    </xf>
    <xf numFmtId="0" fontId="32" fillId="0" borderId="56" xfId="0" applyFont="1" applyBorder="1" applyAlignment="1">
      <alignment horizontal="justify" vertical="center" wrapText="1"/>
    </xf>
    <xf numFmtId="0" fontId="32" fillId="0" borderId="57" xfId="0" applyFont="1" applyBorder="1" applyAlignment="1">
      <alignment horizontal="justify" vertical="center" wrapText="1"/>
    </xf>
    <xf numFmtId="0" fontId="32" fillId="0" borderId="58" xfId="0" applyFont="1" applyBorder="1" applyAlignment="1">
      <alignment horizontal="justify" vertical="center" wrapText="1"/>
    </xf>
    <xf numFmtId="0" fontId="39" fillId="25" borderId="13" xfId="0" applyFont="1" applyFill="1" applyBorder="1" applyAlignment="1">
      <alignment horizontal="center" vertical="top"/>
    </xf>
    <xf numFmtId="0" fontId="39" fillId="25" borderId="17" xfId="0" applyFont="1" applyFill="1" applyBorder="1" applyAlignment="1">
      <alignment horizontal="center" vertical="top"/>
    </xf>
    <xf numFmtId="0" fontId="39" fillId="25" borderId="1" xfId="0" applyFont="1" applyFill="1" applyBorder="1" applyAlignment="1">
      <alignment horizontal="left" vertical="top"/>
    </xf>
    <xf numFmtId="0" fontId="39" fillId="25" borderId="14" xfId="0" applyFont="1" applyFill="1" applyBorder="1" applyAlignment="1">
      <alignment horizontal="left" vertical="top"/>
    </xf>
    <xf numFmtId="0" fontId="39" fillId="25" borderId="13" xfId="0" applyFont="1" applyFill="1" applyBorder="1" applyAlignment="1">
      <alignment horizontal="left" vertical="top"/>
    </xf>
    <xf numFmtId="0" fontId="43" fillId="25" borderId="0" xfId="3" applyFont="1" applyFill="1" applyAlignment="1">
      <alignment horizontal="center"/>
    </xf>
    <xf numFmtId="0" fontId="85" fillId="0" borderId="0" xfId="0" applyFont="1" applyFill="1" applyBorder="1" applyAlignment="1">
      <alignment horizontal="left" vertical="center" wrapText="1"/>
    </xf>
    <xf numFmtId="0" fontId="32" fillId="0" borderId="0" xfId="0" applyFont="1" applyAlignment="1">
      <alignment horizontal="left" vertical="center" wrapText="1"/>
    </xf>
    <xf numFmtId="0" fontId="39" fillId="0" borderId="0" xfId="0" applyFont="1" applyAlignment="1">
      <alignment horizontal="center" vertical="center" wrapText="1"/>
    </xf>
    <xf numFmtId="0" fontId="39" fillId="40" borderId="18" xfId="0" applyFont="1" applyFill="1" applyBorder="1" applyAlignment="1">
      <alignment horizontal="center" vertical="center" wrapText="1"/>
    </xf>
    <xf numFmtId="0" fontId="39" fillId="40" borderId="11" xfId="0" applyFont="1" applyFill="1" applyBorder="1" applyAlignment="1">
      <alignment horizontal="center" vertical="center" wrapText="1"/>
    </xf>
    <xf numFmtId="0" fontId="32" fillId="4" borderId="1" xfId="0" applyFont="1" applyFill="1" applyBorder="1" applyAlignment="1">
      <alignment vertical="top" wrapText="1"/>
    </xf>
    <xf numFmtId="0" fontId="32" fillId="0" borderId="1" xfId="0" applyFont="1" applyFill="1" applyBorder="1" applyAlignment="1">
      <alignment horizontal="left" vertical="top" wrapText="1"/>
    </xf>
    <xf numFmtId="0" fontId="39" fillId="0" borderId="1" xfId="0" applyFont="1" applyBorder="1" applyAlignment="1">
      <alignment horizontal="justify" vertical="center" wrapText="1"/>
    </xf>
    <xf numFmtId="0" fontId="43" fillId="0" borderId="1" xfId="3" applyFont="1" applyBorder="1" applyAlignment="1">
      <alignment horizontal="justify" vertical="center" wrapText="1"/>
    </xf>
    <xf numFmtId="195" fontId="32" fillId="0" borderId="0" xfId="12" applyNumberFormat="1" applyFont="1" applyFill="1" applyBorder="1" applyAlignment="1">
      <alignment horizontal="right" wrapText="1"/>
    </xf>
    <xf numFmtId="1" fontId="32" fillId="0" borderId="0" xfId="12" applyNumberFormat="1" applyFont="1" applyFill="1" applyBorder="1" applyAlignment="1">
      <alignment horizontal="right" wrapText="1"/>
    </xf>
    <xf numFmtId="0" fontId="39" fillId="0" borderId="0" xfId="12" applyFont="1" applyFill="1" applyBorder="1" applyAlignment="1">
      <alignment vertical="center"/>
    </xf>
    <xf numFmtId="195" fontId="39" fillId="0" borderId="0" xfId="12" applyNumberFormat="1" applyFont="1" applyFill="1" applyBorder="1" applyAlignment="1">
      <alignment horizontal="center" vertical="center" wrapText="1"/>
    </xf>
    <xf numFmtId="0" fontId="32" fillId="4" borderId="0" xfId="12" applyFont="1" applyFill="1" applyBorder="1" applyAlignment="1">
      <alignment horizontal="center"/>
    </xf>
    <xf numFmtId="0" fontId="32" fillId="4" borderId="0" xfId="0" applyFont="1" applyFill="1" applyBorder="1" applyAlignment="1">
      <alignment horizontal="center" wrapText="1"/>
    </xf>
    <xf numFmtId="1" fontId="32" fillId="0" borderId="0" xfId="0" applyNumberFormat="1" applyFont="1" applyFill="1" applyBorder="1" applyAlignment="1">
      <alignment horizontal="right"/>
    </xf>
    <xf numFmtId="0" fontId="43" fillId="0" borderId="0" xfId="3" applyFont="1" applyAlignment="1">
      <alignment horizontal="left" vertical="center"/>
    </xf>
    <xf numFmtId="0" fontId="32" fillId="4" borderId="11" xfId="0" applyFont="1" applyFill="1" applyBorder="1" applyAlignment="1">
      <alignment horizontal="center" wrapText="1"/>
    </xf>
    <xf numFmtId="0" fontId="85" fillId="0" borderId="0" xfId="12" applyFont="1" applyFill="1" applyBorder="1" applyAlignment="1">
      <alignment horizontal="left" vertical="center"/>
    </xf>
    <xf numFmtId="0" fontId="39" fillId="40" borderId="17" xfId="12" applyFont="1" applyFill="1" applyBorder="1" applyAlignment="1">
      <alignment horizontal="center" vertical="center"/>
    </xf>
    <xf numFmtId="195" fontId="39" fillId="40" borderId="17" xfId="12" applyNumberFormat="1" applyFont="1" applyFill="1" applyBorder="1" applyAlignment="1">
      <alignment horizontal="center" vertical="center"/>
    </xf>
    <xf numFmtId="0" fontId="39" fillId="25" borderId="13" xfId="0" applyFont="1" applyFill="1" applyBorder="1" applyAlignment="1">
      <alignment horizontal="left" vertical="top"/>
    </xf>
    <xf numFmtId="0" fontId="39" fillId="25" borderId="14" xfId="0" applyFont="1" applyFill="1" applyBorder="1" applyAlignment="1">
      <alignment horizontal="left" vertical="top"/>
    </xf>
    <xf numFmtId="0" fontId="39" fillId="25" borderId="1" xfId="0" applyFont="1" applyFill="1" applyBorder="1" applyAlignment="1">
      <alignment horizontal="left" vertical="top"/>
    </xf>
    <xf numFmtId="0" fontId="43" fillId="25" borderId="0" xfId="3" applyFont="1" applyFill="1" applyAlignment="1">
      <alignment horizontal="center"/>
    </xf>
    <xf numFmtId="0" fontId="32" fillId="0" borderId="0" xfId="0" applyFont="1" applyAlignment="1">
      <alignment horizontal="left" vertical="center"/>
    </xf>
    <xf numFmtId="0" fontId="32" fillId="0" borderId="0" xfId="0" applyFont="1" applyBorder="1"/>
    <xf numFmtId="0" fontId="32" fillId="0" borderId="0" xfId="0" applyFont="1" applyBorder="1" applyAlignment="1">
      <alignment horizontal="left" vertical="center"/>
    </xf>
    <xf numFmtId="0" fontId="32" fillId="0" borderId="0" xfId="0" applyFont="1" applyAlignment="1">
      <alignment vertical="center"/>
    </xf>
    <xf numFmtId="0" fontId="39" fillId="0" borderId="0" xfId="0" applyFont="1" applyAlignment="1">
      <alignment vertical="center" wrapText="1"/>
    </xf>
    <xf numFmtId="0" fontId="85" fillId="0" borderId="0" xfId="0" applyFont="1" applyFill="1" applyBorder="1" applyAlignment="1">
      <alignment horizontal="left"/>
    </xf>
    <xf numFmtId="0" fontId="32" fillId="0" borderId="0" xfId="0" applyFont="1" applyAlignment="1">
      <alignment vertical="top" wrapText="1"/>
    </xf>
    <xf numFmtId="0" fontId="32" fillId="0" borderId="0" xfId="0" applyFont="1" applyFill="1" applyBorder="1" applyAlignment="1">
      <alignment horizontal="left" vertical="top" wrapText="1"/>
    </xf>
    <xf numFmtId="2" fontId="32" fillId="4" borderId="11" xfId="0" applyNumberFormat="1" applyFont="1" applyFill="1" applyBorder="1" applyAlignment="1">
      <alignment horizontal="center"/>
    </xf>
    <xf numFmtId="0" fontId="32" fillId="4" borderId="1" xfId="0" applyFont="1" applyFill="1" applyBorder="1" applyAlignment="1">
      <alignment vertical="top" wrapText="1"/>
    </xf>
    <xf numFmtId="0" fontId="32" fillId="0" borderId="1" xfId="0" applyFont="1" applyFill="1" applyBorder="1" applyAlignment="1">
      <alignment horizontal="left" vertical="top" wrapText="1"/>
    </xf>
    <xf numFmtId="0" fontId="39" fillId="0" borderId="1" xfId="0" applyFont="1" applyBorder="1" applyAlignment="1">
      <alignment horizontal="justify" vertical="center" wrapText="1"/>
    </xf>
    <xf numFmtId="0" fontId="43" fillId="0" borderId="1" xfId="3" applyFont="1" applyBorder="1" applyAlignment="1">
      <alignment horizontal="justify" vertical="center" wrapText="1"/>
    </xf>
    <xf numFmtId="16" fontId="32" fillId="0" borderId="1" xfId="0" applyNumberFormat="1" applyFont="1" applyBorder="1" applyAlignment="1">
      <alignment horizontal="left"/>
    </xf>
    <xf numFmtId="0" fontId="39" fillId="0" borderId="11" xfId="0" applyFont="1" applyBorder="1" applyAlignment="1">
      <alignment horizontal="center" vertical="center" wrapText="1"/>
    </xf>
    <xf numFmtId="0" fontId="39" fillId="40" borderId="0" xfId="0" applyFont="1" applyFill="1" applyBorder="1" applyAlignment="1">
      <alignment horizontal="center" vertical="center" wrapText="1"/>
    </xf>
    <xf numFmtId="0" fontId="85" fillId="0" borderId="19" xfId="0" applyFont="1" applyFill="1" applyBorder="1" applyAlignment="1">
      <alignment horizontal="left" vertical="center" wrapText="1"/>
    </xf>
    <xf numFmtId="0" fontId="99" fillId="25" borderId="0" xfId="3" applyFont="1" applyFill="1" applyAlignment="1">
      <alignment horizontal="center"/>
    </xf>
    <xf numFmtId="0" fontId="39" fillId="25" borderId="1" xfId="0" applyFont="1" applyFill="1" applyBorder="1" applyAlignment="1">
      <alignment horizontal="left" vertical="top"/>
    </xf>
    <xf numFmtId="0" fontId="39" fillId="25" borderId="14" xfId="0" applyFont="1" applyFill="1" applyBorder="1" applyAlignment="1">
      <alignment horizontal="left" vertical="top"/>
    </xf>
    <xf numFmtId="0" fontId="39" fillId="25" borderId="13" xfId="0" applyFont="1" applyFill="1" applyBorder="1" applyAlignment="1">
      <alignment horizontal="left" vertical="top"/>
    </xf>
    <xf numFmtId="0" fontId="43" fillId="25" borderId="0" xfId="3" applyFont="1" applyFill="1" applyAlignment="1">
      <alignment horizontal="center"/>
    </xf>
    <xf numFmtId="0" fontId="39" fillId="0" borderId="0" xfId="0" applyFont="1" applyFill="1" applyBorder="1" applyAlignment="1">
      <alignment horizontal="center" vertical="center" wrapText="1"/>
    </xf>
    <xf numFmtId="0" fontId="32" fillId="0" borderId="0" xfId="0" applyFont="1" applyAlignment="1">
      <alignment horizontal="left" vertical="center"/>
    </xf>
    <xf numFmtId="0" fontId="85" fillId="0" borderId="0" xfId="0" applyFont="1" applyFill="1" applyBorder="1" applyAlignment="1">
      <alignment horizontal="left" vertical="center" wrapText="1"/>
    </xf>
    <xf numFmtId="0" fontId="32" fillId="0" borderId="0" xfId="0" applyFont="1" applyBorder="1" applyAlignment="1">
      <alignment horizontal="left" vertical="center"/>
    </xf>
    <xf numFmtId="0" fontId="32" fillId="0" borderId="0" xfId="0" applyFont="1" applyBorder="1"/>
    <xf numFmtId="0" fontId="85" fillId="0" borderId="0" xfId="0" applyFont="1" applyFill="1" applyBorder="1" applyAlignment="1">
      <alignment horizontal="left" wrapText="1"/>
    </xf>
    <xf numFmtId="0" fontId="32" fillId="0" borderId="0" xfId="0" applyFont="1" applyBorder="1" applyAlignment="1">
      <alignment horizontal="left"/>
    </xf>
    <xf numFmtId="0" fontId="32" fillId="0" borderId="0" xfId="0" applyFont="1" applyBorder="1" applyAlignment="1">
      <alignment vertical="center"/>
    </xf>
    <xf numFmtId="0" fontId="32" fillId="0" borderId="0" xfId="0" applyFont="1" applyAlignment="1">
      <alignment vertical="center"/>
    </xf>
    <xf numFmtId="0" fontId="85" fillId="0" borderId="0" xfId="0" applyFont="1" applyFill="1" applyBorder="1" applyAlignment="1">
      <alignment horizontal="left"/>
    </xf>
    <xf numFmtId="0" fontId="85" fillId="0" borderId="0" xfId="0" applyFont="1" applyFill="1" applyBorder="1" applyAlignment="1">
      <alignment horizontal="left" vertical="top" wrapText="1"/>
    </xf>
    <xf numFmtId="0" fontId="32" fillId="0" borderId="0" xfId="0" applyFont="1" applyFill="1" applyBorder="1" applyAlignment="1">
      <alignment horizontal="left" vertical="top" wrapText="1"/>
    </xf>
    <xf numFmtId="0" fontId="32" fillId="0" borderId="0" xfId="0" applyFont="1" applyAlignment="1">
      <alignment horizontal="left"/>
    </xf>
    <xf numFmtId="0" fontId="32" fillId="4" borderId="1" xfId="0" applyFont="1" applyFill="1" applyBorder="1" applyAlignment="1">
      <alignment vertical="top" wrapText="1"/>
    </xf>
    <xf numFmtId="0" fontId="32" fillId="0" borderId="1" xfId="0" applyFont="1" applyFill="1" applyBorder="1" applyAlignment="1">
      <alignment horizontal="left" vertical="top" wrapText="1"/>
    </xf>
    <xf numFmtId="0" fontId="39" fillId="0" borderId="1" xfId="0" applyFont="1" applyBorder="1" applyAlignment="1">
      <alignment horizontal="justify" vertical="center" wrapText="1"/>
    </xf>
    <xf numFmtId="0" fontId="43" fillId="0" borderId="1" xfId="3" applyFont="1" applyBorder="1" applyAlignment="1">
      <alignment horizontal="justify" vertical="center" wrapText="1"/>
    </xf>
    <xf numFmtId="0" fontId="32" fillId="0" borderId="0" xfId="0" applyFont="1" applyFill="1" applyBorder="1" applyAlignment="1">
      <alignment horizontal="right" vertical="center"/>
    </xf>
    <xf numFmtId="0" fontId="32" fillId="0" borderId="11" xfId="0" applyFont="1" applyBorder="1" applyAlignment="1">
      <alignment horizontal="right" vertical="center"/>
    </xf>
    <xf numFmtId="0" fontId="32" fillId="0" borderId="11" xfId="0" applyFont="1" applyFill="1" applyBorder="1" applyAlignment="1">
      <alignment horizontal="right" vertical="center"/>
    </xf>
    <xf numFmtId="0" fontId="32" fillId="0" borderId="8" xfId="0" applyFont="1" applyBorder="1" applyAlignment="1">
      <alignment vertical="center"/>
    </xf>
    <xf numFmtId="0" fontId="32" fillId="0" borderId="7" xfId="0" applyFont="1" applyFill="1" applyBorder="1" applyAlignment="1">
      <alignment vertical="center"/>
    </xf>
    <xf numFmtId="0" fontId="32" fillId="0" borderId="8" xfId="0" applyFont="1" applyFill="1" applyBorder="1" applyAlignment="1">
      <alignment vertical="center"/>
    </xf>
    <xf numFmtId="0" fontId="39" fillId="0" borderId="5" xfId="0" applyFont="1" applyBorder="1" applyAlignment="1">
      <alignment vertical="center" wrapText="1"/>
    </xf>
    <xf numFmtId="0" fontId="39" fillId="41" borderId="18" xfId="0" applyFont="1" applyFill="1" applyBorder="1" applyAlignment="1">
      <alignment horizontal="center" vertical="center"/>
    </xf>
    <xf numFmtId="0" fontId="39" fillId="41" borderId="18" xfId="0" applyFont="1" applyFill="1" applyBorder="1" applyAlignment="1">
      <alignment horizontal="center" vertical="center" wrapText="1"/>
    </xf>
    <xf numFmtId="0" fontId="39" fillId="41" borderId="0" xfId="0" applyFont="1" applyFill="1" applyBorder="1" applyAlignment="1">
      <alignment horizontal="center" vertical="center" wrapText="1"/>
    </xf>
    <xf numFmtId="0" fontId="39" fillId="41" borderId="0" xfId="0" applyFont="1" applyFill="1" applyBorder="1" applyAlignment="1">
      <alignment horizontal="center"/>
    </xf>
    <xf numFmtId="0" fontId="39" fillId="41" borderId="11" xfId="0" applyFont="1" applyFill="1" applyBorder="1" applyAlignment="1">
      <alignment vertical="center"/>
    </xf>
    <xf numFmtId="0" fontId="39" fillId="41" borderId="11" xfId="0" applyFont="1" applyFill="1" applyBorder="1" applyAlignment="1">
      <alignment horizontal="center" vertical="center" wrapText="1"/>
    </xf>
    <xf numFmtId="0" fontId="39" fillId="41" borderId="11" xfId="0" applyFont="1" applyFill="1" applyBorder="1" applyAlignment="1">
      <alignment vertical="center" wrapText="1"/>
    </xf>
    <xf numFmtId="0" fontId="39" fillId="41" borderId="11" xfId="0" applyFont="1" applyFill="1" applyBorder="1" applyAlignment="1">
      <alignment horizontal="center" vertical="center" wrapText="1"/>
    </xf>
    <xf numFmtId="0" fontId="39" fillId="41" borderId="11" xfId="0" applyFont="1" applyFill="1" applyBorder="1" applyAlignment="1">
      <alignment horizontal="center" wrapText="1"/>
    </xf>
    <xf numFmtId="168" fontId="32" fillId="0" borderId="0" xfId="29" applyNumberFormat="1" applyFont="1" applyAlignment="1">
      <alignment horizontal="right" vertical="center"/>
    </xf>
    <xf numFmtId="0" fontId="32" fillId="0" borderId="0" xfId="29" applyFont="1" applyAlignment="1">
      <alignment horizontal="right" vertical="center"/>
    </xf>
    <xf numFmtId="168" fontId="32" fillId="0" borderId="0" xfId="29" applyNumberFormat="1" applyFont="1" applyBorder="1" applyAlignment="1">
      <alignment horizontal="right" vertical="center"/>
    </xf>
    <xf numFmtId="0" fontId="32" fillId="0" borderId="0" xfId="29" applyFont="1" applyBorder="1" applyAlignment="1">
      <alignment horizontal="right" vertical="center"/>
    </xf>
    <xf numFmtId="0" fontId="32" fillId="4" borderId="11" xfId="0" applyFont="1" applyFill="1" applyBorder="1" applyAlignment="1">
      <alignment horizontal="left" vertical="center"/>
    </xf>
    <xf numFmtId="168" fontId="32" fillId="4" borderId="11" xfId="29" applyNumberFormat="1" applyFont="1" applyFill="1" applyBorder="1" applyAlignment="1">
      <alignment horizontal="right" vertical="center"/>
    </xf>
    <xf numFmtId="0" fontId="32" fillId="4" borderId="11" xfId="29" applyFont="1" applyFill="1" applyBorder="1" applyAlignment="1">
      <alignment horizontal="right" vertical="center"/>
    </xf>
    <xf numFmtId="190" fontId="32" fillId="0" borderId="0" xfId="0" applyNumberFormat="1" applyFont="1" applyAlignment="1">
      <alignment horizontal="right"/>
    </xf>
    <xf numFmtId="168" fontId="32" fillId="0" borderId="0" xfId="0" applyNumberFormat="1" applyFont="1" applyAlignment="1">
      <alignment horizontal="right" vertical="center"/>
    </xf>
    <xf numFmtId="0" fontId="39" fillId="0" borderId="0" xfId="0" applyFont="1" applyAlignment="1">
      <alignment horizontal="right" vertical="center"/>
    </xf>
    <xf numFmtId="191" fontId="32" fillId="0" borderId="0" xfId="0" applyNumberFormat="1" applyFont="1" applyAlignment="1">
      <alignment horizontal="right" vertical="center"/>
    </xf>
    <xf numFmtId="0" fontId="32" fillId="0" borderId="0" xfId="0" applyFont="1" applyAlignment="1">
      <alignment horizontal="right" vertical="center"/>
    </xf>
    <xf numFmtId="0" fontId="39" fillId="0" borderId="0" xfId="28" applyFont="1" applyAlignment="1">
      <alignment horizontal="right"/>
    </xf>
    <xf numFmtId="1" fontId="32" fillId="0" borderId="0" xfId="0" applyNumberFormat="1" applyFont="1" applyAlignment="1">
      <alignment horizontal="right" vertical="center" wrapText="1"/>
    </xf>
    <xf numFmtId="0" fontId="39" fillId="0" borderId="0" xfId="0" applyFont="1" applyAlignment="1">
      <alignment horizontal="right" vertical="center" wrapText="1"/>
    </xf>
    <xf numFmtId="0" fontId="39" fillId="0" borderId="0" xfId="0" applyFont="1" applyAlignment="1">
      <alignment horizontal="right" wrapText="1"/>
    </xf>
    <xf numFmtId="190" fontId="32" fillId="0" borderId="0" xfId="0" applyNumberFormat="1" applyFont="1" applyAlignment="1">
      <alignment horizontal="right" vertical="center"/>
    </xf>
    <xf numFmtId="192" fontId="32" fillId="0" borderId="0" xfId="0" applyNumberFormat="1" applyFont="1" applyAlignment="1">
      <alignment horizontal="right" vertical="center"/>
    </xf>
    <xf numFmtId="190" fontId="32" fillId="0" borderId="0" xfId="0" applyNumberFormat="1" applyFont="1" applyBorder="1" applyAlignment="1">
      <alignment horizontal="right"/>
    </xf>
    <xf numFmtId="190" fontId="32" fillId="0" borderId="0" xfId="0" applyNumberFormat="1" applyFont="1" applyBorder="1" applyAlignment="1">
      <alignment horizontal="right" vertical="center"/>
    </xf>
    <xf numFmtId="191" fontId="32" fillId="0" borderId="0" xfId="0" applyNumberFormat="1" applyFont="1" applyBorder="1" applyAlignment="1">
      <alignment horizontal="right" vertical="center"/>
    </xf>
    <xf numFmtId="1" fontId="32" fillId="0" borderId="0" xfId="0" applyNumberFormat="1" applyFont="1" applyBorder="1"/>
    <xf numFmtId="192" fontId="32" fillId="0" borderId="0" xfId="0" applyNumberFormat="1" applyFont="1" applyBorder="1" applyAlignment="1">
      <alignment horizontal="right" vertical="center"/>
    </xf>
    <xf numFmtId="2" fontId="32" fillId="4" borderId="11" xfId="0" applyNumberFormat="1" applyFont="1" applyFill="1" applyBorder="1" applyAlignment="1">
      <alignment vertical="center"/>
    </xf>
    <xf numFmtId="1" fontId="32" fillId="4" borderId="11" xfId="0" applyNumberFormat="1" applyFont="1" applyFill="1" applyBorder="1" applyAlignment="1" applyProtection="1">
      <protection hidden="1"/>
    </xf>
    <xf numFmtId="165" fontId="32" fillId="4" borderId="11" xfId="0" applyNumberFormat="1" applyFont="1" applyFill="1" applyBorder="1" applyAlignment="1" applyProtection="1">
      <protection hidden="1"/>
    </xf>
    <xf numFmtId="2" fontId="32" fillId="4" borderId="11" xfId="0" applyNumberFormat="1" applyFont="1" applyFill="1" applyBorder="1" applyAlignment="1">
      <alignment horizontal="right" vertical="center"/>
    </xf>
    <xf numFmtId="168" fontId="32" fillId="4" borderId="11" xfId="0" applyNumberFormat="1" applyFont="1" applyFill="1" applyBorder="1" applyAlignment="1">
      <alignment horizontal="right" vertical="center"/>
    </xf>
    <xf numFmtId="190" fontId="32" fillId="4" borderId="11" xfId="0" applyNumberFormat="1" applyFont="1" applyFill="1" applyBorder="1" applyAlignment="1">
      <alignment horizontal="right" vertical="center"/>
    </xf>
    <xf numFmtId="2" fontId="32" fillId="4" borderId="11" xfId="0" applyNumberFormat="1" applyFont="1" applyFill="1" applyBorder="1" applyAlignment="1">
      <alignment horizontal="right"/>
    </xf>
    <xf numFmtId="1" fontId="32" fillId="4" borderId="11" xfId="0" applyNumberFormat="1" applyFont="1" applyFill="1" applyBorder="1"/>
    <xf numFmtId="0" fontId="32" fillId="4" borderId="11" xfId="0" applyFont="1" applyFill="1" applyBorder="1" applyAlignment="1">
      <alignment horizontal="right" vertical="center"/>
    </xf>
    <xf numFmtId="192" fontId="32" fillId="4" borderId="11" xfId="0" applyNumberFormat="1" applyFont="1" applyFill="1" applyBorder="1" applyAlignment="1">
      <alignment horizontal="right" vertical="center"/>
    </xf>
    <xf numFmtId="0" fontId="39" fillId="41" borderId="0" xfId="0" applyFont="1" applyFill="1" applyBorder="1" applyAlignment="1">
      <alignment horizontal="center" vertical="center"/>
    </xf>
    <xf numFmtId="0" fontId="39" fillId="41" borderId="17" xfId="0" applyFont="1" applyFill="1" applyBorder="1" applyAlignment="1">
      <alignment vertical="center"/>
    </xf>
    <xf numFmtId="0" fontId="39" fillId="41" borderId="0" xfId="28" applyFont="1" applyFill="1" applyBorder="1" applyAlignment="1">
      <alignment horizontal="center" vertical="center"/>
    </xf>
    <xf numFmtId="0" fontId="39" fillId="41" borderId="11" xfId="0" applyFont="1" applyFill="1" applyBorder="1" applyAlignment="1">
      <alignment horizontal="center" vertical="center"/>
    </xf>
    <xf numFmtId="1" fontId="39" fillId="41" borderId="11" xfId="0" applyNumberFormat="1" applyFont="1" applyFill="1" applyBorder="1" applyAlignment="1">
      <alignment horizontal="center" vertical="center"/>
    </xf>
    <xf numFmtId="0" fontId="39" fillId="41" borderId="11" xfId="28" applyFont="1" applyFill="1" applyBorder="1" applyAlignment="1">
      <alignment horizontal="center"/>
    </xf>
    <xf numFmtId="0" fontId="39" fillId="41" borderId="11" xfId="0" applyFont="1" applyFill="1" applyBorder="1" applyAlignment="1">
      <alignment horizontal="left" wrapText="1"/>
    </xf>
    <xf numFmtId="0" fontId="39" fillId="0" borderId="0" xfId="0" applyFont="1" applyAlignment="1">
      <alignment horizontal="center" vertical="top"/>
    </xf>
    <xf numFmtId="0" fontId="39" fillId="25" borderId="13" xfId="0" applyFont="1" applyFill="1" applyBorder="1" applyAlignment="1">
      <alignment horizontal="left" vertical="top"/>
    </xf>
    <xf numFmtId="0" fontId="39" fillId="25" borderId="14" xfId="0" applyFont="1" applyFill="1" applyBorder="1" applyAlignment="1">
      <alignment horizontal="left" vertical="top"/>
    </xf>
    <xf numFmtId="0" fontId="39" fillId="25" borderId="1" xfId="0" applyFont="1" applyFill="1" applyBorder="1" applyAlignment="1">
      <alignment horizontal="left" vertical="top"/>
    </xf>
    <xf numFmtId="0" fontId="43" fillId="25" borderId="0" xfId="3" applyFont="1" applyFill="1" applyAlignment="1">
      <alignment horizontal="center"/>
    </xf>
    <xf numFmtId="0" fontId="32" fillId="0" borderId="0" xfId="0" applyFont="1" applyAlignment="1">
      <alignment horizontal="left" wrapText="1"/>
    </xf>
    <xf numFmtId="0" fontId="32" fillId="0" borderId="0" xfId="0" applyFont="1" applyBorder="1" applyAlignment="1">
      <alignment horizontal="left" wrapText="1"/>
    </xf>
    <xf numFmtId="0" fontId="39" fillId="0" borderId="0" xfId="0" applyFont="1" applyFill="1" applyBorder="1" applyAlignment="1">
      <alignment horizontal="left" wrapText="1"/>
    </xf>
    <xf numFmtId="0" fontId="39" fillId="0" borderId="1" xfId="0" applyFont="1" applyBorder="1" applyAlignment="1">
      <alignment horizontal="justify" vertical="center" wrapText="1"/>
    </xf>
    <xf numFmtId="0" fontId="43" fillId="0" borderId="1" xfId="3" applyFont="1" applyBorder="1" applyAlignment="1">
      <alignment horizontal="justify" vertical="center" wrapText="1"/>
    </xf>
    <xf numFmtId="0" fontId="32" fillId="4" borderId="1" xfId="0" applyFont="1" applyFill="1" applyBorder="1" applyAlignment="1">
      <alignment vertical="top" wrapText="1"/>
    </xf>
    <xf numFmtId="0" fontId="32" fillId="0" borderId="1" xfId="0" applyFont="1" applyFill="1" applyBorder="1" applyAlignment="1">
      <alignment horizontal="left" vertical="top" wrapText="1"/>
    </xf>
    <xf numFmtId="0" fontId="39" fillId="41" borderId="17" xfId="0" applyFont="1" applyFill="1" applyBorder="1" applyAlignment="1">
      <alignment horizontal="center" vertical="center" wrapText="1"/>
    </xf>
    <xf numFmtId="0" fontId="39" fillId="41" borderId="17" xfId="0" applyFont="1" applyFill="1" applyBorder="1" applyAlignment="1">
      <alignment horizontal="center" vertical="center"/>
    </xf>
    <xf numFmtId="0" fontId="32" fillId="0" borderId="0" xfId="0" applyFont="1" applyFill="1" applyBorder="1" applyAlignment="1">
      <alignment horizontal="right" vertical="center" wrapText="1"/>
    </xf>
    <xf numFmtId="16" fontId="32" fillId="0" borderId="0" xfId="0" quotePrefix="1" applyNumberFormat="1" applyFont="1" applyBorder="1" applyAlignment="1">
      <alignment horizontal="left" vertical="center" indent="1"/>
    </xf>
    <xf numFmtId="0" fontId="32" fillId="0" borderId="60" xfId="0" applyFont="1" applyBorder="1" applyAlignment="1">
      <alignment vertical="center" wrapText="1"/>
    </xf>
    <xf numFmtId="0" fontId="39" fillId="0" borderId="5" xfId="0" applyFont="1" applyFill="1" applyBorder="1" applyAlignment="1">
      <alignment vertical="center"/>
    </xf>
    <xf numFmtId="0" fontId="32" fillId="0" borderId="5" xfId="0" applyFont="1" applyBorder="1" applyAlignment="1">
      <alignment vertical="center"/>
    </xf>
    <xf numFmtId="0" fontId="39" fillId="41" borderId="17" xfId="0" applyFont="1" applyFill="1" applyBorder="1"/>
    <xf numFmtId="0" fontId="39" fillId="41" borderId="17" xfId="0" applyFont="1" applyFill="1" applyBorder="1" applyAlignment="1">
      <alignment horizontal="center" wrapText="1"/>
    </xf>
    <xf numFmtId="0" fontId="39" fillId="41" borderId="17" xfId="0" applyFont="1" applyFill="1" applyBorder="1" applyAlignment="1">
      <alignment vertical="center" wrapText="1"/>
    </xf>
    <xf numFmtId="0" fontId="32" fillId="0" borderId="0" xfId="0" applyFont="1" applyFill="1" applyAlignment="1">
      <alignment horizontal="left" vertical="top"/>
    </xf>
    <xf numFmtId="0" fontId="39" fillId="41" borderId="18" xfId="0" applyFont="1" applyFill="1" applyBorder="1" applyAlignment="1">
      <alignment vertical="center"/>
    </xf>
    <xf numFmtId="203" fontId="32" fillId="0" borderId="0" xfId="1" applyNumberFormat="1" applyFont="1" applyFill="1" applyBorder="1" applyAlignment="1">
      <alignment horizontal="right" vertical="top"/>
    </xf>
    <xf numFmtId="164" fontId="32" fillId="0" borderId="0" xfId="0" applyNumberFormat="1" applyFont="1" applyBorder="1"/>
    <xf numFmtId="2" fontId="32" fillId="0" borderId="0" xfId="2" applyNumberFormat="1" applyFont="1" applyFill="1" applyBorder="1" applyAlignment="1">
      <alignment horizontal="right" vertical="top"/>
    </xf>
    <xf numFmtId="203" fontId="32" fillId="0" borderId="11" xfId="1" applyNumberFormat="1" applyFont="1" applyFill="1" applyBorder="1" applyAlignment="1">
      <alignment horizontal="right" vertical="top"/>
    </xf>
    <xf numFmtId="164" fontId="32" fillId="0" borderId="11" xfId="0" applyNumberFormat="1" applyFont="1" applyBorder="1"/>
    <xf numFmtId="2" fontId="32" fillId="0" borderId="11" xfId="2" applyNumberFormat="1" applyFont="1" applyFill="1" applyBorder="1" applyAlignment="1">
      <alignment horizontal="right" vertical="top"/>
    </xf>
    <xf numFmtId="0" fontId="32" fillId="0" borderId="0" xfId="31" applyFont="1" applyFill="1" applyBorder="1" applyAlignment="1">
      <alignment horizontal="left" vertical="top" wrapText="1"/>
    </xf>
    <xf numFmtId="0" fontId="32" fillId="0" borderId="0" xfId="32" applyFont="1" applyFill="1" applyBorder="1" applyAlignment="1">
      <alignment horizontal="left" vertical="top" wrapText="1"/>
    </xf>
    <xf numFmtId="197" fontId="109" fillId="0" borderId="0" xfId="1" applyNumberFormat="1" applyFont="1" applyFill="1" applyBorder="1" applyAlignment="1">
      <alignment horizontal="right" vertical="top"/>
    </xf>
    <xf numFmtId="174" fontId="109" fillId="0" borderId="0" xfId="2" applyNumberFormat="1" applyFont="1" applyFill="1" applyBorder="1" applyAlignment="1">
      <alignment horizontal="right" vertical="top"/>
    </xf>
    <xf numFmtId="165" fontId="32" fillId="0" borderId="11" xfId="0" applyNumberFormat="1" applyFont="1" applyBorder="1"/>
    <xf numFmtId="168" fontId="32" fillId="0" borderId="0" xfId="0" applyNumberFormat="1" applyFont="1" applyBorder="1" applyAlignment="1">
      <alignment horizontal="center" vertical="center"/>
    </xf>
    <xf numFmtId="168" fontId="32" fillId="0" borderId="0" xfId="0" applyNumberFormat="1" applyFont="1" applyFill="1" applyBorder="1" applyAlignment="1">
      <alignment horizontal="center" vertical="center"/>
    </xf>
    <xf numFmtId="168" fontId="32" fillId="0" borderId="11" xfId="0" applyNumberFormat="1" applyFont="1" applyFill="1" applyBorder="1" applyAlignment="1">
      <alignment horizontal="center" vertical="center"/>
    </xf>
    <xf numFmtId="168" fontId="32" fillId="0" borderId="0" xfId="0" applyNumberFormat="1" applyFont="1" applyFill="1" applyBorder="1" applyAlignment="1">
      <alignment horizontal="right" vertical="center"/>
    </xf>
    <xf numFmtId="168" fontId="32" fillId="0" borderId="11" xfId="0" applyNumberFormat="1" applyFont="1" applyFill="1" applyBorder="1" applyAlignment="1">
      <alignment horizontal="right" vertical="center"/>
    </xf>
    <xf numFmtId="0" fontId="39" fillId="41" borderId="17" xfId="0" applyFont="1" applyFill="1" applyBorder="1" applyAlignment="1">
      <alignment horizontal="right" vertical="center"/>
    </xf>
    <xf numFmtId="0" fontId="39" fillId="41" borderId="17" xfId="0" applyFont="1" applyFill="1" applyBorder="1" applyAlignment="1">
      <alignment horizontal="right" vertical="center" wrapText="1"/>
    </xf>
    <xf numFmtId="182" fontId="39" fillId="41" borderId="11" xfId="0" applyNumberFormat="1" applyFont="1" applyFill="1" applyBorder="1" applyAlignment="1">
      <alignment horizontal="center" vertical="center" wrapText="1"/>
    </xf>
    <xf numFmtId="182" fontId="39" fillId="41" borderId="11" xfId="0" applyNumberFormat="1" applyFont="1" applyFill="1" applyBorder="1" applyAlignment="1">
      <alignment horizontal="center" wrapText="1"/>
    </xf>
    <xf numFmtId="0" fontId="39" fillId="41" borderId="11" xfId="0" applyFont="1" applyFill="1" applyBorder="1" applyAlignment="1">
      <alignment horizontal="left" indent="2"/>
    </xf>
    <xf numFmtId="0" fontId="39" fillId="41" borderId="18" xfId="0" applyFont="1" applyFill="1" applyBorder="1" applyAlignment="1">
      <alignment horizontal="center"/>
    </xf>
    <xf numFmtId="0" fontId="32" fillId="0" borderId="0" xfId="0" applyFont="1" applyFill="1" applyAlignment="1">
      <alignment vertical="top" wrapText="1"/>
    </xf>
    <xf numFmtId="0" fontId="31" fillId="25" borderId="13" xfId="0" applyFont="1" applyFill="1" applyBorder="1" applyAlignment="1">
      <alignment horizontal="left" vertical="top"/>
    </xf>
    <xf numFmtId="0" fontId="31" fillId="25" borderId="14" xfId="0" applyFont="1" applyFill="1" applyBorder="1" applyAlignment="1">
      <alignment horizontal="left" vertical="top"/>
    </xf>
    <xf numFmtId="0" fontId="39" fillId="25" borderId="1" xfId="0" applyFont="1" applyFill="1" applyBorder="1" applyAlignment="1">
      <alignment horizontal="left" vertical="top"/>
    </xf>
    <xf numFmtId="0" fontId="39" fillId="25" borderId="14" xfId="0" applyFont="1" applyFill="1" applyBorder="1" applyAlignment="1">
      <alignment horizontal="left" vertical="top"/>
    </xf>
    <xf numFmtId="0" fontId="31" fillId="25" borderId="1" xfId="0" applyFont="1" applyFill="1" applyBorder="1" applyAlignment="1">
      <alignment horizontal="left" vertical="top"/>
    </xf>
    <xf numFmtId="0" fontId="39" fillId="25" borderId="13" xfId="0" applyFont="1" applyFill="1" applyBorder="1" applyAlignment="1">
      <alignment horizontal="left" vertical="top"/>
    </xf>
    <xf numFmtId="0" fontId="43" fillId="25" borderId="0" xfId="3" applyFont="1" applyFill="1" applyAlignment="1">
      <alignment horizontal="center"/>
    </xf>
    <xf numFmtId="0" fontId="39" fillId="0" borderId="0" xfId="0" applyFont="1" applyFill="1" applyBorder="1" applyAlignment="1">
      <alignment horizontal="center" vertical="center" wrapText="1"/>
    </xf>
    <xf numFmtId="0" fontId="32" fillId="0" borderId="0" xfId="0" applyFont="1" applyAlignment="1">
      <alignment horizontal="left" vertical="center"/>
    </xf>
    <xf numFmtId="0" fontId="85" fillId="0" borderId="0" xfId="0" applyFont="1" applyFill="1" applyBorder="1" applyAlignment="1">
      <alignment horizontal="left" vertical="center" wrapText="1"/>
    </xf>
    <xf numFmtId="0" fontId="39" fillId="0" borderId="0" xfId="0" applyFont="1" applyBorder="1" applyAlignment="1">
      <alignment horizontal="left" vertical="center"/>
    </xf>
    <xf numFmtId="0" fontId="32" fillId="0" borderId="0" xfId="0" applyFont="1" applyBorder="1"/>
    <xf numFmtId="0" fontId="39" fillId="0" borderId="0" xfId="0" applyFont="1" applyFill="1" applyBorder="1" applyAlignment="1">
      <alignment horizontal="left" vertical="center" wrapText="1"/>
    </xf>
    <xf numFmtId="0" fontId="32" fillId="0" borderId="0" xfId="0" applyFont="1" applyBorder="1" applyAlignment="1">
      <alignment horizontal="left"/>
    </xf>
    <xf numFmtId="0" fontId="32" fillId="0" borderId="0" xfId="0" applyFont="1" applyAlignment="1">
      <alignment vertical="center"/>
    </xf>
    <xf numFmtId="0" fontId="85" fillId="0" borderId="0" xfId="0" applyFont="1" applyFill="1" applyBorder="1" applyAlignment="1">
      <alignment horizontal="left"/>
    </xf>
    <xf numFmtId="0" fontId="32" fillId="0" borderId="0" xfId="0" applyFont="1" applyFill="1" applyAlignment="1">
      <alignment horizontal="left"/>
    </xf>
    <xf numFmtId="0" fontId="32" fillId="0" borderId="0" xfId="0" applyFont="1" applyAlignment="1">
      <alignment horizontal="left"/>
    </xf>
    <xf numFmtId="0" fontId="39" fillId="0" borderId="0" xfId="0" applyFont="1" applyAlignment="1">
      <alignment horizontal="left" vertical="center"/>
    </xf>
    <xf numFmtId="0" fontId="85" fillId="0" borderId="10" xfId="0" applyFont="1" applyFill="1" applyBorder="1" applyAlignment="1">
      <alignment horizontal="left"/>
    </xf>
    <xf numFmtId="0" fontId="39" fillId="37" borderId="17" xfId="0" applyFont="1" applyFill="1" applyBorder="1" applyAlignment="1">
      <alignment horizontal="center" vertical="center"/>
    </xf>
    <xf numFmtId="0" fontId="32" fillId="0" borderId="1" xfId="0" applyFont="1" applyBorder="1" applyAlignment="1">
      <alignment horizontal="justify" vertical="top" wrapText="1"/>
    </xf>
    <xf numFmtId="0" fontId="32" fillId="4" borderId="1" xfId="0" applyFont="1" applyFill="1" applyBorder="1" applyAlignment="1">
      <alignment vertical="top" wrapText="1"/>
    </xf>
    <xf numFmtId="0" fontId="32" fillId="0" borderId="1" xfId="0" applyFont="1" applyFill="1" applyBorder="1" applyAlignment="1">
      <alignment horizontal="left" vertical="top" wrapText="1"/>
    </xf>
    <xf numFmtId="0" fontId="39" fillId="0" borderId="1" xfId="0" applyFont="1" applyBorder="1" applyAlignment="1">
      <alignment horizontal="justify" vertical="center" wrapText="1"/>
    </xf>
    <xf numFmtId="0" fontId="43" fillId="0" borderId="1" xfId="3" applyFont="1" applyBorder="1" applyAlignment="1">
      <alignment horizontal="justify" vertical="center" wrapText="1"/>
    </xf>
    <xf numFmtId="0" fontId="32" fillId="0" borderId="0" xfId="0" applyFont="1" applyAlignment="1">
      <alignment horizontal="center" vertical="center" wrapText="1"/>
    </xf>
    <xf numFmtId="0" fontId="32" fillId="0" borderId="11" xfId="0" applyFont="1" applyBorder="1" applyAlignment="1">
      <alignment horizontal="center" vertical="center" wrapText="1"/>
    </xf>
    <xf numFmtId="0" fontId="39" fillId="41" borderId="17" xfId="0" applyFont="1" applyFill="1" applyBorder="1" applyAlignment="1">
      <alignment horizontal="center" vertical="center" wrapText="1"/>
    </xf>
    <xf numFmtId="0" fontId="39" fillId="41" borderId="11" xfId="0" applyFont="1" applyFill="1" applyBorder="1" applyAlignment="1">
      <alignment horizontal="center" vertical="center" wrapText="1"/>
    </xf>
    <xf numFmtId="0" fontId="32" fillId="0" borderId="0" xfId="0" applyFont="1" applyFill="1" applyBorder="1" applyAlignment="1">
      <alignment horizontal="left"/>
    </xf>
    <xf numFmtId="0" fontId="39" fillId="0" borderId="0" xfId="0" applyFont="1" applyAlignment="1">
      <alignment horizontal="left" vertical="top"/>
    </xf>
    <xf numFmtId="0" fontId="32" fillId="0" borderId="11" xfId="0" applyFont="1" applyBorder="1" applyAlignment="1">
      <alignment horizontal="left" wrapText="1"/>
    </xf>
    <xf numFmtId="0" fontId="85" fillId="0" borderId="0" xfId="0" applyFont="1" applyAlignment="1">
      <alignment horizontal="left" vertical="top"/>
    </xf>
    <xf numFmtId="0" fontId="39" fillId="0" borderId="0" xfId="0" applyFont="1" applyFill="1" applyBorder="1" applyAlignment="1">
      <alignment horizontal="center" vertical="center" wrapText="1"/>
    </xf>
    <xf numFmtId="0" fontId="85" fillId="0" borderId="0" xfId="0" applyFont="1" applyFill="1" applyAlignment="1">
      <alignment horizontal="left" vertical="center" wrapText="1"/>
    </xf>
    <xf numFmtId="0" fontId="85" fillId="0" borderId="0" xfId="0" applyFont="1" applyFill="1" applyBorder="1" applyAlignment="1">
      <alignment horizontal="left" vertical="center" wrapText="1"/>
    </xf>
    <xf numFmtId="0" fontId="32" fillId="0" borderId="0" xfId="0" applyFont="1" applyBorder="1"/>
    <xf numFmtId="0" fontId="32" fillId="0" borderId="0" xfId="0" applyFont="1" applyBorder="1" applyAlignment="1"/>
    <xf numFmtId="0" fontId="32" fillId="0" borderId="0" xfId="0" applyFont="1" applyBorder="1" applyAlignment="1">
      <alignment horizontal="left" vertical="center" wrapText="1"/>
    </xf>
    <xf numFmtId="0" fontId="29" fillId="0" borderId="0" xfId="0" applyFont="1" applyAlignment="1">
      <alignment horizontal="left" vertical="center"/>
    </xf>
    <xf numFmtId="0" fontId="85" fillId="0" borderId="0" xfId="0" applyFont="1" applyAlignment="1">
      <alignment horizontal="left" vertical="center" wrapText="1"/>
    </xf>
    <xf numFmtId="0" fontId="39" fillId="0" borderId="0" xfId="0" applyFont="1" applyFill="1" applyBorder="1" applyAlignment="1">
      <alignment horizontal="left" vertical="center" wrapText="1"/>
    </xf>
    <xf numFmtId="0" fontId="32" fillId="0" borderId="0" xfId="0" applyFont="1" applyAlignment="1">
      <alignment horizontal="left" wrapText="1"/>
    </xf>
    <xf numFmtId="0" fontId="32" fillId="0" borderId="0" xfId="0" applyFont="1" applyBorder="1" applyAlignment="1">
      <alignment horizontal="left" vertical="top" wrapText="1"/>
    </xf>
    <xf numFmtId="0" fontId="32" fillId="0" borderId="0" xfId="0" applyFont="1" applyAlignment="1"/>
    <xf numFmtId="0" fontId="85" fillId="0" borderId="0" xfId="0" applyFont="1" applyFill="1" applyBorder="1" applyAlignment="1">
      <alignment horizontal="left" vertical="center"/>
    </xf>
    <xf numFmtId="0" fontId="32" fillId="0" borderId="0" xfId="0" applyFont="1" applyFill="1" applyAlignment="1">
      <alignment horizontal="left" wrapText="1"/>
    </xf>
    <xf numFmtId="0" fontId="32" fillId="0" borderId="0" xfId="0" applyFont="1" applyBorder="1" applyAlignment="1">
      <alignment vertical="center"/>
    </xf>
    <xf numFmtId="0" fontId="32" fillId="0" borderId="0" xfId="0" applyFont="1" applyAlignment="1">
      <alignment vertical="center"/>
    </xf>
    <xf numFmtId="0" fontId="32" fillId="0" borderId="18" xfId="0" applyFont="1" applyBorder="1" applyAlignment="1">
      <alignment vertical="top"/>
    </xf>
    <xf numFmtId="0" fontId="32" fillId="0" borderId="0" xfId="0" applyFont="1" applyFill="1" applyBorder="1" applyAlignment="1">
      <alignment vertical="top"/>
    </xf>
    <xf numFmtId="0" fontId="38" fillId="0" borderId="10" xfId="0" applyFont="1" applyFill="1" applyBorder="1" applyAlignment="1">
      <alignment horizontal="left" vertical="center"/>
    </xf>
    <xf numFmtId="2" fontId="32" fillId="4" borderId="0" xfId="0" applyNumberFormat="1" applyFont="1" applyFill="1" applyBorder="1" applyAlignment="1">
      <alignment horizontal="center"/>
    </xf>
    <xf numFmtId="2" fontId="32" fillId="4" borderId="0" xfId="0" applyNumberFormat="1" applyFont="1" applyFill="1" applyAlignment="1">
      <alignment horizontal="center"/>
    </xf>
    <xf numFmtId="0" fontId="39" fillId="41" borderId="17" xfId="0" applyFont="1" applyFill="1" applyBorder="1" applyAlignment="1">
      <alignment horizontal="center" vertical="center" wrapText="1"/>
    </xf>
    <xf numFmtId="0" fontId="39" fillId="41" borderId="17" xfId="0" applyFont="1" applyFill="1" applyBorder="1" applyAlignment="1">
      <alignment horizontal="center" vertical="center"/>
    </xf>
    <xf numFmtId="171" fontId="32" fillId="0" borderId="0" xfId="0" applyNumberFormat="1" applyFont="1"/>
    <xf numFmtId="171" fontId="32" fillId="0" borderId="11" xfId="0" applyNumberFormat="1" applyFont="1" applyBorder="1"/>
    <xf numFmtId="0" fontId="39" fillId="42" borderId="11" xfId="0" applyFont="1" applyFill="1" applyBorder="1" applyAlignment="1">
      <alignment horizontal="center" vertical="center" wrapText="1"/>
    </xf>
    <xf numFmtId="0" fontId="39" fillId="42" borderId="18" xfId="0" applyFont="1" applyFill="1" applyBorder="1" applyAlignment="1">
      <alignment horizontal="center" vertical="center" wrapText="1"/>
    </xf>
    <xf numFmtId="2" fontId="32" fillId="0" borderId="0" xfId="2" applyNumberFormat="1" applyFont="1" applyBorder="1"/>
    <xf numFmtId="10" fontId="32" fillId="0" borderId="0" xfId="2" applyNumberFormat="1" applyFont="1" applyBorder="1"/>
    <xf numFmtId="0" fontId="39" fillId="42" borderId="17" xfId="0" applyFont="1" applyFill="1" applyBorder="1" applyAlignment="1">
      <alignment horizontal="center" vertical="center"/>
    </xf>
    <xf numFmtId="0" fontId="39" fillId="42" borderId="17" xfId="0" applyFont="1" applyFill="1" applyBorder="1" applyAlignment="1">
      <alignment horizontal="center" vertical="center" wrapText="1"/>
    </xf>
    <xf numFmtId="0" fontId="32" fillId="0" borderId="0" xfId="0" applyFont="1" applyAlignment="1">
      <alignment horizontal="left" indent="1"/>
    </xf>
    <xf numFmtId="0" fontId="39" fillId="0" borderId="0" xfId="0" applyFont="1" applyAlignment="1">
      <alignment horizontal="left" indent="1"/>
    </xf>
    <xf numFmtId="0" fontId="39" fillId="0" borderId="24" xfId="0" applyFont="1" applyBorder="1" applyAlignment="1">
      <alignment horizontal="left" indent="1"/>
    </xf>
    <xf numFmtId="0" fontId="32" fillId="0" borderId="11" xfId="0" applyFont="1" applyBorder="1" applyAlignment="1">
      <alignment horizontal="left" indent="1"/>
    </xf>
    <xf numFmtId="0" fontId="39" fillId="0" borderId="11" xfId="0" applyFont="1" applyBorder="1" applyAlignment="1">
      <alignment horizontal="left" indent="1"/>
    </xf>
    <xf numFmtId="182" fontId="32" fillId="0" borderId="0" xfId="0" applyNumberFormat="1" applyFont="1"/>
    <xf numFmtId="182" fontId="32" fillId="0" borderId="0" xfId="0" applyNumberFormat="1" applyFont="1" applyBorder="1"/>
    <xf numFmtId="165" fontId="32" fillId="0" borderId="0" xfId="0" applyNumberFormat="1" applyFont="1" applyBorder="1"/>
    <xf numFmtId="0" fontId="39" fillId="42" borderId="11" xfId="0" applyFont="1" applyFill="1" applyBorder="1" applyAlignment="1">
      <alignment horizontal="center" vertical="center"/>
    </xf>
    <xf numFmtId="2" fontId="32" fillId="0" borderId="0" xfId="2" applyNumberFormat="1" applyFont="1" applyFill="1" applyAlignment="1">
      <alignment horizontal="center" vertical="center"/>
    </xf>
    <xf numFmtId="10" fontId="32" fillId="0" borderId="0" xfId="2" applyNumberFormat="1" applyFont="1" applyBorder="1" applyAlignment="1">
      <alignment horizontal="right"/>
    </xf>
    <xf numFmtId="2" fontId="32" fillId="0" borderId="0" xfId="2" applyNumberFormat="1" applyFont="1" applyFill="1" applyBorder="1" applyAlignment="1">
      <alignment horizontal="center" vertical="center"/>
    </xf>
    <xf numFmtId="43" fontId="32" fillId="0" borderId="0" xfId="30" applyFont="1" applyFill="1"/>
    <xf numFmtId="0" fontId="32" fillId="0" borderId="0" xfId="0" applyFont="1" applyFill="1" applyAlignment="1">
      <alignment horizontal="left" vertical="center" wrapText="1"/>
    </xf>
    <xf numFmtId="43" fontId="32" fillId="0" borderId="0" xfId="30" applyFont="1" applyFill="1" applyAlignment="1"/>
    <xf numFmtId="43" fontId="32" fillId="0" borderId="0" xfId="30" applyFont="1" applyFill="1" applyBorder="1"/>
    <xf numFmtId="0" fontId="39" fillId="0" borderId="0" xfId="0" applyFont="1" applyAlignment="1"/>
    <xf numFmtId="43" fontId="32" fillId="0" borderId="11" xfId="30" applyFont="1" applyFill="1" applyBorder="1"/>
    <xf numFmtId="43" fontId="32" fillId="0" borderId="11" xfId="30" applyFont="1" applyFill="1" applyBorder="1" applyAlignment="1"/>
    <xf numFmtId="0" fontId="32" fillId="4" borderId="0" xfId="0" applyFont="1" applyFill="1" applyAlignment="1">
      <alignment horizontal="left" vertical="center"/>
    </xf>
    <xf numFmtId="0" fontId="39" fillId="42" borderId="17" xfId="0" applyFont="1" applyFill="1" applyBorder="1" applyAlignment="1">
      <alignment vertical="center"/>
    </xf>
    <xf numFmtId="37" fontId="39" fillId="42" borderId="17" xfId="0" applyNumberFormat="1" applyFont="1" applyFill="1" applyBorder="1" applyAlignment="1">
      <alignment horizontal="center" vertical="center" wrapText="1"/>
    </xf>
    <xf numFmtId="165" fontId="32" fillId="0" borderId="0" xfId="0" applyNumberFormat="1" applyFont="1" applyAlignment="1">
      <alignment horizontal="right" vertical="top"/>
    </xf>
    <xf numFmtId="0" fontId="32" fillId="0" borderId="11" xfId="0" applyFont="1" applyBorder="1" applyAlignment="1">
      <alignment horizontal="left" vertical="top"/>
    </xf>
    <xf numFmtId="165" fontId="32" fillId="0" borderId="11" xfId="0" applyNumberFormat="1" applyFont="1" applyBorder="1" applyAlignment="1">
      <alignment horizontal="right" vertical="top"/>
    </xf>
    <xf numFmtId="0" fontId="85" fillId="0" borderId="0" xfId="0" applyNumberFormat="1" applyFont="1" applyFill="1" applyBorder="1" applyAlignment="1" applyProtection="1">
      <alignment horizontal="left" vertical="center" wrapText="1"/>
    </xf>
    <xf numFmtId="0" fontId="39" fillId="42" borderId="11" xfId="0" applyNumberFormat="1" applyFont="1" applyFill="1" applyBorder="1" applyAlignment="1" applyProtection="1">
      <alignment horizontal="center" vertical="center" wrapText="1"/>
    </xf>
    <xf numFmtId="0" fontId="32" fillId="42" borderId="17" xfId="0" applyFont="1" applyFill="1" applyBorder="1"/>
    <xf numFmtId="0" fontId="39" fillId="42" borderId="18" xfId="0" applyNumberFormat="1" applyFont="1" applyFill="1" applyBorder="1" applyAlignment="1" applyProtection="1">
      <alignment horizontal="center" vertical="center"/>
    </xf>
    <xf numFmtId="0" fontId="31" fillId="25" borderId="1" xfId="0" applyFont="1" applyFill="1" applyBorder="1" applyAlignment="1">
      <alignment vertical="top"/>
    </xf>
    <xf numFmtId="0" fontId="69" fillId="0" borderId="0" xfId="3" applyFont="1"/>
    <xf numFmtId="0" fontId="94" fillId="0" borderId="4" xfId="7" applyNumberFormat="1" applyFont="1" applyBorder="1" applyAlignment="1">
      <alignment horizontal="justify" vertical="center" wrapText="1"/>
    </xf>
    <xf numFmtId="0" fontId="32" fillId="0" borderId="0" xfId="0" applyFont="1" applyAlignment="1">
      <alignment horizontal="left" vertical="top" readingOrder="1"/>
    </xf>
    <xf numFmtId="0" fontId="38" fillId="0" borderId="10" xfId="0" applyFont="1" applyFill="1" applyBorder="1" applyAlignment="1"/>
    <xf numFmtId="0" fontId="38" fillId="0" borderId="10" xfId="0" applyFont="1" applyFill="1" applyBorder="1" applyAlignment="1">
      <alignment vertical="center"/>
    </xf>
    <xf numFmtId="0" fontId="29" fillId="0" borderId="18" xfId="0" applyFont="1" applyBorder="1" applyAlignment="1">
      <alignment horizontal="left" vertical="center"/>
    </xf>
    <xf numFmtId="0" fontId="29" fillId="0" borderId="18" xfId="0" applyFont="1" applyBorder="1" applyAlignment="1">
      <alignment horizontal="left" vertical="top"/>
    </xf>
    <xf numFmtId="0" fontId="0" fillId="0" borderId="10" xfId="0" applyBorder="1" applyAlignment="1">
      <alignment vertical="center"/>
    </xf>
    <xf numFmtId="0" fontId="43" fillId="0" borderId="0" xfId="3" applyFont="1" applyBorder="1" applyAlignment="1">
      <alignment vertical="center"/>
    </xf>
    <xf numFmtId="0" fontId="32" fillId="0" borderId="10" xfId="0" applyFont="1" applyFill="1" applyBorder="1"/>
    <xf numFmtId="168" fontId="32" fillId="0" borderId="18" xfId="0" applyNumberFormat="1" applyFont="1" applyFill="1" applyBorder="1" applyAlignment="1">
      <alignment vertical="center"/>
    </xf>
    <xf numFmtId="168" fontId="32" fillId="0" borderId="0" xfId="0" applyNumberFormat="1" applyFont="1" applyFill="1" applyBorder="1" applyAlignment="1"/>
    <xf numFmtId="168" fontId="32" fillId="0" borderId="0" xfId="0" applyNumberFormat="1" applyFont="1" applyFill="1" applyBorder="1" applyAlignment="1">
      <alignment vertical="center"/>
    </xf>
    <xf numFmtId="0" fontId="49" fillId="0" borderId="0" xfId="0" applyFont="1" applyFill="1" applyAlignment="1">
      <alignment wrapText="1"/>
    </xf>
    <xf numFmtId="2" fontId="49" fillId="0" borderId="0" xfId="0" applyNumberFormat="1" applyFont="1" applyFill="1"/>
    <xf numFmtId="0" fontId="85" fillId="0" borderId="43" xfId="0" applyFont="1" applyFill="1" applyBorder="1" applyAlignment="1">
      <alignment vertical="center"/>
    </xf>
    <xf numFmtId="168" fontId="32" fillId="0" borderId="0" xfId="0" applyNumberFormat="1" applyFont="1" applyBorder="1" applyAlignment="1">
      <alignment horizontal="right" vertical="center" wrapText="1"/>
    </xf>
    <xf numFmtId="4" fontId="32" fillId="0" borderId="0" xfId="0" applyNumberFormat="1" applyFont="1" applyBorder="1" applyAlignment="1">
      <alignment horizontal="right" vertical="center" wrapText="1"/>
    </xf>
    <xf numFmtId="0" fontId="32" fillId="0" borderId="10" xfId="0" applyFont="1" applyFill="1" applyBorder="1" applyAlignment="1">
      <alignment vertical="center"/>
    </xf>
    <xf numFmtId="0" fontId="85" fillId="0" borderId="0" xfId="12" applyFont="1" applyFill="1" applyBorder="1" applyAlignment="1">
      <alignment vertical="center"/>
    </xf>
    <xf numFmtId="0" fontId="32" fillId="0" borderId="18" xfId="0" applyFont="1" applyFill="1" applyBorder="1" applyAlignment="1">
      <alignment vertical="center"/>
    </xf>
    <xf numFmtId="0" fontId="32" fillId="0" borderId="0" xfId="106" applyFont="1" applyFill="1" applyBorder="1" applyAlignment="1">
      <alignment vertical="top"/>
    </xf>
    <xf numFmtId="0" fontId="85" fillId="0" borderId="10" xfId="0" applyNumberFormat="1" applyFont="1" applyFill="1" applyBorder="1" applyAlignment="1" applyProtection="1">
      <alignment vertical="center"/>
    </xf>
    <xf numFmtId="0" fontId="95" fillId="15" borderId="1" xfId="3" applyFont="1" applyFill="1" applyBorder="1" applyAlignment="1">
      <alignment horizontal="center" vertical="center" wrapText="1"/>
    </xf>
    <xf numFmtId="0" fontId="95" fillId="15" borderId="1" xfId="3" applyNumberFormat="1" applyFont="1" applyFill="1" applyBorder="1" applyAlignment="1">
      <alignment horizontal="justify" vertical="center" wrapText="1"/>
    </xf>
    <xf numFmtId="0" fontId="5" fillId="0" borderId="1" xfId="3" applyBorder="1" applyAlignment="1" applyProtection="1">
      <alignment horizontal="left" wrapText="1"/>
    </xf>
    <xf numFmtId="0" fontId="5" fillId="0" borderId="1" xfId="3" applyFill="1" applyBorder="1" applyAlignment="1">
      <alignment horizontal="left" wrapText="1"/>
    </xf>
    <xf numFmtId="0" fontId="5" fillId="0" borderId="1" xfId="3" applyFill="1" applyBorder="1" applyAlignment="1">
      <alignment vertical="top" wrapText="1"/>
    </xf>
    <xf numFmtId="0" fontId="5" fillId="0" borderId="1" xfId="3" applyFill="1" applyBorder="1" applyAlignment="1">
      <alignment horizontal="left" vertical="top" wrapText="1"/>
    </xf>
    <xf numFmtId="0" fontId="39" fillId="25" borderId="1" xfId="0" applyFont="1" applyFill="1" applyBorder="1" applyAlignment="1">
      <alignment horizontal="left" vertical="top"/>
    </xf>
    <xf numFmtId="0" fontId="39" fillId="25" borderId="14" xfId="0" applyFont="1" applyFill="1" applyBorder="1" applyAlignment="1">
      <alignment horizontal="left" vertical="top"/>
    </xf>
    <xf numFmtId="0" fontId="39" fillId="25" borderId="13" xfId="0" applyFont="1" applyFill="1" applyBorder="1" applyAlignment="1">
      <alignment horizontal="left" vertical="top"/>
    </xf>
    <xf numFmtId="0" fontId="32" fillId="0" borderId="0" xfId="0" applyFont="1" applyFill="1" applyBorder="1" applyAlignment="1">
      <alignment horizontal="left" vertical="center" wrapText="1"/>
    </xf>
    <xf numFmtId="0" fontId="32" fillId="0" borderId="0" xfId="0" applyFont="1" applyBorder="1"/>
    <xf numFmtId="0" fontId="29" fillId="0" borderId="0" xfId="0" applyFont="1" applyBorder="1" applyAlignment="1">
      <alignment horizontal="center"/>
    </xf>
    <xf numFmtId="0" fontId="39" fillId="31" borderId="11" xfId="0" applyFont="1" applyFill="1" applyBorder="1" applyAlignment="1">
      <alignment horizontal="center" vertical="center" wrapText="1"/>
    </xf>
    <xf numFmtId="0" fontId="39" fillId="31" borderId="17" xfId="0" applyFont="1" applyFill="1" applyBorder="1" applyAlignment="1">
      <alignment horizontal="center" vertical="center"/>
    </xf>
    <xf numFmtId="0" fontId="32" fillId="0" borderId="11" xfId="0" applyFont="1" applyBorder="1" applyAlignment="1">
      <alignment horizontal="left" vertical="center" wrapText="1"/>
    </xf>
    <xf numFmtId="0" fontId="32" fillId="0" borderId="0" xfId="0" applyFont="1" applyBorder="1" applyAlignment="1">
      <alignment vertical="center"/>
    </xf>
    <xf numFmtId="0" fontId="32" fillId="0" borderId="0" xfId="0" applyFont="1" applyAlignment="1">
      <alignment horizontal="center" vertical="center"/>
    </xf>
    <xf numFmtId="0" fontId="32" fillId="0" borderId="11" xfId="0" applyFont="1" applyBorder="1" applyAlignment="1">
      <alignment horizontal="center" vertical="center"/>
    </xf>
    <xf numFmtId="0" fontId="32" fillId="0" borderId="0" xfId="0" applyFont="1" applyAlignment="1">
      <alignment horizontal="left"/>
    </xf>
    <xf numFmtId="0" fontId="32" fillId="0" borderId="0" xfId="0" applyFont="1" applyFill="1" applyBorder="1" applyAlignment="1">
      <alignment horizontal="left"/>
    </xf>
    <xf numFmtId="0" fontId="39" fillId="25" borderId="13" xfId="0" applyFont="1" applyFill="1" applyBorder="1" applyAlignment="1">
      <alignment horizontal="left" vertical="top"/>
    </xf>
    <xf numFmtId="0" fontId="39" fillId="25" borderId="14" xfId="0" applyFont="1" applyFill="1" applyBorder="1" applyAlignment="1">
      <alignment horizontal="left" vertical="top"/>
    </xf>
    <xf numFmtId="0" fontId="39" fillId="25" borderId="1" xfId="0" applyFont="1" applyFill="1" applyBorder="1" applyAlignment="1">
      <alignment horizontal="left" vertical="top"/>
    </xf>
    <xf numFmtId="0" fontId="32" fillId="0" borderId="0" xfId="0" applyFont="1" applyBorder="1"/>
    <xf numFmtId="0" fontId="32" fillId="0" borderId="0" xfId="0" applyFont="1" applyAlignment="1">
      <alignment vertical="center"/>
    </xf>
    <xf numFmtId="0" fontId="32" fillId="0" borderId="1" xfId="0" applyFont="1" applyFill="1" applyBorder="1" applyAlignment="1">
      <alignment horizontal="left" vertical="top" wrapText="1"/>
    </xf>
    <xf numFmtId="0" fontId="39" fillId="41" borderId="18" xfId="0" applyFont="1" applyFill="1" applyBorder="1" applyAlignment="1">
      <alignment horizontal="center" vertical="center"/>
    </xf>
    <xf numFmtId="0" fontId="39" fillId="41" borderId="17" xfId="0" applyFont="1" applyFill="1" applyBorder="1" applyAlignment="1">
      <alignment horizontal="center" vertical="center" wrapText="1"/>
    </xf>
    <xf numFmtId="0" fontId="39" fillId="41" borderId="0" xfId="0" applyFont="1" applyFill="1" applyBorder="1" applyAlignment="1">
      <alignment horizontal="center" vertical="center" wrapText="1"/>
    </xf>
    <xf numFmtId="0" fontId="39" fillId="41" borderId="11" xfId="0" applyFont="1" applyFill="1" applyBorder="1" applyAlignment="1">
      <alignment horizontal="center" vertical="center" wrapText="1"/>
    </xf>
    <xf numFmtId="0" fontId="39" fillId="41" borderId="18" xfId="0" applyFont="1" applyFill="1" applyBorder="1" applyAlignment="1">
      <alignment horizontal="center" vertical="center" wrapText="1"/>
    </xf>
    <xf numFmtId="170" fontId="29" fillId="0" borderId="0" xfId="0" applyNumberFormat="1" applyFont="1" applyAlignment="1"/>
    <xf numFmtId="0" fontId="85" fillId="0" borderId="0" xfId="0" applyFont="1" applyAlignment="1">
      <alignment vertical="center"/>
    </xf>
    <xf numFmtId="0" fontId="54" fillId="0" borderId="0" xfId="0" applyFont="1" applyAlignment="1">
      <alignment vertical="center"/>
    </xf>
    <xf numFmtId="0" fontId="39" fillId="24" borderId="11" xfId="0" applyFont="1" applyFill="1" applyBorder="1" applyAlignment="1">
      <alignment horizontal="center" vertical="center" wrapText="1"/>
    </xf>
    <xf numFmtId="49" fontId="29" fillId="0" borderId="0" xfId="0" applyNumberFormat="1" applyFont="1" applyAlignment="1">
      <alignment horizontal="center"/>
    </xf>
    <xf numFmtId="170" fontId="29" fillId="0" borderId="0" xfId="0" applyNumberFormat="1" applyFont="1"/>
    <xf numFmtId="0" fontId="29" fillId="0" borderId="0" xfId="0" applyFont="1" applyAlignment="1">
      <alignment horizontal="center"/>
    </xf>
    <xf numFmtId="170" fontId="29" fillId="0" borderId="0" xfId="0" applyNumberFormat="1" applyFont="1" applyBorder="1" applyAlignment="1">
      <alignment horizontal="left"/>
    </xf>
    <xf numFmtId="170" fontId="29" fillId="0" borderId="0" xfId="0" applyNumberFormat="1" applyFont="1" applyBorder="1" applyAlignment="1"/>
    <xf numFmtId="0" fontId="35" fillId="0" borderId="0" xfId="0" applyFont="1"/>
    <xf numFmtId="49" fontId="29" fillId="0" borderId="0" xfId="0" applyNumberFormat="1" applyFont="1" applyAlignment="1">
      <alignment horizontal="center"/>
    </xf>
    <xf numFmtId="170" fontId="29" fillId="0" borderId="0" xfId="0" applyNumberFormat="1" applyFont="1"/>
    <xf numFmtId="0" fontId="35" fillId="0" borderId="0" xfId="0" applyFont="1" applyAlignment="1">
      <alignment horizontal="center"/>
    </xf>
    <xf numFmtId="0" fontId="29" fillId="0" borderId="0" xfId="0" applyFont="1" applyAlignment="1">
      <alignment horizontal="center"/>
    </xf>
    <xf numFmtId="0" fontId="29" fillId="0" borderId="0" xfId="0" applyFont="1"/>
    <xf numFmtId="0" fontId="39" fillId="3" borderId="1" xfId="0" applyFont="1" applyFill="1" applyBorder="1" applyAlignment="1">
      <alignment horizontal="left" vertical="top"/>
    </xf>
    <xf numFmtId="0" fontId="32" fillId="4" borderId="1" xfId="0" applyFont="1" applyFill="1" applyBorder="1" applyAlignment="1">
      <alignment vertical="top" wrapText="1"/>
    </xf>
    <xf numFmtId="0" fontId="31" fillId="26" borderId="1" xfId="0" applyFont="1" applyFill="1" applyBorder="1" applyAlignment="1">
      <alignment vertical="center" wrapText="1"/>
    </xf>
    <xf numFmtId="0" fontId="32" fillId="0" borderId="1" xfId="0" applyFont="1" applyBorder="1" applyAlignment="1">
      <alignment horizontal="justify" vertical="center" wrapText="1"/>
    </xf>
    <xf numFmtId="0" fontId="32" fillId="0" borderId="0" xfId="0" applyFont="1"/>
    <xf numFmtId="0" fontId="29" fillId="0" borderId="1" xfId="0" applyFont="1" applyBorder="1" applyAlignment="1">
      <alignment wrapText="1"/>
    </xf>
    <xf numFmtId="0" fontId="29" fillId="0" borderId="1" xfId="0" applyFont="1" applyBorder="1" applyAlignment="1">
      <alignment vertical="top" wrapText="1"/>
    </xf>
    <xf numFmtId="0" fontId="39" fillId="3" borderId="1" xfId="0" applyFont="1" applyFill="1" applyBorder="1" applyAlignment="1">
      <alignment vertical="top"/>
    </xf>
    <xf numFmtId="0" fontId="29" fillId="0" borderId="1" xfId="0" applyFont="1" applyBorder="1" applyAlignment="1">
      <alignment horizontal="left" wrapText="1"/>
    </xf>
    <xf numFmtId="0" fontId="39" fillId="5" borderId="13" xfId="0" applyFont="1" applyFill="1" applyBorder="1" applyAlignment="1">
      <alignment horizontal="left" vertical="top"/>
    </xf>
    <xf numFmtId="0" fontId="39" fillId="5" borderId="14" xfId="0" applyFont="1" applyFill="1" applyBorder="1" applyAlignment="1">
      <alignment horizontal="left" vertical="top"/>
    </xf>
    <xf numFmtId="0" fontId="39" fillId="0" borderId="17" xfId="0" applyFont="1" applyBorder="1" applyAlignment="1">
      <alignment horizontal="left" vertical="top"/>
    </xf>
    <xf numFmtId="0" fontId="32" fillId="0" borderId="17" xfId="0" applyFont="1" applyBorder="1" applyAlignment="1">
      <alignment vertical="top"/>
    </xf>
    <xf numFmtId="170" fontId="29" fillId="0" borderId="0" xfId="0" applyNumberFormat="1" applyFont="1" applyBorder="1" applyAlignment="1">
      <alignment horizontal="left"/>
    </xf>
    <xf numFmtId="0" fontId="74" fillId="0" borderId="18" xfId="0" applyFont="1" applyBorder="1" applyAlignment="1">
      <alignment vertical="center"/>
    </xf>
    <xf numFmtId="0" fontId="74" fillId="0" borderId="0" xfId="0" applyFont="1" applyBorder="1" applyAlignment="1">
      <alignment vertical="center"/>
    </xf>
    <xf numFmtId="168" fontId="32" fillId="0" borderId="0" xfId="0" applyNumberFormat="1" applyFont="1" applyAlignment="1">
      <alignment horizontal="right"/>
    </xf>
    <xf numFmtId="168" fontId="32" fillId="0" borderId="0" xfId="0" applyNumberFormat="1" applyFont="1"/>
    <xf numFmtId="169" fontId="32" fillId="0" borderId="0" xfId="0" applyNumberFormat="1" applyFont="1" applyAlignment="1">
      <alignment horizontal="center"/>
    </xf>
    <xf numFmtId="168" fontId="32" fillId="0" borderId="0" xfId="0" applyNumberFormat="1" applyFont="1" applyAlignment="1">
      <alignment horizontal="center"/>
    </xf>
    <xf numFmtId="169" fontId="32" fillId="0" borderId="0" xfId="0" applyNumberFormat="1" applyFont="1" applyAlignment="1">
      <alignment horizontal="right"/>
    </xf>
    <xf numFmtId="169" fontId="29" fillId="0" borderId="0" xfId="0" applyNumberFormat="1" applyFont="1"/>
    <xf numFmtId="169" fontId="32" fillId="0" borderId="0" xfId="0" applyNumberFormat="1" applyFont="1"/>
    <xf numFmtId="2" fontId="29" fillId="0" borderId="0" xfId="0" applyNumberFormat="1" applyFont="1" applyAlignment="1">
      <alignment horizontal="center" vertical="center"/>
    </xf>
    <xf numFmtId="0" fontId="52" fillId="0" borderId="1" xfId="0" applyFont="1" applyBorder="1" applyAlignment="1">
      <alignment vertical="top" wrapText="1"/>
    </xf>
    <xf numFmtId="0" fontId="0" fillId="0" borderId="0" xfId="0"/>
    <xf numFmtId="0" fontId="32" fillId="0" borderId="0" xfId="0" applyFont="1"/>
    <xf numFmtId="0" fontId="32" fillId="0" borderId="0" xfId="0" applyFont="1" applyAlignment="1">
      <alignment horizontal="center"/>
    </xf>
    <xf numFmtId="0" fontId="39" fillId="34" borderId="0" xfId="0" applyFont="1" applyFill="1" applyAlignment="1">
      <alignment horizontal="center" vertical="center" wrapText="1"/>
    </xf>
    <xf numFmtId="0" fontId="39" fillId="34" borderId="11" xfId="0" applyFont="1" applyFill="1" applyBorder="1" applyAlignment="1">
      <alignment horizontal="center" vertical="center" wrapText="1"/>
    </xf>
    <xf numFmtId="0" fontId="32" fillId="0" borderId="0" xfId="0" applyFont="1" applyAlignment="1">
      <alignment horizontal="center" vertical="center" wrapText="1"/>
    </xf>
    <xf numFmtId="170" fontId="32" fillId="0" borderId="0" xfId="0" applyNumberFormat="1" applyFont="1" applyAlignment="1">
      <alignment horizontal="center" vertical="center" wrapText="1"/>
    </xf>
    <xf numFmtId="2" fontId="32" fillId="0" borderId="0" xfId="0" applyNumberFormat="1" applyFont="1" applyAlignment="1">
      <alignment horizontal="center" vertical="center" wrapText="1"/>
    </xf>
    <xf numFmtId="170" fontId="32" fillId="0" borderId="0" xfId="0" applyNumberFormat="1" applyFont="1" applyAlignment="1">
      <alignment vertical="center" wrapText="1"/>
    </xf>
    <xf numFmtId="170" fontId="32" fillId="0" borderId="0" xfId="0" applyNumberFormat="1" applyFont="1" applyAlignment="1">
      <alignment horizontal="right" vertical="center" wrapText="1"/>
    </xf>
    <xf numFmtId="1" fontId="32" fillId="0" borderId="0" xfId="0" applyNumberFormat="1" applyFont="1" applyAlignment="1">
      <alignment horizontal="center" vertical="center" wrapText="1"/>
    </xf>
    <xf numFmtId="9" fontId="32" fillId="0" borderId="0" xfId="0" applyNumberFormat="1" applyFont="1" applyAlignment="1">
      <alignment horizontal="center" vertical="center" wrapText="1"/>
    </xf>
    <xf numFmtId="1" fontId="32" fillId="0" borderId="0" xfId="0" applyNumberFormat="1" applyFont="1" applyAlignment="1">
      <alignment horizontal="right" vertical="center" wrapText="1"/>
    </xf>
    <xf numFmtId="9" fontId="32" fillId="0" borderId="0" xfId="0" applyNumberFormat="1" applyFont="1" applyAlignment="1">
      <alignment horizontal="right" vertical="center" wrapText="1"/>
    </xf>
    <xf numFmtId="0" fontId="32" fillId="0" borderId="11" xfId="0" applyFont="1" applyBorder="1" applyAlignment="1">
      <alignment horizontal="center" vertical="center" wrapText="1"/>
    </xf>
    <xf numFmtId="0" fontId="32" fillId="0" borderId="0" xfId="0" applyFont="1" applyAlignment="1">
      <alignment horizontal="left" vertical="center"/>
    </xf>
    <xf numFmtId="1" fontId="32" fillId="0" borderId="0" xfId="0" applyNumberFormat="1" applyFont="1" applyFill="1" applyAlignment="1">
      <alignment horizontal="center" vertical="center" wrapText="1"/>
    </xf>
    <xf numFmtId="9" fontId="32" fillId="0" borderId="0" xfId="0" applyNumberFormat="1" applyFont="1" applyFill="1" applyAlignment="1">
      <alignment horizontal="center" vertical="center" wrapText="1"/>
    </xf>
    <xf numFmtId="1" fontId="32" fillId="0" borderId="0" xfId="0" applyNumberFormat="1" applyFont="1" applyFill="1" applyAlignment="1">
      <alignment horizontal="right" vertical="center" wrapText="1"/>
    </xf>
    <xf numFmtId="9" fontId="32" fillId="0" borderId="0" xfId="0" applyNumberFormat="1" applyFont="1" applyFill="1" applyAlignment="1">
      <alignment horizontal="right" vertical="center" wrapText="1"/>
    </xf>
    <xf numFmtId="0" fontId="0" fillId="0" borderId="0" xfId="0" applyFill="1"/>
    <xf numFmtId="1" fontId="32" fillId="0" borderId="0" xfId="0" applyNumberFormat="1" applyFont="1" applyFill="1" applyAlignment="1">
      <alignment horizontal="center"/>
    </xf>
    <xf numFmtId="1" fontId="32" fillId="0" borderId="0" xfId="108" applyNumberFormat="1" applyFont="1" applyFill="1" applyBorder="1" applyAlignment="1">
      <alignment horizontal="center" vertical="center" wrapText="1"/>
    </xf>
    <xf numFmtId="2" fontId="32" fillId="0" borderId="11" xfId="0" applyNumberFormat="1" applyFont="1" applyFill="1" applyBorder="1" applyAlignment="1">
      <alignment horizontal="center" vertical="center" wrapText="1"/>
    </xf>
    <xf numFmtId="170" fontId="32" fillId="0" borderId="11" xfId="0" applyNumberFormat="1" applyFont="1" applyFill="1" applyBorder="1" applyAlignment="1">
      <alignment vertical="center" wrapText="1"/>
    </xf>
    <xf numFmtId="170" fontId="32" fillId="0" borderId="11" xfId="0" applyNumberFormat="1" applyFont="1" applyFill="1" applyBorder="1" applyAlignment="1">
      <alignment horizontal="right" vertical="center" wrapText="1"/>
    </xf>
    <xf numFmtId="1" fontId="32" fillId="0" borderId="11" xfId="0" applyNumberFormat="1" applyFont="1" applyFill="1" applyBorder="1" applyAlignment="1">
      <alignment horizontal="center" vertical="center" wrapText="1"/>
    </xf>
    <xf numFmtId="1" fontId="32" fillId="0" borderId="11" xfId="0" applyNumberFormat="1" applyFont="1" applyFill="1" applyBorder="1" applyAlignment="1">
      <alignment horizontal="center"/>
    </xf>
    <xf numFmtId="1" fontId="32" fillId="0" borderId="11" xfId="2" applyNumberFormat="1" applyFont="1" applyFill="1" applyBorder="1" applyAlignment="1">
      <alignment horizontal="center" vertical="center" wrapText="1"/>
    </xf>
    <xf numFmtId="0" fontId="32" fillId="0" borderId="42" xfId="0" applyFont="1" applyFill="1" applyBorder="1" applyAlignment="1">
      <alignment horizontal="center"/>
    </xf>
    <xf numFmtId="1" fontId="32" fillId="0" borderId="11" xfId="0" applyNumberFormat="1" applyFont="1" applyFill="1" applyBorder="1" applyAlignment="1">
      <alignment horizontal="right" vertical="center" wrapText="1"/>
    </xf>
    <xf numFmtId="170" fontId="32" fillId="0" borderId="42" xfId="0" applyNumberFormat="1" applyFont="1" applyFill="1" applyBorder="1" applyAlignment="1">
      <alignment horizontal="center" vertical="center" wrapText="1"/>
    </xf>
    <xf numFmtId="196" fontId="32" fillId="0" borderId="0" xfId="0" applyNumberFormat="1" applyFont="1" applyAlignment="1">
      <alignment horizontal="right" vertical="center"/>
    </xf>
    <xf numFmtId="196" fontId="32" fillId="0" borderId="0" xfId="0" applyNumberFormat="1" applyFont="1" applyAlignment="1">
      <alignment horizontal="right" vertical="center" wrapText="1"/>
    </xf>
    <xf numFmtId="0" fontId="32" fillId="0" borderId="0" xfId="0" applyFont="1"/>
    <xf numFmtId="170" fontId="32" fillId="0" borderId="0" xfId="0" applyNumberFormat="1" applyFont="1" applyAlignment="1">
      <alignment horizontal="right" vertical="center" wrapText="1"/>
    </xf>
    <xf numFmtId="0" fontId="39" fillId="3" borderId="1" xfId="0" applyFont="1" applyFill="1" applyBorder="1" applyAlignment="1">
      <alignment horizontal="left" vertical="top"/>
    </xf>
    <xf numFmtId="0" fontId="32" fillId="4" borderId="1" xfId="0" applyFont="1" applyFill="1" applyBorder="1" applyAlignment="1">
      <alignment vertical="top" wrapText="1"/>
    </xf>
    <xf numFmtId="0" fontId="32" fillId="0" borderId="1" xfId="0" applyFont="1" applyBorder="1" applyAlignment="1">
      <alignment horizontal="left" vertical="top" wrapText="1"/>
    </xf>
    <xf numFmtId="0" fontId="39" fillId="26" borderId="1" xfId="0" applyFont="1" applyFill="1" applyBorder="1" applyAlignment="1">
      <alignment vertical="top" wrapText="1"/>
    </xf>
    <xf numFmtId="0" fontId="32" fillId="0" borderId="1" xfId="0" applyFont="1" applyBorder="1" applyAlignment="1">
      <alignment vertical="top" wrapText="1"/>
    </xf>
    <xf numFmtId="0" fontId="32" fillId="0" borderId="1" xfId="0" applyFont="1" applyBorder="1" applyAlignment="1">
      <alignment horizontal="justify" vertical="center" wrapText="1"/>
    </xf>
    <xf numFmtId="0" fontId="39" fillId="3" borderId="1" xfId="0" applyFont="1" applyFill="1" applyBorder="1" applyAlignment="1">
      <alignment vertical="top"/>
    </xf>
    <xf numFmtId="0" fontId="39" fillId="5" borderId="13" xfId="0" applyFont="1" applyFill="1" applyBorder="1" applyAlignment="1">
      <alignment horizontal="left" vertical="top"/>
    </xf>
    <xf numFmtId="0" fontId="39" fillId="5" borderId="14" xfId="0" applyFont="1" applyFill="1" applyBorder="1" applyAlignment="1">
      <alignment horizontal="left" vertical="top"/>
    </xf>
    <xf numFmtId="0" fontId="32" fillId="4" borderId="2" xfId="0" applyFont="1" applyFill="1" applyBorder="1" applyAlignment="1">
      <alignment vertical="top" wrapText="1"/>
    </xf>
    <xf numFmtId="0" fontId="39" fillId="0" borderId="17" xfId="0" applyFont="1" applyBorder="1" applyAlignment="1">
      <alignment horizontal="left" vertical="top"/>
    </xf>
    <xf numFmtId="0" fontId="32" fillId="0" borderId="17" xfId="0" applyFont="1" applyBorder="1" applyAlignment="1">
      <alignment vertical="top"/>
    </xf>
    <xf numFmtId="0" fontId="43" fillId="0" borderId="1" xfId="3" applyFont="1" applyFill="1" applyBorder="1" applyAlignment="1">
      <alignment horizontal="left" vertical="top" wrapText="1"/>
    </xf>
    <xf numFmtId="0" fontId="29" fillId="0" borderId="0" xfId="0" applyFont="1" applyBorder="1" applyAlignment="1">
      <alignment horizontal="left" vertical="center" wrapText="1"/>
    </xf>
    <xf numFmtId="0" fontId="32" fillId="0" borderId="0" xfId="0" applyFont="1" applyBorder="1"/>
    <xf numFmtId="0" fontId="29" fillId="0" borderId="0" xfId="0" applyFont="1" applyBorder="1" applyAlignment="1">
      <alignment horizontal="center"/>
    </xf>
    <xf numFmtId="0" fontId="32" fillId="0" borderId="0" xfId="0" applyFont="1" applyBorder="1" applyAlignment="1">
      <alignment horizontal="center" vertical="center"/>
    </xf>
    <xf numFmtId="0" fontId="39" fillId="33" borderId="17" xfId="0" applyFont="1" applyFill="1" applyBorder="1" applyAlignment="1">
      <alignment horizontal="center" vertical="center" wrapText="1"/>
    </xf>
    <xf numFmtId="0" fontId="32" fillId="0" borderId="0" xfId="0" applyFont="1" applyAlignment="1">
      <alignment horizontal="left" vertical="center"/>
    </xf>
    <xf numFmtId="0" fontId="32" fillId="0" borderId="0" xfId="0" applyFont="1" applyBorder="1" applyAlignment="1">
      <alignment horizontal="left" vertical="center"/>
    </xf>
    <xf numFmtId="0" fontId="32" fillId="0" borderId="11" xfId="0" applyFont="1" applyBorder="1" applyAlignment="1">
      <alignment horizontal="left" vertical="center"/>
    </xf>
    <xf numFmtId="0" fontId="32" fillId="0" borderId="0" xfId="0" applyFont="1" applyBorder="1"/>
    <xf numFmtId="0" fontId="32" fillId="0" borderId="0" xfId="0" applyFont="1" applyAlignment="1">
      <alignment horizontal="left" vertical="center" wrapText="1"/>
    </xf>
    <xf numFmtId="0" fontId="32" fillId="0" borderId="0" xfId="0" applyFont="1" applyAlignment="1">
      <alignment vertical="center"/>
    </xf>
    <xf numFmtId="0" fontId="39" fillId="35" borderId="17" xfId="0" applyFont="1" applyFill="1" applyBorder="1" applyAlignment="1">
      <alignment horizontal="center"/>
    </xf>
    <xf numFmtId="0" fontId="39" fillId="35" borderId="18" xfId="0" applyFont="1" applyFill="1" applyBorder="1" applyAlignment="1">
      <alignment horizontal="center"/>
    </xf>
    <xf numFmtId="0" fontId="39" fillId="41" borderId="18" xfId="0" applyFont="1" applyFill="1" applyBorder="1" applyAlignment="1">
      <alignment horizontal="center" vertical="center"/>
    </xf>
    <xf numFmtId="0" fontId="39" fillId="41" borderId="11" xfId="0" applyFont="1" applyFill="1" applyBorder="1" applyAlignment="1">
      <alignment horizontal="center" vertical="center"/>
    </xf>
    <xf numFmtId="0" fontId="39" fillId="41" borderId="0" xfId="0" applyFont="1" applyFill="1" applyBorder="1" applyAlignment="1">
      <alignment horizontal="center" vertical="center"/>
    </xf>
    <xf numFmtId="0" fontId="39" fillId="41" borderId="17" xfId="0" applyFont="1" applyFill="1" applyBorder="1" applyAlignment="1">
      <alignment horizontal="center" vertical="center" wrapText="1"/>
    </xf>
    <xf numFmtId="0" fontId="39" fillId="41" borderId="17" xfId="0" applyFont="1" applyFill="1" applyBorder="1" applyAlignment="1">
      <alignment horizontal="center" vertical="center"/>
    </xf>
    <xf numFmtId="0" fontId="39" fillId="28" borderId="0" xfId="0" applyFont="1" applyFill="1" applyBorder="1" applyAlignment="1" applyProtection="1">
      <alignment horizontal="center" vertical="center" wrapText="1"/>
    </xf>
    <xf numFmtId="0" fontId="51" fillId="0" borderId="18" xfId="0" applyFont="1" applyFill="1" applyBorder="1" applyAlignment="1">
      <alignment horizontal="left" vertical="center"/>
    </xf>
    <xf numFmtId="170" fontId="51" fillId="0" borderId="18" xfId="0" applyNumberFormat="1" applyFont="1" applyFill="1" applyBorder="1" applyAlignment="1">
      <alignment horizontal="right" vertical="center"/>
    </xf>
    <xf numFmtId="170" fontId="51" fillId="0" borderId="18" xfId="0" applyNumberFormat="1" applyFont="1" applyFill="1" applyBorder="1" applyAlignment="1">
      <alignment horizontal="left" vertical="center"/>
    </xf>
    <xf numFmtId="170" fontId="51" fillId="0" borderId="18" xfId="0" applyNumberFormat="1" applyFont="1" applyFill="1" applyBorder="1"/>
    <xf numFmtId="2" fontId="29" fillId="0" borderId="18" xfId="0" applyNumberFormat="1" applyFont="1" applyFill="1" applyBorder="1"/>
    <xf numFmtId="179" fontId="51" fillId="0" borderId="18" xfId="0" applyNumberFormat="1" applyFont="1" applyFill="1" applyBorder="1"/>
    <xf numFmtId="188" fontId="51" fillId="0" borderId="18" xfId="0" applyNumberFormat="1" applyFont="1" applyFill="1" applyBorder="1"/>
    <xf numFmtId="202" fontId="32" fillId="0" borderId="0" xfId="0" applyNumberFormat="1" applyFont="1" applyFill="1" applyBorder="1"/>
    <xf numFmtId="0" fontId="32" fillId="0" borderId="0" xfId="0" applyFont="1" applyAlignment="1">
      <alignment vertical="center"/>
    </xf>
    <xf numFmtId="0" fontId="39" fillId="3" borderId="1" xfId="0" applyFont="1" applyFill="1" applyBorder="1" applyAlignment="1">
      <alignment horizontal="left" vertical="top"/>
    </xf>
    <xf numFmtId="0" fontId="39" fillId="5" borderId="13" xfId="0" applyFont="1" applyFill="1" applyBorder="1" applyAlignment="1">
      <alignment horizontal="left" vertical="top"/>
    </xf>
    <xf numFmtId="0" fontId="39" fillId="5" borderId="14" xfId="0" applyFont="1" applyFill="1" applyBorder="1" applyAlignment="1">
      <alignment horizontal="left" vertical="top"/>
    </xf>
    <xf numFmtId="0" fontId="39" fillId="31" borderId="17" xfId="0" applyFont="1" applyFill="1" applyBorder="1" applyAlignment="1">
      <alignment horizontal="center" vertical="center" wrapText="1" readingOrder="1"/>
    </xf>
    <xf numFmtId="0" fontId="32" fillId="0" borderId="0" xfId="0" applyFont="1" applyBorder="1" applyAlignment="1">
      <alignment horizontal="left" vertical="center" wrapText="1" readingOrder="1"/>
    </xf>
    <xf numFmtId="0" fontId="39" fillId="31" borderId="11" xfId="0" applyFont="1" applyFill="1" applyBorder="1" applyAlignment="1">
      <alignment horizontal="center" vertical="center" wrapText="1" readingOrder="1"/>
    </xf>
    <xf numFmtId="0" fontId="32" fillId="0" borderId="0" xfId="0" applyFont="1" applyBorder="1" applyAlignment="1">
      <alignment vertical="center"/>
    </xf>
    <xf numFmtId="0" fontId="32" fillId="0" borderId="0" xfId="0" applyFont="1" applyAlignment="1">
      <alignment vertical="center"/>
    </xf>
    <xf numFmtId="0" fontId="32" fillId="0" borderId="0" xfId="0" applyFont="1" applyAlignment="1">
      <alignment horizontal="center" vertical="center"/>
    </xf>
    <xf numFmtId="0" fontId="32" fillId="0" borderId="0" xfId="0" applyFont="1" applyBorder="1" applyAlignment="1">
      <alignment horizontal="center" vertical="center"/>
    </xf>
    <xf numFmtId="0" fontId="32" fillId="0" borderId="11" xfId="0" applyFont="1" applyBorder="1" applyAlignment="1">
      <alignment horizontal="center" vertical="center"/>
    </xf>
    <xf numFmtId="0" fontId="32" fillId="4" borderId="1" xfId="0" applyFont="1" applyFill="1" applyBorder="1" applyAlignment="1">
      <alignment vertical="top" wrapText="1"/>
    </xf>
    <xf numFmtId="192" fontId="32" fillId="0" borderId="11" xfId="0" applyNumberFormat="1" applyFont="1" applyBorder="1" applyAlignment="1">
      <alignment horizontal="right" vertical="center"/>
    </xf>
    <xf numFmtId="192" fontId="32" fillId="0" borderId="0" xfId="0" applyNumberFormat="1" applyFont="1" applyAlignment="1">
      <alignment horizontal="right"/>
    </xf>
    <xf numFmtId="192" fontId="32" fillId="0" borderId="0" xfId="0" applyNumberFormat="1" applyFont="1" applyAlignment="1">
      <alignment horizontal="center"/>
    </xf>
    <xf numFmtId="0" fontId="39" fillId="25" borderId="13" xfId="0" applyFont="1" applyFill="1" applyBorder="1" applyAlignment="1">
      <alignment horizontal="left" vertical="top"/>
    </xf>
    <xf numFmtId="0" fontId="39" fillId="25" borderId="14" xfId="0" applyFont="1" applyFill="1" applyBorder="1" applyAlignment="1">
      <alignment horizontal="left" vertical="top"/>
    </xf>
    <xf numFmtId="0" fontId="39" fillId="25" borderId="1" xfId="0" applyFont="1" applyFill="1" applyBorder="1" applyAlignment="1">
      <alignment horizontal="left" vertical="top"/>
    </xf>
    <xf numFmtId="0" fontId="32" fillId="0" borderId="0" xfId="0" applyFont="1" applyBorder="1"/>
    <xf numFmtId="0" fontId="32" fillId="0" borderId="0" xfId="0" applyFont="1" applyBorder="1" applyAlignment="1"/>
    <xf numFmtId="0" fontId="32" fillId="0" borderId="0" xfId="0" applyFont="1" applyBorder="1" applyAlignment="1">
      <alignment horizontal="left" wrapText="1"/>
    </xf>
    <xf numFmtId="0" fontId="32" fillId="0" borderId="0" xfId="0" applyFont="1" applyAlignment="1">
      <alignment horizontal="center" vertical="center"/>
    </xf>
    <xf numFmtId="0" fontId="32" fillId="0" borderId="0" xfId="0" applyFont="1" applyFill="1" applyBorder="1" applyAlignment="1">
      <alignment horizontal="center" vertical="center"/>
    </xf>
    <xf numFmtId="0" fontId="32" fillId="4" borderId="1" xfId="0" applyFont="1" applyFill="1" applyBorder="1" applyAlignment="1">
      <alignment vertical="top" wrapText="1"/>
    </xf>
    <xf numFmtId="0" fontId="85" fillId="0" borderId="0" xfId="0" applyFont="1" applyAlignment="1">
      <alignment horizontal="left" vertical="center" wrapText="1" readingOrder="1"/>
    </xf>
    <xf numFmtId="0" fontId="39" fillId="31" borderId="0" xfId="0" applyFont="1" applyFill="1" applyAlignment="1">
      <alignment horizontal="center" vertical="center" wrapText="1" readingOrder="1"/>
    </xf>
    <xf numFmtId="0" fontId="32" fillId="0" borderId="0" xfId="0" applyFont="1" applyAlignment="1">
      <alignment horizontal="center" vertical="center" wrapText="1" readingOrder="1"/>
    </xf>
    <xf numFmtId="3" fontId="32" fillId="0" borderId="0" xfId="0" applyNumberFormat="1" applyFont="1" applyAlignment="1">
      <alignment horizontal="right" vertical="center" wrapText="1" readingOrder="1"/>
    </xf>
    <xf numFmtId="182" fontId="32" fillId="0" borderId="0" xfId="0" applyNumberFormat="1" applyFont="1" applyAlignment="1">
      <alignment horizontal="right" vertical="center" wrapText="1" readingOrder="1"/>
    </xf>
    <xf numFmtId="3" fontId="32" fillId="0" borderId="11" xfId="0" applyNumberFormat="1" applyFont="1" applyBorder="1" applyAlignment="1">
      <alignment horizontal="right" vertical="center" wrapText="1" readingOrder="1"/>
    </xf>
    <xf numFmtId="182" fontId="32" fillId="0" borderId="11" xfId="0" applyNumberFormat="1" applyFont="1" applyBorder="1" applyAlignment="1">
      <alignment horizontal="right" vertical="center" wrapText="1" readingOrder="1"/>
    </xf>
    <xf numFmtId="0" fontId="32" fillId="0" borderId="0" xfId="0" applyFont="1" applyAlignment="1">
      <alignment horizontal="left" vertical="center" readingOrder="1"/>
    </xf>
    <xf numFmtId="0" fontId="32" fillId="0" borderId="0" xfId="0" applyFont="1" applyAlignment="1">
      <alignment horizontal="left" vertical="center" wrapText="1" readingOrder="1"/>
    </xf>
    <xf numFmtId="197" fontId="32" fillId="0" borderId="0" xfId="0" applyNumberFormat="1" applyFont="1" applyAlignment="1">
      <alignment horizontal="left" vertical="center" wrapText="1" readingOrder="1"/>
    </xf>
    <xf numFmtId="0" fontId="32" fillId="0" borderId="0" xfId="0" applyFont="1" applyAlignment="1">
      <alignment horizontal="left" vertical="top" wrapText="1" readingOrder="1"/>
    </xf>
    <xf numFmtId="9" fontId="32" fillId="0" borderId="0" xfId="0" applyNumberFormat="1" applyFont="1" applyAlignment="1">
      <alignment horizontal="right" vertical="center" wrapText="1" readingOrder="1"/>
    </xf>
    <xf numFmtId="10" fontId="32" fillId="0" borderId="0" xfId="0" applyNumberFormat="1" applyFont="1" applyAlignment="1">
      <alignment horizontal="right" vertical="center" wrapText="1" readingOrder="1"/>
    </xf>
    <xf numFmtId="0" fontId="85" fillId="0" borderId="0" xfId="0" applyFont="1" applyAlignment="1">
      <alignment vertical="center" wrapText="1" readingOrder="1"/>
    </xf>
    <xf numFmtId="0" fontId="85" fillId="0" borderId="11" xfId="0" applyFont="1" applyBorder="1" applyAlignment="1">
      <alignment vertical="center" wrapText="1" readingOrder="1"/>
    </xf>
    <xf numFmtId="0" fontId="85" fillId="0" borderId="11" xfId="0" applyFont="1" applyBorder="1" applyAlignment="1">
      <alignment vertical="center" readingOrder="1"/>
    </xf>
    <xf numFmtId="0" fontId="5" fillId="0" borderId="35" xfId="3" applyFill="1" applyBorder="1" applyAlignment="1">
      <alignment horizontal="left" vertical="top" wrapText="1"/>
    </xf>
    <xf numFmtId="0" fontId="32" fillId="0" borderId="18" xfId="0" applyFont="1" applyBorder="1" applyAlignment="1">
      <alignment horizontal="center" vertical="center"/>
    </xf>
    <xf numFmtId="212" fontId="32" fillId="0" borderId="18" xfId="0" applyNumberFormat="1" applyFont="1" applyBorder="1" applyAlignment="1">
      <alignment horizontal="center" vertical="center"/>
    </xf>
    <xf numFmtId="165" fontId="32" fillId="0" borderId="18" xfId="0" applyNumberFormat="1" applyFont="1" applyBorder="1" applyAlignment="1">
      <alignment horizontal="center" vertical="center"/>
    </xf>
    <xf numFmtId="213" fontId="32" fillId="0" borderId="18" xfId="1" applyNumberFormat="1" applyFont="1" applyBorder="1" applyAlignment="1">
      <alignment horizontal="center" vertical="center"/>
    </xf>
    <xf numFmtId="3" fontId="32" fillId="0" borderId="0" xfId="0" applyNumberFormat="1" applyFont="1"/>
    <xf numFmtId="181" fontId="32" fillId="0" borderId="0" xfId="0" applyNumberFormat="1" applyFont="1" applyAlignment="1">
      <alignment horizontal="right" vertical="center"/>
    </xf>
    <xf numFmtId="181" fontId="32" fillId="0" borderId="0" xfId="0" applyNumberFormat="1" applyFont="1"/>
    <xf numFmtId="0" fontId="39" fillId="25" borderId="1" xfId="0" applyFont="1" applyFill="1" applyBorder="1" applyAlignment="1">
      <alignment horizontal="left" vertical="top"/>
    </xf>
    <xf numFmtId="0" fontId="39" fillId="25" borderId="14" xfId="0" applyFont="1" applyFill="1" applyBorder="1" applyAlignment="1">
      <alignment horizontal="left" vertical="top"/>
    </xf>
    <xf numFmtId="0" fontId="39" fillId="25" borderId="13" xfId="0" applyFont="1" applyFill="1" applyBorder="1" applyAlignment="1">
      <alignment horizontal="left" vertical="top"/>
    </xf>
    <xf numFmtId="0" fontId="39" fillId="0" borderId="0" xfId="0" applyFont="1" applyFill="1" applyBorder="1" applyAlignment="1">
      <alignment horizontal="center" vertical="center" wrapText="1"/>
    </xf>
    <xf numFmtId="0" fontId="85" fillId="0" borderId="0" xfId="0" applyFont="1" applyFill="1" applyBorder="1" applyAlignment="1">
      <alignment horizontal="left" vertical="center" wrapText="1"/>
    </xf>
    <xf numFmtId="0" fontId="32" fillId="0" borderId="0" xfId="0" applyFont="1" applyBorder="1" applyAlignment="1">
      <alignment horizontal="left" vertical="center"/>
    </xf>
    <xf numFmtId="0" fontId="32" fillId="0" borderId="0" xfId="0" applyFont="1" applyBorder="1" applyAlignment="1">
      <alignment horizontal="left" vertical="center" wrapText="1"/>
    </xf>
    <xf numFmtId="0" fontId="32" fillId="0" borderId="0" xfId="0" applyFont="1" applyBorder="1"/>
    <xf numFmtId="0" fontId="32" fillId="0" borderId="0" xfId="0" applyFont="1" applyBorder="1" applyAlignment="1"/>
    <xf numFmtId="0" fontId="85" fillId="0" borderId="0" xfId="0" applyFont="1" applyAlignment="1">
      <alignment horizontal="left" vertical="center" wrapText="1"/>
    </xf>
    <xf numFmtId="0" fontId="39" fillId="0" borderId="0" xfId="0" applyFont="1" applyFill="1" applyBorder="1" applyAlignment="1">
      <alignment horizontal="left" vertical="center" wrapText="1"/>
    </xf>
    <xf numFmtId="0" fontId="32" fillId="0" borderId="0" xfId="0" applyFont="1" applyBorder="1" applyAlignment="1">
      <alignment horizontal="left"/>
    </xf>
    <xf numFmtId="0" fontId="32" fillId="0" borderId="0" xfId="0" applyFont="1" applyBorder="1" applyAlignment="1">
      <alignment vertical="center"/>
    </xf>
    <xf numFmtId="0" fontId="32" fillId="0" borderId="0" xfId="0" applyFont="1" applyAlignment="1">
      <alignment horizontal="center" vertical="center"/>
    </xf>
    <xf numFmtId="0" fontId="39" fillId="0" borderId="0" xfId="0" applyFont="1" applyBorder="1" applyAlignment="1">
      <alignment horizontal="left" vertical="center" wrapText="1"/>
    </xf>
    <xf numFmtId="0" fontId="39" fillId="36" borderId="11" xfId="0" applyFont="1" applyFill="1" applyBorder="1" applyAlignment="1">
      <alignment horizontal="center" vertical="center" wrapText="1"/>
    </xf>
    <xf numFmtId="0" fontId="39" fillId="36" borderId="17" xfId="0" applyFont="1" applyFill="1" applyBorder="1" applyAlignment="1">
      <alignment horizontal="center" vertical="center" wrapText="1"/>
    </xf>
    <xf numFmtId="0" fontId="39" fillId="36" borderId="11" xfId="0" applyFont="1" applyFill="1" applyBorder="1" applyAlignment="1">
      <alignment horizontal="center" vertical="center"/>
    </xf>
    <xf numFmtId="0" fontId="39" fillId="37" borderId="17" xfId="0" applyFont="1" applyFill="1" applyBorder="1" applyAlignment="1">
      <alignment horizontal="center" vertical="center"/>
    </xf>
    <xf numFmtId="0" fontId="39" fillId="37" borderId="17" xfId="0" applyFont="1" applyFill="1" applyBorder="1" applyAlignment="1">
      <alignment horizontal="center" vertical="center" wrapText="1"/>
    </xf>
    <xf numFmtId="0" fontId="32" fillId="0" borderId="0" xfId="0" applyFont="1" applyFill="1" applyBorder="1" applyAlignment="1">
      <alignment horizontal="center" vertical="center"/>
    </xf>
    <xf numFmtId="0" fontId="32" fillId="4" borderId="1" xfId="0" applyFont="1" applyFill="1" applyBorder="1" applyAlignment="1">
      <alignment vertical="top" wrapText="1"/>
    </xf>
    <xf numFmtId="165" fontId="32" fillId="4" borderId="0" xfId="0" applyNumberFormat="1" applyFont="1" applyFill="1" applyAlignment="1">
      <alignment horizontal="center"/>
    </xf>
    <xf numFmtId="182" fontId="32" fillId="4" borderId="0" xfId="0" applyNumberFormat="1" applyFont="1" applyFill="1" applyAlignment="1">
      <alignment horizontal="center"/>
    </xf>
    <xf numFmtId="182" fontId="39" fillId="4" borderId="0" xfId="0" applyNumberFormat="1" applyFont="1" applyFill="1" applyAlignment="1">
      <alignment horizontal="center"/>
    </xf>
    <xf numFmtId="165" fontId="39" fillId="4" borderId="0" xfId="0" applyNumberFormat="1" applyFont="1" applyFill="1" applyAlignment="1">
      <alignment horizontal="center"/>
    </xf>
    <xf numFmtId="182" fontId="32" fillId="4" borderId="0" xfId="0" applyNumberFormat="1" applyFont="1" applyFill="1" applyAlignment="1">
      <alignment horizontal="center" vertical="center"/>
    </xf>
    <xf numFmtId="4" fontId="32" fillId="4" borderId="0" xfId="0" applyNumberFormat="1" applyFont="1" applyFill="1" applyAlignment="1">
      <alignment horizontal="center"/>
    </xf>
    <xf numFmtId="182" fontId="39" fillId="4" borderId="24" xfId="0" applyNumberFormat="1" applyFont="1" applyFill="1" applyBorder="1" applyAlignment="1">
      <alignment horizontal="center"/>
    </xf>
    <xf numFmtId="165" fontId="39" fillId="4" borderId="24" xfId="0" applyNumberFormat="1" applyFont="1" applyFill="1" applyBorder="1" applyAlignment="1">
      <alignment horizontal="center"/>
    </xf>
    <xf numFmtId="182" fontId="39" fillId="0" borderId="0" xfId="0" applyNumberFormat="1" applyFont="1" applyAlignment="1">
      <alignment horizontal="center"/>
    </xf>
    <xf numFmtId="165" fontId="39" fillId="0" borderId="0" xfId="0" applyNumberFormat="1" applyFont="1" applyAlignment="1">
      <alignment horizontal="center"/>
    </xf>
    <xf numFmtId="182" fontId="39" fillId="0" borderId="24" xfId="0" applyNumberFormat="1" applyFont="1" applyBorder="1" applyAlignment="1">
      <alignment horizontal="center"/>
    </xf>
    <xf numFmtId="165" fontId="39" fillId="0" borderId="24" xfId="0" applyNumberFormat="1" applyFont="1" applyBorder="1" applyAlignment="1">
      <alignment horizontal="center"/>
    </xf>
    <xf numFmtId="182" fontId="39" fillId="0" borderId="11" xfId="0" applyNumberFormat="1" applyFont="1" applyBorder="1" applyAlignment="1">
      <alignment horizontal="center"/>
    </xf>
    <xf numFmtId="0" fontId="32" fillId="4" borderId="0" xfId="0" applyFont="1" applyFill="1" applyAlignment="1">
      <alignment horizontal="left" indent="1"/>
    </xf>
    <xf numFmtId="0" fontId="39" fillId="4" borderId="0" xfId="0" applyFont="1" applyFill="1" applyAlignment="1">
      <alignment horizontal="left" indent="1"/>
    </xf>
    <xf numFmtId="49" fontId="32" fillId="0" borderId="0" xfId="0" applyNumberFormat="1" applyFont="1" applyAlignment="1">
      <alignment horizontal="left" wrapText="1" indent="1"/>
    </xf>
    <xf numFmtId="0" fontId="32" fillId="0" borderId="24" xfId="0" applyFont="1" applyBorder="1" applyAlignment="1">
      <alignment horizontal="left" indent="1"/>
    </xf>
    <xf numFmtId="0" fontId="39" fillId="4" borderId="24" xfId="0" applyFont="1" applyFill="1" applyBorder="1" applyAlignment="1">
      <alignment horizontal="left" indent="1"/>
    </xf>
    <xf numFmtId="0" fontId="32" fillId="0" borderId="5" xfId="0" applyFont="1" applyBorder="1"/>
    <xf numFmtId="49" fontId="32" fillId="0" borderId="3" xfId="0" applyNumberFormat="1" applyFont="1" applyBorder="1" applyAlignment="1">
      <alignment vertical="top" wrapText="1"/>
    </xf>
    <xf numFmtId="0" fontId="5" fillId="0" borderId="1" xfId="3" applyBorder="1"/>
    <xf numFmtId="0" fontId="32" fillId="0" borderId="0" xfId="9" applyFont="1" applyAlignment="1"/>
    <xf numFmtId="0" fontId="32" fillId="0" borderId="0" xfId="9" applyFont="1" applyAlignment="1">
      <alignment horizontal="center" wrapText="1"/>
    </xf>
    <xf numFmtId="2" fontId="32" fillId="0" borderId="0" xfId="9" applyNumberFormat="1" applyFont="1"/>
    <xf numFmtId="3" fontId="32" fillId="0" borderId="0" xfId="9" applyNumberFormat="1" applyFont="1"/>
    <xf numFmtId="0" fontId="32" fillId="0" borderId="11" xfId="9" applyFont="1" applyBorder="1" applyAlignment="1">
      <alignment horizontal="center" wrapText="1"/>
    </xf>
    <xf numFmtId="2" fontId="32" fillId="0" borderId="11" xfId="9" applyNumberFormat="1" applyFont="1" applyBorder="1"/>
    <xf numFmtId="3" fontId="32" fillId="0" borderId="11" xfId="9" applyNumberFormat="1" applyFont="1" applyBorder="1"/>
    <xf numFmtId="0" fontId="32" fillId="0" borderId="0" xfId="0" quotePrefix="1" applyFont="1" applyAlignment="1">
      <alignment horizontal="center" vertical="center"/>
    </xf>
    <xf numFmtId="3" fontId="32" fillId="0" borderId="0" xfId="0" applyNumberFormat="1" applyFont="1" applyAlignment="1">
      <alignment horizontal="center"/>
    </xf>
    <xf numFmtId="0" fontId="32" fillId="0" borderId="11" xfId="0" quotePrefix="1" applyFont="1" applyBorder="1" applyAlignment="1">
      <alignment horizontal="center" vertical="center"/>
    </xf>
    <xf numFmtId="197" fontId="32" fillId="0" borderId="0" xfId="1" applyNumberFormat="1" applyFont="1" applyAlignment="1">
      <alignment wrapText="1"/>
    </xf>
    <xf numFmtId="0" fontId="32" fillId="0" borderId="18" xfId="0" applyFont="1" applyBorder="1"/>
    <xf numFmtId="43" fontId="32" fillId="0" borderId="0" xfId="30" applyFont="1" applyFill="1" applyBorder="1" applyAlignment="1"/>
    <xf numFmtId="9" fontId="32" fillId="0" borderId="0" xfId="0" applyNumberFormat="1" applyFont="1" applyAlignment="1">
      <alignment horizontal="center"/>
    </xf>
    <xf numFmtId="3" fontId="32" fillId="0" borderId="0" xfId="0" applyNumberFormat="1" applyFont="1" applyAlignment="1">
      <alignment horizontal="right"/>
    </xf>
    <xf numFmtId="9" fontId="39" fillId="0" borderId="0" xfId="0" applyNumberFormat="1" applyFont="1" applyAlignment="1">
      <alignment horizontal="right" vertical="center" wrapText="1"/>
    </xf>
    <xf numFmtId="3" fontId="55" fillId="0" borderId="0" xfId="0" applyNumberFormat="1" applyFont="1" applyAlignment="1">
      <alignment horizontal="right" vertical="center"/>
    </xf>
    <xf numFmtId="0" fontId="39" fillId="0" borderId="10" xfId="0" applyFont="1" applyBorder="1" applyAlignment="1">
      <alignment vertical="center" wrapText="1"/>
    </xf>
    <xf numFmtId="0" fontId="39" fillId="0" borderId="7" xfId="0" applyFont="1" applyBorder="1"/>
    <xf numFmtId="3" fontId="32" fillId="0" borderId="0" xfId="0" applyNumberFormat="1" applyFont="1" applyAlignment="1">
      <alignment horizontal="right" vertical="center"/>
    </xf>
    <xf numFmtId="174" fontId="32" fillId="0" borderId="0" xfId="0" applyNumberFormat="1" applyFont="1" applyAlignment="1">
      <alignment horizontal="right" vertical="center" wrapText="1"/>
    </xf>
    <xf numFmtId="3" fontId="32" fillId="0" borderId="0" xfId="0" applyNumberFormat="1" applyFont="1" applyAlignment="1">
      <alignment horizontal="right" vertical="center" wrapText="1"/>
    </xf>
    <xf numFmtId="0" fontId="32" fillId="0" borderId="0" xfId="0" applyFont="1" applyAlignment="1">
      <alignment horizontal="right" vertical="center" wrapText="1"/>
    </xf>
    <xf numFmtId="3" fontId="29" fillId="0" borderId="0" xfId="0" applyNumberFormat="1" applyFont="1"/>
    <xf numFmtId="4" fontId="29" fillId="0" borderId="0" xfId="0" applyNumberFormat="1" applyFont="1"/>
    <xf numFmtId="4" fontId="31" fillId="0" borderId="11" xfId="0" applyNumberFormat="1" applyFont="1" applyBorder="1"/>
    <xf numFmtId="0" fontId="39" fillId="0" borderId="11" xfId="0" applyFont="1" applyBorder="1" applyAlignment="1">
      <alignment horizontal="left" vertical="center" wrapText="1"/>
    </xf>
    <xf numFmtId="0" fontId="39" fillId="37" borderId="17" xfId="0" applyFont="1" applyFill="1" applyBorder="1" applyAlignment="1">
      <alignment vertical="center"/>
    </xf>
    <xf numFmtId="9" fontId="32" fillId="0" borderId="0" xfId="0" applyNumberFormat="1" applyFont="1" applyAlignment="1">
      <alignment horizontal="right" vertical="center"/>
    </xf>
    <xf numFmtId="174" fontId="32" fillId="0" borderId="0" xfId="0" applyNumberFormat="1" applyFont="1" applyAlignment="1">
      <alignment horizontal="right" vertical="center"/>
    </xf>
    <xf numFmtId="2" fontId="29" fillId="0" borderId="0" xfId="0" applyNumberFormat="1" applyFont="1" applyAlignment="1">
      <alignment horizontal="right" vertical="center"/>
    </xf>
    <xf numFmtId="170" fontId="29" fillId="0" borderId="0" xfId="0" applyNumberFormat="1" applyFont="1" applyAlignment="1">
      <alignment horizontal="center" vertical="center" wrapText="1"/>
    </xf>
    <xf numFmtId="3" fontId="74" fillId="0" borderId="0" xfId="0" applyNumberFormat="1" applyFont="1" applyAlignment="1">
      <alignment horizontal="right" vertical="center"/>
    </xf>
    <xf numFmtId="3" fontId="74" fillId="0" borderId="0" xfId="0" applyNumberFormat="1" applyFont="1" applyAlignment="1">
      <alignment horizontal="right" vertical="center" wrapText="1"/>
    </xf>
    <xf numFmtId="3" fontId="74" fillId="4" borderId="0" xfId="0" applyNumberFormat="1" applyFont="1" applyFill="1" applyAlignment="1">
      <alignment horizontal="right" vertical="center" wrapText="1"/>
    </xf>
    <xf numFmtId="3" fontId="32" fillId="4" borderId="0" xfId="0" applyNumberFormat="1" applyFont="1" applyFill="1" applyAlignment="1">
      <alignment horizontal="right" vertical="center"/>
    </xf>
    <xf numFmtId="3" fontId="29" fillId="4" borderId="0" xfId="0" applyNumberFormat="1" applyFont="1" applyFill="1" applyAlignment="1">
      <alignment horizontal="right" vertical="center"/>
    </xf>
    <xf numFmtId="3" fontId="29" fillId="4" borderId="11" xfId="0" applyNumberFormat="1" applyFont="1" applyFill="1" applyBorder="1" applyAlignment="1">
      <alignment horizontal="right" vertical="center"/>
    </xf>
    <xf numFmtId="0" fontId="55" fillId="4" borderId="1" xfId="0" applyFont="1" applyFill="1" applyBorder="1" applyAlignment="1">
      <alignment vertical="top" wrapText="1"/>
    </xf>
    <xf numFmtId="0" fontId="55" fillId="0" borderId="1" xfId="0" applyFont="1" applyBorder="1" applyAlignment="1">
      <alignment vertical="top" wrapText="1"/>
    </xf>
    <xf numFmtId="0" fontId="52" fillId="0" borderId="1" xfId="0" applyFont="1" applyBorder="1" applyAlignment="1">
      <alignment horizontal="left" wrapText="1"/>
    </xf>
    <xf numFmtId="0" fontId="85" fillId="0" borderId="0" xfId="0" applyFont="1" applyFill="1" applyBorder="1" applyAlignment="1">
      <alignment horizontal="left" vertical="center" wrapText="1"/>
    </xf>
    <xf numFmtId="0" fontId="32" fillId="0" borderId="0" xfId="0" applyFont="1" applyAlignment="1">
      <alignment horizontal="left" vertical="center" wrapText="1"/>
    </xf>
    <xf numFmtId="0" fontId="32" fillId="0" borderId="0" xfId="0" applyFont="1" applyAlignment="1">
      <alignment horizontal="center" vertical="center"/>
    </xf>
    <xf numFmtId="0" fontId="32" fillId="0" borderId="11" xfId="0" applyFont="1" applyBorder="1" applyAlignment="1">
      <alignment horizontal="center" vertical="center"/>
    </xf>
    <xf numFmtId="0" fontId="39" fillId="37" borderId="11" xfId="0" applyFont="1" applyFill="1" applyBorder="1" applyAlignment="1">
      <alignment horizontal="center" vertical="center" wrapText="1"/>
    </xf>
    <xf numFmtId="0" fontId="39" fillId="37" borderId="17" xfId="0" applyFont="1" applyFill="1" applyBorder="1" applyAlignment="1">
      <alignment horizontal="center" vertical="center" wrapText="1"/>
    </xf>
    <xf numFmtId="0" fontId="32" fillId="0" borderId="0" xfId="0" applyFont="1" applyFill="1" applyBorder="1" applyAlignment="1">
      <alignment horizontal="center" vertical="center"/>
    </xf>
    <xf numFmtId="0" fontId="32" fillId="0" borderId="0" xfId="0" applyFont="1" applyAlignment="1">
      <alignment horizontal="center" vertical="center" wrapText="1"/>
    </xf>
    <xf numFmtId="2" fontId="29" fillId="0" borderId="11" xfId="0" applyNumberFormat="1" applyFont="1" applyBorder="1" applyAlignment="1">
      <alignment horizontal="center" vertical="center" wrapText="1"/>
    </xf>
    <xf numFmtId="168" fontId="29" fillId="0" borderId="11" xfId="0" applyNumberFormat="1" applyFont="1" applyBorder="1" applyAlignment="1">
      <alignment horizontal="center" vertical="center" wrapText="1"/>
    </xf>
    <xf numFmtId="2" fontId="29" fillId="0" borderId="0" xfId="0" applyNumberFormat="1" applyFont="1" applyBorder="1" applyAlignment="1">
      <alignment horizontal="center" vertical="center" wrapText="1"/>
    </xf>
    <xf numFmtId="168" fontId="29" fillId="0" borderId="0" xfId="0" applyNumberFormat="1" applyFont="1" applyBorder="1" applyAlignment="1">
      <alignment horizontal="center" vertical="center" wrapText="1"/>
    </xf>
    <xf numFmtId="0" fontId="32" fillId="4" borderId="1" xfId="0" applyFont="1" applyFill="1" applyBorder="1" applyAlignment="1">
      <alignment vertical="top" wrapText="1"/>
    </xf>
    <xf numFmtId="170" fontId="29" fillId="0" borderId="0" xfId="0" applyNumberFormat="1" applyFont="1" applyAlignment="1">
      <alignment vertical="center"/>
    </xf>
    <xf numFmtId="43" fontId="50" fillId="0" borderId="0" xfId="30" applyFont="1"/>
    <xf numFmtId="0" fontId="29" fillId="0" borderId="0" xfId="0" applyFont="1" applyFill="1" applyBorder="1" applyAlignment="1"/>
    <xf numFmtId="0" fontId="32" fillId="0" borderId="0" xfId="0" applyFont="1" applyBorder="1"/>
    <xf numFmtId="0" fontId="85" fillId="0" borderId="0" xfId="0" applyFont="1" applyAlignment="1">
      <alignment horizontal="left" vertical="center" wrapText="1"/>
    </xf>
    <xf numFmtId="2" fontId="32" fillId="4" borderId="0" xfId="0" applyNumberFormat="1" applyFont="1" applyFill="1" applyAlignment="1">
      <alignment horizontal="center"/>
    </xf>
    <xf numFmtId="0" fontId="39" fillId="42" borderId="11" xfId="0" applyFont="1" applyFill="1" applyBorder="1" applyAlignment="1">
      <alignment horizontal="center" vertical="center" wrapText="1"/>
    </xf>
    <xf numFmtId="0" fontId="5" fillId="0" borderId="0" xfId="3" applyAlignment="1"/>
    <xf numFmtId="165" fontId="32" fillId="0" borderId="0" xfId="0" applyNumberFormat="1" applyFont="1" applyFill="1" applyAlignment="1">
      <alignment horizontal="center"/>
    </xf>
    <xf numFmtId="165" fontId="39" fillId="0" borderId="0" xfId="0" applyNumberFormat="1" applyFont="1" applyFill="1" applyAlignment="1">
      <alignment horizontal="center"/>
    </xf>
    <xf numFmtId="182" fontId="39" fillId="0" borderId="0" xfId="0" applyNumberFormat="1" applyFont="1" applyFill="1" applyAlignment="1">
      <alignment horizontal="center"/>
    </xf>
    <xf numFmtId="0" fontId="32" fillId="0" borderId="0" xfId="0" applyFont="1" applyFill="1" applyAlignment="1">
      <alignment horizontal="center" vertical="center"/>
    </xf>
    <xf numFmtId="165" fontId="39" fillId="0" borderId="24" xfId="0" applyNumberFormat="1" applyFont="1" applyFill="1" applyBorder="1" applyAlignment="1">
      <alignment horizontal="center"/>
    </xf>
    <xf numFmtId="182" fontId="39" fillId="0" borderId="11" xfId="0" applyNumberFormat="1" applyFont="1" applyFill="1" applyBorder="1" applyAlignment="1">
      <alignment horizontal="center"/>
    </xf>
    <xf numFmtId="0" fontId="39" fillId="25" borderId="13" xfId="0" applyFont="1" applyFill="1" applyBorder="1" applyAlignment="1">
      <alignment horizontal="left" vertical="top"/>
    </xf>
    <xf numFmtId="0" fontId="39" fillId="25" borderId="14" xfId="0" applyFont="1" applyFill="1" applyBorder="1" applyAlignment="1">
      <alignment horizontal="left" vertical="top"/>
    </xf>
    <xf numFmtId="0" fontId="39" fillId="25" borderId="1" xfId="0" applyFont="1" applyFill="1" applyBorder="1" applyAlignment="1">
      <alignment horizontal="left" vertical="top"/>
    </xf>
    <xf numFmtId="0" fontId="39" fillId="3" borderId="1" xfId="0" applyFont="1" applyFill="1" applyBorder="1" applyAlignment="1">
      <alignment horizontal="left" vertical="top"/>
    </xf>
    <xf numFmtId="0" fontId="39" fillId="5" borderId="13" xfId="0" applyFont="1" applyFill="1" applyBorder="1" applyAlignment="1">
      <alignment horizontal="left" vertical="top"/>
    </xf>
    <xf numFmtId="0" fontId="39" fillId="5" borderId="14" xfId="0" applyFont="1" applyFill="1" applyBorder="1" applyAlignment="1">
      <alignment horizontal="left" vertical="top"/>
    </xf>
    <xf numFmtId="0" fontId="31" fillId="5" borderId="13" xfId="0" applyFont="1" applyFill="1" applyBorder="1" applyAlignment="1">
      <alignment horizontal="left" vertical="top"/>
    </xf>
    <xf numFmtId="0" fontId="31" fillId="5" borderId="14" xfId="0" applyFont="1" applyFill="1" applyBorder="1" applyAlignment="1">
      <alignment horizontal="left" vertical="top"/>
    </xf>
    <xf numFmtId="0" fontId="32" fillId="0" borderId="0" xfId="0" applyFont="1" applyBorder="1" applyAlignment="1">
      <alignment horizontal="left" vertical="center"/>
    </xf>
    <xf numFmtId="0" fontId="32" fillId="0" borderId="11" xfId="0" applyFont="1" applyBorder="1" applyAlignment="1">
      <alignment horizontal="left" vertical="center"/>
    </xf>
    <xf numFmtId="0" fontId="29" fillId="0" borderId="0" xfId="0" applyFont="1" applyBorder="1" applyAlignment="1">
      <alignment horizontal="center"/>
    </xf>
    <xf numFmtId="0" fontId="32" fillId="0" borderId="0" xfId="0" applyFont="1" applyAlignment="1">
      <alignment horizontal="left" wrapText="1"/>
    </xf>
    <xf numFmtId="0" fontId="39" fillId="31" borderId="0" xfId="0" applyFont="1" applyFill="1" applyBorder="1" applyAlignment="1">
      <alignment horizontal="center" vertical="top"/>
    </xf>
    <xf numFmtId="0" fontId="32" fillId="0" borderId="0" xfId="0" applyFont="1" applyAlignment="1">
      <alignment horizontal="left"/>
    </xf>
    <xf numFmtId="0" fontId="32" fillId="4" borderId="1" xfId="0" applyFont="1" applyFill="1" applyBorder="1" applyAlignment="1">
      <alignment vertical="top" wrapText="1"/>
    </xf>
    <xf numFmtId="0" fontId="32" fillId="0" borderId="1" xfId="0" applyFont="1" applyFill="1" applyBorder="1" applyAlignment="1">
      <alignment horizontal="left" vertical="top" wrapText="1"/>
    </xf>
    <xf numFmtId="0" fontId="32" fillId="0" borderId="0" xfId="0" applyFont="1" applyBorder="1" applyAlignment="1">
      <alignment horizontal="left" vertical="center" wrapText="1"/>
    </xf>
    <xf numFmtId="0" fontId="39" fillId="31" borderId="17" xfId="0" applyFont="1" applyFill="1" applyBorder="1" applyAlignment="1">
      <alignment horizontal="center" vertical="center" wrapText="1"/>
    </xf>
    <xf numFmtId="0" fontId="39" fillId="0" borderId="0" xfId="0" applyFont="1" applyFill="1" applyBorder="1" applyAlignment="1">
      <alignment horizontal="left" vertical="center" wrapText="1"/>
    </xf>
    <xf numFmtId="0" fontId="32" fillId="0" borderId="0" xfId="0" applyFont="1" applyBorder="1" applyAlignment="1">
      <alignment horizontal="left" vertical="top" wrapText="1"/>
    </xf>
    <xf numFmtId="0" fontId="39" fillId="31" borderId="11" xfId="0" applyFont="1" applyFill="1" applyBorder="1" applyAlignment="1">
      <alignment horizontal="center" vertical="center"/>
    </xf>
    <xf numFmtId="0" fontId="39" fillId="31" borderId="17" xfId="0" applyFont="1" applyFill="1" applyBorder="1" applyAlignment="1">
      <alignment horizontal="center" vertical="center"/>
    </xf>
    <xf numFmtId="0" fontId="32" fillId="0" borderId="0" xfId="0" applyFont="1" applyAlignment="1">
      <alignment horizontal="left" vertical="top" wrapText="1"/>
    </xf>
    <xf numFmtId="0" fontId="39" fillId="0" borderId="0" xfId="0" applyFont="1" applyFill="1" applyBorder="1" applyAlignment="1">
      <alignment horizontal="left" vertical="center"/>
    </xf>
    <xf numFmtId="0" fontId="122" fillId="0" borderId="0" xfId="0" applyFont="1" applyFill="1" applyBorder="1" applyAlignment="1">
      <alignment vertical="center" wrapText="1"/>
    </xf>
    <xf numFmtId="0" fontId="45" fillId="0" borderId="0" xfId="0" applyFont="1" applyAlignment="1">
      <alignment wrapText="1"/>
    </xf>
    <xf numFmtId="0" fontId="45" fillId="0" borderId="0" xfId="0" applyFont="1"/>
    <xf numFmtId="0" fontId="45" fillId="0" borderId="0" xfId="0" applyFont="1" applyFill="1" applyBorder="1" applyAlignment="1">
      <alignment horizontal="center" vertical="center"/>
    </xf>
    <xf numFmtId="172" fontId="29" fillId="0" borderId="0" xfId="0" applyNumberFormat="1" applyFont="1" applyAlignment="1">
      <alignment horizontal="center" vertical="center"/>
    </xf>
    <xf numFmtId="171" fontId="29" fillId="0" borderId="0" xfId="0" applyNumberFormat="1" applyFont="1" applyAlignment="1">
      <alignment horizontal="center" vertical="center"/>
    </xf>
    <xf numFmtId="0" fontId="123" fillId="0" borderId="0" xfId="0" applyFont="1" applyAlignment="1">
      <alignment horizontal="center"/>
    </xf>
    <xf numFmtId="165" fontId="124" fillId="0" borderId="0" xfId="30" applyNumberFormat="1" applyFont="1" applyBorder="1" applyAlignment="1">
      <alignment horizontal="center" vertical="top"/>
    </xf>
    <xf numFmtId="165" fontId="124" fillId="0" borderId="0" xfId="30" applyNumberFormat="1" applyFont="1" applyBorder="1" applyAlignment="1">
      <alignment horizontal="center" vertical="center"/>
    </xf>
    <xf numFmtId="165" fontId="124" fillId="0" borderId="0" xfId="30" applyNumberFormat="1" applyFont="1" applyFill="1" applyBorder="1" applyAlignment="1">
      <alignment horizontal="center" vertical="center"/>
    </xf>
    <xf numFmtId="165" fontId="125" fillId="0" borderId="0" xfId="30" applyNumberFormat="1" applyFont="1" applyFill="1" applyBorder="1" applyAlignment="1">
      <alignment horizontal="center" vertical="center"/>
    </xf>
    <xf numFmtId="0" fontId="123" fillId="0" borderId="11" xfId="0" applyFont="1" applyBorder="1" applyAlignment="1">
      <alignment horizontal="center"/>
    </xf>
    <xf numFmtId="165" fontId="124" fillId="0" borderId="11" xfId="30" applyNumberFormat="1" applyFont="1" applyBorder="1" applyAlignment="1">
      <alignment horizontal="center" vertical="top"/>
    </xf>
    <xf numFmtId="165" fontId="124" fillId="0" borderId="11" xfId="30" applyNumberFormat="1" applyFont="1" applyBorder="1" applyAlignment="1">
      <alignment horizontal="center" vertical="center"/>
    </xf>
    <xf numFmtId="165" fontId="124" fillId="0" borderId="11" xfId="30" applyNumberFormat="1" applyFont="1" applyFill="1" applyBorder="1" applyAlignment="1">
      <alignment horizontal="center" vertical="center"/>
    </xf>
    <xf numFmtId="0" fontId="123" fillId="0" borderId="0" xfId="0" applyFont="1"/>
    <xf numFmtId="0" fontId="123" fillId="0" borderId="0" xfId="0" applyFont="1" applyAlignment="1">
      <alignment vertical="center" wrapText="1"/>
    </xf>
    <xf numFmtId="0" fontId="39" fillId="25" borderId="13" xfId="0" applyFont="1" applyFill="1" applyBorder="1" applyAlignment="1">
      <alignment horizontal="left" vertical="top"/>
    </xf>
    <xf numFmtId="0" fontId="39" fillId="25" borderId="14" xfId="0" applyFont="1" applyFill="1" applyBorder="1" applyAlignment="1">
      <alignment horizontal="left" vertical="top"/>
    </xf>
    <xf numFmtId="0" fontId="39" fillId="25" borderId="1" xfId="0" applyFont="1" applyFill="1" applyBorder="1" applyAlignment="1">
      <alignment horizontal="left" vertical="top"/>
    </xf>
    <xf numFmtId="0" fontId="32" fillId="0" borderId="0" xfId="0" applyFont="1" applyAlignment="1">
      <alignment horizontal="left" wrapText="1"/>
    </xf>
    <xf numFmtId="0" fontId="32" fillId="0" borderId="0" xfId="0" applyFont="1" applyAlignment="1">
      <alignment horizontal="left"/>
    </xf>
    <xf numFmtId="0" fontId="32" fillId="4" borderId="1" xfId="0" applyFont="1" applyFill="1" applyBorder="1" applyAlignment="1">
      <alignment vertical="top" wrapText="1"/>
    </xf>
    <xf numFmtId="0" fontId="40" fillId="0" borderId="1" xfId="3" applyFont="1" applyFill="1" applyBorder="1" applyAlignment="1">
      <alignment horizontal="justify" vertical="top" wrapText="1"/>
    </xf>
    <xf numFmtId="0" fontId="32" fillId="0" borderId="0" xfId="0" applyFont="1" applyBorder="1"/>
    <xf numFmtId="0" fontId="39" fillId="31" borderId="11" xfId="0" applyFont="1" applyFill="1" applyBorder="1" applyAlignment="1">
      <alignment horizontal="center" vertical="center" wrapText="1"/>
    </xf>
    <xf numFmtId="0" fontId="39" fillId="31" borderId="17" xfId="0" applyFont="1" applyFill="1" applyBorder="1" applyAlignment="1">
      <alignment horizontal="center" vertical="center" wrapText="1"/>
    </xf>
    <xf numFmtId="0" fontId="32" fillId="0" borderId="0" xfId="0" applyFont="1" applyAlignment="1"/>
    <xf numFmtId="0" fontId="39" fillId="31" borderId="17" xfId="19" applyFont="1" applyFill="1" applyBorder="1" applyAlignment="1" applyProtection="1">
      <alignment horizontal="center" vertical="center" wrapText="1"/>
    </xf>
    <xf numFmtId="0" fontId="39" fillId="31" borderId="17" xfId="0" applyFont="1" applyFill="1" applyBorder="1" applyAlignment="1">
      <alignment horizontal="center" vertical="center"/>
    </xf>
    <xf numFmtId="229" fontId="32" fillId="0" borderId="18" xfId="0" applyNumberFormat="1" applyFont="1" applyBorder="1"/>
    <xf numFmtId="229" fontId="32" fillId="0" borderId="0" xfId="0" applyNumberFormat="1" applyFont="1" applyBorder="1"/>
    <xf numFmtId="229" fontId="32" fillId="0" borderId="0" xfId="0" applyNumberFormat="1" applyFont="1" applyFill="1" applyBorder="1" applyAlignment="1">
      <alignment horizontal="right" vertical="center"/>
    </xf>
    <xf numFmtId="229" fontId="32" fillId="0" borderId="11" xfId="0" applyNumberFormat="1" applyFont="1" applyBorder="1"/>
    <xf numFmtId="0" fontId="39" fillId="0" borderId="0" xfId="0" applyFont="1" applyFill="1" applyBorder="1" applyAlignment="1">
      <alignment horizontal="center" vertical="center" wrapText="1"/>
    </xf>
    <xf numFmtId="0" fontId="85" fillId="0" borderId="0" xfId="0" applyFont="1" applyFill="1" applyBorder="1" applyAlignment="1">
      <alignment horizontal="left" vertical="center" wrapText="1"/>
    </xf>
    <xf numFmtId="0" fontId="85" fillId="0" borderId="0" xfId="0" applyFont="1" applyFill="1" applyBorder="1" applyAlignment="1">
      <alignment horizontal="left"/>
    </xf>
    <xf numFmtId="0" fontId="39" fillId="42" borderId="17" xfId="0" applyFont="1" applyFill="1" applyBorder="1" applyAlignment="1">
      <alignment horizontal="center" vertical="center" wrapText="1"/>
    </xf>
    <xf numFmtId="0" fontId="39" fillId="31" borderId="17" xfId="19" applyFont="1" applyFill="1" applyBorder="1" applyAlignment="1" applyProtection="1">
      <alignment vertical="center" wrapText="1"/>
    </xf>
    <xf numFmtId="229" fontId="32" fillId="0" borderId="0" xfId="0" applyNumberFormat="1" applyFont="1" applyFill="1" applyBorder="1"/>
    <xf numFmtId="229" fontId="32" fillId="0" borderId="0" xfId="0" applyNumberFormat="1" applyFont="1" applyFill="1" applyBorder="1" applyAlignment="1">
      <alignment horizontal="right"/>
    </xf>
    <xf numFmtId="0" fontId="39" fillId="0" borderId="0" xfId="19" applyFont="1" applyFill="1" applyBorder="1" applyAlignment="1" applyProtection="1">
      <alignment vertical="center" wrapText="1"/>
    </xf>
    <xf numFmtId="0" fontId="32" fillId="0" borderId="0" xfId="0" applyFont="1" applyAlignment="1">
      <alignment horizontal="left" vertical="center" wrapText="1"/>
    </xf>
    <xf numFmtId="0" fontId="39" fillId="0" borderId="0" xfId="0" applyFont="1" applyAlignment="1">
      <alignment horizontal="center" vertical="center"/>
    </xf>
    <xf numFmtId="0" fontId="32" fillId="0" borderId="0" xfId="0" applyFont="1" applyAlignment="1">
      <alignment horizontal="center" vertical="center"/>
    </xf>
    <xf numFmtId="0" fontId="32" fillId="0" borderId="11" xfId="0" applyFont="1" applyBorder="1" applyAlignment="1">
      <alignment horizontal="center" vertical="center"/>
    </xf>
    <xf numFmtId="0" fontId="39" fillId="42" borderId="18" xfId="0" applyFont="1" applyFill="1" applyBorder="1" applyAlignment="1">
      <alignment horizontal="center" vertical="center" wrapText="1"/>
    </xf>
    <xf numFmtId="0" fontId="39" fillId="42" borderId="11" xfId="0" applyFont="1" applyFill="1" applyBorder="1" applyAlignment="1">
      <alignment horizontal="center" vertical="center" wrapText="1"/>
    </xf>
    <xf numFmtId="0" fontId="39" fillId="42" borderId="11" xfId="0" applyFont="1" applyFill="1" applyBorder="1" applyAlignment="1">
      <alignment horizontal="center" vertical="center"/>
    </xf>
    <xf numFmtId="0" fontId="39" fillId="42" borderId="0" xfId="0" applyFont="1" applyFill="1" applyAlignment="1">
      <alignment horizontal="center" vertical="center" wrapText="1"/>
    </xf>
    <xf numFmtId="0" fontId="29" fillId="0" borderId="0" xfId="0" applyFont="1" applyAlignment="1">
      <alignment horizontal="left" vertical="top" wrapText="1"/>
    </xf>
    <xf numFmtId="0" fontId="32" fillId="0" borderId="0" xfId="0" applyFont="1" applyAlignment="1">
      <alignment horizontal="center" vertical="center"/>
    </xf>
    <xf numFmtId="0" fontId="32" fillId="0" borderId="0" xfId="0" applyFont="1" applyBorder="1" applyAlignment="1">
      <alignment horizontal="center" vertical="center"/>
    </xf>
    <xf numFmtId="0" fontId="4" fillId="0" borderId="11" xfId="0" applyFont="1" applyBorder="1" applyAlignment="1">
      <alignment horizontal="center" vertical="center"/>
    </xf>
    <xf numFmtId="4" fontId="127" fillId="0" borderId="11" xfId="0" applyNumberFormat="1" applyFont="1" applyBorder="1" applyAlignment="1">
      <alignment horizontal="center" vertical="center"/>
    </xf>
    <xf numFmtId="3" fontId="128" fillId="0" borderId="11" xfId="0" applyNumberFormat="1" applyFont="1" applyBorder="1" applyAlignment="1">
      <alignment horizontal="center" vertical="center"/>
    </xf>
    <xf numFmtId="165" fontId="29" fillId="0" borderId="0" xfId="2" applyNumberFormat="1" applyFont="1" applyBorder="1" applyAlignment="1">
      <alignment horizontal="right"/>
    </xf>
    <xf numFmtId="165" fontId="32" fillId="0" borderId="0" xfId="2" applyNumberFormat="1" applyFont="1" applyBorder="1" applyAlignment="1">
      <alignment horizontal="right"/>
    </xf>
    <xf numFmtId="165" fontId="35" fillId="0" borderId="0" xfId="0" applyNumberFormat="1" applyFont="1"/>
    <xf numFmtId="165" fontId="39" fillId="0" borderId="0" xfId="0" applyNumberFormat="1" applyFont="1" applyAlignment="1">
      <alignment horizontal="right" vertical="center"/>
    </xf>
    <xf numFmtId="165" fontId="39" fillId="0" borderId="11" xfId="0" applyNumberFormat="1" applyFont="1" applyBorder="1" applyAlignment="1">
      <alignment horizontal="right" vertical="center"/>
    </xf>
    <xf numFmtId="0" fontId="32" fillId="0" borderId="0" xfId="0" applyFont="1"/>
    <xf numFmtId="0" fontId="32" fillId="0" borderId="0" xfId="0" applyFont="1" applyAlignment="1">
      <alignment horizontal="center"/>
    </xf>
    <xf numFmtId="0" fontId="32" fillId="0" borderId="0" xfId="0" applyFont="1" applyBorder="1" applyAlignment="1">
      <alignment horizontal="center"/>
    </xf>
    <xf numFmtId="2" fontId="32" fillId="0" borderId="0" xfId="0" applyNumberFormat="1" applyFont="1" applyBorder="1" applyAlignment="1">
      <alignment horizontal="center"/>
    </xf>
    <xf numFmtId="2" fontId="32" fillId="0" borderId="0" xfId="0" applyNumberFormat="1" applyFont="1" applyAlignment="1">
      <alignment horizontal="center" vertical="center"/>
    </xf>
    <xf numFmtId="2" fontId="32" fillId="0" borderId="11" xfId="0" applyNumberFormat="1" applyFont="1" applyBorder="1" applyAlignment="1">
      <alignment horizontal="center" vertical="center"/>
    </xf>
    <xf numFmtId="0" fontId="34" fillId="0" borderId="0" xfId="0" applyFont="1" applyAlignment="1">
      <alignment vertical="center"/>
    </xf>
    <xf numFmtId="165" fontId="34" fillId="0" borderId="0" xfId="0" applyNumberFormat="1" applyFont="1" applyAlignment="1">
      <alignment vertical="center"/>
    </xf>
    <xf numFmtId="0" fontId="36" fillId="0" borderId="0" xfId="0" applyFont="1" applyAlignment="1">
      <alignment vertical="center"/>
    </xf>
    <xf numFmtId="0" fontId="99" fillId="25" borderId="0" xfId="3" applyFont="1" applyFill="1" applyAlignment="1">
      <alignment horizontal="center"/>
    </xf>
    <xf numFmtId="0" fontId="99" fillId="25" borderId="0" xfId="3" applyFont="1" applyFill="1" applyAlignment="1">
      <alignment horizontal="center" vertical="center"/>
    </xf>
    <xf numFmtId="0" fontId="39" fillId="28" borderId="11" xfId="0" applyFont="1" applyFill="1" applyBorder="1" applyAlignment="1">
      <alignment horizontal="center" vertical="center" wrapText="1"/>
    </xf>
    <xf numFmtId="0" fontId="85" fillId="0" borderId="0" xfId="0" applyFont="1" applyFill="1" applyBorder="1" applyAlignment="1">
      <alignment horizontal="left" vertical="center" wrapText="1"/>
    </xf>
    <xf numFmtId="0" fontId="38" fillId="0" borderId="0" xfId="0" applyFont="1" applyAlignment="1">
      <alignment horizontal="left" vertical="top" wrapText="1"/>
    </xf>
    <xf numFmtId="0" fontId="34" fillId="0" borderId="0" xfId="0" applyFont="1" applyAlignment="1">
      <alignment horizontal="center" vertical="center"/>
    </xf>
    <xf numFmtId="0" fontId="39" fillId="29" borderId="17" xfId="0" applyFont="1" applyFill="1" applyBorder="1" applyAlignment="1">
      <alignment horizontal="center" vertical="center"/>
    </xf>
    <xf numFmtId="0" fontId="32" fillId="0" borderId="0" xfId="0" applyFont="1" applyAlignment="1">
      <alignment horizontal="left" vertical="center" wrapText="1"/>
    </xf>
    <xf numFmtId="0" fontId="56" fillId="0" borderId="0" xfId="0" applyFont="1" applyFill="1" applyBorder="1" applyAlignment="1">
      <alignment horizontal="center" vertical="center" wrapText="1"/>
    </xf>
    <xf numFmtId="2" fontId="56" fillId="0" borderId="0" xfId="0" applyNumberFormat="1" applyFont="1" applyFill="1" applyBorder="1" applyAlignment="1">
      <alignment horizontal="center" vertical="center"/>
    </xf>
    <xf numFmtId="0" fontId="29" fillId="0" borderId="0" xfId="0" applyFont="1" applyBorder="1" applyAlignment="1">
      <alignment horizontal="center"/>
    </xf>
    <xf numFmtId="0" fontId="39" fillId="31" borderId="11" xfId="0" applyFont="1" applyFill="1" applyBorder="1" applyAlignment="1">
      <alignment horizontal="center" vertical="center" wrapText="1"/>
    </xf>
    <xf numFmtId="0" fontId="39" fillId="0" borderId="0" xfId="0" applyFont="1" applyFill="1" applyBorder="1" applyAlignment="1">
      <alignment horizontal="left" vertical="center" wrapText="1"/>
    </xf>
    <xf numFmtId="0" fontId="32" fillId="0" borderId="0" xfId="0" applyFont="1" applyAlignment="1"/>
    <xf numFmtId="0" fontId="32" fillId="0" borderId="0" xfId="0" applyFont="1" applyBorder="1" applyAlignment="1">
      <alignment vertical="center"/>
    </xf>
    <xf numFmtId="0" fontId="32" fillId="0" borderId="0" xfId="0" applyFont="1" applyAlignment="1">
      <alignment horizontal="center" vertical="center"/>
    </xf>
    <xf numFmtId="0" fontId="32" fillId="0" borderId="0" xfId="0" applyFont="1" applyBorder="1" applyAlignment="1">
      <alignment horizontal="center" vertical="center"/>
    </xf>
    <xf numFmtId="0" fontId="32" fillId="0" borderId="11" xfId="0" applyFont="1" applyBorder="1" applyAlignment="1">
      <alignment horizontal="center" vertical="center"/>
    </xf>
    <xf numFmtId="0" fontId="39" fillId="34" borderId="17" xfId="0" applyFont="1" applyFill="1" applyBorder="1" applyAlignment="1">
      <alignment horizontal="center" vertical="center" wrapText="1"/>
    </xf>
    <xf numFmtId="0" fontId="39" fillId="34" borderId="18" xfId="0" applyFont="1" applyFill="1" applyBorder="1" applyAlignment="1">
      <alignment horizontal="center" vertical="center"/>
    </xf>
    <xf numFmtId="0" fontId="39" fillId="34" borderId="11" xfId="0" applyFont="1" applyFill="1" applyBorder="1" applyAlignment="1">
      <alignment horizontal="center" vertical="center"/>
    </xf>
    <xf numFmtId="37" fontId="39" fillId="34" borderId="11" xfId="0" applyNumberFormat="1" applyFont="1" applyFill="1" applyBorder="1" applyAlignment="1">
      <alignment horizontal="center" vertical="center" wrapText="1"/>
    </xf>
    <xf numFmtId="0" fontId="39" fillId="0" borderId="0" xfId="0" applyFont="1" applyAlignment="1">
      <alignment horizontal="left" vertical="center"/>
    </xf>
    <xf numFmtId="0" fontId="32" fillId="0" borderId="0" xfId="0" applyFont="1" applyFill="1" applyBorder="1" applyAlignment="1">
      <alignment horizontal="center" vertical="center"/>
    </xf>
    <xf numFmtId="0" fontId="32" fillId="0" borderId="0" xfId="0" applyFont="1" applyAlignment="1">
      <alignment horizontal="center" vertical="center" wrapText="1"/>
    </xf>
    <xf numFmtId="0" fontId="32" fillId="0" borderId="11" xfId="0" applyFont="1" applyBorder="1" applyAlignment="1">
      <alignment horizontal="center" vertical="center" wrapText="1"/>
    </xf>
    <xf numFmtId="165" fontId="32" fillId="0" borderId="11" xfId="2" applyNumberFormat="1" applyFont="1" applyBorder="1" applyAlignment="1">
      <alignment horizontal="right"/>
    </xf>
    <xf numFmtId="0" fontId="32" fillId="0" borderId="0" xfId="0" applyFont="1" applyAlignment="1">
      <alignment horizontal="center" vertical="center" wrapText="1"/>
    </xf>
    <xf numFmtId="0" fontId="32" fillId="0" borderId="11" xfId="0" applyFont="1" applyBorder="1" applyAlignment="1">
      <alignment horizontal="center" vertical="center" wrapText="1"/>
    </xf>
    <xf numFmtId="0" fontId="32" fillId="4" borderId="0" xfId="0" applyFont="1" applyFill="1" applyBorder="1" applyAlignment="1">
      <alignment vertical="center"/>
    </xf>
    <xf numFmtId="0" fontId="55" fillId="4" borderId="0" xfId="0" applyFont="1" applyFill="1" applyBorder="1" applyAlignment="1">
      <alignment vertical="center"/>
    </xf>
    <xf numFmtId="0" fontId="32" fillId="0" borderId="0" xfId="0" applyFont="1" applyFill="1" applyAlignment="1">
      <alignment horizontal="right" vertical="center" wrapText="1"/>
    </xf>
    <xf numFmtId="0" fontId="32" fillId="0" borderId="11" xfId="0" applyFont="1" applyFill="1" applyBorder="1" applyAlignment="1">
      <alignment horizontal="right" vertical="center" wrapText="1"/>
    </xf>
    <xf numFmtId="0" fontId="39" fillId="29" borderId="11" xfId="0" applyFont="1" applyFill="1" applyBorder="1" applyAlignment="1">
      <alignment horizontal="center"/>
    </xf>
    <xf numFmtId="165" fontId="32" fillId="0" borderId="11" xfId="1" applyNumberFormat="1" applyFont="1" applyBorder="1" applyAlignment="1" applyProtection="1">
      <alignment horizontal="center" vertical="center"/>
    </xf>
    <xf numFmtId="165" fontId="32" fillId="0" borderId="11" xfId="1" applyNumberFormat="1" applyFont="1" applyFill="1" applyBorder="1" applyAlignment="1" applyProtection="1">
      <alignment horizontal="center" vertical="center"/>
    </xf>
    <xf numFmtId="0" fontId="29" fillId="0" borderId="0" xfId="0" applyFont="1" applyFill="1" applyAlignment="1">
      <alignment horizontal="center" wrapText="1"/>
    </xf>
    <xf numFmtId="0" fontId="32" fillId="0" borderId="37" xfId="0" applyFont="1" applyBorder="1" applyAlignment="1">
      <alignment horizontal="center" vertical="center"/>
    </xf>
    <xf numFmtId="2" fontId="32" fillId="0" borderId="37" xfId="0" applyNumberFormat="1" applyFont="1" applyBorder="1" applyAlignment="1">
      <alignment horizontal="center" vertical="center"/>
    </xf>
    <xf numFmtId="2" fontId="45" fillId="0" borderId="37" xfId="0" applyNumberFormat="1" applyFont="1" applyBorder="1" applyAlignment="1">
      <alignment horizontal="center" vertical="center"/>
    </xf>
    <xf numFmtId="0" fontId="52" fillId="0" borderId="11" xfId="0" applyFont="1" applyBorder="1" applyAlignment="1">
      <alignment horizontal="center" vertical="center" wrapText="1"/>
    </xf>
    <xf numFmtId="4" fontId="52" fillId="0" borderId="11" xfId="0" applyNumberFormat="1" applyFont="1" applyBorder="1" applyAlignment="1">
      <alignment horizontal="center" vertical="center"/>
    </xf>
    <xf numFmtId="2" fontId="52" fillId="0" borderId="11" xfId="0" applyNumberFormat="1" applyFont="1" applyBorder="1" applyAlignment="1">
      <alignment horizontal="center" vertical="center"/>
    </xf>
    <xf numFmtId="2" fontId="32" fillId="0" borderId="11" xfId="0" applyNumberFormat="1" applyFont="1" applyBorder="1" applyAlignment="1">
      <alignment horizontal="center" vertical="center" wrapText="1"/>
    </xf>
    <xf numFmtId="0" fontId="86" fillId="15" borderId="58" xfId="0" applyFont="1" applyFill="1" applyBorder="1" applyAlignment="1">
      <alignment vertical="center" wrapText="1"/>
    </xf>
    <xf numFmtId="0" fontId="129" fillId="15" borderId="58" xfId="0" applyFont="1" applyFill="1" applyBorder="1" applyAlignment="1">
      <alignment vertical="center" wrapText="1"/>
    </xf>
    <xf numFmtId="0" fontId="86" fillId="51" borderId="56" xfId="0" applyFont="1" applyFill="1" applyBorder="1" applyAlignment="1">
      <alignment horizontal="center" vertical="center" wrapText="1"/>
    </xf>
    <xf numFmtId="0" fontId="86" fillId="51" borderId="58" xfId="0" applyFont="1" applyFill="1" applyBorder="1" applyAlignment="1">
      <alignment horizontal="center" vertical="center" wrapText="1"/>
    </xf>
    <xf numFmtId="0" fontId="53" fillId="11" borderId="82" xfId="0" applyFont="1" applyFill="1" applyBorder="1" applyAlignment="1">
      <alignment vertical="center" wrapText="1"/>
    </xf>
    <xf numFmtId="0" fontId="52" fillId="11" borderId="58" xfId="0" applyFont="1" applyFill="1" applyBorder="1" applyAlignment="1">
      <alignment vertical="center" wrapText="1"/>
    </xf>
    <xf numFmtId="0" fontId="86" fillId="12" borderId="58" xfId="0" applyFont="1" applyFill="1" applyBorder="1" applyAlignment="1">
      <alignment horizontal="center" vertical="center" wrapText="1"/>
    </xf>
    <xf numFmtId="0" fontId="86" fillId="12" borderId="56" xfId="0" applyFont="1" applyFill="1" applyBorder="1" applyAlignment="1">
      <alignment horizontal="center" vertical="center" wrapText="1"/>
    </xf>
    <xf numFmtId="0" fontId="52" fillId="11" borderId="82" xfId="0" applyFont="1" applyFill="1" applyBorder="1" applyAlignment="1">
      <alignment vertical="center" wrapText="1"/>
    </xf>
    <xf numFmtId="0" fontId="55" fillId="11" borderId="14" xfId="0" applyFont="1" applyFill="1" applyBorder="1" applyAlignment="1">
      <alignment vertical="center" wrapText="1"/>
    </xf>
    <xf numFmtId="0" fontId="55" fillId="11" borderId="1" xfId="0" applyFont="1" applyFill="1" applyBorder="1" applyAlignment="1">
      <alignment vertical="center" wrapText="1"/>
    </xf>
    <xf numFmtId="0" fontId="55" fillId="12" borderId="1" xfId="0" applyFont="1" applyFill="1" applyBorder="1" applyAlignment="1">
      <alignment vertical="center" wrapText="1"/>
    </xf>
    <xf numFmtId="0" fontId="55" fillId="12" borderId="1" xfId="0" applyFont="1" applyFill="1" applyBorder="1" applyAlignment="1">
      <alignment horizontal="center" vertical="center" wrapText="1"/>
    </xf>
    <xf numFmtId="0" fontId="55" fillId="0" borderId="14" xfId="0" applyFont="1" applyBorder="1" applyAlignment="1">
      <alignment vertical="center" wrapText="1"/>
    </xf>
    <xf numFmtId="0" fontId="55" fillId="0" borderId="1" xfId="0" applyFont="1" applyBorder="1" applyAlignment="1">
      <alignment vertical="center" wrapText="1"/>
    </xf>
    <xf numFmtId="0" fontId="55" fillId="14" borderId="1" xfId="0" applyFont="1" applyFill="1" applyBorder="1" applyAlignment="1">
      <alignment vertical="center" wrapText="1"/>
    </xf>
    <xf numFmtId="0" fontId="55" fillId="15" borderId="1" xfId="0" applyFont="1" applyFill="1" applyBorder="1" applyAlignment="1">
      <alignment vertical="center" wrapText="1"/>
    </xf>
    <xf numFmtId="0" fontId="55" fillId="0" borderId="14" xfId="0" applyFont="1" applyFill="1" applyBorder="1" applyAlignment="1">
      <alignment vertical="center" wrapText="1"/>
    </xf>
    <xf numFmtId="0" fontId="55" fillId="17" borderId="1" xfId="0" applyFont="1" applyFill="1" applyBorder="1" applyAlignment="1">
      <alignment vertical="center" wrapText="1"/>
    </xf>
    <xf numFmtId="0" fontId="55" fillId="14" borderId="1" xfId="3" applyFont="1" applyFill="1" applyBorder="1" applyAlignment="1">
      <alignment vertical="center" wrapText="1"/>
    </xf>
    <xf numFmtId="0" fontId="55" fillId="0" borderId="0" xfId="3" applyFont="1" applyAlignment="1">
      <alignment vertical="center"/>
    </xf>
    <xf numFmtId="0" fontId="132" fillId="0" borderId="0" xfId="0" applyFont="1" applyAlignment="1">
      <alignment vertical="center"/>
    </xf>
    <xf numFmtId="0" fontId="55" fillId="15" borderId="13" xfId="0" applyFont="1" applyFill="1" applyBorder="1" applyAlignment="1">
      <alignment vertical="center" wrapText="1"/>
    </xf>
    <xf numFmtId="1" fontId="55" fillId="15" borderId="3" xfId="0" applyNumberFormat="1" applyFont="1" applyFill="1" applyBorder="1" applyAlignment="1">
      <alignment vertical="center" wrapText="1"/>
    </xf>
    <xf numFmtId="0" fontId="55" fillId="15" borderId="2" xfId="0" applyFont="1" applyFill="1" applyBorder="1" applyAlignment="1">
      <alignment vertical="center" wrapText="1"/>
    </xf>
    <xf numFmtId="1" fontId="55" fillId="15" borderId="1" xfId="0" applyNumberFormat="1" applyFont="1" applyFill="1" applyBorder="1" applyAlignment="1">
      <alignment vertical="center" wrapText="1"/>
    </xf>
    <xf numFmtId="0" fontId="134" fillId="0" borderId="0" xfId="3" applyFont="1" applyAlignment="1">
      <alignment vertical="center"/>
    </xf>
    <xf numFmtId="0" fontId="134" fillId="0" borderId="14" xfId="3" applyFont="1" applyBorder="1" applyAlignment="1">
      <alignment vertical="center"/>
    </xf>
    <xf numFmtId="0" fontId="52" fillId="11" borderId="0" xfId="0" applyFont="1" applyFill="1" applyAlignment="1">
      <alignment vertical="center" wrapText="1"/>
    </xf>
    <xf numFmtId="0" fontId="52" fillId="11" borderId="0" xfId="0" applyFont="1" applyFill="1"/>
    <xf numFmtId="0" fontId="52" fillId="11" borderId="82" xfId="0" applyFont="1" applyFill="1" applyBorder="1"/>
    <xf numFmtId="0" fontId="135" fillId="0" borderId="0" xfId="3" applyFont="1" applyAlignment="1">
      <alignment vertical="center"/>
    </xf>
    <xf numFmtId="0" fontId="135" fillId="11" borderId="58" xfId="3" applyFont="1" applyFill="1" applyBorder="1" applyAlignment="1">
      <alignment vertical="center" wrapText="1"/>
    </xf>
    <xf numFmtId="0" fontId="52" fillId="11" borderId="82" xfId="0" applyFont="1" applyFill="1" applyBorder="1" applyAlignment="1">
      <alignment vertical="top" wrapText="1"/>
    </xf>
    <xf numFmtId="0" fontId="52" fillId="11" borderId="58" xfId="0" applyFont="1" applyFill="1" applyBorder="1" applyAlignment="1">
      <alignment vertical="top" wrapText="1"/>
    </xf>
    <xf numFmtId="0" fontId="135" fillId="11" borderId="82" xfId="3" applyFont="1" applyFill="1" applyBorder="1" applyAlignment="1">
      <alignment vertical="center" wrapText="1"/>
    </xf>
    <xf numFmtId="0" fontId="86" fillId="13" borderId="58" xfId="0" applyFont="1" applyFill="1" applyBorder="1" applyAlignment="1">
      <alignment horizontal="right" vertical="center" wrapText="1"/>
    </xf>
    <xf numFmtId="0" fontId="86" fillId="52" borderId="58" xfId="0" applyFont="1" applyFill="1" applyBorder="1" applyAlignment="1">
      <alignment horizontal="right" vertical="center" wrapText="1"/>
    </xf>
    <xf numFmtId="0" fontId="52" fillId="11" borderId="0" xfId="0" applyFont="1" applyFill="1" applyBorder="1" applyAlignment="1">
      <alignment vertical="center" wrapText="1"/>
    </xf>
    <xf numFmtId="0" fontId="85" fillId="0" borderId="0" xfId="0" applyFont="1" applyAlignment="1">
      <alignment horizontal="left" vertical="top" wrapText="1"/>
    </xf>
    <xf numFmtId="0" fontId="39" fillId="28" borderId="17" xfId="0" applyFont="1" applyFill="1" applyBorder="1" applyAlignment="1">
      <alignment horizontal="center" vertical="center"/>
    </xf>
    <xf numFmtId="0" fontId="32" fillId="0" borderId="0" xfId="0" applyFont="1" applyBorder="1" applyAlignment="1">
      <alignment horizontal="left" vertical="center" wrapText="1"/>
    </xf>
    <xf numFmtId="0" fontId="39" fillId="31" borderId="17" xfId="0" applyFont="1" applyFill="1" applyBorder="1" applyAlignment="1">
      <alignment horizontal="center" vertical="center" wrapText="1"/>
    </xf>
    <xf numFmtId="0" fontId="32" fillId="0" borderId="11" xfId="0" applyFont="1" applyBorder="1" applyAlignment="1">
      <alignment horizontal="left" vertical="center" wrapText="1"/>
    </xf>
    <xf numFmtId="0" fontId="32" fillId="0" borderId="18" xfId="0" applyFont="1" applyBorder="1" applyAlignment="1">
      <alignment horizontal="left" vertical="center" wrapText="1"/>
    </xf>
    <xf numFmtId="0" fontId="32" fillId="4" borderId="1" xfId="0" applyFont="1" applyFill="1" applyBorder="1" applyAlignment="1">
      <alignment vertical="top" wrapText="1"/>
    </xf>
    <xf numFmtId="0" fontId="39" fillId="28" borderId="17" xfId="0" applyFont="1" applyFill="1" applyBorder="1" applyAlignment="1">
      <alignment horizontal="center" vertical="center"/>
    </xf>
    <xf numFmtId="0" fontId="39" fillId="28" borderId="17" xfId="13" applyFont="1" applyFill="1" applyBorder="1" applyAlignment="1">
      <alignment horizontal="center" vertical="center" wrapText="1"/>
    </xf>
    <xf numFmtId="0" fontId="39" fillId="28" borderId="17" xfId="13" applyFont="1" applyFill="1" applyBorder="1" applyAlignment="1">
      <alignment horizontal="center" vertical="center"/>
    </xf>
    <xf numFmtId="0" fontId="29" fillId="0" borderId="0" xfId="13" applyFont="1"/>
    <xf numFmtId="0" fontId="29" fillId="0" borderId="0" xfId="13" applyFont="1" applyAlignment="1">
      <alignment horizontal="center" vertical="center"/>
    </xf>
    <xf numFmtId="0" fontId="29" fillId="9" borderId="0" xfId="13" applyFont="1" applyFill="1"/>
    <xf numFmtId="165" fontId="29" fillId="9" borderId="0" xfId="0" applyNumberFormat="1" applyFont="1" applyFill="1" applyAlignment="1">
      <alignment horizontal="right"/>
    </xf>
    <xf numFmtId="0" fontId="29" fillId="0" borderId="11" xfId="13" applyFont="1" applyBorder="1"/>
    <xf numFmtId="0" fontId="136" fillId="53" borderId="0" xfId="0" applyFont="1" applyFill="1"/>
    <xf numFmtId="0" fontId="136" fillId="53" borderId="0" xfId="0" applyFont="1" applyFill="1" applyAlignment="1">
      <alignment wrapText="1"/>
    </xf>
    <xf numFmtId="0" fontId="136" fillId="53" borderId="9" xfId="0" applyFont="1" applyFill="1" applyBorder="1" applyAlignment="1">
      <alignment horizontal="center" vertical="center" wrapText="1"/>
    </xf>
    <xf numFmtId="0" fontId="136" fillId="53" borderId="0" xfId="0" applyFont="1" applyFill="1" applyAlignment="1">
      <alignment horizontal="center" vertical="center"/>
    </xf>
    <xf numFmtId="0" fontId="136" fillId="53" borderId="0" xfId="0" applyFont="1" applyFill="1" applyAlignment="1">
      <alignment horizontal="center" vertical="center" wrapText="1"/>
    </xf>
    <xf numFmtId="0" fontId="136" fillId="53" borderId="7" xfId="0" applyFont="1" applyFill="1" applyBorder="1" applyAlignment="1">
      <alignment horizontal="center" vertical="center" wrapText="1"/>
    </xf>
    <xf numFmtId="0" fontId="136" fillId="53" borderId="10" xfId="0" applyFont="1" applyFill="1" applyBorder="1" applyAlignment="1">
      <alignment horizontal="center" vertical="center"/>
    </xf>
    <xf numFmtId="0" fontId="136" fillId="53" borderId="10" xfId="0" applyFont="1" applyFill="1" applyBorder="1" applyAlignment="1">
      <alignment horizontal="center" vertical="center" wrapText="1"/>
    </xf>
    <xf numFmtId="0" fontId="137" fillId="54" borderId="0" xfId="0" applyFont="1" applyFill="1" applyAlignment="1">
      <alignment horizontal="center" vertical="center"/>
    </xf>
    <xf numFmtId="2" fontId="137" fillId="54" borderId="0" xfId="0" applyNumberFormat="1" applyFont="1" applyFill="1" applyAlignment="1">
      <alignment horizontal="center" vertical="center"/>
    </xf>
    <xf numFmtId="0" fontId="4" fillId="4" borderId="0" xfId="0" applyFont="1" applyFill="1" applyAlignment="1">
      <alignment wrapText="1"/>
    </xf>
    <xf numFmtId="1" fontId="137" fillId="54" borderId="0" xfId="0" applyNumberFormat="1" applyFont="1" applyFill="1" applyAlignment="1">
      <alignment horizontal="center" vertical="center"/>
    </xf>
    <xf numFmtId="0" fontId="4" fillId="4" borderId="0" xfId="0" applyFont="1" applyFill="1" applyAlignment="1">
      <alignment vertical="center"/>
    </xf>
    <xf numFmtId="0" fontId="128" fillId="54" borderId="0" xfId="0" applyFont="1" applyFill="1" applyAlignment="1">
      <alignment horizontal="center" vertical="center"/>
    </xf>
    <xf numFmtId="0" fontId="4" fillId="4" borderId="0" xfId="0" applyFont="1" applyFill="1"/>
    <xf numFmtId="0" fontId="137" fillId="21" borderId="0" xfId="0" applyFont="1" applyFill="1" applyAlignment="1">
      <alignment horizontal="center" vertical="center"/>
    </xf>
    <xf numFmtId="2" fontId="137" fillId="21" borderId="0" xfId="0" applyNumberFormat="1" applyFont="1" applyFill="1" applyAlignment="1">
      <alignment horizontal="center" vertical="center"/>
    </xf>
    <xf numFmtId="1" fontId="137" fillId="21" borderId="0" xfId="0" applyNumberFormat="1" applyFont="1" applyFill="1" applyAlignment="1">
      <alignment horizontal="center" vertical="center"/>
    </xf>
    <xf numFmtId="0" fontId="128" fillId="21" borderId="0" xfId="0" applyFont="1" applyFill="1" applyAlignment="1">
      <alignment horizontal="center" vertical="center"/>
    </xf>
    <xf numFmtId="0" fontId="4" fillId="4" borderId="0" xfId="0" applyFont="1" applyFill="1" applyAlignment="1">
      <alignment horizontal="center" vertical="center" wrapText="1"/>
    </xf>
    <xf numFmtId="0" fontId="4" fillId="4" borderId="0" xfId="0" applyFont="1" applyFill="1" applyAlignment="1">
      <alignment horizontal="center" vertical="center"/>
    </xf>
    <xf numFmtId="2" fontId="4" fillId="4" borderId="0" xfId="0" applyNumberFormat="1" applyFont="1" applyFill="1" applyAlignment="1">
      <alignment horizontal="center" vertical="center"/>
    </xf>
    <xf numFmtId="0" fontId="4" fillId="4" borderId="0" xfId="0" applyFont="1" applyFill="1" applyAlignment="1">
      <alignment horizontal="center"/>
    </xf>
    <xf numFmtId="1" fontId="4" fillId="4" borderId="0" xfId="0" applyNumberFormat="1" applyFont="1" applyFill="1" applyAlignment="1">
      <alignment horizontal="center"/>
    </xf>
    <xf numFmtId="2" fontId="4" fillId="4" borderId="0" xfId="0" applyNumberFormat="1" applyFont="1" applyFill="1" applyAlignment="1">
      <alignment horizontal="center"/>
    </xf>
    <xf numFmtId="0" fontId="128" fillId="4" borderId="0" xfId="0" applyFont="1" applyFill="1" applyAlignment="1">
      <alignment horizontal="center"/>
    </xf>
    <xf numFmtId="2" fontId="127" fillId="4" borderId="0" xfId="0" applyNumberFormat="1" applyFont="1" applyFill="1" applyAlignment="1">
      <alignment horizontal="center"/>
    </xf>
    <xf numFmtId="0" fontId="4" fillId="55" borderId="0" xfId="0" applyFont="1" applyFill="1" applyAlignment="1">
      <alignment horizontal="center" vertical="center" wrapText="1"/>
    </xf>
    <xf numFmtId="0" fontId="4" fillId="55" borderId="0" xfId="0" applyFont="1" applyFill="1" applyAlignment="1">
      <alignment horizontal="center" vertical="center"/>
    </xf>
    <xf numFmtId="2" fontId="4" fillId="55" borderId="0" xfId="0" applyNumberFormat="1" applyFont="1" applyFill="1" applyAlignment="1">
      <alignment horizontal="center" vertical="center"/>
    </xf>
    <xf numFmtId="0" fontId="4" fillId="56" borderId="0" xfId="0" applyFont="1" applyFill="1" applyAlignment="1">
      <alignment horizontal="center" vertical="center"/>
    </xf>
    <xf numFmtId="1" fontId="4" fillId="55" borderId="0" xfId="0" applyNumberFormat="1" applyFont="1" applyFill="1" applyAlignment="1">
      <alignment horizontal="center" vertical="center"/>
    </xf>
    <xf numFmtId="0" fontId="128" fillId="55" borderId="0" xfId="0" applyFont="1" applyFill="1" applyAlignment="1">
      <alignment horizontal="center" vertical="center"/>
    </xf>
    <xf numFmtId="0" fontId="4" fillId="57" borderId="0" xfId="0" applyFont="1" applyFill="1" applyAlignment="1">
      <alignment horizontal="center" vertical="center" wrapText="1"/>
    </xf>
    <xf numFmtId="0" fontId="4" fillId="57" borderId="0" xfId="0" applyFont="1" applyFill="1" applyAlignment="1">
      <alignment horizontal="center" vertical="center"/>
    </xf>
    <xf numFmtId="2" fontId="4" fillId="57" borderId="0" xfId="0" applyNumberFormat="1" applyFont="1" applyFill="1" applyAlignment="1">
      <alignment horizontal="center" vertical="center"/>
    </xf>
    <xf numFmtId="1" fontId="4" fillId="57" borderId="0" xfId="0" applyNumberFormat="1" applyFont="1" applyFill="1" applyAlignment="1">
      <alignment horizontal="center" vertical="center"/>
    </xf>
    <xf numFmtId="0" fontId="128" fillId="57" borderId="0" xfId="0" applyFont="1" applyFill="1" applyAlignment="1">
      <alignment horizontal="center" vertical="center"/>
    </xf>
    <xf numFmtId="0" fontId="4" fillId="58" borderId="0" xfId="0" applyFont="1" applyFill="1" applyAlignment="1">
      <alignment horizontal="center" vertical="center"/>
    </xf>
    <xf numFmtId="1" fontId="4" fillId="4" borderId="0" xfId="0" applyNumberFormat="1" applyFont="1" applyFill="1" applyAlignment="1">
      <alignment horizontal="center" vertical="center"/>
    </xf>
    <xf numFmtId="0" fontId="128" fillId="4" borderId="0" xfId="0" applyFont="1" applyFill="1" applyAlignment="1">
      <alignment horizontal="center" vertical="center"/>
    </xf>
    <xf numFmtId="0" fontId="4" fillId="59" borderId="0" xfId="0" applyFont="1" applyFill="1" applyAlignment="1">
      <alignment horizontal="center" vertical="center"/>
    </xf>
    <xf numFmtId="2" fontId="127" fillId="59" borderId="0" xfId="0" applyNumberFormat="1" applyFont="1" applyFill="1" applyAlignment="1">
      <alignment horizontal="center" vertical="center"/>
    </xf>
    <xf numFmtId="0" fontId="127" fillId="59" borderId="0" xfId="0" applyFont="1" applyFill="1" applyAlignment="1">
      <alignment horizontal="center" vertical="center"/>
    </xf>
    <xf numFmtId="0" fontId="127" fillId="4" borderId="0" xfId="0" applyFont="1" applyFill="1" applyAlignment="1">
      <alignment horizontal="center" vertical="center"/>
    </xf>
    <xf numFmtId="0" fontId="128" fillId="59" borderId="0" xfId="0" applyFont="1" applyFill="1" applyAlignment="1">
      <alignment horizontal="center" vertical="center"/>
    </xf>
    <xf numFmtId="2" fontId="4" fillId="59" borderId="0" xfId="0" applyNumberFormat="1" applyFont="1" applyFill="1" applyAlignment="1">
      <alignment horizontal="center"/>
    </xf>
    <xf numFmtId="2" fontId="127" fillId="4" borderId="0" xfId="0" applyNumberFormat="1" applyFont="1" applyFill="1" applyAlignment="1">
      <alignment horizontal="center" vertical="center"/>
    </xf>
    <xf numFmtId="1" fontId="128" fillId="59" borderId="0" xfId="0" applyNumberFormat="1" applyFont="1" applyFill="1" applyAlignment="1">
      <alignment horizontal="center" vertical="center"/>
    </xf>
    <xf numFmtId="0" fontId="4" fillId="60" borderId="0" xfId="0" applyFont="1" applyFill="1" applyAlignment="1">
      <alignment horizontal="center" vertical="center"/>
    </xf>
    <xf numFmtId="2" fontId="127" fillId="60" borderId="0" xfId="0" applyNumberFormat="1" applyFont="1" applyFill="1" applyAlignment="1">
      <alignment horizontal="center" vertical="center"/>
    </xf>
    <xf numFmtId="0" fontId="127" fillId="60" borderId="0" xfId="0" applyFont="1" applyFill="1" applyAlignment="1">
      <alignment horizontal="center" vertical="center"/>
    </xf>
    <xf numFmtId="0" fontId="128" fillId="60" borderId="0" xfId="0" applyFont="1" applyFill="1" applyAlignment="1">
      <alignment horizontal="center" vertical="center"/>
    </xf>
    <xf numFmtId="2" fontId="4" fillId="60" borderId="0" xfId="0" applyNumberFormat="1" applyFont="1" applyFill="1" applyAlignment="1">
      <alignment horizontal="center"/>
    </xf>
    <xf numFmtId="1" fontId="128" fillId="60" borderId="0" xfId="0" applyNumberFormat="1" applyFont="1" applyFill="1" applyAlignment="1">
      <alignment horizontal="center" vertical="center"/>
    </xf>
    <xf numFmtId="0" fontId="3" fillId="4" borderId="0" xfId="0" applyFont="1" applyFill="1" applyAlignment="1">
      <alignment horizontal="center"/>
    </xf>
    <xf numFmtId="0" fontId="4" fillId="61" borderId="0" xfId="0" applyFont="1" applyFill="1" applyAlignment="1">
      <alignment horizontal="center" vertical="center"/>
    </xf>
    <xf numFmtId="2" fontId="4" fillId="61" borderId="0" xfId="0" applyNumberFormat="1" applyFont="1" applyFill="1" applyAlignment="1">
      <alignment horizontal="center" vertical="center"/>
    </xf>
    <xf numFmtId="0" fontId="128" fillId="61" borderId="0" xfId="0" applyFont="1" applyFill="1" applyAlignment="1">
      <alignment horizontal="center" vertical="center"/>
    </xf>
    <xf numFmtId="1" fontId="4" fillId="61" borderId="0" xfId="0" applyNumberFormat="1" applyFont="1" applyFill="1" applyAlignment="1">
      <alignment horizontal="center" vertical="center"/>
    </xf>
    <xf numFmtId="0" fontId="136" fillId="53" borderId="0" xfId="0" applyFont="1" applyFill="1"/>
    <xf numFmtId="0" fontId="136" fillId="53" borderId="0" xfId="0" applyFont="1" applyFill="1" applyAlignment="1">
      <alignment wrapText="1"/>
    </xf>
    <xf numFmtId="0" fontId="136" fillId="53" borderId="9" xfId="0" applyFont="1" applyFill="1" applyBorder="1" applyAlignment="1">
      <alignment horizontal="center" vertical="center" wrapText="1"/>
    </xf>
    <xf numFmtId="0" fontId="136" fillId="53" borderId="0" xfId="0" applyFont="1" applyFill="1" applyAlignment="1">
      <alignment horizontal="center" vertical="center"/>
    </xf>
    <xf numFmtId="0" fontId="136" fillId="53" borderId="0" xfId="0" applyFont="1" applyFill="1" applyAlignment="1">
      <alignment horizontal="center" vertical="center" wrapText="1"/>
    </xf>
    <xf numFmtId="0" fontId="136" fillId="53" borderId="7" xfId="0" applyFont="1" applyFill="1" applyBorder="1" applyAlignment="1">
      <alignment horizontal="center" vertical="center" wrapText="1"/>
    </xf>
    <xf numFmtId="0" fontId="136" fillId="53" borderId="10" xfId="0" applyFont="1" applyFill="1" applyBorder="1" applyAlignment="1">
      <alignment horizontal="center" vertical="center"/>
    </xf>
    <xf numFmtId="0" fontId="136" fillId="53" borderId="10" xfId="0" applyFont="1" applyFill="1" applyBorder="1" applyAlignment="1">
      <alignment horizontal="center" vertical="center" wrapText="1"/>
    </xf>
    <xf numFmtId="0" fontId="4" fillId="4" borderId="0" xfId="0" applyFont="1" applyFill="1" applyAlignment="1">
      <alignment wrapText="1"/>
    </xf>
    <xf numFmtId="0" fontId="4" fillId="4" borderId="0" xfId="0" applyFont="1" applyFill="1" applyAlignment="1">
      <alignment vertical="center"/>
    </xf>
    <xf numFmtId="0" fontId="4" fillId="4" borderId="0" xfId="0" applyFont="1" applyFill="1" applyAlignment="1">
      <alignment horizontal="center"/>
    </xf>
    <xf numFmtId="0" fontId="4" fillId="4" borderId="0" xfId="0" applyFont="1" applyFill="1"/>
    <xf numFmtId="1" fontId="4" fillId="4" borderId="0" xfId="0" applyNumberFormat="1" applyFont="1" applyFill="1" applyAlignment="1">
      <alignment horizontal="center"/>
    </xf>
    <xf numFmtId="0" fontId="128" fillId="4" borderId="0" xfId="0" applyFont="1" applyFill="1" applyAlignment="1">
      <alignment horizontal="center"/>
    </xf>
    <xf numFmtId="0" fontId="137" fillId="22" borderId="0" xfId="0" applyFont="1" applyFill="1" applyAlignment="1">
      <alignment horizontal="center" vertical="center"/>
    </xf>
    <xf numFmtId="2" fontId="137" fillId="22" borderId="0" xfId="0" applyNumberFormat="1" applyFont="1" applyFill="1" applyAlignment="1">
      <alignment horizontal="center" vertical="center"/>
    </xf>
    <xf numFmtId="1" fontId="137" fillId="22" borderId="0" xfId="0" applyNumberFormat="1" applyFont="1" applyFill="1" applyAlignment="1">
      <alignment horizontal="center" vertical="center"/>
    </xf>
    <xf numFmtId="0" fontId="128" fillId="22" borderId="0" xfId="0" applyFont="1" applyFill="1" applyAlignment="1">
      <alignment horizontal="center" vertical="center"/>
    </xf>
    <xf numFmtId="0" fontId="137" fillId="54" borderId="0" xfId="0" applyFont="1" applyFill="1" applyAlignment="1">
      <alignment horizontal="center" vertical="center"/>
    </xf>
    <xf numFmtId="2" fontId="137" fillId="54" borderId="0" xfId="0" applyNumberFormat="1" applyFont="1" applyFill="1" applyAlignment="1">
      <alignment horizontal="center" vertical="center"/>
    </xf>
    <xf numFmtId="1" fontId="137" fillId="54" borderId="0" xfId="0" applyNumberFormat="1" applyFont="1" applyFill="1" applyAlignment="1">
      <alignment horizontal="center" vertical="center"/>
    </xf>
    <xf numFmtId="0" fontId="128" fillId="54" borderId="0" xfId="0" applyFont="1" applyFill="1" applyAlignment="1">
      <alignment horizontal="center" vertical="center"/>
    </xf>
    <xf numFmtId="2" fontId="4" fillId="4" borderId="0" xfId="0" applyNumberFormat="1" applyFont="1" applyFill="1" applyAlignment="1">
      <alignment horizontal="center"/>
    </xf>
    <xf numFmtId="2" fontId="127" fillId="4" borderId="0" xfId="0" applyNumberFormat="1" applyFont="1" applyFill="1" applyAlignment="1">
      <alignment horizontal="center"/>
    </xf>
    <xf numFmtId="0" fontId="4" fillId="63" borderId="0" xfId="0" applyFont="1" applyFill="1" applyAlignment="1">
      <alignment horizontal="center" vertical="center"/>
    </xf>
    <xf numFmtId="1" fontId="4" fillId="63" borderId="0" xfId="0" applyNumberFormat="1" applyFont="1" applyFill="1" applyAlignment="1">
      <alignment horizontal="center" vertical="center"/>
    </xf>
    <xf numFmtId="2" fontId="4" fillId="63" borderId="0" xfId="0" applyNumberFormat="1" applyFont="1" applyFill="1" applyAlignment="1">
      <alignment horizontal="center" vertical="center"/>
    </xf>
    <xf numFmtId="0" fontId="128" fillId="63" borderId="0" xfId="0" applyFont="1" applyFill="1" applyAlignment="1">
      <alignment horizontal="center" vertical="center"/>
    </xf>
    <xf numFmtId="0" fontId="4" fillId="56" borderId="0" xfId="0" applyFont="1" applyFill="1" applyAlignment="1">
      <alignment horizontal="center" vertical="center"/>
    </xf>
    <xf numFmtId="0" fontId="4" fillId="4" borderId="0" xfId="0" applyFont="1" applyFill="1" applyAlignment="1">
      <alignment horizontal="center" vertical="center"/>
    </xf>
    <xf numFmtId="2" fontId="4" fillId="4" borderId="0" xfId="0" applyNumberFormat="1" applyFont="1" applyFill="1" applyAlignment="1">
      <alignment horizontal="center" vertical="center"/>
    </xf>
    <xf numFmtId="0" fontId="4" fillId="4" borderId="0" xfId="0" applyFont="1" applyFill="1" applyAlignment="1">
      <alignment horizontal="center" vertical="center" wrapText="1"/>
    </xf>
    <xf numFmtId="0" fontId="4" fillId="57" borderId="0" xfId="0" applyFont="1" applyFill="1" applyAlignment="1">
      <alignment horizontal="center" vertical="center" wrapText="1"/>
    </xf>
    <xf numFmtId="0" fontId="4" fillId="57" borderId="0" xfId="0" applyFont="1" applyFill="1" applyAlignment="1">
      <alignment horizontal="center" vertical="center"/>
    </xf>
    <xf numFmtId="2" fontId="4" fillId="57" borderId="0" xfId="0" applyNumberFormat="1" applyFont="1" applyFill="1" applyAlignment="1">
      <alignment horizontal="center" vertical="center"/>
    </xf>
    <xf numFmtId="1" fontId="4" fillId="57" borderId="0" xfId="0" applyNumberFormat="1" applyFont="1" applyFill="1" applyAlignment="1">
      <alignment horizontal="center" vertical="center"/>
    </xf>
    <xf numFmtId="0" fontId="128" fillId="57" borderId="0" xfId="0" applyFont="1" applyFill="1" applyAlignment="1">
      <alignment horizontal="center" vertical="center"/>
    </xf>
    <xf numFmtId="0" fontId="4" fillId="58" borderId="0" xfId="0" applyFont="1" applyFill="1" applyAlignment="1">
      <alignment horizontal="center" vertical="center"/>
    </xf>
    <xf numFmtId="0" fontId="4" fillId="59" borderId="0" xfId="0" applyFont="1" applyFill="1" applyAlignment="1">
      <alignment horizontal="center" vertical="center" wrapText="1"/>
    </xf>
    <xf numFmtId="0" fontId="4" fillId="59" borderId="0" xfId="0" applyFont="1" applyFill="1" applyAlignment="1">
      <alignment horizontal="center" vertical="center"/>
    </xf>
    <xf numFmtId="2" fontId="4" fillId="59" borderId="0" xfId="0" applyNumberFormat="1" applyFont="1" applyFill="1" applyAlignment="1">
      <alignment horizontal="center" vertical="center"/>
    </xf>
    <xf numFmtId="1" fontId="4" fillId="59" borderId="0" xfId="0" applyNumberFormat="1" applyFont="1" applyFill="1" applyAlignment="1">
      <alignment horizontal="center" vertical="center" wrapText="1"/>
    </xf>
    <xf numFmtId="2" fontId="4" fillId="59" borderId="0" xfId="0" applyNumberFormat="1" applyFont="1" applyFill="1" applyAlignment="1">
      <alignment horizontal="center" vertical="center" wrapText="1"/>
    </xf>
    <xf numFmtId="0" fontId="128" fillId="59" borderId="0" xfId="0" applyFont="1" applyFill="1" applyAlignment="1">
      <alignment horizontal="center" vertical="center" wrapText="1"/>
    </xf>
    <xf numFmtId="2" fontId="127" fillId="4" borderId="0" xfId="0" applyNumberFormat="1" applyFont="1" applyFill="1" applyAlignment="1">
      <alignment horizontal="center" vertical="center"/>
    </xf>
    <xf numFmtId="2" fontId="127" fillId="4" borderId="0" xfId="0" applyNumberFormat="1" applyFont="1" applyFill="1" applyAlignment="1">
      <alignment horizontal="center" vertical="center" wrapText="1"/>
    </xf>
    <xf numFmtId="0" fontId="127" fillId="4" borderId="0" xfId="0" applyFont="1" applyFill="1" applyAlignment="1">
      <alignment horizontal="center" vertical="center" wrapText="1"/>
    </xf>
    <xf numFmtId="0" fontId="128" fillId="4" borderId="0" xfId="0" applyFont="1" applyFill="1" applyAlignment="1">
      <alignment horizontal="center" vertical="center" wrapText="1"/>
    </xf>
    <xf numFmtId="1" fontId="128" fillId="4" borderId="0" xfId="0" applyNumberFormat="1" applyFont="1" applyFill="1" applyAlignment="1">
      <alignment horizontal="center" vertical="center" wrapText="1"/>
    </xf>
    <xf numFmtId="0" fontId="4" fillId="54" borderId="0" xfId="0" applyFont="1" applyFill="1" applyAlignment="1">
      <alignment horizontal="center" vertical="center" wrapText="1"/>
    </xf>
    <xf numFmtId="0" fontId="4" fillId="54" borderId="0" xfId="0" applyFont="1" applyFill="1" applyAlignment="1">
      <alignment horizontal="center" vertical="center"/>
    </xf>
    <xf numFmtId="2" fontId="127" fillId="54" borderId="0" xfId="0" applyNumberFormat="1" applyFont="1" applyFill="1" applyAlignment="1">
      <alignment horizontal="center" vertical="center"/>
    </xf>
    <xf numFmtId="0" fontId="127" fillId="54" borderId="0" xfId="0" applyFont="1" applyFill="1" applyAlignment="1">
      <alignment horizontal="center" vertical="center"/>
    </xf>
    <xf numFmtId="0" fontId="127" fillId="4" borderId="0" xfId="0" applyFont="1" applyFill="1" applyAlignment="1">
      <alignment horizontal="center" vertical="center"/>
    </xf>
    <xf numFmtId="2" fontId="4" fillId="54" borderId="0" xfId="0" applyNumberFormat="1" applyFont="1" applyFill="1" applyAlignment="1">
      <alignment horizontal="center"/>
    </xf>
    <xf numFmtId="1" fontId="128" fillId="54" borderId="0" xfId="0" applyNumberFormat="1" applyFont="1" applyFill="1" applyAlignment="1">
      <alignment horizontal="center" vertical="center"/>
    </xf>
    <xf numFmtId="2" fontId="127" fillId="54" borderId="0" xfId="0" applyNumberFormat="1" applyFont="1" applyFill="1" applyAlignment="1">
      <alignment horizontal="center" vertical="center" wrapText="1"/>
    </xf>
    <xf numFmtId="0" fontId="3" fillId="4" borderId="0" xfId="0" applyFont="1" applyFill="1" applyAlignment="1">
      <alignment horizontal="center"/>
    </xf>
    <xf numFmtId="2" fontId="4" fillId="4" borderId="0" xfId="0" applyNumberFormat="1" applyFont="1" applyFill="1" applyAlignment="1">
      <alignment horizontal="center" vertical="center" wrapText="1"/>
    </xf>
    <xf numFmtId="0" fontId="4" fillId="62" borderId="0" xfId="0" applyFont="1" applyFill="1" applyAlignment="1">
      <alignment horizontal="center" vertical="center" wrapText="1"/>
    </xf>
    <xf numFmtId="2" fontId="4" fillId="62" borderId="0" xfId="0" applyNumberFormat="1" applyFont="1" applyFill="1" applyAlignment="1">
      <alignment horizontal="center" vertical="center" wrapText="1"/>
    </xf>
    <xf numFmtId="0" fontId="128" fillId="62" borderId="0" xfId="0" applyFont="1" applyFill="1" applyAlignment="1">
      <alignment horizontal="center" vertical="center" wrapText="1"/>
    </xf>
    <xf numFmtId="1" fontId="4" fillId="62" borderId="0" xfId="0" applyNumberFormat="1" applyFont="1" applyFill="1" applyAlignment="1">
      <alignment horizontal="center" vertical="center" wrapText="1"/>
    </xf>
    <xf numFmtId="0" fontId="4" fillId="63" borderId="0" xfId="0" applyFont="1" applyFill="1" applyAlignment="1">
      <alignment horizontal="center" vertical="center" wrapText="1"/>
    </xf>
    <xf numFmtId="0" fontId="32" fillId="0" borderId="18" xfId="0" applyFont="1" applyFill="1" applyBorder="1" applyAlignment="1">
      <alignment horizontal="center" vertical="center" wrapText="1"/>
    </xf>
    <xf numFmtId="0" fontId="32" fillId="0" borderId="0" xfId="0" applyFont="1" applyBorder="1"/>
    <xf numFmtId="0" fontId="32" fillId="0" borderId="0" xfId="0" applyFont="1" applyFill="1" applyBorder="1" applyAlignment="1">
      <alignment horizontal="center" vertical="center"/>
    </xf>
    <xf numFmtId="165" fontId="29" fillId="0" borderId="0" xfId="0" applyNumberFormat="1" applyFont="1" applyFill="1" applyAlignment="1">
      <alignment horizontal="right"/>
    </xf>
    <xf numFmtId="165" fontId="29" fillId="0" borderId="18" xfId="0" applyNumberFormat="1" applyFont="1" applyBorder="1"/>
    <xf numFmtId="165" fontId="29" fillId="0" borderId="18" xfId="0" applyNumberFormat="1" applyFont="1" applyBorder="1" applyAlignment="1">
      <alignment horizontal="right"/>
    </xf>
    <xf numFmtId="0" fontId="39" fillId="24" borderId="18" xfId="7" applyFont="1" applyFill="1" applyBorder="1" applyAlignment="1">
      <alignment horizontal="center" vertical="center" wrapText="1"/>
    </xf>
    <xf numFmtId="0" fontId="39" fillId="24" borderId="11" xfId="7" applyFont="1" applyFill="1" applyBorder="1" applyAlignment="1">
      <alignment horizontal="center" vertical="center" wrapText="1"/>
    </xf>
    <xf numFmtId="0" fontId="29" fillId="0" borderId="0" xfId="0" applyFont="1" applyBorder="1" applyAlignment="1">
      <alignment horizontal="left"/>
    </xf>
    <xf numFmtId="0" fontId="32" fillId="0" borderId="0" xfId="0" applyFont="1" applyAlignment="1">
      <alignment horizontal="left" vertical="center"/>
    </xf>
    <xf numFmtId="0" fontId="29" fillId="0" borderId="0" xfId="0" applyFont="1" applyAlignment="1">
      <alignment horizontal="left" vertical="center" wrapText="1"/>
    </xf>
    <xf numFmtId="0" fontId="31" fillId="0" borderId="0" xfId="0" applyFont="1" applyAlignment="1">
      <alignment horizontal="left" vertical="center" wrapText="1"/>
    </xf>
    <xf numFmtId="0" fontId="32" fillId="0" borderId="0" xfId="0" applyFont="1" applyBorder="1"/>
    <xf numFmtId="0" fontId="32" fillId="0" borderId="0" xfId="0" applyFont="1" applyBorder="1" applyAlignment="1">
      <alignment horizontal="left" vertical="center"/>
    </xf>
    <xf numFmtId="0" fontId="32" fillId="0" borderId="11" xfId="0" applyFont="1" applyBorder="1" applyAlignment="1">
      <alignment horizontal="left" vertical="center"/>
    </xf>
    <xf numFmtId="0" fontId="85" fillId="0" borderId="9" xfId="0" applyFont="1" applyFill="1" applyBorder="1" applyAlignment="1">
      <alignment horizontal="left" vertical="center"/>
    </xf>
    <xf numFmtId="0" fontId="29" fillId="0" borderId="0" xfId="0" applyFont="1" applyBorder="1" applyAlignment="1">
      <alignment horizontal="center"/>
    </xf>
    <xf numFmtId="0" fontId="29" fillId="0" borderId="0" xfId="0" applyFont="1" applyAlignment="1">
      <alignment horizontal="left" vertical="center"/>
    </xf>
    <xf numFmtId="0" fontId="39" fillId="30" borderId="11" xfId="0" applyFont="1" applyFill="1" applyBorder="1" applyAlignment="1">
      <alignment horizontal="center" vertical="center" wrapText="1"/>
    </xf>
    <xf numFmtId="0" fontId="32" fillId="0" borderId="0" xfId="0" applyFont="1" applyBorder="1" applyAlignment="1">
      <alignment horizontal="left"/>
    </xf>
    <xf numFmtId="0" fontId="32" fillId="0" borderId="0" xfId="0" applyFont="1" applyBorder="1" applyAlignment="1">
      <alignment horizontal="center" vertical="center"/>
    </xf>
    <xf numFmtId="0" fontId="32" fillId="0" borderId="11" xfId="0" applyFont="1" applyBorder="1" applyAlignment="1">
      <alignment horizontal="center" vertical="center"/>
    </xf>
    <xf numFmtId="0" fontId="32" fillId="0" borderId="0" xfId="0" applyFont="1" applyAlignment="1">
      <alignment horizontal="left"/>
    </xf>
    <xf numFmtId="0" fontId="32" fillId="0" borderId="11" xfId="0" applyFont="1" applyBorder="1" applyAlignment="1">
      <alignment horizontal="center" vertical="center" wrapText="1"/>
    </xf>
    <xf numFmtId="0" fontId="29" fillId="0" borderId="0" xfId="13" applyFont="1" applyFill="1"/>
    <xf numFmtId="0" fontId="92" fillId="0" borderId="0" xfId="0" applyFont="1" applyAlignment="1">
      <alignment horizontal="center" vertical="center"/>
    </xf>
    <xf numFmtId="0" fontId="94" fillId="0" borderId="2" xfId="7" applyNumberFormat="1" applyFont="1" applyBorder="1" applyAlignment="1">
      <alignment horizontal="justify" vertical="center" wrapText="1"/>
    </xf>
    <xf numFmtId="0" fontId="94" fillId="0" borderId="3" xfId="7" applyNumberFormat="1" applyFont="1" applyBorder="1" applyAlignment="1">
      <alignment horizontal="justify" vertical="center" wrapText="1"/>
    </xf>
    <xf numFmtId="0" fontId="98" fillId="25" borderId="0" xfId="3" applyFont="1" applyFill="1" applyAlignment="1">
      <alignment horizontal="center"/>
    </xf>
    <xf numFmtId="0" fontId="97" fillId="24" borderId="0" xfId="0" applyFont="1" applyFill="1" applyBorder="1" applyAlignment="1">
      <alignment horizontal="center" vertical="center" wrapText="1"/>
    </xf>
    <xf numFmtId="0" fontId="94" fillId="0" borderId="4" xfId="7" applyNumberFormat="1" applyFont="1" applyBorder="1" applyAlignment="1">
      <alignment horizontal="justify" vertical="center" wrapText="1"/>
    </xf>
    <xf numFmtId="0" fontId="85" fillId="24" borderId="5" xfId="0" applyFont="1" applyFill="1" applyBorder="1" applyAlignment="1">
      <alignment horizontal="left" vertical="top" wrapText="1"/>
    </xf>
    <xf numFmtId="0" fontId="39" fillId="24" borderId="17" xfId="0" applyFont="1" applyFill="1" applyBorder="1" applyAlignment="1">
      <alignment horizontal="center" vertical="center" wrapText="1"/>
    </xf>
    <xf numFmtId="0" fontId="39" fillId="24" borderId="18" xfId="0" applyFont="1" applyFill="1" applyBorder="1" applyAlignment="1">
      <alignment horizontal="center" vertical="center" wrapText="1"/>
    </xf>
    <xf numFmtId="0" fontId="39" fillId="24" borderId="11" xfId="0" applyFont="1" applyFill="1" applyBorder="1" applyAlignment="1">
      <alignment horizontal="center" vertical="center" wrapText="1"/>
    </xf>
    <xf numFmtId="0" fontId="85" fillId="24" borderId="6" xfId="0" applyFont="1" applyFill="1" applyBorder="1" applyAlignment="1">
      <alignment horizontal="left" vertical="top"/>
    </xf>
    <xf numFmtId="0" fontId="85" fillId="24" borderId="7" xfId="0" applyFont="1" applyFill="1" applyBorder="1" applyAlignment="1">
      <alignment horizontal="left" vertical="top"/>
    </xf>
    <xf numFmtId="0" fontId="85" fillId="24" borderId="6" xfId="0" applyFont="1" applyFill="1" applyBorder="1" applyAlignment="1">
      <alignment horizontal="left" vertical="top" wrapText="1"/>
    </xf>
    <xf numFmtId="0" fontId="85" fillId="24" borderId="7" xfId="0" applyFont="1" applyFill="1" applyBorder="1" applyAlignment="1">
      <alignment horizontal="left" vertical="top" wrapText="1"/>
    </xf>
    <xf numFmtId="0" fontId="99" fillId="25" borderId="0" xfId="3" applyFont="1" applyFill="1" applyAlignment="1">
      <alignment horizontal="center"/>
    </xf>
    <xf numFmtId="0" fontId="31" fillId="25" borderId="13" xfId="0" applyFont="1" applyFill="1" applyBorder="1" applyAlignment="1">
      <alignment horizontal="left" vertical="top"/>
    </xf>
    <xf numFmtId="0" fontId="31" fillId="25" borderId="14" xfId="0" applyFont="1" applyFill="1" applyBorder="1" applyAlignment="1">
      <alignment horizontal="left" vertical="top"/>
    </xf>
    <xf numFmtId="0" fontId="85" fillId="24" borderId="11" xfId="0" applyFont="1" applyFill="1" applyBorder="1" applyAlignment="1">
      <alignment horizontal="center" vertical="center"/>
    </xf>
    <xf numFmtId="0" fontId="39" fillId="25" borderId="1" xfId="0" applyFont="1" applyFill="1" applyBorder="1" applyAlignment="1">
      <alignment horizontal="left" vertical="top"/>
    </xf>
    <xf numFmtId="0" fontId="39" fillId="25" borderId="14" xfId="0" applyFont="1" applyFill="1" applyBorder="1" applyAlignment="1">
      <alignment horizontal="left" vertical="top"/>
    </xf>
    <xf numFmtId="0" fontId="31" fillId="25" borderId="1" xfId="0" applyFont="1" applyFill="1" applyBorder="1" applyAlignment="1">
      <alignment horizontal="left" vertical="top"/>
    </xf>
    <xf numFmtId="0" fontId="39" fillId="25" borderId="1" xfId="0" applyFont="1" applyFill="1" applyBorder="1" applyAlignment="1">
      <alignment horizontal="left" vertical="top" wrapText="1"/>
    </xf>
    <xf numFmtId="0" fontId="39" fillId="25" borderId="1" xfId="0" applyFont="1" applyFill="1" applyBorder="1" applyAlignment="1">
      <alignment horizontal="left" vertical="center" wrapText="1"/>
    </xf>
    <xf numFmtId="0" fontId="31" fillId="25" borderId="1" xfId="0" applyFont="1" applyFill="1" applyBorder="1" applyAlignment="1">
      <alignment horizontal="left" vertical="top" wrapText="1"/>
    </xf>
    <xf numFmtId="0" fontId="39" fillId="25" borderId="13" xfId="0" applyFont="1" applyFill="1" applyBorder="1" applyAlignment="1">
      <alignment horizontal="left" vertical="top"/>
    </xf>
    <xf numFmtId="0" fontId="39" fillId="25" borderId="15" xfId="0" applyFont="1" applyFill="1" applyBorder="1" applyAlignment="1">
      <alignment horizontal="left" vertical="top"/>
    </xf>
    <xf numFmtId="0" fontId="39" fillId="25" borderId="16" xfId="0" applyFont="1" applyFill="1" applyBorder="1" applyAlignment="1">
      <alignment horizontal="left" vertical="top"/>
    </xf>
    <xf numFmtId="0" fontId="39" fillId="25" borderId="13" xfId="0" applyFont="1" applyFill="1" applyBorder="1" applyAlignment="1">
      <alignment horizontal="left" vertical="top" wrapText="1"/>
    </xf>
    <xf numFmtId="0" fontId="39" fillId="25" borderId="14" xfId="0" applyFont="1" applyFill="1" applyBorder="1" applyAlignment="1">
      <alignment horizontal="left" vertical="top" wrapText="1"/>
    </xf>
    <xf numFmtId="0" fontId="39" fillId="25" borderId="2" xfId="0" applyFont="1" applyFill="1" applyBorder="1" applyAlignment="1">
      <alignment horizontal="center" vertical="top"/>
    </xf>
    <xf numFmtId="0" fontId="39" fillId="25" borderId="3" xfId="0" applyFont="1" applyFill="1" applyBorder="1" applyAlignment="1">
      <alignment horizontal="center" vertical="top"/>
    </xf>
    <xf numFmtId="0" fontId="78" fillId="0" borderId="0" xfId="0" applyFont="1" applyFill="1" applyBorder="1" applyAlignment="1">
      <alignment horizontal="center" vertical="center" wrapText="1"/>
    </xf>
    <xf numFmtId="0" fontId="85" fillId="0" borderId="0" xfId="0" applyFont="1" applyAlignment="1">
      <alignment horizontal="left" vertical="top" wrapText="1"/>
    </xf>
    <xf numFmtId="0" fontId="39" fillId="24" borderId="39" xfId="0" applyFont="1" applyFill="1" applyBorder="1" applyAlignment="1">
      <alignment horizontal="center" vertical="center" wrapText="1"/>
    </xf>
    <xf numFmtId="0" fontId="39" fillId="24" borderId="19" xfId="0" applyFont="1" applyFill="1" applyBorder="1" applyAlignment="1">
      <alignment horizontal="center" vertical="center" wrapText="1"/>
    </xf>
    <xf numFmtId="0" fontId="31" fillId="5" borderId="13" xfId="0" applyFont="1" applyFill="1" applyBorder="1" applyAlignment="1">
      <alignment horizontal="left" vertical="top"/>
    </xf>
    <xf numFmtId="0" fontId="31" fillId="5" borderId="14" xfId="0" applyFont="1" applyFill="1" applyBorder="1" applyAlignment="1">
      <alignment horizontal="left" vertical="top"/>
    </xf>
    <xf numFmtId="0" fontId="39" fillId="3" borderId="1" xfId="0" applyFont="1" applyFill="1" applyBorder="1" applyAlignment="1">
      <alignment horizontal="left" vertical="top"/>
    </xf>
    <xf numFmtId="0" fontId="39" fillId="3" borderId="1" xfId="0" applyFont="1" applyFill="1" applyBorder="1" applyAlignment="1">
      <alignment horizontal="left" vertical="top" wrapText="1"/>
    </xf>
    <xf numFmtId="0" fontId="39" fillId="3" borderId="13" xfId="0" applyFont="1" applyFill="1" applyBorder="1" applyAlignment="1">
      <alignment horizontal="left" vertical="top" wrapText="1"/>
    </xf>
    <xf numFmtId="0" fontId="39" fillId="3" borderId="14" xfId="0" applyFont="1" applyFill="1" applyBorder="1" applyAlignment="1">
      <alignment horizontal="left" vertical="top" wrapText="1"/>
    </xf>
    <xf numFmtId="0" fontId="39" fillId="3" borderId="2" xfId="0" applyFont="1" applyFill="1" applyBorder="1" applyAlignment="1">
      <alignment horizontal="center" vertical="top"/>
    </xf>
    <xf numFmtId="0" fontId="39" fillId="3" borderId="3" xfId="0" applyFont="1" applyFill="1" applyBorder="1" applyAlignment="1">
      <alignment horizontal="center" vertical="top"/>
    </xf>
    <xf numFmtId="0" fontId="31" fillId="3" borderId="1" xfId="0" applyFont="1" applyFill="1" applyBorder="1" applyAlignment="1">
      <alignment horizontal="left" vertical="top"/>
    </xf>
    <xf numFmtId="0" fontId="39" fillId="5" borderId="13" xfId="0" applyFont="1" applyFill="1" applyBorder="1" applyAlignment="1">
      <alignment horizontal="left" vertical="top"/>
    </xf>
    <xf numFmtId="0" fontId="39" fillId="5" borderId="14" xfId="0" applyFont="1" applyFill="1" applyBorder="1" applyAlignment="1">
      <alignment horizontal="left" vertical="top"/>
    </xf>
    <xf numFmtId="0" fontId="39" fillId="3" borderId="15" xfId="0" applyFont="1" applyFill="1" applyBorder="1" applyAlignment="1">
      <alignment horizontal="left" vertical="top"/>
    </xf>
    <xf numFmtId="0" fontId="39" fillId="3" borderId="16" xfId="0" applyFont="1" applyFill="1" applyBorder="1" applyAlignment="1">
      <alignment horizontal="left" vertical="top"/>
    </xf>
    <xf numFmtId="0" fontId="31" fillId="3" borderId="13" xfId="0" applyFont="1" applyFill="1" applyBorder="1" applyAlignment="1">
      <alignment horizontal="left" vertical="top"/>
    </xf>
    <xf numFmtId="0" fontId="31" fillId="3" borderId="14" xfId="0" applyFont="1" applyFill="1" applyBorder="1" applyAlignment="1">
      <alignment horizontal="left" vertical="top"/>
    </xf>
    <xf numFmtId="0" fontId="31" fillId="3" borderId="1" xfId="0" applyFont="1" applyFill="1" applyBorder="1" applyAlignment="1">
      <alignment horizontal="left" vertical="top" wrapText="1"/>
    </xf>
    <xf numFmtId="0" fontId="39" fillId="3" borderId="14" xfId="0" applyFont="1" applyFill="1" applyBorder="1" applyAlignment="1">
      <alignment horizontal="left" vertical="top"/>
    </xf>
    <xf numFmtId="0" fontId="39" fillId="24" borderId="18" xfId="7" applyFont="1" applyFill="1" applyBorder="1" applyAlignment="1">
      <alignment horizontal="center" vertical="center" wrapText="1"/>
    </xf>
    <xf numFmtId="0" fontId="39" fillId="24" borderId="11" xfId="7" applyFont="1" applyFill="1" applyBorder="1" applyAlignment="1">
      <alignment horizontal="center" vertical="center" wrapText="1"/>
    </xf>
    <xf numFmtId="0" fontId="39" fillId="24" borderId="17" xfId="8" applyFont="1" applyFill="1" applyBorder="1" applyAlignment="1">
      <alignment horizontal="center" vertical="center" wrapText="1"/>
    </xf>
    <xf numFmtId="0" fontId="85" fillId="24" borderId="8" xfId="0" applyFont="1" applyFill="1" applyBorder="1" applyAlignment="1">
      <alignment horizontal="left" vertical="top" wrapText="1"/>
    </xf>
    <xf numFmtId="0" fontId="85" fillId="24" borderId="5" xfId="0" applyFont="1" applyFill="1" applyBorder="1" applyAlignment="1">
      <alignment horizontal="left" vertical="center" wrapText="1"/>
    </xf>
    <xf numFmtId="0" fontId="85" fillId="24" borderId="6" xfId="0" applyFont="1" applyFill="1" applyBorder="1" applyAlignment="1">
      <alignment horizontal="left" vertical="center" wrapText="1"/>
    </xf>
    <xf numFmtId="0" fontId="85" fillId="24" borderId="7" xfId="0" applyFont="1" applyFill="1" applyBorder="1" applyAlignment="1">
      <alignment horizontal="left" vertical="center" wrapText="1"/>
    </xf>
    <xf numFmtId="0" fontId="85" fillId="24" borderId="8" xfId="0" applyFont="1" applyFill="1" applyBorder="1" applyAlignment="1">
      <alignment horizontal="left" vertical="center" wrapText="1"/>
    </xf>
    <xf numFmtId="0" fontId="39" fillId="3" borderId="20" xfId="0" applyFont="1" applyFill="1" applyBorder="1" applyAlignment="1">
      <alignment horizontal="left" vertical="top"/>
    </xf>
    <xf numFmtId="0" fontId="39" fillId="3" borderId="21" xfId="0" applyFont="1" applyFill="1" applyBorder="1" applyAlignment="1">
      <alignment horizontal="left" vertical="top"/>
    </xf>
    <xf numFmtId="0" fontId="39" fillId="3" borderId="22" xfId="0" applyFont="1" applyFill="1" applyBorder="1" applyAlignment="1">
      <alignment horizontal="left" vertical="top"/>
    </xf>
    <xf numFmtId="0" fontId="39" fillId="3" borderId="23" xfId="0" applyFont="1" applyFill="1" applyBorder="1" applyAlignment="1">
      <alignment horizontal="left" vertical="top"/>
    </xf>
    <xf numFmtId="0" fontId="32" fillId="0" borderId="2" xfId="0" applyFont="1" applyBorder="1" applyAlignment="1">
      <alignment horizontal="left" vertical="top" wrapText="1"/>
    </xf>
    <xf numFmtId="0" fontId="32" fillId="0" borderId="4" xfId="0" applyFont="1" applyBorder="1" applyAlignment="1">
      <alignment horizontal="left" vertical="top" wrapText="1"/>
    </xf>
    <xf numFmtId="0" fontId="32" fillId="0" borderId="3" xfId="0" applyFont="1" applyBorder="1" applyAlignment="1">
      <alignment horizontal="left" vertical="top" wrapText="1"/>
    </xf>
    <xf numFmtId="0" fontId="39" fillId="3" borderId="1" xfId="0" applyFont="1" applyFill="1" applyBorder="1" applyAlignment="1">
      <alignment horizontal="left" vertical="center" wrapText="1"/>
    </xf>
    <xf numFmtId="0" fontId="80" fillId="6" borderId="0" xfId="0" applyFont="1" applyFill="1" applyAlignment="1">
      <alignment horizontal="center" vertical="center" wrapText="1"/>
    </xf>
    <xf numFmtId="0" fontId="85" fillId="24" borderId="27" xfId="0" applyFont="1" applyFill="1" applyBorder="1" applyAlignment="1">
      <alignment horizontal="left" vertical="top" wrapText="1"/>
    </xf>
    <xf numFmtId="0" fontId="85" fillId="24" borderId="10" xfId="0" applyFont="1" applyFill="1" applyBorder="1" applyAlignment="1">
      <alignment horizontal="left" vertical="top" wrapText="1"/>
    </xf>
    <xf numFmtId="0" fontId="107" fillId="24" borderId="7" xfId="0" applyFont="1" applyFill="1" applyBorder="1" applyAlignment="1">
      <alignment horizontal="left" vertical="top" wrapText="1"/>
    </xf>
    <xf numFmtId="0" fontId="107" fillId="24" borderId="10" xfId="0" applyFont="1" applyFill="1" applyBorder="1" applyAlignment="1">
      <alignment horizontal="left" vertical="top" wrapText="1"/>
    </xf>
    <xf numFmtId="168" fontId="32" fillId="0" borderId="0" xfId="0" applyNumberFormat="1" applyFont="1" applyFill="1" applyBorder="1" applyAlignment="1">
      <alignment horizontal="left" wrapText="1"/>
    </xf>
    <xf numFmtId="168" fontId="32" fillId="0" borderId="0" xfId="0" applyNumberFormat="1" applyFont="1" applyFill="1" applyBorder="1" applyAlignment="1">
      <alignment horizontal="left" vertical="center" wrapText="1"/>
    </xf>
    <xf numFmtId="0" fontId="29" fillId="0" borderId="0" xfId="0" applyFont="1" applyBorder="1" applyAlignment="1">
      <alignment horizontal="left"/>
    </xf>
    <xf numFmtId="168" fontId="32" fillId="0" borderId="18" xfId="0" applyNumberFormat="1" applyFont="1" applyFill="1" applyBorder="1" applyAlignment="1">
      <alignment horizontal="left" vertical="center" wrapText="1"/>
    </xf>
    <xf numFmtId="0" fontId="107" fillId="24" borderId="5" xfId="0" applyFont="1" applyFill="1" applyBorder="1" applyAlignment="1">
      <alignment horizontal="left" vertical="top" wrapText="1"/>
    </xf>
    <xf numFmtId="0" fontId="29" fillId="0" borderId="2" xfId="0" applyFont="1" applyBorder="1" applyAlignment="1">
      <alignment horizontal="left" vertical="top" wrapText="1"/>
    </xf>
    <xf numFmtId="0" fontId="29" fillId="0" borderId="3" xfId="0" applyFont="1" applyBorder="1" applyAlignment="1">
      <alignment horizontal="left" vertical="top" wrapText="1"/>
    </xf>
    <xf numFmtId="0" fontId="39" fillId="3" borderId="13" xfId="0" applyFont="1" applyFill="1" applyBorder="1" applyAlignment="1">
      <alignment horizontal="left" vertical="top"/>
    </xf>
    <xf numFmtId="0" fontId="39" fillId="24" borderId="17" xfId="0" applyFont="1" applyFill="1" applyBorder="1" applyAlignment="1">
      <alignment horizontal="center"/>
    </xf>
    <xf numFmtId="170" fontId="29" fillId="0" borderId="0" xfId="0" applyNumberFormat="1" applyFont="1" applyAlignment="1">
      <alignment horizontal="left"/>
    </xf>
    <xf numFmtId="0" fontId="29" fillId="0" borderId="0" xfId="0" applyFont="1" applyAlignment="1">
      <alignment horizontal="left"/>
    </xf>
    <xf numFmtId="0" fontId="29" fillId="0" borderId="0" xfId="0" applyFont="1" applyAlignment="1">
      <alignment horizontal="left" wrapText="1"/>
    </xf>
    <xf numFmtId="0" fontId="74" fillId="0" borderId="0" xfId="0" applyFont="1" applyAlignment="1">
      <alignment horizontal="left" vertical="center" wrapText="1"/>
    </xf>
    <xf numFmtId="170" fontId="29" fillId="0" borderId="0" xfId="0" applyNumberFormat="1" applyFont="1" applyBorder="1" applyAlignment="1">
      <alignment horizontal="left"/>
    </xf>
    <xf numFmtId="0" fontId="74" fillId="0" borderId="18" xfId="0" applyFont="1" applyBorder="1" applyAlignment="1">
      <alignment horizontal="left" vertical="center" wrapText="1"/>
    </xf>
    <xf numFmtId="0" fontId="43" fillId="25" borderId="0" xfId="3" applyFont="1" applyFill="1" applyAlignment="1">
      <alignment horizontal="center" vertical="center"/>
    </xf>
    <xf numFmtId="0" fontId="126" fillId="0" borderId="0" xfId="0" applyFont="1" applyAlignment="1">
      <alignment horizontal="center"/>
    </xf>
    <xf numFmtId="0" fontId="38" fillId="0" borderId="1" xfId="0" applyFont="1" applyBorder="1" applyAlignment="1">
      <alignment horizontal="center" vertical="center" wrapText="1"/>
    </xf>
    <xf numFmtId="0" fontId="85" fillId="24" borderId="6" xfId="0" applyFont="1" applyFill="1" applyBorder="1" applyAlignment="1">
      <alignment vertical="top" wrapText="1"/>
    </xf>
    <xf numFmtId="0" fontId="85" fillId="24" borderId="7" xfId="0" applyFont="1" applyFill="1" applyBorder="1" applyAlignment="1">
      <alignment vertical="top" wrapText="1"/>
    </xf>
    <xf numFmtId="0" fontId="109" fillId="24" borderId="7" xfId="0" applyFont="1" applyFill="1" applyBorder="1" applyAlignment="1">
      <alignment vertical="top" wrapText="1"/>
    </xf>
    <xf numFmtId="0" fontId="39" fillId="24" borderId="18" xfId="0" applyFont="1" applyFill="1" applyBorder="1" applyAlignment="1">
      <alignment horizontal="center" vertical="center"/>
    </xf>
    <xf numFmtId="0" fontId="39" fillId="24" borderId="0" xfId="0" applyFont="1" applyFill="1" applyBorder="1" applyAlignment="1">
      <alignment horizontal="center" vertical="center"/>
    </xf>
    <xf numFmtId="0" fontId="39" fillId="24" borderId="11" xfId="0" applyFont="1" applyFill="1" applyBorder="1" applyAlignment="1">
      <alignment horizontal="center" vertical="center"/>
    </xf>
    <xf numFmtId="0" fontId="39" fillId="24" borderId="0" xfId="0" applyFont="1" applyFill="1" applyBorder="1" applyAlignment="1">
      <alignment horizontal="center" vertical="center" wrapText="1"/>
    </xf>
    <xf numFmtId="0" fontId="85" fillId="25" borderId="0" xfId="0" applyFont="1" applyFill="1" applyAlignment="1">
      <alignment horizontal="center" vertical="center" wrapText="1"/>
    </xf>
    <xf numFmtId="0" fontId="85" fillId="24" borderId="6" xfId="0" applyFont="1" applyFill="1" applyBorder="1" applyAlignment="1">
      <alignment vertical="center" wrapText="1"/>
    </xf>
    <xf numFmtId="0" fontId="85" fillId="24" borderId="7" xfId="0" applyFont="1" applyFill="1" applyBorder="1" applyAlignment="1">
      <alignment vertical="center" wrapText="1"/>
    </xf>
    <xf numFmtId="0" fontId="109" fillId="24" borderId="7" xfId="0" applyFont="1" applyFill="1" applyBorder="1" applyAlignment="1">
      <alignment horizontal="left" vertical="top" wrapText="1"/>
    </xf>
    <xf numFmtId="0" fontId="97" fillId="27" borderId="0" xfId="0" applyFont="1" applyFill="1" applyAlignment="1">
      <alignment horizontal="center" vertical="center" wrapText="1"/>
    </xf>
    <xf numFmtId="0" fontId="85" fillId="27" borderId="5" xfId="0" applyFont="1" applyFill="1" applyBorder="1" applyAlignment="1">
      <alignment horizontal="left" vertical="top"/>
    </xf>
    <xf numFmtId="0" fontId="85" fillId="27" borderId="5" xfId="0" applyFont="1" applyFill="1" applyBorder="1" applyAlignment="1">
      <alignment horizontal="left" vertical="top" wrapText="1"/>
    </xf>
    <xf numFmtId="0" fontId="31" fillId="5" borderId="18" xfId="0" applyFont="1" applyFill="1" applyBorder="1" applyAlignment="1">
      <alignment horizontal="left" vertical="top"/>
    </xf>
    <xf numFmtId="0" fontId="31" fillId="5" borderId="16" xfId="0" applyFont="1" applyFill="1" applyBorder="1" applyAlignment="1">
      <alignment horizontal="left" vertical="top"/>
    </xf>
    <xf numFmtId="0" fontId="31" fillId="5" borderId="0" xfId="0" applyFont="1" applyFill="1" applyBorder="1" applyAlignment="1">
      <alignment horizontal="left" vertical="top"/>
    </xf>
    <xf numFmtId="0" fontId="31" fillId="5" borderId="21" xfId="0" applyFont="1" applyFill="1" applyBorder="1" applyAlignment="1">
      <alignment horizontal="left" vertical="top"/>
    </xf>
    <xf numFmtId="0" fontId="85" fillId="27" borderId="11" xfId="0" applyFont="1" applyFill="1" applyBorder="1" applyAlignment="1">
      <alignment horizontal="center" vertical="center"/>
    </xf>
    <xf numFmtId="0" fontId="85" fillId="27" borderId="6" xfId="0" applyFont="1" applyFill="1" applyBorder="1" applyAlignment="1">
      <alignment horizontal="left" vertical="top" wrapText="1"/>
    </xf>
    <xf numFmtId="0" fontId="85" fillId="27" borderId="7" xfId="0" applyFont="1" applyFill="1" applyBorder="1" applyAlignment="1">
      <alignment horizontal="left" vertical="top" wrapText="1"/>
    </xf>
    <xf numFmtId="0" fontId="85" fillId="27" borderId="8" xfId="0" applyFont="1" applyFill="1" applyBorder="1" applyAlignment="1">
      <alignment horizontal="left" vertical="top" wrapText="1"/>
    </xf>
    <xf numFmtId="0" fontId="39" fillId="27" borderId="18" xfId="0" applyFont="1" applyFill="1" applyBorder="1" applyAlignment="1">
      <alignment vertical="center" wrapText="1"/>
    </xf>
    <xf numFmtId="0" fontId="39" fillId="27" borderId="11" xfId="0" applyFont="1" applyFill="1" applyBorder="1" applyAlignment="1">
      <alignment vertical="center" wrapText="1"/>
    </xf>
    <xf numFmtId="0" fontId="39" fillId="27" borderId="18" xfId="0" applyFont="1" applyFill="1" applyBorder="1" applyAlignment="1">
      <alignment horizontal="center" vertical="center" wrapText="1"/>
    </xf>
    <xf numFmtId="0" fontId="39" fillId="27" borderId="11" xfId="0" applyFont="1" applyFill="1" applyBorder="1" applyAlignment="1">
      <alignment horizontal="center" vertical="center" wrapText="1"/>
    </xf>
    <xf numFmtId="0" fontId="85" fillId="27" borderId="6" xfId="0" applyFont="1" applyFill="1" applyBorder="1" applyAlignment="1">
      <alignment horizontal="left" vertical="top"/>
    </xf>
    <xf numFmtId="0" fontId="85" fillId="27" borderId="7" xfId="0" applyFont="1" applyFill="1" applyBorder="1" applyAlignment="1">
      <alignment horizontal="left" vertical="top"/>
    </xf>
    <xf numFmtId="0" fontId="85" fillId="27" borderId="8" xfId="0" applyFont="1" applyFill="1" applyBorder="1" applyAlignment="1">
      <alignment horizontal="left" vertical="top"/>
    </xf>
    <xf numFmtId="0" fontId="43" fillId="25" borderId="0" xfId="3" applyFont="1" applyFill="1" applyAlignment="1">
      <alignment horizontal="center"/>
    </xf>
    <xf numFmtId="0" fontId="32" fillId="0" borderId="0" xfId="0" applyFont="1" applyFill="1" applyBorder="1" applyAlignment="1">
      <alignment horizontal="left" vertical="center" wrapText="1"/>
    </xf>
    <xf numFmtId="0" fontId="39" fillId="0" borderId="18" xfId="0" applyFont="1" applyFill="1" applyBorder="1" applyAlignment="1">
      <alignment horizontal="center" vertical="center" wrapText="1"/>
    </xf>
    <xf numFmtId="0" fontId="32" fillId="0" borderId="11" xfId="0" applyFont="1" applyFill="1" applyBorder="1" applyAlignment="1">
      <alignment horizontal="left" vertical="center" wrapText="1"/>
    </xf>
    <xf numFmtId="0" fontId="39" fillId="0" borderId="18" xfId="0" applyFont="1" applyFill="1" applyBorder="1" applyAlignment="1">
      <alignment horizontal="left" vertical="center" wrapText="1"/>
    </xf>
    <xf numFmtId="0" fontId="32" fillId="0" borderId="0" xfId="0" quotePrefix="1" applyFont="1" applyFill="1" applyBorder="1" applyAlignment="1">
      <alignment horizontal="left" vertical="center" wrapText="1"/>
    </xf>
    <xf numFmtId="17" fontId="32" fillId="0" borderId="0" xfId="0" quotePrefix="1" applyNumberFormat="1" applyFont="1" applyFill="1" applyBorder="1" applyAlignment="1">
      <alignment horizontal="left" vertical="center" wrapText="1"/>
    </xf>
    <xf numFmtId="0" fontId="29" fillId="0" borderId="18" xfId="0" applyFont="1" applyBorder="1" applyAlignment="1">
      <alignment horizontal="left" vertical="center" wrapText="1"/>
    </xf>
    <xf numFmtId="0" fontId="39" fillId="27" borderId="6" xfId="0" applyFont="1" applyFill="1" applyBorder="1" applyAlignment="1">
      <alignment horizontal="left" vertical="top"/>
    </xf>
    <xf numFmtId="0" fontId="39" fillId="27" borderId="7" xfId="0" applyFont="1" applyFill="1" applyBorder="1" applyAlignment="1">
      <alignment horizontal="left" vertical="top"/>
    </xf>
    <xf numFmtId="0" fontId="39" fillId="27" borderId="8" xfId="0" applyFont="1" applyFill="1" applyBorder="1" applyAlignment="1">
      <alignment horizontal="left" vertical="top"/>
    </xf>
    <xf numFmtId="0" fontId="39" fillId="27" borderId="6" xfId="0" applyFont="1" applyFill="1" applyBorder="1" applyAlignment="1">
      <alignment horizontal="left" vertical="top" wrapText="1"/>
    </xf>
    <xf numFmtId="0" fontId="39" fillId="27" borderId="7" xfId="0" applyFont="1" applyFill="1" applyBorder="1" applyAlignment="1">
      <alignment horizontal="left" vertical="top" wrapText="1"/>
    </xf>
    <xf numFmtId="0" fontId="39" fillId="27" borderId="8" xfId="0" applyFont="1" applyFill="1" applyBorder="1" applyAlignment="1">
      <alignment horizontal="left" vertical="top" wrapText="1"/>
    </xf>
    <xf numFmtId="0" fontId="39" fillId="27" borderId="18" xfId="0" applyFont="1" applyFill="1" applyBorder="1" applyAlignment="1">
      <alignment horizontal="center" vertical="center"/>
    </xf>
    <xf numFmtId="0" fontId="39" fillId="27" borderId="0" xfId="0" applyFont="1" applyFill="1" applyBorder="1" applyAlignment="1">
      <alignment horizontal="center" vertical="center"/>
    </xf>
    <xf numFmtId="0" fontId="39" fillId="27" borderId="11" xfId="0" applyFont="1" applyFill="1" applyBorder="1" applyAlignment="1">
      <alignment horizontal="center" vertical="center"/>
    </xf>
    <xf numFmtId="0" fontId="39" fillId="0" borderId="0" xfId="0" applyFont="1" applyFill="1" applyBorder="1" applyAlignment="1">
      <alignment horizontal="center" vertical="center" wrapText="1"/>
    </xf>
    <xf numFmtId="0" fontId="39" fillId="27" borderId="5" xfId="0" applyFont="1" applyFill="1" applyBorder="1" applyAlignment="1">
      <alignment horizontal="left" vertical="top"/>
    </xf>
    <xf numFmtId="0" fontId="39" fillId="27" borderId="17" xfId="0" applyFont="1" applyFill="1" applyBorder="1" applyAlignment="1">
      <alignment horizontal="center" vertical="center" wrapText="1"/>
    </xf>
    <xf numFmtId="0" fontId="109" fillId="27" borderId="5" xfId="0" applyFont="1" applyFill="1" applyBorder="1" applyAlignment="1">
      <alignment horizontal="left" vertical="top" wrapText="1"/>
    </xf>
    <xf numFmtId="0" fontId="39" fillId="0" borderId="18" xfId="0" applyFont="1" applyBorder="1" applyAlignment="1">
      <alignment horizontal="center" vertical="center"/>
    </xf>
    <xf numFmtId="0" fontId="85" fillId="27" borderId="5" xfId="0" applyFont="1" applyFill="1" applyBorder="1" applyAlignment="1">
      <alignment horizontal="left" vertical="center"/>
    </xf>
    <xf numFmtId="0" fontId="85" fillId="27" borderId="5" xfId="0" applyFont="1" applyFill="1" applyBorder="1" applyAlignment="1">
      <alignment horizontal="left"/>
    </xf>
    <xf numFmtId="0" fontId="85" fillId="27" borderId="5" xfId="0" applyFont="1" applyFill="1" applyBorder="1" applyAlignment="1">
      <alignment horizontal="left" vertical="center" wrapText="1"/>
    </xf>
    <xf numFmtId="0" fontId="32" fillId="4" borderId="18" xfId="11" applyFont="1" applyFill="1" applyBorder="1" applyAlignment="1">
      <alignment horizontal="left" vertical="center" wrapText="1"/>
    </xf>
    <xf numFmtId="0" fontId="109" fillId="27" borderId="7" xfId="0" applyFont="1" applyFill="1" applyBorder="1" applyAlignment="1">
      <alignment horizontal="left" vertical="top" wrapText="1"/>
    </xf>
    <xf numFmtId="0" fontId="39" fillId="27" borderId="39" xfId="0" applyFont="1" applyFill="1" applyBorder="1" applyAlignment="1">
      <alignment horizontal="center" vertical="center" wrapText="1"/>
    </xf>
    <xf numFmtId="0" fontId="39" fillId="27" borderId="7" xfId="0" applyFont="1" applyFill="1" applyBorder="1" applyAlignment="1">
      <alignment horizontal="center" vertical="center" wrapText="1"/>
    </xf>
    <xf numFmtId="0" fontId="39" fillId="27" borderId="19" xfId="0" applyFont="1" applyFill="1" applyBorder="1" applyAlignment="1">
      <alignment horizontal="center" vertical="center" wrapText="1"/>
    </xf>
    <xf numFmtId="0" fontId="39" fillId="27" borderId="17" xfId="0" applyFont="1" applyFill="1" applyBorder="1" applyAlignment="1">
      <alignment horizontal="center" vertical="center"/>
    </xf>
    <xf numFmtId="0" fontId="39" fillId="27" borderId="10" xfId="0" applyFont="1" applyFill="1" applyBorder="1" applyAlignment="1">
      <alignment horizontal="center" vertical="center"/>
    </xf>
    <xf numFmtId="0" fontId="39" fillId="27" borderId="19" xfId="0" applyFont="1" applyFill="1" applyBorder="1" applyAlignment="1">
      <alignment horizontal="center" vertical="center"/>
    </xf>
    <xf numFmtId="0" fontId="39" fillId="27" borderId="10" xfId="0" applyFont="1" applyFill="1" applyBorder="1" applyAlignment="1">
      <alignment horizontal="center" vertical="center" wrapText="1"/>
    </xf>
    <xf numFmtId="0" fontId="32" fillId="4" borderId="2" xfId="0" applyFont="1" applyFill="1" applyBorder="1" applyAlignment="1">
      <alignment horizontal="left" vertical="top" wrapText="1"/>
    </xf>
    <xf numFmtId="0" fontId="32" fillId="4" borderId="3" xfId="0" applyFont="1" applyFill="1" applyBorder="1" applyAlignment="1">
      <alignment horizontal="left" vertical="top" wrapText="1"/>
    </xf>
    <xf numFmtId="0" fontId="50" fillId="0" borderId="1" xfId="0" applyFont="1" applyBorder="1" applyAlignment="1">
      <alignment horizontal="center" vertical="center" wrapText="1"/>
    </xf>
    <xf numFmtId="0" fontId="99" fillId="25" borderId="0" xfId="3" applyFont="1" applyFill="1" applyAlignment="1">
      <alignment horizontal="center" vertical="center"/>
    </xf>
    <xf numFmtId="0" fontId="97" fillId="28" borderId="0" xfId="0" applyFont="1" applyFill="1" applyAlignment="1">
      <alignment horizontal="center" vertical="center" wrapText="1"/>
    </xf>
    <xf numFmtId="0" fontId="29" fillId="0" borderId="0" xfId="13" applyFont="1" applyAlignment="1">
      <alignment horizontal="center" vertical="center"/>
    </xf>
    <xf numFmtId="0" fontId="29" fillId="0" borderId="11" xfId="13" applyFont="1" applyBorder="1" applyAlignment="1">
      <alignment horizontal="center" vertical="center"/>
    </xf>
    <xf numFmtId="0" fontId="29" fillId="0" borderId="18" xfId="13" applyFont="1" applyBorder="1" applyAlignment="1">
      <alignment horizontal="center" vertical="center"/>
    </xf>
    <xf numFmtId="0" fontId="29" fillId="0" borderId="0" xfId="13" applyFont="1" applyAlignment="1">
      <alignment horizontal="center" vertical="center" wrapText="1"/>
    </xf>
    <xf numFmtId="0" fontId="85" fillId="28" borderId="5" xfId="0" applyFont="1" applyFill="1" applyBorder="1" applyAlignment="1">
      <alignment horizontal="left" vertical="top" wrapText="1"/>
    </xf>
    <xf numFmtId="0" fontId="109" fillId="28" borderId="5" xfId="0" applyFont="1" applyFill="1" applyBorder="1" applyAlignment="1">
      <alignment horizontal="left" vertical="top" wrapText="1"/>
    </xf>
    <xf numFmtId="0" fontId="39" fillId="28" borderId="18" xfId="0" applyFont="1" applyFill="1" applyBorder="1" applyAlignment="1">
      <alignment horizontal="left" vertical="center" wrapText="1"/>
    </xf>
    <xf numFmtId="0" fontId="39" fillId="28" borderId="11" xfId="0" applyFont="1" applyFill="1" applyBorder="1" applyAlignment="1">
      <alignment horizontal="left" vertical="center" wrapText="1"/>
    </xf>
    <xf numFmtId="0" fontId="39" fillId="28" borderId="18" xfId="0" applyFont="1" applyFill="1" applyBorder="1" applyAlignment="1">
      <alignment horizontal="center" vertical="center" wrapText="1"/>
    </xf>
    <xf numFmtId="0" fontId="39" fillId="28" borderId="11" xfId="0" applyFont="1" applyFill="1" applyBorder="1" applyAlignment="1">
      <alignment horizontal="center" vertical="center" wrapText="1"/>
    </xf>
    <xf numFmtId="0" fontId="39" fillId="28" borderId="17" xfId="0" applyFont="1" applyFill="1" applyBorder="1" applyAlignment="1">
      <alignment horizontal="center" vertical="center"/>
    </xf>
    <xf numFmtId="0" fontId="39" fillId="28" borderId="17" xfId="0" applyFont="1" applyFill="1" applyBorder="1" applyAlignment="1">
      <alignment horizontal="center" vertical="center" wrapText="1"/>
    </xf>
    <xf numFmtId="0" fontId="29" fillId="5" borderId="13" xfId="0" applyFont="1" applyFill="1" applyBorder="1" applyAlignment="1">
      <alignment horizontal="left" vertical="top"/>
    </xf>
    <xf numFmtId="0" fontId="29" fillId="5" borderId="14" xfId="0" applyFont="1" applyFill="1" applyBorder="1" applyAlignment="1">
      <alignment horizontal="left" vertical="top"/>
    </xf>
    <xf numFmtId="0" fontId="85" fillId="28" borderId="13" xfId="0" applyFont="1" applyFill="1" applyBorder="1" applyAlignment="1">
      <alignment horizontal="center" vertical="center"/>
    </xf>
    <xf numFmtId="0" fontId="85" fillId="28" borderId="17" xfId="0" applyFont="1" applyFill="1" applyBorder="1" applyAlignment="1">
      <alignment horizontal="center" vertical="center"/>
    </xf>
    <xf numFmtId="0" fontId="85" fillId="28" borderId="14" xfId="0" applyFont="1" applyFill="1" applyBorder="1" applyAlignment="1">
      <alignment horizontal="center" vertical="center"/>
    </xf>
    <xf numFmtId="0" fontId="32" fillId="3" borderId="1" xfId="0" applyFont="1" applyFill="1" applyBorder="1" applyAlignment="1">
      <alignment horizontal="left" vertical="top"/>
    </xf>
    <xf numFmtId="0" fontId="32" fillId="3" borderId="1" xfId="0" applyFont="1" applyFill="1" applyBorder="1" applyAlignment="1">
      <alignment horizontal="left" vertical="top" wrapText="1"/>
    </xf>
    <xf numFmtId="0" fontId="32" fillId="3" borderId="13" xfId="0" applyFont="1" applyFill="1" applyBorder="1" applyAlignment="1">
      <alignment horizontal="left" vertical="top" wrapText="1"/>
    </xf>
    <xf numFmtId="0" fontId="32" fillId="3" borderId="14" xfId="0" applyFont="1" applyFill="1" applyBorder="1" applyAlignment="1">
      <alignment horizontal="left" vertical="top" wrapText="1"/>
    </xf>
    <xf numFmtId="0" fontId="32" fillId="3" borderId="2" xfId="0" applyFont="1" applyFill="1" applyBorder="1" applyAlignment="1">
      <alignment horizontal="center" vertical="top"/>
    </xf>
    <xf numFmtId="0" fontId="32" fillId="3" borderId="3" xfId="0" applyFont="1" applyFill="1" applyBorder="1" applyAlignment="1">
      <alignment horizontal="center" vertical="top"/>
    </xf>
    <xf numFmtId="0" fontId="29" fillId="3" borderId="1" xfId="0" applyFont="1" applyFill="1" applyBorder="1" applyAlignment="1">
      <alignment horizontal="left" vertical="top"/>
    </xf>
    <xf numFmtId="0" fontId="32" fillId="5" borderId="13" xfId="0" applyFont="1" applyFill="1" applyBorder="1" applyAlignment="1">
      <alignment horizontal="left" vertical="top"/>
    </xf>
    <xf numFmtId="0" fontId="32" fillId="5" borderId="14" xfId="0" applyFont="1" applyFill="1" applyBorder="1" applyAlignment="1">
      <alignment horizontal="left" vertical="top"/>
    </xf>
    <xf numFmtId="0" fontId="32" fillId="3" borderId="15" xfId="0" applyFont="1" applyFill="1" applyBorder="1" applyAlignment="1">
      <alignment horizontal="left" vertical="top"/>
    </xf>
    <xf numFmtId="0" fontId="32" fillId="3" borderId="16" xfId="0" applyFont="1" applyFill="1" applyBorder="1" applyAlignment="1">
      <alignment horizontal="left" vertical="top"/>
    </xf>
    <xf numFmtId="0" fontId="29" fillId="3" borderId="13" xfId="0" applyFont="1" applyFill="1" applyBorder="1" applyAlignment="1">
      <alignment horizontal="left" vertical="top"/>
    </xf>
    <xf numFmtId="0" fontId="29" fillId="3" borderId="14" xfId="0" applyFont="1" applyFill="1" applyBorder="1" applyAlignment="1">
      <alignment horizontal="left" vertical="top"/>
    </xf>
    <xf numFmtId="0" fontId="29" fillId="3" borderId="1" xfId="0" applyFont="1" applyFill="1" applyBorder="1" applyAlignment="1">
      <alignment horizontal="left" vertical="top" wrapText="1"/>
    </xf>
    <xf numFmtId="0" fontId="32" fillId="3" borderId="14" xfId="0" applyFont="1" applyFill="1" applyBorder="1" applyAlignment="1">
      <alignment horizontal="left" vertical="top"/>
    </xf>
    <xf numFmtId="0" fontId="38" fillId="0" borderId="0" xfId="0" applyFont="1" applyAlignment="1">
      <alignment horizontal="left" vertical="center" wrapText="1"/>
    </xf>
    <xf numFmtId="0" fontId="85" fillId="28" borderId="11" xfId="0" applyFont="1" applyFill="1" applyBorder="1" applyAlignment="1">
      <alignment horizontal="center" vertical="center"/>
    </xf>
    <xf numFmtId="0" fontId="85" fillId="0" borderId="10" xfId="0" applyFont="1" applyFill="1" applyBorder="1" applyAlignment="1">
      <alignment horizontal="left" vertical="center"/>
    </xf>
    <xf numFmtId="0" fontId="39" fillId="3" borderId="3" xfId="0" applyFont="1" applyFill="1" applyBorder="1" applyAlignment="1">
      <alignment horizontal="left" vertical="top"/>
    </xf>
    <xf numFmtId="0" fontId="85" fillId="0" borderId="7" xfId="0" applyFont="1" applyFill="1" applyBorder="1" applyAlignment="1">
      <alignment horizontal="left" vertical="center"/>
    </xf>
    <xf numFmtId="0" fontId="39" fillId="28" borderId="18" xfId="0" applyFont="1" applyFill="1" applyBorder="1" applyAlignment="1">
      <alignment horizontal="center" vertical="center"/>
    </xf>
    <xf numFmtId="0" fontId="39" fillId="28" borderId="11" xfId="0" applyFont="1" applyFill="1" applyBorder="1" applyAlignment="1">
      <alignment horizontal="center" vertical="center"/>
    </xf>
    <xf numFmtId="0" fontId="39" fillId="28" borderId="39" xfId="0" applyFont="1" applyFill="1" applyBorder="1" applyAlignment="1">
      <alignment horizontal="center" vertical="center" wrapText="1"/>
    </xf>
    <xf numFmtId="0" fontId="39" fillId="28" borderId="7" xfId="0" applyFont="1" applyFill="1" applyBorder="1" applyAlignment="1">
      <alignment horizontal="center" vertical="center" wrapText="1"/>
    </xf>
    <xf numFmtId="0" fontId="39" fillId="28" borderId="19" xfId="0" applyFont="1" applyFill="1" applyBorder="1" applyAlignment="1">
      <alignment horizontal="center" vertical="center" wrapText="1"/>
    </xf>
    <xf numFmtId="0" fontId="39" fillId="28" borderId="10" xfId="0" applyFont="1" applyFill="1" applyBorder="1" applyAlignment="1">
      <alignment horizontal="center" vertical="center"/>
    </xf>
    <xf numFmtId="0" fontId="39" fillId="28" borderId="19" xfId="0" applyFont="1" applyFill="1" applyBorder="1" applyAlignment="1">
      <alignment horizontal="center" vertical="center"/>
    </xf>
    <xf numFmtId="0" fontId="54" fillId="28" borderId="66" xfId="0" applyFont="1" applyFill="1" applyBorder="1" applyAlignment="1">
      <alignment horizontal="center" vertical="center"/>
    </xf>
    <xf numFmtId="0" fontId="54" fillId="28" borderId="17" xfId="0" applyFont="1" applyFill="1" applyBorder="1" applyAlignment="1">
      <alignment horizontal="center" vertical="center"/>
    </xf>
    <xf numFmtId="0" fontId="54" fillId="28" borderId="59" xfId="0" applyFont="1" applyFill="1" applyBorder="1" applyAlignment="1">
      <alignment horizontal="center" vertical="center"/>
    </xf>
    <xf numFmtId="0" fontId="54" fillId="28" borderId="0" xfId="0" applyFont="1" applyFill="1" applyBorder="1" applyAlignment="1">
      <alignment horizontal="center" vertical="center" wrapText="1"/>
    </xf>
    <xf numFmtId="0" fontId="54" fillId="28" borderId="11" xfId="0" applyFont="1" applyFill="1" applyBorder="1" applyAlignment="1">
      <alignment horizontal="center" vertical="center" wrapText="1"/>
    </xf>
    <xf numFmtId="0" fontId="54" fillId="28" borderId="17" xfId="0" applyFont="1" applyFill="1" applyBorder="1" applyAlignment="1">
      <alignment horizontal="center"/>
    </xf>
    <xf numFmtId="0" fontId="54" fillId="28" borderId="18" xfId="0" applyFont="1" applyFill="1" applyBorder="1" applyAlignment="1">
      <alignment horizontal="center" vertical="center" wrapText="1"/>
    </xf>
    <xf numFmtId="0" fontId="32" fillId="0" borderId="0" xfId="0" applyFont="1" applyAlignment="1">
      <alignment horizontal="left" vertical="center"/>
    </xf>
    <xf numFmtId="0" fontId="29" fillId="0" borderId="0" xfId="0" applyFont="1" applyAlignment="1">
      <alignment horizontal="left" vertical="center" wrapText="1"/>
    </xf>
    <xf numFmtId="0" fontId="29" fillId="0" borderId="0" xfId="0" applyFont="1" applyBorder="1" applyAlignment="1">
      <alignment horizontal="left" vertical="center" wrapText="1"/>
    </xf>
    <xf numFmtId="0" fontId="90" fillId="0" borderId="0" xfId="0" applyFont="1" applyAlignment="1">
      <alignment horizontal="center" wrapText="1"/>
    </xf>
    <xf numFmtId="0" fontId="85" fillId="0" borderId="10" xfId="0" applyFont="1" applyFill="1" applyBorder="1" applyAlignment="1">
      <alignment horizontal="left" vertical="center" wrapText="1"/>
    </xf>
    <xf numFmtId="0" fontId="85" fillId="0" borderId="0" xfId="0" applyFont="1" applyFill="1" applyAlignment="1">
      <alignment horizontal="left" vertical="center" wrapText="1"/>
    </xf>
    <xf numFmtId="0" fontId="31" fillId="5" borderId="22" xfId="0" applyFont="1" applyFill="1" applyBorder="1" applyAlignment="1">
      <alignment horizontal="left" vertical="top"/>
    </xf>
    <xf numFmtId="0" fontId="31" fillId="5" borderId="23" xfId="0" applyFont="1" applyFill="1" applyBorder="1" applyAlignment="1">
      <alignment horizontal="left" vertical="top"/>
    </xf>
    <xf numFmtId="0" fontId="31" fillId="3" borderId="22" xfId="0" applyFont="1" applyFill="1" applyBorder="1" applyAlignment="1">
      <alignment horizontal="left" vertical="top"/>
    </xf>
    <xf numFmtId="0" fontId="31" fillId="3" borderId="23" xfId="0" applyFont="1" applyFill="1" applyBorder="1" applyAlignment="1">
      <alignment horizontal="left" vertical="top"/>
    </xf>
    <xf numFmtId="0" fontId="85" fillId="28" borderId="6" xfId="0" applyFont="1" applyFill="1" applyBorder="1" applyAlignment="1">
      <alignment horizontal="left" vertical="top" wrapText="1"/>
    </xf>
    <xf numFmtId="0" fontId="109" fillId="28" borderId="7" xfId="0" applyFont="1" applyFill="1" applyBorder="1" applyAlignment="1">
      <alignment horizontal="left" vertical="top" wrapText="1"/>
    </xf>
    <xf numFmtId="0" fontId="85" fillId="28" borderId="7" xfId="0" applyFont="1" applyFill="1" applyBorder="1" applyAlignment="1">
      <alignment horizontal="left" vertical="top" wrapText="1"/>
    </xf>
    <xf numFmtId="0" fontId="29" fillId="0" borderId="0" xfId="0" applyFont="1" applyAlignment="1">
      <alignment horizontal="left" vertical="top" wrapText="1"/>
    </xf>
    <xf numFmtId="0" fontId="85" fillId="0" borderId="0" xfId="0" applyFont="1" applyFill="1" applyBorder="1" applyAlignment="1">
      <alignment horizontal="left" vertical="center" wrapText="1"/>
    </xf>
    <xf numFmtId="0" fontId="99" fillId="25" borderId="0" xfId="3" applyFont="1" applyFill="1" applyAlignment="1">
      <alignment horizontal="center" vertical="center" wrapText="1"/>
    </xf>
    <xf numFmtId="0" fontId="31" fillId="0" borderId="0" xfId="0" applyFont="1" applyAlignment="1">
      <alignment horizontal="left" vertical="center" wrapText="1"/>
    </xf>
    <xf numFmtId="0" fontId="39" fillId="28" borderId="67" xfId="0" applyFont="1" applyFill="1" applyBorder="1" applyAlignment="1">
      <alignment horizontal="center" vertical="center"/>
    </xf>
    <xf numFmtId="0" fontId="39" fillId="28" borderId="67" xfId="0" applyFont="1" applyFill="1" applyBorder="1" applyAlignment="1">
      <alignment vertical="center"/>
    </xf>
    <xf numFmtId="0" fontId="39" fillId="28" borderId="0" xfId="0" applyFont="1" applyFill="1" applyBorder="1" applyAlignment="1">
      <alignment horizontal="left" vertical="center" wrapText="1"/>
    </xf>
    <xf numFmtId="0" fontId="39" fillId="28" borderId="0" xfId="0" applyFont="1" applyFill="1" applyBorder="1" applyAlignment="1">
      <alignment horizontal="center" vertical="center" wrapText="1"/>
    </xf>
    <xf numFmtId="0" fontId="74" fillId="0" borderId="0" xfId="0" applyFont="1" applyBorder="1" applyAlignment="1">
      <alignment horizontal="left" vertical="center" wrapText="1"/>
    </xf>
    <xf numFmtId="0" fontId="74" fillId="0" borderId="0" xfId="0" applyFont="1" applyBorder="1" applyAlignment="1">
      <alignment horizontal="left" vertical="top" wrapText="1"/>
    </xf>
    <xf numFmtId="0" fontId="85" fillId="0" borderId="6" xfId="0" applyFont="1" applyFill="1" applyBorder="1" applyAlignment="1">
      <alignment horizontal="left" vertical="top" wrapText="1"/>
    </xf>
    <xf numFmtId="0" fontId="85" fillId="0" borderId="7" xfId="0" applyFont="1" applyFill="1" applyBorder="1" applyAlignment="1">
      <alignment horizontal="left" vertical="top" wrapText="1"/>
    </xf>
    <xf numFmtId="0" fontId="85" fillId="0" borderId="8" xfId="0" applyFont="1" applyFill="1" applyBorder="1" applyAlignment="1">
      <alignment horizontal="left" vertical="top" wrapText="1"/>
    </xf>
    <xf numFmtId="0" fontId="39" fillId="28" borderId="17" xfId="0" applyFont="1" applyFill="1" applyBorder="1" applyAlignment="1">
      <alignment horizontal="center" vertical="center" wrapText="1" readingOrder="1"/>
    </xf>
    <xf numFmtId="0" fontId="29" fillId="0" borderId="18" xfId="0" applyFont="1" applyBorder="1" applyAlignment="1">
      <alignment horizontal="left" wrapText="1"/>
    </xf>
    <xf numFmtId="0" fontId="38" fillId="0" borderId="0" xfId="0" applyFont="1" applyAlignment="1">
      <alignment horizontal="left" vertical="top" wrapText="1"/>
    </xf>
    <xf numFmtId="0" fontId="85" fillId="0" borderId="78" xfId="0" applyFont="1" applyFill="1" applyBorder="1" applyAlignment="1">
      <alignment horizontal="left" vertical="top" wrapText="1"/>
    </xf>
    <xf numFmtId="0" fontId="85" fillId="28" borderId="5" xfId="0" applyFont="1" applyFill="1" applyBorder="1" applyAlignment="1">
      <alignment horizontal="left" vertical="center" wrapText="1"/>
    </xf>
    <xf numFmtId="0" fontId="109" fillId="28" borderId="5" xfId="0" applyFont="1" applyFill="1" applyBorder="1" applyAlignment="1">
      <alignment horizontal="left" vertical="center" wrapText="1"/>
    </xf>
    <xf numFmtId="0" fontId="51" fillId="0" borderId="0" xfId="0" applyFont="1" applyFill="1" applyBorder="1" applyAlignment="1" applyProtection="1">
      <alignment horizontal="left" wrapText="1"/>
    </xf>
    <xf numFmtId="0" fontId="39" fillId="28" borderId="18" xfId="0" applyFont="1" applyFill="1" applyBorder="1" applyAlignment="1" applyProtection="1">
      <alignment horizontal="center" vertical="center" wrapText="1"/>
    </xf>
    <xf numFmtId="0" fontId="39" fillId="28" borderId="0" xfId="0" applyFont="1" applyFill="1" applyBorder="1" applyAlignment="1" applyProtection="1">
      <alignment horizontal="center" vertical="center" wrapText="1"/>
    </xf>
    <xf numFmtId="0" fontId="39" fillId="28" borderId="18" xfId="0" applyNumberFormat="1" applyFont="1" applyFill="1" applyBorder="1" applyAlignment="1" applyProtection="1">
      <alignment horizontal="center" vertical="center"/>
    </xf>
    <xf numFmtId="0" fontId="39" fillId="28" borderId="0" xfId="0" applyNumberFormat="1" applyFont="1" applyFill="1" applyBorder="1" applyAlignment="1" applyProtection="1">
      <alignment horizontal="center" vertical="center"/>
    </xf>
    <xf numFmtId="0" fontId="39" fillId="28" borderId="17" xfId="0" applyFont="1" applyFill="1" applyBorder="1" applyAlignment="1" applyProtection="1">
      <alignment horizontal="center" vertical="center" wrapText="1"/>
    </xf>
    <xf numFmtId="0" fontId="97" fillId="29" borderId="0" xfId="0" applyFont="1" applyFill="1" applyAlignment="1">
      <alignment horizontal="center" vertical="center" wrapText="1"/>
    </xf>
    <xf numFmtId="0" fontId="34" fillId="0" borderId="0" xfId="0" applyFont="1" applyAlignment="1">
      <alignment horizontal="center" vertical="center"/>
    </xf>
    <xf numFmtId="0" fontId="85" fillId="29" borderId="5" xfId="0" applyFont="1" applyFill="1" applyBorder="1" applyAlignment="1">
      <alignment horizontal="left" vertical="top"/>
    </xf>
    <xf numFmtId="0" fontId="85" fillId="29" borderId="5" xfId="0" applyFont="1" applyFill="1" applyBorder="1" applyAlignment="1">
      <alignment horizontal="left" vertical="top" wrapText="1"/>
    </xf>
    <xf numFmtId="0" fontId="39" fillId="29" borderId="17" xfId="75" applyFont="1" applyFill="1" applyBorder="1" applyAlignment="1">
      <alignment horizontal="center" vertical="center" wrapText="1"/>
    </xf>
    <xf numFmtId="0" fontId="39" fillId="29" borderId="39" xfId="0" applyFont="1" applyFill="1" applyBorder="1" applyAlignment="1">
      <alignment horizontal="center" vertical="center" wrapText="1"/>
    </xf>
    <xf numFmtId="0" fontId="39" fillId="29" borderId="7" xfId="0" applyFont="1" applyFill="1" applyBorder="1" applyAlignment="1">
      <alignment horizontal="center" vertical="center" wrapText="1"/>
    </xf>
    <xf numFmtId="0" fontId="39" fillId="29" borderId="19" xfId="0" applyFont="1" applyFill="1" applyBorder="1" applyAlignment="1">
      <alignment horizontal="center" vertical="center" wrapText="1"/>
    </xf>
    <xf numFmtId="0" fontId="85" fillId="0" borderId="11" xfId="0" applyFont="1" applyFill="1" applyBorder="1" applyAlignment="1">
      <alignment horizontal="left" vertical="center" wrapText="1"/>
    </xf>
    <xf numFmtId="0" fontId="85" fillId="29" borderId="11" xfId="0" applyFont="1" applyFill="1" applyBorder="1" applyAlignment="1">
      <alignment horizontal="center" vertical="center"/>
    </xf>
    <xf numFmtId="0" fontId="39" fillId="0" borderId="0" xfId="0" applyFont="1" applyAlignment="1">
      <alignment horizontal="left" vertical="top" wrapText="1"/>
    </xf>
    <xf numFmtId="0" fontId="39" fillId="0" borderId="11" xfId="0" applyFont="1" applyBorder="1" applyAlignment="1">
      <alignment horizontal="left" vertical="top" wrapText="1"/>
    </xf>
    <xf numFmtId="0" fontId="39" fillId="5" borderId="22" xfId="0" applyFont="1" applyFill="1" applyBorder="1" applyAlignment="1">
      <alignment horizontal="left" vertical="top"/>
    </xf>
    <xf numFmtId="0" fontId="39" fillId="5" borderId="23" xfId="0" applyFont="1" applyFill="1" applyBorder="1" applyAlignment="1">
      <alignment horizontal="left" vertical="top"/>
    </xf>
    <xf numFmtId="0" fontId="32" fillId="0" borderId="0" xfId="0" applyFont="1" applyBorder="1" applyAlignment="1">
      <alignment horizontal="left" vertical="center"/>
    </xf>
    <xf numFmtId="0" fontId="32" fillId="0" borderId="11" xfId="0" applyFont="1" applyBorder="1" applyAlignment="1">
      <alignment horizontal="left" vertical="center"/>
    </xf>
    <xf numFmtId="0" fontId="39" fillId="0" borderId="0" xfId="0" applyFont="1" applyBorder="1" applyAlignment="1">
      <alignment horizontal="left" vertical="center"/>
    </xf>
    <xf numFmtId="0" fontId="32" fillId="0" borderId="0" xfId="0" applyFont="1" applyBorder="1" applyAlignment="1">
      <alignment horizontal="left" vertical="center" wrapText="1"/>
    </xf>
    <xf numFmtId="0" fontId="32" fillId="0" borderId="0" xfId="0" applyFont="1" applyBorder="1"/>
    <xf numFmtId="0" fontId="32" fillId="0" borderId="0" xfId="0" applyFont="1" applyBorder="1" applyAlignment="1"/>
    <xf numFmtId="0" fontId="39" fillId="29" borderId="18" xfId="79" applyFont="1" applyFill="1" applyBorder="1" applyAlignment="1">
      <alignment horizontal="center" wrapText="1"/>
    </xf>
    <xf numFmtId="0" fontId="39" fillId="29" borderId="11" xfId="79" applyFont="1" applyFill="1" applyBorder="1" applyAlignment="1">
      <alignment horizontal="center" wrapText="1"/>
    </xf>
    <xf numFmtId="0" fontId="39" fillId="29" borderId="17" xfId="79" applyFont="1" applyFill="1" applyBorder="1" applyAlignment="1">
      <alignment horizontal="center" vertical="center" wrapText="1"/>
    </xf>
    <xf numFmtId="0" fontId="39" fillId="29" borderId="18" xfId="79" applyFont="1" applyFill="1" applyBorder="1" applyAlignment="1">
      <alignment horizontal="center" vertical="center" wrapText="1"/>
    </xf>
    <xf numFmtId="0" fontId="39" fillId="29" borderId="11" xfId="79" applyFont="1" applyFill="1" applyBorder="1" applyAlignment="1">
      <alignment horizontal="center" vertical="center" wrapText="1"/>
    </xf>
    <xf numFmtId="0" fontId="39" fillId="0" borderId="18" xfId="0" applyFont="1" applyBorder="1" applyAlignment="1">
      <alignment horizontal="left" vertical="center"/>
    </xf>
    <xf numFmtId="0" fontId="109" fillId="29" borderId="5" xfId="0" applyFont="1" applyFill="1" applyBorder="1" applyAlignment="1">
      <alignment horizontal="left" vertical="top"/>
    </xf>
    <xf numFmtId="0" fontId="39" fillId="29" borderId="39" xfId="0" applyFont="1" applyFill="1" applyBorder="1" applyAlignment="1" applyProtection="1">
      <alignment horizontal="center" vertical="center"/>
    </xf>
    <xf numFmtId="0" fontId="39" fillId="29" borderId="19" xfId="0" applyFont="1" applyFill="1" applyBorder="1" applyAlignment="1" applyProtection="1">
      <alignment horizontal="center" vertical="center"/>
    </xf>
    <xf numFmtId="0" fontId="39" fillId="29" borderId="17" xfId="0" applyFont="1" applyFill="1" applyBorder="1" applyAlignment="1" applyProtection="1">
      <alignment horizontal="center" vertical="center"/>
    </xf>
    <xf numFmtId="0" fontId="39" fillId="29" borderId="11" xfId="0" applyFont="1" applyFill="1" applyBorder="1" applyAlignment="1">
      <alignment horizontal="center" vertical="center"/>
    </xf>
    <xf numFmtId="0" fontId="39" fillId="29" borderId="17" xfId="5" applyFont="1" applyFill="1" applyBorder="1" applyAlignment="1">
      <alignment horizontal="center" vertical="center" wrapText="1"/>
    </xf>
    <xf numFmtId="0" fontId="85" fillId="29" borderId="6" xfId="0" applyFont="1" applyFill="1" applyBorder="1" applyAlignment="1">
      <alignment horizontal="left" vertical="top"/>
    </xf>
    <xf numFmtId="0" fontId="85" fillId="29" borderId="7" xfId="0" applyFont="1" applyFill="1" applyBorder="1" applyAlignment="1">
      <alignment horizontal="left" vertical="top"/>
    </xf>
    <xf numFmtId="0" fontId="109" fillId="29" borderId="7" xfId="0" applyFont="1" applyFill="1" applyBorder="1" applyAlignment="1">
      <alignment horizontal="left" vertical="top"/>
    </xf>
    <xf numFmtId="0" fontId="109" fillId="29" borderId="8" xfId="0" applyFont="1" applyFill="1" applyBorder="1" applyAlignment="1">
      <alignment horizontal="left" vertical="top"/>
    </xf>
    <xf numFmtId="0" fontId="39" fillId="29" borderId="39" xfId="0" applyFont="1" applyFill="1" applyBorder="1" applyAlignment="1">
      <alignment horizontal="center" vertical="center"/>
    </xf>
    <xf numFmtId="0" fontId="39" fillId="29" borderId="7" xfId="0" applyFont="1" applyFill="1" applyBorder="1" applyAlignment="1">
      <alignment horizontal="center" vertical="center"/>
    </xf>
    <xf numFmtId="0" fontId="39" fillId="29" borderId="19" xfId="0" applyFont="1" applyFill="1" applyBorder="1" applyAlignment="1">
      <alignment horizontal="center" vertical="center"/>
    </xf>
    <xf numFmtId="0" fontId="39" fillId="29" borderId="0" xfId="5" applyFont="1" applyFill="1" applyBorder="1" applyAlignment="1">
      <alignment horizontal="center" vertical="center" wrapText="1"/>
    </xf>
    <xf numFmtId="0" fontId="39" fillId="29" borderId="11" xfId="5" applyFont="1" applyFill="1" applyBorder="1" applyAlignment="1">
      <alignment horizontal="center" vertical="center" wrapText="1"/>
    </xf>
    <xf numFmtId="0" fontId="85" fillId="29" borderId="8" xfId="0" applyFont="1" applyFill="1" applyBorder="1" applyAlignment="1">
      <alignment horizontal="left" vertical="top"/>
    </xf>
    <xf numFmtId="0" fontId="29" fillId="0" borderId="18" xfId="0" applyFont="1" applyBorder="1" applyAlignment="1">
      <alignment horizontal="left" vertical="top" wrapText="1"/>
    </xf>
    <xf numFmtId="0" fontId="85" fillId="29" borderId="6" xfId="0" applyFont="1" applyFill="1" applyBorder="1" applyAlignment="1">
      <alignment horizontal="left" vertical="top" wrapText="1"/>
    </xf>
    <xf numFmtId="0" fontId="85" fillId="29" borderId="7" xfId="0" applyFont="1" applyFill="1" applyBorder="1" applyAlignment="1">
      <alignment horizontal="left" vertical="top" wrapText="1"/>
    </xf>
    <xf numFmtId="0" fontId="109" fillId="29" borderId="7" xfId="0" applyFont="1" applyFill="1" applyBorder="1" applyAlignment="1">
      <alignment horizontal="left" vertical="top" wrapText="1"/>
    </xf>
    <xf numFmtId="0" fontId="109" fillId="29" borderId="8" xfId="0" applyFont="1" applyFill="1" applyBorder="1" applyAlignment="1">
      <alignment horizontal="left" vertical="top" wrapText="1"/>
    </xf>
    <xf numFmtId="0" fontId="85" fillId="0" borderId="9" xfId="0" applyFont="1" applyFill="1" applyBorder="1" applyAlignment="1">
      <alignment horizontal="left" vertical="center" wrapText="1"/>
    </xf>
    <xf numFmtId="0" fontId="39" fillId="29" borderId="39" xfId="0" applyNumberFormat="1" applyFont="1" applyFill="1" applyBorder="1" applyAlignment="1" applyProtection="1">
      <alignment horizontal="center" vertical="center"/>
    </xf>
    <xf numFmtId="0" fontId="39" fillId="29" borderId="19" xfId="0" applyNumberFormat="1" applyFont="1" applyFill="1" applyBorder="1" applyAlignment="1" applyProtection="1">
      <alignment horizontal="center" vertical="center"/>
    </xf>
    <xf numFmtId="0" fontId="39" fillId="29" borderId="17" xfId="0" applyFont="1" applyFill="1" applyBorder="1" applyAlignment="1">
      <alignment horizontal="center" vertical="center" wrapText="1"/>
    </xf>
    <xf numFmtId="0" fontId="85" fillId="29" borderId="5" xfId="0" applyFont="1" applyFill="1" applyBorder="1" applyAlignment="1">
      <alignment horizontal="left" vertical="center"/>
    </xf>
    <xf numFmtId="0" fontId="109" fillId="29" borderId="5" xfId="0" applyFont="1" applyFill="1" applyBorder="1" applyAlignment="1">
      <alignment horizontal="left" vertical="center"/>
    </xf>
    <xf numFmtId="0" fontId="85" fillId="0" borderId="9" xfId="0" applyFont="1" applyFill="1" applyBorder="1" applyAlignment="1">
      <alignment horizontal="left" vertical="center"/>
    </xf>
    <xf numFmtId="0" fontId="39" fillId="29" borderId="17" xfId="0" applyFont="1" applyFill="1" applyBorder="1" applyAlignment="1">
      <alignment horizontal="center" vertical="center"/>
    </xf>
    <xf numFmtId="0" fontId="39" fillId="29" borderId="18" xfId="0" applyFont="1" applyFill="1" applyBorder="1" applyAlignment="1">
      <alignment horizontal="center" vertical="center"/>
    </xf>
    <xf numFmtId="0" fontId="32" fillId="0" borderId="0" xfId="9" applyFont="1" applyFill="1" applyAlignment="1">
      <alignment horizontal="left" vertical="center" wrapText="1"/>
    </xf>
    <xf numFmtId="0" fontId="32" fillId="0" borderId="0" xfId="0" applyFont="1" applyAlignment="1">
      <alignment horizontal="left" vertical="center" wrapText="1"/>
    </xf>
    <xf numFmtId="0" fontId="56" fillId="0" borderId="0" xfId="0" applyFont="1" applyFill="1" applyBorder="1" applyAlignment="1">
      <alignment horizontal="center" vertical="center" wrapText="1"/>
    </xf>
    <xf numFmtId="2" fontId="56" fillId="0" borderId="0" xfId="0" applyNumberFormat="1" applyFont="1" applyFill="1" applyBorder="1" applyAlignment="1">
      <alignment horizontal="center" vertical="center"/>
    </xf>
    <xf numFmtId="0" fontId="85" fillId="29" borderId="5" xfId="0" applyFont="1" applyFill="1" applyBorder="1" applyAlignment="1">
      <alignment horizontal="left" vertical="center" wrapText="1"/>
    </xf>
    <xf numFmtId="0" fontId="97" fillId="30" borderId="0" xfId="0" applyFont="1" applyFill="1" applyAlignment="1">
      <alignment horizontal="center" vertical="center" wrapText="1"/>
    </xf>
    <xf numFmtId="0" fontId="31" fillId="0" borderId="1" xfId="0" applyFont="1" applyBorder="1" applyAlignment="1">
      <alignment horizontal="center" vertical="center"/>
    </xf>
    <xf numFmtId="0" fontId="31" fillId="0" borderId="4" xfId="0" applyFont="1" applyBorder="1" applyAlignment="1">
      <alignment horizontal="center" vertical="center"/>
    </xf>
    <xf numFmtId="0" fontId="31" fillId="0" borderId="13" xfId="0" applyFont="1" applyBorder="1" applyAlignment="1">
      <alignment horizontal="center" vertical="center"/>
    </xf>
    <xf numFmtId="0" fontId="31" fillId="0" borderId="14" xfId="0" applyFont="1" applyBorder="1" applyAlignment="1">
      <alignment horizontal="center" vertical="center"/>
    </xf>
    <xf numFmtId="0" fontId="31" fillId="0" borderId="0" xfId="0" applyFont="1" applyAlignment="1">
      <alignment horizontal="center" vertical="top"/>
    </xf>
    <xf numFmtId="0" fontId="29" fillId="3" borderId="13" xfId="0" applyFont="1" applyFill="1" applyBorder="1" applyAlignment="1">
      <alignment horizontal="center" vertical="top"/>
    </xf>
    <xf numFmtId="0" fontId="29" fillId="3" borderId="17" xfId="0" applyFont="1" applyFill="1" applyBorder="1" applyAlignment="1">
      <alignment horizontal="center" vertical="top"/>
    </xf>
    <xf numFmtId="0" fontId="31" fillId="0" borderId="4" xfId="0" applyFont="1" applyBorder="1" applyAlignment="1">
      <alignment horizontal="center" vertical="top"/>
    </xf>
    <xf numFmtId="0" fontId="31" fillId="0" borderId="13" xfId="0" applyFont="1" applyBorder="1" applyAlignment="1">
      <alignment horizontal="center" vertical="top"/>
    </xf>
    <xf numFmtId="0" fontId="31" fillId="0" borderId="14" xfId="0" applyFont="1" applyBorder="1" applyAlignment="1">
      <alignment horizontal="center" vertical="top"/>
    </xf>
    <xf numFmtId="0" fontId="31" fillId="3" borderId="13" xfId="0" applyFont="1" applyFill="1" applyBorder="1" applyAlignment="1">
      <alignment horizontal="center" vertical="top"/>
    </xf>
    <xf numFmtId="0" fontId="31" fillId="3" borderId="14" xfId="0" applyFont="1" applyFill="1" applyBorder="1" applyAlignment="1">
      <alignment horizontal="center" vertical="top"/>
    </xf>
    <xf numFmtId="0" fontId="31" fillId="3" borderId="17" xfId="0" applyFont="1" applyFill="1" applyBorder="1" applyAlignment="1">
      <alignment horizontal="center" vertical="top"/>
    </xf>
    <xf numFmtId="0" fontId="31" fillId="0" borderId="1" xfId="0" applyFont="1" applyBorder="1" applyAlignment="1">
      <alignment horizontal="center" vertical="top"/>
    </xf>
    <xf numFmtId="0" fontId="31" fillId="0" borderId="20" xfId="0" applyFont="1" applyBorder="1" applyAlignment="1">
      <alignment horizontal="center" vertical="top"/>
    </xf>
    <xf numFmtId="0" fontId="31" fillId="0" borderId="0" xfId="0" applyFont="1" applyBorder="1" applyAlignment="1">
      <alignment horizontal="center" vertical="top"/>
    </xf>
    <xf numFmtId="0" fontId="31" fillId="0" borderId="17" xfId="0" applyFont="1" applyBorder="1" applyAlignment="1">
      <alignment horizontal="center" vertical="center"/>
    </xf>
    <xf numFmtId="0" fontId="85" fillId="30" borderId="6" xfId="0" applyFont="1" applyFill="1" applyBorder="1" applyAlignment="1">
      <alignment horizontal="left" vertical="top"/>
    </xf>
    <xf numFmtId="0" fontId="109" fillId="30" borderId="8" xfId="0" applyFont="1" applyFill="1" applyBorder="1" applyAlignment="1">
      <alignment horizontal="left" vertical="top"/>
    </xf>
    <xf numFmtId="0" fontId="109" fillId="30" borderId="7" xfId="0" applyFont="1" applyFill="1" applyBorder="1" applyAlignment="1">
      <alignment horizontal="left" vertical="top"/>
    </xf>
    <xf numFmtId="0" fontId="29" fillId="3" borderId="1" xfId="0" applyFont="1" applyFill="1" applyBorder="1" applyAlignment="1">
      <alignment horizontal="center"/>
    </xf>
    <xf numFmtId="0" fontId="29" fillId="0" borderId="20" xfId="0" applyFont="1" applyBorder="1" applyAlignment="1">
      <alignment horizontal="center"/>
    </xf>
    <xf numFmtId="0" fontId="29" fillId="0" borderId="0" xfId="0" applyFont="1" applyBorder="1" applyAlignment="1">
      <alignment horizontal="center"/>
    </xf>
    <xf numFmtId="0" fontId="85" fillId="30" borderId="8" xfId="0" applyFont="1" applyFill="1" applyBorder="1" applyAlignment="1">
      <alignment horizontal="left" vertical="top"/>
    </xf>
    <xf numFmtId="0" fontId="85" fillId="30" borderId="11" xfId="0" applyFont="1" applyFill="1" applyBorder="1" applyAlignment="1">
      <alignment horizontal="center" vertical="center"/>
    </xf>
    <xf numFmtId="0" fontId="85" fillId="30" borderId="6" xfId="0" applyFont="1" applyFill="1" applyBorder="1" applyAlignment="1">
      <alignment vertical="center"/>
    </xf>
    <xf numFmtId="0" fontId="109" fillId="30" borderId="8" xfId="0" applyFont="1" applyFill="1" applyBorder="1" applyAlignment="1">
      <alignment vertical="center"/>
    </xf>
    <xf numFmtId="0" fontId="109" fillId="30" borderId="7" xfId="0" applyFont="1" applyFill="1" applyBorder="1" applyAlignment="1">
      <alignment vertical="center"/>
    </xf>
    <xf numFmtId="0" fontId="85" fillId="30" borderId="8" xfId="0" applyFont="1" applyFill="1" applyBorder="1" applyAlignment="1">
      <alignment vertical="center"/>
    </xf>
    <xf numFmtId="0" fontId="85" fillId="30" borderId="6" xfId="0" applyFont="1" applyFill="1" applyBorder="1" applyAlignment="1">
      <alignment vertical="center" wrapText="1"/>
    </xf>
    <xf numFmtId="0" fontId="109" fillId="30" borderId="7" xfId="0" applyFont="1" applyFill="1" applyBorder="1" applyAlignment="1">
      <alignment vertical="center" wrapText="1"/>
    </xf>
    <xf numFmtId="0" fontId="29" fillId="0" borderId="0" xfId="0" applyFont="1" applyAlignment="1">
      <alignment horizontal="left" vertical="center"/>
    </xf>
    <xf numFmtId="0" fontId="39" fillId="0" borderId="0" xfId="35" applyFont="1" applyBorder="1" applyAlignment="1">
      <alignment horizontal="left" vertical="center" wrapText="1"/>
    </xf>
    <xf numFmtId="0" fontId="32" fillId="0" borderId="49" xfId="35" applyFont="1" applyBorder="1" applyAlignment="1">
      <alignment horizontal="left"/>
    </xf>
    <xf numFmtId="0" fontId="74" fillId="0" borderId="0" xfId="35" applyFont="1" applyBorder="1" applyAlignment="1">
      <alignment horizontal="left" vertical="center"/>
    </xf>
    <xf numFmtId="0" fontId="32" fillId="0" borderId="0" xfId="35" applyFont="1" applyBorder="1"/>
    <xf numFmtId="0" fontId="32" fillId="0" borderId="0" xfId="35" applyFont="1" applyBorder="1" applyAlignment="1">
      <alignment horizontal="left" vertical="center" wrapText="1"/>
    </xf>
    <xf numFmtId="0" fontId="39" fillId="30" borderId="17" xfId="35" applyFont="1" applyFill="1" applyBorder="1" applyAlignment="1">
      <alignment horizontal="center" vertical="center"/>
    </xf>
    <xf numFmtId="0" fontId="39" fillId="30" borderId="17" xfId="35" applyFont="1" applyFill="1" applyBorder="1" applyAlignment="1">
      <alignment horizontal="center" vertical="center" wrapText="1"/>
    </xf>
    <xf numFmtId="0" fontId="85" fillId="30" borderId="7" xfId="0" applyFont="1" applyFill="1" applyBorder="1" applyAlignment="1">
      <alignment horizontal="left" vertical="top"/>
    </xf>
    <xf numFmtId="0" fontId="85" fillId="0" borderId="0" xfId="35" applyFont="1" applyFill="1" applyBorder="1" applyAlignment="1">
      <alignment horizontal="left" vertical="center" wrapText="1"/>
    </xf>
    <xf numFmtId="0" fontId="99" fillId="25" borderId="0" xfId="3" applyFont="1" applyFill="1" applyAlignment="1">
      <alignment horizontal="center" wrapText="1"/>
    </xf>
    <xf numFmtId="0" fontId="39" fillId="30" borderId="39" xfId="0" applyFont="1" applyFill="1" applyBorder="1" applyAlignment="1">
      <alignment horizontal="center" vertical="center"/>
    </xf>
    <xf numFmtId="0" fontId="39" fillId="30" borderId="19" xfId="0" applyFont="1" applyFill="1" applyBorder="1" applyAlignment="1">
      <alignment horizontal="center" vertical="center"/>
    </xf>
    <xf numFmtId="0" fontId="39" fillId="30" borderId="39" xfId="5" applyFont="1" applyFill="1" applyBorder="1" applyAlignment="1">
      <alignment horizontal="center" vertical="center" wrapText="1"/>
    </xf>
    <xf numFmtId="0" fontId="39" fillId="30" borderId="19" xfId="5" applyFont="1" applyFill="1" applyBorder="1" applyAlignment="1">
      <alignment horizontal="center" vertical="center" wrapText="1"/>
    </xf>
    <xf numFmtId="0" fontId="39" fillId="30" borderId="17" xfId="5" applyFont="1" applyFill="1" applyBorder="1" applyAlignment="1">
      <alignment horizontal="center" vertical="center" wrapText="1"/>
    </xf>
    <xf numFmtId="0" fontId="29" fillId="4" borderId="0" xfId="0" applyFont="1" applyFill="1" applyBorder="1" applyAlignment="1">
      <alignment horizontal="left" vertical="center" wrapText="1"/>
    </xf>
    <xf numFmtId="0" fontId="31" fillId="0" borderId="0" xfId="0" applyFont="1" applyFill="1" applyBorder="1" applyAlignment="1">
      <alignment horizontal="left" vertical="center" wrapText="1"/>
    </xf>
    <xf numFmtId="0" fontId="29" fillId="0" borderId="0" xfId="0" applyFont="1" applyFill="1" applyBorder="1" applyAlignment="1">
      <alignment horizontal="left" vertical="center" wrapText="1"/>
    </xf>
    <xf numFmtId="0" fontId="32" fillId="4" borderId="0" xfId="0" applyFont="1" applyFill="1" applyBorder="1" applyAlignment="1">
      <alignment horizontal="left" vertical="center" wrapText="1"/>
    </xf>
    <xf numFmtId="0" fontId="39" fillId="30" borderId="17" xfId="0" applyFont="1" applyFill="1" applyBorder="1" applyAlignment="1">
      <alignment horizontal="center" vertical="center" wrapText="1"/>
    </xf>
    <xf numFmtId="0" fontId="39" fillId="30" borderId="18" xfId="0" applyFont="1" applyFill="1" applyBorder="1" applyAlignment="1">
      <alignment horizontal="center" vertical="center" wrapText="1"/>
    </xf>
    <xf numFmtId="0" fontId="39" fillId="30" borderId="0" xfId="0" applyFont="1" applyFill="1" applyBorder="1" applyAlignment="1">
      <alignment horizontal="center" vertical="center" wrapText="1"/>
    </xf>
    <xf numFmtId="0" fontId="39" fillId="30" borderId="11" xfId="0" applyFont="1" applyFill="1" applyBorder="1" applyAlignment="1">
      <alignment horizontal="center" vertical="center" wrapText="1"/>
    </xf>
    <xf numFmtId="0" fontId="85" fillId="30" borderId="5" xfId="0" applyFont="1" applyFill="1" applyBorder="1" applyAlignment="1">
      <alignment horizontal="left" vertical="top" wrapText="1"/>
    </xf>
    <xf numFmtId="0" fontId="109" fillId="30" borderId="5" xfId="0" applyFont="1" applyFill="1" applyBorder="1" applyAlignment="1">
      <alignment horizontal="left" vertical="top" wrapText="1"/>
    </xf>
    <xf numFmtId="0" fontId="85" fillId="30" borderId="5" xfId="0" applyFont="1" applyFill="1" applyBorder="1" applyAlignment="1">
      <alignment horizontal="left" vertical="top"/>
    </xf>
    <xf numFmtId="0" fontId="39" fillId="30" borderId="17" xfId="0" applyFont="1" applyFill="1" applyBorder="1" applyAlignment="1">
      <alignment horizontal="center"/>
    </xf>
    <xf numFmtId="0" fontId="85" fillId="0" borderId="0" xfId="0" applyFont="1" applyFill="1" applyBorder="1" applyAlignment="1">
      <alignment horizontal="left" wrapText="1"/>
    </xf>
    <xf numFmtId="0" fontId="85" fillId="30" borderId="6" xfId="0" applyFont="1" applyFill="1" applyBorder="1" applyAlignment="1">
      <alignment horizontal="left" vertical="top" wrapText="1"/>
    </xf>
    <xf numFmtId="0" fontId="39" fillId="30" borderId="18" xfId="17" applyFont="1" applyFill="1" applyBorder="1" applyAlignment="1">
      <alignment horizontal="center" vertical="center"/>
    </xf>
    <xf numFmtId="0" fontId="39" fillId="30" borderId="11" xfId="17" applyFont="1" applyFill="1" applyBorder="1" applyAlignment="1">
      <alignment horizontal="center" vertical="center"/>
    </xf>
    <xf numFmtId="0" fontId="39" fillId="30" borderId="17" xfId="17" applyFont="1" applyFill="1" applyBorder="1" applyAlignment="1">
      <alignment horizontal="center" vertical="center"/>
    </xf>
    <xf numFmtId="0" fontId="39" fillId="30" borderId="11" xfId="0" applyFont="1" applyFill="1" applyBorder="1" applyAlignment="1">
      <alignment horizontal="center" vertical="center"/>
    </xf>
    <xf numFmtId="0" fontId="39" fillId="30" borderId="14" xfId="0" applyFont="1" applyFill="1" applyBorder="1" applyAlignment="1">
      <alignment horizontal="center"/>
    </xf>
    <xf numFmtId="0" fontId="39" fillId="30" borderId="13" xfId="0" applyFont="1" applyFill="1" applyBorder="1" applyAlignment="1">
      <alignment horizontal="center"/>
    </xf>
    <xf numFmtId="0" fontId="54" fillId="0" borderId="0" xfId="0" applyFont="1" applyFill="1" applyBorder="1" applyAlignment="1">
      <alignment horizontal="left"/>
    </xf>
    <xf numFmtId="0" fontId="56" fillId="0" borderId="0" xfId="0" applyFont="1" applyFill="1" applyBorder="1" applyAlignment="1">
      <alignment horizontal="left" vertical="center" wrapText="1"/>
    </xf>
    <xf numFmtId="2" fontId="56" fillId="0" borderId="0" xfId="0" applyNumberFormat="1" applyFont="1" applyFill="1" applyBorder="1" applyAlignment="1">
      <alignment horizontal="left" wrapText="1"/>
    </xf>
    <xf numFmtId="1" fontId="56" fillId="0" borderId="0" xfId="0" applyNumberFormat="1" applyFont="1" applyFill="1" applyBorder="1" applyAlignment="1">
      <alignment horizontal="center"/>
    </xf>
    <xf numFmtId="0" fontId="109" fillId="30" borderId="5" xfId="0" applyFont="1" applyFill="1" applyBorder="1" applyAlignment="1">
      <alignment horizontal="left" vertical="top"/>
    </xf>
    <xf numFmtId="2" fontId="39" fillId="30" borderId="39" xfId="0" applyNumberFormat="1" applyFont="1" applyFill="1" applyBorder="1" applyAlignment="1">
      <alignment horizontal="center" vertical="center" wrapText="1"/>
    </xf>
    <xf numFmtId="2" fontId="39" fillId="30" borderId="19" xfId="0" applyNumberFormat="1" applyFont="1" applyFill="1" applyBorder="1" applyAlignment="1">
      <alignment horizontal="center" vertical="center" wrapText="1"/>
    </xf>
    <xf numFmtId="2" fontId="39" fillId="30" borderId="17" xfId="0" applyNumberFormat="1" applyFont="1" applyFill="1" applyBorder="1" applyAlignment="1">
      <alignment horizontal="center" wrapText="1"/>
    </xf>
    <xf numFmtId="0" fontId="85" fillId="30" borderId="7" xfId="0" applyFont="1" applyFill="1" applyBorder="1" applyAlignment="1">
      <alignment horizontal="left" vertical="top" wrapText="1"/>
    </xf>
    <xf numFmtId="0" fontId="85" fillId="30" borderId="6" xfId="0" applyFont="1" applyFill="1" applyBorder="1" applyAlignment="1">
      <alignment horizontal="center" vertical="top"/>
    </xf>
    <xf numFmtId="0" fontId="85" fillId="30" borderId="7" xfId="0" applyFont="1" applyFill="1" applyBorder="1" applyAlignment="1">
      <alignment horizontal="center" vertical="top"/>
    </xf>
    <xf numFmtId="0" fontId="109" fillId="30" borderId="7" xfId="0" applyFont="1" applyFill="1" applyBorder="1" applyAlignment="1">
      <alignment horizontal="left" vertical="top" wrapText="1"/>
    </xf>
    <xf numFmtId="0" fontId="39" fillId="30" borderId="39" xfId="15" applyFont="1" applyFill="1" applyBorder="1" applyAlignment="1">
      <alignment horizontal="center" vertical="center" wrapText="1"/>
    </xf>
    <xf numFmtId="0" fontId="39" fillId="30" borderId="19" xfId="15" applyFont="1" applyFill="1" applyBorder="1" applyAlignment="1">
      <alignment horizontal="center" vertical="center" wrapText="1"/>
    </xf>
    <xf numFmtId="0" fontId="39" fillId="30" borderId="17" xfId="15" applyFont="1" applyFill="1" applyBorder="1" applyAlignment="1">
      <alignment horizontal="center" wrapText="1"/>
    </xf>
    <xf numFmtId="0" fontId="97" fillId="31" borderId="0" xfId="0" applyFont="1" applyFill="1" applyAlignment="1">
      <alignment horizontal="center" vertical="center" wrapText="1"/>
    </xf>
    <xf numFmtId="0" fontId="39" fillId="31" borderId="17" xfId="0" applyFont="1" applyFill="1" applyBorder="1" applyAlignment="1">
      <alignment horizontal="center" vertical="center" wrapText="1"/>
    </xf>
    <xf numFmtId="16" fontId="39" fillId="31" borderId="17" xfId="0" applyNumberFormat="1" applyFont="1" applyFill="1" applyBorder="1" applyAlignment="1">
      <alignment horizontal="center" vertical="center" wrapText="1"/>
    </xf>
    <xf numFmtId="0" fontId="39" fillId="31" borderId="18" xfId="0" applyFont="1" applyFill="1" applyBorder="1" applyAlignment="1">
      <alignment horizontal="center" vertical="center" wrapText="1"/>
    </xf>
    <xf numFmtId="0" fontId="39" fillId="31" borderId="11" xfId="0" applyFont="1" applyFill="1" applyBorder="1" applyAlignment="1">
      <alignment horizontal="center" vertical="center" wrapText="1"/>
    </xf>
    <xf numFmtId="0" fontId="85" fillId="0" borderId="9" xfId="0" applyFont="1" applyFill="1" applyBorder="1" applyAlignment="1">
      <alignment horizontal="left" wrapText="1"/>
    </xf>
    <xf numFmtId="0" fontId="39" fillId="31" borderId="0" xfId="0" applyFont="1" applyFill="1" applyBorder="1" applyAlignment="1">
      <alignment horizontal="center" vertical="center" wrapText="1"/>
    </xf>
    <xf numFmtId="0" fontId="85" fillId="31" borderId="5" xfId="0" applyFont="1" applyFill="1" applyBorder="1" applyAlignment="1">
      <alignment horizontal="left" vertical="top" wrapText="1"/>
    </xf>
    <xf numFmtId="0" fontId="85" fillId="31" borderId="11" xfId="0" applyFont="1" applyFill="1" applyBorder="1" applyAlignment="1">
      <alignment horizontal="center" vertical="center"/>
    </xf>
    <xf numFmtId="0" fontId="85" fillId="0" borderId="0" xfId="0" applyFont="1" applyAlignment="1">
      <alignment horizontal="left" vertical="center" wrapText="1"/>
    </xf>
    <xf numFmtId="0" fontId="39" fillId="31" borderId="5" xfId="0" applyFont="1" applyFill="1" applyBorder="1" applyAlignment="1">
      <alignment horizontal="left" vertical="top" wrapText="1"/>
    </xf>
    <xf numFmtId="0" fontId="39" fillId="0" borderId="0" xfId="0" applyFont="1" applyFill="1" applyBorder="1" applyAlignment="1">
      <alignment horizontal="left" vertical="center" wrapText="1"/>
    </xf>
    <xf numFmtId="0" fontId="43" fillId="25" borderId="0" xfId="3" applyFont="1" applyFill="1" applyAlignment="1">
      <alignment horizontal="center" vertical="center" wrapText="1"/>
    </xf>
    <xf numFmtId="0" fontId="32" fillId="0" borderId="0" xfId="0" applyFont="1" applyAlignment="1">
      <alignment horizontal="left" wrapText="1"/>
    </xf>
    <xf numFmtId="0" fontId="39" fillId="31" borderId="17" xfId="0" applyFont="1" applyFill="1" applyBorder="1" applyAlignment="1">
      <alignment horizontal="center" vertical="top" wrapText="1"/>
    </xf>
    <xf numFmtId="0" fontId="39" fillId="31" borderId="18" xfId="0" applyFont="1" applyFill="1" applyBorder="1" applyAlignment="1">
      <alignment horizontal="center" vertical="top"/>
    </xf>
    <xf numFmtId="0" fontId="39" fillId="31" borderId="0" xfId="0" applyFont="1" applyFill="1" applyBorder="1" applyAlignment="1">
      <alignment horizontal="center" vertical="top"/>
    </xf>
    <xf numFmtId="0" fontId="39" fillId="31" borderId="17" xfId="0" applyFont="1" applyFill="1" applyBorder="1" applyAlignment="1">
      <alignment horizontal="center" vertical="top"/>
    </xf>
    <xf numFmtId="0" fontId="32" fillId="0" borderId="0" xfId="0" applyFont="1" applyBorder="1" applyAlignment="1">
      <alignment horizontal="left" vertical="top" wrapText="1"/>
    </xf>
    <xf numFmtId="0" fontId="39" fillId="0" borderId="13" xfId="0" applyFont="1" applyBorder="1" applyAlignment="1">
      <alignment horizontal="left" vertical="top"/>
    </xf>
    <xf numFmtId="0" fontId="39" fillId="0" borderId="14" xfId="0" applyFont="1" applyBorder="1" applyAlignment="1">
      <alignment horizontal="left" vertical="top"/>
    </xf>
    <xf numFmtId="0" fontId="3" fillId="62" borderId="0" xfId="0" applyFont="1" applyFill="1" applyAlignment="1">
      <alignment horizontal="center" vertical="center" wrapText="1"/>
    </xf>
    <xf numFmtId="0" fontId="136" fillId="53" borderId="0" xfId="0" applyFont="1" applyFill="1" applyAlignment="1">
      <alignment horizontal="center" vertical="center"/>
    </xf>
    <xf numFmtId="0" fontId="136" fillId="53" borderId="10" xfId="0" applyFont="1" applyFill="1" applyBorder="1" applyAlignment="1">
      <alignment horizontal="center" vertical="center"/>
    </xf>
    <xf numFmtId="0" fontId="3" fillId="63" borderId="0" xfId="0" applyFont="1" applyFill="1" applyAlignment="1">
      <alignment horizontal="center" vertical="center"/>
    </xf>
    <xf numFmtId="0" fontId="3" fillId="4" borderId="0" xfId="0" applyFont="1" applyFill="1" applyAlignment="1">
      <alignment horizontal="center" vertical="center"/>
    </xf>
    <xf numFmtId="0" fontId="136" fillId="53" borderId="10" xfId="0" applyFont="1" applyFill="1" applyBorder="1" applyAlignment="1">
      <alignment horizontal="left"/>
    </xf>
    <xf numFmtId="0" fontId="136" fillId="53" borderId="0" xfId="0" applyFont="1" applyFill="1" applyAlignment="1">
      <alignment horizontal="center"/>
    </xf>
    <xf numFmtId="0" fontId="136" fillId="53" borderId="9" xfId="0" applyFont="1" applyFill="1" applyBorder="1" applyAlignment="1">
      <alignment horizontal="center" vertical="center" wrapText="1"/>
    </xf>
    <xf numFmtId="0" fontId="136" fillId="53" borderId="10" xfId="0" applyFont="1" applyFill="1" applyBorder="1" applyAlignment="1">
      <alignment horizontal="center" vertical="center" wrapText="1"/>
    </xf>
    <xf numFmtId="0" fontId="136" fillId="53" borderId="0" xfId="0" applyFont="1" applyFill="1" applyAlignment="1">
      <alignment horizontal="center" vertical="center" wrapText="1"/>
    </xf>
    <xf numFmtId="0" fontId="137" fillId="54" borderId="9" xfId="0" applyFont="1" applyFill="1" applyBorder="1" applyAlignment="1">
      <alignment horizontal="center" vertical="center"/>
    </xf>
    <xf numFmtId="0" fontId="137" fillId="54" borderId="0" xfId="0" applyFont="1" applyFill="1" applyAlignment="1">
      <alignment horizontal="center" vertical="center"/>
    </xf>
    <xf numFmtId="0" fontId="137" fillId="22" borderId="0" xfId="0" applyFont="1" applyFill="1" applyAlignment="1">
      <alignment horizontal="center" vertical="center"/>
    </xf>
    <xf numFmtId="0" fontId="3" fillId="57" borderId="0" xfId="0" applyFont="1" applyFill="1" applyAlignment="1">
      <alignment horizontal="center" vertical="center" wrapText="1"/>
    </xf>
    <xf numFmtId="0" fontId="137" fillId="21" borderId="0" xfId="0" applyFont="1" applyFill="1" applyAlignment="1">
      <alignment horizontal="center" vertical="center"/>
    </xf>
    <xf numFmtId="0" fontId="3" fillId="0" borderId="0" xfId="0" applyFont="1" applyAlignment="1">
      <alignment horizontal="center" vertical="center"/>
    </xf>
    <xf numFmtId="0" fontId="4" fillId="0" borderId="0" xfId="0" applyFont="1"/>
    <xf numFmtId="0" fontId="3" fillId="55" borderId="0" xfId="0" applyFont="1" applyFill="1" applyAlignment="1">
      <alignment horizontal="center" vertical="center"/>
    </xf>
    <xf numFmtId="0" fontId="85" fillId="31" borderId="6" xfId="0" applyFont="1" applyFill="1" applyBorder="1" applyAlignment="1">
      <alignment horizontal="left" vertical="top" wrapText="1"/>
    </xf>
    <xf numFmtId="0" fontId="85" fillId="31" borderId="8" xfId="0" applyFont="1" applyFill="1" applyBorder="1" applyAlignment="1">
      <alignment horizontal="left" vertical="top" wrapText="1"/>
    </xf>
    <xf numFmtId="0" fontId="85" fillId="31" borderId="7" xfId="0" applyFont="1" applyFill="1" applyBorder="1" applyAlignment="1">
      <alignment horizontal="left" vertical="top" wrapText="1"/>
    </xf>
    <xf numFmtId="0" fontId="109" fillId="31" borderId="7" xfId="0" applyFont="1" applyFill="1" applyBorder="1" applyAlignment="1">
      <alignment horizontal="left" vertical="top" wrapText="1"/>
    </xf>
    <xf numFmtId="0" fontId="109" fillId="31" borderId="8" xfId="0" applyFont="1" applyFill="1" applyBorder="1" applyAlignment="1">
      <alignment horizontal="left" vertical="top" wrapText="1"/>
    </xf>
    <xf numFmtId="0" fontId="3" fillId="54" borderId="0" xfId="0" applyFont="1" applyFill="1" applyAlignment="1">
      <alignment horizontal="center" vertical="center" wrapText="1"/>
    </xf>
    <xf numFmtId="0" fontId="3" fillId="59" borderId="0" xfId="0" applyFont="1" applyFill="1" applyAlignment="1">
      <alignment horizontal="center" vertical="center"/>
    </xf>
    <xf numFmtId="0" fontId="3" fillId="60" borderId="0" xfId="0" applyFont="1" applyFill="1" applyAlignment="1">
      <alignment horizontal="center" vertical="center" wrapText="1"/>
    </xf>
    <xf numFmtId="0" fontId="3" fillId="61" borderId="0" xfId="0" applyFont="1" applyFill="1" applyAlignment="1">
      <alignment horizontal="center" vertical="center" wrapText="1"/>
    </xf>
    <xf numFmtId="0" fontId="4" fillId="4" borderId="0" xfId="0" applyFont="1" applyFill="1"/>
    <xf numFmtId="0" fontId="39" fillId="31" borderId="17" xfId="0" applyFont="1" applyFill="1" applyBorder="1" applyAlignment="1">
      <alignment horizontal="center" vertical="center" wrapText="1" readingOrder="1"/>
    </xf>
    <xf numFmtId="0" fontId="39" fillId="31" borderId="68" xfId="0" applyFont="1" applyFill="1" applyBorder="1" applyAlignment="1">
      <alignment horizontal="center" vertical="center" wrapText="1" readingOrder="1"/>
    </xf>
    <xf numFmtId="0" fontId="32" fillId="0" borderId="0" xfId="0" applyFont="1" applyAlignment="1">
      <alignment horizontal="left" vertical="center" wrapText="1" readingOrder="1"/>
    </xf>
    <xf numFmtId="0" fontId="32" fillId="0" borderId="0" xfId="0" applyFont="1" applyAlignment="1">
      <alignment horizontal="left" vertical="top" wrapText="1" readingOrder="1"/>
    </xf>
    <xf numFmtId="0" fontId="39" fillId="31" borderId="18" xfId="0" applyFont="1" applyFill="1" applyBorder="1" applyAlignment="1">
      <alignment horizontal="center" vertical="center"/>
    </xf>
    <xf numFmtId="0" fontId="39" fillId="31" borderId="0" xfId="0" applyFont="1" applyFill="1" applyAlignment="1">
      <alignment horizontal="center" vertical="center"/>
    </xf>
    <xf numFmtId="0" fontId="39" fillId="31" borderId="11" xfId="0" applyFont="1" applyFill="1" applyBorder="1" applyAlignment="1">
      <alignment horizontal="center" vertical="center"/>
    </xf>
    <xf numFmtId="0" fontId="39" fillId="31" borderId="0" xfId="0" applyFont="1" applyFill="1" applyAlignment="1">
      <alignment horizontal="center" vertical="center" wrapText="1" readingOrder="1"/>
    </xf>
    <xf numFmtId="0" fontId="39" fillId="31" borderId="11" xfId="0" applyFont="1" applyFill="1" applyBorder="1" applyAlignment="1">
      <alignment horizontal="center" vertical="center" wrapText="1" readingOrder="1"/>
    </xf>
    <xf numFmtId="0" fontId="32" fillId="0" borderId="0" xfId="0" applyFont="1" applyAlignment="1">
      <alignment horizontal="left" vertical="center" readingOrder="1"/>
    </xf>
    <xf numFmtId="0" fontId="39" fillId="5" borderId="28" xfId="0" applyFont="1" applyFill="1" applyBorder="1" applyAlignment="1">
      <alignment horizontal="left" vertical="top"/>
    </xf>
    <xf numFmtId="0" fontId="39" fillId="5" borderId="29" xfId="0" applyFont="1" applyFill="1" applyBorder="1" applyAlignment="1">
      <alignment horizontal="left" vertical="top"/>
    </xf>
    <xf numFmtId="0" fontId="39" fillId="5" borderId="31" xfId="0" applyFont="1" applyFill="1" applyBorder="1" applyAlignment="1">
      <alignment horizontal="left" vertical="top"/>
    </xf>
    <xf numFmtId="0" fontId="39" fillId="5" borderId="33" xfId="0" applyFont="1" applyFill="1" applyBorder="1" applyAlignment="1">
      <alignment horizontal="left" vertical="top"/>
    </xf>
    <xf numFmtId="0" fontId="39" fillId="5" borderId="34" xfId="0" applyFont="1" applyFill="1" applyBorder="1" applyAlignment="1">
      <alignment horizontal="left" vertical="top"/>
    </xf>
    <xf numFmtId="0" fontId="85" fillId="31" borderId="5" xfId="0" applyFont="1" applyFill="1" applyBorder="1" applyAlignment="1">
      <alignment horizontal="left" vertical="center" wrapText="1"/>
    </xf>
    <xf numFmtId="0" fontId="85" fillId="0" borderId="0" xfId="19" applyFont="1" applyFill="1" applyBorder="1" applyAlignment="1">
      <alignment horizontal="left" vertical="center" wrapText="1"/>
    </xf>
    <xf numFmtId="0" fontId="39" fillId="5" borderId="1" xfId="0" applyFont="1" applyFill="1" applyBorder="1" applyAlignment="1">
      <alignment horizontal="left" vertical="top"/>
    </xf>
    <xf numFmtId="0" fontId="53" fillId="11" borderId="88" xfId="0" applyFont="1" applyFill="1" applyBorder="1" applyAlignment="1">
      <alignment vertical="center" wrapText="1"/>
    </xf>
    <xf numFmtId="0" fontId="53" fillId="11" borderId="87" xfId="0" applyFont="1" applyFill="1" applyBorder="1" applyAlignment="1">
      <alignment vertical="center" wrapText="1"/>
    </xf>
    <xf numFmtId="0" fontId="52" fillId="11" borderId="0" xfId="0" applyFont="1" applyFill="1" applyBorder="1" applyAlignment="1">
      <alignment vertical="center" wrapText="1"/>
    </xf>
    <xf numFmtId="0" fontId="52" fillId="11" borderId="82" xfId="0" applyFont="1" applyFill="1" applyBorder="1" applyAlignment="1">
      <alignment vertical="center" wrapText="1"/>
    </xf>
    <xf numFmtId="0" fontId="52" fillId="11" borderId="24" xfId="0" applyFont="1" applyFill="1" applyBorder="1" applyAlignment="1">
      <alignment vertical="center" wrapText="1"/>
    </xf>
    <xf numFmtId="0" fontId="52" fillId="11" borderId="58" xfId="0" applyFont="1" applyFill="1" applyBorder="1" applyAlignment="1">
      <alignment vertical="center" wrapText="1"/>
    </xf>
    <xf numFmtId="0" fontId="53" fillId="11" borderId="80" xfId="0" applyFont="1" applyFill="1" applyBorder="1" applyAlignment="1">
      <alignment vertical="center" wrapText="1"/>
    </xf>
    <xf numFmtId="0" fontId="53" fillId="11" borderId="56" xfId="0" applyFont="1" applyFill="1" applyBorder="1" applyAlignment="1">
      <alignment vertical="center" wrapText="1"/>
    </xf>
    <xf numFmtId="0" fontId="54" fillId="0" borderId="2" xfId="0" applyFont="1" applyBorder="1" applyAlignment="1">
      <alignment horizontal="center" vertical="top"/>
    </xf>
    <xf numFmtId="0" fontId="54" fillId="0" borderId="4" xfId="0" applyFont="1" applyBorder="1" applyAlignment="1">
      <alignment horizontal="center" vertical="top"/>
    </xf>
    <xf numFmtId="0" fontId="54" fillId="0" borderId="3" xfId="0" applyFont="1" applyBorder="1" applyAlignment="1">
      <alignment horizontal="center" vertical="top"/>
    </xf>
    <xf numFmtId="0" fontId="52" fillId="11" borderId="24" xfId="0" applyFont="1" applyFill="1" applyBorder="1" applyAlignment="1">
      <alignment vertical="top" wrapText="1"/>
    </xf>
    <xf numFmtId="0" fontId="52" fillId="11" borderId="58" xfId="0" applyFont="1" applyFill="1" applyBorder="1" applyAlignment="1">
      <alignment vertical="top" wrapText="1"/>
    </xf>
    <xf numFmtId="0" fontId="135" fillId="13" borderId="80" xfId="3" applyFont="1" applyFill="1" applyBorder="1" applyAlignment="1">
      <alignment vertical="center" wrapText="1"/>
    </xf>
    <xf numFmtId="0" fontId="135" fillId="13" borderId="56" xfId="3" applyFont="1" applyFill="1" applyBorder="1" applyAlignment="1">
      <alignment vertical="center" wrapText="1"/>
    </xf>
    <xf numFmtId="0" fontId="53" fillId="11" borderId="53" xfId="0" applyFont="1" applyFill="1" applyBorder="1" applyAlignment="1">
      <alignment vertical="center" wrapText="1"/>
    </xf>
    <xf numFmtId="0" fontId="53" fillId="11" borderId="57" xfId="0" applyFont="1" applyFill="1" applyBorder="1" applyAlignment="1">
      <alignment vertical="center" wrapText="1"/>
    </xf>
    <xf numFmtId="0" fontId="52" fillId="11" borderId="53" xfId="0" applyFont="1" applyFill="1" applyBorder="1" applyAlignment="1">
      <alignment vertical="center" wrapText="1"/>
    </xf>
    <xf numFmtId="0" fontId="52" fillId="11" borderId="57" xfId="0" applyFont="1" applyFill="1" applyBorder="1" applyAlignment="1">
      <alignment vertical="center" wrapText="1"/>
    </xf>
    <xf numFmtId="0" fontId="52" fillId="11" borderId="86" xfId="0" applyFont="1" applyFill="1" applyBorder="1" applyAlignment="1">
      <alignment vertical="center" wrapText="1"/>
    </xf>
    <xf numFmtId="0" fontId="52" fillId="11" borderId="87" xfId="0" applyFont="1" applyFill="1" applyBorder="1" applyAlignment="1">
      <alignment vertical="center" wrapText="1"/>
    </xf>
    <xf numFmtId="0" fontId="52" fillId="11" borderId="83" xfId="0" applyFont="1" applyFill="1" applyBorder="1" applyAlignment="1">
      <alignment vertical="center" wrapText="1"/>
    </xf>
    <xf numFmtId="0" fontId="86" fillId="13" borderId="80" xfId="0" applyFont="1" applyFill="1" applyBorder="1" applyAlignment="1">
      <alignment horizontal="right" vertical="center" wrapText="1"/>
    </xf>
    <xf numFmtId="0" fontId="86" fillId="13" borderId="56" xfId="0" applyFont="1" applyFill="1" applyBorder="1" applyAlignment="1">
      <alignment horizontal="right" vertical="center" wrapText="1"/>
    </xf>
    <xf numFmtId="0" fontId="86" fillId="15" borderId="79" xfId="0" applyFont="1" applyFill="1" applyBorder="1" applyAlignment="1">
      <alignment vertical="center" wrapText="1"/>
    </xf>
    <xf numFmtId="0" fontId="86" fillId="15" borderId="56" xfId="0" applyFont="1" applyFill="1" applyBorder="1" applyAlignment="1">
      <alignment vertical="center" wrapText="1"/>
    </xf>
    <xf numFmtId="0" fontId="86" fillId="11" borderId="24" xfId="0" applyFont="1" applyFill="1" applyBorder="1" applyAlignment="1">
      <alignment vertical="top" wrapText="1"/>
    </xf>
    <xf numFmtId="0" fontId="86" fillId="11" borderId="58" xfId="0" applyFont="1" applyFill="1" applyBorder="1" applyAlignment="1">
      <alignment vertical="top" wrapText="1"/>
    </xf>
    <xf numFmtId="0" fontId="86" fillId="12" borderId="79" xfId="0" applyFont="1" applyFill="1" applyBorder="1" applyAlignment="1">
      <alignment horizontal="center" vertical="center" wrapText="1"/>
    </xf>
    <xf numFmtId="0" fontId="86" fillId="12" borderId="56" xfId="0" applyFont="1" applyFill="1" applyBorder="1" applyAlignment="1">
      <alignment horizontal="center" vertical="center" wrapText="1"/>
    </xf>
    <xf numFmtId="0" fontId="53" fillId="11" borderId="86" xfId="0" applyFont="1" applyFill="1" applyBorder="1" applyAlignment="1">
      <alignment vertical="center" wrapText="1"/>
    </xf>
    <xf numFmtId="0" fontId="53" fillId="11" borderId="83" xfId="0" applyFont="1" applyFill="1" applyBorder="1" applyAlignment="1">
      <alignment vertical="center" wrapText="1"/>
    </xf>
    <xf numFmtId="0" fontId="53" fillId="11" borderId="58" xfId="0" applyFont="1" applyFill="1" applyBorder="1" applyAlignment="1">
      <alignment vertical="center" wrapText="1"/>
    </xf>
    <xf numFmtId="0" fontId="52" fillId="11" borderId="88" xfId="0" applyFont="1" applyFill="1" applyBorder="1" applyAlignment="1">
      <alignment vertical="center" wrapText="1"/>
    </xf>
    <xf numFmtId="0" fontId="52" fillId="11" borderId="54" xfId="0" applyFont="1" applyFill="1" applyBorder="1" applyAlignment="1">
      <alignment vertical="center" wrapText="1"/>
    </xf>
    <xf numFmtId="0" fontId="86" fillId="13" borderId="87" xfId="0" applyFont="1" applyFill="1" applyBorder="1" applyAlignment="1">
      <alignment horizontal="right" vertical="center" wrapText="1"/>
    </xf>
    <xf numFmtId="0" fontId="86" fillId="13" borderId="58" xfId="0" applyFont="1" applyFill="1" applyBorder="1" applyAlignment="1">
      <alignment horizontal="right" vertical="center" wrapText="1"/>
    </xf>
    <xf numFmtId="0" fontId="86" fillId="15" borderId="53" xfId="0" applyFont="1" applyFill="1" applyBorder="1" applyAlignment="1">
      <alignment vertical="center" wrapText="1"/>
    </xf>
    <xf numFmtId="0" fontId="86" fillId="15" borderId="57" xfId="0" applyFont="1" applyFill="1" applyBorder="1" applyAlignment="1">
      <alignment vertical="center" wrapText="1"/>
    </xf>
    <xf numFmtId="0" fontId="53" fillId="10" borderId="80" xfId="0" applyFont="1" applyFill="1" applyBorder="1" applyAlignment="1">
      <alignment vertical="center" wrapText="1"/>
    </xf>
    <xf numFmtId="0" fontId="53" fillId="10" borderId="56" xfId="0" applyFont="1" applyFill="1" applyBorder="1" applyAlignment="1">
      <alignment vertical="center" wrapText="1"/>
    </xf>
    <xf numFmtId="0" fontId="53" fillId="11" borderId="88" xfId="0" applyFont="1" applyFill="1" applyBorder="1" applyAlignment="1">
      <alignment horizontal="left" vertical="center" wrapText="1" indent="1"/>
    </xf>
    <xf numFmtId="0" fontId="53" fillId="11" borderId="87" xfId="0" applyFont="1" applyFill="1" applyBorder="1" applyAlignment="1">
      <alignment horizontal="left" vertical="center" wrapText="1" indent="1"/>
    </xf>
    <xf numFmtId="0" fontId="86" fillId="12" borderId="80" xfId="0" applyFont="1" applyFill="1" applyBorder="1" applyAlignment="1">
      <alignment horizontal="center" vertical="center" wrapText="1"/>
    </xf>
    <xf numFmtId="0" fontId="129" fillId="10" borderId="80" xfId="0" applyFont="1" applyFill="1" applyBorder="1" applyAlignment="1">
      <alignment vertical="center" wrapText="1"/>
    </xf>
    <xf numFmtId="0" fontId="129" fillId="10" borderId="56" xfId="0" applyFont="1" applyFill="1" applyBorder="1" applyAlignment="1">
      <alignment vertical="center" wrapText="1"/>
    </xf>
    <xf numFmtId="0" fontId="129" fillId="13" borderId="80" xfId="0" applyFont="1" applyFill="1" applyBorder="1" applyAlignment="1">
      <alignment vertical="center" wrapText="1"/>
    </xf>
    <xf numFmtId="0" fontId="129" fillId="13" borderId="56" xfId="0" applyFont="1" applyFill="1" applyBorder="1" applyAlignment="1">
      <alignment vertical="center" wrapText="1"/>
    </xf>
    <xf numFmtId="0" fontId="135" fillId="11" borderId="86" xfId="3" applyFont="1" applyFill="1" applyBorder="1" applyAlignment="1">
      <alignment vertical="center" wrapText="1"/>
    </xf>
    <xf numFmtId="0" fontId="135" fillId="11" borderId="87" xfId="3" applyFont="1" applyFill="1" applyBorder="1" applyAlignment="1">
      <alignment vertical="center" wrapText="1"/>
    </xf>
    <xf numFmtId="0" fontId="135" fillId="11" borderId="83" xfId="3" applyFont="1" applyFill="1" applyBorder="1" applyAlignment="1">
      <alignment vertical="center" wrapText="1"/>
    </xf>
    <xf numFmtId="0" fontId="135" fillId="11" borderId="58" xfId="3" applyFont="1" applyFill="1" applyBorder="1" applyAlignment="1">
      <alignment vertical="center" wrapText="1"/>
    </xf>
    <xf numFmtId="0" fontId="53" fillId="11" borderId="54" xfId="0" applyFont="1" applyFill="1" applyBorder="1" applyAlignment="1">
      <alignment vertical="center" wrapText="1"/>
    </xf>
    <xf numFmtId="0" fontId="52" fillId="11" borderId="83" xfId="0" applyFont="1" applyFill="1" applyBorder="1" applyAlignment="1">
      <alignment vertical="top" wrapText="1"/>
    </xf>
    <xf numFmtId="0" fontId="52" fillId="11" borderId="90" xfId="0" applyFont="1" applyFill="1" applyBorder="1" applyAlignment="1">
      <alignment vertical="center" wrapText="1"/>
    </xf>
    <xf numFmtId="0" fontId="52" fillId="11" borderId="91" xfId="0" applyFont="1" applyFill="1" applyBorder="1" applyAlignment="1">
      <alignment vertical="center" wrapText="1"/>
    </xf>
    <xf numFmtId="0" fontId="52" fillId="11" borderId="81" xfId="0" applyFont="1" applyFill="1" applyBorder="1" applyAlignment="1">
      <alignment vertical="center" wrapText="1"/>
    </xf>
    <xf numFmtId="0" fontId="129" fillId="15" borderId="79" xfId="0" applyFont="1" applyFill="1" applyBorder="1" applyAlignment="1">
      <alignment vertical="center" wrapText="1"/>
    </xf>
    <xf numFmtId="0" fontId="129" fillId="15" borderId="56" xfId="0" applyFont="1" applyFill="1" applyBorder="1" applyAlignment="1">
      <alignment vertical="center" wrapText="1"/>
    </xf>
    <xf numFmtId="0" fontId="52" fillId="11" borderId="81" xfId="0" applyFont="1" applyFill="1" applyBorder="1" applyAlignment="1">
      <alignment vertical="top" wrapText="1"/>
    </xf>
    <xf numFmtId="0" fontId="52" fillId="11" borderId="82" xfId="0" applyFont="1" applyFill="1" applyBorder="1" applyAlignment="1">
      <alignment vertical="top" wrapText="1"/>
    </xf>
    <xf numFmtId="0" fontId="53" fillId="11" borderId="90" xfId="0" applyFont="1" applyFill="1" applyBorder="1" applyAlignment="1">
      <alignment vertical="center" wrapText="1"/>
    </xf>
    <xf numFmtId="0" fontId="53" fillId="11" borderId="91" xfId="0" applyFont="1" applyFill="1" applyBorder="1" applyAlignment="1">
      <alignment vertical="center" wrapText="1"/>
    </xf>
    <xf numFmtId="0" fontId="52" fillId="11" borderId="84" xfId="0" applyFont="1" applyFill="1" applyBorder="1" applyAlignment="1">
      <alignment vertical="center" wrapText="1"/>
    </xf>
    <xf numFmtId="0" fontId="52" fillId="11" borderId="85" xfId="0" applyFont="1" applyFill="1" applyBorder="1" applyAlignment="1">
      <alignment vertical="center" wrapText="1"/>
    </xf>
    <xf numFmtId="0" fontId="129" fillId="13" borderId="94" xfId="0" applyFont="1" applyFill="1" applyBorder="1" applyAlignment="1">
      <alignment vertical="center" wrapText="1"/>
    </xf>
    <xf numFmtId="0" fontId="129" fillId="13" borderId="91" xfId="0" applyFont="1" applyFill="1" applyBorder="1" applyAlignment="1">
      <alignment vertical="center" wrapText="1"/>
    </xf>
    <xf numFmtId="0" fontId="129" fillId="13" borderId="0" xfId="0" applyFont="1" applyFill="1" applyBorder="1" applyAlignment="1">
      <alignment vertical="center" wrapText="1"/>
    </xf>
    <xf numFmtId="0" fontId="129" fillId="13" borderId="82" xfId="0" applyFont="1" applyFill="1" applyBorder="1" applyAlignment="1">
      <alignment vertical="center" wrapText="1"/>
    </xf>
    <xf numFmtId="0" fontId="129" fillId="13" borderId="24" xfId="0" applyFont="1" applyFill="1" applyBorder="1" applyAlignment="1">
      <alignment vertical="center" wrapText="1"/>
    </xf>
    <xf numFmtId="0" fontId="129" fillId="13" borderId="58" xfId="0" applyFont="1" applyFill="1" applyBorder="1" applyAlignment="1">
      <alignment vertical="center" wrapText="1"/>
    </xf>
    <xf numFmtId="0" fontId="53" fillId="11" borderId="81" xfId="0" applyFont="1" applyFill="1" applyBorder="1" applyAlignment="1">
      <alignment vertical="center" wrapText="1"/>
    </xf>
    <xf numFmtId="0" fontId="53" fillId="11" borderId="82" xfId="0" applyFont="1" applyFill="1" applyBorder="1" applyAlignment="1">
      <alignment vertical="center" wrapText="1"/>
    </xf>
    <xf numFmtId="0" fontId="53" fillId="11" borderId="0" xfId="0" applyFont="1" applyFill="1" applyBorder="1" applyAlignment="1">
      <alignment vertical="center" wrapText="1"/>
    </xf>
    <xf numFmtId="0" fontId="135" fillId="13" borderId="88" xfId="3" applyFont="1" applyFill="1" applyBorder="1" applyAlignment="1">
      <alignment vertical="center" wrapText="1"/>
    </xf>
    <xf numFmtId="0" fontId="135" fillId="13" borderId="87" xfId="3" applyFont="1" applyFill="1" applyBorder="1" applyAlignment="1">
      <alignment vertical="center" wrapText="1"/>
    </xf>
    <xf numFmtId="0" fontId="135" fillId="13" borderId="0" xfId="3" applyFont="1" applyFill="1" applyBorder="1" applyAlignment="1">
      <alignment vertical="center" wrapText="1"/>
    </xf>
    <xf numFmtId="0" fontId="135" fillId="13" borderId="82" xfId="3" applyFont="1" applyFill="1" applyBorder="1" applyAlignment="1">
      <alignment vertical="center" wrapText="1"/>
    </xf>
    <xf numFmtId="0" fontId="135" fillId="13" borderId="24" xfId="3" applyFont="1" applyFill="1" applyBorder="1" applyAlignment="1">
      <alignment vertical="center" wrapText="1"/>
    </xf>
    <xf numFmtId="0" fontId="135" fillId="13" borderId="58" xfId="3" applyFont="1" applyFill="1" applyBorder="1" applyAlignment="1">
      <alignment vertical="center" wrapText="1"/>
    </xf>
    <xf numFmtId="0" fontId="129" fillId="10" borderId="93" xfId="0" applyFont="1" applyFill="1" applyBorder="1" applyAlignment="1">
      <alignment vertical="center" wrapText="1"/>
    </xf>
    <xf numFmtId="0" fontId="129" fillId="10" borderId="89" xfId="0" applyFont="1" applyFill="1" applyBorder="1" applyAlignment="1">
      <alignment vertical="center" wrapText="1"/>
    </xf>
    <xf numFmtId="0" fontId="52" fillId="11" borderId="80" xfId="0" applyFont="1" applyFill="1" applyBorder="1" applyAlignment="1">
      <alignment vertical="center" wrapText="1"/>
    </xf>
    <xf numFmtId="0" fontId="52" fillId="11" borderId="56" xfId="0" applyFont="1" applyFill="1" applyBorder="1" applyAlignment="1">
      <alignment vertical="center" wrapText="1"/>
    </xf>
    <xf numFmtId="0" fontId="52" fillId="11" borderId="24" xfId="0" applyFont="1" applyFill="1" applyBorder="1" applyAlignment="1">
      <alignment horizontal="left" vertical="center" wrapText="1" indent="2"/>
    </xf>
    <xf numFmtId="0" fontId="52" fillId="11" borderId="58" xfId="0" applyFont="1" applyFill="1" applyBorder="1" applyAlignment="1">
      <alignment horizontal="left" vertical="center" wrapText="1" indent="2"/>
    </xf>
    <xf numFmtId="0" fontId="135" fillId="13" borderId="94" xfId="3" applyFont="1" applyFill="1" applyBorder="1" applyAlignment="1">
      <alignment vertical="center" wrapText="1"/>
    </xf>
    <xf numFmtId="0" fontId="135" fillId="13" borderId="91" xfId="3" applyFont="1" applyFill="1" applyBorder="1" applyAlignment="1">
      <alignment vertical="center" wrapText="1"/>
    </xf>
    <xf numFmtId="0" fontId="52" fillId="13" borderId="0" xfId="0" applyFont="1" applyFill="1" applyBorder="1" applyAlignment="1">
      <alignment vertical="top" wrapText="1"/>
    </xf>
    <xf numFmtId="0" fontId="52" fillId="13" borderId="82" xfId="0" applyFont="1" applyFill="1" applyBorder="1" applyAlignment="1">
      <alignment vertical="top" wrapText="1"/>
    </xf>
    <xf numFmtId="0" fontId="52" fillId="13" borderId="24" xfId="0" applyFont="1" applyFill="1" applyBorder="1" applyAlignment="1">
      <alignment vertical="top" wrapText="1"/>
    </xf>
    <xf numFmtId="0" fontId="52" fillId="13" borderId="58" xfId="0" applyFont="1" applyFill="1" applyBorder="1" applyAlignment="1">
      <alignment vertical="top" wrapText="1"/>
    </xf>
    <xf numFmtId="0" fontId="86" fillId="13" borderId="88" xfId="0" applyFont="1" applyFill="1" applyBorder="1" applyAlignment="1">
      <alignment vertical="center" wrapText="1"/>
    </xf>
    <xf numFmtId="0" fontId="86" fillId="13" borderId="87" xfId="0" applyFont="1" applyFill="1" applyBorder="1" applyAlignment="1">
      <alignment vertical="center" wrapText="1"/>
    </xf>
    <xf numFmtId="0" fontId="135" fillId="11" borderId="53" xfId="3" applyFont="1" applyFill="1" applyBorder="1" applyAlignment="1">
      <alignment vertical="center" wrapText="1"/>
    </xf>
    <xf numFmtId="0" fontId="135" fillId="11" borderId="57" xfId="3" applyFont="1" applyFill="1" applyBorder="1" applyAlignment="1">
      <alignment vertical="center" wrapText="1"/>
    </xf>
    <xf numFmtId="0" fontId="135" fillId="13" borderId="93" xfId="3" applyFont="1" applyFill="1" applyBorder="1" applyAlignment="1">
      <alignment vertical="center" wrapText="1"/>
    </xf>
    <xf numFmtId="0" fontId="135" fillId="13" borderId="89" xfId="3" applyFont="1" applyFill="1" applyBorder="1" applyAlignment="1">
      <alignment vertical="center" wrapText="1"/>
    </xf>
    <xf numFmtId="0" fontId="53" fillId="11" borderId="92" xfId="0" applyFont="1" applyFill="1" applyBorder="1" applyAlignment="1">
      <alignment vertical="center" wrapText="1"/>
    </xf>
    <xf numFmtId="0" fontId="52" fillId="11" borderId="92" xfId="0" applyFont="1" applyFill="1" applyBorder="1" applyAlignment="1">
      <alignment vertical="center" wrapText="1"/>
    </xf>
    <xf numFmtId="0" fontId="52" fillId="11" borderId="0" xfId="0" applyFont="1" applyFill="1" applyBorder="1" applyAlignment="1">
      <alignment horizontal="left" vertical="center" wrapText="1" indent="4"/>
    </xf>
    <xf numFmtId="0" fontId="52" fillId="11" borderId="82" xfId="0" applyFont="1" applyFill="1" applyBorder="1" applyAlignment="1">
      <alignment horizontal="left" vertical="center" wrapText="1" indent="4"/>
    </xf>
    <xf numFmtId="0" fontId="52" fillId="11" borderId="24" xfId="0" applyFont="1" applyFill="1" applyBorder="1" applyAlignment="1">
      <alignment horizontal="left" vertical="center" wrapText="1" indent="4"/>
    </xf>
    <xf numFmtId="0" fontId="52" fillId="11" borderId="58" xfId="0" applyFont="1" applyFill="1" applyBorder="1" applyAlignment="1">
      <alignment horizontal="left" vertical="center" wrapText="1" indent="4"/>
    </xf>
    <xf numFmtId="0" fontId="86" fillId="51" borderId="79" xfId="0" applyFont="1" applyFill="1" applyBorder="1" applyAlignment="1">
      <alignment horizontal="center" vertical="center" wrapText="1"/>
    </xf>
    <xf numFmtId="0" fontId="86" fillId="51" borderId="56" xfId="0" applyFont="1" applyFill="1" applyBorder="1" applyAlignment="1">
      <alignment horizontal="center" vertical="center" wrapText="1"/>
    </xf>
    <xf numFmtId="0" fontId="53" fillId="11" borderId="88" xfId="0" applyFont="1" applyFill="1" applyBorder="1" applyAlignment="1">
      <alignment horizontal="left" vertical="center" wrapText="1" indent="2"/>
    </xf>
    <xf numFmtId="0" fontId="53" fillId="11" borderId="87" xfId="0" applyFont="1" applyFill="1" applyBorder="1" applyAlignment="1">
      <alignment horizontal="left" vertical="center" wrapText="1" indent="2"/>
    </xf>
    <xf numFmtId="0" fontId="135" fillId="11" borderId="92" xfId="3" applyFont="1" applyFill="1" applyBorder="1" applyAlignment="1">
      <alignment vertical="center" wrapText="1"/>
    </xf>
    <xf numFmtId="0" fontId="52" fillId="11" borderId="24" xfId="0" applyFont="1" applyFill="1" applyBorder="1" applyAlignment="1">
      <alignment horizontal="left" vertical="center" wrapText="1" indent="1"/>
    </xf>
    <xf numFmtId="0" fontId="52" fillId="11" borderId="58" xfId="0" applyFont="1" applyFill="1" applyBorder="1" applyAlignment="1">
      <alignment horizontal="left" vertical="center" wrapText="1" indent="1"/>
    </xf>
    <xf numFmtId="0" fontId="86" fillId="51" borderId="80" xfId="0" applyFont="1" applyFill="1" applyBorder="1" applyAlignment="1">
      <alignment horizontal="center" vertical="center" wrapText="1"/>
    </xf>
    <xf numFmtId="0" fontId="129" fillId="13" borderId="93" xfId="0" applyFont="1" applyFill="1" applyBorder="1" applyAlignment="1">
      <alignment vertical="center" wrapText="1"/>
    </xf>
    <xf numFmtId="0" fontId="129" fillId="13" borderId="89" xfId="0" applyFont="1" applyFill="1" applyBorder="1" applyAlignment="1">
      <alignment vertical="center" wrapText="1"/>
    </xf>
    <xf numFmtId="0" fontId="52" fillId="11" borderId="80" xfId="0" applyFont="1" applyFill="1" applyBorder="1" applyAlignment="1">
      <alignment vertical="top" wrapText="1"/>
    </xf>
    <xf numFmtId="0" fontId="52" fillId="11" borderId="56" xfId="0" applyFont="1" applyFill="1" applyBorder="1" applyAlignment="1">
      <alignment vertical="top" wrapText="1"/>
    </xf>
    <xf numFmtId="0" fontId="135" fillId="52" borderId="93" xfId="3" applyFont="1" applyFill="1" applyBorder="1" applyAlignment="1">
      <alignment vertical="center" wrapText="1"/>
    </xf>
    <xf numFmtId="0" fontId="135" fillId="52" borderId="89" xfId="3" applyFont="1" applyFill="1" applyBorder="1" applyAlignment="1">
      <alignment vertical="center" wrapText="1"/>
    </xf>
    <xf numFmtId="0" fontId="52" fillId="11" borderId="24" xfId="0" applyFont="1" applyFill="1" applyBorder="1" applyAlignment="1">
      <alignment horizontal="left" vertical="center" wrapText="1" indent="3"/>
    </xf>
    <xf numFmtId="0" fontId="52" fillId="11" borderId="58" xfId="0" applyFont="1" applyFill="1" applyBorder="1" applyAlignment="1">
      <alignment horizontal="left" vertical="center" wrapText="1" indent="3"/>
    </xf>
    <xf numFmtId="0" fontId="52" fillId="11" borderId="0" xfId="0" applyFont="1" applyFill="1" applyBorder="1" applyAlignment="1">
      <alignment vertical="top" wrapText="1"/>
    </xf>
    <xf numFmtId="0" fontId="52" fillId="11" borderId="88" xfId="0" applyFont="1" applyFill="1" applyBorder="1" applyAlignment="1">
      <alignment horizontal="left" vertical="center" wrapText="1" indent="1"/>
    </xf>
    <xf numFmtId="0" fontId="52" fillId="11" borderId="87" xfId="0" applyFont="1" applyFill="1" applyBorder="1" applyAlignment="1">
      <alignment horizontal="left" vertical="center" wrapText="1" indent="1"/>
    </xf>
    <xf numFmtId="0" fontId="55" fillId="13" borderId="13" xfId="0" applyFont="1" applyFill="1" applyBorder="1" applyAlignment="1">
      <alignment horizontal="left" vertical="center" wrapText="1"/>
    </xf>
    <xf numFmtId="0" fontId="55" fillId="13" borderId="14" xfId="0" applyFont="1" applyFill="1" applyBorder="1" applyAlignment="1">
      <alignment horizontal="left" vertical="center" wrapText="1"/>
    </xf>
    <xf numFmtId="0" fontId="55" fillId="13" borderId="17" xfId="0" applyFont="1" applyFill="1" applyBorder="1" applyAlignment="1">
      <alignment horizontal="left" vertical="center" wrapText="1"/>
    </xf>
    <xf numFmtId="0" fontId="55" fillId="17" borderId="13" xfId="0" applyFont="1" applyFill="1" applyBorder="1" applyAlignment="1">
      <alignment horizontal="left" vertical="center" wrapText="1"/>
    </xf>
    <xf numFmtId="0" fontId="55" fillId="17" borderId="17" xfId="0" applyFont="1" applyFill="1" applyBorder="1" applyAlignment="1">
      <alignment horizontal="left" vertical="center" wrapText="1"/>
    </xf>
    <xf numFmtId="0" fontId="55" fillId="17" borderId="14" xfId="0" applyFont="1" applyFill="1" applyBorder="1" applyAlignment="1">
      <alignment horizontal="left" vertical="center" wrapText="1"/>
    </xf>
    <xf numFmtId="0" fontId="55" fillId="10" borderId="17" xfId="0" applyFont="1" applyFill="1" applyBorder="1" applyAlignment="1">
      <alignment horizontal="left" vertical="center" wrapText="1"/>
    </xf>
    <xf numFmtId="0" fontId="55" fillId="10" borderId="14" xfId="0" applyFont="1" applyFill="1" applyBorder="1" applyAlignment="1">
      <alignment horizontal="left" vertical="center" wrapText="1"/>
    </xf>
    <xf numFmtId="0" fontId="55" fillId="14" borderId="13" xfId="0" applyFont="1" applyFill="1" applyBorder="1" applyAlignment="1">
      <alignment horizontal="left" vertical="center" wrapText="1"/>
    </xf>
    <xf numFmtId="0" fontId="55" fillId="14" borderId="17" xfId="0" applyFont="1" applyFill="1" applyBorder="1" applyAlignment="1">
      <alignment horizontal="left" vertical="center" wrapText="1"/>
    </xf>
    <xf numFmtId="0" fontId="55" fillId="14" borderId="14" xfId="0" applyFont="1" applyFill="1" applyBorder="1" applyAlignment="1">
      <alignment horizontal="left" vertical="center" wrapText="1"/>
    </xf>
    <xf numFmtId="0" fontId="55" fillId="13" borderId="13" xfId="3" applyFont="1" applyFill="1" applyBorder="1" applyAlignment="1">
      <alignment horizontal="left" vertical="center" wrapText="1"/>
    </xf>
    <xf numFmtId="0" fontId="55" fillId="13" borderId="14" xfId="3" applyFont="1" applyFill="1" applyBorder="1" applyAlignment="1">
      <alignment horizontal="left" vertical="center" wrapText="1"/>
    </xf>
    <xf numFmtId="0" fontId="54" fillId="0" borderId="14" xfId="0" applyFont="1" applyBorder="1" applyAlignment="1">
      <alignment horizontal="left" vertical="center" wrapText="1"/>
    </xf>
    <xf numFmtId="0" fontId="54" fillId="0" borderId="1" xfId="0" applyFont="1" applyBorder="1" applyAlignment="1">
      <alignment horizontal="left" vertical="center" wrapText="1"/>
    </xf>
    <xf numFmtId="0" fontId="54" fillId="0" borderId="2" xfId="0" applyFont="1" applyBorder="1" applyAlignment="1">
      <alignment horizontal="left" vertical="center" wrapText="1"/>
    </xf>
    <xf numFmtId="0" fontId="134" fillId="21" borderId="14" xfId="3" applyFont="1" applyFill="1" applyBorder="1" applyAlignment="1">
      <alignment horizontal="left" vertical="center" wrapText="1"/>
    </xf>
    <xf numFmtId="0" fontId="134" fillId="21" borderId="1" xfId="3" applyFont="1" applyFill="1" applyBorder="1" applyAlignment="1">
      <alignment horizontal="left" vertical="center" wrapText="1"/>
    </xf>
    <xf numFmtId="0" fontId="134" fillId="21" borderId="13" xfId="3" applyFont="1" applyFill="1" applyBorder="1" applyAlignment="1">
      <alignment horizontal="left" vertical="center" wrapText="1"/>
    </xf>
    <xf numFmtId="0" fontId="55" fillId="11" borderId="1" xfId="0" applyFont="1" applyFill="1" applyBorder="1" applyAlignment="1">
      <alignment vertical="center" wrapText="1"/>
    </xf>
    <xf numFmtId="0" fontId="55" fillId="13" borderId="17" xfId="0" applyFont="1" applyFill="1" applyBorder="1" applyAlignment="1">
      <alignment horizontal="center" vertical="center" wrapText="1"/>
    </xf>
    <xf numFmtId="0" fontId="55" fillId="13" borderId="14" xfId="0" applyFont="1" applyFill="1" applyBorder="1" applyAlignment="1">
      <alignment horizontal="center" vertical="center" wrapText="1"/>
    </xf>
    <xf numFmtId="0" fontId="54" fillId="21" borderId="14" xfId="0" applyFont="1" applyFill="1" applyBorder="1" applyAlignment="1">
      <alignment horizontal="left" vertical="center" wrapText="1"/>
    </xf>
    <xf numFmtId="0" fontId="54" fillId="21" borderId="1" xfId="0" applyFont="1" applyFill="1" applyBorder="1" applyAlignment="1">
      <alignment horizontal="left" vertical="center" wrapText="1"/>
    </xf>
    <xf numFmtId="0" fontId="54" fillId="11" borderId="1" xfId="0" applyFont="1" applyFill="1" applyBorder="1" applyAlignment="1">
      <alignment vertical="center" wrapText="1"/>
    </xf>
    <xf numFmtId="0" fontId="54" fillId="10" borderId="17" xfId="0" applyFont="1" applyFill="1" applyBorder="1" applyAlignment="1">
      <alignment horizontal="left" vertical="center" wrapText="1"/>
    </xf>
    <xf numFmtId="0" fontId="54" fillId="10" borderId="14" xfId="0" applyFont="1" applyFill="1" applyBorder="1" applyAlignment="1">
      <alignment horizontal="left" vertical="center" wrapText="1"/>
    </xf>
    <xf numFmtId="0" fontId="55" fillId="12" borderId="13" xfId="0" applyFont="1" applyFill="1" applyBorder="1" applyAlignment="1">
      <alignment horizontal="left" vertical="center" wrapText="1"/>
    </xf>
    <xf numFmtId="0" fontId="55" fillId="12" borderId="17" xfId="0" applyFont="1" applyFill="1" applyBorder="1" applyAlignment="1">
      <alignment horizontal="left" vertical="center" wrapText="1"/>
    </xf>
    <xf numFmtId="0" fontId="55" fillId="12" borderId="14" xfId="0" applyFont="1" applyFill="1" applyBorder="1" applyAlignment="1">
      <alignment horizontal="left" vertical="center" wrapText="1"/>
    </xf>
    <xf numFmtId="0" fontId="55" fillId="14" borderId="13" xfId="0" applyFont="1" applyFill="1" applyBorder="1" applyAlignment="1">
      <alignment vertical="center" wrapText="1"/>
    </xf>
    <xf numFmtId="0" fontId="55" fillId="14" borderId="17" xfId="0" applyFont="1" applyFill="1" applyBorder="1" applyAlignment="1">
      <alignment vertical="center" wrapText="1"/>
    </xf>
    <xf numFmtId="0" fontId="55" fillId="18" borderId="13" xfId="0" applyFont="1" applyFill="1" applyBorder="1" applyAlignment="1">
      <alignment horizontal="left" vertical="center" wrapText="1"/>
    </xf>
    <xf numFmtId="0" fontId="55" fillId="18" borderId="14" xfId="0" applyFont="1" applyFill="1" applyBorder="1" applyAlignment="1">
      <alignment horizontal="left" vertical="center" wrapText="1"/>
    </xf>
    <xf numFmtId="0" fontId="55" fillId="18" borderId="17" xfId="0" applyFont="1" applyFill="1" applyBorder="1" applyAlignment="1">
      <alignment horizontal="left" vertical="center" wrapText="1"/>
    </xf>
    <xf numFmtId="0" fontId="55" fillId="17" borderId="13" xfId="0" applyFont="1" applyFill="1" applyBorder="1" applyAlignment="1">
      <alignment horizontal="center" vertical="center" wrapText="1"/>
    </xf>
    <xf numFmtId="0" fontId="55" fillId="17" borderId="17" xfId="0" applyFont="1" applyFill="1" applyBorder="1" applyAlignment="1">
      <alignment horizontal="center" vertical="center" wrapText="1"/>
    </xf>
    <xf numFmtId="0" fontId="55" fillId="16" borderId="13" xfId="0" applyFont="1" applyFill="1" applyBorder="1" applyAlignment="1">
      <alignment horizontal="left" vertical="center" wrapText="1"/>
    </xf>
    <xf numFmtId="0" fontId="55" fillId="16" borderId="17" xfId="0" applyFont="1" applyFill="1" applyBorder="1" applyAlignment="1">
      <alignment horizontal="left" vertical="center" wrapText="1"/>
    </xf>
    <xf numFmtId="0" fontId="55" fillId="16" borderId="14" xfId="0" applyFont="1" applyFill="1" applyBorder="1" applyAlignment="1">
      <alignment horizontal="left" vertical="center" wrapText="1"/>
    </xf>
    <xf numFmtId="0" fontId="85" fillId="0" borderId="0" xfId="0" applyFont="1" applyFill="1" applyBorder="1" applyAlignment="1">
      <alignment horizontal="left" vertical="center"/>
    </xf>
    <xf numFmtId="0" fontId="39" fillId="31" borderId="17" xfId="0" applyFont="1" applyFill="1" applyBorder="1" applyAlignment="1">
      <alignment horizontal="center" vertical="center"/>
    </xf>
    <xf numFmtId="0" fontId="55" fillId="13" borderId="1" xfId="0" applyFont="1" applyFill="1" applyBorder="1" applyAlignment="1">
      <alignment horizontal="left" vertical="center" wrapText="1"/>
    </xf>
    <xf numFmtId="0" fontId="54" fillId="0" borderId="16" xfId="0" applyFont="1" applyBorder="1" applyAlignment="1">
      <alignment horizontal="left" vertical="center" wrapText="1"/>
    </xf>
    <xf numFmtId="0" fontId="54" fillId="10" borderId="18" xfId="0" applyFont="1" applyFill="1" applyBorder="1" applyAlignment="1">
      <alignment horizontal="left" vertical="center" wrapText="1"/>
    </xf>
    <xf numFmtId="0" fontId="54" fillId="10" borderId="16" xfId="0" applyFont="1" applyFill="1" applyBorder="1" applyAlignment="1">
      <alignment horizontal="left" vertical="center" wrapText="1"/>
    </xf>
    <xf numFmtId="0" fontId="55" fillId="21" borderId="17" xfId="0" applyFont="1" applyFill="1" applyBorder="1" applyAlignment="1">
      <alignment horizontal="left" vertical="center" wrapText="1"/>
    </xf>
    <xf numFmtId="0" fontId="55" fillId="21" borderId="14" xfId="0" applyFont="1" applyFill="1" applyBorder="1" applyAlignment="1">
      <alignment horizontal="left" vertical="center" wrapText="1"/>
    </xf>
    <xf numFmtId="0" fontId="55" fillId="11" borderId="18" xfId="0" applyFont="1" applyFill="1" applyBorder="1" applyAlignment="1">
      <alignment horizontal="center" vertical="center" wrapText="1"/>
    </xf>
    <xf numFmtId="0" fontId="55" fillId="11" borderId="16" xfId="0" applyFont="1" applyFill="1" applyBorder="1" applyAlignment="1">
      <alignment horizontal="center" vertical="center" wrapText="1"/>
    </xf>
    <xf numFmtId="0" fontId="55" fillId="11" borderId="11" xfId="0" applyFont="1" applyFill="1" applyBorder="1" applyAlignment="1">
      <alignment horizontal="center" vertical="center" wrapText="1"/>
    </xf>
    <xf numFmtId="0" fontId="55" fillId="11" borderId="23" xfId="0" applyFont="1" applyFill="1" applyBorder="1" applyAlignment="1">
      <alignment horizontal="center" vertical="center" wrapText="1"/>
    </xf>
    <xf numFmtId="0" fontId="55" fillId="4" borderId="18" xfId="0" applyFont="1" applyFill="1" applyBorder="1" applyAlignment="1">
      <alignment horizontal="left" vertical="center" wrapText="1"/>
    </xf>
    <xf numFmtId="0" fontId="55" fillId="4" borderId="0" xfId="0" applyFont="1" applyFill="1" applyBorder="1" applyAlignment="1">
      <alignment horizontal="left" vertical="center" wrapText="1"/>
    </xf>
    <xf numFmtId="0" fontId="55" fillId="4" borderId="21" xfId="0" applyFont="1" applyFill="1" applyBorder="1" applyAlignment="1">
      <alignment horizontal="left" vertical="center" wrapText="1"/>
    </xf>
    <xf numFmtId="0" fontId="54" fillId="11" borderId="53" xfId="0" applyFont="1" applyFill="1" applyBorder="1" applyAlignment="1">
      <alignment vertical="center" wrapText="1"/>
    </xf>
    <xf numFmtId="0" fontId="54" fillId="11" borderId="54" xfId="0" applyFont="1" applyFill="1" applyBorder="1" applyAlignment="1">
      <alignment vertical="center" wrapText="1"/>
    </xf>
    <xf numFmtId="0" fontId="134" fillId="11" borderId="53" xfId="3" applyFont="1" applyFill="1" applyBorder="1" applyAlignment="1">
      <alignment vertical="center" wrapText="1"/>
    </xf>
    <xf numFmtId="0" fontId="134" fillId="11" borderId="54" xfId="3" applyFont="1" applyFill="1" applyBorder="1" applyAlignment="1">
      <alignment vertical="center" wrapText="1"/>
    </xf>
    <xf numFmtId="0" fontId="55" fillId="11" borderId="53" xfId="0" applyFont="1" applyFill="1" applyBorder="1" applyAlignment="1">
      <alignment vertical="center" wrapText="1"/>
    </xf>
    <xf numFmtId="0" fontId="55" fillId="11" borderId="54" xfId="0" applyFont="1" applyFill="1" applyBorder="1" applyAlignment="1">
      <alignment vertical="center" wrapText="1"/>
    </xf>
    <xf numFmtId="0" fontId="55" fillId="18" borderId="1" xfId="0" applyFont="1" applyFill="1" applyBorder="1" applyAlignment="1">
      <alignment horizontal="left" vertical="center" wrapText="1"/>
    </xf>
    <xf numFmtId="0" fontId="55" fillId="10" borderId="11" xfId="0" applyFont="1" applyFill="1" applyBorder="1" applyAlignment="1">
      <alignment horizontal="left" vertical="center" wrapText="1"/>
    </xf>
    <xf numFmtId="0" fontId="55" fillId="10" borderId="23" xfId="0" applyFont="1" applyFill="1" applyBorder="1" applyAlignment="1">
      <alignment horizontal="left" vertical="center" wrapText="1"/>
    </xf>
    <xf numFmtId="0" fontId="55" fillId="14" borderId="22" xfId="0" applyFont="1" applyFill="1" applyBorder="1" applyAlignment="1">
      <alignment horizontal="left" vertical="center" wrapText="1"/>
    </xf>
    <xf numFmtId="0" fontId="55" fillId="14" borderId="11" xfId="0" applyFont="1" applyFill="1" applyBorder="1" applyAlignment="1">
      <alignment horizontal="left" vertical="center" wrapText="1"/>
    </xf>
    <xf numFmtId="0" fontId="55" fillId="14" borderId="23" xfId="0" applyFont="1" applyFill="1" applyBorder="1" applyAlignment="1">
      <alignment horizontal="left" vertical="center" wrapText="1"/>
    </xf>
    <xf numFmtId="0" fontId="54" fillId="0" borderId="14" xfId="0" applyFont="1" applyBorder="1" applyAlignment="1">
      <alignment horizontal="left" vertical="center"/>
    </xf>
    <xf numFmtId="0" fontId="54" fillId="0" borderId="1" xfId="0" applyFont="1" applyBorder="1" applyAlignment="1">
      <alignment horizontal="left" vertical="center"/>
    </xf>
    <xf numFmtId="0" fontId="54" fillId="0" borderId="2" xfId="0" applyFont="1" applyBorder="1" applyAlignment="1">
      <alignment horizontal="left" vertical="center"/>
    </xf>
    <xf numFmtId="0" fontId="54" fillId="11" borderId="2" xfId="0" applyFont="1" applyFill="1" applyBorder="1" applyAlignment="1">
      <alignment horizontal="center" vertical="center" wrapText="1"/>
    </xf>
    <xf numFmtId="0" fontId="54" fillId="11" borderId="3" xfId="0" applyFont="1" applyFill="1" applyBorder="1" applyAlignment="1">
      <alignment horizontal="center" vertical="center" wrapText="1"/>
    </xf>
    <xf numFmtId="0" fontId="134" fillId="11" borderId="2" xfId="3" applyFont="1" applyFill="1" applyBorder="1" applyAlignment="1">
      <alignment horizontal="center" vertical="center" wrapText="1"/>
    </xf>
    <xf numFmtId="0" fontId="134" fillId="11" borderId="3" xfId="3" applyFont="1" applyFill="1" applyBorder="1" applyAlignment="1">
      <alignment horizontal="center" vertical="center" wrapText="1"/>
    </xf>
    <xf numFmtId="0" fontId="55" fillId="13" borderId="18" xfId="0" applyFont="1" applyFill="1" applyBorder="1" applyAlignment="1">
      <alignment horizontal="left" vertical="center" wrapText="1"/>
    </xf>
    <xf numFmtId="0" fontId="55" fillId="13" borderId="16" xfId="0" applyFont="1" applyFill="1" applyBorder="1" applyAlignment="1">
      <alignment horizontal="left" vertical="center" wrapText="1"/>
    </xf>
    <xf numFmtId="0" fontId="55" fillId="0" borderId="14" xfId="0" applyFont="1" applyBorder="1" applyAlignment="1">
      <alignment horizontal="left" vertical="center" wrapText="1"/>
    </xf>
    <xf numFmtId="0" fontId="55" fillId="0" borderId="1" xfId="0" applyFont="1" applyBorder="1" applyAlignment="1">
      <alignment horizontal="left" vertical="center" wrapText="1"/>
    </xf>
    <xf numFmtId="0" fontId="134" fillId="11" borderId="1" xfId="3" applyFont="1" applyFill="1" applyBorder="1" applyAlignment="1">
      <alignment vertical="center" wrapText="1"/>
    </xf>
    <xf numFmtId="0" fontId="55" fillId="10" borderId="18" xfId="0" applyFont="1" applyFill="1" applyBorder="1" applyAlignment="1">
      <alignment horizontal="left" vertical="center" wrapText="1"/>
    </xf>
    <xf numFmtId="0" fontId="55" fillId="10" borderId="16" xfId="0" applyFont="1" applyFill="1" applyBorder="1" applyAlignment="1">
      <alignment horizontal="left" vertical="center" wrapText="1"/>
    </xf>
    <xf numFmtId="0" fontId="134" fillId="13" borderId="14" xfId="3" applyFont="1" applyFill="1" applyBorder="1" applyAlignment="1">
      <alignment horizontal="left" vertical="center" wrapText="1"/>
    </xf>
    <xf numFmtId="0" fontId="134" fillId="13" borderId="1" xfId="3" applyFont="1" applyFill="1" applyBorder="1" applyAlignment="1">
      <alignment horizontal="left" vertical="center" wrapText="1"/>
    </xf>
    <xf numFmtId="0" fontId="55" fillId="13" borderId="1" xfId="0" applyFont="1" applyFill="1" applyBorder="1" applyAlignment="1">
      <alignment horizontal="center" vertical="center" wrapText="1"/>
    </xf>
    <xf numFmtId="0" fontId="54" fillId="11" borderId="1" xfId="0" applyFont="1" applyFill="1" applyBorder="1" applyAlignment="1">
      <alignment horizontal="left" vertical="center" wrapText="1"/>
    </xf>
    <xf numFmtId="0" fontId="55" fillId="11" borderId="1" xfId="0" applyFont="1" applyFill="1" applyBorder="1" applyAlignment="1">
      <alignment horizontal="left" vertical="center" wrapText="1"/>
    </xf>
    <xf numFmtId="0" fontId="134" fillId="11" borderId="1" xfId="3" applyFont="1" applyFill="1" applyBorder="1" applyAlignment="1">
      <alignment horizontal="left" vertical="center" wrapText="1"/>
    </xf>
    <xf numFmtId="0" fontId="54" fillId="11" borderId="14" xfId="0" applyFont="1" applyFill="1" applyBorder="1" applyAlignment="1">
      <alignment horizontal="left" vertical="center" wrapText="1"/>
    </xf>
    <xf numFmtId="0" fontId="32" fillId="0" borderId="0" xfId="0" applyFont="1" applyFill="1" applyBorder="1" applyAlignment="1">
      <alignment horizontal="left" wrapText="1"/>
    </xf>
    <xf numFmtId="0" fontId="32" fillId="0" borderId="0" xfId="0" applyFont="1" applyFill="1" applyAlignment="1">
      <alignment horizontal="left" wrapText="1"/>
    </xf>
    <xf numFmtId="0" fontId="32" fillId="0" borderId="11" xfId="0" applyFont="1" applyBorder="1" applyAlignment="1">
      <alignment horizontal="left" vertical="center" wrapText="1"/>
    </xf>
    <xf numFmtId="0" fontId="32" fillId="0" borderId="0" xfId="0" applyFont="1" applyAlignment="1">
      <alignment horizontal="left" vertical="top" wrapText="1"/>
    </xf>
    <xf numFmtId="0" fontId="32" fillId="0" borderId="11" xfId="0" applyFont="1" applyFill="1" applyBorder="1" applyAlignment="1">
      <alignment horizontal="left" wrapText="1"/>
    </xf>
    <xf numFmtId="0" fontId="85" fillId="0" borderId="1" xfId="0" applyFont="1" applyBorder="1" applyAlignment="1">
      <alignment horizontal="center" vertical="center" wrapText="1"/>
    </xf>
    <xf numFmtId="0" fontId="39" fillId="0" borderId="0" xfId="0" applyFont="1" applyFill="1" applyBorder="1" applyAlignment="1">
      <alignment horizontal="left" vertical="center"/>
    </xf>
    <xf numFmtId="0" fontId="39" fillId="31" borderId="6" xfId="0" applyFont="1" applyFill="1" applyBorder="1" applyAlignment="1">
      <alignment horizontal="left" vertical="top" wrapText="1"/>
    </xf>
    <xf numFmtId="0" fontId="39" fillId="31" borderId="7" xfId="0" applyFont="1" applyFill="1" applyBorder="1" applyAlignment="1">
      <alignment horizontal="left" vertical="top" wrapText="1"/>
    </xf>
    <xf numFmtId="0" fontId="32" fillId="31" borderId="7" xfId="0" applyFont="1" applyFill="1" applyBorder="1" applyAlignment="1">
      <alignment horizontal="left" vertical="top" wrapText="1"/>
    </xf>
    <xf numFmtId="0" fontId="32" fillId="31" borderId="8" xfId="0" applyFont="1" applyFill="1" applyBorder="1" applyAlignment="1">
      <alignment horizontal="left" vertical="top" wrapText="1"/>
    </xf>
    <xf numFmtId="0" fontId="39" fillId="31" borderId="8" xfId="0" applyFont="1" applyFill="1" applyBorder="1" applyAlignment="1">
      <alignment horizontal="left" vertical="top" wrapText="1"/>
    </xf>
    <xf numFmtId="0" fontId="32" fillId="0" borderId="18" xfId="0" applyFont="1" applyBorder="1" applyAlignment="1">
      <alignment horizontal="left" vertical="top" wrapText="1"/>
    </xf>
    <xf numFmtId="0" fontId="97" fillId="32" borderId="0" xfId="0" applyFont="1" applyFill="1" applyAlignment="1">
      <alignment horizontal="center" vertical="center" wrapText="1"/>
    </xf>
    <xf numFmtId="0" fontId="85" fillId="32" borderId="6" xfId="0" applyFont="1" applyFill="1" applyBorder="1" applyAlignment="1">
      <alignment horizontal="left" vertical="top"/>
    </xf>
    <xf numFmtId="0" fontId="109" fillId="32" borderId="8" xfId="0" applyFont="1" applyFill="1" applyBorder="1" applyAlignment="1">
      <alignment horizontal="left" vertical="top"/>
    </xf>
    <xf numFmtId="0" fontId="109" fillId="32" borderId="7" xfId="0" applyFont="1" applyFill="1" applyBorder="1" applyAlignment="1">
      <alignment horizontal="left" vertical="top"/>
    </xf>
    <xf numFmtId="0" fontId="39" fillId="32" borderId="18" xfId="0" applyFont="1" applyFill="1" applyBorder="1" applyAlignment="1">
      <alignment horizontal="center" vertical="center" wrapText="1"/>
    </xf>
    <xf numFmtId="0" fontId="39" fillId="32" borderId="11" xfId="0" applyFont="1" applyFill="1" applyBorder="1" applyAlignment="1">
      <alignment horizontal="center" vertical="center" wrapText="1"/>
    </xf>
    <xf numFmtId="0" fontId="39" fillId="32" borderId="17" xfId="0" applyFont="1" applyFill="1" applyBorder="1" applyAlignment="1">
      <alignment horizontal="center" vertical="center" wrapText="1"/>
    </xf>
    <xf numFmtId="0" fontId="85" fillId="32" borderId="8" xfId="0" applyFont="1" applyFill="1" applyBorder="1" applyAlignment="1">
      <alignment horizontal="left" vertical="top"/>
    </xf>
    <xf numFmtId="0" fontId="85" fillId="32" borderId="11" xfId="0" applyFont="1" applyFill="1" applyBorder="1" applyAlignment="1">
      <alignment horizontal="center" vertical="center"/>
    </xf>
    <xf numFmtId="0" fontId="85" fillId="32" borderId="7" xfId="0" applyFont="1" applyFill="1" applyBorder="1" applyAlignment="1">
      <alignment horizontal="left" vertical="top"/>
    </xf>
    <xf numFmtId="0" fontId="85" fillId="32" borderId="6" xfId="0" applyFont="1" applyFill="1" applyBorder="1" applyAlignment="1">
      <alignment horizontal="left" vertical="top" wrapText="1"/>
    </xf>
    <xf numFmtId="0" fontId="39" fillId="3" borderId="15" xfId="0" applyFont="1" applyFill="1" applyBorder="1" applyAlignment="1">
      <alignment horizontal="left" vertical="top" wrapText="1"/>
    </xf>
    <xf numFmtId="0" fontId="39" fillId="3" borderId="16" xfId="0" applyFont="1" applyFill="1" applyBorder="1" applyAlignment="1">
      <alignment horizontal="left" vertical="top" wrapText="1"/>
    </xf>
    <xf numFmtId="0" fontId="32" fillId="0" borderId="18" xfId="0" applyFont="1" applyBorder="1" applyAlignment="1">
      <alignment horizontal="left" vertical="center" wrapText="1"/>
    </xf>
    <xf numFmtId="176" fontId="39" fillId="0" borderId="0" xfId="20" applyNumberFormat="1" applyFont="1" applyFill="1" applyBorder="1" applyAlignment="1" applyProtection="1">
      <alignment horizontal="left"/>
      <protection locked="0"/>
    </xf>
    <xf numFmtId="176" fontId="39" fillId="0" borderId="0" xfId="20" applyNumberFormat="1" applyFont="1" applyFill="1" applyBorder="1" applyAlignment="1">
      <alignment horizontal="left"/>
    </xf>
    <xf numFmtId="0" fontId="32" fillId="0" borderId="0" xfId="0" applyFont="1" applyBorder="1" applyAlignment="1">
      <alignment vertical="center"/>
    </xf>
    <xf numFmtId="0" fontId="39" fillId="3" borderId="2" xfId="0" applyFont="1" applyFill="1" applyBorder="1" applyAlignment="1">
      <alignment horizontal="left" vertical="center"/>
    </xf>
    <xf numFmtId="0" fontId="39" fillId="3" borderId="3" xfId="0" applyFont="1" applyFill="1" applyBorder="1" applyAlignment="1">
      <alignment horizontal="left" vertical="center"/>
    </xf>
    <xf numFmtId="0" fontId="85" fillId="0" borderId="0" xfId="17" applyFont="1" applyFill="1" applyBorder="1" applyAlignment="1">
      <alignment horizontal="left" vertical="center" wrapText="1"/>
    </xf>
    <xf numFmtId="0" fontId="32" fillId="0" borderId="18" xfId="0" applyFont="1" applyBorder="1" applyAlignment="1">
      <alignment horizontal="left" wrapText="1"/>
    </xf>
    <xf numFmtId="0" fontId="32" fillId="0" borderId="0" xfId="17" applyFont="1" applyFill="1" applyBorder="1" applyAlignment="1">
      <alignment horizontal="left" wrapText="1"/>
    </xf>
    <xf numFmtId="0" fontId="32" fillId="0" borderId="0" xfId="17" applyFont="1" applyFill="1" applyBorder="1" applyAlignment="1">
      <alignment horizontal="left" vertical="top" wrapText="1"/>
    </xf>
    <xf numFmtId="0" fontId="32" fillId="0" borderId="0" xfId="17" applyFont="1" applyFill="1" applyBorder="1" applyAlignment="1">
      <alignment horizontal="left" vertical="center" wrapText="1"/>
    </xf>
    <xf numFmtId="0" fontId="32" fillId="0" borderId="18" xfId="17" applyFont="1" applyFill="1" applyBorder="1" applyAlignment="1">
      <alignment horizontal="left" wrapText="1"/>
    </xf>
    <xf numFmtId="0" fontId="39" fillId="32" borderId="6" xfId="0" applyFont="1" applyFill="1" applyBorder="1" applyAlignment="1">
      <alignment horizontal="left" vertical="top"/>
    </xf>
    <xf numFmtId="0" fontId="32" fillId="32" borderId="8" xfId="0" applyFont="1" applyFill="1" applyBorder="1" applyAlignment="1">
      <alignment horizontal="left" vertical="top"/>
    </xf>
    <xf numFmtId="0" fontId="39" fillId="32" borderId="7" xfId="0" applyFont="1" applyFill="1" applyBorder="1" applyAlignment="1">
      <alignment horizontal="left" vertical="top"/>
    </xf>
    <xf numFmtId="0" fontId="39" fillId="32" borderId="8" xfId="0" applyFont="1" applyFill="1" applyBorder="1" applyAlignment="1">
      <alignment horizontal="left" vertical="top"/>
    </xf>
    <xf numFmtId="0" fontId="39" fillId="0" borderId="0" xfId="0" applyFont="1" applyFill="1" applyAlignment="1">
      <alignment horizontal="left" vertical="center" wrapText="1"/>
    </xf>
    <xf numFmtId="0" fontId="39" fillId="0" borderId="0" xfId="0" applyFont="1" applyAlignment="1">
      <alignment vertical="center" wrapText="1"/>
    </xf>
    <xf numFmtId="0" fontId="32" fillId="0" borderId="0" xfId="0" applyFont="1" applyBorder="1" applyAlignment="1">
      <alignment horizontal="left" wrapText="1"/>
    </xf>
    <xf numFmtId="0" fontId="39" fillId="32" borderId="18" xfId="0" applyFont="1" applyFill="1" applyBorder="1" applyAlignment="1">
      <alignment horizontal="center" vertical="center"/>
    </xf>
    <xf numFmtId="0" fontId="39" fillId="32" borderId="11" xfId="0" applyFont="1" applyFill="1" applyBorder="1" applyAlignment="1">
      <alignment horizontal="center" vertical="center"/>
    </xf>
    <xf numFmtId="0" fontId="85" fillId="32" borderId="6" xfId="0" applyFont="1" applyFill="1" applyBorder="1" applyAlignment="1">
      <alignment horizontal="left" vertical="center" wrapText="1"/>
    </xf>
    <xf numFmtId="0" fontId="109" fillId="32" borderId="8" xfId="0" applyFont="1" applyFill="1" applyBorder="1" applyAlignment="1">
      <alignment horizontal="left" vertical="center" wrapText="1"/>
    </xf>
    <xf numFmtId="0" fontId="85" fillId="32" borderId="7" xfId="0" applyFont="1" applyFill="1" applyBorder="1" applyAlignment="1">
      <alignment horizontal="left" vertical="center" wrapText="1"/>
    </xf>
    <xf numFmtId="0" fontId="85" fillId="32" borderId="7" xfId="0" applyFont="1" applyFill="1" applyBorder="1" applyAlignment="1">
      <alignment horizontal="left" vertical="top" wrapText="1"/>
    </xf>
    <xf numFmtId="0" fontId="85" fillId="32" borderId="17" xfId="0" applyFont="1" applyFill="1" applyBorder="1" applyAlignment="1">
      <alignment horizontal="center" vertical="center"/>
    </xf>
    <xf numFmtId="0" fontId="97" fillId="33" borderId="0" xfId="0" applyFont="1" applyFill="1" applyAlignment="1">
      <alignment horizontal="center" vertical="center" wrapText="1"/>
    </xf>
    <xf numFmtId="0" fontId="85" fillId="33" borderId="6" xfId="0" applyFont="1" applyFill="1" applyBorder="1" applyAlignment="1">
      <alignment horizontal="left" vertical="top" wrapText="1"/>
    </xf>
    <xf numFmtId="0" fontId="85" fillId="33" borderId="8" xfId="0" applyFont="1" applyFill="1" applyBorder="1" applyAlignment="1">
      <alignment horizontal="left" vertical="top" wrapText="1"/>
    </xf>
    <xf numFmtId="0" fontId="85" fillId="33" borderId="5" xfId="0" applyFont="1" applyFill="1" applyBorder="1" applyAlignment="1">
      <alignment horizontal="left" vertical="top" wrapText="1"/>
    </xf>
    <xf numFmtId="0" fontId="85" fillId="0" borderId="0" xfId="0" applyFont="1" applyFill="1" applyBorder="1" applyAlignment="1">
      <alignment horizontal="left"/>
    </xf>
    <xf numFmtId="0" fontId="39" fillId="0" borderId="48" xfId="0" applyFont="1" applyFill="1" applyBorder="1" applyAlignment="1">
      <alignment horizontal="left" vertical="center" wrapText="1"/>
    </xf>
    <xf numFmtId="0" fontId="39" fillId="0" borderId="9" xfId="0" applyFont="1" applyFill="1" applyBorder="1" applyAlignment="1">
      <alignment horizontal="left" vertical="center" wrapText="1"/>
    </xf>
    <xf numFmtId="0" fontId="85" fillId="33" borderId="11" xfId="0" applyFont="1" applyFill="1" applyBorder="1" applyAlignment="1">
      <alignment horizontal="center" vertical="center"/>
    </xf>
    <xf numFmtId="0" fontId="32" fillId="0" borderId="0" xfId="0" applyFont="1" applyAlignment="1">
      <alignment horizontal="center" vertical="center"/>
    </xf>
    <xf numFmtId="0" fontId="32" fillId="0" borderId="0" xfId="0" applyFont="1" applyBorder="1" applyAlignment="1">
      <alignment horizontal="center" vertical="center"/>
    </xf>
    <xf numFmtId="0" fontId="32" fillId="0" borderId="11" xfId="0" applyFont="1" applyBorder="1" applyAlignment="1">
      <alignment horizontal="center" vertical="center"/>
    </xf>
    <xf numFmtId="0" fontId="39" fillId="33" borderId="18" xfId="0" applyFont="1" applyFill="1" applyBorder="1" applyAlignment="1">
      <alignment horizontal="center" vertical="center" wrapText="1"/>
    </xf>
    <xf numFmtId="0" fontId="39" fillId="33" borderId="0" xfId="0" applyFont="1" applyFill="1" applyBorder="1" applyAlignment="1">
      <alignment horizontal="center" vertical="center" wrapText="1"/>
    </xf>
    <xf numFmtId="0" fontId="39" fillId="33" borderId="11" xfId="0" applyFont="1" applyFill="1" applyBorder="1" applyAlignment="1">
      <alignment horizontal="center" vertical="center" wrapText="1"/>
    </xf>
    <xf numFmtId="0" fontId="39" fillId="33" borderId="18" xfId="0" applyFont="1" applyFill="1" applyBorder="1" applyAlignment="1">
      <alignment horizontal="center" vertical="center"/>
    </xf>
    <xf numFmtId="0" fontId="39" fillId="33" borderId="0" xfId="0" applyFont="1" applyFill="1" applyBorder="1" applyAlignment="1">
      <alignment horizontal="center" vertical="center"/>
    </xf>
    <xf numFmtId="0" fontId="39" fillId="33" borderId="11" xfId="0" applyFont="1" applyFill="1" applyBorder="1" applyAlignment="1">
      <alignment horizontal="center" vertical="center"/>
    </xf>
    <xf numFmtId="0" fontId="32" fillId="0" borderId="0" xfId="0" applyFont="1" applyBorder="1" applyAlignment="1">
      <alignment horizontal="left"/>
    </xf>
    <xf numFmtId="0" fontId="85" fillId="33" borderId="7" xfId="0" applyFont="1" applyFill="1" applyBorder="1" applyAlignment="1">
      <alignment horizontal="left" vertical="top" wrapText="1"/>
    </xf>
    <xf numFmtId="0" fontId="39" fillId="33" borderId="18" xfId="14" applyFont="1" applyFill="1" applyBorder="1" applyAlignment="1">
      <alignment horizontal="center" vertical="center" wrapText="1"/>
    </xf>
    <xf numFmtId="0" fontId="39" fillId="33" borderId="0" xfId="14" applyFont="1" applyFill="1" applyBorder="1" applyAlignment="1">
      <alignment horizontal="center" vertical="center" wrapText="1"/>
    </xf>
    <xf numFmtId="0" fontId="39" fillId="33" borderId="11" xfId="14" applyFont="1" applyFill="1" applyBorder="1" applyAlignment="1">
      <alignment horizontal="center" vertical="center" wrapText="1"/>
    </xf>
    <xf numFmtId="0" fontId="109" fillId="33" borderId="5" xfId="0" applyFont="1" applyFill="1" applyBorder="1" applyAlignment="1">
      <alignment horizontal="left" vertical="top" wrapText="1"/>
    </xf>
    <xf numFmtId="0" fontId="39" fillId="33" borderId="17" xfId="0" applyFont="1" applyFill="1" applyBorder="1" applyAlignment="1">
      <alignment horizontal="center" vertical="center" wrapText="1"/>
    </xf>
    <xf numFmtId="0" fontId="85" fillId="33" borderId="5" xfId="0" applyFont="1" applyFill="1" applyBorder="1" applyAlignment="1">
      <alignment horizontal="left" vertical="top"/>
    </xf>
    <xf numFmtId="0" fontId="32" fillId="0" borderId="0" xfId="9" applyFont="1" applyAlignment="1">
      <alignment horizontal="left" wrapText="1"/>
    </xf>
    <xf numFmtId="0" fontId="85" fillId="33" borderId="5" xfId="0" applyFont="1" applyFill="1" applyBorder="1" applyAlignment="1">
      <alignment horizontal="left" vertical="center" wrapText="1"/>
    </xf>
    <xf numFmtId="0" fontId="32" fillId="0" borderId="0" xfId="0" applyFont="1" applyFill="1" applyBorder="1" applyAlignment="1">
      <alignment horizontal="left" vertical="top"/>
    </xf>
    <xf numFmtId="0" fontId="32" fillId="3" borderId="0" xfId="0" applyFont="1" applyFill="1" applyAlignment="1">
      <alignment horizontal="left" vertical="center"/>
    </xf>
    <xf numFmtId="0" fontId="32" fillId="3" borderId="0" xfId="0" applyFont="1" applyFill="1" applyAlignment="1">
      <alignment horizontal="center" vertical="center"/>
    </xf>
    <xf numFmtId="0" fontId="39" fillId="33" borderId="71" xfId="22" applyFont="1" applyFill="1" applyBorder="1" applyAlignment="1">
      <alignment horizontal="center" vertical="center" wrapText="1"/>
    </xf>
    <xf numFmtId="0" fontId="39" fillId="33" borderId="17" xfId="22" applyFont="1" applyFill="1" applyBorder="1" applyAlignment="1">
      <alignment horizontal="center" vertical="center" wrapText="1"/>
    </xf>
    <xf numFmtId="0" fontId="39" fillId="33" borderId="72" xfId="22" applyFont="1" applyFill="1" applyBorder="1" applyAlignment="1">
      <alignment horizontal="center" vertical="center" wrapText="1"/>
    </xf>
    <xf numFmtId="0" fontId="39" fillId="33" borderId="17" xfId="22" applyFont="1" applyFill="1" applyBorder="1" applyAlignment="1">
      <alignment horizontal="center" vertical="center"/>
    </xf>
    <xf numFmtId="0" fontId="39" fillId="33" borderId="71" xfId="22" applyFont="1" applyFill="1" applyBorder="1" applyAlignment="1">
      <alignment horizontal="center" vertical="center"/>
    </xf>
    <xf numFmtId="0" fontId="39" fillId="0" borderId="0" xfId="22" applyFont="1" applyFill="1" applyBorder="1" applyAlignment="1">
      <alignment horizontal="left" vertical="center" wrapText="1"/>
    </xf>
    <xf numFmtId="0" fontId="39" fillId="33" borderId="5" xfId="0" applyFont="1" applyFill="1" applyBorder="1" applyAlignment="1">
      <alignment horizontal="left" vertical="top" wrapText="1"/>
    </xf>
    <xf numFmtId="0" fontId="39" fillId="33" borderId="18" xfId="22" applyFont="1" applyFill="1" applyBorder="1" applyAlignment="1">
      <alignment horizontal="center" vertical="center" wrapText="1"/>
    </xf>
    <xf numFmtId="0" fontId="39" fillId="33" borderId="0" xfId="22" applyFont="1" applyFill="1" applyBorder="1" applyAlignment="1">
      <alignment horizontal="center" vertical="center" wrapText="1"/>
    </xf>
    <xf numFmtId="0" fontId="39" fillId="33" borderId="11" xfId="22" applyFont="1" applyFill="1" applyBorder="1" applyAlignment="1">
      <alignment horizontal="center" vertical="center" wrapText="1"/>
    </xf>
    <xf numFmtId="0" fontId="39" fillId="3" borderId="2" xfId="0" applyFont="1" applyFill="1" applyBorder="1" applyAlignment="1">
      <alignment horizontal="left" vertical="top"/>
    </xf>
    <xf numFmtId="0" fontId="39" fillId="3" borderId="46" xfId="0" applyFont="1" applyFill="1" applyBorder="1" applyAlignment="1">
      <alignment horizontal="left" vertical="top" wrapText="1"/>
    </xf>
    <xf numFmtId="0" fontId="39" fillId="3" borderId="45" xfId="0" applyFont="1" applyFill="1" applyBorder="1" applyAlignment="1">
      <alignment horizontal="left" vertical="top" wrapText="1"/>
    </xf>
    <xf numFmtId="0" fontId="39" fillId="3" borderId="3" xfId="0" applyFont="1" applyFill="1" applyBorder="1" applyAlignment="1">
      <alignment horizontal="left" vertical="top" wrapText="1"/>
    </xf>
    <xf numFmtId="0" fontId="32" fillId="0" borderId="18" xfId="0" applyFont="1" applyBorder="1" applyAlignment="1">
      <alignment vertical="top"/>
    </xf>
    <xf numFmtId="0" fontId="32" fillId="0" borderId="0" xfId="0" applyFont="1" applyFill="1" applyBorder="1" applyAlignment="1">
      <alignment vertical="top"/>
    </xf>
    <xf numFmtId="0" fontId="39" fillId="33" borderId="72" xfId="22" applyFont="1" applyFill="1" applyBorder="1" applyAlignment="1">
      <alignment horizontal="center" vertical="center"/>
    </xf>
    <xf numFmtId="0" fontId="39" fillId="33" borderId="0" xfId="11" applyFont="1" applyFill="1" applyBorder="1" applyAlignment="1">
      <alignment horizontal="center" vertical="center" wrapText="1"/>
    </xf>
    <xf numFmtId="0" fontId="39" fillId="33" borderId="11" xfId="11" applyFont="1" applyFill="1" applyBorder="1" applyAlignment="1">
      <alignment horizontal="center" vertical="center" wrapText="1"/>
    </xf>
    <xf numFmtId="0" fontId="39" fillId="33" borderId="18" xfId="11" applyFont="1" applyFill="1" applyBorder="1" applyAlignment="1">
      <alignment horizontal="center" vertical="center" wrapText="1"/>
    </xf>
    <xf numFmtId="0" fontId="85" fillId="33" borderId="6" xfId="0" applyFont="1" applyFill="1" applyBorder="1" applyAlignment="1">
      <alignment horizontal="left" vertical="center" wrapText="1"/>
    </xf>
    <xf numFmtId="0" fontId="85" fillId="33" borderId="7" xfId="0" applyFont="1" applyFill="1" applyBorder="1" applyAlignment="1">
      <alignment horizontal="left" vertical="center" wrapText="1"/>
    </xf>
    <xf numFmtId="0" fontId="85" fillId="33" borderId="8" xfId="0" applyFont="1" applyFill="1" applyBorder="1" applyAlignment="1">
      <alignment horizontal="left" vertical="center" wrapText="1"/>
    </xf>
    <xf numFmtId="0" fontId="39" fillId="33" borderId="7" xfId="0" applyFont="1" applyFill="1" applyBorder="1" applyAlignment="1">
      <alignment horizontal="center"/>
    </xf>
    <xf numFmtId="0" fontId="85" fillId="0" borderId="10" xfId="0" applyFont="1" applyFill="1" applyBorder="1" applyAlignment="1">
      <alignment horizontal="left" vertical="top" wrapText="1"/>
    </xf>
    <xf numFmtId="0" fontId="39" fillId="33" borderId="9" xfId="0" applyFont="1" applyFill="1" applyBorder="1" applyAlignment="1">
      <alignment horizontal="center" vertical="center" wrapText="1"/>
    </xf>
    <xf numFmtId="0" fontId="39" fillId="33" borderId="10" xfId="0" applyFont="1" applyFill="1" applyBorder="1" applyAlignment="1">
      <alignment horizontal="center" vertical="center" wrapText="1"/>
    </xf>
    <xf numFmtId="0" fontId="39" fillId="33" borderId="17" xfId="0" applyFont="1" applyFill="1" applyBorder="1" applyAlignment="1">
      <alignment horizontal="center" vertical="center"/>
    </xf>
    <xf numFmtId="0" fontId="39" fillId="33" borderId="10" xfId="0" applyFont="1" applyFill="1" applyBorder="1" applyAlignment="1">
      <alignment horizontal="center" vertical="center"/>
    </xf>
    <xf numFmtId="0" fontId="39" fillId="33" borderId="19" xfId="0" applyFont="1" applyFill="1" applyBorder="1" applyAlignment="1">
      <alignment horizontal="center" vertical="center"/>
    </xf>
    <xf numFmtId="0" fontId="39" fillId="0" borderId="0" xfId="0" applyFont="1" applyFill="1" applyBorder="1" applyAlignment="1">
      <alignment horizontal="left" wrapText="1"/>
    </xf>
    <xf numFmtId="0" fontId="32" fillId="0" borderId="0" xfId="0" applyFont="1" applyFill="1" applyAlignment="1">
      <alignment horizontal="left"/>
    </xf>
    <xf numFmtId="0" fontId="39" fillId="33" borderId="39" xfId="0" applyFont="1" applyFill="1" applyBorder="1" applyAlignment="1">
      <alignment horizontal="center"/>
    </xf>
    <xf numFmtId="0" fontId="43" fillId="0" borderId="0" xfId="3" applyFont="1" applyAlignment="1">
      <alignment vertical="top" wrapText="1"/>
    </xf>
    <xf numFmtId="0" fontId="32" fillId="0" borderId="0" xfId="0" applyFont="1" applyAlignment="1">
      <alignment vertical="top" wrapText="1"/>
    </xf>
    <xf numFmtId="0" fontId="43" fillId="0" borderId="0" xfId="3" applyFont="1" applyBorder="1" applyAlignment="1">
      <alignment horizontal="left" vertical="center" wrapText="1"/>
    </xf>
    <xf numFmtId="0" fontId="43" fillId="25" borderId="0" xfId="3" applyFont="1" applyFill="1" applyBorder="1" applyAlignment="1">
      <alignment horizontal="center" vertical="center" wrapText="1"/>
    </xf>
    <xf numFmtId="0" fontId="39" fillId="33" borderId="17" xfId="23" applyFont="1" applyFill="1" applyBorder="1" applyAlignment="1">
      <alignment horizontal="center" vertical="center" wrapText="1"/>
    </xf>
    <xf numFmtId="0" fontId="39" fillId="33" borderId="5" xfId="0" applyFont="1" applyFill="1" applyBorder="1" applyAlignment="1">
      <alignment horizontal="left" vertical="top"/>
    </xf>
    <xf numFmtId="0" fontId="97" fillId="34" borderId="0" xfId="0" applyFont="1" applyFill="1" applyAlignment="1">
      <alignment horizontal="center" vertical="center" wrapText="1"/>
    </xf>
    <xf numFmtId="0" fontId="85" fillId="34" borderId="6" xfId="0" applyFont="1" applyFill="1" applyBorder="1" applyAlignment="1">
      <alignment horizontal="left" vertical="top" wrapText="1"/>
    </xf>
    <xf numFmtId="0" fontId="109" fillId="34" borderId="8" xfId="0" applyFont="1" applyFill="1" applyBorder="1" applyAlignment="1">
      <alignment horizontal="left" vertical="top" wrapText="1"/>
    </xf>
    <xf numFmtId="0" fontId="109" fillId="34" borderId="7" xfId="0" applyFont="1" applyFill="1" applyBorder="1" applyAlignment="1">
      <alignment horizontal="left" vertical="top" wrapText="1"/>
    </xf>
    <xf numFmtId="0" fontId="85" fillId="34" borderId="8" xfId="0" applyFont="1" applyFill="1" applyBorder="1" applyAlignment="1">
      <alignment horizontal="left" vertical="top" wrapText="1"/>
    </xf>
    <xf numFmtId="0" fontId="85" fillId="34" borderId="11" xfId="0" applyFont="1" applyFill="1" applyBorder="1" applyAlignment="1">
      <alignment horizontal="center" vertical="center"/>
    </xf>
    <xf numFmtId="0" fontId="39" fillId="0" borderId="0" xfId="0" applyFont="1" applyAlignment="1">
      <alignment horizontal="left" vertical="center" wrapText="1"/>
    </xf>
    <xf numFmtId="0" fontId="85" fillId="34" borderId="7" xfId="0" applyFont="1" applyFill="1" applyBorder="1" applyAlignment="1">
      <alignment horizontal="left" vertical="top" wrapText="1"/>
    </xf>
    <xf numFmtId="0" fontId="39" fillId="34" borderId="18" xfId="0" applyFont="1" applyFill="1" applyBorder="1" applyAlignment="1">
      <alignment horizontal="center" vertical="center" wrapText="1"/>
    </xf>
    <xf numFmtId="0" fontId="39" fillId="34" borderId="11" xfId="0" applyFont="1" applyFill="1" applyBorder="1" applyAlignment="1">
      <alignment horizontal="center" vertical="center" wrapText="1"/>
    </xf>
    <xf numFmtId="0" fontId="39" fillId="34" borderId="17" xfId="0" applyFont="1" applyFill="1" applyBorder="1" applyAlignment="1">
      <alignment horizontal="center" vertical="center" wrapText="1"/>
    </xf>
    <xf numFmtId="0" fontId="39" fillId="34" borderId="6" xfId="0" applyFont="1" applyFill="1" applyBorder="1" applyAlignment="1">
      <alignment horizontal="left" vertical="top" wrapText="1"/>
    </xf>
    <xf numFmtId="0" fontId="32" fillId="34" borderId="8" xfId="0" applyFont="1" applyFill="1" applyBorder="1" applyAlignment="1">
      <alignment horizontal="left" vertical="top" wrapText="1"/>
    </xf>
    <xf numFmtId="0" fontId="32" fillId="34" borderId="7" xfId="0" applyFont="1" applyFill="1" applyBorder="1" applyAlignment="1">
      <alignment horizontal="left" vertical="top" wrapText="1"/>
    </xf>
    <xf numFmtId="0" fontId="39" fillId="34" borderId="8" xfId="0" applyFont="1" applyFill="1" applyBorder="1" applyAlignment="1">
      <alignment horizontal="left" vertical="top" wrapText="1"/>
    </xf>
    <xf numFmtId="0" fontId="39" fillId="34" borderId="7" xfId="0" applyFont="1" applyFill="1" applyBorder="1" applyAlignment="1">
      <alignment horizontal="left" vertical="top" wrapText="1"/>
    </xf>
    <xf numFmtId="0" fontId="85" fillId="34" borderId="6" xfId="0" applyFont="1" applyFill="1" applyBorder="1" applyAlignment="1">
      <alignment horizontal="left" vertical="center" wrapText="1"/>
    </xf>
    <xf numFmtId="0" fontId="109" fillId="34" borderId="7" xfId="0" applyFont="1" applyFill="1" applyBorder="1" applyAlignment="1">
      <alignment horizontal="left" vertical="center" wrapText="1"/>
    </xf>
    <xf numFmtId="0" fontId="85" fillId="34" borderId="0" xfId="0" applyFont="1" applyFill="1" applyBorder="1" applyAlignment="1">
      <alignment horizontal="center" vertical="center"/>
    </xf>
    <xf numFmtId="0" fontId="39" fillId="34" borderId="18" xfId="0" applyFont="1" applyFill="1" applyBorder="1" applyAlignment="1">
      <alignment horizontal="center" vertical="center"/>
    </xf>
    <xf numFmtId="0" fontId="39" fillId="34" borderId="11" xfId="0" applyFont="1" applyFill="1" applyBorder="1" applyAlignment="1">
      <alignment horizontal="center" vertical="center"/>
    </xf>
    <xf numFmtId="37" fontId="39" fillId="34" borderId="17" xfId="0" applyNumberFormat="1" applyFont="1" applyFill="1" applyBorder="1" applyAlignment="1">
      <alignment horizontal="center" vertical="center"/>
    </xf>
    <xf numFmtId="37" fontId="39" fillId="34" borderId="17" xfId="0" applyNumberFormat="1" applyFont="1" applyFill="1" applyBorder="1" applyAlignment="1">
      <alignment horizontal="center" vertical="center" wrapText="1"/>
    </xf>
    <xf numFmtId="37" fontId="39" fillId="34" borderId="11" xfId="0" applyNumberFormat="1" applyFont="1" applyFill="1" applyBorder="1" applyAlignment="1">
      <alignment horizontal="center" vertical="center" wrapText="1"/>
    </xf>
    <xf numFmtId="0" fontId="39" fillId="34" borderId="67" xfId="0" applyFont="1" applyFill="1" applyBorder="1" applyAlignment="1">
      <alignment horizontal="center" vertical="center" wrapText="1"/>
    </xf>
    <xf numFmtId="0" fontId="39" fillId="34" borderId="0" xfId="0" applyFont="1" applyFill="1" applyAlignment="1">
      <alignment horizontal="center" vertical="center" wrapText="1"/>
    </xf>
    <xf numFmtId="0" fontId="39" fillId="34" borderId="17" xfId="0" applyFont="1" applyFill="1" applyBorder="1" applyAlignment="1">
      <alignment horizontal="center"/>
    </xf>
    <xf numFmtId="0" fontId="39" fillId="34" borderId="77" xfId="0" applyFont="1" applyFill="1" applyBorder="1" applyAlignment="1">
      <alignment horizontal="center" vertical="center" wrapText="1"/>
    </xf>
    <xf numFmtId="0" fontId="85" fillId="34" borderId="5" xfId="0" applyFont="1" applyFill="1" applyBorder="1" applyAlignment="1">
      <alignment horizontal="left" vertical="top" wrapText="1"/>
    </xf>
    <xf numFmtId="0" fontId="109" fillId="34" borderId="5" xfId="0" applyFont="1" applyFill="1" applyBorder="1" applyAlignment="1">
      <alignment horizontal="left" vertical="top" wrapText="1"/>
    </xf>
    <xf numFmtId="0" fontId="72" fillId="25" borderId="0" xfId="3" applyFont="1" applyFill="1" applyAlignment="1">
      <alignment horizontal="center"/>
    </xf>
    <xf numFmtId="0" fontId="97" fillId="35" borderId="0" xfId="0" applyFont="1" applyFill="1" applyAlignment="1">
      <alignment horizontal="center" vertical="center" wrapText="1"/>
    </xf>
    <xf numFmtId="0" fontId="85" fillId="35" borderId="5" xfId="0" applyFont="1" applyFill="1" applyBorder="1" applyAlignment="1">
      <alignment horizontal="left" vertical="center"/>
    </xf>
    <xf numFmtId="0" fontId="109" fillId="35" borderId="5" xfId="0" applyFont="1" applyFill="1" applyBorder="1" applyAlignment="1">
      <alignment horizontal="left" vertical="center"/>
    </xf>
    <xf numFmtId="0" fontId="85" fillId="0" borderId="0" xfId="0" applyFont="1" applyAlignment="1">
      <alignment vertical="top" wrapText="1"/>
    </xf>
    <xf numFmtId="0" fontId="39" fillId="35" borderId="18" xfId="0" applyFont="1" applyFill="1" applyBorder="1" applyAlignment="1">
      <alignment vertical="center" wrapText="1"/>
    </xf>
    <xf numFmtId="0" fontId="39" fillId="35" borderId="11" xfId="0" applyFont="1" applyFill="1" applyBorder="1" applyAlignment="1">
      <alignment vertical="center" wrapText="1"/>
    </xf>
    <xf numFmtId="0" fontId="39" fillId="35" borderId="17" xfId="0" applyFont="1" applyFill="1" applyBorder="1" applyAlignment="1">
      <alignment horizontal="center" vertical="center"/>
    </xf>
    <xf numFmtId="0" fontId="39" fillId="35" borderId="17" xfId="0" applyFont="1" applyFill="1" applyBorder="1" applyAlignment="1">
      <alignment horizontal="center" vertical="center" wrapText="1"/>
    </xf>
    <xf numFmtId="0" fontId="85" fillId="35" borderId="11" xfId="0" applyFont="1" applyFill="1" applyBorder="1" applyAlignment="1">
      <alignment horizontal="center" vertical="center"/>
    </xf>
    <xf numFmtId="0" fontId="39" fillId="35" borderId="18" xfId="0" applyFont="1" applyFill="1" applyBorder="1" applyAlignment="1">
      <alignment horizontal="center" vertical="center" wrapText="1"/>
    </xf>
    <xf numFmtId="0" fontId="39" fillId="35" borderId="11" xfId="0" applyFont="1" applyFill="1" applyBorder="1" applyAlignment="1">
      <alignment horizontal="center" vertical="center" wrapText="1"/>
    </xf>
    <xf numFmtId="0" fontId="85" fillId="0" borderId="5" xfId="0" applyFont="1" applyFill="1" applyBorder="1" applyAlignment="1">
      <alignment horizontal="left" vertical="center"/>
    </xf>
    <xf numFmtId="0" fontId="85" fillId="35" borderId="5" xfId="0" applyFont="1" applyFill="1" applyBorder="1" applyAlignment="1">
      <alignment horizontal="left" vertical="center" wrapText="1"/>
    </xf>
    <xf numFmtId="0" fontId="109" fillId="35" borderId="5" xfId="0" applyFont="1" applyFill="1" applyBorder="1" applyAlignment="1">
      <alignment horizontal="left" vertical="center" wrapText="1"/>
    </xf>
    <xf numFmtId="0" fontId="109" fillId="0" borderId="5" xfId="0" applyFont="1" applyFill="1" applyBorder="1" applyAlignment="1">
      <alignment horizontal="left" vertical="center"/>
    </xf>
    <xf numFmtId="0" fontId="85" fillId="0" borderId="0" xfId="0" applyFont="1" applyFill="1" applyBorder="1" applyAlignment="1">
      <alignment horizontal="left" vertical="top" wrapText="1"/>
    </xf>
    <xf numFmtId="0" fontId="39" fillId="35" borderId="18" xfId="0" applyFont="1" applyFill="1" applyBorder="1" applyAlignment="1">
      <alignment horizontal="center" vertical="center"/>
    </xf>
    <xf numFmtId="0" fontId="39" fillId="35" borderId="11" xfId="0" applyFont="1" applyFill="1" applyBorder="1" applyAlignment="1">
      <alignment horizontal="center" vertical="center"/>
    </xf>
    <xf numFmtId="0" fontId="32" fillId="0" borderId="0" xfId="106" applyFont="1" applyFill="1" applyBorder="1" applyAlignment="1">
      <alignment horizontal="left" vertical="top" wrapText="1"/>
    </xf>
    <xf numFmtId="0" fontId="32" fillId="0" borderId="0" xfId="0" applyFont="1" applyFill="1" applyBorder="1" applyAlignment="1">
      <alignment horizontal="left" vertical="top" wrapText="1"/>
    </xf>
    <xf numFmtId="0" fontId="39" fillId="0" borderId="0" xfId="0" applyFont="1" applyBorder="1" applyAlignment="1">
      <alignment horizontal="left" vertical="center" wrapText="1"/>
    </xf>
    <xf numFmtId="0" fontId="85" fillId="35" borderId="5" xfId="0" applyFont="1" applyFill="1" applyBorder="1" applyAlignment="1">
      <alignment horizontal="left" vertical="top"/>
    </xf>
    <xf numFmtId="0" fontId="109" fillId="35" borderId="5" xfId="0" applyFont="1" applyFill="1" applyBorder="1" applyAlignment="1">
      <alignment horizontal="left" vertical="top"/>
    </xf>
    <xf numFmtId="0" fontId="39" fillId="3" borderId="1" xfId="0" applyFont="1" applyFill="1" applyBorder="1" applyAlignment="1">
      <alignment vertical="top" wrapText="1"/>
    </xf>
    <xf numFmtId="0" fontId="85" fillId="35" borderId="6" xfId="0" applyFont="1" applyFill="1" applyBorder="1" applyAlignment="1">
      <alignment horizontal="left" vertical="top"/>
    </xf>
    <xf numFmtId="0" fontId="109" fillId="35" borderId="7" xfId="0" applyFont="1" applyFill="1" applyBorder="1" applyAlignment="1">
      <alignment horizontal="left" vertical="top"/>
    </xf>
    <xf numFmtId="0" fontId="85" fillId="35" borderId="7" xfId="0" applyFont="1" applyFill="1" applyBorder="1" applyAlignment="1">
      <alignment horizontal="left" vertical="top"/>
    </xf>
    <xf numFmtId="0" fontId="85" fillId="35" borderId="6" xfId="0" applyFont="1" applyFill="1" applyBorder="1" applyAlignment="1">
      <alignment horizontal="left" vertical="top" wrapText="1"/>
    </xf>
    <xf numFmtId="0" fontId="109" fillId="35" borderId="7" xfId="0" applyFont="1" applyFill="1" applyBorder="1" applyAlignment="1">
      <alignment horizontal="left" vertical="top" wrapText="1"/>
    </xf>
    <xf numFmtId="0" fontId="39" fillId="35" borderId="0" xfId="0" applyFont="1" applyFill="1" applyAlignment="1">
      <alignment horizontal="center" vertical="center"/>
    </xf>
    <xf numFmtId="0" fontId="39" fillId="35" borderId="17" xfId="0" applyFont="1" applyFill="1" applyBorder="1" applyAlignment="1">
      <alignment horizontal="center"/>
    </xf>
    <xf numFmtId="0" fontId="32" fillId="0" borderId="0" xfId="0" applyFont="1" applyAlignment="1">
      <alignment horizontal="justify" vertical="top" wrapText="1"/>
    </xf>
    <xf numFmtId="2" fontId="39" fillId="35" borderId="18" xfId="0" applyNumberFormat="1" applyFont="1" applyFill="1" applyBorder="1" applyAlignment="1">
      <alignment horizontal="center" vertical="center" wrapText="1"/>
    </xf>
    <xf numFmtId="2" fontId="39" fillId="35" borderId="0" xfId="0" applyNumberFormat="1" applyFont="1" applyFill="1" applyAlignment="1">
      <alignment horizontal="center" vertical="center" wrapText="1"/>
    </xf>
    <xf numFmtId="2" fontId="39" fillId="35" borderId="11" xfId="0" applyNumberFormat="1" applyFont="1" applyFill="1" applyBorder="1" applyAlignment="1">
      <alignment horizontal="center" vertical="center" wrapText="1"/>
    </xf>
    <xf numFmtId="0" fontId="39" fillId="35" borderId="18" xfId="0" applyFont="1" applyFill="1" applyBorder="1" applyAlignment="1">
      <alignment horizontal="center"/>
    </xf>
    <xf numFmtId="0" fontId="39" fillId="5" borderId="17" xfId="0" applyFont="1" applyFill="1" applyBorder="1" applyAlignment="1">
      <alignment horizontal="left" vertical="top"/>
    </xf>
    <xf numFmtId="0" fontId="85" fillId="35" borderId="0" xfId="0" applyFont="1" applyFill="1" applyBorder="1" applyAlignment="1">
      <alignment horizontal="center" vertical="center"/>
    </xf>
    <xf numFmtId="0" fontId="39" fillId="3" borderId="17" xfId="0" applyFont="1" applyFill="1" applyBorder="1" applyAlignment="1">
      <alignment horizontal="left" vertical="top"/>
    </xf>
    <xf numFmtId="0" fontId="39" fillId="3" borderId="17" xfId="0" applyFont="1" applyFill="1" applyBorder="1" applyAlignment="1">
      <alignment horizontal="left" vertical="top" wrapText="1"/>
    </xf>
    <xf numFmtId="0" fontId="85" fillId="35" borderId="7" xfId="0" applyFont="1" applyFill="1" applyBorder="1" applyAlignment="1">
      <alignment horizontal="left" vertical="top" wrapText="1"/>
    </xf>
    <xf numFmtId="0" fontId="85" fillId="0" borderId="0" xfId="0" applyFont="1" applyFill="1" applyAlignment="1">
      <alignment horizontal="left" vertical="top" wrapText="1"/>
    </xf>
    <xf numFmtId="0" fontId="39" fillId="35" borderId="39" xfId="0" applyFont="1" applyFill="1" applyBorder="1" applyAlignment="1">
      <alignment horizontal="center" vertical="center"/>
    </xf>
    <xf numFmtId="0" fontId="39" fillId="35" borderId="19" xfId="0" applyFont="1" applyFill="1" applyBorder="1" applyAlignment="1">
      <alignment horizontal="center" vertical="center"/>
    </xf>
    <xf numFmtId="0" fontId="42" fillId="0" borderId="0" xfId="0" applyFont="1" applyFill="1" applyAlignment="1">
      <alignment horizontal="center" vertical="center" wrapText="1"/>
    </xf>
    <xf numFmtId="0" fontId="97" fillId="36" borderId="0" xfId="0" applyFont="1" applyFill="1" applyAlignment="1">
      <alignment horizontal="center" vertical="center" wrapText="1"/>
    </xf>
    <xf numFmtId="0" fontId="85" fillId="36" borderId="6" xfId="0" applyFont="1" applyFill="1" applyBorder="1" applyAlignment="1">
      <alignment horizontal="left" vertical="top"/>
    </xf>
    <xf numFmtId="0" fontId="109" fillId="36" borderId="8" xfId="0" applyFont="1" applyFill="1" applyBorder="1" applyAlignment="1">
      <alignment horizontal="left" vertical="top"/>
    </xf>
    <xf numFmtId="0" fontId="109" fillId="36" borderId="7" xfId="0" applyFont="1" applyFill="1" applyBorder="1" applyAlignment="1">
      <alignment horizontal="left" vertical="top"/>
    </xf>
    <xf numFmtId="0" fontId="85" fillId="36" borderId="8" xfId="0" applyFont="1" applyFill="1" applyBorder="1" applyAlignment="1">
      <alignment horizontal="left" vertical="top"/>
    </xf>
    <xf numFmtId="0" fontId="39" fillId="36" borderId="18" xfId="0" applyFont="1" applyFill="1" applyBorder="1" applyAlignment="1">
      <alignment horizontal="center" vertical="center" wrapText="1"/>
    </xf>
    <xf numFmtId="0" fontId="39" fillId="36" borderId="11" xfId="0" applyFont="1" applyFill="1" applyBorder="1" applyAlignment="1">
      <alignment horizontal="center" vertical="center" wrapText="1"/>
    </xf>
    <xf numFmtId="0" fontId="39" fillId="36" borderId="17" xfId="0" applyFont="1" applyFill="1" applyBorder="1" applyAlignment="1">
      <alignment horizontal="center" vertical="center" wrapText="1"/>
    </xf>
    <xf numFmtId="0" fontId="85" fillId="36" borderId="11" xfId="0" applyFont="1" applyFill="1" applyBorder="1" applyAlignment="1">
      <alignment horizontal="center" vertical="center"/>
    </xf>
    <xf numFmtId="0" fontId="85" fillId="36" borderId="6" xfId="0" applyFont="1" applyFill="1" applyBorder="1" applyAlignment="1">
      <alignment horizontal="left" vertical="top" wrapText="1"/>
    </xf>
    <xf numFmtId="0" fontId="109" fillId="36" borderId="8" xfId="0" applyFont="1" applyFill="1" applyBorder="1" applyAlignment="1">
      <alignment horizontal="left" vertical="top" wrapText="1"/>
    </xf>
    <xf numFmtId="0" fontId="109" fillId="36" borderId="7" xfId="0" applyFont="1" applyFill="1" applyBorder="1" applyAlignment="1">
      <alignment horizontal="left" vertical="top" wrapText="1"/>
    </xf>
    <xf numFmtId="0" fontId="85" fillId="36" borderId="8" xfId="0" applyFont="1" applyFill="1" applyBorder="1" applyAlignment="1">
      <alignment horizontal="left" vertical="top" wrapText="1"/>
    </xf>
    <xf numFmtId="0" fontId="39" fillId="36" borderId="11" xfId="0" applyFont="1" applyFill="1" applyBorder="1" applyAlignment="1">
      <alignment horizontal="center" vertical="center"/>
    </xf>
    <xf numFmtId="0" fontId="39" fillId="4" borderId="0" xfId="0" applyFont="1" applyFill="1" applyBorder="1" applyAlignment="1">
      <alignment horizontal="center" vertical="center" wrapText="1"/>
    </xf>
    <xf numFmtId="0" fontId="39" fillId="4" borderId="11" xfId="0" applyFont="1" applyFill="1" applyBorder="1" applyAlignment="1">
      <alignment horizontal="center" vertical="center" wrapText="1"/>
    </xf>
    <xf numFmtId="0" fontId="32" fillId="4" borderId="0" xfId="0" applyFont="1" applyFill="1" applyBorder="1" applyAlignment="1">
      <alignment horizontal="left" wrapText="1"/>
    </xf>
    <xf numFmtId="0" fontId="32" fillId="0" borderId="1" xfId="0" applyFont="1" applyBorder="1" applyAlignment="1">
      <alignment horizontal="left" vertical="center" wrapText="1"/>
    </xf>
    <xf numFmtId="0" fontId="43" fillId="0" borderId="1" xfId="3" applyFont="1" applyFill="1" applyBorder="1" applyAlignment="1">
      <alignment horizontal="left" vertical="center" wrapText="1"/>
    </xf>
    <xf numFmtId="0" fontId="62" fillId="0" borderId="0" xfId="0" applyFont="1" applyAlignment="1">
      <alignment horizontal="left" vertical="center" wrapText="1"/>
    </xf>
    <xf numFmtId="0" fontId="32" fillId="0" borderId="0" xfId="0" applyFont="1" applyAlignment="1">
      <alignment horizontal="left"/>
    </xf>
    <xf numFmtId="0" fontId="39" fillId="0" borderId="0" xfId="0" applyFont="1" applyFill="1" applyBorder="1" applyAlignment="1">
      <alignment horizontal="left" vertical="top" wrapText="1"/>
    </xf>
    <xf numFmtId="0" fontId="39" fillId="36" borderId="18" xfId="0" applyFont="1" applyFill="1" applyBorder="1" applyAlignment="1">
      <alignment horizontal="center" vertical="center"/>
    </xf>
    <xf numFmtId="0" fontId="62" fillId="0" borderId="0" xfId="0" applyFont="1" applyBorder="1" applyAlignment="1">
      <alignment horizontal="left" vertical="center" wrapText="1"/>
    </xf>
    <xf numFmtId="0" fontId="32" fillId="0" borderId="0" xfId="0" applyFont="1" applyAlignment="1">
      <alignment horizontal="left" vertical="center" wrapText="1" indent="3"/>
    </xf>
    <xf numFmtId="0" fontId="39" fillId="36" borderId="6" xfId="0" applyFont="1" applyFill="1" applyBorder="1" applyAlignment="1">
      <alignment horizontal="left" vertical="top" wrapText="1"/>
    </xf>
    <xf numFmtId="0" fontId="32" fillId="36" borderId="8" xfId="0" applyFont="1" applyFill="1" applyBorder="1" applyAlignment="1">
      <alignment horizontal="left" vertical="top" wrapText="1"/>
    </xf>
    <xf numFmtId="0" fontId="32" fillId="36" borderId="7" xfId="0" applyFont="1" applyFill="1" applyBorder="1" applyAlignment="1">
      <alignment horizontal="left" vertical="top" wrapText="1"/>
    </xf>
    <xf numFmtId="0" fontId="39" fillId="36" borderId="8" xfId="0" applyFont="1" applyFill="1" applyBorder="1" applyAlignment="1">
      <alignment horizontal="left" vertical="top" wrapText="1"/>
    </xf>
    <xf numFmtId="0" fontId="39" fillId="36" borderId="7" xfId="0" applyFont="1" applyFill="1" applyBorder="1" applyAlignment="1">
      <alignment horizontal="left" vertical="top" wrapText="1"/>
    </xf>
    <xf numFmtId="0" fontId="39" fillId="36" borderId="17" xfId="0" applyFont="1" applyFill="1" applyBorder="1" applyAlignment="1">
      <alignment horizontal="center"/>
    </xf>
    <xf numFmtId="0" fontId="93" fillId="50" borderId="0" xfId="0" applyFont="1" applyFill="1" applyAlignment="1">
      <alignment horizontal="center" wrapText="1"/>
    </xf>
    <xf numFmtId="0" fontId="39" fillId="36" borderId="17" xfId="0" applyFont="1" applyFill="1" applyBorder="1" applyAlignment="1">
      <alignment horizontal="center" vertical="center"/>
    </xf>
    <xf numFmtId="0" fontId="39" fillId="0" borderId="0" xfId="0" applyFont="1" applyAlignment="1">
      <alignment horizontal="left" vertical="center"/>
    </xf>
    <xf numFmtId="0" fontId="85" fillId="36" borderId="7" xfId="0" applyFont="1" applyFill="1" applyBorder="1" applyAlignment="1">
      <alignment horizontal="left" vertical="top" wrapText="1"/>
    </xf>
    <xf numFmtId="0" fontId="39" fillId="36" borderId="17" xfId="0" applyFont="1" applyFill="1" applyBorder="1" applyAlignment="1">
      <alignment horizontal="center" wrapText="1"/>
    </xf>
    <xf numFmtId="0" fontId="39" fillId="36" borderId="0" xfId="0" applyFont="1" applyFill="1" applyBorder="1" applyAlignment="1">
      <alignment horizontal="center" vertical="center" wrapText="1"/>
    </xf>
    <xf numFmtId="0" fontId="39" fillId="36" borderId="66" xfId="0" applyFont="1" applyFill="1" applyBorder="1" applyAlignment="1">
      <alignment horizontal="center" wrapText="1"/>
    </xf>
    <xf numFmtId="0" fontId="39" fillId="36" borderId="0" xfId="0" applyFont="1" applyFill="1" applyBorder="1" applyAlignment="1">
      <alignment horizontal="center" vertical="center"/>
    </xf>
    <xf numFmtId="0" fontId="39" fillId="36" borderId="17" xfId="28" applyFont="1" applyFill="1" applyBorder="1" applyAlignment="1">
      <alignment horizontal="center" vertical="center"/>
    </xf>
    <xf numFmtId="1" fontId="39" fillId="36" borderId="0" xfId="0" applyNumberFormat="1" applyFont="1" applyFill="1" applyBorder="1" applyAlignment="1">
      <alignment horizontal="center" vertical="center"/>
    </xf>
    <xf numFmtId="1" fontId="39" fillId="36" borderId="11" xfId="0" applyNumberFormat="1" applyFont="1" applyFill="1" applyBorder="1" applyAlignment="1">
      <alignment horizontal="center" vertical="center"/>
    </xf>
    <xf numFmtId="0" fontId="85" fillId="6" borderId="0" xfId="0" applyFont="1" applyFill="1" applyAlignment="1">
      <alignment horizontal="center" vertical="center" wrapText="1"/>
    </xf>
    <xf numFmtId="0" fontId="97" fillId="37" borderId="0" xfId="0" applyFont="1" applyFill="1" applyAlignment="1">
      <alignment horizontal="center" vertical="center" wrapText="1"/>
    </xf>
    <xf numFmtId="0" fontId="85" fillId="37" borderId="6" xfId="0" applyFont="1" applyFill="1" applyBorder="1" applyAlignment="1">
      <alignment horizontal="left" vertical="top"/>
    </xf>
    <xf numFmtId="0" fontId="109" fillId="37" borderId="8" xfId="0" applyFont="1" applyFill="1" applyBorder="1" applyAlignment="1">
      <alignment horizontal="left" vertical="top"/>
    </xf>
    <xf numFmtId="0" fontId="109" fillId="37" borderId="7" xfId="0" applyFont="1" applyFill="1" applyBorder="1" applyAlignment="1">
      <alignment horizontal="left" vertical="top"/>
    </xf>
    <xf numFmtId="0" fontId="85" fillId="37" borderId="8" xfId="0" applyFont="1" applyFill="1" applyBorder="1" applyAlignment="1">
      <alignment horizontal="left" vertical="top"/>
    </xf>
    <xf numFmtId="0" fontId="85" fillId="37" borderId="6" xfId="0" applyFont="1" applyFill="1" applyBorder="1" applyAlignment="1">
      <alignment horizontal="left" vertical="top" wrapText="1"/>
    </xf>
    <xf numFmtId="0" fontId="109" fillId="37" borderId="7" xfId="0" applyFont="1" applyFill="1" applyBorder="1" applyAlignment="1">
      <alignment horizontal="left" vertical="top" wrapText="1"/>
    </xf>
    <xf numFmtId="0" fontId="85" fillId="37" borderId="11" xfId="0" applyFont="1" applyFill="1" applyBorder="1" applyAlignment="1">
      <alignment horizontal="center" vertical="center"/>
    </xf>
    <xf numFmtId="0" fontId="85" fillId="37" borderId="5" xfId="0" applyFont="1" applyFill="1" applyBorder="1" applyAlignment="1">
      <alignment horizontal="left" vertical="top"/>
    </xf>
    <xf numFmtId="0" fontId="109" fillId="37" borderId="5" xfId="0" applyFont="1" applyFill="1" applyBorder="1" applyAlignment="1">
      <alignment horizontal="left" vertical="top"/>
    </xf>
    <xf numFmtId="0" fontId="85" fillId="37" borderId="0" xfId="0" applyFont="1" applyFill="1" applyBorder="1" applyAlignment="1">
      <alignment horizontal="center" vertical="center"/>
    </xf>
    <xf numFmtId="0" fontId="109" fillId="37" borderId="8" xfId="0" applyFont="1" applyFill="1" applyBorder="1" applyAlignment="1">
      <alignment horizontal="left" vertical="top" wrapText="1"/>
    </xf>
    <xf numFmtId="0" fontId="38" fillId="37" borderId="11" xfId="0" applyFont="1" applyFill="1" applyBorder="1" applyAlignment="1">
      <alignment horizontal="center" vertical="center"/>
    </xf>
    <xf numFmtId="0" fontId="31" fillId="25" borderId="13" xfId="0" applyFont="1" applyFill="1" applyBorder="1" applyAlignment="1">
      <alignment horizontal="left" vertical="top" wrapText="1"/>
    </xf>
    <xf numFmtId="0" fontId="31" fillId="25" borderId="14" xfId="0" applyFont="1" applyFill="1" applyBorder="1" applyAlignment="1">
      <alignment horizontal="left" vertical="top" wrapText="1"/>
    </xf>
    <xf numFmtId="0" fontId="31" fillId="25" borderId="2" xfId="0" applyFont="1" applyFill="1" applyBorder="1" applyAlignment="1">
      <alignment horizontal="center" vertical="top"/>
    </xf>
    <xf numFmtId="0" fontId="31" fillId="25" borderId="3" xfId="0" applyFont="1" applyFill="1" applyBorder="1" applyAlignment="1">
      <alignment horizontal="center" vertical="top"/>
    </xf>
    <xf numFmtId="0" fontId="31" fillId="25" borderId="15" xfId="0" applyFont="1" applyFill="1" applyBorder="1" applyAlignment="1">
      <alignment horizontal="left" vertical="top"/>
    </xf>
    <xf numFmtId="0" fontId="31" fillId="25" borderId="16" xfId="0" applyFont="1" applyFill="1" applyBorder="1" applyAlignment="1">
      <alignment horizontal="left" vertical="top"/>
    </xf>
    <xf numFmtId="0" fontId="38" fillId="37" borderId="5" xfId="0" applyFont="1" applyFill="1" applyBorder="1" applyAlignment="1">
      <alignment horizontal="left" vertical="top"/>
    </xf>
    <xf numFmtId="0" fontId="50" fillId="37" borderId="5" xfId="0" applyFont="1" applyFill="1" applyBorder="1" applyAlignment="1">
      <alignment horizontal="left" vertical="top"/>
    </xf>
    <xf numFmtId="0" fontId="38" fillId="37" borderId="5" xfId="0" applyFont="1" applyFill="1" applyBorder="1" applyAlignment="1">
      <alignment horizontal="left" vertical="top" wrapText="1"/>
    </xf>
    <xf numFmtId="0" fontId="50" fillId="37" borderId="5" xfId="0" applyFont="1" applyFill="1" applyBorder="1" applyAlignment="1">
      <alignment horizontal="left" vertical="top" wrapText="1"/>
    </xf>
    <xf numFmtId="0" fontId="69" fillId="25" borderId="0" xfId="3" applyFont="1" applyFill="1" applyAlignment="1">
      <alignment horizontal="center"/>
    </xf>
    <xf numFmtId="0" fontId="38" fillId="25" borderId="0" xfId="0" applyFont="1" applyFill="1" applyAlignment="1">
      <alignment horizontal="center" vertical="center" wrapText="1"/>
    </xf>
    <xf numFmtId="0" fontId="38" fillId="0" borderId="10" xfId="0" applyFont="1" applyFill="1" applyBorder="1" applyAlignment="1">
      <alignment horizontal="left" vertical="center" wrapText="1"/>
    </xf>
    <xf numFmtId="0" fontId="38" fillId="37" borderId="6" xfId="0" applyFont="1" applyFill="1" applyBorder="1" applyAlignment="1">
      <alignment horizontal="left" vertical="top" wrapText="1"/>
    </xf>
    <xf numFmtId="0" fontId="50" fillId="37" borderId="7" xfId="0" applyFont="1" applyFill="1" applyBorder="1" applyAlignment="1">
      <alignment horizontal="left" vertical="top"/>
    </xf>
    <xf numFmtId="0" fontId="50" fillId="37" borderId="8" xfId="0" applyFont="1" applyFill="1" applyBorder="1" applyAlignment="1">
      <alignment horizontal="left" vertical="top"/>
    </xf>
    <xf numFmtId="0" fontId="39" fillId="37" borderId="18" xfId="0" applyFont="1" applyFill="1" applyBorder="1" applyAlignment="1">
      <alignment horizontal="center" vertical="center" wrapText="1"/>
    </xf>
    <xf numFmtId="0" fontId="39" fillId="37" borderId="17" xfId="0" applyFont="1" applyFill="1" applyBorder="1" applyAlignment="1">
      <alignment horizontal="center" vertical="center"/>
    </xf>
    <xf numFmtId="3" fontId="74" fillId="0" borderId="0" xfId="0" applyNumberFormat="1" applyFont="1" applyAlignment="1">
      <alignment horizontal="center" vertical="center"/>
    </xf>
    <xf numFmtId="0" fontId="85" fillId="37" borderId="5" xfId="0" applyFont="1" applyFill="1" applyBorder="1" applyAlignment="1">
      <alignment horizontal="left" vertical="top" wrapText="1"/>
    </xf>
    <xf numFmtId="0" fontId="109" fillId="37" borderId="5" xfId="0" applyFont="1" applyFill="1" applyBorder="1" applyAlignment="1">
      <alignment horizontal="left" vertical="top" wrapText="1"/>
    </xf>
    <xf numFmtId="3" fontId="32" fillId="0" borderId="0" xfId="0" applyNumberFormat="1" applyFont="1" applyBorder="1" applyAlignment="1">
      <alignment horizontal="center" vertical="center"/>
    </xf>
    <xf numFmtId="0" fontId="39" fillId="37" borderId="11" xfId="0" applyFont="1" applyFill="1" applyBorder="1" applyAlignment="1">
      <alignment horizontal="center" vertical="center" wrapText="1"/>
    </xf>
    <xf numFmtId="0" fontId="39" fillId="0" borderId="18" xfId="0" applyFont="1" applyFill="1" applyBorder="1" applyAlignment="1">
      <alignment horizontal="left" vertical="center"/>
    </xf>
    <xf numFmtId="0" fontId="39" fillId="0" borderId="11" xfId="0" applyFont="1" applyFill="1" applyBorder="1" applyAlignment="1">
      <alignment horizontal="left" vertical="center"/>
    </xf>
    <xf numFmtId="0" fontId="39" fillId="37" borderId="0" xfId="0" applyFont="1" applyFill="1" applyBorder="1" applyAlignment="1">
      <alignment horizontal="center" vertical="center" wrapText="1"/>
    </xf>
    <xf numFmtId="0" fontId="32" fillId="0" borderId="0" xfId="0" applyFont="1" applyFill="1" applyBorder="1" applyAlignment="1">
      <alignment horizontal="center" vertical="center"/>
    </xf>
    <xf numFmtId="0" fontId="39" fillId="0" borderId="11" xfId="0" applyFont="1" applyFill="1" applyBorder="1" applyAlignment="1">
      <alignment horizontal="left" vertical="center" wrapText="1"/>
    </xf>
    <xf numFmtId="0" fontId="32" fillId="9" borderId="1" xfId="0" applyFont="1" applyFill="1" applyBorder="1" applyAlignment="1">
      <alignment horizontal="center"/>
    </xf>
    <xf numFmtId="0" fontId="32" fillId="0" borderId="1" xfId="0" applyFont="1" applyFill="1" applyBorder="1" applyAlignment="1" applyProtection="1">
      <alignment horizontal="left" vertical="center" wrapText="1"/>
      <protection locked="0"/>
    </xf>
    <xf numFmtId="0" fontId="32" fillId="0" borderId="13" xfId="0" applyFont="1" applyFill="1" applyBorder="1" applyAlignment="1">
      <alignment horizontal="center"/>
    </xf>
    <xf numFmtId="0" fontId="32" fillId="0" borderId="17" xfId="0" applyFont="1" applyFill="1" applyBorder="1" applyAlignment="1">
      <alignment horizontal="center"/>
    </xf>
    <xf numFmtId="0" fontId="32" fillId="0" borderId="14" xfId="0" applyFont="1" applyFill="1" applyBorder="1" applyAlignment="1">
      <alignment horizontal="center"/>
    </xf>
    <xf numFmtId="0" fontId="32" fillId="0" borderId="1" xfId="0" applyFont="1" applyFill="1" applyBorder="1" applyAlignment="1">
      <alignment horizontal="left" vertical="center" wrapText="1"/>
    </xf>
    <xf numFmtId="3" fontId="62" fillId="0" borderId="1" xfId="0" applyNumberFormat="1" applyFont="1" applyFill="1" applyBorder="1" applyAlignment="1" applyProtection="1">
      <alignment horizontal="left" vertical="center" wrapText="1"/>
      <protection locked="0"/>
    </xf>
    <xf numFmtId="3" fontId="32" fillId="0" borderId="1" xfId="0" applyNumberFormat="1" applyFont="1" applyFill="1" applyBorder="1" applyAlignment="1">
      <alignment horizontal="left" vertical="center"/>
    </xf>
    <xf numFmtId="0" fontId="62" fillId="0" borderId="1" xfId="0" applyFont="1" applyFill="1" applyBorder="1" applyAlignment="1">
      <alignment horizontal="left" vertical="center"/>
    </xf>
    <xf numFmtId="2" fontId="32" fillId="0" borderId="1" xfId="0" applyNumberFormat="1" applyFont="1" applyFill="1" applyBorder="1" applyAlignment="1">
      <alignment horizontal="left" vertical="center" wrapText="1"/>
    </xf>
    <xf numFmtId="49" fontId="32" fillId="0" borderId="1" xfId="0" applyNumberFormat="1" applyFont="1" applyFill="1" applyBorder="1" applyAlignment="1">
      <alignment horizontal="left" vertical="center" wrapText="1"/>
    </xf>
    <xf numFmtId="49" fontId="62" fillId="0" borderId="1" xfId="0" applyNumberFormat="1" applyFont="1" applyFill="1" applyBorder="1" applyAlignment="1">
      <alignment horizontal="left" vertical="center" wrapText="1"/>
    </xf>
    <xf numFmtId="49" fontId="32" fillId="0" borderId="1" xfId="0" quotePrefix="1" applyNumberFormat="1" applyFont="1" applyFill="1" applyBorder="1" applyAlignment="1">
      <alignment horizontal="left" vertical="center" wrapText="1"/>
    </xf>
    <xf numFmtId="0" fontId="32" fillId="0" borderId="1" xfId="0" applyFont="1" applyFill="1" applyBorder="1" applyAlignment="1">
      <alignment horizontal="left" vertical="center"/>
    </xf>
    <xf numFmtId="0" fontId="32" fillId="0" borderId="3" xfId="0" applyFont="1" applyFill="1" applyBorder="1" applyAlignment="1">
      <alignment horizontal="left" vertical="center" wrapText="1"/>
    </xf>
    <xf numFmtId="0" fontId="32" fillId="0" borderId="13" xfId="0" quotePrefix="1" applyFont="1" applyFill="1" applyBorder="1" applyAlignment="1" applyProtection="1">
      <alignment horizontal="left" vertical="center" wrapText="1"/>
      <protection locked="0"/>
    </xf>
    <xf numFmtId="0" fontId="32" fillId="0" borderId="17" xfId="0" quotePrefix="1" applyFont="1" applyFill="1" applyBorder="1" applyAlignment="1" applyProtection="1">
      <alignment horizontal="left" vertical="center" wrapText="1"/>
      <protection locked="0"/>
    </xf>
    <xf numFmtId="0" fontId="32" fillId="0" borderId="14" xfId="0" quotePrefix="1" applyFont="1" applyFill="1" applyBorder="1" applyAlignment="1" applyProtection="1">
      <alignment horizontal="left" vertical="center" wrapText="1"/>
      <protection locked="0"/>
    </xf>
    <xf numFmtId="0" fontId="32" fillId="0" borderId="13" xfId="0" applyFont="1" applyFill="1" applyBorder="1" applyAlignment="1">
      <alignment horizontal="center" vertical="center"/>
    </xf>
    <xf numFmtId="0" fontId="32" fillId="0" borderId="17" xfId="0" applyFont="1" applyFill="1" applyBorder="1" applyAlignment="1">
      <alignment horizontal="center" vertical="center"/>
    </xf>
    <xf numFmtId="0" fontId="32" fillId="0" borderId="14" xfId="0" applyFont="1" applyFill="1" applyBorder="1" applyAlignment="1">
      <alignment horizontal="center" vertical="center"/>
    </xf>
    <xf numFmtId="0" fontId="39" fillId="25" borderId="28" xfId="0" applyFont="1" applyFill="1" applyBorder="1" applyAlignment="1">
      <alignment horizontal="left" vertical="top"/>
    </xf>
    <xf numFmtId="0" fontId="39" fillId="25" borderId="29" xfId="0" applyFont="1" applyFill="1" applyBorder="1" applyAlignment="1">
      <alignment horizontal="left" vertical="top"/>
    </xf>
    <xf numFmtId="0" fontId="39" fillId="25" borderId="31" xfId="0" applyFont="1" applyFill="1" applyBorder="1" applyAlignment="1">
      <alignment horizontal="left" vertical="top"/>
    </xf>
    <xf numFmtId="0" fontId="39" fillId="25" borderId="33" xfId="0" applyFont="1" applyFill="1" applyBorder="1" applyAlignment="1">
      <alignment horizontal="left" vertical="top"/>
    </xf>
    <xf numFmtId="0" fontId="39" fillId="25" borderId="34" xfId="0" applyFont="1" applyFill="1" applyBorder="1" applyAlignment="1">
      <alignment horizontal="left" vertical="top"/>
    </xf>
    <xf numFmtId="0" fontId="85" fillId="37" borderId="17" xfId="0" applyFont="1" applyFill="1" applyBorder="1" applyAlignment="1">
      <alignment horizontal="center" vertical="center"/>
    </xf>
    <xf numFmtId="0" fontId="97" fillId="38" borderId="0" xfId="0" applyFont="1" applyFill="1" applyAlignment="1">
      <alignment horizontal="center" vertical="center" wrapText="1"/>
    </xf>
    <xf numFmtId="0" fontId="39" fillId="38" borderId="17" xfId="0" applyFont="1" applyFill="1" applyBorder="1" applyAlignment="1">
      <alignment horizontal="center" vertical="center" wrapText="1"/>
    </xf>
    <xf numFmtId="0" fontId="39" fillId="38" borderId="11" xfId="0" applyFont="1" applyFill="1" applyBorder="1" applyAlignment="1">
      <alignment horizontal="center" vertical="center" wrapText="1"/>
    </xf>
    <xf numFmtId="0" fontId="39" fillId="38" borderId="18" xfId="0" applyFont="1" applyFill="1" applyBorder="1" applyAlignment="1">
      <alignment horizontal="center" vertical="center" wrapText="1"/>
    </xf>
    <xf numFmtId="0" fontId="85" fillId="38" borderId="6" xfId="0" applyFont="1" applyFill="1" applyBorder="1" applyAlignment="1">
      <alignment horizontal="left" vertical="top"/>
    </xf>
    <xf numFmtId="0" fontId="85" fillId="38" borderId="8" xfId="0" applyFont="1" applyFill="1" applyBorder="1" applyAlignment="1">
      <alignment horizontal="left" vertical="top"/>
    </xf>
    <xf numFmtId="0" fontId="85" fillId="38" borderId="7" xfId="0" applyFont="1" applyFill="1" applyBorder="1" applyAlignment="1">
      <alignment horizontal="left" vertical="top"/>
    </xf>
    <xf numFmtId="0" fontId="109" fillId="38" borderId="8" xfId="0" applyFont="1" applyFill="1" applyBorder="1" applyAlignment="1">
      <alignment horizontal="left" vertical="top"/>
    </xf>
    <xf numFmtId="0" fontId="109" fillId="38" borderId="7" xfId="0" applyFont="1" applyFill="1" applyBorder="1" applyAlignment="1">
      <alignment horizontal="left" vertical="top"/>
    </xf>
    <xf numFmtId="0" fontId="85" fillId="38" borderId="11" xfId="0" applyFont="1" applyFill="1" applyBorder="1" applyAlignment="1">
      <alignment horizontal="center" vertical="center"/>
    </xf>
    <xf numFmtId="0" fontId="11" fillId="38" borderId="11" xfId="0" applyFont="1" applyFill="1" applyBorder="1" applyAlignment="1">
      <alignment horizontal="center" vertical="center"/>
    </xf>
    <xf numFmtId="0" fontId="39" fillId="25" borderId="22" xfId="0" applyFont="1" applyFill="1" applyBorder="1" applyAlignment="1">
      <alignment horizontal="left" vertical="top"/>
    </xf>
    <xf numFmtId="0" fontId="39" fillId="25" borderId="23" xfId="0" applyFont="1" applyFill="1" applyBorder="1" applyAlignment="1">
      <alignment horizontal="left" vertical="top"/>
    </xf>
    <xf numFmtId="0" fontId="85" fillId="38" borderId="5" xfId="0" applyFont="1" applyFill="1" applyBorder="1" applyAlignment="1">
      <alignment horizontal="left" vertical="top" wrapText="1"/>
    </xf>
    <xf numFmtId="0" fontId="109" fillId="38" borderId="5" xfId="0" applyFont="1" applyFill="1" applyBorder="1" applyAlignment="1">
      <alignment horizontal="left" vertical="top" wrapText="1"/>
    </xf>
    <xf numFmtId="0" fontId="85" fillId="0" borderId="1" xfId="0" applyFont="1" applyFill="1" applyBorder="1" applyAlignment="1">
      <alignment horizontal="center" vertical="center" wrapText="1"/>
    </xf>
    <xf numFmtId="0" fontId="85" fillId="38" borderId="6" xfId="0" applyFont="1" applyFill="1" applyBorder="1" applyAlignment="1">
      <alignment horizontal="left" vertical="center"/>
    </xf>
    <xf numFmtId="0" fontId="109" fillId="38" borderId="8" xfId="0" applyFont="1" applyFill="1" applyBorder="1" applyAlignment="1">
      <alignment horizontal="left" vertical="center"/>
    </xf>
    <xf numFmtId="0" fontId="109" fillId="38" borderId="7" xfId="0" applyFont="1" applyFill="1" applyBorder="1" applyAlignment="1">
      <alignment horizontal="left" vertical="center"/>
    </xf>
    <xf numFmtId="0" fontId="39" fillId="38" borderId="18" xfId="0" applyFont="1" applyFill="1" applyBorder="1" applyAlignment="1">
      <alignment horizontal="center" vertical="center"/>
    </xf>
    <xf numFmtId="0" fontId="39" fillId="38" borderId="0" xfId="0" applyFont="1" applyFill="1" applyBorder="1" applyAlignment="1">
      <alignment horizontal="center" vertical="center"/>
    </xf>
    <xf numFmtId="0" fontId="39" fillId="38" borderId="11" xfId="0" applyFont="1" applyFill="1" applyBorder="1" applyAlignment="1">
      <alignment horizontal="center" vertical="center"/>
    </xf>
    <xf numFmtId="0" fontId="39" fillId="38" borderId="0" xfId="0" applyFont="1" applyFill="1" applyBorder="1" applyAlignment="1">
      <alignment horizontal="center" vertical="center" wrapText="1"/>
    </xf>
    <xf numFmtId="0" fontId="85" fillId="38" borderId="8" xfId="0" applyFont="1" applyFill="1" applyBorder="1" applyAlignment="1">
      <alignment horizontal="left" vertical="center"/>
    </xf>
    <xf numFmtId="0" fontId="85" fillId="38" borderId="7" xfId="0" applyFont="1" applyFill="1" applyBorder="1" applyAlignment="1">
      <alignment horizontal="left" vertical="center"/>
    </xf>
    <xf numFmtId="0" fontId="85" fillId="38" borderId="6" xfId="0" applyFont="1" applyFill="1" applyBorder="1" applyAlignment="1">
      <alignment horizontal="left" vertical="top" wrapText="1"/>
    </xf>
    <xf numFmtId="0" fontId="109" fillId="38" borderId="8" xfId="0" applyFont="1" applyFill="1" applyBorder="1" applyAlignment="1">
      <alignment horizontal="left" vertical="top" wrapText="1"/>
    </xf>
    <xf numFmtId="0" fontId="109" fillId="38" borderId="7" xfId="0" applyFont="1" applyFill="1" applyBorder="1" applyAlignment="1">
      <alignment horizontal="left" vertical="top" wrapText="1"/>
    </xf>
    <xf numFmtId="0" fontId="85" fillId="38" borderId="8" xfId="0" applyFont="1" applyFill="1" applyBorder="1" applyAlignment="1">
      <alignment horizontal="left" vertical="top" wrapText="1"/>
    </xf>
    <xf numFmtId="0" fontId="85" fillId="38" borderId="7" xfId="0" applyFont="1" applyFill="1" applyBorder="1" applyAlignment="1">
      <alignment horizontal="left" vertical="top" wrapText="1"/>
    </xf>
    <xf numFmtId="0" fontId="39" fillId="25" borderId="2" xfId="0" applyFont="1" applyFill="1" applyBorder="1" applyAlignment="1">
      <alignment horizontal="left" vertical="center"/>
    </xf>
    <xf numFmtId="0" fontId="39" fillId="25" borderId="3" xfId="0" applyFont="1" applyFill="1" applyBorder="1" applyAlignment="1">
      <alignment horizontal="left" vertical="center"/>
    </xf>
    <xf numFmtId="0" fontId="85" fillId="38" borderId="0" xfId="0" applyFont="1" applyFill="1" applyBorder="1" applyAlignment="1">
      <alignment horizontal="center" vertical="center"/>
    </xf>
    <xf numFmtId="0" fontId="71" fillId="39" borderId="0" xfId="0" applyFont="1" applyFill="1" applyAlignment="1">
      <alignment horizontal="center" vertical="center" wrapText="1"/>
    </xf>
    <xf numFmtId="0" fontId="85" fillId="39" borderId="6" xfId="0" applyFont="1" applyFill="1" applyBorder="1" applyAlignment="1">
      <alignment horizontal="left" vertical="top"/>
    </xf>
    <xf numFmtId="0" fontId="109" fillId="39" borderId="8" xfId="0" applyFont="1" applyFill="1" applyBorder="1" applyAlignment="1">
      <alignment horizontal="left" vertical="top"/>
    </xf>
    <xf numFmtId="0" fontId="85" fillId="39" borderId="5" xfId="0" applyFont="1" applyFill="1" applyBorder="1" applyAlignment="1">
      <alignment horizontal="left" vertical="top"/>
    </xf>
    <xf numFmtId="0" fontId="109" fillId="39" borderId="5" xfId="0" applyFont="1" applyFill="1" applyBorder="1" applyAlignment="1">
      <alignment horizontal="left" vertical="top"/>
    </xf>
    <xf numFmtId="0" fontId="85" fillId="39" borderId="8" xfId="0" applyFont="1" applyFill="1" applyBorder="1" applyAlignment="1">
      <alignment horizontal="left" vertical="top"/>
    </xf>
    <xf numFmtId="0" fontId="85" fillId="39" borderId="5" xfId="0" applyFont="1" applyFill="1" applyBorder="1" applyAlignment="1">
      <alignment horizontal="left" vertical="top" wrapText="1"/>
    </xf>
    <xf numFmtId="0" fontId="109" fillId="39" borderId="5" xfId="0" applyFont="1" applyFill="1" applyBorder="1" applyAlignment="1">
      <alignment horizontal="left" vertical="top" wrapText="1"/>
    </xf>
    <xf numFmtId="0" fontId="85" fillId="39" borderId="11" xfId="0" applyFont="1" applyFill="1" applyBorder="1" applyAlignment="1">
      <alignment horizontal="center" vertical="center"/>
    </xf>
    <xf numFmtId="0" fontId="39" fillId="25" borderId="2" xfId="0" applyFont="1" applyFill="1" applyBorder="1" applyAlignment="1">
      <alignment horizontal="left" vertical="top"/>
    </xf>
    <xf numFmtId="0" fontId="39" fillId="25" borderId="3" xfId="0" applyFont="1" applyFill="1" applyBorder="1" applyAlignment="1">
      <alignment horizontal="left" vertical="top"/>
    </xf>
    <xf numFmtId="0" fontId="39" fillId="39" borderId="17" xfId="0" applyFont="1" applyFill="1" applyBorder="1" applyAlignment="1">
      <alignment horizontal="center" vertical="center" wrapText="1"/>
    </xf>
    <xf numFmtId="0" fontId="39" fillId="39" borderId="18" xfId="0" applyFont="1" applyFill="1" applyBorder="1" applyAlignment="1">
      <alignment horizontal="center" vertical="center" wrapText="1"/>
    </xf>
    <xf numFmtId="0" fontId="39" fillId="39" borderId="11" xfId="0" applyFont="1" applyFill="1" applyBorder="1" applyAlignment="1">
      <alignment horizontal="center" vertical="center" wrapText="1"/>
    </xf>
    <xf numFmtId="0" fontId="32" fillId="0" borderId="0" xfId="0" applyFont="1" applyFill="1" applyBorder="1" applyAlignment="1">
      <alignment horizontal="center" vertical="top" wrapText="1"/>
    </xf>
    <xf numFmtId="0" fontId="32" fillId="0" borderId="0" xfId="0" applyFont="1" applyFill="1" applyBorder="1" applyAlignment="1">
      <alignment horizontal="center" wrapText="1"/>
    </xf>
    <xf numFmtId="0" fontId="39" fillId="45" borderId="74" xfId="0" applyFont="1" applyFill="1" applyBorder="1" applyAlignment="1">
      <alignment horizontal="center" vertical="center" wrapText="1"/>
    </xf>
    <xf numFmtId="0" fontId="39" fillId="45" borderId="73" xfId="0" applyFont="1" applyFill="1" applyBorder="1" applyAlignment="1">
      <alignment horizontal="center" vertical="center" wrapText="1"/>
    </xf>
    <xf numFmtId="0" fontId="39" fillId="45" borderId="17" xfId="0" applyFont="1" applyFill="1" applyBorder="1" applyAlignment="1">
      <alignment horizontal="center" vertical="center" wrapText="1"/>
    </xf>
    <xf numFmtId="2" fontId="32" fillId="4" borderId="11" xfId="0" applyNumberFormat="1" applyFont="1" applyFill="1" applyBorder="1" applyAlignment="1">
      <alignment horizontal="center"/>
    </xf>
    <xf numFmtId="0" fontId="39" fillId="45" borderId="18" xfId="0" applyFont="1" applyFill="1" applyBorder="1" applyAlignment="1">
      <alignment horizontal="center" vertical="center" wrapText="1"/>
    </xf>
    <xf numFmtId="2" fontId="32" fillId="4" borderId="0" xfId="0" applyNumberFormat="1" applyFont="1" applyFill="1" applyBorder="1" applyAlignment="1">
      <alignment horizontal="center"/>
    </xf>
    <xf numFmtId="2" fontId="32" fillId="4" borderId="0" xfId="0" applyNumberFormat="1" applyFont="1" applyFill="1" applyAlignment="1">
      <alignment horizontal="center"/>
    </xf>
    <xf numFmtId="0" fontId="39" fillId="45" borderId="11" xfId="0" applyFont="1" applyFill="1" applyBorder="1" applyAlignment="1">
      <alignment horizontal="center" vertical="center" wrapText="1"/>
    </xf>
    <xf numFmtId="0" fontId="39" fillId="47" borderId="1" xfId="0" applyFont="1" applyFill="1" applyBorder="1" applyAlignment="1">
      <alignment horizontal="left" vertical="top"/>
    </xf>
    <xf numFmtId="0" fontId="39" fillId="46" borderId="1" xfId="0" applyFont="1" applyFill="1" applyBorder="1" applyAlignment="1">
      <alignment horizontal="center" vertical="top"/>
    </xf>
    <xf numFmtId="0" fontId="85" fillId="48" borderId="11" xfId="0" applyFont="1" applyFill="1" applyBorder="1" applyAlignment="1">
      <alignment horizontal="center" vertical="center"/>
    </xf>
    <xf numFmtId="0" fontId="39" fillId="46" borderId="1" xfId="0" applyFont="1" applyFill="1" applyBorder="1" applyAlignment="1">
      <alignment horizontal="left" vertical="top"/>
    </xf>
    <xf numFmtId="0" fontId="39" fillId="46" borderId="1" xfId="0" applyFont="1" applyFill="1" applyBorder="1" applyAlignment="1">
      <alignment horizontal="left" vertical="top" wrapText="1"/>
    </xf>
    <xf numFmtId="0" fontId="39" fillId="46" borderId="16" xfId="0" applyFont="1" applyFill="1" applyBorder="1" applyAlignment="1">
      <alignment horizontal="left" vertical="top" wrapText="1"/>
    </xf>
    <xf numFmtId="0" fontId="39" fillId="46" borderId="2" xfId="0" applyFont="1" applyFill="1" applyBorder="1" applyAlignment="1">
      <alignment horizontal="left" vertical="top"/>
    </xf>
    <xf numFmtId="0" fontId="85" fillId="39" borderId="6" xfId="0" applyFont="1" applyFill="1" applyBorder="1" applyAlignment="1">
      <alignment horizontal="left" vertical="center"/>
    </xf>
    <xf numFmtId="0" fontId="109" fillId="39" borderId="8" xfId="0" applyFont="1" applyFill="1" applyBorder="1" applyAlignment="1">
      <alignment horizontal="left" vertical="center"/>
    </xf>
    <xf numFmtId="0" fontId="85" fillId="39" borderId="5" xfId="0" applyFont="1" applyFill="1" applyBorder="1" applyAlignment="1">
      <alignment horizontal="left" vertical="center"/>
    </xf>
    <xf numFmtId="0" fontId="109" fillId="39" borderId="5" xfId="0" applyFont="1" applyFill="1" applyBorder="1" applyAlignment="1">
      <alignment horizontal="left" vertical="center"/>
    </xf>
    <xf numFmtId="0" fontId="85" fillId="39" borderId="8" xfId="0" applyFont="1" applyFill="1" applyBorder="1" applyAlignment="1">
      <alignment horizontal="left" vertical="center"/>
    </xf>
    <xf numFmtId="0" fontId="85" fillId="39" borderId="5" xfId="0" applyFont="1" applyFill="1" applyBorder="1" applyAlignment="1">
      <alignment horizontal="left" vertical="center" wrapText="1"/>
    </xf>
    <xf numFmtId="0" fontId="109" fillId="39" borderId="5" xfId="0" applyFont="1" applyFill="1" applyBorder="1" applyAlignment="1">
      <alignment horizontal="left" vertical="center" wrapText="1"/>
    </xf>
    <xf numFmtId="0" fontId="97" fillId="40" borderId="0" xfId="0" applyFont="1" applyFill="1" applyAlignment="1">
      <alignment horizontal="center" vertical="center" wrapText="1"/>
    </xf>
    <xf numFmtId="0" fontId="85" fillId="40" borderId="6" xfId="0" applyFont="1" applyFill="1" applyBorder="1" applyAlignment="1">
      <alignment horizontal="left" vertical="top"/>
    </xf>
    <xf numFmtId="0" fontId="109" fillId="40" borderId="8" xfId="0" applyFont="1" applyFill="1" applyBorder="1" applyAlignment="1">
      <alignment horizontal="left" vertical="top"/>
    </xf>
    <xf numFmtId="0" fontId="109" fillId="40" borderId="7" xfId="0" applyFont="1" applyFill="1" applyBorder="1" applyAlignment="1">
      <alignment horizontal="left" vertical="top"/>
    </xf>
    <xf numFmtId="0" fontId="85" fillId="40" borderId="6" xfId="0" applyFont="1" applyFill="1" applyBorder="1" applyAlignment="1">
      <alignment horizontal="left" vertical="top" wrapText="1"/>
    </xf>
    <xf numFmtId="0" fontId="85" fillId="40" borderId="8" xfId="0" applyFont="1" applyFill="1" applyBorder="1" applyAlignment="1">
      <alignment horizontal="left" vertical="top"/>
    </xf>
    <xf numFmtId="0" fontId="109" fillId="40" borderId="7" xfId="0" applyFont="1" applyFill="1" applyBorder="1" applyAlignment="1">
      <alignment horizontal="left" vertical="top" wrapText="1"/>
    </xf>
    <xf numFmtId="0" fontId="109" fillId="40" borderId="8" xfId="0" applyFont="1" applyFill="1" applyBorder="1" applyAlignment="1">
      <alignment horizontal="left" vertical="top" wrapText="1"/>
    </xf>
    <xf numFmtId="0" fontId="85" fillId="40" borderId="11" xfId="0" applyFont="1" applyFill="1" applyBorder="1" applyAlignment="1">
      <alignment horizontal="center" vertical="center"/>
    </xf>
    <xf numFmtId="0" fontId="0" fillId="0" borderId="14" xfId="0" applyBorder="1" applyAlignment="1">
      <alignment horizontal="left"/>
    </xf>
    <xf numFmtId="0" fontId="39" fillId="40" borderId="18" xfId="0" applyFont="1" applyFill="1" applyBorder="1" applyAlignment="1">
      <alignment horizontal="center" vertical="center"/>
    </xf>
    <xf numFmtId="0" fontId="39" fillId="40" borderId="11" xfId="0" applyFont="1" applyFill="1" applyBorder="1" applyAlignment="1">
      <alignment horizontal="center" vertical="center"/>
    </xf>
    <xf numFmtId="0" fontId="39" fillId="25" borderId="15" xfId="0" applyFont="1" applyFill="1" applyBorder="1" applyAlignment="1">
      <alignment horizontal="justify" vertical="top" wrapText="1"/>
    </xf>
    <xf numFmtId="0" fontId="39" fillId="25" borderId="16" xfId="0" applyFont="1" applyFill="1" applyBorder="1" applyAlignment="1">
      <alignment horizontal="justify" vertical="top" wrapText="1"/>
    </xf>
    <xf numFmtId="0" fontId="85" fillId="40" borderId="11" xfId="0" applyFont="1" applyFill="1" applyBorder="1" applyAlignment="1">
      <alignment horizontal="center" vertical="center" wrapText="1"/>
    </xf>
    <xf numFmtId="0" fontId="39" fillId="25" borderId="13" xfId="0" applyFont="1" applyFill="1" applyBorder="1" applyAlignment="1">
      <alignment horizontal="justify" vertical="top" wrapText="1"/>
    </xf>
    <xf numFmtId="0" fontId="39" fillId="25" borderId="14" xfId="0" applyFont="1" applyFill="1" applyBorder="1" applyAlignment="1">
      <alignment horizontal="justify" vertical="top" wrapText="1"/>
    </xf>
    <xf numFmtId="0" fontId="39" fillId="25" borderId="1" xfId="0" applyFont="1" applyFill="1" applyBorder="1" applyAlignment="1">
      <alignment horizontal="justify" vertical="top" wrapText="1"/>
    </xf>
    <xf numFmtId="0" fontId="39" fillId="25" borderId="2" xfId="0" applyFont="1" applyFill="1" applyBorder="1" applyAlignment="1">
      <alignment horizontal="justify" vertical="top" wrapText="1"/>
    </xf>
    <xf numFmtId="0" fontId="39" fillId="25" borderId="3" xfId="0" applyFont="1" applyFill="1" applyBorder="1" applyAlignment="1">
      <alignment horizontal="justify" vertical="top" wrapText="1"/>
    </xf>
    <xf numFmtId="0" fontId="39" fillId="40" borderId="18" xfId="0" applyFont="1" applyFill="1" applyBorder="1" applyAlignment="1">
      <alignment horizontal="center" vertical="center" wrapText="1"/>
    </xf>
    <xf numFmtId="0" fontId="39" fillId="40" borderId="11" xfId="0" applyFont="1" applyFill="1" applyBorder="1" applyAlignment="1">
      <alignment horizontal="center" vertical="center" wrapText="1"/>
    </xf>
    <xf numFmtId="0" fontId="39" fillId="40" borderId="17" xfId="0" applyFont="1" applyFill="1" applyBorder="1" applyAlignment="1">
      <alignment horizontal="center" vertical="center"/>
    </xf>
    <xf numFmtId="0" fontId="39" fillId="40" borderId="17" xfId="0" applyFont="1" applyFill="1" applyBorder="1" applyAlignment="1">
      <alignment horizontal="center" vertical="center" wrapText="1"/>
    </xf>
    <xf numFmtId="0" fontId="32" fillId="0" borderId="1" xfId="0" applyFont="1" applyFill="1" applyBorder="1" applyAlignment="1">
      <alignment horizontal="justify" vertical="top" wrapText="1"/>
    </xf>
    <xf numFmtId="0" fontId="43" fillId="0" borderId="1" xfId="3" applyFont="1" applyFill="1" applyBorder="1" applyAlignment="1">
      <alignment horizontal="justify" vertical="top" wrapText="1"/>
    </xf>
    <xf numFmtId="0" fontId="43" fillId="0" borderId="1" xfId="3" applyFont="1" applyBorder="1" applyAlignment="1">
      <alignment horizontal="justify"/>
    </xf>
    <xf numFmtId="0" fontId="32" fillId="0" borderId="1" xfId="0" applyFont="1" applyBorder="1" applyAlignment="1">
      <alignment horizontal="justify" vertical="top" wrapText="1"/>
    </xf>
    <xf numFmtId="49" fontId="32" fillId="0" borderId="1" xfId="0" applyNumberFormat="1" applyFont="1" applyBorder="1" applyAlignment="1">
      <alignment horizontal="justify" vertical="top" wrapText="1"/>
    </xf>
    <xf numFmtId="0" fontId="32" fillId="0" borderId="18" xfId="0" applyFont="1" applyFill="1" applyBorder="1" applyAlignment="1">
      <alignment horizontal="center" vertical="top"/>
    </xf>
    <xf numFmtId="0" fontId="85" fillId="40" borderId="17" xfId="0" applyFont="1" applyFill="1" applyBorder="1" applyAlignment="1">
      <alignment horizontal="center" vertical="center"/>
    </xf>
    <xf numFmtId="0" fontId="32" fillId="0" borderId="13" xfId="0" applyFont="1" applyFill="1" applyBorder="1" applyAlignment="1">
      <alignment horizontal="justify" vertical="top" wrapText="1"/>
    </xf>
    <xf numFmtId="0" fontId="32" fillId="0" borderId="14" xfId="0" applyFont="1" applyFill="1" applyBorder="1" applyAlignment="1">
      <alignment horizontal="justify" vertical="top" wrapText="1"/>
    </xf>
    <xf numFmtId="0" fontId="32" fillId="4" borderId="13" xfId="0" applyFont="1" applyFill="1" applyBorder="1" applyAlignment="1">
      <alignment horizontal="justify" vertical="top" wrapText="1"/>
    </xf>
    <xf numFmtId="0" fontId="32" fillId="4" borderId="14" xfId="0" applyFont="1" applyFill="1" applyBorder="1" applyAlignment="1">
      <alignment horizontal="justify" vertical="top" wrapText="1"/>
    </xf>
    <xf numFmtId="0" fontId="39" fillId="25" borderId="13" xfId="0" applyFont="1" applyFill="1" applyBorder="1" applyAlignment="1">
      <alignment horizontal="center" vertical="top"/>
    </xf>
    <xf numFmtId="0" fontId="39" fillId="25" borderId="55" xfId="0" applyFont="1" applyFill="1" applyBorder="1" applyAlignment="1">
      <alignment horizontal="center" vertical="top"/>
    </xf>
    <xf numFmtId="0" fontId="32" fillId="0" borderId="75" xfId="0" applyFont="1" applyFill="1" applyBorder="1" applyAlignment="1">
      <alignment horizontal="justify" vertical="top" wrapText="1"/>
    </xf>
    <xf numFmtId="0" fontId="32" fillId="0" borderId="29" xfId="0" applyFont="1" applyFill="1" applyBorder="1" applyAlignment="1">
      <alignment horizontal="justify" vertical="top" wrapText="1"/>
    </xf>
    <xf numFmtId="0" fontId="11" fillId="40" borderId="76" xfId="0" applyFont="1" applyFill="1" applyBorder="1" applyAlignment="1"/>
    <xf numFmtId="0" fontId="11" fillId="40" borderId="11" xfId="0" applyFont="1" applyFill="1" applyBorder="1" applyAlignment="1"/>
    <xf numFmtId="0" fontId="39" fillId="25" borderId="14" xfId="0" applyFont="1" applyFill="1" applyBorder="1" applyAlignment="1">
      <alignment horizontal="center" vertical="top"/>
    </xf>
    <xf numFmtId="0" fontId="39" fillId="26" borderId="13" xfId="0" applyFont="1" applyFill="1" applyBorder="1" applyAlignment="1">
      <alignment horizontal="justify" vertical="top" wrapText="1"/>
    </xf>
    <xf numFmtId="0" fontId="39" fillId="26" borderId="14" xfId="0" applyFont="1" applyFill="1" applyBorder="1" applyAlignment="1">
      <alignment horizontal="justify" vertical="top" wrapText="1"/>
    </xf>
    <xf numFmtId="0" fontId="32" fillId="0" borderId="13" xfId="0" applyFont="1" applyBorder="1" applyAlignment="1">
      <alignment horizontal="justify" vertical="center" wrapText="1"/>
    </xf>
    <xf numFmtId="0" fontId="32" fillId="0" borderId="14" xfId="0" applyFont="1" applyBorder="1" applyAlignment="1">
      <alignment horizontal="justify" vertical="center" wrapText="1"/>
    </xf>
    <xf numFmtId="0" fontId="32" fillId="4" borderId="1" xfId="0" applyFont="1" applyFill="1" applyBorder="1" applyAlignment="1">
      <alignment vertical="top" wrapText="1"/>
    </xf>
    <xf numFmtId="0" fontId="0" fillId="0" borderId="1" xfId="0" applyBorder="1" applyAlignment="1"/>
    <xf numFmtId="0" fontId="32" fillId="0" borderId="1" xfId="0" applyFont="1" applyFill="1" applyBorder="1" applyAlignment="1">
      <alignment horizontal="left" vertical="top" wrapText="1"/>
    </xf>
    <xf numFmtId="0" fontId="39" fillId="0" borderId="1" xfId="0" applyFont="1" applyBorder="1" applyAlignment="1">
      <alignment horizontal="justify" vertical="center" wrapText="1"/>
    </xf>
    <xf numFmtId="0" fontId="43" fillId="0" borderId="1" xfId="3" applyFont="1" applyBorder="1" applyAlignment="1">
      <alignment horizontal="justify" vertical="center" wrapText="1"/>
    </xf>
    <xf numFmtId="0" fontId="32" fillId="0" borderId="0" xfId="0" applyFont="1" applyAlignment="1">
      <alignment horizontal="center" vertical="center" wrapText="1"/>
    </xf>
    <xf numFmtId="0" fontId="39" fillId="0" borderId="0" xfId="0" applyFont="1" applyAlignment="1">
      <alignment horizontal="center" vertical="center" wrapText="1"/>
    </xf>
    <xf numFmtId="0" fontId="32" fillId="0" borderId="11" xfId="0" applyFont="1" applyBorder="1" applyAlignment="1">
      <alignment horizontal="center" vertical="center" wrapText="1"/>
    </xf>
    <xf numFmtId="0" fontId="85" fillId="25" borderId="0" xfId="0" applyFont="1" applyFill="1" applyBorder="1" applyAlignment="1">
      <alignment horizontal="center" vertical="center" wrapText="1"/>
    </xf>
    <xf numFmtId="0" fontId="85" fillId="25" borderId="20" xfId="0" applyFont="1" applyFill="1" applyBorder="1" applyAlignment="1">
      <alignment horizontal="center" vertical="center" wrapText="1"/>
    </xf>
    <xf numFmtId="0" fontId="97" fillId="41" borderId="0" xfId="0" applyFont="1" applyFill="1" applyAlignment="1">
      <alignment horizontal="center" vertical="center" wrapText="1"/>
    </xf>
    <xf numFmtId="0" fontId="39" fillId="41" borderId="18" xfId="0" applyFont="1" applyFill="1" applyBorder="1" applyAlignment="1">
      <alignment horizontal="center" vertical="center"/>
    </xf>
    <xf numFmtId="0" fontId="39" fillId="41" borderId="11" xfId="0" applyFont="1" applyFill="1" applyBorder="1" applyAlignment="1">
      <alignment horizontal="center" vertical="center"/>
    </xf>
    <xf numFmtId="0" fontId="39" fillId="41" borderId="0" xfId="0" applyFont="1" applyFill="1" applyBorder="1" applyAlignment="1">
      <alignment horizontal="center" vertical="center"/>
    </xf>
    <xf numFmtId="0" fontId="39" fillId="41" borderId="17" xfId="0" applyFont="1" applyFill="1" applyBorder="1" applyAlignment="1">
      <alignment horizontal="center" vertical="center" wrapText="1"/>
    </xf>
    <xf numFmtId="0" fontId="85" fillId="41" borderId="6" xfId="0" applyFont="1" applyFill="1" applyBorder="1" applyAlignment="1">
      <alignment horizontal="left" vertical="top"/>
    </xf>
    <xf numFmtId="0" fontId="109" fillId="41" borderId="8" xfId="0" applyFont="1" applyFill="1" applyBorder="1" applyAlignment="1">
      <alignment horizontal="left" vertical="top"/>
    </xf>
    <xf numFmtId="0" fontId="85" fillId="41" borderId="7" xfId="0" applyFont="1" applyFill="1" applyBorder="1" applyAlignment="1">
      <alignment horizontal="left" vertical="top"/>
    </xf>
    <xf numFmtId="0" fontId="39" fillId="41" borderId="17" xfId="0" applyFont="1" applyFill="1" applyBorder="1" applyAlignment="1">
      <alignment horizontal="center"/>
    </xf>
    <xf numFmtId="0" fontId="39" fillId="41" borderId="0" xfId="0" applyFont="1" applyFill="1" applyBorder="1" applyAlignment="1">
      <alignment horizontal="center" vertical="center" wrapText="1"/>
    </xf>
    <xf numFmtId="0" fontId="39" fillId="41" borderId="11" xfId="0" applyFont="1" applyFill="1" applyBorder="1" applyAlignment="1">
      <alignment horizontal="center" vertical="center" wrapText="1"/>
    </xf>
    <xf numFmtId="0" fontId="39" fillId="41" borderId="17" xfId="0" applyFont="1" applyFill="1" applyBorder="1" applyAlignment="1">
      <alignment horizontal="center" vertical="center"/>
    </xf>
    <xf numFmtId="0" fontId="85" fillId="41" borderId="8" xfId="0" applyFont="1" applyFill="1" applyBorder="1" applyAlignment="1">
      <alignment horizontal="left" vertical="top"/>
    </xf>
    <xf numFmtId="0" fontId="85" fillId="41" borderId="11" xfId="0" applyFont="1" applyFill="1" applyBorder="1" applyAlignment="1">
      <alignment horizontal="center" vertical="center"/>
    </xf>
    <xf numFmtId="0" fontId="39" fillId="25" borderId="13" xfId="0" applyFont="1" applyFill="1" applyBorder="1" applyAlignment="1">
      <alignment horizontal="left" vertical="center"/>
    </xf>
    <xf numFmtId="0" fontId="39" fillId="25" borderId="14" xfId="0" applyFont="1" applyFill="1" applyBorder="1" applyAlignment="1">
      <alignment horizontal="left" vertical="center"/>
    </xf>
    <xf numFmtId="0" fontId="39" fillId="25" borderId="13" xfId="0" applyFont="1" applyFill="1" applyBorder="1" applyAlignment="1">
      <alignment horizontal="left" vertical="center" wrapText="1"/>
    </xf>
    <xf numFmtId="0" fontId="39" fillId="25" borderId="14" xfId="0" applyFont="1" applyFill="1" applyBorder="1" applyAlignment="1">
      <alignment horizontal="left" vertical="center" wrapText="1"/>
    </xf>
    <xf numFmtId="0" fontId="109" fillId="41" borderId="7" xfId="0" applyFont="1" applyFill="1" applyBorder="1" applyAlignment="1">
      <alignment horizontal="left" vertical="top"/>
    </xf>
    <xf numFmtId="0" fontId="85" fillId="41" borderId="6" xfId="0" applyFont="1" applyFill="1" applyBorder="1" applyAlignment="1">
      <alignment horizontal="left" vertical="top" wrapText="1"/>
    </xf>
    <xf numFmtId="0" fontId="109" fillId="41" borderId="7" xfId="0" applyFont="1" applyFill="1" applyBorder="1" applyAlignment="1">
      <alignment horizontal="left" vertical="top" wrapText="1"/>
    </xf>
    <xf numFmtId="1" fontId="39" fillId="41" borderId="0" xfId="0" applyNumberFormat="1" applyFont="1" applyFill="1" applyBorder="1" applyAlignment="1">
      <alignment horizontal="center" vertical="center"/>
    </xf>
    <xf numFmtId="1" fontId="39" fillId="41" borderId="11" xfId="0" applyNumberFormat="1" applyFont="1" applyFill="1" applyBorder="1" applyAlignment="1">
      <alignment horizontal="center" vertical="center"/>
    </xf>
    <xf numFmtId="0" fontId="39" fillId="41" borderId="17" xfId="28" applyFont="1" applyFill="1" applyBorder="1" applyAlignment="1">
      <alignment horizontal="center" vertical="center"/>
    </xf>
    <xf numFmtId="0" fontId="72" fillId="41" borderId="17" xfId="28" applyFont="1" applyFill="1" applyBorder="1" applyAlignment="1">
      <alignment horizontal="center" vertical="center"/>
    </xf>
    <xf numFmtId="0" fontId="39" fillId="41" borderId="18" xfId="0" applyFont="1" applyFill="1" applyBorder="1" applyAlignment="1">
      <alignment horizontal="center" vertical="center" wrapText="1"/>
    </xf>
    <xf numFmtId="0" fontId="32" fillId="0" borderId="2" xfId="0" applyFont="1" applyFill="1" applyBorder="1" applyAlignment="1">
      <alignment horizontal="left" vertical="top" wrapText="1"/>
    </xf>
    <xf numFmtId="0" fontId="32" fillId="0" borderId="3" xfId="0" applyFont="1" applyFill="1" applyBorder="1" applyAlignment="1">
      <alignment horizontal="left" vertical="top" wrapText="1"/>
    </xf>
    <xf numFmtId="0" fontId="85" fillId="41" borderId="5" xfId="0" applyFont="1" applyFill="1" applyBorder="1" applyAlignment="1">
      <alignment horizontal="left" vertical="top" wrapText="1"/>
    </xf>
    <xf numFmtId="0" fontId="85" fillId="41" borderId="5" xfId="0" applyFont="1" applyFill="1" applyBorder="1" applyAlignment="1">
      <alignment horizontal="left" vertical="top"/>
    </xf>
    <xf numFmtId="0" fontId="85" fillId="41" borderId="7" xfId="0" applyFont="1" applyFill="1" applyBorder="1" applyAlignment="1">
      <alignment horizontal="left" vertical="top" wrapText="1"/>
    </xf>
    <xf numFmtId="0" fontId="39" fillId="25" borderId="3" xfId="0" applyFont="1" applyFill="1" applyBorder="1" applyAlignment="1">
      <alignment horizontal="left" vertical="top" wrapText="1"/>
    </xf>
    <xf numFmtId="0" fontId="109" fillId="41" borderId="5" xfId="0" applyFont="1" applyFill="1" applyBorder="1" applyAlignment="1">
      <alignment horizontal="left" vertical="top"/>
    </xf>
    <xf numFmtId="0" fontId="85" fillId="41" borderId="8" xfId="0" applyFont="1" applyFill="1" applyBorder="1" applyAlignment="1">
      <alignment horizontal="left" vertical="top" wrapText="1"/>
    </xf>
    <xf numFmtId="0" fontId="109" fillId="41" borderId="8" xfId="0" applyFont="1" applyFill="1" applyBorder="1" applyAlignment="1">
      <alignment horizontal="left" vertical="top" wrapText="1"/>
    </xf>
    <xf numFmtId="0" fontId="109" fillId="41" borderId="5" xfId="0" applyFont="1" applyFill="1" applyBorder="1" applyAlignment="1">
      <alignment horizontal="left" vertical="top" wrapText="1"/>
    </xf>
    <xf numFmtId="0" fontId="0" fillId="0" borderId="7" xfId="0" applyBorder="1" applyAlignment="1">
      <alignment horizontal="left" vertical="top" wrapText="1"/>
    </xf>
    <xf numFmtId="0" fontId="85" fillId="41" borderId="6" xfId="0" applyFont="1" applyFill="1" applyBorder="1" applyAlignment="1">
      <alignment horizontal="left" vertical="center"/>
    </xf>
    <xf numFmtId="0" fontId="109" fillId="41" borderId="7" xfId="0" applyFont="1" applyFill="1" applyBorder="1" applyAlignment="1">
      <alignment horizontal="left" vertical="center"/>
    </xf>
    <xf numFmtId="0" fontId="85" fillId="41" borderId="5" xfId="0" applyFont="1" applyFill="1" applyBorder="1" applyAlignment="1">
      <alignment horizontal="left" vertical="center"/>
    </xf>
    <xf numFmtId="0" fontId="109" fillId="41" borderId="5" xfId="0" applyFont="1" applyFill="1" applyBorder="1" applyAlignment="1">
      <alignment horizontal="left" vertical="center"/>
    </xf>
    <xf numFmtId="0" fontId="85" fillId="41" borderId="7" xfId="0" applyFont="1" applyFill="1" applyBorder="1" applyAlignment="1">
      <alignment horizontal="left" vertical="center"/>
    </xf>
    <xf numFmtId="0" fontId="85" fillId="41" borderId="6" xfId="0" applyFont="1" applyFill="1" applyBorder="1" applyAlignment="1">
      <alignment horizontal="left" vertical="center" wrapText="1"/>
    </xf>
    <xf numFmtId="0" fontId="85" fillId="41" borderId="7" xfId="0" applyFont="1" applyFill="1" applyBorder="1" applyAlignment="1">
      <alignment horizontal="left" vertical="center" wrapText="1"/>
    </xf>
    <xf numFmtId="0" fontId="85" fillId="41" borderId="8" xfId="0" applyFont="1" applyFill="1" applyBorder="1" applyAlignment="1">
      <alignment horizontal="left" vertical="center" wrapText="1"/>
    </xf>
    <xf numFmtId="0" fontId="85" fillId="41" borderId="5" xfId="0" applyFont="1" applyFill="1" applyBorder="1" applyAlignment="1">
      <alignment horizontal="left" vertical="center" wrapText="1"/>
    </xf>
    <xf numFmtId="0" fontId="109" fillId="41" borderId="5" xfId="0" applyFont="1" applyFill="1" applyBorder="1" applyAlignment="1">
      <alignment horizontal="left" vertical="center" wrapText="1"/>
    </xf>
    <xf numFmtId="0" fontId="97" fillId="42" borderId="0" xfId="0" applyFont="1" applyFill="1" applyAlignment="1">
      <alignment horizontal="center" vertical="center" wrapText="1"/>
    </xf>
    <xf numFmtId="0" fontId="85" fillId="42" borderId="5" xfId="0" applyFont="1" applyFill="1" applyBorder="1" applyAlignment="1">
      <alignment horizontal="left" vertical="top"/>
    </xf>
    <xf numFmtId="0" fontId="109" fillId="42" borderId="5" xfId="0" applyFont="1" applyFill="1" applyBorder="1" applyAlignment="1">
      <alignment horizontal="left" vertical="top"/>
    </xf>
    <xf numFmtId="0" fontId="39" fillId="42" borderId="18" xfId="0" applyFont="1" applyFill="1" applyBorder="1" applyAlignment="1">
      <alignment horizontal="center" vertical="center" wrapText="1"/>
    </xf>
    <xf numFmtId="0" fontId="39" fillId="42" borderId="11" xfId="0" applyFont="1" applyFill="1" applyBorder="1" applyAlignment="1">
      <alignment horizontal="center" vertical="center" wrapText="1"/>
    </xf>
    <xf numFmtId="0" fontId="39" fillId="42" borderId="17" xfId="0" applyFont="1" applyFill="1" applyBorder="1" applyAlignment="1">
      <alignment horizontal="center" vertical="center" wrapText="1"/>
    </xf>
    <xf numFmtId="0" fontId="85" fillId="42" borderId="6" xfId="0" applyFont="1" applyFill="1" applyBorder="1" applyAlignment="1">
      <alignment horizontal="left" vertical="top" wrapText="1"/>
    </xf>
    <xf numFmtId="0" fontId="85" fillId="42" borderId="7" xfId="0" applyFont="1" applyFill="1" applyBorder="1" applyAlignment="1">
      <alignment horizontal="left" vertical="top" wrapText="1"/>
    </xf>
    <xf numFmtId="0" fontId="0" fillId="42" borderId="7" xfId="0" applyFill="1" applyBorder="1" applyAlignment="1">
      <alignment horizontal="left" vertical="top" wrapText="1"/>
    </xf>
    <xf numFmtId="0" fontId="85" fillId="42" borderId="11" xfId="0" applyFont="1" applyFill="1" applyBorder="1" applyAlignment="1">
      <alignment horizontal="center" vertical="center"/>
    </xf>
    <xf numFmtId="0" fontId="85" fillId="42" borderId="5" xfId="0" applyFont="1" applyFill="1" applyBorder="1" applyAlignment="1">
      <alignment horizontal="left" vertical="center"/>
    </xf>
    <xf numFmtId="0" fontId="109" fillId="42" borderId="5" xfId="0" applyFont="1" applyFill="1" applyBorder="1" applyAlignment="1">
      <alignment horizontal="left" vertical="center"/>
    </xf>
    <xf numFmtId="0" fontId="85" fillId="42" borderId="5" xfId="0" applyFont="1" applyFill="1" applyBorder="1" applyAlignment="1">
      <alignment horizontal="left" vertical="top" wrapText="1"/>
    </xf>
    <xf numFmtId="0" fontId="109" fillId="42" borderId="5" xfId="0" applyFont="1" applyFill="1" applyBorder="1" applyAlignment="1">
      <alignment horizontal="left" vertical="top" wrapText="1"/>
    </xf>
    <xf numFmtId="0" fontId="32" fillId="0" borderId="50" xfId="0" applyFont="1" applyBorder="1" applyAlignment="1">
      <alignment horizontal="center" vertical="center"/>
    </xf>
    <xf numFmtId="0" fontId="32" fillId="0" borderId="51" xfId="0" applyFont="1" applyBorder="1" applyAlignment="1">
      <alignment horizontal="center" vertical="center"/>
    </xf>
    <xf numFmtId="0" fontId="32" fillId="0" borderId="52" xfId="0" applyFont="1" applyBorder="1" applyAlignment="1">
      <alignment horizontal="center" vertical="center"/>
    </xf>
    <xf numFmtId="0" fontId="32" fillId="0" borderId="36" xfId="0" applyFont="1" applyBorder="1" applyAlignment="1">
      <alignment horizontal="center" vertical="center"/>
    </xf>
    <xf numFmtId="0" fontId="39" fillId="42" borderId="17" xfId="0" applyFont="1" applyFill="1" applyBorder="1" applyAlignment="1">
      <alignment horizontal="center" vertical="center"/>
    </xf>
    <xf numFmtId="0" fontId="39" fillId="25" borderId="17" xfId="0" applyFont="1" applyFill="1" applyBorder="1" applyAlignment="1">
      <alignment horizontal="left" vertical="top"/>
    </xf>
    <xf numFmtId="0" fontId="39" fillId="25" borderId="59" xfId="0" applyFont="1" applyFill="1" applyBorder="1" applyAlignment="1">
      <alignment horizontal="left" vertical="top"/>
    </xf>
    <xf numFmtId="0" fontId="39" fillId="42" borderId="18" xfId="0" applyFont="1" applyFill="1" applyBorder="1" applyAlignment="1">
      <alignment horizontal="center" vertical="center"/>
    </xf>
    <xf numFmtId="0" fontId="39" fillId="42" borderId="11" xfId="0" applyFont="1" applyFill="1" applyBorder="1" applyAlignment="1">
      <alignment horizontal="center" vertical="center"/>
    </xf>
    <xf numFmtId="0" fontId="39" fillId="42" borderId="18" xfId="0" applyNumberFormat="1" applyFont="1" applyFill="1" applyBorder="1" applyAlignment="1" applyProtection="1">
      <alignment horizontal="center" vertical="center" wrapText="1"/>
    </xf>
    <xf numFmtId="0" fontId="39" fillId="42" borderId="11" xfId="0" applyNumberFormat="1" applyFont="1" applyFill="1" applyBorder="1" applyAlignment="1" applyProtection="1">
      <alignment horizontal="center" vertical="center" wrapText="1"/>
    </xf>
    <xf numFmtId="0" fontId="39" fillId="42" borderId="17" xfId="0" applyNumberFormat="1" applyFont="1" applyFill="1" applyBorder="1" applyAlignment="1" applyProtection="1">
      <alignment horizontal="center" vertical="center"/>
    </xf>
    <xf numFmtId="0" fontId="85" fillId="42" borderId="11" xfId="0" applyFont="1" applyFill="1" applyBorder="1" applyAlignment="1">
      <alignment horizontal="center" vertical="top"/>
    </xf>
    <xf numFmtId="0" fontId="85" fillId="42" borderId="5" xfId="0" applyFont="1" applyFill="1" applyBorder="1" applyAlignment="1">
      <alignment horizontal="left" vertical="center" wrapText="1"/>
    </xf>
    <xf numFmtId="0" fontId="32" fillId="0" borderId="0" xfId="0" applyFont="1" applyAlignment="1">
      <alignment horizontal="left" vertical="center" wrapText="1" indent="2"/>
    </xf>
    <xf numFmtId="0" fontId="39" fillId="42" borderId="17" xfId="0" applyFont="1" applyFill="1" applyBorder="1" applyAlignment="1">
      <alignment horizontal="center"/>
    </xf>
    <xf numFmtId="0" fontId="39" fillId="30" borderId="0" xfId="0" applyFont="1" applyFill="1" applyAlignment="1">
      <alignment horizontal="center" vertical="center" wrapText="1"/>
    </xf>
    <xf numFmtId="0" fontId="29" fillId="0" borderId="0" xfId="0" applyFont="1" applyAlignment="1">
      <alignment horizontal="right" vertical="center" wrapText="1"/>
    </xf>
    <xf numFmtId="20" fontId="32" fillId="4" borderId="0" xfId="0" applyNumberFormat="1" applyFont="1" applyFill="1" applyAlignment="1">
      <alignment horizontal="right" vertical="center"/>
    </xf>
    <xf numFmtId="230" fontId="32" fillId="4" borderId="0" xfId="0" applyNumberFormat="1" applyFont="1" applyFill="1" applyAlignment="1">
      <alignment horizontal="right" vertical="center"/>
    </xf>
    <xf numFmtId="49" fontId="29" fillId="0" borderId="0" xfId="0" applyNumberFormat="1" applyFont="1" applyAlignment="1">
      <alignment horizontal="right" vertical="center" wrapText="1"/>
    </xf>
    <xf numFmtId="0" fontId="29" fillId="0" borderId="0" xfId="0" applyFont="1" applyAlignment="1">
      <alignment horizontal="left" vertical="center" wrapText="1" indent="1"/>
    </xf>
    <xf numFmtId="0" fontId="29" fillId="0" borderId="0" xfId="0" applyFont="1" applyAlignment="1">
      <alignment horizontal="left" vertical="center" wrapText="1" indent="2"/>
    </xf>
    <xf numFmtId="0" fontId="51" fillId="4" borderId="11" xfId="12" applyFont="1" applyFill="1" applyBorder="1" applyAlignment="1">
      <alignment horizontal="left" vertical="top" wrapText="1" indent="1"/>
    </xf>
    <xf numFmtId="0" fontId="29" fillId="0" borderId="11" xfId="0" applyFont="1" applyBorder="1" applyAlignment="1">
      <alignment horizontal="left" vertical="center" wrapText="1" indent="1"/>
    </xf>
    <xf numFmtId="49" fontId="29" fillId="0" borderId="11" xfId="0" applyNumberFormat="1" applyFont="1" applyBorder="1" applyAlignment="1">
      <alignment horizontal="right" vertical="center" wrapText="1"/>
    </xf>
    <xf numFmtId="0" fontId="29" fillId="4" borderId="0" xfId="0" applyFont="1" applyFill="1" applyAlignment="1">
      <alignment horizontal="left" vertical="center" wrapText="1"/>
    </xf>
    <xf numFmtId="0" fontId="32" fillId="4" borderId="0" xfId="0" applyFont="1" applyFill="1" applyAlignment="1">
      <alignment horizontal="left" vertical="center" wrapText="1"/>
    </xf>
    <xf numFmtId="0" fontId="32" fillId="0" borderId="0" xfId="0" applyFont="1" applyBorder="1" applyAlignment="1">
      <alignment horizontal="center" vertical="center" wrapText="1"/>
    </xf>
    <xf numFmtId="165" fontId="29" fillId="0" borderId="0" xfId="0" applyNumberFormat="1" applyFont="1" applyBorder="1" applyAlignment="1">
      <alignment horizontal="right" vertical="center"/>
    </xf>
    <xf numFmtId="165" fontId="32" fillId="0" borderId="0" xfId="0" applyNumberFormat="1" applyFont="1" applyBorder="1" applyAlignment="1">
      <alignment vertical="center"/>
    </xf>
    <xf numFmtId="165" fontId="32" fillId="3" borderId="0" xfId="0" applyNumberFormat="1" applyFont="1" applyFill="1" applyBorder="1" applyAlignment="1">
      <alignment horizontal="right" vertical="center"/>
    </xf>
    <xf numFmtId="165" fontId="32" fillId="3" borderId="11" xfId="0" applyNumberFormat="1" applyFont="1" applyFill="1" applyBorder="1" applyAlignment="1">
      <alignment horizontal="right" vertical="center"/>
    </xf>
    <xf numFmtId="0" fontId="32" fillId="3" borderId="11" xfId="0" applyFont="1" applyFill="1" applyBorder="1" applyAlignment="1">
      <alignment horizontal="left" vertical="center"/>
    </xf>
    <xf numFmtId="0" fontId="32" fillId="0" borderId="0" xfId="11" applyFont="1" applyBorder="1" applyAlignment="1">
      <alignment horizontal="left" vertical="center" wrapText="1"/>
    </xf>
    <xf numFmtId="165" fontId="32" fillId="4" borderId="0" xfId="0" applyNumberFormat="1" applyFont="1" applyFill="1" applyBorder="1" applyAlignment="1">
      <alignment horizontal="center" vertical="center"/>
    </xf>
    <xf numFmtId="167" fontId="51" fillId="0" borderId="0" xfId="5" applyNumberFormat="1" applyFont="1" applyBorder="1" applyAlignment="1">
      <alignment horizontal="center" vertical="center"/>
    </xf>
    <xf numFmtId="167" fontId="51" fillId="0" borderId="0" xfId="6" applyNumberFormat="1" applyFont="1" applyBorder="1" applyAlignment="1">
      <alignment horizontal="center" vertical="center"/>
    </xf>
    <xf numFmtId="167" fontId="51" fillId="0" borderId="0" xfId="6" applyNumberFormat="1" applyFont="1" applyBorder="1" applyAlignment="1">
      <alignment horizontal="right" vertical="center"/>
    </xf>
    <xf numFmtId="167" fontId="51" fillId="0" borderId="0" xfId="10" applyNumberFormat="1" applyFont="1" applyBorder="1" applyAlignment="1">
      <alignment horizontal="right" vertical="center"/>
    </xf>
    <xf numFmtId="0" fontId="51" fillId="0" borderId="0" xfId="12" applyFont="1" applyBorder="1" applyAlignment="1">
      <alignment horizontal="center" vertical="top" wrapText="1"/>
    </xf>
    <xf numFmtId="165" fontId="51" fillId="0" borderId="0" xfId="12" applyNumberFormat="1" applyFont="1" applyBorder="1" applyAlignment="1">
      <alignment horizontal="center" vertical="center"/>
    </xf>
    <xf numFmtId="167" fontId="32" fillId="0" borderId="0" xfId="14" applyNumberFormat="1" applyFont="1" applyBorder="1" applyAlignment="1">
      <alignment horizontal="center" vertical="center"/>
    </xf>
    <xf numFmtId="167" fontId="29" fillId="0" borderId="0" xfId="0" applyNumberFormat="1" applyFont="1" applyBorder="1" applyAlignment="1">
      <alignment horizontal="center" vertical="center"/>
    </xf>
    <xf numFmtId="0" fontId="51" fillId="0" borderId="0" xfId="16" applyFont="1" applyBorder="1" applyAlignment="1">
      <alignment horizontal="left" vertical="top" wrapText="1"/>
    </xf>
    <xf numFmtId="167" fontId="51" fillId="0" borderId="0" xfId="16" applyNumberFormat="1" applyFont="1" applyBorder="1" applyAlignment="1">
      <alignment horizontal="right" vertical="center"/>
    </xf>
    <xf numFmtId="167" fontId="32" fillId="0" borderId="0" xfId="24" applyNumberFormat="1" applyFont="1" applyBorder="1" applyAlignment="1">
      <alignment horizontal="center" vertical="center"/>
    </xf>
    <xf numFmtId="167" fontId="32" fillId="0" borderId="0" xfId="25" applyNumberFormat="1" applyFont="1" applyBorder="1" applyAlignment="1">
      <alignment horizontal="center" vertical="center"/>
    </xf>
    <xf numFmtId="167" fontId="32" fillId="0" borderId="0" xfId="26" applyNumberFormat="1" applyFont="1" applyBorder="1" applyAlignment="1">
      <alignment horizontal="center" vertical="center"/>
    </xf>
    <xf numFmtId="167" fontId="32" fillId="0" borderId="0" xfId="27" applyNumberFormat="1" applyFont="1" applyBorder="1" applyAlignment="1">
      <alignment horizontal="right" vertical="center"/>
    </xf>
    <xf numFmtId="0" fontId="32" fillId="0" borderId="0" xfId="0" applyFont="1" applyBorder="1" applyAlignment="1">
      <alignment horizontal="left" vertical="top"/>
    </xf>
    <xf numFmtId="165" fontId="32" fillId="0" borderId="0" xfId="0" applyNumberFormat="1" applyFont="1" applyBorder="1" applyAlignment="1">
      <alignment horizontal="right" vertical="top"/>
    </xf>
  </cellXfs>
  <cellStyles count="109">
    <cellStyle name="Hipervínculo" xfId="3" builtinId="8"/>
    <cellStyle name="Hipervínculo 2" xfId="37" xr:uid="{00000000-0005-0000-0000-000001000000}"/>
    <cellStyle name="Hipervínculo 3" xfId="39" xr:uid="{00000000-0005-0000-0000-000002000000}"/>
    <cellStyle name="Hipervínculo 4" xfId="105" xr:uid="{00000000-0005-0000-0000-000003000000}"/>
    <cellStyle name="Millares" xfId="1" builtinId="3"/>
    <cellStyle name="Millares [0]" xfId="33" builtinId="6"/>
    <cellStyle name="Millares [0] 2" xfId="55" xr:uid="{00000000-0005-0000-0000-000006000000}"/>
    <cellStyle name="Millares [0] 2 2" xfId="70" xr:uid="{00000000-0005-0000-0000-000007000000}"/>
    <cellStyle name="Millares [0] 2 2 2" xfId="100" xr:uid="{00000000-0005-0000-0000-000008000000}"/>
    <cellStyle name="Millares [0] 2 3" xfId="86" xr:uid="{00000000-0005-0000-0000-000009000000}"/>
    <cellStyle name="Millares [0] 3" xfId="63" xr:uid="{00000000-0005-0000-0000-00000A000000}"/>
    <cellStyle name="Millares [0] 3 2" xfId="93" xr:uid="{00000000-0005-0000-0000-00000B000000}"/>
    <cellStyle name="Millares [0] 4" xfId="78" xr:uid="{00000000-0005-0000-0000-00000C000000}"/>
    <cellStyle name="Millares 2" xfId="18" xr:uid="{00000000-0005-0000-0000-00000D000000}"/>
    <cellStyle name="Millares 2 2" xfId="40" xr:uid="{00000000-0005-0000-0000-00000E000000}"/>
    <cellStyle name="Millares 2 2 2" xfId="50" xr:uid="{00000000-0005-0000-0000-00000F000000}"/>
    <cellStyle name="Millares 2 2 2 2" xfId="60" xr:uid="{00000000-0005-0000-0000-000010000000}"/>
    <cellStyle name="Millares 2 2 2 2 2" xfId="74" xr:uid="{00000000-0005-0000-0000-000011000000}"/>
    <cellStyle name="Millares 2 2 2 2 2 2" xfId="104" xr:uid="{00000000-0005-0000-0000-000012000000}"/>
    <cellStyle name="Millares 2 2 2 2 3" xfId="90" xr:uid="{00000000-0005-0000-0000-000013000000}"/>
    <cellStyle name="Millares 2 2 2 3" xfId="66" xr:uid="{00000000-0005-0000-0000-000014000000}"/>
    <cellStyle name="Millares 2 2 2 3 2" xfId="96" xr:uid="{00000000-0005-0000-0000-000015000000}"/>
    <cellStyle name="Millares 2 2 2 4" xfId="82" xr:uid="{00000000-0005-0000-0000-000016000000}"/>
    <cellStyle name="Millares 2 2 3" xfId="56" xr:uid="{00000000-0005-0000-0000-000017000000}"/>
    <cellStyle name="Millares 2 2 3 2" xfId="71" xr:uid="{00000000-0005-0000-0000-000018000000}"/>
    <cellStyle name="Millares 2 2 3 2 2" xfId="101" xr:uid="{00000000-0005-0000-0000-000019000000}"/>
    <cellStyle name="Millares 2 2 3 3" xfId="87" xr:uid="{00000000-0005-0000-0000-00001A000000}"/>
    <cellStyle name="Millares 2 3" xfId="44" xr:uid="{00000000-0005-0000-0000-00001B000000}"/>
    <cellStyle name="Millares 2 3 2" xfId="58" xr:uid="{00000000-0005-0000-0000-00001C000000}"/>
    <cellStyle name="Millares 2 3 2 2" xfId="73" xr:uid="{00000000-0005-0000-0000-00001D000000}"/>
    <cellStyle name="Millares 2 3 2 2 2" xfId="103" xr:uid="{00000000-0005-0000-0000-00001E000000}"/>
    <cellStyle name="Millares 2 3 2 3" xfId="89" xr:uid="{00000000-0005-0000-0000-00001F000000}"/>
    <cellStyle name="Millares 2 3 3" xfId="65" xr:uid="{00000000-0005-0000-0000-000020000000}"/>
    <cellStyle name="Millares 2 3 3 2" xfId="95" xr:uid="{00000000-0005-0000-0000-000021000000}"/>
    <cellStyle name="Millares 2 3 4" xfId="81" xr:uid="{00000000-0005-0000-0000-000022000000}"/>
    <cellStyle name="Millares 2 4" xfId="52" xr:uid="{00000000-0005-0000-0000-000023000000}"/>
    <cellStyle name="Millares 2 4 2" xfId="67" xr:uid="{00000000-0005-0000-0000-000024000000}"/>
    <cellStyle name="Millares 2 4 2 2" xfId="97" xr:uid="{00000000-0005-0000-0000-000025000000}"/>
    <cellStyle name="Millares 2 4 3" xfId="83" xr:uid="{00000000-0005-0000-0000-000026000000}"/>
    <cellStyle name="Millares 3" xfId="30" xr:uid="{00000000-0005-0000-0000-000027000000}"/>
    <cellStyle name="Millares 3 2" xfId="53" xr:uid="{00000000-0005-0000-0000-000028000000}"/>
    <cellStyle name="Millares 3 2 2" xfId="68" xr:uid="{00000000-0005-0000-0000-000029000000}"/>
    <cellStyle name="Millares 3 2 2 2" xfId="98" xr:uid="{00000000-0005-0000-0000-00002A000000}"/>
    <cellStyle name="Millares 3 2 3" xfId="84" xr:uid="{00000000-0005-0000-0000-00002B000000}"/>
    <cellStyle name="Millares 3 3" xfId="62" xr:uid="{00000000-0005-0000-0000-00002C000000}"/>
    <cellStyle name="Millares 3 3 2" xfId="92" xr:uid="{00000000-0005-0000-0000-00002D000000}"/>
    <cellStyle name="Millares 3 4" xfId="77" xr:uid="{00000000-0005-0000-0000-00002E000000}"/>
    <cellStyle name="Millares 3 5" xfId="108" xr:uid="{FB540014-A2D7-4D71-830E-FA40D8BBDF43}"/>
    <cellStyle name="Millares 4" xfId="43" xr:uid="{00000000-0005-0000-0000-00002F000000}"/>
    <cellStyle name="Millares 4 2" xfId="57" xr:uid="{00000000-0005-0000-0000-000030000000}"/>
    <cellStyle name="Millares 4 2 2" xfId="72" xr:uid="{00000000-0005-0000-0000-000031000000}"/>
    <cellStyle name="Millares 4 2 2 2" xfId="102" xr:uid="{00000000-0005-0000-0000-000032000000}"/>
    <cellStyle name="Millares 4 2 3" xfId="88" xr:uid="{00000000-0005-0000-0000-000033000000}"/>
    <cellStyle name="Millares 4 3" xfId="64" xr:uid="{00000000-0005-0000-0000-000034000000}"/>
    <cellStyle name="Millares 4 3 2" xfId="94" xr:uid="{00000000-0005-0000-0000-000035000000}"/>
    <cellStyle name="Millares 4 4" xfId="80" xr:uid="{00000000-0005-0000-0000-000036000000}"/>
    <cellStyle name="Millares 5" xfId="54" xr:uid="{00000000-0005-0000-0000-000037000000}"/>
    <cellStyle name="Millares 5 2" xfId="69" xr:uid="{00000000-0005-0000-0000-000038000000}"/>
    <cellStyle name="Millares 5 2 2" xfId="99" xr:uid="{00000000-0005-0000-0000-000039000000}"/>
    <cellStyle name="Millares 5 3" xfId="85" xr:uid="{00000000-0005-0000-0000-00003A000000}"/>
    <cellStyle name="Millares 6" xfId="61" xr:uid="{00000000-0005-0000-0000-00003B000000}"/>
    <cellStyle name="Millares 6 2" xfId="91" xr:uid="{00000000-0005-0000-0000-00003C000000}"/>
    <cellStyle name="Millares 7" xfId="76" xr:uid="{00000000-0005-0000-0000-00003D000000}"/>
    <cellStyle name="Normal" xfId="0" builtinId="0"/>
    <cellStyle name="Normal 10" xfId="75" xr:uid="{00000000-0005-0000-0000-00003F000000}"/>
    <cellStyle name="Normal 11" xfId="79" xr:uid="{00000000-0005-0000-0000-000040000000}"/>
    <cellStyle name="Normal 2" xfId="7" xr:uid="{00000000-0005-0000-0000-000041000000}"/>
    <cellStyle name="Normal 2 2" xfId="9" xr:uid="{00000000-0005-0000-0000-000042000000}"/>
    <cellStyle name="Normal 2 2 2" xfId="17" xr:uid="{00000000-0005-0000-0000-000043000000}"/>
    <cellStyle name="Normal 2 2 3" xfId="46" xr:uid="{00000000-0005-0000-0000-000044000000}"/>
    <cellStyle name="Normal 2 3" xfId="23" xr:uid="{00000000-0005-0000-0000-000045000000}"/>
    <cellStyle name="Normal 2 4" xfId="47" xr:uid="{00000000-0005-0000-0000-000046000000}"/>
    <cellStyle name="Normal 2 4 2" xfId="59" xr:uid="{00000000-0005-0000-0000-000047000000}"/>
    <cellStyle name="Normal 3" xfId="35" xr:uid="{00000000-0005-0000-0000-000048000000}"/>
    <cellStyle name="Normal 4" xfId="13" xr:uid="{00000000-0005-0000-0000-000049000000}"/>
    <cellStyle name="Normal 5" xfId="19" xr:uid="{00000000-0005-0000-0000-00004A000000}"/>
    <cellStyle name="Normal 6" xfId="38" xr:uid="{00000000-0005-0000-0000-00004B000000}"/>
    <cellStyle name="Normal 6 2" xfId="41" xr:uid="{00000000-0005-0000-0000-00004C000000}"/>
    <cellStyle name="Normal 7" xfId="34" xr:uid="{00000000-0005-0000-0000-00004D000000}"/>
    <cellStyle name="Normal 8" xfId="45" xr:uid="{00000000-0005-0000-0000-00004E000000}"/>
    <cellStyle name="Normal 9" xfId="42" xr:uid="{00000000-0005-0000-0000-00004F000000}"/>
    <cellStyle name="Normal_10.1" xfId="24" xr:uid="{00000000-0005-0000-0000-000050000000}"/>
    <cellStyle name="Normal_10.2" xfId="25" xr:uid="{00000000-0005-0000-0000-000051000000}"/>
    <cellStyle name="Normal_10.3" xfId="26" xr:uid="{00000000-0005-0000-0000-000052000000}"/>
    <cellStyle name="Normal_11.1" xfId="27" xr:uid="{00000000-0005-0000-0000-000053000000}"/>
    <cellStyle name="Normal_2" xfId="4" xr:uid="{00000000-0005-0000-0000-000054000000}"/>
    <cellStyle name="Normal_3" xfId="6" xr:uid="{00000000-0005-0000-0000-000055000000}"/>
    <cellStyle name="Normal_4" xfId="10" xr:uid="{00000000-0005-0000-0000-000056000000}"/>
    <cellStyle name="Normal_4mortalidad CANTONES 02" xfId="28" xr:uid="{00000000-0005-0000-0000-000057000000}"/>
    <cellStyle name="Normal_76" xfId="15" xr:uid="{00000000-0005-0000-0000-000058000000}"/>
    <cellStyle name="Normal_76_1" xfId="16" xr:uid="{00000000-0005-0000-0000-000059000000}"/>
    <cellStyle name="Normal_C1Total" xfId="11" xr:uid="{00000000-0005-0000-0000-00005A000000}"/>
    <cellStyle name="Normal_C6-11" xfId="21" xr:uid="{00000000-0005-0000-0000-00005B000000}"/>
    <cellStyle name="Normal_C6-9" xfId="20" xr:uid="{00000000-0005-0000-0000-00005C000000}"/>
    <cellStyle name="Normal_GRAFICO 2" xfId="107" xr:uid="{00000000-0005-0000-0000-00005D000000}"/>
    <cellStyle name="Normal_Hoja1" xfId="12" xr:uid="{00000000-0005-0000-0000-00005E000000}"/>
    <cellStyle name="Normal_Hoja2" xfId="5" xr:uid="{00000000-0005-0000-0000-00005F000000}"/>
    <cellStyle name="Normal_Hoja2_1" xfId="8" xr:uid="{00000000-0005-0000-0000-000060000000}"/>
    <cellStyle name="Normal_Hoja3" xfId="14" xr:uid="{00000000-0005-0000-0000-000061000000}"/>
    <cellStyle name="Normal_ingre med xH en el SP" xfId="22" xr:uid="{00000000-0005-0000-0000-000062000000}"/>
    <cellStyle name="Normal_MORTA edad02" xfId="29" xr:uid="{00000000-0005-0000-0000-000063000000}"/>
    <cellStyle name="Normal_O1 - O2_1" xfId="106" xr:uid="{00000000-0005-0000-0000-000064000000}"/>
    <cellStyle name="Porcentaje" xfId="2" builtinId="5"/>
    <cellStyle name="Porcentaje 2" xfId="36" xr:uid="{00000000-0005-0000-0000-000066000000}"/>
    <cellStyle name="Porcentaje 2 2" xfId="51" xr:uid="{00000000-0005-0000-0000-000067000000}"/>
    <cellStyle name="Porcentaje 2 3" xfId="49" xr:uid="{00000000-0005-0000-0000-000068000000}"/>
    <cellStyle name="Porcentaje 3" xfId="48" xr:uid="{00000000-0005-0000-0000-000069000000}"/>
    <cellStyle name="style1540232781508" xfId="31" xr:uid="{00000000-0005-0000-0000-00006A000000}"/>
    <cellStyle name="style1540232781774" xfId="32" xr:uid="{00000000-0005-0000-0000-00006B000000}"/>
  </cellStyles>
  <dxfs count="1068">
    <dxf>
      <font>
        <color rgb="FF006100"/>
      </font>
      <fill>
        <patternFill>
          <bgColor theme="9" tint="0.59996337778862885"/>
        </patternFill>
      </fill>
    </dxf>
    <dxf>
      <fill>
        <patternFill>
          <bgColor rgb="FFD6E9C9"/>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val="0"/>
        <i val="0"/>
        <strike val="0"/>
        <condense val="0"/>
        <extend val="0"/>
        <outline val="0"/>
        <shadow val="0"/>
        <u val="none"/>
        <vertAlign val="baseline"/>
        <sz val="10"/>
        <color theme="1"/>
        <name val="Calibri"/>
        <scheme val="minor"/>
      </font>
    </dxf>
    <dxf>
      <font>
        <b val="0"/>
        <i val="0"/>
        <strike val="0"/>
        <condense val="0"/>
        <extend val="0"/>
        <outline val="0"/>
        <shadow val="0"/>
        <u val="none"/>
        <vertAlign val="baseline"/>
        <sz val="10"/>
        <color theme="1"/>
        <name val="Calibri"/>
        <scheme val="minor"/>
      </font>
    </dxf>
    <dxf>
      <font>
        <b/>
        <i val="0"/>
        <strike val="0"/>
        <condense val="0"/>
        <extend val="0"/>
        <outline val="0"/>
        <shadow val="0"/>
        <u val="none"/>
        <vertAlign val="baseline"/>
        <sz val="10"/>
        <color theme="1"/>
        <name val="Calibri"/>
        <scheme val="minor"/>
      </font>
      <fill>
        <patternFill patternType="solid">
          <fgColor indexed="64"/>
          <bgColor theme="9" tint="0.39997558519241921"/>
        </patternFill>
      </fill>
      <alignment horizontal="center" vertical="center" textRotation="0" wrapText="1" indent="0" justifyLastLine="0" shrinkToFit="0" readingOrder="0"/>
    </dxf>
    <dxf>
      <font>
        <b val="0"/>
        <i val="0"/>
        <strike val="0"/>
        <condense val="0"/>
        <extend val="0"/>
        <outline val="0"/>
        <shadow val="0"/>
        <u val="none"/>
        <vertAlign val="baseline"/>
        <sz val="10"/>
        <color theme="1"/>
        <name val="Calibri"/>
        <scheme val="minor"/>
      </font>
    </dxf>
    <dxf>
      <font>
        <b val="0"/>
        <i val="0"/>
        <strike val="0"/>
        <condense val="0"/>
        <extend val="0"/>
        <outline val="0"/>
        <shadow val="0"/>
        <u val="none"/>
        <vertAlign val="baseline"/>
        <sz val="10"/>
        <color theme="1"/>
        <name val="Calibri"/>
        <scheme val="minor"/>
      </font>
    </dxf>
    <dxf>
      <font>
        <b/>
        <i val="0"/>
        <strike val="0"/>
        <condense val="0"/>
        <extend val="0"/>
        <outline val="0"/>
        <shadow val="0"/>
        <u val="none"/>
        <vertAlign val="baseline"/>
        <sz val="10"/>
        <color theme="1"/>
        <name val="Calibri"/>
        <scheme val="minor"/>
      </font>
      <fill>
        <patternFill patternType="solid">
          <fgColor indexed="64"/>
          <bgColor theme="9" tint="0.39997558519241921"/>
        </patternFill>
      </fill>
      <alignment horizontal="center" vertical="center" textRotation="0" wrapText="1"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font>
        <b/>
        <i val="0"/>
        <strike val="0"/>
        <condense val="0"/>
        <extend val="0"/>
        <outline val="0"/>
        <shadow val="0"/>
        <u val="none"/>
        <vertAlign val="baseline"/>
        <sz val="10"/>
        <color theme="1"/>
        <name val="Calibri"/>
        <scheme val="minor"/>
      </font>
      <fill>
        <patternFill patternType="solid">
          <fgColor indexed="64"/>
          <bgColor theme="9" tint="0.39997558519241921"/>
        </patternFill>
      </fill>
      <alignment horizontal="center" vertical="center" textRotation="0" wrapText="1"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font>
        <b/>
        <i val="0"/>
        <strike val="0"/>
        <condense val="0"/>
        <extend val="0"/>
        <outline val="0"/>
        <shadow val="0"/>
        <u val="none"/>
        <vertAlign val="baseline"/>
        <sz val="10"/>
        <color theme="1"/>
        <name val="Calibri"/>
        <scheme val="minor"/>
      </font>
      <fill>
        <patternFill patternType="solid">
          <fgColor indexed="64"/>
          <bgColor theme="9" tint="0.39997558519241921"/>
        </patternFill>
      </fill>
      <alignment horizontal="center" vertical="center" textRotation="0" wrapText="1"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font>
        <b/>
        <i val="0"/>
        <strike val="0"/>
        <condense val="0"/>
        <extend val="0"/>
        <outline val="0"/>
        <shadow val="0"/>
        <u val="none"/>
        <vertAlign val="baseline"/>
        <sz val="10"/>
        <color theme="1"/>
        <name val="Calibri"/>
        <scheme val="minor"/>
      </font>
      <fill>
        <patternFill patternType="solid">
          <fgColor indexed="64"/>
          <bgColor theme="9" tint="0.39997558519241921"/>
        </patternFill>
      </fill>
      <alignment horizontal="center" vertical="center" textRotation="0" wrapText="1" indent="0" justifyLastLine="0" shrinkToFit="0" readingOrder="0"/>
    </dxf>
    <dxf>
      <font>
        <b/>
        <i val="0"/>
        <strike val="0"/>
        <condense val="0"/>
        <extend val="0"/>
        <outline val="0"/>
        <shadow val="0"/>
        <u val="none"/>
        <vertAlign val="baseline"/>
        <sz val="10"/>
        <color theme="1"/>
        <name val="Calibri"/>
        <scheme val="minor"/>
      </font>
      <fill>
        <patternFill patternType="solid">
          <fgColor indexed="64"/>
          <bgColor theme="9" tint="0.39997558519241921"/>
        </patternFill>
      </fill>
      <alignment horizontal="center" vertical="center" textRotation="0" wrapText="1" indent="0" justifyLastLine="0" shrinkToFit="0" readingOrder="0"/>
    </dxf>
  </dxfs>
  <tableStyles count="0" defaultTableStyle="TableStyleMedium2" defaultPivotStyle="PivotStyleLight16"/>
  <colors>
    <mruColors>
      <color rgb="FFE1E3E2"/>
      <color rgb="FFCCEAF4"/>
      <color rgb="FF00ACD8"/>
      <color rgb="FF259A44"/>
      <color rgb="FFB1B7B4"/>
      <color rgb="FFBF062F"/>
      <color rgb="FFF7C9C5"/>
      <color rgb="FFCC8900"/>
      <color rgb="FFD9D9D9"/>
      <color rgb="FF8D173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324" Type="http://schemas.openxmlformats.org/officeDocument/2006/relationships/worksheet" Target="worksheets/sheet324.xml"/><Relationship Id="rId531" Type="http://schemas.openxmlformats.org/officeDocument/2006/relationships/worksheet" Target="worksheets/sheet531.xml"/><Relationship Id="rId170" Type="http://schemas.openxmlformats.org/officeDocument/2006/relationships/worksheet" Target="worksheets/sheet170.xml"/><Relationship Id="rId268" Type="http://schemas.openxmlformats.org/officeDocument/2006/relationships/worksheet" Target="worksheets/sheet268.xml"/><Relationship Id="rId475" Type="http://schemas.openxmlformats.org/officeDocument/2006/relationships/worksheet" Target="worksheets/sheet475.xml"/><Relationship Id="rId32" Type="http://schemas.openxmlformats.org/officeDocument/2006/relationships/worksheet" Target="worksheets/sheet32.xml"/><Relationship Id="rId128" Type="http://schemas.openxmlformats.org/officeDocument/2006/relationships/worksheet" Target="worksheets/sheet128.xml"/><Relationship Id="rId335" Type="http://schemas.openxmlformats.org/officeDocument/2006/relationships/worksheet" Target="worksheets/sheet335.xml"/><Relationship Id="rId542" Type="http://schemas.openxmlformats.org/officeDocument/2006/relationships/worksheet" Target="worksheets/sheet542.xml"/><Relationship Id="rId181" Type="http://schemas.openxmlformats.org/officeDocument/2006/relationships/worksheet" Target="worksheets/sheet181.xml"/><Relationship Id="rId402" Type="http://schemas.openxmlformats.org/officeDocument/2006/relationships/worksheet" Target="worksheets/sheet402.xml"/><Relationship Id="rId279" Type="http://schemas.openxmlformats.org/officeDocument/2006/relationships/worksheet" Target="worksheets/sheet279.xml"/><Relationship Id="rId486" Type="http://schemas.openxmlformats.org/officeDocument/2006/relationships/worksheet" Target="worksheets/sheet486.xml"/><Relationship Id="rId43" Type="http://schemas.openxmlformats.org/officeDocument/2006/relationships/worksheet" Target="worksheets/sheet43.xml"/><Relationship Id="rId139" Type="http://schemas.openxmlformats.org/officeDocument/2006/relationships/worksheet" Target="worksheets/sheet139.xml"/><Relationship Id="rId346" Type="http://schemas.openxmlformats.org/officeDocument/2006/relationships/worksheet" Target="worksheets/sheet346.xml"/><Relationship Id="rId553" Type="http://schemas.openxmlformats.org/officeDocument/2006/relationships/externalLink" Target="externalLinks/externalLink8.xml"/><Relationship Id="rId192" Type="http://schemas.openxmlformats.org/officeDocument/2006/relationships/worksheet" Target="worksheets/sheet192.xml"/><Relationship Id="rId206" Type="http://schemas.openxmlformats.org/officeDocument/2006/relationships/worksheet" Target="worksheets/sheet206.xml"/><Relationship Id="rId413" Type="http://schemas.openxmlformats.org/officeDocument/2006/relationships/worksheet" Target="worksheets/sheet413.xml"/><Relationship Id="rId497" Type="http://schemas.openxmlformats.org/officeDocument/2006/relationships/worksheet" Target="worksheets/sheet497.xml"/><Relationship Id="rId357" Type="http://schemas.openxmlformats.org/officeDocument/2006/relationships/worksheet" Target="worksheets/sheet357.xml"/><Relationship Id="rId54" Type="http://schemas.openxmlformats.org/officeDocument/2006/relationships/worksheet" Target="worksheets/sheet54.xml"/><Relationship Id="rId217" Type="http://schemas.openxmlformats.org/officeDocument/2006/relationships/worksheet" Target="worksheets/sheet217.xml"/><Relationship Id="rId424" Type="http://schemas.openxmlformats.org/officeDocument/2006/relationships/worksheet" Target="worksheets/sheet424.xml"/><Relationship Id="rId23" Type="http://schemas.openxmlformats.org/officeDocument/2006/relationships/worksheet" Target="worksheets/sheet23.xml"/><Relationship Id="rId119" Type="http://schemas.openxmlformats.org/officeDocument/2006/relationships/worksheet" Target="worksheets/sheet119.xml"/><Relationship Id="rId270" Type="http://schemas.openxmlformats.org/officeDocument/2006/relationships/worksheet" Target="worksheets/sheet270.xml"/><Relationship Id="rId326" Type="http://schemas.openxmlformats.org/officeDocument/2006/relationships/worksheet" Target="worksheets/sheet326.xml"/><Relationship Id="rId533" Type="http://schemas.openxmlformats.org/officeDocument/2006/relationships/worksheet" Target="worksheets/sheet533.xml"/><Relationship Id="rId65" Type="http://schemas.openxmlformats.org/officeDocument/2006/relationships/worksheet" Target="worksheets/sheet65.xml"/><Relationship Id="rId130" Type="http://schemas.openxmlformats.org/officeDocument/2006/relationships/worksheet" Target="worksheets/sheet130.xml"/><Relationship Id="rId368" Type="http://schemas.openxmlformats.org/officeDocument/2006/relationships/worksheet" Target="worksheets/sheet368.xml"/><Relationship Id="rId172" Type="http://schemas.openxmlformats.org/officeDocument/2006/relationships/worksheet" Target="worksheets/sheet172.xml"/><Relationship Id="rId228" Type="http://schemas.openxmlformats.org/officeDocument/2006/relationships/worksheet" Target="worksheets/sheet228.xml"/><Relationship Id="rId435" Type="http://schemas.openxmlformats.org/officeDocument/2006/relationships/worksheet" Target="worksheets/sheet435.xml"/><Relationship Id="rId477" Type="http://schemas.openxmlformats.org/officeDocument/2006/relationships/worksheet" Target="worksheets/sheet477.xml"/><Relationship Id="rId281" Type="http://schemas.openxmlformats.org/officeDocument/2006/relationships/worksheet" Target="worksheets/sheet281.xml"/><Relationship Id="rId337" Type="http://schemas.openxmlformats.org/officeDocument/2006/relationships/worksheet" Target="worksheets/sheet337.xml"/><Relationship Id="rId502" Type="http://schemas.openxmlformats.org/officeDocument/2006/relationships/worksheet" Target="worksheets/sheet502.xml"/><Relationship Id="rId34" Type="http://schemas.openxmlformats.org/officeDocument/2006/relationships/worksheet" Target="worksheets/sheet34.xml"/><Relationship Id="rId76" Type="http://schemas.openxmlformats.org/officeDocument/2006/relationships/worksheet" Target="worksheets/sheet76.xml"/><Relationship Id="rId141" Type="http://schemas.openxmlformats.org/officeDocument/2006/relationships/worksheet" Target="worksheets/sheet141.xml"/><Relationship Id="rId379" Type="http://schemas.openxmlformats.org/officeDocument/2006/relationships/worksheet" Target="worksheets/sheet379.xml"/><Relationship Id="rId544" Type="http://schemas.openxmlformats.org/officeDocument/2006/relationships/worksheet" Target="worksheets/sheet544.xml"/><Relationship Id="rId7" Type="http://schemas.openxmlformats.org/officeDocument/2006/relationships/worksheet" Target="worksheets/sheet7.xml"/><Relationship Id="rId183" Type="http://schemas.openxmlformats.org/officeDocument/2006/relationships/worksheet" Target="worksheets/sheet183.xml"/><Relationship Id="rId239" Type="http://schemas.openxmlformats.org/officeDocument/2006/relationships/worksheet" Target="worksheets/sheet239.xml"/><Relationship Id="rId390" Type="http://schemas.openxmlformats.org/officeDocument/2006/relationships/worksheet" Target="worksheets/sheet390.xml"/><Relationship Id="rId404" Type="http://schemas.openxmlformats.org/officeDocument/2006/relationships/worksheet" Target="worksheets/sheet404.xml"/><Relationship Id="rId446" Type="http://schemas.openxmlformats.org/officeDocument/2006/relationships/worksheet" Target="worksheets/sheet446.xml"/><Relationship Id="rId250" Type="http://schemas.openxmlformats.org/officeDocument/2006/relationships/worksheet" Target="worksheets/sheet250.xml"/><Relationship Id="rId292" Type="http://schemas.openxmlformats.org/officeDocument/2006/relationships/worksheet" Target="worksheets/sheet292.xml"/><Relationship Id="rId306" Type="http://schemas.openxmlformats.org/officeDocument/2006/relationships/worksheet" Target="worksheets/sheet306.xml"/><Relationship Id="rId488" Type="http://schemas.openxmlformats.org/officeDocument/2006/relationships/worksheet" Target="worksheets/sheet488.xml"/><Relationship Id="rId45" Type="http://schemas.openxmlformats.org/officeDocument/2006/relationships/worksheet" Target="worksheets/sheet45.xml"/><Relationship Id="rId87" Type="http://schemas.openxmlformats.org/officeDocument/2006/relationships/worksheet" Target="worksheets/sheet87.xml"/><Relationship Id="rId110" Type="http://schemas.openxmlformats.org/officeDocument/2006/relationships/worksheet" Target="worksheets/sheet110.xml"/><Relationship Id="rId348" Type="http://schemas.openxmlformats.org/officeDocument/2006/relationships/worksheet" Target="worksheets/sheet348.xml"/><Relationship Id="rId513" Type="http://schemas.openxmlformats.org/officeDocument/2006/relationships/worksheet" Target="worksheets/sheet513.xml"/><Relationship Id="rId555" Type="http://schemas.openxmlformats.org/officeDocument/2006/relationships/externalLink" Target="externalLinks/externalLink10.xml"/><Relationship Id="rId152" Type="http://schemas.openxmlformats.org/officeDocument/2006/relationships/worksheet" Target="worksheets/sheet152.xml"/><Relationship Id="rId194" Type="http://schemas.openxmlformats.org/officeDocument/2006/relationships/worksheet" Target="worksheets/sheet194.xml"/><Relationship Id="rId208" Type="http://schemas.openxmlformats.org/officeDocument/2006/relationships/worksheet" Target="worksheets/sheet208.xml"/><Relationship Id="rId415" Type="http://schemas.openxmlformats.org/officeDocument/2006/relationships/worksheet" Target="worksheets/sheet415.xml"/><Relationship Id="rId457" Type="http://schemas.openxmlformats.org/officeDocument/2006/relationships/worksheet" Target="worksheets/sheet457.xml"/><Relationship Id="rId261" Type="http://schemas.openxmlformats.org/officeDocument/2006/relationships/worksheet" Target="worksheets/sheet261.xml"/><Relationship Id="rId499" Type="http://schemas.openxmlformats.org/officeDocument/2006/relationships/worksheet" Target="worksheets/sheet499.xml"/><Relationship Id="rId14" Type="http://schemas.openxmlformats.org/officeDocument/2006/relationships/worksheet" Target="worksheets/sheet14.xml"/><Relationship Id="rId56" Type="http://schemas.openxmlformats.org/officeDocument/2006/relationships/worksheet" Target="worksheets/sheet56.xml"/><Relationship Id="rId317" Type="http://schemas.openxmlformats.org/officeDocument/2006/relationships/worksheet" Target="worksheets/sheet317.xml"/><Relationship Id="rId359" Type="http://schemas.openxmlformats.org/officeDocument/2006/relationships/worksheet" Target="worksheets/sheet359.xml"/><Relationship Id="rId524" Type="http://schemas.openxmlformats.org/officeDocument/2006/relationships/worksheet" Target="worksheets/sheet524.xml"/><Relationship Id="rId98" Type="http://schemas.openxmlformats.org/officeDocument/2006/relationships/worksheet" Target="worksheets/sheet98.xml"/><Relationship Id="rId121" Type="http://schemas.openxmlformats.org/officeDocument/2006/relationships/worksheet" Target="worksheets/sheet121.xml"/><Relationship Id="rId163" Type="http://schemas.openxmlformats.org/officeDocument/2006/relationships/worksheet" Target="worksheets/sheet163.xml"/><Relationship Id="rId219" Type="http://schemas.openxmlformats.org/officeDocument/2006/relationships/worksheet" Target="worksheets/sheet219.xml"/><Relationship Id="rId370" Type="http://schemas.openxmlformats.org/officeDocument/2006/relationships/worksheet" Target="worksheets/sheet370.xml"/><Relationship Id="rId426" Type="http://schemas.openxmlformats.org/officeDocument/2006/relationships/worksheet" Target="worksheets/sheet426.xml"/><Relationship Id="rId230" Type="http://schemas.openxmlformats.org/officeDocument/2006/relationships/worksheet" Target="worksheets/sheet230.xml"/><Relationship Id="rId468" Type="http://schemas.openxmlformats.org/officeDocument/2006/relationships/worksheet" Target="worksheets/sheet468.xml"/><Relationship Id="rId25" Type="http://schemas.openxmlformats.org/officeDocument/2006/relationships/worksheet" Target="worksheets/sheet25.xml"/><Relationship Id="rId67" Type="http://schemas.openxmlformats.org/officeDocument/2006/relationships/worksheet" Target="worksheets/sheet67.xml"/><Relationship Id="rId272" Type="http://schemas.openxmlformats.org/officeDocument/2006/relationships/worksheet" Target="worksheets/sheet272.xml"/><Relationship Id="rId328" Type="http://schemas.openxmlformats.org/officeDocument/2006/relationships/worksheet" Target="worksheets/sheet328.xml"/><Relationship Id="rId535" Type="http://schemas.openxmlformats.org/officeDocument/2006/relationships/worksheet" Target="worksheets/sheet535.xml"/><Relationship Id="rId132" Type="http://schemas.openxmlformats.org/officeDocument/2006/relationships/worksheet" Target="worksheets/sheet132.xml"/><Relationship Id="rId174" Type="http://schemas.openxmlformats.org/officeDocument/2006/relationships/worksheet" Target="worksheets/sheet174.xml"/><Relationship Id="rId381" Type="http://schemas.openxmlformats.org/officeDocument/2006/relationships/worksheet" Target="worksheets/sheet381.xml"/><Relationship Id="rId241" Type="http://schemas.openxmlformats.org/officeDocument/2006/relationships/worksheet" Target="worksheets/sheet241.xml"/><Relationship Id="rId437" Type="http://schemas.openxmlformats.org/officeDocument/2006/relationships/worksheet" Target="worksheets/sheet437.xml"/><Relationship Id="rId479" Type="http://schemas.openxmlformats.org/officeDocument/2006/relationships/worksheet" Target="worksheets/sheet479.xml"/><Relationship Id="rId36" Type="http://schemas.openxmlformats.org/officeDocument/2006/relationships/worksheet" Target="worksheets/sheet36.xml"/><Relationship Id="rId283" Type="http://schemas.openxmlformats.org/officeDocument/2006/relationships/worksheet" Target="worksheets/sheet283.xml"/><Relationship Id="rId339" Type="http://schemas.openxmlformats.org/officeDocument/2006/relationships/worksheet" Target="worksheets/sheet339.xml"/><Relationship Id="rId490" Type="http://schemas.openxmlformats.org/officeDocument/2006/relationships/worksheet" Target="worksheets/sheet490.xml"/><Relationship Id="rId504" Type="http://schemas.openxmlformats.org/officeDocument/2006/relationships/worksheet" Target="worksheets/sheet504.xml"/><Relationship Id="rId546" Type="http://schemas.openxmlformats.org/officeDocument/2006/relationships/externalLink" Target="externalLinks/externalLink1.xml"/><Relationship Id="rId78" Type="http://schemas.openxmlformats.org/officeDocument/2006/relationships/worksheet" Target="worksheets/sheet78.xml"/><Relationship Id="rId101" Type="http://schemas.openxmlformats.org/officeDocument/2006/relationships/worksheet" Target="worksheets/sheet101.xml"/><Relationship Id="rId143" Type="http://schemas.openxmlformats.org/officeDocument/2006/relationships/worksheet" Target="worksheets/sheet143.xml"/><Relationship Id="rId185" Type="http://schemas.openxmlformats.org/officeDocument/2006/relationships/worksheet" Target="worksheets/sheet185.xml"/><Relationship Id="rId350" Type="http://schemas.openxmlformats.org/officeDocument/2006/relationships/worksheet" Target="worksheets/sheet350.xml"/><Relationship Id="rId406" Type="http://schemas.openxmlformats.org/officeDocument/2006/relationships/worksheet" Target="worksheets/sheet406.xml"/><Relationship Id="rId9" Type="http://schemas.openxmlformats.org/officeDocument/2006/relationships/worksheet" Target="worksheets/sheet9.xml"/><Relationship Id="rId210" Type="http://schemas.openxmlformats.org/officeDocument/2006/relationships/worksheet" Target="worksheets/sheet210.xml"/><Relationship Id="rId392" Type="http://schemas.openxmlformats.org/officeDocument/2006/relationships/worksheet" Target="worksheets/sheet392.xml"/><Relationship Id="rId448" Type="http://schemas.openxmlformats.org/officeDocument/2006/relationships/worksheet" Target="worksheets/sheet448.xml"/><Relationship Id="rId252" Type="http://schemas.openxmlformats.org/officeDocument/2006/relationships/worksheet" Target="worksheets/sheet252.xml"/><Relationship Id="rId294" Type="http://schemas.openxmlformats.org/officeDocument/2006/relationships/worksheet" Target="worksheets/sheet294.xml"/><Relationship Id="rId308" Type="http://schemas.openxmlformats.org/officeDocument/2006/relationships/worksheet" Target="worksheets/sheet308.xml"/><Relationship Id="rId515" Type="http://schemas.openxmlformats.org/officeDocument/2006/relationships/worksheet" Target="worksheets/sheet515.xml"/><Relationship Id="rId47" Type="http://schemas.openxmlformats.org/officeDocument/2006/relationships/worksheet" Target="worksheets/sheet47.xml"/><Relationship Id="rId89" Type="http://schemas.openxmlformats.org/officeDocument/2006/relationships/worksheet" Target="worksheets/sheet89.xml"/><Relationship Id="rId112" Type="http://schemas.openxmlformats.org/officeDocument/2006/relationships/worksheet" Target="worksheets/sheet112.xml"/><Relationship Id="rId154" Type="http://schemas.openxmlformats.org/officeDocument/2006/relationships/worksheet" Target="worksheets/sheet154.xml"/><Relationship Id="rId361" Type="http://schemas.openxmlformats.org/officeDocument/2006/relationships/worksheet" Target="worksheets/sheet361.xml"/><Relationship Id="rId557" Type="http://schemas.openxmlformats.org/officeDocument/2006/relationships/externalLink" Target="externalLinks/externalLink12.xml"/><Relationship Id="rId196" Type="http://schemas.openxmlformats.org/officeDocument/2006/relationships/worksheet" Target="worksheets/sheet196.xml"/><Relationship Id="rId417" Type="http://schemas.openxmlformats.org/officeDocument/2006/relationships/worksheet" Target="worksheets/sheet417.xml"/><Relationship Id="rId459" Type="http://schemas.openxmlformats.org/officeDocument/2006/relationships/worksheet" Target="worksheets/sheet459.xml"/><Relationship Id="rId16" Type="http://schemas.openxmlformats.org/officeDocument/2006/relationships/worksheet" Target="worksheets/sheet16.xml"/><Relationship Id="rId221" Type="http://schemas.openxmlformats.org/officeDocument/2006/relationships/worksheet" Target="worksheets/sheet221.xml"/><Relationship Id="rId263" Type="http://schemas.openxmlformats.org/officeDocument/2006/relationships/worksheet" Target="worksheets/sheet263.xml"/><Relationship Id="rId319" Type="http://schemas.openxmlformats.org/officeDocument/2006/relationships/worksheet" Target="worksheets/sheet319.xml"/><Relationship Id="rId470" Type="http://schemas.openxmlformats.org/officeDocument/2006/relationships/worksheet" Target="worksheets/sheet470.xml"/><Relationship Id="rId526" Type="http://schemas.openxmlformats.org/officeDocument/2006/relationships/worksheet" Target="worksheets/sheet526.xml"/><Relationship Id="rId58" Type="http://schemas.openxmlformats.org/officeDocument/2006/relationships/worksheet" Target="worksheets/sheet58.xml"/><Relationship Id="rId123" Type="http://schemas.openxmlformats.org/officeDocument/2006/relationships/worksheet" Target="worksheets/sheet123.xml"/><Relationship Id="rId330" Type="http://schemas.openxmlformats.org/officeDocument/2006/relationships/worksheet" Target="worksheets/sheet330.xml"/><Relationship Id="rId165" Type="http://schemas.openxmlformats.org/officeDocument/2006/relationships/worksheet" Target="worksheets/sheet165.xml"/><Relationship Id="rId372" Type="http://schemas.openxmlformats.org/officeDocument/2006/relationships/worksheet" Target="worksheets/sheet372.xml"/><Relationship Id="rId428" Type="http://schemas.openxmlformats.org/officeDocument/2006/relationships/worksheet" Target="worksheets/sheet428.xml"/><Relationship Id="rId232" Type="http://schemas.openxmlformats.org/officeDocument/2006/relationships/worksheet" Target="worksheets/sheet232.xml"/><Relationship Id="rId274" Type="http://schemas.openxmlformats.org/officeDocument/2006/relationships/worksheet" Target="worksheets/sheet274.xml"/><Relationship Id="rId481" Type="http://schemas.openxmlformats.org/officeDocument/2006/relationships/worksheet" Target="worksheets/sheet481.xml"/><Relationship Id="rId27" Type="http://schemas.openxmlformats.org/officeDocument/2006/relationships/worksheet" Target="worksheets/sheet27.xml"/><Relationship Id="rId69" Type="http://schemas.openxmlformats.org/officeDocument/2006/relationships/worksheet" Target="worksheets/sheet69.xml"/><Relationship Id="rId134" Type="http://schemas.openxmlformats.org/officeDocument/2006/relationships/worksheet" Target="worksheets/sheet134.xml"/><Relationship Id="rId537" Type="http://schemas.openxmlformats.org/officeDocument/2006/relationships/worksheet" Target="worksheets/sheet537.xml"/><Relationship Id="rId80" Type="http://schemas.openxmlformats.org/officeDocument/2006/relationships/worksheet" Target="worksheets/sheet80.xml"/><Relationship Id="rId176" Type="http://schemas.openxmlformats.org/officeDocument/2006/relationships/worksheet" Target="worksheets/sheet176.xml"/><Relationship Id="rId341" Type="http://schemas.openxmlformats.org/officeDocument/2006/relationships/worksheet" Target="worksheets/sheet341.xml"/><Relationship Id="rId383" Type="http://schemas.openxmlformats.org/officeDocument/2006/relationships/worksheet" Target="worksheets/sheet383.xml"/><Relationship Id="rId439" Type="http://schemas.openxmlformats.org/officeDocument/2006/relationships/worksheet" Target="worksheets/sheet439.xml"/><Relationship Id="rId201" Type="http://schemas.openxmlformats.org/officeDocument/2006/relationships/worksheet" Target="worksheets/sheet201.xml"/><Relationship Id="rId243" Type="http://schemas.openxmlformats.org/officeDocument/2006/relationships/worksheet" Target="worksheets/sheet243.xml"/><Relationship Id="rId285" Type="http://schemas.openxmlformats.org/officeDocument/2006/relationships/worksheet" Target="worksheets/sheet285.xml"/><Relationship Id="rId450" Type="http://schemas.openxmlformats.org/officeDocument/2006/relationships/worksheet" Target="worksheets/sheet450.xml"/><Relationship Id="rId506" Type="http://schemas.openxmlformats.org/officeDocument/2006/relationships/worksheet" Target="worksheets/sheet506.xml"/><Relationship Id="rId38" Type="http://schemas.openxmlformats.org/officeDocument/2006/relationships/worksheet" Target="worksheets/sheet38.xml"/><Relationship Id="rId103" Type="http://schemas.openxmlformats.org/officeDocument/2006/relationships/worksheet" Target="worksheets/sheet103.xml"/><Relationship Id="rId310" Type="http://schemas.openxmlformats.org/officeDocument/2006/relationships/worksheet" Target="worksheets/sheet310.xml"/><Relationship Id="rId492" Type="http://schemas.openxmlformats.org/officeDocument/2006/relationships/worksheet" Target="worksheets/sheet492.xml"/><Relationship Id="rId548" Type="http://schemas.openxmlformats.org/officeDocument/2006/relationships/externalLink" Target="externalLinks/externalLink3.xml"/><Relationship Id="rId91" Type="http://schemas.openxmlformats.org/officeDocument/2006/relationships/worksheet" Target="worksheets/sheet91.xml"/><Relationship Id="rId145" Type="http://schemas.openxmlformats.org/officeDocument/2006/relationships/worksheet" Target="worksheets/sheet145.xml"/><Relationship Id="rId187" Type="http://schemas.openxmlformats.org/officeDocument/2006/relationships/worksheet" Target="worksheets/sheet187.xml"/><Relationship Id="rId352" Type="http://schemas.openxmlformats.org/officeDocument/2006/relationships/worksheet" Target="worksheets/sheet352.xml"/><Relationship Id="rId394" Type="http://schemas.openxmlformats.org/officeDocument/2006/relationships/worksheet" Target="worksheets/sheet394.xml"/><Relationship Id="rId408" Type="http://schemas.openxmlformats.org/officeDocument/2006/relationships/worksheet" Target="worksheets/sheet408.xml"/><Relationship Id="rId212" Type="http://schemas.openxmlformats.org/officeDocument/2006/relationships/worksheet" Target="worksheets/sheet212.xml"/><Relationship Id="rId254" Type="http://schemas.openxmlformats.org/officeDocument/2006/relationships/worksheet" Target="worksheets/sheet254.xml"/><Relationship Id="rId49" Type="http://schemas.openxmlformats.org/officeDocument/2006/relationships/worksheet" Target="worksheets/sheet49.xml"/><Relationship Id="rId114" Type="http://schemas.openxmlformats.org/officeDocument/2006/relationships/worksheet" Target="worksheets/sheet114.xml"/><Relationship Id="rId296" Type="http://schemas.openxmlformats.org/officeDocument/2006/relationships/worksheet" Target="worksheets/sheet296.xml"/><Relationship Id="rId461" Type="http://schemas.openxmlformats.org/officeDocument/2006/relationships/worksheet" Target="worksheets/sheet461.xml"/><Relationship Id="rId517" Type="http://schemas.openxmlformats.org/officeDocument/2006/relationships/worksheet" Target="worksheets/sheet517.xml"/><Relationship Id="rId559" Type="http://schemas.openxmlformats.org/officeDocument/2006/relationships/styles" Target="styles.xml"/><Relationship Id="rId60" Type="http://schemas.openxmlformats.org/officeDocument/2006/relationships/worksheet" Target="worksheets/sheet60.xml"/><Relationship Id="rId156" Type="http://schemas.openxmlformats.org/officeDocument/2006/relationships/worksheet" Target="worksheets/sheet156.xml"/><Relationship Id="rId198" Type="http://schemas.openxmlformats.org/officeDocument/2006/relationships/worksheet" Target="worksheets/sheet198.xml"/><Relationship Id="rId321" Type="http://schemas.openxmlformats.org/officeDocument/2006/relationships/worksheet" Target="worksheets/sheet321.xml"/><Relationship Id="rId363" Type="http://schemas.openxmlformats.org/officeDocument/2006/relationships/worksheet" Target="worksheets/sheet363.xml"/><Relationship Id="rId419" Type="http://schemas.openxmlformats.org/officeDocument/2006/relationships/worksheet" Target="worksheets/sheet419.xml"/><Relationship Id="rId223" Type="http://schemas.openxmlformats.org/officeDocument/2006/relationships/worksheet" Target="worksheets/sheet223.xml"/><Relationship Id="rId430" Type="http://schemas.openxmlformats.org/officeDocument/2006/relationships/worksheet" Target="worksheets/sheet430.xml"/><Relationship Id="rId18" Type="http://schemas.openxmlformats.org/officeDocument/2006/relationships/worksheet" Target="worksheets/sheet18.xml"/><Relationship Id="rId265" Type="http://schemas.openxmlformats.org/officeDocument/2006/relationships/worksheet" Target="worksheets/sheet265.xml"/><Relationship Id="rId472" Type="http://schemas.openxmlformats.org/officeDocument/2006/relationships/worksheet" Target="worksheets/sheet472.xml"/><Relationship Id="rId528" Type="http://schemas.openxmlformats.org/officeDocument/2006/relationships/worksheet" Target="worksheets/sheet528.xml"/><Relationship Id="rId125" Type="http://schemas.openxmlformats.org/officeDocument/2006/relationships/worksheet" Target="worksheets/sheet125.xml"/><Relationship Id="rId167" Type="http://schemas.openxmlformats.org/officeDocument/2006/relationships/worksheet" Target="worksheets/sheet167.xml"/><Relationship Id="rId332" Type="http://schemas.openxmlformats.org/officeDocument/2006/relationships/worksheet" Target="worksheets/sheet332.xml"/><Relationship Id="rId374" Type="http://schemas.openxmlformats.org/officeDocument/2006/relationships/worksheet" Target="worksheets/sheet374.xml"/><Relationship Id="rId71" Type="http://schemas.openxmlformats.org/officeDocument/2006/relationships/worksheet" Target="worksheets/sheet71.xml"/><Relationship Id="rId234" Type="http://schemas.openxmlformats.org/officeDocument/2006/relationships/worksheet" Target="worksheets/sheet234.xml"/><Relationship Id="rId2" Type="http://schemas.openxmlformats.org/officeDocument/2006/relationships/worksheet" Target="worksheets/sheet2.xml"/><Relationship Id="rId29" Type="http://schemas.openxmlformats.org/officeDocument/2006/relationships/worksheet" Target="worksheets/sheet29.xml"/><Relationship Id="rId276" Type="http://schemas.openxmlformats.org/officeDocument/2006/relationships/worksheet" Target="worksheets/sheet276.xml"/><Relationship Id="rId441" Type="http://schemas.openxmlformats.org/officeDocument/2006/relationships/worksheet" Target="worksheets/sheet441.xml"/><Relationship Id="rId483" Type="http://schemas.openxmlformats.org/officeDocument/2006/relationships/worksheet" Target="worksheets/sheet483.xml"/><Relationship Id="rId539" Type="http://schemas.openxmlformats.org/officeDocument/2006/relationships/worksheet" Target="worksheets/sheet539.xml"/><Relationship Id="rId40" Type="http://schemas.openxmlformats.org/officeDocument/2006/relationships/worksheet" Target="worksheets/sheet40.xml"/><Relationship Id="rId136" Type="http://schemas.openxmlformats.org/officeDocument/2006/relationships/worksheet" Target="worksheets/sheet136.xml"/><Relationship Id="rId178" Type="http://schemas.openxmlformats.org/officeDocument/2006/relationships/worksheet" Target="worksheets/sheet178.xml"/><Relationship Id="rId301" Type="http://schemas.openxmlformats.org/officeDocument/2006/relationships/worksheet" Target="worksheets/sheet301.xml"/><Relationship Id="rId343" Type="http://schemas.openxmlformats.org/officeDocument/2006/relationships/worksheet" Target="worksheets/sheet343.xml"/><Relationship Id="rId550" Type="http://schemas.openxmlformats.org/officeDocument/2006/relationships/externalLink" Target="externalLinks/externalLink5.xml"/><Relationship Id="rId82" Type="http://schemas.openxmlformats.org/officeDocument/2006/relationships/worksheet" Target="worksheets/sheet82.xml"/><Relationship Id="rId203" Type="http://schemas.openxmlformats.org/officeDocument/2006/relationships/worksheet" Target="worksheets/sheet203.xml"/><Relationship Id="rId385" Type="http://schemas.openxmlformats.org/officeDocument/2006/relationships/worksheet" Target="worksheets/sheet385.xml"/><Relationship Id="rId245" Type="http://schemas.openxmlformats.org/officeDocument/2006/relationships/worksheet" Target="worksheets/sheet245.xml"/><Relationship Id="rId287" Type="http://schemas.openxmlformats.org/officeDocument/2006/relationships/worksheet" Target="worksheets/sheet287.xml"/><Relationship Id="rId410" Type="http://schemas.openxmlformats.org/officeDocument/2006/relationships/worksheet" Target="worksheets/sheet410.xml"/><Relationship Id="rId452" Type="http://schemas.openxmlformats.org/officeDocument/2006/relationships/worksheet" Target="worksheets/sheet452.xml"/><Relationship Id="rId494" Type="http://schemas.openxmlformats.org/officeDocument/2006/relationships/worksheet" Target="worksheets/sheet494.xml"/><Relationship Id="rId508" Type="http://schemas.openxmlformats.org/officeDocument/2006/relationships/worksheet" Target="worksheets/sheet508.xml"/><Relationship Id="rId105" Type="http://schemas.openxmlformats.org/officeDocument/2006/relationships/worksheet" Target="worksheets/sheet105.xml"/><Relationship Id="rId147" Type="http://schemas.openxmlformats.org/officeDocument/2006/relationships/worksheet" Target="worksheets/sheet147.xml"/><Relationship Id="rId312" Type="http://schemas.openxmlformats.org/officeDocument/2006/relationships/worksheet" Target="worksheets/sheet312.xml"/><Relationship Id="rId354" Type="http://schemas.openxmlformats.org/officeDocument/2006/relationships/worksheet" Target="worksheets/sheet354.xml"/><Relationship Id="rId51" Type="http://schemas.openxmlformats.org/officeDocument/2006/relationships/worksheet" Target="worksheets/sheet51.xml"/><Relationship Id="rId93" Type="http://schemas.openxmlformats.org/officeDocument/2006/relationships/worksheet" Target="worksheets/sheet93.xml"/><Relationship Id="rId189" Type="http://schemas.openxmlformats.org/officeDocument/2006/relationships/worksheet" Target="worksheets/sheet189.xml"/><Relationship Id="rId396" Type="http://schemas.openxmlformats.org/officeDocument/2006/relationships/worksheet" Target="worksheets/sheet396.xml"/><Relationship Id="rId561" Type="http://schemas.openxmlformats.org/officeDocument/2006/relationships/calcChain" Target="calcChain.xml"/><Relationship Id="rId214" Type="http://schemas.openxmlformats.org/officeDocument/2006/relationships/worksheet" Target="worksheets/sheet214.xml"/><Relationship Id="rId256" Type="http://schemas.openxmlformats.org/officeDocument/2006/relationships/worksheet" Target="worksheets/sheet256.xml"/><Relationship Id="rId298" Type="http://schemas.openxmlformats.org/officeDocument/2006/relationships/worksheet" Target="worksheets/sheet298.xml"/><Relationship Id="rId421" Type="http://schemas.openxmlformats.org/officeDocument/2006/relationships/worksheet" Target="worksheets/sheet421.xml"/><Relationship Id="rId463" Type="http://schemas.openxmlformats.org/officeDocument/2006/relationships/worksheet" Target="worksheets/sheet463.xml"/><Relationship Id="rId519" Type="http://schemas.openxmlformats.org/officeDocument/2006/relationships/worksheet" Target="worksheets/sheet519.xml"/><Relationship Id="rId116" Type="http://schemas.openxmlformats.org/officeDocument/2006/relationships/worksheet" Target="worksheets/sheet116.xml"/><Relationship Id="rId158" Type="http://schemas.openxmlformats.org/officeDocument/2006/relationships/worksheet" Target="worksheets/sheet158.xml"/><Relationship Id="rId323" Type="http://schemas.openxmlformats.org/officeDocument/2006/relationships/worksheet" Target="worksheets/sheet323.xml"/><Relationship Id="rId530" Type="http://schemas.openxmlformats.org/officeDocument/2006/relationships/worksheet" Target="worksheets/sheet530.xml"/><Relationship Id="rId20" Type="http://schemas.openxmlformats.org/officeDocument/2006/relationships/worksheet" Target="worksheets/sheet20.xml"/><Relationship Id="rId62" Type="http://schemas.openxmlformats.org/officeDocument/2006/relationships/worksheet" Target="worksheets/sheet62.xml"/><Relationship Id="rId365" Type="http://schemas.openxmlformats.org/officeDocument/2006/relationships/worksheet" Target="worksheets/sheet365.xml"/><Relationship Id="rId225" Type="http://schemas.openxmlformats.org/officeDocument/2006/relationships/worksheet" Target="worksheets/sheet225.xml"/><Relationship Id="rId267" Type="http://schemas.openxmlformats.org/officeDocument/2006/relationships/worksheet" Target="worksheets/sheet267.xml"/><Relationship Id="rId432" Type="http://schemas.openxmlformats.org/officeDocument/2006/relationships/worksheet" Target="worksheets/sheet432.xml"/><Relationship Id="rId474" Type="http://schemas.openxmlformats.org/officeDocument/2006/relationships/worksheet" Target="worksheets/sheet474.xml"/><Relationship Id="rId127" Type="http://schemas.openxmlformats.org/officeDocument/2006/relationships/worksheet" Target="worksheets/sheet127.xml"/><Relationship Id="rId31" Type="http://schemas.openxmlformats.org/officeDocument/2006/relationships/worksheet" Target="worksheets/sheet31.xml"/><Relationship Id="rId73" Type="http://schemas.openxmlformats.org/officeDocument/2006/relationships/worksheet" Target="worksheets/sheet73.xml"/><Relationship Id="rId169" Type="http://schemas.openxmlformats.org/officeDocument/2006/relationships/worksheet" Target="worksheets/sheet169.xml"/><Relationship Id="rId334" Type="http://schemas.openxmlformats.org/officeDocument/2006/relationships/worksheet" Target="worksheets/sheet334.xml"/><Relationship Id="rId376" Type="http://schemas.openxmlformats.org/officeDocument/2006/relationships/worksheet" Target="worksheets/sheet376.xml"/><Relationship Id="rId541" Type="http://schemas.openxmlformats.org/officeDocument/2006/relationships/worksheet" Target="worksheets/sheet541.xml"/><Relationship Id="rId4" Type="http://schemas.openxmlformats.org/officeDocument/2006/relationships/worksheet" Target="worksheets/sheet4.xml"/><Relationship Id="rId180" Type="http://schemas.openxmlformats.org/officeDocument/2006/relationships/worksheet" Target="worksheets/sheet180.xml"/><Relationship Id="rId236" Type="http://schemas.openxmlformats.org/officeDocument/2006/relationships/worksheet" Target="worksheets/sheet236.xml"/><Relationship Id="rId278" Type="http://schemas.openxmlformats.org/officeDocument/2006/relationships/worksheet" Target="worksheets/sheet278.xml"/><Relationship Id="rId401" Type="http://schemas.openxmlformats.org/officeDocument/2006/relationships/worksheet" Target="worksheets/sheet401.xml"/><Relationship Id="rId443" Type="http://schemas.openxmlformats.org/officeDocument/2006/relationships/worksheet" Target="worksheets/sheet443.xml"/><Relationship Id="rId303" Type="http://schemas.openxmlformats.org/officeDocument/2006/relationships/worksheet" Target="worksheets/sheet303.xml"/><Relationship Id="rId485" Type="http://schemas.openxmlformats.org/officeDocument/2006/relationships/worksheet" Target="worksheets/sheet485.xml"/><Relationship Id="rId42" Type="http://schemas.openxmlformats.org/officeDocument/2006/relationships/worksheet" Target="worksheets/sheet42.xml"/><Relationship Id="rId84" Type="http://schemas.openxmlformats.org/officeDocument/2006/relationships/worksheet" Target="worksheets/sheet84.xml"/><Relationship Id="rId138" Type="http://schemas.openxmlformats.org/officeDocument/2006/relationships/worksheet" Target="worksheets/sheet138.xml"/><Relationship Id="rId345" Type="http://schemas.openxmlformats.org/officeDocument/2006/relationships/worksheet" Target="worksheets/sheet345.xml"/><Relationship Id="rId387" Type="http://schemas.openxmlformats.org/officeDocument/2006/relationships/worksheet" Target="worksheets/sheet387.xml"/><Relationship Id="rId510" Type="http://schemas.openxmlformats.org/officeDocument/2006/relationships/worksheet" Target="worksheets/sheet510.xml"/><Relationship Id="rId552" Type="http://schemas.openxmlformats.org/officeDocument/2006/relationships/externalLink" Target="externalLinks/externalLink7.xml"/><Relationship Id="rId191" Type="http://schemas.openxmlformats.org/officeDocument/2006/relationships/worksheet" Target="worksheets/sheet191.xml"/><Relationship Id="rId205" Type="http://schemas.openxmlformats.org/officeDocument/2006/relationships/worksheet" Target="worksheets/sheet205.xml"/><Relationship Id="rId247" Type="http://schemas.openxmlformats.org/officeDocument/2006/relationships/worksheet" Target="worksheets/sheet247.xml"/><Relationship Id="rId412" Type="http://schemas.openxmlformats.org/officeDocument/2006/relationships/worksheet" Target="worksheets/sheet412.xml"/><Relationship Id="rId107" Type="http://schemas.openxmlformats.org/officeDocument/2006/relationships/worksheet" Target="worksheets/sheet107.xml"/><Relationship Id="rId289" Type="http://schemas.openxmlformats.org/officeDocument/2006/relationships/worksheet" Target="worksheets/sheet289.xml"/><Relationship Id="rId454" Type="http://schemas.openxmlformats.org/officeDocument/2006/relationships/worksheet" Target="worksheets/sheet454.xml"/><Relationship Id="rId496" Type="http://schemas.openxmlformats.org/officeDocument/2006/relationships/worksheet" Target="worksheets/sheet496.xml"/><Relationship Id="rId11" Type="http://schemas.openxmlformats.org/officeDocument/2006/relationships/worksheet" Target="worksheets/sheet11.xml"/><Relationship Id="rId53" Type="http://schemas.openxmlformats.org/officeDocument/2006/relationships/worksheet" Target="worksheets/sheet53.xml"/><Relationship Id="rId149" Type="http://schemas.openxmlformats.org/officeDocument/2006/relationships/worksheet" Target="worksheets/sheet149.xml"/><Relationship Id="rId314" Type="http://schemas.openxmlformats.org/officeDocument/2006/relationships/worksheet" Target="worksheets/sheet314.xml"/><Relationship Id="rId356" Type="http://schemas.openxmlformats.org/officeDocument/2006/relationships/worksheet" Target="worksheets/sheet356.xml"/><Relationship Id="rId398" Type="http://schemas.openxmlformats.org/officeDocument/2006/relationships/worksheet" Target="worksheets/sheet398.xml"/><Relationship Id="rId521" Type="http://schemas.openxmlformats.org/officeDocument/2006/relationships/worksheet" Target="worksheets/sheet521.xml"/><Relationship Id="rId95" Type="http://schemas.openxmlformats.org/officeDocument/2006/relationships/worksheet" Target="worksheets/sheet95.xml"/><Relationship Id="rId160" Type="http://schemas.openxmlformats.org/officeDocument/2006/relationships/worksheet" Target="worksheets/sheet160.xml"/><Relationship Id="rId216" Type="http://schemas.openxmlformats.org/officeDocument/2006/relationships/worksheet" Target="worksheets/sheet216.xml"/><Relationship Id="rId423" Type="http://schemas.openxmlformats.org/officeDocument/2006/relationships/worksheet" Target="worksheets/sheet423.xml"/><Relationship Id="rId258" Type="http://schemas.openxmlformats.org/officeDocument/2006/relationships/worksheet" Target="worksheets/sheet258.xml"/><Relationship Id="rId465" Type="http://schemas.openxmlformats.org/officeDocument/2006/relationships/worksheet" Target="worksheets/sheet465.xml"/><Relationship Id="rId22" Type="http://schemas.openxmlformats.org/officeDocument/2006/relationships/worksheet" Target="worksheets/sheet22.xml"/><Relationship Id="rId64" Type="http://schemas.openxmlformats.org/officeDocument/2006/relationships/worksheet" Target="worksheets/sheet64.xml"/><Relationship Id="rId118" Type="http://schemas.openxmlformats.org/officeDocument/2006/relationships/worksheet" Target="worksheets/sheet118.xml"/><Relationship Id="rId325" Type="http://schemas.openxmlformats.org/officeDocument/2006/relationships/worksheet" Target="worksheets/sheet325.xml"/><Relationship Id="rId367" Type="http://schemas.openxmlformats.org/officeDocument/2006/relationships/worksheet" Target="worksheets/sheet367.xml"/><Relationship Id="rId532" Type="http://schemas.openxmlformats.org/officeDocument/2006/relationships/worksheet" Target="worksheets/sheet532.xml"/><Relationship Id="rId171" Type="http://schemas.openxmlformats.org/officeDocument/2006/relationships/worksheet" Target="worksheets/sheet171.xml"/><Relationship Id="rId227" Type="http://schemas.openxmlformats.org/officeDocument/2006/relationships/worksheet" Target="worksheets/sheet227.xml"/><Relationship Id="rId269" Type="http://schemas.openxmlformats.org/officeDocument/2006/relationships/worksheet" Target="worksheets/sheet269.xml"/><Relationship Id="rId434" Type="http://schemas.openxmlformats.org/officeDocument/2006/relationships/worksheet" Target="worksheets/sheet434.xml"/><Relationship Id="rId476" Type="http://schemas.openxmlformats.org/officeDocument/2006/relationships/worksheet" Target="worksheets/sheet476.xml"/><Relationship Id="rId33" Type="http://schemas.openxmlformats.org/officeDocument/2006/relationships/worksheet" Target="worksheets/sheet33.xml"/><Relationship Id="rId129" Type="http://schemas.openxmlformats.org/officeDocument/2006/relationships/worksheet" Target="worksheets/sheet129.xml"/><Relationship Id="rId280" Type="http://schemas.openxmlformats.org/officeDocument/2006/relationships/worksheet" Target="worksheets/sheet280.xml"/><Relationship Id="rId336" Type="http://schemas.openxmlformats.org/officeDocument/2006/relationships/worksheet" Target="worksheets/sheet336.xml"/><Relationship Id="rId501" Type="http://schemas.openxmlformats.org/officeDocument/2006/relationships/worksheet" Target="worksheets/sheet501.xml"/><Relationship Id="rId543" Type="http://schemas.openxmlformats.org/officeDocument/2006/relationships/worksheet" Target="worksheets/sheet543.xml"/><Relationship Id="rId75" Type="http://schemas.openxmlformats.org/officeDocument/2006/relationships/worksheet" Target="worksheets/sheet75.xml"/><Relationship Id="rId140" Type="http://schemas.openxmlformats.org/officeDocument/2006/relationships/worksheet" Target="worksheets/sheet140.xml"/><Relationship Id="rId182" Type="http://schemas.openxmlformats.org/officeDocument/2006/relationships/worksheet" Target="worksheets/sheet182.xml"/><Relationship Id="rId378" Type="http://schemas.openxmlformats.org/officeDocument/2006/relationships/worksheet" Target="worksheets/sheet378.xml"/><Relationship Id="rId403" Type="http://schemas.openxmlformats.org/officeDocument/2006/relationships/worksheet" Target="worksheets/sheet403.xml"/><Relationship Id="rId6" Type="http://schemas.openxmlformats.org/officeDocument/2006/relationships/worksheet" Target="worksheets/sheet6.xml"/><Relationship Id="rId238" Type="http://schemas.openxmlformats.org/officeDocument/2006/relationships/worksheet" Target="worksheets/sheet238.xml"/><Relationship Id="rId445" Type="http://schemas.openxmlformats.org/officeDocument/2006/relationships/worksheet" Target="worksheets/sheet445.xml"/><Relationship Id="rId487" Type="http://schemas.openxmlformats.org/officeDocument/2006/relationships/worksheet" Target="worksheets/sheet487.xml"/><Relationship Id="rId291" Type="http://schemas.openxmlformats.org/officeDocument/2006/relationships/worksheet" Target="worksheets/sheet291.xml"/><Relationship Id="rId305" Type="http://schemas.openxmlformats.org/officeDocument/2006/relationships/worksheet" Target="worksheets/sheet305.xml"/><Relationship Id="rId347" Type="http://schemas.openxmlformats.org/officeDocument/2006/relationships/worksheet" Target="worksheets/sheet347.xml"/><Relationship Id="rId512" Type="http://schemas.openxmlformats.org/officeDocument/2006/relationships/worksheet" Target="worksheets/sheet512.xml"/><Relationship Id="rId44" Type="http://schemas.openxmlformats.org/officeDocument/2006/relationships/worksheet" Target="worksheets/sheet44.xml"/><Relationship Id="rId86" Type="http://schemas.openxmlformats.org/officeDocument/2006/relationships/worksheet" Target="worksheets/sheet86.xml"/><Relationship Id="rId151" Type="http://schemas.openxmlformats.org/officeDocument/2006/relationships/worksheet" Target="worksheets/sheet151.xml"/><Relationship Id="rId389" Type="http://schemas.openxmlformats.org/officeDocument/2006/relationships/worksheet" Target="worksheets/sheet389.xml"/><Relationship Id="rId554" Type="http://schemas.openxmlformats.org/officeDocument/2006/relationships/externalLink" Target="externalLinks/externalLink9.xml"/><Relationship Id="rId193" Type="http://schemas.openxmlformats.org/officeDocument/2006/relationships/worksheet" Target="worksheets/sheet193.xml"/><Relationship Id="rId207" Type="http://schemas.openxmlformats.org/officeDocument/2006/relationships/worksheet" Target="worksheets/sheet207.xml"/><Relationship Id="rId249" Type="http://schemas.openxmlformats.org/officeDocument/2006/relationships/worksheet" Target="worksheets/sheet249.xml"/><Relationship Id="rId414" Type="http://schemas.openxmlformats.org/officeDocument/2006/relationships/worksheet" Target="worksheets/sheet414.xml"/><Relationship Id="rId456" Type="http://schemas.openxmlformats.org/officeDocument/2006/relationships/worksheet" Target="worksheets/sheet456.xml"/><Relationship Id="rId498" Type="http://schemas.openxmlformats.org/officeDocument/2006/relationships/worksheet" Target="worksheets/sheet498.xml"/><Relationship Id="rId13" Type="http://schemas.openxmlformats.org/officeDocument/2006/relationships/worksheet" Target="worksheets/sheet13.xml"/><Relationship Id="rId109" Type="http://schemas.openxmlformats.org/officeDocument/2006/relationships/worksheet" Target="worksheets/sheet109.xml"/><Relationship Id="rId260" Type="http://schemas.openxmlformats.org/officeDocument/2006/relationships/worksheet" Target="worksheets/sheet260.xml"/><Relationship Id="rId316" Type="http://schemas.openxmlformats.org/officeDocument/2006/relationships/worksheet" Target="worksheets/sheet316.xml"/><Relationship Id="rId523" Type="http://schemas.openxmlformats.org/officeDocument/2006/relationships/worksheet" Target="worksheets/sheet523.xml"/><Relationship Id="rId55" Type="http://schemas.openxmlformats.org/officeDocument/2006/relationships/worksheet" Target="worksheets/sheet55.xml"/><Relationship Id="rId97" Type="http://schemas.openxmlformats.org/officeDocument/2006/relationships/worksheet" Target="worksheets/sheet97.xml"/><Relationship Id="rId120" Type="http://schemas.openxmlformats.org/officeDocument/2006/relationships/worksheet" Target="worksheets/sheet120.xml"/><Relationship Id="rId358" Type="http://schemas.openxmlformats.org/officeDocument/2006/relationships/worksheet" Target="worksheets/sheet358.xml"/><Relationship Id="rId162" Type="http://schemas.openxmlformats.org/officeDocument/2006/relationships/worksheet" Target="worksheets/sheet162.xml"/><Relationship Id="rId218" Type="http://schemas.openxmlformats.org/officeDocument/2006/relationships/worksheet" Target="worksheets/sheet218.xml"/><Relationship Id="rId425" Type="http://schemas.openxmlformats.org/officeDocument/2006/relationships/worksheet" Target="worksheets/sheet425.xml"/><Relationship Id="rId467" Type="http://schemas.openxmlformats.org/officeDocument/2006/relationships/worksheet" Target="worksheets/sheet467.xml"/><Relationship Id="rId271" Type="http://schemas.openxmlformats.org/officeDocument/2006/relationships/worksheet" Target="worksheets/sheet271.xml"/><Relationship Id="rId24" Type="http://schemas.openxmlformats.org/officeDocument/2006/relationships/worksheet" Target="worksheets/sheet24.xml"/><Relationship Id="rId66" Type="http://schemas.openxmlformats.org/officeDocument/2006/relationships/worksheet" Target="worksheets/sheet66.xml"/><Relationship Id="rId131" Type="http://schemas.openxmlformats.org/officeDocument/2006/relationships/worksheet" Target="worksheets/sheet131.xml"/><Relationship Id="rId327" Type="http://schemas.openxmlformats.org/officeDocument/2006/relationships/worksheet" Target="worksheets/sheet327.xml"/><Relationship Id="rId369" Type="http://schemas.openxmlformats.org/officeDocument/2006/relationships/worksheet" Target="worksheets/sheet369.xml"/><Relationship Id="rId534" Type="http://schemas.openxmlformats.org/officeDocument/2006/relationships/worksheet" Target="worksheets/sheet534.xml"/><Relationship Id="rId173" Type="http://schemas.openxmlformats.org/officeDocument/2006/relationships/worksheet" Target="worksheets/sheet173.xml"/><Relationship Id="rId229" Type="http://schemas.openxmlformats.org/officeDocument/2006/relationships/worksheet" Target="worksheets/sheet229.xml"/><Relationship Id="rId380" Type="http://schemas.openxmlformats.org/officeDocument/2006/relationships/worksheet" Target="worksheets/sheet380.xml"/><Relationship Id="rId436" Type="http://schemas.openxmlformats.org/officeDocument/2006/relationships/worksheet" Target="worksheets/sheet436.xml"/><Relationship Id="rId240" Type="http://schemas.openxmlformats.org/officeDocument/2006/relationships/worksheet" Target="worksheets/sheet240.xml"/><Relationship Id="rId478" Type="http://schemas.openxmlformats.org/officeDocument/2006/relationships/worksheet" Target="worksheets/sheet478.xml"/><Relationship Id="rId35" Type="http://schemas.openxmlformats.org/officeDocument/2006/relationships/worksheet" Target="worksheets/sheet35.xml"/><Relationship Id="rId77" Type="http://schemas.openxmlformats.org/officeDocument/2006/relationships/worksheet" Target="worksheets/sheet77.xml"/><Relationship Id="rId100" Type="http://schemas.openxmlformats.org/officeDocument/2006/relationships/worksheet" Target="worksheets/sheet100.xml"/><Relationship Id="rId282" Type="http://schemas.openxmlformats.org/officeDocument/2006/relationships/worksheet" Target="worksheets/sheet282.xml"/><Relationship Id="rId338" Type="http://schemas.openxmlformats.org/officeDocument/2006/relationships/worksheet" Target="worksheets/sheet338.xml"/><Relationship Id="rId503" Type="http://schemas.openxmlformats.org/officeDocument/2006/relationships/worksheet" Target="worksheets/sheet503.xml"/><Relationship Id="rId545" Type="http://schemas.openxmlformats.org/officeDocument/2006/relationships/worksheet" Target="worksheets/sheet545.xml"/><Relationship Id="rId8" Type="http://schemas.openxmlformats.org/officeDocument/2006/relationships/worksheet" Target="worksheets/sheet8.xml"/><Relationship Id="rId142" Type="http://schemas.openxmlformats.org/officeDocument/2006/relationships/worksheet" Target="worksheets/sheet142.xml"/><Relationship Id="rId184" Type="http://schemas.openxmlformats.org/officeDocument/2006/relationships/worksheet" Target="worksheets/sheet184.xml"/><Relationship Id="rId391" Type="http://schemas.openxmlformats.org/officeDocument/2006/relationships/worksheet" Target="worksheets/sheet391.xml"/><Relationship Id="rId405" Type="http://schemas.openxmlformats.org/officeDocument/2006/relationships/worksheet" Target="worksheets/sheet405.xml"/><Relationship Id="rId447" Type="http://schemas.openxmlformats.org/officeDocument/2006/relationships/worksheet" Target="worksheets/sheet447.xml"/><Relationship Id="rId251" Type="http://schemas.openxmlformats.org/officeDocument/2006/relationships/worksheet" Target="worksheets/sheet251.xml"/><Relationship Id="rId489" Type="http://schemas.openxmlformats.org/officeDocument/2006/relationships/worksheet" Target="worksheets/sheet489.xml"/><Relationship Id="rId46" Type="http://schemas.openxmlformats.org/officeDocument/2006/relationships/worksheet" Target="worksheets/sheet46.xml"/><Relationship Id="rId293" Type="http://schemas.openxmlformats.org/officeDocument/2006/relationships/worksheet" Target="worksheets/sheet293.xml"/><Relationship Id="rId307" Type="http://schemas.openxmlformats.org/officeDocument/2006/relationships/worksheet" Target="worksheets/sheet307.xml"/><Relationship Id="rId349" Type="http://schemas.openxmlformats.org/officeDocument/2006/relationships/worksheet" Target="worksheets/sheet349.xml"/><Relationship Id="rId514" Type="http://schemas.openxmlformats.org/officeDocument/2006/relationships/worksheet" Target="worksheets/sheet514.xml"/><Relationship Id="rId556" Type="http://schemas.openxmlformats.org/officeDocument/2006/relationships/externalLink" Target="externalLinks/externalLink11.xml"/><Relationship Id="rId88" Type="http://schemas.openxmlformats.org/officeDocument/2006/relationships/worksheet" Target="worksheets/sheet88.xml"/><Relationship Id="rId111" Type="http://schemas.openxmlformats.org/officeDocument/2006/relationships/worksheet" Target="worksheets/sheet111.xml"/><Relationship Id="rId153" Type="http://schemas.openxmlformats.org/officeDocument/2006/relationships/worksheet" Target="worksheets/sheet153.xml"/><Relationship Id="rId195" Type="http://schemas.openxmlformats.org/officeDocument/2006/relationships/worksheet" Target="worksheets/sheet195.xml"/><Relationship Id="rId209" Type="http://schemas.openxmlformats.org/officeDocument/2006/relationships/worksheet" Target="worksheets/sheet209.xml"/><Relationship Id="rId360" Type="http://schemas.openxmlformats.org/officeDocument/2006/relationships/worksheet" Target="worksheets/sheet360.xml"/><Relationship Id="rId416" Type="http://schemas.openxmlformats.org/officeDocument/2006/relationships/worksheet" Target="worksheets/sheet416.xml"/><Relationship Id="rId220" Type="http://schemas.openxmlformats.org/officeDocument/2006/relationships/worksheet" Target="worksheets/sheet220.xml"/><Relationship Id="rId458" Type="http://schemas.openxmlformats.org/officeDocument/2006/relationships/worksheet" Target="worksheets/sheet458.xml"/><Relationship Id="rId15" Type="http://schemas.openxmlformats.org/officeDocument/2006/relationships/worksheet" Target="worksheets/sheet15.xml"/><Relationship Id="rId57" Type="http://schemas.openxmlformats.org/officeDocument/2006/relationships/worksheet" Target="worksheets/sheet57.xml"/><Relationship Id="rId262" Type="http://schemas.openxmlformats.org/officeDocument/2006/relationships/worksheet" Target="worksheets/sheet262.xml"/><Relationship Id="rId318" Type="http://schemas.openxmlformats.org/officeDocument/2006/relationships/worksheet" Target="worksheets/sheet318.xml"/><Relationship Id="rId525" Type="http://schemas.openxmlformats.org/officeDocument/2006/relationships/worksheet" Target="worksheets/sheet525.xml"/><Relationship Id="rId99" Type="http://schemas.openxmlformats.org/officeDocument/2006/relationships/worksheet" Target="worksheets/sheet99.xml"/><Relationship Id="rId122" Type="http://schemas.openxmlformats.org/officeDocument/2006/relationships/worksheet" Target="worksheets/sheet122.xml"/><Relationship Id="rId164" Type="http://schemas.openxmlformats.org/officeDocument/2006/relationships/worksheet" Target="worksheets/sheet164.xml"/><Relationship Id="rId371" Type="http://schemas.openxmlformats.org/officeDocument/2006/relationships/worksheet" Target="worksheets/sheet371.xml"/><Relationship Id="rId427" Type="http://schemas.openxmlformats.org/officeDocument/2006/relationships/worksheet" Target="worksheets/sheet427.xml"/><Relationship Id="rId469" Type="http://schemas.openxmlformats.org/officeDocument/2006/relationships/worksheet" Target="worksheets/sheet469.xml"/><Relationship Id="rId26" Type="http://schemas.openxmlformats.org/officeDocument/2006/relationships/worksheet" Target="worksheets/sheet26.xml"/><Relationship Id="rId231" Type="http://schemas.openxmlformats.org/officeDocument/2006/relationships/worksheet" Target="worksheets/sheet231.xml"/><Relationship Id="rId273" Type="http://schemas.openxmlformats.org/officeDocument/2006/relationships/worksheet" Target="worksheets/sheet273.xml"/><Relationship Id="rId329" Type="http://schemas.openxmlformats.org/officeDocument/2006/relationships/worksheet" Target="worksheets/sheet329.xml"/><Relationship Id="rId480" Type="http://schemas.openxmlformats.org/officeDocument/2006/relationships/worksheet" Target="worksheets/sheet480.xml"/><Relationship Id="rId536" Type="http://schemas.openxmlformats.org/officeDocument/2006/relationships/worksheet" Target="worksheets/sheet536.xml"/><Relationship Id="rId68" Type="http://schemas.openxmlformats.org/officeDocument/2006/relationships/worksheet" Target="worksheets/sheet68.xml"/><Relationship Id="rId133" Type="http://schemas.openxmlformats.org/officeDocument/2006/relationships/worksheet" Target="worksheets/sheet133.xml"/><Relationship Id="rId175" Type="http://schemas.openxmlformats.org/officeDocument/2006/relationships/worksheet" Target="worksheets/sheet175.xml"/><Relationship Id="rId340" Type="http://schemas.openxmlformats.org/officeDocument/2006/relationships/worksheet" Target="worksheets/sheet340.xml"/><Relationship Id="rId200" Type="http://schemas.openxmlformats.org/officeDocument/2006/relationships/worksheet" Target="worksheets/sheet200.xml"/><Relationship Id="rId382" Type="http://schemas.openxmlformats.org/officeDocument/2006/relationships/worksheet" Target="worksheets/sheet382.xml"/><Relationship Id="rId438" Type="http://schemas.openxmlformats.org/officeDocument/2006/relationships/worksheet" Target="worksheets/sheet438.xml"/><Relationship Id="rId242" Type="http://schemas.openxmlformats.org/officeDocument/2006/relationships/worksheet" Target="worksheets/sheet242.xml"/><Relationship Id="rId284" Type="http://schemas.openxmlformats.org/officeDocument/2006/relationships/worksheet" Target="worksheets/sheet284.xml"/><Relationship Id="rId491" Type="http://schemas.openxmlformats.org/officeDocument/2006/relationships/worksheet" Target="worksheets/sheet491.xml"/><Relationship Id="rId505" Type="http://schemas.openxmlformats.org/officeDocument/2006/relationships/worksheet" Target="worksheets/sheet505.xml"/><Relationship Id="rId37" Type="http://schemas.openxmlformats.org/officeDocument/2006/relationships/worksheet" Target="worksheets/sheet37.xml"/><Relationship Id="rId79" Type="http://schemas.openxmlformats.org/officeDocument/2006/relationships/worksheet" Target="worksheets/sheet79.xml"/><Relationship Id="rId102" Type="http://schemas.openxmlformats.org/officeDocument/2006/relationships/worksheet" Target="worksheets/sheet102.xml"/><Relationship Id="rId144" Type="http://schemas.openxmlformats.org/officeDocument/2006/relationships/worksheet" Target="worksheets/sheet144.xml"/><Relationship Id="rId547" Type="http://schemas.openxmlformats.org/officeDocument/2006/relationships/externalLink" Target="externalLinks/externalLink2.xml"/><Relationship Id="rId90" Type="http://schemas.openxmlformats.org/officeDocument/2006/relationships/worksheet" Target="worksheets/sheet90.xml"/><Relationship Id="rId186" Type="http://schemas.openxmlformats.org/officeDocument/2006/relationships/worksheet" Target="worksheets/sheet186.xml"/><Relationship Id="rId351" Type="http://schemas.openxmlformats.org/officeDocument/2006/relationships/worksheet" Target="worksheets/sheet351.xml"/><Relationship Id="rId393" Type="http://schemas.openxmlformats.org/officeDocument/2006/relationships/worksheet" Target="worksheets/sheet393.xml"/><Relationship Id="rId407" Type="http://schemas.openxmlformats.org/officeDocument/2006/relationships/worksheet" Target="worksheets/sheet407.xml"/><Relationship Id="rId449" Type="http://schemas.openxmlformats.org/officeDocument/2006/relationships/worksheet" Target="worksheets/sheet449.xml"/><Relationship Id="rId211" Type="http://schemas.openxmlformats.org/officeDocument/2006/relationships/worksheet" Target="worksheets/sheet211.xml"/><Relationship Id="rId253" Type="http://schemas.openxmlformats.org/officeDocument/2006/relationships/worksheet" Target="worksheets/sheet253.xml"/><Relationship Id="rId295" Type="http://schemas.openxmlformats.org/officeDocument/2006/relationships/worksheet" Target="worksheets/sheet295.xml"/><Relationship Id="rId309" Type="http://schemas.openxmlformats.org/officeDocument/2006/relationships/worksheet" Target="worksheets/sheet309.xml"/><Relationship Id="rId460" Type="http://schemas.openxmlformats.org/officeDocument/2006/relationships/worksheet" Target="worksheets/sheet460.xml"/><Relationship Id="rId516" Type="http://schemas.openxmlformats.org/officeDocument/2006/relationships/worksheet" Target="worksheets/sheet516.xml"/><Relationship Id="rId48" Type="http://schemas.openxmlformats.org/officeDocument/2006/relationships/worksheet" Target="worksheets/sheet48.xml"/><Relationship Id="rId113" Type="http://schemas.openxmlformats.org/officeDocument/2006/relationships/worksheet" Target="worksheets/sheet113.xml"/><Relationship Id="rId320" Type="http://schemas.openxmlformats.org/officeDocument/2006/relationships/worksheet" Target="worksheets/sheet320.xml"/><Relationship Id="rId558" Type="http://schemas.openxmlformats.org/officeDocument/2006/relationships/theme" Target="theme/theme1.xml"/><Relationship Id="rId155" Type="http://schemas.openxmlformats.org/officeDocument/2006/relationships/worksheet" Target="worksheets/sheet155.xml"/><Relationship Id="rId197" Type="http://schemas.openxmlformats.org/officeDocument/2006/relationships/worksheet" Target="worksheets/sheet197.xml"/><Relationship Id="rId362" Type="http://schemas.openxmlformats.org/officeDocument/2006/relationships/worksheet" Target="worksheets/sheet362.xml"/><Relationship Id="rId418" Type="http://schemas.openxmlformats.org/officeDocument/2006/relationships/worksheet" Target="worksheets/sheet418.xml"/><Relationship Id="rId222" Type="http://schemas.openxmlformats.org/officeDocument/2006/relationships/worksheet" Target="worksheets/sheet222.xml"/><Relationship Id="rId264" Type="http://schemas.openxmlformats.org/officeDocument/2006/relationships/worksheet" Target="worksheets/sheet264.xml"/><Relationship Id="rId471" Type="http://schemas.openxmlformats.org/officeDocument/2006/relationships/worksheet" Target="worksheets/sheet471.xml"/><Relationship Id="rId17" Type="http://schemas.openxmlformats.org/officeDocument/2006/relationships/worksheet" Target="worksheets/sheet17.xml"/><Relationship Id="rId59" Type="http://schemas.openxmlformats.org/officeDocument/2006/relationships/worksheet" Target="worksheets/sheet59.xml"/><Relationship Id="rId124" Type="http://schemas.openxmlformats.org/officeDocument/2006/relationships/worksheet" Target="worksheets/sheet124.xml"/><Relationship Id="rId527" Type="http://schemas.openxmlformats.org/officeDocument/2006/relationships/worksheet" Target="worksheets/sheet527.xml"/><Relationship Id="rId70" Type="http://schemas.openxmlformats.org/officeDocument/2006/relationships/worksheet" Target="worksheets/sheet70.xml"/><Relationship Id="rId166" Type="http://schemas.openxmlformats.org/officeDocument/2006/relationships/worksheet" Target="worksheets/sheet166.xml"/><Relationship Id="rId331" Type="http://schemas.openxmlformats.org/officeDocument/2006/relationships/worksheet" Target="worksheets/sheet331.xml"/><Relationship Id="rId373" Type="http://schemas.openxmlformats.org/officeDocument/2006/relationships/worksheet" Target="worksheets/sheet373.xml"/><Relationship Id="rId429" Type="http://schemas.openxmlformats.org/officeDocument/2006/relationships/worksheet" Target="worksheets/sheet429.xml"/><Relationship Id="rId1" Type="http://schemas.openxmlformats.org/officeDocument/2006/relationships/worksheet" Target="worksheets/sheet1.xml"/><Relationship Id="rId233" Type="http://schemas.openxmlformats.org/officeDocument/2006/relationships/worksheet" Target="worksheets/sheet233.xml"/><Relationship Id="rId440" Type="http://schemas.openxmlformats.org/officeDocument/2006/relationships/worksheet" Target="worksheets/sheet440.xml"/><Relationship Id="rId28" Type="http://schemas.openxmlformats.org/officeDocument/2006/relationships/worksheet" Target="worksheets/sheet28.xml"/><Relationship Id="rId275" Type="http://schemas.openxmlformats.org/officeDocument/2006/relationships/worksheet" Target="worksheets/sheet275.xml"/><Relationship Id="rId300" Type="http://schemas.openxmlformats.org/officeDocument/2006/relationships/worksheet" Target="worksheets/sheet300.xml"/><Relationship Id="rId482" Type="http://schemas.openxmlformats.org/officeDocument/2006/relationships/worksheet" Target="worksheets/sheet482.xml"/><Relationship Id="rId538" Type="http://schemas.openxmlformats.org/officeDocument/2006/relationships/worksheet" Target="worksheets/sheet538.xml"/><Relationship Id="rId81" Type="http://schemas.openxmlformats.org/officeDocument/2006/relationships/worksheet" Target="worksheets/sheet81.xml"/><Relationship Id="rId135" Type="http://schemas.openxmlformats.org/officeDocument/2006/relationships/worksheet" Target="worksheets/sheet135.xml"/><Relationship Id="rId177" Type="http://schemas.openxmlformats.org/officeDocument/2006/relationships/worksheet" Target="worksheets/sheet177.xml"/><Relationship Id="rId342" Type="http://schemas.openxmlformats.org/officeDocument/2006/relationships/worksheet" Target="worksheets/sheet342.xml"/><Relationship Id="rId384" Type="http://schemas.openxmlformats.org/officeDocument/2006/relationships/worksheet" Target="worksheets/sheet384.xml"/><Relationship Id="rId202" Type="http://schemas.openxmlformats.org/officeDocument/2006/relationships/worksheet" Target="worksheets/sheet202.xml"/><Relationship Id="rId244" Type="http://schemas.openxmlformats.org/officeDocument/2006/relationships/worksheet" Target="worksheets/sheet244.xml"/><Relationship Id="rId39" Type="http://schemas.openxmlformats.org/officeDocument/2006/relationships/worksheet" Target="worksheets/sheet39.xml"/><Relationship Id="rId286" Type="http://schemas.openxmlformats.org/officeDocument/2006/relationships/worksheet" Target="worksheets/sheet286.xml"/><Relationship Id="rId451" Type="http://schemas.openxmlformats.org/officeDocument/2006/relationships/worksheet" Target="worksheets/sheet451.xml"/><Relationship Id="rId493" Type="http://schemas.openxmlformats.org/officeDocument/2006/relationships/worksheet" Target="worksheets/sheet493.xml"/><Relationship Id="rId507" Type="http://schemas.openxmlformats.org/officeDocument/2006/relationships/worksheet" Target="worksheets/sheet507.xml"/><Relationship Id="rId549" Type="http://schemas.openxmlformats.org/officeDocument/2006/relationships/externalLink" Target="externalLinks/externalLink4.xml"/><Relationship Id="rId50" Type="http://schemas.openxmlformats.org/officeDocument/2006/relationships/worksheet" Target="worksheets/sheet50.xml"/><Relationship Id="rId104" Type="http://schemas.openxmlformats.org/officeDocument/2006/relationships/worksheet" Target="worksheets/sheet104.xml"/><Relationship Id="rId146" Type="http://schemas.openxmlformats.org/officeDocument/2006/relationships/worksheet" Target="worksheets/sheet146.xml"/><Relationship Id="rId188" Type="http://schemas.openxmlformats.org/officeDocument/2006/relationships/worksheet" Target="worksheets/sheet188.xml"/><Relationship Id="rId311" Type="http://schemas.openxmlformats.org/officeDocument/2006/relationships/worksheet" Target="worksheets/sheet311.xml"/><Relationship Id="rId353" Type="http://schemas.openxmlformats.org/officeDocument/2006/relationships/worksheet" Target="worksheets/sheet353.xml"/><Relationship Id="rId395" Type="http://schemas.openxmlformats.org/officeDocument/2006/relationships/worksheet" Target="worksheets/sheet395.xml"/><Relationship Id="rId409" Type="http://schemas.openxmlformats.org/officeDocument/2006/relationships/worksheet" Target="worksheets/sheet409.xml"/><Relationship Id="rId560" Type="http://schemas.openxmlformats.org/officeDocument/2006/relationships/sharedStrings" Target="sharedStrings.xml"/><Relationship Id="rId92" Type="http://schemas.openxmlformats.org/officeDocument/2006/relationships/worksheet" Target="worksheets/sheet92.xml"/><Relationship Id="rId213" Type="http://schemas.openxmlformats.org/officeDocument/2006/relationships/worksheet" Target="worksheets/sheet213.xml"/><Relationship Id="rId420" Type="http://schemas.openxmlformats.org/officeDocument/2006/relationships/worksheet" Target="worksheets/sheet420.xml"/><Relationship Id="rId255" Type="http://schemas.openxmlformats.org/officeDocument/2006/relationships/worksheet" Target="worksheets/sheet255.xml"/><Relationship Id="rId297" Type="http://schemas.openxmlformats.org/officeDocument/2006/relationships/worksheet" Target="worksheets/sheet297.xml"/><Relationship Id="rId462" Type="http://schemas.openxmlformats.org/officeDocument/2006/relationships/worksheet" Target="worksheets/sheet462.xml"/><Relationship Id="rId518" Type="http://schemas.openxmlformats.org/officeDocument/2006/relationships/worksheet" Target="worksheets/sheet518.xml"/><Relationship Id="rId115" Type="http://schemas.openxmlformats.org/officeDocument/2006/relationships/worksheet" Target="worksheets/sheet115.xml"/><Relationship Id="rId157" Type="http://schemas.openxmlformats.org/officeDocument/2006/relationships/worksheet" Target="worksheets/sheet157.xml"/><Relationship Id="rId322" Type="http://schemas.openxmlformats.org/officeDocument/2006/relationships/worksheet" Target="worksheets/sheet322.xml"/><Relationship Id="rId364" Type="http://schemas.openxmlformats.org/officeDocument/2006/relationships/worksheet" Target="worksheets/sheet364.xml"/><Relationship Id="rId61" Type="http://schemas.openxmlformats.org/officeDocument/2006/relationships/worksheet" Target="worksheets/sheet61.xml"/><Relationship Id="rId199" Type="http://schemas.openxmlformats.org/officeDocument/2006/relationships/worksheet" Target="worksheets/sheet199.xml"/><Relationship Id="rId19" Type="http://schemas.openxmlformats.org/officeDocument/2006/relationships/worksheet" Target="worksheets/sheet19.xml"/><Relationship Id="rId224" Type="http://schemas.openxmlformats.org/officeDocument/2006/relationships/worksheet" Target="worksheets/sheet224.xml"/><Relationship Id="rId266" Type="http://schemas.openxmlformats.org/officeDocument/2006/relationships/worksheet" Target="worksheets/sheet266.xml"/><Relationship Id="rId431" Type="http://schemas.openxmlformats.org/officeDocument/2006/relationships/worksheet" Target="worksheets/sheet431.xml"/><Relationship Id="rId473" Type="http://schemas.openxmlformats.org/officeDocument/2006/relationships/worksheet" Target="worksheets/sheet473.xml"/><Relationship Id="rId529" Type="http://schemas.openxmlformats.org/officeDocument/2006/relationships/worksheet" Target="worksheets/sheet529.xml"/><Relationship Id="rId30" Type="http://schemas.openxmlformats.org/officeDocument/2006/relationships/worksheet" Target="worksheets/sheet30.xml"/><Relationship Id="rId126" Type="http://schemas.openxmlformats.org/officeDocument/2006/relationships/worksheet" Target="worksheets/sheet126.xml"/><Relationship Id="rId168" Type="http://schemas.openxmlformats.org/officeDocument/2006/relationships/worksheet" Target="worksheets/sheet168.xml"/><Relationship Id="rId333" Type="http://schemas.openxmlformats.org/officeDocument/2006/relationships/worksheet" Target="worksheets/sheet333.xml"/><Relationship Id="rId540" Type="http://schemas.openxmlformats.org/officeDocument/2006/relationships/worksheet" Target="worksheets/sheet540.xml"/><Relationship Id="rId72" Type="http://schemas.openxmlformats.org/officeDocument/2006/relationships/worksheet" Target="worksheets/sheet72.xml"/><Relationship Id="rId375" Type="http://schemas.openxmlformats.org/officeDocument/2006/relationships/worksheet" Target="worksheets/sheet375.xml"/><Relationship Id="rId3" Type="http://schemas.openxmlformats.org/officeDocument/2006/relationships/worksheet" Target="worksheets/sheet3.xml"/><Relationship Id="rId235" Type="http://schemas.openxmlformats.org/officeDocument/2006/relationships/worksheet" Target="worksheets/sheet235.xml"/><Relationship Id="rId277" Type="http://schemas.openxmlformats.org/officeDocument/2006/relationships/worksheet" Target="worksheets/sheet277.xml"/><Relationship Id="rId400" Type="http://schemas.openxmlformats.org/officeDocument/2006/relationships/worksheet" Target="worksheets/sheet400.xml"/><Relationship Id="rId442" Type="http://schemas.openxmlformats.org/officeDocument/2006/relationships/worksheet" Target="worksheets/sheet442.xml"/><Relationship Id="rId484" Type="http://schemas.openxmlformats.org/officeDocument/2006/relationships/worksheet" Target="worksheets/sheet484.xml"/><Relationship Id="rId137" Type="http://schemas.openxmlformats.org/officeDocument/2006/relationships/worksheet" Target="worksheets/sheet137.xml"/><Relationship Id="rId302" Type="http://schemas.openxmlformats.org/officeDocument/2006/relationships/worksheet" Target="worksheets/sheet302.xml"/><Relationship Id="rId344" Type="http://schemas.openxmlformats.org/officeDocument/2006/relationships/worksheet" Target="worksheets/sheet344.xml"/><Relationship Id="rId41" Type="http://schemas.openxmlformats.org/officeDocument/2006/relationships/worksheet" Target="worksheets/sheet41.xml"/><Relationship Id="rId83" Type="http://schemas.openxmlformats.org/officeDocument/2006/relationships/worksheet" Target="worksheets/sheet83.xml"/><Relationship Id="rId179" Type="http://schemas.openxmlformats.org/officeDocument/2006/relationships/worksheet" Target="worksheets/sheet179.xml"/><Relationship Id="rId386" Type="http://schemas.openxmlformats.org/officeDocument/2006/relationships/worksheet" Target="worksheets/sheet386.xml"/><Relationship Id="rId551" Type="http://schemas.openxmlformats.org/officeDocument/2006/relationships/externalLink" Target="externalLinks/externalLink6.xml"/><Relationship Id="rId190" Type="http://schemas.openxmlformats.org/officeDocument/2006/relationships/worksheet" Target="worksheets/sheet190.xml"/><Relationship Id="rId204" Type="http://schemas.openxmlformats.org/officeDocument/2006/relationships/worksheet" Target="worksheets/sheet204.xml"/><Relationship Id="rId246" Type="http://schemas.openxmlformats.org/officeDocument/2006/relationships/worksheet" Target="worksheets/sheet246.xml"/><Relationship Id="rId288" Type="http://schemas.openxmlformats.org/officeDocument/2006/relationships/worksheet" Target="worksheets/sheet288.xml"/><Relationship Id="rId411" Type="http://schemas.openxmlformats.org/officeDocument/2006/relationships/worksheet" Target="worksheets/sheet411.xml"/><Relationship Id="rId453" Type="http://schemas.openxmlformats.org/officeDocument/2006/relationships/worksheet" Target="worksheets/sheet453.xml"/><Relationship Id="rId509" Type="http://schemas.openxmlformats.org/officeDocument/2006/relationships/worksheet" Target="worksheets/sheet509.xml"/><Relationship Id="rId106" Type="http://schemas.openxmlformats.org/officeDocument/2006/relationships/worksheet" Target="worksheets/sheet106.xml"/><Relationship Id="rId313" Type="http://schemas.openxmlformats.org/officeDocument/2006/relationships/worksheet" Target="worksheets/sheet313.xml"/><Relationship Id="rId495" Type="http://schemas.openxmlformats.org/officeDocument/2006/relationships/worksheet" Target="worksheets/sheet495.xml"/><Relationship Id="rId10" Type="http://schemas.openxmlformats.org/officeDocument/2006/relationships/worksheet" Target="worksheets/sheet10.xml"/><Relationship Id="rId52" Type="http://schemas.openxmlformats.org/officeDocument/2006/relationships/worksheet" Target="worksheets/sheet52.xml"/><Relationship Id="rId94" Type="http://schemas.openxmlformats.org/officeDocument/2006/relationships/worksheet" Target="worksheets/sheet94.xml"/><Relationship Id="rId148" Type="http://schemas.openxmlformats.org/officeDocument/2006/relationships/worksheet" Target="worksheets/sheet148.xml"/><Relationship Id="rId355" Type="http://schemas.openxmlformats.org/officeDocument/2006/relationships/worksheet" Target="worksheets/sheet355.xml"/><Relationship Id="rId397" Type="http://schemas.openxmlformats.org/officeDocument/2006/relationships/worksheet" Target="worksheets/sheet397.xml"/><Relationship Id="rId520" Type="http://schemas.openxmlformats.org/officeDocument/2006/relationships/worksheet" Target="worksheets/sheet520.xml"/><Relationship Id="rId215" Type="http://schemas.openxmlformats.org/officeDocument/2006/relationships/worksheet" Target="worksheets/sheet215.xml"/><Relationship Id="rId257" Type="http://schemas.openxmlformats.org/officeDocument/2006/relationships/worksheet" Target="worksheets/sheet257.xml"/><Relationship Id="rId422" Type="http://schemas.openxmlformats.org/officeDocument/2006/relationships/worksheet" Target="worksheets/sheet422.xml"/><Relationship Id="rId464" Type="http://schemas.openxmlformats.org/officeDocument/2006/relationships/worksheet" Target="worksheets/sheet464.xml"/><Relationship Id="rId299" Type="http://schemas.openxmlformats.org/officeDocument/2006/relationships/worksheet" Target="worksheets/sheet299.xml"/><Relationship Id="rId63" Type="http://schemas.openxmlformats.org/officeDocument/2006/relationships/worksheet" Target="worksheets/sheet63.xml"/><Relationship Id="rId159" Type="http://schemas.openxmlformats.org/officeDocument/2006/relationships/worksheet" Target="worksheets/sheet159.xml"/><Relationship Id="rId366" Type="http://schemas.openxmlformats.org/officeDocument/2006/relationships/worksheet" Target="worksheets/sheet366.xml"/><Relationship Id="rId226" Type="http://schemas.openxmlformats.org/officeDocument/2006/relationships/worksheet" Target="worksheets/sheet226.xml"/><Relationship Id="rId433" Type="http://schemas.openxmlformats.org/officeDocument/2006/relationships/worksheet" Target="worksheets/sheet433.xml"/><Relationship Id="rId74" Type="http://schemas.openxmlformats.org/officeDocument/2006/relationships/worksheet" Target="worksheets/sheet74.xml"/><Relationship Id="rId377" Type="http://schemas.openxmlformats.org/officeDocument/2006/relationships/worksheet" Target="worksheets/sheet377.xml"/><Relationship Id="rId500" Type="http://schemas.openxmlformats.org/officeDocument/2006/relationships/worksheet" Target="worksheets/sheet500.xml"/><Relationship Id="rId5" Type="http://schemas.openxmlformats.org/officeDocument/2006/relationships/worksheet" Target="worksheets/sheet5.xml"/><Relationship Id="rId237" Type="http://schemas.openxmlformats.org/officeDocument/2006/relationships/worksheet" Target="worksheets/sheet237.xml"/><Relationship Id="rId444" Type="http://schemas.openxmlformats.org/officeDocument/2006/relationships/worksheet" Target="worksheets/sheet444.xml"/><Relationship Id="rId290" Type="http://schemas.openxmlformats.org/officeDocument/2006/relationships/worksheet" Target="worksheets/sheet290.xml"/><Relationship Id="rId304" Type="http://schemas.openxmlformats.org/officeDocument/2006/relationships/worksheet" Target="worksheets/sheet304.xml"/><Relationship Id="rId388" Type="http://schemas.openxmlformats.org/officeDocument/2006/relationships/worksheet" Target="worksheets/sheet388.xml"/><Relationship Id="rId511" Type="http://schemas.openxmlformats.org/officeDocument/2006/relationships/worksheet" Target="worksheets/sheet511.xml"/><Relationship Id="rId85" Type="http://schemas.openxmlformats.org/officeDocument/2006/relationships/worksheet" Target="worksheets/sheet85.xml"/><Relationship Id="rId150" Type="http://schemas.openxmlformats.org/officeDocument/2006/relationships/worksheet" Target="worksheets/sheet150.xml"/><Relationship Id="rId248" Type="http://schemas.openxmlformats.org/officeDocument/2006/relationships/worksheet" Target="worksheets/sheet248.xml"/><Relationship Id="rId455" Type="http://schemas.openxmlformats.org/officeDocument/2006/relationships/worksheet" Target="worksheets/sheet455.xml"/><Relationship Id="rId12" Type="http://schemas.openxmlformats.org/officeDocument/2006/relationships/worksheet" Target="worksheets/sheet12.xml"/><Relationship Id="rId108" Type="http://schemas.openxmlformats.org/officeDocument/2006/relationships/worksheet" Target="worksheets/sheet108.xml"/><Relationship Id="rId315" Type="http://schemas.openxmlformats.org/officeDocument/2006/relationships/worksheet" Target="worksheets/sheet315.xml"/><Relationship Id="rId522" Type="http://schemas.openxmlformats.org/officeDocument/2006/relationships/worksheet" Target="worksheets/sheet522.xml"/><Relationship Id="rId96" Type="http://schemas.openxmlformats.org/officeDocument/2006/relationships/worksheet" Target="worksheets/sheet96.xml"/><Relationship Id="rId161" Type="http://schemas.openxmlformats.org/officeDocument/2006/relationships/worksheet" Target="worksheets/sheet161.xml"/><Relationship Id="rId399" Type="http://schemas.openxmlformats.org/officeDocument/2006/relationships/worksheet" Target="worksheets/sheet399.xml"/><Relationship Id="rId259" Type="http://schemas.openxmlformats.org/officeDocument/2006/relationships/worksheet" Target="worksheets/sheet259.xml"/><Relationship Id="rId466" Type="http://schemas.openxmlformats.org/officeDocument/2006/relationships/worksheet" Target="worksheets/sheet466.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100.xml.rels><?xml version="1.0" encoding="UTF-8" standalone="yes"?>
<Relationships xmlns="http://schemas.openxmlformats.org/package/2006/relationships"><Relationship Id="rId2" Type="http://schemas.microsoft.com/office/2011/relationships/chartColorStyle" Target="colors79.xml"/><Relationship Id="rId1" Type="http://schemas.microsoft.com/office/2011/relationships/chartStyle" Target="style79.xml"/></Relationships>
</file>

<file path=xl/charts/_rels/chart101.xml.rels><?xml version="1.0" encoding="UTF-8" standalone="yes"?>
<Relationships xmlns="http://schemas.openxmlformats.org/package/2006/relationships"><Relationship Id="rId2" Type="http://schemas.microsoft.com/office/2011/relationships/chartColorStyle" Target="colors80.xml"/><Relationship Id="rId1" Type="http://schemas.microsoft.com/office/2011/relationships/chartStyle" Target="style80.xml"/></Relationships>
</file>

<file path=xl/charts/_rels/chart102.xml.rels><?xml version="1.0" encoding="UTF-8" standalone="yes"?>
<Relationships xmlns="http://schemas.openxmlformats.org/package/2006/relationships"><Relationship Id="rId2" Type="http://schemas.microsoft.com/office/2011/relationships/chartColorStyle" Target="colors81.xml"/><Relationship Id="rId1" Type="http://schemas.microsoft.com/office/2011/relationships/chartStyle" Target="style81.xml"/></Relationships>
</file>

<file path=xl/charts/_rels/chart103.xml.rels><?xml version="1.0" encoding="UTF-8" standalone="yes"?>
<Relationships xmlns="http://schemas.openxmlformats.org/package/2006/relationships"><Relationship Id="rId2" Type="http://schemas.microsoft.com/office/2011/relationships/chartColorStyle" Target="colors82.xml"/><Relationship Id="rId1" Type="http://schemas.microsoft.com/office/2011/relationships/chartStyle" Target="style82.xml"/></Relationships>
</file>

<file path=xl/charts/_rels/chart104.xml.rels><?xml version="1.0" encoding="UTF-8" standalone="yes"?>
<Relationships xmlns="http://schemas.openxmlformats.org/package/2006/relationships"><Relationship Id="rId2" Type="http://schemas.microsoft.com/office/2011/relationships/chartColorStyle" Target="colors83.xml"/><Relationship Id="rId1" Type="http://schemas.microsoft.com/office/2011/relationships/chartStyle" Target="style83.xml"/></Relationships>
</file>

<file path=xl/charts/_rels/chart106.xml.rels><?xml version="1.0" encoding="UTF-8" standalone="yes"?>
<Relationships xmlns="http://schemas.openxmlformats.org/package/2006/relationships"><Relationship Id="rId2" Type="http://schemas.microsoft.com/office/2011/relationships/chartColorStyle" Target="colors84.xml"/><Relationship Id="rId1" Type="http://schemas.microsoft.com/office/2011/relationships/chartStyle" Target="style84.xml"/></Relationships>
</file>

<file path=xl/charts/_rels/chart107.xml.rels><?xml version="1.0" encoding="UTF-8" standalone="yes"?>
<Relationships xmlns="http://schemas.openxmlformats.org/package/2006/relationships"><Relationship Id="rId2" Type="http://schemas.microsoft.com/office/2011/relationships/chartColorStyle" Target="colors85.xml"/><Relationship Id="rId1" Type="http://schemas.microsoft.com/office/2011/relationships/chartStyle" Target="style85.xml"/></Relationships>
</file>

<file path=xl/charts/_rels/chart108.xml.rels><?xml version="1.0" encoding="UTF-8" standalone="yes"?>
<Relationships xmlns="http://schemas.openxmlformats.org/package/2006/relationships"><Relationship Id="rId2" Type="http://schemas.microsoft.com/office/2011/relationships/chartColorStyle" Target="colors86.xml"/><Relationship Id="rId1" Type="http://schemas.microsoft.com/office/2011/relationships/chartStyle" Target="style86.xml"/></Relationships>
</file>

<file path=xl/charts/_rels/chart109.xml.rels><?xml version="1.0" encoding="UTF-8" standalone="yes"?>
<Relationships xmlns="http://schemas.openxmlformats.org/package/2006/relationships"><Relationship Id="rId2" Type="http://schemas.microsoft.com/office/2011/relationships/chartColorStyle" Target="colors87.xml"/><Relationship Id="rId1" Type="http://schemas.microsoft.com/office/2011/relationships/chartStyle" Target="style87.xml"/></Relationships>
</file>

<file path=xl/charts/_rels/chart11.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0.xml.rels><?xml version="1.0" encoding="UTF-8" standalone="yes"?>
<Relationships xmlns="http://schemas.openxmlformats.org/package/2006/relationships"><Relationship Id="rId2" Type="http://schemas.microsoft.com/office/2011/relationships/chartColorStyle" Target="colors88.xml"/><Relationship Id="rId1" Type="http://schemas.microsoft.com/office/2011/relationships/chartStyle" Target="style88.xml"/></Relationships>
</file>

<file path=xl/charts/_rels/chart113.xml.rels><?xml version="1.0" encoding="UTF-8" standalone="yes"?>
<Relationships xmlns="http://schemas.openxmlformats.org/package/2006/relationships"><Relationship Id="rId2" Type="http://schemas.microsoft.com/office/2011/relationships/chartColorStyle" Target="colors89.xml"/><Relationship Id="rId1" Type="http://schemas.microsoft.com/office/2011/relationships/chartStyle" Target="style89.xml"/></Relationships>
</file>

<file path=xl/charts/_rels/chart114.xml.rels><?xml version="1.0" encoding="UTF-8" standalone="yes"?>
<Relationships xmlns="http://schemas.openxmlformats.org/package/2006/relationships"><Relationship Id="rId2" Type="http://schemas.microsoft.com/office/2011/relationships/chartColorStyle" Target="colors90.xml"/><Relationship Id="rId1" Type="http://schemas.microsoft.com/office/2011/relationships/chartStyle" Target="style90.xml"/></Relationships>
</file>

<file path=xl/charts/_rels/chart115.xml.rels><?xml version="1.0" encoding="UTF-8" standalone="yes"?>
<Relationships xmlns="http://schemas.openxmlformats.org/package/2006/relationships"><Relationship Id="rId2" Type="http://schemas.microsoft.com/office/2011/relationships/chartColorStyle" Target="colors91.xml"/><Relationship Id="rId1" Type="http://schemas.microsoft.com/office/2011/relationships/chartStyle" Target="style91.xml"/></Relationships>
</file>

<file path=xl/charts/_rels/chart116.xml.rels><?xml version="1.0" encoding="UTF-8" standalone="yes"?>
<Relationships xmlns="http://schemas.openxmlformats.org/package/2006/relationships"><Relationship Id="rId2" Type="http://schemas.microsoft.com/office/2011/relationships/chartColorStyle" Target="colors92.xml"/><Relationship Id="rId1" Type="http://schemas.microsoft.com/office/2011/relationships/chartStyle" Target="style92.xml"/></Relationships>
</file>

<file path=xl/charts/_rels/chart117.xml.rels><?xml version="1.0" encoding="UTF-8" standalone="yes"?>
<Relationships xmlns="http://schemas.openxmlformats.org/package/2006/relationships"><Relationship Id="rId3" Type="http://schemas.openxmlformats.org/officeDocument/2006/relationships/chartUserShapes" Target="../drawings/drawing287.xml"/><Relationship Id="rId2" Type="http://schemas.microsoft.com/office/2011/relationships/chartColorStyle" Target="colors93.xml"/><Relationship Id="rId1" Type="http://schemas.microsoft.com/office/2011/relationships/chartStyle" Target="style93.xml"/></Relationships>
</file>

<file path=xl/charts/_rels/chart12.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0.xml.rels><?xml version="1.0" encoding="UTF-8" standalone="yes"?>
<Relationships xmlns="http://schemas.openxmlformats.org/package/2006/relationships"><Relationship Id="rId2" Type="http://schemas.microsoft.com/office/2011/relationships/chartColorStyle" Target="colors94.xml"/><Relationship Id="rId1" Type="http://schemas.microsoft.com/office/2011/relationships/chartStyle" Target="style94.xml"/></Relationships>
</file>

<file path=xl/charts/_rels/chart121.xml.rels><?xml version="1.0" encoding="UTF-8" standalone="yes"?>
<Relationships xmlns="http://schemas.openxmlformats.org/package/2006/relationships"><Relationship Id="rId2" Type="http://schemas.microsoft.com/office/2011/relationships/chartColorStyle" Target="colors95.xml"/><Relationship Id="rId1" Type="http://schemas.microsoft.com/office/2011/relationships/chartStyle" Target="style95.xml"/></Relationships>
</file>

<file path=xl/charts/_rels/chart122.xml.rels><?xml version="1.0" encoding="UTF-8" standalone="yes"?>
<Relationships xmlns="http://schemas.openxmlformats.org/package/2006/relationships"><Relationship Id="rId1" Type="http://schemas.openxmlformats.org/officeDocument/2006/relationships/chartUserShapes" Target="../drawings/drawing298.xml"/></Relationships>
</file>

<file path=xl/charts/_rels/chart123.xml.rels><?xml version="1.0" encoding="UTF-8" standalone="yes"?>
<Relationships xmlns="http://schemas.openxmlformats.org/package/2006/relationships"><Relationship Id="rId1" Type="http://schemas.openxmlformats.org/officeDocument/2006/relationships/chartUserShapes" Target="../drawings/drawing299.xml"/></Relationships>
</file>

<file path=xl/charts/_rels/chart124.xml.rels><?xml version="1.0" encoding="UTF-8" standalone="yes"?>
<Relationships xmlns="http://schemas.openxmlformats.org/package/2006/relationships"><Relationship Id="rId2" Type="http://schemas.microsoft.com/office/2011/relationships/chartColorStyle" Target="colors96.xml"/><Relationship Id="rId1" Type="http://schemas.microsoft.com/office/2011/relationships/chartStyle" Target="style96.xml"/></Relationships>
</file>

<file path=xl/charts/_rels/chart125.xml.rels><?xml version="1.0" encoding="UTF-8" standalone="yes"?>
<Relationships xmlns="http://schemas.openxmlformats.org/package/2006/relationships"><Relationship Id="rId2" Type="http://schemas.microsoft.com/office/2011/relationships/chartColorStyle" Target="colors97.xml"/><Relationship Id="rId1" Type="http://schemas.microsoft.com/office/2011/relationships/chartStyle" Target="style97.xml"/></Relationships>
</file>

<file path=xl/charts/_rels/chart126.xml.rels><?xml version="1.0" encoding="UTF-8" standalone="yes"?>
<Relationships xmlns="http://schemas.openxmlformats.org/package/2006/relationships"><Relationship Id="rId2" Type="http://schemas.microsoft.com/office/2011/relationships/chartColorStyle" Target="colors98.xml"/><Relationship Id="rId1" Type="http://schemas.microsoft.com/office/2011/relationships/chartStyle" Target="style98.xml"/></Relationships>
</file>

<file path=xl/charts/_rels/chart127.xml.rels><?xml version="1.0" encoding="UTF-8" standalone="yes"?>
<Relationships xmlns="http://schemas.openxmlformats.org/package/2006/relationships"><Relationship Id="rId2" Type="http://schemas.microsoft.com/office/2011/relationships/chartColorStyle" Target="colors99.xml"/><Relationship Id="rId1" Type="http://schemas.microsoft.com/office/2011/relationships/chartStyle" Target="style99.xml"/></Relationships>
</file>

<file path=xl/charts/_rels/chart128.xml.rels><?xml version="1.0" encoding="UTF-8" standalone="yes"?>
<Relationships xmlns="http://schemas.openxmlformats.org/package/2006/relationships"><Relationship Id="rId2" Type="http://schemas.microsoft.com/office/2011/relationships/chartColorStyle" Target="colors100.xml"/><Relationship Id="rId1" Type="http://schemas.microsoft.com/office/2011/relationships/chartStyle" Target="style100.xml"/></Relationships>
</file>

<file path=xl/charts/_rels/chart129.xml.rels><?xml version="1.0" encoding="UTF-8" standalone="yes"?>
<Relationships xmlns="http://schemas.openxmlformats.org/package/2006/relationships"><Relationship Id="rId2" Type="http://schemas.microsoft.com/office/2011/relationships/chartColorStyle" Target="colors101.xml"/><Relationship Id="rId1" Type="http://schemas.microsoft.com/office/2011/relationships/chartStyle" Target="style101.xml"/></Relationships>
</file>

<file path=xl/charts/_rels/chart13.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0.xml.rels><?xml version="1.0" encoding="UTF-8" standalone="yes"?>
<Relationships xmlns="http://schemas.openxmlformats.org/package/2006/relationships"><Relationship Id="rId3" Type="http://schemas.openxmlformats.org/officeDocument/2006/relationships/chartUserShapes" Target="../drawings/drawing314.xml"/><Relationship Id="rId2" Type="http://schemas.microsoft.com/office/2011/relationships/chartColorStyle" Target="colors102.xml"/><Relationship Id="rId1" Type="http://schemas.microsoft.com/office/2011/relationships/chartStyle" Target="style102.xml"/></Relationships>
</file>

<file path=xl/charts/_rels/chart131.xml.rels><?xml version="1.0" encoding="UTF-8" standalone="yes"?>
<Relationships xmlns="http://schemas.openxmlformats.org/package/2006/relationships"><Relationship Id="rId3" Type="http://schemas.openxmlformats.org/officeDocument/2006/relationships/chartUserShapes" Target="../drawings/drawing315.xml"/><Relationship Id="rId2" Type="http://schemas.microsoft.com/office/2011/relationships/chartColorStyle" Target="colors103.xml"/><Relationship Id="rId1" Type="http://schemas.microsoft.com/office/2011/relationships/chartStyle" Target="style103.xml"/></Relationships>
</file>

<file path=xl/charts/_rels/chart132.xml.rels><?xml version="1.0" encoding="UTF-8" standalone="yes"?>
<Relationships xmlns="http://schemas.openxmlformats.org/package/2006/relationships"><Relationship Id="rId2" Type="http://schemas.microsoft.com/office/2011/relationships/chartColorStyle" Target="colors104.xml"/><Relationship Id="rId1" Type="http://schemas.microsoft.com/office/2011/relationships/chartStyle" Target="style104.xml"/></Relationships>
</file>

<file path=xl/charts/_rels/chart133.xml.rels><?xml version="1.0" encoding="UTF-8" standalone="yes"?>
<Relationships xmlns="http://schemas.openxmlformats.org/package/2006/relationships"><Relationship Id="rId2" Type="http://schemas.microsoft.com/office/2011/relationships/chartColorStyle" Target="colors105.xml"/><Relationship Id="rId1" Type="http://schemas.microsoft.com/office/2011/relationships/chartStyle" Target="style105.xml"/></Relationships>
</file>

<file path=xl/charts/_rels/chart134.xml.rels><?xml version="1.0" encoding="UTF-8" standalone="yes"?>
<Relationships xmlns="http://schemas.openxmlformats.org/package/2006/relationships"><Relationship Id="rId2" Type="http://schemas.microsoft.com/office/2011/relationships/chartColorStyle" Target="colors106.xml"/><Relationship Id="rId1" Type="http://schemas.microsoft.com/office/2011/relationships/chartStyle" Target="style106.xml"/></Relationships>
</file>

<file path=xl/charts/_rels/chart136.xml.rels><?xml version="1.0" encoding="UTF-8" standalone="yes"?>
<Relationships xmlns="http://schemas.openxmlformats.org/package/2006/relationships"><Relationship Id="rId2" Type="http://schemas.microsoft.com/office/2011/relationships/chartColorStyle" Target="colors107.xml"/><Relationship Id="rId1" Type="http://schemas.microsoft.com/office/2011/relationships/chartStyle" Target="style107.xml"/></Relationships>
</file>

<file path=xl/charts/_rels/chart14.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5.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7.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8.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9.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1.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3.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4.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5.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6.xml.rels><?xml version="1.0" encoding="UTF-8" standalone="yes"?>
<Relationships xmlns="http://schemas.openxmlformats.org/package/2006/relationships"><Relationship Id="rId3" Type="http://schemas.openxmlformats.org/officeDocument/2006/relationships/chartUserShapes" Target="../drawings/drawing64.xml"/><Relationship Id="rId2" Type="http://schemas.microsoft.com/office/2011/relationships/chartColorStyle" Target="colors23.xml"/><Relationship Id="rId1" Type="http://schemas.microsoft.com/office/2011/relationships/chartStyle" Target="style23.xml"/></Relationships>
</file>

<file path=xl/charts/_rels/chart28.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9.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31.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27.xml"/><Relationship Id="rId1" Type="http://schemas.microsoft.com/office/2011/relationships/chartStyle" Target="style27.xml"/></Relationships>
</file>

<file path=xl/charts/_rels/chart32.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33.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4.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5.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6.xml.rels><?xml version="1.0" encoding="UTF-8" standalone="yes"?>
<Relationships xmlns="http://schemas.openxmlformats.org/package/2006/relationships"><Relationship Id="rId3" Type="http://schemas.openxmlformats.org/officeDocument/2006/relationships/chartUserShapes" Target="../drawings/drawing87.xml"/><Relationship Id="rId2" Type="http://schemas.microsoft.com/office/2011/relationships/chartColorStyle" Target="colors32.xml"/><Relationship Id="rId1" Type="http://schemas.microsoft.com/office/2011/relationships/chartStyle" Target="style32.xml"/></Relationships>
</file>

<file path=xl/charts/_rels/chart37.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8.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41.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42.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43.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44.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5.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6.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7.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8.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9.xml.rels><?xml version="1.0" encoding="UTF-8" standalone="yes"?>
<Relationships xmlns="http://schemas.openxmlformats.org/package/2006/relationships"><Relationship Id="rId3" Type="http://schemas.openxmlformats.org/officeDocument/2006/relationships/chartUserShapes" Target="../drawings/drawing115.xml"/><Relationship Id="rId2" Type="http://schemas.microsoft.com/office/2011/relationships/chartColorStyle" Target="colors44.xml"/><Relationship Id="rId1" Type="http://schemas.microsoft.com/office/2011/relationships/chartStyle" Target="style44.xml"/></Relationships>
</file>

<file path=xl/charts/_rels/chart5.xml.rels><?xml version="1.0" encoding="UTF-8" standalone="yes"?>
<Relationships xmlns="http://schemas.openxmlformats.org/package/2006/relationships"><Relationship Id="rId3" Type="http://schemas.openxmlformats.org/officeDocument/2006/relationships/chartUserShapes" Target="../drawings/drawing13.xml"/><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51.xml.rels><?xml version="1.0" encoding="UTF-8" standalone="yes"?>
<Relationships xmlns="http://schemas.openxmlformats.org/package/2006/relationships"><Relationship Id="rId3" Type="http://schemas.openxmlformats.org/officeDocument/2006/relationships/chartUserShapes" Target="../drawings/drawing122.xml"/><Relationship Id="rId2" Type="http://schemas.microsoft.com/office/2011/relationships/chartColorStyle" Target="colors46.xml"/><Relationship Id="rId1" Type="http://schemas.microsoft.com/office/2011/relationships/chartStyle" Target="style46.xml"/></Relationships>
</file>

<file path=xl/charts/_rels/chart52.xml.rels><?xml version="1.0" encoding="UTF-8" standalone="yes"?>
<Relationships xmlns="http://schemas.openxmlformats.org/package/2006/relationships"><Relationship Id="rId3" Type="http://schemas.openxmlformats.org/officeDocument/2006/relationships/chartUserShapes" Target="../drawings/drawing127.xml"/><Relationship Id="rId2" Type="http://schemas.microsoft.com/office/2011/relationships/chartColorStyle" Target="colors47.xml"/><Relationship Id="rId1" Type="http://schemas.microsoft.com/office/2011/relationships/chartStyle" Target="style47.xml"/></Relationships>
</file>

<file path=xl/charts/_rels/chart53.xml.rels><?xml version="1.0" encoding="UTF-8" standalone="yes"?>
<Relationships xmlns="http://schemas.openxmlformats.org/package/2006/relationships"><Relationship Id="rId3" Type="http://schemas.openxmlformats.org/officeDocument/2006/relationships/chartUserShapes" Target="../drawings/drawing128.xml"/><Relationship Id="rId2" Type="http://schemas.microsoft.com/office/2011/relationships/chartColorStyle" Target="colors48.xml"/><Relationship Id="rId1" Type="http://schemas.microsoft.com/office/2011/relationships/chartStyle" Target="style48.xml"/></Relationships>
</file>

<file path=xl/charts/_rels/chart54.xml.rels><?xml version="1.0" encoding="UTF-8" standalone="yes"?>
<Relationships xmlns="http://schemas.openxmlformats.org/package/2006/relationships"><Relationship Id="rId3" Type="http://schemas.openxmlformats.org/officeDocument/2006/relationships/chartUserShapes" Target="../drawings/drawing131.xml"/><Relationship Id="rId2" Type="http://schemas.microsoft.com/office/2011/relationships/chartColorStyle" Target="colors49.xml"/><Relationship Id="rId1" Type="http://schemas.microsoft.com/office/2011/relationships/chartStyle" Target="style49.xml"/></Relationships>
</file>

<file path=xl/charts/_rels/chart57.xml.rels><?xml version="1.0" encoding="UTF-8" standalone="yes"?>
<Relationships xmlns="http://schemas.openxmlformats.org/package/2006/relationships"><Relationship Id="rId1" Type="http://schemas.openxmlformats.org/officeDocument/2006/relationships/chartUserShapes" Target="../drawings/drawing138.xml"/></Relationships>
</file>

<file path=xl/charts/_rels/chart58.xml.rels><?xml version="1.0" encoding="UTF-8" standalone="yes"?>
<Relationships xmlns="http://schemas.openxmlformats.org/package/2006/relationships"><Relationship Id="rId1" Type="http://schemas.openxmlformats.org/officeDocument/2006/relationships/chartUserShapes" Target="../drawings/drawing139.xml"/></Relationships>
</file>

<file path=xl/charts/_rels/chart59.xml.rels><?xml version="1.0" encoding="UTF-8" standalone="yes"?>
<Relationships xmlns="http://schemas.openxmlformats.org/package/2006/relationships"><Relationship Id="rId1" Type="http://schemas.openxmlformats.org/officeDocument/2006/relationships/chartUserShapes" Target="../drawings/drawing140.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60.xml.rels><?xml version="1.0" encoding="UTF-8" standalone="yes"?>
<Relationships xmlns="http://schemas.openxmlformats.org/package/2006/relationships"><Relationship Id="rId1" Type="http://schemas.openxmlformats.org/officeDocument/2006/relationships/chartUserShapes" Target="../drawings/drawing143.xml"/></Relationships>
</file>

<file path=xl/charts/_rels/chart61.xml.rels><?xml version="1.0" encoding="UTF-8" standalone="yes"?>
<Relationships xmlns="http://schemas.openxmlformats.org/package/2006/relationships"><Relationship Id="rId3" Type="http://schemas.openxmlformats.org/officeDocument/2006/relationships/chartUserShapes" Target="../drawings/drawing148.xml"/><Relationship Id="rId2" Type="http://schemas.microsoft.com/office/2011/relationships/chartColorStyle" Target="colors50.xml"/><Relationship Id="rId1" Type="http://schemas.microsoft.com/office/2011/relationships/chartStyle" Target="style50.xml"/></Relationships>
</file>

<file path=xl/charts/_rels/chart63.xml.rels><?xml version="1.0" encoding="UTF-8" standalone="yes"?>
<Relationships xmlns="http://schemas.openxmlformats.org/package/2006/relationships"><Relationship Id="rId1" Type="http://schemas.openxmlformats.org/officeDocument/2006/relationships/chartUserShapes" Target="../drawings/drawing153.xml"/></Relationships>
</file>

<file path=xl/charts/_rels/chart64.xml.rels><?xml version="1.0" encoding="UTF-8" standalone="yes"?>
<Relationships xmlns="http://schemas.openxmlformats.org/package/2006/relationships"><Relationship Id="rId1" Type="http://schemas.openxmlformats.org/officeDocument/2006/relationships/chartUserShapes" Target="../drawings/drawing156.xml"/></Relationships>
</file>

<file path=xl/charts/_rels/chart65.xml.rels><?xml version="1.0" encoding="UTF-8" standalone="yes"?>
<Relationships xmlns="http://schemas.openxmlformats.org/package/2006/relationships"><Relationship Id="rId3" Type="http://schemas.openxmlformats.org/officeDocument/2006/relationships/chartUserShapes" Target="../drawings/drawing159.xml"/><Relationship Id="rId2" Type="http://schemas.microsoft.com/office/2011/relationships/chartColorStyle" Target="colors51.xml"/><Relationship Id="rId1" Type="http://schemas.microsoft.com/office/2011/relationships/chartStyle" Target="style51.xml"/></Relationships>
</file>

<file path=xl/charts/_rels/chart66.xml.rels><?xml version="1.0" encoding="UTF-8" standalone="yes"?>
<Relationships xmlns="http://schemas.openxmlformats.org/package/2006/relationships"><Relationship Id="rId3" Type="http://schemas.openxmlformats.org/officeDocument/2006/relationships/chartUserShapes" Target="../drawings/drawing162.xml"/><Relationship Id="rId2" Type="http://schemas.microsoft.com/office/2011/relationships/chartColorStyle" Target="colors52.xml"/><Relationship Id="rId1" Type="http://schemas.microsoft.com/office/2011/relationships/chartStyle" Target="style52.xml"/></Relationships>
</file>

<file path=xl/charts/_rels/chart67.xml.rels><?xml version="1.0" encoding="UTF-8" standalone="yes"?>
<Relationships xmlns="http://schemas.openxmlformats.org/package/2006/relationships"><Relationship Id="rId3" Type="http://schemas.openxmlformats.org/officeDocument/2006/relationships/chartUserShapes" Target="../drawings/drawing165.xml"/><Relationship Id="rId2" Type="http://schemas.microsoft.com/office/2011/relationships/chartColorStyle" Target="colors53.xml"/><Relationship Id="rId1" Type="http://schemas.microsoft.com/office/2011/relationships/chartStyle" Target="style53.xml"/></Relationships>
</file>

<file path=xl/charts/_rels/chart69.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70.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71.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72.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73.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74.xml.rels><?xml version="1.0" encoding="UTF-8" standalone="yes"?>
<Relationships xmlns="http://schemas.openxmlformats.org/package/2006/relationships"><Relationship Id="rId2" Type="http://schemas.microsoft.com/office/2011/relationships/chartColorStyle" Target="colors59.xml"/><Relationship Id="rId1" Type="http://schemas.microsoft.com/office/2011/relationships/chartStyle" Target="style59.xml"/></Relationships>
</file>

<file path=xl/charts/_rels/chart75.xml.rels><?xml version="1.0" encoding="UTF-8" standalone="yes"?>
<Relationships xmlns="http://schemas.openxmlformats.org/package/2006/relationships"><Relationship Id="rId2" Type="http://schemas.microsoft.com/office/2011/relationships/chartColorStyle" Target="colors60.xml"/><Relationship Id="rId1" Type="http://schemas.microsoft.com/office/2011/relationships/chartStyle" Target="style60.xml"/></Relationships>
</file>

<file path=xl/charts/_rels/chart76.xml.rels><?xml version="1.0" encoding="UTF-8" standalone="yes"?>
<Relationships xmlns="http://schemas.openxmlformats.org/package/2006/relationships"><Relationship Id="rId2" Type="http://schemas.microsoft.com/office/2011/relationships/chartColorStyle" Target="colors61.xml"/><Relationship Id="rId1" Type="http://schemas.microsoft.com/office/2011/relationships/chartStyle" Target="style61.xml"/></Relationships>
</file>

<file path=xl/charts/_rels/chart77.xml.rels><?xml version="1.0" encoding="UTF-8" standalone="yes"?>
<Relationships xmlns="http://schemas.openxmlformats.org/package/2006/relationships"><Relationship Id="rId2" Type="http://schemas.microsoft.com/office/2011/relationships/chartColorStyle" Target="colors62.xml"/><Relationship Id="rId1" Type="http://schemas.microsoft.com/office/2011/relationships/chartStyle" Target="style62.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80.xml.rels><?xml version="1.0" encoding="UTF-8" standalone="yes"?>
<Relationships xmlns="http://schemas.openxmlformats.org/package/2006/relationships"><Relationship Id="rId2" Type="http://schemas.microsoft.com/office/2011/relationships/chartColorStyle" Target="colors63.xml"/><Relationship Id="rId1" Type="http://schemas.microsoft.com/office/2011/relationships/chartStyle" Target="style63.xml"/></Relationships>
</file>

<file path=xl/charts/_rels/chart81.xml.rels><?xml version="1.0" encoding="UTF-8" standalone="yes"?>
<Relationships xmlns="http://schemas.openxmlformats.org/package/2006/relationships"><Relationship Id="rId2" Type="http://schemas.microsoft.com/office/2011/relationships/chartColorStyle" Target="colors64.xml"/><Relationship Id="rId1" Type="http://schemas.microsoft.com/office/2011/relationships/chartStyle" Target="style64.xml"/></Relationships>
</file>

<file path=xl/charts/_rels/chart83.xml.rels><?xml version="1.0" encoding="UTF-8" standalone="yes"?>
<Relationships xmlns="http://schemas.openxmlformats.org/package/2006/relationships"><Relationship Id="rId3" Type="http://schemas.openxmlformats.org/officeDocument/2006/relationships/chartUserShapes" Target="../drawings/drawing194.xml"/><Relationship Id="rId2" Type="http://schemas.microsoft.com/office/2011/relationships/chartColorStyle" Target="colors65.xml"/><Relationship Id="rId1" Type="http://schemas.microsoft.com/office/2011/relationships/chartStyle" Target="style65.xml"/></Relationships>
</file>

<file path=xl/charts/_rels/chart84.xml.rels><?xml version="1.0" encoding="UTF-8" standalone="yes"?>
<Relationships xmlns="http://schemas.openxmlformats.org/package/2006/relationships"><Relationship Id="rId2" Type="http://schemas.microsoft.com/office/2011/relationships/chartColorStyle" Target="colors66.xml"/><Relationship Id="rId1" Type="http://schemas.microsoft.com/office/2011/relationships/chartStyle" Target="style66.xml"/></Relationships>
</file>

<file path=xl/charts/_rels/chart85.xml.rels><?xml version="1.0" encoding="UTF-8" standalone="yes"?>
<Relationships xmlns="http://schemas.openxmlformats.org/package/2006/relationships"><Relationship Id="rId2" Type="http://schemas.microsoft.com/office/2011/relationships/chartColorStyle" Target="colors67.xml"/><Relationship Id="rId1" Type="http://schemas.microsoft.com/office/2011/relationships/chartStyle" Target="style67.xml"/></Relationships>
</file>

<file path=xl/charts/_rels/chart88.xml.rels><?xml version="1.0" encoding="UTF-8" standalone="yes"?>
<Relationships xmlns="http://schemas.openxmlformats.org/package/2006/relationships"><Relationship Id="rId2" Type="http://schemas.microsoft.com/office/2011/relationships/chartColorStyle" Target="colors68.xml"/><Relationship Id="rId1" Type="http://schemas.microsoft.com/office/2011/relationships/chartStyle" Target="style68.xml"/></Relationships>
</file>

<file path=xl/charts/_rels/chart89.xml.rels><?xml version="1.0" encoding="UTF-8" standalone="yes"?>
<Relationships xmlns="http://schemas.openxmlformats.org/package/2006/relationships"><Relationship Id="rId3" Type="http://schemas.openxmlformats.org/officeDocument/2006/relationships/chartUserShapes" Target="../drawings/drawing209.xml"/><Relationship Id="rId2" Type="http://schemas.microsoft.com/office/2011/relationships/chartColorStyle" Target="colors69.xml"/><Relationship Id="rId1" Type="http://schemas.microsoft.com/office/2011/relationships/chartStyle" Target="style69.xml"/></Relationships>
</file>

<file path=xl/charts/_rels/chart90.xml.rels><?xml version="1.0" encoding="UTF-8" standalone="yes"?>
<Relationships xmlns="http://schemas.openxmlformats.org/package/2006/relationships"><Relationship Id="rId3" Type="http://schemas.openxmlformats.org/officeDocument/2006/relationships/chartUserShapes" Target="../drawings/drawing212.xml"/><Relationship Id="rId2" Type="http://schemas.microsoft.com/office/2011/relationships/chartColorStyle" Target="colors70.xml"/><Relationship Id="rId1" Type="http://schemas.microsoft.com/office/2011/relationships/chartStyle" Target="style70.xml"/></Relationships>
</file>

<file path=xl/charts/_rels/chart91.xml.rels><?xml version="1.0" encoding="UTF-8" standalone="yes"?>
<Relationships xmlns="http://schemas.openxmlformats.org/package/2006/relationships"><Relationship Id="rId2" Type="http://schemas.microsoft.com/office/2011/relationships/chartColorStyle" Target="colors71.xml"/><Relationship Id="rId1" Type="http://schemas.microsoft.com/office/2011/relationships/chartStyle" Target="style71.xml"/></Relationships>
</file>

<file path=xl/charts/_rels/chart92.xml.rels><?xml version="1.0" encoding="UTF-8" standalone="yes"?>
<Relationships xmlns="http://schemas.openxmlformats.org/package/2006/relationships"><Relationship Id="rId2" Type="http://schemas.microsoft.com/office/2011/relationships/chartColorStyle" Target="colors72.xml"/><Relationship Id="rId1" Type="http://schemas.microsoft.com/office/2011/relationships/chartStyle" Target="style72.xml"/></Relationships>
</file>

<file path=xl/charts/_rels/chart93.xml.rels><?xml version="1.0" encoding="UTF-8" standalone="yes"?>
<Relationships xmlns="http://schemas.openxmlformats.org/package/2006/relationships"><Relationship Id="rId2" Type="http://schemas.microsoft.com/office/2011/relationships/chartColorStyle" Target="colors73.xml"/><Relationship Id="rId1" Type="http://schemas.microsoft.com/office/2011/relationships/chartStyle" Target="style73.xml"/></Relationships>
</file>

<file path=xl/charts/_rels/chart94.xml.rels><?xml version="1.0" encoding="UTF-8" standalone="yes"?>
<Relationships xmlns="http://schemas.openxmlformats.org/package/2006/relationships"><Relationship Id="rId2" Type="http://schemas.microsoft.com/office/2011/relationships/chartColorStyle" Target="colors74.xml"/><Relationship Id="rId1" Type="http://schemas.microsoft.com/office/2011/relationships/chartStyle" Target="style74.xml"/></Relationships>
</file>

<file path=xl/charts/_rels/chart95.xml.rels><?xml version="1.0" encoding="UTF-8" standalone="yes"?>
<Relationships xmlns="http://schemas.openxmlformats.org/package/2006/relationships"><Relationship Id="rId3" Type="http://schemas.openxmlformats.org/officeDocument/2006/relationships/chartUserShapes" Target="../drawings/drawing225.xml"/><Relationship Id="rId2" Type="http://schemas.microsoft.com/office/2011/relationships/chartColorStyle" Target="colors75.xml"/><Relationship Id="rId1" Type="http://schemas.microsoft.com/office/2011/relationships/chartStyle" Target="style75.xml"/></Relationships>
</file>

<file path=xl/charts/_rels/chart96.xml.rels><?xml version="1.0" encoding="UTF-8" standalone="yes"?>
<Relationships xmlns="http://schemas.openxmlformats.org/package/2006/relationships"><Relationship Id="rId3" Type="http://schemas.openxmlformats.org/officeDocument/2006/relationships/chartUserShapes" Target="../drawings/drawing228.xml"/><Relationship Id="rId2" Type="http://schemas.microsoft.com/office/2011/relationships/chartColorStyle" Target="colors76.xml"/><Relationship Id="rId1" Type="http://schemas.microsoft.com/office/2011/relationships/chartStyle" Target="style76.xml"/></Relationships>
</file>

<file path=xl/charts/_rels/chart97.xml.rels><?xml version="1.0" encoding="UTF-8" standalone="yes"?>
<Relationships xmlns="http://schemas.openxmlformats.org/package/2006/relationships"><Relationship Id="rId2" Type="http://schemas.microsoft.com/office/2011/relationships/chartColorStyle" Target="colors77.xml"/><Relationship Id="rId1" Type="http://schemas.microsoft.com/office/2011/relationships/chartStyle" Target="style77.xml"/></Relationships>
</file>

<file path=xl/charts/_rels/chart99.xml.rels><?xml version="1.0" encoding="UTF-8" standalone="yes"?>
<Relationships xmlns="http://schemas.openxmlformats.org/package/2006/relationships"><Relationship Id="rId3" Type="http://schemas.openxmlformats.org/officeDocument/2006/relationships/chartUserShapes" Target="../drawings/drawing235.xml"/><Relationship Id="rId2" Type="http://schemas.microsoft.com/office/2011/relationships/chartColorStyle" Target="colors78.xml"/><Relationship Id="rId1" Type="http://schemas.microsoft.com/office/2011/relationships/chartStyle" Target="style7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137965494898913"/>
          <c:y val="0.14814814814814814"/>
          <c:w val="0.84969663167104115"/>
          <c:h val="0.54963692038495182"/>
        </c:manualLayout>
      </c:layout>
      <c:lineChart>
        <c:grouping val="standard"/>
        <c:varyColors val="0"/>
        <c:ser>
          <c:idx val="2"/>
          <c:order val="0"/>
          <c:tx>
            <c:strRef>
              <c:f>'1.1.1'!$D$11:$D$12</c:f>
              <c:strCache>
                <c:ptCount val="2"/>
                <c:pt idx="0">
                  <c:v>Total</c:v>
                </c:pt>
              </c:strCache>
            </c:strRef>
          </c:tx>
          <c:spPr>
            <a:ln w="28575" cap="rnd">
              <a:solidFill>
                <a:schemeClr val="accent3"/>
              </a:solidFill>
              <a:round/>
            </a:ln>
            <a:effectLst/>
          </c:spPr>
          <c:marker>
            <c:symbol val="diamond"/>
            <c:size val="5"/>
            <c:spPr>
              <a:solidFill>
                <a:schemeClr val="accent3"/>
              </a:solidFill>
              <a:ln w="9525">
                <a:solidFill>
                  <a:schemeClr val="accent3"/>
                </a:solidFill>
              </a:ln>
              <a:effectLst/>
            </c:spPr>
          </c:marker>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'1.1.1'!$C$13:$C$25</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'1.1.1'!$D$13:$D$25</c:f>
              <c:numCache>
                <c:formatCode>0.0</c:formatCode>
                <c:ptCount val="13"/>
                <c:pt idx="0">
                  <c:v>4.3342840095755353</c:v>
                </c:pt>
                <c:pt idx="1">
                  <c:v>4.5371163632330509</c:v>
                </c:pt>
                <c:pt idx="2">
                  <c:v>4.3138746926216704</c:v>
                </c:pt>
                <c:pt idx="3">
                  <c:v>4.2832941618757561</c:v>
                </c:pt>
                <c:pt idx="4">
                  <c:v>4.2197846321784986</c:v>
                </c:pt>
                <c:pt idx="5">
                  <c:v>4.3413219893795549</c:v>
                </c:pt>
                <c:pt idx="6">
                  <c:v>4.1175572221760977</c:v>
                </c:pt>
                <c:pt idx="7">
                  <c:v>3.6214043973515944</c:v>
                </c:pt>
                <c:pt idx="8">
                  <c:v>4.14769231015842</c:v>
                </c:pt>
                <c:pt idx="9">
                  <c:v>3.5908353926225143</c:v>
                </c:pt>
                <c:pt idx="10">
                  <c:v>4.715202830438181</c:v>
                </c:pt>
                <c:pt idx="11">
                  <c:v>4.4005639122176383</c:v>
                </c:pt>
                <c:pt idx="12">
                  <c:v>3.498890231851095</c:v>
                </c:pt>
              </c:numCache>
            </c:numRef>
          </c:val>
          <c:smooth val="0"/>
          <c:extLst>
            <c:ext xmlns:c16="http://schemas.microsoft.com/office/drawing/2014/chart" uri="{C3380CC4-5D6E-409C-BE32-E72D297353CC}">
              <c16:uniqueId val="{00000000-69A4-4BAE-A68E-51D55D6A89DC}"/>
            </c:ext>
          </c:extLst>
        </c:ser>
        <c:ser>
          <c:idx val="3"/>
          <c:order val="1"/>
          <c:tx>
            <c:strRef>
              <c:f>'1.1.1'!$I$12</c:f>
              <c:strCache>
                <c:ptCount val="1"/>
                <c:pt idx="0">
                  <c:v>Urbana</c:v>
                </c:pt>
              </c:strCache>
            </c:strRef>
          </c:tx>
          <c:spPr>
            <a:ln w="28575" cap="rnd">
              <a:solidFill>
                <a:srgbClr val="E5243B"/>
              </a:solidFill>
              <a:prstDash val="sysDash"/>
              <a:round/>
            </a:ln>
            <a:effectLst/>
          </c:spPr>
          <c:marker>
            <c:symbol val="square"/>
            <c:size val="5"/>
            <c:spPr>
              <a:solidFill>
                <a:srgbClr val="E5243B">
                  <a:alpha val="96000"/>
                </a:srgbClr>
              </a:solidFill>
              <a:ln w="9525">
                <a:solidFill>
                  <a:srgbClr val="FF0000"/>
                </a:solidFill>
              </a:ln>
              <a:effectLst/>
            </c:spPr>
          </c:marker>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'1.1.1'!$C$13:$C$25</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'1.1.1'!$I$13:$I$25</c:f>
              <c:numCache>
                <c:formatCode>0.0</c:formatCode>
                <c:ptCount val="13"/>
                <c:pt idx="0">
                  <c:v>2.4953338101732045</c:v>
                </c:pt>
                <c:pt idx="1">
                  <c:v>3.1233718526486132</c:v>
                </c:pt>
                <c:pt idx="2">
                  <c:v>3.0842381926924625</c:v>
                </c:pt>
                <c:pt idx="3">
                  <c:v>3.0182543178718917</c:v>
                </c:pt>
                <c:pt idx="4">
                  <c:v>2.723286393307268</c:v>
                </c:pt>
                <c:pt idx="5">
                  <c:v>2.9588975720336452</c:v>
                </c:pt>
                <c:pt idx="6">
                  <c:v>2.7250797844936487</c:v>
                </c:pt>
                <c:pt idx="7">
                  <c:v>2.6762642320169912</c:v>
                </c:pt>
                <c:pt idx="8">
                  <c:v>3.2097529137683725</c:v>
                </c:pt>
                <c:pt idx="9">
                  <c:v>2.9718954696428956</c:v>
                </c:pt>
                <c:pt idx="10">
                  <c:v>4.1336087685247191</c:v>
                </c:pt>
                <c:pt idx="11">
                  <c:v>3.3395006854596865</c:v>
                </c:pt>
                <c:pt idx="12">
                  <c:v>2.6066455634952428</c:v>
                </c:pt>
              </c:numCache>
            </c:numRef>
          </c:val>
          <c:smooth val="0"/>
          <c:extLst>
            <c:ext xmlns:c16="http://schemas.microsoft.com/office/drawing/2014/chart" uri="{C3380CC4-5D6E-409C-BE32-E72D297353CC}">
              <c16:uniqueId val="{00000008-69A4-4BAE-A68E-51D55D6A89DC}"/>
            </c:ext>
          </c:extLst>
        </c:ser>
        <c:ser>
          <c:idx val="0"/>
          <c:order val="2"/>
          <c:tx>
            <c:strRef>
              <c:f>'1.1.1'!$J$12</c:f>
              <c:strCache>
                <c:ptCount val="1"/>
                <c:pt idx="0">
                  <c:v>Rural</c:v>
                </c:pt>
              </c:strCache>
            </c:strRef>
          </c:tx>
          <c:spPr>
            <a:ln w="28575" cap="rnd">
              <a:solidFill>
                <a:srgbClr val="E5243B"/>
              </a:solidFill>
              <a:round/>
            </a:ln>
            <a:effectLst/>
          </c:spPr>
          <c:marker>
            <c:symbol val="circle"/>
            <c:size val="5"/>
            <c:spPr>
              <a:solidFill>
                <a:srgbClr val="E5243B"/>
              </a:solidFill>
              <a:ln w="9525">
                <a:solidFill>
                  <a:srgbClr val="FF0000"/>
                </a:solidFill>
              </a:ln>
              <a:effectLst/>
            </c:spPr>
          </c:marker>
          <c:dLbls>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'1.1.1'!$C$13:$C$25</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'1.1.1'!$J$13:$J$25</c:f>
              <c:numCache>
                <c:formatCode>0.0</c:formatCode>
                <c:ptCount val="13"/>
                <c:pt idx="0">
                  <c:v>9.2467833696256019</c:v>
                </c:pt>
                <c:pt idx="1">
                  <c:v>8.3109283821328663</c:v>
                </c:pt>
                <c:pt idx="2">
                  <c:v>7.5935326114866069</c:v>
                </c:pt>
                <c:pt idx="3">
                  <c:v>7.6511664308392211</c:v>
                </c:pt>
                <c:pt idx="4">
                  <c:v>8.1982150869407544</c:v>
                </c:pt>
                <c:pt idx="5">
                  <c:v>8.0097830104647016</c:v>
                </c:pt>
                <c:pt idx="6">
                  <c:v>7.8102681579301976</c:v>
                </c:pt>
                <c:pt idx="7">
                  <c:v>6.1220177650442498</c:v>
                </c:pt>
                <c:pt idx="8">
                  <c:v>6.6220873779330338</c:v>
                </c:pt>
                <c:pt idx="9">
                  <c:v>5.2219640630983122</c:v>
                </c:pt>
                <c:pt idx="10">
                  <c:v>6.247827919987694</c:v>
                </c:pt>
                <c:pt idx="11">
                  <c:v>7.1912832759265424</c:v>
                </c:pt>
                <c:pt idx="12">
                  <c:v>5.8427388883278253</c:v>
                </c:pt>
              </c:numCache>
            </c:numRef>
          </c:val>
          <c:smooth val="0"/>
          <c:extLst>
            <c:ext xmlns:c16="http://schemas.microsoft.com/office/drawing/2014/chart" uri="{C3380CC4-5D6E-409C-BE32-E72D297353CC}">
              <c16:uniqueId val="{00000009-69A4-4BAE-A68E-51D55D6A89DC}"/>
            </c:ext>
          </c:extLst>
        </c:ser>
        <c:dLbls>
          <c:dLblPos val="t"/>
          <c:showLegendKey val="0"/>
          <c:showVal val="1"/>
          <c:showCatName val="0"/>
          <c:showSerName val="0"/>
          <c:showPercent val="0"/>
          <c:showBubbleSize val="0"/>
        </c:dLbls>
        <c:marker val="1"/>
        <c:smooth val="0"/>
        <c:axId val="217039360"/>
        <c:axId val="209625664"/>
      </c:lineChart>
      <c:catAx>
        <c:axId val="217039360"/>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Años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09625664"/>
        <c:crosses val="autoZero"/>
        <c:auto val="1"/>
        <c:lblAlgn val="ctr"/>
        <c:lblOffset val="100"/>
        <c:noMultiLvlLbl val="0"/>
      </c:catAx>
      <c:valAx>
        <c:axId val="209625664"/>
        <c:scaling>
          <c:orientation val="minMax"/>
        </c:scaling>
        <c:delete val="0"/>
        <c:axPos val="l"/>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Porcentaje</a:t>
                </a:r>
              </a:p>
            </c:rich>
          </c:tx>
          <c:layout>
            <c:manualLayout>
              <c:xMode val="edge"/>
              <c:yMode val="edge"/>
              <c:x val="8.3333333333333332E-3"/>
              <c:y val="3.3603091280256639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0" sourceLinked="0"/>
        <c:majorTickMark val="in"/>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17039360"/>
        <c:crosses val="autoZero"/>
        <c:crossBetween val="between"/>
        <c:majorUnit val="1"/>
      </c:valAx>
      <c:spPr>
        <a:noFill/>
        <a:ln>
          <a:noFill/>
        </a:ln>
        <a:effectLst/>
      </c:spPr>
    </c:plotArea>
    <c:legend>
      <c:legendPos val="b"/>
      <c:layout>
        <c:manualLayout>
          <c:xMode val="edge"/>
          <c:yMode val="edge"/>
          <c:x val="0.45975787401574791"/>
          <c:y val="0.90335593467483233"/>
          <c:w val="0.53048425196850391"/>
          <c:h val="7.812554680664918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legend>
    <c:plotVisOnly val="1"/>
    <c:dispBlanksAs val="gap"/>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84838145231846"/>
          <c:y val="0.125"/>
          <c:w val="0.83596062992125997"/>
          <c:h val="0.69720691163604553"/>
        </c:manualLayout>
      </c:layout>
      <c:lineChart>
        <c:grouping val="standard"/>
        <c:varyColors val="0"/>
        <c:ser>
          <c:idx val="0"/>
          <c:order val="0"/>
          <c:tx>
            <c:strRef>
              <c:f>'3.1.1'!$D$11</c:f>
              <c:strCache>
                <c:ptCount val="1"/>
                <c:pt idx="0">
                  <c:v>RMM</c:v>
                </c:pt>
              </c:strCache>
            </c:strRef>
          </c:tx>
          <c:spPr>
            <a:ln w="28575" cap="rnd">
              <a:solidFill>
                <a:srgbClr val="4C9F38"/>
              </a:solidFill>
              <a:round/>
            </a:ln>
            <a:effectLst/>
          </c:spPr>
          <c:marker>
            <c:symbol val="diamond"/>
            <c:size val="5"/>
            <c:spPr>
              <a:solidFill>
                <a:srgbClr val="4C9F38"/>
              </a:solidFill>
              <a:ln w="9525">
                <a:solidFill>
                  <a:srgbClr val="568636"/>
                </a:solidFill>
              </a:ln>
              <a:effectLst/>
            </c:spPr>
          </c:marker>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Open Sans Condensed Light" pitchFamily="2" charset="0"/>
                    <a:ea typeface="Open Sans Condensed Light" pitchFamily="2" charset="0"/>
                    <a:cs typeface="Open Sans Condensed Light"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'3.1.1'!$C$13:$C$25</c:f>
              <c:strCach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2022a/</c:v>
                </c:pt>
              </c:strCache>
            </c:strRef>
          </c:cat>
          <c:val>
            <c:numRef>
              <c:f>'3.1.1'!$D$13:$D$25</c:f>
              <c:numCache>
                <c:formatCode>0.0</c:formatCode>
                <c:ptCount val="13"/>
                <c:pt idx="0">
                  <c:v>22.559995488000901</c:v>
                </c:pt>
                <c:pt idx="1">
                  <c:v>24.503464517622074</c:v>
                </c:pt>
                <c:pt idx="2">
                  <c:v>30.003000300030006</c:v>
                </c:pt>
                <c:pt idx="3">
                  <c:v>19.844082211197733</c:v>
                </c:pt>
                <c:pt idx="4">
                  <c:v>29.250762609168024</c:v>
                </c:pt>
                <c:pt idx="5">
                  <c:v>27.847784012587198</c:v>
                </c:pt>
                <c:pt idx="6">
                  <c:v>28.569796011656479</c:v>
                </c:pt>
                <c:pt idx="7">
                  <c:v>23.252096321809013</c:v>
                </c:pt>
                <c:pt idx="8">
                  <c:v>16.070358953381351</c:v>
                </c:pt>
                <c:pt idx="9">
                  <c:v>20.225907832093849</c:v>
                </c:pt>
                <c:pt idx="10">
                  <c:v>34.390260678175942</c:v>
                </c:pt>
                <c:pt idx="11">
                  <c:v>40.524609490126728</c:v>
                </c:pt>
                <c:pt idx="12">
                  <c:v>14.971460653129972</c:v>
                </c:pt>
              </c:numCache>
            </c:numRef>
          </c:val>
          <c:smooth val="0"/>
          <c:extLst>
            <c:ext xmlns:c16="http://schemas.microsoft.com/office/drawing/2014/chart" uri="{C3380CC4-5D6E-409C-BE32-E72D297353CC}">
              <c16:uniqueId val="{00000000-85CD-4035-B202-189711C39651}"/>
            </c:ext>
          </c:extLst>
        </c:ser>
        <c:dLbls>
          <c:showLegendKey val="0"/>
          <c:showVal val="0"/>
          <c:showCatName val="0"/>
          <c:showSerName val="0"/>
          <c:showPercent val="0"/>
          <c:showBubbleSize val="0"/>
        </c:dLbls>
        <c:marker val="1"/>
        <c:smooth val="0"/>
        <c:axId val="223859200"/>
        <c:axId val="221645632"/>
      </c:lineChart>
      <c:catAx>
        <c:axId val="223859200"/>
        <c:scaling>
          <c:orientation val="minMax"/>
        </c:scaling>
        <c:delete val="0"/>
        <c:axPos val="b"/>
        <c:title>
          <c:tx>
            <c:rich>
              <a:bodyPr rot="0" spcFirstLastPara="1" vertOverflow="ellipsis" vert="horz" wrap="square" anchor="ctr" anchorCtr="1"/>
              <a:lstStyle/>
              <a:p>
                <a:pPr>
                  <a:defRPr sz="1000" b="0" i="0" u="none" strike="noStrike" kern="1200" baseline="0">
                    <a:solidFill>
                      <a:sysClr val="windowText" lastClr="000000"/>
                    </a:solidFill>
                    <a:latin typeface="Open Sans Condensed Light" pitchFamily="2" charset="0"/>
                    <a:ea typeface="Open Sans Condensed Light" pitchFamily="2" charset="0"/>
                    <a:cs typeface="Open Sans Condensed Light" pitchFamily="2" charset="0"/>
                  </a:defRPr>
                </a:pPr>
                <a:r>
                  <a:rPr lang="es-CR" b="0"/>
                  <a:t>Años</a:t>
                </a:r>
              </a:p>
            </c:rich>
          </c:tx>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Open Sans Condensed Light" pitchFamily="2" charset="0"/>
                  <a:ea typeface="Open Sans Condensed Light" pitchFamily="2" charset="0"/>
                  <a:cs typeface="Open Sans Condensed Light" pitchFamily="2" charset="0"/>
                </a:defRPr>
              </a:pPr>
              <a:endParaRPr lang="es-CR"/>
            </a:p>
          </c:txPr>
        </c:title>
        <c:numFmt formatCode="General" sourceLinked="1"/>
        <c:majorTickMark val="cross"/>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Open Sans Condensed Light" pitchFamily="2" charset="0"/>
                <a:ea typeface="Open Sans Condensed Light" pitchFamily="2" charset="0"/>
                <a:cs typeface="Open Sans Condensed Light" pitchFamily="2" charset="0"/>
              </a:defRPr>
            </a:pPr>
            <a:endParaRPr lang="es-CR"/>
          </a:p>
        </c:txPr>
        <c:crossAx val="221645632"/>
        <c:crosses val="autoZero"/>
        <c:auto val="1"/>
        <c:lblAlgn val="ctr"/>
        <c:lblOffset val="100"/>
        <c:noMultiLvlLbl val="0"/>
      </c:catAx>
      <c:valAx>
        <c:axId val="221645632"/>
        <c:scaling>
          <c:orientation val="minMax"/>
        </c:scaling>
        <c:delete val="0"/>
        <c:axPos val="l"/>
        <c:title>
          <c:tx>
            <c:rich>
              <a:bodyPr rot="0" spcFirstLastPara="1" vertOverflow="ellipsis" wrap="square" anchor="ctr" anchorCtr="1"/>
              <a:lstStyle/>
              <a:p>
                <a:pPr>
                  <a:defRPr sz="1000" b="0" i="0" u="none" strike="noStrike" kern="1200" baseline="0">
                    <a:solidFill>
                      <a:sysClr val="windowText" lastClr="000000"/>
                    </a:solidFill>
                    <a:latin typeface="Open Sans Condensed Light" pitchFamily="2" charset="0"/>
                    <a:ea typeface="Open Sans Condensed Light" pitchFamily="2" charset="0"/>
                    <a:cs typeface="Open Sans Condensed Light" pitchFamily="2" charset="0"/>
                  </a:defRPr>
                </a:pPr>
                <a:r>
                  <a:rPr lang="es-CR" b="0"/>
                  <a:t>RMM</a:t>
                </a:r>
              </a:p>
            </c:rich>
          </c:tx>
          <c:layout>
            <c:manualLayout>
              <c:xMode val="edge"/>
              <c:yMode val="edge"/>
              <c:x val="3.3333333333333333E-2"/>
              <c:y val="2.6369568387284922E-2"/>
            </c:manualLayout>
          </c:layout>
          <c:overlay val="0"/>
          <c:spPr>
            <a:noFill/>
            <a:ln>
              <a:noFill/>
            </a:ln>
            <a:effectLst/>
          </c:spPr>
          <c:txPr>
            <a:bodyPr rot="0" spcFirstLastPara="1" vertOverflow="ellipsis" wrap="square" anchor="ctr" anchorCtr="1"/>
            <a:lstStyle/>
            <a:p>
              <a:pPr>
                <a:defRPr sz="1000" b="0" i="0" u="none" strike="noStrike" kern="1200" baseline="0">
                  <a:solidFill>
                    <a:sysClr val="windowText" lastClr="000000"/>
                  </a:solidFill>
                  <a:latin typeface="Open Sans Condensed Light" pitchFamily="2" charset="0"/>
                  <a:ea typeface="Open Sans Condensed Light" pitchFamily="2" charset="0"/>
                  <a:cs typeface="Open Sans Condensed Light" pitchFamily="2" charset="0"/>
                </a:defRPr>
              </a:pPr>
              <a:endParaRPr lang="es-CR"/>
            </a:p>
          </c:txPr>
        </c:title>
        <c:numFmt formatCode="0" sourceLinked="0"/>
        <c:majorTickMark val="cross"/>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Open Sans Condensed Light" pitchFamily="2" charset="0"/>
                <a:ea typeface="Open Sans Condensed Light" pitchFamily="2" charset="0"/>
                <a:cs typeface="Open Sans Condensed Light" pitchFamily="2" charset="0"/>
              </a:defRPr>
            </a:pPr>
            <a:endParaRPr lang="es-CR"/>
          </a:p>
        </c:txPr>
        <c:crossAx val="22385920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b="1">
          <a:solidFill>
            <a:sysClr val="windowText" lastClr="000000"/>
          </a:solidFill>
          <a:latin typeface="Open Sans Condensed Light" pitchFamily="2" charset="0"/>
          <a:ea typeface="Open Sans Condensed Light" pitchFamily="2" charset="0"/>
          <a:cs typeface="Open Sans Condensed Light" pitchFamily="2" charset="0"/>
        </a:defRPr>
      </a:pPr>
      <a:endParaRPr lang="es-CR"/>
    </a:p>
  </c:txPr>
  <c:printSettings>
    <c:headerFooter/>
    <c:pageMargins b="0.75" l="0.7" r="0.7" t="0.75" header="0.3" footer="0.3"/>
    <c:pageSetup/>
  </c:printSettings>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316929133858274E-2"/>
          <c:y val="0.12037037037037036"/>
          <c:w val="0.88112751531058608"/>
          <c:h val="0.6376691455234762"/>
        </c:manualLayout>
      </c:layout>
      <c:lineChart>
        <c:grouping val="standard"/>
        <c:varyColors val="0"/>
        <c:ser>
          <c:idx val="0"/>
          <c:order val="0"/>
          <c:tx>
            <c:strRef>
              <c:f>'10.c.1'!$D$11</c:f>
              <c:strCache>
                <c:ptCount val="1"/>
                <c:pt idx="0">
                  <c:v>$200</c:v>
                </c:pt>
              </c:strCache>
            </c:strRef>
          </c:tx>
          <c:spPr>
            <a:ln w="28575" cap="rnd">
              <a:solidFill>
                <a:srgbClr val="DD1367"/>
              </a:solidFill>
              <a:round/>
            </a:ln>
            <a:effectLst/>
          </c:spPr>
          <c:marker>
            <c:symbol val="none"/>
          </c:marker>
          <c:dLbls>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'10.c.1'!$C$12:$C$40</c:f>
              <c:strCache>
                <c:ptCount val="29"/>
                <c:pt idx="0">
                  <c:v>IV trimestre 2015</c:v>
                </c:pt>
                <c:pt idx="1">
                  <c:v>I Trimeste 2016</c:v>
                </c:pt>
                <c:pt idx="2">
                  <c:v>II Trimestre 2016</c:v>
                </c:pt>
                <c:pt idx="3">
                  <c:v>III Trimestre 2016</c:v>
                </c:pt>
                <c:pt idx="4">
                  <c:v>IV Trimeste 2016</c:v>
                </c:pt>
                <c:pt idx="5">
                  <c:v>I Trimestre 2017</c:v>
                </c:pt>
                <c:pt idx="6">
                  <c:v>II Trimestre 2017</c:v>
                </c:pt>
                <c:pt idx="7">
                  <c:v>III Trimestre 2017</c:v>
                </c:pt>
                <c:pt idx="8">
                  <c:v>IV Trimestre 2017</c:v>
                </c:pt>
                <c:pt idx="9">
                  <c:v>I Trimeste 2018</c:v>
                </c:pt>
                <c:pt idx="10">
                  <c:v>II Trimestre 2018</c:v>
                </c:pt>
                <c:pt idx="11">
                  <c:v>III Trimestre 2018</c:v>
                </c:pt>
                <c:pt idx="12">
                  <c:v>IV Trimestre 2018</c:v>
                </c:pt>
                <c:pt idx="13">
                  <c:v>I Trimeste 2019</c:v>
                </c:pt>
                <c:pt idx="14">
                  <c:v>II Trimestre 2019</c:v>
                </c:pt>
                <c:pt idx="15">
                  <c:v>III Trimestre 2019</c:v>
                </c:pt>
                <c:pt idx="16">
                  <c:v>IV Trimestre 2019</c:v>
                </c:pt>
                <c:pt idx="17">
                  <c:v>I Trimeste 2020</c:v>
                </c:pt>
                <c:pt idx="18">
                  <c:v>II Trimestre 2020</c:v>
                </c:pt>
                <c:pt idx="19">
                  <c:v>III Trimestre 2020</c:v>
                </c:pt>
                <c:pt idx="20">
                  <c:v>IV Trimestre 2020</c:v>
                </c:pt>
                <c:pt idx="21">
                  <c:v>I Trimeste 2021</c:v>
                </c:pt>
                <c:pt idx="22">
                  <c:v>II Trimestre 2021</c:v>
                </c:pt>
                <c:pt idx="23">
                  <c:v>III Trimestre 2021</c:v>
                </c:pt>
                <c:pt idx="24">
                  <c:v>IV Trimestre 2021</c:v>
                </c:pt>
                <c:pt idx="25">
                  <c:v>I Trimeste 2022</c:v>
                </c:pt>
                <c:pt idx="26">
                  <c:v>II Trimestre 2022</c:v>
                </c:pt>
                <c:pt idx="27">
                  <c:v>III Trimestre 2022</c:v>
                </c:pt>
                <c:pt idx="28">
                  <c:v>IV Trimestre 2022</c:v>
                </c:pt>
              </c:strCache>
            </c:strRef>
          </c:cat>
          <c:val>
            <c:numRef>
              <c:f>'10.c.1'!$D$12:$D$40</c:f>
              <c:numCache>
                <c:formatCode>General</c:formatCode>
                <c:ptCount val="29"/>
                <c:pt idx="0">
                  <c:v>8.3000000000000007</c:v>
                </c:pt>
                <c:pt idx="1">
                  <c:v>6.58</c:v>
                </c:pt>
                <c:pt idx="2">
                  <c:v>6.22</c:v>
                </c:pt>
                <c:pt idx="3">
                  <c:v>5.61</c:v>
                </c:pt>
                <c:pt idx="4">
                  <c:v>4.9000000000000004</c:v>
                </c:pt>
                <c:pt idx="5">
                  <c:v>5.78</c:v>
                </c:pt>
                <c:pt idx="6">
                  <c:v>5.38</c:v>
                </c:pt>
                <c:pt idx="7">
                  <c:v>5.71</c:v>
                </c:pt>
                <c:pt idx="8">
                  <c:v>6.47</c:v>
                </c:pt>
                <c:pt idx="9">
                  <c:v>5.68</c:v>
                </c:pt>
                <c:pt idx="10">
                  <c:v>5.91</c:v>
                </c:pt>
                <c:pt idx="11">
                  <c:v>6.61</c:v>
                </c:pt>
                <c:pt idx="12">
                  <c:v>7.55</c:v>
                </c:pt>
                <c:pt idx="13">
                  <c:v>7.2</c:v>
                </c:pt>
                <c:pt idx="14">
                  <c:v>5.77</c:v>
                </c:pt>
                <c:pt idx="15">
                  <c:v>6.74</c:v>
                </c:pt>
                <c:pt idx="16">
                  <c:v>6.43</c:v>
                </c:pt>
                <c:pt idx="17">
                  <c:v>6.49</c:v>
                </c:pt>
                <c:pt idx="18">
                  <c:v>6.84</c:v>
                </c:pt>
                <c:pt idx="19">
                  <c:v>6.6</c:v>
                </c:pt>
                <c:pt idx="20">
                  <c:v>6.55</c:v>
                </c:pt>
                <c:pt idx="21">
                  <c:v>7.44</c:v>
                </c:pt>
                <c:pt idx="22">
                  <c:v>7</c:v>
                </c:pt>
                <c:pt idx="23">
                  <c:v>6.69</c:v>
                </c:pt>
                <c:pt idx="24">
                  <c:v>6.49</c:v>
                </c:pt>
                <c:pt idx="25">
                  <c:v>6.23</c:v>
                </c:pt>
                <c:pt idx="26">
                  <c:v>5.95</c:v>
                </c:pt>
                <c:pt idx="27">
                  <c:v>6.22</c:v>
                </c:pt>
                <c:pt idx="28">
                  <c:v>6.36</c:v>
                </c:pt>
              </c:numCache>
            </c:numRef>
          </c:val>
          <c:smooth val="0"/>
          <c:extLst>
            <c:ext xmlns:c16="http://schemas.microsoft.com/office/drawing/2014/chart" uri="{C3380CC4-5D6E-409C-BE32-E72D297353CC}">
              <c16:uniqueId val="{00000000-D3CE-46B8-A2B4-5056FEA304B8}"/>
            </c:ext>
          </c:extLst>
        </c:ser>
        <c:ser>
          <c:idx val="1"/>
          <c:order val="1"/>
          <c:tx>
            <c:strRef>
              <c:f>'10.c.1'!$E$11</c:f>
              <c:strCache>
                <c:ptCount val="1"/>
                <c:pt idx="0">
                  <c:v>$500</c:v>
                </c:pt>
              </c:strCache>
            </c:strRef>
          </c:tx>
          <c:spPr>
            <a:ln w="28575" cap="rnd">
              <a:solidFill>
                <a:schemeClr val="bg1">
                  <a:lumMod val="50000"/>
                </a:schemeClr>
              </a:solidFill>
              <a:round/>
            </a:ln>
            <a:effectLst/>
          </c:spPr>
          <c:marker>
            <c:symbol val="none"/>
          </c:marker>
          <c:dLbls>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'10.c.1'!$C$12:$C$40</c:f>
              <c:strCache>
                <c:ptCount val="29"/>
                <c:pt idx="0">
                  <c:v>IV trimestre 2015</c:v>
                </c:pt>
                <c:pt idx="1">
                  <c:v>I Trimeste 2016</c:v>
                </c:pt>
                <c:pt idx="2">
                  <c:v>II Trimestre 2016</c:v>
                </c:pt>
                <c:pt idx="3">
                  <c:v>III Trimestre 2016</c:v>
                </c:pt>
                <c:pt idx="4">
                  <c:v>IV Trimeste 2016</c:v>
                </c:pt>
                <c:pt idx="5">
                  <c:v>I Trimestre 2017</c:v>
                </c:pt>
                <c:pt idx="6">
                  <c:v>II Trimestre 2017</c:v>
                </c:pt>
                <c:pt idx="7">
                  <c:v>III Trimestre 2017</c:v>
                </c:pt>
                <c:pt idx="8">
                  <c:v>IV Trimestre 2017</c:v>
                </c:pt>
                <c:pt idx="9">
                  <c:v>I Trimeste 2018</c:v>
                </c:pt>
                <c:pt idx="10">
                  <c:v>II Trimestre 2018</c:v>
                </c:pt>
                <c:pt idx="11">
                  <c:v>III Trimestre 2018</c:v>
                </c:pt>
                <c:pt idx="12">
                  <c:v>IV Trimestre 2018</c:v>
                </c:pt>
                <c:pt idx="13">
                  <c:v>I Trimeste 2019</c:v>
                </c:pt>
                <c:pt idx="14">
                  <c:v>II Trimestre 2019</c:v>
                </c:pt>
                <c:pt idx="15">
                  <c:v>III Trimestre 2019</c:v>
                </c:pt>
                <c:pt idx="16">
                  <c:v>IV Trimestre 2019</c:v>
                </c:pt>
                <c:pt idx="17">
                  <c:v>I Trimeste 2020</c:v>
                </c:pt>
                <c:pt idx="18">
                  <c:v>II Trimestre 2020</c:v>
                </c:pt>
                <c:pt idx="19">
                  <c:v>III Trimestre 2020</c:v>
                </c:pt>
                <c:pt idx="20">
                  <c:v>IV Trimestre 2020</c:v>
                </c:pt>
                <c:pt idx="21">
                  <c:v>I Trimeste 2021</c:v>
                </c:pt>
                <c:pt idx="22">
                  <c:v>II Trimestre 2021</c:v>
                </c:pt>
                <c:pt idx="23">
                  <c:v>III Trimestre 2021</c:v>
                </c:pt>
                <c:pt idx="24">
                  <c:v>IV Trimestre 2021</c:v>
                </c:pt>
                <c:pt idx="25">
                  <c:v>I Trimeste 2022</c:v>
                </c:pt>
                <c:pt idx="26">
                  <c:v>II Trimestre 2022</c:v>
                </c:pt>
                <c:pt idx="27">
                  <c:v>III Trimestre 2022</c:v>
                </c:pt>
                <c:pt idx="28">
                  <c:v>IV Trimestre 2022</c:v>
                </c:pt>
              </c:strCache>
            </c:strRef>
          </c:cat>
          <c:val>
            <c:numRef>
              <c:f>'10.c.1'!$E$12:$E$40</c:f>
              <c:numCache>
                <c:formatCode>General</c:formatCode>
                <c:ptCount val="29"/>
                <c:pt idx="0">
                  <c:v>4.57</c:v>
                </c:pt>
                <c:pt idx="1">
                  <c:v>4.5199999999999996</c:v>
                </c:pt>
                <c:pt idx="2">
                  <c:v>4.13</c:v>
                </c:pt>
                <c:pt idx="3">
                  <c:v>3.58</c:v>
                </c:pt>
                <c:pt idx="4">
                  <c:v>2.91</c:v>
                </c:pt>
                <c:pt idx="5">
                  <c:v>3.61</c:v>
                </c:pt>
                <c:pt idx="6">
                  <c:v>3.06</c:v>
                </c:pt>
                <c:pt idx="7">
                  <c:v>3.61</c:v>
                </c:pt>
                <c:pt idx="8">
                  <c:v>5.24</c:v>
                </c:pt>
                <c:pt idx="9">
                  <c:v>3.74</c:v>
                </c:pt>
                <c:pt idx="10">
                  <c:v>3.93</c:v>
                </c:pt>
                <c:pt idx="11">
                  <c:v>4.33</c:v>
                </c:pt>
                <c:pt idx="12">
                  <c:v>5.47</c:v>
                </c:pt>
                <c:pt idx="13">
                  <c:v>5.12</c:v>
                </c:pt>
                <c:pt idx="14">
                  <c:v>4.07</c:v>
                </c:pt>
                <c:pt idx="15">
                  <c:v>5</c:v>
                </c:pt>
                <c:pt idx="16">
                  <c:v>4.6900000000000004</c:v>
                </c:pt>
                <c:pt idx="17">
                  <c:v>4.7699999999999996</c:v>
                </c:pt>
                <c:pt idx="18">
                  <c:v>5.21</c:v>
                </c:pt>
                <c:pt idx="19">
                  <c:v>4.8499999999999996</c:v>
                </c:pt>
                <c:pt idx="20">
                  <c:v>4.78</c:v>
                </c:pt>
                <c:pt idx="21">
                  <c:v>5.69</c:v>
                </c:pt>
                <c:pt idx="22">
                  <c:v>5.21</c:v>
                </c:pt>
                <c:pt idx="23">
                  <c:v>4.7</c:v>
                </c:pt>
                <c:pt idx="24">
                  <c:v>4.82</c:v>
                </c:pt>
                <c:pt idx="25">
                  <c:v>4.5999999999999996</c:v>
                </c:pt>
                <c:pt idx="26">
                  <c:v>4.2699999999999996</c:v>
                </c:pt>
                <c:pt idx="27">
                  <c:v>4.47</c:v>
                </c:pt>
                <c:pt idx="28">
                  <c:v>4.84</c:v>
                </c:pt>
              </c:numCache>
            </c:numRef>
          </c:val>
          <c:smooth val="0"/>
          <c:extLst>
            <c:ext xmlns:c16="http://schemas.microsoft.com/office/drawing/2014/chart" uri="{C3380CC4-5D6E-409C-BE32-E72D297353CC}">
              <c16:uniqueId val="{00000001-D3CE-46B8-A2B4-5056FEA304B8}"/>
            </c:ext>
          </c:extLst>
        </c:ser>
        <c:dLbls>
          <c:showLegendKey val="0"/>
          <c:showVal val="1"/>
          <c:showCatName val="0"/>
          <c:showSerName val="0"/>
          <c:showPercent val="0"/>
          <c:showBubbleSize val="0"/>
        </c:dLbls>
        <c:smooth val="0"/>
        <c:axId val="252814848"/>
        <c:axId val="251610816"/>
      </c:lineChart>
      <c:catAx>
        <c:axId val="252814848"/>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n-US"/>
                  <a:t>Trimestres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51610816"/>
        <c:crosses val="autoZero"/>
        <c:auto val="1"/>
        <c:lblAlgn val="ctr"/>
        <c:lblOffset val="100"/>
        <c:noMultiLvlLbl val="0"/>
      </c:catAx>
      <c:valAx>
        <c:axId val="251610816"/>
        <c:scaling>
          <c:orientation val="minMax"/>
          <c:max val="10"/>
        </c:scaling>
        <c:delete val="0"/>
        <c:axPos val="l"/>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n-US"/>
                  <a:t>Porcentaje</a:t>
                </a:r>
              </a:p>
            </c:rich>
          </c:tx>
          <c:layout>
            <c:manualLayout>
              <c:xMode val="edge"/>
              <c:yMode val="edge"/>
              <c:x val="8.3333333333333332E-3"/>
              <c:y val="3.5451297754447359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in"/>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52814848"/>
        <c:crosses val="autoZero"/>
        <c:crossBetween val="between"/>
      </c:valAx>
      <c:spPr>
        <a:noFill/>
        <a:ln>
          <a:noFill/>
        </a:ln>
        <a:effectLst/>
      </c:spPr>
    </c:plotArea>
    <c:legend>
      <c:legendPos val="b"/>
      <c:layout>
        <c:manualLayout>
          <c:xMode val="edge"/>
          <c:yMode val="edge"/>
          <c:x val="0.8036451558941563"/>
          <c:y val="0.94356474198069196"/>
          <c:w val="0.1881994673370673"/>
          <c:h val="5.476711060138179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legend>
    <c:plotVisOnly val="1"/>
    <c:dispBlanksAs val="gap"/>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827559055118111"/>
          <c:y val="0.125"/>
          <c:w val="0.86116885389326325"/>
          <c:h val="0.64222951297754438"/>
        </c:manualLayout>
      </c:layout>
      <c:barChart>
        <c:barDir val="col"/>
        <c:grouping val="clustered"/>
        <c:varyColors val="0"/>
        <c:ser>
          <c:idx val="1"/>
          <c:order val="1"/>
          <c:tx>
            <c:strRef>
              <c:f>'11.1.1.a'!$E$11:$E$12</c:f>
              <c:strCache>
                <c:ptCount val="2"/>
                <c:pt idx="0">
                  <c:v>Zona</c:v>
                </c:pt>
                <c:pt idx="1">
                  <c:v>Urbana</c:v>
                </c:pt>
              </c:strCache>
            </c:strRef>
          </c:tx>
          <c:spPr>
            <a:solidFill>
              <a:srgbClr val="FD9D24"/>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'11.1.1.a'!$C$13:$C$26</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'11.1.1.a'!$E$13:$E$26</c:f>
              <c:numCache>
                <c:formatCode>###0.0</c:formatCode>
                <c:ptCount val="14"/>
                <c:pt idx="0">
                  <c:v>7.2866806607736461</c:v>
                </c:pt>
                <c:pt idx="1">
                  <c:v>7.8874959956521229</c:v>
                </c:pt>
                <c:pt idx="2">
                  <c:v>7.7317813540920408</c:v>
                </c:pt>
                <c:pt idx="3">
                  <c:v>7.5430891120999615</c:v>
                </c:pt>
                <c:pt idx="4">
                  <c:v>7.8986351382586095</c:v>
                </c:pt>
                <c:pt idx="5">
                  <c:v>8.2433570009021597</c:v>
                </c:pt>
                <c:pt idx="6">
                  <c:v>7.8705351310685954</c:v>
                </c:pt>
                <c:pt idx="7">
                  <c:v>8.502005807236495</c:v>
                </c:pt>
                <c:pt idx="8">
                  <c:v>7.6503371855977704</c:v>
                </c:pt>
                <c:pt idx="9">
                  <c:v>8.1725008133129382</c:v>
                </c:pt>
                <c:pt idx="10">
                  <c:v>7.8171576865907184</c:v>
                </c:pt>
                <c:pt idx="11">
                  <c:v>7.2283900468346225</c:v>
                </c:pt>
                <c:pt idx="12">
                  <c:v>7.0601535310960699</c:v>
                </c:pt>
                <c:pt idx="13">
                  <c:v>6.7941815223310646</c:v>
                </c:pt>
              </c:numCache>
            </c:numRef>
          </c:val>
          <c:extLst>
            <c:ext xmlns:c16="http://schemas.microsoft.com/office/drawing/2014/chart" uri="{C3380CC4-5D6E-409C-BE32-E72D297353CC}">
              <c16:uniqueId val="{00000000-59FF-49CC-A466-6749E6294E88}"/>
            </c:ext>
          </c:extLst>
        </c:ser>
        <c:ser>
          <c:idx val="2"/>
          <c:order val="2"/>
          <c:tx>
            <c:strRef>
              <c:f>'11.1.1.a'!$F$11:$F$12</c:f>
              <c:strCache>
                <c:ptCount val="2"/>
                <c:pt idx="0">
                  <c:v>Zona</c:v>
                </c:pt>
                <c:pt idx="1">
                  <c:v>Rural</c:v>
                </c:pt>
              </c:strCache>
            </c:strRef>
          </c:tx>
          <c:spPr>
            <a:solidFill>
              <a:schemeClr val="accent3"/>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'11.1.1.a'!$C$13:$C$26</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'11.1.1.a'!$F$13:$F$26</c:f>
              <c:numCache>
                <c:formatCode>###0.0</c:formatCode>
                <c:ptCount val="14"/>
                <c:pt idx="0">
                  <c:v>14.937211267856723</c:v>
                </c:pt>
                <c:pt idx="1">
                  <c:v>14.424007589434035</c:v>
                </c:pt>
                <c:pt idx="2">
                  <c:v>14.28748555764661</c:v>
                </c:pt>
                <c:pt idx="3">
                  <c:v>14.249656269901701</c:v>
                </c:pt>
                <c:pt idx="4">
                  <c:v>13.617487882939056</c:v>
                </c:pt>
                <c:pt idx="5">
                  <c:v>12.847398584025512</c:v>
                </c:pt>
                <c:pt idx="6">
                  <c:v>11.257411994015101</c:v>
                </c:pt>
                <c:pt idx="7">
                  <c:v>11.998184005964728</c:v>
                </c:pt>
                <c:pt idx="8">
                  <c:v>11.774231734457125</c:v>
                </c:pt>
                <c:pt idx="9">
                  <c:v>12.73557884676832</c:v>
                </c:pt>
                <c:pt idx="10">
                  <c:v>10.964510375615435</c:v>
                </c:pt>
                <c:pt idx="11">
                  <c:v>11.882834052224903</c:v>
                </c:pt>
                <c:pt idx="12">
                  <c:v>10.793757984398441</c:v>
                </c:pt>
                <c:pt idx="13">
                  <c:v>10.169208957424265</c:v>
                </c:pt>
              </c:numCache>
            </c:numRef>
          </c:val>
          <c:extLst>
            <c:ext xmlns:c16="http://schemas.microsoft.com/office/drawing/2014/chart" uri="{C3380CC4-5D6E-409C-BE32-E72D297353CC}">
              <c16:uniqueId val="{00000001-59FF-49CC-A466-6749E6294E88}"/>
            </c:ext>
          </c:extLst>
        </c:ser>
        <c:dLbls>
          <c:showLegendKey val="0"/>
          <c:showVal val="1"/>
          <c:showCatName val="0"/>
          <c:showSerName val="0"/>
          <c:showPercent val="0"/>
          <c:showBubbleSize val="0"/>
        </c:dLbls>
        <c:gapWidth val="219"/>
        <c:axId val="252543488"/>
        <c:axId val="251614272"/>
      </c:barChart>
      <c:lineChart>
        <c:grouping val="standard"/>
        <c:varyColors val="0"/>
        <c:ser>
          <c:idx val="0"/>
          <c:order val="0"/>
          <c:tx>
            <c:strRef>
              <c:f>'11.1.1.a'!$D$11:$D$12</c:f>
              <c:strCache>
                <c:ptCount val="2"/>
                <c:pt idx="0">
                  <c:v>Total</c:v>
                </c:pt>
              </c:strCache>
            </c:strRef>
          </c:tx>
          <c:spPr>
            <a:ln w="28575" cap="rnd">
              <a:solidFill>
                <a:srgbClr val="FD9D24"/>
              </a:solidFill>
              <a:prstDash val="dash"/>
              <a:round/>
            </a:ln>
            <a:effectLst/>
          </c:spPr>
          <c:marker>
            <c:symbol val="circle"/>
            <c:size val="5"/>
            <c:spPr>
              <a:solidFill>
                <a:srgbClr val="F8884A"/>
              </a:solidFill>
              <a:ln w="9525">
                <a:solidFill>
                  <a:srgbClr val="F8884A"/>
                </a:solidFill>
              </a:ln>
              <a:effectLst/>
            </c:spPr>
          </c:marker>
          <c:dLbls>
            <c:dLbl>
              <c:idx val="0"/>
              <c:layout>
                <c:manualLayout>
                  <c:x val="-4.1666666666666664E-2"/>
                  <c:y val="-2.314814814814814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9FF-49CC-A466-6749E6294E88}"/>
                </c:ext>
              </c:extLst>
            </c:dLbl>
            <c:dLbl>
              <c:idx val="1"/>
              <c:layout>
                <c:manualLayout>
                  <c:x val="-4.1666666666666664E-2"/>
                  <c:y val="-2.314814814814814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9FF-49CC-A466-6749E6294E88}"/>
                </c:ext>
              </c:extLst>
            </c:dLbl>
            <c:dLbl>
              <c:idx val="2"/>
              <c:layout>
                <c:manualLayout>
                  <c:x val="-3.888888888888889E-2"/>
                  <c:y val="-2.777777777777777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9FF-49CC-A466-6749E6294E88}"/>
                </c:ext>
              </c:extLst>
            </c:dLbl>
            <c:dLbl>
              <c:idx val="3"/>
              <c:layout>
                <c:manualLayout>
                  <c:x val="-3.6111111111111108E-2"/>
                  <c:y val="-2.314814814814814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9FF-49CC-A466-6749E6294E88}"/>
                </c:ext>
              </c:extLst>
            </c:dLbl>
            <c:dLbl>
              <c:idx val="4"/>
              <c:layout>
                <c:manualLayout>
                  <c:x val="-4.4444444444444543E-2"/>
                  <c:y val="-2.314814814814814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9FF-49CC-A466-6749E6294E88}"/>
                </c:ext>
              </c:extLst>
            </c:dLbl>
            <c:dLbl>
              <c:idx val="5"/>
              <c:layout>
                <c:manualLayout>
                  <c:x val="-4.4444444444444446E-2"/>
                  <c:y val="-2.314814814814814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9FF-49CC-A466-6749E6294E88}"/>
                </c:ext>
              </c:extLst>
            </c:dLbl>
            <c:dLbl>
              <c:idx val="6"/>
              <c:layout>
                <c:manualLayout>
                  <c:x val="-4.1666666666666567E-2"/>
                  <c:y val="-2.314814814814814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9FF-49CC-A466-6749E6294E88}"/>
                </c:ext>
              </c:extLst>
            </c:dLbl>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'11.1.1.a'!$C$13:$C$26</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'11.1.1.a'!$D$13:$D$26</c:f>
              <c:numCache>
                <c:formatCode>###0.0</c:formatCode>
                <c:ptCount val="14"/>
                <c:pt idx="0">
                  <c:v>9.3670172599605976</c:v>
                </c:pt>
                <c:pt idx="1">
                  <c:v>9.6654084862072676</c:v>
                </c:pt>
                <c:pt idx="2">
                  <c:v>9.5165169336033149</c:v>
                </c:pt>
                <c:pt idx="3">
                  <c:v>9.3712290316652034</c:v>
                </c:pt>
                <c:pt idx="4">
                  <c:v>9.4592986145716207</c:v>
                </c:pt>
                <c:pt idx="5">
                  <c:v>9.5016459263942377</c:v>
                </c:pt>
                <c:pt idx="6">
                  <c:v>8.7973197877524516</c:v>
                </c:pt>
                <c:pt idx="7">
                  <c:v>9.4594173893706923</c:v>
                </c:pt>
                <c:pt idx="8">
                  <c:v>8.7817089566004807</c:v>
                </c:pt>
                <c:pt idx="9">
                  <c:v>9.4256610530601428</c:v>
                </c:pt>
                <c:pt idx="10">
                  <c:v>8.6819768732863078</c:v>
                </c:pt>
                <c:pt idx="11">
                  <c:v>8.5086356640462419</c:v>
                </c:pt>
                <c:pt idx="12">
                  <c:v>8.0888197518739879</c:v>
                </c:pt>
                <c:pt idx="13">
                  <c:v>7.7252443198242133</c:v>
                </c:pt>
              </c:numCache>
            </c:numRef>
          </c:val>
          <c:smooth val="0"/>
          <c:extLst>
            <c:ext xmlns:c16="http://schemas.microsoft.com/office/drawing/2014/chart" uri="{C3380CC4-5D6E-409C-BE32-E72D297353CC}">
              <c16:uniqueId val="{00000009-59FF-49CC-A466-6749E6294E88}"/>
            </c:ext>
          </c:extLst>
        </c:ser>
        <c:dLbls>
          <c:showLegendKey val="0"/>
          <c:showVal val="1"/>
          <c:showCatName val="0"/>
          <c:showSerName val="0"/>
          <c:showPercent val="0"/>
          <c:showBubbleSize val="0"/>
        </c:dLbls>
        <c:marker val="1"/>
        <c:smooth val="0"/>
        <c:axId val="252543488"/>
        <c:axId val="251614272"/>
      </c:lineChart>
      <c:catAx>
        <c:axId val="252543488"/>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n-US"/>
                  <a:t>Años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51614272"/>
        <c:crosses val="autoZero"/>
        <c:auto val="1"/>
        <c:lblAlgn val="ctr"/>
        <c:lblOffset val="100"/>
        <c:noMultiLvlLbl val="0"/>
      </c:catAx>
      <c:valAx>
        <c:axId val="251614272"/>
        <c:scaling>
          <c:orientation val="minMax"/>
          <c:max val="20"/>
        </c:scaling>
        <c:delete val="0"/>
        <c:axPos val="l"/>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Porcentaje</a:t>
                </a:r>
              </a:p>
            </c:rich>
          </c:tx>
          <c:layout>
            <c:manualLayout>
              <c:xMode val="edge"/>
              <c:yMode val="edge"/>
              <c:x val="8.3333333333333332E-3"/>
              <c:y val="2.6658646835812171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0" sourceLinked="0"/>
        <c:majorTickMark val="in"/>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52543488"/>
        <c:crosses val="autoZero"/>
        <c:crossBetween val="between"/>
        <c:majorUnit val="4"/>
      </c:valAx>
      <c:spPr>
        <a:noFill/>
        <a:ln>
          <a:noFill/>
        </a:ln>
        <a:effectLst/>
      </c:spPr>
    </c:plotArea>
    <c:legend>
      <c:legendPos val="b"/>
      <c:layout>
        <c:manualLayout>
          <c:xMode val="edge"/>
          <c:yMode val="edge"/>
          <c:x val="0.40825196850393697"/>
          <c:y val="0.92187445319335082"/>
          <c:w val="0.59174803149606303"/>
          <c:h val="7.812554680664918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legend>
    <c:plotVisOnly val="1"/>
    <c:dispBlanksAs val="gap"/>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7886482939632545E-2"/>
          <c:y val="0.1388888888888889"/>
          <c:w val="0.88044685039370096"/>
          <c:h val="0.70183654126567507"/>
        </c:manualLayout>
      </c:layout>
      <c:lineChart>
        <c:grouping val="standard"/>
        <c:varyColors val="0"/>
        <c:ser>
          <c:idx val="0"/>
          <c:order val="0"/>
          <c:spPr>
            <a:ln w="28575" cap="rnd">
              <a:solidFill>
                <a:srgbClr val="FD9D24"/>
              </a:solidFill>
              <a:round/>
            </a:ln>
            <a:effectLst/>
          </c:spPr>
          <c:marker>
            <c:symbol val="circle"/>
            <c:size val="5"/>
            <c:spPr>
              <a:solidFill>
                <a:srgbClr val="F8884A"/>
              </a:solidFill>
              <a:ln w="9525">
                <a:solidFill>
                  <a:srgbClr val="F8884A"/>
                </a:solidFill>
              </a:ln>
              <a:effectLst/>
            </c:spPr>
          </c:marker>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'11.1.1.b'!$C$13:$C$26</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'11.1.1.b'!$D$13:$D$26</c:f>
              <c:numCache>
                <c:formatCode>_(* #\ ##0.000_);_(* \(#\ ##0.000\);_(* "-"??_);_(@_)</c:formatCode>
                <c:ptCount val="14"/>
                <c:pt idx="0">
                  <c:v>0.52140588990564107</c:v>
                </c:pt>
                <c:pt idx="1">
                  <c:v>0.34522660095733204</c:v>
                </c:pt>
                <c:pt idx="2">
                  <c:v>0.51060314768382808</c:v>
                </c:pt>
                <c:pt idx="3">
                  <c:v>9.6923038396124261E-2</c:v>
                </c:pt>
                <c:pt idx="4">
                  <c:v>0.20900660464223492</c:v>
                </c:pt>
                <c:pt idx="5">
                  <c:v>0.28253414738695737</c:v>
                </c:pt>
                <c:pt idx="6">
                  <c:v>0.28402200352491597</c:v>
                </c:pt>
                <c:pt idx="7">
                  <c:v>0.43008470293326867</c:v>
                </c:pt>
                <c:pt idx="8">
                  <c:v>0.43198266553389875</c:v>
                </c:pt>
                <c:pt idx="9">
                  <c:v>0.26005340205900318</c:v>
                </c:pt>
                <c:pt idx="10">
                  <c:v>6.7515683065615034E-2</c:v>
                </c:pt>
                <c:pt idx="11">
                  <c:v>7.4001440520059122E-2</c:v>
                </c:pt>
                <c:pt idx="12">
                  <c:v>0.13162033804675571</c:v>
                </c:pt>
                <c:pt idx="13">
                  <c:v>0.21477224848356655</c:v>
                </c:pt>
              </c:numCache>
            </c:numRef>
          </c:val>
          <c:smooth val="0"/>
          <c:extLst>
            <c:ext xmlns:c16="http://schemas.microsoft.com/office/drawing/2014/chart" uri="{C3380CC4-5D6E-409C-BE32-E72D297353CC}">
              <c16:uniqueId val="{00000000-2AFA-49B8-8D93-299AE417B865}"/>
            </c:ext>
          </c:extLst>
        </c:ser>
        <c:dLbls>
          <c:dLblPos val="t"/>
          <c:showLegendKey val="0"/>
          <c:showVal val="1"/>
          <c:showCatName val="0"/>
          <c:showSerName val="0"/>
          <c:showPercent val="0"/>
          <c:showBubbleSize val="0"/>
        </c:dLbls>
        <c:marker val="1"/>
        <c:smooth val="0"/>
        <c:axId val="253481472"/>
        <c:axId val="252682240"/>
      </c:lineChart>
      <c:catAx>
        <c:axId val="25348147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n-US"/>
                  <a:t>Años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52682240"/>
        <c:crosses val="autoZero"/>
        <c:auto val="1"/>
        <c:lblAlgn val="ctr"/>
        <c:lblOffset val="100"/>
        <c:noMultiLvlLbl val="0"/>
      </c:catAx>
      <c:valAx>
        <c:axId val="252682240"/>
        <c:scaling>
          <c:orientation val="minMax"/>
          <c:max val="1"/>
          <c:min val="0"/>
        </c:scaling>
        <c:delete val="0"/>
        <c:axPos val="l"/>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Porcentaje</a:t>
                </a:r>
              </a:p>
            </c:rich>
          </c:tx>
          <c:layout>
            <c:manualLayout>
              <c:xMode val="edge"/>
              <c:yMode val="edge"/>
              <c:x val="5.5555555555555558E-3"/>
              <c:y val="2.6369568387284922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0.0" sourceLinked="0"/>
        <c:majorTickMark val="in"/>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53481472"/>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1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585892388451446"/>
          <c:y val="0.125"/>
          <c:w val="0.86358552055992999"/>
          <c:h val="0.66942913385826763"/>
        </c:manualLayout>
      </c:layout>
      <c:lineChart>
        <c:grouping val="standard"/>
        <c:varyColors val="0"/>
        <c:ser>
          <c:idx val="0"/>
          <c:order val="0"/>
          <c:spPr>
            <a:ln w="28575" cap="rnd">
              <a:solidFill>
                <a:srgbClr val="FD9D24"/>
              </a:solidFill>
              <a:round/>
            </a:ln>
            <a:effectLst/>
          </c:spPr>
          <c:marker>
            <c:symbol val="square"/>
            <c:size val="5"/>
            <c:spPr>
              <a:solidFill>
                <a:srgbClr val="F8884A"/>
              </a:solidFill>
              <a:ln w="9525">
                <a:solidFill>
                  <a:srgbClr val="F8884A"/>
                </a:solidFill>
              </a:ln>
              <a:effectLst/>
            </c:spPr>
          </c:marker>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'11.1.1.c'!$C$13:$C$26</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'11.1.1.c'!$D$13:$D$26</c:f>
              <c:numCache>
                <c:formatCode>_(* #\ ##0.0_);_(* \(#\ ##0.0\);_(* "-"??_);_(@_)</c:formatCode>
                <c:ptCount val="14"/>
                <c:pt idx="0">
                  <c:v>0.99204394942871876</c:v>
                </c:pt>
                <c:pt idx="1">
                  <c:v>1.1376102758807807</c:v>
                </c:pt>
                <c:pt idx="2">
                  <c:v>0.56018211347434166</c:v>
                </c:pt>
                <c:pt idx="3">
                  <c:v>0.58981499520584313</c:v>
                </c:pt>
                <c:pt idx="4">
                  <c:v>1.2104738838137858</c:v>
                </c:pt>
                <c:pt idx="5">
                  <c:v>2.5274776198696172</c:v>
                </c:pt>
                <c:pt idx="6">
                  <c:v>1.9567414528559879</c:v>
                </c:pt>
                <c:pt idx="7">
                  <c:v>1.6494632785493359</c:v>
                </c:pt>
                <c:pt idx="8">
                  <c:v>2.2030016749695673</c:v>
                </c:pt>
                <c:pt idx="9">
                  <c:v>1.901623209143571</c:v>
                </c:pt>
                <c:pt idx="10">
                  <c:v>1.5434895102227275</c:v>
                </c:pt>
                <c:pt idx="11">
                  <c:v>1.2453197139179066</c:v>
                </c:pt>
                <c:pt idx="12">
                  <c:v>0.88169514412638017</c:v>
                </c:pt>
                <c:pt idx="13">
                  <c:v>1.0790495287496629</c:v>
                </c:pt>
              </c:numCache>
            </c:numRef>
          </c:val>
          <c:smooth val="0"/>
          <c:extLst>
            <c:ext xmlns:c16="http://schemas.microsoft.com/office/drawing/2014/chart" uri="{C3380CC4-5D6E-409C-BE32-E72D297353CC}">
              <c16:uniqueId val="{00000000-F391-4B33-83E0-0DF3E80FE1D6}"/>
            </c:ext>
          </c:extLst>
        </c:ser>
        <c:dLbls>
          <c:dLblPos val="t"/>
          <c:showLegendKey val="0"/>
          <c:showVal val="1"/>
          <c:showCatName val="0"/>
          <c:showSerName val="0"/>
          <c:showPercent val="0"/>
          <c:showBubbleSize val="0"/>
        </c:dLbls>
        <c:marker val="1"/>
        <c:smooth val="0"/>
        <c:axId val="253109760"/>
        <c:axId val="252684544"/>
      </c:lineChart>
      <c:catAx>
        <c:axId val="253109760"/>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n-US"/>
                  <a:t>Años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52684544"/>
        <c:crosses val="autoZero"/>
        <c:auto val="1"/>
        <c:lblAlgn val="ctr"/>
        <c:lblOffset val="100"/>
        <c:noMultiLvlLbl val="0"/>
      </c:catAx>
      <c:valAx>
        <c:axId val="252684544"/>
        <c:scaling>
          <c:orientation val="minMax"/>
        </c:scaling>
        <c:delete val="0"/>
        <c:axPos val="l"/>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Porcentaje</a:t>
                </a:r>
              </a:p>
            </c:rich>
          </c:tx>
          <c:layout>
            <c:manualLayout>
              <c:xMode val="edge"/>
              <c:yMode val="edge"/>
              <c:x val="1.3888888888888888E-2"/>
              <c:y val="1.8198089822105572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0.0" sourceLinked="0"/>
        <c:majorTickMark val="in"/>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5310976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1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2020</c:v>
          </c:tx>
          <c:spPr>
            <a:solidFill>
              <a:schemeClr val="accent3"/>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'11.3.2'!$D$11:$D$13</c:f>
              <c:strCache>
                <c:ptCount val="3"/>
                <c:pt idx="0">
                  <c:v>Con PR cantonal</c:v>
                </c:pt>
                <c:pt idx="1">
                  <c:v>Con PR parcial</c:v>
                </c:pt>
                <c:pt idx="2">
                  <c:v>Sin PR</c:v>
                </c:pt>
              </c:strCache>
            </c:strRef>
          </c:cat>
          <c:val>
            <c:numRef>
              <c:f>'11.3.2'!$E$11:$E$13</c:f>
              <c:numCache>
                <c:formatCode>General</c:formatCode>
                <c:ptCount val="3"/>
                <c:pt idx="0">
                  <c:v>17</c:v>
                </c:pt>
                <c:pt idx="1">
                  <c:v>24</c:v>
                </c:pt>
                <c:pt idx="2">
                  <c:v>41</c:v>
                </c:pt>
              </c:numCache>
            </c:numRef>
          </c:val>
          <c:extLst>
            <c:ext xmlns:c16="http://schemas.microsoft.com/office/drawing/2014/chart" uri="{C3380CC4-5D6E-409C-BE32-E72D297353CC}">
              <c16:uniqueId val="{00000000-99D3-4648-B814-6DFD204D2856}"/>
            </c:ext>
          </c:extLst>
        </c:ser>
        <c:ser>
          <c:idx val="1"/>
          <c:order val="1"/>
          <c:tx>
            <c:v>2021</c:v>
          </c:tx>
          <c:spPr>
            <a:solidFill>
              <a:srgbClr val="FD9D24"/>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'11.3.2'!$D$11:$D$13</c:f>
              <c:strCache>
                <c:ptCount val="3"/>
                <c:pt idx="0">
                  <c:v>Con PR cantonal</c:v>
                </c:pt>
                <c:pt idx="1">
                  <c:v>Con PR parcial</c:v>
                </c:pt>
                <c:pt idx="2">
                  <c:v>Sin PR</c:v>
                </c:pt>
              </c:strCache>
            </c:strRef>
          </c:cat>
          <c:val>
            <c:numRef>
              <c:f>'11.3.2'!$E$14:$E$16</c:f>
              <c:numCache>
                <c:formatCode>General</c:formatCode>
                <c:ptCount val="3"/>
                <c:pt idx="0">
                  <c:v>16</c:v>
                </c:pt>
                <c:pt idx="1">
                  <c:v>25</c:v>
                </c:pt>
                <c:pt idx="2">
                  <c:v>41</c:v>
                </c:pt>
              </c:numCache>
            </c:numRef>
          </c:val>
          <c:extLst>
            <c:ext xmlns:c16="http://schemas.microsoft.com/office/drawing/2014/chart" uri="{C3380CC4-5D6E-409C-BE32-E72D297353CC}">
              <c16:uniqueId val="{00000001-99D3-4648-B814-6DFD204D2856}"/>
            </c:ext>
          </c:extLst>
        </c:ser>
        <c:dLbls>
          <c:showLegendKey val="0"/>
          <c:showVal val="0"/>
          <c:showCatName val="0"/>
          <c:showSerName val="0"/>
          <c:showPercent val="0"/>
          <c:showBubbleSize val="0"/>
        </c:dLbls>
        <c:gapWidth val="150"/>
        <c:axId val="460950968"/>
        <c:axId val="900471872"/>
      </c:barChart>
      <c:catAx>
        <c:axId val="460950968"/>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Estado de Planes Reguladores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900471872"/>
        <c:crosses val="autoZero"/>
        <c:auto val="1"/>
        <c:lblAlgn val="ctr"/>
        <c:lblOffset val="100"/>
        <c:noMultiLvlLbl val="0"/>
      </c:catAx>
      <c:valAx>
        <c:axId val="90047187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Cantidad de cantones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460950968"/>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1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spPr>
            <a:solidFill>
              <a:srgbClr val="FD9D24"/>
            </a:solidFill>
          </c:spPr>
          <c:invertIfNegative val="0"/>
          <c:val>
            <c:numRef>
              <c:f>'11.6.1'!#REF!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'11.6.1'!#REF!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'11.6.1'!#REF!</c15:sqref>
                        </c15:formulaRef>
                      </c:ext>
                    </c:extLst>
                  </c:multiLvlStrRef>
                </c15:cat>
              </c15:filteredCategoryTitle>
            </c:ext>
            <c:ext xmlns:c16="http://schemas.microsoft.com/office/drawing/2014/chart" uri="{C3380CC4-5D6E-409C-BE32-E72D297353CC}">
              <c16:uniqueId val="{00000000-533D-4AAF-9F02-A702F14E27DC}"/>
            </c:ext>
          </c:extLst>
        </c:ser>
        <c:ser>
          <c:idx val="1"/>
          <c:order val="1"/>
          <c:spPr>
            <a:solidFill>
              <a:schemeClr val="bg2">
                <a:lumMod val="90000"/>
              </a:schemeClr>
            </a:solidFill>
          </c:spPr>
          <c:invertIfNegative val="0"/>
          <c:val>
            <c:numRef>
              <c:f>'11.6.1'!#REF!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'11.6.1'!#REF!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'11.6.1'!#REF!</c15:sqref>
                        </c15:formulaRef>
                      </c:ext>
                    </c:extLst>
                  </c:multiLvlStrRef>
                </c15:cat>
              </c15:filteredCategoryTitle>
            </c:ext>
            <c:ext xmlns:c16="http://schemas.microsoft.com/office/drawing/2014/chart" uri="{C3380CC4-5D6E-409C-BE32-E72D297353CC}">
              <c16:uniqueId val="{00000001-533D-4AAF-9F02-A702F14E27DC}"/>
            </c:ext>
          </c:extLst>
        </c:ser>
        <c:ser>
          <c:idx val="2"/>
          <c:order val="2"/>
          <c:invertIfNegative val="0"/>
          <c:val>
            <c:numRef>
              <c:f>'11.6.1'!#REF!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'11.6.1'!#REF!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'11.6.1'!#REF!</c15:sqref>
                        </c15:formulaRef>
                      </c:ext>
                    </c:extLst>
                  </c:multiLvlStrRef>
                </c15:cat>
              </c15:filteredCategoryTitle>
            </c:ext>
            <c:ext xmlns:c16="http://schemas.microsoft.com/office/drawing/2014/chart" uri="{C3380CC4-5D6E-409C-BE32-E72D297353CC}">
              <c16:uniqueId val="{00000002-533D-4AAF-9F02-A702F14E27DC}"/>
            </c:ext>
          </c:extLst>
        </c:ser>
        <c:dLbls>
          <c:showLegendKey val="0"/>
          <c:showVal val="0"/>
          <c:showCatName val="0"/>
          <c:showSerName val="0"/>
          <c:showPercent val="0"/>
          <c:showBubbleSize val="0"/>
        </c:dLbls>
        <c:gapWidth val="150"/>
        <c:axId val="251136000"/>
        <c:axId val="251075904"/>
      </c:barChart>
      <c:catAx>
        <c:axId val="251136000"/>
        <c:scaling>
          <c:orientation val="minMax"/>
        </c:scaling>
        <c:delete val="0"/>
        <c:axPos val="b"/>
        <c:numFmt formatCode="General" sourceLinked="1"/>
        <c:majorTickMark val="out"/>
        <c:minorTickMark val="none"/>
        <c:tickLblPos val="nextTo"/>
        <c:crossAx val="251075904"/>
        <c:crosses val="autoZero"/>
        <c:auto val="1"/>
        <c:lblAlgn val="ctr"/>
        <c:lblOffset val="100"/>
        <c:noMultiLvlLbl val="0"/>
      </c:catAx>
      <c:valAx>
        <c:axId val="251075904"/>
        <c:scaling>
          <c:orientation val="minMax"/>
        </c:scaling>
        <c:delete val="0"/>
        <c:axPos val="l"/>
        <c:majorGridlines/>
        <c:numFmt formatCode="General" sourceLinked="1"/>
        <c:majorTickMark val="out"/>
        <c:minorTickMark val="none"/>
        <c:tickLblPos val="nextTo"/>
        <c:crossAx val="251136000"/>
        <c:crosses val="autoZero"/>
        <c:crossBetween val="between"/>
      </c:valAx>
    </c:plotArea>
    <c:legend>
      <c:legendPos val="r"/>
      <c:overlay val="0"/>
    </c:legend>
    <c:plotVisOnly val="1"/>
    <c:dispBlanksAs val="gap"/>
    <c:showDLblsOverMax val="0"/>
  </c:chart>
  <c:spPr>
    <a:ln>
      <a:noFill/>
    </a:ln>
  </c:spPr>
  <c:printSettings>
    <c:headerFooter/>
    <c:pageMargins b="0.75" l="0.7" r="0.7" t="0.75" header="0.3" footer="0.3"/>
    <c:pageSetup/>
  </c:printSettings>
</c:chartSpace>
</file>

<file path=xl/charts/chart1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249781277340333"/>
          <c:y val="0.16203703703703703"/>
          <c:w val="0.84694663167104112"/>
          <c:h val="0.63759988334791495"/>
        </c:manualLayout>
      </c:layout>
      <c:barChart>
        <c:barDir val="col"/>
        <c:grouping val="clustered"/>
        <c:varyColors val="0"/>
        <c:ser>
          <c:idx val="1"/>
          <c:order val="0"/>
          <c:tx>
            <c:strRef>
              <c:f>'11.7.2'!$C$20</c:f>
              <c:strCache>
                <c:ptCount val="1"/>
                <c:pt idx="0">
                  <c:v>2019</c:v>
                </c:pt>
              </c:strCache>
            </c:strRef>
          </c:tx>
          <c:spPr>
            <a:solidFill>
              <a:srgbClr val="FD9D24"/>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('11.7.2'!$D$13,'11.7.2'!$G$13)</c:f>
              <c:strCache>
                <c:ptCount val="2"/>
                <c:pt idx="0">
                  <c:v>Hombres</c:v>
                </c:pt>
                <c:pt idx="1">
                  <c:v>Mujeres</c:v>
                </c:pt>
              </c:strCache>
            </c:strRef>
          </c:cat>
          <c:val>
            <c:numRef>
              <c:f>('11.7.2'!$E$20,'11.7.2'!$H$20)</c:f>
              <c:numCache>
                <c:formatCode>###\ ###\ ###.00</c:formatCode>
                <c:ptCount val="2"/>
                <c:pt idx="0">
                  <c:v>109.1</c:v>
                </c:pt>
                <c:pt idx="1">
                  <c:v>319.89999999999998</c:v>
                </c:pt>
              </c:numCache>
            </c:numRef>
          </c:val>
          <c:extLst>
            <c:ext xmlns:c16="http://schemas.microsoft.com/office/drawing/2014/chart" uri="{C3380CC4-5D6E-409C-BE32-E72D297353CC}">
              <c16:uniqueId val="{00000000-AE6B-47EE-9186-BE53931B42FE}"/>
            </c:ext>
          </c:extLst>
        </c:ser>
        <c:ser>
          <c:idx val="2"/>
          <c:order val="1"/>
          <c:tx>
            <c:strRef>
              <c:f>'11.7.2'!$C$21</c:f>
              <c:strCache>
                <c:ptCount val="1"/>
                <c:pt idx="0">
                  <c:v>2020</c:v>
                </c:pt>
              </c:strCache>
            </c:strRef>
          </c:tx>
          <c:spPr>
            <a:solidFill>
              <a:schemeClr val="accent3"/>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('11.7.2'!$D$13,'11.7.2'!$G$13)</c:f>
              <c:strCache>
                <c:ptCount val="2"/>
                <c:pt idx="0">
                  <c:v>Hombres</c:v>
                </c:pt>
                <c:pt idx="1">
                  <c:v>Mujeres</c:v>
                </c:pt>
              </c:strCache>
            </c:strRef>
          </c:cat>
          <c:val>
            <c:numRef>
              <c:f>('11.7.2'!$E$21,'11.7.2'!$H$21)</c:f>
              <c:numCache>
                <c:formatCode>###\ ###\ ###.00</c:formatCode>
                <c:ptCount val="2"/>
                <c:pt idx="0">
                  <c:v>59.5</c:v>
                </c:pt>
                <c:pt idx="1">
                  <c:v>168.8</c:v>
                </c:pt>
              </c:numCache>
            </c:numRef>
          </c:val>
          <c:extLst>
            <c:ext xmlns:c16="http://schemas.microsoft.com/office/drawing/2014/chart" uri="{C3380CC4-5D6E-409C-BE32-E72D297353CC}">
              <c16:uniqueId val="{00000001-AE6B-47EE-9186-BE53931B42FE}"/>
            </c:ext>
          </c:extLst>
        </c:ser>
        <c:ser>
          <c:idx val="0"/>
          <c:order val="2"/>
          <c:tx>
            <c:strRef>
              <c:f>'11.7.2'!$C$22</c:f>
              <c:strCache>
                <c:ptCount val="1"/>
                <c:pt idx="0">
                  <c:v>2021</c:v>
                </c:pt>
              </c:strCache>
            </c:strRef>
          </c:tx>
          <c:spPr>
            <a:solidFill>
              <a:schemeClr val="bg2">
                <a:lumMod val="90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('11.7.2'!$E$22,'11.7.2'!$H$22)</c:f>
              <c:numCache>
                <c:formatCode>0.0</c:formatCode>
                <c:ptCount val="2"/>
                <c:pt idx="0">
                  <c:v>89.746656033443898</c:v>
                </c:pt>
                <c:pt idx="1">
                  <c:v>275.99481260881049</c:v>
                </c:pt>
              </c:numCache>
            </c:numRef>
          </c:val>
          <c:extLst>
            <c:ext xmlns:c16="http://schemas.microsoft.com/office/drawing/2014/chart" uri="{C3380CC4-5D6E-409C-BE32-E72D297353CC}">
              <c16:uniqueId val="{00000002-F0B0-4360-A750-7219FD1746D3}"/>
            </c:ext>
          </c:extLst>
        </c:ser>
        <c:dLbls>
          <c:dLblPos val="outEnd"/>
          <c:showLegendKey val="0"/>
          <c:showVal val="1"/>
          <c:showCatName val="0"/>
          <c:showSerName val="0"/>
          <c:showPercent val="0"/>
          <c:showBubbleSize val="0"/>
        </c:dLbls>
        <c:gapWidth val="219"/>
        <c:overlap val="-27"/>
        <c:axId val="254150144"/>
        <c:axId val="251129216"/>
      </c:barChart>
      <c:catAx>
        <c:axId val="254150144"/>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n-US"/>
                  <a:t>Años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51129216"/>
        <c:crosses val="autoZero"/>
        <c:auto val="1"/>
        <c:lblAlgn val="ctr"/>
        <c:lblOffset val="100"/>
        <c:noMultiLvlLbl val="0"/>
      </c:catAx>
      <c:valAx>
        <c:axId val="251129216"/>
        <c:scaling>
          <c:orientation val="minMax"/>
        </c:scaling>
        <c:delete val="0"/>
        <c:axPos val="l"/>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Tasa</a:t>
                </a:r>
              </a:p>
            </c:rich>
          </c:tx>
          <c:layout>
            <c:manualLayout>
              <c:xMode val="edge"/>
              <c:yMode val="edge"/>
              <c:x val="3.3333333333333333E-2"/>
              <c:y val="2.8973461650626985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0" sourceLinked="0"/>
        <c:majorTickMark val="in"/>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54150144"/>
        <c:crosses val="autoZero"/>
        <c:crossBetween val="between"/>
      </c:valAx>
      <c:spPr>
        <a:noFill/>
        <a:ln>
          <a:noFill/>
        </a:ln>
        <a:effectLst/>
      </c:spPr>
    </c:plotArea>
    <c:legend>
      <c:legendPos val="b"/>
      <c:layout>
        <c:manualLayout>
          <c:xMode val="edge"/>
          <c:yMode val="edge"/>
          <c:x val="0.66343897637795279"/>
          <c:y val="0.92187445319335082"/>
          <c:w val="0.30508857792985938"/>
          <c:h val="7.8125709777526364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legend>
    <c:plotVisOnly val="1"/>
    <c:dispBlanksAs val="gap"/>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1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'12.2.2'!$D$11</c:f>
              <c:strCache>
                <c:ptCount val="1"/>
                <c:pt idx="0">
                  <c:v>Términos absolutos
(miles de toneladas)</c:v>
                </c:pt>
              </c:strCache>
            </c:strRef>
          </c:tx>
          <c:spPr>
            <a:ln w="28575" cap="rnd">
              <a:solidFill>
                <a:srgbClr val="CC8900"/>
              </a:solidFill>
              <a:round/>
            </a:ln>
            <a:effectLst/>
          </c:spPr>
          <c:marker>
            <c:symbol val="circle"/>
            <c:size val="5"/>
            <c:spPr>
              <a:solidFill>
                <a:srgbClr val="CC8900">
                  <a:alpha val="91765"/>
                </a:srgbClr>
              </a:solidFill>
              <a:ln w="9525">
                <a:solidFill>
                  <a:srgbClr val="CC8900"/>
                </a:solidFill>
              </a:ln>
              <a:effectLst/>
            </c:spPr>
          </c:marker>
          <c:dPt>
            <c:idx val="1"/>
            <c:marker>
              <c:symbol val="circle"/>
              <c:size val="5"/>
              <c:spPr>
                <a:solidFill>
                  <a:srgbClr val="CC8900">
                    <a:alpha val="91765"/>
                  </a:srgbClr>
                </a:solidFill>
                <a:ln w="9525">
                  <a:solidFill>
                    <a:srgbClr val="CC8900"/>
                  </a:solidFill>
                </a:ln>
                <a:effectLst/>
              </c:spPr>
            </c:marker>
            <c:bubble3D val="0"/>
            <c:spPr>
              <a:ln w="28575" cap="rnd">
                <a:solidFill>
                  <a:srgbClr val="CC8900"/>
                </a:solidFill>
                <a:round/>
              </a:ln>
              <a:effectLst/>
            </c:spPr>
            <c:extLst>
              <c:ext xmlns:c16="http://schemas.microsoft.com/office/drawing/2014/chart" uri="{C3380CC4-5D6E-409C-BE32-E72D297353CC}">
                <c16:uniqueId val="{00000001-B613-4091-A4DF-5CD4B688712C}"/>
              </c:ext>
            </c:extLst>
          </c:dPt>
          <c:dPt>
            <c:idx val="2"/>
            <c:marker>
              <c:symbol val="circle"/>
              <c:size val="5"/>
              <c:spPr>
                <a:solidFill>
                  <a:srgbClr val="CC8900">
                    <a:alpha val="91765"/>
                  </a:srgbClr>
                </a:solidFill>
                <a:ln w="9525">
                  <a:solidFill>
                    <a:srgbClr val="CC8900"/>
                  </a:solidFill>
                </a:ln>
                <a:effectLst/>
              </c:spPr>
            </c:marker>
            <c:bubble3D val="0"/>
            <c:spPr>
              <a:ln w="28575" cap="rnd">
                <a:solidFill>
                  <a:srgbClr val="CC8900"/>
                </a:solidFill>
                <a:round/>
              </a:ln>
              <a:effectLst/>
            </c:spPr>
            <c:extLst>
              <c:ext xmlns:c16="http://schemas.microsoft.com/office/drawing/2014/chart" uri="{C3380CC4-5D6E-409C-BE32-E72D297353CC}">
                <c16:uniqueId val="{00000003-B613-4091-A4DF-5CD4B688712C}"/>
              </c:ext>
            </c:extLst>
          </c:dPt>
          <c:dPt>
            <c:idx val="3"/>
            <c:marker>
              <c:symbol val="circle"/>
              <c:size val="5"/>
              <c:spPr>
                <a:solidFill>
                  <a:srgbClr val="CC8900">
                    <a:alpha val="91765"/>
                  </a:srgbClr>
                </a:solidFill>
                <a:ln w="9525">
                  <a:solidFill>
                    <a:srgbClr val="CC8900"/>
                  </a:solidFill>
                </a:ln>
                <a:effectLst/>
              </c:spPr>
            </c:marker>
            <c:bubble3D val="0"/>
            <c:spPr>
              <a:ln w="28575" cap="rnd">
                <a:solidFill>
                  <a:srgbClr val="CC8900"/>
                </a:solidFill>
                <a:round/>
              </a:ln>
              <a:effectLst/>
            </c:spPr>
            <c:extLst>
              <c:ext xmlns:c16="http://schemas.microsoft.com/office/drawing/2014/chart" uri="{C3380CC4-5D6E-409C-BE32-E72D297353CC}">
                <c16:uniqueId val="{00000005-B613-4091-A4DF-5CD4B688712C}"/>
              </c:ext>
            </c:extLst>
          </c:dPt>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'12.2.2'!$C$12:$C$19</c:f>
              <c:strCache>
                <c:ptCount val="8"/>
                <c:pt idx="0">
                  <c:v>2014</c:v>
                </c:pt>
                <c:pt idx="1">
                  <c:v>2015</c:v>
                </c:pt>
                <c:pt idx="2">
                  <c:v>2016</c:v>
                </c:pt>
                <c:pt idx="3">
                  <c:v>2017</c:v>
                </c:pt>
                <c:pt idx="4">
                  <c:v>2018</c:v>
                </c:pt>
                <c:pt idx="5">
                  <c:v>2019</c:v>
                </c:pt>
                <c:pt idx="6">
                  <c:v>2020</c:v>
                </c:pt>
                <c:pt idx="7">
                  <c:v>2021*</c:v>
                </c:pt>
              </c:strCache>
            </c:strRef>
          </c:cat>
          <c:val>
            <c:numRef>
              <c:f>'12.2.2'!$D$12:$D$19</c:f>
              <c:numCache>
                <c:formatCode>#,##0</c:formatCode>
                <c:ptCount val="8"/>
                <c:pt idx="0">
                  <c:v>46306.819999999992</c:v>
                </c:pt>
                <c:pt idx="1">
                  <c:v>46710.9</c:v>
                </c:pt>
                <c:pt idx="2">
                  <c:v>46189.009999999995</c:v>
                </c:pt>
                <c:pt idx="3">
                  <c:v>48126.97</c:v>
                </c:pt>
                <c:pt idx="4">
                  <c:v>48671.73</c:v>
                </c:pt>
                <c:pt idx="5">
                  <c:v>48153.05</c:v>
                </c:pt>
                <c:pt idx="6">
                  <c:v>46822.87000000001</c:v>
                </c:pt>
                <c:pt idx="7">
                  <c:v>47712.069999999992</c:v>
                </c:pt>
              </c:numCache>
            </c:numRef>
          </c:val>
          <c:smooth val="0"/>
          <c:extLst>
            <c:ext xmlns:c16="http://schemas.microsoft.com/office/drawing/2014/chart" uri="{C3380CC4-5D6E-409C-BE32-E72D297353CC}">
              <c16:uniqueId val="{00000006-B613-4091-A4DF-5CD4B688712C}"/>
            </c:ext>
          </c:extLst>
        </c:ser>
        <c:dLbls>
          <c:showLegendKey val="0"/>
          <c:showVal val="0"/>
          <c:showCatName val="0"/>
          <c:showSerName val="0"/>
          <c:showPercent val="0"/>
          <c:showBubbleSize val="0"/>
        </c:dLbls>
        <c:marker val="1"/>
        <c:smooth val="0"/>
        <c:axId val="1804374223"/>
        <c:axId val="1747000943"/>
      </c:lineChart>
      <c:catAx>
        <c:axId val="1804374223"/>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n-US"/>
                  <a:t>Año</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1747000943"/>
        <c:crosses val="autoZero"/>
        <c:auto val="1"/>
        <c:lblAlgn val="ctr"/>
        <c:lblOffset val="100"/>
        <c:noMultiLvlLbl val="0"/>
      </c:catAx>
      <c:valAx>
        <c:axId val="174700094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n-US"/>
                  <a:t>Miles de toneladas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1804374223"/>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1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'12.2.2'!$E$11</c:f>
              <c:strCache>
                <c:ptCount val="1"/>
                <c:pt idx="0">
                  <c:v>Per cápita
(toneladas per cápita)</c:v>
                </c:pt>
              </c:strCache>
            </c:strRef>
          </c:tx>
          <c:spPr>
            <a:ln w="28575" cap="rnd">
              <a:solidFill>
                <a:srgbClr val="CC8900"/>
              </a:solidFill>
              <a:round/>
            </a:ln>
            <a:effectLst/>
          </c:spPr>
          <c:marker>
            <c:symbol val="circle"/>
            <c:size val="5"/>
            <c:spPr>
              <a:solidFill>
                <a:srgbClr val="CC8900">
                  <a:alpha val="91765"/>
                </a:srgbClr>
              </a:solidFill>
              <a:ln w="9525">
                <a:solidFill>
                  <a:srgbClr val="CC8900"/>
                </a:solidFill>
              </a:ln>
              <a:effectLst/>
            </c:spPr>
          </c:marker>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'12.2.2'!$C$12:$C$19</c:f>
              <c:strCache>
                <c:ptCount val="8"/>
                <c:pt idx="0">
                  <c:v>2014</c:v>
                </c:pt>
                <c:pt idx="1">
                  <c:v>2015</c:v>
                </c:pt>
                <c:pt idx="2">
                  <c:v>2016</c:v>
                </c:pt>
                <c:pt idx="3">
                  <c:v>2017</c:v>
                </c:pt>
                <c:pt idx="4">
                  <c:v>2018</c:v>
                </c:pt>
                <c:pt idx="5">
                  <c:v>2019</c:v>
                </c:pt>
                <c:pt idx="6">
                  <c:v>2020</c:v>
                </c:pt>
                <c:pt idx="7">
                  <c:v>2021*</c:v>
                </c:pt>
              </c:strCache>
            </c:strRef>
          </c:cat>
          <c:val>
            <c:numRef>
              <c:f>'12.2.2'!$E$12:$E$19</c:f>
              <c:numCache>
                <c:formatCode>0.00</c:formatCode>
                <c:ptCount val="8"/>
                <c:pt idx="0">
                  <c:v>9.7015850641896826</c:v>
                </c:pt>
                <c:pt idx="1">
                  <c:v>9.6665367748659161</c:v>
                </c:pt>
                <c:pt idx="2">
                  <c:v>9.4448868102467447</c:v>
                </c:pt>
                <c:pt idx="3">
                  <c:v>9.7275704545404018</c:v>
                </c:pt>
                <c:pt idx="4">
                  <c:v>9.7277447524110148</c:v>
                </c:pt>
                <c:pt idx="5">
                  <c:v>9.5201778410790521</c:v>
                </c:pt>
                <c:pt idx="6">
                  <c:v>9.1607993471618645</c:v>
                </c:pt>
                <c:pt idx="7">
                  <c:v>9.2411148434220962</c:v>
                </c:pt>
              </c:numCache>
            </c:numRef>
          </c:val>
          <c:smooth val="0"/>
          <c:extLst>
            <c:ext xmlns:c16="http://schemas.microsoft.com/office/drawing/2014/chart" uri="{C3380CC4-5D6E-409C-BE32-E72D297353CC}">
              <c16:uniqueId val="{00000000-63A6-42C0-BB69-B4395E8D9990}"/>
            </c:ext>
          </c:extLst>
        </c:ser>
        <c:dLbls>
          <c:showLegendKey val="0"/>
          <c:showVal val="0"/>
          <c:showCatName val="0"/>
          <c:showSerName val="0"/>
          <c:showPercent val="0"/>
          <c:showBubbleSize val="0"/>
        </c:dLbls>
        <c:marker val="1"/>
        <c:smooth val="0"/>
        <c:axId val="1804374223"/>
        <c:axId val="1747000943"/>
      </c:lineChart>
      <c:catAx>
        <c:axId val="1804374223"/>
        <c:scaling>
          <c:orientation val="minMax"/>
        </c:scaling>
        <c:delete val="0"/>
        <c:axPos val="b"/>
        <c:title>
          <c:tx>
            <c:rich>
              <a:bodyPr rot="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n-US"/>
                  <a:t>Año</a:t>
                </a:r>
              </a:p>
            </c:rich>
          </c:tx>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1747000943"/>
        <c:crosses val="autoZero"/>
        <c:auto val="1"/>
        <c:lblAlgn val="ctr"/>
        <c:lblOffset val="100"/>
        <c:noMultiLvlLbl val="0"/>
      </c:catAx>
      <c:valAx>
        <c:axId val="174700094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n-US"/>
                  <a:t>Toneladas per cápita</a:t>
                </a: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1804374223"/>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100">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1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'12.2.2'!$F$11</c:f>
              <c:strCache>
                <c:ptCount val="1"/>
                <c:pt idx="0">
                  <c:v>Por PIB
(Kg por millones de colones*)</c:v>
                </c:pt>
              </c:strCache>
            </c:strRef>
          </c:tx>
          <c:spPr>
            <a:ln w="28575" cap="rnd">
              <a:solidFill>
                <a:srgbClr val="CC8900"/>
              </a:solidFill>
              <a:round/>
            </a:ln>
            <a:effectLst/>
          </c:spPr>
          <c:marker>
            <c:symbol val="circle"/>
            <c:size val="5"/>
            <c:spPr>
              <a:solidFill>
                <a:srgbClr val="CC8900">
                  <a:alpha val="91765"/>
                </a:srgbClr>
              </a:solidFill>
              <a:ln w="9525">
                <a:solidFill>
                  <a:srgbClr val="CC8900"/>
                </a:solidFill>
              </a:ln>
              <a:effectLst/>
            </c:spPr>
          </c:marker>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'12.2.2'!$C$12:$C$19</c:f>
              <c:strCache>
                <c:ptCount val="8"/>
                <c:pt idx="0">
                  <c:v>2014</c:v>
                </c:pt>
                <c:pt idx="1">
                  <c:v>2015</c:v>
                </c:pt>
                <c:pt idx="2">
                  <c:v>2016</c:v>
                </c:pt>
                <c:pt idx="3">
                  <c:v>2017</c:v>
                </c:pt>
                <c:pt idx="4">
                  <c:v>2018</c:v>
                </c:pt>
                <c:pt idx="5">
                  <c:v>2019</c:v>
                </c:pt>
                <c:pt idx="6">
                  <c:v>2020</c:v>
                </c:pt>
                <c:pt idx="7">
                  <c:v>2021*</c:v>
                </c:pt>
              </c:strCache>
            </c:strRef>
          </c:cat>
          <c:val>
            <c:numRef>
              <c:f>'12.2.2'!$F$12:$F$19</c:f>
              <c:numCache>
                <c:formatCode>#,##0</c:formatCode>
                <c:ptCount val="8"/>
                <c:pt idx="0">
                  <c:v>1516.8885742686732</c:v>
                </c:pt>
                <c:pt idx="1">
                  <c:v>1476.2126807124812</c:v>
                </c:pt>
                <c:pt idx="2">
                  <c:v>1400.8241260072346</c:v>
                </c:pt>
                <c:pt idx="3">
                  <c:v>1401.3354290151017</c:v>
                </c:pt>
                <c:pt idx="4">
                  <c:v>1381.0699892999548</c:v>
                </c:pt>
                <c:pt idx="5">
                  <c:v>1334.1003088346877</c:v>
                </c:pt>
                <c:pt idx="6">
                  <c:v>1355.1578127936984</c:v>
                </c:pt>
                <c:pt idx="7">
                  <c:v>1281.2052482279887</c:v>
                </c:pt>
              </c:numCache>
            </c:numRef>
          </c:val>
          <c:smooth val="0"/>
          <c:extLst>
            <c:ext xmlns:c16="http://schemas.microsoft.com/office/drawing/2014/chart" uri="{C3380CC4-5D6E-409C-BE32-E72D297353CC}">
              <c16:uniqueId val="{00000000-8C60-43CE-8BE8-847CEF3663C6}"/>
            </c:ext>
          </c:extLst>
        </c:ser>
        <c:dLbls>
          <c:showLegendKey val="0"/>
          <c:showVal val="0"/>
          <c:showCatName val="0"/>
          <c:showSerName val="0"/>
          <c:showPercent val="0"/>
          <c:showBubbleSize val="0"/>
        </c:dLbls>
        <c:marker val="1"/>
        <c:smooth val="0"/>
        <c:axId val="1804374223"/>
        <c:axId val="1747000943"/>
      </c:lineChart>
      <c:catAx>
        <c:axId val="1804374223"/>
        <c:scaling>
          <c:orientation val="minMax"/>
        </c:scaling>
        <c:delete val="0"/>
        <c:axPos val="b"/>
        <c:title>
          <c:tx>
            <c:rich>
              <a:bodyPr rot="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n-US"/>
                  <a:t>Año</a:t>
                </a:r>
              </a:p>
            </c:rich>
          </c:tx>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1747000943"/>
        <c:crosses val="autoZero"/>
        <c:auto val="1"/>
        <c:lblAlgn val="ctr"/>
        <c:lblOffset val="100"/>
        <c:noMultiLvlLbl val="0"/>
      </c:catAx>
      <c:valAx>
        <c:axId val="174700094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n-US"/>
                  <a:t>Kilogramos</a:t>
                </a: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1804374223"/>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100">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5622703412073476E-2"/>
          <c:y val="0.125"/>
          <c:w val="0.87382174103237098"/>
          <c:h val="0.70183654126567507"/>
        </c:manualLayout>
      </c:layout>
      <c:lineChart>
        <c:grouping val="standard"/>
        <c:varyColors val="0"/>
        <c:ser>
          <c:idx val="0"/>
          <c:order val="0"/>
          <c:tx>
            <c:strRef>
              <c:f>'3.1.2'!$D$11:$D$12</c:f>
              <c:strCache>
                <c:ptCount val="2"/>
                <c:pt idx="0">
                  <c:v>Total</c:v>
                </c:pt>
              </c:strCache>
            </c:strRef>
          </c:tx>
          <c:spPr>
            <a:ln w="28575" cap="rnd">
              <a:solidFill>
                <a:srgbClr val="4C9F38"/>
              </a:solidFill>
              <a:round/>
            </a:ln>
            <a:effectLst/>
          </c:spPr>
          <c:marker>
            <c:symbol val="diamond"/>
            <c:size val="5"/>
            <c:spPr>
              <a:solidFill>
                <a:srgbClr val="4C9F38"/>
              </a:solidFill>
              <a:ln w="9525">
                <a:solidFill>
                  <a:srgbClr val="568636"/>
                </a:solidFill>
              </a:ln>
              <a:effectLst/>
            </c:spPr>
          </c:marker>
          <c:dLbls>
            <c:numFmt formatCode="#,##0.0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'3.1.2'!$C$13:$C$25</c:f>
              <c:strCach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2022a/</c:v>
                </c:pt>
              </c:strCache>
            </c:strRef>
          </c:cat>
          <c:val>
            <c:numRef>
              <c:f>'3.1.2'!$D$13:$D$25</c:f>
              <c:numCache>
                <c:formatCode>0.0</c:formatCode>
                <c:ptCount val="13"/>
                <c:pt idx="0">
                  <c:v>99.173740165251971</c:v>
                </c:pt>
                <c:pt idx="1">
                  <c:v>99.147823956220478</c:v>
                </c:pt>
                <c:pt idx="2">
                  <c:v>98.865341079562498</c:v>
                </c:pt>
                <c:pt idx="3">
                  <c:v>99.029057406094964</c:v>
                </c:pt>
                <c:pt idx="4">
                  <c:v>99.219979663755524</c:v>
                </c:pt>
                <c:pt idx="5">
                  <c:v>99.181275150029933</c:v>
                </c:pt>
                <c:pt idx="6">
                  <c:v>98.800068567510422</c:v>
                </c:pt>
                <c:pt idx="7">
                  <c:v>98.731307494441296</c:v>
                </c:pt>
                <c:pt idx="8">
                  <c:v>99.005098686613394</c:v>
                </c:pt>
                <c:pt idx="9">
                  <c:v>99.043158975635563</c:v>
                </c:pt>
                <c:pt idx="10">
                  <c:v>99.145402022147337</c:v>
                </c:pt>
                <c:pt idx="11">
                  <c:v>98.749263188918363</c:v>
                </c:pt>
                <c:pt idx="12">
                  <c:v>98.937026293627767</c:v>
                </c:pt>
              </c:numCache>
            </c:numRef>
          </c:val>
          <c:smooth val="0"/>
          <c:extLst>
            <c:ext xmlns:c16="http://schemas.microsoft.com/office/drawing/2014/chart" uri="{C3380CC4-5D6E-409C-BE32-E72D297353CC}">
              <c16:uniqueId val="{00000000-2C9D-40C9-8783-D3D3E4C6DBC2}"/>
            </c:ext>
          </c:extLst>
        </c:ser>
        <c:dLbls>
          <c:dLblPos val="t"/>
          <c:showLegendKey val="0"/>
          <c:showVal val="1"/>
          <c:showCatName val="0"/>
          <c:showSerName val="0"/>
          <c:showPercent val="0"/>
          <c:showBubbleSize val="0"/>
        </c:dLbls>
        <c:marker val="1"/>
        <c:smooth val="0"/>
        <c:axId val="222149632"/>
        <c:axId val="221648512"/>
      </c:lineChart>
      <c:catAx>
        <c:axId val="222149632"/>
        <c:scaling>
          <c:orientation val="minMax"/>
        </c:scaling>
        <c:delete val="0"/>
        <c:axPos val="b"/>
        <c:title>
          <c:tx>
            <c:rich>
              <a:bodyPr rot="0" spcFirstLastPara="1" vertOverflow="ellipsis" vert="horz" wrap="square" anchor="ctr" anchorCtr="1"/>
              <a:lstStyle/>
              <a:p>
                <a:pPr>
                  <a:defRPr sz="1000" b="0" i="0" u="none" strike="noStrike" kern="1200" baseline="0">
                    <a:solidFill>
                      <a:sysClr val="windowText" lastClr="000000"/>
                    </a:solidFill>
                    <a:latin typeface="Open Sans Condensed" pitchFamily="2" charset="0"/>
                    <a:ea typeface="Open Sans Condensed" pitchFamily="2" charset="0"/>
                    <a:cs typeface="Open Sans Condensed" pitchFamily="2" charset="0"/>
                  </a:defRPr>
                </a:pPr>
                <a:r>
                  <a:rPr lang="es-CR" b="0"/>
                  <a:t>Años</a:t>
                </a:r>
              </a:p>
            </c:rich>
          </c:tx>
          <c:layout>
            <c:manualLayout>
              <c:xMode val="edge"/>
              <c:yMode val="edge"/>
              <c:x val="0.47805446194225731"/>
              <c:y val="0.90645815106445027"/>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cross"/>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Open Sans Condensed" pitchFamily="2" charset="0"/>
                <a:ea typeface="Open Sans Condensed" pitchFamily="2" charset="0"/>
                <a:cs typeface="Open Sans Condensed" pitchFamily="2" charset="0"/>
              </a:defRPr>
            </a:pPr>
            <a:endParaRPr lang="es-CR"/>
          </a:p>
        </c:txPr>
        <c:crossAx val="221648512"/>
        <c:crosses val="autoZero"/>
        <c:auto val="1"/>
        <c:lblAlgn val="ctr"/>
        <c:lblOffset val="100"/>
        <c:noMultiLvlLbl val="0"/>
      </c:catAx>
      <c:valAx>
        <c:axId val="221648512"/>
        <c:scaling>
          <c:orientation val="minMax"/>
          <c:max val="110"/>
          <c:min val="0"/>
        </c:scaling>
        <c:delete val="0"/>
        <c:axPos val="l"/>
        <c:title>
          <c:tx>
            <c:rich>
              <a:bodyPr rot="0" spcFirstLastPara="1" vertOverflow="ellipsis" wrap="square" anchor="ctr" anchorCtr="1"/>
              <a:lstStyle/>
              <a:p>
                <a:pPr>
                  <a:defRPr sz="1000" b="0" i="0" u="none" strike="noStrike" kern="1200" baseline="0">
                    <a:solidFill>
                      <a:sysClr val="windowText" lastClr="000000"/>
                    </a:solidFill>
                    <a:latin typeface="Open Sans Condensed" pitchFamily="2" charset="0"/>
                    <a:ea typeface="Open Sans Condensed" pitchFamily="2" charset="0"/>
                    <a:cs typeface="Open Sans Condensed" pitchFamily="2" charset="0"/>
                  </a:defRPr>
                </a:pPr>
                <a:r>
                  <a:rPr lang="es-CR" b="0"/>
                  <a:t>Porcentaje</a:t>
                </a:r>
              </a:p>
            </c:rich>
          </c:tx>
          <c:layout>
            <c:manualLayout>
              <c:xMode val="edge"/>
              <c:yMode val="edge"/>
              <c:x val="2.2222222222222223E-2"/>
              <c:y val="2.173993875765529E-2"/>
            </c:manualLayout>
          </c:layout>
          <c:overlay val="0"/>
          <c:spPr>
            <a:noFill/>
            <a:ln>
              <a:noFill/>
            </a:ln>
            <a:effectLst/>
          </c:spPr>
          <c:txPr>
            <a:bodyPr rot="0" spcFirstLastPara="1" vertOverflow="ellipsis" wrap="square" anchor="ctr" anchorCtr="1"/>
            <a:lstStyle/>
            <a:p>
              <a:pPr>
                <a:defRPr sz="1000" b="0" i="0" u="none" strike="noStrike" kern="1200" baseline="0">
                  <a:solidFill>
                    <a:sysClr val="windowText" lastClr="000000"/>
                  </a:solidFill>
                  <a:latin typeface="Open Sans Condensed" pitchFamily="2" charset="0"/>
                  <a:ea typeface="Open Sans Condensed" pitchFamily="2" charset="0"/>
                  <a:cs typeface="Open Sans Condensed" pitchFamily="2" charset="0"/>
                </a:defRPr>
              </a:pPr>
              <a:endParaRPr lang="es-CR"/>
            </a:p>
          </c:txPr>
        </c:title>
        <c:numFmt formatCode="0" sourceLinked="0"/>
        <c:majorTickMark val="cross"/>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Open Sans Condensed" pitchFamily="2" charset="0"/>
                <a:ea typeface="Open Sans Condensed" pitchFamily="2" charset="0"/>
                <a:cs typeface="Open Sans Condensed" pitchFamily="2" charset="0"/>
              </a:defRPr>
            </a:pPr>
            <a:endParaRPr lang="es-CR"/>
          </a:p>
        </c:txPr>
        <c:crossAx val="222149632"/>
        <c:crosses val="autoZero"/>
        <c:crossBetween val="between"/>
        <c:majorUnit val="10"/>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b="1">
          <a:solidFill>
            <a:sysClr val="windowText" lastClr="000000"/>
          </a:solidFill>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1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cked"/>
        <c:varyColors val="0"/>
        <c:ser>
          <c:idx val="0"/>
          <c:order val="0"/>
          <c:spPr>
            <a:ln w="28575" cap="rnd">
              <a:solidFill>
                <a:srgbClr val="CC8900"/>
              </a:solidFill>
              <a:round/>
            </a:ln>
            <a:effectLst/>
          </c:spPr>
          <c:marker>
            <c:symbol val="circle"/>
            <c:size val="5"/>
            <c:spPr>
              <a:solidFill>
                <a:srgbClr val="CC8900"/>
              </a:solidFill>
              <a:ln w="9525">
                <a:solidFill>
                  <a:srgbClr val="CC8900"/>
                </a:solidFill>
              </a:ln>
              <a:effectLst/>
            </c:spPr>
          </c:marker>
          <c:cat>
            <c:numRef>
              <c:f>'12.4.2'!$C$12:$C$18</c:f>
              <c:numCache>
                <c:formatCode>General</c:formatCode>
                <c:ptCount val="7"/>
                <c:pt idx="0">
                  <c:v>2016</c:v>
                </c:pt>
                <c:pt idx="1">
                  <c:v>2017</c:v>
                </c:pt>
                <c:pt idx="2">
                  <c:v>2018</c:v>
                </c:pt>
                <c:pt idx="3">
                  <c:v>2019</c:v>
                </c:pt>
                <c:pt idx="4">
                  <c:v>2020</c:v>
                </c:pt>
                <c:pt idx="5">
                  <c:v>2021</c:v>
                </c:pt>
                <c:pt idx="6">
                  <c:v>2022</c:v>
                </c:pt>
              </c:numCache>
            </c:numRef>
          </c:cat>
          <c:val>
            <c:numRef>
              <c:f>'12.4.2'!$D$12:$D$18</c:f>
              <c:numCache>
                <c:formatCode>###\ ###\ ###\ ###</c:formatCode>
                <c:ptCount val="7"/>
                <c:pt idx="0">
                  <c:v>28928955</c:v>
                </c:pt>
                <c:pt idx="1">
                  <c:v>31971645</c:v>
                </c:pt>
                <c:pt idx="2">
                  <c:v>31342355.66</c:v>
                </c:pt>
                <c:pt idx="3">
                  <c:v>31267741.890000001</c:v>
                </c:pt>
                <c:pt idx="4">
                  <c:v>29825114.300000001</c:v>
                </c:pt>
                <c:pt idx="5">
                  <c:v>57281577.960000001</c:v>
                </c:pt>
                <c:pt idx="6">
                  <c:v>33291766.969999999</c:v>
                </c:pt>
              </c:numCache>
            </c:numRef>
          </c:val>
          <c:smooth val="0"/>
          <c:extLst>
            <c:ext xmlns:c16="http://schemas.microsoft.com/office/drawing/2014/chart" uri="{C3380CC4-5D6E-409C-BE32-E72D297353CC}">
              <c16:uniqueId val="{00000000-C232-46D6-BFEF-3A8196D94B80}"/>
            </c:ext>
          </c:extLst>
        </c:ser>
        <c:dLbls>
          <c:showLegendKey val="0"/>
          <c:showVal val="0"/>
          <c:showCatName val="0"/>
          <c:showSerName val="0"/>
          <c:showPercent val="0"/>
          <c:showBubbleSize val="0"/>
        </c:dLbls>
        <c:marker val="1"/>
        <c:smooth val="0"/>
        <c:axId val="1980678112"/>
        <c:axId val="1980671872"/>
      </c:lineChart>
      <c:catAx>
        <c:axId val="19806781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1980671872"/>
        <c:crossesAt val="0"/>
        <c:auto val="1"/>
        <c:lblAlgn val="ctr"/>
        <c:lblOffset val="100"/>
        <c:noMultiLvlLbl val="0"/>
      </c:catAx>
      <c:valAx>
        <c:axId val="1980671872"/>
        <c:scaling>
          <c:orientation val="minMax"/>
        </c:scaling>
        <c:delete val="0"/>
        <c:axPos val="l"/>
        <c:numFmt formatCode="####\ ###\ ##0" sourceLinked="0"/>
        <c:majorTickMark val="none"/>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1980678112"/>
        <c:crosses val="autoZero"/>
        <c:crossBetween val="between"/>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1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'12.5.1'!$D$12:$E$12</c:f>
              <c:strCache>
                <c:ptCount val="1"/>
                <c:pt idx="0">
                  <c:v>2017</c:v>
                </c:pt>
              </c:strCache>
            </c:strRef>
          </c:tx>
          <c:spPr>
            <a:solidFill>
              <a:schemeClr val="bg1">
                <a:lumMod val="65000"/>
              </a:schemeClr>
            </a:solidFill>
          </c:spPr>
          <c:invertIfNegative val="0"/>
          <c:dLbls>
            <c:delete val="1"/>
          </c:dLbls>
          <c:cat>
            <c:strRef>
              <c:f>'12.5.1'!$C$14:$C$21</c:f>
              <c:strCache>
                <c:ptCount val="8"/>
                <c:pt idx="0">
                  <c:v>1.  Envases (recipientes plásticos y tetra pak, bolsas). </c:v>
                </c:pt>
                <c:pt idx="1">
                  <c:v>2.  Envases (recipientes plásticos) sin compactar (para artesanías y otros).</c:v>
                </c:pt>
                <c:pt idx="2">
                  <c:v>3.  Aluminio (latas de aluminio, latón y hojalata), </c:v>
                </c:pt>
                <c:pt idx="3">
                  <c:v>4.  Papel y cartón  </c:v>
                </c:pt>
                <c:pt idx="4">
                  <c:v>5.  Vidrio (envases) quebrado para reciclar.</c:v>
                </c:pt>
                <c:pt idx="5">
                  <c:v>6.  Vidrio (envases) sin quebrar (para artesanías y otros).</c:v>
                </c:pt>
                <c:pt idx="6">
                  <c:v>7. Eco-bloques (Plásticos)</c:v>
                </c:pt>
                <c:pt idx="7">
                  <c:v>8.  Otros residuos ordinarios.</c:v>
                </c:pt>
              </c:strCache>
            </c:strRef>
          </c:cat>
          <c:val>
            <c:numRef>
              <c:f>'12.5.1'!$D$14:$D$21</c:f>
              <c:numCache>
                <c:formatCode>General</c:formatCode>
                <c:ptCount val="8"/>
                <c:pt idx="0">
                  <c:v>36.82</c:v>
                </c:pt>
                <c:pt idx="2">
                  <c:v>2.14</c:v>
                </c:pt>
                <c:pt idx="3">
                  <c:v>55.3</c:v>
                </c:pt>
                <c:pt idx="4">
                  <c:v>5.74</c:v>
                </c:pt>
              </c:numCache>
            </c:numRef>
          </c:val>
          <c:extLst>
            <c:ext xmlns:c16="http://schemas.microsoft.com/office/drawing/2014/chart" uri="{C3380CC4-5D6E-409C-BE32-E72D297353CC}">
              <c16:uniqueId val="{00000000-35BE-484A-B04F-CDACE51A289B}"/>
            </c:ext>
          </c:extLst>
        </c:ser>
        <c:ser>
          <c:idx val="2"/>
          <c:order val="1"/>
          <c:tx>
            <c:strRef>
              <c:f>'12.5.1'!$F$12:$G$12</c:f>
              <c:strCache>
                <c:ptCount val="1"/>
                <c:pt idx="0">
                  <c:v>2018</c:v>
                </c:pt>
              </c:strCache>
            </c:strRef>
          </c:tx>
          <c:spPr>
            <a:solidFill>
              <a:srgbClr val="BF8B2E"/>
            </a:solidFill>
          </c:spPr>
          <c:invertIfNegative val="0"/>
          <c:dLbls>
            <c:delete val="1"/>
          </c:dLbls>
          <c:cat>
            <c:strRef>
              <c:f>'12.5.1'!$C$14:$C$21</c:f>
              <c:strCache>
                <c:ptCount val="8"/>
                <c:pt idx="0">
                  <c:v>1.  Envases (recipientes plásticos y tetra pak, bolsas). </c:v>
                </c:pt>
                <c:pt idx="1">
                  <c:v>2.  Envases (recipientes plásticos) sin compactar (para artesanías y otros).</c:v>
                </c:pt>
                <c:pt idx="2">
                  <c:v>3.  Aluminio (latas de aluminio, latón y hojalata), </c:v>
                </c:pt>
                <c:pt idx="3">
                  <c:v>4.  Papel y cartón  </c:v>
                </c:pt>
                <c:pt idx="4">
                  <c:v>5.  Vidrio (envases) quebrado para reciclar.</c:v>
                </c:pt>
                <c:pt idx="5">
                  <c:v>6.  Vidrio (envases) sin quebrar (para artesanías y otros).</c:v>
                </c:pt>
                <c:pt idx="6">
                  <c:v>7. Eco-bloques (Plásticos)</c:v>
                </c:pt>
                <c:pt idx="7">
                  <c:v>8.  Otros residuos ordinarios.</c:v>
                </c:pt>
              </c:strCache>
            </c:strRef>
          </c:cat>
          <c:val>
            <c:numRef>
              <c:f>'12.5.1'!$F$14:$F$21</c:f>
              <c:numCache>
                <c:formatCode>General</c:formatCode>
                <c:ptCount val="8"/>
                <c:pt idx="0">
                  <c:v>32.51</c:v>
                </c:pt>
                <c:pt idx="1">
                  <c:v>0.65</c:v>
                </c:pt>
                <c:pt idx="2">
                  <c:v>13.34</c:v>
                </c:pt>
                <c:pt idx="3">
                  <c:v>52.38</c:v>
                </c:pt>
                <c:pt idx="4">
                  <c:v>0.84</c:v>
                </c:pt>
                <c:pt idx="5">
                  <c:v>0.27</c:v>
                </c:pt>
                <c:pt idx="7">
                  <c:v>0.02</c:v>
                </c:pt>
              </c:numCache>
            </c:numRef>
          </c:val>
          <c:extLst>
            <c:ext xmlns:c16="http://schemas.microsoft.com/office/drawing/2014/chart" uri="{C3380CC4-5D6E-409C-BE32-E72D297353CC}">
              <c16:uniqueId val="{00000001-35BE-484A-B04F-CDACE51A289B}"/>
            </c:ext>
          </c:extLst>
        </c:ser>
        <c:ser>
          <c:idx val="1"/>
          <c:order val="2"/>
          <c:tx>
            <c:strRef>
              <c:f>'12.5.1'!$H$12:$I$12</c:f>
              <c:strCache>
                <c:ptCount val="1"/>
                <c:pt idx="0">
                  <c:v>2019</c:v>
                </c:pt>
              </c:strCache>
            </c:strRef>
          </c:tx>
          <c:invertIfNegative val="0"/>
          <c:dLbls>
            <c:delete val="1"/>
          </c:dLbls>
          <c:cat>
            <c:strRef>
              <c:f>'12.5.1'!$C$14:$C$21</c:f>
              <c:strCache>
                <c:ptCount val="8"/>
                <c:pt idx="0">
                  <c:v>1.  Envases (recipientes plásticos y tetra pak, bolsas). </c:v>
                </c:pt>
                <c:pt idx="1">
                  <c:v>2.  Envases (recipientes plásticos) sin compactar (para artesanías y otros).</c:v>
                </c:pt>
                <c:pt idx="2">
                  <c:v>3.  Aluminio (latas de aluminio, latón y hojalata), </c:v>
                </c:pt>
                <c:pt idx="3">
                  <c:v>4.  Papel y cartón  </c:v>
                </c:pt>
                <c:pt idx="4">
                  <c:v>5.  Vidrio (envases) quebrado para reciclar.</c:v>
                </c:pt>
                <c:pt idx="5">
                  <c:v>6.  Vidrio (envases) sin quebrar (para artesanías y otros).</c:v>
                </c:pt>
                <c:pt idx="6">
                  <c:v>7. Eco-bloques (Plásticos)</c:v>
                </c:pt>
                <c:pt idx="7">
                  <c:v>8.  Otros residuos ordinarios.</c:v>
                </c:pt>
              </c:strCache>
            </c:strRef>
          </c:cat>
          <c:val>
            <c:numRef>
              <c:f>'12.5.1'!$H$14:$H$21</c:f>
              <c:numCache>
                <c:formatCode>General</c:formatCode>
                <c:ptCount val="8"/>
                <c:pt idx="0">
                  <c:v>8.4</c:v>
                </c:pt>
                <c:pt idx="1">
                  <c:v>0.2</c:v>
                </c:pt>
                <c:pt idx="2">
                  <c:v>3.56</c:v>
                </c:pt>
                <c:pt idx="3">
                  <c:v>55.27</c:v>
                </c:pt>
                <c:pt idx="4">
                  <c:v>1.93</c:v>
                </c:pt>
                <c:pt idx="5">
                  <c:v>0.21</c:v>
                </c:pt>
                <c:pt idx="6">
                  <c:v>30.15</c:v>
                </c:pt>
                <c:pt idx="7">
                  <c:v>0.27</c:v>
                </c:pt>
              </c:numCache>
            </c:numRef>
          </c:val>
          <c:extLst>
            <c:ext xmlns:c16="http://schemas.microsoft.com/office/drawing/2014/chart" uri="{C3380CC4-5D6E-409C-BE32-E72D297353CC}">
              <c16:uniqueId val="{00000001-AA59-4CDF-BA88-171C25CB45B4}"/>
            </c:ext>
          </c:extLst>
        </c:ser>
        <c:ser>
          <c:idx val="3"/>
          <c:order val="3"/>
          <c:tx>
            <c:strRef>
              <c:f>'12.5.1'!$J$12:$K$12</c:f>
              <c:strCache>
                <c:ptCount val="1"/>
                <c:pt idx="0">
                  <c:v>2020</c:v>
                </c:pt>
              </c:strCache>
            </c:strRef>
          </c:tx>
          <c:invertIfNegative val="0"/>
          <c:dLbls>
            <c:delete val="1"/>
          </c:dLbls>
          <c:cat>
            <c:strRef>
              <c:f>'12.5.1'!$C$14:$C$21</c:f>
              <c:strCache>
                <c:ptCount val="8"/>
                <c:pt idx="0">
                  <c:v>1.  Envases (recipientes plásticos y tetra pak, bolsas). </c:v>
                </c:pt>
                <c:pt idx="1">
                  <c:v>2.  Envases (recipientes plásticos) sin compactar (para artesanías y otros).</c:v>
                </c:pt>
                <c:pt idx="2">
                  <c:v>3.  Aluminio (latas de aluminio, latón y hojalata), </c:v>
                </c:pt>
                <c:pt idx="3">
                  <c:v>4.  Papel y cartón  </c:v>
                </c:pt>
                <c:pt idx="4">
                  <c:v>5.  Vidrio (envases) quebrado para reciclar.</c:v>
                </c:pt>
                <c:pt idx="5">
                  <c:v>6.  Vidrio (envases) sin quebrar (para artesanías y otros).</c:v>
                </c:pt>
                <c:pt idx="6">
                  <c:v>7. Eco-bloques (Plásticos)</c:v>
                </c:pt>
                <c:pt idx="7">
                  <c:v>8.  Otros residuos ordinarios.</c:v>
                </c:pt>
              </c:strCache>
            </c:strRef>
          </c:cat>
          <c:val>
            <c:numRef>
              <c:f>'12.5.1'!$J$14:$J$21</c:f>
              <c:numCache>
                <c:formatCode>0.00</c:formatCode>
                <c:ptCount val="8"/>
                <c:pt idx="0">
                  <c:v>12.49</c:v>
                </c:pt>
                <c:pt idx="1">
                  <c:v>0.45</c:v>
                </c:pt>
                <c:pt idx="2">
                  <c:v>10.62</c:v>
                </c:pt>
                <c:pt idx="3">
                  <c:v>59.19</c:v>
                </c:pt>
                <c:pt idx="4">
                  <c:v>6.97</c:v>
                </c:pt>
                <c:pt idx="5">
                  <c:v>0.1</c:v>
                </c:pt>
                <c:pt idx="6">
                  <c:v>0.1</c:v>
                </c:pt>
                <c:pt idx="7">
                  <c:v>10.9</c:v>
                </c:pt>
              </c:numCache>
            </c:numRef>
          </c:val>
          <c:extLst>
            <c:ext xmlns:c16="http://schemas.microsoft.com/office/drawing/2014/chart" uri="{C3380CC4-5D6E-409C-BE32-E72D297353CC}">
              <c16:uniqueId val="{00000000-8B5F-4D99-B80E-7C52A934D687}"/>
            </c:ext>
          </c:extLst>
        </c:ser>
        <c:ser>
          <c:idx val="4"/>
          <c:order val="4"/>
          <c:tx>
            <c:strRef>
              <c:f>'12.5.1'!$L$12:$M$12</c:f>
              <c:strCache>
                <c:ptCount val="1"/>
                <c:pt idx="0">
                  <c:v>2021</c:v>
                </c:pt>
              </c:strCache>
            </c:strRef>
          </c:tx>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val>
            <c:numRef>
              <c:f>'12.5.1'!$L$14:$L$21</c:f>
              <c:numCache>
                <c:formatCode>0.00</c:formatCode>
                <c:ptCount val="8"/>
                <c:pt idx="0">
                  <c:v>12.2</c:v>
                </c:pt>
                <c:pt idx="1">
                  <c:v>4.4800000000000004</c:v>
                </c:pt>
                <c:pt idx="2">
                  <c:v>32.76</c:v>
                </c:pt>
                <c:pt idx="3">
                  <c:v>32.630000000000003</c:v>
                </c:pt>
                <c:pt idx="4">
                  <c:v>12.19</c:v>
                </c:pt>
                <c:pt idx="5">
                  <c:v>2.56</c:v>
                </c:pt>
                <c:pt idx="6">
                  <c:v>0.09</c:v>
                </c:pt>
                <c:pt idx="7">
                  <c:v>3.09</c:v>
                </c:pt>
              </c:numCache>
            </c:numRef>
          </c:val>
          <c:extLst>
            <c:ext xmlns:c16="http://schemas.microsoft.com/office/drawing/2014/chart" uri="{C3380CC4-5D6E-409C-BE32-E72D297353CC}">
              <c16:uniqueId val="{00000001-9C53-46D4-AADB-1DBD37564FB4}"/>
            </c:ext>
          </c:extLst>
        </c:ser>
        <c:dLbls>
          <c:dLblPos val="outEnd"/>
          <c:showLegendKey val="0"/>
          <c:showVal val="1"/>
          <c:showCatName val="0"/>
          <c:showSerName val="0"/>
          <c:showPercent val="0"/>
          <c:showBubbleSize val="0"/>
        </c:dLbls>
        <c:gapWidth val="150"/>
        <c:axId val="255889408"/>
        <c:axId val="255230528"/>
      </c:barChart>
      <c:catAx>
        <c:axId val="255889408"/>
        <c:scaling>
          <c:orientation val="minMax"/>
        </c:scaling>
        <c:delete val="0"/>
        <c:axPos val="b"/>
        <c:numFmt formatCode="General" sourceLinked="0"/>
        <c:majorTickMark val="out"/>
        <c:minorTickMark val="none"/>
        <c:tickLblPos val="nextTo"/>
        <c:crossAx val="255230528"/>
        <c:crosses val="autoZero"/>
        <c:auto val="1"/>
        <c:lblAlgn val="ctr"/>
        <c:lblOffset val="100"/>
        <c:noMultiLvlLbl val="0"/>
      </c:catAx>
      <c:valAx>
        <c:axId val="255230528"/>
        <c:scaling>
          <c:orientation val="minMax"/>
        </c:scaling>
        <c:delete val="0"/>
        <c:axPos val="l"/>
        <c:majorGridlines/>
        <c:numFmt formatCode="General" sourceLinked="1"/>
        <c:majorTickMark val="out"/>
        <c:minorTickMark val="none"/>
        <c:tickLblPos val="nextTo"/>
        <c:crossAx val="255889408"/>
        <c:crosses val="autoZero"/>
        <c:crossBetween val="between"/>
      </c:valAx>
    </c:plotArea>
    <c:legend>
      <c:legendPos val="r"/>
      <c:overlay val="0"/>
    </c:legend>
    <c:plotVisOnly val="1"/>
    <c:dispBlanksAs val="gap"/>
    <c:showDLblsOverMax val="0"/>
  </c:chart>
  <c:spPr>
    <a:ln>
      <a:noFill/>
    </a:ln>
  </c:spPr>
  <c:txPr>
    <a:bodyPr/>
    <a:lstStyle/>
    <a:p>
      <a:pPr>
        <a:defRPr sz="1100">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1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5377296587926513E-2"/>
          <c:y val="0.15788203557888597"/>
          <c:w val="0.82617738407699037"/>
          <c:h val="0.6762988480606591"/>
        </c:manualLayout>
      </c:layout>
      <c:lineChart>
        <c:grouping val="stacked"/>
        <c:varyColors val="0"/>
        <c:ser>
          <c:idx val="0"/>
          <c:order val="0"/>
          <c:tx>
            <c:strRef>
              <c:f>'12.a.1'!$F$12</c:f>
              <c:strCache>
                <c:ptCount val="1"/>
                <c:pt idx="0">
                  <c:v>Vatios per cápita</c:v>
                </c:pt>
              </c:strCache>
            </c:strRef>
          </c:tx>
          <c:spPr>
            <a:ln>
              <a:solidFill>
                <a:srgbClr val="BF8B2E"/>
              </a:solidFill>
            </a:ln>
          </c:spPr>
          <c:marker>
            <c:spPr>
              <a:solidFill>
                <a:srgbClr val="BF8B2E"/>
              </a:solidFill>
              <a:ln>
                <a:solidFill>
                  <a:srgbClr val="BF8B2E"/>
                </a:solidFill>
              </a:ln>
            </c:spPr>
          </c:marker>
          <c:cat>
            <c:numRef>
              <c:f>'12.a.1'!$C$13:$C$23</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'12.a.1'!$F$13:$F$23</c:f>
              <c:numCache>
                <c:formatCode>_-* #\ ##0.0_-;\-* #\ ##0.0_-;_-* "-"??_-;_-@_-</c:formatCode>
                <c:ptCount val="11"/>
                <c:pt idx="0">
                  <c:v>452.9712204833761</c:v>
                </c:pt>
                <c:pt idx="1">
                  <c:v>452.48375105962788</c:v>
                </c:pt>
                <c:pt idx="2">
                  <c:v>480.0424525955645</c:v>
                </c:pt>
                <c:pt idx="3">
                  <c:v>512.01764970594593</c:v>
                </c:pt>
                <c:pt idx="4">
                  <c:v>592.74602887641538</c:v>
                </c:pt>
                <c:pt idx="5">
                  <c:v>598.70444275372199</c:v>
                </c:pt>
                <c:pt idx="6">
                  <c:v>609.39377363528683</c:v>
                </c:pt>
                <c:pt idx="7">
                  <c:v>612.14662413088286</c:v>
                </c:pt>
                <c:pt idx="8">
                  <c:v>600.04364306834498</c:v>
                </c:pt>
                <c:pt idx="9">
                  <c:v>603.38704800929531</c:v>
                </c:pt>
                <c:pt idx="10">
                  <c:v>587.77809789536968</c:v>
                </c:pt>
              </c:numCache>
            </c:numRef>
          </c:val>
          <c:smooth val="0"/>
          <c:extLst>
            <c:ext xmlns:c16="http://schemas.microsoft.com/office/drawing/2014/chart" uri="{C3380CC4-5D6E-409C-BE32-E72D297353CC}">
              <c16:uniqueId val="{00000000-1B06-4D76-8CAC-C449D0DC9BA0}"/>
            </c:ext>
          </c:extLst>
        </c:ser>
        <c:dLbls>
          <c:showLegendKey val="0"/>
          <c:showVal val="0"/>
          <c:showCatName val="0"/>
          <c:showSerName val="0"/>
          <c:showPercent val="0"/>
          <c:showBubbleSize val="0"/>
        </c:dLbls>
        <c:marker val="1"/>
        <c:smooth val="0"/>
        <c:axId val="254937088"/>
        <c:axId val="255235136"/>
      </c:lineChart>
      <c:catAx>
        <c:axId val="254937088"/>
        <c:scaling>
          <c:orientation val="minMax"/>
        </c:scaling>
        <c:delete val="0"/>
        <c:axPos val="b"/>
        <c:title>
          <c:tx>
            <c:rich>
              <a:bodyPr/>
              <a:lstStyle/>
              <a:p>
                <a:pPr>
                  <a:defRPr/>
                </a:pPr>
                <a:r>
                  <a:rPr lang="en-US"/>
                  <a:t>Años</a:t>
                </a:r>
              </a:p>
            </c:rich>
          </c:tx>
          <c:overlay val="0"/>
        </c:title>
        <c:numFmt formatCode="General" sourceLinked="1"/>
        <c:majorTickMark val="out"/>
        <c:minorTickMark val="none"/>
        <c:tickLblPos val="nextTo"/>
        <c:crossAx val="255235136"/>
        <c:crosses val="autoZero"/>
        <c:auto val="1"/>
        <c:lblAlgn val="ctr"/>
        <c:lblOffset val="100"/>
        <c:noMultiLvlLbl val="0"/>
      </c:catAx>
      <c:valAx>
        <c:axId val="255235136"/>
        <c:scaling>
          <c:orientation val="minMax"/>
        </c:scaling>
        <c:delete val="0"/>
        <c:axPos val="l"/>
        <c:majorGridlines/>
        <c:title>
          <c:tx>
            <c:rich>
              <a:bodyPr rot="0" vert="horz"/>
              <a:lstStyle/>
              <a:p>
                <a:pPr>
                  <a:defRPr/>
                </a:pPr>
                <a:r>
                  <a:rPr lang="en-US"/>
                  <a:t>Vatios per capita</a:t>
                </a:r>
              </a:p>
            </c:rich>
          </c:tx>
          <c:layout>
            <c:manualLayout>
              <c:xMode val="edge"/>
              <c:yMode val="edge"/>
              <c:x val="1.1111111111111112E-2"/>
              <c:y val="1.3600904053659933E-2"/>
            </c:manualLayout>
          </c:layout>
          <c:overlay val="0"/>
        </c:title>
        <c:numFmt formatCode="#,##0" sourceLinked="0"/>
        <c:majorTickMark val="out"/>
        <c:minorTickMark val="none"/>
        <c:tickLblPos val="nextTo"/>
        <c:crossAx val="254937088"/>
        <c:crosses val="autoZero"/>
        <c:crossBetween val="between"/>
      </c:valAx>
    </c:plotArea>
    <c:plotVisOnly val="1"/>
    <c:dispBlanksAs val="zero"/>
    <c:showDLblsOverMax val="0"/>
  </c:chart>
  <c:spPr>
    <a:ln>
      <a:noFill/>
    </a:ln>
  </c:spPr>
  <c:txPr>
    <a:bodyPr/>
    <a:lstStyle/>
    <a:p>
      <a:pPr>
        <a:defRPr sz="1100">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1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Pt>
            <c:idx val="0"/>
            <c:bubble3D val="0"/>
            <c:spPr>
              <a:solidFill>
                <a:srgbClr val="3F7E44"/>
              </a:solidFill>
              <a:ln w="19050">
                <a:solidFill>
                  <a:schemeClr val="lt1"/>
                </a:solidFill>
              </a:ln>
              <a:effectLst/>
            </c:spPr>
            <c:extLst>
              <c:ext xmlns:c16="http://schemas.microsoft.com/office/drawing/2014/chart" uri="{C3380CC4-5D6E-409C-BE32-E72D297353CC}">
                <c16:uniqueId val="{00000001-6438-41A0-9ED3-E128B52E2EF9}"/>
              </c:ext>
            </c:extLst>
          </c:dPt>
          <c:dPt>
            <c:idx val="1"/>
            <c:bubble3D val="0"/>
            <c:spPr>
              <a:solidFill>
                <a:schemeClr val="bg2">
                  <a:lumMod val="50000"/>
                </a:schemeClr>
              </a:solidFill>
              <a:ln w="19050">
                <a:solidFill>
                  <a:schemeClr val="lt1"/>
                </a:solidFill>
              </a:ln>
              <a:effectLst/>
            </c:spPr>
            <c:extLst>
              <c:ext xmlns:c16="http://schemas.microsoft.com/office/drawing/2014/chart" uri="{C3380CC4-5D6E-409C-BE32-E72D297353CC}">
                <c16:uniqueId val="{00000003-6438-41A0-9ED3-E128B52E2EF9}"/>
              </c:ext>
            </c:extLst>
          </c:dPt>
          <c:dLbls>
            <c:spPr>
              <a:noFill/>
              <a:ln>
                <a:noFill/>
              </a:ln>
              <a:effectLst/>
            </c:spPr>
            <c:txPr>
              <a:bodyPr rot="0" spcFirstLastPara="1" vertOverflow="ellipsis" vert="horz" wrap="square" anchor="ctr" anchorCtr="1"/>
              <a:lstStyle/>
              <a:p>
                <a:pPr>
                  <a:defRPr sz="1100" b="0" i="0" u="none" strike="noStrike" kern="1200" baseline="0">
                    <a:solidFill>
                      <a:schemeClr val="bg1"/>
                    </a:solidFill>
                    <a:latin typeface="Open Sans Condensed" pitchFamily="2" charset="0"/>
                    <a:ea typeface="Open Sans Condensed" pitchFamily="2" charset="0"/>
                    <a:cs typeface="Open Sans Condensed" pitchFamily="2" charset="0"/>
                  </a:defRPr>
                </a:pPr>
                <a:endParaRPr lang="es-CR"/>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'13.1.3'!$N$29:$N$30</c:f>
              <c:strCache>
                <c:ptCount val="2"/>
                <c:pt idx="0">
                  <c:v>Adoptan y aplican estrategias de reducción del riesgo</c:v>
                </c:pt>
                <c:pt idx="1">
                  <c:v>No adoptan estrategias</c:v>
                </c:pt>
              </c:strCache>
            </c:strRef>
          </c:cat>
          <c:val>
            <c:numRef>
              <c:f>'13.1.3'!$O$29:$O$30</c:f>
              <c:numCache>
                <c:formatCode>0.00</c:formatCode>
                <c:ptCount val="2"/>
                <c:pt idx="0">
                  <c:v>96.428571428571431</c:v>
                </c:pt>
                <c:pt idx="1">
                  <c:v>3.5714285714285694</c:v>
                </c:pt>
              </c:numCache>
            </c:numRef>
          </c:val>
          <c:extLst>
            <c:ext xmlns:c16="http://schemas.microsoft.com/office/drawing/2014/chart" uri="{C3380CC4-5D6E-409C-BE32-E72D297353CC}">
              <c16:uniqueId val="{00000004-6438-41A0-9ED3-E128B52E2EF9}"/>
            </c:ext>
          </c:extLst>
        </c:ser>
        <c:dLbls>
          <c:dLblPos val="bestFit"/>
          <c:showLegendKey val="0"/>
          <c:showVal val="1"/>
          <c:showCatName val="0"/>
          <c:showSerName val="0"/>
          <c:showPercent val="0"/>
          <c:showBubbleSize val="0"/>
          <c:showLeaderLines val="1"/>
        </c:dLbls>
        <c:firstSliceAng val="0"/>
      </c:pieChart>
      <c:spPr>
        <a:noFill/>
        <a:ln>
          <a:noFill/>
        </a:ln>
        <a:effectLst/>
      </c:spPr>
    </c:plotArea>
    <c:legend>
      <c:legendPos val="b"/>
      <c:legendEntry>
        <c:idx val="0"/>
        <c:txPr>
          <a:bodyPr rot="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legendEntry>
      <c:layout>
        <c:manualLayout>
          <c:xMode val="edge"/>
          <c:yMode val="edge"/>
          <c:x val="0.1"/>
          <c:y val="0.92187445319335082"/>
          <c:w val="0.9"/>
          <c:h val="7.8125546806649182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legend>
    <c:plotVisOnly val="1"/>
    <c:dispBlanksAs val="gap"/>
    <c:showDLblsOverMax val="0"/>
  </c:chart>
  <c:spPr>
    <a:solidFill>
      <a:schemeClr val="bg1"/>
    </a:solidFill>
    <a:ln w="9525" cap="flat" cmpd="sng" algn="ctr">
      <a:noFill/>
      <a:round/>
    </a:ln>
    <a:effectLst/>
  </c:spPr>
  <c:txPr>
    <a:bodyPr/>
    <a:lstStyle/>
    <a:p>
      <a:pPr>
        <a:defRPr sz="1050">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1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4881802274715662"/>
          <c:y val="0.14351851851851852"/>
          <c:w val="0.60425831146106745"/>
          <c:h val="0.65554024496937879"/>
        </c:manualLayout>
      </c:layout>
      <c:barChart>
        <c:barDir val="bar"/>
        <c:grouping val="clustered"/>
        <c:varyColors val="0"/>
        <c:ser>
          <c:idx val="0"/>
          <c:order val="0"/>
          <c:spPr>
            <a:solidFill>
              <a:srgbClr val="0A97D9"/>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'14.5.1'!$C$38:$C$46</c:f>
              <c:strCache>
                <c:ptCount val="9"/>
                <c:pt idx="0">
                  <c:v>Area Marina de Manejo</c:v>
                </c:pt>
                <c:pt idx="1">
                  <c:v>Humedal</c:v>
                </c:pt>
                <c:pt idx="2">
                  <c:v>Monumento Nacional</c:v>
                </c:pt>
                <c:pt idx="3">
                  <c:v>Parque Nacional</c:v>
                </c:pt>
                <c:pt idx="4">
                  <c:v>Refugio Nacional de Vida Silvestre</c:v>
                </c:pt>
                <c:pt idx="5">
                  <c:v>Reserva Biologica</c:v>
                </c:pt>
                <c:pt idx="6">
                  <c:v>Reserva Forestal</c:v>
                </c:pt>
                <c:pt idx="7">
                  <c:v>Reserva Natural Absoluta</c:v>
                </c:pt>
                <c:pt idx="8">
                  <c:v>Zona Protectora</c:v>
                </c:pt>
              </c:strCache>
            </c:strRef>
          </c:cat>
          <c:val>
            <c:numRef>
              <c:f>'14.5.1'!$D$38:$D$46</c:f>
              <c:numCache>
                <c:formatCode>General</c:formatCode>
                <c:ptCount val="9"/>
                <c:pt idx="0">
                  <c:v>4</c:v>
                </c:pt>
                <c:pt idx="1">
                  <c:v>12</c:v>
                </c:pt>
                <c:pt idx="2">
                  <c:v>1</c:v>
                </c:pt>
                <c:pt idx="3">
                  <c:v>30</c:v>
                </c:pt>
                <c:pt idx="4">
                  <c:v>51</c:v>
                </c:pt>
                <c:pt idx="5">
                  <c:v>9</c:v>
                </c:pt>
                <c:pt idx="6">
                  <c:v>9</c:v>
                </c:pt>
                <c:pt idx="7">
                  <c:v>2</c:v>
                </c:pt>
                <c:pt idx="8">
                  <c:v>33</c:v>
                </c:pt>
              </c:numCache>
            </c:numRef>
          </c:val>
          <c:extLst>
            <c:ext xmlns:c16="http://schemas.microsoft.com/office/drawing/2014/chart" uri="{C3380CC4-5D6E-409C-BE32-E72D297353CC}">
              <c16:uniqueId val="{00000000-2046-417A-BDF3-0C6F7CC34E34}"/>
            </c:ext>
          </c:extLst>
        </c:ser>
        <c:dLbls>
          <c:dLblPos val="outEnd"/>
          <c:showLegendKey val="0"/>
          <c:showVal val="1"/>
          <c:showCatName val="0"/>
          <c:showSerName val="0"/>
          <c:showPercent val="0"/>
          <c:showBubbleSize val="0"/>
        </c:dLbls>
        <c:gapWidth val="182"/>
        <c:axId val="257529344"/>
        <c:axId val="258149184"/>
      </c:barChart>
      <c:catAx>
        <c:axId val="257529344"/>
        <c:scaling>
          <c:orientation val="minMax"/>
        </c:scaling>
        <c:delete val="0"/>
        <c:axPos val="l"/>
        <c:title>
          <c:tx>
            <c:rich>
              <a:bodyPr rot="0" spcFirstLastPara="1" vertOverflow="ellipsis" wrap="square" anchor="ctr" anchorCtr="1"/>
              <a:lstStyle/>
              <a:p>
                <a:pPr>
                  <a:defRPr sz="105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ASP</a:t>
                </a:r>
              </a:p>
            </c:rich>
          </c:tx>
          <c:layout>
            <c:manualLayout>
              <c:xMode val="edge"/>
              <c:yMode val="edge"/>
              <c:x val="1.6666666666666666E-2"/>
              <c:y val="1.7110309128025664E-2"/>
            </c:manualLayout>
          </c:layout>
          <c:overlay val="0"/>
          <c:spPr>
            <a:noFill/>
            <a:ln>
              <a:noFill/>
            </a:ln>
            <a:effectLst/>
          </c:spPr>
          <c:txPr>
            <a:bodyPr rot="0" spcFirstLastPara="1" vertOverflow="ellipsis" wrap="square" anchor="ctr" anchorCtr="1"/>
            <a:lstStyle/>
            <a:p>
              <a:pPr>
                <a:defRPr sz="105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58149184"/>
        <c:crosses val="autoZero"/>
        <c:auto val="1"/>
        <c:lblAlgn val="l"/>
        <c:lblOffset val="100"/>
        <c:noMultiLvlLbl val="0"/>
      </c:catAx>
      <c:valAx>
        <c:axId val="258149184"/>
        <c:scaling>
          <c:orientation val="minMax"/>
        </c:scaling>
        <c:delete val="0"/>
        <c:axPos val="b"/>
        <c:title>
          <c:tx>
            <c:rich>
              <a:bodyPr rot="0" spcFirstLastPara="1" vertOverflow="ellipsis" vert="horz" wrap="square" anchor="ctr" anchorCtr="1"/>
              <a:lstStyle/>
              <a:p>
                <a:pPr>
                  <a:defRPr sz="105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n-US" sz="1100"/>
                  <a:t>Cantidad</a:t>
                </a:r>
              </a:p>
            </c:rich>
          </c:tx>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out"/>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5752934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50">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1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4881802274715662"/>
          <c:y val="0.14351851851851852"/>
          <c:w val="0.60425831146106745"/>
          <c:h val="0.65554024496937879"/>
        </c:manualLayout>
      </c:layout>
      <c:barChart>
        <c:barDir val="bar"/>
        <c:grouping val="clustered"/>
        <c:varyColors val="0"/>
        <c:ser>
          <c:idx val="0"/>
          <c:order val="0"/>
          <c:spPr>
            <a:solidFill>
              <a:srgbClr val="0A97D9"/>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'14.5.1'!$C$38:$C$46</c:f>
              <c:strCache>
                <c:ptCount val="9"/>
                <c:pt idx="0">
                  <c:v>Area Marina de Manejo</c:v>
                </c:pt>
                <c:pt idx="1">
                  <c:v>Humedal</c:v>
                </c:pt>
                <c:pt idx="2">
                  <c:v>Monumento Nacional</c:v>
                </c:pt>
                <c:pt idx="3">
                  <c:v>Parque Nacional</c:v>
                </c:pt>
                <c:pt idx="4">
                  <c:v>Refugio Nacional de Vida Silvestre</c:v>
                </c:pt>
                <c:pt idx="5">
                  <c:v>Reserva Biologica</c:v>
                </c:pt>
                <c:pt idx="6">
                  <c:v>Reserva Forestal</c:v>
                </c:pt>
                <c:pt idx="7">
                  <c:v>Reserva Natural Absoluta</c:v>
                </c:pt>
                <c:pt idx="8">
                  <c:v>Zona Protectora</c:v>
                </c:pt>
              </c:strCache>
            </c:strRef>
          </c:cat>
          <c:val>
            <c:numRef>
              <c:f>'14.5.1'!$D$15:$D$23</c:f>
              <c:numCache>
                <c:formatCode>General</c:formatCode>
                <c:ptCount val="9"/>
                <c:pt idx="0">
                  <c:v>4</c:v>
                </c:pt>
                <c:pt idx="1">
                  <c:v>12</c:v>
                </c:pt>
                <c:pt idx="2">
                  <c:v>1</c:v>
                </c:pt>
                <c:pt idx="3">
                  <c:v>30</c:v>
                </c:pt>
                <c:pt idx="4">
                  <c:v>51</c:v>
                </c:pt>
                <c:pt idx="5">
                  <c:v>9</c:v>
                </c:pt>
                <c:pt idx="6">
                  <c:v>9</c:v>
                </c:pt>
                <c:pt idx="7">
                  <c:v>2</c:v>
                </c:pt>
                <c:pt idx="8">
                  <c:v>33</c:v>
                </c:pt>
              </c:numCache>
            </c:numRef>
          </c:val>
          <c:extLst>
            <c:ext xmlns:c16="http://schemas.microsoft.com/office/drawing/2014/chart" uri="{C3380CC4-5D6E-409C-BE32-E72D297353CC}">
              <c16:uniqueId val="{00000000-04E1-44B4-B0D3-2609C9F9702F}"/>
            </c:ext>
          </c:extLst>
        </c:ser>
        <c:dLbls>
          <c:dLblPos val="outEnd"/>
          <c:showLegendKey val="0"/>
          <c:showVal val="1"/>
          <c:showCatName val="0"/>
          <c:showSerName val="0"/>
          <c:showPercent val="0"/>
          <c:showBubbleSize val="0"/>
        </c:dLbls>
        <c:gapWidth val="182"/>
        <c:axId val="257529344"/>
        <c:axId val="258149184"/>
      </c:barChart>
      <c:catAx>
        <c:axId val="257529344"/>
        <c:scaling>
          <c:orientation val="minMax"/>
        </c:scaling>
        <c:delete val="0"/>
        <c:axPos val="l"/>
        <c:title>
          <c:tx>
            <c:rich>
              <a:bodyPr rot="0" spcFirstLastPara="1" vertOverflow="ellipsis"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ASP</a:t>
                </a:r>
              </a:p>
            </c:rich>
          </c:tx>
          <c:layout>
            <c:manualLayout>
              <c:xMode val="edge"/>
              <c:yMode val="edge"/>
              <c:x val="1.6666666666666666E-2"/>
              <c:y val="1.7110309128025664E-2"/>
            </c:manualLayout>
          </c:layout>
          <c:overlay val="0"/>
          <c:spPr>
            <a:noFill/>
            <a:ln>
              <a:noFill/>
            </a:ln>
            <a:effectLst/>
          </c:spPr>
          <c:txPr>
            <a:bodyPr rot="0" spcFirstLastPara="1" vertOverflow="ellipsis"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58149184"/>
        <c:crosses val="autoZero"/>
        <c:auto val="1"/>
        <c:lblAlgn val="l"/>
        <c:lblOffset val="100"/>
        <c:noMultiLvlLbl val="0"/>
      </c:catAx>
      <c:valAx>
        <c:axId val="258149184"/>
        <c:scaling>
          <c:orientation val="minMax"/>
        </c:scaling>
        <c:delete val="0"/>
        <c:axPos val="b"/>
        <c:title>
          <c:tx>
            <c:rich>
              <a:bodyPr rot="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n-US"/>
                  <a:t>Cantidad</a:t>
                </a:r>
              </a:p>
            </c:rich>
          </c:tx>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out"/>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5752934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1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Pt>
            <c:idx val="0"/>
            <c:bubble3D val="0"/>
            <c:spPr>
              <a:solidFill>
                <a:srgbClr val="56C02B"/>
              </a:solidFill>
              <a:ln w="19050">
                <a:solidFill>
                  <a:schemeClr val="lt1"/>
                </a:solidFill>
              </a:ln>
              <a:effectLst/>
            </c:spPr>
            <c:extLst>
              <c:ext xmlns:c16="http://schemas.microsoft.com/office/drawing/2014/chart" uri="{C3380CC4-5D6E-409C-BE32-E72D297353CC}">
                <c16:uniqueId val="{00000001-5361-4833-9C9A-1750E1BDD189}"/>
              </c:ext>
            </c:extLst>
          </c:dPt>
          <c:dPt>
            <c:idx val="1"/>
            <c:bubble3D val="0"/>
            <c:spPr>
              <a:solidFill>
                <a:schemeClr val="bg2">
                  <a:lumMod val="50000"/>
                </a:schemeClr>
              </a:solidFill>
              <a:ln w="19050">
                <a:solidFill>
                  <a:schemeClr val="lt1"/>
                </a:solidFill>
              </a:ln>
              <a:effectLst/>
            </c:spPr>
            <c:extLst>
              <c:ext xmlns:c16="http://schemas.microsoft.com/office/drawing/2014/chart" uri="{C3380CC4-5D6E-409C-BE32-E72D297353CC}">
                <c16:uniqueId val="{00000003-5361-4833-9C9A-1750E1BDD189}"/>
              </c:ext>
            </c:extLst>
          </c:dPt>
          <c:dLbls>
            <c:dLbl>
              <c:idx val="0"/>
              <c:layout>
                <c:manualLayout>
                  <c:x val="-0.10629713473315835"/>
                  <c:y val="1.4769612131816856E-2"/>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361-4833-9C9A-1750E1BDD189}"/>
                </c:ext>
              </c:extLst>
            </c:dLbl>
            <c:dLbl>
              <c:idx val="1"/>
              <c:layout>
                <c:manualLayout>
                  <c:x val="0.10976760717410323"/>
                  <c:y val="-2.4675925925925969E-2"/>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361-4833-9C9A-1750E1BDD189}"/>
                </c:ext>
              </c:extLst>
            </c:dLbl>
            <c:spPr>
              <a:noFill/>
              <a:ln>
                <a:noFill/>
              </a:ln>
              <a:effectLst/>
            </c:spPr>
            <c:txPr>
              <a:bodyPr rot="0" spcFirstLastPara="1" vertOverflow="ellipsis" vert="horz" wrap="square" anchor="ctr" anchorCtr="1"/>
              <a:lstStyle/>
              <a:p>
                <a:pPr>
                  <a:defRPr sz="1100" b="0" i="0" u="none" strike="noStrike" kern="1200" baseline="0">
                    <a:solidFill>
                      <a:schemeClr val="bg1"/>
                    </a:solidFill>
                    <a:latin typeface="Open Sans Condensed" pitchFamily="2" charset="0"/>
                    <a:ea typeface="Open Sans Condensed" pitchFamily="2" charset="0"/>
                    <a:cs typeface="Open Sans Condensed" pitchFamily="2" charset="0"/>
                  </a:defRPr>
                </a:pPr>
                <a:endParaRPr lang="es-CR"/>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'15.1.1'!$C$15:$C$16</c:f>
              <c:strCache>
                <c:ptCount val="2"/>
                <c:pt idx="0">
                  <c:v>Bosques</c:v>
                </c:pt>
                <c:pt idx="1">
                  <c:v>No bosques</c:v>
                </c:pt>
              </c:strCache>
            </c:strRef>
          </c:cat>
          <c:val>
            <c:numRef>
              <c:f>'15.1.1'!$E$15:$E$16</c:f>
              <c:numCache>
                <c:formatCode>###\ ###\ ##0.00</c:formatCode>
                <c:ptCount val="2"/>
                <c:pt idx="0">
                  <c:v>57.46</c:v>
                </c:pt>
                <c:pt idx="1">
                  <c:v>42.54</c:v>
                </c:pt>
              </c:numCache>
            </c:numRef>
          </c:val>
          <c:extLst>
            <c:ext xmlns:c16="http://schemas.microsoft.com/office/drawing/2014/chart" uri="{C3380CC4-5D6E-409C-BE32-E72D297353CC}">
              <c16:uniqueId val="{00000004-5361-4833-9C9A-1750E1BDD189}"/>
            </c:ext>
          </c:extLst>
        </c:ser>
        <c:dLbls>
          <c:dLblPos val="bestFit"/>
          <c:showLegendKey val="0"/>
          <c:showVal val="1"/>
          <c:showCatName val="0"/>
          <c:showSerName val="0"/>
          <c:showPercent val="0"/>
          <c:showBubbleSize val="0"/>
          <c:showLeaderLines val="1"/>
        </c:dLbls>
        <c:firstSliceAng val="0"/>
      </c:pieChart>
      <c:spPr>
        <a:noFill/>
        <a:ln>
          <a:noFill/>
        </a:ln>
        <a:effectLst/>
      </c:spPr>
    </c:plotArea>
    <c:legend>
      <c:legendPos val="b"/>
      <c:layout>
        <c:manualLayout>
          <c:xMode val="edge"/>
          <c:yMode val="edge"/>
          <c:x val="0.68593613298337708"/>
          <c:y val="0.92187445319335082"/>
          <c:w val="0.31341972190583095"/>
          <c:h val="7.4627375001218757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legend>
    <c:plotVisOnly val="1"/>
    <c:dispBlanksAs val="gap"/>
    <c:showDLblsOverMax val="0"/>
  </c:chart>
  <c:spPr>
    <a:solidFill>
      <a:schemeClr val="bg1"/>
    </a:solidFill>
    <a:ln w="9525" cap="flat" cmpd="sng" algn="ctr">
      <a:noFill/>
      <a:round/>
    </a:ln>
    <a:effectLst/>
  </c:spPr>
  <c:txPr>
    <a:bodyPr/>
    <a:lstStyle/>
    <a:p>
      <a:pPr>
        <a:defRPr sz="1050">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1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816591354706084"/>
          <c:y val="0.10789709475970677"/>
          <c:w val="0.84268538953400907"/>
          <c:h val="0.62417956376142647"/>
        </c:manualLayout>
      </c:layout>
      <c:barChart>
        <c:barDir val="col"/>
        <c:grouping val="stacked"/>
        <c:varyColors val="0"/>
        <c:ser>
          <c:idx val="3"/>
          <c:order val="0"/>
          <c:tx>
            <c:strRef>
              <c:f>'15.4.2'!$G$11:$H$11</c:f>
              <c:strCache>
                <c:ptCount val="1"/>
                <c:pt idx="0">
                  <c:v>Forestal</c:v>
                </c:pt>
              </c:strCache>
            </c:strRef>
          </c:tx>
          <c:spPr>
            <a:solidFill>
              <a:srgbClr val="56C02B"/>
            </a:solidFill>
            <a:ln>
              <a:noFill/>
            </a:ln>
            <a:effectLst/>
          </c:spPr>
          <c:invertIfNegative val="0"/>
          <c:cat>
            <c:strRef>
              <c:extLst>
                <c:ext xmlns:c15="http://schemas.microsoft.com/office/drawing/2012/chart" uri="{02D57815-91ED-43cb-92C2-25804820EDAC}">
                  <c15:fullRef>
                    <c15:sqref>'15.4.2'!$C$13:$C$19</c15:sqref>
                  </c15:fullRef>
                </c:ext>
              </c:extLst>
              <c:f>'15.4.2'!$C$14:$C$18</c:f>
              <c:strCache>
                <c:ptCount val="5"/>
                <c:pt idx="0">
                  <c:v>Kapo 2</c:v>
                </c:pt>
                <c:pt idx="1">
                  <c:v>Kapo 3</c:v>
                </c:pt>
                <c:pt idx="2">
                  <c:v>Kapo 4</c:v>
                </c:pt>
                <c:pt idx="3">
                  <c:v>Kapo 5</c:v>
                </c:pt>
                <c:pt idx="4">
                  <c:v>Kapo 6</c:v>
                </c:pt>
              </c:strCache>
            </c:strRef>
          </c:cat>
          <c:val>
            <c:numRef>
              <c:extLst>
                <c:ext xmlns:c15="http://schemas.microsoft.com/office/drawing/2012/chart" uri="{02D57815-91ED-43cb-92C2-25804820EDAC}">
                  <c15:fullRef>
                    <c15:sqref>'15.4.2'!$G$13:$G$19</c15:sqref>
                  </c15:fullRef>
                </c:ext>
              </c:extLst>
              <c:f>'15.4.2'!$G$14:$G$18</c:f>
              <c:numCache>
                <c:formatCode>General</c:formatCode>
                <c:ptCount val="5"/>
                <c:pt idx="0">
                  <c:v>0.34739999999999999</c:v>
                </c:pt>
                <c:pt idx="1">
                  <c:v>1010.7151</c:v>
                </c:pt>
                <c:pt idx="2">
                  <c:v>4098.6142</c:v>
                </c:pt>
                <c:pt idx="3">
                  <c:v>3792.0192999999999</c:v>
                </c:pt>
                <c:pt idx="4">
                  <c:v>10206.9306</c:v>
                </c:pt>
              </c:numCache>
            </c:numRef>
          </c:val>
          <c:extLst>
            <c:ext xmlns:c16="http://schemas.microsoft.com/office/drawing/2014/chart" uri="{C3380CC4-5D6E-409C-BE32-E72D297353CC}">
              <c16:uniqueId val="{00000000-B53A-416A-AE37-EE0A8A76AABA}"/>
            </c:ext>
          </c:extLst>
        </c:ser>
        <c:ser>
          <c:idx val="6"/>
          <c:order val="1"/>
          <c:tx>
            <c:strRef>
              <c:f>'15.4.2'!$J$11:$K$11</c:f>
              <c:strCache>
                <c:ptCount val="1"/>
                <c:pt idx="0">
                  <c:v>Pastizales</c:v>
                </c:pt>
              </c:strCache>
            </c:strRef>
          </c:tx>
          <c:spPr>
            <a:pattFill prst="dkDnDiag">
              <a:fgClr>
                <a:schemeClr val="bg1">
                  <a:lumMod val="65000"/>
                </a:schemeClr>
              </a:fgClr>
              <a:bgClr>
                <a:schemeClr val="bg1"/>
              </a:bgClr>
            </a:pattFill>
            <a:ln>
              <a:noFill/>
            </a:ln>
            <a:effectLst/>
          </c:spPr>
          <c:invertIfNegative val="0"/>
          <c:cat>
            <c:strRef>
              <c:extLst>
                <c:ext xmlns:c15="http://schemas.microsoft.com/office/drawing/2012/chart" uri="{02D57815-91ED-43cb-92C2-25804820EDAC}">
                  <c15:fullRef>
                    <c15:sqref>'15.4.2'!$C$13:$C$19</c15:sqref>
                  </c15:fullRef>
                </c:ext>
              </c:extLst>
              <c:f>'15.4.2'!$C$14:$C$18</c:f>
              <c:strCache>
                <c:ptCount val="5"/>
                <c:pt idx="0">
                  <c:v>Kapo 2</c:v>
                </c:pt>
                <c:pt idx="1">
                  <c:v>Kapo 3</c:v>
                </c:pt>
                <c:pt idx="2">
                  <c:v>Kapo 4</c:v>
                </c:pt>
                <c:pt idx="3">
                  <c:v>Kapo 5</c:v>
                </c:pt>
                <c:pt idx="4">
                  <c:v>Kapo 6</c:v>
                </c:pt>
              </c:strCache>
            </c:strRef>
          </c:cat>
          <c:val>
            <c:numRef>
              <c:extLst>
                <c:ext xmlns:c15="http://schemas.microsoft.com/office/drawing/2012/chart" uri="{02D57815-91ED-43cb-92C2-25804820EDAC}">
                  <c15:fullRef>
                    <c15:sqref>'15.4.2'!$J$13:$J$19</c15:sqref>
                  </c15:fullRef>
                </c:ext>
              </c:extLst>
              <c:f>'15.4.2'!$J$14:$J$18</c:f>
              <c:numCache>
                <c:formatCode>_-* #\ ##0.0000_-;\-* #\ ##0.0000_-;_-* "-"??_-;_-@_-</c:formatCode>
                <c:ptCount val="5"/>
                <c:pt idx="0">
                  <c:v>0</c:v>
                </c:pt>
                <c:pt idx="1">
                  <c:v>15.941700000000001</c:v>
                </c:pt>
                <c:pt idx="2">
                  <c:v>271.37299999999999</c:v>
                </c:pt>
                <c:pt idx="3">
                  <c:v>480.27800000000002</c:v>
                </c:pt>
                <c:pt idx="4">
                  <c:v>2239.11</c:v>
                </c:pt>
              </c:numCache>
            </c:numRef>
          </c:val>
          <c:extLst>
            <c:ext xmlns:c16="http://schemas.microsoft.com/office/drawing/2014/chart" uri="{C3380CC4-5D6E-409C-BE32-E72D297353CC}">
              <c16:uniqueId val="{00000001-B53A-416A-AE37-EE0A8A76AABA}"/>
            </c:ext>
          </c:extLst>
        </c:ser>
        <c:ser>
          <c:idx val="9"/>
          <c:order val="2"/>
          <c:tx>
            <c:strRef>
              <c:f>'15.4.2'!$M$11:$N$11</c:f>
              <c:strCache>
                <c:ptCount val="1"/>
                <c:pt idx="0">
                  <c:v>Humedales</c:v>
                </c:pt>
              </c:strCache>
            </c:strRef>
          </c:tx>
          <c:spPr>
            <a:solidFill>
              <a:srgbClr val="327119"/>
            </a:solidFill>
            <a:ln>
              <a:noFill/>
            </a:ln>
            <a:effectLst/>
          </c:spPr>
          <c:invertIfNegative val="0"/>
          <c:cat>
            <c:strRef>
              <c:extLst>
                <c:ext xmlns:c15="http://schemas.microsoft.com/office/drawing/2012/chart" uri="{02D57815-91ED-43cb-92C2-25804820EDAC}">
                  <c15:fullRef>
                    <c15:sqref>'15.4.2'!$C$13:$C$19</c15:sqref>
                  </c15:fullRef>
                </c:ext>
              </c:extLst>
              <c:f>'15.4.2'!$C$14:$C$18</c:f>
              <c:strCache>
                <c:ptCount val="5"/>
                <c:pt idx="0">
                  <c:v>Kapo 2</c:v>
                </c:pt>
                <c:pt idx="1">
                  <c:v>Kapo 3</c:v>
                </c:pt>
                <c:pt idx="2">
                  <c:v>Kapo 4</c:v>
                </c:pt>
                <c:pt idx="3">
                  <c:v>Kapo 5</c:v>
                </c:pt>
                <c:pt idx="4">
                  <c:v>Kapo 6</c:v>
                </c:pt>
              </c:strCache>
            </c:strRef>
          </c:cat>
          <c:val>
            <c:numRef>
              <c:extLst>
                <c:ext xmlns:c15="http://schemas.microsoft.com/office/drawing/2012/chart" uri="{02D57815-91ED-43cb-92C2-25804820EDAC}">
                  <c15:fullRef>
                    <c15:sqref>'15.4.2'!$M$13:$M$19</c15:sqref>
                  </c15:fullRef>
                </c:ext>
              </c:extLst>
              <c:f>'15.4.2'!$M$14:$M$18</c:f>
              <c:numCache>
                <c:formatCode>General</c:formatCode>
                <c:ptCount val="5"/>
                <c:pt idx="0">
                  <c:v>0</c:v>
                </c:pt>
                <c:pt idx="1">
                  <c:v>0.1197</c:v>
                </c:pt>
                <c:pt idx="2">
                  <c:v>0.1134</c:v>
                </c:pt>
                <c:pt idx="3">
                  <c:v>1.0313999999999999</c:v>
                </c:pt>
                <c:pt idx="4">
                  <c:v>98.852400000000017</c:v>
                </c:pt>
              </c:numCache>
            </c:numRef>
          </c:val>
          <c:extLst>
            <c:ext xmlns:c16="http://schemas.microsoft.com/office/drawing/2014/chart" uri="{C3380CC4-5D6E-409C-BE32-E72D297353CC}">
              <c16:uniqueId val="{00000002-B53A-416A-AE37-EE0A8A76AABA}"/>
            </c:ext>
          </c:extLst>
        </c:ser>
        <c:ser>
          <c:idx val="12"/>
          <c:order val="3"/>
          <c:tx>
            <c:strRef>
              <c:f>'15.4.2'!$P$11:$Q$11</c:f>
              <c:strCache>
                <c:ptCount val="1"/>
                <c:pt idx="0">
                  <c:v>Tierras de cultivo</c:v>
                </c:pt>
              </c:strCache>
            </c:strRef>
          </c:tx>
          <c:spPr>
            <a:solidFill>
              <a:schemeClr val="bg1">
                <a:lumMod val="65000"/>
              </a:schemeClr>
            </a:solidFill>
            <a:ln>
              <a:noFill/>
            </a:ln>
            <a:effectLst/>
          </c:spPr>
          <c:invertIfNegative val="0"/>
          <c:cat>
            <c:strRef>
              <c:extLst>
                <c:ext xmlns:c15="http://schemas.microsoft.com/office/drawing/2012/chart" uri="{02D57815-91ED-43cb-92C2-25804820EDAC}">
                  <c15:fullRef>
                    <c15:sqref>'15.4.2'!$C$13:$C$19</c15:sqref>
                  </c15:fullRef>
                </c:ext>
              </c:extLst>
              <c:f>'15.4.2'!$C$14:$C$18</c:f>
              <c:strCache>
                <c:ptCount val="5"/>
                <c:pt idx="0">
                  <c:v>Kapo 2</c:v>
                </c:pt>
                <c:pt idx="1">
                  <c:v>Kapo 3</c:v>
                </c:pt>
                <c:pt idx="2">
                  <c:v>Kapo 4</c:v>
                </c:pt>
                <c:pt idx="3">
                  <c:v>Kapo 5</c:v>
                </c:pt>
                <c:pt idx="4">
                  <c:v>Kapo 6</c:v>
                </c:pt>
              </c:strCache>
            </c:strRef>
          </c:cat>
          <c:val>
            <c:numRef>
              <c:extLst>
                <c:ext xmlns:c15="http://schemas.microsoft.com/office/drawing/2012/chart" uri="{02D57815-91ED-43cb-92C2-25804820EDAC}">
                  <c15:fullRef>
                    <c15:sqref>'15.4.2'!$P$13:$P$19</c15:sqref>
                  </c15:fullRef>
                </c:ext>
              </c:extLst>
              <c:f>'15.4.2'!$P$14:$P$18</c:f>
              <c:numCache>
                <c:formatCode>General</c:formatCode>
                <c:ptCount val="5"/>
                <c:pt idx="0">
                  <c:v>0</c:v>
                </c:pt>
                <c:pt idx="1">
                  <c:v>14.414400000000001</c:v>
                </c:pt>
                <c:pt idx="2">
                  <c:v>159.1626</c:v>
                </c:pt>
                <c:pt idx="3">
                  <c:v>440.71839999999997</c:v>
                </c:pt>
                <c:pt idx="4">
                  <c:v>372.32510000000002</c:v>
                </c:pt>
              </c:numCache>
            </c:numRef>
          </c:val>
          <c:extLst>
            <c:ext xmlns:c16="http://schemas.microsoft.com/office/drawing/2014/chart" uri="{C3380CC4-5D6E-409C-BE32-E72D297353CC}">
              <c16:uniqueId val="{00000003-B53A-416A-AE37-EE0A8A76AABA}"/>
            </c:ext>
          </c:extLst>
        </c:ser>
        <c:ser>
          <c:idx val="15"/>
          <c:order val="4"/>
          <c:tx>
            <c:strRef>
              <c:f>'15.4.2'!$S$11:$T$11</c:f>
              <c:strCache>
                <c:ptCount val="1"/>
                <c:pt idx="0">
                  <c:v>Asentamientos</c:v>
                </c:pt>
              </c:strCache>
            </c:strRef>
          </c:tx>
          <c:spPr>
            <a:solidFill>
              <a:schemeClr val="bg2">
                <a:lumMod val="50000"/>
              </a:schemeClr>
            </a:solidFill>
            <a:ln>
              <a:noFill/>
            </a:ln>
            <a:effectLst/>
          </c:spPr>
          <c:invertIfNegative val="0"/>
          <c:cat>
            <c:strRef>
              <c:extLst>
                <c:ext xmlns:c15="http://schemas.microsoft.com/office/drawing/2012/chart" uri="{02D57815-91ED-43cb-92C2-25804820EDAC}">
                  <c15:fullRef>
                    <c15:sqref>'15.4.2'!$C$13:$C$19</c15:sqref>
                  </c15:fullRef>
                </c:ext>
              </c:extLst>
              <c:f>'15.4.2'!$C$14:$C$18</c:f>
              <c:strCache>
                <c:ptCount val="5"/>
                <c:pt idx="0">
                  <c:v>Kapo 2</c:v>
                </c:pt>
                <c:pt idx="1">
                  <c:v>Kapo 3</c:v>
                </c:pt>
                <c:pt idx="2">
                  <c:v>Kapo 4</c:v>
                </c:pt>
                <c:pt idx="3">
                  <c:v>Kapo 5</c:v>
                </c:pt>
                <c:pt idx="4">
                  <c:v>Kapo 6</c:v>
                </c:pt>
              </c:strCache>
            </c:strRef>
          </c:cat>
          <c:val>
            <c:numRef>
              <c:extLst>
                <c:ext xmlns:c15="http://schemas.microsoft.com/office/drawing/2012/chart" uri="{02D57815-91ED-43cb-92C2-25804820EDAC}">
                  <c15:fullRef>
                    <c15:sqref>'15.4.2'!$S$13:$S$19</c15:sqref>
                  </c15:fullRef>
                </c:ext>
              </c:extLst>
              <c:f>'15.4.2'!$S$14:$S$18</c:f>
              <c:numCache>
                <c:formatCode>General</c:formatCode>
                <c:ptCount val="5"/>
                <c:pt idx="0">
                  <c:v>0</c:v>
                </c:pt>
                <c:pt idx="1">
                  <c:v>0.2727</c:v>
                </c:pt>
                <c:pt idx="2">
                  <c:v>8.5490999999999993</c:v>
                </c:pt>
                <c:pt idx="3">
                  <c:v>226.351</c:v>
                </c:pt>
                <c:pt idx="4">
                  <c:v>100.47199999999999</c:v>
                </c:pt>
              </c:numCache>
            </c:numRef>
          </c:val>
          <c:extLst>
            <c:ext xmlns:c16="http://schemas.microsoft.com/office/drawing/2014/chart" uri="{C3380CC4-5D6E-409C-BE32-E72D297353CC}">
              <c16:uniqueId val="{00000004-B53A-416A-AE37-EE0A8A76AABA}"/>
            </c:ext>
          </c:extLst>
        </c:ser>
        <c:ser>
          <c:idx val="18"/>
          <c:order val="5"/>
          <c:tx>
            <c:strRef>
              <c:f>'15.4.2'!$V$11:$W$11</c:f>
              <c:strCache>
                <c:ptCount val="1"/>
                <c:pt idx="0">
                  <c:v>Otras tierras</c:v>
                </c:pt>
              </c:strCache>
            </c:strRef>
          </c:tx>
          <c:spPr>
            <a:solidFill>
              <a:schemeClr val="accent1">
                <a:lumMod val="80000"/>
              </a:schemeClr>
            </a:solidFill>
            <a:ln>
              <a:noFill/>
            </a:ln>
            <a:effectLst/>
          </c:spPr>
          <c:invertIfNegative val="0"/>
          <c:cat>
            <c:strRef>
              <c:extLst>
                <c:ext xmlns:c15="http://schemas.microsoft.com/office/drawing/2012/chart" uri="{02D57815-91ED-43cb-92C2-25804820EDAC}">
                  <c15:fullRef>
                    <c15:sqref>'15.4.2'!$C$13:$C$19</c15:sqref>
                  </c15:fullRef>
                </c:ext>
              </c:extLst>
              <c:f>'15.4.2'!$C$14:$C$18</c:f>
              <c:strCache>
                <c:ptCount val="5"/>
                <c:pt idx="0">
                  <c:v>Kapo 2</c:v>
                </c:pt>
                <c:pt idx="1">
                  <c:v>Kapo 3</c:v>
                </c:pt>
                <c:pt idx="2">
                  <c:v>Kapo 4</c:v>
                </c:pt>
                <c:pt idx="3">
                  <c:v>Kapo 5</c:v>
                </c:pt>
                <c:pt idx="4">
                  <c:v>Kapo 6</c:v>
                </c:pt>
              </c:strCache>
            </c:strRef>
          </c:cat>
          <c:val>
            <c:numRef>
              <c:extLst>
                <c:ext xmlns:c15="http://schemas.microsoft.com/office/drawing/2012/chart" uri="{02D57815-91ED-43cb-92C2-25804820EDAC}">
                  <c15:fullRef>
                    <c15:sqref>'15.4.2'!$V$13:$V$19</c15:sqref>
                  </c15:fullRef>
                </c:ext>
              </c:extLst>
              <c:f>'15.4.2'!$V$14:$V$18</c:f>
              <c:numCache>
                <c:formatCode>General</c:formatCode>
                <c:ptCount val="5"/>
                <c:pt idx="0">
                  <c:v>25.9389</c:v>
                </c:pt>
                <c:pt idx="1">
                  <c:v>77.030100000000004</c:v>
                </c:pt>
                <c:pt idx="2">
                  <c:v>26.816400000000002</c:v>
                </c:pt>
                <c:pt idx="3">
                  <c:v>92.921400000000006</c:v>
                </c:pt>
                <c:pt idx="4">
                  <c:v>152.0164</c:v>
                </c:pt>
              </c:numCache>
            </c:numRef>
          </c:val>
          <c:extLst>
            <c:ext xmlns:c16="http://schemas.microsoft.com/office/drawing/2014/chart" uri="{C3380CC4-5D6E-409C-BE32-E72D297353CC}">
              <c16:uniqueId val="{00000005-B53A-416A-AE37-EE0A8A76AABA}"/>
            </c:ext>
          </c:extLst>
        </c:ser>
        <c:ser>
          <c:idx val="1"/>
          <c:order val="6"/>
          <c:tx>
            <c:strRef>
              <c:f>'15.4.2'!$Y$11:$Z$11</c:f>
              <c:strCache>
                <c:ptCount val="1"/>
                <c:pt idx="0">
                  <c:v>Nubes</c:v>
                </c:pt>
              </c:strCache>
            </c:strRef>
          </c:tx>
          <c:spPr>
            <a:pattFill prst="wdUpDiag">
              <a:fgClr>
                <a:srgbClr val="56C02B"/>
              </a:fgClr>
              <a:bgClr>
                <a:schemeClr val="bg1"/>
              </a:bgClr>
            </a:pattFill>
            <a:ln>
              <a:noFill/>
            </a:ln>
            <a:effectLst/>
          </c:spPr>
          <c:invertIfNegative val="0"/>
          <c:cat>
            <c:strRef>
              <c:extLst>
                <c:ext xmlns:c15="http://schemas.microsoft.com/office/drawing/2012/chart" uri="{02D57815-91ED-43cb-92C2-25804820EDAC}">
                  <c15:fullRef>
                    <c15:sqref>'15.4.2'!$C$13:$C$19</c15:sqref>
                  </c15:fullRef>
                </c:ext>
              </c:extLst>
              <c:f>'15.4.2'!$C$14:$C$18</c:f>
              <c:strCache>
                <c:ptCount val="5"/>
                <c:pt idx="0">
                  <c:v>Kapo 2</c:v>
                </c:pt>
                <c:pt idx="1">
                  <c:v>Kapo 3</c:v>
                </c:pt>
                <c:pt idx="2">
                  <c:v>Kapo 4</c:v>
                </c:pt>
                <c:pt idx="3">
                  <c:v>Kapo 5</c:v>
                </c:pt>
                <c:pt idx="4">
                  <c:v>Kapo 6</c:v>
                </c:pt>
              </c:strCache>
            </c:strRef>
          </c:cat>
          <c:val>
            <c:numRef>
              <c:extLst>
                <c:ext xmlns:c15="http://schemas.microsoft.com/office/drawing/2012/chart" uri="{02D57815-91ED-43cb-92C2-25804820EDAC}">
                  <c15:fullRef>
                    <c15:sqref>'15.4.2'!$Y$13:$Y$19</c15:sqref>
                  </c15:fullRef>
                </c:ext>
              </c:extLst>
              <c:f>'15.4.2'!$Y$14:$Y$18</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6-B53A-416A-AE37-EE0A8A76AABA}"/>
            </c:ext>
          </c:extLst>
        </c:ser>
        <c:dLbls>
          <c:showLegendKey val="0"/>
          <c:showVal val="0"/>
          <c:showCatName val="0"/>
          <c:showSerName val="0"/>
          <c:showPercent val="0"/>
          <c:showBubbleSize val="0"/>
        </c:dLbls>
        <c:gapWidth val="150"/>
        <c:overlap val="100"/>
        <c:axId val="258848256"/>
        <c:axId val="237083392"/>
      </c:barChart>
      <c:catAx>
        <c:axId val="258848256"/>
        <c:scaling>
          <c:orientation val="minMax"/>
        </c:scaling>
        <c:delete val="0"/>
        <c:axPos val="b"/>
        <c:title>
          <c:tx>
            <c:rich>
              <a:bodyPr rot="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Categoría Kapos</a:t>
                </a:r>
              </a:p>
            </c:rich>
          </c:tx>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37083392"/>
        <c:crosses val="autoZero"/>
        <c:auto val="1"/>
        <c:lblAlgn val="ctr"/>
        <c:lblOffset val="100"/>
        <c:noMultiLvlLbl val="0"/>
      </c:catAx>
      <c:valAx>
        <c:axId val="237083392"/>
        <c:scaling>
          <c:orientation val="minMax"/>
        </c:scaling>
        <c:delete val="0"/>
        <c:axPos val="l"/>
        <c:title>
          <c:tx>
            <c:rich>
              <a:bodyPr rot="0" spcFirstLastPara="1" vertOverflow="ellipsis"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Km2</a:t>
                </a:r>
              </a:p>
            </c:rich>
          </c:tx>
          <c:layout>
            <c:manualLayout>
              <c:xMode val="edge"/>
              <c:yMode val="edge"/>
              <c:x val="1.5913530851980454E-3"/>
              <c:y val="4.1504481751101869E-3"/>
            </c:manualLayout>
          </c:layout>
          <c:overlay val="0"/>
          <c:spPr>
            <a:noFill/>
            <a:ln>
              <a:noFill/>
            </a:ln>
            <a:effectLst/>
          </c:spPr>
          <c:txPr>
            <a:bodyPr rot="0" spcFirstLastPara="1" vertOverflow="ellipsis"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 ###\ ###\ ##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58848256"/>
        <c:crosses val="autoZero"/>
        <c:crossBetween val="between"/>
      </c:valAx>
      <c:spPr>
        <a:noFill/>
        <a:ln w="25400">
          <a:noFill/>
        </a:ln>
        <a:effectLst/>
      </c:spPr>
    </c:plotArea>
    <c:legend>
      <c:legendPos val="b"/>
      <c:layout>
        <c:manualLayout>
          <c:xMode val="edge"/>
          <c:yMode val="edge"/>
          <c:x val="0.1177816261591353"/>
          <c:y val="0.91923735948100815"/>
          <c:w val="0.82425374331459544"/>
          <c:h val="5.067603036106974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legend>
    <c:plotVisOnly val="1"/>
    <c:dispBlanksAs val="gap"/>
    <c:showDLblsOverMax val="0"/>
  </c:chart>
  <c:spPr>
    <a:solidFill>
      <a:schemeClr val="bg1"/>
    </a:solidFill>
    <a:ln w="9525" cap="flat" cmpd="sng" algn="ctr">
      <a:noFill/>
      <a:round/>
    </a:ln>
    <a:effectLst/>
  </c:spPr>
  <c:txPr>
    <a:bodyPr/>
    <a:lstStyle/>
    <a:p>
      <a:pPr>
        <a:defRPr sz="1100">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userShapes r:id="rId3"/>
</c:chartSpace>
</file>

<file path=xl/charts/chart1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8331238279827788E-2"/>
          <c:y val="0.14716244328791633"/>
          <c:w val="0.84197057966852717"/>
          <c:h val="0.614748001479413"/>
        </c:manualLayout>
      </c:layout>
      <c:lineChart>
        <c:grouping val="standard"/>
        <c:varyColors val="0"/>
        <c:ser>
          <c:idx val="0"/>
          <c:order val="0"/>
          <c:tx>
            <c:strRef>
              <c:f>'15.5.1'!$D$11</c:f>
              <c:strCache>
                <c:ptCount val="1"/>
                <c:pt idx="0">
                  <c:v>Indice Lista Roja</c:v>
                </c:pt>
              </c:strCache>
            </c:strRef>
          </c:tx>
          <c:spPr>
            <a:ln w="31750" cap="rnd">
              <a:solidFill>
                <a:srgbClr val="56C02B"/>
              </a:solidFill>
              <a:round/>
            </a:ln>
            <a:effectLst/>
          </c:spPr>
          <c:marker>
            <c:spPr>
              <a:solidFill>
                <a:srgbClr val="56C02B"/>
              </a:solidFill>
              <a:ln>
                <a:solidFill>
                  <a:srgbClr val="56C02B"/>
                </a:solidFill>
              </a:ln>
            </c:spPr>
          </c:marker>
          <c:dLbls>
            <c:delete val="1"/>
          </c:dLbls>
          <c:cat>
            <c:numRef>
              <c:f>'15.5.1'!$C$12:$C$40</c:f>
              <c:numCache>
                <c:formatCode>General</c:formatCode>
                <c:ptCount val="29"/>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pt idx="23">
                  <c:v>2016</c:v>
                </c:pt>
                <c:pt idx="24">
                  <c:v>2017</c:v>
                </c:pt>
                <c:pt idx="25">
                  <c:v>2018</c:v>
                </c:pt>
                <c:pt idx="26">
                  <c:v>2019</c:v>
                </c:pt>
                <c:pt idx="27">
                  <c:v>2020</c:v>
                </c:pt>
                <c:pt idx="28">
                  <c:v>2021</c:v>
                </c:pt>
              </c:numCache>
            </c:numRef>
          </c:cat>
          <c:val>
            <c:numRef>
              <c:f>'15.5.1'!$D$12:$D$40</c:f>
              <c:numCache>
                <c:formatCode>0.00</c:formatCode>
                <c:ptCount val="29"/>
                <c:pt idx="0">
                  <c:v>0.85274000000000005</c:v>
                </c:pt>
                <c:pt idx="1">
                  <c:v>0.85199999999999998</c:v>
                </c:pt>
                <c:pt idx="2">
                  <c:v>0.85111999999999999</c:v>
                </c:pt>
                <c:pt idx="3">
                  <c:v>0.84991000000000005</c:v>
                </c:pt>
                <c:pt idx="4">
                  <c:v>0.84875</c:v>
                </c:pt>
                <c:pt idx="5">
                  <c:v>0.84694000000000003</c:v>
                </c:pt>
                <c:pt idx="6">
                  <c:v>0.84523000000000004</c:v>
                </c:pt>
                <c:pt idx="7">
                  <c:v>0.84386000000000005</c:v>
                </c:pt>
                <c:pt idx="8">
                  <c:v>0.84182999999999997</c:v>
                </c:pt>
                <c:pt idx="9">
                  <c:v>0.84053999999999995</c:v>
                </c:pt>
                <c:pt idx="10">
                  <c:v>0.83877000000000002</c:v>
                </c:pt>
                <c:pt idx="11">
                  <c:v>0.83740999999999999</c:v>
                </c:pt>
                <c:pt idx="12">
                  <c:v>0.83582999999999996</c:v>
                </c:pt>
                <c:pt idx="13">
                  <c:v>0.83455000000000001</c:v>
                </c:pt>
                <c:pt idx="14">
                  <c:v>0.83277999999999996</c:v>
                </c:pt>
                <c:pt idx="15">
                  <c:v>0.83196999999999999</c:v>
                </c:pt>
                <c:pt idx="16">
                  <c:v>0.8306</c:v>
                </c:pt>
                <c:pt idx="17">
                  <c:v>0.82896000000000003</c:v>
                </c:pt>
                <c:pt idx="18">
                  <c:v>0.82767999999999997</c:v>
                </c:pt>
                <c:pt idx="19">
                  <c:v>0.82530000000000003</c:v>
                </c:pt>
                <c:pt idx="20">
                  <c:v>0.82426999999999995</c:v>
                </c:pt>
                <c:pt idx="21">
                  <c:v>0.82257000000000002</c:v>
                </c:pt>
                <c:pt idx="22">
                  <c:v>0.82111999999999996</c:v>
                </c:pt>
                <c:pt idx="23">
                  <c:v>0.81964000000000004</c:v>
                </c:pt>
                <c:pt idx="24">
                  <c:v>0.81759000000000004</c:v>
                </c:pt>
                <c:pt idx="25">
                  <c:v>0.81601000000000001</c:v>
                </c:pt>
                <c:pt idx="26">
                  <c:v>0.81484000000000001</c:v>
                </c:pt>
                <c:pt idx="27">
                  <c:v>0.81357000000000002</c:v>
                </c:pt>
                <c:pt idx="28">
                  <c:v>0.81208999999999998</c:v>
                </c:pt>
              </c:numCache>
            </c:numRef>
          </c:val>
          <c:smooth val="0"/>
          <c:extLst>
            <c:ext xmlns:c16="http://schemas.microsoft.com/office/drawing/2014/chart" uri="{C3380CC4-5D6E-409C-BE32-E72D297353CC}">
              <c16:uniqueId val="{00000000-A2D3-4AF2-BAA4-F0D60D27B812}"/>
            </c:ext>
          </c:extLst>
        </c:ser>
        <c:ser>
          <c:idx val="1"/>
          <c:order val="1"/>
          <c:tx>
            <c:strRef>
              <c:f>'15.5.1'!$E$11</c:f>
              <c:strCache>
                <c:ptCount val="1"/>
                <c:pt idx="0">
                  <c:v>Máximo</c:v>
                </c:pt>
              </c:strCache>
            </c:strRef>
          </c:tx>
          <c:spPr>
            <a:ln w="31750" cap="rnd">
              <a:solidFill>
                <a:schemeClr val="bg1">
                  <a:lumMod val="65000"/>
                </a:schemeClr>
              </a:solidFill>
              <a:round/>
            </a:ln>
            <a:effectLst/>
          </c:spPr>
          <c:marker>
            <c:symbol val="square"/>
            <c:size val="4"/>
            <c:spPr>
              <a:solidFill>
                <a:schemeClr val="bg1">
                  <a:lumMod val="75000"/>
                </a:schemeClr>
              </a:solidFill>
              <a:ln>
                <a:solidFill>
                  <a:schemeClr val="bg1">
                    <a:lumMod val="65000"/>
                  </a:schemeClr>
                </a:solidFill>
              </a:ln>
            </c:spPr>
          </c:marker>
          <c:dLbls>
            <c:delete val="1"/>
          </c:dLbls>
          <c:cat>
            <c:numRef>
              <c:f>'15.5.1'!$C$12:$C$40</c:f>
              <c:numCache>
                <c:formatCode>General</c:formatCode>
                <c:ptCount val="29"/>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pt idx="23">
                  <c:v>2016</c:v>
                </c:pt>
                <c:pt idx="24">
                  <c:v>2017</c:v>
                </c:pt>
                <c:pt idx="25">
                  <c:v>2018</c:v>
                </c:pt>
                <c:pt idx="26">
                  <c:v>2019</c:v>
                </c:pt>
                <c:pt idx="27">
                  <c:v>2020</c:v>
                </c:pt>
                <c:pt idx="28">
                  <c:v>2021</c:v>
                </c:pt>
              </c:numCache>
            </c:numRef>
          </c:cat>
          <c:val>
            <c:numRef>
              <c:f>'15.5.1'!$E$12:$E$40</c:f>
              <c:numCache>
                <c:formatCode>0.00</c:formatCode>
                <c:ptCount val="29"/>
                <c:pt idx="0">
                  <c:v>0.85633000000000004</c:v>
                </c:pt>
                <c:pt idx="1">
                  <c:v>0.85589000000000004</c:v>
                </c:pt>
                <c:pt idx="2">
                  <c:v>0.85499000000000003</c:v>
                </c:pt>
                <c:pt idx="3">
                  <c:v>0.85419</c:v>
                </c:pt>
                <c:pt idx="4">
                  <c:v>0.85292999999999997</c:v>
                </c:pt>
                <c:pt idx="5">
                  <c:v>0.85182000000000002</c:v>
                </c:pt>
                <c:pt idx="6">
                  <c:v>0.85035000000000005</c:v>
                </c:pt>
                <c:pt idx="7">
                  <c:v>0.84879000000000004</c:v>
                </c:pt>
                <c:pt idx="8">
                  <c:v>0.84797999999999996</c:v>
                </c:pt>
                <c:pt idx="9">
                  <c:v>0.84638999999999998</c:v>
                </c:pt>
                <c:pt idx="10">
                  <c:v>0.84501000000000004</c:v>
                </c:pt>
                <c:pt idx="11">
                  <c:v>0.84382000000000001</c:v>
                </c:pt>
                <c:pt idx="12">
                  <c:v>0.84279000000000004</c:v>
                </c:pt>
                <c:pt idx="13">
                  <c:v>0.84150000000000003</c:v>
                </c:pt>
                <c:pt idx="14">
                  <c:v>0.84057000000000004</c:v>
                </c:pt>
                <c:pt idx="15">
                  <c:v>0.83919999999999995</c:v>
                </c:pt>
                <c:pt idx="16">
                  <c:v>0.83850999999999998</c:v>
                </c:pt>
                <c:pt idx="17">
                  <c:v>0.83789000000000002</c:v>
                </c:pt>
                <c:pt idx="18">
                  <c:v>0.83769000000000005</c:v>
                </c:pt>
                <c:pt idx="19">
                  <c:v>0.83708000000000005</c:v>
                </c:pt>
                <c:pt idx="20">
                  <c:v>0.83675999999999995</c:v>
                </c:pt>
                <c:pt idx="21">
                  <c:v>0.83594000000000002</c:v>
                </c:pt>
                <c:pt idx="22">
                  <c:v>0.83584000000000003</c:v>
                </c:pt>
                <c:pt idx="23">
                  <c:v>0.83489000000000002</c:v>
                </c:pt>
                <c:pt idx="24">
                  <c:v>0.83533000000000002</c:v>
                </c:pt>
                <c:pt idx="25">
                  <c:v>0.83462999999999998</c:v>
                </c:pt>
                <c:pt idx="26">
                  <c:v>0.83470999999999995</c:v>
                </c:pt>
                <c:pt idx="27">
                  <c:v>0.83457000000000003</c:v>
                </c:pt>
                <c:pt idx="28">
                  <c:v>0.83460000000000001</c:v>
                </c:pt>
              </c:numCache>
            </c:numRef>
          </c:val>
          <c:smooth val="0"/>
          <c:extLst>
            <c:ext xmlns:c16="http://schemas.microsoft.com/office/drawing/2014/chart" uri="{C3380CC4-5D6E-409C-BE32-E72D297353CC}">
              <c16:uniqueId val="{00000001-A2D3-4AF2-BAA4-F0D60D27B812}"/>
            </c:ext>
          </c:extLst>
        </c:ser>
        <c:ser>
          <c:idx val="2"/>
          <c:order val="2"/>
          <c:tx>
            <c:strRef>
              <c:f>'15.5.1'!$F$11</c:f>
              <c:strCache>
                <c:ptCount val="1"/>
                <c:pt idx="0">
                  <c:v>Mínimo</c:v>
                </c:pt>
              </c:strCache>
            </c:strRef>
          </c:tx>
          <c:spPr>
            <a:ln w="31750" cap="rnd">
              <a:solidFill>
                <a:schemeClr val="accent3"/>
              </a:solidFill>
              <a:round/>
            </a:ln>
            <a:effectLst/>
          </c:spPr>
          <c:marker>
            <c:symbol val="triangle"/>
            <c:size val="4"/>
          </c:marker>
          <c:dLbls>
            <c:delete val="1"/>
          </c:dLbls>
          <c:cat>
            <c:numRef>
              <c:f>'15.5.1'!$C$12:$C$40</c:f>
              <c:numCache>
                <c:formatCode>General</c:formatCode>
                <c:ptCount val="29"/>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pt idx="23">
                  <c:v>2016</c:v>
                </c:pt>
                <c:pt idx="24">
                  <c:v>2017</c:v>
                </c:pt>
                <c:pt idx="25">
                  <c:v>2018</c:v>
                </c:pt>
                <c:pt idx="26">
                  <c:v>2019</c:v>
                </c:pt>
                <c:pt idx="27">
                  <c:v>2020</c:v>
                </c:pt>
                <c:pt idx="28">
                  <c:v>2021</c:v>
                </c:pt>
              </c:numCache>
            </c:numRef>
          </c:cat>
          <c:val>
            <c:numRef>
              <c:f>'15.5.1'!$F$12:$F$40</c:f>
              <c:numCache>
                <c:formatCode>0.00</c:formatCode>
                <c:ptCount val="29"/>
                <c:pt idx="0">
                  <c:v>0.82499999999999996</c:v>
                </c:pt>
                <c:pt idx="1">
                  <c:v>0.82467999999999997</c:v>
                </c:pt>
                <c:pt idx="2">
                  <c:v>0.82393000000000005</c:v>
                </c:pt>
                <c:pt idx="3">
                  <c:v>0.82301000000000002</c:v>
                </c:pt>
                <c:pt idx="4">
                  <c:v>0.82423000000000002</c:v>
                </c:pt>
                <c:pt idx="5">
                  <c:v>0.82472000000000001</c:v>
                </c:pt>
                <c:pt idx="6">
                  <c:v>0.82586000000000004</c:v>
                </c:pt>
                <c:pt idx="7">
                  <c:v>0.82364999999999999</c:v>
                </c:pt>
                <c:pt idx="8">
                  <c:v>0.82252999999999998</c:v>
                </c:pt>
                <c:pt idx="9">
                  <c:v>0.81777999999999995</c:v>
                </c:pt>
                <c:pt idx="10">
                  <c:v>0.81694999999999995</c:v>
                </c:pt>
                <c:pt idx="11">
                  <c:v>0.81310000000000004</c:v>
                </c:pt>
                <c:pt idx="12">
                  <c:v>0.80940999999999996</c:v>
                </c:pt>
                <c:pt idx="13">
                  <c:v>0.80530000000000002</c:v>
                </c:pt>
                <c:pt idx="14">
                  <c:v>0.80242999999999998</c:v>
                </c:pt>
                <c:pt idx="15">
                  <c:v>0.79591000000000001</c:v>
                </c:pt>
                <c:pt idx="16">
                  <c:v>0.79308000000000001</c:v>
                </c:pt>
                <c:pt idx="17">
                  <c:v>0.78935</c:v>
                </c:pt>
                <c:pt idx="18">
                  <c:v>0.78037999999999996</c:v>
                </c:pt>
                <c:pt idx="19">
                  <c:v>0.77642</c:v>
                </c:pt>
                <c:pt idx="20">
                  <c:v>0.77125999999999995</c:v>
                </c:pt>
                <c:pt idx="21">
                  <c:v>0.76722999999999997</c:v>
                </c:pt>
                <c:pt idx="22">
                  <c:v>0.76165000000000005</c:v>
                </c:pt>
                <c:pt idx="23">
                  <c:v>0.75734999999999997</c:v>
                </c:pt>
                <c:pt idx="24">
                  <c:v>0.75077000000000005</c:v>
                </c:pt>
                <c:pt idx="25">
                  <c:v>0.74504000000000004</c:v>
                </c:pt>
                <c:pt idx="26">
                  <c:v>0.73802000000000001</c:v>
                </c:pt>
                <c:pt idx="27">
                  <c:v>0.73114999999999997</c:v>
                </c:pt>
                <c:pt idx="28">
                  <c:v>0.72870000000000001</c:v>
                </c:pt>
              </c:numCache>
            </c:numRef>
          </c:val>
          <c:smooth val="0"/>
          <c:extLst>
            <c:ext xmlns:c16="http://schemas.microsoft.com/office/drawing/2014/chart" uri="{C3380CC4-5D6E-409C-BE32-E72D297353CC}">
              <c16:uniqueId val="{00000002-A2D3-4AF2-BAA4-F0D60D27B812}"/>
            </c:ext>
          </c:extLst>
        </c:ser>
        <c:dLbls>
          <c:dLblPos val="ctr"/>
          <c:showLegendKey val="0"/>
          <c:showVal val="1"/>
          <c:showCatName val="0"/>
          <c:showSerName val="0"/>
          <c:showPercent val="0"/>
          <c:showBubbleSize val="0"/>
        </c:dLbls>
        <c:hiLowLines>
          <c:spPr>
            <a:ln w="9525">
              <a:solidFill>
                <a:schemeClr val="tx2">
                  <a:lumMod val="60000"/>
                  <a:lumOff val="40000"/>
                </a:schemeClr>
              </a:solidFill>
              <a:prstDash val="dash"/>
            </a:ln>
            <a:effectLst/>
          </c:spPr>
        </c:hiLowLines>
        <c:marker val="1"/>
        <c:smooth val="0"/>
        <c:axId val="259417600"/>
        <c:axId val="239798528"/>
      </c:lineChart>
      <c:catAx>
        <c:axId val="259417600"/>
        <c:scaling>
          <c:orientation val="minMax"/>
        </c:scaling>
        <c:delete val="0"/>
        <c:axPos val="b"/>
        <c:title>
          <c:tx>
            <c:rich>
              <a:bodyPr rot="0" vert="horz"/>
              <a:lstStyle/>
              <a:p>
                <a:pPr>
                  <a:defRPr/>
                </a:pPr>
                <a:r>
                  <a:rPr lang="en-US"/>
                  <a:t>Años</a:t>
                </a:r>
              </a:p>
            </c:rich>
          </c:tx>
          <c:overlay val="0"/>
          <c:spPr>
            <a:noFill/>
            <a:ln>
              <a:noFill/>
            </a:ln>
            <a:effectLst/>
          </c:spPr>
        </c:title>
        <c:numFmt formatCode="General" sourceLinked="1"/>
        <c:majorTickMark val="out"/>
        <c:minorTickMark val="none"/>
        <c:tickLblPos val="nextTo"/>
        <c:spPr>
          <a:noFill/>
          <a:ln w="9525" cap="flat" cmpd="sng" algn="ctr">
            <a:solidFill>
              <a:schemeClr val="tx2">
                <a:lumMod val="15000"/>
                <a:lumOff val="85000"/>
              </a:schemeClr>
            </a:solidFill>
            <a:round/>
          </a:ln>
          <a:effectLst/>
        </c:spPr>
        <c:txPr>
          <a:bodyPr rot="-60000000" vert="horz"/>
          <a:lstStyle/>
          <a:p>
            <a:pPr>
              <a:defRPr/>
            </a:pPr>
            <a:endParaRPr lang="es-CR"/>
          </a:p>
        </c:txPr>
        <c:crossAx val="239798528"/>
        <c:crosses val="autoZero"/>
        <c:auto val="0"/>
        <c:lblAlgn val="ctr"/>
        <c:lblOffset val="100"/>
        <c:noMultiLvlLbl val="0"/>
      </c:catAx>
      <c:valAx>
        <c:axId val="239798528"/>
        <c:scaling>
          <c:orientation val="minMax"/>
          <c:max val="0.95000000000000007"/>
          <c:min val="0.70000000000000007"/>
        </c:scaling>
        <c:delete val="0"/>
        <c:axPos val="l"/>
        <c:majorGridlines>
          <c:spPr>
            <a:ln w="9525" cap="flat" cmpd="sng" algn="ctr">
              <a:solidFill>
                <a:schemeClr val="tx2">
                  <a:lumMod val="15000"/>
                  <a:lumOff val="85000"/>
                </a:schemeClr>
              </a:solidFill>
              <a:round/>
            </a:ln>
            <a:effectLst/>
          </c:spPr>
        </c:majorGridlines>
        <c:title>
          <c:tx>
            <c:rich>
              <a:bodyPr rot="0"/>
              <a:lstStyle/>
              <a:p>
                <a:pPr>
                  <a:defRPr/>
                </a:pPr>
                <a:r>
                  <a:rPr lang="es-CR"/>
                  <a:t>Índice </a:t>
                </a:r>
              </a:p>
            </c:rich>
          </c:tx>
          <c:layout>
            <c:manualLayout>
              <c:xMode val="edge"/>
              <c:yMode val="edge"/>
              <c:x val="0"/>
              <c:y val="3.8353122087347091E-2"/>
            </c:manualLayout>
          </c:layout>
          <c:overlay val="0"/>
          <c:spPr>
            <a:noFill/>
            <a:ln>
              <a:noFill/>
            </a:ln>
            <a:effectLst/>
          </c:spPr>
        </c:title>
        <c:numFmt formatCode="0.00" sourceLinked="1"/>
        <c:majorTickMark val="none"/>
        <c:minorTickMark val="none"/>
        <c:tickLblPos val="nextTo"/>
        <c:spPr>
          <a:noFill/>
          <a:ln>
            <a:noFill/>
          </a:ln>
          <a:effectLst/>
        </c:spPr>
        <c:txPr>
          <a:bodyPr rot="-60000000" vert="horz"/>
          <a:lstStyle/>
          <a:p>
            <a:pPr>
              <a:defRPr/>
            </a:pPr>
            <a:endParaRPr lang="es-CR"/>
          </a:p>
        </c:txPr>
        <c:crossAx val="259417600"/>
        <c:crosses val="autoZero"/>
        <c:crossBetween val="between"/>
      </c:valAx>
      <c:spPr>
        <a:noFill/>
        <a:ln>
          <a:noFill/>
        </a:ln>
        <a:effectLst/>
      </c:spPr>
    </c:plotArea>
    <c:legend>
      <c:legendPos val="r"/>
      <c:layout>
        <c:manualLayout>
          <c:xMode val="edge"/>
          <c:yMode val="edge"/>
          <c:x val="0.78581418370014255"/>
          <c:y val="3.2938804200421737E-2"/>
          <c:w val="0.21418581629985739"/>
          <c:h val="0.21170357537589135"/>
        </c:manualLayout>
      </c:layout>
      <c:overlay val="0"/>
    </c:legend>
    <c:plotVisOnly val="1"/>
    <c:dispBlanksAs val="gap"/>
    <c:showDLblsOverMax val="0"/>
  </c:chart>
  <c:spPr>
    <a:solidFill>
      <a:schemeClr val="bg1"/>
    </a:solidFill>
    <a:ln w="9525" cap="flat" cmpd="sng" algn="ctr">
      <a:noFill/>
      <a:round/>
    </a:ln>
    <a:effectLst/>
  </c:spPr>
  <c:txPr>
    <a:bodyPr/>
    <a:lstStyle/>
    <a:p>
      <a:pPr>
        <a:defRPr sz="1100">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1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694038245219343E-2"/>
          <c:y val="9.7301102957593422E-2"/>
          <c:w val="0.89253383649624463"/>
          <c:h val="0.58128484884569021"/>
        </c:manualLayout>
      </c:layout>
      <c:lineChart>
        <c:grouping val="standard"/>
        <c:varyColors val="0"/>
        <c:ser>
          <c:idx val="0"/>
          <c:order val="0"/>
          <c:tx>
            <c:strRef>
              <c:f>'16.1.1'!$D$11</c:f>
              <c:strCache>
                <c:ptCount val="1"/>
                <c:pt idx="0">
                  <c:v>Total</c:v>
                </c:pt>
              </c:strCache>
            </c:strRef>
          </c:tx>
          <c:spPr>
            <a:ln w="28575" cap="rnd">
              <a:solidFill>
                <a:srgbClr val="00689D"/>
              </a:solidFill>
              <a:round/>
            </a:ln>
            <a:effectLst/>
          </c:spPr>
          <c:marker>
            <c:symbol val="square"/>
            <c:size val="5"/>
            <c:spPr>
              <a:solidFill>
                <a:srgbClr val="00689D"/>
              </a:solidFill>
              <a:ln w="9525">
                <a:solidFill>
                  <a:schemeClr val="bg2">
                    <a:lumMod val="50000"/>
                  </a:schemeClr>
                </a:solidFill>
              </a:ln>
              <a:effectLst/>
            </c:spPr>
          </c:marker>
          <c:dLbls>
            <c:spPr>
              <a:noFill/>
              <a:ln>
                <a:noFill/>
              </a:ln>
              <a:effectLst/>
            </c:spPr>
            <c:txPr>
              <a:bodyPr rot="0" vert="horz"/>
              <a:lstStyle/>
              <a:p>
                <a:pPr>
                  <a:defRPr/>
                </a:pPr>
                <a:endParaRPr lang="es-CR"/>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'16.1.1'!$C$14:$C$26</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'16.1.1'!$E$14:$E$26</c:f>
              <c:numCache>
                <c:formatCode>General</c:formatCode>
                <c:ptCount val="13"/>
                <c:pt idx="0">
                  <c:v>11.5</c:v>
                </c:pt>
                <c:pt idx="1">
                  <c:v>10.3</c:v>
                </c:pt>
                <c:pt idx="2">
                  <c:v>8.8000000000000007</c:v>
                </c:pt>
                <c:pt idx="3">
                  <c:v>8.6999999999999993</c:v>
                </c:pt>
                <c:pt idx="4">
                  <c:v>10</c:v>
                </c:pt>
                <c:pt idx="5">
                  <c:v>11.5</c:v>
                </c:pt>
                <c:pt idx="6">
                  <c:v>11.8</c:v>
                </c:pt>
                <c:pt idx="7" formatCode="0.0">
                  <c:v>12.2</c:v>
                </c:pt>
                <c:pt idx="8">
                  <c:v>11.7</c:v>
                </c:pt>
                <c:pt idx="9">
                  <c:v>11.1</c:v>
                </c:pt>
                <c:pt idx="10">
                  <c:v>11.2</c:v>
                </c:pt>
                <c:pt idx="11">
                  <c:v>11.4</c:v>
                </c:pt>
                <c:pt idx="12" formatCode="0.0">
                  <c:v>12.583051013913861</c:v>
                </c:pt>
              </c:numCache>
            </c:numRef>
          </c:val>
          <c:smooth val="0"/>
          <c:extLst>
            <c:ext xmlns:c16="http://schemas.microsoft.com/office/drawing/2014/chart" uri="{C3380CC4-5D6E-409C-BE32-E72D297353CC}">
              <c16:uniqueId val="{00000000-ED3D-4322-96DD-D40EC86310E2}"/>
            </c:ext>
          </c:extLst>
        </c:ser>
        <c:ser>
          <c:idx val="1"/>
          <c:order val="1"/>
          <c:tx>
            <c:strRef>
              <c:f>'16.1.1'!$F$12:$G$12</c:f>
              <c:strCache>
                <c:ptCount val="1"/>
                <c:pt idx="0">
                  <c:v>Hombres</c:v>
                </c:pt>
              </c:strCache>
            </c:strRef>
          </c:tx>
          <c:spPr>
            <a:ln w="28575" cap="rnd">
              <a:solidFill>
                <a:schemeClr val="bg1">
                  <a:lumMod val="50000"/>
                </a:schemeClr>
              </a:solidFill>
              <a:prstDash val="dash"/>
              <a:round/>
            </a:ln>
            <a:effectLst/>
          </c:spPr>
          <c:marker>
            <c:symbol val="x"/>
            <c:size val="5"/>
            <c:spPr>
              <a:solidFill>
                <a:schemeClr val="bg1">
                  <a:lumMod val="50000"/>
                </a:schemeClr>
              </a:solidFill>
              <a:ln w="9525">
                <a:solidFill>
                  <a:schemeClr val="bg1">
                    <a:lumMod val="50000"/>
                  </a:schemeClr>
                </a:solidFill>
              </a:ln>
              <a:effectLst/>
            </c:spPr>
          </c:marker>
          <c:dLbls>
            <c:spPr>
              <a:noFill/>
              <a:ln>
                <a:noFill/>
              </a:ln>
              <a:effectLst/>
            </c:spPr>
            <c:txPr>
              <a:bodyPr rot="0" vert="horz"/>
              <a:lstStyle/>
              <a:p>
                <a:pPr>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'16.1.1'!$C$14:$C$26</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'16.1.1'!$G$14:$G$26</c:f>
              <c:numCache>
                <c:formatCode>General</c:formatCode>
                <c:ptCount val="13"/>
                <c:pt idx="0">
                  <c:v>20.100000000000001</c:v>
                </c:pt>
                <c:pt idx="1">
                  <c:v>17.5</c:v>
                </c:pt>
                <c:pt idx="2">
                  <c:v>15.2</c:v>
                </c:pt>
                <c:pt idx="3">
                  <c:v>15.8</c:v>
                </c:pt>
                <c:pt idx="4">
                  <c:v>17.7</c:v>
                </c:pt>
                <c:pt idx="5">
                  <c:v>21.1</c:v>
                </c:pt>
                <c:pt idx="6">
                  <c:v>20.8</c:v>
                </c:pt>
                <c:pt idx="7" formatCode="0.0">
                  <c:v>21.754871694157639</c:v>
                </c:pt>
                <c:pt idx="8">
                  <c:v>20.6</c:v>
                </c:pt>
                <c:pt idx="9">
                  <c:v>20.2</c:v>
                </c:pt>
                <c:pt idx="10">
                  <c:v>19.7</c:v>
                </c:pt>
                <c:pt idx="11">
                  <c:v>20.5</c:v>
                </c:pt>
                <c:pt idx="12" formatCode="0.0">
                  <c:v>23.200150248592088</c:v>
                </c:pt>
              </c:numCache>
            </c:numRef>
          </c:val>
          <c:smooth val="0"/>
          <c:extLst>
            <c:ext xmlns:c16="http://schemas.microsoft.com/office/drawing/2014/chart" uri="{C3380CC4-5D6E-409C-BE32-E72D297353CC}">
              <c16:uniqueId val="{00000001-ED3D-4322-96DD-D40EC86310E2}"/>
            </c:ext>
          </c:extLst>
        </c:ser>
        <c:ser>
          <c:idx val="2"/>
          <c:order val="2"/>
          <c:tx>
            <c:strRef>
              <c:f>'16.1.1'!$I$12:$J$12</c:f>
              <c:strCache>
                <c:ptCount val="1"/>
                <c:pt idx="0">
                  <c:v>Mujeres</c:v>
                </c:pt>
              </c:strCache>
            </c:strRef>
          </c:tx>
          <c:spPr>
            <a:ln w="28575" cap="rnd">
              <a:solidFill>
                <a:schemeClr val="accent3"/>
              </a:solidFill>
              <a:round/>
            </a:ln>
            <a:effectLst/>
          </c:spPr>
          <c:marker>
            <c:symbol val="circle"/>
            <c:size val="5"/>
            <c:spPr>
              <a:solidFill>
                <a:schemeClr val="bg1">
                  <a:lumMod val="50000"/>
                </a:schemeClr>
              </a:solidFill>
              <a:ln w="9525">
                <a:solidFill>
                  <a:schemeClr val="bg1">
                    <a:lumMod val="50000"/>
                  </a:schemeClr>
                </a:solidFill>
              </a:ln>
              <a:effectLst/>
            </c:spPr>
          </c:marker>
          <c:dLbls>
            <c:spPr>
              <a:noFill/>
              <a:ln>
                <a:noFill/>
              </a:ln>
              <a:effectLst/>
            </c:spPr>
            <c:txPr>
              <a:bodyPr rot="0" vert="horz"/>
              <a:lstStyle/>
              <a:p>
                <a:pPr>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'16.1.1'!$C$14:$C$26</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'16.1.1'!$J$14:$J$26</c:f>
              <c:numCache>
                <c:formatCode>General</c:formatCode>
                <c:ptCount val="13"/>
                <c:pt idx="0">
                  <c:v>2.7</c:v>
                </c:pt>
                <c:pt idx="1">
                  <c:v>2.8</c:v>
                </c:pt>
                <c:pt idx="2">
                  <c:v>2.2000000000000002</c:v>
                </c:pt>
                <c:pt idx="3">
                  <c:v>1.5</c:v>
                </c:pt>
                <c:pt idx="4">
                  <c:v>2.2000000000000002</c:v>
                </c:pt>
                <c:pt idx="5">
                  <c:v>1.8</c:v>
                </c:pt>
                <c:pt idx="6">
                  <c:v>2.6</c:v>
                </c:pt>
                <c:pt idx="7" formatCode="0.0">
                  <c:v>2.4</c:v>
                </c:pt>
                <c:pt idx="8">
                  <c:v>2.6</c:v>
                </c:pt>
                <c:pt idx="9">
                  <c:v>1.9</c:v>
                </c:pt>
                <c:pt idx="10">
                  <c:v>2.4</c:v>
                </c:pt>
                <c:pt idx="11">
                  <c:v>2.2000000000000002</c:v>
                </c:pt>
                <c:pt idx="12" formatCode="0.0">
                  <c:v>1.8158082722816093</c:v>
                </c:pt>
              </c:numCache>
            </c:numRef>
          </c:val>
          <c:smooth val="0"/>
          <c:extLst>
            <c:ext xmlns:c16="http://schemas.microsoft.com/office/drawing/2014/chart" uri="{C3380CC4-5D6E-409C-BE32-E72D297353CC}">
              <c16:uniqueId val="{00000002-ED3D-4322-96DD-D40EC86310E2}"/>
            </c:ext>
          </c:extLst>
        </c:ser>
        <c:dLbls>
          <c:dLblPos val="t"/>
          <c:showLegendKey val="0"/>
          <c:showVal val="1"/>
          <c:showCatName val="0"/>
          <c:showSerName val="0"/>
          <c:showPercent val="0"/>
          <c:showBubbleSize val="0"/>
        </c:dLbls>
        <c:marker val="1"/>
        <c:smooth val="0"/>
        <c:axId val="259068416"/>
        <c:axId val="258205376"/>
      </c:lineChart>
      <c:catAx>
        <c:axId val="259068416"/>
        <c:scaling>
          <c:orientation val="minMax"/>
        </c:scaling>
        <c:delete val="0"/>
        <c:axPos val="b"/>
        <c:title>
          <c:tx>
            <c:rich>
              <a:bodyPr rot="0" vert="horz"/>
              <a:lstStyle/>
              <a:p>
                <a:pPr>
                  <a:defRPr/>
                </a:pPr>
                <a:r>
                  <a:rPr lang="en-US"/>
                  <a:t>Años</a:t>
                </a:r>
              </a:p>
            </c:rich>
          </c:tx>
          <c:layout>
            <c:manualLayout>
              <c:xMode val="edge"/>
              <c:yMode val="edge"/>
              <c:x val="0.4968276819986297"/>
              <c:y val="0.79982938045682617"/>
            </c:manualLayout>
          </c:layout>
          <c:overlay val="0"/>
          <c:spPr>
            <a:noFill/>
            <a:ln>
              <a:noFill/>
            </a:ln>
            <a:effectLst/>
          </c:spPr>
        </c:title>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vert="horz"/>
          <a:lstStyle/>
          <a:p>
            <a:pPr>
              <a:defRPr/>
            </a:pPr>
            <a:endParaRPr lang="es-CR"/>
          </a:p>
        </c:txPr>
        <c:crossAx val="258205376"/>
        <c:crosses val="autoZero"/>
        <c:auto val="1"/>
        <c:lblAlgn val="ctr"/>
        <c:lblOffset val="100"/>
        <c:noMultiLvlLbl val="0"/>
      </c:catAx>
      <c:valAx>
        <c:axId val="258205376"/>
        <c:scaling>
          <c:orientation val="minMax"/>
        </c:scaling>
        <c:delete val="0"/>
        <c:axPos val="l"/>
        <c:title>
          <c:tx>
            <c:rich>
              <a:bodyPr rot="0"/>
              <a:lstStyle/>
              <a:p>
                <a:pPr>
                  <a:defRPr/>
                </a:pPr>
                <a:r>
                  <a:rPr lang="es-CR"/>
                  <a:t>Tasa</a:t>
                </a:r>
              </a:p>
            </c:rich>
          </c:tx>
          <c:layout>
            <c:manualLayout>
              <c:xMode val="edge"/>
              <c:yMode val="edge"/>
              <c:x val="1.9444444444444445E-2"/>
              <c:y val="2.2503645377661093E-2"/>
            </c:manualLayout>
          </c:layout>
          <c:overlay val="0"/>
          <c:spPr>
            <a:noFill/>
            <a:ln>
              <a:noFill/>
            </a:ln>
            <a:effectLst/>
          </c:spPr>
        </c:title>
        <c:numFmt formatCode="General" sourceLinked="1"/>
        <c:majorTickMark val="in"/>
        <c:minorTickMark val="none"/>
        <c:tickLblPos val="nextTo"/>
        <c:spPr>
          <a:noFill/>
          <a:ln>
            <a:solidFill>
              <a:schemeClr val="tx1">
                <a:lumMod val="50000"/>
                <a:lumOff val="50000"/>
              </a:schemeClr>
            </a:solidFill>
          </a:ln>
          <a:effectLst/>
        </c:spPr>
        <c:txPr>
          <a:bodyPr rot="-60000000" vert="horz"/>
          <a:lstStyle/>
          <a:p>
            <a:pPr>
              <a:defRPr/>
            </a:pPr>
            <a:endParaRPr lang="es-CR"/>
          </a:p>
        </c:txPr>
        <c:crossAx val="259068416"/>
        <c:crosses val="autoZero"/>
        <c:crossBetween val="between"/>
      </c:valAx>
      <c:spPr>
        <a:noFill/>
        <a:ln>
          <a:noFill/>
        </a:ln>
        <a:effectLst/>
      </c:spPr>
    </c:plotArea>
    <c:legend>
      <c:legendPos val="b"/>
      <c:layout>
        <c:manualLayout>
          <c:xMode val="edge"/>
          <c:yMode val="edge"/>
          <c:x val="0"/>
          <c:y val="0.92671128926296531"/>
          <c:w val="0.50019204236638559"/>
          <c:h val="5.9367170132757163E-2"/>
        </c:manualLayout>
      </c:layout>
      <c:overlay val="0"/>
      <c:spPr>
        <a:noFill/>
        <a:ln>
          <a:noFill/>
        </a:ln>
        <a:effectLst/>
      </c:spPr>
      <c:txPr>
        <a:bodyPr rot="0" vert="horz"/>
        <a:lstStyle/>
        <a:p>
          <a:pPr>
            <a:defRPr/>
          </a:pPr>
          <a:endParaRPr lang="es-CR"/>
        </a:p>
      </c:txPr>
    </c:legend>
    <c:plotVisOnly val="1"/>
    <c:dispBlanksAs val="gap"/>
    <c:showDLblsOverMax val="0"/>
  </c:chart>
  <c:spPr>
    <a:solidFill>
      <a:schemeClr val="bg1"/>
    </a:solidFill>
    <a:ln w="9525" cap="flat" cmpd="sng" algn="ctr">
      <a:noFill/>
      <a:round/>
    </a:ln>
    <a:effectLst/>
  </c:spPr>
  <c:txPr>
    <a:bodyPr/>
    <a:lstStyle/>
    <a:p>
      <a:pPr>
        <a:defRPr sz="1100">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275371828521451E-2"/>
          <c:y val="0.10185185185185185"/>
          <c:w val="0.88116907261592314"/>
          <c:h val="0.69257728200641588"/>
        </c:manualLayout>
      </c:layout>
      <c:lineChart>
        <c:grouping val="standard"/>
        <c:varyColors val="0"/>
        <c:ser>
          <c:idx val="0"/>
          <c:order val="0"/>
          <c:tx>
            <c:strRef>
              <c:f>'3.2.1'!$D$11:$D$12</c:f>
              <c:strCache>
                <c:ptCount val="2"/>
                <c:pt idx="0">
                  <c:v>Total</c:v>
                </c:pt>
              </c:strCache>
            </c:strRef>
          </c:tx>
          <c:spPr>
            <a:ln w="28575" cap="rnd">
              <a:solidFill>
                <a:srgbClr val="4C9F38"/>
              </a:solidFill>
              <a:round/>
            </a:ln>
            <a:effectLst/>
          </c:spPr>
          <c:marker>
            <c:symbol val="diamond"/>
            <c:size val="5"/>
            <c:spPr>
              <a:solidFill>
                <a:srgbClr val="4C9F38"/>
              </a:solidFill>
              <a:ln w="9525">
                <a:solidFill>
                  <a:srgbClr val="4C9F38"/>
                </a:solidFill>
              </a:ln>
              <a:effectLst/>
            </c:spPr>
          </c:marker>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'3.2.1'!$C$13:$C$25</c:f>
              <c:strCach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2022a/</c:v>
                </c:pt>
              </c:strCache>
            </c:strRef>
          </c:cat>
          <c:val>
            <c:numRef>
              <c:f>'3.2.1'!$D$13:$D$25</c:f>
              <c:numCache>
                <c:formatCode>0.0</c:formatCode>
                <c:ptCount val="13"/>
                <c:pt idx="0">
                  <c:v>11.167197766560447</c:v>
                </c:pt>
                <c:pt idx="1">
                  <c:v>10.427585455832505</c:v>
                </c:pt>
                <c:pt idx="2">
                  <c:v>9.9009900990099009</c:v>
                </c:pt>
                <c:pt idx="3">
                  <c:v>9.8795180722891551</c:v>
                </c:pt>
                <c:pt idx="4">
                  <c:v>9.457746576964329</c:v>
                </c:pt>
                <c:pt idx="5">
                  <c:v>8.8834431000153167</c:v>
                </c:pt>
                <c:pt idx="6">
                  <c:v>9.3423232958116689</c:v>
                </c:pt>
                <c:pt idx="7">
                  <c:v>9.5624246123439569</c:v>
                </c:pt>
                <c:pt idx="8">
                  <c:v>9.4376835308039571</c:v>
                </c:pt>
                <c:pt idx="9">
                  <c:v>9.8484612751656968</c:v>
                </c:pt>
                <c:pt idx="10">
                  <c:v>9.0102482976820966</c:v>
                </c:pt>
                <c:pt idx="11">
                  <c:v>9.9837901562039502</c:v>
                </c:pt>
                <c:pt idx="12">
                  <c:v>10.854308973519229</c:v>
                </c:pt>
              </c:numCache>
            </c:numRef>
          </c:val>
          <c:smooth val="0"/>
          <c:extLst>
            <c:ext xmlns:c16="http://schemas.microsoft.com/office/drawing/2014/chart" uri="{C3380CC4-5D6E-409C-BE32-E72D297353CC}">
              <c16:uniqueId val="{00000000-58D9-4C50-90AD-CF6617BA7DB5}"/>
            </c:ext>
          </c:extLst>
        </c:ser>
        <c:dLbls>
          <c:dLblPos val="t"/>
          <c:showLegendKey val="0"/>
          <c:showVal val="1"/>
          <c:showCatName val="0"/>
          <c:showSerName val="0"/>
          <c:showPercent val="0"/>
          <c:showBubbleSize val="0"/>
        </c:dLbls>
        <c:marker val="1"/>
        <c:smooth val="0"/>
        <c:axId val="224323072"/>
        <c:axId val="223379456"/>
      </c:lineChart>
      <c:catAx>
        <c:axId val="22432307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n-US"/>
                  <a:t>Años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cross"/>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23379456"/>
        <c:crosses val="autoZero"/>
        <c:auto val="1"/>
        <c:lblAlgn val="ctr"/>
        <c:lblOffset val="100"/>
        <c:noMultiLvlLbl val="0"/>
      </c:catAx>
      <c:valAx>
        <c:axId val="223379456"/>
        <c:scaling>
          <c:orientation val="minMax"/>
          <c:max val="15"/>
          <c:min val="0"/>
        </c:scaling>
        <c:delete val="0"/>
        <c:axPos val="l"/>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Tasa</a:t>
                </a:r>
              </a:p>
            </c:rich>
          </c:tx>
          <c:layout>
            <c:manualLayout>
              <c:xMode val="edge"/>
              <c:yMode val="edge"/>
              <c:x val="1.9444444444444445E-2"/>
              <c:y val="7.8510498687664049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0.0" sourceLinked="0"/>
        <c:majorTickMark val="cross"/>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24323072"/>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1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580927384076995E-2"/>
          <c:y val="5.0925925925925923E-2"/>
          <c:w val="0.89019685039370078"/>
          <c:h val="0.73577136191309422"/>
        </c:manualLayout>
      </c:layout>
      <c:barChart>
        <c:barDir val="col"/>
        <c:grouping val="clustered"/>
        <c:varyColors val="0"/>
        <c:ser>
          <c:idx val="1"/>
          <c:order val="0"/>
          <c:tx>
            <c:strRef>
              <c:f>'16.1.3'!$C$20</c:f>
              <c:strCache>
                <c:ptCount val="1"/>
                <c:pt idx="0">
                  <c:v>2019</c:v>
                </c:pt>
              </c:strCache>
            </c:strRef>
          </c:tx>
          <c:spPr>
            <a:solidFill>
              <a:srgbClr val="00689D"/>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('16.1.3'!$D$13,'16.1.3'!$G$13)</c:f>
              <c:strCache>
                <c:ptCount val="2"/>
                <c:pt idx="0">
                  <c:v>Hombres</c:v>
                </c:pt>
                <c:pt idx="1">
                  <c:v>Mujeres</c:v>
                </c:pt>
              </c:strCache>
            </c:strRef>
          </c:cat>
          <c:val>
            <c:numRef>
              <c:f>('16.1.3'!$E$20,'16.1.3'!$H$20)</c:f>
              <c:numCache>
                <c:formatCode>###\ ###\ ###.00</c:formatCode>
                <c:ptCount val="2"/>
                <c:pt idx="0">
                  <c:v>109.1</c:v>
                </c:pt>
                <c:pt idx="1">
                  <c:v>319.89999999999998</c:v>
                </c:pt>
              </c:numCache>
            </c:numRef>
          </c:val>
          <c:extLst>
            <c:ext xmlns:c16="http://schemas.microsoft.com/office/drawing/2014/chart" uri="{C3380CC4-5D6E-409C-BE32-E72D297353CC}">
              <c16:uniqueId val="{00000000-8767-400B-A036-8C6C0F5FF9AC}"/>
            </c:ext>
          </c:extLst>
        </c:ser>
        <c:ser>
          <c:idx val="0"/>
          <c:order val="1"/>
          <c:tx>
            <c:strRef>
              <c:f>'16.1.3'!$C$21</c:f>
              <c:strCache>
                <c:ptCount val="1"/>
                <c:pt idx="0">
                  <c:v>2020</c:v>
                </c:pt>
              </c:strCache>
            </c:strRef>
          </c:tx>
          <c:spPr>
            <a:solidFill>
              <a:schemeClr val="tx1">
                <a:lumMod val="50000"/>
                <a:lumOff val="50000"/>
              </a:schemeClr>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('16.1.3'!$D$13,'16.1.3'!$G$13)</c:f>
              <c:strCache>
                <c:ptCount val="2"/>
                <c:pt idx="0">
                  <c:v>Hombres</c:v>
                </c:pt>
                <c:pt idx="1">
                  <c:v>Mujeres</c:v>
                </c:pt>
              </c:strCache>
            </c:strRef>
          </c:cat>
          <c:val>
            <c:numRef>
              <c:f>('16.1.3'!$E$21,'16.1.3'!$H$21)</c:f>
              <c:numCache>
                <c:formatCode>###\ ###\ ###.00</c:formatCode>
                <c:ptCount val="2"/>
                <c:pt idx="0">
                  <c:v>59.5</c:v>
                </c:pt>
                <c:pt idx="1">
                  <c:v>168.8</c:v>
                </c:pt>
              </c:numCache>
            </c:numRef>
          </c:val>
          <c:extLst>
            <c:ext xmlns:c16="http://schemas.microsoft.com/office/drawing/2014/chart" uri="{C3380CC4-5D6E-409C-BE32-E72D297353CC}">
              <c16:uniqueId val="{00000001-8767-400B-A036-8C6C0F5FF9AC}"/>
            </c:ext>
          </c:extLst>
        </c:ser>
        <c:ser>
          <c:idx val="2"/>
          <c:order val="2"/>
          <c:tx>
            <c:strRef>
              <c:f>'16.1.3'!$C$22</c:f>
              <c:strCache>
                <c:ptCount val="1"/>
                <c:pt idx="0">
                  <c:v>2021</c:v>
                </c:pt>
              </c:strCache>
            </c:strRef>
          </c:tx>
          <c:spPr>
            <a:solidFill>
              <a:schemeClr val="accent3"/>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('16.1.3'!$E$22,'16.1.3'!$H$22)</c:f>
              <c:numCache>
                <c:formatCode>0.0</c:formatCode>
                <c:ptCount val="2"/>
                <c:pt idx="0">
                  <c:v>89.746656033443898</c:v>
                </c:pt>
                <c:pt idx="1">
                  <c:v>275.99481260881049</c:v>
                </c:pt>
              </c:numCache>
            </c:numRef>
          </c:val>
          <c:extLst>
            <c:ext xmlns:c16="http://schemas.microsoft.com/office/drawing/2014/chart" uri="{C3380CC4-5D6E-409C-BE32-E72D297353CC}">
              <c16:uniqueId val="{00000000-F4BB-4367-B956-DA74F52A2D30}"/>
            </c:ext>
          </c:extLst>
        </c:ser>
        <c:dLbls>
          <c:dLblPos val="outEnd"/>
          <c:showLegendKey val="0"/>
          <c:showVal val="1"/>
          <c:showCatName val="0"/>
          <c:showSerName val="0"/>
          <c:showPercent val="0"/>
          <c:showBubbleSize val="0"/>
        </c:dLbls>
        <c:gapWidth val="219"/>
        <c:overlap val="-27"/>
        <c:axId val="260277760"/>
        <c:axId val="258208832"/>
      </c:barChart>
      <c:catAx>
        <c:axId val="260277760"/>
        <c:scaling>
          <c:orientation val="minMax"/>
        </c:scaling>
        <c:delete val="0"/>
        <c:axPos val="b"/>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58208832"/>
        <c:crosses val="autoZero"/>
        <c:auto val="1"/>
        <c:lblAlgn val="ctr"/>
        <c:lblOffset val="100"/>
        <c:noMultiLvlLbl val="0"/>
      </c:catAx>
      <c:valAx>
        <c:axId val="258208832"/>
        <c:scaling>
          <c:orientation val="minMax"/>
        </c:scaling>
        <c:delete val="0"/>
        <c:axPos val="l"/>
        <c:numFmt formatCode="#,##0" sourceLinked="0"/>
        <c:majorTickMark val="in"/>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60277760"/>
        <c:crosses val="autoZero"/>
        <c:crossBetween val="between"/>
      </c:valAx>
      <c:spPr>
        <a:noFill/>
        <a:ln>
          <a:noFill/>
        </a:ln>
        <a:effectLst/>
      </c:spPr>
    </c:plotArea>
    <c:legend>
      <c:legendPos val="b"/>
      <c:layout>
        <c:manualLayout>
          <c:xMode val="edge"/>
          <c:yMode val="edge"/>
          <c:x val="0.716583552055993"/>
          <c:y val="0.92187445319335082"/>
          <c:w val="0.26206540829132158"/>
          <c:h val="7.8125650944225938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100">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1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'16.2.2'!$D$13:$D$14</c:f>
              <c:strCache>
                <c:ptCount val="2"/>
                <c:pt idx="0">
                  <c:v>Total</c:v>
                </c:pt>
              </c:strCache>
            </c:strRef>
          </c:tx>
          <c:spPr>
            <a:ln w="28575" cap="rnd">
              <a:solidFill>
                <a:schemeClr val="bg1">
                  <a:lumMod val="50000"/>
                </a:schemeClr>
              </a:solidFill>
              <a:round/>
            </a:ln>
            <a:effectLst/>
          </c:spPr>
          <c:marker>
            <c:symbol val="square"/>
            <c:size val="5"/>
            <c:spPr>
              <a:solidFill>
                <a:schemeClr val="bg1">
                  <a:lumMod val="50000"/>
                </a:schemeClr>
              </a:solidFill>
              <a:ln w="9525">
                <a:solidFill>
                  <a:schemeClr val="bg1">
                    <a:lumMod val="50000"/>
                  </a:schemeClr>
                </a:solidFill>
              </a:ln>
              <a:effectLst/>
            </c:spPr>
          </c:marker>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'16.2.2'!$C$15:$C$23</c:f>
              <c:strCache>
                <c:ptCount val="9"/>
                <c:pt idx="0">
                  <c:v>2015</c:v>
                </c:pt>
                <c:pt idx="1">
                  <c:v>2016</c:v>
                </c:pt>
                <c:pt idx="2">
                  <c:v>2017</c:v>
                </c:pt>
                <c:pt idx="3">
                  <c:v>2018</c:v>
                </c:pt>
                <c:pt idx="4">
                  <c:v>2019</c:v>
                </c:pt>
                <c:pt idx="5">
                  <c:v>2020</c:v>
                </c:pt>
                <c:pt idx="6">
                  <c:v>2021</c:v>
                </c:pt>
                <c:pt idx="7">
                  <c:v>2022</c:v>
                </c:pt>
                <c:pt idx="8">
                  <c:v>2023a</c:v>
                </c:pt>
              </c:strCache>
            </c:strRef>
          </c:cat>
          <c:val>
            <c:numRef>
              <c:f>'16.2.2'!$D$15:$D$23</c:f>
              <c:numCache>
                <c:formatCode>General</c:formatCode>
                <c:ptCount val="9"/>
                <c:pt idx="0">
                  <c:v>5</c:v>
                </c:pt>
                <c:pt idx="1">
                  <c:v>20</c:v>
                </c:pt>
                <c:pt idx="2">
                  <c:v>39</c:v>
                </c:pt>
                <c:pt idx="3">
                  <c:v>30</c:v>
                </c:pt>
                <c:pt idx="4">
                  <c:v>53</c:v>
                </c:pt>
                <c:pt idx="5">
                  <c:v>51</c:v>
                </c:pt>
                <c:pt idx="6">
                  <c:v>16</c:v>
                </c:pt>
                <c:pt idx="7">
                  <c:v>43</c:v>
                </c:pt>
                <c:pt idx="8">
                  <c:v>14</c:v>
                </c:pt>
              </c:numCache>
            </c:numRef>
          </c:val>
          <c:smooth val="0"/>
          <c:extLst>
            <c:ext xmlns:c16="http://schemas.microsoft.com/office/drawing/2014/chart" uri="{C3380CC4-5D6E-409C-BE32-E72D297353CC}">
              <c16:uniqueId val="{00000000-75A0-4ABE-8EBC-B03B38144D6E}"/>
            </c:ext>
          </c:extLst>
        </c:ser>
        <c:ser>
          <c:idx val="1"/>
          <c:order val="1"/>
          <c:tx>
            <c:strRef>
              <c:f>'16.2.2'!$E$14</c:f>
              <c:strCache>
                <c:ptCount val="1"/>
                <c:pt idx="0">
                  <c:v>Hombres</c:v>
                </c:pt>
              </c:strCache>
            </c:strRef>
          </c:tx>
          <c:spPr>
            <a:ln w="28575" cap="rnd">
              <a:solidFill>
                <a:srgbClr val="00689D"/>
              </a:solidFill>
              <a:prstDash val="sysDash"/>
              <a:round/>
            </a:ln>
            <a:effectLst/>
          </c:spPr>
          <c:marker>
            <c:symbol val="x"/>
            <c:size val="5"/>
            <c:spPr>
              <a:solidFill>
                <a:srgbClr val="00689D"/>
              </a:solidFill>
              <a:ln w="9525">
                <a:solidFill>
                  <a:srgbClr val="00689D"/>
                </a:solidFill>
              </a:ln>
              <a:effectLst/>
            </c:spPr>
          </c:marker>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'16.2.2'!$C$15:$C$23</c:f>
              <c:strCache>
                <c:ptCount val="9"/>
                <c:pt idx="0">
                  <c:v>2015</c:v>
                </c:pt>
                <c:pt idx="1">
                  <c:v>2016</c:v>
                </c:pt>
                <c:pt idx="2">
                  <c:v>2017</c:v>
                </c:pt>
                <c:pt idx="3">
                  <c:v>2018</c:v>
                </c:pt>
                <c:pt idx="4">
                  <c:v>2019</c:v>
                </c:pt>
                <c:pt idx="5">
                  <c:v>2020</c:v>
                </c:pt>
                <c:pt idx="6">
                  <c:v>2021</c:v>
                </c:pt>
                <c:pt idx="7">
                  <c:v>2022</c:v>
                </c:pt>
                <c:pt idx="8">
                  <c:v>2023a</c:v>
                </c:pt>
              </c:strCache>
            </c:strRef>
          </c:cat>
          <c:val>
            <c:numRef>
              <c:f>'16.2.2'!$E$15:$E$23</c:f>
              <c:numCache>
                <c:formatCode>General</c:formatCode>
                <c:ptCount val="9"/>
                <c:pt idx="0">
                  <c:v>0</c:v>
                </c:pt>
                <c:pt idx="1">
                  <c:v>2</c:v>
                </c:pt>
                <c:pt idx="2">
                  <c:v>7</c:v>
                </c:pt>
                <c:pt idx="3">
                  <c:v>10</c:v>
                </c:pt>
                <c:pt idx="4">
                  <c:v>22</c:v>
                </c:pt>
                <c:pt idx="5">
                  <c:v>6</c:v>
                </c:pt>
                <c:pt idx="6">
                  <c:v>0</c:v>
                </c:pt>
                <c:pt idx="7">
                  <c:v>9</c:v>
                </c:pt>
                <c:pt idx="8">
                  <c:v>1</c:v>
                </c:pt>
              </c:numCache>
            </c:numRef>
          </c:val>
          <c:smooth val="0"/>
          <c:extLst>
            <c:ext xmlns:c16="http://schemas.microsoft.com/office/drawing/2014/chart" uri="{C3380CC4-5D6E-409C-BE32-E72D297353CC}">
              <c16:uniqueId val="{00000001-75A0-4ABE-8EBC-B03B38144D6E}"/>
            </c:ext>
          </c:extLst>
        </c:ser>
        <c:ser>
          <c:idx val="2"/>
          <c:order val="2"/>
          <c:tx>
            <c:strRef>
              <c:f>'16.2.2'!$F$14</c:f>
              <c:strCache>
                <c:ptCount val="1"/>
                <c:pt idx="0">
                  <c:v>Mujeres</c:v>
                </c:pt>
              </c:strCache>
            </c:strRef>
          </c:tx>
          <c:spPr>
            <a:ln w="28575" cap="rnd">
              <a:solidFill>
                <a:srgbClr val="00689D"/>
              </a:solidFill>
              <a:round/>
            </a:ln>
            <a:effectLst/>
          </c:spPr>
          <c:marker>
            <c:symbol val="circle"/>
            <c:size val="5"/>
            <c:spPr>
              <a:solidFill>
                <a:srgbClr val="00689D"/>
              </a:solidFill>
              <a:ln w="9525">
                <a:solidFill>
                  <a:srgbClr val="00689D"/>
                </a:solidFill>
              </a:ln>
              <a:effectLst/>
            </c:spPr>
          </c:marker>
          <c:dLbls>
            <c:dLbl>
              <c:idx val="1"/>
              <c:layout>
                <c:manualLayout>
                  <c:x val="-2.5166666666666667E-2"/>
                  <c:y val="2.549759405074365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5A0-4ABE-8EBC-B03B38144D6E}"/>
                </c:ext>
              </c:extLst>
            </c:dLbl>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'16.2.2'!$C$15:$C$23</c:f>
              <c:strCache>
                <c:ptCount val="9"/>
                <c:pt idx="0">
                  <c:v>2015</c:v>
                </c:pt>
                <c:pt idx="1">
                  <c:v>2016</c:v>
                </c:pt>
                <c:pt idx="2">
                  <c:v>2017</c:v>
                </c:pt>
                <c:pt idx="3">
                  <c:v>2018</c:v>
                </c:pt>
                <c:pt idx="4">
                  <c:v>2019</c:v>
                </c:pt>
                <c:pt idx="5">
                  <c:v>2020</c:v>
                </c:pt>
                <c:pt idx="6">
                  <c:v>2021</c:v>
                </c:pt>
                <c:pt idx="7">
                  <c:v>2022</c:v>
                </c:pt>
                <c:pt idx="8">
                  <c:v>2023a</c:v>
                </c:pt>
              </c:strCache>
            </c:strRef>
          </c:cat>
          <c:val>
            <c:numRef>
              <c:f>'16.2.2'!$F$15:$F$23</c:f>
              <c:numCache>
                <c:formatCode>General</c:formatCode>
                <c:ptCount val="9"/>
                <c:pt idx="0">
                  <c:v>5</c:v>
                </c:pt>
                <c:pt idx="1">
                  <c:v>18</c:v>
                </c:pt>
                <c:pt idx="2">
                  <c:v>32</c:v>
                </c:pt>
                <c:pt idx="3">
                  <c:v>20</c:v>
                </c:pt>
                <c:pt idx="4">
                  <c:v>31</c:v>
                </c:pt>
                <c:pt idx="5">
                  <c:v>45</c:v>
                </c:pt>
                <c:pt idx="6">
                  <c:v>16</c:v>
                </c:pt>
                <c:pt idx="7">
                  <c:v>34</c:v>
                </c:pt>
                <c:pt idx="8">
                  <c:v>13</c:v>
                </c:pt>
              </c:numCache>
            </c:numRef>
          </c:val>
          <c:smooth val="0"/>
          <c:extLst>
            <c:ext xmlns:c16="http://schemas.microsoft.com/office/drawing/2014/chart" uri="{C3380CC4-5D6E-409C-BE32-E72D297353CC}">
              <c16:uniqueId val="{00000003-75A0-4ABE-8EBC-B03B38144D6E}"/>
            </c:ext>
          </c:extLst>
        </c:ser>
        <c:dLbls>
          <c:dLblPos val="t"/>
          <c:showLegendKey val="0"/>
          <c:showVal val="1"/>
          <c:showCatName val="0"/>
          <c:showSerName val="0"/>
          <c:showPercent val="0"/>
          <c:showBubbleSize val="0"/>
        </c:dLbls>
        <c:marker val="1"/>
        <c:smooth val="0"/>
        <c:axId val="261510656"/>
        <c:axId val="260640128"/>
      </c:lineChart>
      <c:catAx>
        <c:axId val="261510656"/>
        <c:scaling>
          <c:orientation val="minMax"/>
        </c:scaling>
        <c:delete val="0"/>
        <c:axPos val="b"/>
        <c:numFmt formatCode="General" sourceLinked="1"/>
        <c:majorTickMark val="in"/>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60640128"/>
        <c:crosses val="autoZero"/>
        <c:auto val="1"/>
        <c:lblAlgn val="ctr"/>
        <c:lblOffset val="100"/>
        <c:noMultiLvlLbl val="0"/>
      </c:catAx>
      <c:valAx>
        <c:axId val="260640128"/>
        <c:scaling>
          <c:orientation val="minMax"/>
        </c:scaling>
        <c:delete val="0"/>
        <c:axPos val="l"/>
        <c:numFmt formatCode="General" sourceLinked="1"/>
        <c:majorTickMark val="in"/>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6151065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legend>
    <c:plotVisOnly val="1"/>
    <c:dispBlanksAs val="gap"/>
    <c:showDLblsOverMax val="0"/>
  </c:chart>
  <c:spPr>
    <a:solidFill>
      <a:schemeClr val="bg1"/>
    </a:solidFill>
    <a:ln w="9525" cap="flat" cmpd="sng" algn="ctr">
      <a:noFill/>
      <a:round/>
    </a:ln>
    <a:effectLst/>
  </c:spPr>
  <c:txPr>
    <a:bodyPr/>
    <a:lstStyle/>
    <a:p>
      <a:pPr>
        <a:defRPr sz="1100">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1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128852832789842"/>
          <c:y val="0.18565981335666376"/>
          <c:w val="0.66113014661046154"/>
          <c:h val="0.63259623797025377"/>
        </c:manualLayout>
      </c:layout>
      <c:barChart>
        <c:barDir val="col"/>
        <c:grouping val="clustered"/>
        <c:varyColors val="0"/>
        <c:ser>
          <c:idx val="0"/>
          <c:order val="0"/>
          <c:tx>
            <c:strRef>
              <c:f>'16.2.3'!$D$11:$F$11</c:f>
              <c:strCache>
                <c:ptCount val="1"/>
                <c:pt idx="0">
                  <c:v>18 a 29 años</c:v>
                </c:pt>
              </c:strCache>
            </c:strRef>
          </c:tx>
          <c:spPr>
            <a:solidFill>
              <a:schemeClr val="bg1">
                <a:lumMod val="65000"/>
              </a:schemeClr>
            </a:solidFill>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'16.2.3'!$C$13:$C$14</c:f>
              <c:numCache>
                <c:formatCode>General</c:formatCode>
                <c:ptCount val="2"/>
                <c:pt idx="0">
                  <c:v>2013</c:v>
                </c:pt>
                <c:pt idx="1">
                  <c:v>2018</c:v>
                </c:pt>
              </c:numCache>
            </c:numRef>
          </c:cat>
          <c:val>
            <c:numRef>
              <c:f>'16.2.3'!$F$13:$F$14</c:f>
              <c:numCache>
                <c:formatCode>_(* #\ ##0.00_);_(* \(#\ ##0.00\);_(* "-"??_);_(@_)</c:formatCode>
                <c:ptCount val="2"/>
                <c:pt idx="0">
                  <c:v>34.730564369900272</c:v>
                </c:pt>
                <c:pt idx="1">
                  <c:v>44.898990199166718</c:v>
                </c:pt>
              </c:numCache>
            </c:numRef>
          </c:val>
          <c:extLst>
            <c:ext xmlns:c16="http://schemas.microsoft.com/office/drawing/2014/chart" uri="{C3380CC4-5D6E-409C-BE32-E72D297353CC}">
              <c16:uniqueId val="{00000000-86CC-4CF2-907B-9763CD589806}"/>
            </c:ext>
          </c:extLst>
        </c:ser>
        <c:ser>
          <c:idx val="1"/>
          <c:order val="1"/>
          <c:tx>
            <c:strRef>
              <c:f>'16.2.3'!$G$11:$I$11</c:f>
              <c:strCache>
                <c:ptCount val="1"/>
                <c:pt idx="0">
                  <c:v>18 a 24 años</c:v>
                </c:pt>
              </c:strCache>
            </c:strRef>
          </c:tx>
          <c:spPr>
            <a:solidFill>
              <a:srgbClr val="00689D"/>
            </a:solidFill>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'16.2.3'!$C$13:$C$14</c:f>
              <c:numCache>
                <c:formatCode>General</c:formatCode>
                <c:ptCount val="2"/>
                <c:pt idx="0">
                  <c:v>2013</c:v>
                </c:pt>
                <c:pt idx="1">
                  <c:v>2018</c:v>
                </c:pt>
              </c:numCache>
            </c:numRef>
          </c:cat>
          <c:val>
            <c:numRef>
              <c:f>'16.2.3'!$I$13:$I$14</c:f>
              <c:numCache>
                <c:formatCode>0.00</c:formatCode>
                <c:ptCount val="2"/>
                <c:pt idx="0">
                  <c:v>30.485131821088164</c:v>
                </c:pt>
                <c:pt idx="1">
                  <c:v>42.085834452113566</c:v>
                </c:pt>
              </c:numCache>
            </c:numRef>
          </c:val>
          <c:extLst>
            <c:ext xmlns:c16="http://schemas.microsoft.com/office/drawing/2014/chart" uri="{C3380CC4-5D6E-409C-BE32-E72D297353CC}">
              <c16:uniqueId val="{00000001-86CC-4CF2-907B-9763CD589806}"/>
            </c:ext>
          </c:extLst>
        </c:ser>
        <c:ser>
          <c:idx val="2"/>
          <c:order val="2"/>
          <c:tx>
            <c:strRef>
              <c:f>'16.2.3'!$J$11:$L$11</c:f>
              <c:strCache>
                <c:ptCount val="1"/>
                <c:pt idx="0">
                  <c:v>25 a 29 años</c:v>
                </c:pt>
              </c:strCache>
            </c:strRef>
          </c:tx>
          <c:spPr>
            <a:gradFill flip="none" rotWithShape="1">
              <a:gsLst>
                <a:gs pos="0">
                  <a:srgbClr val="00689D">
                    <a:tint val="66000"/>
                    <a:satMod val="160000"/>
                  </a:srgbClr>
                </a:gs>
                <a:gs pos="50000">
                  <a:srgbClr val="00689D">
                    <a:tint val="44500"/>
                    <a:satMod val="160000"/>
                  </a:srgbClr>
                </a:gs>
                <a:gs pos="100000">
                  <a:srgbClr val="00689D">
                    <a:tint val="23500"/>
                    <a:satMod val="160000"/>
                  </a:srgbClr>
                </a:gs>
              </a:gsLst>
              <a:lin ang="10800000" scaled="1"/>
              <a:tileRect/>
            </a:gradFill>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'16.2.3'!$C$13:$C$14</c:f>
              <c:numCache>
                <c:formatCode>General</c:formatCode>
                <c:ptCount val="2"/>
                <c:pt idx="0">
                  <c:v>2013</c:v>
                </c:pt>
                <c:pt idx="1">
                  <c:v>2018</c:v>
                </c:pt>
              </c:numCache>
            </c:numRef>
          </c:cat>
          <c:val>
            <c:numRef>
              <c:f>'16.2.3'!$L$13:$L$14</c:f>
              <c:numCache>
                <c:formatCode>0.00</c:formatCode>
                <c:ptCount val="2"/>
                <c:pt idx="0">
                  <c:v>41.169099385189298</c:v>
                </c:pt>
                <c:pt idx="1">
                  <c:v>49.075033543392486</c:v>
                </c:pt>
              </c:numCache>
            </c:numRef>
          </c:val>
          <c:extLst>
            <c:ext xmlns:c16="http://schemas.microsoft.com/office/drawing/2014/chart" uri="{C3380CC4-5D6E-409C-BE32-E72D297353CC}">
              <c16:uniqueId val="{00000002-86CC-4CF2-907B-9763CD589806}"/>
            </c:ext>
          </c:extLst>
        </c:ser>
        <c:dLbls>
          <c:dLblPos val="outEnd"/>
          <c:showLegendKey val="0"/>
          <c:showVal val="1"/>
          <c:showCatName val="0"/>
          <c:showSerName val="0"/>
          <c:showPercent val="0"/>
          <c:showBubbleSize val="0"/>
        </c:dLbls>
        <c:gapWidth val="150"/>
        <c:axId val="261735936"/>
        <c:axId val="260643008"/>
      </c:barChart>
      <c:catAx>
        <c:axId val="261735936"/>
        <c:scaling>
          <c:orientation val="minMax"/>
        </c:scaling>
        <c:delete val="0"/>
        <c:axPos val="b"/>
        <c:title>
          <c:tx>
            <c:rich>
              <a:bodyPr/>
              <a:lstStyle/>
              <a:p>
                <a:pPr>
                  <a:defRPr/>
                </a:pPr>
                <a:r>
                  <a:rPr lang="en-US"/>
                  <a:t>Años</a:t>
                </a:r>
              </a:p>
            </c:rich>
          </c:tx>
          <c:overlay val="0"/>
        </c:title>
        <c:numFmt formatCode="General" sourceLinked="1"/>
        <c:majorTickMark val="out"/>
        <c:minorTickMark val="none"/>
        <c:tickLblPos val="nextTo"/>
        <c:crossAx val="260643008"/>
        <c:crosses val="autoZero"/>
        <c:auto val="1"/>
        <c:lblAlgn val="ctr"/>
        <c:lblOffset val="100"/>
        <c:noMultiLvlLbl val="0"/>
      </c:catAx>
      <c:valAx>
        <c:axId val="260643008"/>
        <c:scaling>
          <c:orientation val="minMax"/>
        </c:scaling>
        <c:delete val="0"/>
        <c:axPos val="l"/>
        <c:majorGridlines/>
        <c:title>
          <c:tx>
            <c:rich>
              <a:bodyPr rot="0" vert="horz"/>
              <a:lstStyle/>
              <a:p>
                <a:pPr>
                  <a:defRPr/>
                </a:pPr>
                <a:r>
                  <a:rPr lang="en-US"/>
                  <a:t>Porcentaje</a:t>
                </a:r>
              </a:p>
            </c:rich>
          </c:tx>
          <c:layout>
            <c:manualLayout>
              <c:xMode val="edge"/>
              <c:yMode val="edge"/>
              <c:x val="2.154882154882155E-2"/>
              <c:y val="8.7131452318460201E-2"/>
            </c:manualLayout>
          </c:layout>
          <c:overlay val="0"/>
        </c:title>
        <c:numFmt formatCode="###0" sourceLinked="0"/>
        <c:majorTickMark val="out"/>
        <c:minorTickMark val="none"/>
        <c:tickLblPos val="nextTo"/>
        <c:crossAx val="261735936"/>
        <c:crosses val="autoZero"/>
        <c:crossBetween val="between"/>
      </c:valAx>
    </c:plotArea>
    <c:legend>
      <c:legendPos val="r"/>
      <c:overlay val="0"/>
    </c:legend>
    <c:plotVisOnly val="1"/>
    <c:dispBlanksAs val="gap"/>
    <c:showDLblsOverMax val="0"/>
  </c:chart>
  <c:spPr>
    <a:ln>
      <a:noFill/>
    </a:ln>
  </c:spPr>
  <c:txPr>
    <a:bodyPr/>
    <a:lstStyle/>
    <a:p>
      <a:pPr>
        <a:defRPr sz="1100">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userShapes r:id="rId1"/>
</c:chartSpace>
</file>

<file path=xl/charts/chart1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0395665198814812E-2"/>
          <c:y val="0.15496919268070214"/>
          <c:w val="0.73682409241464364"/>
          <c:h val="0.67231362037192166"/>
        </c:manualLayout>
      </c:layout>
      <c:barChart>
        <c:barDir val="col"/>
        <c:grouping val="clustered"/>
        <c:varyColors val="0"/>
        <c:ser>
          <c:idx val="0"/>
          <c:order val="0"/>
          <c:tx>
            <c:strRef>
              <c:f>'16.2.3'!$M$11:$O$11</c:f>
              <c:strCache>
                <c:ptCount val="1"/>
                <c:pt idx="0">
                  <c:v>Hombre</c:v>
                </c:pt>
              </c:strCache>
            </c:strRef>
          </c:tx>
          <c:spPr>
            <a:solidFill>
              <a:srgbClr val="00689D"/>
            </a:solidFill>
            <a:ln>
              <a:solidFill>
                <a:srgbClr val="00689D"/>
              </a:solidFill>
            </a:ln>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'16.2.3'!$C$13:$C$14</c:f>
              <c:numCache>
                <c:formatCode>General</c:formatCode>
                <c:ptCount val="2"/>
                <c:pt idx="0">
                  <c:v>2013</c:v>
                </c:pt>
                <c:pt idx="1">
                  <c:v>2018</c:v>
                </c:pt>
              </c:numCache>
            </c:numRef>
          </c:cat>
          <c:val>
            <c:numRef>
              <c:f>'16.2.3'!$O$13:$O$14</c:f>
              <c:numCache>
                <c:formatCode>0.00</c:formatCode>
                <c:ptCount val="2"/>
                <c:pt idx="0">
                  <c:v>29.861252732205106</c:v>
                </c:pt>
                <c:pt idx="1">
                  <c:v>45.668460904121488</c:v>
                </c:pt>
              </c:numCache>
            </c:numRef>
          </c:val>
          <c:extLst>
            <c:ext xmlns:c16="http://schemas.microsoft.com/office/drawing/2014/chart" uri="{C3380CC4-5D6E-409C-BE32-E72D297353CC}">
              <c16:uniqueId val="{00000000-746E-4780-B8EC-803CF30E5826}"/>
            </c:ext>
          </c:extLst>
        </c:ser>
        <c:ser>
          <c:idx val="1"/>
          <c:order val="1"/>
          <c:tx>
            <c:strRef>
              <c:f>'16.2.3'!$P$11:$R$11</c:f>
              <c:strCache>
                <c:ptCount val="1"/>
                <c:pt idx="0">
                  <c:v>Mujer</c:v>
                </c:pt>
              </c:strCache>
            </c:strRef>
          </c:tx>
          <c:spPr>
            <a:solidFill>
              <a:schemeClr val="bg1">
                <a:lumMod val="75000"/>
              </a:schemeClr>
            </a:solidFill>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'16.2.3'!$C$13:$C$14</c:f>
              <c:numCache>
                <c:formatCode>General</c:formatCode>
                <c:ptCount val="2"/>
                <c:pt idx="0">
                  <c:v>2013</c:v>
                </c:pt>
                <c:pt idx="1">
                  <c:v>2018</c:v>
                </c:pt>
              </c:numCache>
            </c:numRef>
          </c:cat>
          <c:val>
            <c:numRef>
              <c:f>'16.2.3'!$R$13:$R$14</c:f>
              <c:numCache>
                <c:formatCode>0.00</c:formatCode>
                <c:ptCount val="2"/>
                <c:pt idx="0">
                  <c:v>39.412829689782583</c:v>
                </c:pt>
                <c:pt idx="1">
                  <c:v>44.141510921497826</c:v>
                </c:pt>
              </c:numCache>
            </c:numRef>
          </c:val>
          <c:extLst>
            <c:ext xmlns:c16="http://schemas.microsoft.com/office/drawing/2014/chart" uri="{C3380CC4-5D6E-409C-BE32-E72D297353CC}">
              <c16:uniqueId val="{00000001-746E-4780-B8EC-803CF30E5826}"/>
            </c:ext>
          </c:extLst>
        </c:ser>
        <c:dLbls>
          <c:dLblPos val="outEnd"/>
          <c:showLegendKey val="0"/>
          <c:showVal val="1"/>
          <c:showCatName val="0"/>
          <c:showSerName val="0"/>
          <c:showPercent val="0"/>
          <c:showBubbleSize val="0"/>
        </c:dLbls>
        <c:gapWidth val="150"/>
        <c:axId val="261005312"/>
        <c:axId val="261587520"/>
      </c:barChart>
      <c:catAx>
        <c:axId val="261005312"/>
        <c:scaling>
          <c:orientation val="minMax"/>
        </c:scaling>
        <c:delete val="0"/>
        <c:axPos val="b"/>
        <c:title>
          <c:tx>
            <c:rich>
              <a:bodyPr/>
              <a:lstStyle/>
              <a:p>
                <a:pPr>
                  <a:defRPr/>
                </a:pPr>
                <a:r>
                  <a:rPr lang="en-US"/>
                  <a:t>Años</a:t>
                </a:r>
              </a:p>
            </c:rich>
          </c:tx>
          <c:overlay val="0"/>
        </c:title>
        <c:numFmt formatCode="General" sourceLinked="1"/>
        <c:majorTickMark val="out"/>
        <c:minorTickMark val="none"/>
        <c:tickLblPos val="nextTo"/>
        <c:crossAx val="261587520"/>
        <c:crosses val="autoZero"/>
        <c:auto val="1"/>
        <c:lblAlgn val="ctr"/>
        <c:lblOffset val="100"/>
        <c:noMultiLvlLbl val="0"/>
      </c:catAx>
      <c:valAx>
        <c:axId val="261587520"/>
        <c:scaling>
          <c:orientation val="minMax"/>
        </c:scaling>
        <c:delete val="0"/>
        <c:axPos val="l"/>
        <c:majorGridlines/>
        <c:title>
          <c:tx>
            <c:rich>
              <a:bodyPr rot="0" vert="horz"/>
              <a:lstStyle/>
              <a:p>
                <a:pPr>
                  <a:defRPr/>
                </a:pPr>
                <a:r>
                  <a:rPr lang="en-US"/>
                  <a:t>Porcentaje</a:t>
                </a:r>
              </a:p>
            </c:rich>
          </c:tx>
          <c:layout>
            <c:manualLayout>
              <c:xMode val="edge"/>
              <c:yMode val="edge"/>
              <c:x val="1.1140177124429091E-2"/>
              <c:y val="6.6796224939967605E-2"/>
            </c:manualLayout>
          </c:layout>
          <c:overlay val="0"/>
        </c:title>
        <c:numFmt formatCode="###0" sourceLinked="0"/>
        <c:majorTickMark val="out"/>
        <c:minorTickMark val="none"/>
        <c:tickLblPos val="nextTo"/>
        <c:crossAx val="261005312"/>
        <c:crosses val="autoZero"/>
        <c:crossBetween val="between"/>
      </c:valAx>
    </c:plotArea>
    <c:legend>
      <c:legendPos val="r"/>
      <c:overlay val="0"/>
    </c:legend>
    <c:plotVisOnly val="1"/>
    <c:dispBlanksAs val="gap"/>
    <c:showDLblsOverMax val="0"/>
  </c:chart>
  <c:spPr>
    <a:ln>
      <a:noFill/>
    </a:ln>
  </c:spPr>
  <c:txPr>
    <a:bodyPr/>
    <a:lstStyle/>
    <a:p>
      <a:pPr>
        <a:defRPr sz="1100">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userShapes r:id="rId1"/>
</c:chartSpace>
</file>

<file path=xl/charts/chart1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130989667183796"/>
          <c:y val="0.11111138878802276"/>
          <c:w val="0.87055796150481191"/>
          <c:h val="0.72153008663991614"/>
        </c:manualLayout>
      </c:layout>
      <c:barChart>
        <c:barDir val="col"/>
        <c:grouping val="clustered"/>
        <c:varyColors val="0"/>
        <c:ser>
          <c:idx val="0"/>
          <c:order val="0"/>
          <c:tx>
            <c:strRef>
              <c:f>'16.3.1'!$D$12</c:f>
              <c:strCache>
                <c:ptCount val="1"/>
                <c:pt idx="0">
                  <c:v>Total</c:v>
                </c:pt>
              </c:strCache>
            </c:strRef>
          </c:tx>
          <c:spPr>
            <a:solidFill>
              <a:srgbClr val="00689D"/>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'16.3.1'!$C$13:$C$21</c:f>
              <c:numCache>
                <c:formatCode>General</c:formatCode>
                <c:ptCount val="9"/>
                <c:pt idx="0">
                  <c:v>1989</c:v>
                </c:pt>
                <c:pt idx="1">
                  <c:v>1992</c:v>
                </c:pt>
                <c:pt idx="2">
                  <c:v>1994</c:v>
                </c:pt>
                <c:pt idx="3">
                  <c:v>1997</c:v>
                </c:pt>
                <c:pt idx="4">
                  <c:v>2008</c:v>
                </c:pt>
                <c:pt idx="5">
                  <c:v>2010</c:v>
                </c:pt>
                <c:pt idx="6">
                  <c:v>2014</c:v>
                </c:pt>
                <c:pt idx="7">
                  <c:v>2018</c:v>
                </c:pt>
                <c:pt idx="8">
                  <c:v>2022</c:v>
                </c:pt>
              </c:numCache>
            </c:numRef>
          </c:cat>
          <c:val>
            <c:numRef>
              <c:f>'16.3.1'!$D$13:$D$21</c:f>
              <c:numCache>
                <c:formatCode>0.0</c:formatCode>
                <c:ptCount val="9"/>
                <c:pt idx="0">
                  <c:v>28.6</c:v>
                </c:pt>
                <c:pt idx="1">
                  <c:v>26.6</c:v>
                </c:pt>
                <c:pt idx="2">
                  <c:v>20.5</c:v>
                </c:pt>
                <c:pt idx="3">
                  <c:v>26.9</c:v>
                </c:pt>
                <c:pt idx="4">
                  <c:v>23.1</c:v>
                </c:pt>
                <c:pt idx="5">
                  <c:v>23.7</c:v>
                </c:pt>
                <c:pt idx="6">
                  <c:v>29.65682665406004</c:v>
                </c:pt>
                <c:pt idx="7">
                  <c:v>25.975524704558584</c:v>
                </c:pt>
                <c:pt idx="8">
                  <c:v>16.856958375659854</c:v>
                </c:pt>
              </c:numCache>
            </c:numRef>
          </c:val>
          <c:extLst>
            <c:ext xmlns:c16="http://schemas.microsoft.com/office/drawing/2014/chart" uri="{C3380CC4-5D6E-409C-BE32-E72D297353CC}">
              <c16:uniqueId val="{00000000-A994-4116-BC69-F45B68AA712E}"/>
            </c:ext>
          </c:extLst>
        </c:ser>
        <c:dLbls>
          <c:dLblPos val="outEnd"/>
          <c:showLegendKey val="0"/>
          <c:showVal val="1"/>
          <c:showCatName val="0"/>
          <c:showSerName val="0"/>
          <c:showPercent val="0"/>
          <c:showBubbleSize val="0"/>
        </c:dLbls>
        <c:gapWidth val="219"/>
        <c:overlap val="-27"/>
        <c:axId val="261281280"/>
        <c:axId val="261590976"/>
      </c:barChart>
      <c:catAx>
        <c:axId val="261281280"/>
        <c:scaling>
          <c:orientation val="minMax"/>
        </c:scaling>
        <c:delete val="0"/>
        <c:axPos val="b"/>
        <c:title>
          <c:tx>
            <c:rich>
              <a:bodyPr rot="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n-US"/>
                  <a:t>Años</a:t>
                </a:r>
              </a:p>
            </c:rich>
          </c:tx>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61590976"/>
        <c:crosses val="autoZero"/>
        <c:auto val="1"/>
        <c:lblAlgn val="ctr"/>
        <c:lblOffset val="100"/>
        <c:noMultiLvlLbl val="0"/>
      </c:catAx>
      <c:valAx>
        <c:axId val="261590976"/>
        <c:scaling>
          <c:orientation val="minMax"/>
          <c:max val="40"/>
        </c:scaling>
        <c:delete val="0"/>
        <c:axPos val="l"/>
        <c:title>
          <c:tx>
            <c:rich>
              <a:bodyPr rot="0" spcFirstLastPara="1" vertOverflow="ellipsis"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Porcentaje</a:t>
                </a:r>
              </a:p>
            </c:rich>
          </c:tx>
          <c:layout>
            <c:manualLayout>
              <c:xMode val="edge"/>
              <c:yMode val="edge"/>
              <c:x val="1.3888888888888888E-2"/>
              <c:y val="1.2480679498396031E-2"/>
            </c:manualLayout>
          </c:layout>
          <c:overlay val="0"/>
          <c:spPr>
            <a:noFill/>
            <a:ln>
              <a:noFill/>
            </a:ln>
            <a:effectLst/>
          </c:spPr>
          <c:txPr>
            <a:bodyPr rot="0" spcFirstLastPara="1" vertOverflow="ellipsis"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0" sourceLinked="0"/>
        <c:majorTickMark val="in"/>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61281280"/>
        <c:crosses val="autoZero"/>
        <c:crossBetween val="between"/>
        <c:majorUnit val="10"/>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1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335892388451444"/>
          <c:y val="0.1388888888888889"/>
          <c:w val="0.86608552055992993"/>
          <c:h val="0.6051924759405074"/>
        </c:manualLayout>
      </c:layout>
      <c:lineChart>
        <c:grouping val="standard"/>
        <c:varyColors val="0"/>
        <c:ser>
          <c:idx val="0"/>
          <c:order val="0"/>
          <c:tx>
            <c:strRef>
              <c:f>'16.3.2'!$D$12</c:f>
              <c:strCache>
                <c:ptCount val="1"/>
                <c:pt idx="0">
                  <c:v>Total</c:v>
                </c:pt>
              </c:strCache>
            </c:strRef>
          </c:tx>
          <c:spPr>
            <a:ln w="28575" cap="rnd">
              <a:solidFill>
                <a:schemeClr val="bg2">
                  <a:lumMod val="50000"/>
                </a:schemeClr>
              </a:solidFill>
              <a:prstDash val="sysDot"/>
              <a:round/>
            </a:ln>
            <a:effectLst/>
          </c:spPr>
          <c:marker>
            <c:symbol val="diamond"/>
            <c:size val="5"/>
            <c:spPr>
              <a:solidFill>
                <a:schemeClr val="bg2">
                  <a:lumMod val="50000"/>
                </a:schemeClr>
              </a:solidFill>
              <a:ln w="9525">
                <a:solidFill>
                  <a:schemeClr val="bg2">
                    <a:lumMod val="50000"/>
                  </a:schemeClr>
                </a:solidFill>
              </a:ln>
              <a:effectLst/>
            </c:spPr>
          </c:marker>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'16.3.2'!$C$13:$C$25</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'16.3.2'!$D$13:$D$25</c:f>
              <c:numCache>
                <c:formatCode>###\ ###\ ###</c:formatCode>
                <c:ptCount val="13"/>
                <c:pt idx="0">
                  <c:v>1658</c:v>
                </c:pt>
                <c:pt idx="1">
                  <c:v>1808</c:v>
                </c:pt>
                <c:pt idx="2">
                  <c:v>1769</c:v>
                </c:pt>
                <c:pt idx="3">
                  <c:v>1536</c:v>
                </c:pt>
                <c:pt idx="4">
                  <c:v>1775</c:v>
                </c:pt>
                <c:pt idx="5">
                  <c:v>1586</c:v>
                </c:pt>
                <c:pt idx="6">
                  <c:v>1588</c:v>
                </c:pt>
                <c:pt idx="7">
                  <c:v>1865</c:v>
                </c:pt>
                <c:pt idx="8">
                  <c:v>2293</c:v>
                </c:pt>
                <c:pt idx="9">
                  <c:v>2440</c:v>
                </c:pt>
                <c:pt idx="10">
                  <c:v>2178</c:v>
                </c:pt>
                <c:pt idx="11">
                  <c:v>1789</c:v>
                </c:pt>
                <c:pt idx="12">
                  <c:v>2038</c:v>
                </c:pt>
              </c:numCache>
            </c:numRef>
          </c:val>
          <c:smooth val="0"/>
          <c:extLst>
            <c:ext xmlns:c16="http://schemas.microsoft.com/office/drawing/2014/chart" uri="{C3380CC4-5D6E-409C-BE32-E72D297353CC}">
              <c16:uniqueId val="{00000000-C30F-4F3B-8F87-0DA02B4BF3F8}"/>
            </c:ext>
          </c:extLst>
        </c:ser>
        <c:ser>
          <c:idx val="1"/>
          <c:order val="1"/>
          <c:tx>
            <c:strRef>
              <c:f>'16.3.2'!$E$12</c:f>
              <c:strCache>
                <c:ptCount val="1"/>
                <c:pt idx="0">
                  <c:v>Masculino</c:v>
                </c:pt>
              </c:strCache>
            </c:strRef>
          </c:tx>
          <c:spPr>
            <a:ln w="28575" cap="rnd">
              <a:solidFill>
                <a:srgbClr val="00689D"/>
              </a:solidFill>
              <a:round/>
            </a:ln>
            <a:effectLst/>
          </c:spPr>
          <c:marker>
            <c:symbol val="circle"/>
            <c:size val="6"/>
            <c:spPr>
              <a:solidFill>
                <a:srgbClr val="2B6BA5"/>
              </a:solidFill>
              <a:ln w="9525">
                <a:solidFill>
                  <a:srgbClr val="2B6BA5"/>
                </a:solidFill>
              </a:ln>
              <a:effectLst/>
            </c:spPr>
          </c:marker>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'16.3.2'!$C$13:$C$25</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'16.3.2'!$E$13:$E$25</c:f>
              <c:numCache>
                <c:formatCode>###\ ###\ ###</c:formatCode>
                <c:ptCount val="13"/>
                <c:pt idx="0">
                  <c:v>1577</c:v>
                </c:pt>
                <c:pt idx="1">
                  <c:v>1694</c:v>
                </c:pt>
                <c:pt idx="2">
                  <c:v>1664</c:v>
                </c:pt>
                <c:pt idx="3">
                  <c:v>1453</c:v>
                </c:pt>
                <c:pt idx="4">
                  <c:v>1676</c:v>
                </c:pt>
                <c:pt idx="5">
                  <c:v>1488</c:v>
                </c:pt>
                <c:pt idx="6">
                  <c:v>1489</c:v>
                </c:pt>
                <c:pt idx="7">
                  <c:v>1727</c:v>
                </c:pt>
                <c:pt idx="8">
                  <c:v>2125</c:v>
                </c:pt>
                <c:pt idx="9">
                  <c:v>2245</c:v>
                </c:pt>
                <c:pt idx="10">
                  <c:v>2052</c:v>
                </c:pt>
                <c:pt idx="11">
                  <c:v>1670</c:v>
                </c:pt>
                <c:pt idx="12">
                  <c:v>1905</c:v>
                </c:pt>
              </c:numCache>
            </c:numRef>
          </c:val>
          <c:smooth val="0"/>
          <c:extLst>
            <c:ext xmlns:c16="http://schemas.microsoft.com/office/drawing/2014/chart" uri="{C3380CC4-5D6E-409C-BE32-E72D297353CC}">
              <c16:uniqueId val="{00000001-C30F-4F3B-8F87-0DA02B4BF3F8}"/>
            </c:ext>
          </c:extLst>
        </c:ser>
        <c:ser>
          <c:idx val="2"/>
          <c:order val="2"/>
          <c:tx>
            <c:strRef>
              <c:f>'16.3.2'!$F$12</c:f>
              <c:strCache>
                <c:ptCount val="1"/>
                <c:pt idx="0">
                  <c:v>Femenino</c:v>
                </c:pt>
              </c:strCache>
            </c:strRef>
          </c:tx>
          <c:spPr>
            <a:ln w="28575" cap="rnd">
              <a:solidFill>
                <a:srgbClr val="2B6BA5"/>
              </a:solidFill>
              <a:prstDash val="dash"/>
              <a:round/>
            </a:ln>
            <a:effectLst/>
          </c:spPr>
          <c:marker>
            <c:symbol val="star"/>
            <c:size val="5"/>
            <c:spPr>
              <a:solidFill>
                <a:srgbClr val="2B6BA5"/>
              </a:solidFill>
              <a:ln w="9525">
                <a:solidFill>
                  <a:srgbClr val="2B6BA5"/>
                </a:solidFill>
              </a:ln>
              <a:effectLst/>
            </c:spPr>
          </c:marker>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'16.3.2'!$C$13:$C$25</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'16.3.2'!$F$13:$F$25</c:f>
              <c:numCache>
                <c:formatCode>###\ ###\ ###</c:formatCode>
                <c:ptCount val="13"/>
                <c:pt idx="0">
                  <c:v>81</c:v>
                </c:pt>
                <c:pt idx="1">
                  <c:v>114</c:v>
                </c:pt>
                <c:pt idx="2">
                  <c:v>105</c:v>
                </c:pt>
                <c:pt idx="3">
                  <c:v>83</c:v>
                </c:pt>
                <c:pt idx="4">
                  <c:v>99</c:v>
                </c:pt>
                <c:pt idx="5">
                  <c:v>98</c:v>
                </c:pt>
                <c:pt idx="6">
                  <c:v>99</c:v>
                </c:pt>
                <c:pt idx="7">
                  <c:v>138</c:v>
                </c:pt>
                <c:pt idx="8">
                  <c:v>168</c:v>
                </c:pt>
                <c:pt idx="9">
                  <c:v>195</c:v>
                </c:pt>
                <c:pt idx="10">
                  <c:v>126</c:v>
                </c:pt>
                <c:pt idx="11">
                  <c:v>119</c:v>
                </c:pt>
                <c:pt idx="12">
                  <c:v>133</c:v>
                </c:pt>
              </c:numCache>
            </c:numRef>
          </c:val>
          <c:smooth val="0"/>
          <c:extLst>
            <c:ext xmlns:c16="http://schemas.microsoft.com/office/drawing/2014/chart" uri="{C3380CC4-5D6E-409C-BE32-E72D297353CC}">
              <c16:uniqueId val="{00000002-C30F-4F3B-8F87-0DA02B4BF3F8}"/>
            </c:ext>
          </c:extLst>
        </c:ser>
        <c:dLbls>
          <c:showLegendKey val="0"/>
          <c:showVal val="0"/>
          <c:showCatName val="0"/>
          <c:showSerName val="0"/>
          <c:showPercent val="0"/>
          <c:showBubbleSize val="0"/>
        </c:dLbls>
        <c:marker val="1"/>
        <c:smooth val="0"/>
        <c:axId val="261213696"/>
        <c:axId val="261592704"/>
      </c:lineChart>
      <c:catAx>
        <c:axId val="261213696"/>
        <c:scaling>
          <c:orientation val="minMax"/>
        </c:scaling>
        <c:delete val="0"/>
        <c:axPos val="b"/>
        <c:title>
          <c:tx>
            <c:rich>
              <a:bodyPr rot="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n-US"/>
                  <a:t>Años</a:t>
                </a:r>
              </a:p>
            </c:rich>
          </c:tx>
          <c:layout>
            <c:manualLayout>
              <c:xMode val="edge"/>
              <c:yMode val="edge"/>
              <c:x val="0.49641557305336831"/>
              <c:y val="0.81444371536891225"/>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61592704"/>
        <c:crosses val="autoZero"/>
        <c:auto val="1"/>
        <c:lblAlgn val="ctr"/>
        <c:lblOffset val="100"/>
        <c:noMultiLvlLbl val="0"/>
      </c:catAx>
      <c:valAx>
        <c:axId val="261592704"/>
        <c:scaling>
          <c:orientation val="minMax"/>
        </c:scaling>
        <c:delete val="0"/>
        <c:axPos val="l"/>
        <c:title>
          <c:tx>
            <c:rich>
              <a:bodyPr rot="0" spcFirstLastPara="1" vertOverflow="ellipsis"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Número</a:t>
                </a:r>
              </a:p>
            </c:rich>
          </c:tx>
          <c:layout>
            <c:manualLayout>
              <c:xMode val="edge"/>
              <c:yMode val="edge"/>
              <c:x val="1.3888888888888888E-2"/>
              <c:y val="1.5084572761738095E-2"/>
            </c:manualLayout>
          </c:layout>
          <c:overlay val="0"/>
          <c:spPr>
            <a:noFill/>
            <a:ln>
              <a:noFill/>
            </a:ln>
            <a:effectLst/>
          </c:spPr>
          <c:txPr>
            <a:bodyPr rot="0" spcFirstLastPara="1" vertOverflow="ellipsis"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 ###\ ###" sourceLinked="1"/>
        <c:majorTickMark val="in"/>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61213696"/>
        <c:crosses val="autoZero"/>
        <c:crossBetween val="between"/>
      </c:valAx>
      <c:spPr>
        <a:noFill/>
        <a:ln>
          <a:noFill/>
        </a:ln>
        <a:effectLst/>
      </c:spPr>
    </c:plotArea>
    <c:legend>
      <c:legendPos val="b"/>
      <c:layout>
        <c:manualLayout>
          <c:xMode val="edge"/>
          <c:yMode val="edge"/>
          <c:x val="0.37404374453193345"/>
          <c:y val="0.92187445319335082"/>
          <c:w val="0.62413473315835521"/>
          <c:h val="7.8125546806649182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legend>
    <c:plotVisOnly val="1"/>
    <c:dispBlanksAs val="gap"/>
    <c:showDLblsOverMax val="0"/>
  </c:chart>
  <c:spPr>
    <a:solidFill>
      <a:schemeClr val="bg1"/>
    </a:solidFill>
    <a:ln w="9525" cap="flat" cmpd="sng" algn="ctr">
      <a:noFill/>
      <a:round/>
    </a:ln>
    <a:effectLst/>
  </c:spPr>
  <c:txPr>
    <a:bodyPr/>
    <a:lstStyle/>
    <a:p>
      <a:pPr>
        <a:defRPr sz="1100">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1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13670166229221"/>
          <c:y val="0.10185185185185185"/>
          <c:w val="0.86330774278215228"/>
          <c:h val="0.7435032079323417"/>
        </c:manualLayout>
      </c:layout>
      <c:lineChart>
        <c:grouping val="standard"/>
        <c:varyColors val="0"/>
        <c:ser>
          <c:idx val="0"/>
          <c:order val="0"/>
          <c:spPr>
            <a:ln w="28575" cap="rnd">
              <a:solidFill>
                <a:srgbClr val="00689D"/>
              </a:solidFill>
              <a:round/>
            </a:ln>
            <a:effectLst/>
          </c:spPr>
          <c:marker>
            <c:symbol val="square"/>
            <c:size val="5"/>
            <c:spPr>
              <a:solidFill>
                <a:srgbClr val="2B6BA5"/>
              </a:solidFill>
              <a:ln w="9525">
                <a:solidFill>
                  <a:srgbClr val="2B6BA5"/>
                </a:solidFill>
              </a:ln>
              <a:effectLst/>
            </c:spPr>
          </c:marker>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'16.4.2'!$C$12:$C$24</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'16.4.2'!$D$12:$D$24</c:f>
              <c:numCache>
                <c:formatCode>###\ ###\ ###\ </c:formatCode>
                <c:ptCount val="13"/>
                <c:pt idx="0">
                  <c:v>2765</c:v>
                </c:pt>
                <c:pt idx="1">
                  <c:v>2275</c:v>
                </c:pt>
                <c:pt idx="2">
                  <c:v>2047</c:v>
                </c:pt>
                <c:pt idx="3">
                  <c:v>2032</c:v>
                </c:pt>
                <c:pt idx="4">
                  <c:v>1976</c:v>
                </c:pt>
                <c:pt idx="5">
                  <c:v>1712</c:v>
                </c:pt>
                <c:pt idx="6">
                  <c:v>2010</c:v>
                </c:pt>
                <c:pt idx="7">
                  <c:v>2056</c:v>
                </c:pt>
                <c:pt idx="8">
                  <c:v>2321</c:v>
                </c:pt>
                <c:pt idx="9">
                  <c:v>2498</c:v>
                </c:pt>
                <c:pt idx="10">
                  <c:v>2087</c:v>
                </c:pt>
                <c:pt idx="11">
                  <c:v>2037</c:v>
                </c:pt>
                <c:pt idx="12">
                  <c:v>2082</c:v>
                </c:pt>
              </c:numCache>
            </c:numRef>
          </c:val>
          <c:smooth val="0"/>
          <c:extLst>
            <c:ext xmlns:c16="http://schemas.microsoft.com/office/drawing/2014/chart" uri="{C3380CC4-5D6E-409C-BE32-E72D297353CC}">
              <c16:uniqueId val="{00000000-643E-4640-813E-5925B98DE6CC}"/>
            </c:ext>
          </c:extLst>
        </c:ser>
        <c:dLbls>
          <c:dLblPos val="t"/>
          <c:showLegendKey val="0"/>
          <c:showVal val="1"/>
          <c:showCatName val="0"/>
          <c:showSerName val="0"/>
          <c:showPercent val="0"/>
          <c:showBubbleSize val="0"/>
        </c:dLbls>
        <c:marker val="1"/>
        <c:smooth val="0"/>
        <c:axId val="262017536"/>
        <c:axId val="261760704"/>
      </c:lineChart>
      <c:catAx>
        <c:axId val="262017536"/>
        <c:scaling>
          <c:orientation val="minMax"/>
        </c:scaling>
        <c:delete val="0"/>
        <c:axPos val="b"/>
        <c:title>
          <c:tx>
            <c:rich>
              <a:bodyPr rot="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n-US"/>
                  <a:t>Años</a:t>
                </a:r>
              </a:p>
            </c:rich>
          </c:tx>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61760704"/>
        <c:crosses val="autoZero"/>
        <c:auto val="1"/>
        <c:lblAlgn val="ctr"/>
        <c:lblOffset val="100"/>
        <c:noMultiLvlLbl val="0"/>
      </c:catAx>
      <c:valAx>
        <c:axId val="261760704"/>
        <c:scaling>
          <c:orientation val="minMax"/>
        </c:scaling>
        <c:delete val="0"/>
        <c:axPos val="l"/>
        <c:title>
          <c:tx>
            <c:rich>
              <a:bodyPr rot="0" spcFirstLastPara="1" vertOverflow="ellipsis"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Número</a:t>
                </a:r>
              </a:p>
            </c:rich>
          </c:tx>
          <c:layout>
            <c:manualLayout>
              <c:xMode val="edge"/>
              <c:yMode val="edge"/>
              <c:x val="1.3888888888888888E-2"/>
              <c:y val="1.2480679498396031E-2"/>
            </c:manualLayout>
          </c:layout>
          <c:overlay val="0"/>
          <c:spPr>
            <a:noFill/>
            <a:ln>
              <a:noFill/>
            </a:ln>
            <a:effectLst/>
          </c:spPr>
          <c:txPr>
            <a:bodyPr rot="0" spcFirstLastPara="1" vertOverflow="ellipsis"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 ###\ ##0" sourceLinked="0"/>
        <c:majorTickMark val="in"/>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62017536"/>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1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376137357830272"/>
          <c:y val="0.14351851851851852"/>
          <c:w val="0.86568307086614171"/>
          <c:h val="0.65091061533974914"/>
        </c:manualLayout>
      </c:layout>
      <c:lineChart>
        <c:grouping val="standard"/>
        <c:varyColors val="0"/>
        <c:ser>
          <c:idx val="0"/>
          <c:order val="0"/>
          <c:tx>
            <c:strRef>
              <c:f>'16.6.1'!$D$13</c:f>
              <c:strCache>
                <c:ptCount val="1"/>
                <c:pt idx="0">
                  <c:v>Gasto Total</c:v>
                </c:pt>
              </c:strCache>
            </c:strRef>
          </c:tx>
          <c:spPr>
            <a:ln w="28575" cap="rnd">
              <a:solidFill>
                <a:srgbClr val="00689D"/>
              </a:solidFill>
              <a:round/>
            </a:ln>
            <a:effectLst/>
          </c:spPr>
          <c:marker>
            <c:symbol val="circle"/>
            <c:size val="5"/>
            <c:spPr>
              <a:solidFill>
                <a:srgbClr val="2B6BA5"/>
              </a:solidFill>
              <a:ln w="9525">
                <a:solidFill>
                  <a:srgbClr val="2B6BA5"/>
                </a:solidFill>
              </a:ln>
              <a:effectLst/>
            </c:spPr>
          </c:marker>
          <c:dLbls>
            <c:dLbl>
              <c:idx val="0"/>
              <c:layout>
                <c:manualLayout>
                  <c:x val="-2.7062554680664916E-2"/>
                  <c:y val="-4.394685039370077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0D0-4988-B8E6-CEE56C50A9AB}"/>
                </c:ext>
              </c:extLst>
            </c:dLbl>
            <c:numFmt formatCode="#,##0.0" sourceLinked="0"/>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'16.6.1'!$C$18:$C$30</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'16.6.1'!$D$18:$D$30</c:f>
              <c:numCache>
                <c:formatCode>0.00</c:formatCode>
                <c:ptCount val="13"/>
                <c:pt idx="0">
                  <c:v>99.642539019328979</c:v>
                </c:pt>
                <c:pt idx="1">
                  <c:v>94.088030529055843</c:v>
                </c:pt>
                <c:pt idx="2">
                  <c:v>95.326071796598541</c:v>
                </c:pt>
                <c:pt idx="3">
                  <c:v>98.194483742475995</c:v>
                </c:pt>
                <c:pt idx="4">
                  <c:v>96.980491077160153</c:v>
                </c:pt>
                <c:pt idx="5">
                  <c:v>94.301637484781367</c:v>
                </c:pt>
                <c:pt idx="6">
                  <c:v>96.224141756357469</c:v>
                </c:pt>
                <c:pt idx="7">
                  <c:v>95.24</c:v>
                </c:pt>
                <c:pt idx="8">
                  <c:v>89.9</c:v>
                </c:pt>
                <c:pt idx="9">
                  <c:v>97.91</c:v>
                </c:pt>
                <c:pt idx="10">
                  <c:v>90.6</c:v>
                </c:pt>
                <c:pt idx="11">
                  <c:v>97.32</c:v>
                </c:pt>
                <c:pt idx="12">
                  <c:v>96.8</c:v>
                </c:pt>
              </c:numCache>
            </c:numRef>
          </c:val>
          <c:smooth val="0"/>
          <c:extLst>
            <c:ext xmlns:c16="http://schemas.microsoft.com/office/drawing/2014/chart" uri="{C3380CC4-5D6E-409C-BE32-E72D297353CC}">
              <c16:uniqueId val="{00000001-30D0-4988-B8E6-CEE56C50A9AB}"/>
            </c:ext>
          </c:extLst>
        </c:ser>
        <c:dLbls>
          <c:showLegendKey val="0"/>
          <c:showVal val="0"/>
          <c:showCatName val="0"/>
          <c:showSerName val="0"/>
          <c:showPercent val="0"/>
          <c:showBubbleSize val="0"/>
        </c:dLbls>
        <c:marker val="1"/>
        <c:smooth val="0"/>
        <c:axId val="262512640"/>
        <c:axId val="261764160"/>
      </c:lineChart>
      <c:catAx>
        <c:axId val="262512640"/>
        <c:scaling>
          <c:orientation val="minMax"/>
        </c:scaling>
        <c:delete val="0"/>
        <c:axPos val="b"/>
        <c:title>
          <c:tx>
            <c:rich>
              <a:bodyPr rot="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n-US"/>
                  <a:t>Años</a:t>
                </a:r>
              </a:p>
            </c:rich>
          </c:tx>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61764160"/>
        <c:crosses val="autoZero"/>
        <c:auto val="1"/>
        <c:lblAlgn val="ctr"/>
        <c:lblOffset val="100"/>
        <c:noMultiLvlLbl val="0"/>
      </c:catAx>
      <c:valAx>
        <c:axId val="261764160"/>
        <c:scaling>
          <c:orientation val="minMax"/>
          <c:max val="100"/>
          <c:min val="0"/>
        </c:scaling>
        <c:delete val="0"/>
        <c:axPos val="l"/>
        <c:title>
          <c:tx>
            <c:rich>
              <a:bodyPr rot="0" spcFirstLastPara="1" vertOverflow="ellipsis"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Porcentaje</a:t>
                </a:r>
              </a:p>
            </c:rich>
          </c:tx>
          <c:layout>
            <c:manualLayout>
              <c:xMode val="edge"/>
              <c:yMode val="edge"/>
              <c:x val="1.6666666666666666E-2"/>
              <c:y val="2.173993875765529E-2"/>
            </c:manualLayout>
          </c:layout>
          <c:overlay val="0"/>
          <c:spPr>
            <a:noFill/>
            <a:ln>
              <a:noFill/>
            </a:ln>
            <a:effectLst/>
          </c:spPr>
          <c:txPr>
            <a:bodyPr rot="0" spcFirstLastPara="1" vertOverflow="ellipsis"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0" sourceLinked="0"/>
        <c:majorTickMark val="in"/>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62512640"/>
        <c:crosses val="autoZero"/>
        <c:crossBetween val="between"/>
        <c:majorUnit val="10"/>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1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938670166229222"/>
          <c:y val="0.15277777777777779"/>
          <c:w val="0.85005774278215218"/>
          <c:h val="0.60982210557013694"/>
        </c:manualLayout>
      </c:layout>
      <c:lineChart>
        <c:grouping val="standard"/>
        <c:varyColors val="0"/>
        <c:ser>
          <c:idx val="0"/>
          <c:order val="0"/>
          <c:tx>
            <c:strRef>
              <c:f>'16.7.1'!$D$12:$D$13</c:f>
              <c:strCache>
                <c:ptCount val="2"/>
                <c:pt idx="0">
                  <c:v>Total</c:v>
                </c:pt>
              </c:strCache>
            </c:strRef>
          </c:tx>
          <c:spPr>
            <a:ln w="28575" cap="rnd">
              <a:solidFill>
                <a:schemeClr val="bg2">
                  <a:lumMod val="50000"/>
                </a:schemeClr>
              </a:solidFill>
              <a:round/>
            </a:ln>
            <a:effectLst/>
          </c:spPr>
          <c:marker>
            <c:symbol val="square"/>
            <c:size val="5"/>
            <c:spPr>
              <a:solidFill>
                <a:schemeClr val="bg2">
                  <a:lumMod val="50000"/>
                </a:schemeClr>
              </a:solidFill>
              <a:ln w="9525">
                <a:solidFill>
                  <a:schemeClr val="bg2">
                    <a:lumMod val="50000"/>
                  </a:schemeClr>
                </a:solidFill>
              </a:ln>
              <a:effectLst/>
            </c:spPr>
          </c:marker>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'16.7.1'!$C$33:$C$46</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'16.7.1'!$D$33:$D$46</c:f>
              <c:numCache>
                <c:formatCode>0.0</c:formatCode>
                <c:ptCount val="14"/>
                <c:pt idx="0">
                  <c:v>16.396024960663226</c:v>
                </c:pt>
                <c:pt idx="1">
                  <c:v>16.625741111252083</c:v>
                </c:pt>
                <c:pt idx="2">
                  <c:v>15.550950786750899</c:v>
                </c:pt>
                <c:pt idx="3">
                  <c:v>15.264554093569888</c:v>
                </c:pt>
                <c:pt idx="4">
                  <c:v>14.325915164313583</c:v>
                </c:pt>
                <c:pt idx="5">
                  <c:v>13.25364326000336</c:v>
                </c:pt>
                <c:pt idx="6">
                  <c:v>13.686734764853849</c:v>
                </c:pt>
                <c:pt idx="7">
                  <c:v>14.265710674304172</c:v>
                </c:pt>
                <c:pt idx="8">
                  <c:v>12.679964242738432</c:v>
                </c:pt>
                <c:pt idx="9">
                  <c:v>13.885121497973884</c:v>
                </c:pt>
                <c:pt idx="10">
                  <c:v>14.9</c:v>
                </c:pt>
                <c:pt idx="11">
                  <c:v>13.687940967687535</c:v>
                </c:pt>
                <c:pt idx="12">
                  <c:v>12.878204026478329</c:v>
                </c:pt>
                <c:pt idx="13">
                  <c:v>13.776945096244889</c:v>
                </c:pt>
              </c:numCache>
            </c:numRef>
          </c:val>
          <c:smooth val="0"/>
          <c:extLst>
            <c:ext xmlns:c16="http://schemas.microsoft.com/office/drawing/2014/chart" uri="{C3380CC4-5D6E-409C-BE32-E72D297353CC}">
              <c16:uniqueId val="{00000000-CF32-4F78-AF42-157B3D3363FC}"/>
            </c:ext>
          </c:extLst>
        </c:ser>
        <c:ser>
          <c:idx val="1"/>
          <c:order val="1"/>
          <c:tx>
            <c:strRef>
              <c:f>'16.7.1'!$E$13</c:f>
              <c:strCache>
                <c:ptCount val="1"/>
                <c:pt idx="0">
                  <c:v>Hombres </c:v>
                </c:pt>
              </c:strCache>
            </c:strRef>
          </c:tx>
          <c:spPr>
            <a:ln w="28575" cap="rnd">
              <a:solidFill>
                <a:srgbClr val="2B6BA5"/>
              </a:solidFill>
              <a:prstDash val="dash"/>
              <a:round/>
            </a:ln>
            <a:effectLst/>
          </c:spPr>
          <c:marker>
            <c:symbol val="star"/>
            <c:size val="5"/>
            <c:spPr>
              <a:solidFill>
                <a:srgbClr val="00689D"/>
              </a:solidFill>
              <a:ln w="9525">
                <a:solidFill>
                  <a:srgbClr val="2B6BA5"/>
                </a:solidFill>
              </a:ln>
              <a:effectLst/>
            </c:spPr>
          </c:marker>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'16.7.1'!$C$33:$C$46</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'16.7.1'!$E$33:$E$46</c:f>
              <c:numCache>
                <c:formatCode>0.0</c:formatCode>
                <c:ptCount val="14"/>
                <c:pt idx="0">
                  <c:v>14.077124993093634</c:v>
                </c:pt>
                <c:pt idx="1">
                  <c:v>13.502420300044809</c:v>
                </c:pt>
                <c:pt idx="2">
                  <c:v>12.891036767682092</c:v>
                </c:pt>
                <c:pt idx="3">
                  <c:v>12.245050719649313</c:v>
                </c:pt>
                <c:pt idx="4">
                  <c:v>11.994223265813636</c:v>
                </c:pt>
                <c:pt idx="5">
                  <c:v>10.910563004746924</c:v>
                </c:pt>
                <c:pt idx="6">
                  <c:v>11.081280376884736</c:v>
                </c:pt>
                <c:pt idx="7">
                  <c:v>11.776279770710273</c:v>
                </c:pt>
                <c:pt idx="8">
                  <c:v>10.424950394071939</c:v>
                </c:pt>
                <c:pt idx="9">
                  <c:v>11.163590875230158</c:v>
                </c:pt>
                <c:pt idx="10">
                  <c:v>11.2</c:v>
                </c:pt>
                <c:pt idx="11">
                  <c:v>10.219281561798612</c:v>
                </c:pt>
                <c:pt idx="12">
                  <c:v>9.2917793866987761</c:v>
                </c:pt>
                <c:pt idx="13">
                  <c:v>10.280185136071591</c:v>
                </c:pt>
              </c:numCache>
            </c:numRef>
          </c:val>
          <c:smooth val="0"/>
          <c:extLst>
            <c:ext xmlns:c16="http://schemas.microsoft.com/office/drawing/2014/chart" uri="{C3380CC4-5D6E-409C-BE32-E72D297353CC}">
              <c16:uniqueId val="{00000001-CF32-4F78-AF42-157B3D3363FC}"/>
            </c:ext>
          </c:extLst>
        </c:ser>
        <c:ser>
          <c:idx val="2"/>
          <c:order val="2"/>
          <c:tx>
            <c:strRef>
              <c:f>'16.7.1'!$F$13</c:f>
              <c:strCache>
                <c:ptCount val="1"/>
                <c:pt idx="0">
                  <c:v>Mujeres</c:v>
                </c:pt>
              </c:strCache>
            </c:strRef>
          </c:tx>
          <c:spPr>
            <a:ln w="28575" cap="rnd">
              <a:solidFill>
                <a:srgbClr val="2B6BA5"/>
              </a:solidFill>
              <a:round/>
            </a:ln>
            <a:effectLst/>
          </c:spPr>
          <c:marker>
            <c:symbol val="circle"/>
            <c:size val="5"/>
            <c:spPr>
              <a:solidFill>
                <a:srgbClr val="00689D"/>
              </a:solidFill>
              <a:ln w="9525">
                <a:solidFill>
                  <a:srgbClr val="2B6BA5"/>
                </a:solidFill>
              </a:ln>
              <a:effectLst/>
            </c:spPr>
          </c:marker>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'16.7.1'!$C$33:$C$46</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'16.7.1'!$F$33:$F$46</c:f>
              <c:numCache>
                <c:formatCode>0.0</c:formatCode>
                <c:ptCount val="14"/>
                <c:pt idx="0">
                  <c:v>20.39995191365886</c:v>
                </c:pt>
                <c:pt idx="1">
                  <c:v>22.171961741940834</c:v>
                </c:pt>
                <c:pt idx="2">
                  <c:v>19.837723035330598</c:v>
                </c:pt>
                <c:pt idx="3">
                  <c:v>20.072035197685377</c:v>
                </c:pt>
                <c:pt idx="4">
                  <c:v>18.128705147888507</c:v>
                </c:pt>
                <c:pt idx="5">
                  <c:v>17.092500021245176</c:v>
                </c:pt>
                <c:pt idx="6">
                  <c:v>18.179984481474747</c:v>
                </c:pt>
                <c:pt idx="7">
                  <c:v>18.569808819367044</c:v>
                </c:pt>
                <c:pt idx="8">
                  <c:v>16.479798340110818</c:v>
                </c:pt>
                <c:pt idx="9">
                  <c:v>18.201581456482007</c:v>
                </c:pt>
                <c:pt idx="10">
                  <c:v>21.2</c:v>
                </c:pt>
                <c:pt idx="11">
                  <c:v>19.446569981276077</c:v>
                </c:pt>
                <c:pt idx="12">
                  <c:v>18.630550440251874</c:v>
                </c:pt>
                <c:pt idx="13">
                  <c:v>19.673088654722854</c:v>
                </c:pt>
              </c:numCache>
            </c:numRef>
          </c:val>
          <c:smooth val="0"/>
          <c:extLst>
            <c:ext xmlns:c16="http://schemas.microsoft.com/office/drawing/2014/chart" uri="{C3380CC4-5D6E-409C-BE32-E72D297353CC}">
              <c16:uniqueId val="{00000002-CF32-4F78-AF42-157B3D3363FC}"/>
            </c:ext>
          </c:extLst>
        </c:ser>
        <c:dLbls>
          <c:showLegendKey val="0"/>
          <c:showVal val="0"/>
          <c:showCatName val="0"/>
          <c:showSerName val="0"/>
          <c:showPercent val="0"/>
          <c:showBubbleSize val="0"/>
        </c:dLbls>
        <c:marker val="1"/>
        <c:smooth val="0"/>
        <c:axId val="262766080"/>
        <c:axId val="262569984"/>
      </c:lineChart>
      <c:catAx>
        <c:axId val="262766080"/>
        <c:scaling>
          <c:orientation val="minMax"/>
        </c:scaling>
        <c:delete val="0"/>
        <c:axPos val="b"/>
        <c:title>
          <c:tx>
            <c:rich>
              <a:bodyPr rot="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n-US"/>
                  <a:t>Años</a:t>
                </a:r>
              </a:p>
            </c:rich>
          </c:tx>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62569984"/>
        <c:crosses val="autoZero"/>
        <c:auto val="1"/>
        <c:lblAlgn val="ctr"/>
        <c:lblOffset val="100"/>
        <c:noMultiLvlLbl val="0"/>
      </c:catAx>
      <c:valAx>
        <c:axId val="262569984"/>
        <c:scaling>
          <c:orientation val="minMax"/>
        </c:scaling>
        <c:delete val="0"/>
        <c:axPos val="l"/>
        <c:title>
          <c:tx>
            <c:rich>
              <a:bodyPr rot="0" spcFirstLastPara="1" vertOverflow="ellipsis"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n-US"/>
                  <a:t>Porcentaje</a:t>
                </a:r>
              </a:p>
            </c:rich>
          </c:tx>
          <c:layout>
            <c:manualLayout>
              <c:xMode val="edge"/>
              <c:yMode val="edge"/>
              <c:x val="8.3333333333333332E-3"/>
              <c:y val="2.4343832020997352E-2"/>
            </c:manualLayout>
          </c:layout>
          <c:overlay val="0"/>
          <c:spPr>
            <a:noFill/>
            <a:ln>
              <a:noFill/>
            </a:ln>
            <a:effectLst/>
          </c:spPr>
          <c:txPr>
            <a:bodyPr rot="0" spcFirstLastPara="1" vertOverflow="ellipsis"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0" sourceLinked="0"/>
        <c:majorTickMark val="in"/>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62766080"/>
        <c:crosses val="autoZero"/>
        <c:crossBetween val="between"/>
      </c:valAx>
      <c:spPr>
        <a:noFill/>
        <a:ln>
          <a:noFill/>
        </a:ln>
        <a:effectLst/>
      </c:spPr>
    </c:plotArea>
    <c:legend>
      <c:legendPos val="b"/>
      <c:layout>
        <c:manualLayout>
          <c:xMode val="edge"/>
          <c:yMode val="edge"/>
          <c:x val="0.47861329833770777"/>
          <c:y val="0.92187445319335082"/>
          <c:w val="0.52138670166229217"/>
          <c:h val="7.8125546806649182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legend>
    <c:plotVisOnly val="1"/>
    <c:dispBlanksAs val="gap"/>
    <c:showDLblsOverMax val="0"/>
  </c:chart>
  <c:spPr>
    <a:solidFill>
      <a:schemeClr val="bg1"/>
    </a:solidFill>
    <a:ln w="9525" cap="flat" cmpd="sng" algn="ctr">
      <a:noFill/>
      <a:round/>
    </a:ln>
    <a:effectLst/>
  </c:spPr>
  <c:txPr>
    <a:bodyPr/>
    <a:lstStyle/>
    <a:p>
      <a:pPr>
        <a:defRPr sz="1100">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1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316929133858274E-2"/>
          <c:y val="0.13425925925925927"/>
          <c:w val="0.88112751531058608"/>
          <c:h val="0.67868839311752693"/>
        </c:manualLayout>
      </c:layout>
      <c:barChart>
        <c:barDir val="col"/>
        <c:grouping val="clustered"/>
        <c:varyColors val="0"/>
        <c:ser>
          <c:idx val="0"/>
          <c:order val="0"/>
          <c:tx>
            <c:strRef>
              <c:f>'16.9.1'!$C$9:$D$9</c:f>
              <c:strCache>
                <c:ptCount val="1"/>
                <c:pt idx="0">
                  <c:v>Costa Rica: Proporción de niños </c:v>
                </c:pt>
              </c:strCache>
            </c:strRef>
          </c:tx>
          <c:spPr>
            <a:solidFill>
              <a:srgbClr val="00689D"/>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'16.9.1'!$C$14:$C$24</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'16.9.1'!$D$14:$D$24</c:f>
              <c:numCache>
                <c:formatCode>0.00</c:formatCode>
                <c:ptCount val="11"/>
                <c:pt idx="0">
                  <c:v>103.94368951021605</c:v>
                </c:pt>
                <c:pt idx="1">
                  <c:v>103.47582944981568</c:v>
                </c:pt>
                <c:pt idx="2">
                  <c:v>102.15375877678974</c:v>
                </c:pt>
                <c:pt idx="3">
                  <c:v>101.4676456552498</c:v>
                </c:pt>
                <c:pt idx="4">
                  <c:v>101.81978329255506</c:v>
                </c:pt>
                <c:pt idx="5">
                  <c:v>100.83889706581901</c:v>
                </c:pt>
                <c:pt idx="6">
                  <c:v>99.95505655851214</c:v>
                </c:pt>
                <c:pt idx="7">
                  <c:v>99.926245143058992</c:v>
                </c:pt>
                <c:pt idx="8">
                  <c:v>97.560426918170194</c:v>
                </c:pt>
                <c:pt idx="9">
                  <c:v>96.370280886498151</c:v>
                </c:pt>
                <c:pt idx="10">
                  <c:v>96.370280886498151</c:v>
                </c:pt>
              </c:numCache>
            </c:numRef>
          </c:val>
          <c:extLst>
            <c:ext xmlns:c16="http://schemas.microsoft.com/office/drawing/2014/chart" uri="{C3380CC4-5D6E-409C-BE32-E72D297353CC}">
              <c16:uniqueId val="{00000000-CC36-4F5F-B30E-05729F824EBD}"/>
            </c:ext>
          </c:extLst>
        </c:ser>
        <c:dLbls>
          <c:dLblPos val="outEnd"/>
          <c:showLegendKey val="0"/>
          <c:showVal val="1"/>
          <c:showCatName val="0"/>
          <c:showSerName val="0"/>
          <c:showPercent val="0"/>
          <c:showBubbleSize val="0"/>
        </c:dLbls>
        <c:gapWidth val="219"/>
        <c:overlap val="-27"/>
        <c:axId val="259974656"/>
        <c:axId val="262574592"/>
      </c:barChart>
      <c:catAx>
        <c:axId val="259974656"/>
        <c:scaling>
          <c:orientation val="minMax"/>
        </c:scaling>
        <c:delete val="0"/>
        <c:axPos val="b"/>
        <c:title>
          <c:tx>
            <c:rich>
              <a:bodyPr rot="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Años</a:t>
                </a:r>
              </a:p>
            </c:rich>
          </c:tx>
          <c:layout>
            <c:manualLayout>
              <c:xMode val="edge"/>
              <c:yMode val="edge"/>
              <c:x val="0.46803933276112997"/>
              <c:y val="0.90923015983862721"/>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62574592"/>
        <c:crosses val="autoZero"/>
        <c:auto val="1"/>
        <c:lblAlgn val="ctr"/>
        <c:lblOffset val="100"/>
        <c:noMultiLvlLbl val="0"/>
      </c:catAx>
      <c:valAx>
        <c:axId val="262574592"/>
        <c:scaling>
          <c:orientation val="minMax"/>
          <c:max val="105"/>
          <c:min val="75"/>
        </c:scaling>
        <c:delete val="0"/>
        <c:axPos val="l"/>
        <c:title>
          <c:tx>
            <c:rich>
              <a:bodyPr rot="0" spcFirstLastPara="1" vertOverflow="ellipsis"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Porcentaje</a:t>
                </a:r>
              </a:p>
            </c:rich>
          </c:tx>
          <c:layout>
            <c:manualLayout>
              <c:xMode val="edge"/>
              <c:yMode val="edge"/>
              <c:x val="6.9767441860465107E-3"/>
              <c:y val="2.0904974131647791E-3"/>
            </c:manualLayout>
          </c:layout>
          <c:overlay val="0"/>
          <c:spPr>
            <a:noFill/>
            <a:ln>
              <a:noFill/>
            </a:ln>
            <a:effectLst/>
          </c:spPr>
          <c:txPr>
            <a:bodyPr rot="0" spcFirstLastPara="1" vertOverflow="ellipsis"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0.00" sourceLinked="1"/>
        <c:majorTickMark val="in"/>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59974656"/>
        <c:crosses val="autoZero"/>
        <c:crossBetween val="between"/>
        <c:majorUnit val="5"/>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6500729143055229E-2"/>
          <c:y val="0.1069233965101096"/>
          <c:w val="0.89790293927663689"/>
          <c:h val="0.70602421556601902"/>
        </c:manualLayout>
      </c:layout>
      <c:lineChart>
        <c:grouping val="standard"/>
        <c:varyColors val="0"/>
        <c:ser>
          <c:idx val="0"/>
          <c:order val="0"/>
          <c:tx>
            <c:strRef>
              <c:f>'3.2.2'!$D$11:$D$12</c:f>
              <c:strCache>
                <c:ptCount val="2"/>
                <c:pt idx="0">
                  <c:v>Total</c:v>
                </c:pt>
              </c:strCache>
            </c:strRef>
          </c:tx>
          <c:spPr>
            <a:ln w="28575" cap="rnd">
              <a:solidFill>
                <a:srgbClr val="4C9F38"/>
              </a:solidFill>
              <a:round/>
            </a:ln>
            <a:effectLst/>
          </c:spPr>
          <c:marker>
            <c:symbol val="diamond"/>
            <c:size val="5"/>
            <c:spPr>
              <a:solidFill>
                <a:srgbClr val="4C9F38"/>
              </a:solidFill>
              <a:ln w="9525">
                <a:solidFill>
                  <a:srgbClr val="568636"/>
                </a:solidFill>
              </a:ln>
              <a:effectLst/>
            </c:spPr>
          </c:marker>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'3.2.2'!$C$13:$C$25</c:f>
              <c:strCach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2022a/</c:v>
                </c:pt>
              </c:strCache>
            </c:strRef>
          </c:cat>
          <c:val>
            <c:numRef>
              <c:f>'3.2.2'!$D$13:$D$25</c:f>
              <c:numCache>
                <c:formatCode>0.0</c:formatCode>
                <c:ptCount val="13"/>
                <c:pt idx="0">
                  <c:v>6.8243986351202732</c:v>
                </c:pt>
                <c:pt idx="1">
                  <c:v>6.7384527423460705</c:v>
                </c:pt>
                <c:pt idx="2">
                  <c:v>6.3415432452336145</c:v>
                </c:pt>
                <c:pt idx="3">
                  <c:v>6.4493267186392629</c:v>
                </c:pt>
                <c:pt idx="4">
                  <c:v>6.2540916245316396</c:v>
                </c:pt>
                <c:pt idx="5">
                  <c:v>5.8758824266558989</c:v>
                </c:pt>
                <c:pt idx="6">
                  <c:v>6.1567910405119708</c:v>
                </c:pt>
                <c:pt idx="7">
                  <c:v>6.1036752844748658</c:v>
                </c:pt>
                <c:pt idx="8">
                  <c:v>6.3843153296614998</c:v>
                </c:pt>
                <c:pt idx="9">
                  <c:v>6.2233562560288762</c:v>
                </c:pt>
                <c:pt idx="10">
                  <c:v>5.8291491849508219</c:v>
                </c:pt>
                <c:pt idx="11">
                  <c:v>6.5944591806660773</c:v>
                </c:pt>
                <c:pt idx="12">
                  <c:v>7.4483016749321607</c:v>
                </c:pt>
              </c:numCache>
            </c:numRef>
          </c:val>
          <c:smooth val="0"/>
          <c:extLst>
            <c:ext xmlns:c16="http://schemas.microsoft.com/office/drawing/2014/chart" uri="{C3380CC4-5D6E-409C-BE32-E72D297353CC}">
              <c16:uniqueId val="{00000000-5E99-4C23-8934-559A3AD8431C}"/>
            </c:ext>
          </c:extLst>
        </c:ser>
        <c:dLbls>
          <c:showLegendKey val="0"/>
          <c:showVal val="0"/>
          <c:showCatName val="0"/>
          <c:showSerName val="0"/>
          <c:showPercent val="0"/>
          <c:showBubbleSize val="0"/>
        </c:dLbls>
        <c:marker val="1"/>
        <c:smooth val="0"/>
        <c:axId val="223237632"/>
        <c:axId val="223381760"/>
      </c:lineChart>
      <c:catAx>
        <c:axId val="22323763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Año</a:t>
                </a:r>
              </a:p>
            </c:rich>
          </c:tx>
          <c:layout>
            <c:manualLayout>
              <c:xMode val="edge"/>
              <c:yMode val="edge"/>
              <c:x val="0.46681124234470689"/>
              <c:y val="0.9018285214348206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cross"/>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23381760"/>
        <c:crosses val="autoZero"/>
        <c:auto val="1"/>
        <c:lblAlgn val="ctr"/>
        <c:lblOffset val="100"/>
        <c:noMultiLvlLbl val="0"/>
      </c:catAx>
      <c:valAx>
        <c:axId val="223381760"/>
        <c:scaling>
          <c:orientation val="minMax"/>
          <c:max val="10"/>
          <c:min val="0"/>
        </c:scaling>
        <c:delete val="0"/>
        <c:axPos val="l"/>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Tasa</a:t>
                </a:r>
              </a:p>
            </c:rich>
          </c:tx>
          <c:layout>
            <c:manualLayout>
              <c:xMode val="edge"/>
              <c:yMode val="edge"/>
              <c:x val="1.8669843163584287E-2"/>
              <c:y val="3.5973832416676392E-4"/>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0.0" sourceLinked="0"/>
        <c:majorTickMark val="cross"/>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23237632"/>
        <c:crosses val="autoZero"/>
        <c:crossBetween val="between"/>
        <c:majorUnit val="2"/>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1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7902792271448"/>
          <c:y val="0.11574074074074074"/>
          <c:w val="0.85154181028576248"/>
          <c:h val="0.71902446564335942"/>
        </c:manualLayout>
      </c:layout>
      <c:lineChart>
        <c:grouping val="standard"/>
        <c:varyColors val="0"/>
        <c:ser>
          <c:idx val="0"/>
          <c:order val="0"/>
          <c:spPr>
            <a:ln w="28575" cap="rnd">
              <a:solidFill>
                <a:srgbClr val="19486A"/>
              </a:solidFill>
              <a:round/>
            </a:ln>
            <a:effectLst/>
          </c:spPr>
          <c:marker>
            <c:symbol val="circle"/>
            <c:size val="5"/>
            <c:spPr>
              <a:solidFill>
                <a:srgbClr val="1F4E78"/>
              </a:solidFill>
              <a:ln w="9525">
                <a:solidFill>
                  <a:srgbClr val="1F4E78"/>
                </a:solidFill>
              </a:ln>
              <a:effectLst/>
            </c:spPr>
          </c:marker>
          <c:dLbls>
            <c:numFmt formatCode="#,##0.0" sourceLinked="0"/>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'17.1.1'!$C$22:$C$34</c:f>
              <c:strCache>
                <c:ptCount val="13"/>
                <c:pt idx="0">
                  <c:v>2010</c:v>
                </c:pt>
                <c:pt idx="1">
                  <c:v>2011</c:v>
                </c:pt>
                <c:pt idx="2">
                  <c:v>2012</c:v>
                </c:pt>
                <c:pt idx="3">
                  <c:v>2013</c:v>
                </c:pt>
                <c:pt idx="4">
                  <c:v>2014</c:v>
                </c:pt>
                <c:pt idx="5">
                  <c:v>2015</c:v>
                </c:pt>
                <c:pt idx="6">
                  <c:v>2016</c:v>
                </c:pt>
                <c:pt idx="7">
                  <c:v>2017</c:v>
                </c:pt>
                <c:pt idx="8">
                  <c:v>2018</c:v>
                </c:pt>
                <c:pt idx="9">
                  <c:v>2019 *</c:v>
                </c:pt>
                <c:pt idx="10">
                  <c:v>2020 *</c:v>
                </c:pt>
                <c:pt idx="11">
                  <c:v>2021 *</c:v>
                </c:pt>
                <c:pt idx="12">
                  <c:v>2022 *</c:v>
                </c:pt>
              </c:strCache>
            </c:strRef>
          </c:cat>
          <c:val>
            <c:numRef>
              <c:f>'17.1.1'!$D$22:$D$34</c:f>
              <c:numCache>
                <c:formatCode>###\ ###\ ###\ ###.00</c:formatCode>
                <c:ptCount val="13"/>
                <c:pt idx="0">
                  <c:v>13.853038439143598</c:v>
                </c:pt>
                <c:pt idx="1">
                  <c:v>13.986754206148936</c:v>
                </c:pt>
                <c:pt idx="2">
                  <c:v>13.784866249090729</c:v>
                </c:pt>
                <c:pt idx="3">
                  <c:v>13.892007888791117</c:v>
                </c:pt>
                <c:pt idx="4">
                  <c:v>13.592120544395186</c:v>
                </c:pt>
                <c:pt idx="5">
                  <c:v>13.752087997722198</c:v>
                </c:pt>
                <c:pt idx="6">
                  <c:v>14.250150271948831</c:v>
                </c:pt>
                <c:pt idx="7">
                  <c:v>13.81856248227408</c:v>
                </c:pt>
                <c:pt idx="8">
                  <c:v>13.781457961849217</c:v>
                </c:pt>
                <c:pt idx="9">
                  <c:v>14.175712143800165</c:v>
                </c:pt>
                <c:pt idx="10">
                  <c:v>13.087503041777405</c:v>
                </c:pt>
                <c:pt idx="11">
                  <c:v>15.771003587404575</c:v>
                </c:pt>
                <c:pt idx="12">
                  <c:v>16.589590872857627</c:v>
                </c:pt>
              </c:numCache>
            </c:numRef>
          </c:val>
          <c:smooth val="0"/>
          <c:extLst>
            <c:ext xmlns:c16="http://schemas.microsoft.com/office/drawing/2014/chart" uri="{C3380CC4-5D6E-409C-BE32-E72D297353CC}">
              <c16:uniqueId val="{00000000-C46D-493B-96E1-AE425FD1E506}"/>
            </c:ext>
          </c:extLst>
        </c:ser>
        <c:dLbls>
          <c:dLblPos val="t"/>
          <c:showLegendKey val="0"/>
          <c:showVal val="1"/>
          <c:showCatName val="0"/>
          <c:showSerName val="0"/>
          <c:showPercent val="0"/>
          <c:showBubbleSize val="0"/>
        </c:dLbls>
        <c:marker val="1"/>
        <c:smooth val="0"/>
        <c:axId val="264521216"/>
        <c:axId val="263152768"/>
      </c:lineChart>
      <c:catAx>
        <c:axId val="264521216"/>
        <c:scaling>
          <c:orientation val="minMax"/>
        </c:scaling>
        <c:delete val="0"/>
        <c:axPos val="b"/>
        <c:title>
          <c:tx>
            <c:rich>
              <a:bodyPr rot="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n-US"/>
                  <a:t>Años</a:t>
                </a:r>
              </a:p>
            </c:rich>
          </c:tx>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63152768"/>
        <c:crosses val="autoZero"/>
        <c:auto val="1"/>
        <c:lblAlgn val="ctr"/>
        <c:lblOffset val="100"/>
        <c:noMultiLvlLbl val="0"/>
      </c:catAx>
      <c:valAx>
        <c:axId val="263152768"/>
        <c:scaling>
          <c:orientation val="minMax"/>
          <c:min val="9"/>
        </c:scaling>
        <c:delete val="0"/>
        <c:axPos val="l"/>
        <c:title>
          <c:tx>
            <c:rich>
              <a:bodyPr rot="0" spcFirstLastPara="1" vertOverflow="ellipsis"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Porcentaje</a:t>
                </a:r>
              </a:p>
            </c:rich>
          </c:tx>
          <c:layout>
            <c:manualLayout>
              <c:xMode val="edge"/>
              <c:yMode val="edge"/>
              <c:x val="1.3888888888888888E-2"/>
              <c:y val="7.8510498687664049E-3"/>
            </c:manualLayout>
          </c:layout>
          <c:overlay val="0"/>
          <c:spPr>
            <a:noFill/>
            <a:ln>
              <a:noFill/>
            </a:ln>
            <a:effectLst/>
          </c:spPr>
          <c:txPr>
            <a:bodyPr rot="0" spcFirstLastPara="1" vertOverflow="ellipsis"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0" sourceLinked="0"/>
        <c:majorTickMark val="in"/>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64521216"/>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orientation="landscape"/>
  </c:printSettings>
  <c:userShapes r:id="rId3"/>
</c:chartSpace>
</file>

<file path=xl/charts/chart1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180618174065706E-2"/>
          <c:y val="0.13649556018121256"/>
          <c:w val="0.8537493924370565"/>
          <c:h val="0.52772364365944291"/>
        </c:manualLayout>
      </c:layout>
      <c:barChart>
        <c:barDir val="col"/>
        <c:grouping val="stacked"/>
        <c:varyColors val="0"/>
        <c:ser>
          <c:idx val="0"/>
          <c:order val="0"/>
          <c:tx>
            <c:strRef>
              <c:f>'17.1.1'!$F$12</c:f>
              <c:strCache>
                <c:ptCount val="1"/>
                <c:pt idx="0">
                  <c:v>I-1 Ingresos Tributarios</c:v>
                </c:pt>
              </c:strCache>
            </c:strRef>
          </c:tx>
          <c:spPr>
            <a:solidFill>
              <a:srgbClr val="19486A"/>
            </a:solidFill>
            <a:ln>
              <a:noFill/>
            </a:ln>
            <a:effectLst/>
          </c:spPr>
          <c:invertIfNegative val="0"/>
          <c:cat>
            <c:strRef>
              <c:f>'17.1.1'!$C$22:$C$34</c:f>
              <c:strCache>
                <c:ptCount val="13"/>
                <c:pt idx="0">
                  <c:v>2010</c:v>
                </c:pt>
                <c:pt idx="1">
                  <c:v>2011</c:v>
                </c:pt>
                <c:pt idx="2">
                  <c:v>2012</c:v>
                </c:pt>
                <c:pt idx="3">
                  <c:v>2013</c:v>
                </c:pt>
                <c:pt idx="4">
                  <c:v>2014</c:v>
                </c:pt>
                <c:pt idx="5">
                  <c:v>2015</c:v>
                </c:pt>
                <c:pt idx="6">
                  <c:v>2016</c:v>
                </c:pt>
                <c:pt idx="7">
                  <c:v>2017</c:v>
                </c:pt>
                <c:pt idx="8">
                  <c:v>2018</c:v>
                </c:pt>
                <c:pt idx="9">
                  <c:v>2019 *</c:v>
                </c:pt>
                <c:pt idx="10">
                  <c:v>2020 *</c:v>
                </c:pt>
                <c:pt idx="11">
                  <c:v>2021 *</c:v>
                </c:pt>
                <c:pt idx="12">
                  <c:v>2022 *</c:v>
                </c:pt>
              </c:strCache>
            </c:strRef>
          </c:cat>
          <c:val>
            <c:numRef>
              <c:f>'17.1.1'!$F$22:$F$34</c:f>
              <c:numCache>
                <c:formatCode>###\ ###\ ###\ ###.00</c:formatCode>
                <c:ptCount val="13"/>
                <c:pt idx="0">
                  <c:v>12.582823593203814</c:v>
                </c:pt>
                <c:pt idx="1">
                  <c:v>12.80703753687745</c:v>
                </c:pt>
                <c:pt idx="2">
                  <c:v>12.66340599978863</c:v>
                </c:pt>
                <c:pt idx="3">
                  <c:v>12.929798968729301</c:v>
                </c:pt>
                <c:pt idx="4">
                  <c:v>12.579555309422293</c:v>
                </c:pt>
                <c:pt idx="5">
                  <c:v>12.702866298401938</c:v>
                </c:pt>
                <c:pt idx="6">
                  <c:v>13.001317488603032</c:v>
                </c:pt>
                <c:pt idx="7">
                  <c:v>12.785097537587436</c:v>
                </c:pt>
                <c:pt idx="8">
                  <c:v>12.698428041976683</c:v>
                </c:pt>
                <c:pt idx="9">
                  <c:v>12.924377128171741</c:v>
                </c:pt>
                <c:pt idx="10">
                  <c:v>11.895600177217574</c:v>
                </c:pt>
                <c:pt idx="11">
                  <c:v>13.876439104149791</c:v>
                </c:pt>
                <c:pt idx="12">
                  <c:v>14.26368871299209</c:v>
                </c:pt>
              </c:numCache>
            </c:numRef>
          </c:val>
          <c:extLst>
            <c:ext xmlns:c16="http://schemas.microsoft.com/office/drawing/2014/chart" uri="{C3380CC4-5D6E-409C-BE32-E72D297353CC}">
              <c16:uniqueId val="{00000000-36C0-4241-A505-C261E8447E06}"/>
            </c:ext>
          </c:extLst>
        </c:ser>
        <c:ser>
          <c:idx val="1"/>
          <c:order val="1"/>
          <c:tx>
            <c:strRef>
              <c:f>'17.1.1'!$G$12</c:f>
              <c:strCache>
                <c:ptCount val="1"/>
                <c:pt idx="0">
                  <c:v>I-2 Contribuciones Sociales</c:v>
                </c:pt>
              </c:strCache>
            </c:strRef>
          </c:tx>
          <c:spPr>
            <a:pattFill prst="wdDnDiag">
              <a:fgClr>
                <a:srgbClr val="1F4E78"/>
              </a:fgClr>
              <a:bgClr>
                <a:schemeClr val="bg1"/>
              </a:bgClr>
            </a:pattFill>
            <a:ln>
              <a:noFill/>
            </a:ln>
            <a:effectLst/>
          </c:spPr>
          <c:invertIfNegative val="0"/>
          <c:cat>
            <c:strRef>
              <c:f>'17.1.1'!$C$22:$C$34</c:f>
              <c:strCache>
                <c:ptCount val="13"/>
                <c:pt idx="0">
                  <c:v>2010</c:v>
                </c:pt>
                <c:pt idx="1">
                  <c:v>2011</c:v>
                </c:pt>
                <c:pt idx="2">
                  <c:v>2012</c:v>
                </c:pt>
                <c:pt idx="3">
                  <c:v>2013</c:v>
                </c:pt>
                <c:pt idx="4">
                  <c:v>2014</c:v>
                </c:pt>
                <c:pt idx="5">
                  <c:v>2015</c:v>
                </c:pt>
                <c:pt idx="6">
                  <c:v>2016</c:v>
                </c:pt>
                <c:pt idx="7">
                  <c:v>2017</c:v>
                </c:pt>
                <c:pt idx="8">
                  <c:v>2018</c:v>
                </c:pt>
                <c:pt idx="9">
                  <c:v>2019 *</c:v>
                </c:pt>
                <c:pt idx="10">
                  <c:v>2020 *</c:v>
                </c:pt>
                <c:pt idx="11">
                  <c:v>2021 *</c:v>
                </c:pt>
                <c:pt idx="12">
                  <c:v>2022 *</c:v>
                </c:pt>
              </c:strCache>
            </c:strRef>
          </c:cat>
          <c:val>
            <c:numRef>
              <c:f>'17.1.1'!$G$22:$G$34</c:f>
              <c:numCache>
                <c:formatCode>0.00</c:formatCode>
                <c:ptCount val="13"/>
                <c:pt idx="0">
                  <c:v>0.30902278208759265</c:v>
                </c:pt>
                <c:pt idx="1">
                  <c:v>0.30878492596808199</c:v>
                </c:pt>
                <c:pt idx="2">
                  <c:v>0.31189265648381514</c:v>
                </c:pt>
                <c:pt idx="3">
                  <c:v>0.22099719104349344</c:v>
                </c:pt>
                <c:pt idx="4">
                  <c:v>0.21394268416216089</c:v>
                </c:pt>
                <c:pt idx="5">
                  <c:v>0.20873131574035803</c:v>
                </c:pt>
                <c:pt idx="6">
                  <c:v>0.45516544519206065</c:v>
                </c:pt>
                <c:pt idx="7">
                  <c:v>0.20716345886554421</c:v>
                </c:pt>
                <c:pt idx="8">
                  <c:v>0.2374637985863039</c:v>
                </c:pt>
                <c:pt idx="9">
                  <c:v>0.20477918169268303</c:v>
                </c:pt>
                <c:pt idx="10">
                  <c:v>0.21764028609811184</c:v>
                </c:pt>
                <c:pt idx="11">
                  <c:v>1.1696861654788386</c:v>
                </c:pt>
                <c:pt idx="12">
                  <c:v>1.1654506081970248</c:v>
                </c:pt>
              </c:numCache>
            </c:numRef>
          </c:val>
          <c:extLst>
            <c:ext xmlns:c16="http://schemas.microsoft.com/office/drawing/2014/chart" uri="{C3380CC4-5D6E-409C-BE32-E72D297353CC}">
              <c16:uniqueId val="{00000001-36C0-4241-A505-C261E8447E06}"/>
            </c:ext>
          </c:extLst>
        </c:ser>
        <c:ser>
          <c:idx val="2"/>
          <c:order val="2"/>
          <c:tx>
            <c:strRef>
              <c:f>'17.1.1'!$H$12</c:f>
              <c:strCache>
                <c:ptCount val="1"/>
                <c:pt idx="0">
                  <c:v>I-3  Ingresos no Tributarios</c:v>
                </c:pt>
              </c:strCache>
            </c:strRef>
          </c:tx>
          <c:spPr>
            <a:solidFill>
              <a:schemeClr val="accent3">
                <a:lumMod val="75000"/>
              </a:schemeClr>
            </a:solidFill>
            <a:ln>
              <a:noFill/>
            </a:ln>
            <a:effectLst/>
          </c:spPr>
          <c:invertIfNegative val="0"/>
          <c:cat>
            <c:strRef>
              <c:f>'17.1.1'!$C$22:$C$34</c:f>
              <c:strCache>
                <c:ptCount val="13"/>
                <c:pt idx="0">
                  <c:v>2010</c:v>
                </c:pt>
                <c:pt idx="1">
                  <c:v>2011</c:v>
                </c:pt>
                <c:pt idx="2">
                  <c:v>2012</c:v>
                </c:pt>
                <c:pt idx="3">
                  <c:v>2013</c:v>
                </c:pt>
                <c:pt idx="4">
                  <c:v>2014</c:v>
                </c:pt>
                <c:pt idx="5">
                  <c:v>2015</c:v>
                </c:pt>
                <c:pt idx="6">
                  <c:v>2016</c:v>
                </c:pt>
                <c:pt idx="7">
                  <c:v>2017</c:v>
                </c:pt>
                <c:pt idx="8">
                  <c:v>2018</c:v>
                </c:pt>
                <c:pt idx="9">
                  <c:v>2019 *</c:v>
                </c:pt>
                <c:pt idx="10">
                  <c:v>2020 *</c:v>
                </c:pt>
                <c:pt idx="11">
                  <c:v>2021 *</c:v>
                </c:pt>
                <c:pt idx="12">
                  <c:v>2022 *</c:v>
                </c:pt>
              </c:strCache>
            </c:strRef>
          </c:cat>
          <c:val>
            <c:numRef>
              <c:f>'17.1.1'!$H$22:$H$34</c:f>
              <c:numCache>
                <c:formatCode>0.00</c:formatCode>
                <c:ptCount val="13"/>
                <c:pt idx="0">
                  <c:v>0.13851035584937016</c:v>
                </c:pt>
                <c:pt idx="1">
                  <c:v>0.10490515155091781</c:v>
                </c:pt>
                <c:pt idx="2">
                  <c:v>9.3505046175433301E-2</c:v>
                </c:pt>
                <c:pt idx="3">
                  <c:v>8.1632050351847216E-2</c:v>
                </c:pt>
                <c:pt idx="4">
                  <c:v>9.6954003512890574E-2</c:v>
                </c:pt>
                <c:pt idx="5">
                  <c:v>0.16835727772509984</c:v>
                </c:pt>
                <c:pt idx="6">
                  <c:v>0.13896826814621663</c:v>
                </c:pt>
                <c:pt idx="7">
                  <c:v>0.21821826718618054</c:v>
                </c:pt>
                <c:pt idx="8">
                  <c:v>0.18045959227690572</c:v>
                </c:pt>
                <c:pt idx="9">
                  <c:v>0.2120422695842413</c:v>
                </c:pt>
                <c:pt idx="10">
                  <c:v>0.13884663003913816</c:v>
                </c:pt>
                <c:pt idx="11">
                  <c:v>0.38127442033112485</c:v>
                </c:pt>
                <c:pt idx="12">
                  <c:v>0.6196814683790165</c:v>
                </c:pt>
              </c:numCache>
            </c:numRef>
          </c:val>
          <c:extLst>
            <c:ext xmlns:c16="http://schemas.microsoft.com/office/drawing/2014/chart" uri="{C3380CC4-5D6E-409C-BE32-E72D297353CC}">
              <c16:uniqueId val="{00000002-36C0-4241-A505-C261E8447E06}"/>
            </c:ext>
          </c:extLst>
        </c:ser>
        <c:ser>
          <c:idx val="3"/>
          <c:order val="3"/>
          <c:tx>
            <c:strRef>
              <c:f>'17.1.1'!$I$12</c:f>
              <c:strCache>
                <c:ptCount val="1"/>
                <c:pt idx="0">
                  <c:v>I-4    Transferencias</c:v>
                </c:pt>
              </c:strCache>
            </c:strRef>
          </c:tx>
          <c:spPr>
            <a:solidFill>
              <a:schemeClr val="bg2">
                <a:lumMod val="75000"/>
              </a:schemeClr>
            </a:solidFill>
            <a:ln>
              <a:noFill/>
            </a:ln>
            <a:effectLst/>
          </c:spPr>
          <c:invertIfNegative val="0"/>
          <c:cat>
            <c:strRef>
              <c:f>'17.1.1'!$C$22:$C$34</c:f>
              <c:strCache>
                <c:ptCount val="13"/>
                <c:pt idx="0">
                  <c:v>2010</c:v>
                </c:pt>
                <c:pt idx="1">
                  <c:v>2011</c:v>
                </c:pt>
                <c:pt idx="2">
                  <c:v>2012</c:v>
                </c:pt>
                <c:pt idx="3">
                  <c:v>2013</c:v>
                </c:pt>
                <c:pt idx="4">
                  <c:v>2014</c:v>
                </c:pt>
                <c:pt idx="5">
                  <c:v>2015</c:v>
                </c:pt>
                <c:pt idx="6">
                  <c:v>2016</c:v>
                </c:pt>
                <c:pt idx="7">
                  <c:v>2017</c:v>
                </c:pt>
                <c:pt idx="8">
                  <c:v>2018</c:v>
                </c:pt>
                <c:pt idx="9">
                  <c:v>2019 *</c:v>
                </c:pt>
                <c:pt idx="10">
                  <c:v>2020 *</c:v>
                </c:pt>
                <c:pt idx="11">
                  <c:v>2021 *</c:v>
                </c:pt>
                <c:pt idx="12">
                  <c:v>2022 *</c:v>
                </c:pt>
              </c:strCache>
            </c:strRef>
          </c:cat>
          <c:val>
            <c:numRef>
              <c:f>'17.1.1'!$I$22:$I$34</c:f>
              <c:numCache>
                <c:formatCode>0.00</c:formatCode>
                <c:ptCount val="13"/>
                <c:pt idx="0">
                  <c:v>0.8148305786377571</c:v>
                </c:pt>
                <c:pt idx="1">
                  <c:v>0.76466073338557394</c:v>
                </c:pt>
                <c:pt idx="2">
                  <c:v>0.69950349406593371</c:v>
                </c:pt>
                <c:pt idx="3">
                  <c:v>0.65520777872729652</c:v>
                </c:pt>
                <c:pt idx="4">
                  <c:v>0.67147490297785029</c:v>
                </c:pt>
                <c:pt idx="5">
                  <c:v>0.66968860569199484</c:v>
                </c:pt>
                <c:pt idx="6">
                  <c:v>0.63334183212247264</c:v>
                </c:pt>
                <c:pt idx="7">
                  <c:v>0.58754297405131473</c:v>
                </c:pt>
                <c:pt idx="8">
                  <c:v>0.5777766480173554</c:v>
                </c:pt>
                <c:pt idx="9">
                  <c:v>0.56919511025720249</c:v>
                </c:pt>
                <c:pt idx="10">
                  <c:v>0.61180196665250053</c:v>
                </c:pt>
                <c:pt idx="11">
                  <c:v>0.32731251760258079</c:v>
                </c:pt>
                <c:pt idx="12">
                  <c:v>0.52357269458148825</c:v>
                </c:pt>
              </c:numCache>
            </c:numRef>
          </c:val>
          <c:extLst>
            <c:ext xmlns:c16="http://schemas.microsoft.com/office/drawing/2014/chart" uri="{C3380CC4-5D6E-409C-BE32-E72D297353CC}">
              <c16:uniqueId val="{00000003-36C0-4241-A505-C261E8447E06}"/>
            </c:ext>
          </c:extLst>
        </c:ser>
        <c:ser>
          <c:idx val="5"/>
          <c:order val="5"/>
          <c:tx>
            <c:strRef>
              <c:f>'17.1.1'!$K$11</c:f>
              <c:strCache>
                <c:ptCount val="1"/>
                <c:pt idx="0">
                  <c:v>II- Ingresos de Capital</c:v>
                </c:pt>
              </c:strCache>
            </c:strRef>
          </c:tx>
          <c:spPr>
            <a:solidFill>
              <a:schemeClr val="bg2">
                <a:lumMod val="25000"/>
              </a:schemeClr>
            </a:solidFill>
            <a:ln>
              <a:noFill/>
            </a:ln>
            <a:effectLst/>
          </c:spPr>
          <c:invertIfNegative val="0"/>
          <c:cat>
            <c:strRef>
              <c:f>'17.1.1'!$C$22:$C$34</c:f>
              <c:strCache>
                <c:ptCount val="13"/>
                <c:pt idx="0">
                  <c:v>2010</c:v>
                </c:pt>
                <c:pt idx="1">
                  <c:v>2011</c:v>
                </c:pt>
                <c:pt idx="2">
                  <c:v>2012</c:v>
                </c:pt>
                <c:pt idx="3">
                  <c:v>2013</c:v>
                </c:pt>
                <c:pt idx="4">
                  <c:v>2014</c:v>
                </c:pt>
                <c:pt idx="5">
                  <c:v>2015</c:v>
                </c:pt>
                <c:pt idx="6">
                  <c:v>2016</c:v>
                </c:pt>
                <c:pt idx="7">
                  <c:v>2017</c:v>
                </c:pt>
                <c:pt idx="8">
                  <c:v>2018</c:v>
                </c:pt>
                <c:pt idx="9">
                  <c:v>2019 *</c:v>
                </c:pt>
                <c:pt idx="10">
                  <c:v>2020 *</c:v>
                </c:pt>
                <c:pt idx="11">
                  <c:v>2021 *</c:v>
                </c:pt>
                <c:pt idx="12">
                  <c:v>2022 *</c:v>
                </c:pt>
              </c:strCache>
            </c:strRef>
          </c:cat>
          <c:val>
            <c:numRef>
              <c:f>'17.1.1'!$K$22:$K$34</c:f>
              <c:numCache>
                <c:formatCode>0.00</c:formatCode>
                <c:ptCount val="13"/>
                <c:pt idx="0">
                  <c:v>7.8511293650655855E-3</c:v>
                </c:pt>
                <c:pt idx="1">
                  <c:v>1.3658583669102678E-3</c:v>
                </c:pt>
                <c:pt idx="2">
                  <c:v>1.6559052576916963E-2</c:v>
                </c:pt>
                <c:pt idx="3">
                  <c:v>4.3718999391767367E-3</c:v>
                </c:pt>
                <c:pt idx="4">
                  <c:v>3.0193644319992878E-2</c:v>
                </c:pt>
                <c:pt idx="5">
                  <c:v>2.4445001628055959E-3</c:v>
                </c:pt>
                <c:pt idx="6">
                  <c:v>2.1357237885046215E-2</c:v>
                </c:pt>
                <c:pt idx="7">
                  <c:v>2.0540244583601673E-2</c:v>
                </c:pt>
                <c:pt idx="8">
                  <c:v>8.732988099196648E-2</c:v>
                </c:pt>
                <c:pt idx="9">
                  <c:v>0.26531845409430055</c:v>
                </c:pt>
                <c:pt idx="10">
                  <c:v>0.22361398177008049</c:v>
                </c:pt>
                <c:pt idx="11">
                  <c:v>1.6291379842239776E-2</c:v>
                </c:pt>
                <c:pt idx="12">
                  <c:v>1.7197388708009749E-2</c:v>
                </c:pt>
              </c:numCache>
            </c:numRef>
          </c:val>
          <c:extLst>
            <c:ext xmlns:c16="http://schemas.microsoft.com/office/drawing/2014/chart" uri="{C3380CC4-5D6E-409C-BE32-E72D297353CC}">
              <c16:uniqueId val="{00000004-36C0-4241-A505-C261E8447E06}"/>
            </c:ext>
          </c:extLst>
        </c:ser>
        <c:dLbls>
          <c:showLegendKey val="0"/>
          <c:showVal val="0"/>
          <c:showCatName val="0"/>
          <c:showSerName val="0"/>
          <c:showPercent val="0"/>
          <c:showBubbleSize val="0"/>
        </c:dLbls>
        <c:gapWidth val="150"/>
        <c:overlap val="100"/>
        <c:axId val="263740928"/>
        <c:axId val="263154496"/>
        <c:extLst>
          <c:ext xmlns:c15="http://schemas.microsoft.com/office/drawing/2012/chart" uri="{02D57815-91ED-43cb-92C2-25804820EDAC}">
            <c15:filteredBarSeries>
              <c15:ser>
                <c:idx val="4"/>
                <c:order val="4"/>
                <c:tx>
                  <c:strRef>
                    <c:extLst>
                      <c:ext uri="{02D57815-91ED-43cb-92C2-25804820EDAC}">
                        <c15:formulaRef>
                          <c15:sqref>'17.1.1'!$J$12</c15:sqref>
                        </c15:formulaRef>
                      </c:ext>
                    </c:extLst>
                    <c:strCache>
                      <c:ptCount val="1"/>
                    </c:strCache>
                  </c:strRef>
                </c:tx>
                <c:spPr>
                  <a:solidFill>
                    <a:schemeClr val="accent5"/>
                  </a:solidFill>
                  <a:ln>
                    <a:noFill/>
                  </a:ln>
                  <a:effectLst/>
                </c:spPr>
                <c:invertIfNegative val="0"/>
                <c:cat>
                  <c:strRef>
                    <c:extLst>
                      <c:ext uri="{02D57815-91ED-43cb-92C2-25804820EDAC}">
                        <c15:formulaRef>
                          <c15:sqref>'17.1.1'!$C$22:$C$34</c15:sqref>
                        </c15:formulaRef>
                      </c:ext>
                    </c:extLst>
                    <c:strCache>
                      <c:ptCount val="13"/>
                      <c:pt idx="0">
                        <c:v>2010</c:v>
                      </c:pt>
                      <c:pt idx="1">
                        <c:v>2011</c:v>
                      </c:pt>
                      <c:pt idx="2">
                        <c:v>2012</c:v>
                      </c:pt>
                      <c:pt idx="3">
                        <c:v>2013</c:v>
                      </c:pt>
                      <c:pt idx="4">
                        <c:v>2014</c:v>
                      </c:pt>
                      <c:pt idx="5">
                        <c:v>2015</c:v>
                      </c:pt>
                      <c:pt idx="6">
                        <c:v>2016</c:v>
                      </c:pt>
                      <c:pt idx="7">
                        <c:v>2017</c:v>
                      </c:pt>
                      <c:pt idx="8">
                        <c:v>2018</c:v>
                      </c:pt>
                      <c:pt idx="9">
                        <c:v>2019 *</c:v>
                      </c:pt>
                      <c:pt idx="10">
                        <c:v>2020 *</c:v>
                      </c:pt>
                      <c:pt idx="11">
                        <c:v>2021 *</c:v>
                      </c:pt>
                      <c:pt idx="12">
                        <c:v>2022 *</c:v>
                      </c:pt>
                    </c:strCache>
                  </c:strRef>
                </c:cat>
                <c:val>
                  <c:numRef>
                    <c:extLst>
                      <c:ext uri="{02D57815-91ED-43cb-92C2-25804820EDAC}">
                        <c15:formulaRef>
                          <c15:sqref>'17.1.1'!$J$22:$J$28</c15:sqref>
                        </c15:formulaRef>
                      </c:ext>
                    </c:extLst>
                    <c:numCache>
                      <c:formatCode>0.00</c:formatCode>
                      <c:ptCount val="7"/>
                    </c:numCache>
                  </c:numRef>
                </c:val>
                <c:extLst>
                  <c:ext xmlns:c16="http://schemas.microsoft.com/office/drawing/2014/chart" uri="{C3380CC4-5D6E-409C-BE32-E72D297353CC}">
                    <c16:uniqueId val="{00000006-36C0-4241-A505-C261E8447E06}"/>
                  </c:ext>
                </c:extLst>
              </c15:ser>
            </c15:filteredBarSeries>
          </c:ext>
        </c:extLst>
      </c:barChart>
      <c:lineChart>
        <c:grouping val="standard"/>
        <c:varyColors val="0"/>
        <c:ser>
          <c:idx val="6"/>
          <c:order val="6"/>
          <c:tx>
            <c:strRef>
              <c:f>'17.1.1'!$D$11:$D$12</c:f>
              <c:strCache>
                <c:ptCount val="2"/>
                <c:pt idx="0">
                  <c:v>Ingresos Totales</c:v>
                </c:pt>
              </c:strCache>
            </c:strRef>
          </c:tx>
          <c:spPr>
            <a:ln w="28575" cap="rnd">
              <a:solidFill>
                <a:srgbClr val="19486A"/>
              </a:solidFill>
              <a:prstDash val="dash"/>
              <a:round/>
            </a:ln>
            <a:effectLst/>
          </c:spPr>
          <c:marker>
            <c:symbol val="circle"/>
            <c:size val="5"/>
            <c:spPr>
              <a:solidFill>
                <a:schemeClr val="accent1">
                  <a:lumMod val="60000"/>
                </a:schemeClr>
              </a:solidFill>
              <a:ln w="9525">
                <a:solidFill>
                  <a:schemeClr val="accent1">
                    <a:lumMod val="60000"/>
                  </a:schemeClr>
                </a:solidFill>
              </a:ln>
              <a:effectLst/>
            </c:spPr>
          </c:marker>
          <c:dLbls>
            <c:numFmt formatCode="#,##0.0" sourceLinked="0"/>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'17.1.1'!$C$22:$C$34</c:f>
              <c:strCache>
                <c:ptCount val="13"/>
                <c:pt idx="0">
                  <c:v>2010</c:v>
                </c:pt>
                <c:pt idx="1">
                  <c:v>2011</c:v>
                </c:pt>
                <c:pt idx="2">
                  <c:v>2012</c:v>
                </c:pt>
                <c:pt idx="3">
                  <c:v>2013</c:v>
                </c:pt>
                <c:pt idx="4">
                  <c:v>2014</c:v>
                </c:pt>
                <c:pt idx="5">
                  <c:v>2015</c:v>
                </c:pt>
                <c:pt idx="6">
                  <c:v>2016</c:v>
                </c:pt>
                <c:pt idx="7">
                  <c:v>2017</c:v>
                </c:pt>
                <c:pt idx="8">
                  <c:v>2018</c:v>
                </c:pt>
                <c:pt idx="9">
                  <c:v>2019 *</c:v>
                </c:pt>
                <c:pt idx="10">
                  <c:v>2020 *</c:v>
                </c:pt>
                <c:pt idx="11">
                  <c:v>2021 *</c:v>
                </c:pt>
                <c:pt idx="12">
                  <c:v>2022 *</c:v>
                </c:pt>
              </c:strCache>
            </c:strRef>
          </c:cat>
          <c:val>
            <c:numRef>
              <c:f>'17.1.1'!$D$22:$D$34</c:f>
              <c:numCache>
                <c:formatCode>###\ ###\ ###\ ###.00</c:formatCode>
                <c:ptCount val="13"/>
                <c:pt idx="0">
                  <c:v>13.853038439143598</c:v>
                </c:pt>
                <c:pt idx="1">
                  <c:v>13.986754206148936</c:v>
                </c:pt>
                <c:pt idx="2">
                  <c:v>13.784866249090729</c:v>
                </c:pt>
                <c:pt idx="3">
                  <c:v>13.892007888791117</c:v>
                </c:pt>
                <c:pt idx="4">
                  <c:v>13.592120544395186</c:v>
                </c:pt>
                <c:pt idx="5">
                  <c:v>13.752087997722198</c:v>
                </c:pt>
                <c:pt idx="6">
                  <c:v>14.250150271948831</c:v>
                </c:pt>
                <c:pt idx="7">
                  <c:v>13.81856248227408</c:v>
                </c:pt>
                <c:pt idx="8">
                  <c:v>13.781457961849217</c:v>
                </c:pt>
                <c:pt idx="9">
                  <c:v>14.175712143800165</c:v>
                </c:pt>
                <c:pt idx="10">
                  <c:v>13.087503041777405</c:v>
                </c:pt>
                <c:pt idx="11">
                  <c:v>15.771003587404575</c:v>
                </c:pt>
                <c:pt idx="12">
                  <c:v>16.589590872857627</c:v>
                </c:pt>
              </c:numCache>
            </c:numRef>
          </c:val>
          <c:smooth val="0"/>
          <c:extLst>
            <c:ext xmlns:c16="http://schemas.microsoft.com/office/drawing/2014/chart" uri="{C3380CC4-5D6E-409C-BE32-E72D297353CC}">
              <c16:uniqueId val="{00000005-36C0-4241-A505-C261E8447E06}"/>
            </c:ext>
          </c:extLst>
        </c:ser>
        <c:dLbls>
          <c:showLegendKey val="0"/>
          <c:showVal val="0"/>
          <c:showCatName val="0"/>
          <c:showSerName val="0"/>
          <c:showPercent val="0"/>
          <c:showBubbleSize val="0"/>
        </c:dLbls>
        <c:marker val="1"/>
        <c:smooth val="0"/>
        <c:axId val="263917568"/>
        <c:axId val="263155072"/>
      </c:lineChart>
      <c:catAx>
        <c:axId val="263740928"/>
        <c:scaling>
          <c:orientation val="minMax"/>
        </c:scaling>
        <c:delete val="0"/>
        <c:axPos val="b"/>
        <c:title>
          <c:tx>
            <c:rich>
              <a:bodyPr rot="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n-US"/>
                  <a:t>Años</a:t>
                </a:r>
              </a:p>
            </c:rich>
          </c:tx>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63154496"/>
        <c:crosses val="autoZero"/>
        <c:auto val="1"/>
        <c:lblAlgn val="ctr"/>
        <c:lblOffset val="100"/>
        <c:noMultiLvlLbl val="0"/>
      </c:catAx>
      <c:valAx>
        <c:axId val="263154496"/>
        <c:scaling>
          <c:orientation val="minMax"/>
          <c:min val="9.5"/>
        </c:scaling>
        <c:delete val="0"/>
        <c:axPos val="l"/>
        <c:title>
          <c:tx>
            <c:rich>
              <a:bodyPr rot="0" spcFirstLastPara="1" vertOverflow="ellipsis"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Porcentaje</a:t>
                </a:r>
              </a:p>
            </c:rich>
          </c:tx>
          <c:layout>
            <c:manualLayout>
              <c:xMode val="edge"/>
              <c:yMode val="edge"/>
              <c:x val="8.8694468746962178E-3"/>
              <c:y val="3.4254475780041548E-3"/>
            </c:manualLayout>
          </c:layout>
          <c:overlay val="0"/>
          <c:spPr>
            <a:noFill/>
            <a:ln>
              <a:noFill/>
            </a:ln>
            <a:effectLst/>
          </c:spPr>
          <c:txPr>
            <a:bodyPr rot="0" spcFirstLastPara="1" vertOverflow="ellipsis"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0.0" sourceLinked="0"/>
        <c:majorTickMark val="in"/>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63740928"/>
        <c:crosses val="autoZero"/>
        <c:crossBetween val="between"/>
        <c:majorUnit val="0.5"/>
      </c:valAx>
      <c:valAx>
        <c:axId val="263155072"/>
        <c:scaling>
          <c:orientation val="minMax"/>
          <c:min val="9.5"/>
        </c:scaling>
        <c:delete val="0"/>
        <c:axPos val="r"/>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63917568"/>
        <c:crosses val="max"/>
        <c:crossBetween val="between"/>
        <c:majorUnit val="0.5"/>
      </c:valAx>
      <c:catAx>
        <c:axId val="263917568"/>
        <c:scaling>
          <c:orientation val="minMax"/>
        </c:scaling>
        <c:delete val="1"/>
        <c:axPos val="b"/>
        <c:numFmt formatCode="General" sourceLinked="1"/>
        <c:majorTickMark val="out"/>
        <c:minorTickMark val="none"/>
        <c:tickLblPos val="nextTo"/>
        <c:crossAx val="263155072"/>
        <c:crosses val="autoZero"/>
        <c:auto val="1"/>
        <c:lblAlgn val="ctr"/>
        <c:lblOffset val="100"/>
        <c:noMultiLvlLbl val="0"/>
      </c:catAx>
      <c:spPr>
        <a:noFill/>
        <a:ln>
          <a:noFill/>
        </a:ln>
        <a:effectLst/>
      </c:spPr>
    </c:plotArea>
    <c:legend>
      <c:legendPos val="b"/>
      <c:layout>
        <c:manualLayout>
          <c:xMode val="edge"/>
          <c:yMode val="edge"/>
          <c:x val="0"/>
          <c:y val="0.81886410032079326"/>
          <c:w val="1"/>
          <c:h val="0.1440988626421697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legend>
    <c:plotVisOnly val="1"/>
    <c:dispBlanksAs val="gap"/>
    <c:showDLblsOverMax val="0"/>
  </c:chart>
  <c:spPr>
    <a:solidFill>
      <a:schemeClr val="bg1"/>
    </a:solidFill>
    <a:ln w="9525" cap="flat" cmpd="sng" algn="ctr">
      <a:noFill/>
      <a:round/>
    </a:ln>
    <a:effectLst/>
  </c:spPr>
  <c:txPr>
    <a:bodyPr/>
    <a:lstStyle/>
    <a:p>
      <a:pPr>
        <a:defRPr sz="1100">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userShapes r:id="rId3"/>
</c:chartSpace>
</file>

<file path=xl/charts/chart1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553149606299215E-2"/>
          <c:y val="0.16203703703703703"/>
          <c:w val="0.88289129483814521"/>
          <c:h val="0.66479950422863809"/>
        </c:manualLayout>
      </c:layout>
      <c:lineChart>
        <c:grouping val="standard"/>
        <c:varyColors val="0"/>
        <c:ser>
          <c:idx val="0"/>
          <c:order val="0"/>
          <c:spPr>
            <a:ln w="28575" cap="rnd">
              <a:solidFill>
                <a:srgbClr val="19486A"/>
              </a:solidFill>
              <a:round/>
            </a:ln>
            <a:effectLst/>
          </c:spPr>
          <c:marker>
            <c:symbol val="circle"/>
            <c:size val="5"/>
            <c:spPr>
              <a:solidFill>
                <a:srgbClr val="1F4E78"/>
              </a:solidFill>
              <a:ln w="9525">
                <a:solidFill>
                  <a:srgbClr val="1F4E78"/>
                </a:solidFill>
              </a:ln>
              <a:effectLst/>
            </c:spPr>
          </c:marker>
          <c:dLbls>
            <c:numFmt formatCode="#,##0.0" sourceLinked="0"/>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'17.1.2'!$C$18:$C$30</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'17.1.2'!$D$18:$D$30</c:f>
              <c:numCache>
                <c:formatCode>0.00</c:formatCode>
                <c:ptCount val="13"/>
                <c:pt idx="0">
                  <c:v>66.900000000000006</c:v>
                </c:pt>
                <c:pt idx="1">
                  <c:v>71.56</c:v>
                </c:pt>
                <c:pt idx="2">
                  <c:v>70.349999999999994</c:v>
                </c:pt>
                <c:pt idx="3">
                  <c:v>67.569999999999993</c:v>
                </c:pt>
                <c:pt idx="4">
                  <c:v>66.12</c:v>
                </c:pt>
                <c:pt idx="5">
                  <c:v>66.05</c:v>
                </c:pt>
                <c:pt idx="6">
                  <c:v>67.209999999999994</c:v>
                </c:pt>
                <c:pt idx="7">
                  <c:v>64.91</c:v>
                </c:pt>
                <c:pt idx="8">
                  <c:v>65.289815723682892</c:v>
                </c:pt>
                <c:pt idx="9">
                  <c:v>62.05</c:v>
                </c:pt>
                <c:pt idx="10">
                  <c:v>56.51</c:v>
                </c:pt>
                <c:pt idx="11">
                  <c:v>66.75</c:v>
                </c:pt>
                <c:pt idx="12">
                  <c:v>74.63</c:v>
                </c:pt>
              </c:numCache>
            </c:numRef>
          </c:val>
          <c:smooth val="0"/>
          <c:extLst>
            <c:ext xmlns:c16="http://schemas.microsoft.com/office/drawing/2014/chart" uri="{C3380CC4-5D6E-409C-BE32-E72D297353CC}">
              <c16:uniqueId val="{00000000-94B9-40F4-83DD-551DEC26220D}"/>
            </c:ext>
          </c:extLst>
        </c:ser>
        <c:dLbls>
          <c:dLblPos val="t"/>
          <c:showLegendKey val="0"/>
          <c:showVal val="1"/>
          <c:showCatName val="0"/>
          <c:showSerName val="0"/>
          <c:showPercent val="0"/>
          <c:showBubbleSize val="0"/>
        </c:dLbls>
        <c:marker val="1"/>
        <c:smooth val="0"/>
        <c:axId val="263336448"/>
        <c:axId val="263157952"/>
      </c:lineChart>
      <c:catAx>
        <c:axId val="263336448"/>
        <c:scaling>
          <c:orientation val="minMax"/>
        </c:scaling>
        <c:delete val="0"/>
        <c:axPos val="b"/>
        <c:title>
          <c:tx>
            <c:rich>
              <a:bodyPr rot="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n-US"/>
                  <a:t>Años</a:t>
                </a:r>
              </a:p>
            </c:rich>
          </c:tx>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63157952"/>
        <c:crosses val="autoZero"/>
        <c:auto val="1"/>
        <c:lblAlgn val="ctr"/>
        <c:lblOffset val="100"/>
        <c:noMultiLvlLbl val="0"/>
      </c:catAx>
      <c:valAx>
        <c:axId val="263157952"/>
        <c:scaling>
          <c:orientation val="minMax"/>
          <c:max val="80"/>
          <c:min val="0"/>
        </c:scaling>
        <c:delete val="0"/>
        <c:axPos val="l"/>
        <c:title>
          <c:tx>
            <c:rich>
              <a:bodyPr rot="0" spcFirstLastPara="1" vertOverflow="ellipsis"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Porcentaje</a:t>
                </a:r>
              </a:p>
            </c:rich>
          </c:tx>
          <c:layout>
            <c:manualLayout>
              <c:xMode val="edge"/>
              <c:yMode val="edge"/>
              <c:x val="1.1111111111111112E-2"/>
              <c:y val="3.0999198016914548E-2"/>
            </c:manualLayout>
          </c:layout>
          <c:overlay val="0"/>
          <c:spPr>
            <a:noFill/>
            <a:ln>
              <a:noFill/>
            </a:ln>
            <a:effectLst/>
          </c:spPr>
          <c:txPr>
            <a:bodyPr rot="0" spcFirstLastPara="1" vertOverflow="ellipsis"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0" sourceLinked="0"/>
        <c:majorTickMark val="in"/>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63336448"/>
        <c:crosses val="autoZero"/>
        <c:crossBetween val="between"/>
        <c:majorUnit val="20"/>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1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3331146106736661E-2"/>
          <c:y val="0.10240653750433816"/>
          <c:w val="0.89889107611548558"/>
          <c:h val="0.41729938317397691"/>
        </c:manualLayout>
      </c:layout>
      <c:lineChart>
        <c:grouping val="standard"/>
        <c:varyColors val="0"/>
        <c:ser>
          <c:idx val="2"/>
          <c:order val="0"/>
          <c:tx>
            <c:strRef>
              <c:f>'17.3.2'!$G$13</c:f>
              <c:strCache>
                <c:ptCount val="1"/>
                <c:pt idx="0">
                  <c:v>Recibidas</c:v>
                </c:pt>
              </c:strCache>
            </c:strRef>
          </c:tx>
          <c:spPr>
            <a:ln w="28575" cap="rnd">
              <a:solidFill>
                <a:srgbClr val="19486A"/>
              </a:solidFill>
              <a:round/>
            </a:ln>
            <a:effectLst/>
          </c:spPr>
          <c:marker>
            <c:symbol val="square"/>
            <c:size val="5"/>
            <c:spPr>
              <a:solidFill>
                <a:srgbClr val="1F4E78"/>
              </a:solidFill>
              <a:ln w="9525">
                <a:solidFill>
                  <a:srgbClr val="1F4E78"/>
                </a:solidFill>
              </a:ln>
              <a:effectLst/>
            </c:spPr>
          </c:marker>
          <c:cat>
            <c:multiLvlStrRef>
              <c:f>'17.3.2'!$C$14:$D$65</c:f>
              <c:multiLvlStrCache>
                <c:ptCount val="52"/>
                <c:lvl>
                  <c:pt idx="0">
                    <c:v>I Trimestre</c:v>
                  </c:pt>
                  <c:pt idx="1">
                    <c:v>II Trimestre</c:v>
                  </c:pt>
                  <c:pt idx="2">
                    <c:v>III Trimestre</c:v>
                  </c:pt>
                  <c:pt idx="3">
                    <c:v>IV Trimestre</c:v>
                  </c:pt>
                  <c:pt idx="4">
                    <c:v>I Trimestre</c:v>
                  </c:pt>
                  <c:pt idx="5">
                    <c:v>II Trimestre</c:v>
                  </c:pt>
                  <c:pt idx="6">
                    <c:v>III Trimestre</c:v>
                  </c:pt>
                  <c:pt idx="7">
                    <c:v>IV Trimestre</c:v>
                  </c:pt>
                  <c:pt idx="8">
                    <c:v>I Trimestre</c:v>
                  </c:pt>
                  <c:pt idx="9">
                    <c:v>II Trimestre</c:v>
                  </c:pt>
                  <c:pt idx="10">
                    <c:v>III Trimestre</c:v>
                  </c:pt>
                  <c:pt idx="11">
                    <c:v>IV Trimestre</c:v>
                  </c:pt>
                  <c:pt idx="12">
                    <c:v>I Trimestre</c:v>
                  </c:pt>
                  <c:pt idx="13">
                    <c:v>II Trimestre</c:v>
                  </c:pt>
                  <c:pt idx="14">
                    <c:v>III Trimestre</c:v>
                  </c:pt>
                  <c:pt idx="15">
                    <c:v>IV Trimestre</c:v>
                  </c:pt>
                  <c:pt idx="16">
                    <c:v>I Trimestre</c:v>
                  </c:pt>
                  <c:pt idx="17">
                    <c:v>II Trimestre</c:v>
                  </c:pt>
                  <c:pt idx="18">
                    <c:v>III Trimestre</c:v>
                  </c:pt>
                  <c:pt idx="19">
                    <c:v>IV Trimestre</c:v>
                  </c:pt>
                  <c:pt idx="20">
                    <c:v>I Trimestre</c:v>
                  </c:pt>
                  <c:pt idx="21">
                    <c:v>II Trimestre</c:v>
                  </c:pt>
                  <c:pt idx="22">
                    <c:v>III Trimestre</c:v>
                  </c:pt>
                  <c:pt idx="23">
                    <c:v>IV Trimestre</c:v>
                  </c:pt>
                  <c:pt idx="24">
                    <c:v>I Trimestre</c:v>
                  </c:pt>
                  <c:pt idx="25">
                    <c:v>II Trimestre</c:v>
                  </c:pt>
                  <c:pt idx="26">
                    <c:v>III Trimestre</c:v>
                  </c:pt>
                  <c:pt idx="27">
                    <c:v>IV Trimestre</c:v>
                  </c:pt>
                  <c:pt idx="28">
                    <c:v>I Trimestre</c:v>
                  </c:pt>
                  <c:pt idx="29">
                    <c:v>II Trimestre</c:v>
                  </c:pt>
                  <c:pt idx="30">
                    <c:v>III Trimestre</c:v>
                  </c:pt>
                  <c:pt idx="31">
                    <c:v>IV Trimestre</c:v>
                  </c:pt>
                  <c:pt idx="32">
                    <c:v>I Trimestre</c:v>
                  </c:pt>
                  <c:pt idx="33">
                    <c:v>II Trimestre</c:v>
                  </c:pt>
                  <c:pt idx="34">
                    <c:v>III Trimestre</c:v>
                  </c:pt>
                  <c:pt idx="35">
                    <c:v>IV Trimestre</c:v>
                  </c:pt>
                  <c:pt idx="36">
                    <c:v>I Trimestre</c:v>
                  </c:pt>
                  <c:pt idx="37">
                    <c:v>II Trimestre</c:v>
                  </c:pt>
                  <c:pt idx="38">
                    <c:v>III Trimestre</c:v>
                  </c:pt>
                  <c:pt idx="39">
                    <c:v>IV Trimestre</c:v>
                  </c:pt>
                  <c:pt idx="40">
                    <c:v>I Trimestre</c:v>
                  </c:pt>
                  <c:pt idx="41">
                    <c:v>II Trimestre</c:v>
                  </c:pt>
                  <c:pt idx="42">
                    <c:v>III Trimestre</c:v>
                  </c:pt>
                  <c:pt idx="43">
                    <c:v>IV Trimestre</c:v>
                  </c:pt>
                  <c:pt idx="44">
                    <c:v>I Trimestre</c:v>
                  </c:pt>
                  <c:pt idx="45">
                    <c:v>II Trimestre</c:v>
                  </c:pt>
                  <c:pt idx="46">
                    <c:v>III Trimestre</c:v>
                  </c:pt>
                  <c:pt idx="47">
                    <c:v>IV Trimestre</c:v>
                  </c:pt>
                  <c:pt idx="48">
                    <c:v>I Trimestre</c:v>
                  </c:pt>
                  <c:pt idx="49">
                    <c:v>II Trimestre</c:v>
                  </c:pt>
                  <c:pt idx="50">
                    <c:v>III Trimestre</c:v>
                  </c:pt>
                  <c:pt idx="51">
                    <c:v>IV Trimestre</c:v>
                  </c:pt>
                </c:lvl>
                <c:lvl>
                  <c:pt idx="0">
                    <c:v>2010</c:v>
                  </c:pt>
                  <c:pt idx="4">
                    <c:v>2011</c:v>
                  </c:pt>
                  <c:pt idx="8">
                    <c:v>2012</c:v>
                  </c:pt>
                  <c:pt idx="12">
                    <c:v>2013</c:v>
                  </c:pt>
                  <c:pt idx="16">
                    <c:v>2014</c:v>
                  </c:pt>
                  <c:pt idx="20">
                    <c:v>2015</c:v>
                  </c:pt>
                  <c:pt idx="24">
                    <c:v>2016</c:v>
                  </c:pt>
                  <c:pt idx="28">
                    <c:v>2017</c:v>
                  </c:pt>
                  <c:pt idx="32">
                    <c:v>2018</c:v>
                  </c:pt>
                  <c:pt idx="36">
                    <c:v>2019</c:v>
                  </c:pt>
                  <c:pt idx="40">
                    <c:v>2020</c:v>
                  </c:pt>
                  <c:pt idx="44">
                    <c:v>2021</c:v>
                  </c:pt>
                  <c:pt idx="48">
                    <c:v>2022</c:v>
                  </c:pt>
                </c:lvl>
              </c:multiLvlStrCache>
            </c:multiLvlStrRef>
          </c:cat>
          <c:val>
            <c:numRef>
              <c:f>'17.3.2'!$G$14:$G$65</c:f>
              <c:numCache>
                <c:formatCode>0.0</c:formatCode>
                <c:ptCount val="52"/>
                <c:pt idx="0">
                  <c:v>0.30979118987447735</c:v>
                </c:pt>
                <c:pt idx="1">
                  <c:v>0.34893133466578313</c:v>
                </c:pt>
                <c:pt idx="2">
                  <c:v>0.34326856456874599</c:v>
                </c:pt>
                <c:pt idx="3">
                  <c:v>0.34024032156336809</c:v>
                </c:pt>
                <c:pt idx="4">
                  <c:v>0.30751581503589726</c:v>
                </c:pt>
                <c:pt idx="5">
                  <c:v>0.29387674732103641</c:v>
                </c:pt>
                <c:pt idx="6">
                  <c:v>0.25707802188249368</c:v>
                </c:pt>
                <c:pt idx="7">
                  <c:v>0.28048849965181655</c:v>
                </c:pt>
                <c:pt idx="8">
                  <c:v>0.2588506827339862</c:v>
                </c:pt>
                <c:pt idx="9">
                  <c:v>0.26170925679875812</c:v>
                </c:pt>
                <c:pt idx="10">
                  <c:v>0.29767591214911965</c:v>
                </c:pt>
                <c:pt idx="11">
                  <c:v>0.29709186700957829</c:v>
                </c:pt>
                <c:pt idx="12">
                  <c:v>0.26354757520082089</c:v>
                </c:pt>
                <c:pt idx="13">
                  <c:v>0.26965301228755006</c:v>
                </c:pt>
                <c:pt idx="14">
                  <c:v>0.27436816912558232</c:v>
                </c:pt>
                <c:pt idx="15">
                  <c:v>0.29364918249042282</c:v>
                </c:pt>
                <c:pt idx="16">
                  <c:v>0.27358130842556039</c:v>
                </c:pt>
                <c:pt idx="17">
                  <c:v>0.26468451533650134</c:v>
                </c:pt>
                <c:pt idx="18">
                  <c:v>0.26630457476714969</c:v>
                </c:pt>
                <c:pt idx="19">
                  <c:v>0.2691396022598263</c:v>
                </c:pt>
                <c:pt idx="20">
                  <c:v>0.21329373216688097</c:v>
                </c:pt>
                <c:pt idx="21">
                  <c:v>0.22885135202650952</c:v>
                </c:pt>
                <c:pt idx="22">
                  <c:v>0.23298473197136674</c:v>
                </c:pt>
                <c:pt idx="23">
                  <c:v>0.24174987198219547</c:v>
                </c:pt>
                <c:pt idx="24">
                  <c:v>0.20193799089889283</c:v>
                </c:pt>
                <c:pt idx="25">
                  <c:v>0.22053918491120902</c:v>
                </c:pt>
                <c:pt idx="26">
                  <c:v>0.22634165619489355</c:v>
                </c:pt>
                <c:pt idx="27">
                  <c:v>0.22598464443427838</c:v>
                </c:pt>
                <c:pt idx="28">
                  <c:v>0.20946534479545317</c:v>
                </c:pt>
                <c:pt idx="29">
                  <c:v>0.21866278637041603</c:v>
                </c:pt>
                <c:pt idx="30">
                  <c:v>0.2240042455696977</c:v>
                </c:pt>
                <c:pt idx="31">
                  <c:v>0.21897687307330505</c:v>
                </c:pt>
                <c:pt idx="32">
                  <c:v>0.17860071479930095</c:v>
                </c:pt>
                <c:pt idx="33">
                  <c:v>0.20099241137564611</c:v>
                </c:pt>
                <c:pt idx="34">
                  <c:v>0.20996293459771401</c:v>
                </c:pt>
                <c:pt idx="35">
                  <c:v>0.20992648070394929</c:v>
                </c:pt>
                <c:pt idx="36">
                  <c:v>0.18430035095248223</c:v>
                </c:pt>
                <c:pt idx="37">
                  <c:v>0.20119812485044999</c:v>
                </c:pt>
                <c:pt idx="38">
                  <c:v>0.2095894337133094</c:v>
                </c:pt>
                <c:pt idx="39">
                  <c:v>0.21025825615453306</c:v>
                </c:pt>
                <c:pt idx="40">
                  <c:v>0.16698704277882426</c:v>
                </c:pt>
                <c:pt idx="41">
                  <c:v>0.1908366360503003</c:v>
                </c:pt>
                <c:pt idx="42">
                  <c:v>0.22272110015255628</c:v>
                </c:pt>
                <c:pt idx="43">
                  <c:v>0.21623226600335169</c:v>
                </c:pt>
                <c:pt idx="44">
                  <c:v>0.19585611188938415</c:v>
                </c:pt>
                <c:pt idx="45">
                  <c:v>0.21637328557237309</c:v>
                </c:pt>
                <c:pt idx="46">
                  <c:v>0.23106315206075501</c:v>
                </c:pt>
                <c:pt idx="47">
                  <c:v>0.22152463821271232</c:v>
                </c:pt>
                <c:pt idx="48">
                  <c:v>0.20645193401294593</c:v>
                </c:pt>
                <c:pt idx="49">
                  <c:v>0.20944744160287915</c:v>
                </c:pt>
                <c:pt idx="50">
                  <c:v>0.21886933145887641</c:v>
                </c:pt>
                <c:pt idx="51">
                  <c:v>0.20652949210736818</c:v>
                </c:pt>
              </c:numCache>
            </c:numRef>
          </c:val>
          <c:smooth val="0"/>
          <c:extLst>
            <c:ext xmlns:c16="http://schemas.microsoft.com/office/drawing/2014/chart" uri="{C3380CC4-5D6E-409C-BE32-E72D297353CC}">
              <c16:uniqueId val="{00000000-7F60-4CA5-9495-B5418A099D4C}"/>
            </c:ext>
          </c:extLst>
        </c:ser>
        <c:ser>
          <c:idx val="3"/>
          <c:order val="1"/>
          <c:tx>
            <c:strRef>
              <c:f>'17.3.2'!$H$13</c:f>
              <c:strCache>
                <c:ptCount val="1"/>
                <c:pt idx="0">
                  <c:v>Enviadas</c:v>
                </c:pt>
              </c:strCache>
            </c:strRef>
          </c:tx>
          <c:spPr>
            <a:ln w="28575" cap="rnd">
              <a:solidFill>
                <a:schemeClr val="bg2">
                  <a:lumMod val="50000"/>
                </a:schemeClr>
              </a:solidFill>
              <a:round/>
            </a:ln>
            <a:effectLst/>
          </c:spPr>
          <c:marker>
            <c:symbol val="circle"/>
            <c:size val="5"/>
            <c:spPr>
              <a:solidFill>
                <a:schemeClr val="bg2">
                  <a:lumMod val="50000"/>
                </a:schemeClr>
              </a:solidFill>
              <a:ln w="9525">
                <a:solidFill>
                  <a:schemeClr val="bg2">
                    <a:lumMod val="50000"/>
                  </a:schemeClr>
                </a:solidFill>
              </a:ln>
              <a:effectLst/>
            </c:spPr>
          </c:marker>
          <c:cat>
            <c:multiLvlStrRef>
              <c:f>'17.3.2'!$C$14:$D$65</c:f>
              <c:multiLvlStrCache>
                <c:ptCount val="52"/>
                <c:lvl>
                  <c:pt idx="0">
                    <c:v>I Trimestre</c:v>
                  </c:pt>
                  <c:pt idx="1">
                    <c:v>II Trimestre</c:v>
                  </c:pt>
                  <c:pt idx="2">
                    <c:v>III Trimestre</c:v>
                  </c:pt>
                  <c:pt idx="3">
                    <c:v>IV Trimestre</c:v>
                  </c:pt>
                  <c:pt idx="4">
                    <c:v>I Trimestre</c:v>
                  </c:pt>
                  <c:pt idx="5">
                    <c:v>II Trimestre</c:v>
                  </c:pt>
                  <c:pt idx="6">
                    <c:v>III Trimestre</c:v>
                  </c:pt>
                  <c:pt idx="7">
                    <c:v>IV Trimestre</c:v>
                  </c:pt>
                  <c:pt idx="8">
                    <c:v>I Trimestre</c:v>
                  </c:pt>
                  <c:pt idx="9">
                    <c:v>II Trimestre</c:v>
                  </c:pt>
                  <c:pt idx="10">
                    <c:v>III Trimestre</c:v>
                  </c:pt>
                  <c:pt idx="11">
                    <c:v>IV Trimestre</c:v>
                  </c:pt>
                  <c:pt idx="12">
                    <c:v>I Trimestre</c:v>
                  </c:pt>
                  <c:pt idx="13">
                    <c:v>II Trimestre</c:v>
                  </c:pt>
                  <c:pt idx="14">
                    <c:v>III Trimestre</c:v>
                  </c:pt>
                  <c:pt idx="15">
                    <c:v>IV Trimestre</c:v>
                  </c:pt>
                  <c:pt idx="16">
                    <c:v>I Trimestre</c:v>
                  </c:pt>
                  <c:pt idx="17">
                    <c:v>II Trimestre</c:v>
                  </c:pt>
                  <c:pt idx="18">
                    <c:v>III Trimestre</c:v>
                  </c:pt>
                  <c:pt idx="19">
                    <c:v>IV Trimestre</c:v>
                  </c:pt>
                  <c:pt idx="20">
                    <c:v>I Trimestre</c:v>
                  </c:pt>
                  <c:pt idx="21">
                    <c:v>II Trimestre</c:v>
                  </c:pt>
                  <c:pt idx="22">
                    <c:v>III Trimestre</c:v>
                  </c:pt>
                  <c:pt idx="23">
                    <c:v>IV Trimestre</c:v>
                  </c:pt>
                  <c:pt idx="24">
                    <c:v>I Trimestre</c:v>
                  </c:pt>
                  <c:pt idx="25">
                    <c:v>II Trimestre</c:v>
                  </c:pt>
                  <c:pt idx="26">
                    <c:v>III Trimestre</c:v>
                  </c:pt>
                  <c:pt idx="27">
                    <c:v>IV Trimestre</c:v>
                  </c:pt>
                  <c:pt idx="28">
                    <c:v>I Trimestre</c:v>
                  </c:pt>
                  <c:pt idx="29">
                    <c:v>II Trimestre</c:v>
                  </c:pt>
                  <c:pt idx="30">
                    <c:v>III Trimestre</c:v>
                  </c:pt>
                  <c:pt idx="31">
                    <c:v>IV Trimestre</c:v>
                  </c:pt>
                  <c:pt idx="32">
                    <c:v>I Trimestre</c:v>
                  </c:pt>
                  <c:pt idx="33">
                    <c:v>II Trimestre</c:v>
                  </c:pt>
                  <c:pt idx="34">
                    <c:v>III Trimestre</c:v>
                  </c:pt>
                  <c:pt idx="35">
                    <c:v>IV Trimestre</c:v>
                  </c:pt>
                  <c:pt idx="36">
                    <c:v>I Trimestre</c:v>
                  </c:pt>
                  <c:pt idx="37">
                    <c:v>II Trimestre</c:v>
                  </c:pt>
                  <c:pt idx="38">
                    <c:v>III Trimestre</c:v>
                  </c:pt>
                  <c:pt idx="39">
                    <c:v>IV Trimestre</c:v>
                  </c:pt>
                  <c:pt idx="40">
                    <c:v>I Trimestre</c:v>
                  </c:pt>
                  <c:pt idx="41">
                    <c:v>II Trimestre</c:v>
                  </c:pt>
                  <c:pt idx="42">
                    <c:v>III Trimestre</c:v>
                  </c:pt>
                  <c:pt idx="43">
                    <c:v>IV Trimestre</c:v>
                  </c:pt>
                  <c:pt idx="44">
                    <c:v>I Trimestre</c:v>
                  </c:pt>
                  <c:pt idx="45">
                    <c:v>II Trimestre</c:v>
                  </c:pt>
                  <c:pt idx="46">
                    <c:v>III Trimestre</c:v>
                  </c:pt>
                  <c:pt idx="47">
                    <c:v>IV Trimestre</c:v>
                  </c:pt>
                  <c:pt idx="48">
                    <c:v>I Trimestre</c:v>
                  </c:pt>
                  <c:pt idx="49">
                    <c:v>II Trimestre</c:v>
                  </c:pt>
                  <c:pt idx="50">
                    <c:v>III Trimestre</c:v>
                  </c:pt>
                  <c:pt idx="51">
                    <c:v>IV Trimestre</c:v>
                  </c:pt>
                </c:lvl>
                <c:lvl>
                  <c:pt idx="0">
                    <c:v>2010</c:v>
                  </c:pt>
                  <c:pt idx="4">
                    <c:v>2011</c:v>
                  </c:pt>
                  <c:pt idx="8">
                    <c:v>2012</c:v>
                  </c:pt>
                  <c:pt idx="12">
                    <c:v>2013</c:v>
                  </c:pt>
                  <c:pt idx="16">
                    <c:v>2014</c:v>
                  </c:pt>
                  <c:pt idx="20">
                    <c:v>2015</c:v>
                  </c:pt>
                  <c:pt idx="24">
                    <c:v>2016</c:v>
                  </c:pt>
                  <c:pt idx="28">
                    <c:v>2017</c:v>
                  </c:pt>
                  <c:pt idx="32">
                    <c:v>2018</c:v>
                  </c:pt>
                  <c:pt idx="36">
                    <c:v>2019</c:v>
                  </c:pt>
                  <c:pt idx="40">
                    <c:v>2020</c:v>
                  </c:pt>
                  <c:pt idx="44">
                    <c:v>2021</c:v>
                  </c:pt>
                  <c:pt idx="48">
                    <c:v>2022</c:v>
                  </c:pt>
                </c:lvl>
              </c:multiLvlStrCache>
            </c:multiLvlStrRef>
          </c:cat>
          <c:val>
            <c:numRef>
              <c:f>'17.3.2'!$H$14:$H$65</c:f>
              <c:numCache>
                <c:formatCode>0.0</c:formatCode>
                <c:ptCount val="52"/>
                <c:pt idx="0">
                  <c:v>0.15537003187134829</c:v>
                </c:pt>
                <c:pt idx="1">
                  <c:v>0.14172623329881101</c:v>
                </c:pt>
                <c:pt idx="2">
                  <c:v>0.13881868429991029</c:v>
                </c:pt>
                <c:pt idx="3">
                  <c:v>0.16694550100609534</c:v>
                </c:pt>
                <c:pt idx="4">
                  <c:v>0.14269420411860584</c:v>
                </c:pt>
                <c:pt idx="5">
                  <c:v>0.15449714344793677</c:v>
                </c:pt>
                <c:pt idx="6">
                  <c:v>0.13843310503641229</c:v>
                </c:pt>
                <c:pt idx="7">
                  <c:v>0.16663592390303428</c:v>
                </c:pt>
                <c:pt idx="8">
                  <c:v>0.14609487918670624</c:v>
                </c:pt>
                <c:pt idx="9">
                  <c:v>0.14203223401627871</c:v>
                </c:pt>
                <c:pt idx="10">
                  <c:v>0.14465582222819731</c:v>
                </c:pt>
                <c:pt idx="11">
                  <c:v>0.16269185135770506</c:v>
                </c:pt>
                <c:pt idx="12">
                  <c:v>0.145797683973238</c:v>
                </c:pt>
                <c:pt idx="13">
                  <c:v>0.17738831277594472</c:v>
                </c:pt>
                <c:pt idx="14">
                  <c:v>0.14778874563519787</c:v>
                </c:pt>
                <c:pt idx="15">
                  <c:v>0.18193889420842907</c:v>
                </c:pt>
                <c:pt idx="16">
                  <c:v>0.16904166498296233</c:v>
                </c:pt>
                <c:pt idx="17">
                  <c:v>0.14986465490993997</c:v>
                </c:pt>
                <c:pt idx="18">
                  <c:v>0.14861725328883768</c:v>
                </c:pt>
                <c:pt idx="19">
                  <c:v>0.16378764549586305</c:v>
                </c:pt>
                <c:pt idx="20">
                  <c:v>0.13982457552378375</c:v>
                </c:pt>
                <c:pt idx="21">
                  <c:v>0.12751502864395306</c:v>
                </c:pt>
                <c:pt idx="22">
                  <c:v>0.14135867646976402</c:v>
                </c:pt>
                <c:pt idx="23">
                  <c:v>0.14484945799130938</c:v>
                </c:pt>
                <c:pt idx="24">
                  <c:v>0.12924346169973952</c:v>
                </c:pt>
                <c:pt idx="25">
                  <c:v>0.13540856067088472</c:v>
                </c:pt>
                <c:pt idx="26">
                  <c:v>0.12956201878132836</c:v>
                </c:pt>
                <c:pt idx="27">
                  <c:v>0.15173257929344958</c:v>
                </c:pt>
                <c:pt idx="28">
                  <c:v>0.13839926015670481</c:v>
                </c:pt>
                <c:pt idx="29">
                  <c:v>0.1316870180265185</c:v>
                </c:pt>
                <c:pt idx="30">
                  <c:v>0.13524830221998235</c:v>
                </c:pt>
                <c:pt idx="31">
                  <c:v>0.14901949299669118</c:v>
                </c:pt>
                <c:pt idx="32">
                  <c:v>0.13612942648128962</c:v>
                </c:pt>
                <c:pt idx="33">
                  <c:v>0.14615800857512329</c:v>
                </c:pt>
                <c:pt idx="34">
                  <c:v>0.14845637815408882</c:v>
                </c:pt>
                <c:pt idx="35">
                  <c:v>0.15268259267855125</c:v>
                </c:pt>
                <c:pt idx="36">
                  <c:v>0.14192945929595466</c:v>
                </c:pt>
                <c:pt idx="37">
                  <c:v>0.13838989344382935</c:v>
                </c:pt>
                <c:pt idx="38">
                  <c:v>0.14337531842026738</c:v>
                </c:pt>
                <c:pt idx="39">
                  <c:v>0.16686520522315179</c:v>
                </c:pt>
                <c:pt idx="40">
                  <c:v>0.14269548624397194</c:v>
                </c:pt>
                <c:pt idx="41">
                  <c:v>0.13597655225154379</c:v>
                </c:pt>
                <c:pt idx="42">
                  <c:v>0.13225070399802022</c:v>
                </c:pt>
                <c:pt idx="43">
                  <c:v>0.15139322740565406</c:v>
                </c:pt>
                <c:pt idx="44">
                  <c:v>0.13653109544892963</c:v>
                </c:pt>
                <c:pt idx="45">
                  <c:v>0.13406651023318547</c:v>
                </c:pt>
                <c:pt idx="46">
                  <c:v>0.16509533441805563</c:v>
                </c:pt>
                <c:pt idx="47">
                  <c:v>0.16436479848201216</c:v>
                </c:pt>
                <c:pt idx="48">
                  <c:v>0.14144784113819625</c:v>
                </c:pt>
                <c:pt idx="49">
                  <c:v>0.14119182775881003</c:v>
                </c:pt>
                <c:pt idx="50">
                  <c:v>0.1696381659778318</c:v>
                </c:pt>
                <c:pt idx="51">
                  <c:v>0.16748016514367042</c:v>
                </c:pt>
              </c:numCache>
            </c:numRef>
          </c:val>
          <c:smooth val="0"/>
          <c:extLst>
            <c:ext xmlns:c16="http://schemas.microsoft.com/office/drawing/2014/chart" uri="{C3380CC4-5D6E-409C-BE32-E72D297353CC}">
              <c16:uniqueId val="{00000001-7F60-4CA5-9495-B5418A099D4C}"/>
            </c:ext>
          </c:extLst>
        </c:ser>
        <c:dLbls>
          <c:showLegendKey val="0"/>
          <c:showVal val="0"/>
          <c:showCatName val="0"/>
          <c:showSerName val="0"/>
          <c:showPercent val="0"/>
          <c:showBubbleSize val="0"/>
        </c:dLbls>
        <c:marker val="1"/>
        <c:smooth val="0"/>
        <c:axId val="264316416"/>
        <c:axId val="263866624"/>
      </c:lineChart>
      <c:catAx>
        <c:axId val="264316416"/>
        <c:scaling>
          <c:orientation val="minMax"/>
        </c:scaling>
        <c:delete val="0"/>
        <c:axPos val="b"/>
        <c:title>
          <c:tx>
            <c:rich>
              <a:bodyPr rot="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n-US"/>
                  <a:t>Trimestres | Años</a:t>
                </a:r>
              </a:p>
            </c:rich>
          </c:tx>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63866624"/>
        <c:crosses val="autoZero"/>
        <c:auto val="1"/>
        <c:lblAlgn val="ctr"/>
        <c:lblOffset val="100"/>
        <c:noMultiLvlLbl val="0"/>
      </c:catAx>
      <c:valAx>
        <c:axId val="263866624"/>
        <c:scaling>
          <c:orientation val="minMax"/>
        </c:scaling>
        <c:delete val="0"/>
        <c:axPos val="l"/>
        <c:title>
          <c:tx>
            <c:rich>
              <a:bodyPr rot="0" spcFirstLastPara="1" vertOverflow="ellipsis"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Porcentaje</a:t>
                </a:r>
              </a:p>
            </c:rich>
          </c:tx>
          <c:layout>
            <c:manualLayout>
              <c:xMode val="edge"/>
              <c:yMode val="edge"/>
              <c:x val="1.0101010101010102E-2"/>
              <c:y val="1.3657322889909253E-2"/>
            </c:manualLayout>
          </c:layout>
          <c:overlay val="0"/>
          <c:spPr>
            <a:noFill/>
            <a:ln>
              <a:noFill/>
            </a:ln>
            <a:effectLst/>
          </c:spPr>
          <c:txPr>
            <a:bodyPr rot="0" spcFirstLastPara="1" vertOverflow="ellipsis"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0.0" sourceLinked="0"/>
        <c:majorTickMark val="in"/>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64316416"/>
        <c:crosses val="autoZero"/>
        <c:crossBetween val="between"/>
        <c:majorUnit val="0.1"/>
      </c:valAx>
      <c:spPr>
        <a:noFill/>
        <a:ln>
          <a:noFill/>
        </a:ln>
        <a:effectLst/>
      </c:spPr>
    </c:plotArea>
    <c:legend>
      <c:legendPos val="b"/>
      <c:layout>
        <c:manualLayout>
          <c:xMode val="edge"/>
          <c:yMode val="edge"/>
          <c:x val="0.61714129483814528"/>
          <c:y val="0.92187445319335082"/>
          <c:w val="0.34762188817306933"/>
          <c:h val="6.9767918815370603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legend>
    <c:plotVisOnly val="1"/>
    <c:dispBlanksAs val="gap"/>
    <c:showDLblsOverMax val="0"/>
  </c:chart>
  <c:spPr>
    <a:solidFill>
      <a:schemeClr val="bg1"/>
    </a:solidFill>
    <a:ln w="9525" cap="flat" cmpd="sng" algn="ctr">
      <a:noFill/>
      <a:round/>
    </a:ln>
    <a:effectLst/>
  </c:spPr>
  <c:txPr>
    <a:bodyPr/>
    <a:lstStyle/>
    <a:p>
      <a:pPr>
        <a:defRPr sz="1100">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1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98359580052493"/>
          <c:y val="0.125"/>
          <c:w val="0.87123862642169714"/>
          <c:h val="0.70646617089530472"/>
        </c:manualLayout>
      </c:layout>
      <c:lineChart>
        <c:grouping val="standard"/>
        <c:varyColors val="0"/>
        <c:ser>
          <c:idx val="0"/>
          <c:order val="0"/>
          <c:spPr>
            <a:ln w="28575" cap="rnd">
              <a:solidFill>
                <a:srgbClr val="19486A"/>
              </a:solidFill>
              <a:round/>
            </a:ln>
            <a:effectLst/>
          </c:spPr>
          <c:marker>
            <c:symbol val="circle"/>
            <c:size val="5"/>
            <c:spPr>
              <a:solidFill>
                <a:srgbClr val="1F4E78"/>
              </a:solidFill>
              <a:ln w="9525">
                <a:solidFill>
                  <a:srgbClr val="1F4E78"/>
                </a:solidFill>
              </a:ln>
              <a:effectLst/>
            </c:spPr>
          </c:marker>
          <c:dLbls>
            <c:numFmt formatCode="#,##0.0" sourceLinked="0"/>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'17.4.1'!$C$17:$C$29</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'17.4.1'!$F$17:$F$29</c:f>
              <c:numCache>
                <c:formatCode>_(* #,##0.00_);_(* \(#,##0.00\);_(* "-"??_);_(@_)</c:formatCode>
                <c:ptCount val="13"/>
                <c:pt idx="0">
                  <c:v>37.335578099485808</c:v>
                </c:pt>
                <c:pt idx="1">
                  <c:v>40.764828868297663</c:v>
                </c:pt>
                <c:pt idx="2">
                  <c:v>42.227794681975766</c:v>
                </c:pt>
                <c:pt idx="3">
                  <c:v>36.653443067864863</c:v>
                </c:pt>
                <c:pt idx="4">
                  <c:v>33.485749663328392</c:v>
                </c:pt>
                <c:pt idx="5">
                  <c:v>44.793186233409024</c:v>
                </c:pt>
                <c:pt idx="6">
                  <c:v>56.499891775044631</c:v>
                </c:pt>
                <c:pt idx="7">
                  <c:v>62.102544807222735</c:v>
                </c:pt>
                <c:pt idx="8">
                  <c:v>79.102985138701257</c:v>
                </c:pt>
                <c:pt idx="9">
                  <c:v>54.348697526800329</c:v>
                </c:pt>
                <c:pt idx="10">
                  <c:v>50.263548793138582</c:v>
                </c:pt>
                <c:pt idx="11">
                  <c:v>49.842662323115242</c:v>
                </c:pt>
                <c:pt idx="12">
                  <c:v>30.555361865693992</c:v>
                </c:pt>
              </c:numCache>
            </c:numRef>
          </c:val>
          <c:smooth val="0"/>
          <c:extLst>
            <c:ext xmlns:c16="http://schemas.microsoft.com/office/drawing/2014/chart" uri="{C3380CC4-5D6E-409C-BE32-E72D297353CC}">
              <c16:uniqueId val="{00000000-7BC4-4C82-B3C3-09292365AE98}"/>
            </c:ext>
          </c:extLst>
        </c:ser>
        <c:dLbls>
          <c:showLegendKey val="0"/>
          <c:showVal val="0"/>
          <c:showCatName val="0"/>
          <c:showSerName val="0"/>
          <c:showPercent val="0"/>
          <c:showBubbleSize val="0"/>
        </c:dLbls>
        <c:marker val="1"/>
        <c:smooth val="0"/>
        <c:axId val="264230400"/>
        <c:axId val="263869504"/>
      </c:lineChart>
      <c:catAx>
        <c:axId val="264230400"/>
        <c:scaling>
          <c:orientation val="minMax"/>
        </c:scaling>
        <c:delete val="0"/>
        <c:axPos val="b"/>
        <c:title>
          <c:tx>
            <c:rich>
              <a:bodyPr rot="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n-US"/>
                  <a:t>Años</a:t>
                </a:r>
              </a:p>
            </c:rich>
          </c:tx>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63869504"/>
        <c:crosses val="autoZero"/>
        <c:auto val="1"/>
        <c:lblAlgn val="ctr"/>
        <c:lblOffset val="100"/>
        <c:noMultiLvlLbl val="0"/>
      </c:catAx>
      <c:valAx>
        <c:axId val="263869504"/>
        <c:scaling>
          <c:orientation val="minMax"/>
        </c:scaling>
        <c:delete val="0"/>
        <c:axPos val="l"/>
        <c:title>
          <c:tx>
            <c:rich>
              <a:bodyPr rot="0" spcFirstLastPara="1" vertOverflow="ellipsis"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Porcentaje</a:t>
                </a:r>
              </a:p>
            </c:rich>
          </c:tx>
          <c:layout>
            <c:manualLayout>
              <c:xMode val="edge"/>
              <c:yMode val="edge"/>
              <c:x val="1.1111111111111112E-2"/>
              <c:y val="2.6369568387284922E-2"/>
            </c:manualLayout>
          </c:layout>
          <c:overlay val="0"/>
          <c:spPr>
            <a:noFill/>
            <a:ln>
              <a:noFill/>
            </a:ln>
            <a:effectLst/>
          </c:spPr>
          <c:txPr>
            <a:bodyPr rot="0" spcFirstLastPara="1" vertOverflow="ellipsis"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0" sourceLinked="0"/>
        <c:majorTickMark val="in"/>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6423040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1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164479440069992E-2"/>
          <c:y val="0.1111111111111111"/>
          <c:w val="0.86672440944881901"/>
          <c:h val="0.72961431904345286"/>
        </c:manualLayout>
      </c:layout>
      <c:lineChart>
        <c:grouping val="standard"/>
        <c:varyColors val="0"/>
        <c:ser>
          <c:idx val="0"/>
          <c:order val="0"/>
          <c:tx>
            <c:strRef>
              <c:f>'17.6.1'!$F$11</c:f>
              <c:strCache>
                <c:ptCount val="1"/>
                <c:pt idx="0">
                  <c:v>Suscripciones por 100 habitantes</c:v>
                </c:pt>
              </c:strCache>
            </c:strRef>
          </c:tx>
          <c:spPr>
            <a:ln w="28575" cap="rnd">
              <a:solidFill>
                <a:srgbClr val="19486A"/>
              </a:solidFill>
              <a:round/>
            </a:ln>
            <a:effectLst/>
          </c:spPr>
          <c:marker>
            <c:symbol val="circle"/>
            <c:size val="5"/>
            <c:spPr>
              <a:solidFill>
                <a:srgbClr val="1F4E78"/>
              </a:solidFill>
              <a:ln w="9525">
                <a:solidFill>
                  <a:srgbClr val="1F4E78"/>
                </a:solidFill>
              </a:ln>
              <a:effectLst/>
            </c:spPr>
          </c:marker>
          <c:dLbls>
            <c:spPr>
              <a:noFill/>
              <a:ln>
                <a:noFill/>
              </a:ln>
              <a:effectLst/>
            </c:spPr>
            <c:txPr>
              <a:bodyPr rot="0" vert="horz"/>
              <a:lstStyle/>
              <a:p>
                <a:pPr>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'17.6.1'!$C$12:$C$24</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'17.6.1'!$F$12:$F$24</c:f>
              <c:numCache>
                <c:formatCode>0.0</c:formatCode>
                <c:ptCount val="13"/>
                <c:pt idx="0">
                  <c:v>8.652363729721074</c:v>
                </c:pt>
                <c:pt idx="1">
                  <c:v>9.1412974622556895</c:v>
                </c:pt>
                <c:pt idx="2">
                  <c:v>9.6281772714171154</c:v>
                </c:pt>
                <c:pt idx="3">
                  <c:v>10.28783612211574</c:v>
                </c:pt>
                <c:pt idx="4">
                  <c:v>10.80716427166241</c:v>
                </c:pt>
                <c:pt idx="5">
                  <c:v>11.561029536235207</c:v>
                </c:pt>
                <c:pt idx="6">
                  <c:v>13.006906008716298</c:v>
                </c:pt>
                <c:pt idx="7">
                  <c:v>15.038757026290098</c:v>
                </c:pt>
                <c:pt idx="8">
                  <c:v>16.684327983240205</c:v>
                </c:pt>
                <c:pt idx="9">
                  <c:v>17.867412994881199</c:v>
                </c:pt>
                <c:pt idx="10">
                  <c:v>19.4223982526347</c:v>
                </c:pt>
                <c:pt idx="11">
                  <c:v>20.50666</c:v>
                </c:pt>
                <c:pt idx="12">
                  <c:v>21.2</c:v>
                </c:pt>
              </c:numCache>
            </c:numRef>
          </c:val>
          <c:smooth val="0"/>
          <c:extLst>
            <c:ext xmlns:c16="http://schemas.microsoft.com/office/drawing/2014/chart" uri="{C3380CC4-5D6E-409C-BE32-E72D297353CC}">
              <c16:uniqueId val="{00000000-8066-48B9-B566-DC1955175205}"/>
            </c:ext>
          </c:extLst>
        </c:ser>
        <c:dLbls>
          <c:dLblPos val="t"/>
          <c:showLegendKey val="0"/>
          <c:showVal val="1"/>
          <c:showCatName val="0"/>
          <c:showSerName val="0"/>
          <c:showPercent val="0"/>
          <c:showBubbleSize val="0"/>
        </c:dLbls>
        <c:marker val="1"/>
        <c:smooth val="0"/>
        <c:axId val="233826816"/>
        <c:axId val="258154496"/>
      </c:lineChart>
      <c:catAx>
        <c:axId val="233826816"/>
        <c:scaling>
          <c:orientation val="minMax"/>
        </c:scaling>
        <c:delete val="0"/>
        <c:axPos val="b"/>
        <c:title>
          <c:tx>
            <c:rich>
              <a:bodyPr rot="0" vert="horz"/>
              <a:lstStyle/>
              <a:p>
                <a:pPr>
                  <a:defRPr/>
                </a:pPr>
                <a:r>
                  <a:rPr lang="en-US"/>
                  <a:t>Años</a:t>
                </a:r>
              </a:p>
            </c:rich>
          </c:tx>
          <c:overlay val="0"/>
          <c:spPr>
            <a:noFill/>
            <a:ln>
              <a:noFill/>
            </a:ln>
            <a:effectLst/>
          </c:spPr>
        </c:title>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vert="horz"/>
          <a:lstStyle/>
          <a:p>
            <a:pPr>
              <a:defRPr/>
            </a:pPr>
            <a:endParaRPr lang="es-CR"/>
          </a:p>
        </c:txPr>
        <c:crossAx val="258154496"/>
        <c:crosses val="autoZero"/>
        <c:auto val="1"/>
        <c:lblAlgn val="ctr"/>
        <c:lblOffset val="100"/>
        <c:noMultiLvlLbl val="0"/>
      </c:catAx>
      <c:valAx>
        <c:axId val="258154496"/>
        <c:scaling>
          <c:orientation val="minMax"/>
        </c:scaling>
        <c:delete val="0"/>
        <c:axPos val="l"/>
        <c:title>
          <c:tx>
            <c:rich>
              <a:bodyPr rot="0"/>
              <a:lstStyle/>
              <a:p>
                <a:pPr>
                  <a:defRPr/>
                </a:pPr>
                <a:r>
                  <a:rPr lang="es-CR"/>
                  <a:t>Porcentaje</a:t>
                </a:r>
              </a:p>
            </c:rich>
          </c:tx>
          <c:layout>
            <c:manualLayout>
              <c:xMode val="edge"/>
              <c:yMode val="edge"/>
              <c:x val="1.9444444444444445E-2"/>
              <c:y val="1.7110309128025664E-2"/>
            </c:manualLayout>
          </c:layout>
          <c:overlay val="0"/>
          <c:spPr>
            <a:noFill/>
            <a:ln>
              <a:noFill/>
            </a:ln>
            <a:effectLst/>
          </c:spPr>
        </c:title>
        <c:numFmt formatCode="0.0" sourceLinked="1"/>
        <c:majorTickMark val="in"/>
        <c:minorTickMark val="none"/>
        <c:tickLblPos val="nextTo"/>
        <c:spPr>
          <a:noFill/>
          <a:ln>
            <a:solidFill>
              <a:schemeClr val="tx1">
                <a:lumMod val="50000"/>
                <a:lumOff val="50000"/>
              </a:schemeClr>
            </a:solidFill>
          </a:ln>
          <a:effectLst/>
        </c:spPr>
        <c:txPr>
          <a:bodyPr rot="-60000000" vert="horz"/>
          <a:lstStyle/>
          <a:p>
            <a:pPr>
              <a:defRPr/>
            </a:pPr>
            <a:endParaRPr lang="es-CR"/>
          </a:p>
        </c:txPr>
        <c:crossAx val="233826816"/>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1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387248468941381E-2"/>
          <c:y val="0.125"/>
          <c:w val="0.87557195975503055"/>
          <c:h val="0.65148877223680368"/>
        </c:manualLayout>
      </c:layout>
      <c:lineChart>
        <c:grouping val="standard"/>
        <c:varyColors val="0"/>
        <c:ser>
          <c:idx val="0"/>
          <c:order val="0"/>
          <c:tx>
            <c:strRef>
              <c:f>'17.8.1'!$D$12</c:f>
              <c:strCache>
                <c:ptCount val="1"/>
                <c:pt idx="0">
                  <c:v> Total</c:v>
                </c:pt>
              </c:strCache>
            </c:strRef>
          </c:tx>
          <c:spPr>
            <a:ln w="28575" cap="rnd">
              <a:solidFill>
                <a:schemeClr val="bg2">
                  <a:lumMod val="50000"/>
                </a:schemeClr>
              </a:solidFill>
              <a:round/>
            </a:ln>
            <a:effectLst/>
          </c:spPr>
          <c:marker>
            <c:symbol val="square"/>
            <c:size val="5"/>
            <c:spPr>
              <a:solidFill>
                <a:schemeClr val="bg2">
                  <a:lumMod val="50000"/>
                </a:schemeClr>
              </a:solidFill>
              <a:ln w="9525">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a:effectLst/>
            </c:spPr>
          </c:marker>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'17.8.1'!$C$13:$C$26</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'17.8.1'!$D$13:$D$26</c:f>
              <c:numCache>
                <c:formatCode>0.0</c:formatCode>
                <c:ptCount val="14"/>
                <c:pt idx="0">
                  <c:v>38.381041233191318</c:v>
                </c:pt>
                <c:pt idx="1">
                  <c:v>43.6720242265732</c:v>
                </c:pt>
                <c:pt idx="2">
                  <c:v>47.500914524434698</c:v>
                </c:pt>
                <c:pt idx="3">
                  <c:v>50.154003781532765</c:v>
                </c:pt>
                <c:pt idx="4">
                  <c:v>54.706277328204536</c:v>
                </c:pt>
                <c:pt idx="5">
                  <c:v>59.762950137168083</c:v>
                </c:pt>
                <c:pt idx="6">
                  <c:v>66.028712851113951</c:v>
                </c:pt>
                <c:pt idx="7">
                  <c:v>71.581664619502206</c:v>
                </c:pt>
                <c:pt idx="8">
                  <c:v>73.479728436990598</c:v>
                </c:pt>
                <c:pt idx="9">
                  <c:v>81.202596443526929</c:v>
                </c:pt>
                <c:pt idx="10">
                  <c:v>80.530186080668201</c:v>
                </c:pt>
                <c:pt idx="11">
                  <c:v>82.749016069472248</c:v>
                </c:pt>
                <c:pt idx="12">
                  <c:v>82.598011210477267</c:v>
                </c:pt>
                <c:pt idx="13">
                  <c:v>85.395147988035873</c:v>
                </c:pt>
              </c:numCache>
            </c:numRef>
          </c:val>
          <c:smooth val="0"/>
          <c:extLst>
            <c:ext xmlns:c16="http://schemas.microsoft.com/office/drawing/2014/chart" uri="{C3380CC4-5D6E-409C-BE32-E72D297353CC}">
              <c16:uniqueId val="{00000004-ECEC-4238-BF69-43190D0D12B0}"/>
            </c:ext>
          </c:extLst>
        </c:ser>
        <c:ser>
          <c:idx val="1"/>
          <c:order val="1"/>
          <c:tx>
            <c:strRef>
              <c:f>'17.8.1'!$E$12</c:f>
              <c:strCache>
                <c:ptCount val="1"/>
                <c:pt idx="0">
                  <c:v>Urbano</c:v>
                </c:pt>
              </c:strCache>
            </c:strRef>
          </c:tx>
          <c:spPr>
            <a:ln w="28575" cap="rnd">
              <a:solidFill>
                <a:srgbClr val="19486A"/>
              </a:solidFill>
              <a:prstDash val="sysDash"/>
              <a:round/>
            </a:ln>
            <a:effectLst/>
          </c:spPr>
          <c:marker>
            <c:symbol val="diamond"/>
            <c:size val="5"/>
            <c:spPr>
              <a:solidFill>
                <a:srgbClr val="1F4E78"/>
              </a:solidFill>
              <a:ln w="9525">
                <a:solidFill>
                  <a:srgbClr val="1F4E78"/>
                </a:solidFill>
              </a:ln>
              <a:effectLst/>
            </c:spPr>
          </c:marker>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'17.8.1'!$C$13:$C$26</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'17.8.1'!$E$13:$E$26</c:f>
              <c:numCache>
                <c:formatCode>0.0</c:formatCode>
                <c:ptCount val="14"/>
                <c:pt idx="0">
                  <c:v>44.648223167209729</c:v>
                </c:pt>
                <c:pt idx="1">
                  <c:v>49.927220215958748</c:v>
                </c:pt>
                <c:pt idx="2">
                  <c:v>55.091534447781285</c:v>
                </c:pt>
                <c:pt idx="3">
                  <c:v>55.530154044304822</c:v>
                </c:pt>
                <c:pt idx="4">
                  <c:v>59.978952116064043</c:v>
                </c:pt>
                <c:pt idx="5">
                  <c:v>65.229877195766335</c:v>
                </c:pt>
                <c:pt idx="6">
                  <c:v>71.228641669759853</c:v>
                </c:pt>
                <c:pt idx="7">
                  <c:v>76.131060022003609</c:v>
                </c:pt>
                <c:pt idx="8">
                  <c:v>78.107446151296102</c:v>
                </c:pt>
                <c:pt idx="9">
                  <c:v>84.383143457964522</c:v>
                </c:pt>
                <c:pt idx="10">
                  <c:v>83.088943403255271</c:v>
                </c:pt>
                <c:pt idx="11">
                  <c:v>85.647409391422656</c:v>
                </c:pt>
                <c:pt idx="12">
                  <c:v>84.947849852966613</c:v>
                </c:pt>
                <c:pt idx="13">
                  <c:v>87.551431147825511</c:v>
                </c:pt>
              </c:numCache>
            </c:numRef>
          </c:val>
          <c:smooth val="0"/>
          <c:extLst>
            <c:ext xmlns:c16="http://schemas.microsoft.com/office/drawing/2014/chart" uri="{C3380CC4-5D6E-409C-BE32-E72D297353CC}">
              <c16:uniqueId val="{00000005-ECEC-4238-BF69-43190D0D12B0}"/>
            </c:ext>
          </c:extLst>
        </c:ser>
        <c:ser>
          <c:idx val="2"/>
          <c:order val="2"/>
          <c:tx>
            <c:strRef>
              <c:f>'17.8.1'!$F$12</c:f>
              <c:strCache>
                <c:ptCount val="1"/>
                <c:pt idx="0">
                  <c:v>Rural</c:v>
                </c:pt>
              </c:strCache>
            </c:strRef>
          </c:tx>
          <c:spPr>
            <a:ln w="28575" cap="rnd">
              <a:solidFill>
                <a:srgbClr val="19486A"/>
              </a:solidFill>
              <a:round/>
            </a:ln>
            <a:effectLst/>
          </c:spPr>
          <c:marker>
            <c:symbol val="circle"/>
            <c:size val="5"/>
            <c:spPr>
              <a:solidFill>
                <a:srgbClr val="1F4E78"/>
              </a:solidFill>
              <a:ln w="9525">
                <a:solidFill>
                  <a:srgbClr val="1F4E78"/>
                </a:solidFill>
              </a:ln>
              <a:effectLst/>
            </c:spPr>
          </c:marker>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'17.8.1'!$C$13:$C$26</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'17.8.1'!$F$13:$F$26</c:f>
              <c:numCache>
                <c:formatCode>0.0</c:formatCode>
                <c:ptCount val="14"/>
                <c:pt idx="0">
                  <c:v>21.38822312830256</c:v>
                </c:pt>
                <c:pt idx="1">
                  <c:v>26.748417543208742</c:v>
                </c:pt>
                <c:pt idx="2">
                  <c:v>35.08683602241576</c:v>
                </c:pt>
                <c:pt idx="3">
                  <c:v>35.503950586898583</c:v>
                </c:pt>
                <c:pt idx="4">
                  <c:v>40.413628810883431</c:v>
                </c:pt>
                <c:pt idx="5">
                  <c:v>45.019490820254056</c:v>
                </c:pt>
                <c:pt idx="6">
                  <c:v>51.96089096131147</c:v>
                </c:pt>
                <c:pt idx="7">
                  <c:v>59.406809003559879</c:v>
                </c:pt>
                <c:pt idx="8">
                  <c:v>61.0638785955149</c:v>
                </c:pt>
                <c:pt idx="9">
                  <c:v>72.681522030258748</c:v>
                </c:pt>
                <c:pt idx="10">
                  <c:v>73.685290611998866</c:v>
                </c:pt>
                <c:pt idx="11">
                  <c:v>75.053351931995664</c:v>
                </c:pt>
                <c:pt idx="12">
                  <c:v>76.345697413506798</c:v>
                </c:pt>
                <c:pt idx="13">
                  <c:v>79.662772199119999</c:v>
                </c:pt>
              </c:numCache>
            </c:numRef>
          </c:val>
          <c:smooth val="0"/>
          <c:extLst>
            <c:ext xmlns:c16="http://schemas.microsoft.com/office/drawing/2014/chart" uri="{C3380CC4-5D6E-409C-BE32-E72D297353CC}">
              <c16:uniqueId val="{00000006-ECEC-4238-BF69-43190D0D12B0}"/>
            </c:ext>
          </c:extLst>
        </c:ser>
        <c:dLbls>
          <c:showLegendKey val="0"/>
          <c:showVal val="0"/>
          <c:showCatName val="0"/>
          <c:showSerName val="0"/>
          <c:showPercent val="0"/>
          <c:showBubbleSize val="0"/>
        </c:dLbls>
        <c:marker val="1"/>
        <c:smooth val="0"/>
        <c:axId val="234505728"/>
        <c:axId val="258157376"/>
      </c:lineChart>
      <c:catAx>
        <c:axId val="234505728"/>
        <c:scaling>
          <c:orientation val="minMax"/>
        </c:scaling>
        <c:delete val="0"/>
        <c:axPos val="b"/>
        <c:title>
          <c:tx>
            <c:rich>
              <a:bodyPr rot="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n-US"/>
                  <a:t>Años</a:t>
                </a:r>
              </a:p>
            </c:rich>
          </c:tx>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out"/>
        <c:minorTickMark val="none"/>
        <c:tickLblPos val="nextTo"/>
        <c:spPr>
          <a:noFill/>
          <a:ln w="6350" cap="flat" cmpd="sng" algn="ctr">
            <a:solidFill>
              <a:schemeClr val="tx1">
                <a:lumMod val="50000"/>
                <a:lumOff val="50000"/>
              </a:schemeClr>
            </a:solidFill>
            <a:prstDash val="solid"/>
            <a:miter lim="800000"/>
          </a:ln>
          <a:effectLst/>
        </c:spPr>
        <c:txPr>
          <a:bodyPr rot="-60000000" spcFirstLastPara="1" vertOverflow="ellipsis" vert="horz" wrap="square" anchor="ctr" anchorCtr="1"/>
          <a:lstStyle/>
          <a:p>
            <a:pPr algn="ct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58157376"/>
        <c:crosses val="autoZero"/>
        <c:auto val="1"/>
        <c:lblAlgn val="ctr"/>
        <c:lblOffset val="100"/>
        <c:noMultiLvlLbl val="0"/>
      </c:catAx>
      <c:valAx>
        <c:axId val="258157376"/>
        <c:scaling>
          <c:orientation val="minMax"/>
          <c:max val="100"/>
        </c:scaling>
        <c:delete val="0"/>
        <c:axPos val="l"/>
        <c:title>
          <c:tx>
            <c:rich>
              <a:bodyPr rot="0" spcFirstLastPara="1" vertOverflow="ellipsis"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Porcentaje</a:t>
                </a:r>
              </a:p>
            </c:rich>
          </c:tx>
          <c:layout>
            <c:manualLayout>
              <c:xMode val="edge"/>
              <c:yMode val="edge"/>
              <c:x val="8.3333333333333332E-3"/>
              <c:y val="1.5084572761738095E-2"/>
            </c:manualLayout>
          </c:layout>
          <c:overlay val="0"/>
          <c:spPr>
            <a:noFill/>
            <a:ln>
              <a:noFill/>
            </a:ln>
            <a:effectLst/>
          </c:spPr>
          <c:txPr>
            <a:bodyPr rot="0" spcFirstLastPara="1" vertOverflow="ellipsis"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0" sourceLinked="0"/>
        <c:majorTickMark val="in"/>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34505728"/>
        <c:crosses val="autoZero"/>
        <c:crossBetween val="between"/>
      </c:valAx>
      <c:spPr>
        <a:noFill/>
        <a:ln>
          <a:noFill/>
        </a:ln>
        <a:effectLst/>
      </c:spPr>
    </c:plotArea>
    <c:legend>
      <c:legendPos val="b"/>
      <c:layout>
        <c:manualLayout>
          <c:xMode val="edge"/>
          <c:yMode val="edge"/>
          <c:x val="0.46349650043744545"/>
          <c:y val="0.92187445319335082"/>
          <c:w val="0.53650349956255472"/>
          <c:h val="7.8125546806649182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legend>
    <c:plotVisOnly val="1"/>
    <c:dispBlanksAs val="gap"/>
    <c:showDLblsOverMax val="0"/>
  </c:chart>
  <c:spPr>
    <a:solidFill>
      <a:schemeClr val="bg1"/>
    </a:solidFill>
    <a:ln w="9525" cap="flat" cmpd="sng" algn="ctr">
      <a:noFill/>
      <a:round/>
    </a:ln>
    <a:effectLst/>
  </c:spPr>
  <c:txPr>
    <a:bodyPr/>
    <a:lstStyle/>
    <a:p>
      <a:pPr>
        <a:defRPr sz="1100">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1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973840769903761"/>
          <c:y val="0.14862277631962673"/>
          <c:w val="0.82970603674540688"/>
          <c:h val="0.63722586759988342"/>
        </c:manualLayout>
      </c:layout>
      <c:lineChart>
        <c:grouping val="stacked"/>
        <c:varyColors val="0"/>
        <c:ser>
          <c:idx val="0"/>
          <c:order val="0"/>
          <c:spPr>
            <a:ln>
              <a:solidFill>
                <a:srgbClr val="18486A"/>
              </a:solidFill>
            </a:ln>
          </c:spPr>
          <c:marker>
            <c:spPr>
              <a:solidFill>
                <a:srgbClr val="18486A"/>
              </a:solidFill>
              <a:ln>
                <a:solidFill>
                  <a:srgbClr val="18486A"/>
                </a:solidFill>
              </a:ln>
            </c:spPr>
          </c:marker>
          <c:dLbls>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'17.10.1'!$C$27:$C$39</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'17.10.1'!$D$27:$D$39</c:f>
              <c:numCache>
                <c:formatCode>0.00</c:formatCode>
                <c:ptCount val="13"/>
                <c:pt idx="0">
                  <c:v>3.0121850000000001</c:v>
                </c:pt>
                <c:pt idx="1">
                  <c:v>2.8617219999999999</c:v>
                </c:pt>
                <c:pt idx="2">
                  <c:v>2.5749599999999999</c:v>
                </c:pt>
                <c:pt idx="3">
                  <c:v>2.3490380000000002</c:v>
                </c:pt>
                <c:pt idx="4">
                  <c:v>1.9139379999999999</c:v>
                </c:pt>
                <c:pt idx="5">
                  <c:v>1.8159430000000001</c:v>
                </c:pt>
                <c:pt idx="6">
                  <c:v>1.499153</c:v>
                </c:pt>
                <c:pt idx="7">
                  <c:v>1.431759</c:v>
                </c:pt>
                <c:pt idx="8">
                  <c:v>1.3245130000000001</c:v>
                </c:pt>
                <c:pt idx="9">
                  <c:v>1.248659</c:v>
                </c:pt>
                <c:pt idx="10">
                  <c:v>1.04</c:v>
                </c:pt>
                <c:pt idx="11">
                  <c:v>0.98331900000000005</c:v>
                </c:pt>
                <c:pt idx="12">
                  <c:v>0.88393100000000002</c:v>
                </c:pt>
              </c:numCache>
            </c:numRef>
          </c:val>
          <c:smooth val="0"/>
          <c:extLst>
            <c:ext xmlns:c16="http://schemas.microsoft.com/office/drawing/2014/chart" uri="{C3380CC4-5D6E-409C-BE32-E72D297353CC}">
              <c16:uniqueId val="{00000000-1BF6-4C85-90B6-E04AE03BC8BD}"/>
            </c:ext>
          </c:extLst>
        </c:ser>
        <c:dLbls>
          <c:dLblPos val="t"/>
          <c:showLegendKey val="0"/>
          <c:showVal val="1"/>
          <c:showCatName val="0"/>
          <c:showSerName val="0"/>
          <c:showPercent val="0"/>
          <c:showBubbleSize val="0"/>
        </c:dLbls>
        <c:marker val="1"/>
        <c:smooth val="0"/>
        <c:axId val="265730048"/>
        <c:axId val="258160832"/>
      </c:lineChart>
      <c:catAx>
        <c:axId val="265730048"/>
        <c:scaling>
          <c:orientation val="minMax"/>
        </c:scaling>
        <c:delete val="0"/>
        <c:axPos val="b"/>
        <c:title>
          <c:tx>
            <c:rich>
              <a:bodyPr/>
              <a:lstStyle/>
              <a:p>
                <a:pPr>
                  <a:defRPr/>
                </a:pPr>
                <a:r>
                  <a:rPr lang="en-US"/>
                  <a:t>Años</a:t>
                </a:r>
              </a:p>
            </c:rich>
          </c:tx>
          <c:overlay val="0"/>
        </c:title>
        <c:numFmt formatCode="General" sourceLinked="1"/>
        <c:majorTickMark val="out"/>
        <c:minorTickMark val="none"/>
        <c:tickLblPos val="nextTo"/>
        <c:crossAx val="258160832"/>
        <c:crosses val="autoZero"/>
        <c:auto val="1"/>
        <c:lblAlgn val="ctr"/>
        <c:lblOffset val="100"/>
        <c:noMultiLvlLbl val="0"/>
      </c:catAx>
      <c:valAx>
        <c:axId val="258160832"/>
        <c:scaling>
          <c:orientation val="minMax"/>
        </c:scaling>
        <c:delete val="0"/>
        <c:axPos val="l"/>
        <c:title>
          <c:tx>
            <c:rich>
              <a:bodyPr rot="0" vert="horz"/>
              <a:lstStyle/>
              <a:p>
                <a:pPr>
                  <a:defRPr/>
                </a:pPr>
                <a:r>
                  <a:rPr lang="en-US"/>
                  <a:t>Porcentaje</a:t>
                </a:r>
              </a:p>
            </c:rich>
          </c:tx>
          <c:layout>
            <c:manualLayout>
              <c:xMode val="edge"/>
              <c:yMode val="edge"/>
              <c:x val="2.5000000000000001E-2"/>
              <c:y val="3.1575896762904655E-2"/>
            </c:manualLayout>
          </c:layout>
          <c:overlay val="0"/>
        </c:title>
        <c:numFmt formatCode="0.00" sourceLinked="1"/>
        <c:majorTickMark val="out"/>
        <c:minorTickMark val="none"/>
        <c:tickLblPos val="nextTo"/>
        <c:crossAx val="265730048"/>
        <c:crosses val="autoZero"/>
        <c:crossBetween val="between"/>
      </c:valAx>
    </c:plotArea>
    <c:plotVisOnly val="1"/>
    <c:dispBlanksAs val="zero"/>
    <c:showDLblsOverMax val="0"/>
  </c:chart>
  <c:spPr>
    <a:ln>
      <a:noFill/>
    </a:ln>
  </c:spPr>
  <c:txPr>
    <a:bodyPr/>
    <a:lstStyle/>
    <a:p>
      <a:pPr>
        <a:defRPr sz="1100">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881714785651793"/>
          <c:y val="0.1111111111111111"/>
          <c:w val="0.86062729658792647"/>
          <c:h val="0.70241469816272961"/>
        </c:manualLayout>
      </c:layout>
      <c:lineChart>
        <c:grouping val="standard"/>
        <c:varyColors val="0"/>
        <c:ser>
          <c:idx val="0"/>
          <c:order val="0"/>
          <c:tx>
            <c:strRef>
              <c:f>'3.3.1'!$D$11</c:f>
              <c:strCache>
                <c:ptCount val="1"/>
                <c:pt idx="0">
                  <c:v>Total</c:v>
                </c:pt>
              </c:strCache>
            </c:strRef>
          </c:tx>
          <c:spPr>
            <a:ln w="28575" cap="rnd">
              <a:solidFill>
                <a:srgbClr val="4C9F38"/>
              </a:solidFill>
              <a:round/>
            </a:ln>
            <a:effectLst/>
          </c:spPr>
          <c:marker>
            <c:symbol val="square"/>
            <c:size val="5"/>
            <c:spPr>
              <a:solidFill>
                <a:srgbClr val="568636"/>
              </a:solidFill>
              <a:ln w="9525">
                <a:solidFill>
                  <a:srgbClr val="568636"/>
                </a:solidFill>
              </a:ln>
              <a:effectLst/>
            </c:spPr>
          </c:marker>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'3.3.1'!$C$22:$C$33</c:f>
              <c:strCache>
                <c:ptCount val="12"/>
                <c:pt idx="0">
                  <c:v>2010</c:v>
                </c:pt>
                <c:pt idx="1">
                  <c:v>2011</c:v>
                </c:pt>
                <c:pt idx="2">
                  <c:v>2012</c:v>
                </c:pt>
                <c:pt idx="3">
                  <c:v>2013</c:v>
                </c:pt>
                <c:pt idx="4">
                  <c:v>2014</c:v>
                </c:pt>
                <c:pt idx="5">
                  <c:v>2015</c:v>
                </c:pt>
                <c:pt idx="6">
                  <c:v>2016</c:v>
                </c:pt>
                <c:pt idx="7">
                  <c:v>2017</c:v>
                </c:pt>
                <c:pt idx="8">
                  <c:v>2018*</c:v>
                </c:pt>
                <c:pt idx="9">
                  <c:v>2019*</c:v>
                </c:pt>
                <c:pt idx="10">
                  <c:v>2020*</c:v>
                </c:pt>
                <c:pt idx="11">
                  <c:v>2021*</c:v>
                </c:pt>
              </c:strCache>
            </c:strRef>
          </c:cat>
          <c:val>
            <c:numRef>
              <c:f>'3.3.1'!$E$22:$E$33</c:f>
              <c:numCache>
                <c:formatCode>0.0</c:formatCode>
                <c:ptCount val="12"/>
                <c:pt idx="0">
                  <c:v>13.1</c:v>
                </c:pt>
                <c:pt idx="1">
                  <c:v>13.9</c:v>
                </c:pt>
                <c:pt idx="2">
                  <c:v>14.6</c:v>
                </c:pt>
                <c:pt idx="3">
                  <c:v>14.8</c:v>
                </c:pt>
                <c:pt idx="4">
                  <c:v>15.5</c:v>
                </c:pt>
                <c:pt idx="5">
                  <c:v>18.100000000000001</c:v>
                </c:pt>
                <c:pt idx="6">
                  <c:v>20</c:v>
                </c:pt>
                <c:pt idx="7">
                  <c:v>19.600000000000001</c:v>
                </c:pt>
                <c:pt idx="8">
                  <c:v>17.8</c:v>
                </c:pt>
                <c:pt idx="9">
                  <c:v>18.899999999999999</c:v>
                </c:pt>
                <c:pt idx="10">
                  <c:v>15.4</c:v>
                </c:pt>
                <c:pt idx="11">
                  <c:v>15.5</c:v>
                </c:pt>
              </c:numCache>
            </c:numRef>
          </c:val>
          <c:smooth val="0"/>
          <c:extLst>
            <c:ext xmlns:c16="http://schemas.microsoft.com/office/drawing/2014/chart" uri="{C3380CC4-5D6E-409C-BE32-E72D297353CC}">
              <c16:uniqueId val="{00000000-62E6-477A-B175-659FA1FE382B}"/>
            </c:ext>
          </c:extLst>
        </c:ser>
        <c:ser>
          <c:idx val="1"/>
          <c:order val="1"/>
          <c:tx>
            <c:strRef>
              <c:f>'3.3.1'!$G$12:$H$12</c:f>
              <c:strCache>
                <c:ptCount val="1"/>
                <c:pt idx="0">
                  <c:v>Hombres</c:v>
                </c:pt>
              </c:strCache>
            </c:strRef>
          </c:tx>
          <c:spPr>
            <a:ln w="28575" cap="rnd">
              <a:solidFill>
                <a:srgbClr val="4C9F38"/>
              </a:solidFill>
              <a:prstDash val="sysDash"/>
              <a:round/>
            </a:ln>
            <a:effectLst/>
          </c:spPr>
          <c:marker>
            <c:symbol val="diamond"/>
            <c:size val="5"/>
            <c:spPr>
              <a:solidFill>
                <a:srgbClr val="568636"/>
              </a:solidFill>
              <a:ln w="9525">
                <a:solidFill>
                  <a:srgbClr val="568636"/>
                </a:solidFill>
              </a:ln>
              <a:effectLst/>
            </c:spPr>
          </c:marker>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'3.3.1'!$C$22:$C$33</c:f>
              <c:strCache>
                <c:ptCount val="12"/>
                <c:pt idx="0">
                  <c:v>2010</c:v>
                </c:pt>
                <c:pt idx="1">
                  <c:v>2011</c:v>
                </c:pt>
                <c:pt idx="2">
                  <c:v>2012</c:v>
                </c:pt>
                <c:pt idx="3">
                  <c:v>2013</c:v>
                </c:pt>
                <c:pt idx="4">
                  <c:v>2014</c:v>
                </c:pt>
                <c:pt idx="5">
                  <c:v>2015</c:v>
                </c:pt>
                <c:pt idx="6">
                  <c:v>2016</c:v>
                </c:pt>
                <c:pt idx="7">
                  <c:v>2017</c:v>
                </c:pt>
                <c:pt idx="8">
                  <c:v>2018*</c:v>
                </c:pt>
                <c:pt idx="9">
                  <c:v>2019*</c:v>
                </c:pt>
                <c:pt idx="10">
                  <c:v>2020*</c:v>
                </c:pt>
                <c:pt idx="11">
                  <c:v>2021*</c:v>
                </c:pt>
              </c:strCache>
            </c:strRef>
          </c:cat>
          <c:val>
            <c:numRef>
              <c:f>'3.3.1'!$H$22:$H$33</c:f>
              <c:numCache>
                <c:formatCode>0.0</c:formatCode>
                <c:ptCount val="12"/>
                <c:pt idx="0">
                  <c:v>21.2</c:v>
                </c:pt>
                <c:pt idx="1">
                  <c:v>22.3</c:v>
                </c:pt>
                <c:pt idx="2" formatCode="General">
                  <c:v>24.3</c:v>
                </c:pt>
                <c:pt idx="3" formatCode="General">
                  <c:v>24.3</c:v>
                </c:pt>
                <c:pt idx="4" formatCode="General">
                  <c:v>25.3</c:v>
                </c:pt>
                <c:pt idx="5" formatCode="General">
                  <c:v>30.42</c:v>
                </c:pt>
                <c:pt idx="6" formatCode="General">
                  <c:v>34.6</c:v>
                </c:pt>
                <c:pt idx="7" formatCode="General">
                  <c:v>33.299999999999997</c:v>
                </c:pt>
                <c:pt idx="8" formatCode="General">
                  <c:v>30.8</c:v>
                </c:pt>
                <c:pt idx="9" formatCode="General">
                  <c:v>32.700000000000003</c:v>
                </c:pt>
                <c:pt idx="10" formatCode="General">
                  <c:v>26.4</c:v>
                </c:pt>
                <c:pt idx="11" formatCode="General">
                  <c:v>26.5</c:v>
                </c:pt>
              </c:numCache>
            </c:numRef>
          </c:val>
          <c:smooth val="0"/>
          <c:extLst>
            <c:ext xmlns:c16="http://schemas.microsoft.com/office/drawing/2014/chart" uri="{C3380CC4-5D6E-409C-BE32-E72D297353CC}">
              <c16:uniqueId val="{00000001-62E6-477A-B175-659FA1FE382B}"/>
            </c:ext>
          </c:extLst>
        </c:ser>
        <c:ser>
          <c:idx val="2"/>
          <c:order val="2"/>
          <c:tx>
            <c:strRef>
              <c:f>'3.3.1'!$I$12:$J$12</c:f>
              <c:strCache>
                <c:ptCount val="1"/>
                <c:pt idx="0">
                  <c:v>Mujeres</c:v>
                </c:pt>
              </c:strCache>
            </c:strRef>
          </c:tx>
          <c:spPr>
            <a:ln w="28575" cap="rnd">
              <a:solidFill>
                <a:schemeClr val="accent3"/>
              </a:solidFill>
              <a:round/>
            </a:ln>
            <a:effectLst/>
          </c:spPr>
          <c:marker>
            <c:symbol val="triangle"/>
            <c:size val="5"/>
            <c:spPr>
              <a:solidFill>
                <a:schemeClr val="accent3"/>
              </a:solidFill>
              <a:ln w="9525">
                <a:solidFill>
                  <a:schemeClr val="accent3"/>
                </a:solidFill>
              </a:ln>
              <a:effectLst/>
            </c:spPr>
          </c:marker>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'3.3.1'!$C$22:$C$33</c:f>
              <c:strCache>
                <c:ptCount val="12"/>
                <c:pt idx="0">
                  <c:v>2010</c:v>
                </c:pt>
                <c:pt idx="1">
                  <c:v>2011</c:v>
                </c:pt>
                <c:pt idx="2">
                  <c:v>2012</c:v>
                </c:pt>
                <c:pt idx="3">
                  <c:v>2013</c:v>
                </c:pt>
                <c:pt idx="4">
                  <c:v>2014</c:v>
                </c:pt>
                <c:pt idx="5">
                  <c:v>2015</c:v>
                </c:pt>
                <c:pt idx="6">
                  <c:v>2016</c:v>
                </c:pt>
                <c:pt idx="7">
                  <c:v>2017</c:v>
                </c:pt>
                <c:pt idx="8">
                  <c:v>2018*</c:v>
                </c:pt>
                <c:pt idx="9">
                  <c:v>2019*</c:v>
                </c:pt>
                <c:pt idx="10">
                  <c:v>2020*</c:v>
                </c:pt>
                <c:pt idx="11">
                  <c:v>2021*</c:v>
                </c:pt>
              </c:strCache>
            </c:strRef>
          </c:cat>
          <c:val>
            <c:numRef>
              <c:f>'3.3.1'!$J$22:$J$33</c:f>
              <c:numCache>
                <c:formatCode>General</c:formatCode>
                <c:ptCount val="12"/>
                <c:pt idx="0">
                  <c:v>4.8</c:v>
                </c:pt>
                <c:pt idx="1">
                  <c:v>5.3</c:v>
                </c:pt>
                <c:pt idx="2">
                  <c:v>4.7</c:v>
                </c:pt>
                <c:pt idx="3">
                  <c:v>4.9000000000000004</c:v>
                </c:pt>
                <c:pt idx="4">
                  <c:v>5.4</c:v>
                </c:pt>
                <c:pt idx="5" formatCode="0.0">
                  <c:v>5.56</c:v>
                </c:pt>
                <c:pt idx="6" formatCode="0.0">
                  <c:v>5.2</c:v>
                </c:pt>
                <c:pt idx="7" formatCode="0.0">
                  <c:v>5.6</c:v>
                </c:pt>
                <c:pt idx="8" formatCode="0.0">
                  <c:v>4.0999999999999996</c:v>
                </c:pt>
                <c:pt idx="9" formatCode="0.0">
                  <c:v>4.5</c:v>
                </c:pt>
                <c:pt idx="10" formatCode="0.0">
                  <c:v>4.2</c:v>
                </c:pt>
                <c:pt idx="11" formatCode="0.0">
                  <c:v>4.0999999999999996</c:v>
                </c:pt>
              </c:numCache>
            </c:numRef>
          </c:val>
          <c:smooth val="0"/>
          <c:extLst>
            <c:ext xmlns:c16="http://schemas.microsoft.com/office/drawing/2014/chart" uri="{C3380CC4-5D6E-409C-BE32-E72D297353CC}">
              <c16:uniqueId val="{00000002-62E6-477A-B175-659FA1FE382B}"/>
            </c:ext>
          </c:extLst>
        </c:ser>
        <c:dLbls>
          <c:dLblPos val="t"/>
          <c:showLegendKey val="0"/>
          <c:showVal val="1"/>
          <c:showCatName val="0"/>
          <c:showSerName val="0"/>
          <c:showPercent val="0"/>
          <c:showBubbleSize val="0"/>
        </c:dLbls>
        <c:marker val="1"/>
        <c:smooth val="0"/>
        <c:axId val="224982528"/>
        <c:axId val="223384064"/>
      </c:lineChart>
      <c:catAx>
        <c:axId val="224982528"/>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Año</a:t>
                </a:r>
              </a:p>
            </c:rich>
          </c:tx>
          <c:layout>
            <c:manualLayout>
              <c:xMode val="edge"/>
              <c:yMode val="edge"/>
              <c:x val="0.49980424321959754"/>
              <c:y val="0.8746289005540973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23384064"/>
        <c:crosses val="autoZero"/>
        <c:auto val="1"/>
        <c:lblAlgn val="ctr"/>
        <c:lblOffset val="100"/>
        <c:noMultiLvlLbl val="0"/>
      </c:catAx>
      <c:valAx>
        <c:axId val="223384064"/>
        <c:scaling>
          <c:orientation val="minMax"/>
        </c:scaling>
        <c:delete val="0"/>
        <c:axPos val="l"/>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Tasa</a:t>
                </a:r>
              </a:p>
            </c:rich>
          </c:tx>
          <c:layout>
            <c:manualLayout>
              <c:xMode val="edge"/>
              <c:yMode val="edge"/>
              <c:x val="5.7889107611548557E-2"/>
              <c:y val="1.2769757946923302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0" sourceLinked="0"/>
        <c:majorTickMark val="in"/>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24982528"/>
        <c:crosses val="autoZero"/>
        <c:crossBetween val="between"/>
      </c:valAx>
      <c:spPr>
        <a:noFill/>
        <a:ln>
          <a:noFill/>
        </a:ln>
        <a:effectLst/>
      </c:spPr>
    </c:plotArea>
    <c:legend>
      <c:legendPos val="b"/>
      <c:layout>
        <c:manualLayout>
          <c:xMode val="edge"/>
          <c:yMode val="edge"/>
          <c:x val="0.48200503062117223"/>
          <c:y val="0.94502260134149896"/>
          <c:w val="0.51799496937882772"/>
          <c:h val="5.497739865850100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legend>
    <c:plotVisOnly val="1"/>
    <c:dispBlanksAs val="gap"/>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91426071741033E-2"/>
          <c:y val="0.125"/>
          <c:w val="0.86953018372703417"/>
          <c:h val="0.72593394575678039"/>
        </c:manualLayout>
      </c:layout>
      <c:lineChart>
        <c:grouping val="standard"/>
        <c:varyColors val="0"/>
        <c:ser>
          <c:idx val="0"/>
          <c:order val="0"/>
          <c:spPr>
            <a:ln w="28575" cap="rnd">
              <a:solidFill>
                <a:srgbClr val="4C9F38"/>
              </a:solidFill>
              <a:round/>
            </a:ln>
            <a:effectLst/>
          </c:spPr>
          <c:marker>
            <c:symbol val="square"/>
            <c:size val="5"/>
            <c:spPr>
              <a:solidFill>
                <a:srgbClr val="568636"/>
              </a:solidFill>
              <a:ln w="9525">
                <a:solidFill>
                  <a:srgbClr val="568636"/>
                </a:solidFill>
              </a:ln>
              <a:effectLst/>
            </c:spPr>
          </c:marker>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'3.3.2'!$C$21:$C$32</c:f>
              <c:numCache>
                <c:formatCode>General</c:formatCode>
                <c:ptCount val="12"/>
                <c:pt idx="0">
                  <c:v>2010</c:v>
                </c:pt>
                <c:pt idx="1">
                  <c:v>2011</c:v>
                </c:pt>
                <c:pt idx="2">
                  <c:v>2012</c:v>
                </c:pt>
                <c:pt idx="3">
                  <c:v>2013</c:v>
                </c:pt>
                <c:pt idx="4">
                  <c:v>2014</c:v>
                </c:pt>
                <c:pt idx="5">
                  <c:v>2015</c:v>
                </c:pt>
                <c:pt idx="6">
                  <c:v>2016</c:v>
                </c:pt>
                <c:pt idx="7">
                  <c:v>2017</c:v>
                </c:pt>
                <c:pt idx="8">
                  <c:v>2018</c:v>
                </c:pt>
                <c:pt idx="9">
                  <c:v>2019</c:v>
                </c:pt>
                <c:pt idx="10">
                  <c:v>2020</c:v>
                </c:pt>
                <c:pt idx="11">
                  <c:v>2021</c:v>
                </c:pt>
              </c:numCache>
            </c:numRef>
          </c:cat>
          <c:val>
            <c:numRef>
              <c:f>'3.3.2'!$D$21:$D$32</c:f>
              <c:numCache>
                <c:formatCode>0.0</c:formatCode>
                <c:ptCount val="12"/>
                <c:pt idx="0">
                  <c:v>11.7</c:v>
                </c:pt>
                <c:pt idx="1">
                  <c:v>11</c:v>
                </c:pt>
                <c:pt idx="2">
                  <c:v>10</c:v>
                </c:pt>
                <c:pt idx="3">
                  <c:v>9.6999999999999993</c:v>
                </c:pt>
                <c:pt idx="4">
                  <c:v>9.9</c:v>
                </c:pt>
                <c:pt idx="5">
                  <c:v>8.8000000000000007</c:v>
                </c:pt>
                <c:pt idx="6">
                  <c:v>7.6</c:v>
                </c:pt>
                <c:pt idx="7">
                  <c:v>7.2</c:v>
                </c:pt>
                <c:pt idx="8">
                  <c:v>8.1544663791151315</c:v>
                </c:pt>
                <c:pt idx="9">
                  <c:v>7.6</c:v>
                </c:pt>
                <c:pt idx="10">
                  <c:v>6.6</c:v>
                </c:pt>
                <c:pt idx="11">
                  <c:v>6.9</c:v>
                </c:pt>
              </c:numCache>
            </c:numRef>
          </c:val>
          <c:smooth val="0"/>
          <c:extLst>
            <c:ext xmlns:c16="http://schemas.microsoft.com/office/drawing/2014/chart" uri="{C3380CC4-5D6E-409C-BE32-E72D297353CC}">
              <c16:uniqueId val="{00000000-B998-4FAF-BC22-298A253150CA}"/>
            </c:ext>
          </c:extLst>
        </c:ser>
        <c:dLbls>
          <c:dLblPos val="t"/>
          <c:showLegendKey val="0"/>
          <c:showVal val="1"/>
          <c:showCatName val="0"/>
          <c:showSerName val="0"/>
          <c:showPercent val="0"/>
          <c:showBubbleSize val="0"/>
        </c:dLbls>
        <c:marker val="1"/>
        <c:smooth val="0"/>
        <c:axId val="224455680"/>
        <c:axId val="223386944"/>
      </c:lineChart>
      <c:catAx>
        <c:axId val="224455680"/>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Año</a:t>
                </a:r>
              </a:p>
            </c:rich>
          </c:tx>
          <c:layout>
            <c:manualLayout>
              <c:xMode val="edge"/>
              <c:yMode val="edge"/>
              <c:x val="0.44257502187226594"/>
              <c:y val="0.9203470399533392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23386944"/>
        <c:crosses val="autoZero"/>
        <c:auto val="1"/>
        <c:lblAlgn val="ctr"/>
        <c:lblOffset val="100"/>
        <c:noMultiLvlLbl val="0"/>
      </c:catAx>
      <c:valAx>
        <c:axId val="223386944"/>
        <c:scaling>
          <c:orientation val="minMax"/>
        </c:scaling>
        <c:delete val="0"/>
        <c:axPos val="l"/>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n-US"/>
                  <a:t>Tasa</a:t>
                </a:r>
              </a:p>
            </c:rich>
          </c:tx>
          <c:layout>
            <c:manualLayout>
              <c:xMode val="edge"/>
              <c:yMode val="edge"/>
              <c:x val="8.3333333333333332E-3"/>
              <c:y val="3.3788641003207935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0" sourceLinked="0"/>
        <c:majorTickMark val="in"/>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2445568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1"/>
          <c:order val="0"/>
          <c:tx>
            <c:strRef>
              <c:f>'3.3.3'!$H$12</c:f>
              <c:strCache>
                <c:ptCount val="1"/>
                <c:pt idx="0">
                  <c:v>IPA</c:v>
                </c:pt>
              </c:strCache>
            </c:strRef>
          </c:tx>
          <c:spPr>
            <a:ln w="25400">
              <a:solidFill>
                <a:srgbClr val="4C9F38"/>
              </a:solidFill>
            </a:ln>
          </c:spPr>
          <c:marker>
            <c:symbol val="square"/>
            <c:size val="5"/>
            <c:spPr>
              <a:solidFill>
                <a:srgbClr val="4C9F38"/>
              </a:solidFill>
              <a:ln>
                <a:solidFill>
                  <a:srgbClr val="4C9F38"/>
                </a:solidFill>
              </a:ln>
            </c:spPr>
          </c:marker>
          <c:cat>
            <c:strRef>
              <c:f>'3.3.3'!$G$13:$G$24</c:f>
              <c:strCache>
                <c:ptCount val="12"/>
                <c:pt idx="0">
                  <c:v>2010</c:v>
                </c:pt>
                <c:pt idx="1">
                  <c:v>2011</c:v>
                </c:pt>
                <c:pt idx="2">
                  <c:v>2012</c:v>
                </c:pt>
                <c:pt idx="3">
                  <c:v>2013</c:v>
                </c:pt>
                <c:pt idx="4">
                  <c:v>2014</c:v>
                </c:pt>
                <c:pt idx="5">
                  <c:v>2015</c:v>
                </c:pt>
                <c:pt idx="6">
                  <c:v>2016</c:v>
                </c:pt>
                <c:pt idx="7">
                  <c:v>2017</c:v>
                </c:pt>
                <c:pt idx="8">
                  <c:v>2018*</c:v>
                </c:pt>
                <c:pt idx="9">
                  <c:v>2019</c:v>
                </c:pt>
                <c:pt idx="10">
                  <c:v>2020</c:v>
                </c:pt>
                <c:pt idx="11">
                  <c:v>2021**</c:v>
                </c:pt>
              </c:strCache>
            </c:strRef>
          </c:cat>
          <c:val>
            <c:numRef>
              <c:f>'3.3.3'!$H$13:$H$24</c:f>
              <c:numCache>
                <c:formatCode>General</c:formatCode>
                <c:ptCount val="12"/>
                <c:pt idx="0">
                  <c:v>0.09</c:v>
                </c:pt>
                <c:pt idx="1">
                  <c:v>0.01</c:v>
                </c:pt>
                <c:pt idx="2">
                  <c:v>6.0000000000000001E-3</c:v>
                </c:pt>
                <c:pt idx="3">
                  <c:v>2E-3</c:v>
                </c:pt>
                <c:pt idx="4">
                  <c:v>0</c:v>
                </c:pt>
                <c:pt idx="5">
                  <c:v>0</c:v>
                </c:pt>
                <c:pt idx="6">
                  <c:v>3.0000000000000001E-3</c:v>
                </c:pt>
                <c:pt idx="7">
                  <c:v>0.01</c:v>
                </c:pt>
                <c:pt idx="8" formatCode="0.000">
                  <c:v>1.3990480995168328E-2</c:v>
                </c:pt>
                <c:pt idx="9" formatCode="0.000">
                  <c:v>1.7991275486835445E-2</c:v>
                </c:pt>
                <c:pt idx="10" formatCode="0.000">
                  <c:v>1.7999613008320321E-2</c:v>
                </c:pt>
                <c:pt idx="11" formatCode="0.000">
                  <c:v>3.2732774087109083E-2</c:v>
                </c:pt>
              </c:numCache>
            </c:numRef>
          </c:val>
          <c:smooth val="0"/>
          <c:extLst>
            <c:ext xmlns:c16="http://schemas.microsoft.com/office/drawing/2014/chart" uri="{C3380CC4-5D6E-409C-BE32-E72D297353CC}">
              <c16:uniqueId val="{00000000-A98E-4A47-BBB2-C488297F10CD}"/>
            </c:ext>
          </c:extLst>
        </c:ser>
        <c:dLbls>
          <c:showLegendKey val="0"/>
          <c:showVal val="0"/>
          <c:showCatName val="0"/>
          <c:showSerName val="0"/>
          <c:showPercent val="0"/>
          <c:showBubbleSize val="0"/>
        </c:dLbls>
        <c:marker val="1"/>
        <c:smooth val="0"/>
        <c:axId val="223446016"/>
        <c:axId val="224872128"/>
      </c:lineChart>
      <c:catAx>
        <c:axId val="223446016"/>
        <c:scaling>
          <c:orientation val="minMax"/>
        </c:scaling>
        <c:delete val="0"/>
        <c:axPos val="b"/>
        <c:title>
          <c:tx>
            <c:rich>
              <a:bodyPr/>
              <a:lstStyle/>
              <a:p>
                <a:pPr>
                  <a:defRPr/>
                </a:pPr>
                <a:r>
                  <a:rPr lang="en-US"/>
                  <a:t>Año</a:t>
                </a:r>
              </a:p>
            </c:rich>
          </c:tx>
          <c:overlay val="0"/>
        </c:title>
        <c:numFmt formatCode="General" sourceLinked="1"/>
        <c:majorTickMark val="out"/>
        <c:minorTickMark val="none"/>
        <c:tickLblPos val="nextTo"/>
        <c:crossAx val="224872128"/>
        <c:crosses val="autoZero"/>
        <c:auto val="1"/>
        <c:lblAlgn val="ctr"/>
        <c:lblOffset val="100"/>
        <c:noMultiLvlLbl val="0"/>
      </c:catAx>
      <c:valAx>
        <c:axId val="224872128"/>
        <c:scaling>
          <c:orientation val="minMax"/>
        </c:scaling>
        <c:delete val="0"/>
        <c:axPos val="l"/>
        <c:title>
          <c:tx>
            <c:rich>
              <a:bodyPr rot="-5400000" vert="horz"/>
              <a:lstStyle/>
              <a:p>
                <a:pPr>
                  <a:defRPr/>
                </a:pPr>
                <a:r>
                  <a:rPr lang="en-US"/>
                  <a:t>IPA</a:t>
                </a:r>
              </a:p>
            </c:rich>
          </c:tx>
          <c:layout>
            <c:manualLayout>
              <c:xMode val="edge"/>
              <c:yMode val="edge"/>
              <c:x val="1.3888888888888888E-2"/>
              <c:y val="0.36556248177311168"/>
            </c:manualLayout>
          </c:layout>
          <c:overlay val="0"/>
        </c:title>
        <c:numFmt formatCode="General" sourceLinked="1"/>
        <c:majorTickMark val="out"/>
        <c:minorTickMark val="none"/>
        <c:tickLblPos val="nextTo"/>
        <c:crossAx val="223446016"/>
        <c:crosses val="autoZero"/>
        <c:crossBetween val="between"/>
      </c:valAx>
      <c:spPr>
        <a:noFill/>
      </c:spPr>
    </c:plotArea>
    <c:plotVisOnly val="1"/>
    <c:dispBlanksAs val="zero"/>
    <c:showDLblsOverMax val="0"/>
  </c:chart>
  <c:spPr>
    <a:ln>
      <a:noFill/>
    </a:ln>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0483595800524932E-2"/>
          <c:y val="0.16666666666666666"/>
          <c:w val="0.89229418197725285"/>
          <c:h val="0.64165135608048995"/>
        </c:manualLayout>
      </c:layout>
      <c:lineChart>
        <c:grouping val="standard"/>
        <c:varyColors val="0"/>
        <c:ser>
          <c:idx val="0"/>
          <c:order val="0"/>
          <c:spPr>
            <a:ln w="28575" cap="rnd">
              <a:solidFill>
                <a:srgbClr val="4C9F38"/>
              </a:solidFill>
              <a:round/>
            </a:ln>
            <a:effectLst/>
          </c:spPr>
          <c:marker>
            <c:symbol val="square"/>
            <c:size val="5"/>
            <c:spPr>
              <a:solidFill>
                <a:srgbClr val="568636"/>
              </a:solidFill>
              <a:ln w="9525">
                <a:solidFill>
                  <a:srgbClr val="568636"/>
                </a:solidFill>
              </a:ln>
              <a:effectLst/>
            </c:spPr>
          </c:marker>
          <c:dLbls>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'3.3.4'!$C$14:$C$25</c:f>
              <c:numCache>
                <c:formatCode>General</c:formatCode>
                <c:ptCount val="12"/>
                <c:pt idx="0">
                  <c:v>2010</c:v>
                </c:pt>
                <c:pt idx="1">
                  <c:v>2011</c:v>
                </c:pt>
                <c:pt idx="2">
                  <c:v>2012</c:v>
                </c:pt>
                <c:pt idx="3">
                  <c:v>2013</c:v>
                </c:pt>
                <c:pt idx="4">
                  <c:v>2014</c:v>
                </c:pt>
                <c:pt idx="5">
                  <c:v>2015</c:v>
                </c:pt>
                <c:pt idx="6">
                  <c:v>2016</c:v>
                </c:pt>
                <c:pt idx="7">
                  <c:v>2017</c:v>
                </c:pt>
                <c:pt idx="8">
                  <c:v>2018</c:v>
                </c:pt>
                <c:pt idx="9">
                  <c:v>2019</c:v>
                </c:pt>
                <c:pt idx="10">
                  <c:v>2020</c:v>
                </c:pt>
                <c:pt idx="11">
                  <c:v>2021</c:v>
                </c:pt>
              </c:numCache>
            </c:numRef>
          </c:cat>
          <c:val>
            <c:numRef>
              <c:f>'3.3.4'!$D$14:$D$25</c:f>
              <c:numCache>
                <c:formatCode>General</c:formatCode>
                <c:ptCount val="12"/>
                <c:pt idx="0">
                  <c:v>0.37</c:v>
                </c:pt>
                <c:pt idx="1">
                  <c:v>3.03</c:v>
                </c:pt>
                <c:pt idx="2">
                  <c:v>4.54</c:v>
                </c:pt>
                <c:pt idx="3">
                  <c:v>3.34</c:v>
                </c:pt>
                <c:pt idx="4">
                  <c:v>4.57</c:v>
                </c:pt>
                <c:pt idx="5">
                  <c:v>2.9</c:v>
                </c:pt>
                <c:pt idx="6" formatCode="0.00">
                  <c:v>3.0876996678371298</c:v>
                </c:pt>
                <c:pt idx="7" formatCode="0.00">
                  <c:v>4.9115903628533388</c:v>
                </c:pt>
                <c:pt idx="8" formatCode="0.00">
                  <c:v>5.0365821753358171</c:v>
                </c:pt>
                <c:pt idx="9" formatCode="0.00">
                  <c:v>3.7761968715296308</c:v>
                </c:pt>
                <c:pt idx="10" formatCode="0.00">
                  <c:v>2.1716924390473431</c:v>
                </c:pt>
                <c:pt idx="11" formatCode="0.00">
                  <c:v>1.6656914624209354</c:v>
                </c:pt>
              </c:numCache>
            </c:numRef>
          </c:val>
          <c:smooth val="0"/>
          <c:extLst>
            <c:ext xmlns:c16="http://schemas.microsoft.com/office/drawing/2014/chart" uri="{C3380CC4-5D6E-409C-BE32-E72D297353CC}">
              <c16:uniqueId val="{00000000-0EFF-49F4-B2E2-8220082B4403}"/>
            </c:ext>
          </c:extLst>
        </c:ser>
        <c:dLbls>
          <c:dLblPos val="t"/>
          <c:showLegendKey val="0"/>
          <c:showVal val="1"/>
          <c:showCatName val="0"/>
          <c:showSerName val="0"/>
          <c:showPercent val="0"/>
          <c:showBubbleSize val="0"/>
        </c:dLbls>
        <c:marker val="1"/>
        <c:smooth val="0"/>
        <c:axId val="225354752"/>
        <c:axId val="224874432"/>
      </c:lineChart>
      <c:catAx>
        <c:axId val="22535475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Año</a:t>
                </a:r>
              </a:p>
            </c:rich>
          </c:tx>
          <c:layout>
            <c:manualLayout>
              <c:xMode val="edge"/>
              <c:yMode val="edge"/>
              <c:x val="0.43060979877515315"/>
              <c:y val="0.87868037328667248"/>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24874432"/>
        <c:crosses val="autoZero"/>
        <c:auto val="1"/>
        <c:lblAlgn val="ctr"/>
        <c:lblOffset val="100"/>
        <c:noMultiLvlLbl val="0"/>
      </c:catAx>
      <c:valAx>
        <c:axId val="224874432"/>
        <c:scaling>
          <c:orientation val="minMax"/>
        </c:scaling>
        <c:delete val="0"/>
        <c:axPos val="l"/>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Tasa</a:t>
                </a:r>
              </a:p>
            </c:rich>
          </c:tx>
          <c:layout>
            <c:manualLayout>
              <c:xMode val="edge"/>
              <c:yMode val="edge"/>
              <c:x val="1.3888888888888888E-2"/>
              <c:y val="5.4147346165062699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in"/>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25354752"/>
        <c:crosses val="autoZero"/>
        <c:crossBetween val="between"/>
        <c:majorUnit val="1"/>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059026456901359E-2"/>
          <c:y val="0.13426421437024488"/>
          <c:w val="0.88326618547681546"/>
          <c:h val="0.66479950422863809"/>
        </c:manualLayout>
      </c:layout>
      <c:lineChart>
        <c:grouping val="standard"/>
        <c:varyColors val="0"/>
        <c:ser>
          <c:idx val="0"/>
          <c:order val="0"/>
          <c:tx>
            <c:strRef>
              <c:f>'3.4.1'!$D$11:$D$12</c:f>
              <c:strCache>
                <c:ptCount val="2"/>
                <c:pt idx="0">
                  <c:v>Total</c:v>
                </c:pt>
              </c:strCache>
            </c:strRef>
          </c:tx>
          <c:spPr>
            <a:ln w="28575" cap="rnd">
              <a:solidFill>
                <a:srgbClr val="4C9F38"/>
              </a:solidFill>
              <a:round/>
            </a:ln>
            <a:effectLst/>
          </c:spPr>
          <c:marker>
            <c:symbol val="diamond"/>
            <c:size val="5"/>
            <c:spPr>
              <a:solidFill>
                <a:srgbClr val="568636"/>
              </a:solidFill>
              <a:ln w="9525">
                <a:solidFill>
                  <a:srgbClr val="568636"/>
                </a:solidFill>
              </a:ln>
              <a:effectLst/>
            </c:spPr>
          </c:marker>
          <c:dLbls>
            <c:numFmt formatCode="#,##0.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'3.4.1'!$C$13:$C$25</c:f>
              <c:strCach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2022a/</c:v>
                </c:pt>
              </c:strCache>
            </c:strRef>
          </c:cat>
          <c:val>
            <c:numRef>
              <c:f>'3.4.1'!$D$13:$D$25</c:f>
              <c:numCache>
                <c:formatCode>0.0</c:formatCode>
                <c:ptCount val="13"/>
                <c:pt idx="0">
                  <c:v>2.1698411895319767</c:v>
                </c:pt>
                <c:pt idx="1">
                  <c:v>2.0381197481713058</c:v>
                </c:pt>
                <c:pt idx="2">
                  <c:v>2.0508015439251088</c:v>
                </c:pt>
                <c:pt idx="3">
                  <c:v>2.0027634000733632</c:v>
                </c:pt>
                <c:pt idx="4">
                  <c:v>1.9700022020918742</c:v>
                </c:pt>
                <c:pt idx="5">
                  <c:v>1.9780488913526988</c:v>
                </c:pt>
                <c:pt idx="6">
                  <c:v>2.000558366800536</c:v>
                </c:pt>
                <c:pt idx="7">
                  <c:v>2.074959372557541</c:v>
                </c:pt>
                <c:pt idx="8">
                  <c:v>2.0816929544308143</c:v>
                </c:pt>
                <c:pt idx="9">
                  <c:v>2.0807614493462414</c:v>
                </c:pt>
                <c:pt idx="10">
                  <c:v>2.1196242602037492</c:v>
                </c:pt>
                <c:pt idx="11">
                  <c:v>2.1764269350512215</c:v>
                </c:pt>
                <c:pt idx="12">
                  <c:v>2.1148180723284855</c:v>
                </c:pt>
              </c:numCache>
            </c:numRef>
          </c:val>
          <c:smooth val="0"/>
          <c:extLst>
            <c:ext xmlns:c16="http://schemas.microsoft.com/office/drawing/2014/chart" uri="{C3380CC4-5D6E-409C-BE32-E72D297353CC}">
              <c16:uniqueId val="{00000000-BDAF-47A3-BCD0-41F466D5658E}"/>
            </c:ext>
          </c:extLst>
        </c:ser>
        <c:dLbls>
          <c:dLblPos val="t"/>
          <c:showLegendKey val="0"/>
          <c:showVal val="1"/>
          <c:showCatName val="0"/>
          <c:showSerName val="0"/>
          <c:showPercent val="0"/>
          <c:showBubbleSize val="0"/>
        </c:dLbls>
        <c:marker val="1"/>
        <c:smooth val="0"/>
        <c:axId val="225562112"/>
        <c:axId val="224877312"/>
      </c:lineChart>
      <c:catAx>
        <c:axId val="22556211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Años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cross"/>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24877312"/>
        <c:crosses val="autoZero"/>
        <c:auto val="1"/>
        <c:lblAlgn val="ctr"/>
        <c:lblOffset val="100"/>
        <c:noMultiLvlLbl val="0"/>
      </c:catAx>
      <c:valAx>
        <c:axId val="224877312"/>
        <c:scaling>
          <c:orientation val="minMax"/>
          <c:max val="5"/>
          <c:min val="0"/>
        </c:scaling>
        <c:delete val="0"/>
        <c:axPos val="l"/>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Tasa</a:t>
                </a:r>
              </a:p>
            </c:rich>
          </c:tx>
          <c:layout>
            <c:manualLayout>
              <c:xMode val="edge"/>
              <c:yMode val="edge"/>
              <c:x val="1.6666666666666666E-2"/>
              <c:y val="1.7110309128025664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0.0" sourceLinked="0"/>
        <c:majorTickMark val="cross"/>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25562112"/>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9928040244969398E-2"/>
          <c:y val="0.11574074074074074"/>
          <c:w val="0.8895164041994752"/>
          <c:h val="0.67868839311752693"/>
        </c:manualLayout>
      </c:layout>
      <c:lineChart>
        <c:grouping val="standard"/>
        <c:varyColors val="0"/>
        <c:ser>
          <c:idx val="0"/>
          <c:order val="0"/>
          <c:tx>
            <c:strRef>
              <c:f>'3.4.2'!$D$11:$D$12</c:f>
              <c:strCache>
                <c:ptCount val="2"/>
                <c:pt idx="0">
                  <c:v>Tasa</c:v>
                </c:pt>
              </c:strCache>
            </c:strRef>
          </c:tx>
          <c:spPr>
            <a:ln w="28575" cap="rnd">
              <a:solidFill>
                <a:srgbClr val="4C9F38"/>
              </a:solidFill>
              <a:round/>
            </a:ln>
            <a:effectLst/>
          </c:spPr>
          <c:marker>
            <c:symbol val="diamond"/>
            <c:size val="5"/>
            <c:spPr>
              <a:solidFill>
                <a:srgbClr val="568636"/>
              </a:solidFill>
              <a:ln w="9525">
                <a:solidFill>
                  <a:srgbClr val="568636"/>
                </a:solidFill>
              </a:ln>
              <a:effectLst/>
            </c:spPr>
          </c:marker>
          <c:dLbls>
            <c:numFmt formatCode="#,##0.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'3.4.2'!$C$13:$C$25</c:f>
              <c:strCach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2022b/</c:v>
                </c:pt>
              </c:strCache>
            </c:strRef>
          </c:cat>
          <c:val>
            <c:numRef>
              <c:f>'3.4.2'!$D$13:$D$25</c:f>
              <c:numCache>
                <c:formatCode>0.0</c:formatCode>
                <c:ptCount val="13"/>
                <c:pt idx="0">
                  <c:v>6.859445765604578</c:v>
                </c:pt>
                <c:pt idx="1">
                  <c:v>7.0555201932689906</c:v>
                </c:pt>
                <c:pt idx="2">
                  <c:v>6.5771671404465737</c:v>
                </c:pt>
                <c:pt idx="3">
                  <c:v>7.1926141785931144</c:v>
                </c:pt>
                <c:pt idx="4">
                  <c:v>5.949974208459385</c:v>
                </c:pt>
                <c:pt idx="5">
                  <c:v>6.518724303493908</c:v>
                </c:pt>
                <c:pt idx="6">
                  <c:v>6.9319774326789769</c:v>
                </c:pt>
                <c:pt idx="7">
                  <c:v>6.4072898794541251</c:v>
                </c:pt>
                <c:pt idx="8">
                  <c:v>7.9346013644026092</c:v>
                </c:pt>
                <c:pt idx="9">
                  <c:v>7.5919228427964951</c:v>
                </c:pt>
                <c:pt idx="10">
                  <c:v>7.5519861069337315</c:v>
                </c:pt>
                <c:pt idx="11">
                  <c:v>7.5149553845173918</c:v>
                </c:pt>
                <c:pt idx="12">
                  <c:v>8.3631066470744457</c:v>
                </c:pt>
              </c:numCache>
            </c:numRef>
          </c:val>
          <c:smooth val="0"/>
          <c:extLst>
            <c:ext xmlns:c16="http://schemas.microsoft.com/office/drawing/2014/chart" uri="{C3380CC4-5D6E-409C-BE32-E72D297353CC}">
              <c16:uniqueId val="{00000000-2B63-4060-9FE6-D9785DDDCE58}"/>
            </c:ext>
          </c:extLst>
        </c:ser>
        <c:dLbls>
          <c:dLblPos val="t"/>
          <c:showLegendKey val="0"/>
          <c:showVal val="1"/>
          <c:showCatName val="0"/>
          <c:showSerName val="0"/>
          <c:showPercent val="0"/>
          <c:showBubbleSize val="0"/>
        </c:dLbls>
        <c:marker val="1"/>
        <c:smooth val="0"/>
        <c:axId val="225705472"/>
        <c:axId val="225207424"/>
      </c:lineChart>
      <c:catAx>
        <c:axId val="22570547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Años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cross"/>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25207424"/>
        <c:crosses val="autoZero"/>
        <c:auto val="1"/>
        <c:lblAlgn val="ctr"/>
        <c:lblOffset val="100"/>
        <c:noMultiLvlLbl val="0"/>
      </c:catAx>
      <c:valAx>
        <c:axId val="225207424"/>
        <c:scaling>
          <c:orientation val="minMax"/>
          <c:max val="10"/>
          <c:min val="0"/>
        </c:scaling>
        <c:delete val="0"/>
        <c:axPos val="l"/>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Tasa</a:t>
                </a:r>
              </a:p>
            </c:rich>
          </c:tx>
          <c:layout>
            <c:manualLayout>
              <c:xMode val="edge"/>
              <c:yMode val="edge"/>
              <c:x val="1.6666666666666666E-2"/>
              <c:y val="1.7110309128025664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0.0" sourceLinked="0"/>
        <c:majorTickMark val="cross"/>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25705472"/>
        <c:crosses val="autoZero"/>
        <c:crossBetween val="between"/>
        <c:majorUnit val="1"/>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2164479440069998E-2"/>
          <c:y val="0.15277777777777779"/>
          <c:w val="0.87783552055993008"/>
          <c:h val="0.64165135608048995"/>
        </c:manualLayout>
      </c:layout>
      <c:lineChart>
        <c:grouping val="standard"/>
        <c:varyColors val="0"/>
        <c:ser>
          <c:idx val="0"/>
          <c:order val="0"/>
          <c:spPr>
            <a:ln w="28575" cap="rnd">
              <a:solidFill>
                <a:srgbClr val="E5243B"/>
              </a:solidFill>
              <a:round/>
            </a:ln>
            <a:effectLst/>
          </c:spPr>
          <c:marker>
            <c:symbol val="diamond"/>
            <c:size val="5"/>
            <c:spPr>
              <a:solidFill>
                <a:srgbClr val="E5243B"/>
              </a:solidFill>
              <a:ln w="9525">
                <a:solidFill>
                  <a:srgbClr val="FF0000"/>
                </a:solidFill>
              </a:ln>
              <a:effectLst/>
            </c:spPr>
          </c:marker>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'1.2.1'!$C$13:$C$26</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'1.2.1'!$D$13:$D$26</c:f>
              <c:numCache>
                <c:formatCode>###0.0</c:formatCode>
                <c:ptCount val="14"/>
                <c:pt idx="0">
                  <c:v>24.202526511761885</c:v>
                </c:pt>
                <c:pt idx="1">
                  <c:v>24.812346241815938</c:v>
                </c:pt>
                <c:pt idx="2">
                  <c:v>23.482390189401496</c:v>
                </c:pt>
                <c:pt idx="3">
                  <c:v>23.28602634712</c:v>
                </c:pt>
                <c:pt idx="4">
                  <c:v>24.583818705798031</c:v>
                </c:pt>
                <c:pt idx="5">
                  <c:v>23.589308240640253</c:v>
                </c:pt>
                <c:pt idx="6">
                  <c:v>22.862446406259771</c:v>
                </c:pt>
                <c:pt idx="7">
                  <c:v>22.136978562004142</c:v>
                </c:pt>
                <c:pt idx="8">
                  <c:v>22.883820333189899</c:v>
                </c:pt>
                <c:pt idx="9">
                  <c:v>23.905263656002713</c:v>
                </c:pt>
                <c:pt idx="10">
                  <c:v>29.958899091195825</c:v>
                </c:pt>
                <c:pt idx="11">
                  <c:v>26.222034518768588</c:v>
                </c:pt>
                <c:pt idx="12">
                  <c:v>25.535939857825241</c:v>
                </c:pt>
                <c:pt idx="13">
                  <c:v>24.367090052239703</c:v>
                </c:pt>
              </c:numCache>
            </c:numRef>
          </c:val>
          <c:smooth val="0"/>
          <c:extLst>
            <c:ext xmlns:c16="http://schemas.microsoft.com/office/drawing/2014/chart" uri="{C3380CC4-5D6E-409C-BE32-E72D297353CC}">
              <c16:uniqueId val="{00000000-1F4A-4C92-89E8-8D924CC4B6D7}"/>
            </c:ext>
          </c:extLst>
        </c:ser>
        <c:dLbls>
          <c:dLblPos val="t"/>
          <c:showLegendKey val="0"/>
          <c:showVal val="1"/>
          <c:showCatName val="0"/>
          <c:showSerName val="0"/>
          <c:showPercent val="0"/>
          <c:showBubbleSize val="0"/>
        </c:dLbls>
        <c:marker val="1"/>
        <c:smooth val="0"/>
        <c:axId val="217337344"/>
        <c:axId val="209632000"/>
      </c:lineChart>
      <c:catAx>
        <c:axId val="217337344"/>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Años</a:t>
                </a:r>
              </a:p>
            </c:rich>
          </c:tx>
          <c:layout>
            <c:manualLayout>
              <c:xMode val="edge"/>
              <c:yMode val="edge"/>
              <c:x val="0.48220713035870516"/>
              <c:y val="0.87868037328667248"/>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09632000"/>
        <c:crosses val="autoZero"/>
        <c:auto val="1"/>
        <c:lblAlgn val="ctr"/>
        <c:lblOffset val="100"/>
        <c:noMultiLvlLbl val="0"/>
      </c:catAx>
      <c:valAx>
        <c:axId val="209632000"/>
        <c:scaling>
          <c:orientation val="minMax"/>
          <c:min val="18"/>
        </c:scaling>
        <c:delete val="0"/>
        <c:axPos val="l"/>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Porcentaje</a:t>
                </a:r>
              </a:p>
            </c:rich>
          </c:tx>
          <c:layout>
            <c:manualLayout>
              <c:xMode val="edge"/>
              <c:yMode val="edge"/>
              <c:x val="2.7777777777777776E-2"/>
              <c:y val="4.4888086905803447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0.0" sourceLinked="1"/>
        <c:majorTickMark val="in"/>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17337344"/>
        <c:crosses val="autoZero"/>
        <c:crossBetween val="between"/>
        <c:majorUnit val="2"/>
      </c:valAx>
      <c:spPr>
        <a:noFill/>
        <a:ln>
          <a:noFill/>
        </a:ln>
        <a:effectLst/>
      </c:spPr>
    </c:plotArea>
    <c:plotVisOnly val="1"/>
    <c:dispBlanksAs val="gap"/>
    <c:showDLblsOverMax val="0"/>
  </c:chart>
  <c:spPr>
    <a:solidFill>
      <a:schemeClr val="bg1"/>
    </a:solidFill>
    <a:ln w="9525" cap="flat" cmpd="sng" algn="ctr">
      <a:solidFill>
        <a:schemeClr val="bg1"/>
      </a:solid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userShapes r:id="rId3"/>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1108705161854774E-2"/>
          <c:y val="0.15740740740740741"/>
          <c:w val="0.89833573928258981"/>
          <c:h val="0.5959332166812481"/>
        </c:manualLayout>
      </c:layout>
      <c:lineChart>
        <c:grouping val="standard"/>
        <c:varyColors val="0"/>
        <c:ser>
          <c:idx val="0"/>
          <c:order val="0"/>
          <c:tx>
            <c:strRef>
              <c:f>'3.5.1'!$D$14</c:f>
              <c:strCache>
                <c:ptCount val="1"/>
                <c:pt idx="0">
                  <c:v>Total</c:v>
                </c:pt>
              </c:strCache>
            </c:strRef>
          </c:tx>
          <c:spPr>
            <a:ln w="28575" cap="rnd">
              <a:solidFill>
                <a:srgbClr val="4C9F38"/>
              </a:solidFill>
              <a:round/>
            </a:ln>
            <a:effectLst/>
          </c:spPr>
          <c:marker>
            <c:symbol val="none"/>
          </c:marker>
          <c:dLbls>
            <c:delete val="1"/>
          </c:dLbls>
          <c:cat>
            <c:numRef>
              <c:f>'3.5.1'!$C$15:$C$26</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numCache>
            </c:numRef>
          </c:cat>
          <c:val>
            <c:numRef>
              <c:f>'3.5.1'!$D$15:$D$26</c:f>
              <c:numCache>
                <c:formatCode>0.00</c:formatCode>
                <c:ptCount val="12"/>
                <c:pt idx="0">
                  <c:v>2.5992912513577999</c:v>
                </c:pt>
                <c:pt idx="1">
                  <c:v>2.7115429124474999</c:v>
                </c:pt>
                <c:pt idx="2">
                  <c:v>2.7120497157944401</c:v>
                </c:pt>
                <c:pt idx="3">
                  <c:v>2.6632944009606403</c:v>
                </c:pt>
                <c:pt idx="4">
                  <c:v>2.6325606657141698</c:v>
                </c:pt>
                <c:pt idx="5">
                  <c:v>2.6770831012918901</c:v>
                </c:pt>
                <c:pt idx="6">
                  <c:v>2.19</c:v>
                </c:pt>
                <c:pt idx="7">
                  <c:v>2.33</c:v>
                </c:pt>
                <c:pt idx="8">
                  <c:v>3.1317350685603191</c:v>
                </c:pt>
                <c:pt idx="9">
                  <c:v>2.5999481524924128</c:v>
                </c:pt>
                <c:pt idx="10">
                  <c:v>2.6605239643670489</c:v>
                </c:pt>
                <c:pt idx="11">
                  <c:v>3.7548366923376437</c:v>
                </c:pt>
              </c:numCache>
            </c:numRef>
          </c:val>
          <c:smooth val="0"/>
          <c:extLst>
            <c:ext xmlns:c16="http://schemas.microsoft.com/office/drawing/2014/chart" uri="{C3380CC4-5D6E-409C-BE32-E72D297353CC}">
              <c16:uniqueId val="{00000006-676B-41C8-A32C-41C11B5CC47E}"/>
            </c:ext>
          </c:extLst>
        </c:ser>
        <c:ser>
          <c:idx val="1"/>
          <c:order val="1"/>
          <c:tx>
            <c:strRef>
              <c:f>'3.5.1'!$E$14</c:f>
              <c:strCache>
                <c:ptCount val="1"/>
                <c:pt idx="0">
                  <c:v>Hombres</c:v>
                </c:pt>
              </c:strCache>
            </c:strRef>
          </c:tx>
          <c:spPr>
            <a:ln w="28575" cap="rnd">
              <a:solidFill>
                <a:schemeClr val="bg2">
                  <a:lumMod val="50000"/>
                </a:schemeClr>
              </a:solidFill>
              <a:prstDash val="dash"/>
              <a:round/>
            </a:ln>
            <a:effectLst/>
          </c:spPr>
          <c:marker>
            <c:symbol val="square"/>
            <c:size val="5"/>
            <c:spPr>
              <a:solidFill>
                <a:schemeClr val="bg1">
                  <a:lumMod val="50000"/>
                </a:schemeClr>
              </a:solidFill>
              <a:ln w="9525">
                <a:solidFill>
                  <a:schemeClr val="bg1">
                    <a:lumMod val="50000"/>
                  </a:schemeClr>
                </a:solidFill>
              </a:ln>
              <a:effectLst/>
            </c:spPr>
          </c:marker>
          <c:dLbls>
            <c:delete val="1"/>
          </c:dLbls>
          <c:cat>
            <c:numRef>
              <c:f>'3.5.1'!$C$15:$C$26</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numCache>
            </c:numRef>
          </c:cat>
          <c:val>
            <c:numRef>
              <c:f>'3.5.1'!$E$15:$E$26</c:f>
              <c:numCache>
                <c:formatCode>0.00</c:formatCode>
                <c:ptCount val="12"/>
                <c:pt idx="0">
                  <c:v>2.9206160256223299</c:v>
                </c:pt>
                <c:pt idx="1">
                  <c:v>3.0135225440365199</c:v>
                </c:pt>
                <c:pt idx="2">
                  <c:v>2.9185945184735202</c:v>
                </c:pt>
                <c:pt idx="3">
                  <c:v>2.8066862261966903</c:v>
                </c:pt>
                <c:pt idx="4">
                  <c:v>2.75874861453438</c:v>
                </c:pt>
                <c:pt idx="5">
                  <c:v>2.7914662512774298</c:v>
                </c:pt>
                <c:pt idx="6">
                  <c:v>2.2599999999999998</c:v>
                </c:pt>
                <c:pt idx="7">
                  <c:v>2.42</c:v>
                </c:pt>
                <c:pt idx="8">
                  <c:v>3.2639886248086474</c:v>
                </c:pt>
                <c:pt idx="9">
                  <c:v>2.6418641485934362</c:v>
                </c:pt>
                <c:pt idx="10">
                  <c:v>2.5719960483409179</c:v>
                </c:pt>
                <c:pt idx="11">
                  <c:v>3.7694855395787616</c:v>
                </c:pt>
              </c:numCache>
            </c:numRef>
          </c:val>
          <c:smooth val="0"/>
          <c:extLst>
            <c:ext xmlns:c16="http://schemas.microsoft.com/office/drawing/2014/chart" uri="{C3380CC4-5D6E-409C-BE32-E72D297353CC}">
              <c16:uniqueId val="{0000000A-676B-41C8-A32C-41C11B5CC47E}"/>
            </c:ext>
          </c:extLst>
        </c:ser>
        <c:ser>
          <c:idx val="2"/>
          <c:order val="2"/>
          <c:tx>
            <c:strRef>
              <c:f>'3.5.1'!$F$14</c:f>
              <c:strCache>
                <c:ptCount val="1"/>
                <c:pt idx="0">
                  <c:v>Mujeres</c:v>
                </c:pt>
              </c:strCache>
            </c:strRef>
          </c:tx>
          <c:spPr>
            <a:ln w="28575" cap="rnd">
              <a:solidFill>
                <a:schemeClr val="bg2">
                  <a:lumMod val="50000"/>
                </a:schemeClr>
              </a:solidFill>
              <a:round/>
            </a:ln>
            <a:effectLst/>
          </c:spPr>
          <c:marker>
            <c:symbol val="triangle"/>
            <c:size val="5"/>
            <c:spPr>
              <a:solidFill>
                <a:schemeClr val="bg1">
                  <a:lumMod val="50000"/>
                </a:schemeClr>
              </a:solidFill>
              <a:ln w="9525">
                <a:solidFill>
                  <a:schemeClr val="bg2">
                    <a:lumMod val="50000"/>
                  </a:schemeClr>
                </a:solidFill>
              </a:ln>
              <a:effectLst/>
            </c:spPr>
          </c:marker>
          <c:dLbls>
            <c:delete val="1"/>
          </c:dLbls>
          <c:cat>
            <c:numRef>
              <c:f>'3.5.1'!$C$15:$C$26</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numCache>
            </c:numRef>
          </c:cat>
          <c:val>
            <c:numRef>
              <c:f>'3.5.1'!$F$15:$F$26</c:f>
              <c:numCache>
                <c:formatCode>0.00</c:formatCode>
                <c:ptCount val="12"/>
                <c:pt idx="0">
                  <c:v>1.7956203938723301</c:v>
                </c:pt>
                <c:pt idx="1">
                  <c:v>1.91234260298793</c:v>
                </c:pt>
                <c:pt idx="2">
                  <c:v>2.13710059489738</c:v>
                </c:pt>
                <c:pt idx="3">
                  <c:v>2.2434064032188701</c:v>
                </c:pt>
                <c:pt idx="4">
                  <c:v>2.2448753329256799</c:v>
                </c:pt>
                <c:pt idx="5">
                  <c:v>2.3272584824423901</c:v>
                </c:pt>
                <c:pt idx="6">
                  <c:v>1.97</c:v>
                </c:pt>
                <c:pt idx="7">
                  <c:v>2.08</c:v>
                </c:pt>
                <c:pt idx="8">
                  <c:v>2.7329453914111435</c:v>
                </c:pt>
                <c:pt idx="9">
                  <c:v>2.4749092798887795</c:v>
                </c:pt>
                <c:pt idx="10">
                  <c:v>2.9310363195833631</c:v>
                </c:pt>
                <c:pt idx="11">
                  <c:v>3.7126964160433933</c:v>
                </c:pt>
              </c:numCache>
            </c:numRef>
          </c:val>
          <c:smooth val="0"/>
          <c:extLst>
            <c:ext xmlns:c16="http://schemas.microsoft.com/office/drawing/2014/chart" uri="{C3380CC4-5D6E-409C-BE32-E72D297353CC}">
              <c16:uniqueId val="{00000011-676B-41C8-A32C-41C11B5CC47E}"/>
            </c:ext>
          </c:extLst>
        </c:ser>
        <c:dLbls>
          <c:dLblPos val="t"/>
          <c:showLegendKey val="0"/>
          <c:showVal val="1"/>
          <c:showCatName val="0"/>
          <c:showSerName val="0"/>
          <c:showPercent val="0"/>
          <c:showBubbleSize val="0"/>
        </c:dLbls>
        <c:smooth val="0"/>
        <c:axId val="224145408"/>
        <c:axId val="225209728"/>
      </c:lineChart>
      <c:catAx>
        <c:axId val="224145408"/>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Años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25209728"/>
        <c:crosses val="autoZero"/>
        <c:auto val="1"/>
        <c:lblAlgn val="ctr"/>
        <c:lblOffset val="100"/>
        <c:noMultiLvlLbl val="0"/>
      </c:catAx>
      <c:valAx>
        <c:axId val="225209728"/>
        <c:scaling>
          <c:orientation val="minMax"/>
          <c:max val="4"/>
        </c:scaling>
        <c:delete val="0"/>
        <c:axPos val="l"/>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Porcentaje</a:t>
                </a:r>
              </a:p>
            </c:rich>
          </c:tx>
          <c:layout>
            <c:manualLayout>
              <c:xMode val="edge"/>
              <c:yMode val="edge"/>
              <c:x val="5.5555555555555558E-3"/>
              <c:y val="3.3603091280256611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0" sourceLinked="0"/>
        <c:majorTickMark val="in"/>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24145408"/>
        <c:crosses val="autoZero"/>
        <c:crossBetween val="between"/>
        <c:majorUnit val="1"/>
      </c:valAx>
      <c:spPr>
        <a:noFill/>
        <a:ln>
          <a:noFill/>
        </a:ln>
        <a:effectLst/>
      </c:spPr>
    </c:plotArea>
    <c:legend>
      <c:legendPos val="b"/>
      <c:layout>
        <c:manualLayout>
          <c:xMode val="edge"/>
          <c:yMode val="edge"/>
          <c:x val="0.41117169728783898"/>
          <c:y val="0.91724482356372106"/>
          <c:w val="0.58876771653543303"/>
          <c:h val="7.812554680664918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legend>
    <c:plotVisOnly val="1"/>
    <c:dispBlanksAs val="gap"/>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112681500654566"/>
          <c:y val="0.15740746692377738"/>
          <c:w val="0.84102996500437455"/>
          <c:h val="0.62834062408865565"/>
        </c:manualLayout>
      </c:layout>
      <c:barChart>
        <c:barDir val="col"/>
        <c:grouping val="clustered"/>
        <c:varyColors val="0"/>
        <c:ser>
          <c:idx val="0"/>
          <c:order val="0"/>
          <c:tx>
            <c:strRef>
              <c:f>'3.5.2.a '!$E$13</c:f>
              <c:strCache>
                <c:ptCount val="1"/>
                <c:pt idx="0">
                  <c:v>Hombres</c:v>
                </c:pt>
              </c:strCache>
            </c:strRef>
          </c:tx>
          <c:spPr>
            <a:solidFill>
              <a:srgbClr val="4C9F38"/>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'3.5.2.a '!$C$14:$C$25</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numCache>
            </c:numRef>
          </c:cat>
          <c:val>
            <c:numRef>
              <c:f>'3.5.2.a '!$E$14:$E$25</c:f>
              <c:numCache>
                <c:formatCode>0.0</c:formatCode>
                <c:ptCount val="12"/>
                <c:pt idx="0">
                  <c:v>19.29</c:v>
                </c:pt>
                <c:pt idx="1">
                  <c:v>20.51</c:v>
                </c:pt>
                <c:pt idx="2">
                  <c:v>21.72</c:v>
                </c:pt>
                <c:pt idx="3">
                  <c:v>22.94</c:v>
                </c:pt>
                <c:pt idx="4">
                  <c:v>24.15</c:v>
                </c:pt>
                <c:pt idx="5">
                  <c:v>25.36</c:v>
                </c:pt>
                <c:pt idx="6">
                  <c:v>26.58</c:v>
                </c:pt>
                <c:pt idx="7">
                  <c:v>27.79</c:v>
                </c:pt>
                <c:pt idx="8">
                  <c:v>29.009999999999998</c:v>
                </c:pt>
                <c:pt idx="9">
                  <c:v>30.229999999999997</c:v>
                </c:pt>
                <c:pt idx="10">
                  <c:v>30.471999999999998</c:v>
                </c:pt>
                <c:pt idx="11">
                  <c:v>37.002912539089003</c:v>
                </c:pt>
              </c:numCache>
            </c:numRef>
          </c:val>
          <c:extLst>
            <c:ext xmlns:c16="http://schemas.microsoft.com/office/drawing/2014/chart" uri="{C3380CC4-5D6E-409C-BE32-E72D297353CC}">
              <c16:uniqueId val="{00000000-09A5-409B-8CEC-EB34E0E049F7}"/>
            </c:ext>
          </c:extLst>
        </c:ser>
        <c:ser>
          <c:idx val="1"/>
          <c:order val="1"/>
          <c:tx>
            <c:strRef>
              <c:f>'3.5.2.a '!$F$13</c:f>
              <c:strCache>
                <c:ptCount val="1"/>
                <c:pt idx="0">
                  <c:v>Mujeres</c:v>
                </c:pt>
              </c:strCache>
            </c:strRef>
          </c:tx>
          <c:spPr>
            <a:solidFill>
              <a:schemeClr val="bg2">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'3.5.2.a '!$C$14:$C$25</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numCache>
            </c:numRef>
          </c:cat>
          <c:val>
            <c:numRef>
              <c:f>'3.5.2.a '!$F$14:$F$25</c:f>
              <c:numCache>
                <c:formatCode>0.0</c:formatCode>
                <c:ptCount val="12"/>
                <c:pt idx="0">
                  <c:v>7.0841138392702296</c:v>
                </c:pt>
                <c:pt idx="1">
                  <c:v>7.5</c:v>
                </c:pt>
                <c:pt idx="2">
                  <c:v>7.93</c:v>
                </c:pt>
                <c:pt idx="3">
                  <c:v>8.35</c:v>
                </c:pt>
                <c:pt idx="4">
                  <c:v>8.7799999999999994</c:v>
                </c:pt>
                <c:pt idx="5">
                  <c:v>9.2100000000000009</c:v>
                </c:pt>
                <c:pt idx="6">
                  <c:v>9.6300000000000008</c:v>
                </c:pt>
                <c:pt idx="7">
                  <c:v>10.06</c:v>
                </c:pt>
                <c:pt idx="8">
                  <c:v>10.48</c:v>
                </c:pt>
                <c:pt idx="9">
                  <c:v>10.9</c:v>
                </c:pt>
                <c:pt idx="10">
                  <c:v>10.986000000000001</c:v>
                </c:pt>
                <c:pt idx="11">
                  <c:v>26.78370414847706</c:v>
                </c:pt>
              </c:numCache>
            </c:numRef>
          </c:val>
          <c:extLst>
            <c:ext xmlns:c16="http://schemas.microsoft.com/office/drawing/2014/chart" uri="{C3380CC4-5D6E-409C-BE32-E72D297353CC}">
              <c16:uniqueId val="{00000001-09A5-409B-8CEC-EB34E0E049F7}"/>
            </c:ext>
          </c:extLst>
        </c:ser>
        <c:dLbls>
          <c:dLblPos val="outEnd"/>
          <c:showLegendKey val="0"/>
          <c:showVal val="1"/>
          <c:showCatName val="0"/>
          <c:showSerName val="0"/>
          <c:showPercent val="0"/>
          <c:showBubbleSize val="0"/>
        </c:dLbls>
        <c:gapWidth val="219"/>
        <c:overlap val="-27"/>
        <c:axId val="226915840"/>
        <c:axId val="225304576"/>
      </c:barChart>
      <c:catAx>
        <c:axId val="226915840"/>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Años</a:t>
                </a:r>
              </a:p>
            </c:rich>
          </c:tx>
          <c:layout>
            <c:manualLayout>
              <c:xMode val="edge"/>
              <c:yMode val="edge"/>
              <c:x val="0.52699890638670166"/>
              <c:y val="0.8514807524059492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25304576"/>
        <c:crosses val="autoZero"/>
        <c:auto val="1"/>
        <c:lblAlgn val="ctr"/>
        <c:lblOffset val="100"/>
        <c:noMultiLvlLbl val="0"/>
      </c:catAx>
      <c:valAx>
        <c:axId val="225304576"/>
        <c:scaling>
          <c:orientation val="minMax"/>
          <c:max val="40"/>
        </c:scaling>
        <c:delete val="0"/>
        <c:axPos val="l"/>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Porcentaje</a:t>
                </a:r>
              </a:p>
            </c:rich>
          </c:tx>
          <c:layout>
            <c:manualLayout>
              <c:xMode val="edge"/>
              <c:yMode val="edge"/>
              <c:x val="2.5000000000000001E-2"/>
              <c:y val="5.6751239428404786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0" sourceLinked="0"/>
        <c:majorTickMark val="in"/>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26915840"/>
        <c:crosses val="autoZero"/>
        <c:crossBetween val="between"/>
      </c:valAx>
      <c:spPr>
        <a:noFill/>
        <a:ln>
          <a:noFill/>
        </a:ln>
        <a:effectLst/>
      </c:spPr>
    </c:plotArea>
    <c:legend>
      <c:legendPos val="b"/>
      <c:layout>
        <c:manualLayout>
          <c:xMode val="edge"/>
          <c:yMode val="edge"/>
          <c:x val="0.71936132983377077"/>
          <c:y val="0.92187445319335082"/>
          <c:w val="0.27794400699912508"/>
          <c:h val="7.812554680664918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legend>
    <c:plotVisOnly val="1"/>
    <c:dispBlanksAs val="gap"/>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131701769323033"/>
          <c:y val="0.17440525970237472"/>
          <c:w val="0.84812751531058628"/>
          <c:h val="0.67405876348789739"/>
        </c:manualLayout>
      </c:layout>
      <c:lineChart>
        <c:grouping val="standard"/>
        <c:varyColors val="0"/>
        <c:ser>
          <c:idx val="1"/>
          <c:order val="0"/>
          <c:spPr>
            <a:ln>
              <a:solidFill>
                <a:srgbClr val="4C9F38"/>
              </a:solidFill>
            </a:ln>
          </c:spPr>
          <c:marker>
            <c:spPr>
              <a:solidFill>
                <a:srgbClr val="259A44"/>
              </a:solidFill>
              <a:ln>
                <a:solidFill>
                  <a:srgbClr val="259A44"/>
                </a:solidFill>
              </a:ln>
            </c:spPr>
          </c:marker>
          <c:dLbls>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'3.5.2.b '!$C$14:$C$25</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numCache>
            </c:numRef>
          </c:cat>
          <c:val>
            <c:numRef>
              <c:f>'3.5.2.b '!$G$14:$G$25</c:f>
              <c:numCache>
                <c:formatCode>0.00</c:formatCode>
                <c:ptCount val="12"/>
                <c:pt idx="0">
                  <c:v>3.27</c:v>
                </c:pt>
                <c:pt idx="1">
                  <c:v>3.25</c:v>
                </c:pt>
                <c:pt idx="2">
                  <c:v>3.08</c:v>
                </c:pt>
                <c:pt idx="3">
                  <c:v>3.17</c:v>
                </c:pt>
                <c:pt idx="4">
                  <c:v>3.23</c:v>
                </c:pt>
                <c:pt idx="5">
                  <c:v>3.4</c:v>
                </c:pt>
                <c:pt idx="6">
                  <c:v>3.25</c:v>
                </c:pt>
                <c:pt idx="7">
                  <c:v>3.32</c:v>
                </c:pt>
                <c:pt idx="8">
                  <c:v>3.1</c:v>
                </c:pt>
                <c:pt idx="9">
                  <c:v>3.17</c:v>
                </c:pt>
                <c:pt idx="10">
                  <c:v>3.5542326085087934</c:v>
                </c:pt>
                <c:pt idx="11">
                  <c:v>3.9262500000000005</c:v>
                </c:pt>
              </c:numCache>
            </c:numRef>
          </c:val>
          <c:smooth val="0"/>
          <c:extLst>
            <c:ext xmlns:c16="http://schemas.microsoft.com/office/drawing/2014/chart" uri="{C3380CC4-5D6E-409C-BE32-E72D297353CC}">
              <c16:uniqueId val="{00000003-3B33-4E3C-8E23-670AFAE4E74B}"/>
            </c:ext>
          </c:extLst>
        </c:ser>
        <c:dLbls>
          <c:dLblPos val="t"/>
          <c:showLegendKey val="0"/>
          <c:showVal val="1"/>
          <c:showCatName val="0"/>
          <c:showSerName val="0"/>
          <c:showPercent val="0"/>
          <c:showBubbleSize val="0"/>
        </c:dLbls>
        <c:marker val="1"/>
        <c:smooth val="0"/>
        <c:axId val="226168832"/>
        <c:axId val="225306880"/>
      </c:lineChart>
      <c:catAx>
        <c:axId val="22616883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Años</a:t>
                </a:r>
              </a:p>
            </c:rich>
          </c:tx>
          <c:layout>
            <c:manualLayout>
              <c:xMode val="edge"/>
              <c:yMode val="edge"/>
              <c:x val="0.49845013123359583"/>
              <c:y val="0.90645815106445027"/>
            </c:manualLayout>
          </c:layout>
          <c:overlay val="0"/>
          <c:spPr>
            <a:noFill/>
            <a:ln>
              <a:noFill/>
            </a:ln>
            <a:effectLst/>
          </c:spPr>
        </c:title>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25306880"/>
        <c:crosses val="autoZero"/>
        <c:auto val="1"/>
        <c:lblAlgn val="ctr"/>
        <c:lblOffset val="100"/>
        <c:noMultiLvlLbl val="0"/>
      </c:catAx>
      <c:valAx>
        <c:axId val="225306880"/>
        <c:scaling>
          <c:orientation val="minMax"/>
          <c:max val="5"/>
          <c:min val="0"/>
        </c:scaling>
        <c:delete val="0"/>
        <c:axPos val="l"/>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Consumo per cápita</a:t>
                </a:r>
              </a:p>
            </c:rich>
          </c:tx>
          <c:layout>
            <c:manualLayout>
              <c:xMode val="edge"/>
              <c:yMode val="edge"/>
              <c:x val="1.1404997027305288E-2"/>
              <c:y val="2.1306912956251915E-2"/>
            </c:manualLayout>
          </c:layout>
          <c:overlay val="0"/>
          <c:spPr>
            <a:noFill/>
            <a:ln>
              <a:noFill/>
            </a:ln>
            <a:effectLst/>
          </c:spPr>
        </c:title>
        <c:numFmt formatCode="0.00" sourceLinked="1"/>
        <c:majorTickMark val="in"/>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26168832"/>
        <c:crosses val="autoZero"/>
        <c:crossBetween val="between"/>
        <c:majorUnit val="1"/>
      </c:valAx>
    </c:plotArea>
    <c:plotVisOnly val="1"/>
    <c:dispBlanksAs val="gap"/>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4843182157614374E-2"/>
          <c:y val="0.12500017126736479"/>
          <c:w val="0.8922801837270341"/>
          <c:h val="0.68331802274715658"/>
        </c:manualLayout>
      </c:layout>
      <c:lineChart>
        <c:grouping val="standard"/>
        <c:varyColors val="0"/>
        <c:ser>
          <c:idx val="0"/>
          <c:order val="0"/>
          <c:tx>
            <c:strRef>
              <c:f>'3.6.1'!$D$11:$D$12</c:f>
              <c:strCache>
                <c:ptCount val="2"/>
                <c:pt idx="0">
                  <c:v>Total</c:v>
                </c:pt>
              </c:strCache>
            </c:strRef>
          </c:tx>
          <c:spPr>
            <a:ln w="28575" cap="rnd">
              <a:solidFill>
                <a:srgbClr val="4C9F38"/>
              </a:solidFill>
              <a:round/>
            </a:ln>
            <a:effectLst/>
          </c:spPr>
          <c:marker>
            <c:symbol val="diamond"/>
            <c:size val="5"/>
            <c:spPr>
              <a:solidFill>
                <a:srgbClr val="568636"/>
              </a:solidFill>
              <a:ln w="9525">
                <a:solidFill>
                  <a:srgbClr val="568636"/>
                </a:solidFill>
              </a:ln>
              <a:effectLst/>
            </c:spPr>
          </c:marker>
          <c:dLbls>
            <c:numFmt formatCode="#,##0.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'3.6.1'!$C$13:$C$25</c:f>
              <c:strCach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2022a/</c:v>
                </c:pt>
              </c:strCache>
            </c:strRef>
          </c:cat>
          <c:val>
            <c:numRef>
              <c:f>'3.6.1'!$D$13:$D$25</c:f>
              <c:numCache>
                <c:formatCode>0.0</c:formatCode>
                <c:ptCount val="13"/>
                <c:pt idx="0">
                  <c:v>13.365993999859725</c:v>
                </c:pt>
                <c:pt idx="1">
                  <c:v>12.891567760540871</c:v>
                </c:pt>
                <c:pt idx="2">
                  <c:v>14.379492865878294</c:v>
                </c:pt>
                <c:pt idx="3">
                  <c:v>13.70627952616859</c:v>
                </c:pt>
                <c:pt idx="4">
                  <c:v>14.057861598155801</c:v>
                </c:pt>
                <c:pt idx="5">
                  <c:v>16.120908674354776</c:v>
                </c:pt>
                <c:pt idx="6">
                  <c:v>18.321686665723789</c:v>
                </c:pt>
                <c:pt idx="7">
                  <c:v>17.908072029010583</c:v>
                </c:pt>
                <c:pt idx="8">
                  <c:v>16.66865878567198</c:v>
                </c:pt>
                <c:pt idx="9">
                  <c:v>15.994441614120744</c:v>
                </c:pt>
                <c:pt idx="10">
                  <c:v>11.464932276329446</c:v>
                </c:pt>
                <c:pt idx="11">
                  <c:v>14.08085712511377</c:v>
                </c:pt>
                <c:pt idx="12">
                  <c:v>16.074044427175195</c:v>
                </c:pt>
              </c:numCache>
            </c:numRef>
          </c:val>
          <c:smooth val="0"/>
          <c:extLst>
            <c:ext xmlns:c16="http://schemas.microsoft.com/office/drawing/2014/chart" uri="{C3380CC4-5D6E-409C-BE32-E72D297353CC}">
              <c16:uniqueId val="{00000000-6013-4B99-B7E2-4ED06256AA65}"/>
            </c:ext>
          </c:extLst>
        </c:ser>
        <c:dLbls>
          <c:dLblPos val="t"/>
          <c:showLegendKey val="0"/>
          <c:showVal val="1"/>
          <c:showCatName val="0"/>
          <c:showSerName val="0"/>
          <c:showPercent val="0"/>
          <c:showBubbleSize val="0"/>
        </c:dLbls>
        <c:marker val="1"/>
        <c:smooth val="0"/>
        <c:axId val="227320320"/>
        <c:axId val="225309184"/>
      </c:lineChart>
      <c:catAx>
        <c:axId val="227320320"/>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Años</a:t>
                </a:r>
              </a:p>
            </c:rich>
          </c:tx>
          <c:layout>
            <c:manualLayout>
              <c:xMode val="edge"/>
              <c:yMode val="edge"/>
              <c:x val="0.46109601924759402"/>
              <c:y val="0.8925692621755614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cross"/>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25309184"/>
        <c:crosses val="autoZero"/>
        <c:auto val="1"/>
        <c:lblAlgn val="ctr"/>
        <c:lblOffset val="100"/>
        <c:noMultiLvlLbl val="0"/>
      </c:catAx>
      <c:valAx>
        <c:axId val="225309184"/>
        <c:scaling>
          <c:orientation val="minMax"/>
          <c:max val="20"/>
          <c:min val="0"/>
        </c:scaling>
        <c:delete val="0"/>
        <c:axPos val="l"/>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Tasa</a:t>
                </a:r>
              </a:p>
            </c:rich>
          </c:tx>
          <c:layout>
            <c:manualLayout>
              <c:xMode val="edge"/>
              <c:yMode val="edge"/>
              <c:x val="2.5000000000000001E-2"/>
              <c:y val="1.7110309128025664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0" sourceLinked="0"/>
        <c:majorTickMark val="cross"/>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27320320"/>
        <c:crosses val="autoZero"/>
        <c:crossBetween val="between"/>
        <c:majorUnit val="2"/>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2511811023622053E-2"/>
          <c:y val="0.15277777777777779"/>
          <c:w val="0.69845559930008749"/>
          <c:h val="0.67405876348789739"/>
        </c:manualLayout>
      </c:layout>
      <c:barChart>
        <c:barDir val="col"/>
        <c:grouping val="clustered"/>
        <c:varyColors val="0"/>
        <c:ser>
          <c:idx val="0"/>
          <c:order val="0"/>
          <c:tx>
            <c:strRef>
              <c:f>'3.7.1'!$D$12</c:f>
              <c:strCache>
                <c:ptCount val="1"/>
                <c:pt idx="0">
                  <c:v>Total</c:v>
                </c:pt>
              </c:strCache>
            </c:strRef>
          </c:tx>
          <c:spPr>
            <a:solidFill>
              <a:srgbClr val="4C9F38"/>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'3.7.1'!$C$17:$C$18</c:f>
              <c:numCache>
                <c:formatCode>General</c:formatCode>
                <c:ptCount val="2"/>
                <c:pt idx="0">
                  <c:v>2010</c:v>
                </c:pt>
                <c:pt idx="1">
                  <c:v>2015</c:v>
                </c:pt>
              </c:numCache>
            </c:numRef>
          </c:cat>
          <c:val>
            <c:numRef>
              <c:f>'3.7.1'!$D$17:$D$18</c:f>
              <c:numCache>
                <c:formatCode>###\ ##0.0</c:formatCode>
                <c:ptCount val="2"/>
                <c:pt idx="0">
                  <c:v>34</c:v>
                </c:pt>
                <c:pt idx="1">
                  <c:v>35.299999999999997</c:v>
                </c:pt>
              </c:numCache>
            </c:numRef>
          </c:val>
          <c:extLst>
            <c:ext xmlns:c16="http://schemas.microsoft.com/office/drawing/2014/chart" uri="{C3380CC4-5D6E-409C-BE32-E72D297353CC}">
              <c16:uniqueId val="{00000000-6C63-4371-8CA1-D6D75AEB1641}"/>
            </c:ext>
          </c:extLst>
        </c:ser>
        <c:ser>
          <c:idx val="1"/>
          <c:order val="1"/>
          <c:tx>
            <c:strRef>
              <c:f>'3.7.1'!$E$12</c:f>
              <c:strCache>
                <c:ptCount val="1"/>
                <c:pt idx="0">
                  <c:v>Orales</c:v>
                </c:pt>
              </c:strCache>
            </c:strRef>
          </c:tx>
          <c:spPr>
            <a:solidFill>
              <a:schemeClr val="bg2">
                <a:lumMod val="50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'3.7.1'!$C$17:$C$18</c:f>
              <c:numCache>
                <c:formatCode>General</c:formatCode>
                <c:ptCount val="2"/>
                <c:pt idx="0">
                  <c:v>2010</c:v>
                </c:pt>
                <c:pt idx="1">
                  <c:v>2015</c:v>
                </c:pt>
              </c:numCache>
            </c:numRef>
          </c:cat>
          <c:val>
            <c:numRef>
              <c:f>'3.7.1'!$E$17:$E$18</c:f>
              <c:numCache>
                <c:formatCode>###\ ##0.0</c:formatCode>
                <c:ptCount val="2"/>
                <c:pt idx="0">
                  <c:v>21.3</c:v>
                </c:pt>
                <c:pt idx="1">
                  <c:v>22.7</c:v>
                </c:pt>
              </c:numCache>
            </c:numRef>
          </c:val>
          <c:extLst>
            <c:ext xmlns:c16="http://schemas.microsoft.com/office/drawing/2014/chart" uri="{C3380CC4-5D6E-409C-BE32-E72D297353CC}">
              <c16:uniqueId val="{00000001-6C63-4371-8CA1-D6D75AEB1641}"/>
            </c:ext>
          </c:extLst>
        </c:ser>
        <c:ser>
          <c:idx val="3"/>
          <c:order val="2"/>
          <c:tx>
            <c:strRef>
              <c:f>'3.7.1'!$G$12</c:f>
              <c:strCache>
                <c:ptCount val="1"/>
                <c:pt idx="0">
                  <c:v>Inyectables</c:v>
                </c:pt>
              </c:strCache>
            </c:strRef>
          </c:tx>
          <c:spPr>
            <a:pattFill prst="wdDnDiag">
              <a:fgClr>
                <a:srgbClr val="4C9F38"/>
              </a:fgClr>
              <a:bgClr>
                <a:schemeClr val="bg1"/>
              </a:bgClr>
            </a:patt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'3.7.1'!$C$17:$C$18</c:f>
              <c:numCache>
                <c:formatCode>General</c:formatCode>
                <c:ptCount val="2"/>
                <c:pt idx="0">
                  <c:v>2010</c:v>
                </c:pt>
                <c:pt idx="1">
                  <c:v>2015</c:v>
                </c:pt>
              </c:numCache>
            </c:numRef>
          </c:cat>
          <c:val>
            <c:numRef>
              <c:f>'3.7.1'!$G$17:$G$18</c:f>
              <c:numCache>
                <c:formatCode>###\ ##0.0</c:formatCode>
                <c:ptCount val="2"/>
                <c:pt idx="0">
                  <c:v>9.5</c:v>
                </c:pt>
                <c:pt idx="1">
                  <c:v>9.1999999999999993</c:v>
                </c:pt>
              </c:numCache>
            </c:numRef>
          </c:val>
          <c:extLst>
            <c:ext xmlns:c16="http://schemas.microsoft.com/office/drawing/2014/chart" uri="{C3380CC4-5D6E-409C-BE32-E72D297353CC}">
              <c16:uniqueId val="{00000002-6C63-4371-8CA1-D6D75AEB1641}"/>
            </c:ext>
          </c:extLst>
        </c:ser>
        <c:ser>
          <c:idx val="2"/>
          <c:order val="3"/>
          <c:tx>
            <c:strRef>
              <c:f>'3.7.1'!$F$12</c:f>
              <c:strCache>
                <c:ptCount val="1"/>
                <c:pt idx="0">
                  <c:v>DIU</c:v>
                </c:pt>
              </c:strCache>
            </c:strRef>
          </c:tx>
          <c:spPr>
            <a:pattFill prst="dkHorz">
              <a:fgClr>
                <a:schemeClr val="bg2">
                  <a:lumMod val="50000"/>
                </a:schemeClr>
              </a:fgClr>
              <a:bgClr>
                <a:schemeClr val="bg1"/>
              </a:bgClr>
            </a:patt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'3.7.1'!$C$17:$C$18</c:f>
              <c:numCache>
                <c:formatCode>General</c:formatCode>
                <c:ptCount val="2"/>
                <c:pt idx="0">
                  <c:v>2010</c:v>
                </c:pt>
                <c:pt idx="1">
                  <c:v>2015</c:v>
                </c:pt>
              </c:numCache>
            </c:numRef>
          </c:cat>
          <c:val>
            <c:numRef>
              <c:f>'3.7.1'!$F$17:$F$18</c:f>
              <c:numCache>
                <c:formatCode>###\ ##0.0</c:formatCode>
                <c:ptCount val="2"/>
                <c:pt idx="0">
                  <c:v>3.4</c:v>
                </c:pt>
                <c:pt idx="1">
                  <c:v>3.2</c:v>
                </c:pt>
              </c:numCache>
            </c:numRef>
          </c:val>
          <c:extLst>
            <c:ext xmlns:c16="http://schemas.microsoft.com/office/drawing/2014/chart" uri="{C3380CC4-5D6E-409C-BE32-E72D297353CC}">
              <c16:uniqueId val="{00000003-6C63-4371-8CA1-D6D75AEB1641}"/>
            </c:ext>
          </c:extLst>
        </c:ser>
        <c:ser>
          <c:idx val="4"/>
          <c:order val="4"/>
          <c:tx>
            <c:strRef>
              <c:f>'3.7.1'!$H$12</c:f>
              <c:strCache>
                <c:ptCount val="1"/>
                <c:pt idx="0">
                  <c:v>Norplant</c:v>
                </c:pt>
              </c:strCache>
            </c:strRef>
          </c:tx>
          <c:spPr>
            <a:solidFill>
              <a:schemeClr val="tx1"/>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'3.7.1'!$C$17:$C$18</c:f>
              <c:numCache>
                <c:formatCode>General</c:formatCode>
                <c:ptCount val="2"/>
                <c:pt idx="0">
                  <c:v>2010</c:v>
                </c:pt>
                <c:pt idx="1">
                  <c:v>2015</c:v>
                </c:pt>
              </c:numCache>
            </c:numRef>
          </c:cat>
          <c:val>
            <c:numRef>
              <c:f>'3.7.1'!$H$17:$H$18</c:f>
              <c:numCache>
                <c:formatCode>###\ ##0.0</c:formatCode>
                <c:ptCount val="2"/>
                <c:pt idx="0">
                  <c:v>0.3</c:v>
                </c:pt>
                <c:pt idx="1">
                  <c:v>0</c:v>
                </c:pt>
              </c:numCache>
            </c:numRef>
          </c:val>
          <c:extLst>
            <c:ext xmlns:c16="http://schemas.microsoft.com/office/drawing/2014/chart" uri="{C3380CC4-5D6E-409C-BE32-E72D297353CC}">
              <c16:uniqueId val="{00000004-6C63-4371-8CA1-D6D75AEB1641}"/>
            </c:ext>
          </c:extLst>
        </c:ser>
        <c:ser>
          <c:idx val="5"/>
          <c:order val="5"/>
          <c:tx>
            <c:strRef>
              <c:f>'3.7.1'!$I$12</c:f>
              <c:strCache>
                <c:ptCount val="1"/>
                <c:pt idx="0">
                  <c:v>De emergencia</c:v>
                </c:pt>
              </c:strCache>
            </c:strRef>
          </c:tx>
          <c:spPr>
            <a:solidFill>
              <a:srgbClr val="4C9F38"/>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'3.7.1'!$C$17:$C$18</c:f>
              <c:numCache>
                <c:formatCode>General</c:formatCode>
                <c:ptCount val="2"/>
                <c:pt idx="0">
                  <c:v>2010</c:v>
                </c:pt>
                <c:pt idx="1">
                  <c:v>2015</c:v>
                </c:pt>
              </c:numCache>
            </c:numRef>
          </c:cat>
          <c:val>
            <c:numRef>
              <c:f>'3.7.1'!$I$17:$I$18</c:f>
              <c:numCache>
                <c:formatCode>###\ ##0.0</c:formatCode>
                <c:ptCount val="2"/>
                <c:pt idx="0">
                  <c:v>0</c:v>
                </c:pt>
                <c:pt idx="1">
                  <c:v>0.3</c:v>
                </c:pt>
              </c:numCache>
            </c:numRef>
          </c:val>
          <c:extLst>
            <c:ext xmlns:c16="http://schemas.microsoft.com/office/drawing/2014/chart" uri="{C3380CC4-5D6E-409C-BE32-E72D297353CC}">
              <c16:uniqueId val="{00000005-6C63-4371-8CA1-D6D75AEB1641}"/>
            </c:ext>
          </c:extLst>
        </c:ser>
        <c:dLbls>
          <c:dLblPos val="outEnd"/>
          <c:showLegendKey val="0"/>
          <c:showVal val="1"/>
          <c:showCatName val="0"/>
          <c:showSerName val="0"/>
          <c:showPercent val="0"/>
          <c:showBubbleSize val="0"/>
        </c:dLbls>
        <c:gapWidth val="219"/>
        <c:overlap val="-27"/>
        <c:axId val="227097600"/>
        <c:axId val="225311488"/>
      </c:barChart>
      <c:catAx>
        <c:axId val="227097600"/>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Años</a:t>
                </a:r>
              </a:p>
            </c:rich>
          </c:tx>
          <c:layout>
            <c:manualLayout>
              <c:xMode val="edge"/>
              <c:yMode val="edge"/>
              <c:x val="0.40564238845144357"/>
              <c:y val="0.9157174103237095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25311488"/>
        <c:crosses val="autoZero"/>
        <c:auto val="1"/>
        <c:lblAlgn val="ctr"/>
        <c:lblOffset val="100"/>
        <c:noMultiLvlLbl val="0"/>
      </c:catAx>
      <c:valAx>
        <c:axId val="225311488"/>
        <c:scaling>
          <c:orientation val="minMax"/>
        </c:scaling>
        <c:delete val="0"/>
        <c:axPos val="l"/>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Porcentaje</a:t>
                </a:r>
              </a:p>
            </c:rich>
          </c:tx>
          <c:layout>
            <c:manualLayout>
              <c:xMode val="edge"/>
              <c:yMode val="edge"/>
              <c:x val="2.5000000000000001E-2"/>
              <c:y val="3.5628827646544181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0" sourceLinked="0"/>
        <c:majorTickMark val="in"/>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27097600"/>
        <c:crosses val="autoZero"/>
        <c:crossBetween val="between"/>
      </c:valAx>
      <c:spPr>
        <a:noFill/>
        <a:ln>
          <a:noFill/>
        </a:ln>
        <a:effectLst/>
      </c:spPr>
    </c:plotArea>
    <c:legend>
      <c:legendPos val="r"/>
      <c:layout>
        <c:manualLayout>
          <c:xMode val="edge"/>
          <c:yMode val="edge"/>
          <c:x val="0.80318963254593179"/>
          <c:y val="0.26562335958005251"/>
          <c:w val="0.17677405949256342"/>
          <c:h val="0.43520341207349084"/>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legend>
    <c:plotVisOnly val="1"/>
    <c:dispBlanksAs val="gap"/>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7450193985627067E-2"/>
          <c:y val="0.10584583955982653"/>
          <c:w val="0.89505786828621459"/>
          <c:h val="0.71826786880187987"/>
        </c:manualLayout>
      </c:layout>
      <c:lineChart>
        <c:grouping val="standard"/>
        <c:varyColors val="0"/>
        <c:ser>
          <c:idx val="0"/>
          <c:order val="0"/>
          <c:tx>
            <c:strRef>
              <c:f>'3.7.2'!$D$11:$D$12</c:f>
              <c:strCache>
                <c:ptCount val="2"/>
                <c:pt idx="0">
                  <c:v>Total</c:v>
                </c:pt>
              </c:strCache>
            </c:strRef>
          </c:tx>
          <c:spPr>
            <a:ln w="28575" cap="rnd">
              <a:solidFill>
                <a:srgbClr val="4C9F38"/>
              </a:solidFill>
              <a:round/>
            </a:ln>
            <a:effectLst/>
          </c:spPr>
          <c:marker>
            <c:symbol val="square"/>
            <c:size val="5"/>
            <c:spPr>
              <a:solidFill>
                <a:srgbClr val="568636">
                  <a:alpha val="96000"/>
                </a:srgbClr>
              </a:solidFill>
              <a:ln w="9525">
                <a:solidFill>
                  <a:srgbClr val="568636"/>
                </a:solidFill>
              </a:ln>
              <a:effectLst/>
            </c:spPr>
          </c:marker>
          <c:dLbls>
            <c:numFmt formatCode="#,##0.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'3.7.2'!$C$13:$C$25</c:f>
              <c:strCach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2022a/</c:v>
                </c:pt>
              </c:strCache>
            </c:strRef>
          </c:cat>
          <c:val>
            <c:numRef>
              <c:f>'3.7.2'!$D$13:$D$25</c:f>
              <c:numCache>
                <c:formatCode>0.0</c:formatCode>
                <c:ptCount val="13"/>
                <c:pt idx="0">
                  <c:v>33.162043504290565</c:v>
                </c:pt>
                <c:pt idx="1">
                  <c:v>34.788085080859808</c:v>
                </c:pt>
                <c:pt idx="2">
                  <c:v>35.955923440493308</c:v>
                </c:pt>
                <c:pt idx="3">
                  <c:v>33.199310727943953</c:v>
                </c:pt>
                <c:pt idx="4">
                  <c:v>32.378624177796354</c:v>
                </c:pt>
                <c:pt idx="5">
                  <c:v>30.433904745837307</c:v>
                </c:pt>
                <c:pt idx="6">
                  <c:v>28.942530661478123</c:v>
                </c:pt>
                <c:pt idx="7">
                  <c:v>27.110208440808815</c:v>
                </c:pt>
                <c:pt idx="8">
                  <c:v>25.585639280005513</c:v>
                </c:pt>
                <c:pt idx="9">
                  <c:v>21.653876641947761</c:v>
                </c:pt>
                <c:pt idx="10">
                  <c:v>16.783522225634826</c:v>
                </c:pt>
                <c:pt idx="11">
                  <c:v>13.861744878016644</c:v>
                </c:pt>
                <c:pt idx="12">
                  <c:v>13.577998220517086</c:v>
                </c:pt>
              </c:numCache>
            </c:numRef>
          </c:val>
          <c:smooth val="0"/>
          <c:extLst>
            <c:ext xmlns:c16="http://schemas.microsoft.com/office/drawing/2014/chart" uri="{C3380CC4-5D6E-409C-BE32-E72D297353CC}">
              <c16:uniqueId val="{00000000-BF5F-4D86-893B-594F2433D51A}"/>
            </c:ext>
          </c:extLst>
        </c:ser>
        <c:dLbls>
          <c:dLblPos val="t"/>
          <c:showLegendKey val="0"/>
          <c:showVal val="1"/>
          <c:showCatName val="0"/>
          <c:showSerName val="0"/>
          <c:showPercent val="0"/>
          <c:showBubbleSize val="0"/>
        </c:dLbls>
        <c:marker val="1"/>
        <c:smooth val="0"/>
        <c:axId val="225980416"/>
        <c:axId val="227608256"/>
      </c:lineChart>
      <c:catAx>
        <c:axId val="225980416"/>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Años</a:t>
                </a:r>
              </a:p>
            </c:rich>
          </c:tx>
          <c:layout>
            <c:manualLayout>
              <c:xMode val="edge"/>
              <c:yMode val="edge"/>
              <c:x val="0.45755424321959753"/>
              <c:y val="0.8833100029163021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cross"/>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27608256"/>
        <c:crosses val="autoZero"/>
        <c:auto val="1"/>
        <c:lblAlgn val="ctr"/>
        <c:lblOffset val="100"/>
        <c:noMultiLvlLbl val="0"/>
      </c:catAx>
      <c:valAx>
        <c:axId val="227608256"/>
        <c:scaling>
          <c:orientation val="minMax"/>
          <c:max val="40"/>
          <c:min val="0"/>
        </c:scaling>
        <c:delete val="0"/>
        <c:axPos val="l"/>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Tasa</a:t>
                </a:r>
              </a:p>
            </c:rich>
          </c:tx>
          <c:layout>
            <c:manualLayout>
              <c:xMode val="edge"/>
              <c:yMode val="edge"/>
              <c:x val="2.2222222222222223E-2"/>
              <c:y val="1.7110309128025664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0" sourceLinked="0"/>
        <c:majorTickMark val="cross"/>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25980416"/>
        <c:crosses val="autoZero"/>
        <c:crossBetween val="between"/>
        <c:majorUnit val="5"/>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5539151356080492E-2"/>
          <c:y val="0.14351851851851852"/>
          <c:w val="0.88390529308836396"/>
          <c:h val="0.61445173519976659"/>
        </c:manualLayout>
      </c:layout>
      <c:lineChart>
        <c:grouping val="standard"/>
        <c:varyColors val="0"/>
        <c:ser>
          <c:idx val="0"/>
          <c:order val="0"/>
          <c:tx>
            <c:strRef>
              <c:f>'3.8.1'!$D$11</c:f>
              <c:strCache>
                <c:ptCount val="1"/>
                <c:pt idx="0">
                  <c:v>Total</c:v>
                </c:pt>
              </c:strCache>
            </c:strRef>
          </c:tx>
          <c:spPr>
            <a:ln w="28575" cap="rnd">
              <a:solidFill>
                <a:schemeClr val="bg2">
                  <a:lumMod val="50000"/>
                </a:schemeClr>
              </a:solidFill>
              <a:round/>
            </a:ln>
            <a:effectLst/>
          </c:spPr>
          <c:marker>
            <c:symbol val="square"/>
            <c:size val="5"/>
            <c:spPr>
              <a:solidFill>
                <a:schemeClr val="bg2">
                  <a:lumMod val="50000"/>
                </a:schemeClr>
              </a:solidFill>
              <a:ln w="9525">
                <a:solidFill>
                  <a:schemeClr val="bg2">
                    <a:lumMod val="50000"/>
                  </a:schemeClr>
                </a:solidFill>
              </a:ln>
              <a:effectLst/>
            </c:spPr>
          </c:marker>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'3.8.1'!$C$12:$C$25</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'3.8.1'!$D$12:$D$25</c:f>
              <c:numCache>
                <c:formatCode>0.0</c:formatCode>
                <c:ptCount val="14"/>
                <c:pt idx="0">
                  <c:v>85.75006054019704</c:v>
                </c:pt>
                <c:pt idx="1">
                  <c:v>85.48754819432159</c:v>
                </c:pt>
                <c:pt idx="2">
                  <c:v>85.544785974097678</c:v>
                </c:pt>
                <c:pt idx="3">
                  <c:v>85.807194673328823</c:v>
                </c:pt>
                <c:pt idx="4">
                  <c:v>85.378569342037821</c:v>
                </c:pt>
                <c:pt idx="5">
                  <c:v>84.712186309930672</c:v>
                </c:pt>
                <c:pt idx="6">
                  <c:v>84.712186309930672</c:v>
                </c:pt>
                <c:pt idx="7">
                  <c:v>85.725736349485516</c:v>
                </c:pt>
                <c:pt idx="8">
                  <c:v>85.211803409215591</c:v>
                </c:pt>
                <c:pt idx="9">
                  <c:v>85.075290578746305</c:v>
                </c:pt>
                <c:pt idx="10">
                  <c:v>84.357999415033632</c:v>
                </c:pt>
                <c:pt idx="11">
                  <c:v>84.069490470740959</c:v>
                </c:pt>
                <c:pt idx="12">
                  <c:v>87.077019572339395</c:v>
                </c:pt>
                <c:pt idx="13">
                  <c:v>89.116115558530424</c:v>
                </c:pt>
              </c:numCache>
            </c:numRef>
          </c:val>
          <c:smooth val="0"/>
          <c:extLst>
            <c:ext xmlns:c16="http://schemas.microsoft.com/office/drawing/2014/chart" uri="{C3380CC4-5D6E-409C-BE32-E72D297353CC}">
              <c16:uniqueId val="{00000000-806D-404D-B939-EFC27DEE6FC8}"/>
            </c:ext>
          </c:extLst>
        </c:ser>
        <c:ser>
          <c:idx val="1"/>
          <c:order val="1"/>
          <c:tx>
            <c:strRef>
              <c:f>'3.8.1'!$E$11</c:f>
              <c:strCache>
                <c:ptCount val="1"/>
                <c:pt idx="0">
                  <c:v>Hombres</c:v>
                </c:pt>
              </c:strCache>
            </c:strRef>
          </c:tx>
          <c:spPr>
            <a:ln w="28575" cap="rnd">
              <a:solidFill>
                <a:srgbClr val="4C9F38"/>
              </a:solidFill>
              <a:prstDash val="dash"/>
              <a:round/>
            </a:ln>
            <a:effectLst/>
          </c:spPr>
          <c:marker>
            <c:symbol val="circle"/>
            <c:size val="5"/>
            <c:spPr>
              <a:solidFill>
                <a:srgbClr val="568636"/>
              </a:solidFill>
              <a:ln w="9525">
                <a:solidFill>
                  <a:srgbClr val="568636"/>
                </a:solidFill>
              </a:ln>
              <a:effectLst/>
            </c:spPr>
          </c:marker>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'3.8.1'!$C$12:$C$25</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'3.8.1'!$E$12:$E$25</c:f>
              <c:numCache>
                <c:formatCode>0.0</c:formatCode>
                <c:ptCount val="14"/>
                <c:pt idx="0">
                  <c:v>83.627204030226693</c:v>
                </c:pt>
                <c:pt idx="1">
                  <c:v>83.649175941374466</c:v>
                </c:pt>
                <c:pt idx="2">
                  <c:v>83.361677154027419</c:v>
                </c:pt>
                <c:pt idx="3">
                  <c:v>83.812812183204883</c:v>
                </c:pt>
                <c:pt idx="4">
                  <c:v>82.884600664476977</c:v>
                </c:pt>
                <c:pt idx="5">
                  <c:v>83.007101879268475</c:v>
                </c:pt>
                <c:pt idx="6">
                  <c:v>83.007101879268475</c:v>
                </c:pt>
                <c:pt idx="7">
                  <c:v>83.980951399131044</c:v>
                </c:pt>
                <c:pt idx="8">
                  <c:v>83.560288044776627</c:v>
                </c:pt>
                <c:pt idx="9">
                  <c:v>83.167967585567652</c:v>
                </c:pt>
                <c:pt idx="10">
                  <c:v>82.291592314203527</c:v>
                </c:pt>
                <c:pt idx="11">
                  <c:v>81.742828012895217</c:v>
                </c:pt>
                <c:pt idx="12">
                  <c:v>84.777760220593294</c:v>
                </c:pt>
                <c:pt idx="13">
                  <c:v>86.962961418963147</c:v>
                </c:pt>
              </c:numCache>
            </c:numRef>
          </c:val>
          <c:smooth val="0"/>
          <c:extLst>
            <c:ext xmlns:c16="http://schemas.microsoft.com/office/drawing/2014/chart" uri="{C3380CC4-5D6E-409C-BE32-E72D297353CC}">
              <c16:uniqueId val="{00000001-806D-404D-B939-EFC27DEE6FC8}"/>
            </c:ext>
          </c:extLst>
        </c:ser>
        <c:ser>
          <c:idx val="2"/>
          <c:order val="2"/>
          <c:tx>
            <c:strRef>
              <c:f>'3.8.1'!$F$11</c:f>
              <c:strCache>
                <c:ptCount val="1"/>
                <c:pt idx="0">
                  <c:v>Mujeres</c:v>
                </c:pt>
              </c:strCache>
            </c:strRef>
          </c:tx>
          <c:spPr>
            <a:ln w="28575" cap="rnd">
              <a:solidFill>
                <a:srgbClr val="4C9F38"/>
              </a:solidFill>
              <a:round/>
            </a:ln>
            <a:effectLst/>
          </c:spPr>
          <c:marker>
            <c:symbol val="triangle"/>
            <c:size val="5"/>
            <c:spPr>
              <a:solidFill>
                <a:srgbClr val="568636"/>
              </a:solidFill>
              <a:ln w="9525">
                <a:solidFill>
                  <a:srgbClr val="568636"/>
                </a:solidFill>
              </a:ln>
              <a:effectLst/>
            </c:spPr>
          </c:marker>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'3.8.1'!$C$12:$C$25</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'3.8.1'!$F$12:$F$25</c:f>
              <c:numCache>
                <c:formatCode>0.0</c:formatCode>
                <c:ptCount val="14"/>
                <c:pt idx="0">
                  <c:v>87.758884732314058</c:v>
                </c:pt>
                <c:pt idx="1">
                  <c:v>87.236009552493471</c:v>
                </c:pt>
                <c:pt idx="2">
                  <c:v>87.619216535720298</c:v>
                </c:pt>
                <c:pt idx="3">
                  <c:v>87.671715508455293</c:v>
                </c:pt>
                <c:pt idx="4">
                  <c:v>87.748972068043784</c:v>
                </c:pt>
                <c:pt idx="5">
                  <c:v>86.325748561824724</c:v>
                </c:pt>
                <c:pt idx="6">
                  <c:v>86.325748561824724</c:v>
                </c:pt>
                <c:pt idx="7">
                  <c:v>87.377531616677103</c:v>
                </c:pt>
                <c:pt idx="8">
                  <c:v>86.773600239531206</c:v>
                </c:pt>
                <c:pt idx="9">
                  <c:v>86.869052947107349</c:v>
                </c:pt>
                <c:pt idx="10">
                  <c:v>86.305118210469274</c:v>
                </c:pt>
                <c:pt idx="11">
                  <c:v>86.223909357233381</c:v>
                </c:pt>
                <c:pt idx="12">
                  <c:v>89.174502791074872</c:v>
                </c:pt>
                <c:pt idx="13">
                  <c:v>91.057304860993156</c:v>
                </c:pt>
              </c:numCache>
            </c:numRef>
          </c:val>
          <c:smooth val="0"/>
          <c:extLst>
            <c:ext xmlns:c16="http://schemas.microsoft.com/office/drawing/2014/chart" uri="{C3380CC4-5D6E-409C-BE32-E72D297353CC}">
              <c16:uniqueId val="{00000002-806D-404D-B939-EFC27DEE6FC8}"/>
            </c:ext>
          </c:extLst>
        </c:ser>
        <c:dLbls>
          <c:dLblPos val="t"/>
          <c:showLegendKey val="0"/>
          <c:showVal val="1"/>
          <c:showCatName val="0"/>
          <c:showSerName val="0"/>
          <c:showPercent val="0"/>
          <c:showBubbleSize val="0"/>
        </c:dLbls>
        <c:marker val="1"/>
        <c:smooth val="0"/>
        <c:axId val="226792448"/>
        <c:axId val="227610560"/>
      </c:lineChart>
      <c:catAx>
        <c:axId val="226792448"/>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n-US"/>
                  <a:t>Años</a:t>
                </a:r>
              </a:p>
            </c:rich>
          </c:tx>
          <c:layout>
            <c:manualLayout>
              <c:xMode val="edge"/>
              <c:yMode val="edge"/>
              <c:x val="0.46250568678915138"/>
              <c:y val="0.84222149314669004"/>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27610560"/>
        <c:crosses val="autoZero"/>
        <c:auto val="1"/>
        <c:lblAlgn val="ctr"/>
        <c:lblOffset val="100"/>
        <c:noMultiLvlLbl val="0"/>
      </c:catAx>
      <c:valAx>
        <c:axId val="227610560"/>
        <c:scaling>
          <c:orientation val="minMax"/>
          <c:max val="90"/>
        </c:scaling>
        <c:delete val="0"/>
        <c:axPos val="l"/>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Porcentaje</a:t>
                </a:r>
              </a:p>
            </c:rich>
          </c:tx>
          <c:layout>
            <c:manualLayout>
              <c:xMode val="edge"/>
              <c:yMode val="edge"/>
              <c:x val="1.3888888888888888E-2"/>
              <c:y val="2.8973461650626985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0" sourceLinked="0"/>
        <c:majorTickMark val="in"/>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26792448"/>
        <c:crosses val="autoZero"/>
        <c:crossBetween val="between"/>
      </c:valAx>
      <c:spPr>
        <a:noFill/>
        <a:ln>
          <a:noFill/>
        </a:ln>
        <a:effectLst/>
      </c:spPr>
    </c:plotArea>
    <c:legend>
      <c:legendPos val="b"/>
      <c:layout>
        <c:manualLayout>
          <c:xMode val="edge"/>
          <c:yMode val="edge"/>
          <c:x val="0.41117169728783898"/>
          <c:y val="0.92187445319335082"/>
          <c:w val="0.58876771653543303"/>
          <c:h val="7.812554680664918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legend>
    <c:plotVisOnly val="1"/>
    <c:dispBlanksAs val="gap"/>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userShapes r:id="rId3"/>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v>10% del gasto de consumo</c:v>
          </c:tx>
          <c:spPr>
            <a:solidFill>
              <a:srgbClr val="4C9F38"/>
            </a:solidFill>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'3.8.2'!$C$23:$C$24</c:f>
              <c:numCache>
                <c:formatCode>General</c:formatCode>
                <c:ptCount val="2"/>
                <c:pt idx="0">
                  <c:v>2013</c:v>
                </c:pt>
                <c:pt idx="1">
                  <c:v>2018</c:v>
                </c:pt>
              </c:numCache>
            </c:numRef>
          </c:cat>
          <c:val>
            <c:numRef>
              <c:f>'3.8.2'!$D$13:$D$14</c:f>
              <c:numCache>
                <c:formatCode>0.0</c:formatCode>
                <c:ptCount val="2"/>
                <c:pt idx="0">
                  <c:v>9.82</c:v>
                </c:pt>
                <c:pt idx="1">
                  <c:v>12.22</c:v>
                </c:pt>
              </c:numCache>
            </c:numRef>
          </c:val>
          <c:extLst>
            <c:ext xmlns:c16="http://schemas.microsoft.com/office/drawing/2014/chart" uri="{C3380CC4-5D6E-409C-BE32-E72D297353CC}">
              <c16:uniqueId val="{00000000-BDF7-4B30-969C-65FFB7C0920A}"/>
            </c:ext>
          </c:extLst>
        </c:ser>
        <c:ser>
          <c:idx val="1"/>
          <c:order val="1"/>
          <c:tx>
            <c:v>25% del gasto de consumo</c:v>
          </c:tx>
          <c:spPr>
            <a:solidFill>
              <a:schemeClr val="bg1">
                <a:lumMod val="65000"/>
              </a:schemeClr>
            </a:solidFill>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'3.8.2'!$C$23:$C$24</c:f>
              <c:numCache>
                <c:formatCode>General</c:formatCode>
                <c:ptCount val="2"/>
                <c:pt idx="0">
                  <c:v>2013</c:v>
                </c:pt>
                <c:pt idx="1">
                  <c:v>2018</c:v>
                </c:pt>
              </c:numCache>
            </c:numRef>
          </c:cat>
          <c:val>
            <c:numRef>
              <c:f>'3.8.2'!$D$23:$D$24</c:f>
              <c:numCache>
                <c:formatCode>0.0</c:formatCode>
                <c:ptCount val="2"/>
                <c:pt idx="0">
                  <c:v>1.7</c:v>
                </c:pt>
                <c:pt idx="1">
                  <c:v>1.98</c:v>
                </c:pt>
              </c:numCache>
            </c:numRef>
          </c:val>
          <c:extLst>
            <c:ext xmlns:c16="http://schemas.microsoft.com/office/drawing/2014/chart" uri="{C3380CC4-5D6E-409C-BE32-E72D297353CC}">
              <c16:uniqueId val="{00000001-BDF7-4B30-969C-65FFB7C0920A}"/>
            </c:ext>
          </c:extLst>
        </c:ser>
        <c:dLbls>
          <c:showLegendKey val="0"/>
          <c:showVal val="0"/>
          <c:showCatName val="0"/>
          <c:showSerName val="0"/>
          <c:showPercent val="0"/>
          <c:showBubbleSize val="0"/>
        </c:dLbls>
        <c:gapWidth val="150"/>
        <c:axId val="227771392"/>
        <c:axId val="227613440"/>
      </c:barChart>
      <c:catAx>
        <c:axId val="227771392"/>
        <c:scaling>
          <c:orientation val="minMax"/>
        </c:scaling>
        <c:delete val="0"/>
        <c:axPos val="b"/>
        <c:numFmt formatCode="General" sourceLinked="1"/>
        <c:majorTickMark val="out"/>
        <c:minorTickMark val="none"/>
        <c:tickLblPos val="nextTo"/>
        <c:crossAx val="227613440"/>
        <c:crosses val="autoZero"/>
        <c:auto val="1"/>
        <c:lblAlgn val="ctr"/>
        <c:lblOffset val="100"/>
        <c:noMultiLvlLbl val="0"/>
      </c:catAx>
      <c:valAx>
        <c:axId val="227613440"/>
        <c:scaling>
          <c:orientation val="minMax"/>
        </c:scaling>
        <c:delete val="0"/>
        <c:axPos val="l"/>
        <c:majorGridlines/>
        <c:numFmt formatCode="0.0" sourceLinked="1"/>
        <c:majorTickMark val="out"/>
        <c:minorTickMark val="none"/>
        <c:tickLblPos val="nextTo"/>
        <c:crossAx val="227771392"/>
        <c:crosses val="autoZero"/>
        <c:crossBetween val="between"/>
      </c:valAx>
    </c:plotArea>
    <c:legend>
      <c:legendPos val="r"/>
      <c:overlay val="0"/>
    </c:legend>
    <c:plotVisOnly val="1"/>
    <c:dispBlanksAs val="zero"/>
    <c:showDLblsOverMax val="0"/>
  </c:chart>
  <c:spPr>
    <a:ln>
      <a:noFill/>
    </a:ln>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199062026057729E-2"/>
          <c:y val="0.13873111808991936"/>
          <c:w val="0.89434164149173867"/>
          <c:h val="0.69251905560829485"/>
        </c:manualLayout>
      </c:layout>
      <c:lineChart>
        <c:grouping val="standard"/>
        <c:varyColors val="0"/>
        <c:ser>
          <c:idx val="0"/>
          <c:order val="0"/>
          <c:tx>
            <c:strRef>
              <c:f>'3.9.1'!$D$11:$D$12</c:f>
              <c:strCache>
                <c:ptCount val="2"/>
                <c:pt idx="0">
                  <c:v>Total</c:v>
                </c:pt>
              </c:strCache>
            </c:strRef>
          </c:tx>
          <c:spPr>
            <a:ln w="28575" cap="rnd">
              <a:solidFill>
                <a:srgbClr val="4C9F38"/>
              </a:solidFill>
              <a:round/>
            </a:ln>
            <a:effectLst/>
          </c:spPr>
          <c:marker>
            <c:symbol val="square"/>
            <c:size val="5"/>
            <c:spPr>
              <a:solidFill>
                <a:srgbClr val="568636"/>
              </a:solidFill>
              <a:ln w="9525">
                <a:solidFill>
                  <a:srgbClr val="568636"/>
                </a:solidFill>
              </a:ln>
              <a:effectLst/>
            </c:spPr>
          </c:marker>
          <c:dLbls>
            <c:numFmt formatCode="#,##0.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'3.9.1'!$C$13:$C$25</c:f>
              <c:strCach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2022a/</c:v>
                </c:pt>
              </c:strCache>
            </c:strRef>
          </c:cat>
          <c:val>
            <c:numRef>
              <c:f>'3.9.1'!$D$13:$D$25</c:f>
              <c:numCache>
                <c:formatCode>0.0</c:formatCode>
                <c:ptCount val="13"/>
                <c:pt idx="0">
                  <c:v>18.218335055914409</c:v>
                </c:pt>
                <c:pt idx="1">
                  <c:v>15.657157465927174</c:v>
                </c:pt>
                <c:pt idx="2">
                  <c:v>16.679351964008305</c:v>
                </c:pt>
                <c:pt idx="3">
                  <c:v>16.082600434730328</c:v>
                </c:pt>
                <c:pt idx="4">
                  <c:v>17.095700542615699</c:v>
                </c:pt>
                <c:pt idx="5">
                  <c:v>15.769104505594788</c:v>
                </c:pt>
                <c:pt idx="6">
                  <c:v>18.383031598756347</c:v>
                </c:pt>
                <c:pt idx="7">
                  <c:v>17.645312507140222</c:v>
                </c:pt>
                <c:pt idx="8">
                  <c:v>17.248264426900381</c:v>
                </c:pt>
                <c:pt idx="9">
                  <c:v>18.782100782960082</c:v>
                </c:pt>
                <c:pt idx="10">
                  <c:v>17.334351530423021</c:v>
                </c:pt>
                <c:pt idx="11">
                  <c:v>17.722124167096425</c:v>
                </c:pt>
                <c:pt idx="12">
                  <c:v>18.548449834222449</c:v>
                </c:pt>
              </c:numCache>
            </c:numRef>
          </c:val>
          <c:smooth val="0"/>
          <c:extLst>
            <c:ext xmlns:c16="http://schemas.microsoft.com/office/drawing/2014/chart" uri="{C3380CC4-5D6E-409C-BE32-E72D297353CC}">
              <c16:uniqueId val="{00000000-34D5-4502-A889-E47840F6AC1F}"/>
            </c:ext>
          </c:extLst>
        </c:ser>
        <c:dLbls>
          <c:dLblPos val="t"/>
          <c:showLegendKey val="0"/>
          <c:showVal val="1"/>
          <c:showCatName val="0"/>
          <c:showSerName val="0"/>
          <c:showPercent val="0"/>
          <c:showBubbleSize val="0"/>
        </c:dLbls>
        <c:marker val="1"/>
        <c:smooth val="0"/>
        <c:axId val="226655744"/>
        <c:axId val="228222080"/>
      </c:lineChart>
      <c:catAx>
        <c:axId val="226655744"/>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Años</a:t>
                </a:r>
              </a:p>
            </c:rich>
          </c:tx>
          <c:layout>
            <c:manualLayout>
              <c:xMode val="edge"/>
              <c:yMode val="edge"/>
              <c:x val="0.45554046369203849"/>
              <c:y val="0.9064581510644502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cross"/>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28222080"/>
        <c:crosses val="autoZero"/>
        <c:auto val="1"/>
        <c:lblAlgn val="ctr"/>
        <c:lblOffset val="100"/>
        <c:noMultiLvlLbl val="0"/>
      </c:catAx>
      <c:valAx>
        <c:axId val="228222080"/>
        <c:scaling>
          <c:orientation val="minMax"/>
          <c:max val="20"/>
          <c:min val="0"/>
        </c:scaling>
        <c:delete val="0"/>
        <c:axPos val="l"/>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Tasa</a:t>
                </a:r>
              </a:p>
            </c:rich>
          </c:tx>
          <c:layout>
            <c:manualLayout>
              <c:xMode val="edge"/>
              <c:yMode val="edge"/>
              <c:x val="6.5583081618627364E-3"/>
              <c:y val="1.246604657013678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0" sourceLinked="0"/>
        <c:majorTickMark val="cross"/>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26655744"/>
        <c:crosses val="autoZero"/>
        <c:crossBetween val="between"/>
        <c:majorUnit val="2"/>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1733814523184604E-2"/>
          <c:y val="0.12037037037037036"/>
          <c:w val="0.88326618547681546"/>
          <c:h val="0.72035505978419367"/>
        </c:manualLayout>
      </c:layout>
      <c:lineChart>
        <c:grouping val="standard"/>
        <c:varyColors val="0"/>
        <c:ser>
          <c:idx val="0"/>
          <c:order val="0"/>
          <c:tx>
            <c:strRef>
              <c:f>'3.9.2'!$D$11:$D$12</c:f>
              <c:strCache>
                <c:ptCount val="2"/>
                <c:pt idx="0">
                  <c:v>Total</c:v>
                </c:pt>
              </c:strCache>
            </c:strRef>
          </c:tx>
          <c:spPr>
            <a:ln w="28575" cap="rnd">
              <a:solidFill>
                <a:srgbClr val="568636"/>
              </a:solidFill>
              <a:round/>
            </a:ln>
            <a:effectLst/>
          </c:spPr>
          <c:marker>
            <c:symbol val="diamond"/>
            <c:size val="5"/>
            <c:spPr>
              <a:solidFill>
                <a:srgbClr val="568636"/>
              </a:solidFill>
              <a:ln w="9525">
                <a:solidFill>
                  <a:srgbClr val="568636"/>
                </a:solidFill>
              </a:ln>
              <a:effectLst/>
            </c:spPr>
          </c:marker>
          <c:dLbls>
            <c:numFmt formatCode="#,##0.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'3.9.2'!$C$13:$C$25</c:f>
              <c:strCach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2022a/</c:v>
                </c:pt>
              </c:strCache>
            </c:strRef>
          </c:cat>
          <c:val>
            <c:numRef>
              <c:f>'3.9.2'!$D$13:$D$25</c:f>
              <c:numCache>
                <c:formatCode>0.0</c:formatCode>
                <c:ptCount val="13"/>
                <c:pt idx="0">
                  <c:v>1.0807486897576344</c:v>
                </c:pt>
                <c:pt idx="1">
                  <c:v>0.97993336017624866</c:v>
                </c:pt>
                <c:pt idx="2">
                  <c:v>1.2251585849851461</c:v>
                </c:pt>
                <c:pt idx="3">
                  <c:v>1.2305947562194708</c:v>
                </c:pt>
                <c:pt idx="4">
                  <c:v>1.1313331241436859</c:v>
                </c:pt>
                <c:pt idx="5">
                  <c:v>1.3037448606987816</c:v>
                </c:pt>
                <c:pt idx="6">
                  <c:v>1.3700368377271135</c:v>
                </c:pt>
                <c:pt idx="7">
                  <c:v>1.2531607966124787</c:v>
                </c:pt>
                <c:pt idx="8">
                  <c:v>1.3191024938301568</c:v>
                </c:pt>
                <c:pt idx="9">
                  <c:v>1.3444030034118795</c:v>
                </c:pt>
                <c:pt idx="10">
                  <c:v>0.86084815726705732</c:v>
                </c:pt>
                <c:pt idx="11">
                  <c:v>0.65852701823090531</c:v>
                </c:pt>
                <c:pt idx="12">
                  <c:v>0.92070898866874629</c:v>
                </c:pt>
              </c:numCache>
            </c:numRef>
          </c:val>
          <c:smooth val="0"/>
          <c:extLst>
            <c:ext xmlns:c16="http://schemas.microsoft.com/office/drawing/2014/chart" uri="{C3380CC4-5D6E-409C-BE32-E72D297353CC}">
              <c16:uniqueId val="{00000000-5CB8-438B-8FAD-6ECFC4449204}"/>
            </c:ext>
          </c:extLst>
        </c:ser>
        <c:dLbls>
          <c:showLegendKey val="0"/>
          <c:showVal val="0"/>
          <c:showCatName val="0"/>
          <c:showSerName val="0"/>
          <c:showPercent val="0"/>
          <c:showBubbleSize val="0"/>
        </c:dLbls>
        <c:marker val="1"/>
        <c:smooth val="0"/>
        <c:axId val="229032448"/>
        <c:axId val="228224384"/>
      </c:lineChart>
      <c:catAx>
        <c:axId val="229032448"/>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Años</a:t>
                </a:r>
              </a:p>
            </c:rich>
          </c:tx>
          <c:layout>
            <c:manualLayout>
              <c:xMode val="edge"/>
              <c:yMode val="edge"/>
              <c:x val="0.48088079615048118"/>
              <c:y val="0.9157174103237095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cross"/>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28224384"/>
        <c:crosses val="autoZero"/>
        <c:auto val="1"/>
        <c:lblAlgn val="ctr"/>
        <c:lblOffset val="100"/>
        <c:noMultiLvlLbl val="0"/>
      </c:catAx>
      <c:valAx>
        <c:axId val="228224384"/>
        <c:scaling>
          <c:orientation val="minMax"/>
          <c:max val="1.5"/>
          <c:min val="0"/>
        </c:scaling>
        <c:delete val="0"/>
        <c:axPos val="l"/>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Tasa</a:t>
                </a:r>
              </a:p>
            </c:rich>
          </c:tx>
          <c:layout>
            <c:manualLayout>
              <c:xMode val="edge"/>
              <c:yMode val="edge"/>
              <c:x val="3.3333333333333333E-2"/>
              <c:y val="1.7110309128025664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0.0" sourceLinked="1"/>
        <c:majorTickMark val="cross"/>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29032448"/>
        <c:crosses val="autoZero"/>
        <c:crossBetween val="between"/>
        <c:majorUnit val="0.2"/>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463670166229222"/>
          <c:y val="0.15740740740740741"/>
          <c:w val="0.8481410761154855"/>
          <c:h val="0.66479950422863809"/>
        </c:manualLayout>
      </c:layout>
      <c:lineChart>
        <c:grouping val="standard"/>
        <c:varyColors val="0"/>
        <c:ser>
          <c:idx val="0"/>
          <c:order val="0"/>
          <c:spPr>
            <a:ln w="28575" cap="rnd">
              <a:solidFill>
                <a:srgbClr val="E5243B"/>
              </a:solidFill>
              <a:round/>
            </a:ln>
            <a:effectLst/>
          </c:spPr>
          <c:marker>
            <c:symbol val="diamond"/>
            <c:size val="5"/>
            <c:spPr>
              <a:solidFill>
                <a:srgbClr val="E5243B"/>
              </a:solidFill>
              <a:ln w="9525">
                <a:solidFill>
                  <a:srgbClr val="FF0000"/>
                </a:solidFill>
              </a:ln>
              <a:effectLst/>
            </c:spPr>
          </c:marker>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'1.2.2'!$C$13:$C$26</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'1.2.2'!$D$13:$D$26</c:f>
              <c:numCache>
                <c:formatCode>###0.0</c:formatCode>
                <c:ptCount val="14"/>
                <c:pt idx="0">
                  <c:v>30.94220328773018</c:v>
                </c:pt>
                <c:pt idx="1">
                  <c:v>28.799579236390027</c:v>
                </c:pt>
                <c:pt idx="2">
                  <c:v>26.212974244598868</c:v>
                </c:pt>
                <c:pt idx="3">
                  <c:v>25.347211221160709</c:v>
                </c:pt>
                <c:pt idx="4">
                  <c:v>25.706942763534933</c:v>
                </c:pt>
                <c:pt idx="5">
                  <c:v>26.166948088765608</c:v>
                </c:pt>
                <c:pt idx="6">
                  <c:v>25.039671923798746</c:v>
                </c:pt>
                <c:pt idx="7">
                  <c:v>23.076541169418547</c:v>
                </c:pt>
                <c:pt idx="8">
                  <c:v>23.621087669191283</c:v>
                </c:pt>
                <c:pt idx="9">
                  <c:v>20.715601092998959</c:v>
                </c:pt>
                <c:pt idx="10">
                  <c:v>20.130453265837463</c:v>
                </c:pt>
                <c:pt idx="11">
                  <c:v>20.49210206679221</c:v>
                </c:pt>
                <c:pt idx="12">
                  <c:v>17.788552200966549</c:v>
                </c:pt>
                <c:pt idx="13">
                  <c:v>15.3019874825576</c:v>
                </c:pt>
              </c:numCache>
            </c:numRef>
          </c:val>
          <c:smooth val="0"/>
          <c:extLst>
            <c:ext xmlns:c16="http://schemas.microsoft.com/office/drawing/2014/chart" uri="{C3380CC4-5D6E-409C-BE32-E72D297353CC}">
              <c16:uniqueId val="{00000000-EA8D-43EF-B689-91C145FA8C5C}"/>
            </c:ext>
          </c:extLst>
        </c:ser>
        <c:dLbls>
          <c:dLblPos val="t"/>
          <c:showLegendKey val="0"/>
          <c:showVal val="1"/>
          <c:showCatName val="0"/>
          <c:showSerName val="0"/>
          <c:showPercent val="0"/>
          <c:showBubbleSize val="0"/>
        </c:dLbls>
        <c:marker val="1"/>
        <c:smooth val="0"/>
        <c:axId val="218107392"/>
        <c:axId val="217395136"/>
      </c:lineChart>
      <c:catAx>
        <c:axId val="21810739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Años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17395136"/>
        <c:crosses val="autoZero"/>
        <c:auto val="1"/>
        <c:lblAlgn val="ctr"/>
        <c:lblOffset val="100"/>
        <c:noMultiLvlLbl val="0"/>
      </c:catAx>
      <c:valAx>
        <c:axId val="217395136"/>
        <c:scaling>
          <c:orientation val="minMax"/>
          <c:max val="40"/>
        </c:scaling>
        <c:delete val="0"/>
        <c:axPos val="l"/>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Porcentaje</a:t>
                </a:r>
              </a:p>
            </c:rich>
          </c:tx>
          <c:layout>
            <c:manualLayout>
              <c:xMode val="edge"/>
              <c:yMode val="edge"/>
              <c:x val="1.9444444444444445E-2"/>
              <c:y val="4.025845727617381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0" sourceLinked="0"/>
        <c:majorTickMark val="in"/>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18107392"/>
        <c:crosses val="autoZero"/>
        <c:crossBetween val="between"/>
        <c:majorUnit val="10"/>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2050482007506059E-2"/>
          <c:y val="0.17405994641731237"/>
          <c:w val="0.87493285214348204"/>
          <c:h val="0.64165135608048995"/>
        </c:manualLayout>
      </c:layout>
      <c:lineChart>
        <c:grouping val="standard"/>
        <c:varyColors val="0"/>
        <c:ser>
          <c:idx val="0"/>
          <c:order val="0"/>
          <c:tx>
            <c:strRef>
              <c:f>'3.9.3'!$D$11:$D$12</c:f>
              <c:strCache>
                <c:ptCount val="2"/>
                <c:pt idx="0">
                  <c:v>Tasa</c:v>
                </c:pt>
              </c:strCache>
            </c:strRef>
          </c:tx>
          <c:spPr>
            <a:ln w="28575" cap="rnd">
              <a:solidFill>
                <a:srgbClr val="568636"/>
              </a:solidFill>
              <a:round/>
            </a:ln>
            <a:effectLst/>
          </c:spPr>
          <c:marker>
            <c:symbol val="square"/>
            <c:size val="5"/>
            <c:spPr>
              <a:solidFill>
                <a:srgbClr val="4C9F38"/>
              </a:solidFill>
              <a:ln w="9525">
                <a:solidFill>
                  <a:srgbClr val="568636"/>
                </a:solidFill>
              </a:ln>
              <a:effectLst/>
            </c:spPr>
          </c:marker>
          <c:dLbls>
            <c:numFmt formatCode="#,##0.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'3.9.3'!$C$13:$C$25</c:f>
              <c:strCach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2022a/</c:v>
                </c:pt>
              </c:strCache>
            </c:strRef>
          </c:cat>
          <c:val>
            <c:numRef>
              <c:f>'3.9.3'!$D$13:$D$25</c:f>
              <c:numCache>
                <c:formatCode>0.0</c:formatCode>
                <c:ptCount val="13"/>
                <c:pt idx="0">
                  <c:v>1.1469169768856529</c:v>
                </c:pt>
                <c:pt idx="1">
                  <c:v>1.3065778135683315</c:v>
                </c:pt>
                <c:pt idx="2">
                  <c:v>1.0961945234077624</c:v>
                </c:pt>
                <c:pt idx="3">
                  <c:v>1.1881604542808686</c:v>
                </c:pt>
                <c:pt idx="4">
                  <c:v>1.3198886448343004</c:v>
                </c:pt>
                <c:pt idx="5">
                  <c:v>1.0968012320164353</c:v>
                </c:pt>
                <c:pt idx="6">
                  <c:v>1.5336233258139333</c:v>
                </c:pt>
                <c:pt idx="7">
                  <c:v>1.1318871711338518</c:v>
                </c:pt>
                <c:pt idx="8">
                  <c:v>1.8187625293718825</c:v>
                </c:pt>
                <c:pt idx="9">
                  <c:v>2.471329050389484</c:v>
                </c:pt>
                <c:pt idx="10">
                  <c:v>3.4238278982212509</c:v>
                </c:pt>
                <c:pt idx="11">
                  <c:v>3.1957928825911583</c:v>
                </c:pt>
                <c:pt idx="12">
                  <c:v>2.0332323499768146</c:v>
                </c:pt>
              </c:numCache>
            </c:numRef>
          </c:val>
          <c:smooth val="0"/>
          <c:extLst>
            <c:ext xmlns:c16="http://schemas.microsoft.com/office/drawing/2014/chart" uri="{C3380CC4-5D6E-409C-BE32-E72D297353CC}">
              <c16:uniqueId val="{00000000-3CA1-44BC-86A6-5AEDBDFDE584}"/>
            </c:ext>
          </c:extLst>
        </c:ser>
        <c:dLbls>
          <c:showLegendKey val="0"/>
          <c:showVal val="0"/>
          <c:showCatName val="0"/>
          <c:showSerName val="0"/>
          <c:showPercent val="0"/>
          <c:showBubbleSize val="0"/>
        </c:dLbls>
        <c:marker val="1"/>
        <c:smooth val="0"/>
        <c:axId val="229081600"/>
        <c:axId val="228226688"/>
      </c:lineChart>
      <c:catAx>
        <c:axId val="229081600"/>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Años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cross"/>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28226688"/>
        <c:crosses val="autoZero"/>
        <c:auto val="1"/>
        <c:lblAlgn val="ctr"/>
        <c:lblOffset val="100"/>
        <c:noMultiLvlLbl val="0"/>
      </c:catAx>
      <c:valAx>
        <c:axId val="228226688"/>
        <c:scaling>
          <c:orientation val="minMax"/>
          <c:max val="5"/>
        </c:scaling>
        <c:delete val="0"/>
        <c:axPos val="l"/>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Tasa</a:t>
                </a:r>
              </a:p>
            </c:rich>
          </c:tx>
          <c:layout>
            <c:manualLayout>
              <c:xMode val="edge"/>
              <c:yMode val="edge"/>
              <c:x val="2.5000000000000001E-2"/>
              <c:y val="4.9517716535433069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0.0" sourceLinked="0"/>
        <c:majorTickMark val="cross"/>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29081600"/>
        <c:crosses val="autoZero"/>
        <c:crossBetween val="between"/>
        <c:majorUnit val="0.5"/>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048389784610255"/>
          <c:y val="0.1823603610726216"/>
          <c:w val="0.86896062992126"/>
          <c:h val="0.63103261723642023"/>
        </c:manualLayout>
      </c:layout>
      <c:barChart>
        <c:barDir val="col"/>
        <c:grouping val="clustered"/>
        <c:varyColors val="0"/>
        <c:ser>
          <c:idx val="1"/>
          <c:order val="0"/>
          <c:spPr>
            <a:solidFill>
              <a:srgbClr val="70AD47">
                <a:lumMod val="75000"/>
              </a:srgb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'3.a.1'!$C$15:$C$17</c:f>
              <c:numCache>
                <c:formatCode>General</c:formatCode>
                <c:ptCount val="3"/>
                <c:pt idx="0">
                  <c:v>2010</c:v>
                </c:pt>
                <c:pt idx="1">
                  <c:v>2015</c:v>
                </c:pt>
                <c:pt idx="2">
                  <c:v>2022</c:v>
                </c:pt>
              </c:numCache>
            </c:numRef>
          </c:cat>
          <c:val>
            <c:numRef>
              <c:f>'3.a.1'!$D$15:$D$17</c:f>
              <c:numCache>
                <c:formatCode>0.00</c:formatCode>
                <c:ptCount val="3"/>
                <c:pt idx="0">
                  <c:v>14.797104603371672</c:v>
                </c:pt>
                <c:pt idx="1">
                  <c:v>11.489166160103553</c:v>
                </c:pt>
                <c:pt idx="2">
                  <c:v>7.7045524086210913</c:v>
                </c:pt>
              </c:numCache>
            </c:numRef>
          </c:val>
          <c:extLst>
            <c:ext xmlns:c16="http://schemas.microsoft.com/office/drawing/2014/chart" uri="{C3380CC4-5D6E-409C-BE32-E72D297353CC}">
              <c16:uniqueId val="{00000000-66DC-4B3E-B806-DAAFD247B72D}"/>
            </c:ext>
          </c:extLst>
        </c:ser>
        <c:dLbls>
          <c:dLblPos val="ctr"/>
          <c:showLegendKey val="0"/>
          <c:showVal val="1"/>
          <c:showCatName val="0"/>
          <c:showSerName val="0"/>
          <c:showPercent val="0"/>
          <c:showBubbleSize val="0"/>
        </c:dLbls>
        <c:gapWidth val="150"/>
        <c:axId val="228577792"/>
        <c:axId val="227966976"/>
      </c:barChart>
      <c:catAx>
        <c:axId val="22857779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n-US"/>
                  <a:t>Año</a:t>
                </a:r>
              </a:p>
            </c:rich>
          </c:tx>
          <c:layout>
            <c:manualLayout>
              <c:xMode val="edge"/>
              <c:yMode val="edge"/>
              <c:x val="0.49281933868645345"/>
              <c:y val="0.92464998572791135"/>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27966976"/>
        <c:crosses val="autoZero"/>
        <c:auto val="1"/>
        <c:lblAlgn val="ctr"/>
        <c:lblOffset val="100"/>
        <c:noMultiLvlLbl val="0"/>
      </c:catAx>
      <c:valAx>
        <c:axId val="227966976"/>
        <c:scaling>
          <c:orientation val="minMax"/>
          <c:max val="30"/>
          <c:min val="0"/>
        </c:scaling>
        <c:delete val="0"/>
        <c:axPos val="l"/>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Porcentaje</a:t>
                </a:r>
              </a:p>
            </c:rich>
          </c:tx>
          <c:layout>
            <c:manualLayout>
              <c:xMode val="edge"/>
              <c:yMode val="edge"/>
              <c:x val="2.5000000000000001E-2"/>
              <c:y val="3.8823272090988625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0" sourceLinked="0"/>
        <c:majorTickMark val="in"/>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28577792"/>
        <c:crosses val="autoZero"/>
        <c:crossBetween val="between"/>
        <c:majorUnit val="4"/>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5767471086064368E-2"/>
          <c:y val="0.11644830825976103"/>
          <c:w val="0.93594491461634632"/>
          <c:h val="0.5907145811438077"/>
        </c:manualLayout>
      </c:layout>
      <c:barChart>
        <c:barDir val="col"/>
        <c:grouping val="clustered"/>
        <c:varyColors val="0"/>
        <c:ser>
          <c:idx val="1"/>
          <c:order val="0"/>
          <c:tx>
            <c:strRef>
              <c:f>'3.b.1'!$C$12</c:f>
              <c:strCache>
                <c:ptCount val="1"/>
                <c:pt idx="0">
                  <c:v>2011</c:v>
                </c:pt>
              </c:strCache>
            </c:strRef>
          </c:tx>
          <c:spPr>
            <a:pattFill prst="wdDnDiag">
              <a:fgClr>
                <a:srgbClr val="568636"/>
              </a:fgClr>
              <a:bgClr>
                <a:schemeClr val="bg1"/>
              </a:bgClr>
            </a:pattFill>
            <a:ln>
              <a:noFill/>
            </a:ln>
            <a:effectLst/>
          </c:spPr>
          <c:invertIfNegative val="0"/>
          <c:dPt>
            <c:idx val="0"/>
            <c:invertIfNegative val="0"/>
            <c:bubble3D val="0"/>
            <c:spPr>
              <a:pattFill prst="wdDnDiag">
                <a:fgClr>
                  <a:srgbClr val="4C9F38"/>
                </a:fgClr>
                <a:bgClr>
                  <a:schemeClr val="bg1"/>
                </a:bgClr>
              </a:pattFill>
              <a:ln>
                <a:noFill/>
              </a:ln>
              <a:effectLst/>
            </c:spPr>
            <c:extLst>
              <c:ext xmlns:c16="http://schemas.microsoft.com/office/drawing/2014/chart" uri="{C3380CC4-5D6E-409C-BE32-E72D297353CC}">
                <c16:uniqueId val="{00000007-6FDF-4E6F-ADA1-375533ABAFD5}"/>
              </c:ext>
            </c:extLst>
          </c:dPt>
          <c:cat>
            <c:strRef>
              <c:extLst>
                <c:ext xmlns:c15="http://schemas.microsoft.com/office/drawing/2012/chart" uri="{02D57815-91ED-43cb-92C2-25804820EDAC}">
                  <c15:fullRef>
                    <c15:sqref>'3.b.1'!$D$11:$J$11</c15:sqref>
                  </c15:fullRef>
                </c:ext>
              </c:extLst>
              <c:f>'3.b.1'!$D$11:$J$11</c:f>
              <c:strCache>
                <c:ptCount val="7"/>
                <c:pt idx="0">
                  <c:v>Difteria, Tétanos y Pertussis acelular (DTP3) </c:v>
                </c:pt>
                <c:pt idx="1">
                  <c:v>Vacuna de Poliovirus Inactivado
(IPV3)</c:v>
                </c:pt>
                <c:pt idx="2">
                  <c:v>Bacilo Calmette-Guerin
(BCG)</c:v>
                </c:pt>
                <c:pt idx="3">
                  <c:v>Vacuna Hepatitis B
(VHB3)</c:v>
                </c:pt>
                <c:pt idx="4">
                  <c:v>Haemophilus Influenzae tipo B
(HIB3)</c:v>
                </c:pt>
                <c:pt idx="5">
                  <c:v>Sarampión, Rubéola y Paperas)
(SRP niños de un año y 3 meses)</c:v>
                </c:pt>
                <c:pt idx="6">
                  <c:v>Neumococo COB.NM2</c:v>
                </c:pt>
              </c:strCache>
            </c:strRef>
          </c:cat>
          <c:val>
            <c:numRef>
              <c:extLst>
                <c:ext xmlns:c15="http://schemas.microsoft.com/office/drawing/2012/chart" uri="{02D57815-91ED-43cb-92C2-25804820EDAC}">
                  <c15:fullRef>
                    <c15:sqref>'3.b.1'!$D$12:$J$12</c15:sqref>
                  </c15:fullRef>
                </c:ext>
              </c:extLst>
              <c:f>'3.b.1'!$D$12:$J$12</c:f>
              <c:numCache>
                <c:formatCode>General</c:formatCode>
                <c:ptCount val="7"/>
                <c:pt idx="0">
                  <c:v>85</c:v>
                </c:pt>
                <c:pt idx="1">
                  <c:v>82</c:v>
                </c:pt>
                <c:pt idx="2">
                  <c:v>78</c:v>
                </c:pt>
                <c:pt idx="3">
                  <c:v>84</c:v>
                </c:pt>
                <c:pt idx="4">
                  <c:v>81</c:v>
                </c:pt>
                <c:pt idx="5">
                  <c:v>83</c:v>
                </c:pt>
                <c:pt idx="6">
                  <c:v>68</c:v>
                </c:pt>
              </c:numCache>
            </c:numRef>
          </c:val>
          <c:extLst>
            <c:ext xmlns:c16="http://schemas.microsoft.com/office/drawing/2014/chart" uri="{C3380CC4-5D6E-409C-BE32-E72D297353CC}">
              <c16:uniqueId val="{0000000D-6FDF-4E6F-ADA1-375533ABAFD5}"/>
            </c:ext>
          </c:extLst>
        </c:ser>
        <c:ser>
          <c:idx val="2"/>
          <c:order val="1"/>
          <c:tx>
            <c:strRef>
              <c:f>'3.b.1'!$C$13</c:f>
              <c:strCache>
                <c:ptCount val="1"/>
                <c:pt idx="0">
                  <c:v>2012</c:v>
                </c:pt>
              </c:strCache>
            </c:strRef>
          </c:tx>
          <c:spPr>
            <a:solidFill>
              <a:schemeClr val="accent3"/>
            </a:solidFill>
            <a:ln>
              <a:noFill/>
            </a:ln>
            <a:effectLst/>
          </c:spPr>
          <c:invertIfNegative val="0"/>
          <c:cat>
            <c:strRef>
              <c:extLst>
                <c:ext xmlns:c15="http://schemas.microsoft.com/office/drawing/2012/chart" uri="{02D57815-91ED-43cb-92C2-25804820EDAC}">
                  <c15:fullRef>
                    <c15:sqref>'3.b.1'!$D$11:$J$11</c15:sqref>
                  </c15:fullRef>
                </c:ext>
              </c:extLst>
              <c:f>'3.b.1'!$D$11:$J$11</c:f>
              <c:strCache>
                <c:ptCount val="7"/>
                <c:pt idx="0">
                  <c:v>Difteria, Tétanos y Pertussis acelular (DTP3) </c:v>
                </c:pt>
                <c:pt idx="1">
                  <c:v>Vacuna de Poliovirus Inactivado
(IPV3)</c:v>
                </c:pt>
                <c:pt idx="2">
                  <c:v>Bacilo Calmette-Guerin
(BCG)</c:v>
                </c:pt>
                <c:pt idx="3">
                  <c:v>Vacuna Hepatitis B
(VHB3)</c:v>
                </c:pt>
                <c:pt idx="4">
                  <c:v>Haemophilus Influenzae tipo B
(HIB3)</c:v>
                </c:pt>
                <c:pt idx="5">
                  <c:v>Sarampión, Rubéola y Paperas)
(SRP niños de un año y 3 meses)</c:v>
                </c:pt>
                <c:pt idx="6">
                  <c:v>Neumococo COB.NM2</c:v>
                </c:pt>
              </c:strCache>
            </c:strRef>
          </c:cat>
          <c:val>
            <c:numRef>
              <c:extLst>
                <c:ext xmlns:c15="http://schemas.microsoft.com/office/drawing/2012/chart" uri="{02D57815-91ED-43cb-92C2-25804820EDAC}">
                  <c15:fullRef>
                    <c15:sqref>'3.b.1'!$D$13:$K$13</c15:sqref>
                  </c15:fullRef>
                </c:ext>
              </c:extLst>
              <c:f>'3.b.1'!$D$13:$J$13</c:f>
              <c:numCache>
                <c:formatCode>General</c:formatCode>
                <c:ptCount val="7"/>
                <c:pt idx="0">
                  <c:v>91</c:v>
                </c:pt>
                <c:pt idx="1">
                  <c:v>90</c:v>
                </c:pt>
                <c:pt idx="2">
                  <c:v>78</c:v>
                </c:pt>
                <c:pt idx="3">
                  <c:v>91</c:v>
                </c:pt>
                <c:pt idx="4">
                  <c:v>90</c:v>
                </c:pt>
                <c:pt idx="5">
                  <c:v>90</c:v>
                </c:pt>
                <c:pt idx="6">
                  <c:v>105</c:v>
                </c:pt>
              </c:numCache>
            </c:numRef>
          </c:val>
          <c:extLst>
            <c:ext xmlns:c16="http://schemas.microsoft.com/office/drawing/2014/chart" uri="{C3380CC4-5D6E-409C-BE32-E72D297353CC}">
              <c16:uniqueId val="{00000015-6FDF-4E6F-ADA1-375533ABAFD5}"/>
            </c:ext>
          </c:extLst>
        </c:ser>
        <c:ser>
          <c:idx val="3"/>
          <c:order val="2"/>
          <c:tx>
            <c:strRef>
              <c:f>'3.b.1'!$C$14</c:f>
              <c:strCache>
                <c:ptCount val="1"/>
                <c:pt idx="0">
                  <c:v>2013</c:v>
                </c:pt>
              </c:strCache>
            </c:strRef>
          </c:tx>
          <c:spPr>
            <a:solidFill>
              <a:schemeClr val="accent4"/>
            </a:solidFill>
            <a:ln>
              <a:noFill/>
            </a:ln>
            <a:effectLst/>
          </c:spPr>
          <c:invertIfNegative val="0"/>
          <c:cat>
            <c:strRef>
              <c:extLst>
                <c:ext xmlns:c15="http://schemas.microsoft.com/office/drawing/2012/chart" uri="{02D57815-91ED-43cb-92C2-25804820EDAC}">
                  <c15:fullRef>
                    <c15:sqref>'3.b.1'!$D$11:$J$11</c15:sqref>
                  </c15:fullRef>
                </c:ext>
              </c:extLst>
              <c:f>'3.b.1'!$D$11:$J$11</c:f>
              <c:strCache>
                <c:ptCount val="7"/>
                <c:pt idx="0">
                  <c:v>Difteria, Tétanos y Pertussis acelular (DTP3) </c:v>
                </c:pt>
                <c:pt idx="1">
                  <c:v>Vacuna de Poliovirus Inactivado
(IPV3)</c:v>
                </c:pt>
                <c:pt idx="2">
                  <c:v>Bacilo Calmette-Guerin
(BCG)</c:v>
                </c:pt>
                <c:pt idx="3">
                  <c:v>Vacuna Hepatitis B
(VHB3)</c:v>
                </c:pt>
                <c:pt idx="4">
                  <c:v>Haemophilus Influenzae tipo B
(HIB3)</c:v>
                </c:pt>
                <c:pt idx="5">
                  <c:v>Sarampión, Rubéola y Paperas)
(SRP niños de un año y 3 meses)</c:v>
                </c:pt>
                <c:pt idx="6">
                  <c:v>Neumococo COB.NM2</c:v>
                </c:pt>
              </c:strCache>
            </c:strRef>
          </c:cat>
          <c:val>
            <c:numRef>
              <c:extLst>
                <c:ext xmlns:c15="http://schemas.microsoft.com/office/drawing/2012/chart" uri="{02D57815-91ED-43cb-92C2-25804820EDAC}">
                  <c15:fullRef>
                    <c15:sqref>'3.b.1'!$D$14:$J$14</c15:sqref>
                  </c15:fullRef>
                </c:ext>
              </c:extLst>
              <c:f>'3.b.1'!$D$14:$J$14</c:f>
              <c:numCache>
                <c:formatCode>General</c:formatCode>
                <c:ptCount val="7"/>
                <c:pt idx="0">
                  <c:v>95</c:v>
                </c:pt>
                <c:pt idx="1">
                  <c:v>94</c:v>
                </c:pt>
                <c:pt idx="2">
                  <c:v>79</c:v>
                </c:pt>
                <c:pt idx="3">
                  <c:v>94</c:v>
                </c:pt>
                <c:pt idx="4">
                  <c:v>94</c:v>
                </c:pt>
                <c:pt idx="5">
                  <c:v>91</c:v>
                </c:pt>
                <c:pt idx="6">
                  <c:v>93</c:v>
                </c:pt>
              </c:numCache>
            </c:numRef>
          </c:val>
          <c:extLst>
            <c:ext xmlns:c16="http://schemas.microsoft.com/office/drawing/2014/chart" uri="{C3380CC4-5D6E-409C-BE32-E72D297353CC}">
              <c16:uniqueId val="{00000002-AE31-4F91-B1C4-C0E5019EC9EC}"/>
            </c:ext>
          </c:extLst>
        </c:ser>
        <c:ser>
          <c:idx val="4"/>
          <c:order val="3"/>
          <c:tx>
            <c:strRef>
              <c:f>'3.b.1'!$C$15</c:f>
              <c:strCache>
                <c:ptCount val="1"/>
                <c:pt idx="0">
                  <c:v>2014</c:v>
                </c:pt>
              </c:strCache>
            </c:strRef>
          </c:tx>
          <c:spPr>
            <a:solidFill>
              <a:schemeClr val="accent5"/>
            </a:solidFill>
            <a:ln>
              <a:noFill/>
            </a:ln>
            <a:effectLst/>
          </c:spPr>
          <c:invertIfNegative val="0"/>
          <c:cat>
            <c:strRef>
              <c:extLst>
                <c:ext xmlns:c15="http://schemas.microsoft.com/office/drawing/2012/chart" uri="{02D57815-91ED-43cb-92C2-25804820EDAC}">
                  <c15:fullRef>
                    <c15:sqref>'3.b.1'!$D$11:$J$11</c15:sqref>
                  </c15:fullRef>
                </c:ext>
              </c:extLst>
              <c:f>'3.b.1'!$D$11:$J$11</c:f>
              <c:strCache>
                <c:ptCount val="7"/>
                <c:pt idx="0">
                  <c:v>Difteria, Tétanos y Pertussis acelular (DTP3) </c:v>
                </c:pt>
                <c:pt idx="1">
                  <c:v>Vacuna de Poliovirus Inactivado
(IPV3)</c:v>
                </c:pt>
                <c:pt idx="2">
                  <c:v>Bacilo Calmette-Guerin
(BCG)</c:v>
                </c:pt>
                <c:pt idx="3">
                  <c:v>Vacuna Hepatitis B
(VHB3)</c:v>
                </c:pt>
                <c:pt idx="4">
                  <c:v>Haemophilus Influenzae tipo B
(HIB3)</c:v>
                </c:pt>
                <c:pt idx="5">
                  <c:v>Sarampión, Rubéola y Paperas)
(SRP niños de un año y 3 meses)</c:v>
                </c:pt>
                <c:pt idx="6">
                  <c:v>Neumococo COB.NM2</c:v>
                </c:pt>
              </c:strCache>
            </c:strRef>
          </c:cat>
          <c:val>
            <c:numRef>
              <c:extLst>
                <c:ext xmlns:c15="http://schemas.microsoft.com/office/drawing/2012/chart" uri="{02D57815-91ED-43cb-92C2-25804820EDAC}">
                  <c15:fullRef>
                    <c15:sqref>'3.b.1'!$D$15:$J$15</c15:sqref>
                  </c15:fullRef>
                </c:ext>
              </c:extLst>
              <c:f>'3.b.1'!$D$15:$J$15</c:f>
              <c:numCache>
                <c:formatCode>General</c:formatCode>
                <c:ptCount val="7"/>
                <c:pt idx="0">
                  <c:v>91</c:v>
                </c:pt>
                <c:pt idx="1">
                  <c:v>91</c:v>
                </c:pt>
                <c:pt idx="2">
                  <c:v>80</c:v>
                </c:pt>
                <c:pt idx="3">
                  <c:v>91</c:v>
                </c:pt>
                <c:pt idx="4">
                  <c:v>91</c:v>
                </c:pt>
                <c:pt idx="5">
                  <c:v>95</c:v>
                </c:pt>
                <c:pt idx="6">
                  <c:v>92</c:v>
                </c:pt>
              </c:numCache>
            </c:numRef>
          </c:val>
          <c:extLst>
            <c:ext xmlns:c16="http://schemas.microsoft.com/office/drawing/2014/chart" uri="{C3380CC4-5D6E-409C-BE32-E72D297353CC}">
              <c16:uniqueId val="{00000003-AE31-4F91-B1C4-C0E5019EC9EC}"/>
            </c:ext>
          </c:extLst>
        </c:ser>
        <c:ser>
          <c:idx val="5"/>
          <c:order val="4"/>
          <c:tx>
            <c:strRef>
              <c:f>'3.b.1'!$C$16</c:f>
              <c:strCache>
                <c:ptCount val="1"/>
                <c:pt idx="0">
                  <c:v>2015</c:v>
                </c:pt>
              </c:strCache>
            </c:strRef>
          </c:tx>
          <c:spPr>
            <a:solidFill>
              <a:schemeClr val="accent6"/>
            </a:solidFill>
            <a:ln>
              <a:noFill/>
            </a:ln>
            <a:effectLst/>
          </c:spPr>
          <c:invertIfNegative val="0"/>
          <c:cat>
            <c:strRef>
              <c:extLst>
                <c:ext xmlns:c15="http://schemas.microsoft.com/office/drawing/2012/chart" uri="{02D57815-91ED-43cb-92C2-25804820EDAC}">
                  <c15:fullRef>
                    <c15:sqref>'3.b.1'!$D$11:$J$11</c15:sqref>
                  </c15:fullRef>
                </c:ext>
              </c:extLst>
              <c:f>'3.b.1'!$D$11:$J$11</c:f>
              <c:strCache>
                <c:ptCount val="7"/>
                <c:pt idx="0">
                  <c:v>Difteria, Tétanos y Pertussis acelular (DTP3) </c:v>
                </c:pt>
                <c:pt idx="1">
                  <c:v>Vacuna de Poliovirus Inactivado
(IPV3)</c:v>
                </c:pt>
                <c:pt idx="2">
                  <c:v>Bacilo Calmette-Guerin
(BCG)</c:v>
                </c:pt>
                <c:pt idx="3">
                  <c:v>Vacuna Hepatitis B
(VHB3)</c:v>
                </c:pt>
                <c:pt idx="4">
                  <c:v>Haemophilus Influenzae tipo B
(HIB3)</c:v>
                </c:pt>
                <c:pt idx="5">
                  <c:v>Sarampión, Rubéola y Paperas)
(SRP niños de un año y 3 meses)</c:v>
                </c:pt>
                <c:pt idx="6">
                  <c:v>Neumococo COB.NM2</c:v>
                </c:pt>
              </c:strCache>
            </c:strRef>
          </c:cat>
          <c:val>
            <c:numRef>
              <c:extLst>
                <c:ext xmlns:c15="http://schemas.microsoft.com/office/drawing/2012/chart" uri="{02D57815-91ED-43cb-92C2-25804820EDAC}">
                  <c15:fullRef>
                    <c15:sqref>'3.b.1'!$D$16:$J$16</c15:sqref>
                  </c15:fullRef>
                </c:ext>
              </c:extLst>
              <c:f>'3.b.1'!$D$16:$J$16</c:f>
              <c:numCache>
                <c:formatCode>General</c:formatCode>
                <c:ptCount val="7"/>
                <c:pt idx="0">
                  <c:v>92</c:v>
                </c:pt>
                <c:pt idx="1">
                  <c:v>92</c:v>
                </c:pt>
                <c:pt idx="2">
                  <c:v>83</c:v>
                </c:pt>
                <c:pt idx="3">
                  <c:v>92</c:v>
                </c:pt>
                <c:pt idx="4">
                  <c:v>92</c:v>
                </c:pt>
                <c:pt idx="5">
                  <c:v>93</c:v>
                </c:pt>
                <c:pt idx="6">
                  <c:v>94</c:v>
                </c:pt>
              </c:numCache>
            </c:numRef>
          </c:val>
          <c:extLst>
            <c:ext xmlns:c16="http://schemas.microsoft.com/office/drawing/2014/chart" uri="{C3380CC4-5D6E-409C-BE32-E72D297353CC}">
              <c16:uniqueId val="{00000004-AE31-4F91-B1C4-C0E5019EC9EC}"/>
            </c:ext>
          </c:extLst>
        </c:ser>
        <c:ser>
          <c:idx val="6"/>
          <c:order val="5"/>
          <c:tx>
            <c:strRef>
              <c:f>'3.b.1'!$C$17</c:f>
              <c:strCache>
                <c:ptCount val="1"/>
                <c:pt idx="0">
                  <c:v>2016</c:v>
                </c:pt>
              </c:strCache>
            </c:strRef>
          </c:tx>
          <c:spPr>
            <a:solidFill>
              <a:schemeClr val="accent1">
                <a:lumMod val="60000"/>
              </a:schemeClr>
            </a:solidFill>
            <a:ln>
              <a:noFill/>
            </a:ln>
            <a:effectLst/>
          </c:spPr>
          <c:invertIfNegative val="0"/>
          <c:cat>
            <c:strRef>
              <c:extLst>
                <c:ext xmlns:c15="http://schemas.microsoft.com/office/drawing/2012/chart" uri="{02D57815-91ED-43cb-92C2-25804820EDAC}">
                  <c15:fullRef>
                    <c15:sqref>'3.b.1'!$D$11:$J$11</c15:sqref>
                  </c15:fullRef>
                </c:ext>
              </c:extLst>
              <c:f>'3.b.1'!$D$11:$J$11</c:f>
              <c:strCache>
                <c:ptCount val="7"/>
                <c:pt idx="0">
                  <c:v>Difteria, Tétanos y Pertussis acelular (DTP3) </c:v>
                </c:pt>
                <c:pt idx="1">
                  <c:v>Vacuna de Poliovirus Inactivado
(IPV3)</c:v>
                </c:pt>
                <c:pt idx="2">
                  <c:v>Bacilo Calmette-Guerin
(BCG)</c:v>
                </c:pt>
                <c:pt idx="3">
                  <c:v>Vacuna Hepatitis B
(VHB3)</c:v>
                </c:pt>
                <c:pt idx="4">
                  <c:v>Haemophilus Influenzae tipo B
(HIB3)</c:v>
                </c:pt>
                <c:pt idx="5">
                  <c:v>Sarampión, Rubéola y Paperas)
(SRP niños de un año y 3 meses)</c:v>
                </c:pt>
                <c:pt idx="6">
                  <c:v>Neumococo COB.NM2</c:v>
                </c:pt>
              </c:strCache>
            </c:strRef>
          </c:cat>
          <c:val>
            <c:numRef>
              <c:extLst>
                <c:ext xmlns:c15="http://schemas.microsoft.com/office/drawing/2012/chart" uri="{02D57815-91ED-43cb-92C2-25804820EDAC}">
                  <c15:fullRef>
                    <c15:sqref>'3.b.1'!$D$17:$J$17</c15:sqref>
                  </c15:fullRef>
                </c:ext>
              </c:extLst>
              <c:f>'3.b.1'!$D$17:$J$17</c:f>
              <c:numCache>
                <c:formatCode>General</c:formatCode>
                <c:ptCount val="7"/>
                <c:pt idx="0">
                  <c:v>98</c:v>
                </c:pt>
                <c:pt idx="1">
                  <c:v>98</c:v>
                </c:pt>
                <c:pt idx="2">
                  <c:v>90</c:v>
                </c:pt>
                <c:pt idx="3">
                  <c:v>97</c:v>
                </c:pt>
                <c:pt idx="4">
                  <c:v>98</c:v>
                </c:pt>
                <c:pt idx="5">
                  <c:v>94</c:v>
                </c:pt>
                <c:pt idx="6">
                  <c:v>97</c:v>
                </c:pt>
              </c:numCache>
            </c:numRef>
          </c:val>
          <c:extLst>
            <c:ext xmlns:c16="http://schemas.microsoft.com/office/drawing/2014/chart" uri="{C3380CC4-5D6E-409C-BE32-E72D297353CC}">
              <c16:uniqueId val="{00000005-AE31-4F91-B1C4-C0E5019EC9EC}"/>
            </c:ext>
          </c:extLst>
        </c:ser>
        <c:ser>
          <c:idx val="7"/>
          <c:order val="6"/>
          <c:tx>
            <c:strRef>
              <c:f>'3.b.1'!$C$18</c:f>
              <c:strCache>
                <c:ptCount val="1"/>
                <c:pt idx="0">
                  <c:v>2017</c:v>
                </c:pt>
              </c:strCache>
            </c:strRef>
          </c:tx>
          <c:spPr>
            <a:solidFill>
              <a:schemeClr val="accent2">
                <a:lumMod val="60000"/>
              </a:schemeClr>
            </a:solidFill>
            <a:ln>
              <a:noFill/>
            </a:ln>
            <a:effectLst/>
          </c:spPr>
          <c:invertIfNegative val="0"/>
          <c:cat>
            <c:strRef>
              <c:extLst>
                <c:ext xmlns:c15="http://schemas.microsoft.com/office/drawing/2012/chart" uri="{02D57815-91ED-43cb-92C2-25804820EDAC}">
                  <c15:fullRef>
                    <c15:sqref>'3.b.1'!$D$11:$J$11</c15:sqref>
                  </c15:fullRef>
                </c:ext>
              </c:extLst>
              <c:f>'3.b.1'!$D$11:$J$11</c:f>
              <c:strCache>
                <c:ptCount val="7"/>
                <c:pt idx="0">
                  <c:v>Difteria, Tétanos y Pertussis acelular (DTP3) </c:v>
                </c:pt>
                <c:pt idx="1">
                  <c:v>Vacuna de Poliovirus Inactivado
(IPV3)</c:v>
                </c:pt>
                <c:pt idx="2">
                  <c:v>Bacilo Calmette-Guerin
(BCG)</c:v>
                </c:pt>
                <c:pt idx="3">
                  <c:v>Vacuna Hepatitis B
(VHB3)</c:v>
                </c:pt>
                <c:pt idx="4">
                  <c:v>Haemophilus Influenzae tipo B
(HIB3)</c:v>
                </c:pt>
                <c:pt idx="5">
                  <c:v>Sarampión, Rubéola y Paperas)
(SRP niños de un año y 3 meses)</c:v>
                </c:pt>
                <c:pt idx="6">
                  <c:v>Neumococo COB.NM2</c:v>
                </c:pt>
              </c:strCache>
            </c:strRef>
          </c:cat>
          <c:val>
            <c:numRef>
              <c:extLst>
                <c:ext xmlns:c15="http://schemas.microsoft.com/office/drawing/2012/chart" uri="{02D57815-91ED-43cb-92C2-25804820EDAC}">
                  <c15:fullRef>
                    <c15:sqref>'3.b.1'!$D$18:$J$18</c15:sqref>
                  </c15:fullRef>
                </c:ext>
              </c:extLst>
              <c:f>'3.b.1'!$D$18:$J$18</c:f>
              <c:numCache>
                <c:formatCode>General</c:formatCode>
                <c:ptCount val="7"/>
                <c:pt idx="0">
                  <c:v>96</c:v>
                </c:pt>
                <c:pt idx="1">
                  <c:v>96</c:v>
                </c:pt>
                <c:pt idx="2">
                  <c:v>90</c:v>
                </c:pt>
                <c:pt idx="3">
                  <c:v>97</c:v>
                </c:pt>
                <c:pt idx="4">
                  <c:v>96</c:v>
                </c:pt>
                <c:pt idx="5">
                  <c:v>94</c:v>
                </c:pt>
                <c:pt idx="6">
                  <c:v>98</c:v>
                </c:pt>
              </c:numCache>
            </c:numRef>
          </c:val>
          <c:extLst>
            <c:ext xmlns:c16="http://schemas.microsoft.com/office/drawing/2014/chart" uri="{C3380CC4-5D6E-409C-BE32-E72D297353CC}">
              <c16:uniqueId val="{00000002-AA31-4CDF-B36B-51E102DC43A7}"/>
            </c:ext>
          </c:extLst>
        </c:ser>
        <c:ser>
          <c:idx val="0"/>
          <c:order val="7"/>
          <c:tx>
            <c:strRef>
              <c:f>'3.b.1'!$C$19</c:f>
              <c:strCache>
                <c:ptCount val="1"/>
                <c:pt idx="0">
                  <c:v>2018</c:v>
                </c:pt>
              </c:strCache>
            </c:strRef>
          </c:tx>
          <c:spPr>
            <a:solidFill>
              <a:schemeClr val="accent1"/>
            </a:solidFill>
            <a:ln>
              <a:noFill/>
            </a:ln>
            <a:effectLst/>
          </c:spPr>
          <c:invertIfNegative val="0"/>
          <c:cat>
            <c:strRef>
              <c:extLst>
                <c:ext xmlns:c15="http://schemas.microsoft.com/office/drawing/2012/chart" uri="{02D57815-91ED-43cb-92C2-25804820EDAC}">
                  <c15:fullRef>
                    <c15:sqref>'3.b.1'!$D$11:$J$11</c15:sqref>
                  </c15:fullRef>
                </c:ext>
              </c:extLst>
              <c:f>'3.b.1'!$D$11:$J$11</c:f>
              <c:strCache>
                <c:ptCount val="7"/>
                <c:pt idx="0">
                  <c:v>Difteria, Tétanos y Pertussis acelular (DTP3) </c:v>
                </c:pt>
                <c:pt idx="1">
                  <c:v>Vacuna de Poliovirus Inactivado
(IPV3)</c:v>
                </c:pt>
                <c:pt idx="2">
                  <c:v>Bacilo Calmette-Guerin
(BCG)</c:v>
                </c:pt>
                <c:pt idx="3">
                  <c:v>Vacuna Hepatitis B
(VHB3)</c:v>
                </c:pt>
                <c:pt idx="4">
                  <c:v>Haemophilus Influenzae tipo B
(HIB3)</c:v>
                </c:pt>
                <c:pt idx="5">
                  <c:v>Sarampión, Rubéola y Paperas)
(SRP niños de un año y 3 meses)</c:v>
                </c:pt>
                <c:pt idx="6">
                  <c:v>Neumococo COB.NM2</c:v>
                </c:pt>
              </c:strCache>
            </c:strRef>
          </c:cat>
          <c:val>
            <c:numRef>
              <c:extLst>
                <c:ext xmlns:c15="http://schemas.microsoft.com/office/drawing/2012/chart" uri="{02D57815-91ED-43cb-92C2-25804820EDAC}">
                  <c15:fullRef>
                    <c15:sqref>'3.b.1'!$D$19:$J$19</c15:sqref>
                  </c15:fullRef>
                </c:ext>
              </c:extLst>
              <c:f>'3.b.1'!$D$19:$J$19</c:f>
              <c:numCache>
                <c:formatCode>General</c:formatCode>
                <c:ptCount val="7"/>
                <c:pt idx="0">
                  <c:v>94</c:v>
                </c:pt>
                <c:pt idx="1">
                  <c:v>94</c:v>
                </c:pt>
                <c:pt idx="2">
                  <c:v>92</c:v>
                </c:pt>
                <c:pt idx="3">
                  <c:v>98</c:v>
                </c:pt>
                <c:pt idx="4">
                  <c:v>94</c:v>
                </c:pt>
                <c:pt idx="5">
                  <c:v>95</c:v>
                </c:pt>
                <c:pt idx="6">
                  <c:v>95</c:v>
                </c:pt>
              </c:numCache>
            </c:numRef>
          </c:val>
          <c:extLst>
            <c:ext xmlns:c16="http://schemas.microsoft.com/office/drawing/2014/chart" uri="{C3380CC4-5D6E-409C-BE32-E72D297353CC}">
              <c16:uniqueId val="{00000003-F67F-4AF2-A5EB-8B661BF2D63F}"/>
            </c:ext>
          </c:extLst>
        </c:ser>
        <c:ser>
          <c:idx val="8"/>
          <c:order val="8"/>
          <c:tx>
            <c:strRef>
              <c:f>'3.b.1'!$C$20</c:f>
              <c:strCache>
                <c:ptCount val="1"/>
                <c:pt idx="0">
                  <c:v>2019</c:v>
                </c:pt>
              </c:strCache>
            </c:strRef>
          </c:tx>
          <c:spPr>
            <a:solidFill>
              <a:schemeClr val="accent3">
                <a:lumMod val="60000"/>
              </a:schemeClr>
            </a:solidFill>
            <a:ln>
              <a:noFill/>
            </a:ln>
            <a:effectLst/>
          </c:spPr>
          <c:invertIfNegative val="0"/>
          <c:cat>
            <c:strRef>
              <c:extLst>
                <c:ext xmlns:c15="http://schemas.microsoft.com/office/drawing/2012/chart" uri="{02D57815-91ED-43cb-92C2-25804820EDAC}">
                  <c15:fullRef>
                    <c15:sqref>'3.b.1'!$D$11:$J$11</c15:sqref>
                  </c15:fullRef>
                </c:ext>
              </c:extLst>
              <c:f>'3.b.1'!$D$11:$J$11</c:f>
              <c:strCache>
                <c:ptCount val="7"/>
                <c:pt idx="0">
                  <c:v>Difteria, Tétanos y Pertussis acelular (DTP3) </c:v>
                </c:pt>
                <c:pt idx="1">
                  <c:v>Vacuna de Poliovirus Inactivado
(IPV3)</c:v>
                </c:pt>
                <c:pt idx="2">
                  <c:v>Bacilo Calmette-Guerin
(BCG)</c:v>
                </c:pt>
                <c:pt idx="3">
                  <c:v>Vacuna Hepatitis B
(VHB3)</c:v>
                </c:pt>
                <c:pt idx="4">
                  <c:v>Haemophilus Influenzae tipo B
(HIB3)</c:v>
                </c:pt>
                <c:pt idx="5">
                  <c:v>Sarampión, Rubéola y Paperas)
(SRP niños de un año y 3 meses)</c:v>
                </c:pt>
                <c:pt idx="6">
                  <c:v>Neumococo COB.NM2</c:v>
                </c:pt>
              </c:strCache>
            </c:strRef>
          </c:cat>
          <c:val>
            <c:numRef>
              <c:extLst>
                <c:ext xmlns:c15="http://schemas.microsoft.com/office/drawing/2012/chart" uri="{02D57815-91ED-43cb-92C2-25804820EDAC}">
                  <c15:fullRef>
                    <c15:sqref>'3.b.1'!$D$20:$J$20</c15:sqref>
                  </c15:fullRef>
                </c:ext>
              </c:extLst>
              <c:f>'3.b.1'!$D$20:$J$20</c:f>
              <c:numCache>
                <c:formatCode>General</c:formatCode>
                <c:ptCount val="7"/>
                <c:pt idx="0">
                  <c:v>100</c:v>
                </c:pt>
                <c:pt idx="1">
                  <c:v>100</c:v>
                </c:pt>
                <c:pt idx="2">
                  <c:v>93</c:v>
                </c:pt>
                <c:pt idx="3">
                  <c:v>102</c:v>
                </c:pt>
                <c:pt idx="4">
                  <c:v>100</c:v>
                </c:pt>
                <c:pt idx="5">
                  <c:v>97</c:v>
                </c:pt>
                <c:pt idx="6">
                  <c:v>100</c:v>
                </c:pt>
              </c:numCache>
            </c:numRef>
          </c:val>
          <c:extLst>
            <c:ext xmlns:c16="http://schemas.microsoft.com/office/drawing/2014/chart" uri="{C3380CC4-5D6E-409C-BE32-E72D297353CC}">
              <c16:uniqueId val="{00000004-F67F-4AF2-A5EB-8B661BF2D63F}"/>
            </c:ext>
          </c:extLst>
        </c:ser>
        <c:ser>
          <c:idx val="9"/>
          <c:order val="9"/>
          <c:tx>
            <c:strRef>
              <c:f>'3.b.1'!$C$21</c:f>
              <c:strCache>
                <c:ptCount val="1"/>
                <c:pt idx="0">
                  <c:v>2020</c:v>
                </c:pt>
              </c:strCache>
            </c:strRef>
          </c:tx>
          <c:spPr>
            <a:solidFill>
              <a:schemeClr val="accent4">
                <a:lumMod val="60000"/>
              </a:schemeClr>
            </a:solidFill>
            <a:ln>
              <a:noFill/>
            </a:ln>
            <a:effectLst/>
          </c:spPr>
          <c:invertIfNegative val="0"/>
          <c:cat>
            <c:strRef>
              <c:extLst>
                <c:ext xmlns:c15="http://schemas.microsoft.com/office/drawing/2012/chart" uri="{02D57815-91ED-43cb-92C2-25804820EDAC}">
                  <c15:fullRef>
                    <c15:sqref>'3.b.1'!$D$11:$J$11</c15:sqref>
                  </c15:fullRef>
                </c:ext>
              </c:extLst>
              <c:f>'3.b.1'!$D$11:$J$11</c:f>
              <c:strCache>
                <c:ptCount val="7"/>
                <c:pt idx="0">
                  <c:v>Difteria, Tétanos y Pertussis acelular (DTP3) </c:v>
                </c:pt>
                <c:pt idx="1">
                  <c:v>Vacuna de Poliovirus Inactivado
(IPV3)</c:v>
                </c:pt>
                <c:pt idx="2">
                  <c:v>Bacilo Calmette-Guerin
(BCG)</c:v>
                </c:pt>
                <c:pt idx="3">
                  <c:v>Vacuna Hepatitis B
(VHB3)</c:v>
                </c:pt>
                <c:pt idx="4">
                  <c:v>Haemophilus Influenzae tipo B
(HIB3)</c:v>
                </c:pt>
                <c:pt idx="5">
                  <c:v>Sarampión, Rubéola y Paperas)
(SRP niños de un año y 3 meses)</c:v>
                </c:pt>
                <c:pt idx="6">
                  <c:v>Neumococo COB.NM2</c:v>
                </c:pt>
              </c:strCache>
            </c:strRef>
          </c:cat>
          <c:val>
            <c:numRef>
              <c:extLst>
                <c:ext xmlns:c15="http://schemas.microsoft.com/office/drawing/2012/chart" uri="{02D57815-91ED-43cb-92C2-25804820EDAC}">
                  <c15:fullRef>
                    <c15:sqref>'3.b.1'!$D$21:$J$21</c15:sqref>
                  </c15:fullRef>
                </c:ext>
              </c:extLst>
              <c:f>'3.b.1'!$D$21:$J$21</c:f>
              <c:numCache>
                <c:formatCode>General</c:formatCode>
                <c:ptCount val="7"/>
                <c:pt idx="0">
                  <c:v>97</c:v>
                </c:pt>
                <c:pt idx="1">
                  <c:v>97</c:v>
                </c:pt>
                <c:pt idx="2">
                  <c:v>89</c:v>
                </c:pt>
                <c:pt idx="3">
                  <c:v>101</c:v>
                </c:pt>
                <c:pt idx="4">
                  <c:v>97</c:v>
                </c:pt>
                <c:pt idx="5">
                  <c:v>95</c:v>
                </c:pt>
                <c:pt idx="6">
                  <c:v>100</c:v>
                </c:pt>
              </c:numCache>
            </c:numRef>
          </c:val>
          <c:extLst>
            <c:ext xmlns:c16="http://schemas.microsoft.com/office/drawing/2014/chart" uri="{C3380CC4-5D6E-409C-BE32-E72D297353CC}">
              <c16:uniqueId val="{00000005-F67F-4AF2-A5EB-8B661BF2D63F}"/>
            </c:ext>
          </c:extLst>
        </c:ser>
        <c:ser>
          <c:idx val="10"/>
          <c:order val="10"/>
          <c:tx>
            <c:strRef>
              <c:f>'3.b.1'!$C$22</c:f>
              <c:strCache>
                <c:ptCount val="1"/>
                <c:pt idx="0">
                  <c:v>2021</c:v>
                </c:pt>
              </c:strCache>
            </c:strRef>
          </c:tx>
          <c:spPr>
            <a:solidFill>
              <a:schemeClr val="accent5">
                <a:lumMod val="60000"/>
              </a:schemeClr>
            </a:solidFill>
            <a:ln>
              <a:noFill/>
            </a:ln>
            <a:effectLst/>
          </c:spPr>
          <c:invertIfNegative val="0"/>
          <c:cat>
            <c:strRef>
              <c:extLst>
                <c:ext xmlns:c15="http://schemas.microsoft.com/office/drawing/2012/chart" uri="{02D57815-91ED-43cb-92C2-25804820EDAC}">
                  <c15:fullRef>
                    <c15:sqref>'3.b.1'!$D$11:$J$11</c15:sqref>
                  </c15:fullRef>
                </c:ext>
              </c:extLst>
              <c:f>'3.b.1'!$D$11:$J$11</c:f>
              <c:strCache>
                <c:ptCount val="7"/>
                <c:pt idx="0">
                  <c:v>Difteria, Tétanos y Pertussis acelular (DTP3) </c:v>
                </c:pt>
                <c:pt idx="1">
                  <c:v>Vacuna de Poliovirus Inactivado
(IPV3)</c:v>
                </c:pt>
                <c:pt idx="2">
                  <c:v>Bacilo Calmette-Guerin
(BCG)</c:v>
                </c:pt>
                <c:pt idx="3">
                  <c:v>Vacuna Hepatitis B
(VHB3)</c:v>
                </c:pt>
                <c:pt idx="4">
                  <c:v>Haemophilus Influenzae tipo B
(HIB3)</c:v>
                </c:pt>
                <c:pt idx="5">
                  <c:v>Sarampión, Rubéola y Paperas)
(SRP niños de un año y 3 meses)</c:v>
                </c:pt>
                <c:pt idx="6">
                  <c:v>Neumococo COB.NM2</c:v>
                </c:pt>
              </c:strCache>
            </c:strRef>
          </c:cat>
          <c:val>
            <c:numRef>
              <c:extLst>
                <c:ext xmlns:c15="http://schemas.microsoft.com/office/drawing/2012/chart" uri="{02D57815-91ED-43cb-92C2-25804820EDAC}">
                  <c15:fullRef>
                    <c15:sqref>'3.b.1'!$D$22:$J$22</c15:sqref>
                  </c15:fullRef>
                </c:ext>
              </c:extLst>
              <c:f>'3.b.1'!$D$22:$J$22</c:f>
              <c:numCache>
                <c:formatCode>General</c:formatCode>
                <c:ptCount val="7"/>
                <c:pt idx="0">
                  <c:v>99</c:v>
                </c:pt>
                <c:pt idx="1">
                  <c:v>99</c:v>
                </c:pt>
                <c:pt idx="2">
                  <c:v>76</c:v>
                </c:pt>
                <c:pt idx="3">
                  <c:v>94</c:v>
                </c:pt>
                <c:pt idx="4">
                  <c:v>99</c:v>
                </c:pt>
                <c:pt idx="5">
                  <c:v>81</c:v>
                </c:pt>
                <c:pt idx="6">
                  <c:v>93</c:v>
                </c:pt>
              </c:numCache>
            </c:numRef>
          </c:val>
          <c:extLst>
            <c:ext xmlns:c16="http://schemas.microsoft.com/office/drawing/2014/chart" uri="{C3380CC4-5D6E-409C-BE32-E72D297353CC}">
              <c16:uniqueId val="{00000006-F67F-4AF2-A5EB-8B661BF2D63F}"/>
            </c:ext>
          </c:extLst>
        </c:ser>
        <c:dLbls>
          <c:showLegendKey val="0"/>
          <c:showVal val="0"/>
          <c:showCatName val="0"/>
          <c:showSerName val="0"/>
          <c:showPercent val="0"/>
          <c:showBubbleSize val="0"/>
        </c:dLbls>
        <c:gapWidth val="219"/>
        <c:overlap val="-27"/>
        <c:axId val="228846592"/>
        <c:axId val="227969856"/>
      </c:barChart>
      <c:catAx>
        <c:axId val="22884659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n-US"/>
                  <a:t>Esquema básico de vacunación</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27969856"/>
        <c:crosses val="autoZero"/>
        <c:auto val="1"/>
        <c:lblAlgn val="ctr"/>
        <c:lblOffset val="100"/>
        <c:noMultiLvlLbl val="0"/>
      </c:catAx>
      <c:valAx>
        <c:axId val="227969856"/>
        <c:scaling>
          <c:orientation val="minMax"/>
        </c:scaling>
        <c:delete val="0"/>
        <c:axPos val="l"/>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Porcentaje</a:t>
                </a:r>
              </a:p>
            </c:rich>
          </c:tx>
          <c:layout>
            <c:manualLayout>
              <c:xMode val="edge"/>
              <c:yMode val="edge"/>
              <c:x val="8.3125519534497094E-3"/>
              <c:y val="1.472077774021819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in"/>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28846592"/>
        <c:crosses val="autoZero"/>
        <c:crossBetween val="between"/>
      </c:valAx>
      <c:spPr>
        <a:noFill/>
        <a:ln>
          <a:noFill/>
        </a:ln>
        <a:effectLst/>
      </c:spPr>
    </c:plotArea>
    <c:legend>
      <c:legendPos val="b"/>
      <c:layout>
        <c:manualLayout>
          <c:xMode val="edge"/>
          <c:yMode val="edge"/>
          <c:x val="0.46561342211644763"/>
          <c:y val="0.93542328467884373"/>
          <c:w val="0.50444325573433757"/>
          <c:h val="6.2044934621127951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legend>
    <c:plotVisOnly val="1"/>
    <c:dispBlanksAs val="gap"/>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9238889857677501E-2"/>
          <c:y val="0.15216463650483955"/>
          <c:w val="0.88976270640786592"/>
          <c:h val="0.59222320099047698"/>
        </c:manualLayout>
      </c:layout>
      <c:lineChart>
        <c:grouping val="standard"/>
        <c:varyColors val="0"/>
        <c:ser>
          <c:idx val="0"/>
          <c:order val="0"/>
          <c:tx>
            <c:strRef>
              <c:f>'3.c.1'!$I$11:$J$11</c:f>
              <c:strCache>
                <c:ptCount val="1"/>
                <c:pt idx="0">
                  <c:v>Enfermería y servicios de apoyo</c:v>
                </c:pt>
              </c:strCache>
            </c:strRef>
          </c:tx>
          <c:spPr>
            <a:ln w="28575" cap="rnd">
              <a:solidFill>
                <a:srgbClr val="4C9F38"/>
              </a:solidFill>
              <a:round/>
            </a:ln>
            <a:effectLst/>
          </c:spPr>
          <c:marker>
            <c:symbol val="square"/>
            <c:size val="5"/>
            <c:spPr>
              <a:solidFill>
                <a:srgbClr val="4C9F38"/>
              </a:solidFill>
              <a:ln w="9525">
                <a:solidFill>
                  <a:srgbClr val="568636"/>
                </a:solidFill>
              </a:ln>
              <a:effectLst/>
            </c:spPr>
          </c:marker>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'3.c.1'!$C$13:$C$25</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'3.c.1'!$J$13:$J$25</c:f>
              <c:numCache>
                <c:formatCode>###\ ###\ ###\ ###.00</c:formatCode>
                <c:ptCount val="13"/>
                <c:pt idx="0">
                  <c:v>43.494192878533774</c:v>
                </c:pt>
                <c:pt idx="1">
                  <c:v>44.149547965244778</c:v>
                </c:pt>
                <c:pt idx="2">
                  <c:v>43.81481976777436</c:v>
                </c:pt>
                <c:pt idx="3">
                  <c:v>43.582472443678739</c:v>
                </c:pt>
                <c:pt idx="4">
                  <c:v>43.863307082126141</c:v>
                </c:pt>
                <c:pt idx="5">
                  <c:v>44.294783844930393</c:v>
                </c:pt>
                <c:pt idx="6">
                  <c:v>43.085941606155885</c:v>
                </c:pt>
                <c:pt idx="7">
                  <c:v>44.643904016819292</c:v>
                </c:pt>
                <c:pt idx="8">
                  <c:v>44.503307870038675</c:v>
                </c:pt>
                <c:pt idx="9">
                  <c:v>46.257423143025534</c:v>
                </c:pt>
                <c:pt idx="10">
                  <c:v>49.443989890511844</c:v>
                </c:pt>
                <c:pt idx="11">
                  <c:v>52.662792720100065</c:v>
                </c:pt>
                <c:pt idx="12">
                  <c:v>51.750539120572036</c:v>
                </c:pt>
              </c:numCache>
            </c:numRef>
          </c:val>
          <c:smooth val="0"/>
          <c:extLst>
            <c:ext xmlns:c16="http://schemas.microsoft.com/office/drawing/2014/chart" uri="{C3380CC4-5D6E-409C-BE32-E72D297353CC}">
              <c16:uniqueId val="{00000000-02E8-4E52-B4DD-E8853926F57B}"/>
            </c:ext>
          </c:extLst>
        </c:ser>
        <c:ser>
          <c:idx val="1"/>
          <c:order val="1"/>
          <c:tx>
            <c:strRef>
              <c:f>'3.c.1'!$L$11:$M$11</c:f>
              <c:strCache>
                <c:ptCount val="1"/>
                <c:pt idx="0">
                  <c:v>Profesionales en ciencias médicas</c:v>
                </c:pt>
              </c:strCache>
            </c:strRef>
          </c:tx>
          <c:spPr>
            <a:ln w="28575" cap="rnd">
              <a:solidFill>
                <a:srgbClr val="4C9F38"/>
              </a:solidFill>
              <a:prstDash val="sysDash"/>
              <a:round/>
            </a:ln>
            <a:effectLst/>
          </c:spPr>
          <c:marker>
            <c:symbol val="circle"/>
            <c:size val="5"/>
            <c:spPr>
              <a:solidFill>
                <a:srgbClr val="4C9F38"/>
              </a:solidFill>
              <a:ln w="9525">
                <a:solidFill>
                  <a:srgbClr val="4C9F38"/>
                </a:solidFill>
              </a:ln>
              <a:effectLst/>
            </c:spPr>
          </c:marker>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'3.c.1'!$C$13:$C$25</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'3.c.1'!$M$13:$M$25</c:f>
              <c:numCache>
                <c:formatCode>0.00</c:formatCode>
                <c:ptCount val="13"/>
                <c:pt idx="0">
                  <c:v>25.101871689156329</c:v>
                </c:pt>
                <c:pt idx="1">
                  <c:v>25.83646789680046</c:v>
                </c:pt>
                <c:pt idx="2">
                  <c:v>25.412982465042099</c:v>
                </c:pt>
                <c:pt idx="3">
                  <c:v>26.122743149067084</c:v>
                </c:pt>
                <c:pt idx="4">
                  <c:v>26.443296009428138</c:v>
                </c:pt>
                <c:pt idx="5">
                  <c:v>27.028693238709806</c:v>
                </c:pt>
                <c:pt idx="6">
                  <c:v>26.97881819196926</c:v>
                </c:pt>
                <c:pt idx="7">
                  <c:v>28.849536054339257</c:v>
                </c:pt>
                <c:pt idx="8">
                  <c:v>28.513054310303652</c:v>
                </c:pt>
                <c:pt idx="9">
                  <c:v>30.166079510889581</c:v>
                </c:pt>
                <c:pt idx="10">
                  <c:v>31.448349695318434</c:v>
                </c:pt>
                <c:pt idx="11">
                  <c:v>32.496371322465571</c:v>
                </c:pt>
                <c:pt idx="12">
                  <c:v>32.271697399864188</c:v>
                </c:pt>
              </c:numCache>
            </c:numRef>
          </c:val>
          <c:smooth val="0"/>
          <c:extLst>
            <c:ext xmlns:c16="http://schemas.microsoft.com/office/drawing/2014/chart" uri="{C3380CC4-5D6E-409C-BE32-E72D297353CC}">
              <c16:uniqueId val="{00000001-02E8-4E52-B4DD-E8853926F57B}"/>
            </c:ext>
          </c:extLst>
        </c:ser>
        <c:dLbls>
          <c:dLblPos val="t"/>
          <c:showLegendKey val="0"/>
          <c:showVal val="1"/>
          <c:showCatName val="0"/>
          <c:showSerName val="0"/>
          <c:showPercent val="0"/>
          <c:showBubbleSize val="0"/>
        </c:dLbls>
        <c:marker val="1"/>
        <c:smooth val="0"/>
        <c:axId val="230094336"/>
        <c:axId val="229289344"/>
      </c:lineChart>
      <c:catAx>
        <c:axId val="230094336"/>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Años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29289344"/>
        <c:crosses val="autoZero"/>
        <c:auto val="1"/>
        <c:lblAlgn val="ctr"/>
        <c:lblOffset val="100"/>
        <c:noMultiLvlLbl val="0"/>
      </c:catAx>
      <c:valAx>
        <c:axId val="229289344"/>
        <c:scaling>
          <c:orientation val="minMax"/>
        </c:scaling>
        <c:delete val="0"/>
        <c:axPos val="l"/>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Tasa</a:t>
                </a:r>
              </a:p>
            </c:rich>
          </c:tx>
          <c:layout>
            <c:manualLayout>
              <c:xMode val="edge"/>
              <c:yMode val="edge"/>
              <c:x val="1.9444444444444445E-2"/>
              <c:y val="2.8973461650626985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0" sourceLinked="0"/>
        <c:majorTickMark val="in"/>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30094336"/>
        <c:crosses val="autoZero"/>
        <c:crossBetween val="between"/>
        <c:majorUnit val="10"/>
      </c:valAx>
      <c:spPr>
        <a:noFill/>
        <a:ln>
          <a:noFill/>
        </a:ln>
        <a:effectLst/>
      </c:spPr>
    </c:plotArea>
    <c:legend>
      <c:legendPos val="b"/>
      <c:layout>
        <c:manualLayout>
          <c:xMode val="edge"/>
          <c:yMode val="edge"/>
          <c:x val="0.1"/>
          <c:y val="0.92187445319335082"/>
          <c:w val="0.9"/>
          <c:h val="7.812554680664918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legend>
    <c:plotVisOnly val="1"/>
    <c:dispBlanksAs val="gap"/>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'4.1.1'!$M$31</c:f>
              <c:strCache>
                <c:ptCount val="1"/>
                <c:pt idx="0">
                  <c:v>2013</c:v>
                </c:pt>
              </c:strCache>
            </c:strRef>
          </c:tx>
          <c:spPr>
            <a:solidFill>
              <a:srgbClr val="BF062F"/>
            </a:solidFill>
            <a:ln>
              <a:noFill/>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Open Sans SemiCondensed Medium" pitchFamily="2" charset="0"/>
                    <a:ea typeface="Open Sans SemiCondensed Medium" pitchFamily="2" charset="0"/>
                    <a:cs typeface="Open Sans SemiCondensed Medium" pitchFamily="2" charset="0"/>
                  </a:defRPr>
                </a:pPr>
                <a:endParaRPr lang="es-C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'4.1.1'!$N$29:$S$30</c:f>
              <c:multiLvlStrCache>
                <c:ptCount val="6"/>
                <c:lvl>
                  <c:pt idx="0">
                    <c:v>Total</c:v>
                  </c:pt>
                  <c:pt idx="1">
                    <c:v>Mujeres</c:v>
                  </c:pt>
                  <c:pt idx="2">
                    <c:v>Hombres</c:v>
                  </c:pt>
                  <c:pt idx="3">
                    <c:v>Total</c:v>
                  </c:pt>
                  <c:pt idx="4">
                    <c:v>Mujeres</c:v>
                  </c:pt>
                  <c:pt idx="5">
                    <c:v>Hombres</c:v>
                  </c:pt>
                </c:lvl>
                <c:lvl>
                  <c:pt idx="0">
                    <c:v>Matemática</c:v>
                  </c:pt>
                  <c:pt idx="3">
                    <c:v>Lectura</c:v>
                  </c:pt>
                </c:lvl>
              </c:multiLvlStrCache>
            </c:multiLvlStrRef>
          </c:cat>
          <c:val>
            <c:numRef>
              <c:f>'4.1.1'!$N$31:$S$31</c:f>
              <c:numCache>
                <c:formatCode>0.0</c:formatCode>
                <c:ptCount val="6"/>
                <c:pt idx="0">
                  <c:v>60.09</c:v>
                </c:pt>
                <c:pt idx="1">
                  <c:v>56.82</c:v>
                </c:pt>
                <c:pt idx="2">
                  <c:v>63.21</c:v>
                </c:pt>
                <c:pt idx="3">
                  <c:v>68.3</c:v>
                </c:pt>
                <c:pt idx="4">
                  <c:v>69.55</c:v>
                </c:pt>
                <c:pt idx="5">
                  <c:v>67.16</c:v>
                </c:pt>
              </c:numCache>
            </c:numRef>
          </c:val>
          <c:extLst>
            <c:ext xmlns:c16="http://schemas.microsoft.com/office/drawing/2014/chart" uri="{C3380CC4-5D6E-409C-BE32-E72D297353CC}">
              <c16:uniqueId val="{00000000-4628-468C-ACDE-13A905B41373}"/>
            </c:ext>
          </c:extLst>
        </c:ser>
        <c:ser>
          <c:idx val="1"/>
          <c:order val="1"/>
          <c:tx>
            <c:strRef>
              <c:f>'4.1.1'!$M$32</c:f>
              <c:strCache>
                <c:ptCount val="1"/>
                <c:pt idx="0">
                  <c:v>2014</c:v>
                </c:pt>
              </c:strCache>
            </c:strRef>
          </c:tx>
          <c:spPr>
            <a:solidFill>
              <a:srgbClr val="E1E3E2"/>
            </a:solidFill>
            <a:ln>
              <a:noFill/>
            </a:ln>
            <a:effectLst/>
          </c:spPr>
          <c:invertIfNegative val="0"/>
          <c:dLbls>
            <c:dLbl>
              <c:idx val="0"/>
              <c:layout>
                <c:manualLayout>
                  <c:x val="6.1043247357405351E-4"/>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628-468C-ACDE-13A905B41373}"/>
                </c:ext>
              </c:extLst>
            </c:dLbl>
            <c:dLbl>
              <c:idx val="1"/>
              <c:layout>
                <c:manualLayout>
                  <c:x val="2.7777777777777779E-3"/>
                  <c:y val="-8.4875562720133283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628-468C-ACDE-13A905B41373}"/>
                </c:ext>
              </c:extLst>
            </c:dLbl>
            <c:dLbl>
              <c:idx val="2"/>
              <c:layout>
                <c:manualLayout>
                  <c:x val="1.831297420722200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628-468C-ACDE-13A905B41373}"/>
                </c:ext>
              </c:extLst>
            </c:dLbl>
            <c:dLbl>
              <c:idx val="3"/>
              <c:layout>
                <c:manualLayout>
                  <c:x val="5.5555555555555558E-3"/>
                  <c:y val="-4.2437781360066642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4628-468C-ACDE-13A905B41373}"/>
                </c:ext>
              </c:extLst>
            </c:dLbl>
            <c:dLbl>
              <c:idx val="4"/>
              <c:layout>
                <c:manualLayout>
                  <c:x val="3.998784937318465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4628-468C-ACDE-13A905B41373}"/>
                </c:ext>
              </c:extLst>
            </c:dLbl>
            <c:dLbl>
              <c:idx val="5"/>
              <c:layout>
                <c:manualLayout>
                  <c:x val="4.609217410892559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4628-468C-ACDE-13A905B41373}"/>
                </c:ext>
              </c:extLst>
            </c:dLbl>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Open Sans SemiCondensed Medium" pitchFamily="2" charset="0"/>
                    <a:ea typeface="Open Sans SemiCondensed Medium" pitchFamily="2" charset="0"/>
                    <a:cs typeface="Open Sans SemiCondensed Medium" pitchFamily="2" charset="0"/>
                  </a:defRPr>
                </a:pPr>
                <a:endParaRPr lang="es-C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'4.1.1'!$N$29:$S$30</c:f>
              <c:multiLvlStrCache>
                <c:ptCount val="6"/>
                <c:lvl>
                  <c:pt idx="0">
                    <c:v>Total</c:v>
                  </c:pt>
                  <c:pt idx="1">
                    <c:v>Mujeres</c:v>
                  </c:pt>
                  <c:pt idx="2">
                    <c:v>Hombres</c:v>
                  </c:pt>
                  <c:pt idx="3">
                    <c:v>Total</c:v>
                  </c:pt>
                  <c:pt idx="4">
                    <c:v>Mujeres</c:v>
                  </c:pt>
                  <c:pt idx="5">
                    <c:v>Hombres</c:v>
                  </c:pt>
                </c:lvl>
                <c:lvl>
                  <c:pt idx="0">
                    <c:v>Matemática</c:v>
                  </c:pt>
                  <c:pt idx="3">
                    <c:v>Lectura</c:v>
                  </c:pt>
                </c:lvl>
              </c:multiLvlStrCache>
            </c:multiLvlStrRef>
          </c:cat>
          <c:val>
            <c:numRef>
              <c:f>'4.1.1'!$N$32:$S$32</c:f>
              <c:numCache>
                <c:formatCode>0.0</c:formatCode>
                <c:ptCount val="6"/>
                <c:pt idx="0">
                  <c:v>20.92</c:v>
                </c:pt>
                <c:pt idx="1">
                  <c:v>19.09</c:v>
                </c:pt>
                <c:pt idx="2">
                  <c:v>22.76</c:v>
                </c:pt>
                <c:pt idx="3">
                  <c:v>54.05</c:v>
                </c:pt>
                <c:pt idx="4">
                  <c:v>56.64</c:v>
                </c:pt>
                <c:pt idx="5">
                  <c:v>51.44</c:v>
                </c:pt>
              </c:numCache>
            </c:numRef>
          </c:val>
          <c:extLst>
            <c:ext xmlns:c16="http://schemas.microsoft.com/office/drawing/2014/chart" uri="{C3380CC4-5D6E-409C-BE32-E72D297353CC}">
              <c16:uniqueId val="{00000001-4628-468C-ACDE-13A905B41373}"/>
            </c:ext>
          </c:extLst>
        </c:ser>
        <c:dLbls>
          <c:showLegendKey val="0"/>
          <c:showVal val="0"/>
          <c:showCatName val="0"/>
          <c:showSerName val="0"/>
          <c:showPercent val="0"/>
          <c:showBubbleSize val="0"/>
        </c:dLbls>
        <c:gapWidth val="219"/>
        <c:axId val="2110162560"/>
        <c:axId val="2110162976"/>
      </c:barChart>
      <c:catAx>
        <c:axId val="2110162560"/>
        <c:scaling>
          <c:orientation val="minMax"/>
        </c:scaling>
        <c:delete val="0"/>
        <c:axPos val="b"/>
        <c:numFmt formatCode="General" sourceLinked="1"/>
        <c:majorTickMark val="none"/>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SemiCondensed Medium" pitchFamily="2" charset="0"/>
                <a:ea typeface="Open Sans SemiCondensed Medium" pitchFamily="2" charset="0"/>
                <a:cs typeface="Open Sans SemiCondensed Medium" pitchFamily="2" charset="0"/>
              </a:defRPr>
            </a:pPr>
            <a:endParaRPr lang="es-CR"/>
          </a:p>
        </c:txPr>
        <c:crossAx val="2110162976"/>
        <c:crossesAt val="0"/>
        <c:auto val="1"/>
        <c:lblAlgn val="ctr"/>
        <c:lblOffset val="100"/>
        <c:noMultiLvlLbl val="0"/>
      </c:catAx>
      <c:valAx>
        <c:axId val="211016297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SemiCondensed Medium" pitchFamily="2" charset="0"/>
                <a:ea typeface="Open Sans SemiCondensed Medium" pitchFamily="2" charset="0"/>
                <a:cs typeface="Open Sans SemiCondensed Medium" pitchFamily="2" charset="0"/>
              </a:defRPr>
            </a:pPr>
            <a:endParaRPr lang="es-CR"/>
          </a:p>
        </c:txPr>
        <c:crossAx val="2110162560"/>
        <c:crosses val="autoZero"/>
        <c:crossBetween val="between"/>
      </c:valAx>
      <c:spPr>
        <a:noFill/>
        <a:ln>
          <a:noFill/>
        </a:ln>
        <a:effectLst/>
      </c:spPr>
    </c:plotArea>
    <c:legend>
      <c:legendPos val="b"/>
      <c:layout>
        <c:manualLayout>
          <c:xMode val="edge"/>
          <c:yMode val="edge"/>
          <c:x val="0.44797654519452951"/>
          <c:y val="0.9264165170143206"/>
          <c:w val="0.15172788056889508"/>
          <c:h val="6.627354146521158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Open Sans SemiCondensed Medium" pitchFamily="2" charset="0"/>
              <a:ea typeface="Open Sans SemiCondensed Medium" pitchFamily="2" charset="0"/>
              <a:cs typeface="Open Sans SemiCondensed Medium" pitchFamily="2" charset="0"/>
            </a:defRPr>
          </a:pPr>
          <a:endParaRPr lang="es-CR"/>
        </a:p>
      </c:txPr>
    </c:legend>
    <c:plotVisOnly val="1"/>
    <c:dispBlanksAs val="gap"/>
    <c:showDLblsOverMax val="0"/>
  </c:chart>
  <c:spPr>
    <a:solidFill>
      <a:schemeClr val="bg1"/>
    </a:solidFill>
    <a:ln w="9525" cap="flat" cmpd="sng" algn="ctr">
      <a:noFill/>
      <a:round/>
    </a:ln>
    <a:effectLst/>
  </c:spPr>
  <c:txPr>
    <a:bodyPr/>
    <a:lstStyle/>
    <a:p>
      <a:pPr>
        <a:defRPr>
          <a:latin typeface="Open Sans SemiCondensed Medium" pitchFamily="2" charset="0"/>
          <a:ea typeface="Open Sans SemiCondensed Medium" pitchFamily="2" charset="0"/>
          <a:cs typeface="Open Sans SemiCondensed Medium" pitchFamily="2" charset="0"/>
        </a:defRPr>
      </a:pPr>
      <a:endParaRPr lang="es-CR"/>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85268514633163"/>
          <c:y val="0.12914156803196536"/>
          <c:w val="0.84352996500437438"/>
          <c:h val="0.58492707568642044"/>
        </c:manualLayout>
      </c:layout>
      <c:lineChart>
        <c:grouping val="standard"/>
        <c:varyColors val="0"/>
        <c:ser>
          <c:idx val="0"/>
          <c:order val="0"/>
          <c:tx>
            <c:strRef>
              <c:f>'4.1.2'!$D$11</c:f>
              <c:strCache>
                <c:ptCount val="1"/>
                <c:pt idx="0">
                  <c:v>Primaria</c:v>
                </c:pt>
              </c:strCache>
            </c:strRef>
          </c:tx>
          <c:spPr>
            <a:ln w="28575" cap="rnd">
              <a:solidFill>
                <a:srgbClr val="BF062F"/>
              </a:solidFill>
              <a:round/>
            </a:ln>
            <a:effectLst/>
          </c:spPr>
          <c:marker>
            <c:symbol val="square"/>
            <c:size val="5"/>
            <c:spPr>
              <a:solidFill>
                <a:srgbClr val="BF062F"/>
              </a:solidFill>
              <a:ln w="9525">
                <a:solidFill>
                  <a:srgbClr val="BF062F"/>
                </a:solidFill>
              </a:ln>
              <a:effectLst/>
            </c:spPr>
          </c:marker>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'4.1.2'!$C$12:$C$23</c:f>
              <c:numCache>
                <c:formatCode>General</c:formatCode>
                <c:ptCount val="12"/>
                <c:pt idx="0">
                  <c:v>2010</c:v>
                </c:pt>
                <c:pt idx="1">
                  <c:v>2011</c:v>
                </c:pt>
                <c:pt idx="2">
                  <c:v>2012</c:v>
                </c:pt>
                <c:pt idx="3">
                  <c:v>2013</c:v>
                </c:pt>
                <c:pt idx="4">
                  <c:v>2014</c:v>
                </c:pt>
                <c:pt idx="5">
                  <c:v>2015</c:v>
                </c:pt>
                <c:pt idx="6">
                  <c:v>2016</c:v>
                </c:pt>
                <c:pt idx="7">
                  <c:v>2017</c:v>
                </c:pt>
                <c:pt idx="8">
                  <c:v>2018</c:v>
                </c:pt>
                <c:pt idx="9">
                  <c:v>2019</c:v>
                </c:pt>
                <c:pt idx="10">
                  <c:v>2020</c:v>
                </c:pt>
                <c:pt idx="11">
                  <c:v>2021</c:v>
                </c:pt>
              </c:numCache>
            </c:numRef>
          </c:cat>
          <c:val>
            <c:numRef>
              <c:f>'4.1.2'!$D$12:$D$23</c:f>
              <c:numCache>
                <c:formatCode>0.0</c:formatCode>
                <c:ptCount val="12"/>
                <c:pt idx="0">
                  <c:v>66.100000000000009</c:v>
                </c:pt>
                <c:pt idx="1">
                  <c:v>68.300000000000011</c:v>
                </c:pt>
                <c:pt idx="2">
                  <c:v>70.8</c:v>
                </c:pt>
                <c:pt idx="3">
                  <c:v>75.599999999999994</c:v>
                </c:pt>
                <c:pt idx="4">
                  <c:v>79.600000000000009</c:v>
                </c:pt>
                <c:pt idx="5">
                  <c:v>83.374974580398771</c:v>
                </c:pt>
                <c:pt idx="6">
                  <c:v>85.110846378109116</c:v>
                </c:pt>
                <c:pt idx="7">
                  <c:v>89.059930763675055</c:v>
                </c:pt>
                <c:pt idx="8">
                  <c:v>88.226040355819677</c:v>
                </c:pt>
                <c:pt idx="9">
                  <c:v>89.72513009192231</c:v>
                </c:pt>
                <c:pt idx="10">
                  <c:v>88.544533277512514</c:v>
                </c:pt>
                <c:pt idx="11">
                  <c:v>88.657677524195122</c:v>
                </c:pt>
              </c:numCache>
            </c:numRef>
          </c:val>
          <c:smooth val="0"/>
          <c:extLst>
            <c:ext xmlns:c16="http://schemas.microsoft.com/office/drawing/2014/chart" uri="{C3380CC4-5D6E-409C-BE32-E72D297353CC}">
              <c16:uniqueId val="{00000000-F3E8-4AFE-9AD3-366E21258D86}"/>
            </c:ext>
          </c:extLst>
        </c:ser>
        <c:ser>
          <c:idx val="1"/>
          <c:order val="1"/>
          <c:tx>
            <c:strRef>
              <c:f>'4.1.2'!$E$11</c:f>
              <c:strCache>
                <c:ptCount val="1"/>
                <c:pt idx="0">
                  <c:v>Secundaria</c:v>
                </c:pt>
              </c:strCache>
            </c:strRef>
          </c:tx>
          <c:spPr>
            <a:ln w="28575" cap="rnd">
              <a:solidFill>
                <a:srgbClr val="B1B7B4"/>
              </a:solidFill>
              <a:round/>
            </a:ln>
            <a:effectLst/>
          </c:spPr>
          <c:marker>
            <c:symbol val="circle"/>
            <c:size val="5"/>
            <c:spPr>
              <a:solidFill>
                <a:srgbClr val="B1B7B4"/>
              </a:solidFill>
              <a:ln w="9525">
                <a:solidFill>
                  <a:srgbClr val="B1B7B4"/>
                </a:solidFill>
              </a:ln>
              <a:effectLst/>
            </c:spPr>
          </c:marker>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'4.1.2'!$C$12:$C$23</c:f>
              <c:numCache>
                <c:formatCode>General</c:formatCode>
                <c:ptCount val="12"/>
                <c:pt idx="0">
                  <c:v>2010</c:v>
                </c:pt>
                <c:pt idx="1">
                  <c:v>2011</c:v>
                </c:pt>
                <c:pt idx="2">
                  <c:v>2012</c:v>
                </c:pt>
                <c:pt idx="3">
                  <c:v>2013</c:v>
                </c:pt>
                <c:pt idx="4">
                  <c:v>2014</c:v>
                </c:pt>
                <c:pt idx="5">
                  <c:v>2015</c:v>
                </c:pt>
                <c:pt idx="6">
                  <c:v>2016</c:v>
                </c:pt>
                <c:pt idx="7">
                  <c:v>2017</c:v>
                </c:pt>
                <c:pt idx="8">
                  <c:v>2018</c:v>
                </c:pt>
                <c:pt idx="9">
                  <c:v>2019</c:v>
                </c:pt>
                <c:pt idx="10">
                  <c:v>2020</c:v>
                </c:pt>
                <c:pt idx="11">
                  <c:v>2021</c:v>
                </c:pt>
              </c:numCache>
            </c:numRef>
          </c:cat>
          <c:val>
            <c:numRef>
              <c:f>'4.1.2'!$E$12:$E$23</c:f>
              <c:numCache>
                <c:formatCode>0.0</c:formatCode>
                <c:ptCount val="12"/>
                <c:pt idx="0">
                  <c:v>27.296121823022972</c:v>
                </c:pt>
                <c:pt idx="1">
                  <c:v>29.082224457437068</c:v>
                </c:pt>
                <c:pt idx="2">
                  <c:v>31.549079139533802</c:v>
                </c:pt>
                <c:pt idx="3">
                  <c:v>33.415630471944723</c:v>
                </c:pt>
                <c:pt idx="4">
                  <c:v>35.04668078131099</c:v>
                </c:pt>
                <c:pt idx="5">
                  <c:v>45.2970222475657</c:v>
                </c:pt>
                <c:pt idx="6">
                  <c:v>50.409335398760227</c:v>
                </c:pt>
                <c:pt idx="7">
                  <c:v>62.899567129317354</c:v>
                </c:pt>
                <c:pt idx="8">
                  <c:v>65.834317570626482</c:v>
                </c:pt>
                <c:pt idx="9">
                  <c:v>68.467901033290076</c:v>
                </c:pt>
                <c:pt idx="10">
                  <c:v>68.814714807682734</c:v>
                </c:pt>
                <c:pt idx="11">
                  <c:v>67.064179437166146</c:v>
                </c:pt>
              </c:numCache>
            </c:numRef>
          </c:val>
          <c:smooth val="0"/>
          <c:extLst>
            <c:ext xmlns:c16="http://schemas.microsoft.com/office/drawing/2014/chart" uri="{C3380CC4-5D6E-409C-BE32-E72D297353CC}">
              <c16:uniqueId val="{00000001-F3E8-4AFE-9AD3-366E21258D86}"/>
            </c:ext>
          </c:extLst>
        </c:ser>
        <c:dLbls>
          <c:showLegendKey val="0"/>
          <c:showVal val="0"/>
          <c:showCatName val="0"/>
          <c:showSerName val="0"/>
          <c:showPercent val="0"/>
          <c:showBubbleSize val="0"/>
        </c:dLbls>
        <c:marker val="1"/>
        <c:smooth val="0"/>
        <c:axId val="454019440"/>
        <c:axId val="454018192"/>
      </c:lineChart>
      <c:catAx>
        <c:axId val="454019440"/>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n-US"/>
                  <a:t>Años</a:t>
                </a:r>
              </a:p>
            </c:rich>
          </c:tx>
          <c:layout>
            <c:manualLayout>
              <c:xMode val="edge"/>
              <c:yMode val="edge"/>
              <c:x val="0.50820065987049423"/>
              <c:y val="0.81708383195395595"/>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none"/>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454018192"/>
        <c:crosses val="autoZero"/>
        <c:auto val="1"/>
        <c:lblAlgn val="ctr"/>
        <c:lblOffset val="100"/>
        <c:noMultiLvlLbl val="0"/>
      </c:catAx>
      <c:valAx>
        <c:axId val="454018192"/>
        <c:scaling>
          <c:orientation val="minMax"/>
        </c:scaling>
        <c:delete val="0"/>
        <c:axPos val="l"/>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n-US"/>
                  <a:t>Porcentaje</a:t>
                </a:r>
              </a:p>
            </c:rich>
          </c:tx>
          <c:layout>
            <c:manualLayout>
              <c:xMode val="edge"/>
              <c:yMode val="edge"/>
              <c:x val="3.0555555555555555E-2"/>
              <c:y val="3.8440871974336537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0" sourceLinked="0"/>
        <c:majorTickMark val="none"/>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454019440"/>
        <c:crosses val="autoZero"/>
        <c:crossBetween val="between"/>
      </c:valAx>
      <c:spPr>
        <a:noFill/>
        <a:ln>
          <a:noFill/>
        </a:ln>
        <a:effectLst/>
      </c:spPr>
    </c:plotArea>
    <c:legend>
      <c:legendPos val="b"/>
      <c:layout>
        <c:manualLayout>
          <c:xMode val="edge"/>
          <c:yMode val="edge"/>
          <c:x val="0.6029698286146834"/>
          <c:y val="0.8983605018721319"/>
          <c:w val="0.3739974411505772"/>
          <c:h val="6.8849931090315064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legend>
    <c:plotVisOnly val="1"/>
    <c:dispBlanksAs val="gap"/>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973251658372202"/>
          <c:y val="0.15472753020800764"/>
          <c:w val="0.86226618547681544"/>
          <c:h val="0.64685914260717414"/>
        </c:manualLayout>
      </c:layout>
      <c:lineChart>
        <c:grouping val="standard"/>
        <c:varyColors val="0"/>
        <c:ser>
          <c:idx val="0"/>
          <c:order val="0"/>
          <c:tx>
            <c:strRef>
              <c:f>'4.2.2'!$D$10:$F$10</c:f>
              <c:strCache>
                <c:ptCount val="1"/>
                <c:pt idx="0">
                  <c:v>Tasa Bruta</c:v>
                </c:pt>
              </c:strCache>
            </c:strRef>
          </c:tx>
          <c:spPr>
            <a:ln w="28575" cap="rnd">
              <a:solidFill>
                <a:srgbClr val="C5192D"/>
              </a:solidFill>
              <a:round/>
            </a:ln>
            <a:effectLst/>
          </c:spPr>
          <c:marker>
            <c:symbol val="square"/>
            <c:size val="5"/>
            <c:spPr>
              <a:solidFill>
                <a:srgbClr val="C00000"/>
              </a:solidFill>
              <a:ln w="9525">
                <a:solidFill>
                  <a:srgbClr val="C00000"/>
                </a:solidFill>
              </a:ln>
              <a:effectLst/>
            </c:spPr>
          </c:marker>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'4.2.2'!$C$12:$C$24</c:f>
              <c:numCache>
                <c:formatCode>0</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'4.2.2'!$D$12:$D$24</c:f>
              <c:numCache>
                <c:formatCode>0.0</c:formatCode>
                <c:ptCount val="13"/>
                <c:pt idx="0">
                  <c:v>92.247351687561604</c:v>
                </c:pt>
                <c:pt idx="1">
                  <c:v>91.37198646258409</c:v>
                </c:pt>
                <c:pt idx="2">
                  <c:v>90.159947782288725</c:v>
                </c:pt>
                <c:pt idx="3">
                  <c:v>88.967495952700673</c:v>
                </c:pt>
                <c:pt idx="4">
                  <c:v>89.320388349514573</c:v>
                </c:pt>
                <c:pt idx="5">
                  <c:v>90.638704296591243</c:v>
                </c:pt>
                <c:pt idx="6">
                  <c:v>90.190754959770359</c:v>
                </c:pt>
                <c:pt idx="7">
                  <c:v>88.451131074791647</c:v>
                </c:pt>
                <c:pt idx="8">
                  <c:v>102.07319990431385</c:v>
                </c:pt>
                <c:pt idx="9">
                  <c:v>91.929773187094028</c:v>
                </c:pt>
                <c:pt idx="10">
                  <c:v>93.315982649315984</c:v>
                </c:pt>
                <c:pt idx="11">
                  <c:v>93.9</c:v>
                </c:pt>
                <c:pt idx="12">
                  <c:v>90.75547472876508</c:v>
                </c:pt>
              </c:numCache>
            </c:numRef>
          </c:val>
          <c:smooth val="0"/>
          <c:extLst>
            <c:ext xmlns:c16="http://schemas.microsoft.com/office/drawing/2014/chart" uri="{C3380CC4-5D6E-409C-BE32-E72D297353CC}">
              <c16:uniqueId val="{00000000-089A-4531-B764-7D25BD95C399}"/>
            </c:ext>
          </c:extLst>
        </c:ser>
        <c:ser>
          <c:idx val="1"/>
          <c:order val="1"/>
          <c:tx>
            <c:strRef>
              <c:f>'4.2.2'!$H$10:$J$10</c:f>
              <c:strCache>
                <c:ptCount val="1"/>
                <c:pt idx="0">
                  <c:v>Tasa Neta</c:v>
                </c:pt>
              </c:strCache>
            </c:strRef>
          </c:tx>
          <c:spPr>
            <a:ln w="28575" cap="rnd">
              <a:solidFill>
                <a:schemeClr val="bg2">
                  <a:lumMod val="50000"/>
                </a:schemeClr>
              </a:solidFill>
              <a:prstDash val="dash"/>
              <a:round/>
            </a:ln>
            <a:effectLst/>
          </c:spPr>
          <c:marker>
            <c:symbol val="circle"/>
            <c:size val="5"/>
            <c:spPr>
              <a:solidFill>
                <a:schemeClr val="bg2">
                  <a:lumMod val="50000"/>
                </a:schemeClr>
              </a:solidFill>
              <a:ln w="9525">
                <a:solidFill>
                  <a:schemeClr val="bg2">
                    <a:lumMod val="50000"/>
                  </a:schemeClr>
                </a:solidFill>
              </a:ln>
              <a:effectLst/>
            </c:spPr>
          </c:marker>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'4.2.2'!$C$12:$C$24</c:f>
              <c:numCache>
                <c:formatCode>0</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'4.2.2'!$H$12:$H$24</c:f>
              <c:numCache>
                <c:formatCode>0.0</c:formatCode>
                <c:ptCount val="13"/>
                <c:pt idx="0">
                  <c:v>88.611215238729926</c:v>
                </c:pt>
                <c:pt idx="1">
                  <c:v>87.774543530034393</c:v>
                </c:pt>
                <c:pt idx="2">
                  <c:v>86.712161896149468</c:v>
                </c:pt>
                <c:pt idx="3">
                  <c:v>84.963844551567618</c:v>
                </c:pt>
                <c:pt idx="4">
                  <c:v>86.758653440270166</c:v>
                </c:pt>
                <c:pt idx="5">
                  <c:v>84.458823212892469</c:v>
                </c:pt>
                <c:pt idx="6">
                  <c:v>89.343740720315608</c:v>
                </c:pt>
                <c:pt idx="7">
                  <c:v>86.374337049464216</c:v>
                </c:pt>
                <c:pt idx="8">
                  <c:v>88.723836625842836</c:v>
                </c:pt>
                <c:pt idx="9">
                  <c:v>89.143861143648166</c:v>
                </c:pt>
                <c:pt idx="10">
                  <c:v>91.105772439105763</c:v>
                </c:pt>
                <c:pt idx="11">
                  <c:v>91.8</c:v>
                </c:pt>
                <c:pt idx="12">
                  <c:v>88.872447022571095</c:v>
                </c:pt>
              </c:numCache>
            </c:numRef>
          </c:val>
          <c:smooth val="0"/>
          <c:extLst>
            <c:ext xmlns:c16="http://schemas.microsoft.com/office/drawing/2014/chart" uri="{C3380CC4-5D6E-409C-BE32-E72D297353CC}">
              <c16:uniqueId val="{00000001-089A-4531-B764-7D25BD95C399}"/>
            </c:ext>
          </c:extLst>
        </c:ser>
        <c:dLbls>
          <c:dLblPos val="t"/>
          <c:showLegendKey val="0"/>
          <c:showVal val="1"/>
          <c:showCatName val="0"/>
          <c:showSerName val="0"/>
          <c:showPercent val="0"/>
          <c:showBubbleSize val="0"/>
        </c:dLbls>
        <c:marker val="1"/>
        <c:smooth val="0"/>
        <c:axId val="230323712"/>
        <c:axId val="229826560"/>
      </c:lineChart>
      <c:catAx>
        <c:axId val="23032371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Años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0"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29826560"/>
        <c:crosses val="autoZero"/>
        <c:auto val="1"/>
        <c:lblAlgn val="ctr"/>
        <c:lblOffset val="100"/>
        <c:noMultiLvlLbl val="0"/>
      </c:catAx>
      <c:valAx>
        <c:axId val="229826560"/>
        <c:scaling>
          <c:orientation val="minMax"/>
          <c:min val="78"/>
        </c:scaling>
        <c:delete val="0"/>
        <c:axPos val="l"/>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Tasa</a:t>
                </a:r>
              </a:p>
            </c:rich>
          </c:tx>
          <c:layout>
            <c:manualLayout>
              <c:xMode val="edge"/>
              <c:yMode val="edge"/>
              <c:x val="2.5000000000000001E-2"/>
              <c:y val="3.3603091280256611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0" sourceLinked="0"/>
        <c:majorTickMark val="in"/>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30323712"/>
        <c:crosses val="autoZero"/>
        <c:crossBetween val="between"/>
      </c:valAx>
      <c:spPr>
        <a:noFill/>
        <a:ln>
          <a:noFill/>
        </a:ln>
        <a:effectLst/>
      </c:spPr>
    </c:plotArea>
    <c:legend>
      <c:legendPos val="b"/>
      <c:layout>
        <c:manualLayout>
          <c:xMode val="edge"/>
          <c:yMode val="edge"/>
          <c:x val="0.5397355643044619"/>
          <c:y val="0.92187445319335082"/>
          <c:w val="0.45941754155730535"/>
          <c:h val="7.812554680664918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legend>
    <c:plotVisOnly val="1"/>
    <c:dispBlanksAs val="gap"/>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userShapes r:id="rId3"/>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2650262467191602E-2"/>
          <c:y val="0.14814814814814814"/>
          <c:w val="0.87401640419947502"/>
          <c:h val="0.61908136482939646"/>
        </c:manualLayout>
      </c:layout>
      <c:lineChart>
        <c:grouping val="standard"/>
        <c:varyColors val="0"/>
        <c:ser>
          <c:idx val="0"/>
          <c:order val="0"/>
          <c:tx>
            <c:strRef>
              <c:f>'4.3.1'!$R$13</c:f>
              <c:strCache>
                <c:ptCount val="1"/>
                <c:pt idx="0">
                  <c:v>Entre 15 y 17 años</c:v>
                </c:pt>
              </c:strCache>
            </c:strRef>
          </c:tx>
          <c:spPr>
            <a:ln w="28575" cap="rnd">
              <a:solidFill>
                <a:srgbClr val="C5192D"/>
              </a:solidFill>
              <a:round/>
            </a:ln>
            <a:effectLst/>
          </c:spPr>
          <c:marker>
            <c:symbol val="square"/>
            <c:size val="5"/>
            <c:spPr>
              <a:solidFill>
                <a:srgbClr val="C00000"/>
              </a:solidFill>
              <a:ln w="9525">
                <a:solidFill>
                  <a:srgbClr val="C00000"/>
                </a:solidFill>
              </a:ln>
              <a:effectLst/>
            </c:spPr>
          </c:marker>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'4.3.1'!$C$14:$C$27</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'4.3.1'!$R$14:$R$27</c:f>
              <c:numCache>
                <c:formatCode>###0.0</c:formatCode>
                <c:ptCount val="14"/>
                <c:pt idx="0">
                  <c:v>79.63722431884122</c:v>
                </c:pt>
                <c:pt idx="1">
                  <c:v>81.497081564444301</c:v>
                </c:pt>
                <c:pt idx="2">
                  <c:v>81.980731871704393</c:v>
                </c:pt>
                <c:pt idx="3">
                  <c:v>84.034532351298125</c:v>
                </c:pt>
                <c:pt idx="4">
                  <c:v>85.577207705585437</c:v>
                </c:pt>
                <c:pt idx="5">
                  <c:v>84.782930745238403</c:v>
                </c:pt>
                <c:pt idx="6">
                  <c:v>84.720489964416217</c:v>
                </c:pt>
                <c:pt idx="7">
                  <c:v>86.793566016643894</c:v>
                </c:pt>
                <c:pt idx="8">
                  <c:v>87.175182361016923</c:v>
                </c:pt>
                <c:pt idx="9">
                  <c:v>91.138051596085816</c:v>
                </c:pt>
                <c:pt idx="10">
                  <c:v>93.576483396842676</c:v>
                </c:pt>
                <c:pt idx="11">
                  <c:v>94.076668380987201</c:v>
                </c:pt>
                <c:pt idx="12">
                  <c:v>94.749496088278505</c:v>
                </c:pt>
                <c:pt idx="13">
                  <c:v>93.21082624589215</c:v>
                </c:pt>
              </c:numCache>
            </c:numRef>
          </c:val>
          <c:smooth val="0"/>
          <c:extLst>
            <c:ext xmlns:c16="http://schemas.microsoft.com/office/drawing/2014/chart" uri="{C3380CC4-5D6E-409C-BE32-E72D297353CC}">
              <c16:uniqueId val="{00000000-34F8-47EB-A69E-2E3FD361F6D0}"/>
            </c:ext>
          </c:extLst>
        </c:ser>
        <c:ser>
          <c:idx val="1"/>
          <c:order val="1"/>
          <c:tx>
            <c:strRef>
              <c:f>'4.3.1'!$S$13</c:f>
              <c:strCache>
                <c:ptCount val="1"/>
                <c:pt idx="0">
                  <c:v>Entre 18 y 24 años</c:v>
                </c:pt>
              </c:strCache>
            </c:strRef>
          </c:tx>
          <c:spPr>
            <a:ln w="28575" cap="rnd">
              <a:solidFill>
                <a:srgbClr val="C5192D"/>
              </a:solidFill>
              <a:prstDash val="dash"/>
              <a:round/>
            </a:ln>
            <a:effectLst/>
          </c:spPr>
          <c:marker>
            <c:symbol val="circle"/>
            <c:size val="5"/>
            <c:spPr>
              <a:solidFill>
                <a:srgbClr val="C00000"/>
              </a:solidFill>
              <a:ln w="9525">
                <a:solidFill>
                  <a:srgbClr val="C00000"/>
                </a:solidFill>
              </a:ln>
              <a:effectLst/>
            </c:spPr>
          </c:marker>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'4.3.1'!$C$14:$C$27</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'4.3.1'!$S$14:$S$27</c:f>
              <c:numCache>
                <c:formatCode>###0.0</c:formatCode>
                <c:ptCount val="14"/>
                <c:pt idx="0">
                  <c:v>42.749500720077023</c:v>
                </c:pt>
                <c:pt idx="1">
                  <c:v>45.660360798183497</c:v>
                </c:pt>
                <c:pt idx="2">
                  <c:v>47.128898493260593</c:v>
                </c:pt>
                <c:pt idx="3">
                  <c:v>48.390409008437274</c:v>
                </c:pt>
                <c:pt idx="4">
                  <c:v>47.187261865716337</c:v>
                </c:pt>
                <c:pt idx="5">
                  <c:v>45.354849744750275</c:v>
                </c:pt>
                <c:pt idx="6">
                  <c:v>46.089919746477101</c:v>
                </c:pt>
                <c:pt idx="7">
                  <c:v>45.80518008492497</c:v>
                </c:pt>
                <c:pt idx="8">
                  <c:v>46.983148719749252</c:v>
                </c:pt>
                <c:pt idx="9">
                  <c:v>47.484332667414684</c:v>
                </c:pt>
                <c:pt idx="10">
                  <c:v>49.347027533829156</c:v>
                </c:pt>
                <c:pt idx="11">
                  <c:v>49.277011728343297</c:v>
                </c:pt>
                <c:pt idx="12">
                  <c:v>46.704124714661127</c:v>
                </c:pt>
                <c:pt idx="13">
                  <c:v>45.742975514489238</c:v>
                </c:pt>
              </c:numCache>
            </c:numRef>
          </c:val>
          <c:smooth val="0"/>
          <c:extLst>
            <c:ext xmlns:c16="http://schemas.microsoft.com/office/drawing/2014/chart" uri="{C3380CC4-5D6E-409C-BE32-E72D297353CC}">
              <c16:uniqueId val="{00000001-34F8-47EB-A69E-2E3FD361F6D0}"/>
            </c:ext>
          </c:extLst>
        </c:ser>
        <c:ser>
          <c:idx val="2"/>
          <c:order val="2"/>
          <c:tx>
            <c:strRef>
              <c:f>'4.3.1'!$T$13</c:f>
              <c:strCache>
                <c:ptCount val="1"/>
                <c:pt idx="0">
                  <c:v>Entre 25 y 35 años</c:v>
                </c:pt>
              </c:strCache>
            </c:strRef>
          </c:tx>
          <c:spPr>
            <a:ln w="28575" cap="rnd">
              <a:solidFill>
                <a:schemeClr val="bg2">
                  <a:lumMod val="50000"/>
                </a:schemeClr>
              </a:solidFill>
              <a:round/>
            </a:ln>
            <a:effectLst/>
          </c:spPr>
          <c:marker>
            <c:symbol val="triangle"/>
            <c:size val="5"/>
            <c:spPr>
              <a:solidFill>
                <a:schemeClr val="accent3"/>
              </a:solidFill>
              <a:ln w="9525">
                <a:solidFill>
                  <a:schemeClr val="accent3"/>
                </a:solidFill>
              </a:ln>
              <a:effectLst/>
            </c:spPr>
          </c:marker>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'4.3.1'!$C$14:$C$27</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'4.3.1'!$T$14:$T$27</c:f>
              <c:numCache>
                <c:formatCode>###0.0</c:formatCode>
                <c:ptCount val="14"/>
                <c:pt idx="0">
                  <c:v>16.256151181498506</c:v>
                </c:pt>
                <c:pt idx="1">
                  <c:v>16.652834468831028</c:v>
                </c:pt>
                <c:pt idx="2">
                  <c:v>15.707013165734685</c:v>
                </c:pt>
                <c:pt idx="3">
                  <c:v>17.085445365704764</c:v>
                </c:pt>
                <c:pt idx="4">
                  <c:v>16.167859662664551</c:v>
                </c:pt>
                <c:pt idx="5">
                  <c:v>15.42079884817023</c:v>
                </c:pt>
                <c:pt idx="6">
                  <c:v>15.694102502403307</c:v>
                </c:pt>
                <c:pt idx="7">
                  <c:v>16.190552051577274</c:v>
                </c:pt>
                <c:pt idx="8">
                  <c:v>16.358568092677327</c:v>
                </c:pt>
                <c:pt idx="9">
                  <c:v>16.662661484789975</c:v>
                </c:pt>
                <c:pt idx="10">
                  <c:v>16.180202192969059</c:v>
                </c:pt>
                <c:pt idx="11">
                  <c:v>16.611359037209969</c:v>
                </c:pt>
                <c:pt idx="12">
                  <c:v>15.685643639606409</c:v>
                </c:pt>
                <c:pt idx="13">
                  <c:v>15.244252837508562</c:v>
                </c:pt>
              </c:numCache>
            </c:numRef>
          </c:val>
          <c:smooth val="0"/>
          <c:extLst>
            <c:ext xmlns:c16="http://schemas.microsoft.com/office/drawing/2014/chart" uri="{C3380CC4-5D6E-409C-BE32-E72D297353CC}">
              <c16:uniqueId val="{00000002-34F8-47EB-A69E-2E3FD361F6D0}"/>
            </c:ext>
          </c:extLst>
        </c:ser>
        <c:dLbls>
          <c:dLblPos val="t"/>
          <c:showLegendKey val="0"/>
          <c:showVal val="1"/>
          <c:showCatName val="0"/>
          <c:showSerName val="0"/>
          <c:showPercent val="0"/>
          <c:showBubbleSize val="0"/>
        </c:dLbls>
        <c:marker val="1"/>
        <c:smooth val="0"/>
        <c:axId val="230633472"/>
        <c:axId val="229831744"/>
      </c:lineChart>
      <c:catAx>
        <c:axId val="23063347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Años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29831744"/>
        <c:crosses val="autoZero"/>
        <c:auto val="1"/>
        <c:lblAlgn val="ctr"/>
        <c:lblOffset val="100"/>
        <c:noMultiLvlLbl val="0"/>
      </c:catAx>
      <c:valAx>
        <c:axId val="229831744"/>
        <c:scaling>
          <c:orientation val="minMax"/>
          <c:max val="100"/>
        </c:scaling>
        <c:delete val="0"/>
        <c:axPos val="l"/>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Porcentaje</a:t>
                </a:r>
              </a:p>
            </c:rich>
          </c:tx>
          <c:layout>
            <c:manualLayout>
              <c:xMode val="edge"/>
              <c:yMode val="edge"/>
              <c:x val="2.2222222222222223E-2"/>
              <c:y val="2.9181612715077288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0" sourceLinked="0"/>
        <c:majorTickMark val="in"/>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30633472"/>
        <c:crosses val="autoZero"/>
        <c:crossBetween val="between"/>
        <c:majorUnit val="20"/>
      </c:valAx>
      <c:spPr>
        <a:noFill/>
        <a:ln>
          <a:noFill/>
        </a:ln>
        <a:effectLst/>
      </c:spPr>
    </c:plotArea>
    <c:legend>
      <c:legendPos val="b"/>
      <c:layout>
        <c:manualLayout>
          <c:xMode val="edge"/>
          <c:yMode val="edge"/>
          <c:x val="0.1"/>
          <c:y val="0.92187445319335082"/>
          <c:w val="0.9"/>
          <c:h val="7.812565387368536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legend>
    <c:plotVisOnly val="1"/>
    <c:dispBlanksAs val="gap"/>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650262467191592E-2"/>
          <c:y val="0.125"/>
          <c:w val="0.87279418197725289"/>
          <c:h val="0.623710994459026"/>
        </c:manualLayout>
      </c:layout>
      <c:lineChart>
        <c:grouping val="standard"/>
        <c:varyColors val="0"/>
        <c:ser>
          <c:idx val="0"/>
          <c:order val="0"/>
          <c:tx>
            <c:strRef>
              <c:f>'4.3.1'!$AJ$13</c:f>
              <c:strCache>
                <c:ptCount val="1"/>
                <c:pt idx="0">
                  <c:v>Entre 15 y 17 años</c:v>
                </c:pt>
              </c:strCache>
            </c:strRef>
          </c:tx>
          <c:spPr>
            <a:ln w="28575" cap="rnd">
              <a:solidFill>
                <a:srgbClr val="C5192D"/>
              </a:solidFill>
              <a:round/>
            </a:ln>
            <a:effectLst/>
          </c:spPr>
          <c:marker>
            <c:symbol val="circle"/>
            <c:size val="5"/>
            <c:spPr>
              <a:solidFill>
                <a:srgbClr val="C00000"/>
              </a:solidFill>
              <a:ln w="9525">
                <a:solidFill>
                  <a:srgbClr val="C00000"/>
                </a:solidFill>
              </a:ln>
              <a:effectLst/>
            </c:spPr>
          </c:marker>
          <c:dLbls>
            <c:dLbl>
              <c:idx val="0"/>
              <c:layout>
                <c:manualLayout>
                  <c:x val="-4.3201443569553806E-2"/>
                  <c:y val="3.295129775444727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424-43BA-AB0F-E87CDDBF1081}"/>
                </c:ext>
              </c:extLst>
            </c:dLbl>
            <c:dLbl>
              <c:idx val="1"/>
              <c:layout>
                <c:manualLayout>
                  <c:x val="-3.4868110236220475E-2"/>
                  <c:y val="3.295129775444727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424-43BA-AB0F-E87CDDBF1081}"/>
                </c:ext>
              </c:extLst>
            </c:dLbl>
            <c:dLbl>
              <c:idx val="2"/>
              <c:layout>
                <c:manualLayout>
                  <c:x val="-3.7645888013998298E-2"/>
                  <c:y val="4.221055701370653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424-43BA-AB0F-E87CDDBF1081}"/>
                </c:ext>
              </c:extLst>
            </c:dLbl>
            <c:dLbl>
              <c:idx val="3"/>
              <c:layout>
                <c:manualLayout>
                  <c:x val="-3.7645888013998249E-2"/>
                  <c:y val="3.758092738407690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424-43BA-AB0F-E87CDDBF1081}"/>
                </c:ext>
              </c:extLst>
            </c:dLbl>
            <c:dLbl>
              <c:idx val="4"/>
              <c:layout>
                <c:manualLayout>
                  <c:x val="-3.7645888013998249E-2"/>
                  <c:y val="4.221055701370670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424-43BA-AB0F-E87CDDBF1081}"/>
                </c:ext>
              </c:extLst>
            </c:dLbl>
            <c:dLbl>
              <c:idx val="5"/>
              <c:layout>
                <c:manualLayout>
                  <c:x val="-3.7645888013998249E-2"/>
                  <c:y val="3.295129775444727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424-43BA-AB0F-E87CDDBF1081}"/>
                </c:ext>
              </c:extLst>
            </c:dLbl>
            <c:dLbl>
              <c:idx val="6"/>
              <c:layout>
                <c:manualLayout>
                  <c:x val="-2.9312554680664918E-2"/>
                  <c:y val="3.295129775444736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424-43BA-AB0F-E87CDDBF1081}"/>
                </c:ext>
              </c:extLst>
            </c:dLbl>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'4.3.1'!$C$14:$C$27</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'4.3.1'!$AJ$14:$AJ$27</c:f>
              <c:numCache>
                <c:formatCode>###0.0</c:formatCode>
                <c:ptCount val="14"/>
                <c:pt idx="0">
                  <c:v>1.0783650734786181</c:v>
                </c:pt>
                <c:pt idx="1">
                  <c:v>0.81871648055548363</c:v>
                </c:pt>
                <c:pt idx="2">
                  <c:v>0.83653808032351418</c:v>
                </c:pt>
                <c:pt idx="3">
                  <c:v>0.29595762298881545</c:v>
                </c:pt>
                <c:pt idx="4">
                  <c:v>1.1525316869327202</c:v>
                </c:pt>
                <c:pt idx="5">
                  <c:v>0.60338165992016302</c:v>
                </c:pt>
                <c:pt idx="6">
                  <c:v>0.86628386536338886</c:v>
                </c:pt>
                <c:pt idx="7">
                  <c:v>1.2052074276487392</c:v>
                </c:pt>
                <c:pt idx="8">
                  <c:v>0.78402831764725345</c:v>
                </c:pt>
                <c:pt idx="9">
                  <c:v>0.52878747129528103</c:v>
                </c:pt>
                <c:pt idx="10">
                  <c:v>0.34022863364180733</c:v>
                </c:pt>
                <c:pt idx="11">
                  <c:v>0.65285859405881685</c:v>
                </c:pt>
                <c:pt idx="12">
                  <c:v>0.41124321000307468</c:v>
                </c:pt>
                <c:pt idx="13">
                  <c:v>0.81438904410829527</c:v>
                </c:pt>
              </c:numCache>
            </c:numRef>
          </c:val>
          <c:smooth val="0"/>
          <c:extLst>
            <c:ext xmlns:c16="http://schemas.microsoft.com/office/drawing/2014/chart" uri="{C3380CC4-5D6E-409C-BE32-E72D297353CC}">
              <c16:uniqueId val="{00000007-0424-43BA-AB0F-E87CDDBF1081}"/>
            </c:ext>
          </c:extLst>
        </c:ser>
        <c:ser>
          <c:idx val="1"/>
          <c:order val="1"/>
          <c:tx>
            <c:strRef>
              <c:f>'4.3.1'!$AK$13</c:f>
              <c:strCache>
                <c:ptCount val="1"/>
                <c:pt idx="0">
                  <c:v>Entre 18 y 24 años</c:v>
                </c:pt>
              </c:strCache>
            </c:strRef>
          </c:tx>
          <c:spPr>
            <a:ln w="28575" cap="rnd">
              <a:solidFill>
                <a:srgbClr val="C5192D"/>
              </a:solidFill>
              <a:prstDash val="dash"/>
              <a:round/>
            </a:ln>
            <a:effectLst/>
          </c:spPr>
          <c:marker>
            <c:symbol val="square"/>
            <c:size val="5"/>
            <c:spPr>
              <a:solidFill>
                <a:srgbClr val="C00000"/>
              </a:solidFill>
              <a:ln w="9525">
                <a:solidFill>
                  <a:srgbClr val="C00000"/>
                </a:solidFill>
              </a:ln>
              <a:effectLst/>
            </c:spPr>
          </c:marker>
          <c:dLbls>
            <c:dLbl>
              <c:idx val="1"/>
              <c:layout>
                <c:manualLayout>
                  <c:x val="-4.8756999125109363E-2"/>
                  <c:y val="-3.186351706036753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0424-43BA-AB0F-E87CDDBF1081}"/>
                </c:ext>
              </c:extLst>
            </c:dLbl>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'4.3.1'!$C$14:$C$27</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'4.3.1'!$AK$14:$AK$27</c:f>
              <c:numCache>
                <c:formatCode>###0.0</c:formatCode>
                <c:ptCount val="14"/>
                <c:pt idx="0">
                  <c:v>3.1864800566513631</c:v>
                </c:pt>
                <c:pt idx="1">
                  <c:v>3.3090774924542501</c:v>
                </c:pt>
                <c:pt idx="2">
                  <c:v>2.9035001824937812</c:v>
                </c:pt>
                <c:pt idx="3">
                  <c:v>2.2478784772226157</c:v>
                </c:pt>
                <c:pt idx="4">
                  <c:v>3.4575262263864612</c:v>
                </c:pt>
                <c:pt idx="5">
                  <c:v>3.8493039840008425</c:v>
                </c:pt>
                <c:pt idx="6">
                  <c:v>4.4411258697446536</c:v>
                </c:pt>
                <c:pt idx="7">
                  <c:v>5.5148787873661416</c:v>
                </c:pt>
                <c:pt idx="8">
                  <c:v>4.1391052987706258</c:v>
                </c:pt>
                <c:pt idx="9">
                  <c:v>5.1815084425713582</c:v>
                </c:pt>
                <c:pt idx="10">
                  <c:v>3.4596505275620597</c:v>
                </c:pt>
                <c:pt idx="11">
                  <c:v>4.9872413834413525</c:v>
                </c:pt>
                <c:pt idx="12">
                  <c:v>4.2005084947807223</c:v>
                </c:pt>
                <c:pt idx="13">
                  <c:v>4.1441360080376599</c:v>
                </c:pt>
              </c:numCache>
            </c:numRef>
          </c:val>
          <c:smooth val="0"/>
          <c:extLst>
            <c:ext xmlns:c16="http://schemas.microsoft.com/office/drawing/2014/chart" uri="{C3380CC4-5D6E-409C-BE32-E72D297353CC}">
              <c16:uniqueId val="{00000009-0424-43BA-AB0F-E87CDDBF1081}"/>
            </c:ext>
          </c:extLst>
        </c:ser>
        <c:ser>
          <c:idx val="2"/>
          <c:order val="2"/>
          <c:tx>
            <c:strRef>
              <c:f>'4.3.1'!$AL$13</c:f>
              <c:strCache>
                <c:ptCount val="1"/>
                <c:pt idx="0">
                  <c:v>Entre 25 y 35 años</c:v>
                </c:pt>
              </c:strCache>
            </c:strRef>
          </c:tx>
          <c:spPr>
            <a:ln w="28575" cap="rnd">
              <a:solidFill>
                <a:schemeClr val="bg2">
                  <a:lumMod val="50000"/>
                </a:schemeClr>
              </a:solidFill>
              <a:round/>
            </a:ln>
            <a:effectLst/>
          </c:spPr>
          <c:marker>
            <c:symbol val="triangle"/>
            <c:size val="5"/>
            <c:spPr>
              <a:solidFill>
                <a:schemeClr val="bg2">
                  <a:lumMod val="50000"/>
                </a:schemeClr>
              </a:solidFill>
              <a:ln w="9525">
                <a:solidFill>
                  <a:schemeClr val="bg2">
                    <a:lumMod val="50000"/>
                  </a:schemeClr>
                </a:solidFill>
              </a:ln>
              <a:effectLst/>
            </c:spPr>
          </c:marker>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'4.3.1'!$C$14:$C$27</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'4.3.1'!$AL$14:$AL$27</c:f>
              <c:numCache>
                <c:formatCode>###0.0</c:formatCode>
                <c:ptCount val="14"/>
                <c:pt idx="0">
                  <c:v>1.3818213261921108</c:v>
                </c:pt>
                <c:pt idx="1">
                  <c:v>1.867975444076424</c:v>
                </c:pt>
                <c:pt idx="2">
                  <c:v>1.1817001024638696</c:v>
                </c:pt>
                <c:pt idx="3">
                  <c:v>1.0015161598622946</c:v>
                </c:pt>
                <c:pt idx="4">
                  <c:v>1.9019592471763083</c:v>
                </c:pt>
                <c:pt idx="5">
                  <c:v>1.91122402948759</c:v>
                </c:pt>
                <c:pt idx="6">
                  <c:v>2.839518319071535</c:v>
                </c:pt>
                <c:pt idx="7">
                  <c:v>2.7157239717976012</c:v>
                </c:pt>
                <c:pt idx="8">
                  <c:v>3.0315942171224211</c:v>
                </c:pt>
                <c:pt idx="9">
                  <c:v>2.8212264379885386</c:v>
                </c:pt>
                <c:pt idx="10">
                  <c:v>1.6071592193274489</c:v>
                </c:pt>
                <c:pt idx="11">
                  <c:v>2.4705019228106315</c:v>
                </c:pt>
                <c:pt idx="12">
                  <c:v>1.7949250615620027</c:v>
                </c:pt>
                <c:pt idx="13">
                  <c:v>2.0515632332164788</c:v>
                </c:pt>
              </c:numCache>
            </c:numRef>
          </c:val>
          <c:smooth val="0"/>
          <c:extLst>
            <c:ext xmlns:c16="http://schemas.microsoft.com/office/drawing/2014/chart" uri="{C3380CC4-5D6E-409C-BE32-E72D297353CC}">
              <c16:uniqueId val="{0000000A-0424-43BA-AB0F-E87CDDBF1081}"/>
            </c:ext>
          </c:extLst>
        </c:ser>
        <c:dLbls>
          <c:dLblPos val="t"/>
          <c:showLegendKey val="0"/>
          <c:showVal val="1"/>
          <c:showCatName val="0"/>
          <c:showSerName val="0"/>
          <c:showPercent val="0"/>
          <c:showBubbleSize val="0"/>
        </c:dLbls>
        <c:marker val="1"/>
        <c:smooth val="0"/>
        <c:axId val="230635008"/>
        <c:axId val="229834048"/>
      </c:lineChart>
      <c:catAx>
        <c:axId val="230635008"/>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Años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29834048"/>
        <c:crosses val="autoZero"/>
        <c:auto val="1"/>
        <c:lblAlgn val="ctr"/>
        <c:lblOffset val="100"/>
        <c:noMultiLvlLbl val="0"/>
      </c:catAx>
      <c:valAx>
        <c:axId val="229834048"/>
        <c:scaling>
          <c:orientation val="minMax"/>
          <c:max val="10"/>
        </c:scaling>
        <c:delete val="0"/>
        <c:axPos val="l"/>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Porcentaje</a:t>
                </a:r>
              </a:p>
            </c:rich>
          </c:tx>
          <c:layout>
            <c:manualLayout>
              <c:xMode val="edge"/>
              <c:yMode val="edge"/>
              <c:x val="1.9444444444444445E-2"/>
              <c:y val="1.5084572761738113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0" sourceLinked="0"/>
        <c:majorTickMark val="in"/>
        <c:minorTickMark val="none"/>
        <c:tickLblPos val="nextTo"/>
        <c:spPr>
          <a:noFill/>
          <a:ln>
            <a:solidFill>
              <a:schemeClr val="bg2">
                <a:lumMod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30635008"/>
        <c:crosses val="autoZero"/>
        <c:crossBetween val="between"/>
        <c:majorUnit val="2"/>
      </c:valAx>
      <c:spPr>
        <a:noFill/>
        <a:ln w="25400">
          <a:noFill/>
        </a:ln>
        <a:effectLst/>
      </c:spPr>
    </c:plotArea>
    <c:legend>
      <c:legendPos val="b"/>
      <c:layout>
        <c:manualLayout>
          <c:xMode val="edge"/>
          <c:yMode val="edge"/>
          <c:x val="0.1"/>
          <c:y val="0.92187445319335082"/>
          <c:w val="0.9"/>
          <c:h val="7.812565387368536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legend>
    <c:plotVisOnly val="1"/>
    <c:dispBlanksAs val="gap"/>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2"/>
          <c:order val="0"/>
          <c:tx>
            <c:strRef>
              <c:f>'4.4.1'!$H$11</c:f>
              <c:strCache>
                <c:ptCount val="1"/>
                <c:pt idx="0">
                  <c:v>2017</c:v>
                </c:pt>
              </c:strCache>
            </c:strRef>
          </c:tx>
          <c:spPr>
            <a:solidFill>
              <a:srgbClr val="C5192D"/>
            </a:solidFill>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('4.4.1'!$C$11,'4.4.1'!$C$14:$C$15,'4.4.1'!$C$17:$C$20)</c:f>
              <c:strCache>
                <c:ptCount val="7"/>
                <c:pt idx="0">
                  <c:v>Conocimientos y habilidades TIC</c:v>
                </c:pt>
                <c:pt idx="1">
                  <c:v>Envío de correos electrónicos con archivos adjuntos (por ejemplo, documento, imagen y video)</c:v>
                </c:pt>
                <c:pt idx="2">
                  <c:v>Usar fórmulas aritméticas básicas en una hoja de cálculo</c:v>
                </c:pt>
                <c:pt idx="3">
                  <c:v>Encontrar, descargar, instalar y configurar software</c:v>
                </c:pt>
                <c:pt idx="4">
                  <c:v>Creación de presentaciones electrónicas con software de presentación </c:v>
                </c:pt>
                <c:pt idx="5">
                  <c:v>Transferencia de archivos entre una computadora y otros dispositivos</c:v>
                </c:pt>
                <c:pt idx="6">
                  <c:v>Escribir un programa de computadora usando un lenguaje de programación especializado</c:v>
                </c:pt>
              </c:strCache>
            </c:strRef>
          </c:cat>
          <c:val>
            <c:numRef>
              <c:f>('4.4.1'!$H$14:$H$15,'4.4.1'!$H$17:$H$20)</c:f>
              <c:numCache>
                <c:formatCode>General</c:formatCode>
                <c:ptCount val="6"/>
                <c:pt idx="0">
                  <c:v>41.8</c:v>
                </c:pt>
                <c:pt idx="1">
                  <c:v>24.7</c:v>
                </c:pt>
                <c:pt idx="2">
                  <c:v>27.5</c:v>
                </c:pt>
                <c:pt idx="3">
                  <c:v>27.9</c:v>
                </c:pt>
                <c:pt idx="4">
                  <c:v>39.200000000000003</c:v>
                </c:pt>
                <c:pt idx="5">
                  <c:v>7.1</c:v>
                </c:pt>
              </c:numCache>
            </c:numRef>
          </c:val>
          <c:extLst>
            <c:ext xmlns:c16="http://schemas.microsoft.com/office/drawing/2014/chart" uri="{C3380CC4-5D6E-409C-BE32-E72D297353CC}">
              <c16:uniqueId val="{00000000-47D6-4846-B16C-92F230635DBC}"/>
            </c:ext>
          </c:extLst>
        </c:ser>
        <c:ser>
          <c:idx val="3"/>
          <c:order val="1"/>
          <c:tx>
            <c:strRef>
              <c:f>'4.4.1'!$I$11</c:f>
              <c:strCache>
                <c:ptCount val="1"/>
                <c:pt idx="0">
                  <c:v>2018</c:v>
                </c:pt>
              </c:strCache>
            </c:strRef>
          </c:tx>
          <c:spPr>
            <a:pattFill prst="ltDnDiag">
              <a:fgClr>
                <a:srgbClr val="C5192D"/>
              </a:fgClr>
              <a:bgClr>
                <a:schemeClr val="bg1"/>
              </a:bgClr>
            </a:pattFill>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('4.4.1'!$C$11,'4.4.1'!$C$14:$C$15,'4.4.1'!$C$17:$C$20)</c:f>
              <c:strCache>
                <c:ptCount val="7"/>
                <c:pt idx="0">
                  <c:v>Conocimientos y habilidades TIC</c:v>
                </c:pt>
                <c:pt idx="1">
                  <c:v>Envío de correos electrónicos con archivos adjuntos (por ejemplo, documento, imagen y video)</c:v>
                </c:pt>
                <c:pt idx="2">
                  <c:v>Usar fórmulas aritméticas básicas en una hoja de cálculo</c:v>
                </c:pt>
                <c:pt idx="3">
                  <c:v>Encontrar, descargar, instalar y configurar software</c:v>
                </c:pt>
                <c:pt idx="4">
                  <c:v>Creación de presentaciones electrónicas con software de presentación </c:v>
                </c:pt>
                <c:pt idx="5">
                  <c:v>Transferencia de archivos entre una computadora y otros dispositivos</c:v>
                </c:pt>
                <c:pt idx="6">
                  <c:v>Escribir un programa de computadora usando un lenguaje de programación especializado</c:v>
                </c:pt>
              </c:strCache>
            </c:strRef>
          </c:cat>
          <c:val>
            <c:numRef>
              <c:f>('4.4.1'!$I$14:$I$15,'4.4.1'!$I$17:$I$20)</c:f>
              <c:numCache>
                <c:formatCode>General</c:formatCode>
                <c:ptCount val="6"/>
                <c:pt idx="0">
                  <c:v>34.799999999999997</c:v>
                </c:pt>
                <c:pt idx="1">
                  <c:v>25.3</c:v>
                </c:pt>
                <c:pt idx="2">
                  <c:v>15.9</c:v>
                </c:pt>
                <c:pt idx="3">
                  <c:v>24.5</c:v>
                </c:pt>
                <c:pt idx="4" formatCode="0.0">
                  <c:v>25</c:v>
                </c:pt>
                <c:pt idx="5">
                  <c:v>3.7</c:v>
                </c:pt>
              </c:numCache>
            </c:numRef>
          </c:val>
          <c:extLst>
            <c:ext xmlns:c16="http://schemas.microsoft.com/office/drawing/2014/chart" uri="{C3380CC4-5D6E-409C-BE32-E72D297353CC}">
              <c16:uniqueId val="{00000001-47D6-4846-B16C-92F230635DBC}"/>
            </c:ext>
          </c:extLst>
        </c:ser>
        <c:dLbls>
          <c:showLegendKey val="0"/>
          <c:showVal val="0"/>
          <c:showCatName val="0"/>
          <c:showSerName val="0"/>
          <c:showPercent val="0"/>
          <c:showBubbleSize val="0"/>
        </c:dLbls>
        <c:gapWidth val="150"/>
        <c:axId val="232461824"/>
        <c:axId val="231450880"/>
      </c:barChart>
      <c:catAx>
        <c:axId val="232461824"/>
        <c:scaling>
          <c:orientation val="minMax"/>
        </c:scaling>
        <c:delete val="0"/>
        <c:axPos val="l"/>
        <c:numFmt formatCode="General" sourceLinked="1"/>
        <c:majorTickMark val="out"/>
        <c:minorTickMark val="none"/>
        <c:tickLblPos val="nextTo"/>
        <c:crossAx val="231450880"/>
        <c:crosses val="autoZero"/>
        <c:auto val="1"/>
        <c:lblAlgn val="ctr"/>
        <c:lblOffset val="100"/>
        <c:noMultiLvlLbl val="0"/>
      </c:catAx>
      <c:valAx>
        <c:axId val="231450880"/>
        <c:scaling>
          <c:orientation val="minMax"/>
        </c:scaling>
        <c:delete val="0"/>
        <c:axPos val="b"/>
        <c:numFmt formatCode="General" sourceLinked="1"/>
        <c:majorTickMark val="out"/>
        <c:minorTickMark val="none"/>
        <c:tickLblPos val="nextTo"/>
        <c:crossAx val="232461824"/>
        <c:crosses val="autoZero"/>
        <c:crossBetween val="between"/>
      </c:valAx>
    </c:plotArea>
    <c:legend>
      <c:legendPos val="r"/>
      <c:layout>
        <c:manualLayout>
          <c:xMode val="edge"/>
          <c:yMode val="edge"/>
          <c:x val="0.91150542134959078"/>
          <c:y val="6.4803964721801069E-2"/>
          <c:w val="8.042404630705581E-2"/>
          <c:h val="0.15415953440602534"/>
        </c:manualLayout>
      </c:layout>
      <c:overlay val="0"/>
    </c:legend>
    <c:plotVisOnly val="1"/>
    <c:dispBlanksAs val="gap"/>
    <c:showDLblsOverMax val="0"/>
  </c:chart>
  <c:spPr>
    <a:ln>
      <a:noFill/>
    </a:ln>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351159230096239"/>
          <c:y val="0.14351851851851852"/>
          <c:w val="0.85593285214348214"/>
          <c:h val="0.65091061533974914"/>
        </c:manualLayout>
      </c:layout>
      <c:barChart>
        <c:barDir val="col"/>
        <c:grouping val="clustered"/>
        <c:varyColors val="0"/>
        <c:ser>
          <c:idx val="0"/>
          <c:order val="0"/>
          <c:tx>
            <c:strRef>
              <c:f>'1.3.1'!$D$11</c:f>
              <c:strCache>
                <c:ptCount val="1"/>
                <c:pt idx="0">
                  <c:v>Proporción de la población cubierta por pogramas sociales</c:v>
                </c:pt>
              </c:strCache>
            </c:strRef>
          </c:tx>
          <c:spPr>
            <a:solidFill>
              <a:srgbClr val="E5243B"/>
            </a:solidFill>
            <a:ln>
              <a:noFill/>
            </a:ln>
            <a:effectLst/>
          </c:spPr>
          <c:invertIfNegative val="0"/>
          <c:dPt>
            <c:idx val="0"/>
            <c:invertIfNegative val="0"/>
            <c:bubble3D val="0"/>
            <c:spPr>
              <a:solidFill>
                <a:srgbClr val="E5243B"/>
              </a:solidFill>
              <a:ln>
                <a:noFill/>
              </a:ln>
              <a:effectLst/>
            </c:spPr>
            <c:extLst>
              <c:ext xmlns:c16="http://schemas.microsoft.com/office/drawing/2014/chart" uri="{C3380CC4-5D6E-409C-BE32-E72D297353CC}">
                <c16:uniqueId val="{00000001-460C-47CA-8981-F22EC512A6B2}"/>
              </c:ext>
            </c:extLst>
          </c:dPt>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'1.3.1'!$C$13:$C$18</c:f>
              <c:numCache>
                <c:formatCode>General</c:formatCode>
                <c:ptCount val="6"/>
                <c:pt idx="0">
                  <c:v>2016</c:v>
                </c:pt>
                <c:pt idx="1">
                  <c:v>2017</c:v>
                </c:pt>
                <c:pt idx="2">
                  <c:v>2018</c:v>
                </c:pt>
                <c:pt idx="3">
                  <c:v>2019</c:v>
                </c:pt>
                <c:pt idx="4">
                  <c:v>2020</c:v>
                </c:pt>
                <c:pt idx="5">
                  <c:v>2021</c:v>
                </c:pt>
              </c:numCache>
            </c:numRef>
          </c:cat>
          <c:val>
            <c:numRef>
              <c:f>'1.3.1'!$D$13:$D$18</c:f>
              <c:numCache>
                <c:formatCode>0.00</c:formatCode>
                <c:ptCount val="6"/>
                <c:pt idx="0">
                  <c:v>14.417082058390571</c:v>
                </c:pt>
                <c:pt idx="1">
                  <c:v>18.700466977985322</c:v>
                </c:pt>
                <c:pt idx="2">
                  <c:v>20.092469084035223</c:v>
                </c:pt>
                <c:pt idx="3">
                  <c:v>23.006630202960661</c:v>
                </c:pt>
                <c:pt idx="4">
                  <c:v>17.390679127052977</c:v>
                </c:pt>
                <c:pt idx="5">
                  <c:v>11.015348636829746</c:v>
                </c:pt>
              </c:numCache>
            </c:numRef>
          </c:val>
          <c:extLst>
            <c:ext xmlns:c16="http://schemas.microsoft.com/office/drawing/2014/chart" uri="{C3380CC4-5D6E-409C-BE32-E72D297353CC}">
              <c16:uniqueId val="{00000002-460C-47CA-8981-F22EC512A6B2}"/>
            </c:ext>
          </c:extLst>
        </c:ser>
        <c:dLbls>
          <c:dLblPos val="outEnd"/>
          <c:showLegendKey val="0"/>
          <c:showVal val="1"/>
          <c:showCatName val="0"/>
          <c:showSerName val="0"/>
          <c:showPercent val="0"/>
          <c:showBubbleSize val="0"/>
        </c:dLbls>
        <c:gapWidth val="219"/>
        <c:axId val="219272704"/>
        <c:axId val="217397440"/>
      </c:barChart>
      <c:catAx>
        <c:axId val="219272704"/>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Años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in"/>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17397440"/>
        <c:crosses val="autoZero"/>
        <c:auto val="1"/>
        <c:lblAlgn val="ctr"/>
        <c:lblOffset val="100"/>
        <c:noMultiLvlLbl val="0"/>
      </c:catAx>
      <c:valAx>
        <c:axId val="217397440"/>
        <c:scaling>
          <c:orientation val="minMax"/>
          <c:max val="50"/>
        </c:scaling>
        <c:delete val="0"/>
        <c:axPos val="l"/>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Porcentaje</a:t>
                </a:r>
              </a:p>
            </c:rich>
          </c:tx>
          <c:layout>
            <c:manualLayout>
              <c:xMode val="edge"/>
              <c:yMode val="edge"/>
              <c:x val="2.2222222222222223E-2"/>
              <c:y val="4.025845727617381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0" sourceLinked="0"/>
        <c:majorTickMark val="in"/>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1927270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051896393305344"/>
          <c:y val="8.8402991632852132E-2"/>
          <c:w val="0.83206674498036337"/>
          <c:h val="0.32829066799156031"/>
        </c:manualLayout>
      </c:layout>
      <c:barChart>
        <c:barDir val="col"/>
        <c:grouping val="clustered"/>
        <c:varyColors val="0"/>
        <c:ser>
          <c:idx val="0"/>
          <c:order val="0"/>
          <c:spPr>
            <a:solidFill>
              <a:schemeClr val="accent1"/>
            </a:solidFill>
            <a:ln>
              <a:noFill/>
            </a:ln>
            <a:effectLst/>
          </c:spPr>
          <c:invertIfNegative val="0"/>
          <c:dPt>
            <c:idx val="0"/>
            <c:invertIfNegative val="0"/>
            <c:bubble3D val="0"/>
            <c:spPr>
              <a:solidFill>
                <a:srgbClr val="C5192D"/>
              </a:solidFill>
              <a:ln>
                <a:noFill/>
              </a:ln>
              <a:effectLst/>
            </c:spPr>
            <c:extLst>
              <c:ext xmlns:c16="http://schemas.microsoft.com/office/drawing/2014/chart" uri="{C3380CC4-5D6E-409C-BE32-E72D297353CC}">
                <c16:uniqueId val="{00000001-ACE9-4A35-BD17-E38D0980836A}"/>
              </c:ext>
            </c:extLst>
          </c:dPt>
          <c:dPt>
            <c:idx val="1"/>
            <c:invertIfNegative val="0"/>
            <c:bubble3D val="0"/>
            <c:spPr>
              <a:solidFill>
                <a:schemeClr val="bg2">
                  <a:lumMod val="50000"/>
                </a:schemeClr>
              </a:solidFill>
              <a:ln>
                <a:noFill/>
              </a:ln>
              <a:effectLst/>
            </c:spPr>
            <c:extLst>
              <c:ext xmlns:c16="http://schemas.microsoft.com/office/drawing/2014/chart" uri="{C3380CC4-5D6E-409C-BE32-E72D297353CC}">
                <c16:uniqueId val="{00000003-ACE9-4A35-BD17-E38D0980836A}"/>
              </c:ext>
            </c:extLst>
          </c:dPt>
          <c:dPt>
            <c:idx val="2"/>
            <c:invertIfNegative val="0"/>
            <c:bubble3D val="0"/>
            <c:spPr>
              <a:pattFill prst="wdDnDiag">
                <a:fgClr>
                  <a:srgbClr val="C00000"/>
                </a:fgClr>
                <a:bgClr>
                  <a:schemeClr val="bg1"/>
                </a:bgClr>
              </a:pattFill>
              <a:ln>
                <a:noFill/>
              </a:ln>
              <a:effectLst/>
            </c:spPr>
            <c:extLst>
              <c:ext xmlns:c16="http://schemas.microsoft.com/office/drawing/2014/chart" uri="{C3380CC4-5D6E-409C-BE32-E72D297353CC}">
                <c16:uniqueId val="{00000005-ACE9-4A35-BD17-E38D0980836A}"/>
              </c:ext>
            </c:extLst>
          </c:dPt>
          <c:dPt>
            <c:idx val="3"/>
            <c:invertIfNegative val="0"/>
            <c:bubble3D val="0"/>
            <c:spPr>
              <a:solidFill>
                <a:srgbClr val="C5192D"/>
              </a:solidFill>
              <a:ln>
                <a:noFill/>
              </a:ln>
              <a:effectLst/>
            </c:spPr>
            <c:extLst>
              <c:ext xmlns:c16="http://schemas.microsoft.com/office/drawing/2014/chart" uri="{C3380CC4-5D6E-409C-BE32-E72D297353CC}">
                <c16:uniqueId val="{00000007-ACE9-4A35-BD17-E38D0980836A}"/>
              </c:ext>
            </c:extLst>
          </c:dPt>
          <c:dPt>
            <c:idx val="4"/>
            <c:invertIfNegative val="0"/>
            <c:bubble3D val="0"/>
            <c:spPr>
              <a:solidFill>
                <a:schemeClr val="bg2">
                  <a:lumMod val="50000"/>
                </a:schemeClr>
              </a:solidFill>
              <a:ln>
                <a:noFill/>
              </a:ln>
              <a:effectLst/>
            </c:spPr>
            <c:extLst>
              <c:ext xmlns:c16="http://schemas.microsoft.com/office/drawing/2014/chart" uri="{C3380CC4-5D6E-409C-BE32-E72D297353CC}">
                <c16:uniqueId val="{00000009-ACE9-4A35-BD17-E38D0980836A}"/>
              </c:ext>
            </c:extLst>
          </c:dPt>
          <c:dPt>
            <c:idx val="5"/>
            <c:invertIfNegative val="0"/>
            <c:bubble3D val="0"/>
            <c:spPr>
              <a:pattFill prst="wdDnDiag">
                <a:fgClr>
                  <a:srgbClr val="C00000"/>
                </a:fgClr>
                <a:bgClr>
                  <a:schemeClr val="bg1"/>
                </a:bgClr>
              </a:pattFill>
              <a:ln>
                <a:noFill/>
              </a:ln>
              <a:effectLst/>
            </c:spPr>
            <c:extLst>
              <c:ext xmlns:c16="http://schemas.microsoft.com/office/drawing/2014/chart" uri="{C3380CC4-5D6E-409C-BE32-E72D297353CC}">
                <c16:uniqueId val="{0000000B-ACE9-4A35-BD17-E38D0980836A}"/>
              </c:ext>
            </c:extLst>
          </c:dPt>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extLst>
                <c:ext xmlns:c15="http://schemas.microsoft.com/office/drawing/2012/chart" uri="{02D57815-91ED-43cb-92C2-25804820EDAC}">
                  <c15:fullRef>
                    <c15:sqref>'4.5.1'!$T$11:$Z$12</c15:sqref>
                  </c15:fullRef>
                </c:ext>
              </c:extLst>
              <c:f>'4.5.1'!$T$11:$Z$12</c:f>
              <c:multiLvlStrCache>
                <c:ptCount val="6"/>
                <c:lvl>
                  <c:pt idx="0">
                    <c:v>Indice de paridad (Niñas / Niños)
</c:v>
                  </c:pt>
                  <c:pt idx="1">
                    <c:v>Indice de paridad (Estudiantes de escuelas rurales / Estudiantes de escuelas urbanas)</c:v>
                  </c:pt>
                  <c:pt idx="2">
                    <c:v>Indice de paridad (Nivel socio-económico bajo  /  Nivel socio-económico alto)</c:v>
                  </c:pt>
                  <c:pt idx="3">
                    <c:v>Indice de paridad (Niñas / Niños)</c:v>
                  </c:pt>
                  <c:pt idx="4">
                    <c:v>Indice de paridad (Estudiantes de escuelas rurales / Estudiantes de escuelas urbanas)</c:v>
                  </c:pt>
                  <c:pt idx="5">
                    <c:v>Indice de paridad (Nivel socio-económico bajo  /  Nivel socio-económico alto)</c:v>
                  </c:pt>
                </c:lvl>
                <c:lvl>
                  <c:pt idx="0">
                    <c:v>Proporción de niños, niñas y adolescentes (c) al final de la enseñanza secundaria inferior, que han alcanzado al menos un nivel mínimo de competencia en (i) lectura 
</c:v>
                  </c:pt>
                  <c:pt idx="3">
                    <c:v>Proporción de niños, niñas y adolescentes (c) al final de la enseñanza secundaria inferior, que han alcanzado al menos un nivel mínimo de competencia en (ii) matemáticas</c:v>
                  </c:pt>
                </c:lvl>
              </c:multiLvlStrCache>
            </c:multiLvlStrRef>
          </c:cat>
          <c:val>
            <c:numRef>
              <c:extLst>
                <c:ext xmlns:c15="http://schemas.microsoft.com/office/drawing/2012/chart" uri="{02D57815-91ED-43cb-92C2-25804820EDAC}">
                  <c15:fullRef>
                    <c15:sqref>'4.5.1'!$T$13:$Z$13</c15:sqref>
                  </c15:fullRef>
                </c:ext>
              </c:extLst>
              <c:f>('4.5.1'!$T$13:$V$13,'4.5.1'!$X$13:$Z$13)</c:f>
              <c:numCache>
                <c:formatCode>0.00</c:formatCode>
                <c:ptCount val="6"/>
                <c:pt idx="0">
                  <c:v>1.2288557213930349</c:v>
                </c:pt>
                <c:pt idx="1">
                  <c:v>0.83958067905476441</c:v>
                </c:pt>
                <c:pt idx="2">
                  <c:v>0.58132837510068314</c:v>
                </c:pt>
                <c:pt idx="3">
                  <c:v>0.7002096436058699</c:v>
                </c:pt>
                <c:pt idx="4">
                  <c:v>0.66724689993663633</c:v>
                </c:pt>
                <c:pt idx="5">
                  <c:v>0.28291174597561503</c:v>
                </c:pt>
              </c:numCache>
            </c:numRef>
          </c:val>
          <c:extLst>
            <c:ext xmlns:c16="http://schemas.microsoft.com/office/drawing/2014/chart" uri="{C3380CC4-5D6E-409C-BE32-E72D297353CC}">
              <c16:uniqueId val="{0000000C-ACE9-4A35-BD17-E38D0980836A}"/>
            </c:ext>
          </c:extLst>
        </c:ser>
        <c:dLbls>
          <c:dLblPos val="outEnd"/>
          <c:showLegendKey val="0"/>
          <c:showVal val="1"/>
          <c:showCatName val="0"/>
          <c:showSerName val="0"/>
          <c:showPercent val="0"/>
          <c:showBubbleSize val="0"/>
        </c:dLbls>
        <c:gapWidth val="219"/>
        <c:overlap val="-27"/>
        <c:axId val="232494592"/>
        <c:axId val="231454336"/>
      </c:barChart>
      <c:catAx>
        <c:axId val="23249459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2012</a:t>
                </a:r>
              </a:p>
              <a:p>
                <a:pPr>
                  <a:defRPr/>
                </a:pPr>
                <a:r>
                  <a:rPr lang="es-CR"/>
                  <a:t>Indicadores</a:t>
                </a:r>
              </a:p>
            </c:rich>
          </c:tx>
          <c:layout>
            <c:manualLayout>
              <c:xMode val="edge"/>
              <c:yMode val="edge"/>
              <c:x val="0.50536650422389962"/>
              <c:y val="0.8697887301124396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31454336"/>
        <c:crosses val="autoZero"/>
        <c:auto val="1"/>
        <c:lblAlgn val="ctr"/>
        <c:lblOffset val="100"/>
        <c:noMultiLvlLbl val="0"/>
      </c:catAx>
      <c:valAx>
        <c:axId val="231454336"/>
        <c:scaling>
          <c:orientation val="minMax"/>
        </c:scaling>
        <c:delete val="0"/>
        <c:axPos val="l"/>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Indice de paridad </a:t>
                </a:r>
              </a:p>
            </c:rich>
          </c:tx>
          <c:layout>
            <c:manualLayout>
              <c:xMode val="edge"/>
              <c:yMode val="edge"/>
              <c:x val="9.1278399117308473E-5"/>
              <c:y val="7.3879653932147366E-4"/>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0.00" sourceLinked="1"/>
        <c:majorTickMark val="in"/>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32494592"/>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615810638349111E-2"/>
          <c:y val="7.6830647508565386E-2"/>
          <c:w val="0.89726697006910838"/>
          <c:h val="0.38575431694571216"/>
        </c:manualLayout>
      </c:layout>
      <c:barChart>
        <c:barDir val="col"/>
        <c:grouping val="clustered"/>
        <c:varyColors val="0"/>
        <c:ser>
          <c:idx val="0"/>
          <c:order val="0"/>
          <c:spPr>
            <a:solidFill>
              <a:schemeClr val="accent1"/>
            </a:solidFill>
            <a:ln>
              <a:noFill/>
            </a:ln>
            <a:effectLst/>
          </c:spPr>
          <c:invertIfNegative val="0"/>
          <c:dPt>
            <c:idx val="0"/>
            <c:invertIfNegative val="0"/>
            <c:bubble3D val="0"/>
            <c:spPr>
              <a:solidFill>
                <a:srgbClr val="C00000"/>
              </a:solidFill>
              <a:ln>
                <a:noFill/>
              </a:ln>
              <a:effectLst/>
            </c:spPr>
            <c:extLst>
              <c:ext xmlns:c16="http://schemas.microsoft.com/office/drawing/2014/chart" uri="{C3380CC4-5D6E-409C-BE32-E72D297353CC}">
                <c16:uniqueId val="{00000001-CC0E-4D90-93F5-5F142DCDBE8C}"/>
              </c:ext>
            </c:extLst>
          </c:dPt>
          <c:dPt>
            <c:idx val="1"/>
            <c:invertIfNegative val="0"/>
            <c:bubble3D val="0"/>
            <c:spPr>
              <a:solidFill>
                <a:schemeClr val="bg2">
                  <a:lumMod val="50000"/>
                </a:schemeClr>
              </a:solidFill>
              <a:ln>
                <a:solidFill>
                  <a:schemeClr val="tx1">
                    <a:lumMod val="50000"/>
                    <a:lumOff val="50000"/>
                  </a:schemeClr>
                </a:solidFill>
              </a:ln>
              <a:effectLst/>
            </c:spPr>
            <c:extLst>
              <c:ext xmlns:c16="http://schemas.microsoft.com/office/drawing/2014/chart" uri="{C3380CC4-5D6E-409C-BE32-E72D297353CC}">
                <c16:uniqueId val="{00000003-CC0E-4D90-93F5-5F142DCDBE8C}"/>
              </c:ext>
            </c:extLst>
          </c:dPt>
          <c:dPt>
            <c:idx val="2"/>
            <c:invertIfNegative val="0"/>
            <c:bubble3D val="0"/>
            <c:spPr>
              <a:pattFill prst="wdDnDiag">
                <a:fgClr>
                  <a:srgbClr val="C00000"/>
                </a:fgClr>
                <a:bgClr>
                  <a:schemeClr val="bg1"/>
                </a:bgClr>
              </a:pattFill>
              <a:ln>
                <a:noFill/>
              </a:ln>
              <a:effectLst/>
            </c:spPr>
            <c:extLst>
              <c:ext xmlns:c16="http://schemas.microsoft.com/office/drawing/2014/chart" uri="{C3380CC4-5D6E-409C-BE32-E72D297353CC}">
                <c16:uniqueId val="{00000005-CC0E-4D90-93F5-5F142DCDBE8C}"/>
              </c:ext>
            </c:extLst>
          </c:dPt>
          <c:dPt>
            <c:idx val="3"/>
            <c:invertIfNegative val="0"/>
            <c:bubble3D val="0"/>
            <c:spPr>
              <a:solidFill>
                <a:srgbClr val="C00000"/>
              </a:solidFill>
              <a:ln>
                <a:noFill/>
              </a:ln>
              <a:effectLst/>
            </c:spPr>
            <c:extLst>
              <c:ext xmlns:c16="http://schemas.microsoft.com/office/drawing/2014/chart" uri="{C3380CC4-5D6E-409C-BE32-E72D297353CC}">
                <c16:uniqueId val="{00000007-CC0E-4D90-93F5-5F142DCDBE8C}"/>
              </c:ext>
            </c:extLst>
          </c:dPt>
          <c:dPt>
            <c:idx val="4"/>
            <c:invertIfNegative val="0"/>
            <c:bubble3D val="0"/>
            <c:spPr>
              <a:solidFill>
                <a:schemeClr val="bg2">
                  <a:lumMod val="50000"/>
                </a:schemeClr>
              </a:solidFill>
              <a:ln>
                <a:noFill/>
              </a:ln>
              <a:effectLst/>
            </c:spPr>
            <c:extLst>
              <c:ext xmlns:c16="http://schemas.microsoft.com/office/drawing/2014/chart" uri="{C3380CC4-5D6E-409C-BE32-E72D297353CC}">
                <c16:uniqueId val="{00000009-CC0E-4D90-93F5-5F142DCDBE8C}"/>
              </c:ext>
            </c:extLst>
          </c:dPt>
          <c:dPt>
            <c:idx val="5"/>
            <c:invertIfNegative val="0"/>
            <c:bubble3D val="0"/>
            <c:spPr>
              <a:pattFill prst="wdDnDiag">
                <a:fgClr>
                  <a:srgbClr val="C00000"/>
                </a:fgClr>
                <a:bgClr>
                  <a:schemeClr val="bg1"/>
                </a:bgClr>
              </a:pattFill>
              <a:ln>
                <a:noFill/>
              </a:ln>
              <a:effectLst/>
            </c:spPr>
            <c:extLst>
              <c:ext xmlns:c16="http://schemas.microsoft.com/office/drawing/2014/chart" uri="{C3380CC4-5D6E-409C-BE32-E72D297353CC}">
                <c16:uniqueId val="{0000000B-CC0E-4D90-93F5-5F142DCDBE8C}"/>
              </c:ext>
            </c:extLst>
          </c:dPt>
          <c:dPt>
            <c:idx val="6"/>
            <c:invertIfNegative val="0"/>
            <c:bubble3D val="0"/>
            <c:spPr>
              <a:solidFill>
                <a:srgbClr val="C00000"/>
              </a:solidFill>
              <a:ln>
                <a:noFill/>
              </a:ln>
              <a:effectLst/>
            </c:spPr>
            <c:extLst>
              <c:ext xmlns:c16="http://schemas.microsoft.com/office/drawing/2014/chart" uri="{C3380CC4-5D6E-409C-BE32-E72D297353CC}">
                <c16:uniqueId val="{0000000D-CC0E-4D90-93F5-5F142DCDBE8C}"/>
              </c:ext>
            </c:extLst>
          </c:dPt>
          <c:dPt>
            <c:idx val="7"/>
            <c:invertIfNegative val="0"/>
            <c:bubble3D val="0"/>
            <c:spPr>
              <a:solidFill>
                <a:schemeClr val="bg2">
                  <a:lumMod val="50000"/>
                </a:schemeClr>
              </a:solidFill>
              <a:ln>
                <a:noFill/>
              </a:ln>
              <a:effectLst/>
            </c:spPr>
            <c:extLst>
              <c:ext xmlns:c16="http://schemas.microsoft.com/office/drawing/2014/chart" uri="{C3380CC4-5D6E-409C-BE32-E72D297353CC}">
                <c16:uniqueId val="{0000000F-CC0E-4D90-93F5-5F142DCDBE8C}"/>
              </c:ext>
            </c:extLst>
          </c:dPt>
          <c:dPt>
            <c:idx val="8"/>
            <c:invertIfNegative val="0"/>
            <c:bubble3D val="0"/>
            <c:spPr>
              <a:pattFill prst="wdDnDiag">
                <a:fgClr>
                  <a:srgbClr val="C00000"/>
                </a:fgClr>
                <a:bgClr>
                  <a:schemeClr val="bg1"/>
                </a:bgClr>
              </a:pattFill>
              <a:ln>
                <a:noFill/>
              </a:ln>
              <a:effectLst/>
            </c:spPr>
            <c:extLst>
              <c:ext xmlns:c16="http://schemas.microsoft.com/office/drawing/2014/chart" uri="{C3380CC4-5D6E-409C-BE32-E72D297353CC}">
                <c16:uniqueId val="{00000011-CC0E-4D90-93F5-5F142DCDBE8C}"/>
              </c:ext>
            </c:extLst>
          </c:dPt>
          <c:dPt>
            <c:idx val="9"/>
            <c:invertIfNegative val="0"/>
            <c:bubble3D val="0"/>
            <c:spPr>
              <a:solidFill>
                <a:srgbClr val="C00000"/>
              </a:solidFill>
              <a:ln>
                <a:noFill/>
              </a:ln>
              <a:effectLst/>
            </c:spPr>
            <c:extLst>
              <c:ext xmlns:c16="http://schemas.microsoft.com/office/drawing/2014/chart" uri="{C3380CC4-5D6E-409C-BE32-E72D297353CC}">
                <c16:uniqueId val="{00000013-CC0E-4D90-93F5-5F142DCDBE8C}"/>
              </c:ext>
            </c:extLst>
          </c:dPt>
          <c:dPt>
            <c:idx val="10"/>
            <c:invertIfNegative val="0"/>
            <c:bubble3D val="0"/>
            <c:spPr>
              <a:solidFill>
                <a:schemeClr val="bg2">
                  <a:lumMod val="50000"/>
                </a:schemeClr>
              </a:solidFill>
              <a:ln>
                <a:noFill/>
              </a:ln>
              <a:effectLst/>
            </c:spPr>
            <c:extLst>
              <c:ext xmlns:c16="http://schemas.microsoft.com/office/drawing/2014/chart" uri="{C3380CC4-5D6E-409C-BE32-E72D297353CC}">
                <c16:uniqueId val="{00000015-CC0E-4D90-93F5-5F142DCDBE8C}"/>
              </c:ext>
            </c:extLst>
          </c:dPt>
          <c:dPt>
            <c:idx val="11"/>
            <c:invertIfNegative val="0"/>
            <c:bubble3D val="0"/>
            <c:spPr>
              <a:pattFill prst="wdDnDiag">
                <a:fgClr>
                  <a:srgbClr val="C00000"/>
                </a:fgClr>
                <a:bgClr>
                  <a:schemeClr val="bg1"/>
                </a:bgClr>
              </a:pattFill>
              <a:ln>
                <a:noFill/>
              </a:ln>
              <a:effectLst/>
            </c:spPr>
            <c:extLst>
              <c:ext xmlns:c16="http://schemas.microsoft.com/office/drawing/2014/chart" uri="{C3380CC4-5D6E-409C-BE32-E72D297353CC}">
                <c16:uniqueId val="{00000017-CC0E-4D90-93F5-5F142DCDBE8C}"/>
              </c:ext>
            </c:extLst>
          </c:dPt>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extLst>
                <c:ext xmlns:c15="http://schemas.microsoft.com/office/drawing/2012/chart" uri="{02D57815-91ED-43cb-92C2-25804820EDAC}">
                  <c15:fullRef>
                    <c15:sqref>'4.5.1'!$D$11:$R$13</c15:sqref>
                  </c15:fullRef>
                </c:ext>
              </c:extLst>
              <c:f>'4.5.1'!$D$11:$R$13</c:f>
              <c:multiLvlStrCache>
                <c:ptCount val="12"/>
                <c:lvl>
                  <c:pt idx="0">
                    <c:v>Indice de paridad (Niñas / Niños)</c:v>
                  </c:pt>
                  <c:pt idx="1">
                    <c:v>Indice de paridad (Estudiantes de escuelas rurales / Estudiantes de escuelas urbanas)</c:v>
                  </c:pt>
                  <c:pt idx="2">
                    <c:v>Indice de paridad (Nivel socio-económico bajo  /  Nivel socio-económico alto)</c:v>
                  </c:pt>
                  <c:pt idx="3">
                    <c:v>Indice de paridad (Niñas / Niños)</c:v>
                  </c:pt>
                  <c:pt idx="4">
                    <c:v>Indice de paridad (Estudiantes de escuelas rurales / Estudiantes de escuelas urbanas)</c:v>
                  </c:pt>
                  <c:pt idx="5">
                    <c:v>Indice de paridad (Nivel socio-económico bajo  /  Nivel socio-económico alto)</c:v>
                  </c:pt>
                  <c:pt idx="6">
                    <c:v>Indice de paridad (Niñas / Niños)</c:v>
                  </c:pt>
                  <c:pt idx="7">
                    <c:v>Indice de paridad (Estudiantes de escuelas rurales / Estudiantes de escuelas urbanas)</c:v>
                  </c:pt>
                  <c:pt idx="8">
                    <c:v>Indice de paridad (Nivel socio-económico bajo  /  Nivel socio-económico alto)</c:v>
                  </c:pt>
                  <c:pt idx="9">
                    <c:v>Indice de paridad (Niñas / Niños)</c:v>
                  </c:pt>
                  <c:pt idx="10">
                    <c:v>Indice de paridad (Estudiantes de escuelas rurales / Estudiantes de escuelas urbanas)</c:v>
                  </c:pt>
                  <c:pt idx="11">
                    <c:v>Indice de paridad (Nivel socio-económico bajo  /  Nivel socio-económico alto)</c:v>
                  </c:pt>
                </c:lvl>
                <c:lvl>
                  <c:pt idx="0">
                    <c:v>Proporción de niños, niñas y adolescentes  (a) en los grados 2/3 de la enseñanza primaria, que han alcanzado al menos un nivel mínimo de competencia en (i) lectura </c:v>
                  </c:pt>
                  <c:pt idx="3">
                    <c:v>Proporción de niños, niñas y adolescentes (a) en los grados 2/3 de la enseñanza primaria, que han alcanzado al menos un nivel mínimo de competencia en (ii) matemáticas</c:v>
                  </c:pt>
                  <c:pt idx="6">
                    <c:v>Proporción de niños, niñas y adolescentes  (b) al final de la enseñanza primaria, que han alcanzado al menos un nivel mínimo de competencia en (i) lectura</c:v>
                  </c:pt>
                  <c:pt idx="9">
                    <c:v>Proporción de niños, niñas y adolescentes (b) al final de la enseñanza primaria, que han alcanzado al menos un nivel mínimo de competencia en (ii) matemáticas</c:v>
                  </c:pt>
                </c:lvl>
              </c:multiLvlStrCache>
            </c:multiLvlStrRef>
          </c:cat>
          <c:val>
            <c:numRef>
              <c:extLst>
                <c:ext xmlns:c15="http://schemas.microsoft.com/office/drawing/2012/chart" uri="{02D57815-91ED-43cb-92C2-25804820EDAC}">
                  <c15:fullRef>
                    <c15:sqref>'4.5.1'!$D$14:$R$14</c15:sqref>
                  </c15:fullRef>
                </c:ext>
              </c:extLst>
              <c:f>('4.5.1'!$D$14:$F$14,'4.5.1'!$H$14:$J$14,'4.5.1'!$L$14:$N$14,'4.5.1'!$P$14:$R$14)</c:f>
              <c:numCache>
                <c:formatCode>0.00</c:formatCode>
                <c:ptCount val="12"/>
                <c:pt idx="0">
                  <c:v>1.0768261964735515</c:v>
                </c:pt>
                <c:pt idx="1">
                  <c:v>0.96912361258700308</c:v>
                </c:pt>
                <c:pt idx="2">
                  <c:v>0.81837762422923999</c:v>
                </c:pt>
                <c:pt idx="3">
                  <c:v>1.0223684210526316</c:v>
                </c:pt>
                <c:pt idx="4">
                  <c:v>1.0449197277584048</c:v>
                </c:pt>
                <c:pt idx="5">
                  <c:v>0.75458953454304722</c:v>
                </c:pt>
                <c:pt idx="6">
                  <c:v>1.0200845665961946</c:v>
                </c:pt>
                <c:pt idx="7">
                  <c:v>0.89533023878692908</c:v>
                </c:pt>
                <c:pt idx="8">
                  <c:v>0.9181409888879235</c:v>
                </c:pt>
                <c:pt idx="9">
                  <c:v>0.9567039106145252</c:v>
                </c:pt>
                <c:pt idx="10">
                  <c:v>0.8313974154594006</c:v>
                </c:pt>
                <c:pt idx="11">
                  <c:v>0.63781866784495556</c:v>
                </c:pt>
              </c:numCache>
            </c:numRef>
          </c:val>
          <c:extLst>
            <c:ext xmlns:c16="http://schemas.microsoft.com/office/drawing/2014/chart" uri="{C3380CC4-5D6E-409C-BE32-E72D297353CC}">
              <c16:uniqueId val="{00000018-CC0E-4D90-93F5-5F142DCDBE8C}"/>
            </c:ext>
          </c:extLst>
        </c:ser>
        <c:dLbls>
          <c:dLblPos val="outEnd"/>
          <c:showLegendKey val="0"/>
          <c:showVal val="1"/>
          <c:showCatName val="0"/>
          <c:showSerName val="0"/>
          <c:showPercent val="0"/>
          <c:showBubbleSize val="0"/>
        </c:dLbls>
        <c:gapWidth val="219"/>
        <c:overlap val="-27"/>
        <c:axId val="232469504"/>
        <c:axId val="231456064"/>
      </c:barChart>
      <c:catAx>
        <c:axId val="232469504"/>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2013</a:t>
                </a:r>
              </a:p>
              <a:p>
                <a:pPr>
                  <a:defRPr/>
                </a:pPr>
                <a:r>
                  <a:rPr lang="es-CR"/>
                  <a:t>Indicadores</a:t>
                </a:r>
              </a:p>
            </c:rich>
          </c:tx>
          <c:layout>
            <c:manualLayout>
              <c:xMode val="edge"/>
              <c:yMode val="edge"/>
              <c:x val="0.47925276312937937"/>
              <c:y val="0.8982764245705076"/>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31456064"/>
        <c:crosses val="autoZero"/>
        <c:auto val="1"/>
        <c:lblAlgn val="ctr"/>
        <c:lblOffset val="100"/>
        <c:noMultiLvlLbl val="0"/>
      </c:catAx>
      <c:valAx>
        <c:axId val="231456064"/>
        <c:scaling>
          <c:orientation val="minMax"/>
        </c:scaling>
        <c:delete val="0"/>
        <c:axPos val="l"/>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Indice de paridad</a:t>
                </a:r>
              </a:p>
            </c:rich>
          </c:tx>
          <c:layout>
            <c:manualLayout>
              <c:xMode val="edge"/>
              <c:yMode val="edge"/>
              <c:x val="2.9304025923218143E-3"/>
              <c:y val="9.6245075827467788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0.00" sourceLinked="1"/>
        <c:majorTickMark val="in"/>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3246950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101224846894138"/>
          <c:y val="0.15740740740740741"/>
          <c:w val="0.81943219597550321"/>
          <c:h val="0.6370217264508603"/>
        </c:manualLayout>
      </c:layout>
      <c:barChart>
        <c:barDir val="col"/>
        <c:grouping val="clustered"/>
        <c:varyColors val="0"/>
        <c:ser>
          <c:idx val="0"/>
          <c:order val="0"/>
          <c:spPr>
            <a:solidFill>
              <a:srgbClr val="C5192D"/>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('4.6.1'!$D$11,'4.6.1'!$P$11)</c:f>
              <c:strCache>
                <c:ptCount val="2"/>
                <c:pt idx="0">
                  <c:v>De 15 a 24 años </c:v>
                </c:pt>
                <c:pt idx="1">
                  <c:v>De 15 años y más</c:v>
                </c:pt>
              </c:strCache>
            </c:strRef>
          </c:cat>
          <c:val>
            <c:numRef>
              <c:f>('4.6.1'!$D$16,'4.6.1'!$P$16)</c:f>
              <c:numCache>
                <c:formatCode>0.0</c:formatCode>
                <c:ptCount val="2"/>
                <c:pt idx="0">
                  <c:v>99.133703423992472</c:v>
                </c:pt>
                <c:pt idx="1">
                  <c:v>97.406584408460176</c:v>
                </c:pt>
              </c:numCache>
            </c:numRef>
          </c:val>
          <c:extLst>
            <c:ext xmlns:c16="http://schemas.microsoft.com/office/drawing/2014/chart" uri="{C3380CC4-5D6E-409C-BE32-E72D297353CC}">
              <c16:uniqueId val="{00000000-2EDD-4887-BC2F-455571837CF5}"/>
            </c:ext>
          </c:extLst>
        </c:ser>
        <c:dLbls>
          <c:dLblPos val="outEnd"/>
          <c:showLegendKey val="0"/>
          <c:showVal val="1"/>
          <c:showCatName val="0"/>
          <c:showSerName val="0"/>
          <c:showPercent val="0"/>
          <c:showBubbleSize val="0"/>
        </c:dLbls>
        <c:gapWidth val="182"/>
        <c:axId val="229834752"/>
        <c:axId val="231834752"/>
      </c:barChart>
      <c:catAx>
        <c:axId val="22983475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Grupos de edad</a:t>
                </a:r>
              </a:p>
            </c:rich>
          </c:tx>
          <c:layout>
            <c:manualLayout>
              <c:xMode val="edge"/>
              <c:yMode val="edge"/>
              <c:x val="0.4861111111111111"/>
              <c:y val="0.87822142023913674"/>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in"/>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31834752"/>
        <c:crosses val="autoZero"/>
        <c:auto val="1"/>
        <c:lblAlgn val="ctr"/>
        <c:lblOffset val="100"/>
        <c:noMultiLvlLbl val="0"/>
      </c:catAx>
      <c:valAx>
        <c:axId val="231834752"/>
        <c:scaling>
          <c:orientation val="minMax"/>
          <c:max val="100"/>
          <c:min val="0"/>
        </c:scaling>
        <c:delete val="0"/>
        <c:axPos val="l"/>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Porcentaje</a:t>
                </a:r>
              </a:p>
            </c:rich>
          </c:tx>
          <c:layout>
            <c:manualLayout>
              <c:xMode val="edge"/>
              <c:yMode val="edge"/>
              <c:x val="2.7250874890638668E-2"/>
              <c:y val="4.2573272090988629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0" sourceLinked="0"/>
        <c:majorTickMark val="out"/>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29834752"/>
        <c:crosses val="autoZero"/>
        <c:crossBetween val="between"/>
        <c:majorUnit val="10"/>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3365040779298566E-2"/>
          <c:y val="0.15890887159815081"/>
          <c:w val="0.8820264581021332"/>
          <c:h val="0.65307842436855157"/>
        </c:manualLayout>
      </c:layout>
      <c:barChart>
        <c:barDir val="col"/>
        <c:grouping val="clustered"/>
        <c:varyColors val="0"/>
        <c:ser>
          <c:idx val="0"/>
          <c:order val="0"/>
          <c:tx>
            <c:strRef>
              <c:f>'4.a.1'!$C$65</c:f>
              <c:strCache>
                <c:ptCount val="1"/>
                <c:pt idx="0">
                  <c:v>I y II Ciclos</c:v>
                </c:pt>
              </c:strCache>
            </c:strRef>
          </c:tx>
          <c:spPr>
            <a:solidFill>
              <a:srgbClr val="C5192D"/>
            </a:solidFill>
            <a:ln>
              <a:noFill/>
            </a:ln>
            <a:effectLst/>
          </c:spPr>
          <c:invertIfNegative val="0"/>
          <c:dLbls>
            <c:dLbl>
              <c:idx val="0"/>
              <c:layout>
                <c:manualLayout>
                  <c:x val="-2.3061162153907027E-3"/>
                  <c:y val="2.5897313150321614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2B7-4053-B197-9ED982C6CED1}"/>
                </c:ext>
              </c:extLst>
            </c:dLbl>
            <c:dLbl>
              <c:idx val="1"/>
              <c:layout>
                <c:manualLayout>
                  <c:x val="-4.1013694737245612E-17"/>
                  <c:y val="1.307189542483654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2B7-4053-B197-9ED982C6CED1}"/>
                </c:ext>
              </c:extLst>
            </c:dLbl>
            <c:dLbl>
              <c:idx val="3"/>
              <c:layout>
                <c:manualLayout>
                  <c:x val="-2.2371364653243847E-3"/>
                  <c:y val="1.307189542483654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2B7-4053-B197-9ED982C6CED1}"/>
                </c:ext>
              </c:extLst>
            </c:dLbl>
            <c:dLbl>
              <c:idx val="4"/>
              <c:layout>
                <c:manualLayout>
                  <c:x val="0"/>
                  <c:y val="1.3071895424836602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2B7-4053-B197-9ED982C6CED1}"/>
                </c:ext>
              </c:extLst>
            </c:dLbl>
            <c:dLbl>
              <c:idx val="5"/>
              <c:layout>
                <c:manualLayout>
                  <c:x val="-1.6405477894898245E-16"/>
                  <c:y val="1.3071895424836586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2B7-4053-B197-9ED982C6CED1}"/>
                </c:ext>
              </c:extLst>
            </c:dLbl>
            <c:dLbl>
              <c:idx val="6"/>
              <c:layout>
                <c:manualLayout>
                  <c:x val="0"/>
                  <c:y val="1.960784313725487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2B7-4053-B197-9ED982C6CED1}"/>
                </c:ext>
              </c:extLst>
            </c:dLbl>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'4.a.1'!$D$64:$M$64</c15:sqref>
                  </c15:fullRef>
                </c:ext>
              </c:extLst>
              <c:f>('4.a.1'!$D$64:$F$64,'4.a.1'!$H$64,'4.a.1'!$J$64:$K$64,'4.a.1'!$M$64)</c:f>
              <c:strCache>
                <c:ptCount val="7"/>
                <c:pt idx="0">
                  <c:v>Electricidad </c:v>
                </c:pt>
                <c:pt idx="1">
                  <c:v>Computa-
doras conectadas a internet</c:v>
                </c:pt>
                <c:pt idx="2">
                  <c:v>Computado-
ras pedagó-
gicas</c:v>
                </c:pt>
                <c:pt idx="3">
                  <c:v>Infraestruc-
tura
adaptada</c:v>
                </c:pt>
                <c:pt idx="4">
                  <c:v>Agua</c:v>
                </c:pt>
                <c:pt idx="5">
                  <c:v>Inodoros</c:v>
                </c:pt>
                <c:pt idx="6">
                  <c:v>Lavatorios</c:v>
                </c:pt>
              </c:strCache>
            </c:strRef>
          </c:cat>
          <c:val>
            <c:numRef>
              <c:extLst>
                <c:ext xmlns:c15="http://schemas.microsoft.com/office/drawing/2012/chart" uri="{02D57815-91ED-43cb-92C2-25804820EDAC}">
                  <c15:fullRef>
                    <c15:sqref>'4.a.1'!$D$65:$M$65</c15:sqref>
                  </c15:fullRef>
                </c:ext>
              </c:extLst>
              <c:f>('4.a.1'!$D$65:$F$65,'4.a.1'!$H$65,'4.a.1'!$J$65:$K$65,'4.a.1'!$M$65)</c:f>
              <c:numCache>
                <c:formatCode>0.00</c:formatCode>
                <c:ptCount val="7"/>
                <c:pt idx="0">
                  <c:v>99.5</c:v>
                </c:pt>
                <c:pt idx="1">
                  <c:v>87.06</c:v>
                </c:pt>
                <c:pt idx="2">
                  <c:v>97.12</c:v>
                </c:pt>
                <c:pt idx="3">
                  <c:v>81.84</c:v>
                </c:pt>
                <c:pt idx="4">
                  <c:v>91.8</c:v>
                </c:pt>
                <c:pt idx="5">
                  <c:v>97.94</c:v>
                </c:pt>
                <c:pt idx="6">
                  <c:v>98.71</c:v>
                </c:pt>
              </c:numCache>
            </c:numRef>
          </c:val>
          <c:extLst>
            <c:ext xmlns:c16="http://schemas.microsoft.com/office/drawing/2014/chart" uri="{C3380CC4-5D6E-409C-BE32-E72D297353CC}">
              <c16:uniqueId val="{00000006-52B7-4053-B197-9ED982C6CED1}"/>
            </c:ext>
          </c:extLst>
        </c:ser>
        <c:ser>
          <c:idx val="1"/>
          <c:order val="1"/>
          <c:tx>
            <c:strRef>
              <c:f>'4.a.1'!$C$66</c:f>
              <c:strCache>
                <c:ptCount val="1"/>
                <c:pt idx="0">
                  <c:v>III Ciclo y 
Educ. Diversificada</c:v>
                </c:pt>
              </c:strCache>
            </c:strRef>
          </c:tx>
          <c:spPr>
            <a:solidFill>
              <a:schemeClr val="bg2">
                <a:lumMod val="50000"/>
              </a:schemeClr>
            </a:solidFill>
            <a:ln>
              <a:noFill/>
            </a:ln>
            <a:effectLst/>
          </c:spPr>
          <c:invertIfNegative val="0"/>
          <c:dLbls>
            <c:dLbl>
              <c:idx val="0"/>
              <c:layout>
                <c:manualLayout>
                  <c:x val="6.711409395973175E-3"/>
                  <c:y val="9.8039215686274508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2B7-4053-B197-9ED982C6CED1}"/>
                </c:ext>
              </c:extLst>
            </c:dLbl>
            <c:dLbl>
              <c:idx val="1"/>
              <c:layout>
                <c:manualLayout>
                  <c:x val="6.7114093959731542E-3"/>
                  <c:y val="1.633986928104572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2B7-4053-B197-9ED982C6CED1}"/>
                </c:ext>
              </c:extLst>
            </c:dLbl>
            <c:dLbl>
              <c:idx val="3"/>
              <c:layout>
                <c:manualLayout>
                  <c:x val="2.2371364653243847E-3"/>
                  <c:y val="1.3071895424836602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2B7-4053-B197-9ED982C6CED1}"/>
                </c:ext>
              </c:extLst>
            </c:dLbl>
            <c:dLbl>
              <c:idx val="4"/>
              <c:layout>
                <c:manualLayout>
                  <c:x val="6.7114093959730727E-3"/>
                  <c:y val="9.803921568627443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52B7-4053-B197-9ED982C6CED1}"/>
                </c:ext>
              </c:extLst>
            </c:dLbl>
            <c:dLbl>
              <c:idx val="5"/>
              <c:layout>
                <c:manualLayout>
                  <c:x val="6.7114093959731542E-3"/>
                  <c:y val="9.803921568627443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52B7-4053-B197-9ED982C6CED1}"/>
                </c:ext>
              </c:extLst>
            </c:dLbl>
            <c:dLbl>
              <c:idx val="6"/>
              <c:layout>
                <c:manualLayout>
                  <c:x val="6.7114093959731542E-3"/>
                  <c:y val="9.8039215686274352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52B7-4053-B197-9ED982C6CED1}"/>
                </c:ext>
              </c:extLst>
            </c:dLbl>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'4.a.1'!$D$64:$M$64</c15:sqref>
                  </c15:fullRef>
                </c:ext>
              </c:extLst>
              <c:f>('4.a.1'!$D$64:$F$64,'4.a.1'!$H$64,'4.a.1'!$J$64:$K$64,'4.a.1'!$M$64)</c:f>
              <c:strCache>
                <c:ptCount val="7"/>
                <c:pt idx="0">
                  <c:v>Electricidad </c:v>
                </c:pt>
                <c:pt idx="1">
                  <c:v>Computa-
doras conectadas a internet</c:v>
                </c:pt>
                <c:pt idx="2">
                  <c:v>Computado-
ras pedagó-
gicas</c:v>
                </c:pt>
                <c:pt idx="3">
                  <c:v>Infraestruc-
tura
adaptada</c:v>
                </c:pt>
                <c:pt idx="4">
                  <c:v>Agua</c:v>
                </c:pt>
                <c:pt idx="5">
                  <c:v>Inodoros</c:v>
                </c:pt>
                <c:pt idx="6">
                  <c:v>Lavatorios</c:v>
                </c:pt>
              </c:strCache>
            </c:strRef>
          </c:cat>
          <c:val>
            <c:numRef>
              <c:extLst>
                <c:ext xmlns:c15="http://schemas.microsoft.com/office/drawing/2012/chart" uri="{02D57815-91ED-43cb-92C2-25804820EDAC}">
                  <c15:fullRef>
                    <c15:sqref>'4.a.1'!$D$66:$M$66</c15:sqref>
                  </c15:fullRef>
                </c:ext>
              </c:extLst>
              <c:f>('4.a.1'!$D$66:$F$66,'4.a.1'!$H$66,'4.a.1'!$J$66:$K$66,'4.a.1'!$M$66)</c:f>
              <c:numCache>
                <c:formatCode>0.00</c:formatCode>
                <c:ptCount val="7"/>
                <c:pt idx="0">
                  <c:v>99.08</c:v>
                </c:pt>
                <c:pt idx="1">
                  <c:v>89.47</c:v>
                </c:pt>
                <c:pt idx="2">
                  <c:v>93.87</c:v>
                </c:pt>
                <c:pt idx="3">
                  <c:v>88.34</c:v>
                </c:pt>
                <c:pt idx="4">
                  <c:v>97.24</c:v>
                </c:pt>
                <c:pt idx="5">
                  <c:v>97.75</c:v>
                </c:pt>
                <c:pt idx="6">
                  <c:v>97.96</c:v>
                </c:pt>
              </c:numCache>
            </c:numRef>
          </c:val>
          <c:extLst>
            <c:ext xmlns:c16="http://schemas.microsoft.com/office/drawing/2014/chart" uri="{C3380CC4-5D6E-409C-BE32-E72D297353CC}">
              <c16:uniqueId val="{0000000D-52B7-4053-B197-9ED982C6CED1}"/>
            </c:ext>
          </c:extLst>
        </c:ser>
        <c:dLbls>
          <c:dLblPos val="outEnd"/>
          <c:showLegendKey val="0"/>
          <c:showVal val="1"/>
          <c:showCatName val="0"/>
          <c:showSerName val="0"/>
          <c:showPercent val="0"/>
          <c:showBubbleSize val="0"/>
        </c:dLbls>
        <c:gapWidth val="219"/>
        <c:overlap val="-27"/>
        <c:axId val="231184896"/>
        <c:axId val="231838208"/>
      </c:barChart>
      <c:catAx>
        <c:axId val="231184896"/>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Accesos</a:t>
                </a:r>
              </a:p>
            </c:rich>
          </c:tx>
          <c:layout>
            <c:manualLayout>
              <c:xMode val="edge"/>
              <c:yMode val="edge"/>
              <c:x val="0.45550888401570766"/>
              <c:y val="0.94412781876545959"/>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31838208"/>
        <c:crosses val="autoZero"/>
        <c:auto val="1"/>
        <c:lblAlgn val="ctr"/>
        <c:lblOffset val="100"/>
        <c:noMultiLvlLbl val="0"/>
      </c:catAx>
      <c:valAx>
        <c:axId val="231838208"/>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Porcentaje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0" sourceLinked="0"/>
        <c:majorTickMark val="in"/>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31184896"/>
        <c:crosses val="autoZero"/>
        <c:crossBetween val="between"/>
        <c:majorUnit val="20"/>
      </c:valAx>
      <c:spPr>
        <a:noFill/>
        <a:ln>
          <a:noFill/>
        </a:ln>
        <a:effectLst/>
      </c:spPr>
    </c:plotArea>
    <c:legend>
      <c:legendPos val="b"/>
      <c:layout>
        <c:manualLayout>
          <c:xMode val="edge"/>
          <c:yMode val="edge"/>
          <c:x val="0.63761078009023719"/>
          <c:y val="0.90369231691494778"/>
          <c:w val="0.35225039082690979"/>
          <c:h val="9.6307683085052179E-2"/>
        </c:manualLayout>
      </c:layout>
      <c:overlay val="0"/>
      <c:spPr>
        <a:noFill/>
        <a:ln>
          <a:solidFill>
            <a:schemeClr val="bg2"/>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legend>
    <c:plotVisOnly val="1"/>
    <c:dispBlanksAs val="gap"/>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98359580052493"/>
          <c:y val="0.1388888888888889"/>
          <c:w val="0.86846084864391948"/>
          <c:h val="0.66967989129976113"/>
        </c:manualLayout>
      </c:layout>
      <c:barChart>
        <c:barDir val="col"/>
        <c:grouping val="clustered"/>
        <c:varyColors val="0"/>
        <c:ser>
          <c:idx val="2"/>
          <c:order val="0"/>
          <c:tx>
            <c:strRef>
              <c:f>'4.c.1'!$E$62</c:f>
              <c:strCache>
                <c:ptCount val="1"/>
                <c:pt idx="0">
                  <c:v>b) CINE 1 </c:v>
                </c:pt>
              </c:strCache>
            </c:strRef>
          </c:tx>
          <c:spPr>
            <a:solidFill>
              <a:schemeClr val="accent3"/>
            </a:solidFill>
            <a:ln>
              <a:solidFill>
                <a:schemeClr val="bg1">
                  <a:lumMod val="50000"/>
                </a:schemeClr>
              </a:solidFill>
            </a:ln>
            <a:effectLst/>
          </c:spPr>
          <c:invertIfNegative val="0"/>
          <c:dLbls>
            <c:delete val="1"/>
          </c:dLbls>
          <c:cat>
            <c:numRef>
              <c:f>'4.c.1'!$C$12:$C$20</c:f>
              <c:numCache>
                <c:formatCode>General</c:formatCode>
                <c:ptCount val="9"/>
                <c:pt idx="0">
                  <c:v>2013</c:v>
                </c:pt>
                <c:pt idx="1">
                  <c:v>2014</c:v>
                </c:pt>
                <c:pt idx="2">
                  <c:v>2015</c:v>
                </c:pt>
                <c:pt idx="3">
                  <c:v>2016</c:v>
                </c:pt>
                <c:pt idx="4">
                  <c:v>2017</c:v>
                </c:pt>
                <c:pt idx="5">
                  <c:v>2018</c:v>
                </c:pt>
                <c:pt idx="6">
                  <c:v>2019</c:v>
                </c:pt>
                <c:pt idx="7">
                  <c:v>2020</c:v>
                </c:pt>
                <c:pt idx="8">
                  <c:v>2021</c:v>
                </c:pt>
              </c:numCache>
            </c:numRef>
          </c:cat>
          <c:val>
            <c:numRef>
              <c:f>'4.c.1'!$H$12:$H$20</c:f>
              <c:numCache>
                <c:formatCode>#,##0.00</c:formatCode>
                <c:ptCount val="9"/>
                <c:pt idx="0">
                  <c:v>97.399105599604923</c:v>
                </c:pt>
                <c:pt idx="1">
                  <c:v>97.400394806350263</c:v>
                </c:pt>
                <c:pt idx="2">
                  <c:v>97.678652708238516</c:v>
                </c:pt>
                <c:pt idx="3">
                  <c:v>97.48722209633155</c:v>
                </c:pt>
                <c:pt idx="4">
                  <c:v>97.385974844315356</c:v>
                </c:pt>
                <c:pt idx="5">
                  <c:v>97.444371562641905</c:v>
                </c:pt>
                <c:pt idx="6">
                  <c:v>97.652153558052433</c:v>
                </c:pt>
                <c:pt idx="7">
                  <c:v>97.783074280660287</c:v>
                </c:pt>
                <c:pt idx="8">
                  <c:v>97.786459961755241</c:v>
                </c:pt>
              </c:numCache>
            </c:numRef>
          </c:val>
          <c:extLst>
            <c:ext xmlns:c16="http://schemas.microsoft.com/office/drawing/2014/chart" uri="{C3380CC4-5D6E-409C-BE32-E72D297353CC}">
              <c16:uniqueId val="{00000001-B2A4-42BA-8D4B-C054D01CDE65}"/>
            </c:ext>
          </c:extLst>
        </c:ser>
        <c:ser>
          <c:idx val="3"/>
          <c:order val="1"/>
          <c:tx>
            <c:strRef>
              <c:f>'4.c.1'!$E$63</c:f>
              <c:strCache>
                <c:ptCount val="1"/>
                <c:pt idx="0">
                  <c:v>c) CINE 2</c:v>
                </c:pt>
              </c:strCache>
            </c:strRef>
          </c:tx>
          <c:spPr>
            <a:pattFill prst="wdDnDiag">
              <a:fgClr>
                <a:srgbClr val="C5192D"/>
              </a:fgClr>
              <a:bgClr>
                <a:schemeClr val="bg1"/>
              </a:bgClr>
            </a:pattFill>
            <a:ln>
              <a:solidFill>
                <a:srgbClr val="A21942"/>
              </a:solidFill>
            </a:ln>
            <a:effectLst/>
          </c:spPr>
          <c:invertIfNegative val="0"/>
          <c:dLbls>
            <c:delete val="1"/>
          </c:dLbls>
          <c:cat>
            <c:numRef>
              <c:f>'4.c.1'!$C$12:$C$20</c:f>
              <c:numCache>
                <c:formatCode>General</c:formatCode>
                <c:ptCount val="9"/>
                <c:pt idx="0">
                  <c:v>2013</c:v>
                </c:pt>
                <c:pt idx="1">
                  <c:v>2014</c:v>
                </c:pt>
                <c:pt idx="2">
                  <c:v>2015</c:v>
                </c:pt>
                <c:pt idx="3">
                  <c:v>2016</c:v>
                </c:pt>
                <c:pt idx="4">
                  <c:v>2017</c:v>
                </c:pt>
                <c:pt idx="5">
                  <c:v>2018</c:v>
                </c:pt>
                <c:pt idx="6">
                  <c:v>2019</c:v>
                </c:pt>
                <c:pt idx="7">
                  <c:v>2020</c:v>
                </c:pt>
                <c:pt idx="8">
                  <c:v>2021</c:v>
                </c:pt>
              </c:numCache>
            </c:numRef>
          </c:cat>
          <c:val>
            <c:numRef>
              <c:f>'4.c.1'!$L$12:$L$20</c:f>
              <c:numCache>
                <c:formatCode>#,##0.00</c:formatCode>
                <c:ptCount val="9"/>
                <c:pt idx="0">
                  <c:v>98.350406386764774</c:v>
                </c:pt>
                <c:pt idx="1">
                  <c:v>98.351727794110559</c:v>
                </c:pt>
                <c:pt idx="2">
                  <c:v>98.615318044136728</c:v>
                </c:pt>
                <c:pt idx="3">
                  <c:v>98.851904592381629</c:v>
                </c:pt>
                <c:pt idx="4">
                  <c:v>98.893364819187852</c:v>
                </c:pt>
                <c:pt idx="5">
                  <c:v>99.107714639456944</c:v>
                </c:pt>
                <c:pt idx="6">
                  <c:v>99.034488952757314</c:v>
                </c:pt>
                <c:pt idx="7">
                  <c:v>99.16360873692021</c:v>
                </c:pt>
                <c:pt idx="8">
                  <c:v>99.320980676167366</c:v>
                </c:pt>
              </c:numCache>
            </c:numRef>
          </c:val>
          <c:extLst>
            <c:ext xmlns:c16="http://schemas.microsoft.com/office/drawing/2014/chart" uri="{C3380CC4-5D6E-409C-BE32-E72D297353CC}">
              <c16:uniqueId val="{00000002-B2A4-42BA-8D4B-C054D01CDE65}"/>
            </c:ext>
          </c:extLst>
        </c:ser>
        <c:ser>
          <c:idx val="0"/>
          <c:order val="2"/>
          <c:tx>
            <c:strRef>
              <c:f>'4.c.1'!$E$64</c:f>
              <c:strCache>
                <c:ptCount val="1"/>
                <c:pt idx="0">
                  <c:v>d) CINE 3</c:v>
                </c:pt>
              </c:strCache>
            </c:strRef>
          </c:tx>
          <c:spPr>
            <a:pattFill prst="dkHorz">
              <a:fgClr>
                <a:schemeClr val="bg1">
                  <a:lumMod val="50000"/>
                </a:schemeClr>
              </a:fgClr>
              <a:bgClr>
                <a:schemeClr val="bg1"/>
              </a:bgClr>
            </a:pattFill>
            <a:ln>
              <a:solidFill>
                <a:schemeClr val="tx1"/>
              </a:solidFill>
            </a:ln>
            <a:effectLst/>
          </c:spPr>
          <c:invertIfNegative val="0"/>
          <c:dLbls>
            <c:delete val="1"/>
          </c:dLbls>
          <c:cat>
            <c:numRef>
              <c:f>'4.c.1'!$C$12:$C$20</c:f>
              <c:numCache>
                <c:formatCode>General</c:formatCode>
                <c:ptCount val="9"/>
                <c:pt idx="0">
                  <c:v>2013</c:v>
                </c:pt>
                <c:pt idx="1">
                  <c:v>2014</c:v>
                </c:pt>
                <c:pt idx="2">
                  <c:v>2015</c:v>
                </c:pt>
                <c:pt idx="3">
                  <c:v>2016</c:v>
                </c:pt>
                <c:pt idx="4">
                  <c:v>2017</c:v>
                </c:pt>
                <c:pt idx="5">
                  <c:v>2018</c:v>
                </c:pt>
                <c:pt idx="6">
                  <c:v>2019</c:v>
                </c:pt>
                <c:pt idx="7">
                  <c:v>2020</c:v>
                </c:pt>
                <c:pt idx="8">
                  <c:v>2021</c:v>
                </c:pt>
              </c:numCache>
            </c:numRef>
          </c:cat>
          <c:val>
            <c:numRef>
              <c:f>'4.c.1'!$Q$12:$Q$20</c:f>
              <c:numCache>
                <c:formatCode>#,##0.00</c:formatCode>
                <c:ptCount val="9"/>
                <c:pt idx="0">
                  <c:v>98.251748251748253</c:v>
                </c:pt>
                <c:pt idx="1">
                  <c:v>98.230272746200285</c:v>
                </c:pt>
                <c:pt idx="2">
                  <c:v>98.494090735798707</c:v>
                </c:pt>
                <c:pt idx="3">
                  <c:v>98.933468765870998</c:v>
                </c:pt>
                <c:pt idx="4">
                  <c:v>99.026425591098743</c:v>
                </c:pt>
                <c:pt idx="5">
                  <c:v>99.219398770968283</c:v>
                </c:pt>
                <c:pt idx="6">
                  <c:v>99.161585365853654</c:v>
                </c:pt>
                <c:pt idx="7">
                  <c:v>99.251309030812479</c:v>
                </c:pt>
                <c:pt idx="8">
                  <c:v>99.36167338947854</c:v>
                </c:pt>
              </c:numCache>
            </c:numRef>
          </c:val>
          <c:extLst>
            <c:ext xmlns:c16="http://schemas.microsoft.com/office/drawing/2014/chart" uri="{C3380CC4-5D6E-409C-BE32-E72D297353CC}">
              <c16:uniqueId val="{00000003-B2A4-42BA-8D4B-C054D01CDE65}"/>
            </c:ext>
          </c:extLst>
        </c:ser>
        <c:ser>
          <c:idx val="1"/>
          <c:order val="3"/>
          <c:tx>
            <c:strRef>
              <c:f>'4.c.1'!$E$61</c:f>
              <c:strCache>
                <c:ptCount val="1"/>
                <c:pt idx="0">
                  <c:v>a) CINE 0</c:v>
                </c:pt>
              </c:strCache>
            </c:strRef>
          </c:tx>
          <c:spPr>
            <a:solidFill>
              <a:srgbClr val="C5192D"/>
            </a:solidFill>
            <a:ln>
              <a:noFill/>
            </a:ln>
            <a:effectLst/>
          </c:spPr>
          <c:invertIfNegative val="0"/>
          <c:dPt>
            <c:idx val="0"/>
            <c:invertIfNegative val="0"/>
            <c:bubble3D val="0"/>
            <c:spPr>
              <a:solidFill>
                <a:srgbClr val="C5192D"/>
              </a:solidFill>
              <a:ln>
                <a:solidFill>
                  <a:srgbClr val="C5192D"/>
                </a:solidFill>
              </a:ln>
              <a:effectLst/>
            </c:spPr>
            <c:extLst>
              <c:ext xmlns:c16="http://schemas.microsoft.com/office/drawing/2014/chart" uri="{C3380CC4-5D6E-409C-BE32-E72D297353CC}">
                <c16:uniqueId val="{00000005-10C0-49D9-B45D-78E3A129E785}"/>
              </c:ext>
            </c:extLst>
          </c:dPt>
          <c:dLbls>
            <c:delete val="1"/>
          </c:dLbls>
          <c:cat>
            <c:numRef>
              <c:f>'4.c.1'!$C$12:$C$20</c:f>
              <c:numCache>
                <c:formatCode>General</c:formatCode>
                <c:ptCount val="9"/>
                <c:pt idx="0">
                  <c:v>2013</c:v>
                </c:pt>
                <c:pt idx="1">
                  <c:v>2014</c:v>
                </c:pt>
                <c:pt idx="2">
                  <c:v>2015</c:v>
                </c:pt>
                <c:pt idx="3">
                  <c:v>2016</c:v>
                </c:pt>
                <c:pt idx="4">
                  <c:v>2017</c:v>
                </c:pt>
                <c:pt idx="5">
                  <c:v>2018</c:v>
                </c:pt>
                <c:pt idx="6">
                  <c:v>2019</c:v>
                </c:pt>
                <c:pt idx="7">
                  <c:v>2020</c:v>
                </c:pt>
                <c:pt idx="8">
                  <c:v>2021</c:v>
                </c:pt>
              </c:numCache>
            </c:numRef>
          </c:cat>
          <c:val>
            <c:numRef>
              <c:f>'4.c.1'!$D$12:$D$20</c:f>
              <c:numCache>
                <c:formatCode>#,##0.00</c:formatCode>
                <c:ptCount val="9"/>
                <c:pt idx="0">
                  <c:v>96.081554635234156</c:v>
                </c:pt>
                <c:pt idx="1">
                  <c:v>96.052358196551012</c:v>
                </c:pt>
                <c:pt idx="2">
                  <c:v>97.280873416417762</c:v>
                </c:pt>
                <c:pt idx="3">
                  <c:v>96.660268714011522</c:v>
                </c:pt>
                <c:pt idx="4">
                  <c:v>96.411483253588514</c:v>
                </c:pt>
                <c:pt idx="5">
                  <c:v>96.690839376510795</c:v>
                </c:pt>
                <c:pt idx="6">
                  <c:v>96.964782205746062</c:v>
                </c:pt>
                <c:pt idx="7">
                  <c:v>96.916708075136555</c:v>
                </c:pt>
                <c:pt idx="8">
                  <c:v>97.648652015126203</c:v>
                </c:pt>
              </c:numCache>
            </c:numRef>
          </c:val>
          <c:extLst>
            <c:ext xmlns:c16="http://schemas.microsoft.com/office/drawing/2014/chart" uri="{C3380CC4-5D6E-409C-BE32-E72D297353CC}">
              <c16:uniqueId val="{00000000-B2A4-42BA-8D4B-C054D01CDE65}"/>
            </c:ext>
          </c:extLst>
        </c:ser>
        <c:dLbls>
          <c:dLblPos val="outEnd"/>
          <c:showLegendKey val="0"/>
          <c:showVal val="1"/>
          <c:showCatName val="0"/>
          <c:showSerName val="0"/>
          <c:showPercent val="0"/>
          <c:showBubbleSize val="0"/>
        </c:dLbls>
        <c:gapWidth val="219"/>
        <c:overlap val="-9"/>
        <c:axId val="210583040"/>
        <c:axId val="231219200"/>
      </c:barChart>
      <c:catAx>
        <c:axId val="210583040"/>
        <c:scaling>
          <c:orientation val="minMax"/>
        </c:scaling>
        <c:delete val="0"/>
        <c:axPos val="b"/>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31219200"/>
        <c:crosses val="autoZero"/>
        <c:auto val="1"/>
        <c:lblAlgn val="ctr"/>
        <c:lblOffset val="100"/>
        <c:noMultiLvlLbl val="0"/>
      </c:catAx>
      <c:valAx>
        <c:axId val="231219200"/>
        <c:scaling>
          <c:orientation val="minMax"/>
          <c:max val="100"/>
          <c:min val="0"/>
        </c:scaling>
        <c:delete val="0"/>
        <c:axPos val="l"/>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Porcentaje</a:t>
                </a:r>
              </a:p>
            </c:rich>
          </c:tx>
          <c:layout>
            <c:manualLayout>
              <c:xMode val="edge"/>
              <c:yMode val="edge"/>
              <c:x val="1.3888888888888888E-2"/>
              <c:y val="3.8232720909886241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0" sourceLinked="0"/>
        <c:majorTickMark val="in"/>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10583040"/>
        <c:crosses val="autoZero"/>
        <c:crossBetween val="between"/>
        <c:majorUnit val="20"/>
      </c:valAx>
      <c:spPr>
        <a:noFill/>
        <a:ln>
          <a:noFill/>
        </a:ln>
        <a:effectLst/>
      </c:spPr>
    </c:plotArea>
    <c:legend>
      <c:legendPos val="b"/>
      <c:layout>
        <c:manualLayout>
          <c:xMode val="edge"/>
          <c:yMode val="edge"/>
          <c:x val="0.26696208810046018"/>
          <c:y val="0.91370984885762407"/>
          <c:w val="0.5601293065343631"/>
          <c:h val="6.83663390133075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legend>
    <c:plotVisOnly val="0"/>
    <c:dispBlanksAs val="gap"/>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502646544181982"/>
          <c:y val="5.0925925925925923E-2"/>
          <c:w val="0.74197353455818027"/>
          <c:h val="0.78979950422863809"/>
        </c:manualLayout>
      </c:layout>
      <c:barChart>
        <c:barDir val="bar"/>
        <c:grouping val="clustered"/>
        <c:varyColors val="0"/>
        <c:ser>
          <c:idx val="0"/>
          <c:order val="0"/>
          <c:spPr>
            <a:solidFill>
              <a:srgbClr val="FF3A21"/>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'5.2.1'!$C$12:$C$13</c:f>
              <c:strCache>
                <c:ptCount val="2"/>
                <c:pt idx="0">
                  <c:v>Violencia Física</c:v>
                </c:pt>
                <c:pt idx="1">
                  <c:v>Violoencia Sexual</c:v>
                </c:pt>
              </c:strCache>
            </c:strRef>
          </c:cat>
          <c:val>
            <c:numRef>
              <c:f>'5.2.1'!$D$12:$D$13</c:f>
              <c:numCache>
                <c:formatCode>###0.0</c:formatCode>
                <c:ptCount val="2"/>
                <c:pt idx="0">
                  <c:v>5.8370044052863435</c:v>
                </c:pt>
                <c:pt idx="1">
                  <c:v>2.2999999999999998</c:v>
                </c:pt>
              </c:numCache>
            </c:numRef>
          </c:val>
          <c:extLst>
            <c:ext xmlns:c16="http://schemas.microsoft.com/office/drawing/2014/chart" uri="{C3380CC4-5D6E-409C-BE32-E72D297353CC}">
              <c16:uniqueId val="{00000000-CD91-4CD1-9F60-18914780A53D}"/>
            </c:ext>
          </c:extLst>
        </c:ser>
        <c:dLbls>
          <c:dLblPos val="outEnd"/>
          <c:showLegendKey val="0"/>
          <c:showVal val="1"/>
          <c:showCatName val="0"/>
          <c:showSerName val="0"/>
          <c:showPercent val="0"/>
          <c:showBubbleSize val="0"/>
        </c:dLbls>
        <c:gapWidth val="182"/>
        <c:axId val="232151552"/>
        <c:axId val="231223232"/>
      </c:barChart>
      <c:catAx>
        <c:axId val="232151552"/>
        <c:scaling>
          <c:orientation val="minMax"/>
        </c:scaling>
        <c:delete val="0"/>
        <c:axPos val="l"/>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Tipo de violencia</a:t>
                </a:r>
              </a:p>
            </c:rich>
          </c:tx>
          <c:layout>
            <c:manualLayout>
              <c:xMode val="edge"/>
              <c:yMode val="edge"/>
              <c:x val="1.1111111111111112E-2"/>
              <c:y val="3.9783829104695259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in"/>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31223232"/>
        <c:crosses val="autoZero"/>
        <c:auto val="1"/>
        <c:lblAlgn val="ctr"/>
        <c:lblOffset val="100"/>
        <c:noMultiLvlLbl val="0"/>
      </c:catAx>
      <c:valAx>
        <c:axId val="23122323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Porcentaje</a:t>
                </a:r>
              </a:p>
            </c:rich>
          </c:tx>
          <c:layout>
            <c:manualLayout>
              <c:xMode val="edge"/>
              <c:yMode val="edge"/>
              <c:x val="0.51875634295713025"/>
              <c:y val="0.92960629921259841"/>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0" sourceLinked="0"/>
        <c:majorTickMark val="out"/>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32151552"/>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1006237571745237"/>
          <c:y val="8.3333467570458397E-2"/>
          <c:w val="0.74082764654418198"/>
          <c:h val="0.76297098279381748"/>
        </c:manualLayout>
      </c:layout>
      <c:barChart>
        <c:barDir val="bar"/>
        <c:grouping val="clustered"/>
        <c:varyColors val="0"/>
        <c:ser>
          <c:idx val="0"/>
          <c:order val="0"/>
          <c:spPr>
            <a:solidFill>
              <a:srgbClr val="FF3A21"/>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'5.2.2'!$C$12:$C$13</c:f>
              <c:strCache>
                <c:ptCount val="2"/>
                <c:pt idx="0">
                  <c:v>Violencia Física</c:v>
                </c:pt>
                <c:pt idx="1">
                  <c:v>Violoencia Sexual</c:v>
                </c:pt>
              </c:strCache>
            </c:strRef>
          </c:cat>
          <c:val>
            <c:numRef>
              <c:f>'5.2.2'!$D$12:$D$13</c:f>
              <c:numCache>
                <c:formatCode>###0.0</c:formatCode>
                <c:ptCount val="2"/>
                <c:pt idx="0">
                  <c:v>4.3</c:v>
                </c:pt>
                <c:pt idx="1">
                  <c:v>1.1000000000000001</c:v>
                </c:pt>
              </c:numCache>
            </c:numRef>
          </c:val>
          <c:extLst>
            <c:ext xmlns:c16="http://schemas.microsoft.com/office/drawing/2014/chart" uri="{C3380CC4-5D6E-409C-BE32-E72D297353CC}">
              <c16:uniqueId val="{00000000-1E0D-44CC-93F8-A88231FB5B83}"/>
            </c:ext>
          </c:extLst>
        </c:ser>
        <c:dLbls>
          <c:dLblPos val="outEnd"/>
          <c:showLegendKey val="0"/>
          <c:showVal val="1"/>
          <c:showCatName val="0"/>
          <c:showSerName val="0"/>
          <c:showPercent val="0"/>
          <c:showBubbleSize val="0"/>
        </c:dLbls>
        <c:gapWidth val="182"/>
        <c:axId val="233418752"/>
        <c:axId val="231226112"/>
      </c:barChart>
      <c:catAx>
        <c:axId val="233418752"/>
        <c:scaling>
          <c:orientation val="minMax"/>
        </c:scaling>
        <c:delete val="0"/>
        <c:axPos val="l"/>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Tipo de Violencia</a:t>
                </a:r>
              </a:p>
            </c:rich>
          </c:tx>
          <c:layout>
            <c:manualLayout>
              <c:xMode val="edge"/>
              <c:yMode val="edge"/>
              <c:x val="8.3333333333333332E-3"/>
              <c:y val="1.9425123942840478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in"/>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31226112"/>
        <c:crosses val="autoZero"/>
        <c:auto val="1"/>
        <c:lblAlgn val="ctr"/>
        <c:lblOffset val="100"/>
        <c:noMultiLvlLbl val="0"/>
      </c:catAx>
      <c:valAx>
        <c:axId val="23122611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Porcentaje</a:t>
                </a:r>
              </a:p>
            </c:rich>
          </c:tx>
          <c:layout>
            <c:manualLayout>
              <c:xMode val="edge"/>
              <c:yMode val="edge"/>
              <c:x val="0.45722484689413817"/>
              <c:y val="0.92960629921259841"/>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0" sourceLinked="0"/>
        <c:majorTickMark val="out"/>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33418752"/>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231692913385825E-2"/>
          <c:y val="0.1111111111111111"/>
          <c:w val="0.87712751531058619"/>
          <c:h val="0.68331802274715658"/>
        </c:manualLayout>
      </c:layout>
      <c:lineChart>
        <c:grouping val="standard"/>
        <c:varyColors val="0"/>
        <c:ser>
          <c:idx val="0"/>
          <c:order val="0"/>
          <c:spPr>
            <a:ln w="28575" cap="rnd">
              <a:solidFill>
                <a:srgbClr val="FF3A21"/>
              </a:solidFill>
              <a:round/>
            </a:ln>
            <a:effectLst/>
          </c:spPr>
          <c:marker>
            <c:symbol val="square"/>
            <c:size val="5"/>
            <c:spPr>
              <a:solidFill>
                <a:srgbClr val="FF4215"/>
              </a:solidFill>
              <a:ln w="9525">
                <a:solidFill>
                  <a:srgbClr val="FF4215"/>
                </a:solidFill>
              </a:ln>
              <a:effectLst/>
            </c:spPr>
          </c:marker>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'5.3.1-ENAHO'!$C$13:$C$26</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'5.3.1-ENAHO'!$D$13:$D$26</c:f>
              <c:numCache>
                <c:formatCode>###0.0</c:formatCode>
                <c:ptCount val="14"/>
                <c:pt idx="0">
                  <c:v>2.4547994418307471</c:v>
                </c:pt>
                <c:pt idx="1">
                  <c:v>2.2823872088807771</c:v>
                </c:pt>
                <c:pt idx="2">
                  <c:v>1.4885290680113987</c:v>
                </c:pt>
                <c:pt idx="3">
                  <c:v>0.99458905604169379</c:v>
                </c:pt>
                <c:pt idx="4">
                  <c:v>2.321718745402173</c:v>
                </c:pt>
                <c:pt idx="5">
                  <c:v>1.9750781633549521</c:v>
                </c:pt>
                <c:pt idx="6">
                  <c:v>1.365146461693252</c:v>
                </c:pt>
                <c:pt idx="7">
                  <c:v>1.5347611202635913</c:v>
                </c:pt>
                <c:pt idx="8">
                  <c:v>1.3715600988389804</c:v>
                </c:pt>
                <c:pt idx="9">
                  <c:v>1.103200220103207</c:v>
                </c:pt>
                <c:pt idx="10">
                  <c:v>0.43869644484958975</c:v>
                </c:pt>
                <c:pt idx="11">
                  <c:v>0.18388101097168028</c:v>
                </c:pt>
                <c:pt idx="12">
                  <c:v>0.46223962775211674</c:v>
                </c:pt>
                <c:pt idx="13">
                  <c:v>0.25820012020239663</c:v>
                </c:pt>
              </c:numCache>
            </c:numRef>
          </c:val>
          <c:smooth val="0"/>
          <c:extLst>
            <c:ext xmlns:c16="http://schemas.microsoft.com/office/drawing/2014/chart" uri="{C3380CC4-5D6E-409C-BE32-E72D297353CC}">
              <c16:uniqueId val="{00000000-C54F-4C38-8E75-789EDD924E26}"/>
            </c:ext>
          </c:extLst>
        </c:ser>
        <c:dLbls>
          <c:dLblPos val="t"/>
          <c:showLegendKey val="0"/>
          <c:showVal val="1"/>
          <c:showCatName val="0"/>
          <c:showSerName val="0"/>
          <c:showPercent val="0"/>
          <c:showBubbleSize val="0"/>
        </c:dLbls>
        <c:marker val="1"/>
        <c:smooth val="0"/>
        <c:axId val="-61489168"/>
        <c:axId val="-61518000"/>
      </c:lineChart>
      <c:catAx>
        <c:axId val="-61489168"/>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Años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61518000"/>
        <c:crosses val="autoZero"/>
        <c:auto val="1"/>
        <c:lblAlgn val="ctr"/>
        <c:lblOffset val="100"/>
        <c:noMultiLvlLbl val="0"/>
      </c:catAx>
      <c:valAx>
        <c:axId val="-61518000"/>
        <c:scaling>
          <c:orientation val="minMax"/>
        </c:scaling>
        <c:delete val="0"/>
        <c:axPos val="l"/>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Porcentaje</a:t>
                </a:r>
              </a:p>
            </c:rich>
          </c:tx>
          <c:layout>
            <c:manualLayout>
              <c:xMode val="edge"/>
              <c:yMode val="edge"/>
              <c:x val="1.3888888888888888E-2"/>
              <c:y val="2.6369568387284922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0" sourceLinked="0"/>
        <c:majorTickMark val="in"/>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61489168"/>
        <c:crosses val="autoZero"/>
        <c:crossBetween val="between"/>
        <c:majorUnit val="1"/>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3369513875700615E-2"/>
          <c:y val="0.13425918311935145"/>
          <c:w val="0.88112751531058608"/>
          <c:h val="0.67868839311752693"/>
        </c:manualLayout>
      </c:layout>
      <c:barChart>
        <c:barDir val="col"/>
        <c:grouping val="clustered"/>
        <c:varyColors val="0"/>
        <c:ser>
          <c:idx val="0"/>
          <c:order val="0"/>
          <c:tx>
            <c:strRef>
              <c:f>'5.5.1'!$E$11</c:f>
              <c:strCache>
                <c:ptCount val="1"/>
                <c:pt idx="0">
                  <c:v>Diputadas </c:v>
                </c:pt>
              </c:strCache>
            </c:strRef>
          </c:tx>
          <c:spPr>
            <a:solidFill>
              <a:srgbClr val="FF3A21"/>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('5.5.1'!$C$12:$C$15,'5.5.1'!$C$17,'5.5.1'!$C$19)</c:f>
              <c:strCache>
                <c:ptCount val="6"/>
                <c:pt idx="0">
                  <c:v>2002-2006</c:v>
                </c:pt>
                <c:pt idx="1">
                  <c:v>2006-2010</c:v>
                </c:pt>
                <c:pt idx="2">
                  <c:v>2010-2014 1/</c:v>
                </c:pt>
                <c:pt idx="3">
                  <c:v>2014-2018</c:v>
                </c:pt>
                <c:pt idx="4">
                  <c:v>2018-2022</c:v>
                </c:pt>
                <c:pt idx="5">
                  <c:v>2022 - 2026</c:v>
                </c:pt>
              </c:strCache>
            </c:strRef>
          </c:cat>
          <c:val>
            <c:numRef>
              <c:f>('5.5.1'!$E$12:$E$15,'5.5.1'!$E$17,'5.5.1'!$E$19)</c:f>
              <c:numCache>
                <c:formatCode>0.0</c:formatCode>
                <c:ptCount val="6"/>
                <c:pt idx="0">
                  <c:v>35.087719298245602</c:v>
                </c:pt>
                <c:pt idx="1">
                  <c:v>38.596491228070199</c:v>
                </c:pt>
                <c:pt idx="2">
                  <c:v>38.596491228070199</c:v>
                </c:pt>
                <c:pt idx="3">
                  <c:v>33.3333333333333</c:v>
                </c:pt>
                <c:pt idx="4">
                  <c:v>45.614035087719294</c:v>
                </c:pt>
                <c:pt idx="5">
                  <c:v>47.368421052631575</c:v>
                </c:pt>
              </c:numCache>
            </c:numRef>
          </c:val>
          <c:extLst>
            <c:ext xmlns:c16="http://schemas.microsoft.com/office/drawing/2014/chart" uri="{C3380CC4-5D6E-409C-BE32-E72D297353CC}">
              <c16:uniqueId val="{00000000-340A-4C38-B597-63806EA40472}"/>
            </c:ext>
          </c:extLst>
        </c:ser>
        <c:dLbls>
          <c:dLblPos val="outEnd"/>
          <c:showLegendKey val="0"/>
          <c:showVal val="1"/>
          <c:showCatName val="0"/>
          <c:showSerName val="0"/>
          <c:showPercent val="0"/>
          <c:showBubbleSize val="0"/>
        </c:dLbls>
        <c:gapWidth val="219"/>
        <c:overlap val="-27"/>
        <c:axId val="233154048"/>
        <c:axId val="231460224"/>
      </c:barChart>
      <c:catAx>
        <c:axId val="233154048"/>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Período electoral</a:t>
                </a:r>
              </a:p>
            </c:rich>
          </c:tx>
          <c:layout>
            <c:manualLayout>
              <c:xMode val="edge"/>
              <c:yMode val="edge"/>
              <c:x val="0.4202209098862642"/>
              <c:y val="0.9064581510644502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31460224"/>
        <c:crosses val="autoZero"/>
        <c:auto val="1"/>
        <c:lblAlgn val="ctr"/>
        <c:lblOffset val="100"/>
        <c:noMultiLvlLbl val="0"/>
      </c:catAx>
      <c:valAx>
        <c:axId val="231460224"/>
        <c:scaling>
          <c:orientation val="minMax"/>
          <c:max val="50"/>
          <c:min val="0"/>
        </c:scaling>
        <c:delete val="0"/>
        <c:axPos val="l"/>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Porcentaje</a:t>
                </a:r>
              </a:p>
            </c:rich>
          </c:tx>
          <c:layout>
            <c:manualLayout>
              <c:xMode val="edge"/>
              <c:yMode val="edge"/>
              <c:x val="1.6666666666666666E-2"/>
              <c:y val="2.6369568387284922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0.0" sourceLinked="1"/>
        <c:majorTickMark val="in"/>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33154048"/>
        <c:crosses val="autoZero"/>
        <c:crossBetween val="between"/>
        <c:majorUnit val="10"/>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20581802274716"/>
          <c:y val="0.11574074074074074"/>
          <c:w val="0.86723862642169725"/>
          <c:h val="0.73887357830271216"/>
        </c:manualLayout>
      </c:layout>
      <c:lineChart>
        <c:grouping val="standard"/>
        <c:varyColors val="0"/>
        <c:ser>
          <c:idx val="0"/>
          <c:order val="0"/>
          <c:spPr>
            <a:ln w="28575" cap="rnd">
              <a:solidFill>
                <a:srgbClr val="FF3A21"/>
              </a:solidFill>
              <a:round/>
            </a:ln>
            <a:effectLst/>
          </c:spPr>
          <c:marker>
            <c:symbol val="square"/>
            <c:size val="5"/>
            <c:spPr>
              <a:solidFill>
                <a:srgbClr val="FF4215"/>
              </a:solidFill>
              <a:ln w="9525">
                <a:solidFill>
                  <a:srgbClr val="FF4215"/>
                </a:solidFill>
              </a:ln>
              <a:effectLst/>
            </c:spPr>
          </c:marker>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'5.5.2'!$C$32:$C$45</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'5.5.2'!$D$32:$D$45</c:f>
              <c:numCache>
                <c:formatCode>0.0</c:formatCode>
                <c:ptCount val="14"/>
                <c:pt idx="0">
                  <c:v>34.354462582149672</c:v>
                </c:pt>
                <c:pt idx="1">
                  <c:v>30.393525472248239</c:v>
                </c:pt>
                <c:pt idx="2">
                  <c:v>35.529319508582383</c:v>
                </c:pt>
                <c:pt idx="3">
                  <c:v>35.950360324404919</c:v>
                </c:pt>
                <c:pt idx="4">
                  <c:v>36.475155279503106</c:v>
                </c:pt>
                <c:pt idx="5">
                  <c:v>41.322526996322409</c:v>
                </c:pt>
                <c:pt idx="6">
                  <c:v>32.102822359416237</c:v>
                </c:pt>
                <c:pt idx="7">
                  <c:v>41.046114579381232</c:v>
                </c:pt>
                <c:pt idx="8">
                  <c:v>37.144721577726223</c:v>
                </c:pt>
                <c:pt idx="9">
                  <c:v>40.455293472298408</c:v>
                </c:pt>
                <c:pt idx="10">
                  <c:v>59.4</c:v>
                </c:pt>
                <c:pt idx="11">
                  <c:v>40.240821594310347</c:v>
                </c:pt>
                <c:pt idx="12">
                  <c:v>45.988856022563112</c:v>
                </c:pt>
                <c:pt idx="13">
                  <c:v>44.312065759859088</c:v>
                </c:pt>
              </c:numCache>
            </c:numRef>
          </c:val>
          <c:smooth val="0"/>
          <c:extLst>
            <c:ext xmlns:c16="http://schemas.microsoft.com/office/drawing/2014/chart" uri="{C3380CC4-5D6E-409C-BE32-E72D297353CC}">
              <c16:uniqueId val="{00000000-2E3C-434B-83A0-43156EE1A27B}"/>
            </c:ext>
          </c:extLst>
        </c:ser>
        <c:dLbls>
          <c:dLblPos val="t"/>
          <c:showLegendKey val="0"/>
          <c:showVal val="1"/>
          <c:showCatName val="0"/>
          <c:showSerName val="0"/>
          <c:showPercent val="0"/>
          <c:showBubbleSize val="0"/>
        </c:dLbls>
        <c:marker val="1"/>
        <c:smooth val="0"/>
        <c:axId val="233676288"/>
        <c:axId val="231463680"/>
      </c:lineChart>
      <c:catAx>
        <c:axId val="233676288"/>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Años</a:t>
                </a:r>
              </a:p>
            </c:rich>
          </c:tx>
          <c:layout>
            <c:manualLayout>
              <c:xMode val="edge"/>
              <c:yMode val="edge"/>
              <c:x val="0.48889457567804023"/>
              <c:y val="0.9203470399533392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31463680"/>
        <c:crosses val="autoZero"/>
        <c:auto val="1"/>
        <c:lblAlgn val="ctr"/>
        <c:lblOffset val="100"/>
        <c:noMultiLvlLbl val="0"/>
      </c:catAx>
      <c:valAx>
        <c:axId val="231463680"/>
        <c:scaling>
          <c:orientation val="minMax"/>
          <c:min val="15"/>
        </c:scaling>
        <c:delete val="0"/>
        <c:axPos val="l"/>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Porcentaje</a:t>
                </a:r>
              </a:p>
            </c:rich>
          </c:tx>
          <c:layout>
            <c:manualLayout>
              <c:xMode val="edge"/>
              <c:yMode val="edge"/>
              <c:x val="1.3888888888888888E-2"/>
              <c:y val="2.173993875765529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0" sourceLinked="0"/>
        <c:majorTickMark val="in"/>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3367628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7692038495188118E-2"/>
          <c:y val="0.10185185185185185"/>
          <c:w val="0.89453018372703419"/>
          <c:h val="0.75834135316418783"/>
        </c:manualLayout>
      </c:layout>
      <c:lineChart>
        <c:grouping val="standard"/>
        <c:varyColors val="0"/>
        <c:ser>
          <c:idx val="0"/>
          <c:order val="0"/>
          <c:spPr>
            <a:ln w="28575" cap="rnd">
              <a:solidFill>
                <a:srgbClr val="E5243B"/>
              </a:solidFill>
              <a:round/>
            </a:ln>
            <a:effectLst/>
          </c:spPr>
          <c:marker>
            <c:symbol val="diamond"/>
            <c:size val="5"/>
            <c:spPr>
              <a:solidFill>
                <a:srgbClr val="E5243B"/>
              </a:solidFill>
              <a:ln w="9525">
                <a:solidFill>
                  <a:srgbClr val="FF0000"/>
                </a:solidFill>
              </a:ln>
              <a:effectLst/>
            </c:spPr>
          </c:marker>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'1.4.1'!$C$13:$C$26</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'1.4.1'!$D$13:$D$26</c:f>
              <c:numCache>
                <c:formatCode>###0.0</c:formatCode>
                <c:ptCount val="14"/>
                <c:pt idx="0">
                  <c:v>89.577390864038065</c:v>
                </c:pt>
                <c:pt idx="1">
                  <c:v>91.291792909332187</c:v>
                </c:pt>
                <c:pt idx="2">
                  <c:v>92.14622741910307</c:v>
                </c:pt>
                <c:pt idx="3">
                  <c:v>91.561074247673915</c:v>
                </c:pt>
                <c:pt idx="4">
                  <c:v>92.388379283074244</c:v>
                </c:pt>
                <c:pt idx="5">
                  <c:v>92.240934164599267</c:v>
                </c:pt>
                <c:pt idx="6">
                  <c:v>92.245614408226814</c:v>
                </c:pt>
                <c:pt idx="7">
                  <c:v>90.992257464572347</c:v>
                </c:pt>
                <c:pt idx="8">
                  <c:v>92.872056187524649</c:v>
                </c:pt>
                <c:pt idx="9">
                  <c:v>93.091528599352131</c:v>
                </c:pt>
                <c:pt idx="10">
                  <c:v>93.556722662359959</c:v>
                </c:pt>
                <c:pt idx="11">
                  <c:v>92.724347248612489</c:v>
                </c:pt>
                <c:pt idx="12">
                  <c:v>93.526665490229178</c:v>
                </c:pt>
                <c:pt idx="13">
                  <c:v>94.197443372135254</c:v>
                </c:pt>
              </c:numCache>
            </c:numRef>
          </c:val>
          <c:smooth val="0"/>
          <c:extLst>
            <c:ext xmlns:c16="http://schemas.microsoft.com/office/drawing/2014/chart" uri="{C3380CC4-5D6E-409C-BE32-E72D297353CC}">
              <c16:uniqueId val="{00000000-BBC0-493C-9A65-B6A95EDD82FD}"/>
            </c:ext>
          </c:extLst>
        </c:ser>
        <c:dLbls>
          <c:dLblPos val="t"/>
          <c:showLegendKey val="0"/>
          <c:showVal val="1"/>
          <c:showCatName val="0"/>
          <c:showSerName val="0"/>
          <c:showPercent val="0"/>
          <c:showBubbleSize val="0"/>
        </c:dLbls>
        <c:marker val="1"/>
        <c:smooth val="0"/>
        <c:axId val="219657728"/>
        <c:axId val="218965120"/>
      </c:lineChart>
      <c:catAx>
        <c:axId val="219657728"/>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Años</a:t>
                </a:r>
              </a:p>
            </c:rich>
          </c:tx>
          <c:layout>
            <c:manualLayout>
              <c:xMode val="edge"/>
              <c:yMode val="edge"/>
              <c:x val="0.44964457567804023"/>
              <c:y val="0.92960629921259841"/>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18965120"/>
        <c:crosses val="autoZero"/>
        <c:auto val="1"/>
        <c:lblAlgn val="ctr"/>
        <c:lblOffset val="100"/>
        <c:noMultiLvlLbl val="0"/>
      </c:catAx>
      <c:valAx>
        <c:axId val="218965120"/>
        <c:scaling>
          <c:orientation val="minMax"/>
        </c:scaling>
        <c:delete val="0"/>
        <c:axPos val="l"/>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Porcentaje</a:t>
                </a:r>
              </a:p>
            </c:rich>
          </c:tx>
          <c:layout>
            <c:manualLayout>
              <c:xMode val="edge"/>
              <c:yMode val="edge"/>
              <c:x val="8.3333333333333332E-3"/>
              <c:y val="1.5270122484689414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0" sourceLinked="0"/>
        <c:majorTickMark val="in"/>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19657728"/>
        <c:crosses val="autoZero"/>
        <c:crossBetween val="between"/>
        <c:majorUnit val="2"/>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userShapes r:id="rId3"/>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9272090988626424"/>
          <c:y val="0.1388888888888889"/>
          <c:w val="0.56405686789151355"/>
          <c:h val="0.65554024496937879"/>
        </c:manualLayout>
      </c:layout>
      <c:barChart>
        <c:barDir val="bar"/>
        <c:grouping val="clustered"/>
        <c:varyColors val="0"/>
        <c:ser>
          <c:idx val="0"/>
          <c:order val="0"/>
          <c:spPr>
            <a:solidFill>
              <a:srgbClr val="FF3A21"/>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'5.6.1'!$D$11:$I$11</c:f>
              <c:strCache>
                <c:ptCount val="6"/>
                <c:pt idx="0">
                  <c:v>Uso de anticonceptivos</c:v>
                </c:pt>
                <c:pt idx="1">
                  <c:v>Uso de preservativo</c:v>
                </c:pt>
                <c:pt idx="2">
                  <c:v>Tener un hijo(a)</c:v>
                </c:pt>
                <c:pt idx="3">
                  <c:v>El tipo de posición sexual</c:v>
                </c:pt>
                <c:pt idx="4">
                  <c:v>Cuándo tener relaciones sexuales</c:v>
                </c:pt>
                <c:pt idx="5">
                  <c:v>El tipo de contacto sexual</c:v>
                </c:pt>
              </c:strCache>
            </c:strRef>
          </c:cat>
          <c:val>
            <c:numRef>
              <c:f>'5.6.1'!$D$12:$I$12</c:f>
              <c:numCache>
                <c:formatCode>0.00</c:formatCode>
                <c:ptCount val="6"/>
                <c:pt idx="0">
                  <c:v>30.086956521739129</c:v>
                </c:pt>
                <c:pt idx="1">
                  <c:v>14.347826086956522</c:v>
                </c:pt>
                <c:pt idx="2">
                  <c:v>9.5652173913043477</c:v>
                </c:pt>
                <c:pt idx="3">
                  <c:v>8</c:v>
                </c:pt>
                <c:pt idx="4">
                  <c:v>7.7391304347826084</c:v>
                </c:pt>
                <c:pt idx="5">
                  <c:v>7.2173913043478253</c:v>
                </c:pt>
              </c:numCache>
            </c:numRef>
          </c:val>
          <c:extLst>
            <c:ext xmlns:c16="http://schemas.microsoft.com/office/drawing/2014/chart" uri="{C3380CC4-5D6E-409C-BE32-E72D297353CC}">
              <c16:uniqueId val="{00000000-DE12-4AEE-8A90-576E21A8E1E4}"/>
            </c:ext>
          </c:extLst>
        </c:ser>
        <c:dLbls>
          <c:dLblPos val="outEnd"/>
          <c:showLegendKey val="0"/>
          <c:showVal val="1"/>
          <c:showCatName val="0"/>
          <c:showSerName val="0"/>
          <c:showPercent val="0"/>
          <c:showBubbleSize val="0"/>
        </c:dLbls>
        <c:gapWidth val="182"/>
        <c:axId val="235458560"/>
        <c:axId val="210767232"/>
      </c:barChart>
      <c:catAx>
        <c:axId val="235458560"/>
        <c:scaling>
          <c:orientation val="minMax"/>
        </c:scaling>
        <c:delete val="0"/>
        <c:axPos val="l"/>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Decisiones </a:t>
                </a:r>
              </a:p>
            </c:rich>
          </c:tx>
          <c:layout>
            <c:manualLayout>
              <c:xMode val="edge"/>
              <c:yMode val="edge"/>
              <c:x val="1.3888888888888888E-2"/>
              <c:y val="2.6369568387284922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in"/>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10767232"/>
        <c:crosses val="autoZero"/>
        <c:auto val="1"/>
        <c:lblAlgn val="ctr"/>
        <c:lblOffset val="100"/>
        <c:noMultiLvlLbl val="0"/>
      </c:catAx>
      <c:valAx>
        <c:axId val="21076723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Porcentaje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0" sourceLinked="0"/>
        <c:majorTickMark val="out"/>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3545856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316929133858274E-2"/>
          <c:y val="0.12037037037037036"/>
          <c:w val="0.88112751531058608"/>
          <c:h val="0.67463692038495182"/>
        </c:manualLayout>
      </c:layout>
      <c:barChart>
        <c:barDir val="col"/>
        <c:grouping val="clustered"/>
        <c:varyColors val="0"/>
        <c:ser>
          <c:idx val="1"/>
          <c:order val="0"/>
          <c:tx>
            <c:strRef>
              <c:f>'5.b.1'!$D$12</c:f>
              <c:strCache>
                <c:ptCount val="1"/>
                <c:pt idx="0">
                  <c:v>Total</c:v>
                </c:pt>
              </c:strCache>
            </c:strRef>
          </c:tx>
          <c:spPr>
            <a:solidFill>
              <a:srgbClr val="FF3A21"/>
            </a:solidFill>
            <a:ln>
              <a:noFill/>
            </a:ln>
            <a:effectLst/>
          </c:spPr>
          <c:invertIfNegative val="0"/>
          <c:dLbls>
            <c:delete val="1"/>
          </c:dLbls>
          <c:cat>
            <c:numRef>
              <c:f>'5.b.1'!$C$13:$C$21</c:f>
              <c:numCache>
                <c:formatCode>General</c:formatCode>
                <c:ptCount val="9"/>
                <c:pt idx="0">
                  <c:v>2015</c:v>
                </c:pt>
                <c:pt idx="1">
                  <c:v>2016</c:v>
                </c:pt>
                <c:pt idx="2">
                  <c:v>2017</c:v>
                </c:pt>
                <c:pt idx="3">
                  <c:v>2018</c:v>
                </c:pt>
                <c:pt idx="4">
                  <c:v>2019</c:v>
                </c:pt>
                <c:pt idx="5">
                  <c:v>2020</c:v>
                </c:pt>
                <c:pt idx="6">
                  <c:v>2021</c:v>
                </c:pt>
                <c:pt idx="7">
                  <c:v>2022</c:v>
                </c:pt>
                <c:pt idx="8">
                  <c:v>2023</c:v>
                </c:pt>
              </c:numCache>
            </c:numRef>
          </c:cat>
          <c:val>
            <c:numRef>
              <c:f>'5.b.1'!$D$13:$D$21</c:f>
              <c:numCache>
                <c:formatCode>###0.0</c:formatCode>
                <c:ptCount val="9"/>
                <c:pt idx="0">
                  <c:v>86.019366966697135</c:v>
                </c:pt>
                <c:pt idx="1">
                  <c:v>87.212464538342843</c:v>
                </c:pt>
                <c:pt idx="2">
                  <c:v>88.080804336267178</c:v>
                </c:pt>
                <c:pt idx="3">
                  <c:v>87.781662864251658</c:v>
                </c:pt>
                <c:pt idx="4">
                  <c:v>87.57989057005949</c:v>
                </c:pt>
                <c:pt idx="5">
                  <c:v>89.573997499363301</c:v>
                </c:pt>
                <c:pt idx="6">
                  <c:v>90.285130896499027</c:v>
                </c:pt>
                <c:pt idx="7">
                  <c:v>90.410161687719167</c:v>
                </c:pt>
                <c:pt idx="8">
                  <c:v>88.669249504876433</c:v>
                </c:pt>
              </c:numCache>
            </c:numRef>
          </c:val>
          <c:extLst>
            <c:ext xmlns:c16="http://schemas.microsoft.com/office/drawing/2014/chart" uri="{C3380CC4-5D6E-409C-BE32-E72D297353CC}">
              <c16:uniqueId val="{00000000-1BEA-4251-A125-430E6F5BFBF8}"/>
            </c:ext>
          </c:extLst>
        </c:ser>
        <c:ser>
          <c:idx val="2"/>
          <c:order val="1"/>
          <c:tx>
            <c:strRef>
              <c:f>'5.b.1'!$E$12</c:f>
              <c:strCache>
                <c:ptCount val="1"/>
                <c:pt idx="0">
                  <c:v>Hombre</c:v>
                </c:pt>
              </c:strCache>
            </c:strRef>
          </c:tx>
          <c:spPr>
            <a:solidFill>
              <a:schemeClr val="accent3"/>
            </a:solidFill>
            <a:ln>
              <a:noFill/>
            </a:ln>
            <a:effectLst/>
          </c:spPr>
          <c:invertIfNegative val="0"/>
          <c:dLbls>
            <c:delete val="1"/>
          </c:dLbls>
          <c:cat>
            <c:numRef>
              <c:f>'5.b.1'!$C$13:$C$21</c:f>
              <c:numCache>
                <c:formatCode>General</c:formatCode>
                <c:ptCount val="9"/>
                <c:pt idx="0">
                  <c:v>2015</c:v>
                </c:pt>
                <c:pt idx="1">
                  <c:v>2016</c:v>
                </c:pt>
                <c:pt idx="2">
                  <c:v>2017</c:v>
                </c:pt>
                <c:pt idx="3">
                  <c:v>2018</c:v>
                </c:pt>
                <c:pt idx="4">
                  <c:v>2019</c:v>
                </c:pt>
                <c:pt idx="5">
                  <c:v>2020</c:v>
                </c:pt>
                <c:pt idx="6">
                  <c:v>2021</c:v>
                </c:pt>
                <c:pt idx="7">
                  <c:v>2022</c:v>
                </c:pt>
                <c:pt idx="8">
                  <c:v>2023</c:v>
                </c:pt>
              </c:numCache>
            </c:numRef>
          </c:cat>
          <c:val>
            <c:numRef>
              <c:f>'5.b.1'!$E$13:$E$21</c:f>
              <c:numCache>
                <c:formatCode>###0.0</c:formatCode>
                <c:ptCount val="9"/>
                <c:pt idx="0">
                  <c:v>85.79635481996111</c:v>
                </c:pt>
                <c:pt idx="1">
                  <c:v>87.333827370247533</c:v>
                </c:pt>
                <c:pt idx="2">
                  <c:v>88.268859217340761</c:v>
                </c:pt>
                <c:pt idx="3">
                  <c:v>87.632868288841465</c:v>
                </c:pt>
                <c:pt idx="4">
                  <c:v>87.273896000955517</c:v>
                </c:pt>
                <c:pt idx="5">
                  <c:v>89.720496484659463</c:v>
                </c:pt>
                <c:pt idx="6">
                  <c:v>90.271466729548592</c:v>
                </c:pt>
                <c:pt idx="7">
                  <c:v>90.12754532920107</c:v>
                </c:pt>
                <c:pt idx="8">
                  <c:v>88.314328139346387</c:v>
                </c:pt>
              </c:numCache>
            </c:numRef>
          </c:val>
          <c:extLst>
            <c:ext xmlns:c16="http://schemas.microsoft.com/office/drawing/2014/chart" uri="{C3380CC4-5D6E-409C-BE32-E72D297353CC}">
              <c16:uniqueId val="{00000001-1BEA-4251-A125-430E6F5BFBF8}"/>
            </c:ext>
          </c:extLst>
        </c:ser>
        <c:ser>
          <c:idx val="3"/>
          <c:order val="2"/>
          <c:tx>
            <c:strRef>
              <c:f>'5.b.1'!$F$12</c:f>
              <c:strCache>
                <c:ptCount val="1"/>
                <c:pt idx="0">
                  <c:v>Mujer</c:v>
                </c:pt>
              </c:strCache>
            </c:strRef>
          </c:tx>
          <c:spPr>
            <a:solidFill>
              <a:schemeClr val="bg2">
                <a:lumMod val="50000"/>
              </a:schemeClr>
            </a:solidFill>
            <a:ln>
              <a:noFill/>
            </a:ln>
            <a:effectLst/>
          </c:spPr>
          <c:invertIfNegative val="0"/>
          <c:dLbls>
            <c:delete val="1"/>
          </c:dLbls>
          <c:cat>
            <c:numRef>
              <c:f>'5.b.1'!$C$13:$C$21</c:f>
              <c:numCache>
                <c:formatCode>General</c:formatCode>
                <c:ptCount val="9"/>
                <c:pt idx="0">
                  <c:v>2015</c:v>
                </c:pt>
                <c:pt idx="1">
                  <c:v>2016</c:v>
                </c:pt>
                <c:pt idx="2">
                  <c:v>2017</c:v>
                </c:pt>
                <c:pt idx="3">
                  <c:v>2018</c:v>
                </c:pt>
                <c:pt idx="4">
                  <c:v>2019</c:v>
                </c:pt>
                <c:pt idx="5">
                  <c:v>2020</c:v>
                </c:pt>
                <c:pt idx="6">
                  <c:v>2021</c:v>
                </c:pt>
                <c:pt idx="7">
                  <c:v>2022</c:v>
                </c:pt>
                <c:pt idx="8">
                  <c:v>2023</c:v>
                </c:pt>
              </c:numCache>
            </c:numRef>
          </c:cat>
          <c:val>
            <c:numRef>
              <c:f>'5.b.1'!$F$13:$F$21</c:f>
              <c:numCache>
                <c:formatCode>###0.0</c:formatCode>
                <c:ptCount val="9"/>
                <c:pt idx="0">
                  <c:v>86.229343175185718</c:v>
                </c:pt>
                <c:pt idx="1">
                  <c:v>87.098240732983271</c:v>
                </c:pt>
                <c:pt idx="2">
                  <c:v>87.903442637917848</c:v>
                </c:pt>
                <c:pt idx="3">
                  <c:v>87.921693036107328</c:v>
                </c:pt>
                <c:pt idx="4">
                  <c:v>87.865808745198535</c:v>
                </c:pt>
                <c:pt idx="5">
                  <c:v>89.436512548904474</c:v>
                </c:pt>
                <c:pt idx="6">
                  <c:v>90.297778029007631</c:v>
                </c:pt>
                <c:pt idx="7">
                  <c:v>90.666061034672424</c:v>
                </c:pt>
                <c:pt idx="8">
                  <c:v>88.988022866809146</c:v>
                </c:pt>
              </c:numCache>
            </c:numRef>
          </c:val>
          <c:extLst>
            <c:ext xmlns:c16="http://schemas.microsoft.com/office/drawing/2014/chart" uri="{C3380CC4-5D6E-409C-BE32-E72D297353CC}">
              <c16:uniqueId val="{00000002-1BEA-4251-A125-430E6F5BFBF8}"/>
            </c:ext>
          </c:extLst>
        </c:ser>
        <c:dLbls>
          <c:dLblPos val="outEnd"/>
          <c:showLegendKey val="0"/>
          <c:showVal val="1"/>
          <c:showCatName val="0"/>
          <c:showSerName val="0"/>
          <c:showPercent val="0"/>
          <c:showBubbleSize val="0"/>
        </c:dLbls>
        <c:gapWidth val="219"/>
        <c:overlap val="-27"/>
        <c:axId val="235023872"/>
        <c:axId val="233201664"/>
      </c:barChart>
      <c:catAx>
        <c:axId val="23502387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Años</a:t>
                </a:r>
              </a:p>
            </c:rich>
          </c:tx>
          <c:layout>
            <c:manualLayout>
              <c:xMode val="edge"/>
              <c:yMode val="edge"/>
              <c:x val="0.49028346456692912"/>
              <c:y val="0.8699992709244678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33201664"/>
        <c:crosses val="autoZero"/>
        <c:auto val="1"/>
        <c:lblAlgn val="ctr"/>
        <c:lblOffset val="100"/>
        <c:noMultiLvlLbl val="0"/>
      </c:catAx>
      <c:valAx>
        <c:axId val="233201664"/>
        <c:scaling>
          <c:orientation val="minMax"/>
          <c:max val="90"/>
          <c:min val="78"/>
        </c:scaling>
        <c:delete val="0"/>
        <c:axPos val="l"/>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Porcentaje</a:t>
                </a:r>
              </a:p>
            </c:rich>
          </c:tx>
          <c:layout>
            <c:manualLayout>
              <c:xMode val="edge"/>
              <c:yMode val="edge"/>
              <c:x val="8.3333333333333332E-3"/>
              <c:y val="5.8253135024788349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0" sourceLinked="0"/>
        <c:majorTickMark val="in"/>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35023872"/>
        <c:crosses val="autoZero"/>
        <c:crossBetween val="between"/>
      </c:valAx>
      <c:spPr>
        <a:noFill/>
        <a:ln>
          <a:noFill/>
        </a:ln>
        <a:effectLst/>
      </c:spPr>
    </c:plotArea>
    <c:legend>
      <c:legendPos val="b"/>
      <c:layout>
        <c:manualLayout>
          <c:xMode val="edge"/>
          <c:yMode val="edge"/>
          <c:x val="0.66343897637795279"/>
          <c:y val="0.92187445319335082"/>
          <c:w val="0.33423293963254591"/>
          <c:h val="7.812554680664918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legend>
    <c:plotVisOnly val="1"/>
    <c:dispBlanksAs val="gap"/>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userShapes r:id="rId3"/>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3029407360116025E-2"/>
          <c:y val="0.12499997240092318"/>
          <c:w val="0.8919606299212598"/>
          <c:h val="0.6755861767279091"/>
        </c:manualLayout>
      </c:layout>
      <c:lineChart>
        <c:grouping val="standard"/>
        <c:varyColors val="0"/>
        <c:ser>
          <c:idx val="0"/>
          <c:order val="0"/>
          <c:tx>
            <c:strRef>
              <c:f>'6.1.1'!$D$11</c:f>
              <c:strCache>
                <c:ptCount val="1"/>
                <c:pt idx="0">
                  <c:v>Total</c:v>
                </c:pt>
              </c:strCache>
            </c:strRef>
          </c:tx>
          <c:spPr>
            <a:ln w="28575" cap="rnd">
              <a:solidFill>
                <a:srgbClr val="26BDE2"/>
              </a:solidFill>
              <a:round/>
            </a:ln>
            <a:effectLst/>
          </c:spPr>
          <c:marker>
            <c:symbol val="triangle"/>
            <c:size val="5"/>
            <c:spPr>
              <a:solidFill>
                <a:srgbClr val="26BDE2"/>
              </a:solidFill>
              <a:ln w="9525">
                <a:solidFill>
                  <a:srgbClr val="26BDE2"/>
                </a:solidFill>
              </a:ln>
              <a:effectLst/>
            </c:spPr>
          </c:marker>
          <c:cat>
            <c:numRef>
              <c:f>'6.1.1'!$C$14:$C$27</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'6.1.1'!$E$14:$E$27</c:f>
              <c:numCache>
                <c:formatCode>0.00</c:formatCode>
                <c:ptCount val="14"/>
                <c:pt idx="0">
                  <c:v>91.081718358850608</c:v>
                </c:pt>
                <c:pt idx="1">
                  <c:v>92.855699461669502</c:v>
                </c:pt>
                <c:pt idx="2">
                  <c:v>93.393527558466005</c:v>
                </c:pt>
                <c:pt idx="3">
                  <c:v>93.015853612468305</c:v>
                </c:pt>
                <c:pt idx="4">
                  <c:v>93.524776733419998</c:v>
                </c:pt>
                <c:pt idx="5">
                  <c:v>93.596589150622506</c:v>
                </c:pt>
                <c:pt idx="6">
                  <c:v>93.761230096679498</c:v>
                </c:pt>
                <c:pt idx="7">
                  <c:v>92.560171427416265</c:v>
                </c:pt>
                <c:pt idx="8">
                  <c:v>94.122117892196385</c:v>
                </c:pt>
                <c:pt idx="9">
                  <c:v>94.11512076731367</c:v>
                </c:pt>
                <c:pt idx="10">
                  <c:v>94.67549528945564</c:v>
                </c:pt>
                <c:pt idx="11">
                  <c:v>94.095397753385214</c:v>
                </c:pt>
                <c:pt idx="12">
                  <c:v>94.529968466360287</c:v>
                </c:pt>
                <c:pt idx="13">
                  <c:v>94.929770938108675</c:v>
                </c:pt>
              </c:numCache>
            </c:numRef>
          </c:val>
          <c:smooth val="0"/>
          <c:extLst>
            <c:ext xmlns:c16="http://schemas.microsoft.com/office/drawing/2014/chart" uri="{C3380CC4-5D6E-409C-BE32-E72D297353CC}">
              <c16:uniqueId val="{00000000-4D2E-4E8B-BC88-4122F71197F5}"/>
            </c:ext>
          </c:extLst>
        </c:ser>
        <c:ser>
          <c:idx val="1"/>
          <c:order val="1"/>
          <c:tx>
            <c:strRef>
              <c:f>'6.1.1'!$L$12</c:f>
              <c:strCache>
                <c:ptCount val="1"/>
                <c:pt idx="0">
                  <c:v>Urbana</c:v>
                </c:pt>
              </c:strCache>
            </c:strRef>
          </c:tx>
          <c:spPr>
            <a:ln w="28575" cap="rnd">
              <a:solidFill>
                <a:schemeClr val="bg1">
                  <a:lumMod val="50000"/>
                </a:schemeClr>
              </a:solidFill>
              <a:prstDash val="sysDash"/>
              <a:round/>
            </a:ln>
            <a:effectLst/>
          </c:spPr>
          <c:marker>
            <c:symbol val="circle"/>
            <c:size val="5"/>
            <c:spPr>
              <a:solidFill>
                <a:schemeClr val="bg1">
                  <a:lumMod val="50000"/>
                </a:schemeClr>
              </a:solidFill>
              <a:ln w="9525">
                <a:solidFill>
                  <a:schemeClr val="bg1">
                    <a:lumMod val="50000"/>
                  </a:schemeClr>
                </a:solidFill>
                <a:prstDash val="sysDash"/>
              </a:ln>
              <a:effectLst/>
            </c:spPr>
          </c:marker>
          <c:cat>
            <c:numRef>
              <c:f>'6.1.1'!$C$14:$C$27</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'6.1.1'!$M$14:$M$27</c:f>
              <c:numCache>
                <c:formatCode>0.00</c:formatCode>
                <c:ptCount val="14"/>
                <c:pt idx="0">
                  <c:v>96.692288230181305</c:v>
                </c:pt>
                <c:pt idx="1">
                  <c:v>98.016834562629498</c:v>
                </c:pt>
                <c:pt idx="2">
                  <c:v>98.126900891452493</c:v>
                </c:pt>
                <c:pt idx="3">
                  <c:v>97.964229822601993</c:v>
                </c:pt>
                <c:pt idx="4">
                  <c:v>97.913742628541897</c:v>
                </c:pt>
                <c:pt idx="5">
                  <c:v>97.804498726472005</c:v>
                </c:pt>
                <c:pt idx="6">
                  <c:v>97.666938459251398</c:v>
                </c:pt>
                <c:pt idx="7">
                  <c:v>96.539544051201673</c:v>
                </c:pt>
                <c:pt idx="8">
                  <c:v>97.707231574871287</c:v>
                </c:pt>
                <c:pt idx="9">
                  <c:v>97.959306561487281</c:v>
                </c:pt>
                <c:pt idx="10">
                  <c:v>98.09272412872177</c:v>
                </c:pt>
                <c:pt idx="11">
                  <c:v>97.624554154752758</c:v>
                </c:pt>
                <c:pt idx="12">
                  <c:v>97.946326333667372</c:v>
                </c:pt>
                <c:pt idx="13">
                  <c:v>97.691583940791674</c:v>
                </c:pt>
              </c:numCache>
            </c:numRef>
          </c:val>
          <c:smooth val="0"/>
          <c:extLst>
            <c:ext xmlns:c16="http://schemas.microsoft.com/office/drawing/2014/chart" uri="{C3380CC4-5D6E-409C-BE32-E72D297353CC}">
              <c16:uniqueId val="{00000001-4D2E-4E8B-BC88-4122F71197F5}"/>
            </c:ext>
          </c:extLst>
        </c:ser>
        <c:ser>
          <c:idx val="2"/>
          <c:order val="2"/>
          <c:tx>
            <c:strRef>
              <c:f>'6.1.1'!$N$12</c:f>
              <c:strCache>
                <c:ptCount val="1"/>
                <c:pt idx="0">
                  <c:v>Rural</c:v>
                </c:pt>
              </c:strCache>
            </c:strRef>
          </c:tx>
          <c:spPr>
            <a:ln w="28575" cap="rnd">
              <a:solidFill>
                <a:schemeClr val="accent3"/>
              </a:solidFill>
              <a:round/>
            </a:ln>
            <a:effectLst/>
          </c:spPr>
          <c:marker>
            <c:symbol val="diamond"/>
            <c:size val="5"/>
            <c:spPr>
              <a:solidFill>
                <a:schemeClr val="bg1">
                  <a:lumMod val="50000"/>
                </a:schemeClr>
              </a:solidFill>
              <a:ln w="9525">
                <a:solidFill>
                  <a:srgbClr val="26BDE2"/>
                </a:solidFill>
              </a:ln>
              <a:effectLst/>
            </c:spPr>
          </c:marker>
          <c:cat>
            <c:numRef>
              <c:f>'6.1.1'!$C$14:$C$27</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'6.1.1'!$O$14:$O$27</c:f>
              <c:numCache>
                <c:formatCode>0.00</c:formatCode>
                <c:ptCount val="14"/>
                <c:pt idx="0">
                  <c:v>76.059167349373098</c:v>
                </c:pt>
                <c:pt idx="1">
                  <c:v>79.041873981770905</c:v>
                </c:pt>
                <c:pt idx="2">
                  <c:v>80.740238232690302</c:v>
                </c:pt>
                <c:pt idx="3">
                  <c:v>79.811014622737702</c:v>
                </c:pt>
                <c:pt idx="4">
                  <c:v>81.830935516963905</c:v>
                </c:pt>
                <c:pt idx="5">
                  <c:v>82.407883312680895</c:v>
                </c:pt>
                <c:pt idx="6">
                  <c:v>83.393770262938006</c:v>
                </c:pt>
                <c:pt idx="7">
                  <c:v>82.008076005994255</c:v>
                </c:pt>
                <c:pt idx="8">
                  <c:v>84.639351367889645</c:v>
                </c:pt>
                <c:pt idx="9">
                  <c:v>83.961639545293608</c:v>
                </c:pt>
                <c:pt idx="10">
                  <c:v>85.656339111210784</c:v>
                </c:pt>
                <c:pt idx="11">
                  <c:v>84.79399989579241</c:v>
                </c:pt>
                <c:pt idx="12">
                  <c:v>85.546454840068364</c:v>
                </c:pt>
                <c:pt idx="13">
                  <c:v>87.680234889203334</c:v>
                </c:pt>
              </c:numCache>
            </c:numRef>
          </c:val>
          <c:smooth val="0"/>
          <c:extLst>
            <c:ext xmlns:c16="http://schemas.microsoft.com/office/drawing/2014/chart" uri="{C3380CC4-5D6E-409C-BE32-E72D297353CC}">
              <c16:uniqueId val="{00000002-4D2E-4E8B-BC88-4122F71197F5}"/>
            </c:ext>
          </c:extLst>
        </c:ser>
        <c:dLbls>
          <c:showLegendKey val="0"/>
          <c:showVal val="0"/>
          <c:showCatName val="0"/>
          <c:showSerName val="0"/>
          <c:showPercent val="0"/>
          <c:showBubbleSize val="0"/>
        </c:dLbls>
        <c:marker val="1"/>
        <c:smooth val="0"/>
        <c:axId val="235708928"/>
        <c:axId val="233206272"/>
      </c:lineChart>
      <c:catAx>
        <c:axId val="235708928"/>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n-US"/>
                  <a:t>Años</a:t>
                </a:r>
              </a:p>
            </c:rich>
          </c:tx>
          <c:layout>
            <c:manualLayout>
              <c:xMode val="edge"/>
              <c:yMode val="edge"/>
              <c:x val="0.41410979877515314"/>
              <c:y val="0.88483741615631384"/>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33206272"/>
        <c:crosses val="autoZero"/>
        <c:auto val="1"/>
        <c:lblAlgn val="ctr"/>
        <c:lblOffset val="100"/>
        <c:noMultiLvlLbl val="0"/>
      </c:catAx>
      <c:valAx>
        <c:axId val="233206272"/>
        <c:scaling>
          <c:orientation val="minMax"/>
          <c:max val="110"/>
          <c:min val="70"/>
        </c:scaling>
        <c:delete val="0"/>
        <c:axPos val="l"/>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Porcentaje</a:t>
                </a:r>
              </a:p>
            </c:rich>
          </c:tx>
          <c:layout>
            <c:manualLayout>
              <c:xMode val="edge"/>
              <c:yMode val="edge"/>
              <c:x val="1.1111111111111112E-2"/>
              <c:y val="2.2503645377661093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0" sourceLinked="0"/>
        <c:majorTickMark val="in"/>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35708928"/>
        <c:crosses val="autoZero"/>
        <c:crossBetween val="between"/>
        <c:majorUnit val="5"/>
      </c:valAx>
      <c:spPr>
        <a:noFill/>
        <a:ln>
          <a:noFill/>
        </a:ln>
        <a:effectLst/>
      </c:spPr>
    </c:plotArea>
    <c:legend>
      <c:legendPos val="b"/>
      <c:layout>
        <c:manualLayout>
          <c:xMode val="edge"/>
          <c:yMode val="edge"/>
          <c:x val="0.54448009623797011"/>
          <c:y val="0.92187445319335082"/>
          <c:w val="0.45551420562590678"/>
          <c:h val="7.812554680664918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legend>
    <c:plotVisOnly val="1"/>
    <c:dispBlanksAs val="gap"/>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userShapes r:id="rId3"/>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5130902134496672E-2"/>
          <c:y val="0.14564814814814814"/>
          <c:w val="0.88431359325496339"/>
          <c:h val="0.55927022871629728"/>
        </c:manualLayout>
      </c:layout>
      <c:lineChart>
        <c:grouping val="standard"/>
        <c:varyColors val="0"/>
        <c:ser>
          <c:idx val="5"/>
          <c:order val="0"/>
          <c:tx>
            <c:strRef>
              <c:f>'6.1.1'!$Q$12:$R$12</c:f>
              <c:strCache>
                <c:ptCount val="1"/>
                <c:pt idx="0">
                  <c:v>Central</c:v>
                </c:pt>
              </c:strCache>
            </c:strRef>
          </c:tx>
          <c:spPr>
            <a:ln w="28575" cap="rnd">
              <a:solidFill>
                <a:schemeClr val="bg1">
                  <a:lumMod val="50000"/>
                </a:schemeClr>
              </a:solidFill>
              <a:round/>
            </a:ln>
            <a:effectLst/>
          </c:spPr>
          <c:marker>
            <c:symbol val="diamond"/>
            <c:size val="5"/>
            <c:spPr>
              <a:solidFill>
                <a:schemeClr val="bg1">
                  <a:lumMod val="50000"/>
                </a:schemeClr>
              </a:solidFill>
              <a:ln w="9525">
                <a:solidFill>
                  <a:schemeClr val="bg1">
                    <a:lumMod val="50000"/>
                  </a:schemeClr>
                </a:solidFill>
              </a:ln>
              <a:effectLst/>
            </c:spPr>
          </c:marker>
          <c:cat>
            <c:numRef>
              <c:f>'6.1.1'!$C$14:$C$27</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'6.1.1'!$R$14:$R$27</c:f>
              <c:numCache>
                <c:formatCode>0.00</c:formatCode>
                <c:ptCount val="14"/>
                <c:pt idx="0">
                  <c:v>96.069925820052106</c:v>
                </c:pt>
                <c:pt idx="1">
                  <c:v>97.214509198281192</c:v>
                </c:pt>
                <c:pt idx="2">
                  <c:v>97.401612500490103</c:v>
                </c:pt>
                <c:pt idx="3">
                  <c:v>97.638048488639299</c:v>
                </c:pt>
                <c:pt idx="4">
                  <c:v>97.571686728969198</c:v>
                </c:pt>
                <c:pt idx="5">
                  <c:v>97.49604947164589</c:v>
                </c:pt>
                <c:pt idx="6">
                  <c:v>97.182797070890302</c:v>
                </c:pt>
                <c:pt idx="7">
                  <c:v>95.895288394293388</c:v>
                </c:pt>
                <c:pt idx="8">
                  <c:v>97.31589696617911</c:v>
                </c:pt>
                <c:pt idx="9">
                  <c:v>97.092955923917046</c:v>
                </c:pt>
                <c:pt idx="10">
                  <c:v>97.191405941220182</c:v>
                </c:pt>
                <c:pt idx="11">
                  <c:v>97.050496515163431</c:v>
                </c:pt>
                <c:pt idx="12">
                  <c:v>97.694832097180139</c:v>
                </c:pt>
                <c:pt idx="13">
                  <c:v>97.033401464322566</c:v>
                </c:pt>
              </c:numCache>
            </c:numRef>
          </c:val>
          <c:smooth val="0"/>
          <c:extLst>
            <c:ext xmlns:c16="http://schemas.microsoft.com/office/drawing/2014/chart" uri="{C3380CC4-5D6E-409C-BE32-E72D297353CC}">
              <c16:uniqueId val="{00000002-0272-40A6-A398-488F4156687C}"/>
            </c:ext>
          </c:extLst>
        </c:ser>
        <c:ser>
          <c:idx val="7"/>
          <c:order val="1"/>
          <c:tx>
            <c:strRef>
              <c:f>'6.1.1'!$S$12:$T$12</c:f>
              <c:strCache>
                <c:ptCount val="1"/>
                <c:pt idx="0">
                  <c:v>Chorotega</c:v>
                </c:pt>
              </c:strCache>
            </c:strRef>
          </c:tx>
          <c:spPr>
            <a:ln w="28575" cap="rnd">
              <a:solidFill>
                <a:srgbClr val="26BDE2"/>
              </a:solidFill>
              <a:prstDash val="sysDot"/>
              <a:round/>
            </a:ln>
            <a:effectLst/>
          </c:spPr>
          <c:marker>
            <c:symbol val="circle"/>
            <c:size val="5"/>
            <c:spPr>
              <a:solidFill>
                <a:srgbClr val="26BDE2"/>
              </a:solidFill>
              <a:ln w="9525">
                <a:solidFill>
                  <a:srgbClr val="26BDE2"/>
                </a:solidFill>
              </a:ln>
              <a:effectLst/>
            </c:spPr>
          </c:marker>
          <c:cat>
            <c:numRef>
              <c:f>'6.1.1'!$C$14:$C$27</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'6.1.1'!$T$14:$T$27</c:f>
              <c:numCache>
                <c:formatCode>0.00</c:formatCode>
                <c:ptCount val="14"/>
                <c:pt idx="0">
                  <c:v>89.548775043827604</c:v>
                </c:pt>
                <c:pt idx="1">
                  <c:v>89.756140299640791</c:v>
                </c:pt>
                <c:pt idx="2">
                  <c:v>90.297611027175193</c:v>
                </c:pt>
                <c:pt idx="3">
                  <c:v>88.5834241539565</c:v>
                </c:pt>
                <c:pt idx="4">
                  <c:v>89.902357174062502</c:v>
                </c:pt>
                <c:pt idx="5">
                  <c:v>91.539607275112402</c:v>
                </c:pt>
                <c:pt idx="6">
                  <c:v>91.899011424850499</c:v>
                </c:pt>
                <c:pt idx="7">
                  <c:v>92.358465808329427</c:v>
                </c:pt>
                <c:pt idx="8">
                  <c:v>92.383909660941256</c:v>
                </c:pt>
                <c:pt idx="9">
                  <c:v>94.964004713607196</c:v>
                </c:pt>
                <c:pt idx="10">
                  <c:v>94.325119099617055</c:v>
                </c:pt>
                <c:pt idx="11">
                  <c:v>94.492424109635692</c:v>
                </c:pt>
                <c:pt idx="12">
                  <c:v>88.350286587790194</c:v>
                </c:pt>
                <c:pt idx="13">
                  <c:v>91.367740078401908</c:v>
                </c:pt>
              </c:numCache>
            </c:numRef>
          </c:val>
          <c:smooth val="0"/>
          <c:extLst>
            <c:ext xmlns:c16="http://schemas.microsoft.com/office/drawing/2014/chart" uri="{C3380CC4-5D6E-409C-BE32-E72D297353CC}">
              <c16:uniqueId val="{00000003-0272-40A6-A398-488F4156687C}"/>
            </c:ext>
          </c:extLst>
        </c:ser>
        <c:ser>
          <c:idx val="9"/>
          <c:order val="2"/>
          <c:tx>
            <c:strRef>
              <c:f>'6.1.1'!$U$12:$V$12</c:f>
              <c:strCache>
                <c:ptCount val="1"/>
                <c:pt idx="0">
                  <c:v>Pacífico Central</c:v>
                </c:pt>
              </c:strCache>
            </c:strRef>
          </c:tx>
          <c:spPr>
            <a:ln w="28575" cap="rnd">
              <a:solidFill>
                <a:schemeClr val="bg2">
                  <a:lumMod val="75000"/>
                </a:schemeClr>
              </a:solidFill>
              <a:prstDash val="dashDot"/>
              <a:round/>
            </a:ln>
            <a:effectLst/>
          </c:spPr>
          <c:marker>
            <c:symbol val="star"/>
            <c:size val="5"/>
            <c:spPr>
              <a:solidFill>
                <a:schemeClr val="bg1">
                  <a:lumMod val="50000"/>
                </a:schemeClr>
              </a:solidFill>
              <a:ln w="9525">
                <a:solidFill>
                  <a:schemeClr val="bg1">
                    <a:lumMod val="50000"/>
                  </a:schemeClr>
                </a:solidFill>
              </a:ln>
              <a:effectLst/>
            </c:spPr>
          </c:marker>
          <c:cat>
            <c:numRef>
              <c:f>'6.1.1'!$C$14:$C$27</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'6.1.1'!$V$14:$V$27</c:f>
              <c:numCache>
                <c:formatCode>0.00</c:formatCode>
                <c:ptCount val="14"/>
                <c:pt idx="0">
                  <c:v>93.606673462559002</c:v>
                </c:pt>
                <c:pt idx="1">
                  <c:v>94.399999999999991</c:v>
                </c:pt>
                <c:pt idx="2">
                  <c:v>94.9046310256536</c:v>
                </c:pt>
                <c:pt idx="3">
                  <c:v>92.571455975446</c:v>
                </c:pt>
                <c:pt idx="4">
                  <c:v>95.301343458580007</c:v>
                </c:pt>
                <c:pt idx="5">
                  <c:v>94.550270594451007</c:v>
                </c:pt>
                <c:pt idx="6">
                  <c:v>94.266269403472805</c:v>
                </c:pt>
                <c:pt idx="7">
                  <c:v>89.586994119681776</c:v>
                </c:pt>
                <c:pt idx="8">
                  <c:v>94.144475303599634</c:v>
                </c:pt>
                <c:pt idx="9">
                  <c:v>94.727061088803694</c:v>
                </c:pt>
                <c:pt idx="10">
                  <c:v>94.402148243322245</c:v>
                </c:pt>
                <c:pt idx="11">
                  <c:v>88.985839308205783</c:v>
                </c:pt>
                <c:pt idx="12">
                  <c:v>90.528101163547518</c:v>
                </c:pt>
                <c:pt idx="13">
                  <c:v>93.739621125615614</c:v>
                </c:pt>
              </c:numCache>
            </c:numRef>
          </c:val>
          <c:smooth val="0"/>
          <c:extLst>
            <c:ext xmlns:c16="http://schemas.microsoft.com/office/drawing/2014/chart" uri="{C3380CC4-5D6E-409C-BE32-E72D297353CC}">
              <c16:uniqueId val="{00000004-0272-40A6-A398-488F4156687C}"/>
            </c:ext>
          </c:extLst>
        </c:ser>
        <c:ser>
          <c:idx val="11"/>
          <c:order val="3"/>
          <c:tx>
            <c:strRef>
              <c:f>'6.1.1'!$W$12:$X$12</c:f>
              <c:strCache>
                <c:ptCount val="1"/>
                <c:pt idx="0">
                  <c:v>Brunca</c:v>
                </c:pt>
              </c:strCache>
            </c:strRef>
          </c:tx>
          <c:spPr>
            <a:ln w="28575" cap="rnd">
              <a:solidFill>
                <a:schemeClr val="bg1">
                  <a:lumMod val="50000"/>
                </a:schemeClr>
              </a:solidFill>
              <a:prstDash val="sysDash"/>
              <a:round/>
            </a:ln>
            <a:effectLst/>
          </c:spPr>
          <c:marker>
            <c:symbol val="square"/>
            <c:size val="5"/>
            <c:spPr>
              <a:solidFill>
                <a:schemeClr val="bg1">
                  <a:lumMod val="65000"/>
                </a:schemeClr>
              </a:solidFill>
              <a:ln w="9525">
                <a:solidFill>
                  <a:schemeClr val="bg1">
                    <a:lumMod val="50000"/>
                  </a:schemeClr>
                </a:solidFill>
              </a:ln>
              <a:effectLst/>
            </c:spPr>
          </c:marker>
          <c:cat>
            <c:numRef>
              <c:f>'6.1.1'!$C$14:$C$27</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'6.1.1'!$X$14:$X$27</c:f>
              <c:numCache>
                <c:formatCode>0.00</c:formatCode>
                <c:ptCount val="14"/>
                <c:pt idx="0">
                  <c:v>83.150596721425103</c:v>
                </c:pt>
                <c:pt idx="1">
                  <c:v>81.748350476849097</c:v>
                </c:pt>
                <c:pt idx="2">
                  <c:v>84.929296736684606</c:v>
                </c:pt>
                <c:pt idx="3">
                  <c:v>85.290616603747907</c:v>
                </c:pt>
                <c:pt idx="4">
                  <c:v>83.458946087024799</c:v>
                </c:pt>
                <c:pt idx="5">
                  <c:v>86.880463222775489</c:v>
                </c:pt>
                <c:pt idx="6">
                  <c:v>88.280141450869095</c:v>
                </c:pt>
                <c:pt idx="7">
                  <c:v>87.512163744619087</c:v>
                </c:pt>
                <c:pt idx="8">
                  <c:v>86.569836305381344</c:v>
                </c:pt>
                <c:pt idx="9">
                  <c:v>88.294469665703673</c:v>
                </c:pt>
                <c:pt idx="10">
                  <c:v>91.124648977948112</c:v>
                </c:pt>
                <c:pt idx="11">
                  <c:v>89.344251270366897</c:v>
                </c:pt>
                <c:pt idx="12">
                  <c:v>91.32016576360482</c:v>
                </c:pt>
                <c:pt idx="13">
                  <c:v>91.025869806662286</c:v>
                </c:pt>
              </c:numCache>
            </c:numRef>
          </c:val>
          <c:smooth val="0"/>
          <c:extLst>
            <c:ext xmlns:c16="http://schemas.microsoft.com/office/drawing/2014/chart" uri="{C3380CC4-5D6E-409C-BE32-E72D297353CC}">
              <c16:uniqueId val="{00000005-0272-40A6-A398-488F4156687C}"/>
            </c:ext>
          </c:extLst>
        </c:ser>
        <c:ser>
          <c:idx val="0"/>
          <c:order val="4"/>
          <c:tx>
            <c:strRef>
              <c:f>'6.1.1'!$Y$12:$Z$12</c:f>
              <c:strCache>
                <c:ptCount val="1"/>
                <c:pt idx="0">
                  <c:v>Huetar Caribe</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'6.1.1'!$C$14:$C$27</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'6.1.1'!$Z$14:$Z$27</c:f>
              <c:numCache>
                <c:formatCode>0.00</c:formatCode>
                <c:ptCount val="14"/>
                <c:pt idx="0">
                  <c:v>75.056748087836198</c:v>
                </c:pt>
                <c:pt idx="1">
                  <c:v>81.351022578553895</c:v>
                </c:pt>
                <c:pt idx="2">
                  <c:v>80.953798866583398</c:v>
                </c:pt>
                <c:pt idx="3">
                  <c:v>80.997982082405798</c:v>
                </c:pt>
                <c:pt idx="4">
                  <c:v>80.355870722415702</c:v>
                </c:pt>
                <c:pt idx="5">
                  <c:v>81.6044878458017</c:v>
                </c:pt>
                <c:pt idx="6">
                  <c:v>81.308900762037496</c:v>
                </c:pt>
                <c:pt idx="7">
                  <c:v>80.32341372144181</c:v>
                </c:pt>
                <c:pt idx="8">
                  <c:v>83.440827259038159</c:v>
                </c:pt>
                <c:pt idx="9">
                  <c:v>82.870036735626528</c:v>
                </c:pt>
                <c:pt idx="10">
                  <c:v>86.260670016168007</c:v>
                </c:pt>
                <c:pt idx="11">
                  <c:v>82.717249208751895</c:v>
                </c:pt>
                <c:pt idx="12">
                  <c:v>84.872289843844769</c:v>
                </c:pt>
                <c:pt idx="13">
                  <c:v>86.869958934400344</c:v>
                </c:pt>
              </c:numCache>
            </c:numRef>
          </c:val>
          <c:smooth val="0"/>
          <c:extLst>
            <c:ext xmlns:c16="http://schemas.microsoft.com/office/drawing/2014/chart" uri="{C3380CC4-5D6E-409C-BE32-E72D297353CC}">
              <c16:uniqueId val="{00000000-9DD4-43E2-B0E9-8155AC3126E4}"/>
            </c:ext>
          </c:extLst>
        </c:ser>
        <c:ser>
          <c:idx val="1"/>
          <c:order val="5"/>
          <c:tx>
            <c:strRef>
              <c:f>'6.1.1'!$AA$12:$AB$12</c:f>
              <c:strCache>
                <c:ptCount val="1"/>
                <c:pt idx="0">
                  <c:v>Huetar Norte</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'6.1.1'!$C$14:$C$27</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'6.1.1'!$AB$14:$AB$27</c:f>
              <c:numCache>
                <c:formatCode>0.00</c:formatCode>
                <c:ptCount val="14"/>
                <c:pt idx="0">
                  <c:v>76.509407671511497</c:v>
                </c:pt>
                <c:pt idx="1">
                  <c:v>83.636118128266702</c:v>
                </c:pt>
                <c:pt idx="2">
                  <c:v>85.577469921428502</c:v>
                </c:pt>
                <c:pt idx="3">
                  <c:v>81.915915802123592</c:v>
                </c:pt>
                <c:pt idx="4">
                  <c:v>88.214875726245097</c:v>
                </c:pt>
                <c:pt idx="5">
                  <c:v>84.154771453565203</c:v>
                </c:pt>
                <c:pt idx="6">
                  <c:v>87.621097132379205</c:v>
                </c:pt>
                <c:pt idx="7">
                  <c:v>87.450979410726845</c:v>
                </c:pt>
                <c:pt idx="8">
                  <c:v>90.014061591242054</c:v>
                </c:pt>
                <c:pt idx="9">
                  <c:v>87.889424235124068</c:v>
                </c:pt>
                <c:pt idx="10">
                  <c:v>88.633073410907258</c:v>
                </c:pt>
                <c:pt idx="11">
                  <c:v>91.862412004834354</c:v>
                </c:pt>
                <c:pt idx="12">
                  <c:v>92.946493958257051</c:v>
                </c:pt>
                <c:pt idx="13">
                  <c:v>95.631336529898078</c:v>
                </c:pt>
              </c:numCache>
            </c:numRef>
          </c:val>
          <c:smooth val="0"/>
          <c:extLst>
            <c:ext xmlns:c16="http://schemas.microsoft.com/office/drawing/2014/chart" uri="{C3380CC4-5D6E-409C-BE32-E72D297353CC}">
              <c16:uniqueId val="{00000001-9DD4-43E2-B0E9-8155AC3126E4}"/>
            </c:ext>
          </c:extLst>
        </c:ser>
        <c:dLbls>
          <c:showLegendKey val="0"/>
          <c:showVal val="0"/>
          <c:showCatName val="0"/>
          <c:showSerName val="0"/>
          <c:showPercent val="0"/>
          <c:showBubbleSize val="0"/>
        </c:dLbls>
        <c:marker val="1"/>
        <c:smooth val="0"/>
        <c:axId val="236654592"/>
        <c:axId val="233208576"/>
      </c:lineChart>
      <c:catAx>
        <c:axId val="23665459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Años</a:t>
                </a:r>
              </a:p>
            </c:rich>
          </c:tx>
          <c:layout>
            <c:manualLayout>
              <c:xMode val="edge"/>
              <c:yMode val="edge"/>
              <c:x val="0.50990975390978055"/>
              <c:y val="0.7990021957977382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out"/>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33208576"/>
        <c:crosses val="autoZero"/>
        <c:auto val="1"/>
        <c:lblAlgn val="ctr"/>
        <c:lblOffset val="100"/>
        <c:noMultiLvlLbl val="0"/>
      </c:catAx>
      <c:valAx>
        <c:axId val="233208576"/>
        <c:scaling>
          <c:orientation val="minMax"/>
          <c:max val="100"/>
          <c:min val="70"/>
        </c:scaling>
        <c:delete val="0"/>
        <c:axPos val="l"/>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Porcentaje</a:t>
                </a:r>
              </a:p>
            </c:rich>
          </c:tx>
          <c:layout>
            <c:manualLayout>
              <c:xMode val="edge"/>
              <c:yMode val="edge"/>
              <c:x val="2.2222222222222223E-2"/>
              <c:y val="3.8429206765820942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36654592"/>
        <c:crosses val="autoZero"/>
        <c:crossBetween val="between"/>
        <c:majorUnit val="10"/>
      </c:valAx>
      <c:spPr>
        <a:noFill/>
        <a:ln>
          <a:noFill/>
        </a:ln>
        <a:effectLst/>
      </c:spPr>
    </c:plotArea>
    <c:legend>
      <c:legendPos val="b"/>
      <c:layout>
        <c:manualLayout>
          <c:xMode val="edge"/>
          <c:yMode val="edge"/>
          <c:x val="2.5873842202314996E-2"/>
          <c:y val="0.84004550753413143"/>
          <c:w val="0.9259693072173808"/>
          <c:h val="0.15883265119353279"/>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legend>
    <c:plotVisOnly val="1"/>
    <c:dispBlanksAs val="gap"/>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userShapes r:id="rId3"/>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033092738407699"/>
          <c:y val="0.125"/>
          <c:w val="0.83689129483814528"/>
          <c:h val="0.64685914260717414"/>
        </c:manualLayout>
      </c:layout>
      <c:lineChart>
        <c:grouping val="standard"/>
        <c:varyColors val="0"/>
        <c:ser>
          <c:idx val="0"/>
          <c:order val="0"/>
          <c:tx>
            <c:strRef>
              <c:f>'6.2.1.a'!$D$11:$D$12</c:f>
              <c:strCache>
                <c:ptCount val="2"/>
                <c:pt idx="0">
                  <c:v>Total</c:v>
                </c:pt>
              </c:strCache>
            </c:strRef>
          </c:tx>
          <c:spPr>
            <a:ln w="28575" cap="rnd">
              <a:solidFill>
                <a:srgbClr val="26BDE2"/>
              </a:solidFill>
              <a:round/>
            </a:ln>
            <a:effectLst/>
          </c:spPr>
          <c:marker>
            <c:symbol val="circle"/>
            <c:size val="5"/>
            <c:spPr>
              <a:solidFill>
                <a:srgbClr val="00B0F0"/>
              </a:solidFill>
              <a:ln w="9525">
                <a:solidFill>
                  <a:srgbClr val="00B0F0"/>
                </a:solidFill>
              </a:ln>
              <a:effectLst/>
            </c:spPr>
          </c:marker>
          <c:dLbls>
            <c:dLbl>
              <c:idx val="6"/>
              <c:layout>
                <c:manualLayout>
                  <c:x val="-3.9568246055593934E-2"/>
                  <c:y val="3.151431661896345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B82-49F1-B95A-15704BBED286}"/>
                </c:ext>
              </c:extLst>
            </c:dLbl>
            <c:dLbl>
              <c:idx val="7"/>
              <c:layout>
                <c:manualLayout>
                  <c:x val="-2.1790471832926518E-2"/>
                  <c:y val="2.351831587854641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89E-4462-BEC7-C74265F71288}"/>
                </c:ext>
              </c:extLst>
            </c:dLbl>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'6.2.1.a'!$C$13:$C$26</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'6.2.1.a'!$D$13:$D$26</c:f>
              <c:numCache>
                <c:formatCode>0.00</c:formatCode>
                <c:ptCount val="14"/>
                <c:pt idx="0">
                  <c:v>96.919137466901205</c:v>
                </c:pt>
                <c:pt idx="1">
                  <c:v>96.956936607128469</c:v>
                </c:pt>
                <c:pt idx="2">
                  <c:v>97.802723016121121</c:v>
                </c:pt>
                <c:pt idx="3">
                  <c:v>97.510943368677232</c:v>
                </c:pt>
                <c:pt idx="4">
                  <c:v>98.086921098435113</c:v>
                </c:pt>
                <c:pt idx="5">
                  <c:v>97.966569240623016</c:v>
                </c:pt>
                <c:pt idx="6">
                  <c:v>97.859629977900767</c:v>
                </c:pt>
                <c:pt idx="7">
                  <c:v>97.970667313562572</c:v>
                </c:pt>
                <c:pt idx="8">
                  <c:v>98.224104572780831</c:v>
                </c:pt>
                <c:pt idx="9">
                  <c:v>98.509920489828502</c:v>
                </c:pt>
                <c:pt idx="10">
                  <c:v>98.616544766067264</c:v>
                </c:pt>
                <c:pt idx="11">
                  <c:v>98.444923929191802</c:v>
                </c:pt>
                <c:pt idx="12">
                  <c:v>98.770686758173042</c:v>
                </c:pt>
                <c:pt idx="13">
                  <c:v>99.102616511711744</c:v>
                </c:pt>
              </c:numCache>
            </c:numRef>
          </c:val>
          <c:smooth val="0"/>
          <c:extLst>
            <c:ext xmlns:c16="http://schemas.microsoft.com/office/drawing/2014/chart" uri="{C3380CC4-5D6E-409C-BE32-E72D297353CC}">
              <c16:uniqueId val="{00000007-7B82-49F1-B95A-15704BBED286}"/>
            </c:ext>
          </c:extLst>
        </c:ser>
        <c:ser>
          <c:idx val="1"/>
          <c:order val="1"/>
          <c:tx>
            <c:strRef>
              <c:f>'6.2.1.a'!$F$12</c:f>
              <c:strCache>
                <c:ptCount val="1"/>
                <c:pt idx="0">
                  <c:v>Urbana</c:v>
                </c:pt>
              </c:strCache>
            </c:strRef>
          </c:tx>
          <c:spPr>
            <a:ln w="28575" cap="rnd">
              <a:solidFill>
                <a:schemeClr val="bg1">
                  <a:lumMod val="50000"/>
                </a:schemeClr>
              </a:solidFill>
              <a:prstDash val="dash"/>
              <a:round/>
            </a:ln>
            <a:effectLst/>
          </c:spPr>
          <c:marker>
            <c:symbol val="square"/>
            <c:size val="5"/>
            <c:spPr>
              <a:solidFill>
                <a:schemeClr val="bg2">
                  <a:lumMod val="50000"/>
                  <a:alpha val="99000"/>
                </a:schemeClr>
              </a:solidFill>
              <a:ln w="9525">
                <a:solidFill>
                  <a:schemeClr val="bg1">
                    <a:lumMod val="50000"/>
                  </a:schemeClr>
                </a:solidFill>
              </a:ln>
              <a:effectLst/>
            </c:spPr>
          </c:marker>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'6.2.1.a'!$C$13:$C$26</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'6.2.1.a'!$F$13:$F$26</c:f>
              <c:numCache>
                <c:formatCode>0.00</c:formatCode>
                <c:ptCount val="14"/>
                <c:pt idx="0">
                  <c:v>99.031973386985484</c:v>
                </c:pt>
                <c:pt idx="1">
                  <c:v>98.933101143471262</c:v>
                </c:pt>
                <c:pt idx="2">
                  <c:v>99.484597147647293</c:v>
                </c:pt>
                <c:pt idx="3">
                  <c:v>98.852328253316941</c:v>
                </c:pt>
                <c:pt idx="4">
                  <c:v>99.279526612757735</c:v>
                </c:pt>
                <c:pt idx="5">
                  <c:v>98.929650070900223</c:v>
                </c:pt>
                <c:pt idx="6">
                  <c:v>98.901661388484712</c:v>
                </c:pt>
                <c:pt idx="7">
                  <c:v>98.652782378962542</c:v>
                </c:pt>
                <c:pt idx="8">
                  <c:v>98.998192753497861</c:v>
                </c:pt>
                <c:pt idx="9">
                  <c:v>99.041871039356721</c:v>
                </c:pt>
                <c:pt idx="10">
                  <c:v>99.114194841525688</c:v>
                </c:pt>
                <c:pt idx="11">
                  <c:v>99.078348277436433</c:v>
                </c:pt>
                <c:pt idx="12">
                  <c:v>99.286989834753527</c:v>
                </c:pt>
                <c:pt idx="13">
                  <c:v>99.453372788053358</c:v>
                </c:pt>
              </c:numCache>
            </c:numRef>
          </c:val>
          <c:smooth val="0"/>
          <c:extLst>
            <c:ext xmlns:c16="http://schemas.microsoft.com/office/drawing/2014/chart" uri="{C3380CC4-5D6E-409C-BE32-E72D297353CC}">
              <c16:uniqueId val="{0000000D-7B82-49F1-B95A-15704BBED286}"/>
            </c:ext>
          </c:extLst>
        </c:ser>
        <c:ser>
          <c:idx val="2"/>
          <c:order val="2"/>
          <c:tx>
            <c:strRef>
              <c:f>'6.2.1.a'!$G$12</c:f>
              <c:strCache>
                <c:ptCount val="1"/>
                <c:pt idx="0">
                  <c:v>Rural</c:v>
                </c:pt>
              </c:strCache>
            </c:strRef>
          </c:tx>
          <c:spPr>
            <a:ln w="28575" cap="rnd">
              <a:solidFill>
                <a:schemeClr val="accent3"/>
              </a:solidFill>
              <a:round/>
            </a:ln>
            <a:effectLst/>
          </c:spPr>
          <c:marker>
            <c:symbol val="square"/>
            <c:size val="5"/>
            <c:spPr>
              <a:solidFill>
                <a:schemeClr val="bg2">
                  <a:lumMod val="50000"/>
                  <a:alpha val="99000"/>
                </a:schemeClr>
              </a:solidFill>
              <a:ln w="9525">
                <a:solidFill>
                  <a:schemeClr val="bg1">
                    <a:lumMod val="50000"/>
                  </a:schemeClr>
                </a:solidFill>
              </a:ln>
              <a:effectLst/>
            </c:spPr>
          </c:marker>
          <c:dLbls>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'6.2.1.a'!$C$13:$C$26</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'6.2.1.a'!$G$13:$G$26</c:f>
              <c:numCache>
                <c:formatCode>0.00</c:formatCode>
                <c:ptCount val="14"/>
                <c:pt idx="0">
                  <c:v>91.261925078136457</c:v>
                </c:pt>
                <c:pt idx="1">
                  <c:v>91.667714083283641</c:v>
                </c:pt>
                <c:pt idx="2">
                  <c:v>93.306724391328345</c:v>
                </c:pt>
                <c:pt idx="3">
                  <c:v>93.931431489881177</c:v>
                </c:pt>
                <c:pt idx="4">
                  <c:v>94.909375441527885</c:v>
                </c:pt>
                <c:pt idx="5">
                  <c:v>95.405766087918195</c:v>
                </c:pt>
                <c:pt idx="6">
                  <c:v>95.093622434108553</c:v>
                </c:pt>
                <c:pt idx="7">
                  <c:v>96.161903988543003</c:v>
                </c:pt>
                <c:pt idx="8">
                  <c:v>96.176610926362343</c:v>
                </c:pt>
                <c:pt idx="9">
                  <c:v>97.104902573196043</c:v>
                </c:pt>
                <c:pt idx="10">
                  <c:v>97.303087586641453</c:v>
                </c:pt>
                <c:pt idx="11">
                  <c:v>96.775479108489961</c:v>
                </c:pt>
                <c:pt idx="12">
                  <c:v>97.413037500130542</c:v>
                </c:pt>
                <c:pt idx="13">
                  <c:v>98.181909618360152</c:v>
                </c:pt>
              </c:numCache>
            </c:numRef>
          </c:val>
          <c:smooth val="0"/>
          <c:extLst>
            <c:ext xmlns:c16="http://schemas.microsoft.com/office/drawing/2014/chart" uri="{C3380CC4-5D6E-409C-BE32-E72D297353CC}">
              <c16:uniqueId val="{00000015-7B82-49F1-B95A-15704BBED286}"/>
            </c:ext>
          </c:extLst>
        </c:ser>
        <c:dLbls>
          <c:dLblPos val="t"/>
          <c:showLegendKey val="0"/>
          <c:showVal val="1"/>
          <c:showCatName val="0"/>
          <c:showSerName val="0"/>
          <c:showPercent val="0"/>
          <c:showBubbleSize val="0"/>
        </c:dLbls>
        <c:marker val="1"/>
        <c:smooth val="0"/>
        <c:axId val="236511744"/>
        <c:axId val="235850560"/>
      </c:lineChart>
      <c:catAx>
        <c:axId val="236511744"/>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n-US"/>
                  <a:t>Años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35850560"/>
        <c:crosses val="autoZero"/>
        <c:auto val="1"/>
        <c:lblAlgn val="ctr"/>
        <c:lblOffset val="100"/>
        <c:noMultiLvlLbl val="0"/>
      </c:catAx>
      <c:valAx>
        <c:axId val="235850560"/>
        <c:scaling>
          <c:orientation val="minMax"/>
          <c:min val="80"/>
        </c:scaling>
        <c:delete val="0"/>
        <c:axPos val="l"/>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Porcentaje</a:t>
                </a:r>
              </a:p>
            </c:rich>
          </c:tx>
          <c:layout>
            <c:manualLayout>
              <c:xMode val="edge"/>
              <c:yMode val="edge"/>
              <c:x val="1.9444444444444445E-2"/>
              <c:y val="1.5084572761738095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0" sourceLinked="0"/>
        <c:majorTickMark val="in"/>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36511744"/>
        <c:crosses val="autoZero"/>
        <c:crossBetween val="between"/>
      </c:valAx>
      <c:spPr>
        <a:noFill/>
        <a:ln>
          <a:noFill/>
        </a:ln>
        <a:effectLst/>
      </c:spPr>
    </c:plotArea>
    <c:legend>
      <c:legendPos val="b"/>
      <c:layout>
        <c:manualLayout>
          <c:xMode val="edge"/>
          <c:yMode val="edge"/>
          <c:x val="0.35680044179669335"/>
          <c:y val="0.92187435071844381"/>
          <c:w val="0.6368352002116775"/>
          <c:h val="6.8079134361897498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legend>
    <c:plotVisOnly val="1"/>
    <c:dispBlanksAs val="gap"/>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userShapes r:id="rId3"/>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3263039922207521E-2"/>
          <c:y val="0.10484352917423782"/>
          <c:w val="0.59010779312963235"/>
          <c:h val="0.75853364483285746"/>
        </c:manualLayout>
      </c:layout>
      <c:barChart>
        <c:barDir val="col"/>
        <c:grouping val="clustered"/>
        <c:varyColors val="0"/>
        <c:ser>
          <c:idx val="0"/>
          <c:order val="0"/>
          <c:tx>
            <c:strRef>
              <c:f>'6.3.1'!$B$48</c:f>
              <c:strCache>
                <c:ptCount val="1"/>
                <c:pt idx="0">
                  <c:v>Aguas de origen domestico tratadas en plantas de tratamiento</c:v>
                </c:pt>
              </c:strCache>
            </c:strRef>
          </c:tx>
          <c:spPr>
            <a:solidFill>
              <a:srgbClr val="26BDE2"/>
            </a:solidFill>
            <a:ln>
              <a:solidFill>
                <a:srgbClr val="26BDE2"/>
              </a:solidFill>
            </a:ln>
          </c:spPr>
          <c:invertIfNegative val="0"/>
          <c:dPt>
            <c:idx val="0"/>
            <c:invertIfNegative val="0"/>
            <c:bubble3D val="0"/>
            <c:spPr>
              <a:solidFill>
                <a:srgbClr val="26BDE2"/>
              </a:solidFill>
              <a:ln w="19050">
                <a:solidFill>
                  <a:srgbClr val="26BDE2"/>
                </a:solidFill>
              </a:ln>
              <a:effectLst/>
            </c:spPr>
            <c:extLst>
              <c:ext xmlns:c16="http://schemas.microsoft.com/office/drawing/2014/chart" uri="{C3380CC4-5D6E-409C-BE32-E72D297353CC}">
                <c16:uniqueId val="{00000001-87DC-4DC0-B6A3-180FB1132D45}"/>
              </c:ext>
            </c:extLst>
          </c:dPt>
          <c:dPt>
            <c:idx val="1"/>
            <c:invertIfNegative val="0"/>
            <c:bubble3D val="0"/>
            <c:spPr>
              <a:solidFill>
                <a:srgbClr val="26BDE2"/>
              </a:solidFill>
              <a:ln w="19050">
                <a:solidFill>
                  <a:srgbClr val="26BDE2"/>
                </a:solidFill>
              </a:ln>
              <a:effectLst/>
            </c:spPr>
            <c:extLst>
              <c:ext xmlns:c16="http://schemas.microsoft.com/office/drawing/2014/chart" uri="{C3380CC4-5D6E-409C-BE32-E72D297353CC}">
                <c16:uniqueId val="{00000003-87DC-4DC0-B6A3-180FB1132D45}"/>
              </c:ext>
            </c:extLst>
          </c:dPt>
          <c:dPt>
            <c:idx val="2"/>
            <c:invertIfNegative val="0"/>
            <c:bubble3D val="0"/>
            <c:spPr>
              <a:solidFill>
                <a:srgbClr val="26BDE2"/>
              </a:solidFill>
              <a:ln w="19050">
                <a:solidFill>
                  <a:srgbClr val="26BDE2"/>
                </a:solidFill>
              </a:ln>
              <a:effectLst/>
            </c:spPr>
            <c:extLst>
              <c:ext xmlns:c16="http://schemas.microsoft.com/office/drawing/2014/chart" uri="{C3380CC4-5D6E-409C-BE32-E72D297353CC}">
                <c16:uniqueId val="{00000005-87DC-4DC0-B6A3-180FB1132D45}"/>
              </c:ext>
            </c:extLst>
          </c:dPt>
          <c:dPt>
            <c:idx val="3"/>
            <c:invertIfNegative val="0"/>
            <c:bubble3D val="0"/>
            <c:spPr>
              <a:solidFill>
                <a:srgbClr val="26BDE2"/>
              </a:solidFill>
              <a:ln w="19050">
                <a:solidFill>
                  <a:srgbClr val="26BDE2"/>
                </a:solidFill>
              </a:ln>
              <a:effectLst/>
            </c:spPr>
            <c:extLst>
              <c:ext xmlns:c16="http://schemas.microsoft.com/office/drawing/2014/chart" uri="{C3380CC4-5D6E-409C-BE32-E72D297353CC}">
                <c16:uniqueId val="{00000007-87DC-4DC0-B6A3-180FB1132D45}"/>
              </c:ext>
            </c:extLst>
          </c:dPt>
          <c:dPt>
            <c:idx val="4"/>
            <c:invertIfNegative val="0"/>
            <c:bubble3D val="0"/>
            <c:spPr>
              <a:solidFill>
                <a:srgbClr val="26BDE2"/>
              </a:solidFill>
              <a:ln w="19050">
                <a:solidFill>
                  <a:srgbClr val="26BDE2"/>
                </a:solidFill>
              </a:ln>
              <a:effectLst/>
            </c:spPr>
            <c:extLst>
              <c:ext xmlns:c16="http://schemas.microsoft.com/office/drawing/2014/chart" uri="{C3380CC4-5D6E-409C-BE32-E72D297353CC}">
                <c16:uniqueId val="{00000009-87DC-4DC0-B6A3-180FB1132D45}"/>
              </c:ext>
            </c:extLst>
          </c:dPt>
          <c:dLbls>
            <c:numFmt formatCode="#,##0.00" sourceLinked="0"/>
            <c:spPr>
              <a:noFill/>
              <a:ln>
                <a:noFill/>
              </a:ln>
              <a:effectLst/>
            </c:spPr>
            <c:txPr>
              <a:bodyPr rot="0" vert="horz"/>
              <a:lstStyle/>
              <a:p>
                <a:pPr>
                  <a:defRPr/>
                </a:pPr>
                <a:endParaRPr lang="es-C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'6.3.1'!$A$49:$A$54</c:f>
              <c:numCache>
                <c:formatCode>General</c:formatCode>
                <c:ptCount val="6"/>
                <c:pt idx="0">
                  <c:v>2016</c:v>
                </c:pt>
                <c:pt idx="1">
                  <c:v>2017</c:v>
                </c:pt>
                <c:pt idx="2">
                  <c:v>2018</c:v>
                </c:pt>
                <c:pt idx="3">
                  <c:v>2019</c:v>
                </c:pt>
                <c:pt idx="4">
                  <c:v>2020</c:v>
                </c:pt>
                <c:pt idx="5">
                  <c:v>2021</c:v>
                </c:pt>
              </c:numCache>
            </c:numRef>
          </c:cat>
          <c:val>
            <c:numRef>
              <c:f>'6.3.1'!$B$49:$B$54</c:f>
              <c:numCache>
                <c:formatCode>0.0</c:formatCode>
                <c:ptCount val="6"/>
                <c:pt idx="0">
                  <c:v>3.93</c:v>
                </c:pt>
                <c:pt idx="1">
                  <c:v>5.25</c:v>
                </c:pt>
                <c:pt idx="2">
                  <c:v>6.048929224563742</c:v>
                </c:pt>
                <c:pt idx="3">
                  <c:v>4.3546211503239807</c:v>
                </c:pt>
                <c:pt idx="4">
                  <c:v>4.51</c:v>
                </c:pt>
                <c:pt idx="5">
                  <c:v>5.05</c:v>
                </c:pt>
              </c:numCache>
            </c:numRef>
          </c:val>
          <c:extLst>
            <c:ext xmlns:c16="http://schemas.microsoft.com/office/drawing/2014/chart" uri="{C3380CC4-5D6E-409C-BE32-E72D297353CC}">
              <c16:uniqueId val="{0000000A-87DC-4DC0-B6A3-180FB1132D45}"/>
            </c:ext>
          </c:extLst>
        </c:ser>
        <c:ser>
          <c:idx val="1"/>
          <c:order val="1"/>
          <c:tx>
            <c:strRef>
              <c:f>'6.3.1'!$C$48</c:f>
              <c:strCache>
                <c:ptCount val="1"/>
                <c:pt idx="0">
                  <c:v>Aguas de origen doméstico tratadas en solución individual (tanque séptico)</c:v>
                </c:pt>
              </c:strCache>
            </c:strRef>
          </c:tx>
          <c:spPr>
            <a:pattFill prst="ltDnDiag">
              <a:fgClr>
                <a:schemeClr val="bg1">
                  <a:lumMod val="50000"/>
                </a:schemeClr>
              </a:fgClr>
              <a:bgClr>
                <a:schemeClr val="bg1"/>
              </a:bgClr>
            </a:pattFill>
            <a:ln>
              <a:solidFill>
                <a:srgbClr val="26BDE2"/>
              </a:solidFill>
            </a:ln>
          </c:spPr>
          <c:invertIfNegative val="0"/>
          <c:dLbls>
            <c:numFmt formatCode="#,##0.0" sourceLinked="0"/>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'6.3.1'!$A$49:$A$54</c:f>
              <c:numCache>
                <c:formatCode>General</c:formatCode>
                <c:ptCount val="6"/>
                <c:pt idx="0">
                  <c:v>2016</c:v>
                </c:pt>
                <c:pt idx="1">
                  <c:v>2017</c:v>
                </c:pt>
                <c:pt idx="2">
                  <c:v>2018</c:v>
                </c:pt>
                <c:pt idx="3">
                  <c:v>2019</c:v>
                </c:pt>
                <c:pt idx="4">
                  <c:v>2020</c:v>
                </c:pt>
                <c:pt idx="5">
                  <c:v>2021</c:v>
                </c:pt>
              </c:numCache>
            </c:numRef>
          </c:cat>
          <c:val>
            <c:numRef>
              <c:f>'6.3.1'!$C$49:$C$54</c:f>
              <c:numCache>
                <c:formatCode>0.0</c:formatCode>
                <c:ptCount val="6"/>
                <c:pt idx="0">
                  <c:v>28.11</c:v>
                </c:pt>
                <c:pt idx="1">
                  <c:v>26.61</c:v>
                </c:pt>
                <c:pt idx="2">
                  <c:v>26.016510280469671</c:v>
                </c:pt>
                <c:pt idx="3">
                  <c:v>23.16038970033706</c:v>
                </c:pt>
                <c:pt idx="4">
                  <c:v>22.52</c:v>
                </c:pt>
                <c:pt idx="5">
                  <c:v>22.61</c:v>
                </c:pt>
              </c:numCache>
            </c:numRef>
          </c:val>
          <c:extLst>
            <c:ext xmlns:c16="http://schemas.microsoft.com/office/drawing/2014/chart" uri="{C3380CC4-5D6E-409C-BE32-E72D297353CC}">
              <c16:uniqueId val="{0000000A-D728-4AE3-876D-79773EA4109B}"/>
            </c:ext>
          </c:extLst>
        </c:ser>
        <c:ser>
          <c:idx val="2"/>
          <c:order val="2"/>
          <c:tx>
            <c:strRef>
              <c:f>'6.3.1'!$D$48</c:f>
              <c:strCache>
                <c:ptCount val="1"/>
                <c:pt idx="0">
                  <c:v>Aguas de origen agrícola tratadas en plantas de tratamiento</c:v>
                </c:pt>
              </c:strCache>
            </c:strRef>
          </c:tx>
          <c:invertIfNegative val="0"/>
          <c:dLbls>
            <c:numFmt formatCode="#,##0.00" sourceLinked="0"/>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'6.3.1'!$A$49:$A$54</c:f>
              <c:numCache>
                <c:formatCode>General</c:formatCode>
                <c:ptCount val="6"/>
                <c:pt idx="0">
                  <c:v>2016</c:v>
                </c:pt>
                <c:pt idx="1">
                  <c:v>2017</c:v>
                </c:pt>
                <c:pt idx="2">
                  <c:v>2018</c:v>
                </c:pt>
                <c:pt idx="3">
                  <c:v>2019</c:v>
                </c:pt>
                <c:pt idx="4">
                  <c:v>2020</c:v>
                </c:pt>
                <c:pt idx="5">
                  <c:v>2021</c:v>
                </c:pt>
              </c:numCache>
            </c:numRef>
          </c:cat>
          <c:val>
            <c:numRef>
              <c:f>'6.3.1'!$D$49:$D$54</c:f>
              <c:numCache>
                <c:formatCode>0.0</c:formatCode>
                <c:ptCount val="6"/>
                <c:pt idx="0">
                  <c:v>6.47</c:v>
                </c:pt>
                <c:pt idx="1">
                  <c:v>9.1999999999999993</c:v>
                </c:pt>
                <c:pt idx="2">
                  <c:v>8.2335640670666042</c:v>
                </c:pt>
                <c:pt idx="3">
                  <c:v>6.4473304295630482</c:v>
                </c:pt>
                <c:pt idx="4">
                  <c:v>6.4268759582833637</c:v>
                </c:pt>
                <c:pt idx="5">
                  <c:v>6.75</c:v>
                </c:pt>
              </c:numCache>
            </c:numRef>
          </c:val>
          <c:extLst>
            <c:ext xmlns:c16="http://schemas.microsoft.com/office/drawing/2014/chart" uri="{C3380CC4-5D6E-409C-BE32-E72D297353CC}">
              <c16:uniqueId val="{0000000B-D728-4AE3-876D-79773EA4109B}"/>
            </c:ext>
          </c:extLst>
        </c:ser>
        <c:ser>
          <c:idx val="3"/>
          <c:order val="3"/>
          <c:tx>
            <c:strRef>
              <c:f>'6.3.1'!$E$48</c:f>
              <c:strCache>
                <c:ptCount val="1"/>
                <c:pt idx="0">
                  <c:v>Aguas de origen industrial tratadas en plantas de tratamiento</c:v>
                </c:pt>
              </c:strCache>
            </c:strRef>
          </c:tx>
          <c:spPr>
            <a:pattFill prst="ltHorz">
              <a:fgClr>
                <a:srgbClr val="26BDE2"/>
              </a:fgClr>
              <a:bgClr>
                <a:schemeClr val="bg1"/>
              </a:bgClr>
            </a:pattFill>
            <a:ln>
              <a:solidFill>
                <a:srgbClr val="26BDE2"/>
              </a:solidFill>
            </a:ln>
          </c:spPr>
          <c:invertIfNegative val="0"/>
          <c:dLbls>
            <c:numFmt formatCode="#,##0.00" sourceLinked="0"/>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'6.3.1'!$A$49:$A$54</c:f>
              <c:numCache>
                <c:formatCode>General</c:formatCode>
                <c:ptCount val="6"/>
                <c:pt idx="0">
                  <c:v>2016</c:v>
                </c:pt>
                <c:pt idx="1">
                  <c:v>2017</c:v>
                </c:pt>
                <c:pt idx="2">
                  <c:v>2018</c:v>
                </c:pt>
                <c:pt idx="3">
                  <c:v>2019</c:v>
                </c:pt>
                <c:pt idx="4">
                  <c:v>2020</c:v>
                </c:pt>
                <c:pt idx="5">
                  <c:v>2021</c:v>
                </c:pt>
              </c:numCache>
            </c:numRef>
          </c:cat>
          <c:val>
            <c:numRef>
              <c:f>'6.3.1'!$E$49:$E$54</c:f>
              <c:numCache>
                <c:formatCode>0.0</c:formatCode>
                <c:ptCount val="6"/>
                <c:pt idx="0">
                  <c:v>7.75</c:v>
                </c:pt>
                <c:pt idx="1">
                  <c:v>17.64</c:v>
                </c:pt>
                <c:pt idx="2">
                  <c:v>15.851701447640535</c:v>
                </c:pt>
                <c:pt idx="3">
                  <c:v>12.257694734735967</c:v>
                </c:pt>
                <c:pt idx="4">
                  <c:v>12.45</c:v>
                </c:pt>
                <c:pt idx="5">
                  <c:v>12.89</c:v>
                </c:pt>
              </c:numCache>
            </c:numRef>
          </c:val>
          <c:extLst>
            <c:ext xmlns:c16="http://schemas.microsoft.com/office/drawing/2014/chart" uri="{C3380CC4-5D6E-409C-BE32-E72D297353CC}">
              <c16:uniqueId val="{0000000C-D728-4AE3-876D-79773EA4109B}"/>
            </c:ext>
          </c:extLst>
        </c:ser>
        <c:ser>
          <c:idx val="4"/>
          <c:order val="4"/>
          <c:tx>
            <c:strRef>
              <c:f>'6.3.1'!$F$48</c:f>
              <c:strCache>
                <c:ptCount val="1"/>
                <c:pt idx="0">
                  <c:v>Sin tratamiento</c:v>
                </c:pt>
              </c:strCache>
            </c:strRef>
          </c:tx>
          <c:spPr>
            <a:solidFill>
              <a:schemeClr val="bg2">
                <a:lumMod val="90000"/>
              </a:schemeClr>
            </a:solidFill>
          </c:spPr>
          <c:invertIfNegative val="0"/>
          <c:dLbls>
            <c:numFmt formatCode="0.0" sourceLinked="0"/>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'6.3.1'!$A$49:$A$54</c:f>
              <c:numCache>
                <c:formatCode>General</c:formatCode>
                <c:ptCount val="6"/>
                <c:pt idx="0">
                  <c:v>2016</c:v>
                </c:pt>
                <c:pt idx="1">
                  <c:v>2017</c:v>
                </c:pt>
                <c:pt idx="2">
                  <c:v>2018</c:v>
                </c:pt>
                <c:pt idx="3">
                  <c:v>2019</c:v>
                </c:pt>
                <c:pt idx="4">
                  <c:v>2020</c:v>
                </c:pt>
                <c:pt idx="5">
                  <c:v>2021</c:v>
                </c:pt>
              </c:numCache>
            </c:numRef>
          </c:cat>
          <c:val>
            <c:numRef>
              <c:f>'6.3.1'!$F$49:$F$54</c:f>
              <c:numCache>
                <c:formatCode>0.0</c:formatCode>
                <c:ptCount val="6"/>
                <c:pt idx="0">
                  <c:v>53.74</c:v>
                </c:pt>
                <c:pt idx="1">
                  <c:v>41.3</c:v>
                </c:pt>
                <c:pt idx="2">
                  <c:v>43.849294980259458</c:v>
                </c:pt>
                <c:pt idx="3">
                  <c:v>53.779963985039949</c:v>
                </c:pt>
                <c:pt idx="4">
                  <c:v>54.09</c:v>
                </c:pt>
                <c:pt idx="5">
                  <c:v>52.69</c:v>
                </c:pt>
              </c:numCache>
            </c:numRef>
          </c:val>
          <c:extLst>
            <c:ext xmlns:c16="http://schemas.microsoft.com/office/drawing/2014/chart" uri="{C3380CC4-5D6E-409C-BE32-E72D297353CC}">
              <c16:uniqueId val="{0000000D-D728-4AE3-876D-79773EA4109B}"/>
            </c:ext>
          </c:extLst>
        </c:ser>
        <c:dLbls>
          <c:dLblPos val="outEnd"/>
          <c:showLegendKey val="0"/>
          <c:showVal val="1"/>
          <c:showCatName val="0"/>
          <c:showSerName val="0"/>
          <c:showPercent val="0"/>
          <c:showBubbleSize val="0"/>
        </c:dLbls>
        <c:gapWidth val="100"/>
        <c:axId val="237468672"/>
        <c:axId val="235854016"/>
      </c:barChart>
      <c:catAx>
        <c:axId val="237468672"/>
        <c:scaling>
          <c:orientation val="minMax"/>
        </c:scaling>
        <c:delete val="0"/>
        <c:axPos val="b"/>
        <c:title>
          <c:tx>
            <c:rich>
              <a:bodyPr/>
              <a:lstStyle/>
              <a:p>
                <a:pPr>
                  <a:defRPr/>
                </a:pPr>
                <a:r>
                  <a:rPr lang="en-US"/>
                  <a:t>Años</a:t>
                </a:r>
              </a:p>
            </c:rich>
          </c:tx>
          <c:overlay val="0"/>
        </c:title>
        <c:numFmt formatCode="General" sourceLinked="1"/>
        <c:majorTickMark val="out"/>
        <c:minorTickMark val="none"/>
        <c:tickLblPos val="nextTo"/>
        <c:crossAx val="235854016"/>
        <c:crosses val="autoZero"/>
        <c:auto val="1"/>
        <c:lblAlgn val="ctr"/>
        <c:lblOffset val="100"/>
        <c:noMultiLvlLbl val="0"/>
      </c:catAx>
      <c:valAx>
        <c:axId val="235854016"/>
        <c:scaling>
          <c:orientation val="minMax"/>
        </c:scaling>
        <c:delete val="0"/>
        <c:axPos val="l"/>
        <c:majorGridlines/>
        <c:title>
          <c:tx>
            <c:rich>
              <a:bodyPr rot="0" vert="horz"/>
              <a:lstStyle/>
              <a:p>
                <a:pPr>
                  <a:defRPr/>
                </a:pPr>
                <a:r>
                  <a:rPr lang="en-US"/>
                  <a:t>Porcentaje</a:t>
                </a:r>
              </a:p>
            </c:rich>
          </c:tx>
          <c:layout>
            <c:manualLayout>
              <c:xMode val="edge"/>
              <c:yMode val="edge"/>
              <c:x val="1.0482180293501049E-2"/>
              <c:y val="1.303885091286666E-2"/>
            </c:manualLayout>
          </c:layout>
          <c:overlay val="0"/>
        </c:title>
        <c:numFmt formatCode="0.0" sourceLinked="1"/>
        <c:majorTickMark val="out"/>
        <c:minorTickMark val="none"/>
        <c:tickLblPos val="nextTo"/>
        <c:crossAx val="237468672"/>
        <c:crosses val="autoZero"/>
        <c:crossBetween val="between"/>
      </c:valAx>
      <c:spPr>
        <a:noFill/>
        <a:ln>
          <a:noFill/>
        </a:ln>
        <a:effectLst/>
      </c:spPr>
    </c:plotArea>
    <c:legend>
      <c:legendPos val="r"/>
      <c:layout>
        <c:manualLayout>
          <c:xMode val="edge"/>
          <c:yMode val="edge"/>
          <c:x val="0.72845457996995655"/>
          <c:y val="5.5400767211790825E-2"/>
          <c:w val="0.25896680367784214"/>
          <c:h val="0.88187245825041105"/>
        </c:manualLayout>
      </c:layout>
      <c:overlay val="0"/>
      <c:spPr>
        <a:noFill/>
        <a:ln>
          <a:noFill/>
        </a:ln>
        <a:effectLst/>
      </c:spPr>
      <c:txPr>
        <a:bodyPr rot="0" vert="horz"/>
        <a:lstStyle/>
        <a:p>
          <a:pPr>
            <a:defRPr/>
          </a:pPr>
          <a:endParaRPr lang="es-CR"/>
        </a:p>
      </c:txPr>
    </c:legend>
    <c:plotVisOnly val="1"/>
    <c:dispBlanksAs val="gap"/>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'6.3.2'!$D$10:$E$10</c:f>
              <c:strCache>
                <c:ptCount val="1"/>
                <c:pt idx="0">
                  <c:v>2021</c:v>
                </c:pt>
              </c:strCache>
            </c:strRef>
          </c:tx>
          <c:spPr>
            <a:solidFill>
              <a:srgbClr val="00ACD8"/>
            </a:solidFill>
            <a:ln>
              <a:solidFill>
                <a:schemeClr val="bg2">
                  <a:lumMod val="75000"/>
                </a:schemeClr>
              </a:solidFill>
            </a:ln>
          </c:spPr>
          <c:invertIfNegative val="0"/>
          <c:dPt>
            <c:idx val="1"/>
            <c:invertIfNegative val="0"/>
            <c:bubble3D val="0"/>
            <c:extLst>
              <c:ext xmlns:c16="http://schemas.microsoft.com/office/drawing/2014/chart" uri="{C3380CC4-5D6E-409C-BE32-E72D297353CC}">
                <c16:uniqueId val="{00000001-6F90-4AF1-ABE8-355F07896907}"/>
              </c:ext>
            </c:extLst>
          </c:dPt>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'6.3.2'!$C$13:$C$14</c:f>
              <c:strCache>
                <c:ptCount val="2"/>
                <c:pt idx="0">
                  <c:v>Buena calidad</c:v>
                </c:pt>
                <c:pt idx="1">
                  <c:v>Mala calidad</c:v>
                </c:pt>
              </c:strCache>
            </c:strRef>
          </c:cat>
          <c:val>
            <c:numRef>
              <c:f>'6.3.2'!$E$13:$E$14</c:f>
              <c:numCache>
                <c:formatCode>0%</c:formatCode>
                <c:ptCount val="2"/>
                <c:pt idx="0">
                  <c:v>0.56862745098039214</c:v>
                </c:pt>
                <c:pt idx="1">
                  <c:v>0.43137254901960786</c:v>
                </c:pt>
              </c:numCache>
            </c:numRef>
          </c:val>
          <c:extLst>
            <c:ext xmlns:c16="http://schemas.microsoft.com/office/drawing/2014/chart" uri="{C3380CC4-5D6E-409C-BE32-E72D297353CC}">
              <c16:uniqueId val="{00000002-6F90-4AF1-ABE8-355F07896907}"/>
            </c:ext>
          </c:extLst>
        </c:ser>
        <c:ser>
          <c:idx val="1"/>
          <c:order val="1"/>
          <c:tx>
            <c:strRef>
              <c:f>'6.3.2'!$F$10:$G$10</c:f>
              <c:strCache>
                <c:ptCount val="1"/>
                <c:pt idx="0">
                  <c:v>2022</c:v>
                </c:pt>
              </c:strCache>
            </c:strRef>
          </c:tx>
          <c:spPr>
            <a:solidFill>
              <a:srgbClr val="CCEAF4"/>
            </a:solidFill>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val>
            <c:numRef>
              <c:f>'6.3.2'!$G$13:$G$14</c:f>
              <c:numCache>
                <c:formatCode>0%</c:formatCode>
                <c:ptCount val="2"/>
                <c:pt idx="0">
                  <c:v>0.6470588235294118</c:v>
                </c:pt>
                <c:pt idx="1">
                  <c:v>0.35294117647058826</c:v>
                </c:pt>
              </c:numCache>
            </c:numRef>
          </c:val>
          <c:extLst>
            <c:ext xmlns:c16="http://schemas.microsoft.com/office/drawing/2014/chart" uri="{C3380CC4-5D6E-409C-BE32-E72D297353CC}">
              <c16:uniqueId val="{00000003-5D3B-4027-A5A1-29A3EB2C9ABD}"/>
            </c:ext>
          </c:extLst>
        </c:ser>
        <c:dLbls>
          <c:showLegendKey val="0"/>
          <c:showVal val="0"/>
          <c:showCatName val="0"/>
          <c:showSerName val="0"/>
          <c:showPercent val="0"/>
          <c:showBubbleSize val="0"/>
        </c:dLbls>
        <c:gapWidth val="100"/>
        <c:axId val="1428633183"/>
        <c:axId val="1428631519"/>
      </c:barChart>
      <c:catAx>
        <c:axId val="1428633183"/>
        <c:scaling>
          <c:orientation val="minMax"/>
        </c:scaling>
        <c:delete val="0"/>
        <c:axPos val="b"/>
        <c:numFmt formatCode="General" sourceLinked="1"/>
        <c:majorTickMark val="out"/>
        <c:minorTickMark val="none"/>
        <c:tickLblPos val="nextTo"/>
        <c:crossAx val="1428631519"/>
        <c:crosses val="autoZero"/>
        <c:auto val="1"/>
        <c:lblAlgn val="ctr"/>
        <c:lblOffset val="100"/>
        <c:noMultiLvlLbl val="0"/>
      </c:catAx>
      <c:valAx>
        <c:axId val="1428631519"/>
        <c:scaling>
          <c:orientation val="minMax"/>
        </c:scaling>
        <c:delete val="0"/>
        <c:axPos val="l"/>
        <c:majorGridlines/>
        <c:numFmt formatCode="0%" sourceLinked="1"/>
        <c:majorTickMark val="out"/>
        <c:minorTickMark val="none"/>
        <c:tickLblPos val="nextTo"/>
        <c:crossAx val="1428633183"/>
        <c:crosses val="autoZero"/>
        <c:crossBetween val="between"/>
      </c:valAx>
    </c:plotArea>
    <c:legend>
      <c:legendPos val="r"/>
      <c:overlay val="0"/>
    </c:legend>
    <c:plotVisOnly val="1"/>
    <c:dispBlanksAs val="gap"/>
    <c:showDLblsOverMax val="0"/>
  </c:chart>
  <c:spPr>
    <a:ln>
      <a:noFill/>
    </a:ln>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4"/>
    </mc:Choice>
    <mc:Fallback>
      <c:style val="4"/>
    </mc:Fallback>
  </mc:AlternateContent>
  <c:chart>
    <c:autoTitleDeleted val="1"/>
    <c:plotArea>
      <c:layout>
        <c:manualLayout>
          <c:layoutTarget val="inner"/>
          <c:xMode val="edge"/>
          <c:yMode val="edge"/>
          <c:x val="0.12098796197672781"/>
          <c:y val="9.9923423433737737E-2"/>
          <c:w val="0.62393778010008238"/>
          <c:h val="0.71916747072850928"/>
        </c:manualLayout>
      </c:layout>
      <c:lineChart>
        <c:grouping val="standard"/>
        <c:varyColors val="0"/>
        <c:ser>
          <c:idx val="1"/>
          <c:order val="1"/>
          <c:tx>
            <c:strRef>
              <c:f>'6.4.1'!$J$12:$M$12</c:f>
              <c:strCache>
                <c:ptCount val="1"/>
                <c:pt idx="0">
                  <c:v>Manufactura y construcción</c:v>
                </c:pt>
              </c:strCache>
            </c:strRef>
          </c:tx>
          <c:spPr>
            <a:ln>
              <a:solidFill>
                <a:srgbClr val="26BDE2"/>
              </a:solidFill>
              <a:prstDash val="dashDot"/>
            </a:ln>
          </c:spPr>
          <c:marker>
            <c:spPr>
              <a:solidFill>
                <a:srgbClr val="26BDE2"/>
              </a:solidFill>
              <a:ln>
                <a:solidFill>
                  <a:srgbClr val="26BDE2"/>
                </a:solidFill>
                <a:prstDash val="dashDot"/>
              </a:ln>
            </c:spPr>
          </c:marker>
          <c:cat>
            <c:strRef>
              <c:f>'6.4.1'!$C$15:$C$24</c:f>
              <c:strCache>
                <c:ptCount val="10"/>
                <c:pt idx="0">
                  <c:v>2012</c:v>
                </c:pt>
                <c:pt idx="1">
                  <c:v>2013</c:v>
                </c:pt>
                <c:pt idx="2">
                  <c:v>2014</c:v>
                </c:pt>
                <c:pt idx="3">
                  <c:v>2015</c:v>
                </c:pt>
                <c:pt idx="4">
                  <c:v>2016</c:v>
                </c:pt>
                <c:pt idx="5">
                  <c:v>2017</c:v>
                </c:pt>
                <c:pt idx="6">
                  <c:v>2018**</c:v>
                </c:pt>
                <c:pt idx="7">
                  <c:v>2019**</c:v>
                </c:pt>
                <c:pt idx="8">
                  <c:v>2020**</c:v>
                </c:pt>
                <c:pt idx="9">
                  <c:v>2021**</c:v>
                </c:pt>
              </c:strCache>
            </c:strRef>
          </c:cat>
          <c:val>
            <c:numRef>
              <c:f>'6.4.1'!$M$15:$M$24</c:f>
              <c:numCache>
                <c:formatCode>#,##0</c:formatCode>
                <c:ptCount val="10"/>
                <c:pt idx="0">
                  <c:v>71071.923418776001</c:v>
                </c:pt>
                <c:pt idx="1">
                  <c:v>42539.766800553523</c:v>
                </c:pt>
                <c:pt idx="2">
                  <c:v>34388.039380094342</c:v>
                </c:pt>
                <c:pt idx="3">
                  <c:v>25382.486816807646</c:v>
                </c:pt>
                <c:pt idx="4">
                  <c:v>24090.634246486301</c:v>
                </c:pt>
                <c:pt idx="5">
                  <c:v>24314.085360453653</c:v>
                </c:pt>
                <c:pt idx="6">
                  <c:v>28592.848158633384</c:v>
                </c:pt>
                <c:pt idx="7">
                  <c:v>28365.660172300333</c:v>
                </c:pt>
                <c:pt idx="8">
                  <c:v>28760.84433945244</c:v>
                </c:pt>
                <c:pt idx="9">
                  <c:v>30402.010103323919</c:v>
                </c:pt>
              </c:numCache>
            </c:numRef>
          </c:val>
          <c:smooth val="0"/>
          <c:extLst>
            <c:ext xmlns:c16="http://schemas.microsoft.com/office/drawing/2014/chart" uri="{C3380CC4-5D6E-409C-BE32-E72D297353CC}">
              <c16:uniqueId val="{00000001-5DA3-40AF-A3E2-221D2467D94D}"/>
            </c:ext>
          </c:extLst>
        </c:ser>
        <c:ser>
          <c:idx val="2"/>
          <c:order val="2"/>
          <c:tx>
            <c:strRef>
              <c:f>'6.4.1'!$O$12:$R$12</c:f>
              <c:strCache>
                <c:ptCount val="1"/>
                <c:pt idx="0">
                  <c:v>Servicios</c:v>
                </c:pt>
              </c:strCache>
            </c:strRef>
          </c:tx>
          <c:spPr>
            <a:ln>
              <a:solidFill>
                <a:schemeClr val="bg1">
                  <a:lumMod val="50000"/>
                </a:schemeClr>
              </a:solidFill>
            </a:ln>
          </c:spPr>
          <c:marker>
            <c:spPr>
              <a:solidFill>
                <a:schemeClr val="bg1">
                  <a:lumMod val="50000"/>
                </a:schemeClr>
              </a:solidFill>
              <a:ln>
                <a:solidFill>
                  <a:schemeClr val="bg1">
                    <a:lumMod val="50000"/>
                  </a:schemeClr>
                </a:solidFill>
              </a:ln>
            </c:spPr>
          </c:marker>
          <c:cat>
            <c:strRef>
              <c:f>'6.4.1'!$C$15:$C$24</c:f>
              <c:strCache>
                <c:ptCount val="10"/>
                <c:pt idx="0">
                  <c:v>2012</c:v>
                </c:pt>
                <c:pt idx="1">
                  <c:v>2013</c:v>
                </c:pt>
                <c:pt idx="2">
                  <c:v>2014</c:v>
                </c:pt>
                <c:pt idx="3">
                  <c:v>2015</c:v>
                </c:pt>
                <c:pt idx="4">
                  <c:v>2016</c:v>
                </c:pt>
                <c:pt idx="5">
                  <c:v>2017</c:v>
                </c:pt>
                <c:pt idx="6">
                  <c:v>2018**</c:v>
                </c:pt>
                <c:pt idx="7">
                  <c:v>2019**</c:v>
                </c:pt>
                <c:pt idx="8">
                  <c:v>2020**</c:v>
                </c:pt>
                <c:pt idx="9">
                  <c:v>2021**</c:v>
                </c:pt>
              </c:strCache>
            </c:strRef>
          </c:cat>
          <c:val>
            <c:numRef>
              <c:f>'6.4.1'!$R$15:$R$24</c:f>
              <c:numCache>
                <c:formatCode>_-* #\ ##0_-;\-* #\ ##0_-;_-* "-"??_-;_-@_-</c:formatCode>
                <c:ptCount val="10"/>
                <c:pt idx="0">
                  <c:v>382706.16692906054</c:v>
                </c:pt>
                <c:pt idx="1">
                  <c:v>394170.85806686978</c:v>
                </c:pt>
                <c:pt idx="2">
                  <c:v>406744.17540811078</c:v>
                </c:pt>
                <c:pt idx="3">
                  <c:v>416901.38178610074</c:v>
                </c:pt>
                <c:pt idx="4">
                  <c:v>498268.67036391754</c:v>
                </c:pt>
                <c:pt idx="5">
                  <c:v>513944.54032471363</c:v>
                </c:pt>
                <c:pt idx="6">
                  <c:v>684933.699359625</c:v>
                </c:pt>
                <c:pt idx="7">
                  <c:v>674812.72498777974</c:v>
                </c:pt>
                <c:pt idx="8">
                  <c:v>600914.0713389779</c:v>
                </c:pt>
                <c:pt idx="9">
                  <c:v>571828.84025725152</c:v>
                </c:pt>
              </c:numCache>
            </c:numRef>
          </c:val>
          <c:smooth val="0"/>
          <c:extLst>
            <c:ext xmlns:c16="http://schemas.microsoft.com/office/drawing/2014/chart" uri="{C3380CC4-5D6E-409C-BE32-E72D297353CC}">
              <c16:uniqueId val="{00000002-5DA3-40AF-A3E2-221D2467D94D}"/>
            </c:ext>
          </c:extLst>
        </c:ser>
        <c:dLbls>
          <c:showLegendKey val="0"/>
          <c:showVal val="0"/>
          <c:showCatName val="0"/>
          <c:showSerName val="0"/>
          <c:showPercent val="0"/>
          <c:showBubbleSize val="0"/>
        </c:dLbls>
        <c:marker val="1"/>
        <c:smooth val="0"/>
        <c:axId val="236105216"/>
        <c:axId val="237226816"/>
      </c:lineChart>
      <c:lineChart>
        <c:grouping val="standard"/>
        <c:varyColors val="0"/>
        <c:ser>
          <c:idx val="0"/>
          <c:order val="0"/>
          <c:tx>
            <c:strRef>
              <c:f>'6.4.1'!$D$12:$H$12</c:f>
              <c:strCache>
                <c:ptCount val="1"/>
                <c:pt idx="0">
                  <c:v>Agricultura</c:v>
                </c:pt>
              </c:strCache>
            </c:strRef>
          </c:tx>
          <c:spPr>
            <a:ln>
              <a:solidFill>
                <a:srgbClr val="26BDE2"/>
              </a:solidFill>
            </a:ln>
          </c:spPr>
          <c:marker>
            <c:spPr>
              <a:solidFill>
                <a:srgbClr val="26BDE2"/>
              </a:solidFill>
              <a:ln>
                <a:solidFill>
                  <a:srgbClr val="26BDE2"/>
                </a:solidFill>
              </a:ln>
            </c:spPr>
          </c:marker>
          <c:cat>
            <c:numRef>
              <c:f>'[9]6.4.1'!$C$14:$C$19</c:f>
              <c:numCache>
                <c:formatCode>General</c:formatCode>
                <c:ptCount val="6"/>
                <c:pt idx="0">
                  <c:v>2012</c:v>
                </c:pt>
                <c:pt idx="1">
                  <c:v>2013</c:v>
                </c:pt>
                <c:pt idx="2">
                  <c:v>2014</c:v>
                </c:pt>
                <c:pt idx="3">
                  <c:v>2015</c:v>
                </c:pt>
                <c:pt idx="4">
                  <c:v>2016</c:v>
                </c:pt>
                <c:pt idx="5">
                  <c:v>2017</c:v>
                </c:pt>
              </c:numCache>
            </c:numRef>
          </c:cat>
          <c:val>
            <c:numRef>
              <c:f>'6.4.1'!$H$15:$H$24</c:f>
              <c:numCache>
                <c:formatCode>#\ ##0.0</c:formatCode>
                <c:ptCount val="10"/>
                <c:pt idx="0">
                  <c:v>386.97487257309575</c:v>
                </c:pt>
                <c:pt idx="1">
                  <c:v>357.50621654438578</c:v>
                </c:pt>
                <c:pt idx="2">
                  <c:v>322.02857512224296</c:v>
                </c:pt>
                <c:pt idx="3">
                  <c:v>265.85646602797539</c:v>
                </c:pt>
                <c:pt idx="4">
                  <c:v>304.96542836158807</c:v>
                </c:pt>
                <c:pt idx="5">
                  <c:v>320.92368272983231</c:v>
                </c:pt>
                <c:pt idx="6">
                  <c:v>317.50206566786204</c:v>
                </c:pt>
                <c:pt idx="7">
                  <c:v>316.78294557373709</c:v>
                </c:pt>
                <c:pt idx="8">
                  <c:v>313.2056396997919</c:v>
                </c:pt>
                <c:pt idx="9">
                  <c:v>330.99003055271595</c:v>
                </c:pt>
              </c:numCache>
            </c:numRef>
          </c:val>
          <c:smooth val="0"/>
          <c:extLst>
            <c:ext xmlns:c16="http://schemas.microsoft.com/office/drawing/2014/chart" uri="{C3380CC4-5D6E-409C-BE32-E72D297353CC}">
              <c16:uniqueId val="{00000000-5DA3-40AF-A3E2-221D2467D94D}"/>
            </c:ext>
          </c:extLst>
        </c:ser>
        <c:dLbls>
          <c:showLegendKey val="0"/>
          <c:showVal val="0"/>
          <c:showCatName val="0"/>
          <c:showSerName val="0"/>
          <c:showPercent val="0"/>
          <c:showBubbleSize val="0"/>
        </c:dLbls>
        <c:marker val="1"/>
        <c:smooth val="0"/>
        <c:axId val="236921856"/>
        <c:axId val="237227392"/>
      </c:lineChart>
      <c:catAx>
        <c:axId val="236105216"/>
        <c:scaling>
          <c:orientation val="minMax"/>
        </c:scaling>
        <c:delete val="0"/>
        <c:axPos val="b"/>
        <c:title>
          <c:tx>
            <c:rich>
              <a:bodyPr rot="0" vert="horz"/>
              <a:lstStyle/>
              <a:p>
                <a:pPr>
                  <a:defRPr/>
                </a:pPr>
                <a:r>
                  <a:rPr lang="es-CR"/>
                  <a:t>Años</a:t>
                </a:r>
              </a:p>
            </c:rich>
          </c:tx>
          <c:layout>
            <c:manualLayout>
              <c:xMode val="edge"/>
              <c:yMode val="edge"/>
              <c:x val="0.42375958788024953"/>
              <c:y val="0.91379431785361775"/>
            </c:manualLayout>
          </c:layout>
          <c:overlay val="0"/>
        </c:title>
        <c:numFmt formatCode="General" sourceLinked="1"/>
        <c:majorTickMark val="none"/>
        <c:minorTickMark val="none"/>
        <c:tickLblPos val="nextTo"/>
        <c:txPr>
          <a:bodyPr rot="-60000000" vert="horz"/>
          <a:lstStyle/>
          <a:p>
            <a:pPr>
              <a:defRPr/>
            </a:pPr>
            <a:endParaRPr lang="es-CR"/>
          </a:p>
        </c:txPr>
        <c:crossAx val="237226816"/>
        <c:crosses val="autoZero"/>
        <c:auto val="1"/>
        <c:lblAlgn val="ctr"/>
        <c:lblOffset val="100"/>
        <c:noMultiLvlLbl val="0"/>
      </c:catAx>
      <c:valAx>
        <c:axId val="237226816"/>
        <c:scaling>
          <c:orientation val="minMax"/>
        </c:scaling>
        <c:delete val="0"/>
        <c:axPos val="l"/>
        <c:majorGridlines/>
        <c:title>
          <c:tx>
            <c:rich>
              <a:bodyPr rot="-5400000" vert="horz"/>
              <a:lstStyle/>
              <a:p>
                <a:pPr>
                  <a:defRPr/>
                </a:pPr>
                <a:r>
                  <a:rPr lang="es-CR"/>
                  <a:t>Eficiencia (CRC/m3)</a:t>
                </a:r>
              </a:p>
            </c:rich>
          </c:tx>
          <c:layout>
            <c:manualLayout>
              <c:xMode val="edge"/>
              <c:yMode val="edge"/>
              <c:x val="1.1015029880222627E-2"/>
              <c:y val="0.36992158941234432"/>
            </c:manualLayout>
          </c:layout>
          <c:overlay val="0"/>
        </c:title>
        <c:numFmt formatCode="#,##0" sourceLinked="1"/>
        <c:majorTickMark val="none"/>
        <c:minorTickMark val="none"/>
        <c:tickLblPos val="nextTo"/>
        <c:txPr>
          <a:bodyPr rot="-60000000" vert="horz"/>
          <a:lstStyle/>
          <a:p>
            <a:pPr>
              <a:defRPr/>
            </a:pPr>
            <a:endParaRPr lang="es-CR"/>
          </a:p>
        </c:txPr>
        <c:crossAx val="236105216"/>
        <c:crosses val="autoZero"/>
        <c:crossBetween val="between"/>
      </c:valAx>
      <c:valAx>
        <c:axId val="237227392"/>
        <c:scaling>
          <c:orientation val="minMax"/>
        </c:scaling>
        <c:delete val="0"/>
        <c:axPos val="r"/>
        <c:title>
          <c:tx>
            <c:rich>
              <a:bodyPr rot="-5400000" vert="horz"/>
              <a:lstStyle/>
              <a:p>
                <a:pPr>
                  <a:defRPr/>
                </a:pPr>
                <a:r>
                  <a:rPr lang="es-CR"/>
                  <a:t>Eficiencia (CRC/m3)</a:t>
                </a:r>
              </a:p>
            </c:rich>
          </c:tx>
          <c:layout>
            <c:manualLayout>
              <c:xMode val="edge"/>
              <c:yMode val="edge"/>
              <c:x val="0.80707391828464436"/>
              <c:y val="0.32026617796653034"/>
            </c:manualLayout>
          </c:layout>
          <c:overlay val="0"/>
        </c:title>
        <c:numFmt formatCode="#,##0" sourceLinked="0"/>
        <c:majorTickMark val="out"/>
        <c:minorTickMark val="none"/>
        <c:tickLblPos val="nextTo"/>
        <c:txPr>
          <a:bodyPr rot="-60000000" vert="horz"/>
          <a:lstStyle/>
          <a:p>
            <a:pPr>
              <a:defRPr/>
            </a:pPr>
            <a:endParaRPr lang="es-CR"/>
          </a:p>
        </c:txPr>
        <c:crossAx val="236921856"/>
        <c:crosses val="max"/>
        <c:crossBetween val="between"/>
      </c:valAx>
      <c:catAx>
        <c:axId val="236921856"/>
        <c:scaling>
          <c:orientation val="minMax"/>
        </c:scaling>
        <c:delete val="1"/>
        <c:axPos val="b"/>
        <c:numFmt formatCode="General" sourceLinked="1"/>
        <c:majorTickMark val="out"/>
        <c:minorTickMark val="none"/>
        <c:tickLblPos val="nextTo"/>
        <c:crossAx val="237227392"/>
        <c:crosses val="autoZero"/>
        <c:auto val="1"/>
        <c:lblAlgn val="ctr"/>
        <c:lblOffset val="100"/>
        <c:noMultiLvlLbl val="0"/>
      </c:catAx>
    </c:plotArea>
    <c:legend>
      <c:legendPos val="b"/>
      <c:layout>
        <c:manualLayout>
          <c:xMode val="edge"/>
          <c:yMode val="edge"/>
          <c:x val="0.84338672446074536"/>
          <c:y val="0.25514942946475905"/>
          <c:w val="0.15495460258021493"/>
          <c:h val="0.3902344410338538"/>
        </c:manualLayout>
      </c:layout>
      <c:overlay val="0"/>
      <c:txPr>
        <a:bodyPr rot="0" vert="horz"/>
        <a:lstStyle/>
        <a:p>
          <a:pPr>
            <a:defRPr/>
          </a:pPr>
          <a:endParaRPr lang="es-C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userShapes r:id="rId1"/>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909996886180509E-2"/>
          <c:y val="0.11517654067521464"/>
          <c:w val="0.88635703106084518"/>
          <c:h val="0.79195201682822136"/>
        </c:manualLayout>
      </c:layout>
      <c:barChart>
        <c:barDir val="col"/>
        <c:grouping val="clustered"/>
        <c:varyColors val="0"/>
        <c:ser>
          <c:idx val="0"/>
          <c:order val="0"/>
          <c:spPr>
            <a:solidFill>
              <a:srgbClr val="26BDE2"/>
            </a:solidFill>
            <a:ln>
              <a:solidFill>
                <a:srgbClr val="26BDE2"/>
              </a:solidFill>
            </a:ln>
            <a:effectLst/>
          </c:spPr>
          <c:invertIfNegative val="0"/>
          <c:dLbls>
            <c:numFmt formatCode="#,##0.00" sourceLinked="0"/>
            <c:spPr>
              <a:noFill/>
              <a:ln>
                <a:noFill/>
              </a:ln>
              <a:effectLst/>
            </c:spPr>
            <c:txPr>
              <a:bodyPr rot="0" vert="horz"/>
              <a:lstStyle/>
              <a:p>
                <a:pPr>
                  <a:defRPr/>
                </a:pPr>
                <a:endParaRPr lang="es-C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'6.4.1'!$C$49:$C$58</c:f>
              <c:strCache>
                <c:ptCount val="10"/>
                <c:pt idx="0">
                  <c:v>Periodo</c:v>
                </c:pt>
                <c:pt idx="1">
                  <c:v>2012-2013</c:v>
                </c:pt>
                <c:pt idx="2">
                  <c:v>2013-2014</c:v>
                </c:pt>
                <c:pt idx="3">
                  <c:v>2014-2015</c:v>
                </c:pt>
                <c:pt idx="4">
                  <c:v>2015-2016</c:v>
                </c:pt>
                <c:pt idx="5">
                  <c:v>2016-2017</c:v>
                </c:pt>
                <c:pt idx="6">
                  <c:v>2017-2018</c:v>
                </c:pt>
                <c:pt idx="7">
                  <c:v>2018-2019</c:v>
                </c:pt>
                <c:pt idx="8">
                  <c:v>2019-2020</c:v>
                </c:pt>
                <c:pt idx="9">
                  <c:v>2020-2021</c:v>
                </c:pt>
              </c:strCache>
            </c:strRef>
          </c:cat>
          <c:val>
            <c:numRef>
              <c:f>'6.4.1'!$E$49:$E$58</c:f>
              <c:numCache>
                <c:formatCode>0.00%</c:formatCode>
                <c:ptCount val="10"/>
                <c:pt idx="1">
                  <c:v>-8.4234002266365002E-2</c:v>
                </c:pt>
                <c:pt idx="2">
                  <c:v>-9.9898550425759139E-2</c:v>
                </c:pt>
                <c:pt idx="3">
                  <c:v>-0.13356891648111138</c:v>
                </c:pt>
                <c:pt idx="4">
                  <c:v>0.10843858049519382</c:v>
                </c:pt>
                <c:pt idx="5">
                  <c:v>5.5975444042145377E-2</c:v>
                </c:pt>
                <c:pt idx="6">
                  <c:v>2.7496673327299086E-2</c:v>
                </c:pt>
                <c:pt idx="7">
                  <c:v>3.482050454292885E-2</c:v>
                </c:pt>
                <c:pt idx="8">
                  <c:v>-5.4936831000726397E-2</c:v>
                </c:pt>
                <c:pt idx="9">
                  <c:v>8.5258492270532546E-2</c:v>
                </c:pt>
              </c:numCache>
            </c:numRef>
          </c:val>
          <c:extLst>
            <c:ext xmlns:c16="http://schemas.microsoft.com/office/drawing/2014/chart" uri="{C3380CC4-5D6E-409C-BE32-E72D297353CC}">
              <c16:uniqueId val="{00000000-0974-42FE-B0E1-EADF5F4F4100}"/>
            </c:ext>
          </c:extLst>
        </c:ser>
        <c:dLbls>
          <c:showLegendKey val="0"/>
          <c:showVal val="0"/>
          <c:showCatName val="0"/>
          <c:showSerName val="0"/>
          <c:showPercent val="0"/>
          <c:showBubbleSize val="0"/>
        </c:dLbls>
        <c:gapWidth val="219"/>
        <c:overlap val="-27"/>
        <c:axId val="236924416"/>
        <c:axId val="237229696"/>
      </c:barChart>
      <c:catAx>
        <c:axId val="236924416"/>
        <c:scaling>
          <c:orientation val="minMax"/>
        </c:scaling>
        <c:delete val="0"/>
        <c:axPos val="b"/>
        <c:title>
          <c:tx>
            <c:rich>
              <a:bodyPr rot="0" vert="horz"/>
              <a:lstStyle/>
              <a:p>
                <a:pPr>
                  <a:defRPr/>
                </a:pPr>
                <a:r>
                  <a:rPr lang="es-CR"/>
                  <a:t>Periodo</a:t>
                </a:r>
              </a:p>
            </c:rich>
          </c:tx>
          <c:overlay val="0"/>
          <c:spPr>
            <a:noFill/>
            <a:ln>
              <a:noFill/>
            </a:ln>
            <a:effectLst/>
          </c:sp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vert="horz"/>
          <a:lstStyle/>
          <a:p>
            <a:pPr>
              <a:defRPr/>
            </a:pPr>
            <a:endParaRPr lang="es-CR"/>
          </a:p>
        </c:txPr>
        <c:crossAx val="237229696"/>
        <c:crosses val="autoZero"/>
        <c:auto val="1"/>
        <c:lblAlgn val="ctr"/>
        <c:lblOffset val="100"/>
        <c:noMultiLvlLbl val="0"/>
      </c:catAx>
      <c:valAx>
        <c:axId val="2372296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vert="horz"/>
              <a:lstStyle/>
              <a:p>
                <a:pPr>
                  <a:defRPr/>
                </a:pPr>
                <a:r>
                  <a:rPr lang="es-CR"/>
                  <a:t>Tasa de cambio</a:t>
                </a:r>
              </a:p>
            </c:rich>
          </c:tx>
          <c:overlay val="0"/>
          <c:spPr>
            <a:noFill/>
            <a:ln>
              <a:noFill/>
            </a:ln>
            <a:effectLst/>
          </c:spPr>
        </c:title>
        <c:numFmt formatCode="0%" sourceLinked="0"/>
        <c:majorTickMark val="none"/>
        <c:minorTickMark val="none"/>
        <c:tickLblPos val="nextTo"/>
        <c:spPr>
          <a:noFill/>
          <a:ln>
            <a:noFill/>
          </a:ln>
          <a:effectLst/>
        </c:spPr>
        <c:txPr>
          <a:bodyPr rot="-60000000" vert="horz"/>
          <a:lstStyle/>
          <a:p>
            <a:pPr>
              <a:defRPr/>
            </a:pPr>
            <a:endParaRPr lang="es-CR"/>
          </a:p>
        </c:txPr>
        <c:crossAx val="23692441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userShapes r:id="rId1"/>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1858578584790803"/>
          <c:y val="0.15882037533512064"/>
          <c:w val="0.35412507224699707"/>
          <c:h val="0.72723818369888749"/>
        </c:manualLayout>
      </c:layout>
      <c:pieChart>
        <c:varyColors val="1"/>
        <c:ser>
          <c:idx val="0"/>
          <c:order val="0"/>
          <c:dPt>
            <c:idx val="0"/>
            <c:bubble3D val="0"/>
            <c:spPr>
              <a:solidFill>
                <a:srgbClr val="26BDE2"/>
              </a:solidFill>
              <a:ln w="19050">
                <a:solidFill>
                  <a:schemeClr val="lt1"/>
                </a:solidFill>
              </a:ln>
              <a:effectLst/>
            </c:spPr>
            <c:extLst>
              <c:ext xmlns:c16="http://schemas.microsoft.com/office/drawing/2014/chart" uri="{C3380CC4-5D6E-409C-BE32-E72D297353CC}">
                <c16:uniqueId val="{00000001-A70C-416B-B6C1-ADA9920BF6F0}"/>
              </c:ext>
            </c:extLst>
          </c:dPt>
          <c:dPt>
            <c:idx val="1"/>
            <c:bubble3D val="0"/>
            <c:spPr>
              <a:solidFill>
                <a:schemeClr val="accent1">
                  <a:lumMod val="20000"/>
                  <a:lumOff val="80000"/>
                </a:schemeClr>
              </a:solidFill>
              <a:ln w="19050">
                <a:solidFill>
                  <a:schemeClr val="accent1">
                    <a:lumMod val="20000"/>
                    <a:lumOff val="80000"/>
                  </a:schemeClr>
                </a:solidFill>
              </a:ln>
              <a:effectLst/>
            </c:spPr>
            <c:extLst>
              <c:ext xmlns:c16="http://schemas.microsoft.com/office/drawing/2014/chart" uri="{C3380CC4-5D6E-409C-BE32-E72D297353CC}">
                <c16:uniqueId val="{00000003-A70C-416B-B6C1-ADA9920BF6F0}"/>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A70C-416B-B6C1-ADA9920BF6F0}"/>
              </c:ext>
            </c:extLst>
          </c:dPt>
          <c:dLbls>
            <c:numFmt formatCode="0.00%" sourceLinked="0"/>
            <c:spPr>
              <a:noFill/>
              <a:ln>
                <a:noFill/>
              </a:ln>
              <a:effectLst/>
            </c:spPr>
            <c:txPr>
              <a:bodyPr rot="0" vert="horz"/>
              <a:lstStyle/>
              <a:p>
                <a:pPr>
                  <a:defRPr/>
                </a:pPr>
                <a:endParaRPr lang="es-CR"/>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'[9]6.4.1'!$T$10:$T$12</c:f>
              <c:strCache>
                <c:ptCount val="3"/>
                <c:pt idx="0">
                  <c:v>Agricultura</c:v>
                </c:pt>
                <c:pt idx="1">
                  <c:v>Manufactura y construcción</c:v>
                </c:pt>
                <c:pt idx="2">
                  <c:v>Servicios</c:v>
                </c:pt>
              </c:strCache>
            </c:strRef>
          </c:cat>
          <c:val>
            <c:numRef>
              <c:f>('6.4.1'!$G$24,'6.4.1'!$L$24,'6.4.1'!$Q$24)</c:f>
              <c:numCache>
                <c:formatCode>0%</c:formatCode>
                <c:ptCount val="3"/>
                <c:pt idx="0">
                  <c:v>0.82802835057964452</c:v>
                </c:pt>
                <c:pt idx="1">
                  <c:v>0.14560432251427283</c:v>
                </c:pt>
                <c:pt idx="2">
                  <c:v>2.6367326906082719E-2</c:v>
                </c:pt>
              </c:numCache>
            </c:numRef>
          </c:val>
          <c:extLst>
            <c:ext xmlns:c16="http://schemas.microsoft.com/office/drawing/2014/chart" uri="{C3380CC4-5D6E-409C-BE32-E72D297353CC}">
              <c16:uniqueId val="{00000000-053D-4701-A62A-6386AEC3B89D}"/>
            </c:ext>
          </c:extLst>
        </c:ser>
        <c:dLbls>
          <c:dLblPos val="outEnd"/>
          <c:showLegendKey val="0"/>
          <c:showVal val="1"/>
          <c:showCatName val="0"/>
          <c:showSerName val="0"/>
          <c:showPercent val="0"/>
          <c:showBubbleSize val="0"/>
          <c:showLeaderLines val="1"/>
        </c:dLbls>
        <c:firstSliceAng val="0"/>
      </c:pieChart>
      <c:spPr>
        <a:noFill/>
        <a:ln>
          <a:noFill/>
        </a:ln>
        <a:effectLst/>
      </c:spPr>
    </c:plotArea>
    <c:legend>
      <c:legendPos val="b"/>
      <c:layout>
        <c:manualLayout>
          <c:xMode val="edge"/>
          <c:yMode val="edge"/>
          <c:x val="0.78653073380745542"/>
          <c:y val="0.33556704875697507"/>
          <c:w val="0.14408377787137355"/>
          <c:h val="0.29624707099280151"/>
        </c:manualLayout>
      </c:layout>
      <c:overlay val="0"/>
      <c:spPr>
        <a:noFill/>
        <a:ln>
          <a:noFill/>
        </a:ln>
        <a:effectLst/>
      </c:spPr>
      <c:txPr>
        <a:bodyPr rot="0" vert="horz"/>
        <a:lstStyle/>
        <a:p>
          <a:pPr rtl="0">
            <a:defRPr/>
          </a:pPr>
          <a:endParaRPr lang="es-CR"/>
        </a:p>
      </c:txPr>
    </c:legend>
    <c:plotVisOnly val="1"/>
    <c:dispBlanksAs val="gap"/>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28958880139983"/>
          <c:y val="0.15319444444444447"/>
          <c:w val="0.86315485564304473"/>
          <c:h val="0.58625729075532229"/>
        </c:manualLayout>
      </c:layout>
      <c:barChart>
        <c:barDir val="col"/>
        <c:grouping val="stacked"/>
        <c:varyColors val="0"/>
        <c:ser>
          <c:idx val="0"/>
          <c:order val="0"/>
          <c:tx>
            <c:strRef>
              <c:f>'1.a.2'!$E$11</c:f>
              <c:strCache>
                <c:ptCount val="1"/>
                <c:pt idx="0">
                  <c:v>Salud</c:v>
                </c:pt>
              </c:strCache>
            </c:strRef>
          </c:tx>
          <c:spPr>
            <a:solidFill>
              <a:srgbClr val="E5243B"/>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'1.a.2'!$C$16:$C$28</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'1.a.2'!$E$16:$E$28</c:f>
              <c:numCache>
                <c:formatCode>###\ ###\ ###\ ###.00</c:formatCode>
                <c:ptCount val="13"/>
                <c:pt idx="0">
                  <c:v>11.237434795258789</c:v>
                </c:pt>
                <c:pt idx="1">
                  <c:v>12.325891101058135</c:v>
                </c:pt>
                <c:pt idx="2">
                  <c:v>12.681932423280017</c:v>
                </c:pt>
                <c:pt idx="3">
                  <c:v>12.289958797884628</c:v>
                </c:pt>
                <c:pt idx="4">
                  <c:v>12.254888088888348</c:v>
                </c:pt>
                <c:pt idx="5">
                  <c:v>13.377338072749625</c:v>
                </c:pt>
                <c:pt idx="6">
                  <c:v>13.538922113150559</c:v>
                </c:pt>
                <c:pt idx="7">
                  <c:v>13.263291493670703</c:v>
                </c:pt>
                <c:pt idx="8">
                  <c:v>13.36</c:v>
                </c:pt>
                <c:pt idx="9">
                  <c:v>13.2</c:v>
                </c:pt>
                <c:pt idx="10">
                  <c:v>14.24</c:v>
                </c:pt>
                <c:pt idx="11">
                  <c:v>14.52</c:v>
                </c:pt>
                <c:pt idx="12">
                  <c:v>14.63</c:v>
                </c:pt>
              </c:numCache>
            </c:numRef>
          </c:val>
          <c:extLst>
            <c:ext xmlns:c16="http://schemas.microsoft.com/office/drawing/2014/chart" uri="{C3380CC4-5D6E-409C-BE32-E72D297353CC}">
              <c16:uniqueId val="{00000000-0357-4324-AFA8-359091FD7F13}"/>
            </c:ext>
          </c:extLst>
        </c:ser>
        <c:ser>
          <c:idx val="1"/>
          <c:order val="1"/>
          <c:tx>
            <c:strRef>
              <c:f>'1.a.2'!$F$11</c:f>
              <c:strCache>
                <c:ptCount val="1"/>
                <c:pt idx="0">
                  <c:v>Educación</c:v>
                </c:pt>
              </c:strCache>
            </c:strRef>
          </c:tx>
          <c:spPr>
            <a:solidFill>
              <a:schemeClr val="bg2">
                <a:lumMod val="90000"/>
              </a:schemeClr>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'1.a.2'!$C$16:$C$28</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'1.a.2'!$F$16:$F$28</c:f>
              <c:numCache>
                <c:formatCode>###\ ###\ ###\ ###.00</c:formatCode>
                <c:ptCount val="13"/>
                <c:pt idx="0">
                  <c:v>12.45920839636217</c:v>
                </c:pt>
                <c:pt idx="1">
                  <c:v>13.262613393570858</c:v>
                </c:pt>
                <c:pt idx="2">
                  <c:v>13.519972025686549</c:v>
                </c:pt>
                <c:pt idx="3">
                  <c:v>13.72625991841398</c:v>
                </c:pt>
                <c:pt idx="4">
                  <c:v>14.106554510919883</c:v>
                </c:pt>
                <c:pt idx="5">
                  <c:v>15.333379461666684</c:v>
                </c:pt>
                <c:pt idx="6">
                  <c:v>15.615287984950028</c:v>
                </c:pt>
                <c:pt idx="7">
                  <c:v>15.720000069576439</c:v>
                </c:pt>
                <c:pt idx="8">
                  <c:v>14.95</c:v>
                </c:pt>
                <c:pt idx="9">
                  <c:v>14.51</c:v>
                </c:pt>
                <c:pt idx="10">
                  <c:v>14.34</c:v>
                </c:pt>
                <c:pt idx="11">
                  <c:v>13.96</c:v>
                </c:pt>
                <c:pt idx="12">
                  <c:v>13.77</c:v>
                </c:pt>
              </c:numCache>
            </c:numRef>
          </c:val>
          <c:extLst>
            <c:ext xmlns:c16="http://schemas.microsoft.com/office/drawing/2014/chart" uri="{C3380CC4-5D6E-409C-BE32-E72D297353CC}">
              <c16:uniqueId val="{00000001-0357-4324-AFA8-359091FD7F13}"/>
            </c:ext>
          </c:extLst>
        </c:ser>
        <c:ser>
          <c:idx val="2"/>
          <c:order val="2"/>
          <c:tx>
            <c:strRef>
              <c:f>'1.a.2'!$G$11</c:f>
              <c:strCache>
                <c:ptCount val="1"/>
                <c:pt idx="0">
                  <c:v>Protección social </c:v>
                </c:pt>
              </c:strCache>
            </c:strRef>
          </c:tx>
          <c:spPr>
            <a:solidFill>
              <a:schemeClr val="accent3"/>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'1.a.2'!$C$16:$C$28</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'1.a.2'!$G$16:$G$28</c:f>
              <c:numCache>
                <c:formatCode>0.00</c:formatCode>
                <c:ptCount val="13"/>
                <c:pt idx="0">
                  <c:v>11.237817033837453</c:v>
                </c:pt>
                <c:pt idx="1">
                  <c:v>12.42458697758137</c:v>
                </c:pt>
                <c:pt idx="2">
                  <c:v>12.490027385327201</c:v>
                </c:pt>
                <c:pt idx="3">
                  <c:v>12.764732019577918</c:v>
                </c:pt>
                <c:pt idx="4">
                  <c:v>13.149979725226707</c:v>
                </c:pt>
                <c:pt idx="5">
                  <c:v>14.217578965128611</c:v>
                </c:pt>
                <c:pt idx="6">
                  <c:v>14.391875754472164</c:v>
                </c:pt>
                <c:pt idx="7">
                  <c:v>14.481619319214884</c:v>
                </c:pt>
                <c:pt idx="8">
                  <c:v>14.76</c:v>
                </c:pt>
                <c:pt idx="9">
                  <c:v>15.47</c:v>
                </c:pt>
                <c:pt idx="10">
                  <c:v>16.63</c:v>
                </c:pt>
                <c:pt idx="11">
                  <c:v>17.12</c:v>
                </c:pt>
                <c:pt idx="12">
                  <c:v>17.010000000000002</c:v>
                </c:pt>
              </c:numCache>
            </c:numRef>
          </c:val>
          <c:extLst>
            <c:ext xmlns:c16="http://schemas.microsoft.com/office/drawing/2014/chart" uri="{C3380CC4-5D6E-409C-BE32-E72D297353CC}">
              <c16:uniqueId val="{00000002-0357-4324-AFA8-359091FD7F13}"/>
            </c:ext>
          </c:extLst>
        </c:ser>
        <c:dLbls>
          <c:dLblPos val="ctr"/>
          <c:showLegendKey val="0"/>
          <c:showVal val="1"/>
          <c:showCatName val="0"/>
          <c:showSerName val="0"/>
          <c:showPercent val="0"/>
          <c:showBubbleSize val="0"/>
        </c:dLbls>
        <c:gapWidth val="150"/>
        <c:overlap val="100"/>
        <c:axId val="220815872"/>
        <c:axId val="218971456"/>
      </c:barChart>
      <c:catAx>
        <c:axId val="22081587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Años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18971456"/>
        <c:crosses val="autoZero"/>
        <c:auto val="1"/>
        <c:lblAlgn val="ctr"/>
        <c:lblOffset val="100"/>
        <c:noMultiLvlLbl val="0"/>
      </c:catAx>
      <c:valAx>
        <c:axId val="218971456"/>
        <c:scaling>
          <c:orientation val="minMax"/>
        </c:scaling>
        <c:delete val="0"/>
        <c:axPos val="l"/>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Porcentaje</a:t>
                </a:r>
              </a:p>
            </c:rich>
          </c:tx>
          <c:layout>
            <c:manualLayout>
              <c:xMode val="edge"/>
              <c:yMode val="edge"/>
              <c:x val="8.3333333333333332E-3"/>
              <c:y val="3.9529017206182564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 ###\ ###\ ##0" sourceLinked="0"/>
        <c:majorTickMark val="in"/>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20815872"/>
        <c:crosses val="autoZero"/>
        <c:crossBetween val="between"/>
        <c:majorUnit val="10"/>
      </c:valAx>
      <c:spPr>
        <a:noFill/>
        <a:ln>
          <a:noFill/>
        </a:ln>
        <a:effectLst/>
      </c:spPr>
    </c:plotArea>
    <c:legend>
      <c:legendPos val="b"/>
      <c:layout>
        <c:manualLayout>
          <c:xMode val="edge"/>
          <c:yMode val="edge"/>
          <c:x val="0.49604658792650907"/>
          <c:y val="0.91724482356372106"/>
          <c:w val="0.50235104986876644"/>
          <c:h val="7.812554680664918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legend>
    <c:plotVisOnly val="1"/>
    <c:dispBlanksAs val="gap"/>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2922853926796778E-2"/>
          <c:y val="0.10011694111397391"/>
          <c:w val="0.87564130430050247"/>
          <c:h val="0.72858982403044503"/>
        </c:manualLayout>
      </c:layout>
      <c:scatterChart>
        <c:scatterStyle val="smoothMarker"/>
        <c:varyColors val="0"/>
        <c:ser>
          <c:idx val="0"/>
          <c:order val="0"/>
          <c:tx>
            <c:strRef>
              <c:f>'6.4.2'!$G$11</c:f>
              <c:strCache>
                <c:ptCount val="1"/>
                <c:pt idx="0">
                  <c:v>Porcentaje de estrés hídrico</c:v>
                </c:pt>
              </c:strCache>
            </c:strRef>
          </c:tx>
          <c:spPr>
            <a:ln w="9525" cap="rnd">
              <a:solidFill>
                <a:srgbClr val="26BDE2"/>
              </a:solidFill>
              <a:round/>
            </a:ln>
            <a:effectLst/>
          </c:spPr>
          <c:marker>
            <c:symbol val="circle"/>
            <c:size val="5"/>
            <c:spPr>
              <a:solidFill>
                <a:srgbClr val="26BDE2"/>
              </a:solidFill>
              <a:ln w="9525">
                <a:solidFill>
                  <a:srgbClr val="26BDE2"/>
                </a:solidFill>
                <a:round/>
              </a:ln>
              <a:effectLst/>
            </c:spPr>
          </c:marker>
          <c:dLbls>
            <c:numFmt formatCode="#,##0.00" sourceLinked="0"/>
            <c:spPr>
              <a:noFill/>
              <a:ln>
                <a:noFill/>
              </a:ln>
              <a:effectLst/>
            </c:spPr>
            <c:txPr>
              <a:bodyPr rot="0" vert="horz"/>
              <a:lstStyle/>
              <a:p>
                <a:pPr>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xVal>
            <c:numRef>
              <c:f>'6.4.2'!$C$12:$C$26</c:f>
              <c:numCache>
                <c:formatCode>General</c:formatCod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numCache>
            </c:numRef>
          </c:xVal>
          <c:yVal>
            <c:numRef>
              <c:f>'6.4.2'!$G$12:$G$26</c:f>
              <c:numCache>
                <c:formatCode>0.00;[Red]0.00</c:formatCode>
                <c:ptCount val="15"/>
                <c:pt idx="0">
                  <c:v>0.40654796302962914</c:v>
                </c:pt>
                <c:pt idx="1">
                  <c:v>0.80051675656042165</c:v>
                </c:pt>
                <c:pt idx="2">
                  <c:v>0.76829274909073342</c:v>
                </c:pt>
                <c:pt idx="3">
                  <c:v>1.3852542458776227</c:v>
                </c:pt>
                <c:pt idx="4">
                  <c:v>2.5425221421719804</c:v>
                </c:pt>
                <c:pt idx="5">
                  <c:v>2.7210804415630307</c:v>
                </c:pt>
                <c:pt idx="6">
                  <c:v>2.5835120806669538</c:v>
                </c:pt>
                <c:pt idx="7">
                  <c:v>3.2048274928189167</c:v>
                </c:pt>
                <c:pt idx="8">
                  <c:v>4.6099064075886487</c:v>
                </c:pt>
                <c:pt idx="9">
                  <c:v>3.7823826547521771</c:v>
                </c:pt>
                <c:pt idx="10">
                  <c:v>3.8749991423012253</c:v>
                </c:pt>
                <c:pt idx="11">
                  <c:v>5.3914212949525604</c:v>
                </c:pt>
                <c:pt idx="12">
                  <c:v>3.7145013105172682</c:v>
                </c:pt>
                <c:pt idx="13">
                  <c:v>1.9629343485200088</c:v>
                </c:pt>
                <c:pt idx="14">
                  <c:v>1.7025277035248025</c:v>
                </c:pt>
              </c:numCache>
            </c:numRef>
          </c:yVal>
          <c:smooth val="1"/>
          <c:extLst>
            <c:ext xmlns:c16="http://schemas.microsoft.com/office/drawing/2014/chart" uri="{C3380CC4-5D6E-409C-BE32-E72D297353CC}">
              <c16:uniqueId val="{00000000-D0F4-4762-8C94-3CD02F38C422}"/>
            </c:ext>
          </c:extLst>
        </c:ser>
        <c:dLbls>
          <c:dLblPos val="t"/>
          <c:showLegendKey val="0"/>
          <c:showVal val="1"/>
          <c:showCatName val="0"/>
          <c:showSerName val="0"/>
          <c:showPercent val="0"/>
          <c:showBubbleSize val="0"/>
        </c:dLbls>
        <c:axId val="415633344"/>
        <c:axId val="415633920"/>
      </c:scatterChart>
      <c:valAx>
        <c:axId val="415633344"/>
        <c:scaling>
          <c:orientation val="minMax"/>
          <c:max val="2022"/>
          <c:min val="2007"/>
        </c:scaling>
        <c:delete val="0"/>
        <c:axPos val="b"/>
        <c:title>
          <c:tx>
            <c:rich>
              <a:bodyPr rot="0" vert="horz"/>
              <a:lstStyle/>
              <a:p>
                <a:pPr>
                  <a:defRPr/>
                </a:pPr>
                <a:r>
                  <a:rPr lang="es-CR"/>
                  <a:t>Año</a:t>
                </a:r>
              </a:p>
            </c:rich>
          </c:tx>
          <c:overlay val="0"/>
          <c:spPr>
            <a:noFill/>
            <a:ln>
              <a:noFill/>
            </a:ln>
            <a:effectLst/>
          </c:spPr>
        </c:title>
        <c:numFmt formatCode="General" sourceLinked="1"/>
        <c:majorTickMark val="none"/>
        <c:minorTickMark val="out"/>
        <c:tickLblPos val="nextTo"/>
        <c:spPr>
          <a:noFill/>
          <a:ln>
            <a:solidFill>
              <a:schemeClr val="bg1">
                <a:lumMod val="50000"/>
              </a:schemeClr>
            </a:solidFill>
          </a:ln>
          <a:effectLst/>
        </c:spPr>
        <c:txPr>
          <a:bodyPr rot="-60000000" vert="horz"/>
          <a:lstStyle/>
          <a:p>
            <a:pPr>
              <a:defRPr/>
            </a:pPr>
            <a:endParaRPr lang="es-CR"/>
          </a:p>
        </c:txPr>
        <c:crossAx val="415633920"/>
        <c:crosses val="autoZero"/>
        <c:crossBetween val="midCat"/>
        <c:majorUnit val="1"/>
        <c:minorUnit val="1"/>
      </c:valAx>
      <c:valAx>
        <c:axId val="415633920"/>
        <c:scaling>
          <c:orientation val="minMax"/>
        </c:scaling>
        <c:delete val="0"/>
        <c:axPos val="l"/>
        <c:title>
          <c:tx>
            <c:rich>
              <a:bodyPr rot="0"/>
              <a:lstStyle/>
              <a:p>
                <a:pPr>
                  <a:defRPr/>
                </a:pPr>
                <a:r>
                  <a:rPr lang="es-CR"/>
                  <a:t>Porcentaje </a:t>
                </a:r>
              </a:p>
            </c:rich>
          </c:tx>
          <c:layout>
            <c:manualLayout>
              <c:xMode val="edge"/>
              <c:yMode val="edge"/>
              <c:x val="2.8319682523415938E-2"/>
              <c:y val="2.1122519572174415E-3"/>
            </c:manualLayout>
          </c:layout>
          <c:overlay val="0"/>
          <c:spPr>
            <a:noFill/>
            <a:ln>
              <a:noFill/>
            </a:ln>
            <a:effectLst/>
          </c:spPr>
        </c:title>
        <c:numFmt formatCode="#,##0.00" sourceLinked="0"/>
        <c:majorTickMark val="out"/>
        <c:minorTickMark val="none"/>
        <c:tickLblPos val="nextTo"/>
        <c:spPr>
          <a:noFill/>
          <a:ln>
            <a:solidFill>
              <a:schemeClr val="bg1">
                <a:lumMod val="50000"/>
              </a:schemeClr>
            </a:solidFill>
          </a:ln>
          <a:effectLst/>
        </c:spPr>
        <c:txPr>
          <a:bodyPr rot="-60000000" vert="horz"/>
          <a:lstStyle/>
          <a:p>
            <a:pPr>
              <a:defRPr/>
            </a:pPr>
            <a:endParaRPr lang="es-CR"/>
          </a:p>
        </c:txPr>
        <c:crossAx val="415633344"/>
        <c:crosses val="autoZero"/>
        <c:crossBetween val="midCat"/>
      </c:valAx>
      <c:spPr>
        <a:noFill/>
        <a:ln>
          <a:noFill/>
        </a:ln>
        <a:effectLst/>
      </c:spPr>
    </c:plotArea>
    <c:legend>
      <c:legendPos val="b"/>
      <c:layout>
        <c:manualLayout>
          <c:xMode val="edge"/>
          <c:yMode val="edge"/>
          <c:x val="0.6369339072223682"/>
          <c:y val="0.62274647757859414"/>
          <c:w val="0.33876465737430272"/>
          <c:h val="5.7398360919170825E-2"/>
        </c:manualLayout>
      </c:layout>
      <c:overlay val="0"/>
      <c:spPr>
        <a:noFill/>
        <a:ln>
          <a:noFill/>
        </a:ln>
        <a:effectLst/>
      </c:spPr>
      <c:txPr>
        <a:bodyPr rot="0" vert="horz"/>
        <a:lstStyle/>
        <a:p>
          <a:pPr>
            <a:defRPr/>
          </a:pPr>
          <a:endParaRPr lang="es-CR"/>
        </a:p>
      </c:txPr>
    </c:legend>
    <c:plotVisOnly val="1"/>
    <c:dispBlanksAs val="gap"/>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userShapes r:id="rId1"/>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768227524295386"/>
          <c:y val="0.125"/>
          <c:w val="0.84176204778526409"/>
          <c:h val="0.73474020141817187"/>
        </c:manualLayout>
      </c:layout>
      <c:lineChart>
        <c:grouping val="standard"/>
        <c:varyColors val="0"/>
        <c:ser>
          <c:idx val="0"/>
          <c:order val="0"/>
          <c:spPr>
            <a:ln w="28575" cap="rnd">
              <a:solidFill>
                <a:srgbClr val="FCC30B"/>
              </a:solidFill>
              <a:round/>
            </a:ln>
            <a:effectLst/>
          </c:spPr>
          <c:marker>
            <c:symbol val="diamond"/>
            <c:size val="5"/>
            <c:spPr>
              <a:solidFill>
                <a:schemeClr val="accent4"/>
              </a:solidFill>
              <a:ln w="9525">
                <a:solidFill>
                  <a:schemeClr val="accent4"/>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'7.1.1'!$C$13:$C$26</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'7.1.1'!$D$13:$D$26</c:f>
              <c:numCache>
                <c:formatCode>0.00</c:formatCode>
                <c:ptCount val="14"/>
                <c:pt idx="0">
                  <c:v>99.141816540837794</c:v>
                </c:pt>
                <c:pt idx="1">
                  <c:v>99.486471620387491</c:v>
                </c:pt>
                <c:pt idx="2">
                  <c:v>99.700053706962947</c:v>
                </c:pt>
                <c:pt idx="3">
                  <c:v>99.721539919685668</c:v>
                </c:pt>
                <c:pt idx="4">
                  <c:v>99.432786166587533</c:v>
                </c:pt>
                <c:pt idx="5">
                  <c:v>99.389232215471552</c:v>
                </c:pt>
                <c:pt idx="6">
                  <c:v>99.536725918357575</c:v>
                </c:pt>
                <c:pt idx="7">
                  <c:v>99.684537166191603</c:v>
                </c:pt>
                <c:pt idx="8">
                  <c:v>99.668343634765904</c:v>
                </c:pt>
                <c:pt idx="9">
                  <c:v>99.713660610348782</c:v>
                </c:pt>
                <c:pt idx="10">
                  <c:v>99.895547310377481</c:v>
                </c:pt>
                <c:pt idx="11">
                  <c:v>99.739029204133004</c:v>
                </c:pt>
                <c:pt idx="12">
                  <c:v>99.836040418300257</c:v>
                </c:pt>
                <c:pt idx="13">
                  <c:v>99.830078871454603</c:v>
                </c:pt>
              </c:numCache>
            </c:numRef>
          </c:val>
          <c:smooth val="0"/>
          <c:extLst>
            <c:ext xmlns:c16="http://schemas.microsoft.com/office/drawing/2014/chart" uri="{C3380CC4-5D6E-409C-BE32-E72D297353CC}">
              <c16:uniqueId val="{00000000-6192-4FBE-B5E2-FC8AFBCF8542}"/>
            </c:ext>
          </c:extLst>
        </c:ser>
        <c:dLbls>
          <c:dLblPos val="t"/>
          <c:showLegendKey val="0"/>
          <c:showVal val="1"/>
          <c:showCatName val="0"/>
          <c:showSerName val="0"/>
          <c:showPercent val="0"/>
          <c:showBubbleSize val="0"/>
        </c:dLbls>
        <c:marker val="1"/>
        <c:smooth val="0"/>
        <c:axId val="237559808"/>
        <c:axId val="237795520"/>
      </c:lineChart>
      <c:catAx>
        <c:axId val="237559808"/>
        <c:scaling>
          <c:orientation val="minMax"/>
        </c:scaling>
        <c:delete val="0"/>
        <c:axPos val="b"/>
        <c:title>
          <c:tx>
            <c:rich>
              <a:bodyPr rot="0" spcFirstLastPara="1" vertOverflow="ellipsis" vert="horz" wrap="square" anchor="ctr" anchorCtr="1"/>
              <a:lstStyle/>
              <a:p>
                <a:pPr>
                  <a:defRPr sz="1000" b="1" i="0" u="none" strike="noStrike" kern="1200" baseline="0">
                    <a:solidFill>
                      <a:sysClr val="windowText" lastClr="000000"/>
                    </a:solidFill>
                    <a:latin typeface="Open Sans Condensed" pitchFamily="2" charset="0"/>
                    <a:ea typeface="Open Sans Condensed" pitchFamily="2" charset="0"/>
                    <a:cs typeface="Open Sans Condensed" pitchFamily="2" charset="0"/>
                  </a:defRPr>
                </a:pPr>
                <a:r>
                  <a:rPr lang="en-US" b="1">
                    <a:solidFill>
                      <a:sysClr val="windowText" lastClr="000000"/>
                    </a:solidFill>
                    <a:latin typeface="Open Sans Condensed" pitchFamily="2" charset="0"/>
                    <a:ea typeface="Open Sans Condensed" pitchFamily="2" charset="0"/>
                    <a:cs typeface="Open Sans Condensed" pitchFamily="2" charset="0"/>
                  </a:rPr>
                  <a:t>Años</a:t>
                </a:r>
              </a:p>
            </c:rich>
          </c:tx>
          <c:overlay val="0"/>
          <c:spPr>
            <a:noFill/>
            <a:ln>
              <a:noFill/>
            </a:ln>
            <a:effectLst/>
          </c:spPr>
          <c:txPr>
            <a:bodyPr rot="0" spcFirstLastPara="1" vertOverflow="ellipsis" vert="horz" wrap="square" anchor="ctr" anchorCtr="1"/>
            <a:lstStyle/>
            <a:p>
              <a:pPr>
                <a:defRPr sz="1000" b="1" i="0" u="none" strike="noStrike" kern="1200" baseline="0">
                  <a:solidFill>
                    <a:sysClr val="windowText" lastClr="000000"/>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37795520"/>
        <c:crosses val="autoZero"/>
        <c:auto val="1"/>
        <c:lblAlgn val="ctr"/>
        <c:lblOffset val="100"/>
        <c:noMultiLvlLbl val="0"/>
      </c:catAx>
      <c:valAx>
        <c:axId val="237795520"/>
        <c:scaling>
          <c:orientation val="minMax"/>
          <c:max val="100"/>
          <c:min val="98"/>
        </c:scaling>
        <c:delete val="0"/>
        <c:axPos val="l"/>
        <c:title>
          <c:tx>
            <c:rich>
              <a:bodyPr rot="0" spcFirstLastPara="1" vertOverflow="ellipsis" wrap="square" anchor="ctr" anchorCtr="1"/>
              <a:lstStyle/>
              <a:p>
                <a:pPr>
                  <a:defRPr sz="1000" b="1" i="0" u="none" strike="noStrike" kern="1200" baseline="0">
                    <a:solidFill>
                      <a:sysClr val="windowText" lastClr="000000"/>
                    </a:solidFill>
                    <a:latin typeface="Open Sans Condensed" pitchFamily="2" charset="0"/>
                    <a:ea typeface="Open Sans Condensed" pitchFamily="2" charset="0"/>
                    <a:cs typeface="Open Sans Condensed" pitchFamily="2" charset="0"/>
                  </a:defRPr>
                </a:pPr>
                <a:r>
                  <a:rPr lang="es-CR" b="1">
                    <a:solidFill>
                      <a:sysClr val="windowText" lastClr="000000"/>
                    </a:solidFill>
                    <a:latin typeface="Open Sans Condensed" pitchFamily="2" charset="0"/>
                    <a:ea typeface="Open Sans Condensed" pitchFamily="2" charset="0"/>
                    <a:cs typeface="Open Sans Condensed" pitchFamily="2" charset="0"/>
                  </a:rPr>
                  <a:t>Porcentaje</a:t>
                </a:r>
              </a:p>
            </c:rich>
          </c:tx>
          <c:layout>
            <c:manualLayout>
              <c:xMode val="edge"/>
              <c:yMode val="edge"/>
              <c:x val="1.3888888888888888E-2"/>
              <c:y val="1.2480679498396031E-2"/>
            </c:manualLayout>
          </c:layout>
          <c:overlay val="0"/>
          <c:spPr>
            <a:noFill/>
            <a:ln>
              <a:noFill/>
            </a:ln>
            <a:effectLst/>
          </c:spPr>
          <c:txPr>
            <a:bodyPr rot="0" spcFirstLastPara="1" vertOverflow="ellipsis" wrap="square" anchor="ctr" anchorCtr="1"/>
            <a:lstStyle/>
            <a:p>
              <a:pPr>
                <a:defRPr sz="1000" b="1" i="0" u="none" strike="noStrike" kern="1200" baseline="0">
                  <a:solidFill>
                    <a:sysClr val="windowText" lastClr="000000"/>
                  </a:solidFill>
                  <a:latin typeface="Open Sans Condensed" pitchFamily="2" charset="0"/>
                  <a:ea typeface="Open Sans Condensed" pitchFamily="2" charset="0"/>
                  <a:cs typeface="Open Sans Condensed" pitchFamily="2" charset="0"/>
                </a:defRPr>
              </a:pPr>
              <a:endParaRPr lang="es-CR"/>
            </a:p>
          </c:txPr>
        </c:title>
        <c:numFmt formatCode="0.00" sourceLinked="1"/>
        <c:majorTickMark val="in"/>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37559808"/>
        <c:crosses val="autoZero"/>
        <c:crossBetween val="between"/>
        <c:majorUnit val="0.5"/>
      </c:valAx>
      <c:spPr>
        <a:noFill/>
        <a:ln>
          <a:solidFill>
            <a:schemeClr val="bg1"/>
          </a:solidFill>
        </a:ln>
        <a:effectLst/>
      </c:spPr>
    </c:plotArea>
    <c:plotVisOnly val="1"/>
    <c:dispBlanksAs val="gap"/>
    <c:showDLblsOverMax val="0"/>
  </c:chart>
  <c:spPr>
    <a:noFill/>
    <a:ln w="9525" cap="flat" cmpd="sng" algn="ctr">
      <a:noFill/>
      <a:round/>
    </a:ln>
    <a:effectLst/>
  </c:spPr>
  <c:txPr>
    <a:bodyPr/>
    <a:lstStyle/>
    <a:p>
      <a:pPr>
        <a:defRPr/>
      </a:pPr>
      <a:endParaRPr lang="es-CR"/>
    </a:p>
  </c:txPr>
  <c:printSettings>
    <c:headerFooter/>
    <c:pageMargins b="0.75" l="0.7" r="0.7" t="0.75" header="0.3" footer="0.3"/>
    <c:pageSetup/>
  </c:printSettings>
  <c:userShapes r:id="rId3"/>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1528299626447106E-2"/>
          <c:y val="0.11888074544315179"/>
          <c:w val="0.89982574792258851"/>
          <c:h val="0.69821758439364634"/>
        </c:manualLayout>
      </c:layout>
      <c:lineChart>
        <c:grouping val="standard"/>
        <c:varyColors val="0"/>
        <c:ser>
          <c:idx val="0"/>
          <c:order val="0"/>
          <c:tx>
            <c:strRef>
              <c:f>'7.1.2'!$D$34</c:f>
              <c:strCache>
                <c:ptCount val="1"/>
                <c:pt idx="0">
                  <c:v>Gas + Electricidad</c:v>
                </c:pt>
              </c:strCache>
            </c:strRef>
          </c:tx>
          <c:spPr>
            <a:ln w="28575" cap="rnd">
              <a:solidFill>
                <a:schemeClr val="accent4"/>
              </a:solidFill>
              <a:round/>
              <a:headEnd type="diamond"/>
            </a:ln>
            <a:effectLst/>
          </c:spPr>
          <c:marker>
            <c:symbol val="diamond"/>
            <c:size val="5"/>
            <c:spPr>
              <a:solidFill>
                <a:schemeClr val="accent4"/>
              </a:solidFill>
              <a:ln w="9525">
                <a:solidFill>
                  <a:schemeClr val="accent4">
                    <a:lumMod val="75000"/>
                  </a:schemeClr>
                </a:solidFill>
              </a:ln>
              <a:effectLst/>
            </c:spPr>
          </c:marker>
          <c:cat>
            <c:numRef>
              <c:f>'7.1.2'!$C$35:$C$48</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'7.1.2'!$D$35:$D$48</c:f>
              <c:numCache>
                <c:formatCode>0.0</c:formatCode>
                <c:ptCount val="14"/>
                <c:pt idx="0">
                  <c:v>92.482438935929196</c:v>
                </c:pt>
                <c:pt idx="1">
                  <c:v>93.12085805381389</c:v>
                </c:pt>
                <c:pt idx="2">
                  <c:v>93.366115077380599</c:v>
                </c:pt>
                <c:pt idx="3">
                  <c:v>93.741577330662693</c:v>
                </c:pt>
                <c:pt idx="4">
                  <c:v>93.688080169351096</c:v>
                </c:pt>
                <c:pt idx="5">
                  <c:v>93.970025768802373</c:v>
                </c:pt>
                <c:pt idx="6">
                  <c:v>95.050515751073362</c:v>
                </c:pt>
                <c:pt idx="7">
                  <c:v>95.425475569571631</c:v>
                </c:pt>
                <c:pt idx="8">
                  <c:v>95.453479873684785</c:v>
                </c:pt>
                <c:pt idx="9">
                  <c:v>95.641012465092018</c:v>
                </c:pt>
                <c:pt idx="10">
                  <c:v>95.350867325128803</c:v>
                </c:pt>
                <c:pt idx="11">
                  <c:v>95.63616158536999</c:v>
                </c:pt>
                <c:pt idx="12">
                  <c:v>96.11754528644974</c:v>
                </c:pt>
                <c:pt idx="13">
                  <c:v>96.628545115190406</c:v>
                </c:pt>
              </c:numCache>
            </c:numRef>
          </c:val>
          <c:smooth val="0"/>
          <c:extLst>
            <c:ext xmlns:c16="http://schemas.microsoft.com/office/drawing/2014/chart" uri="{C3380CC4-5D6E-409C-BE32-E72D297353CC}">
              <c16:uniqueId val="{00000002-062A-47B8-B640-1AC908F56654}"/>
            </c:ext>
          </c:extLst>
        </c:ser>
        <c:ser>
          <c:idx val="1"/>
          <c:order val="1"/>
          <c:tx>
            <c:strRef>
              <c:f>'7.1.2'!$E$34</c:f>
              <c:strCache>
                <c:ptCount val="1"/>
                <c:pt idx="0">
                  <c:v>Gas</c:v>
                </c:pt>
              </c:strCache>
            </c:strRef>
          </c:tx>
          <c:spPr>
            <a:ln w="25400" cap="rnd">
              <a:solidFill>
                <a:schemeClr val="accent2"/>
              </a:solidFill>
              <a:round/>
            </a:ln>
            <a:effectLst/>
          </c:spPr>
          <c:marker>
            <c:symbol val="diamond"/>
            <c:size val="5"/>
            <c:spPr>
              <a:solidFill>
                <a:schemeClr val="accent2">
                  <a:lumMod val="60000"/>
                  <a:lumOff val="40000"/>
                </a:schemeClr>
              </a:solidFill>
              <a:ln w="9525">
                <a:solidFill>
                  <a:schemeClr val="accent2">
                    <a:lumMod val="75000"/>
                  </a:schemeClr>
                </a:solidFill>
              </a:ln>
              <a:effectLst/>
            </c:spPr>
          </c:marker>
          <c:cat>
            <c:numRef>
              <c:f>'7.1.2'!$C$35:$C$48</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'7.1.2'!$E$35:$E$48</c:f>
              <c:numCache>
                <c:formatCode>0.0</c:formatCode>
                <c:ptCount val="14"/>
                <c:pt idx="0">
                  <c:v>36.521680882320211</c:v>
                </c:pt>
                <c:pt idx="1">
                  <c:v>37.825677769053115</c:v>
                </c:pt>
                <c:pt idx="2">
                  <c:v>38.557815395107376</c:v>
                </c:pt>
                <c:pt idx="3">
                  <c:v>39.766501852934198</c:v>
                </c:pt>
                <c:pt idx="4">
                  <c:v>40.791932604904595</c:v>
                </c:pt>
                <c:pt idx="5">
                  <c:v>42.798016944187452</c:v>
                </c:pt>
                <c:pt idx="6">
                  <c:v>44.874678972105393</c:v>
                </c:pt>
                <c:pt idx="7">
                  <c:v>45.440960640426951</c:v>
                </c:pt>
                <c:pt idx="8">
                  <c:v>46.796623200596841</c:v>
                </c:pt>
                <c:pt idx="9">
                  <c:v>47.573862636939126</c:v>
                </c:pt>
                <c:pt idx="10">
                  <c:v>48.857681987633541</c:v>
                </c:pt>
                <c:pt idx="11">
                  <c:v>50.407317795419424</c:v>
                </c:pt>
                <c:pt idx="12">
                  <c:v>50.93536371099534</c:v>
                </c:pt>
                <c:pt idx="13">
                  <c:v>51.491385259147307</c:v>
                </c:pt>
              </c:numCache>
            </c:numRef>
          </c:val>
          <c:smooth val="0"/>
          <c:extLst>
            <c:ext xmlns:c16="http://schemas.microsoft.com/office/drawing/2014/chart" uri="{C3380CC4-5D6E-409C-BE32-E72D297353CC}">
              <c16:uniqueId val="{00000005-062A-47B8-B640-1AC908F56654}"/>
            </c:ext>
          </c:extLst>
        </c:ser>
        <c:ser>
          <c:idx val="2"/>
          <c:order val="2"/>
          <c:tx>
            <c:strRef>
              <c:f>'7.1.2'!$F$34</c:f>
              <c:strCache>
                <c:ptCount val="1"/>
                <c:pt idx="0">
                  <c:v>Electricidad</c:v>
                </c:pt>
              </c:strCache>
            </c:strRef>
          </c:tx>
          <c:spPr>
            <a:ln w="28575" cap="rnd">
              <a:solidFill>
                <a:schemeClr val="bg2">
                  <a:lumMod val="50000"/>
                </a:schemeClr>
              </a:solidFill>
              <a:round/>
            </a:ln>
            <a:effectLst/>
          </c:spPr>
          <c:marker>
            <c:symbol val="diamond"/>
            <c:size val="5"/>
            <c:spPr>
              <a:solidFill>
                <a:schemeClr val="accent3">
                  <a:lumMod val="60000"/>
                  <a:lumOff val="40000"/>
                </a:schemeClr>
              </a:solidFill>
              <a:ln w="9525">
                <a:solidFill>
                  <a:schemeClr val="bg2">
                    <a:lumMod val="50000"/>
                  </a:schemeClr>
                </a:solidFill>
              </a:ln>
              <a:effectLst/>
            </c:spPr>
          </c:marker>
          <c:cat>
            <c:numRef>
              <c:f>'7.1.2'!$C$35:$C$48</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'7.1.2'!$F$35:$F$48</c:f>
              <c:numCache>
                <c:formatCode>0.0</c:formatCode>
                <c:ptCount val="14"/>
                <c:pt idx="0">
                  <c:v>55.960758053608984</c:v>
                </c:pt>
                <c:pt idx="1">
                  <c:v>55.295180284760768</c:v>
                </c:pt>
                <c:pt idx="2">
                  <c:v>54.808299682273223</c:v>
                </c:pt>
                <c:pt idx="3">
                  <c:v>53.975075477728495</c:v>
                </c:pt>
                <c:pt idx="4">
                  <c:v>52.896147564446494</c:v>
                </c:pt>
                <c:pt idx="5">
                  <c:v>51.172008824614913</c:v>
                </c:pt>
                <c:pt idx="6">
                  <c:v>50.175836778967977</c:v>
                </c:pt>
                <c:pt idx="7">
                  <c:v>49.98451492914468</c:v>
                </c:pt>
                <c:pt idx="8">
                  <c:v>48.656856673087951</c:v>
                </c:pt>
                <c:pt idx="9">
                  <c:v>48.067149828152886</c:v>
                </c:pt>
                <c:pt idx="10">
                  <c:v>46.493185337495269</c:v>
                </c:pt>
                <c:pt idx="11">
                  <c:v>45.22884378995056</c:v>
                </c:pt>
                <c:pt idx="12">
                  <c:v>45.182181575454401</c:v>
                </c:pt>
                <c:pt idx="13">
                  <c:v>45.137159856043105</c:v>
                </c:pt>
              </c:numCache>
            </c:numRef>
          </c:val>
          <c:smooth val="0"/>
          <c:extLst>
            <c:ext xmlns:c16="http://schemas.microsoft.com/office/drawing/2014/chart" uri="{C3380CC4-5D6E-409C-BE32-E72D297353CC}">
              <c16:uniqueId val="{00000008-062A-47B8-B640-1AC908F56654}"/>
            </c:ext>
          </c:extLst>
        </c:ser>
        <c:dLbls>
          <c:showLegendKey val="0"/>
          <c:showVal val="0"/>
          <c:showCatName val="0"/>
          <c:showSerName val="0"/>
          <c:showPercent val="0"/>
          <c:showBubbleSize val="0"/>
        </c:dLbls>
        <c:marker val="1"/>
        <c:smooth val="0"/>
        <c:axId val="238618112"/>
        <c:axId val="237945408"/>
      </c:lineChart>
      <c:catAx>
        <c:axId val="238618112"/>
        <c:scaling>
          <c:orientation val="minMax"/>
        </c:scaling>
        <c:delete val="0"/>
        <c:axPos val="b"/>
        <c:title>
          <c:tx>
            <c:rich>
              <a:bodyPr/>
              <a:lstStyle/>
              <a:p>
                <a:pPr>
                  <a:defRPr/>
                </a:pPr>
                <a:r>
                  <a:rPr lang="en-US"/>
                  <a:t>Años</a:t>
                </a:r>
              </a:p>
            </c:rich>
          </c:tx>
          <c:overlay val="0"/>
        </c:title>
        <c:numFmt formatCode="General" sourceLinked="1"/>
        <c:majorTickMark val="none"/>
        <c:minorTickMark val="none"/>
        <c:tickLblPos val="nextTo"/>
        <c:spPr>
          <a:noFill/>
          <a:ln w="9525" cap="flat" cmpd="sng" algn="ctr">
            <a:solidFill>
              <a:schemeClr val="tx1">
                <a:lumMod val="50000"/>
                <a:lumOff val="50000"/>
              </a:schemeClr>
            </a:solidFill>
            <a:round/>
          </a:ln>
          <a:effectLst/>
        </c:spPr>
        <c:txPr>
          <a:bodyPr rot="-60000000" vert="horz"/>
          <a:lstStyle/>
          <a:p>
            <a:pPr>
              <a:defRPr/>
            </a:pPr>
            <a:endParaRPr lang="es-CR"/>
          </a:p>
        </c:txPr>
        <c:crossAx val="237945408"/>
        <c:crosses val="autoZero"/>
        <c:auto val="1"/>
        <c:lblAlgn val="ctr"/>
        <c:lblOffset val="100"/>
        <c:noMultiLvlLbl val="0"/>
      </c:catAx>
      <c:valAx>
        <c:axId val="237945408"/>
        <c:scaling>
          <c:orientation val="minMax"/>
          <c:max val="100"/>
          <c:min val="30"/>
        </c:scaling>
        <c:delete val="0"/>
        <c:axPos val="l"/>
        <c:majorGridlines>
          <c:spPr>
            <a:ln w="9525" cap="flat" cmpd="sng" algn="ctr">
              <a:noFill/>
              <a:round/>
            </a:ln>
            <a:effectLst/>
          </c:spPr>
        </c:majorGridlines>
        <c:title>
          <c:tx>
            <c:rich>
              <a:bodyPr rot="0" vert="horz"/>
              <a:lstStyle/>
              <a:p>
                <a:pPr>
                  <a:defRPr/>
                </a:pPr>
                <a:r>
                  <a:rPr lang="en-US"/>
                  <a:t>Porcentaje</a:t>
                </a:r>
              </a:p>
            </c:rich>
          </c:tx>
          <c:layout>
            <c:manualLayout>
              <c:xMode val="edge"/>
              <c:yMode val="edge"/>
              <c:x val="1.1065006915629323E-2"/>
              <c:y val="1.3075770372994041E-2"/>
            </c:manualLayout>
          </c:layout>
          <c:overlay val="0"/>
        </c:title>
        <c:numFmt formatCode="0" sourceLinked="0"/>
        <c:majorTickMark val="none"/>
        <c:minorTickMark val="none"/>
        <c:tickLblPos val="nextTo"/>
        <c:spPr>
          <a:noFill/>
          <a:ln>
            <a:solidFill>
              <a:schemeClr val="tx1">
                <a:lumMod val="50000"/>
                <a:lumOff val="50000"/>
              </a:schemeClr>
            </a:solidFill>
          </a:ln>
          <a:effectLst/>
        </c:spPr>
        <c:txPr>
          <a:bodyPr rot="-60000000" vert="horz"/>
          <a:lstStyle/>
          <a:p>
            <a:pPr>
              <a:defRPr/>
            </a:pPr>
            <a:endParaRPr lang="es-CR"/>
          </a:p>
        </c:txPr>
        <c:crossAx val="238618112"/>
        <c:crosses val="autoZero"/>
        <c:crossBetween val="between"/>
      </c:valAx>
      <c:spPr>
        <a:noFill/>
        <a:ln>
          <a:noFill/>
        </a:ln>
        <a:effectLst/>
      </c:spPr>
    </c:plotArea>
    <c:legend>
      <c:legendPos val="r"/>
      <c:layout>
        <c:manualLayout>
          <c:xMode val="edge"/>
          <c:yMode val="edge"/>
          <c:x val="0.72706679299942267"/>
          <c:y val="0.28633118092072402"/>
          <c:w val="0.26186820008494788"/>
          <c:h val="0.23356564858458437"/>
        </c:manualLayout>
      </c:layout>
      <c:overlay val="0"/>
      <c:spPr>
        <a:noFill/>
        <a:ln>
          <a:noFill/>
        </a:ln>
        <a:effectLst/>
      </c:spPr>
      <c:txPr>
        <a:bodyPr rot="0" vert="horz"/>
        <a:lstStyle/>
        <a:p>
          <a:pPr>
            <a:defRPr/>
          </a:pPr>
          <a:endParaRPr lang="es-CR"/>
        </a:p>
      </c:txPr>
    </c:legend>
    <c:plotVisOnly val="1"/>
    <c:dispBlanksAs val="zero"/>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705997892448268E-2"/>
          <c:y val="9.2592592592592587E-2"/>
          <c:w val="0.88518276971981924"/>
          <c:h val="0.6111122220831714"/>
        </c:manualLayout>
      </c:layout>
      <c:lineChart>
        <c:grouping val="standard"/>
        <c:varyColors val="0"/>
        <c:ser>
          <c:idx val="0"/>
          <c:order val="0"/>
          <c:tx>
            <c:strRef>
              <c:f>'7.2.1'!$D$10</c:f>
              <c:strCache>
                <c:ptCount val="1"/>
                <c:pt idx="0">
                  <c:v>Indicador 1: Porcentaje de la energía renovable en el consumo final total de energía </c:v>
                </c:pt>
              </c:strCache>
            </c:strRef>
          </c:tx>
          <c:spPr>
            <a:ln w="28575" cap="rnd">
              <a:solidFill>
                <a:srgbClr val="FCC30B"/>
              </a:solidFill>
              <a:round/>
            </a:ln>
            <a:effectLst/>
          </c:spPr>
          <c:marker>
            <c:symbol val="square"/>
            <c:size val="5"/>
            <c:spPr>
              <a:solidFill>
                <a:schemeClr val="accent4"/>
              </a:solidFill>
              <a:ln w="9525">
                <a:solidFill>
                  <a:schemeClr val="accent4"/>
                </a:solidFill>
              </a:ln>
              <a:effectLst/>
            </c:spPr>
          </c:marker>
          <c:dLbls>
            <c:numFmt formatCode="#,##0.0" sourceLinked="0"/>
            <c:spPr>
              <a:noFill/>
              <a:ln>
                <a:noFill/>
              </a:ln>
              <a:effectLst/>
            </c:spPr>
            <c:txPr>
              <a:bodyPr rot="0" vert="horz"/>
              <a:lstStyle/>
              <a:p>
                <a:pPr>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'7.2.1'!$C$21:$C$32</c:f>
              <c:numCache>
                <c:formatCode>General</c:formatCode>
                <c:ptCount val="12"/>
                <c:pt idx="0">
                  <c:v>2010</c:v>
                </c:pt>
                <c:pt idx="1">
                  <c:v>2011</c:v>
                </c:pt>
                <c:pt idx="2">
                  <c:v>2012</c:v>
                </c:pt>
                <c:pt idx="3">
                  <c:v>2013</c:v>
                </c:pt>
                <c:pt idx="4">
                  <c:v>2014</c:v>
                </c:pt>
                <c:pt idx="5">
                  <c:v>2015</c:v>
                </c:pt>
                <c:pt idx="6">
                  <c:v>2016</c:v>
                </c:pt>
                <c:pt idx="7">
                  <c:v>2017</c:v>
                </c:pt>
                <c:pt idx="8">
                  <c:v>2018</c:v>
                </c:pt>
                <c:pt idx="9">
                  <c:v>2019</c:v>
                </c:pt>
                <c:pt idx="10">
                  <c:v>2020</c:v>
                </c:pt>
                <c:pt idx="11">
                  <c:v>2021</c:v>
                </c:pt>
              </c:numCache>
            </c:numRef>
          </c:cat>
          <c:val>
            <c:numRef>
              <c:f>'7.2.1'!$D$21:$D$32</c:f>
              <c:numCache>
                <c:formatCode>0.00</c:formatCode>
                <c:ptCount val="12"/>
                <c:pt idx="0">
                  <c:v>38.505013508801881</c:v>
                </c:pt>
                <c:pt idx="1">
                  <c:v>36.205420149607392</c:v>
                </c:pt>
                <c:pt idx="2">
                  <c:v>36.195157070157848</c:v>
                </c:pt>
                <c:pt idx="3">
                  <c:v>36.13857970570696</c:v>
                </c:pt>
                <c:pt idx="4">
                  <c:v>35.999860404764931</c:v>
                </c:pt>
                <c:pt idx="5">
                  <c:v>36.517284156947724</c:v>
                </c:pt>
                <c:pt idx="6">
                  <c:v>32.613801165258046</c:v>
                </c:pt>
                <c:pt idx="7">
                  <c:v>31.29488850468654</c:v>
                </c:pt>
                <c:pt idx="8">
                  <c:v>30.711308131085392</c:v>
                </c:pt>
                <c:pt idx="9">
                  <c:v>30.78163001989212</c:v>
                </c:pt>
                <c:pt idx="10">
                  <c:v>34.792862510472972</c:v>
                </c:pt>
                <c:pt idx="11">
                  <c:v>31.946531651739441</c:v>
                </c:pt>
              </c:numCache>
            </c:numRef>
          </c:val>
          <c:smooth val="0"/>
          <c:extLst>
            <c:ext xmlns:c16="http://schemas.microsoft.com/office/drawing/2014/chart" uri="{C3380CC4-5D6E-409C-BE32-E72D297353CC}">
              <c16:uniqueId val="{00000000-F104-40F9-AC61-8D0118064FC0}"/>
            </c:ext>
          </c:extLst>
        </c:ser>
        <c:ser>
          <c:idx val="1"/>
          <c:order val="1"/>
          <c:tx>
            <c:strRef>
              <c:f>'7.2.1'!$E$10</c:f>
              <c:strCache>
                <c:ptCount val="1"/>
                <c:pt idx="0">
                  <c:v>Indicador 2: Porcentaje de la energía renovable en el consumo final total de energía sin leña residencial </c:v>
                </c:pt>
              </c:strCache>
            </c:strRef>
          </c:tx>
          <c:spPr>
            <a:ln>
              <a:solidFill>
                <a:schemeClr val="bg1">
                  <a:lumMod val="50000"/>
                </a:schemeClr>
              </a:solidFill>
            </a:ln>
          </c:spPr>
          <c:marker>
            <c:spPr>
              <a:solidFill>
                <a:schemeClr val="bg1">
                  <a:lumMod val="75000"/>
                </a:schemeClr>
              </a:solidFill>
              <a:ln>
                <a:solidFill>
                  <a:schemeClr val="bg1">
                    <a:lumMod val="50000"/>
                  </a:schemeClr>
                </a:solidFill>
              </a:ln>
            </c:spPr>
          </c:marker>
          <c:dLbls>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'7.2.1'!$C$21:$C$32</c:f>
              <c:numCache>
                <c:formatCode>General</c:formatCode>
                <c:ptCount val="12"/>
                <c:pt idx="0">
                  <c:v>2010</c:v>
                </c:pt>
                <c:pt idx="1">
                  <c:v>2011</c:v>
                </c:pt>
                <c:pt idx="2">
                  <c:v>2012</c:v>
                </c:pt>
                <c:pt idx="3">
                  <c:v>2013</c:v>
                </c:pt>
                <c:pt idx="4">
                  <c:v>2014</c:v>
                </c:pt>
                <c:pt idx="5">
                  <c:v>2015</c:v>
                </c:pt>
                <c:pt idx="6">
                  <c:v>2016</c:v>
                </c:pt>
                <c:pt idx="7">
                  <c:v>2017</c:v>
                </c:pt>
                <c:pt idx="8">
                  <c:v>2018</c:v>
                </c:pt>
                <c:pt idx="9">
                  <c:v>2019</c:v>
                </c:pt>
                <c:pt idx="10">
                  <c:v>2020</c:v>
                </c:pt>
                <c:pt idx="11">
                  <c:v>2021</c:v>
                </c:pt>
              </c:numCache>
            </c:numRef>
          </c:cat>
          <c:val>
            <c:numRef>
              <c:f>'7.2.1'!$E$21:$E$32</c:f>
              <c:numCache>
                <c:formatCode>0.00</c:formatCode>
                <c:ptCount val="12"/>
                <c:pt idx="0">
                  <c:v>32.347776849516528</c:v>
                </c:pt>
                <c:pt idx="1">
                  <c:v>30.94444731123302</c:v>
                </c:pt>
                <c:pt idx="2">
                  <c:v>31.657439524740088</c:v>
                </c:pt>
                <c:pt idx="3">
                  <c:v>31.854744841122656</c:v>
                </c:pt>
                <c:pt idx="4">
                  <c:v>32.503850038375951</c:v>
                </c:pt>
                <c:pt idx="5">
                  <c:v>33.313721489692192</c:v>
                </c:pt>
                <c:pt idx="6">
                  <c:v>30.596411904617089</c:v>
                </c:pt>
                <c:pt idx="7">
                  <c:v>29.555854982005481</c:v>
                </c:pt>
                <c:pt idx="8">
                  <c:v>29.101369408661743</c:v>
                </c:pt>
                <c:pt idx="9">
                  <c:v>29.167713134534022</c:v>
                </c:pt>
                <c:pt idx="10">
                  <c:v>32.908140131865764</c:v>
                </c:pt>
                <c:pt idx="11">
                  <c:v>30.300072509838603</c:v>
                </c:pt>
              </c:numCache>
            </c:numRef>
          </c:val>
          <c:smooth val="0"/>
          <c:extLst>
            <c:ext xmlns:c16="http://schemas.microsoft.com/office/drawing/2014/chart" uri="{C3380CC4-5D6E-409C-BE32-E72D297353CC}">
              <c16:uniqueId val="{00000000-5266-4F2A-B8F7-899A0F57AD66}"/>
            </c:ext>
          </c:extLst>
        </c:ser>
        <c:dLbls>
          <c:dLblPos val="t"/>
          <c:showLegendKey val="0"/>
          <c:showVal val="1"/>
          <c:showCatName val="0"/>
          <c:showSerName val="0"/>
          <c:showPercent val="0"/>
          <c:showBubbleSize val="0"/>
        </c:dLbls>
        <c:marker val="1"/>
        <c:smooth val="0"/>
        <c:axId val="238750720"/>
        <c:axId val="237948288"/>
      </c:lineChart>
      <c:catAx>
        <c:axId val="238750720"/>
        <c:scaling>
          <c:orientation val="minMax"/>
        </c:scaling>
        <c:delete val="0"/>
        <c:axPos val="b"/>
        <c:title>
          <c:tx>
            <c:rich>
              <a:bodyPr rot="0" vert="horz"/>
              <a:lstStyle/>
              <a:p>
                <a:pPr>
                  <a:defRPr/>
                </a:pPr>
                <a:r>
                  <a:rPr lang="en-US"/>
                  <a:t>Años</a:t>
                </a:r>
              </a:p>
            </c:rich>
          </c:tx>
          <c:overlay val="0"/>
          <c:spPr>
            <a:noFill/>
            <a:ln>
              <a:noFill/>
            </a:ln>
            <a:effectLst/>
          </c:spPr>
        </c:title>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vert="horz"/>
          <a:lstStyle/>
          <a:p>
            <a:pPr>
              <a:defRPr/>
            </a:pPr>
            <a:endParaRPr lang="es-CR"/>
          </a:p>
        </c:txPr>
        <c:crossAx val="237948288"/>
        <c:crosses val="autoZero"/>
        <c:auto val="1"/>
        <c:lblAlgn val="ctr"/>
        <c:lblOffset val="100"/>
        <c:noMultiLvlLbl val="0"/>
      </c:catAx>
      <c:valAx>
        <c:axId val="237948288"/>
        <c:scaling>
          <c:orientation val="minMax"/>
          <c:max val="44"/>
          <c:min val="28"/>
        </c:scaling>
        <c:delete val="0"/>
        <c:axPos val="l"/>
        <c:title>
          <c:tx>
            <c:rich>
              <a:bodyPr rot="0"/>
              <a:lstStyle/>
              <a:p>
                <a:pPr>
                  <a:defRPr/>
                </a:pPr>
                <a:r>
                  <a:rPr lang="en-US"/>
                  <a:t>Porcentaje</a:t>
                </a:r>
              </a:p>
            </c:rich>
          </c:tx>
          <c:layout>
            <c:manualLayout>
              <c:xMode val="edge"/>
              <c:yMode val="edge"/>
              <c:x val="0"/>
              <c:y val="1.3812335958005243E-3"/>
            </c:manualLayout>
          </c:layout>
          <c:overlay val="0"/>
          <c:spPr>
            <a:noFill/>
            <a:ln>
              <a:noFill/>
            </a:ln>
            <a:effectLst/>
          </c:spPr>
        </c:title>
        <c:numFmt formatCode="0" sourceLinked="0"/>
        <c:majorTickMark val="in"/>
        <c:minorTickMark val="none"/>
        <c:tickLblPos val="nextTo"/>
        <c:spPr>
          <a:noFill/>
          <a:ln>
            <a:solidFill>
              <a:schemeClr val="tx1">
                <a:lumMod val="50000"/>
                <a:lumOff val="50000"/>
              </a:schemeClr>
            </a:solidFill>
          </a:ln>
          <a:effectLst/>
        </c:spPr>
        <c:txPr>
          <a:bodyPr rot="-60000000" vert="horz"/>
          <a:lstStyle/>
          <a:p>
            <a:pPr>
              <a:defRPr/>
            </a:pPr>
            <a:endParaRPr lang="es-CR"/>
          </a:p>
        </c:txPr>
        <c:crossAx val="238750720"/>
        <c:crosses val="autoZero"/>
        <c:crossBetween val="between"/>
        <c:majorUnit val="4"/>
      </c:valAx>
      <c:spPr>
        <a:noFill/>
        <a:ln>
          <a:noFill/>
        </a:ln>
        <a:effectLst/>
      </c:spPr>
    </c:plotArea>
    <c:legend>
      <c:legendPos val="b"/>
      <c:overlay val="0"/>
    </c:legend>
    <c:plotVisOnly val="1"/>
    <c:dispBlanksAs val="gap"/>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userShapes r:id="rId1"/>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6483839520059993E-2"/>
          <c:y val="0.10648154694948846"/>
          <c:w val="0.7744548526261803"/>
          <c:h val="0.74212842827844894"/>
        </c:manualLayout>
      </c:layout>
      <c:lineChart>
        <c:grouping val="standard"/>
        <c:varyColors val="0"/>
        <c:ser>
          <c:idx val="0"/>
          <c:order val="0"/>
          <c:tx>
            <c:strRef>
              <c:f>'7.2.1 BCCR'!$G$12</c:f>
              <c:strCache>
                <c:ptCount val="1"/>
                <c:pt idx="0">
                  <c:v>Porcentaje de participación (%)</c:v>
                </c:pt>
              </c:strCache>
            </c:strRef>
          </c:tx>
          <c:spPr>
            <a:ln w="28575" cap="rnd">
              <a:solidFill>
                <a:srgbClr val="FCC30B"/>
              </a:solidFill>
              <a:round/>
            </a:ln>
            <a:effectLst/>
          </c:spPr>
          <c:marker>
            <c:symbol val="square"/>
            <c:size val="5"/>
            <c:spPr>
              <a:solidFill>
                <a:schemeClr val="accent4"/>
              </a:solidFill>
              <a:ln w="9525">
                <a:solidFill>
                  <a:srgbClr val="FCC30B"/>
                </a:solidFill>
              </a:ln>
              <a:effectLst/>
            </c:spPr>
          </c:marker>
          <c:dLbls>
            <c:numFmt formatCode="#,##0.0" sourceLinked="0"/>
            <c:spPr>
              <a:noFill/>
              <a:ln>
                <a:noFill/>
              </a:ln>
              <a:effectLst/>
            </c:spPr>
            <c:txPr>
              <a:bodyPr rot="0" vert="horz"/>
              <a:lstStyle/>
              <a:p>
                <a:pPr>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'7.2.1 BCCR'!$C$13:$C$23</c:f>
              <c:strCache>
                <c:ptCount val="11"/>
                <c:pt idx="0">
                  <c:v>2011</c:v>
                </c:pt>
                <c:pt idx="1">
                  <c:v>2012</c:v>
                </c:pt>
                <c:pt idx="2">
                  <c:v>2013</c:v>
                </c:pt>
                <c:pt idx="3">
                  <c:v>2014</c:v>
                </c:pt>
                <c:pt idx="4">
                  <c:v>2015</c:v>
                </c:pt>
                <c:pt idx="5">
                  <c:v>2016</c:v>
                </c:pt>
                <c:pt idx="6">
                  <c:v>2017*</c:v>
                </c:pt>
                <c:pt idx="7">
                  <c:v>2018*</c:v>
                </c:pt>
                <c:pt idx="8">
                  <c:v>2019*</c:v>
                </c:pt>
                <c:pt idx="9">
                  <c:v>2020*</c:v>
                </c:pt>
                <c:pt idx="10">
                  <c:v>2021*</c:v>
                </c:pt>
              </c:strCache>
            </c:strRef>
          </c:cat>
          <c:val>
            <c:numRef>
              <c:f>'7.2.1 BCCR'!$G$13:$G$23</c:f>
              <c:numCache>
                <c:formatCode>0.0</c:formatCode>
                <c:ptCount val="11"/>
                <c:pt idx="0">
                  <c:v>37.373299223292157</c:v>
                </c:pt>
                <c:pt idx="1">
                  <c:v>38.136282697633327</c:v>
                </c:pt>
                <c:pt idx="2">
                  <c:v>37.660594627103059</c:v>
                </c:pt>
                <c:pt idx="3">
                  <c:v>36.628221672662228</c:v>
                </c:pt>
                <c:pt idx="4">
                  <c:v>38.599331263370942</c:v>
                </c:pt>
                <c:pt idx="5">
                  <c:v>36.645929512697975</c:v>
                </c:pt>
                <c:pt idx="6">
                  <c:v>31.733587799646358</c:v>
                </c:pt>
                <c:pt idx="7">
                  <c:v>31.439883346248809</c:v>
                </c:pt>
                <c:pt idx="8">
                  <c:v>31.185888854902586</c:v>
                </c:pt>
                <c:pt idx="9">
                  <c:v>32.215266737754582</c:v>
                </c:pt>
                <c:pt idx="10">
                  <c:v>34.180150716332193</c:v>
                </c:pt>
              </c:numCache>
            </c:numRef>
          </c:val>
          <c:smooth val="0"/>
          <c:extLst>
            <c:ext xmlns:c16="http://schemas.microsoft.com/office/drawing/2014/chart" uri="{C3380CC4-5D6E-409C-BE32-E72D297353CC}">
              <c16:uniqueId val="{00000000-A73A-469F-BD4B-1762CCD590BA}"/>
            </c:ext>
          </c:extLst>
        </c:ser>
        <c:ser>
          <c:idx val="1"/>
          <c:order val="1"/>
          <c:tx>
            <c:strRef>
              <c:f>'7.2.1 BCCR'!$H$12</c:f>
              <c:strCache>
                <c:ptCount val="1"/>
                <c:pt idx="0">
                  <c:v>Porcentaje de participación (%)-sin leña residencial-</c:v>
                </c:pt>
              </c:strCache>
            </c:strRef>
          </c:tx>
          <c:spPr>
            <a:ln>
              <a:solidFill>
                <a:schemeClr val="bg1">
                  <a:lumMod val="50000"/>
                </a:schemeClr>
              </a:solidFill>
            </a:ln>
          </c:spPr>
          <c:marker>
            <c:spPr>
              <a:solidFill>
                <a:schemeClr val="bg1">
                  <a:lumMod val="75000"/>
                </a:schemeClr>
              </a:solidFill>
              <a:ln>
                <a:solidFill>
                  <a:schemeClr val="bg1">
                    <a:lumMod val="50000"/>
                  </a:schemeClr>
                </a:solidFill>
              </a:ln>
            </c:spPr>
          </c:marker>
          <c:dLbls>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'7.2.1 BCCR'!$C$13:$C$23</c:f>
              <c:strCache>
                <c:ptCount val="11"/>
                <c:pt idx="0">
                  <c:v>2011</c:v>
                </c:pt>
                <c:pt idx="1">
                  <c:v>2012</c:v>
                </c:pt>
                <c:pt idx="2">
                  <c:v>2013</c:v>
                </c:pt>
                <c:pt idx="3">
                  <c:v>2014</c:v>
                </c:pt>
                <c:pt idx="4">
                  <c:v>2015</c:v>
                </c:pt>
                <c:pt idx="5">
                  <c:v>2016</c:v>
                </c:pt>
                <c:pt idx="6">
                  <c:v>2017*</c:v>
                </c:pt>
                <c:pt idx="7">
                  <c:v>2018*</c:v>
                </c:pt>
                <c:pt idx="8">
                  <c:v>2019*</c:v>
                </c:pt>
                <c:pt idx="9">
                  <c:v>2020*</c:v>
                </c:pt>
                <c:pt idx="10">
                  <c:v>2021*</c:v>
                </c:pt>
              </c:strCache>
            </c:strRef>
          </c:cat>
          <c:val>
            <c:numRef>
              <c:f>'7.2.1 BCCR'!$H$13:$H$23</c:f>
              <c:numCache>
                <c:formatCode>0.0</c:formatCode>
                <c:ptCount val="11"/>
                <c:pt idx="0">
                  <c:v>32.256642605513477</c:v>
                </c:pt>
                <c:pt idx="1">
                  <c:v>33.617074893625215</c:v>
                </c:pt>
                <c:pt idx="2">
                  <c:v>33.42132288222254</c:v>
                </c:pt>
                <c:pt idx="3">
                  <c:v>33.230100774684686</c:v>
                </c:pt>
                <c:pt idx="4">
                  <c:v>35.443765415834847</c:v>
                </c:pt>
                <c:pt idx="5">
                  <c:v>34.13775073631767</c:v>
                </c:pt>
                <c:pt idx="6">
                  <c:v>30.097969534520068</c:v>
                </c:pt>
                <c:pt idx="7">
                  <c:v>29.918630320422317</c:v>
                </c:pt>
                <c:pt idx="8">
                  <c:v>29.65857424604544</c:v>
                </c:pt>
                <c:pt idx="9">
                  <c:v>30.638084421959068</c:v>
                </c:pt>
                <c:pt idx="10">
                  <c:v>32.63909148700548</c:v>
                </c:pt>
              </c:numCache>
            </c:numRef>
          </c:val>
          <c:smooth val="0"/>
          <c:extLst>
            <c:ext xmlns:c16="http://schemas.microsoft.com/office/drawing/2014/chart" uri="{C3380CC4-5D6E-409C-BE32-E72D297353CC}">
              <c16:uniqueId val="{00000000-EC8F-4E8F-8AF3-0630090FEC7D}"/>
            </c:ext>
          </c:extLst>
        </c:ser>
        <c:dLbls>
          <c:dLblPos val="t"/>
          <c:showLegendKey val="0"/>
          <c:showVal val="1"/>
          <c:showCatName val="0"/>
          <c:showSerName val="0"/>
          <c:showPercent val="0"/>
          <c:showBubbleSize val="0"/>
        </c:dLbls>
        <c:marker val="1"/>
        <c:smooth val="0"/>
        <c:axId val="240702976"/>
        <c:axId val="237950016"/>
      </c:lineChart>
      <c:catAx>
        <c:axId val="240702976"/>
        <c:scaling>
          <c:orientation val="minMax"/>
        </c:scaling>
        <c:delete val="0"/>
        <c:axPos val="b"/>
        <c:title>
          <c:tx>
            <c:rich>
              <a:bodyPr rot="0" vert="horz"/>
              <a:lstStyle/>
              <a:p>
                <a:pPr>
                  <a:defRPr/>
                </a:pPr>
                <a:r>
                  <a:rPr lang="en-US"/>
                  <a:t>Años</a:t>
                </a:r>
              </a:p>
            </c:rich>
          </c:tx>
          <c:overlay val="0"/>
          <c:spPr>
            <a:noFill/>
            <a:ln>
              <a:noFill/>
            </a:ln>
            <a:effectLst/>
          </c:spPr>
        </c:title>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vert="horz"/>
          <a:lstStyle/>
          <a:p>
            <a:pPr>
              <a:defRPr/>
            </a:pPr>
            <a:endParaRPr lang="es-CR"/>
          </a:p>
        </c:txPr>
        <c:crossAx val="237950016"/>
        <c:crosses val="autoZero"/>
        <c:auto val="1"/>
        <c:lblAlgn val="ctr"/>
        <c:lblOffset val="100"/>
        <c:noMultiLvlLbl val="0"/>
      </c:catAx>
      <c:valAx>
        <c:axId val="237950016"/>
        <c:scaling>
          <c:orientation val="minMax"/>
          <c:max val="44"/>
          <c:min val="28"/>
        </c:scaling>
        <c:delete val="0"/>
        <c:axPos val="l"/>
        <c:title>
          <c:tx>
            <c:rich>
              <a:bodyPr rot="0"/>
              <a:lstStyle/>
              <a:p>
                <a:pPr>
                  <a:defRPr/>
                </a:pPr>
                <a:r>
                  <a:rPr lang="en-US"/>
                  <a:t>Porcentaje</a:t>
                </a:r>
              </a:p>
            </c:rich>
          </c:tx>
          <c:layout>
            <c:manualLayout>
              <c:xMode val="edge"/>
              <c:yMode val="edge"/>
              <c:x val="2.8248587570621469E-3"/>
              <c:y val="7.1991001124859281E-4"/>
            </c:manualLayout>
          </c:layout>
          <c:overlay val="0"/>
          <c:spPr>
            <a:noFill/>
            <a:ln>
              <a:noFill/>
            </a:ln>
            <a:effectLst/>
          </c:spPr>
        </c:title>
        <c:numFmt formatCode="0" sourceLinked="0"/>
        <c:majorTickMark val="in"/>
        <c:minorTickMark val="none"/>
        <c:tickLblPos val="nextTo"/>
        <c:spPr>
          <a:noFill/>
          <a:ln>
            <a:solidFill>
              <a:schemeClr val="tx1">
                <a:lumMod val="50000"/>
                <a:lumOff val="50000"/>
              </a:schemeClr>
            </a:solidFill>
          </a:ln>
          <a:effectLst/>
        </c:spPr>
        <c:txPr>
          <a:bodyPr rot="-60000000" vert="horz"/>
          <a:lstStyle/>
          <a:p>
            <a:pPr>
              <a:defRPr/>
            </a:pPr>
            <a:endParaRPr lang="es-CR"/>
          </a:p>
        </c:txPr>
        <c:crossAx val="240702976"/>
        <c:crosses val="autoZero"/>
        <c:crossBetween val="between"/>
        <c:majorUnit val="4"/>
      </c:valAx>
      <c:spPr>
        <a:noFill/>
        <a:ln>
          <a:noFill/>
        </a:ln>
        <a:effectLst/>
      </c:spPr>
    </c:plotArea>
    <c:legend>
      <c:legendPos val="r"/>
      <c:layout>
        <c:manualLayout>
          <c:xMode val="edge"/>
          <c:yMode val="edge"/>
          <c:x val="0.80759435243008415"/>
          <c:y val="2.4070898020338568E-2"/>
          <c:w val="0.18091139469635265"/>
          <c:h val="0.46602781939706928"/>
        </c:manualLayout>
      </c:layout>
      <c:overlay val="0"/>
    </c:legend>
    <c:plotVisOnly val="1"/>
    <c:dispBlanksAs val="gap"/>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userShapes r:id="rId1"/>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61091426071741"/>
          <c:y val="0.18518518518518517"/>
          <c:w val="0.84333530183727046"/>
          <c:h val="0.66479950422863809"/>
        </c:manualLayout>
      </c:layout>
      <c:lineChart>
        <c:grouping val="standard"/>
        <c:varyColors val="0"/>
        <c:ser>
          <c:idx val="0"/>
          <c:order val="0"/>
          <c:tx>
            <c:strRef>
              <c:f>'7.3.1'!$C$24:$C$35</c:f>
              <c:strCache>
                <c:ptCount val="12"/>
                <c:pt idx="0">
                  <c:v>2010</c:v>
                </c:pt>
                <c:pt idx="1">
                  <c:v>2011</c:v>
                </c:pt>
                <c:pt idx="2">
                  <c:v>2012</c:v>
                </c:pt>
                <c:pt idx="3">
                  <c:v>2013</c:v>
                </c:pt>
                <c:pt idx="4">
                  <c:v>2014</c:v>
                </c:pt>
                <c:pt idx="5">
                  <c:v>2015</c:v>
                </c:pt>
                <c:pt idx="6">
                  <c:v>2016</c:v>
                </c:pt>
                <c:pt idx="7">
                  <c:v>2017</c:v>
                </c:pt>
                <c:pt idx="8">
                  <c:v>2018</c:v>
                </c:pt>
                <c:pt idx="9">
                  <c:v>2019</c:v>
                </c:pt>
                <c:pt idx="10">
                  <c:v>2020</c:v>
                </c:pt>
                <c:pt idx="11">
                  <c:v>2021</c:v>
                </c:pt>
              </c:strCache>
            </c:strRef>
          </c:tx>
          <c:spPr>
            <a:ln w="28575" cap="rnd">
              <a:solidFill>
                <a:srgbClr val="FCC30B"/>
              </a:solidFill>
              <a:round/>
            </a:ln>
            <a:effectLst/>
          </c:spPr>
          <c:marker>
            <c:symbol val="square"/>
            <c:size val="5"/>
            <c:spPr>
              <a:solidFill>
                <a:schemeClr val="accent4"/>
              </a:solidFill>
              <a:ln w="9525">
                <a:solidFill>
                  <a:schemeClr val="accent4"/>
                </a:solidFill>
              </a:ln>
              <a:effectLst/>
            </c:spPr>
          </c:marker>
          <c:dLbls>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'7.3.1'!$C$24:$C$35</c:f>
              <c:numCache>
                <c:formatCode>General</c:formatCode>
                <c:ptCount val="12"/>
                <c:pt idx="0">
                  <c:v>2010</c:v>
                </c:pt>
                <c:pt idx="1">
                  <c:v>2011</c:v>
                </c:pt>
                <c:pt idx="2">
                  <c:v>2012</c:v>
                </c:pt>
                <c:pt idx="3">
                  <c:v>2013</c:v>
                </c:pt>
                <c:pt idx="4">
                  <c:v>2014</c:v>
                </c:pt>
                <c:pt idx="5">
                  <c:v>2015</c:v>
                </c:pt>
                <c:pt idx="6">
                  <c:v>2016</c:v>
                </c:pt>
                <c:pt idx="7">
                  <c:v>2017</c:v>
                </c:pt>
                <c:pt idx="8">
                  <c:v>2018</c:v>
                </c:pt>
                <c:pt idx="9">
                  <c:v>2019</c:v>
                </c:pt>
                <c:pt idx="10">
                  <c:v>2020</c:v>
                </c:pt>
                <c:pt idx="11">
                  <c:v>2021</c:v>
                </c:pt>
              </c:numCache>
            </c:numRef>
          </c:cat>
          <c:val>
            <c:numRef>
              <c:f>'7.3.1'!$D$24:$D$35</c:f>
              <c:numCache>
                <c:formatCode>0.0</c:formatCode>
                <c:ptCount val="12"/>
                <c:pt idx="0">
                  <c:v>5.6763020968138749</c:v>
                </c:pt>
                <c:pt idx="1">
                  <c:v>5.4319651664239021</c:v>
                </c:pt>
                <c:pt idx="2">
                  <c:v>5.2778797235281205</c:v>
                </c:pt>
                <c:pt idx="3">
                  <c:v>5.2111859503557136</c:v>
                </c:pt>
                <c:pt idx="4">
                  <c:v>5.0891551708062481</c:v>
                </c:pt>
                <c:pt idx="5">
                  <c:v>5.0816960960464002</c:v>
                </c:pt>
                <c:pt idx="6">
                  <c:v>4.948110214309799</c:v>
                </c:pt>
                <c:pt idx="7">
                  <c:v>4.8900242018318067</c:v>
                </c:pt>
                <c:pt idx="8">
                  <c:v>4.7875623431365861</c:v>
                </c:pt>
                <c:pt idx="9">
                  <c:v>4.6816123845030457</c:v>
                </c:pt>
                <c:pt idx="10">
                  <c:v>4.3146120894174533</c:v>
                </c:pt>
                <c:pt idx="11">
                  <c:v>4.4781879085600309</c:v>
                </c:pt>
              </c:numCache>
            </c:numRef>
          </c:val>
          <c:smooth val="0"/>
          <c:extLst>
            <c:ext xmlns:c16="http://schemas.microsoft.com/office/drawing/2014/chart" uri="{C3380CC4-5D6E-409C-BE32-E72D297353CC}">
              <c16:uniqueId val="{00000000-8156-41E0-B6CD-C01167AA3286}"/>
            </c:ext>
          </c:extLst>
        </c:ser>
        <c:dLbls>
          <c:dLblPos val="t"/>
          <c:showLegendKey val="0"/>
          <c:showVal val="1"/>
          <c:showCatName val="0"/>
          <c:showSerName val="0"/>
          <c:showPercent val="0"/>
          <c:showBubbleSize val="0"/>
        </c:dLbls>
        <c:marker val="1"/>
        <c:smooth val="0"/>
        <c:axId val="239543296"/>
        <c:axId val="238109248"/>
      </c:lineChart>
      <c:catAx>
        <c:axId val="239543296"/>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n-US"/>
                  <a:t>Años</a:t>
                </a:r>
              </a:p>
            </c:rich>
          </c:tx>
          <c:layout>
            <c:manualLayout>
              <c:xMode val="edge"/>
              <c:yMode val="edge"/>
              <c:x val="0.51968657042869637"/>
              <c:y val="0.92960629921259841"/>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38109248"/>
        <c:crosses val="autoZero"/>
        <c:auto val="1"/>
        <c:lblAlgn val="ctr"/>
        <c:lblOffset val="100"/>
        <c:noMultiLvlLbl val="0"/>
      </c:catAx>
      <c:valAx>
        <c:axId val="238109248"/>
        <c:scaling>
          <c:orientation val="minMax"/>
          <c:max val="10"/>
          <c:min val="0"/>
        </c:scaling>
        <c:delete val="0"/>
        <c:axPos val="l"/>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n-US"/>
                  <a:t>Intensidad (GJ/mill col 2012)</a:t>
                </a:r>
              </a:p>
            </c:rich>
          </c:tx>
          <c:layout>
            <c:manualLayout>
              <c:xMode val="edge"/>
              <c:yMode val="edge"/>
              <c:x val="1.3888888888888888E-2"/>
              <c:y val="6.8462902314201865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 ###\ ###\ ##0" sourceLinked="0"/>
        <c:majorTickMark val="in"/>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39543296"/>
        <c:crosses val="autoZero"/>
        <c:crossBetween val="between"/>
        <c:majorUnit val="2"/>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userShapes r:id="rId3"/>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838702448749357E-2"/>
          <c:y val="0.14686255055325279"/>
          <c:w val="0.86165752833398279"/>
          <c:h val="0.71701121248597233"/>
        </c:manualLayout>
      </c:layout>
      <c:lineChart>
        <c:grouping val="standard"/>
        <c:varyColors val="0"/>
        <c:ser>
          <c:idx val="0"/>
          <c:order val="0"/>
          <c:tx>
            <c:strRef>
              <c:f>'7.3.1 BCCR'!$F$11</c:f>
              <c:strCache>
                <c:ptCount val="1"/>
                <c:pt idx="0">
                  <c:v>Intensidad energética (TJ/millón colones)</c:v>
                </c:pt>
              </c:strCache>
            </c:strRef>
          </c:tx>
          <c:spPr>
            <a:ln w="28575" cap="rnd">
              <a:solidFill>
                <a:srgbClr val="FCC30B"/>
              </a:solidFill>
              <a:round/>
            </a:ln>
            <a:effectLst/>
          </c:spPr>
          <c:marker>
            <c:symbol val="square"/>
            <c:size val="5"/>
            <c:spPr>
              <a:solidFill>
                <a:schemeClr val="accent4"/>
              </a:solidFill>
              <a:ln w="9525">
                <a:solidFill>
                  <a:srgbClr val="FCC30B"/>
                </a:solidFill>
              </a:ln>
              <a:effectLst/>
            </c:spPr>
          </c:marker>
          <c:dLbls>
            <c:numFmt formatCode="#,##0.00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'7.3.1 BCCR'!$C$12:$C$22</c:f>
              <c:strCache>
                <c:ptCount val="11"/>
                <c:pt idx="0">
                  <c:v>2011</c:v>
                </c:pt>
                <c:pt idx="1">
                  <c:v>2012</c:v>
                </c:pt>
                <c:pt idx="2">
                  <c:v>2013</c:v>
                </c:pt>
                <c:pt idx="3">
                  <c:v>2014</c:v>
                </c:pt>
                <c:pt idx="4">
                  <c:v>2015</c:v>
                </c:pt>
                <c:pt idx="5">
                  <c:v>2016</c:v>
                </c:pt>
                <c:pt idx="6">
                  <c:v>2017*</c:v>
                </c:pt>
                <c:pt idx="7">
                  <c:v>2018*</c:v>
                </c:pt>
                <c:pt idx="8">
                  <c:v>2019*</c:v>
                </c:pt>
                <c:pt idx="9">
                  <c:v>2020*</c:v>
                </c:pt>
                <c:pt idx="10">
                  <c:v>2021*</c:v>
                </c:pt>
              </c:strCache>
            </c:strRef>
          </c:cat>
          <c:val>
            <c:numRef>
              <c:f>'7.3.1 BCCR'!$F$12:$F$22</c:f>
              <c:numCache>
                <c:formatCode>0.0000</c:formatCode>
                <c:ptCount val="11"/>
                <c:pt idx="0">
                  <c:v>1.982188387024728E-3</c:v>
                </c:pt>
                <c:pt idx="1">
                  <c:v>1.9207582934589937E-3</c:v>
                </c:pt>
                <c:pt idx="2">
                  <c:v>1.8716948665758624E-3</c:v>
                </c:pt>
                <c:pt idx="3">
                  <c:v>1.8049847138159039E-3</c:v>
                </c:pt>
                <c:pt idx="4">
                  <c:v>1.904086075312419E-3</c:v>
                </c:pt>
                <c:pt idx="5">
                  <c:v>1.8071585491726328E-3</c:v>
                </c:pt>
                <c:pt idx="6">
                  <c:v>1.6199202301354155E-3</c:v>
                </c:pt>
                <c:pt idx="7">
                  <c:v>1.5745928722385415E-3</c:v>
                </c:pt>
                <c:pt idx="8">
                  <c:v>1.4741001551936423E-3</c:v>
                </c:pt>
                <c:pt idx="9">
                  <c:v>1.5727405849435125E-3</c:v>
                </c:pt>
                <c:pt idx="10">
                  <c:v>1.5614919562334296E-3</c:v>
                </c:pt>
              </c:numCache>
            </c:numRef>
          </c:val>
          <c:smooth val="0"/>
          <c:extLst>
            <c:ext xmlns:c16="http://schemas.microsoft.com/office/drawing/2014/chart" uri="{C3380CC4-5D6E-409C-BE32-E72D297353CC}">
              <c16:uniqueId val="{00000000-9509-4E94-9B93-3D80DF5C3B62}"/>
            </c:ext>
          </c:extLst>
        </c:ser>
        <c:dLbls>
          <c:dLblPos val="t"/>
          <c:showLegendKey val="0"/>
          <c:showVal val="1"/>
          <c:showCatName val="0"/>
          <c:showSerName val="0"/>
          <c:showPercent val="0"/>
          <c:showBubbleSize val="0"/>
        </c:dLbls>
        <c:marker val="1"/>
        <c:smooth val="0"/>
        <c:axId val="240205312"/>
        <c:axId val="238111552"/>
      </c:lineChart>
      <c:catAx>
        <c:axId val="24020531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n-US"/>
                  <a:t>Años</a:t>
                </a:r>
              </a:p>
            </c:rich>
          </c:tx>
          <c:layout>
            <c:manualLayout>
              <c:xMode val="edge"/>
              <c:yMode val="edge"/>
              <c:x val="0.49463438155825501"/>
              <c:y val="0.90635851773113951"/>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38111552"/>
        <c:crosses val="autoZero"/>
        <c:auto val="1"/>
        <c:lblAlgn val="ctr"/>
        <c:lblOffset val="100"/>
        <c:noMultiLvlLbl val="0"/>
      </c:catAx>
      <c:valAx>
        <c:axId val="238111552"/>
        <c:scaling>
          <c:orientation val="minMax"/>
          <c:max val="3.0000000000000009E-3"/>
          <c:min val="1.5000000000000005E-3"/>
        </c:scaling>
        <c:delete val="0"/>
        <c:axPos val="l"/>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n-US"/>
                  <a:t> (TJ/mill col)</a:t>
                </a:r>
              </a:p>
            </c:rich>
          </c:tx>
          <c:layout>
            <c:manualLayout>
              <c:xMode val="edge"/>
              <c:yMode val="edge"/>
              <c:x val="2.2210532660452934E-2"/>
              <c:y val="8.9483712005307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0.0000" sourceLinked="0"/>
        <c:majorTickMark val="in"/>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40205312"/>
        <c:crosses val="autoZero"/>
        <c:crossBetween val="between"/>
        <c:majorUnit val="5.0000000000000012E-4"/>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userShapes r:id="rId3"/>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073381452318464"/>
          <c:y val="0.16450216450216451"/>
          <c:w val="0.83871062992125978"/>
          <c:h val="0.4046378293622388"/>
        </c:manualLayout>
      </c:layout>
      <c:lineChart>
        <c:grouping val="standard"/>
        <c:varyColors val="0"/>
        <c:ser>
          <c:idx val="0"/>
          <c:order val="0"/>
          <c:tx>
            <c:strRef>
              <c:f>'7.3.1 BCCR ae'!$D$12</c:f>
              <c:strCache>
                <c:ptCount val="1"/>
                <c:pt idx="0">
                  <c:v>Manufactura (C)</c:v>
                </c:pt>
              </c:strCache>
            </c:strRef>
          </c:tx>
          <c:spPr>
            <a:ln w="28575" cap="rnd">
              <a:solidFill>
                <a:schemeClr val="bg1">
                  <a:lumMod val="50000"/>
                </a:schemeClr>
              </a:solidFill>
              <a:round/>
            </a:ln>
            <a:effectLst/>
          </c:spPr>
          <c:marker>
            <c:symbol val="circle"/>
            <c:size val="5"/>
            <c:spPr>
              <a:solidFill>
                <a:schemeClr val="bg1">
                  <a:lumMod val="50000"/>
                </a:schemeClr>
              </a:solidFill>
              <a:ln w="9525">
                <a:solidFill>
                  <a:schemeClr val="bg1">
                    <a:lumMod val="50000"/>
                  </a:schemeClr>
                </a:solidFill>
              </a:ln>
              <a:effectLst/>
            </c:spPr>
          </c:marker>
          <c:cat>
            <c:strRef>
              <c:f>'7.3.1 BCCR ae'!$C$13:$C$20</c:f>
              <c:strCache>
                <c:ptCount val="8"/>
                <c:pt idx="0">
                  <c:v>2011</c:v>
                </c:pt>
                <c:pt idx="1">
                  <c:v>2012</c:v>
                </c:pt>
                <c:pt idx="2">
                  <c:v>2013</c:v>
                </c:pt>
                <c:pt idx="3">
                  <c:v>2014</c:v>
                </c:pt>
                <c:pt idx="4">
                  <c:v>2015</c:v>
                </c:pt>
                <c:pt idx="5">
                  <c:v>2016</c:v>
                </c:pt>
                <c:pt idx="6">
                  <c:v>2017</c:v>
                </c:pt>
                <c:pt idx="7">
                  <c:v>2018*</c:v>
                </c:pt>
              </c:strCache>
            </c:strRef>
          </c:cat>
          <c:val>
            <c:numRef>
              <c:f>'7.3.1 BCCR ae'!$D$13:$D$20</c:f>
              <c:numCache>
                <c:formatCode>_(* #\ ##0.000000_);_(* \(#\ ##0.000000\);_(* "-"??_);_(@_)</c:formatCode>
                <c:ptCount val="8"/>
                <c:pt idx="0">
                  <c:v>4.7471682658045133E-3</c:v>
                </c:pt>
                <c:pt idx="1">
                  <c:v>4.7942517887530215E-3</c:v>
                </c:pt>
                <c:pt idx="2">
                  <c:v>5.2442267820480811E-3</c:v>
                </c:pt>
                <c:pt idx="3">
                  <c:v>5.3881549035310972E-3</c:v>
                </c:pt>
                <c:pt idx="4">
                  <c:v>5.4165408527281278E-3</c:v>
                </c:pt>
                <c:pt idx="5">
                  <c:v>5.248521750960293E-3</c:v>
                </c:pt>
                <c:pt idx="6">
                  <c:v>4.8097087419835954E-3</c:v>
                </c:pt>
                <c:pt idx="7">
                  <c:v>4.7685983189743745E-3</c:v>
                </c:pt>
              </c:numCache>
            </c:numRef>
          </c:val>
          <c:smooth val="0"/>
          <c:extLst>
            <c:ext xmlns:c16="http://schemas.microsoft.com/office/drawing/2014/chart" uri="{C3380CC4-5D6E-409C-BE32-E72D297353CC}">
              <c16:uniqueId val="{00000000-0300-480D-A1A5-4B0848B6B378}"/>
            </c:ext>
          </c:extLst>
        </c:ser>
        <c:ser>
          <c:idx val="1"/>
          <c:order val="1"/>
          <c:tx>
            <c:strRef>
              <c:f>'7.3.1 BCCR ae'!$E$12</c:f>
              <c:strCache>
                <c:ptCount val="1"/>
                <c:pt idx="0">
                  <c:v>Electricidad, agua y servicios de saneamiento (D, E)</c:v>
                </c:pt>
              </c:strCache>
            </c:strRef>
          </c:tx>
          <c:spPr>
            <a:ln w="28575" cap="rnd">
              <a:solidFill>
                <a:srgbClr val="FCC30B"/>
              </a:solidFill>
              <a:round/>
            </a:ln>
            <a:effectLst/>
          </c:spPr>
          <c:marker>
            <c:symbol val="square"/>
            <c:size val="5"/>
            <c:spPr>
              <a:solidFill>
                <a:srgbClr val="FCC30B"/>
              </a:solidFill>
              <a:ln w="9525">
                <a:solidFill>
                  <a:srgbClr val="FCC30B"/>
                </a:solidFill>
              </a:ln>
              <a:effectLst/>
            </c:spPr>
          </c:marker>
          <c:cat>
            <c:strRef>
              <c:f>'7.3.1 BCCR ae'!$C$13:$C$20</c:f>
              <c:strCache>
                <c:ptCount val="8"/>
                <c:pt idx="0">
                  <c:v>2011</c:v>
                </c:pt>
                <c:pt idx="1">
                  <c:v>2012</c:v>
                </c:pt>
                <c:pt idx="2">
                  <c:v>2013</c:v>
                </c:pt>
                <c:pt idx="3">
                  <c:v>2014</c:v>
                </c:pt>
                <c:pt idx="4">
                  <c:v>2015</c:v>
                </c:pt>
                <c:pt idx="5">
                  <c:v>2016</c:v>
                </c:pt>
                <c:pt idx="6">
                  <c:v>2017</c:v>
                </c:pt>
                <c:pt idx="7">
                  <c:v>2018*</c:v>
                </c:pt>
              </c:strCache>
            </c:strRef>
          </c:cat>
          <c:val>
            <c:numRef>
              <c:f>'7.3.1 BCCR ae'!$E$13:$E$20</c:f>
              <c:numCache>
                <c:formatCode>_(* #\ ##0.000000_);_(* \(#\ ##0.000000\);_(* "-"??_);_(@_)</c:formatCode>
                <c:ptCount val="8"/>
                <c:pt idx="0">
                  <c:v>3.5541036787140191E-2</c:v>
                </c:pt>
                <c:pt idx="1">
                  <c:v>3.4684035702606482E-2</c:v>
                </c:pt>
                <c:pt idx="2">
                  <c:v>3.8214565993557999E-2</c:v>
                </c:pt>
                <c:pt idx="3">
                  <c:v>3.7456245742530973E-2</c:v>
                </c:pt>
                <c:pt idx="4">
                  <c:v>4.1237163113274376E-2</c:v>
                </c:pt>
                <c:pt idx="5">
                  <c:v>3.9226346096076239E-2</c:v>
                </c:pt>
                <c:pt idx="6">
                  <c:v>4.0644134402950283E-2</c:v>
                </c:pt>
                <c:pt idx="7">
                  <c:v>4.1910593204784068E-2</c:v>
                </c:pt>
              </c:numCache>
            </c:numRef>
          </c:val>
          <c:smooth val="0"/>
          <c:extLst>
            <c:ext xmlns:c16="http://schemas.microsoft.com/office/drawing/2014/chart" uri="{C3380CC4-5D6E-409C-BE32-E72D297353CC}">
              <c16:uniqueId val="{00000001-0300-480D-A1A5-4B0848B6B378}"/>
            </c:ext>
          </c:extLst>
        </c:ser>
        <c:ser>
          <c:idx val="2"/>
          <c:order val="2"/>
          <c:tx>
            <c:strRef>
              <c:f>'7.3.1 BCCR ae'!$F$12</c:f>
              <c:strCache>
                <c:ptCount val="1"/>
                <c:pt idx="0">
                  <c:v>Actividades de alojamiento y servicios de comida (I)</c:v>
                </c:pt>
              </c:strCache>
            </c:strRef>
          </c:tx>
          <c:spPr>
            <a:ln w="28575" cap="rnd">
              <a:solidFill>
                <a:srgbClr val="FCC30B"/>
              </a:solidFill>
              <a:prstDash val="sysDash"/>
              <a:round/>
            </a:ln>
            <a:effectLst/>
          </c:spPr>
          <c:marker>
            <c:symbol val="diamond"/>
            <c:size val="5"/>
            <c:spPr>
              <a:solidFill>
                <a:srgbClr val="FCC30B"/>
              </a:solidFill>
              <a:ln w="9525">
                <a:solidFill>
                  <a:srgbClr val="FCC30B"/>
                </a:solidFill>
              </a:ln>
              <a:effectLst/>
            </c:spPr>
          </c:marker>
          <c:cat>
            <c:strRef>
              <c:f>'7.3.1 BCCR ae'!$C$13:$C$20</c:f>
              <c:strCache>
                <c:ptCount val="8"/>
                <c:pt idx="0">
                  <c:v>2011</c:v>
                </c:pt>
                <c:pt idx="1">
                  <c:v>2012</c:v>
                </c:pt>
                <c:pt idx="2">
                  <c:v>2013</c:v>
                </c:pt>
                <c:pt idx="3">
                  <c:v>2014</c:v>
                </c:pt>
                <c:pt idx="4">
                  <c:v>2015</c:v>
                </c:pt>
                <c:pt idx="5">
                  <c:v>2016</c:v>
                </c:pt>
                <c:pt idx="6">
                  <c:v>2017</c:v>
                </c:pt>
                <c:pt idx="7">
                  <c:v>2018*</c:v>
                </c:pt>
              </c:strCache>
            </c:strRef>
          </c:cat>
          <c:val>
            <c:numRef>
              <c:f>'7.3.1 BCCR ae'!$F$13:$F$20</c:f>
              <c:numCache>
                <c:formatCode>_(* #\ ##0.000000_);_(* \(#\ ##0.000000\);_(* "-"??_);_(@_)</c:formatCode>
                <c:ptCount val="8"/>
                <c:pt idx="0">
                  <c:v>1.1306473629573222E-3</c:v>
                </c:pt>
                <c:pt idx="1">
                  <c:v>1.1421111559943289E-3</c:v>
                </c:pt>
                <c:pt idx="2">
                  <c:v>1.0564149815272361E-3</c:v>
                </c:pt>
                <c:pt idx="3">
                  <c:v>1.0170240723048119E-3</c:v>
                </c:pt>
                <c:pt idx="4">
                  <c:v>1.0019684501167182E-3</c:v>
                </c:pt>
                <c:pt idx="5">
                  <c:v>1.0019525986550517E-3</c:v>
                </c:pt>
                <c:pt idx="6">
                  <c:v>1.0193937289936234E-3</c:v>
                </c:pt>
                <c:pt idx="7">
                  <c:v>1.0066691496476141E-3</c:v>
                </c:pt>
              </c:numCache>
            </c:numRef>
          </c:val>
          <c:smooth val="0"/>
          <c:extLst>
            <c:ext xmlns:c16="http://schemas.microsoft.com/office/drawing/2014/chart" uri="{C3380CC4-5D6E-409C-BE32-E72D297353CC}">
              <c16:uniqueId val="{00000002-0300-480D-A1A5-4B0848B6B378}"/>
            </c:ext>
          </c:extLst>
        </c:ser>
        <c:dLbls>
          <c:showLegendKey val="0"/>
          <c:showVal val="0"/>
          <c:showCatName val="0"/>
          <c:showSerName val="0"/>
          <c:showPercent val="0"/>
          <c:showBubbleSize val="0"/>
        </c:dLbls>
        <c:marker val="1"/>
        <c:smooth val="0"/>
        <c:axId val="239434752"/>
        <c:axId val="238115584"/>
      </c:lineChart>
      <c:catAx>
        <c:axId val="23943475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n-US"/>
                  <a:t>Años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none"/>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38115584"/>
        <c:crosses val="autoZero"/>
        <c:auto val="1"/>
        <c:lblAlgn val="ctr"/>
        <c:lblOffset val="100"/>
        <c:noMultiLvlLbl val="0"/>
      </c:catAx>
      <c:valAx>
        <c:axId val="238115584"/>
        <c:scaling>
          <c:orientation val="minMax"/>
        </c:scaling>
        <c:delete val="0"/>
        <c:axPos val="l"/>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Tj/ millones de colones</a:t>
                </a:r>
              </a:p>
            </c:rich>
          </c:tx>
          <c:layout>
            <c:manualLayout>
              <c:xMode val="edge"/>
              <c:yMode val="edge"/>
              <c:x val="2.5000000000000001E-2"/>
              <c:y val="6.6261035552374224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0.0000" sourceLinked="0"/>
        <c:majorTickMark val="none"/>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39434752"/>
        <c:crosses val="autoZero"/>
        <c:crossBetween val="between"/>
        <c:majorUnit val="1.5000000000000003E-2"/>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legend>
    <c:plotVisOnly val="1"/>
    <c:dispBlanksAs val="gap"/>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userShapes r:id="rId3"/>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093285214348206"/>
          <c:y val="0.18103018372703411"/>
          <c:w val="0.86851159230096242"/>
          <c:h val="0.60481846019247598"/>
        </c:manualLayout>
      </c:layout>
      <c:lineChart>
        <c:grouping val="stacked"/>
        <c:varyColors val="0"/>
        <c:ser>
          <c:idx val="0"/>
          <c:order val="0"/>
          <c:spPr>
            <a:ln>
              <a:solidFill>
                <a:srgbClr val="FCC30B"/>
              </a:solidFill>
            </a:ln>
          </c:spPr>
          <c:marker>
            <c:spPr>
              <a:solidFill>
                <a:srgbClr val="FCC30B"/>
              </a:solidFill>
              <a:ln>
                <a:solidFill>
                  <a:srgbClr val="FCC30B"/>
                </a:solidFill>
              </a:ln>
            </c:spPr>
          </c:marker>
          <c:cat>
            <c:numRef>
              <c:f>'7.b.1'!$C$11:$C$21</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'7.b.1'!$F$11:$F$21</c:f>
              <c:numCache>
                <c:formatCode>_-* #\ ##0.0_-;\-* #\ ##0.0_-;_-* "-"??_-;_-@_-</c:formatCode>
                <c:ptCount val="11"/>
                <c:pt idx="0">
                  <c:v>452.9712204833761</c:v>
                </c:pt>
                <c:pt idx="1">
                  <c:v>452.48375105962788</c:v>
                </c:pt>
                <c:pt idx="2">
                  <c:v>480.0424525955645</c:v>
                </c:pt>
                <c:pt idx="3">
                  <c:v>512.01764970594593</c:v>
                </c:pt>
                <c:pt idx="4">
                  <c:v>592.74602887641538</c:v>
                </c:pt>
                <c:pt idx="5">
                  <c:v>598.70444275372199</c:v>
                </c:pt>
                <c:pt idx="6">
                  <c:v>609.39377363528683</c:v>
                </c:pt>
                <c:pt idx="7">
                  <c:v>612.14662413088286</c:v>
                </c:pt>
                <c:pt idx="8">
                  <c:v>600.04364306834498</c:v>
                </c:pt>
                <c:pt idx="9">
                  <c:v>603.38704800929531</c:v>
                </c:pt>
                <c:pt idx="10">
                  <c:v>587.77809789536968</c:v>
                </c:pt>
              </c:numCache>
            </c:numRef>
          </c:val>
          <c:smooth val="0"/>
          <c:extLst>
            <c:ext xmlns:c16="http://schemas.microsoft.com/office/drawing/2014/chart" uri="{C3380CC4-5D6E-409C-BE32-E72D297353CC}">
              <c16:uniqueId val="{00000000-C739-44DA-B1D5-705922A65C85}"/>
            </c:ext>
          </c:extLst>
        </c:ser>
        <c:dLbls>
          <c:showLegendKey val="0"/>
          <c:showVal val="0"/>
          <c:showCatName val="0"/>
          <c:showSerName val="0"/>
          <c:showPercent val="0"/>
          <c:showBubbleSize val="0"/>
        </c:dLbls>
        <c:marker val="1"/>
        <c:smooth val="0"/>
        <c:axId val="240559616"/>
        <c:axId val="239823680"/>
      </c:lineChart>
      <c:catAx>
        <c:axId val="240559616"/>
        <c:scaling>
          <c:orientation val="minMax"/>
        </c:scaling>
        <c:delete val="0"/>
        <c:axPos val="b"/>
        <c:title>
          <c:tx>
            <c:rich>
              <a:bodyPr/>
              <a:lstStyle/>
              <a:p>
                <a:pPr>
                  <a:defRPr/>
                </a:pPr>
                <a:r>
                  <a:rPr lang="es-CR"/>
                  <a:t>Años</a:t>
                </a:r>
              </a:p>
            </c:rich>
          </c:tx>
          <c:overlay val="0"/>
        </c:title>
        <c:numFmt formatCode="General" sourceLinked="1"/>
        <c:majorTickMark val="out"/>
        <c:minorTickMark val="none"/>
        <c:tickLblPos val="nextTo"/>
        <c:crossAx val="239823680"/>
        <c:crosses val="autoZero"/>
        <c:auto val="1"/>
        <c:lblAlgn val="ctr"/>
        <c:lblOffset val="100"/>
        <c:noMultiLvlLbl val="0"/>
      </c:catAx>
      <c:valAx>
        <c:axId val="239823680"/>
        <c:scaling>
          <c:orientation val="minMax"/>
        </c:scaling>
        <c:delete val="0"/>
        <c:axPos val="l"/>
        <c:majorGridlines/>
        <c:title>
          <c:tx>
            <c:rich>
              <a:bodyPr rot="0" vert="horz"/>
              <a:lstStyle/>
              <a:p>
                <a:pPr>
                  <a:defRPr/>
                </a:pPr>
                <a:r>
                  <a:rPr lang="en-US"/>
                  <a:t>Vatios per capita</a:t>
                </a:r>
              </a:p>
            </c:rich>
          </c:tx>
          <c:layout>
            <c:manualLayout>
              <c:xMode val="edge"/>
              <c:yMode val="edge"/>
              <c:x val="1.6666666666666666E-2"/>
              <c:y val="3.5730898221055733E-2"/>
            </c:manualLayout>
          </c:layout>
          <c:overlay val="0"/>
        </c:title>
        <c:numFmt formatCode="#,##0" sourceLinked="0"/>
        <c:majorTickMark val="out"/>
        <c:minorTickMark val="none"/>
        <c:tickLblPos val="nextTo"/>
        <c:crossAx val="240559616"/>
        <c:crosses val="autoZero"/>
        <c:crossBetween val="between"/>
      </c:valAx>
    </c:plotArea>
    <c:plotVisOnly val="1"/>
    <c:dispBlanksAs val="zero"/>
    <c:showDLblsOverMax val="0"/>
  </c:chart>
  <c:spPr>
    <a:ln>
      <a:noFill/>
    </a:ln>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428040244969369E-2"/>
          <c:y val="0.13425925925925927"/>
          <c:w val="0.89101640419947503"/>
          <c:h val="0.66016987459900833"/>
        </c:manualLayout>
      </c:layout>
      <c:lineChart>
        <c:grouping val="standard"/>
        <c:varyColors val="0"/>
        <c:ser>
          <c:idx val="0"/>
          <c:order val="0"/>
          <c:spPr>
            <a:ln w="28575" cap="rnd">
              <a:solidFill>
                <a:srgbClr val="A21942"/>
              </a:solidFill>
              <a:round/>
            </a:ln>
            <a:effectLst/>
          </c:spPr>
          <c:marker>
            <c:symbol val="circle"/>
            <c:size val="5"/>
            <c:spPr>
              <a:solidFill>
                <a:srgbClr val="990033">
                  <a:alpha val="94000"/>
                </a:srgbClr>
              </a:solidFill>
              <a:ln w="9525">
                <a:solidFill>
                  <a:srgbClr val="660033"/>
                </a:solidFill>
              </a:ln>
              <a:effectLst/>
            </c:spPr>
          </c:marker>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'8.1.1'!$C$31:$C$43</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'8.1.1'!$G$31:$G$43</c:f>
              <c:numCache>
                <c:formatCode>0.0</c:formatCode>
                <c:ptCount val="13"/>
                <c:pt idx="0">
                  <c:v>3.8601435441755227</c:v>
                </c:pt>
                <c:pt idx="1">
                  <c:v>3.0787235471655494</c:v>
                </c:pt>
                <c:pt idx="2">
                  <c:v>3.5229969479431897</c:v>
                </c:pt>
                <c:pt idx="3">
                  <c:v>1.1745551190378898</c:v>
                </c:pt>
                <c:pt idx="4">
                  <c:v>2.2413762736338185</c:v>
                </c:pt>
                <c:pt idx="5">
                  <c:v>2.3842946081682639</c:v>
                </c:pt>
                <c:pt idx="6">
                  <c:v>2.9653545796569221</c:v>
                </c:pt>
                <c:pt idx="7">
                  <c:v>2.955379933626157</c:v>
                </c:pt>
                <c:pt idx="8">
                  <c:v>1.4691850555492127</c:v>
                </c:pt>
                <c:pt idx="9">
                  <c:v>1.3118337345394744</c:v>
                </c:pt>
                <c:pt idx="10">
                  <c:v>-5.2703009496567539</c:v>
                </c:pt>
                <c:pt idx="11">
                  <c:v>6.6994538127808756</c:v>
                </c:pt>
                <c:pt idx="12">
                  <c:v>3.2979393240590751</c:v>
                </c:pt>
              </c:numCache>
            </c:numRef>
          </c:val>
          <c:smooth val="0"/>
          <c:extLst>
            <c:ext xmlns:c16="http://schemas.microsoft.com/office/drawing/2014/chart" uri="{C3380CC4-5D6E-409C-BE32-E72D297353CC}">
              <c16:uniqueId val="{00000000-FC21-4A67-B4B9-5640EB37A0EE}"/>
            </c:ext>
          </c:extLst>
        </c:ser>
        <c:dLbls>
          <c:dLblPos val="t"/>
          <c:showLegendKey val="0"/>
          <c:showVal val="1"/>
          <c:showCatName val="0"/>
          <c:showSerName val="0"/>
          <c:showPercent val="0"/>
          <c:showBubbleSize val="0"/>
        </c:dLbls>
        <c:marker val="1"/>
        <c:smooth val="0"/>
        <c:axId val="241139200"/>
        <c:axId val="239827136"/>
      </c:lineChart>
      <c:catAx>
        <c:axId val="241139200"/>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n-US"/>
                  <a:t>Años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39827136"/>
        <c:crosses val="autoZero"/>
        <c:auto val="1"/>
        <c:lblAlgn val="ctr"/>
        <c:lblOffset val="100"/>
        <c:noMultiLvlLbl val="0"/>
      </c:catAx>
      <c:valAx>
        <c:axId val="239827136"/>
        <c:scaling>
          <c:orientation val="minMax"/>
        </c:scaling>
        <c:delete val="0"/>
        <c:axPos val="l"/>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n-US"/>
                  <a:t>Porcentaje</a:t>
                </a:r>
              </a:p>
            </c:rich>
          </c:tx>
          <c:layout>
            <c:manualLayout>
              <c:xMode val="edge"/>
              <c:yMode val="edge"/>
              <c:x val="8.3333333333333332E-3"/>
              <c:y val="2.6369568387284922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0" sourceLinked="0"/>
        <c:majorTickMark val="in"/>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4113920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9110563307246163E-2"/>
          <c:y val="0.18317188549105781"/>
          <c:w val="0.88859966972213578"/>
          <c:h val="0.58413782579503148"/>
        </c:manualLayout>
      </c:layout>
      <c:barChart>
        <c:barDir val="col"/>
        <c:grouping val="clustered"/>
        <c:varyColors val="0"/>
        <c:ser>
          <c:idx val="0"/>
          <c:order val="0"/>
          <c:tx>
            <c:strRef>
              <c:f>'2.1.1'!$D$11</c:f>
              <c:strCache>
                <c:ptCount val="1"/>
                <c:pt idx="0">
                  <c:v>Porcentaje de la población total en subalimentación</c:v>
                </c:pt>
              </c:strCache>
            </c:strRef>
          </c:tx>
          <c:spPr>
            <a:solidFill>
              <a:srgbClr val="DDA63A"/>
            </a:solidFill>
            <a:ln>
              <a:noFill/>
            </a:ln>
            <a:effectLst/>
          </c:spPr>
          <c:invertIfNegative val="0"/>
          <c:dLbls>
            <c:dLbl>
              <c:idx val="6"/>
              <c:layout>
                <c:manualLayout>
                  <c:x val="0"/>
                  <c:y val="-3.1007751937984496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C00-4CDD-8EFF-3A7973B57C16}"/>
                </c:ext>
              </c:extLst>
            </c:dLbl>
            <c:dLbl>
              <c:idx val="7"/>
              <c:layout>
                <c:manualLayout>
                  <c:x val="0"/>
                  <c:y val="-2.3255813953488389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C00-4CDD-8EFF-3A7973B57C16}"/>
                </c:ext>
              </c:extLst>
            </c:dLbl>
            <c:dLbl>
              <c:idx val="8"/>
              <c:layout>
                <c:manualLayout>
                  <c:x val="6.0790273556231003E-3"/>
                  <c:y val="-2.713178294573643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C00-4CDD-8EFF-3A7973B57C1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'2.1.1'!$C$12:$C$31</c:f>
              <c:strCache>
                <c:ptCount val="20"/>
                <c:pt idx="0">
                  <c:v>2000-2002</c:v>
                </c:pt>
                <c:pt idx="1">
                  <c:v>2001-2003</c:v>
                </c:pt>
                <c:pt idx="2">
                  <c:v>2002-2004</c:v>
                </c:pt>
                <c:pt idx="3">
                  <c:v>2003-2005</c:v>
                </c:pt>
                <c:pt idx="4">
                  <c:v>2004-2006</c:v>
                </c:pt>
                <c:pt idx="5">
                  <c:v>2005-2007</c:v>
                </c:pt>
                <c:pt idx="6">
                  <c:v>2006-2008</c:v>
                </c:pt>
                <c:pt idx="7">
                  <c:v>2007-2009</c:v>
                </c:pt>
                <c:pt idx="8">
                  <c:v>2008-2010</c:v>
                </c:pt>
                <c:pt idx="9">
                  <c:v>2009-2011</c:v>
                </c:pt>
                <c:pt idx="10">
                  <c:v>2010-2012</c:v>
                </c:pt>
                <c:pt idx="11">
                  <c:v>2011-2013</c:v>
                </c:pt>
                <c:pt idx="12">
                  <c:v>2012-2014</c:v>
                </c:pt>
                <c:pt idx="13">
                  <c:v>2013-2015</c:v>
                </c:pt>
                <c:pt idx="14">
                  <c:v>2014-2016</c:v>
                </c:pt>
                <c:pt idx="15">
                  <c:v>2015-2017</c:v>
                </c:pt>
                <c:pt idx="16">
                  <c:v>2016-2018</c:v>
                </c:pt>
                <c:pt idx="17">
                  <c:v>2017-2019</c:v>
                </c:pt>
                <c:pt idx="18">
                  <c:v>2018-2020</c:v>
                </c:pt>
                <c:pt idx="19">
                  <c:v>2019-2021</c:v>
                </c:pt>
              </c:strCache>
            </c:strRef>
          </c:cat>
          <c:val>
            <c:numRef>
              <c:f>'2.1.1'!$D$12:$D$31</c:f>
              <c:numCache>
                <c:formatCode>General</c:formatCode>
                <c:ptCount val="20"/>
                <c:pt idx="0">
                  <c:v>4.7</c:v>
                </c:pt>
                <c:pt idx="1">
                  <c:v>5</c:v>
                </c:pt>
                <c:pt idx="2">
                  <c:v>5.2</c:v>
                </c:pt>
                <c:pt idx="3">
                  <c:v>5</c:v>
                </c:pt>
                <c:pt idx="4">
                  <c:v>4.4000000000000004</c:v>
                </c:pt>
                <c:pt idx="5">
                  <c:v>3.9</c:v>
                </c:pt>
                <c:pt idx="6">
                  <c:v>3.8</c:v>
                </c:pt>
                <c:pt idx="7">
                  <c:v>3.9</c:v>
                </c:pt>
                <c:pt idx="8">
                  <c:v>4.3</c:v>
                </c:pt>
                <c:pt idx="9">
                  <c:v>4.5999999999999996</c:v>
                </c:pt>
                <c:pt idx="10">
                  <c:v>5</c:v>
                </c:pt>
                <c:pt idx="11">
                  <c:v>5</c:v>
                </c:pt>
                <c:pt idx="12">
                  <c:v>4.9000000000000004</c:v>
                </c:pt>
                <c:pt idx="13">
                  <c:v>4.7</c:v>
                </c:pt>
                <c:pt idx="14">
                  <c:v>4.0999999999999996</c:v>
                </c:pt>
                <c:pt idx="15">
                  <c:v>3.6</c:v>
                </c:pt>
                <c:pt idx="16">
                  <c:v>3.2</c:v>
                </c:pt>
                <c:pt idx="17">
                  <c:v>3.2</c:v>
                </c:pt>
                <c:pt idx="18">
                  <c:v>3.4</c:v>
                </c:pt>
                <c:pt idx="19">
                  <c:v>3.4</c:v>
                </c:pt>
              </c:numCache>
            </c:numRef>
          </c:val>
          <c:extLst>
            <c:ext xmlns:c16="http://schemas.microsoft.com/office/drawing/2014/chart" uri="{C3380CC4-5D6E-409C-BE32-E72D297353CC}">
              <c16:uniqueId val="{00000000-BC00-4CDD-8EFF-3A7973B57C16}"/>
            </c:ext>
          </c:extLst>
        </c:ser>
        <c:dLbls>
          <c:showLegendKey val="0"/>
          <c:showVal val="0"/>
          <c:showCatName val="0"/>
          <c:showSerName val="0"/>
          <c:showPercent val="0"/>
          <c:showBubbleSize val="0"/>
        </c:dLbls>
        <c:gapWidth val="219"/>
        <c:axId val="221200384"/>
        <c:axId val="219600512"/>
      </c:barChart>
      <c:catAx>
        <c:axId val="221200384"/>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período de tiempo</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R"/>
            </a:p>
          </c:txPr>
        </c:title>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s-CR"/>
          </a:p>
        </c:txPr>
        <c:crossAx val="219600512"/>
        <c:crosses val="autoZero"/>
        <c:auto val="1"/>
        <c:lblAlgn val="ctr"/>
        <c:lblOffset val="100"/>
        <c:noMultiLvlLbl val="0"/>
      </c:catAx>
      <c:valAx>
        <c:axId val="219600512"/>
        <c:scaling>
          <c:orientation val="minMax"/>
        </c:scaling>
        <c:delete val="0"/>
        <c:axPos val="l"/>
        <c:majorGridlines>
          <c:spPr>
            <a:ln w="9525" cap="flat" cmpd="sng" algn="ctr">
              <a:solidFill>
                <a:schemeClr val="accent4">
                  <a:lumMod val="50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Porcentaje</a:t>
                </a:r>
              </a:p>
            </c:rich>
          </c:tx>
          <c:layout>
            <c:manualLayout>
              <c:xMode val="edge"/>
              <c:yMode val="edge"/>
              <c:x val="1.6210739614994935E-2"/>
              <c:y val="8.6573277177562108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R"/>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s-CR"/>
          </a:p>
        </c:txPr>
        <c:crossAx val="22120038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1"/>
      </a:solidFill>
      <a:round/>
    </a:ln>
    <a:effectLst/>
  </c:spPr>
  <c:txPr>
    <a:bodyPr/>
    <a:lstStyle/>
    <a:p>
      <a:pPr>
        <a:defRPr/>
      </a:pPr>
      <a:endParaRPr lang="es-CR"/>
    </a:p>
  </c:txPr>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428040244969369E-2"/>
          <c:y val="0.13425925925925927"/>
          <c:w val="0.89101640419947503"/>
          <c:h val="0.66016987459900833"/>
        </c:manualLayout>
      </c:layout>
      <c:lineChart>
        <c:grouping val="standard"/>
        <c:varyColors val="0"/>
        <c:ser>
          <c:idx val="0"/>
          <c:order val="0"/>
          <c:tx>
            <c:strRef>
              <c:f>'8.1.1'!$D$51</c:f>
              <c:strCache>
                <c:ptCount val="1"/>
                <c:pt idx="0">
                  <c:v>     PIB Per cápita</c:v>
                </c:pt>
              </c:strCache>
            </c:strRef>
          </c:tx>
          <c:spPr>
            <a:ln w="28575" cap="rnd">
              <a:solidFill>
                <a:srgbClr val="A21942"/>
              </a:solidFill>
              <a:round/>
            </a:ln>
            <a:effectLst/>
          </c:spPr>
          <c:marker>
            <c:symbol val="circle"/>
            <c:size val="5"/>
            <c:spPr>
              <a:solidFill>
                <a:srgbClr val="A21942">
                  <a:alpha val="93725"/>
                </a:srgbClr>
              </a:solidFill>
              <a:ln w="9525">
                <a:solidFill>
                  <a:srgbClr val="A21942"/>
                </a:solidFill>
              </a:ln>
              <a:effectLst/>
            </c:spPr>
          </c:marker>
          <c:dLbls>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'8.1.1'!$C$52:$C$63</c:f>
              <c:numCache>
                <c:formatCode>General</c:formatCode>
                <c:ptCount val="12"/>
                <c:pt idx="0">
                  <c:v>2010</c:v>
                </c:pt>
                <c:pt idx="1">
                  <c:v>2011</c:v>
                </c:pt>
                <c:pt idx="2">
                  <c:v>2012</c:v>
                </c:pt>
                <c:pt idx="3">
                  <c:v>2013</c:v>
                </c:pt>
                <c:pt idx="4">
                  <c:v>2014</c:v>
                </c:pt>
                <c:pt idx="5">
                  <c:v>2015</c:v>
                </c:pt>
                <c:pt idx="6">
                  <c:v>2016</c:v>
                </c:pt>
                <c:pt idx="7">
                  <c:v>2017</c:v>
                </c:pt>
                <c:pt idx="8">
                  <c:v>2018</c:v>
                </c:pt>
                <c:pt idx="9">
                  <c:v>2019</c:v>
                </c:pt>
                <c:pt idx="10">
                  <c:v>2020</c:v>
                </c:pt>
                <c:pt idx="11">
                  <c:v>2021</c:v>
                </c:pt>
              </c:numCache>
            </c:numRef>
          </c:cat>
          <c:val>
            <c:numRef>
              <c:f>'8.1.1'!$D$52:$D$63</c:f>
              <c:numCache>
                <c:formatCode>#\ ##0.0</c:formatCode>
                <c:ptCount val="12"/>
                <c:pt idx="0">
                  <c:v>3.8601435441755227</c:v>
                </c:pt>
                <c:pt idx="1">
                  <c:v>3.0787235471655494</c:v>
                </c:pt>
                <c:pt idx="2">
                  <c:v>3.5229969479431897</c:v>
                </c:pt>
                <c:pt idx="3">
                  <c:v>1.1745551190378898</c:v>
                </c:pt>
                <c:pt idx="4">
                  <c:v>2.2413762736338185</c:v>
                </c:pt>
                <c:pt idx="5">
                  <c:v>2.3842946081682639</c:v>
                </c:pt>
                <c:pt idx="6">
                  <c:v>2.9653545796569221</c:v>
                </c:pt>
                <c:pt idx="7">
                  <c:v>2.955379933626157</c:v>
                </c:pt>
                <c:pt idx="8">
                  <c:v>1.4691850555492127</c:v>
                </c:pt>
                <c:pt idx="9">
                  <c:v>1.3118337345394744</c:v>
                </c:pt>
                <c:pt idx="10">
                  <c:v>-5.0501714673851064</c:v>
                </c:pt>
                <c:pt idx="11">
                  <c:v>6.6827267935584178</c:v>
                </c:pt>
              </c:numCache>
            </c:numRef>
          </c:val>
          <c:smooth val="0"/>
          <c:extLst>
            <c:ext xmlns:c16="http://schemas.microsoft.com/office/drawing/2014/chart" uri="{C3380CC4-5D6E-409C-BE32-E72D297353CC}">
              <c16:uniqueId val="{00000000-9380-46A8-A004-AD58E05B1562}"/>
            </c:ext>
          </c:extLst>
        </c:ser>
        <c:dLbls>
          <c:dLblPos val="t"/>
          <c:showLegendKey val="0"/>
          <c:showVal val="1"/>
          <c:showCatName val="0"/>
          <c:showSerName val="0"/>
          <c:showPercent val="0"/>
          <c:showBubbleSize val="0"/>
        </c:dLbls>
        <c:marker val="1"/>
        <c:smooth val="0"/>
        <c:axId val="241600000"/>
        <c:axId val="240074752"/>
      </c:lineChart>
      <c:catAx>
        <c:axId val="241600000"/>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n-US"/>
                  <a:t>Años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40074752"/>
        <c:crosses val="autoZero"/>
        <c:auto val="1"/>
        <c:lblAlgn val="ctr"/>
        <c:lblOffset val="100"/>
        <c:noMultiLvlLbl val="0"/>
      </c:catAx>
      <c:valAx>
        <c:axId val="240074752"/>
        <c:scaling>
          <c:orientation val="minMax"/>
        </c:scaling>
        <c:delete val="0"/>
        <c:axPos val="l"/>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n-US"/>
                  <a:t>Porcentaje</a:t>
                </a:r>
              </a:p>
            </c:rich>
          </c:tx>
          <c:layout>
            <c:manualLayout>
              <c:xMode val="edge"/>
              <c:yMode val="edge"/>
              <c:x val="8.3333333333333332E-3"/>
              <c:y val="2.6369568387284922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0" sourceLinked="0"/>
        <c:majorTickMark val="in"/>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4160000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8239777093895613E-2"/>
          <c:y val="5.9256474250404909E-2"/>
          <c:w val="0.89673729073979047"/>
          <c:h val="0.64728109532011091"/>
        </c:manualLayout>
      </c:layout>
      <c:barChart>
        <c:barDir val="col"/>
        <c:grouping val="clustered"/>
        <c:varyColors val="0"/>
        <c:ser>
          <c:idx val="4"/>
          <c:order val="0"/>
          <c:tx>
            <c:strRef>
              <c:f>'8.2.1'!$E$12:$E$15</c:f>
              <c:strCache>
                <c:ptCount val="4"/>
                <c:pt idx="0">
                  <c:v>Tasa de crecimiento del PIB </c:v>
                </c:pt>
              </c:strCache>
            </c:strRef>
          </c:tx>
          <c:spPr>
            <a:solidFill>
              <a:srgbClr val="A21942"/>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'8.2.1'!$C$50:$D$65</c:f>
              <c:multiLvlStrCache>
                <c:ptCount val="16"/>
                <c:lvl>
                  <c:pt idx="0">
                    <c:v>I Trimestre</c:v>
                  </c:pt>
                  <c:pt idx="1">
                    <c:v>II Trimestre</c:v>
                  </c:pt>
                  <c:pt idx="2">
                    <c:v>III Trimestre</c:v>
                  </c:pt>
                  <c:pt idx="3">
                    <c:v>IV Trimestre</c:v>
                  </c:pt>
                  <c:pt idx="4">
                    <c:v>I Trimestre</c:v>
                  </c:pt>
                  <c:pt idx="5">
                    <c:v>II Trimestre</c:v>
                  </c:pt>
                  <c:pt idx="6">
                    <c:v>III Trimestre</c:v>
                  </c:pt>
                  <c:pt idx="7">
                    <c:v>IV Trimestre</c:v>
                  </c:pt>
                  <c:pt idx="8">
                    <c:v>I Trimestre</c:v>
                  </c:pt>
                  <c:pt idx="9">
                    <c:v>II Trimestre</c:v>
                  </c:pt>
                  <c:pt idx="10">
                    <c:v>III Trimestre</c:v>
                  </c:pt>
                  <c:pt idx="11">
                    <c:v>IV Trimestre</c:v>
                  </c:pt>
                  <c:pt idx="12">
                    <c:v>I Trimestre</c:v>
                  </c:pt>
                  <c:pt idx="13">
                    <c:v>II Trimestre</c:v>
                  </c:pt>
                  <c:pt idx="14">
                    <c:v>III Trimestre</c:v>
                  </c:pt>
                  <c:pt idx="15">
                    <c:v>IV Trimestre</c:v>
                  </c:pt>
                </c:lvl>
                <c:lvl>
                  <c:pt idx="0">
                    <c:v>2020</c:v>
                  </c:pt>
                  <c:pt idx="4">
                    <c:v>2021</c:v>
                  </c:pt>
                  <c:pt idx="8">
                    <c:v>2022</c:v>
                  </c:pt>
                  <c:pt idx="12">
                    <c:v>2023</c:v>
                  </c:pt>
                </c:lvl>
              </c:multiLvlStrCache>
            </c:multiLvlStrRef>
          </c:cat>
          <c:val>
            <c:numRef>
              <c:f>'8.2.1'!$E$50:$E$65</c:f>
              <c:numCache>
                <c:formatCode>0.0</c:formatCode>
                <c:ptCount val="16"/>
                <c:pt idx="0">
                  <c:v>1.66901375</c:v>
                </c:pt>
                <c:pt idx="1">
                  <c:v>-7.9977566800000002</c:v>
                </c:pt>
                <c:pt idx="2">
                  <c:v>-6.7764071399999999</c:v>
                </c:pt>
                <c:pt idx="3">
                  <c:v>-4.0852531000000001</c:v>
                </c:pt>
                <c:pt idx="4">
                  <c:v>-0.86688228000000001</c:v>
                </c:pt>
                <c:pt idx="5">
                  <c:v>10.36219292</c:v>
                </c:pt>
                <c:pt idx="6">
                  <c:v>12.625706989999999</c:v>
                </c:pt>
                <c:pt idx="7">
                  <c:v>9.7990669399999994</c:v>
                </c:pt>
                <c:pt idx="8">
                  <c:v>7.1404013400000004</c:v>
                </c:pt>
                <c:pt idx="9">
                  <c:v>4.9967210199999998</c:v>
                </c:pt>
                <c:pt idx="10">
                  <c:v>2.8013908000000001</c:v>
                </c:pt>
                <c:pt idx="11">
                  <c:v>2.4737129000000002</c:v>
                </c:pt>
                <c:pt idx="12">
                  <c:v>4.1657364699999997</c:v>
                </c:pt>
                <c:pt idx="13">
                  <c:v>5.7698393899999996</c:v>
                </c:pt>
                <c:pt idx="14">
                  <c:v>5.5759417300000003</c:v>
                </c:pt>
                <c:pt idx="15">
                  <c:v>4.9693864300000001</c:v>
                </c:pt>
              </c:numCache>
            </c:numRef>
          </c:val>
          <c:extLst>
            <c:ext xmlns:c16="http://schemas.microsoft.com/office/drawing/2014/chart" uri="{C3380CC4-5D6E-409C-BE32-E72D297353CC}">
              <c16:uniqueId val="{00000000-E573-4832-BBAA-4A3B60F9868C}"/>
            </c:ext>
          </c:extLst>
        </c:ser>
        <c:ser>
          <c:idx val="6"/>
          <c:order val="1"/>
          <c:tx>
            <c:strRef>
              <c:f>'8.2.1'!$F$12:$F$15</c:f>
              <c:strCache>
                <c:ptCount val="4"/>
                <c:pt idx="0">
                  <c:v>Tasa de crecimiento de la población ocupada </c:v>
                </c:pt>
              </c:strCache>
            </c:strRef>
          </c:tx>
          <c:spPr>
            <a:pattFill prst="ltUpDiag">
              <a:fgClr>
                <a:srgbClr val="A21942"/>
              </a:fgClr>
              <a:bgClr>
                <a:schemeClr val="bg1"/>
              </a:bgClr>
            </a:patt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'8.2.1'!$C$50:$D$65</c:f>
              <c:multiLvlStrCache>
                <c:ptCount val="16"/>
                <c:lvl>
                  <c:pt idx="0">
                    <c:v>I Trimestre</c:v>
                  </c:pt>
                  <c:pt idx="1">
                    <c:v>II Trimestre</c:v>
                  </c:pt>
                  <c:pt idx="2">
                    <c:v>III Trimestre</c:v>
                  </c:pt>
                  <c:pt idx="3">
                    <c:v>IV Trimestre</c:v>
                  </c:pt>
                  <c:pt idx="4">
                    <c:v>I Trimestre</c:v>
                  </c:pt>
                  <c:pt idx="5">
                    <c:v>II Trimestre</c:v>
                  </c:pt>
                  <c:pt idx="6">
                    <c:v>III Trimestre</c:v>
                  </c:pt>
                  <c:pt idx="7">
                    <c:v>IV Trimestre</c:v>
                  </c:pt>
                  <c:pt idx="8">
                    <c:v>I Trimestre</c:v>
                  </c:pt>
                  <c:pt idx="9">
                    <c:v>II Trimestre</c:v>
                  </c:pt>
                  <c:pt idx="10">
                    <c:v>III Trimestre</c:v>
                  </c:pt>
                  <c:pt idx="11">
                    <c:v>IV Trimestre</c:v>
                  </c:pt>
                  <c:pt idx="12">
                    <c:v>I Trimestre</c:v>
                  </c:pt>
                  <c:pt idx="13">
                    <c:v>II Trimestre</c:v>
                  </c:pt>
                  <c:pt idx="14">
                    <c:v>III Trimestre</c:v>
                  </c:pt>
                  <c:pt idx="15">
                    <c:v>IV Trimestre</c:v>
                  </c:pt>
                </c:lvl>
                <c:lvl>
                  <c:pt idx="0">
                    <c:v>2020</c:v>
                  </c:pt>
                  <c:pt idx="4">
                    <c:v>2021</c:v>
                  </c:pt>
                  <c:pt idx="8">
                    <c:v>2022</c:v>
                  </c:pt>
                  <c:pt idx="12">
                    <c:v>2023</c:v>
                  </c:pt>
                </c:lvl>
              </c:multiLvlStrCache>
            </c:multiLvlStrRef>
          </c:cat>
          <c:val>
            <c:numRef>
              <c:f>'8.2.1'!$F$50:$F$65</c:f>
              <c:numCache>
                <c:formatCode>0.0</c:formatCode>
                <c:ptCount val="16"/>
                <c:pt idx="0">
                  <c:v>1.6764697485824875</c:v>
                </c:pt>
                <c:pt idx="1">
                  <c:v>-20.059499953050462</c:v>
                </c:pt>
                <c:pt idx="2">
                  <c:v>-14.63525836569003</c:v>
                </c:pt>
                <c:pt idx="3">
                  <c:v>-10.521582651416651</c:v>
                </c:pt>
                <c:pt idx="4">
                  <c:v>-9.7737271728916433</c:v>
                </c:pt>
                <c:pt idx="5">
                  <c:v>12.840859541030337</c:v>
                </c:pt>
                <c:pt idx="6">
                  <c:v>13.408688219384658</c:v>
                </c:pt>
                <c:pt idx="7">
                  <c:v>7.7214716117699034</c:v>
                </c:pt>
                <c:pt idx="8">
                  <c:v>5.5071538491653582</c:v>
                </c:pt>
                <c:pt idx="9">
                  <c:v>9.3748587741315337</c:v>
                </c:pt>
                <c:pt idx="10">
                  <c:v>4.5010431552964025</c:v>
                </c:pt>
                <c:pt idx="11">
                  <c:v>3.2841832294579376</c:v>
                </c:pt>
                <c:pt idx="12">
                  <c:v>-0.18900363259939379</c:v>
                </c:pt>
                <c:pt idx="13">
                  <c:v>-1.5032117170569181</c:v>
                </c:pt>
                <c:pt idx="14">
                  <c:v>-5.0341791429527323</c:v>
                </c:pt>
                <c:pt idx="15">
                  <c:v>-4.1950502079785128</c:v>
                </c:pt>
              </c:numCache>
            </c:numRef>
          </c:val>
          <c:extLst>
            <c:ext xmlns:c16="http://schemas.microsoft.com/office/drawing/2014/chart" uri="{C3380CC4-5D6E-409C-BE32-E72D297353CC}">
              <c16:uniqueId val="{00000001-E573-4832-BBAA-4A3B60F9868C}"/>
            </c:ext>
          </c:extLst>
        </c:ser>
        <c:ser>
          <c:idx val="0"/>
          <c:order val="2"/>
          <c:tx>
            <c:strRef>
              <c:f>'8.2.1'!$G$12:$G$15</c:f>
              <c:strCache>
                <c:ptCount val="4"/>
                <c:pt idx="0">
                  <c:v>Tasa de crecimiento de la productividad laboral </c:v>
                </c:pt>
              </c:strCache>
            </c:strRef>
          </c:tx>
          <c:spPr>
            <a:pattFill prst="dashUpDiag">
              <a:fgClr>
                <a:srgbClr val="A21942"/>
              </a:fgClr>
              <a:bgClr>
                <a:schemeClr val="bg1"/>
              </a:bgClr>
            </a:patt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'8.2.1'!$C$50:$D$65</c:f>
              <c:multiLvlStrCache>
                <c:ptCount val="16"/>
                <c:lvl>
                  <c:pt idx="0">
                    <c:v>I Trimestre</c:v>
                  </c:pt>
                  <c:pt idx="1">
                    <c:v>II Trimestre</c:v>
                  </c:pt>
                  <c:pt idx="2">
                    <c:v>III Trimestre</c:v>
                  </c:pt>
                  <c:pt idx="3">
                    <c:v>IV Trimestre</c:v>
                  </c:pt>
                  <c:pt idx="4">
                    <c:v>I Trimestre</c:v>
                  </c:pt>
                  <c:pt idx="5">
                    <c:v>II Trimestre</c:v>
                  </c:pt>
                  <c:pt idx="6">
                    <c:v>III Trimestre</c:v>
                  </c:pt>
                  <c:pt idx="7">
                    <c:v>IV Trimestre</c:v>
                  </c:pt>
                  <c:pt idx="8">
                    <c:v>I Trimestre</c:v>
                  </c:pt>
                  <c:pt idx="9">
                    <c:v>II Trimestre</c:v>
                  </c:pt>
                  <c:pt idx="10">
                    <c:v>III Trimestre</c:v>
                  </c:pt>
                  <c:pt idx="11">
                    <c:v>IV Trimestre</c:v>
                  </c:pt>
                  <c:pt idx="12">
                    <c:v>I Trimestre</c:v>
                  </c:pt>
                  <c:pt idx="13">
                    <c:v>II Trimestre</c:v>
                  </c:pt>
                  <c:pt idx="14">
                    <c:v>III Trimestre</c:v>
                  </c:pt>
                  <c:pt idx="15">
                    <c:v>IV Trimestre</c:v>
                  </c:pt>
                </c:lvl>
                <c:lvl>
                  <c:pt idx="0">
                    <c:v>2020</c:v>
                  </c:pt>
                  <c:pt idx="4">
                    <c:v>2021</c:v>
                  </c:pt>
                  <c:pt idx="8">
                    <c:v>2022</c:v>
                  </c:pt>
                  <c:pt idx="12">
                    <c:v>2023</c:v>
                  </c:pt>
                </c:lvl>
              </c:multiLvlStrCache>
            </c:multiLvlStrRef>
          </c:cat>
          <c:val>
            <c:numRef>
              <c:f>'8.2.1'!$G$50:$G$65</c:f>
              <c:numCache>
                <c:formatCode>0.0</c:formatCode>
                <c:ptCount val="16"/>
                <c:pt idx="0">
                  <c:v>-7.3330619478784165E-3</c:v>
                </c:pt>
                <c:pt idx="1">
                  <c:v>15.08840107702718</c:v>
                </c:pt>
                <c:pt idx="2">
                  <c:v>9.2062027914364251</c:v>
                </c:pt>
                <c:pt idx="3">
                  <c:v>7.1931642728764844</c:v>
                </c:pt>
                <c:pt idx="4">
                  <c:v>9.8716755232763909</c:v>
                </c:pt>
                <c:pt idx="5">
                  <c:v>-2.1966038121719267</c:v>
                </c:pt>
                <c:pt idx="6">
                  <c:v>-0.69040674606044572</c:v>
                </c:pt>
                <c:pt idx="7">
                  <c:v>1.928673364432032</c:v>
                </c:pt>
                <c:pt idx="8">
                  <c:v>1.547996914460148</c:v>
                </c:pt>
                <c:pt idx="9">
                  <c:v>-4.0028739734159551</c:v>
                </c:pt>
                <c:pt idx="10">
                  <c:v>-1.6264453515357546</c:v>
                </c:pt>
                <c:pt idx="11">
                  <c:v>-0.78469936579589339</c:v>
                </c:pt>
                <c:pt idx="12">
                  <c:v>4.362986303684413</c:v>
                </c:pt>
                <c:pt idx="13">
                  <c:v>7.3840489960491862</c:v>
                </c:pt>
                <c:pt idx="14">
                  <c:v>11.17256795656052</c:v>
                </c:pt>
                <c:pt idx="15">
                  <c:v>9.5657235423749718</c:v>
                </c:pt>
              </c:numCache>
            </c:numRef>
          </c:val>
          <c:extLst>
            <c:ext xmlns:c16="http://schemas.microsoft.com/office/drawing/2014/chart" uri="{C3380CC4-5D6E-409C-BE32-E72D297353CC}">
              <c16:uniqueId val="{00000000-7B70-4E1D-AF75-3F6ECB9FD8EA}"/>
            </c:ext>
          </c:extLst>
        </c:ser>
        <c:dLbls>
          <c:dLblPos val="outEnd"/>
          <c:showLegendKey val="0"/>
          <c:showVal val="1"/>
          <c:showCatName val="0"/>
          <c:showSerName val="0"/>
          <c:showPercent val="0"/>
          <c:showBubbleSize val="0"/>
        </c:dLbls>
        <c:gapWidth val="150"/>
        <c:axId val="242646016"/>
        <c:axId val="240077056"/>
      </c:barChart>
      <c:catAx>
        <c:axId val="242646016"/>
        <c:scaling>
          <c:orientation val="minMax"/>
        </c:scaling>
        <c:delete val="0"/>
        <c:axPos val="b"/>
        <c:numFmt formatCode="General" sourceLinked="1"/>
        <c:majorTickMark val="in"/>
        <c:minorTickMark val="none"/>
        <c:tickLblPos val="low"/>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40077056"/>
        <c:crosses val="autoZero"/>
        <c:auto val="1"/>
        <c:lblAlgn val="ctr"/>
        <c:lblOffset val="100"/>
        <c:noMultiLvlLbl val="0"/>
      </c:catAx>
      <c:valAx>
        <c:axId val="240077056"/>
        <c:scaling>
          <c:orientation val="minMax"/>
        </c:scaling>
        <c:delete val="0"/>
        <c:axPos val="l"/>
        <c:numFmt formatCode="0.0" sourceLinked="1"/>
        <c:majorTickMark val="in"/>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42646016"/>
        <c:crosses val="autoZero"/>
        <c:crossBetween val="between"/>
      </c:valAx>
      <c:spPr>
        <a:noFill/>
        <a:ln>
          <a:noFill/>
        </a:ln>
        <a:effectLst/>
      </c:spPr>
    </c:plotArea>
    <c:legend>
      <c:legendPos val="b"/>
      <c:layout>
        <c:manualLayout>
          <c:xMode val="edge"/>
          <c:yMode val="edge"/>
          <c:x val="0.58160164117622359"/>
          <c:y val="0.87805774278215221"/>
          <c:w val="0.36839830428515408"/>
          <c:h val="0.10359363336463674"/>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legend>
    <c:plotVisOnly val="1"/>
    <c:dispBlanksAs val="gap"/>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orientation="portrait"/>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0834114485689293E-2"/>
          <c:y val="9.9386652518942326E-2"/>
          <c:w val="0.88654644568030394"/>
          <c:h val="0.68189920473589216"/>
        </c:manualLayout>
      </c:layout>
      <c:lineChart>
        <c:grouping val="standard"/>
        <c:varyColors val="0"/>
        <c:ser>
          <c:idx val="0"/>
          <c:order val="0"/>
          <c:tx>
            <c:strRef>
              <c:f>'8.3.1'!$D$11:$F$11</c:f>
              <c:strCache>
                <c:ptCount val="1"/>
                <c:pt idx="0">
                  <c:v>Total </c:v>
                </c:pt>
              </c:strCache>
            </c:strRef>
          </c:tx>
          <c:spPr>
            <a:ln w="28575" cap="rnd">
              <a:solidFill>
                <a:schemeClr val="bg2">
                  <a:lumMod val="50000"/>
                </a:schemeClr>
              </a:solidFill>
              <a:round/>
            </a:ln>
            <a:effectLst/>
          </c:spPr>
          <c:marker>
            <c:symbol val="diamond"/>
            <c:size val="5"/>
            <c:spPr>
              <a:solidFill>
                <a:schemeClr val="bg2">
                  <a:lumMod val="50000"/>
                </a:schemeClr>
              </a:solidFill>
              <a:ln w="9525">
                <a:solidFill>
                  <a:schemeClr val="bg2">
                    <a:lumMod val="50000"/>
                  </a:schemeClr>
                </a:solidFill>
              </a:ln>
              <a:effectLst/>
            </c:spPr>
          </c:marker>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'8.3.1'!$C$14:$C$27</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'8.3.1'!$D$14:$D$27</c:f>
              <c:numCache>
                <c:formatCode>0.0</c:formatCode>
                <c:ptCount val="14"/>
                <c:pt idx="0">
                  <c:v>38.292018319512444</c:v>
                </c:pt>
                <c:pt idx="1">
                  <c:v>34.4760038430287</c:v>
                </c:pt>
                <c:pt idx="2">
                  <c:v>37.641722249622774</c:v>
                </c:pt>
                <c:pt idx="3">
                  <c:v>41.904229401750115</c:v>
                </c:pt>
                <c:pt idx="4">
                  <c:v>41.689547691296589</c:v>
                </c:pt>
                <c:pt idx="5">
                  <c:v>42.454178987185607</c:v>
                </c:pt>
                <c:pt idx="6">
                  <c:v>40.512621419490316</c:v>
                </c:pt>
                <c:pt idx="7">
                  <c:v>40.437541333429536</c:v>
                </c:pt>
                <c:pt idx="8">
                  <c:v>42.14982145767393</c:v>
                </c:pt>
                <c:pt idx="9">
                  <c:v>44.604409254617096</c:v>
                </c:pt>
                <c:pt idx="10">
                  <c:v>42.195237596716737</c:v>
                </c:pt>
                <c:pt idx="11">
                  <c:v>43.361548367362182</c:v>
                </c:pt>
                <c:pt idx="12">
                  <c:v>42.265885819873461</c:v>
                </c:pt>
                <c:pt idx="13">
                  <c:v>37.692335712402439</c:v>
                </c:pt>
              </c:numCache>
            </c:numRef>
          </c:val>
          <c:smooth val="0"/>
          <c:extLst>
            <c:ext xmlns:c16="http://schemas.microsoft.com/office/drawing/2014/chart" uri="{C3380CC4-5D6E-409C-BE32-E72D297353CC}">
              <c16:uniqueId val="{00000000-873D-49E6-94AB-198BE3620216}"/>
            </c:ext>
          </c:extLst>
        </c:ser>
        <c:ser>
          <c:idx val="1"/>
          <c:order val="1"/>
          <c:tx>
            <c:strRef>
              <c:f>'8.3.1'!$H$11:$J$11</c:f>
              <c:strCache>
                <c:ptCount val="1"/>
                <c:pt idx="0">
                  <c:v>Trabajadores independientes 1/</c:v>
                </c:pt>
              </c:strCache>
            </c:strRef>
          </c:tx>
          <c:spPr>
            <a:ln w="28575" cap="rnd">
              <a:solidFill>
                <a:srgbClr val="A21942"/>
              </a:solidFill>
              <a:round/>
            </a:ln>
            <a:effectLst/>
          </c:spPr>
          <c:marker>
            <c:symbol val="square"/>
            <c:size val="5"/>
            <c:spPr>
              <a:solidFill>
                <a:srgbClr val="990033"/>
              </a:solidFill>
              <a:ln w="9525">
                <a:solidFill>
                  <a:srgbClr val="990033"/>
                </a:solidFill>
              </a:ln>
              <a:effectLst/>
            </c:spPr>
          </c:marker>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'8.3.1'!$C$14:$C$27</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'8.3.1'!$H$14:$H$27</c:f>
              <c:numCache>
                <c:formatCode>0.0</c:formatCode>
                <c:ptCount val="14"/>
                <c:pt idx="0">
                  <c:v>69.204022031500102</c:v>
                </c:pt>
                <c:pt idx="1">
                  <c:v>66.407940005618542</c:v>
                </c:pt>
                <c:pt idx="2">
                  <c:v>68.87245081112836</c:v>
                </c:pt>
                <c:pt idx="3">
                  <c:v>75.484767814533654</c:v>
                </c:pt>
                <c:pt idx="4">
                  <c:v>80.267608069952104</c:v>
                </c:pt>
                <c:pt idx="5">
                  <c:v>84.043446454598353</c:v>
                </c:pt>
                <c:pt idx="6">
                  <c:v>82.735297604314979</c:v>
                </c:pt>
                <c:pt idx="7">
                  <c:v>86.371873855853011</c:v>
                </c:pt>
                <c:pt idx="8">
                  <c:v>89.057593318036993</c:v>
                </c:pt>
                <c:pt idx="9">
                  <c:v>92.49738251494081</c:v>
                </c:pt>
                <c:pt idx="10">
                  <c:v>92.152633946669241</c:v>
                </c:pt>
                <c:pt idx="11">
                  <c:v>92.197714912362372</c:v>
                </c:pt>
                <c:pt idx="12">
                  <c:v>90.07694187493135</c:v>
                </c:pt>
                <c:pt idx="13">
                  <c:v>86.463307146291697</c:v>
                </c:pt>
              </c:numCache>
            </c:numRef>
          </c:val>
          <c:smooth val="0"/>
          <c:extLst>
            <c:ext xmlns:c16="http://schemas.microsoft.com/office/drawing/2014/chart" uri="{C3380CC4-5D6E-409C-BE32-E72D297353CC}">
              <c16:uniqueId val="{00000001-873D-49E6-94AB-198BE3620216}"/>
            </c:ext>
          </c:extLst>
        </c:ser>
        <c:ser>
          <c:idx val="2"/>
          <c:order val="2"/>
          <c:tx>
            <c:strRef>
              <c:f>'8.3.1'!$L$11:$N$11</c:f>
              <c:strCache>
                <c:ptCount val="1"/>
                <c:pt idx="0">
                  <c:v>Trabajadores dependientes 2/</c:v>
                </c:pt>
              </c:strCache>
            </c:strRef>
          </c:tx>
          <c:spPr>
            <a:ln w="28575" cap="rnd">
              <a:solidFill>
                <a:srgbClr val="A21942"/>
              </a:solidFill>
              <a:prstDash val="dash"/>
              <a:round/>
            </a:ln>
            <a:effectLst/>
          </c:spPr>
          <c:marker>
            <c:symbol val="circle"/>
            <c:size val="5"/>
            <c:spPr>
              <a:solidFill>
                <a:srgbClr val="990033"/>
              </a:solidFill>
              <a:ln w="9525">
                <a:solidFill>
                  <a:srgbClr val="990033"/>
                </a:solidFill>
              </a:ln>
              <a:effectLst/>
            </c:spPr>
          </c:marker>
          <c:dLbls>
            <c:dLbl>
              <c:idx val="0"/>
              <c:layout>
                <c:manualLayout>
                  <c:x val="-4.6055555555555558E-2"/>
                  <c:y val="2.83216681248177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73D-49E6-94AB-198BE3620216}"/>
                </c:ext>
              </c:extLst>
            </c:dLbl>
            <c:dLbl>
              <c:idx val="1"/>
              <c:layout>
                <c:manualLayout>
                  <c:x val="-4.3277777777777776E-2"/>
                  <c:y val="2.83216681248177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73D-49E6-94AB-198BE3620216}"/>
                </c:ext>
              </c:extLst>
            </c:dLbl>
            <c:dLbl>
              <c:idx val="2"/>
              <c:layout>
                <c:manualLayout>
                  <c:x val="-4.3277777777777832E-2"/>
                  <c:y val="3.295129775444736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73D-49E6-94AB-198BE3620216}"/>
                </c:ext>
              </c:extLst>
            </c:dLbl>
            <c:dLbl>
              <c:idx val="3"/>
              <c:layout>
                <c:manualLayout>
                  <c:x val="-4.327777777777788E-2"/>
                  <c:y val="3.758092738407690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73D-49E6-94AB-198BE3620216}"/>
                </c:ext>
              </c:extLst>
            </c:dLbl>
            <c:dLbl>
              <c:idx val="4"/>
              <c:layout>
                <c:manualLayout>
                  <c:x val="-4.3277777777777776E-2"/>
                  <c:y val="3.295129775444727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73D-49E6-94AB-198BE3620216}"/>
                </c:ext>
              </c:extLst>
            </c:dLbl>
            <c:dLbl>
              <c:idx val="5"/>
              <c:layout>
                <c:manualLayout>
                  <c:x val="-4.327777777777788E-2"/>
                  <c:y val="2.83216681248177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873D-49E6-94AB-198BE3620216}"/>
                </c:ext>
              </c:extLst>
            </c:dLbl>
            <c:dLbl>
              <c:idx val="6"/>
              <c:layout>
                <c:manualLayout>
                  <c:x val="-4.327777777777788E-2"/>
                  <c:y val="2.83216681248177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873D-49E6-94AB-198BE3620216}"/>
                </c:ext>
              </c:extLst>
            </c:dLbl>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'8.3.1'!$C$14:$C$27</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'8.3.1'!$L$14:$L$27</c:f>
              <c:numCache>
                <c:formatCode>0.0</c:formatCode>
                <c:ptCount val="14"/>
                <c:pt idx="0">
                  <c:v>30.046827498199477</c:v>
                </c:pt>
                <c:pt idx="1">
                  <c:v>26.558958810340592</c:v>
                </c:pt>
                <c:pt idx="2">
                  <c:v>29.555510736357277</c:v>
                </c:pt>
                <c:pt idx="3">
                  <c:v>31.932685462184857</c:v>
                </c:pt>
                <c:pt idx="4">
                  <c:v>31.013480389167686</c:v>
                </c:pt>
                <c:pt idx="5">
                  <c:v>31.312593346369653</c:v>
                </c:pt>
                <c:pt idx="6">
                  <c:v>29.63536987174318</c:v>
                </c:pt>
                <c:pt idx="7">
                  <c:v>28.052905390023106</c:v>
                </c:pt>
                <c:pt idx="8">
                  <c:v>28.158169540430066</c:v>
                </c:pt>
                <c:pt idx="9">
                  <c:v>29.162477671323416</c:v>
                </c:pt>
                <c:pt idx="10">
                  <c:v>25.675848977903868</c:v>
                </c:pt>
                <c:pt idx="11">
                  <c:v>26.493273234688161</c:v>
                </c:pt>
                <c:pt idx="12">
                  <c:v>26.309772145798632</c:v>
                </c:pt>
                <c:pt idx="13">
                  <c:v>23.265335469801347</c:v>
                </c:pt>
              </c:numCache>
            </c:numRef>
          </c:val>
          <c:smooth val="0"/>
          <c:extLst>
            <c:ext xmlns:c16="http://schemas.microsoft.com/office/drawing/2014/chart" uri="{C3380CC4-5D6E-409C-BE32-E72D297353CC}">
              <c16:uniqueId val="{00000009-873D-49E6-94AB-198BE3620216}"/>
            </c:ext>
          </c:extLst>
        </c:ser>
        <c:dLbls>
          <c:dLblPos val="t"/>
          <c:showLegendKey val="0"/>
          <c:showVal val="1"/>
          <c:showCatName val="0"/>
          <c:showSerName val="0"/>
          <c:showPercent val="0"/>
          <c:showBubbleSize val="0"/>
        </c:dLbls>
        <c:marker val="1"/>
        <c:smooth val="0"/>
        <c:axId val="244251136"/>
        <c:axId val="240082240"/>
      </c:lineChart>
      <c:catAx>
        <c:axId val="244251136"/>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Años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40082240"/>
        <c:crosses val="autoZero"/>
        <c:auto val="1"/>
        <c:lblAlgn val="ctr"/>
        <c:lblOffset val="100"/>
        <c:noMultiLvlLbl val="0"/>
      </c:catAx>
      <c:valAx>
        <c:axId val="240082240"/>
        <c:scaling>
          <c:orientation val="minMax"/>
          <c:max val="100"/>
        </c:scaling>
        <c:delete val="0"/>
        <c:axPos val="l"/>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Porcentaje</a:t>
                </a:r>
              </a:p>
            </c:rich>
          </c:tx>
          <c:layout>
            <c:manualLayout>
              <c:xMode val="edge"/>
              <c:yMode val="edge"/>
              <c:x val="6.993006993006993E-3"/>
              <c:y val="1.4737246520359744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0" sourceLinked="0"/>
        <c:majorTickMark val="in"/>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44251136"/>
        <c:crosses val="autoZero"/>
        <c:crossBetween val="between"/>
        <c:majorUnit val="20"/>
      </c:valAx>
      <c:spPr>
        <a:noFill/>
        <a:ln>
          <a:noFill/>
        </a:ln>
        <a:effectLst/>
      </c:spPr>
    </c:plotArea>
    <c:legend>
      <c:legendPos val="b"/>
      <c:layout>
        <c:manualLayout>
          <c:xMode val="edge"/>
          <c:yMode val="edge"/>
          <c:x val="9.8951048951048948E-2"/>
          <c:y val="0.93506449041377548"/>
          <c:w val="0.9"/>
          <c:h val="6.4935509586224516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legend>
    <c:plotVisOnly val="1"/>
    <c:dispBlanksAs val="gap"/>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'8.4.2'!$D$11</c:f>
              <c:strCache>
                <c:ptCount val="1"/>
                <c:pt idx="0">
                  <c:v>Términos absolutos
(miles de toneladas)</c:v>
                </c:pt>
              </c:strCache>
            </c:strRef>
          </c:tx>
          <c:spPr>
            <a:ln w="28575" cap="rnd">
              <a:solidFill>
                <a:srgbClr val="A21942"/>
              </a:solidFill>
              <a:round/>
            </a:ln>
            <a:effectLst/>
          </c:spPr>
          <c:marker>
            <c:symbol val="circle"/>
            <c:size val="5"/>
            <c:spPr>
              <a:solidFill>
                <a:srgbClr val="A21942">
                  <a:alpha val="91765"/>
                </a:srgbClr>
              </a:solidFill>
              <a:ln w="9525">
                <a:solidFill>
                  <a:srgbClr val="A21942"/>
                </a:solidFill>
              </a:ln>
              <a:effectLst/>
            </c:spPr>
          </c:marker>
          <c:dPt>
            <c:idx val="1"/>
            <c:marker>
              <c:symbol val="circle"/>
              <c:size val="5"/>
              <c:spPr>
                <a:solidFill>
                  <a:srgbClr val="A21942">
                    <a:alpha val="91765"/>
                  </a:srgbClr>
                </a:solidFill>
                <a:ln w="9525">
                  <a:solidFill>
                    <a:srgbClr val="A21942"/>
                  </a:solidFill>
                </a:ln>
                <a:effectLst/>
              </c:spPr>
            </c:marker>
            <c:bubble3D val="0"/>
            <c:spPr>
              <a:ln w="28575" cap="rnd">
                <a:solidFill>
                  <a:srgbClr val="A21942"/>
                </a:solidFill>
                <a:round/>
              </a:ln>
              <a:effectLst/>
            </c:spPr>
            <c:extLst>
              <c:ext xmlns:c16="http://schemas.microsoft.com/office/drawing/2014/chart" uri="{C3380CC4-5D6E-409C-BE32-E72D297353CC}">
                <c16:uniqueId val="{00000001-68B9-4BEB-B786-A52CCF7EB8EE}"/>
              </c:ext>
            </c:extLst>
          </c:dPt>
          <c:dPt>
            <c:idx val="2"/>
            <c:marker>
              <c:symbol val="circle"/>
              <c:size val="5"/>
              <c:spPr>
                <a:solidFill>
                  <a:srgbClr val="A21942">
                    <a:alpha val="91765"/>
                  </a:srgbClr>
                </a:solidFill>
                <a:ln w="9525">
                  <a:solidFill>
                    <a:srgbClr val="A21942"/>
                  </a:solidFill>
                </a:ln>
                <a:effectLst/>
              </c:spPr>
            </c:marker>
            <c:bubble3D val="0"/>
            <c:spPr>
              <a:ln w="28575" cap="rnd">
                <a:solidFill>
                  <a:srgbClr val="A21942"/>
                </a:solidFill>
                <a:round/>
              </a:ln>
              <a:effectLst/>
            </c:spPr>
            <c:extLst>
              <c:ext xmlns:c16="http://schemas.microsoft.com/office/drawing/2014/chart" uri="{C3380CC4-5D6E-409C-BE32-E72D297353CC}">
                <c16:uniqueId val="{00000003-68B9-4BEB-B786-A52CCF7EB8EE}"/>
              </c:ext>
            </c:extLst>
          </c:dPt>
          <c:dPt>
            <c:idx val="3"/>
            <c:marker>
              <c:symbol val="circle"/>
              <c:size val="5"/>
              <c:spPr>
                <a:solidFill>
                  <a:srgbClr val="A21942">
                    <a:alpha val="91765"/>
                  </a:srgbClr>
                </a:solidFill>
                <a:ln w="9525">
                  <a:solidFill>
                    <a:srgbClr val="A21942"/>
                  </a:solidFill>
                </a:ln>
                <a:effectLst/>
              </c:spPr>
            </c:marker>
            <c:bubble3D val="0"/>
            <c:spPr>
              <a:ln w="28575" cap="rnd">
                <a:solidFill>
                  <a:srgbClr val="A21942"/>
                </a:solidFill>
                <a:round/>
              </a:ln>
              <a:effectLst/>
            </c:spPr>
            <c:extLst>
              <c:ext xmlns:c16="http://schemas.microsoft.com/office/drawing/2014/chart" uri="{C3380CC4-5D6E-409C-BE32-E72D297353CC}">
                <c16:uniqueId val="{00000005-68B9-4BEB-B786-A52CCF7EB8EE}"/>
              </c:ext>
            </c:extLst>
          </c:dPt>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'8.4.2'!$C$12:$C$19</c:f>
              <c:strCache>
                <c:ptCount val="8"/>
                <c:pt idx="0">
                  <c:v>2014</c:v>
                </c:pt>
                <c:pt idx="1">
                  <c:v>2015</c:v>
                </c:pt>
                <c:pt idx="2">
                  <c:v>2016</c:v>
                </c:pt>
                <c:pt idx="3">
                  <c:v>2017</c:v>
                </c:pt>
                <c:pt idx="4">
                  <c:v>2018</c:v>
                </c:pt>
                <c:pt idx="5">
                  <c:v>2019</c:v>
                </c:pt>
                <c:pt idx="6">
                  <c:v>2020</c:v>
                </c:pt>
                <c:pt idx="7">
                  <c:v>2021*</c:v>
                </c:pt>
              </c:strCache>
            </c:strRef>
          </c:cat>
          <c:val>
            <c:numRef>
              <c:f>'8.4.2'!$D$12:$D$19</c:f>
              <c:numCache>
                <c:formatCode>#,##0</c:formatCode>
                <c:ptCount val="8"/>
                <c:pt idx="0">
                  <c:v>46306.819999999992</c:v>
                </c:pt>
                <c:pt idx="1">
                  <c:v>46710.9</c:v>
                </c:pt>
                <c:pt idx="2">
                  <c:v>46189.009999999995</c:v>
                </c:pt>
                <c:pt idx="3">
                  <c:v>48126.97</c:v>
                </c:pt>
                <c:pt idx="4">
                  <c:v>48671.73</c:v>
                </c:pt>
                <c:pt idx="5">
                  <c:v>48153.05</c:v>
                </c:pt>
                <c:pt idx="6">
                  <c:v>46822.87000000001</c:v>
                </c:pt>
                <c:pt idx="7">
                  <c:v>47712.069999999992</c:v>
                </c:pt>
              </c:numCache>
            </c:numRef>
          </c:val>
          <c:smooth val="0"/>
          <c:extLst>
            <c:ext xmlns:c16="http://schemas.microsoft.com/office/drawing/2014/chart" uri="{C3380CC4-5D6E-409C-BE32-E72D297353CC}">
              <c16:uniqueId val="{00000006-68B9-4BEB-B786-A52CCF7EB8EE}"/>
            </c:ext>
          </c:extLst>
        </c:ser>
        <c:dLbls>
          <c:showLegendKey val="0"/>
          <c:showVal val="0"/>
          <c:showCatName val="0"/>
          <c:showSerName val="0"/>
          <c:showPercent val="0"/>
          <c:showBubbleSize val="0"/>
        </c:dLbls>
        <c:marker val="1"/>
        <c:smooth val="0"/>
        <c:axId val="1804374223"/>
        <c:axId val="1747000943"/>
      </c:lineChart>
      <c:catAx>
        <c:axId val="1804374223"/>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n-US"/>
                  <a:t>Año</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1747000943"/>
        <c:crosses val="autoZero"/>
        <c:auto val="1"/>
        <c:lblAlgn val="ctr"/>
        <c:lblOffset val="100"/>
        <c:noMultiLvlLbl val="0"/>
      </c:catAx>
      <c:valAx>
        <c:axId val="174700094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n-US"/>
                  <a:t>Miles de toneladas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1804374223"/>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'8.4.2'!$E$11</c:f>
              <c:strCache>
                <c:ptCount val="1"/>
                <c:pt idx="0">
                  <c:v>Per cápita
(toneladas per cápita)</c:v>
                </c:pt>
              </c:strCache>
            </c:strRef>
          </c:tx>
          <c:spPr>
            <a:ln w="28575" cap="rnd">
              <a:solidFill>
                <a:srgbClr val="9B2D47"/>
              </a:solidFill>
              <a:round/>
            </a:ln>
            <a:effectLst/>
          </c:spPr>
          <c:marker>
            <c:symbol val="circle"/>
            <c:size val="5"/>
            <c:spPr>
              <a:solidFill>
                <a:srgbClr val="9B2D47">
                  <a:alpha val="91765"/>
                </a:srgbClr>
              </a:solidFill>
              <a:ln w="9525">
                <a:solidFill>
                  <a:srgbClr val="9B2D47"/>
                </a:solidFill>
              </a:ln>
              <a:effectLst/>
            </c:spPr>
          </c:marker>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'8.4.2'!$C$12:$C$19</c:f>
              <c:strCache>
                <c:ptCount val="8"/>
                <c:pt idx="0">
                  <c:v>2014</c:v>
                </c:pt>
                <c:pt idx="1">
                  <c:v>2015</c:v>
                </c:pt>
                <c:pt idx="2">
                  <c:v>2016</c:v>
                </c:pt>
                <c:pt idx="3">
                  <c:v>2017</c:v>
                </c:pt>
                <c:pt idx="4">
                  <c:v>2018</c:v>
                </c:pt>
                <c:pt idx="5">
                  <c:v>2019</c:v>
                </c:pt>
                <c:pt idx="6">
                  <c:v>2020</c:v>
                </c:pt>
                <c:pt idx="7">
                  <c:v>2021*</c:v>
                </c:pt>
              </c:strCache>
            </c:strRef>
          </c:cat>
          <c:val>
            <c:numRef>
              <c:f>'8.4.2'!$E$12:$E$19</c:f>
              <c:numCache>
                <c:formatCode>0.00</c:formatCode>
                <c:ptCount val="8"/>
                <c:pt idx="0">
                  <c:v>9.7015850641896826</c:v>
                </c:pt>
                <c:pt idx="1">
                  <c:v>9.6665367748659161</c:v>
                </c:pt>
                <c:pt idx="2">
                  <c:v>9.4448868102467447</c:v>
                </c:pt>
                <c:pt idx="3">
                  <c:v>9.7275704545404018</c:v>
                </c:pt>
                <c:pt idx="4">
                  <c:v>9.7277447524110148</c:v>
                </c:pt>
                <c:pt idx="5">
                  <c:v>9.5201778410790521</c:v>
                </c:pt>
                <c:pt idx="6">
                  <c:v>9.1607993471618645</c:v>
                </c:pt>
                <c:pt idx="7">
                  <c:v>9.2411148434220962</c:v>
                </c:pt>
              </c:numCache>
            </c:numRef>
          </c:val>
          <c:smooth val="0"/>
          <c:extLst>
            <c:ext xmlns:c16="http://schemas.microsoft.com/office/drawing/2014/chart" uri="{C3380CC4-5D6E-409C-BE32-E72D297353CC}">
              <c16:uniqueId val="{00000000-5268-430B-90CE-24940277AC9A}"/>
            </c:ext>
          </c:extLst>
        </c:ser>
        <c:dLbls>
          <c:showLegendKey val="0"/>
          <c:showVal val="0"/>
          <c:showCatName val="0"/>
          <c:showSerName val="0"/>
          <c:showPercent val="0"/>
          <c:showBubbleSize val="0"/>
        </c:dLbls>
        <c:marker val="1"/>
        <c:smooth val="0"/>
        <c:axId val="1804374223"/>
        <c:axId val="1747000943"/>
      </c:lineChart>
      <c:catAx>
        <c:axId val="1804374223"/>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n-US"/>
                  <a:t>Año</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1747000943"/>
        <c:crosses val="autoZero"/>
        <c:auto val="1"/>
        <c:lblAlgn val="ctr"/>
        <c:lblOffset val="100"/>
        <c:noMultiLvlLbl val="0"/>
      </c:catAx>
      <c:valAx>
        <c:axId val="174700094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n-US"/>
                  <a:t>Toneladas per cápita</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1804374223"/>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'8.4.2'!$F$11</c:f>
              <c:strCache>
                <c:ptCount val="1"/>
                <c:pt idx="0">
                  <c:v>Por PIB
(Kg por millones de colones*)</c:v>
                </c:pt>
              </c:strCache>
            </c:strRef>
          </c:tx>
          <c:spPr>
            <a:ln w="28575" cap="rnd">
              <a:solidFill>
                <a:srgbClr val="9B2D47"/>
              </a:solidFill>
              <a:round/>
            </a:ln>
            <a:effectLst/>
          </c:spPr>
          <c:marker>
            <c:symbol val="circle"/>
            <c:size val="5"/>
            <c:spPr>
              <a:solidFill>
                <a:srgbClr val="9B2D47">
                  <a:alpha val="91765"/>
                </a:srgbClr>
              </a:solidFill>
              <a:ln w="9525">
                <a:solidFill>
                  <a:srgbClr val="9B2D47"/>
                </a:solidFill>
              </a:ln>
              <a:effectLst/>
            </c:spPr>
          </c:marker>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'8.4.2'!$C$12:$C$19</c:f>
              <c:strCache>
                <c:ptCount val="8"/>
                <c:pt idx="0">
                  <c:v>2014</c:v>
                </c:pt>
                <c:pt idx="1">
                  <c:v>2015</c:v>
                </c:pt>
                <c:pt idx="2">
                  <c:v>2016</c:v>
                </c:pt>
                <c:pt idx="3">
                  <c:v>2017</c:v>
                </c:pt>
                <c:pt idx="4">
                  <c:v>2018</c:v>
                </c:pt>
                <c:pt idx="5">
                  <c:v>2019</c:v>
                </c:pt>
                <c:pt idx="6">
                  <c:v>2020</c:v>
                </c:pt>
                <c:pt idx="7">
                  <c:v>2021*</c:v>
                </c:pt>
              </c:strCache>
            </c:strRef>
          </c:cat>
          <c:val>
            <c:numRef>
              <c:f>'8.4.2'!$F$12:$F$19</c:f>
              <c:numCache>
                <c:formatCode>#,##0</c:formatCode>
                <c:ptCount val="8"/>
                <c:pt idx="0">
                  <c:v>1516.8885742686732</c:v>
                </c:pt>
                <c:pt idx="1">
                  <c:v>1476.2126807124812</c:v>
                </c:pt>
                <c:pt idx="2">
                  <c:v>1400.8241260072346</c:v>
                </c:pt>
                <c:pt idx="3">
                  <c:v>1401.3354290151017</c:v>
                </c:pt>
                <c:pt idx="4">
                  <c:v>1381.0699892999548</c:v>
                </c:pt>
                <c:pt idx="5">
                  <c:v>1334.1003088346877</c:v>
                </c:pt>
                <c:pt idx="6">
                  <c:v>1355.1578127936984</c:v>
                </c:pt>
                <c:pt idx="7">
                  <c:v>1281.2052482279887</c:v>
                </c:pt>
              </c:numCache>
            </c:numRef>
          </c:val>
          <c:smooth val="0"/>
          <c:extLst>
            <c:ext xmlns:c16="http://schemas.microsoft.com/office/drawing/2014/chart" uri="{C3380CC4-5D6E-409C-BE32-E72D297353CC}">
              <c16:uniqueId val="{00000000-D835-4870-9724-AFE3AE86D0C3}"/>
            </c:ext>
          </c:extLst>
        </c:ser>
        <c:dLbls>
          <c:showLegendKey val="0"/>
          <c:showVal val="0"/>
          <c:showCatName val="0"/>
          <c:showSerName val="0"/>
          <c:showPercent val="0"/>
          <c:showBubbleSize val="0"/>
        </c:dLbls>
        <c:marker val="1"/>
        <c:smooth val="0"/>
        <c:axId val="1804374223"/>
        <c:axId val="1747000943"/>
      </c:lineChart>
      <c:catAx>
        <c:axId val="1804374223"/>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n-US"/>
                  <a:t>Año</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1747000943"/>
        <c:crosses val="autoZero"/>
        <c:auto val="1"/>
        <c:lblAlgn val="ctr"/>
        <c:lblOffset val="100"/>
        <c:noMultiLvlLbl val="0"/>
      </c:catAx>
      <c:valAx>
        <c:axId val="174700094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n-US"/>
                  <a:t>Kilogramos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1804374223"/>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6039370078740153E-2"/>
          <c:y val="0.125"/>
          <c:w val="0.89784951881014874"/>
          <c:h val="0.66169728783902015"/>
        </c:manualLayout>
      </c:layout>
      <c:lineChart>
        <c:grouping val="standard"/>
        <c:varyColors val="0"/>
        <c:ser>
          <c:idx val="0"/>
          <c:order val="0"/>
          <c:tx>
            <c:strRef>
              <c:f>'8.5.2'!$D$11</c:f>
              <c:strCache>
                <c:ptCount val="1"/>
                <c:pt idx="0">
                  <c:v>Total</c:v>
                </c:pt>
              </c:strCache>
            </c:strRef>
          </c:tx>
          <c:spPr>
            <a:ln w="28575" cap="rnd">
              <a:solidFill>
                <a:schemeClr val="bg2">
                  <a:lumMod val="50000"/>
                </a:schemeClr>
              </a:solidFill>
              <a:round/>
            </a:ln>
            <a:effectLst/>
          </c:spPr>
          <c:marker>
            <c:symbol val="triangle"/>
            <c:size val="5"/>
            <c:spPr>
              <a:solidFill>
                <a:schemeClr val="bg2">
                  <a:lumMod val="50000"/>
                </a:schemeClr>
              </a:solidFill>
              <a:ln w="9525">
                <a:solidFill>
                  <a:schemeClr val="bg2">
                    <a:lumMod val="50000"/>
                  </a:schemeClr>
                </a:solidFill>
              </a:ln>
              <a:effectLst/>
            </c:spPr>
          </c:marker>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'8.5.2'!$C$35:$C$48</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'8.5.2'!$D$35:$D$48</c:f>
              <c:numCache>
                <c:formatCode>0.0</c:formatCode>
                <c:ptCount val="14"/>
                <c:pt idx="0">
                  <c:v>8.9164392648620208</c:v>
                </c:pt>
                <c:pt idx="1">
                  <c:v>10.30839989700322</c:v>
                </c:pt>
                <c:pt idx="2">
                  <c:v>10.172149788529046</c:v>
                </c:pt>
                <c:pt idx="3">
                  <c:v>9.3811996272424327</c:v>
                </c:pt>
                <c:pt idx="4">
                  <c:v>9.6200695097041926</c:v>
                </c:pt>
                <c:pt idx="5">
                  <c:v>9.6130074928490732</c:v>
                </c:pt>
                <c:pt idx="6">
                  <c:v>9.5382672938143269</c:v>
                </c:pt>
                <c:pt idx="7">
                  <c:v>9.0702184146353897</c:v>
                </c:pt>
                <c:pt idx="8">
                  <c:v>10.280842182215006</c:v>
                </c:pt>
                <c:pt idx="9">
                  <c:v>11.759155132992232</c:v>
                </c:pt>
                <c:pt idx="10">
                  <c:v>19.462006019033609</c:v>
                </c:pt>
                <c:pt idx="11">
                  <c:v>16.42671853007073</c:v>
                </c:pt>
                <c:pt idx="12">
                  <c:v>12.215482495477833</c:v>
                </c:pt>
                <c:pt idx="13">
                  <c:v>8.9159664358809199</c:v>
                </c:pt>
              </c:numCache>
            </c:numRef>
          </c:val>
          <c:smooth val="0"/>
          <c:extLst>
            <c:ext xmlns:c16="http://schemas.microsoft.com/office/drawing/2014/chart" uri="{C3380CC4-5D6E-409C-BE32-E72D297353CC}">
              <c16:uniqueId val="{00000000-DE4A-44AC-AD7A-906B306AFACE}"/>
            </c:ext>
          </c:extLst>
        </c:ser>
        <c:ser>
          <c:idx val="1"/>
          <c:order val="1"/>
          <c:tx>
            <c:strRef>
              <c:f>'8.5.2'!$I$12</c:f>
              <c:strCache>
                <c:ptCount val="1"/>
                <c:pt idx="0">
                  <c:v>Hombres</c:v>
                </c:pt>
              </c:strCache>
            </c:strRef>
          </c:tx>
          <c:spPr>
            <a:ln w="28575" cap="rnd" cmpd="sng">
              <a:solidFill>
                <a:srgbClr val="A21942"/>
              </a:solidFill>
              <a:prstDash val="dash"/>
              <a:round/>
            </a:ln>
            <a:effectLst/>
          </c:spPr>
          <c:marker>
            <c:symbol val="circle"/>
            <c:size val="5"/>
            <c:spPr>
              <a:solidFill>
                <a:srgbClr val="990033"/>
              </a:solidFill>
              <a:ln w="9525">
                <a:solidFill>
                  <a:srgbClr val="990033"/>
                </a:solidFill>
              </a:ln>
              <a:effectLst/>
            </c:spPr>
          </c:marker>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'8.5.2'!$C$35:$C$48</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'8.5.2'!$I$35:$I$48</c:f>
              <c:numCache>
                <c:formatCode>0.0</c:formatCode>
                <c:ptCount val="14"/>
                <c:pt idx="0">
                  <c:v>7.6493638659115195</c:v>
                </c:pt>
                <c:pt idx="1">
                  <c:v>8.7064674674256448</c:v>
                </c:pt>
                <c:pt idx="2">
                  <c:v>8.8797609297276257</c:v>
                </c:pt>
                <c:pt idx="3">
                  <c:v>8.2502437086649625</c:v>
                </c:pt>
                <c:pt idx="4">
                  <c:v>8.1340045249437249</c:v>
                </c:pt>
                <c:pt idx="5">
                  <c:v>7.977102497650443</c:v>
                </c:pt>
                <c:pt idx="6">
                  <c:v>7.9851911807568374</c:v>
                </c:pt>
                <c:pt idx="7">
                  <c:v>7.52476649546084</c:v>
                </c:pt>
                <c:pt idx="8">
                  <c:v>8.4377289860083895</c:v>
                </c:pt>
                <c:pt idx="9">
                  <c:v>9.346708142278791</c:v>
                </c:pt>
                <c:pt idx="10">
                  <c:v>15.536690923249456</c:v>
                </c:pt>
                <c:pt idx="11">
                  <c:v>12.697569892465744</c:v>
                </c:pt>
                <c:pt idx="12">
                  <c:v>9.4034566795353083</c:v>
                </c:pt>
                <c:pt idx="13">
                  <c:v>7.6729089682298399</c:v>
                </c:pt>
              </c:numCache>
            </c:numRef>
          </c:val>
          <c:smooth val="0"/>
          <c:extLst>
            <c:ext xmlns:c16="http://schemas.microsoft.com/office/drawing/2014/chart" uri="{C3380CC4-5D6E-409C-BE32-E72D297353CC}">
              <c16:uniqueId val="{00000001-DE4A-44AC-AD7A-906B306AFACE}"/>
            </c:ext>
          </c:extLst>
        </c:ser>
        <c:ser>
          <c:idx val="2"/>
          <c:order val="2"/>
          <c:tx>
            <c:strRef>
              <c:f>'8.5.2'!$N$12</c:f>
              <c:strCache>
                <c:ptCount val="1"/>
                <c:pt idx="0">
                  <c:v>Mujeres</c:v>
                </c:pt>
              </c:strCache>
            </c:strRef>
          </c:tx>
          <c:spPr>
            <a:ln w="28575" cap="rnd">
              <a:solidFill>
                <a:srgbClr val="A21942"/>
              </a:solidFill>
              <a:round/>
            </a:ln>
            <a:effectLst/>
          </c:spPr>
          <c:marker>
            <c:symbol val="square"/>
            <c:size val="5"/>
            <c:spPr>
              <a:solidFill>
                <a:srgbClr val="990033"/>
              </a:solidFill>
              <a:ln w="9525">
                <a:solidFill>
                  <a:srgbClr val="990033"/>
                </a:solidFill>
              </a:ln>
              <a:effectLst/>
            </c:spPr>
          </c:marker>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'8.5.2'!$C$35:$C$48</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'8.5.2'!$N$35:$N$48</c:f>
              <c:numCache>
                <c:formatCode>0.0</c:formatCode>
                <c:ptCount val="14"/>
                <c:pt idx="0">
                  <c:v>11.023824316189655</c:v>
                </c:pt>
                <c:pt idx="1">
                  <c:v>13.006199800880388</c:v>
                </c:pt>
                <c:pt idx="2">
                  <c:v>12.1787981948625</c:v>
                </c:pt>
                <c:pt idx="3">
                  <c:v>11.123097636211805</c:v>
                </c:pt>
                <c:pt idx="4">
                  <c:v>11.942799339314808</c:v>
                </c:pt>
                <c:pt idx="5">
                  <c:v>12.164844681377511</c:v>
                </c:pt>
                <c:pt idx="6">
                  <c:v>12.098753426478934</c:v>
                </c:pt>
                <c:pt idx="7">
                  <c:v>11.623787066986001</c:v>
                </c:pt>
                <c:pt idx="8">
                  <c:v>13.224242210797</c:v>
                </c:pt>
                <c:pt idx="9">
                  <c:v>15.332740760724315</c:v>
                </c:pt>
                <c:pt idx="10">
                  <c:v>25.390610432707668</c:v>
                </c:pt>
                <c:pt idx="11">
                  <c:v>21.960895964110957</c:v>
                </c:pt>
                <c:pt idx="12">
                  <c:v>16.378506526750098</c:v>
                </c:pt>
                <c:pt idx="13">
                  <c:v>10.937855991448496</c:v>
                </c:pt>
              </c:numCache>
            </c:numRef>
          </c:val>
          <c:smooth val="0"/>
          <c:extLst>
            <c:ext xmlns:c16="http://schemas.microsoft.com/office/drawing/2014/chart" uri="{C3380CC4-5D6E-409C-BE32-E72D297353CC}">
              <c16:uniqueId val="{00000002-DE4A-44AC-AD7A-906B306AFACE}"/>
            </c:ext>
          </c:extLst>
        </c:ser>
        <c:dLbls>
          <c:showLegendKey val="0"/>
          <c:showVal val="0"/>
          <c:showCatName val="0"/>
          <c:showSerName val="0"/>
          <c:showPercent val="0"/>
          <c:showBubbleSize val="0"/>
        </c:dLbls>
        <c:marker val="1"/>
        <c:smooth val="0"/>
        <c:axId val="242337280"/>
        <c:axId val="242725952"/>
      </c:lineChart>
      <c:catAx>
        <c:axId val="242337280"/>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n-US"/>
                  <a:t>Años</a:t>
                </a:r>
              </a:p>
            </c:rich>
          </c:tx>
          <c:layout>
            <c:manualLayout>
              <c:xMode val="edge"/>
              <c:yMode val="edge"/>
              <c:x val="0.48270713035870516"/>
              <c:y val="0.85705963837853605"/>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42725952"/>
        <c:crosses val="autoZero"/>
        <c:auto val="1"/>
        <c:lblAlgn val="ctr"/>
        <c:lblOffset val="100"/>
        <c:noMultiLvlLbl val="0"/>
      </c:catAx>
      <c:valAx>
        <c:axId val="242725952"/>
        <c:scaling>
          <c:orientation val="minMax"/>
        </c:scaling>
        <c:delete val="0"/>
        <c:axPos val="l"/>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Tasa</a:t>
                </a:r>
              </a:p>
            </c:rich>
          </c:tx>
          <c:layout>
            <c:manualLayout>
              <c:xMode val="edge"/>
              <c:yMode val="edge"/>
              <c:x val="8.3333333333333332E-3"/>
              <c:y val="2.2503645377661093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0" sourceLinked="0"/>
        <c:majorTickMark val="in"/>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42337280"/>
        <c:crosses val="autoZero"/>
        <c:crossBetween val="between"/>
      </c:valAx>
      <c:spPr>
        <a:noFill/>
        <a:ln>
          <a:noFill/>
        </a:ln>
        <a:effectLst/>
      </c:spPr>
    </c:plotArea>
    <c:legend>
      <c:legendPos val="b"/>
      <c:layout>
        <c:manualLayout>
          <c:xMode val="edge"/>
          <c:yMode val="edge"/>
          <c:x val="0.41117169728783898"/>
          <c:y val="0.92187445319335082"/>
          <c:w val="0.58876771653543303"/>
          <c:h val="7.812554680664918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legend>
    <c:plotVisOnly val="1"/>
    <c:dispBlanksAs val="gap"/>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1039370078740162E-2"/>
          <c:y val="0.12078703703703704"/>
          <c:w val="0.88118285214348202"/>
          <c:h val="0.67516951006124237"/>
        </c:manualLayout>
      </c:layout>
      <c:lineChart>
        <c:grouping val="standard"/>
        <c:varyColors val="0"/>
        <c:ser>
          <c:idx val="0"/>
          <c:order val="0"/>
          <c:tx>
            <c:strRef>
              <c:f>'8.6.1'!$D$11:$D$12</c:f>
              <c:strCache>
                <c:ptCount val="2"/>
                <c:pt idx="0">
                  <c:v>Total</c:v>
                </c:pt>
              </c:strCache>
            </c:strRef>
          </c:tx>
          <c:spPr>
            <a:ln w="28575" cap="rnd">
              <a:solidFill>
                <a:srgbClr val="990033"/>
              </a:solidFill>
              <a:round/>
            </a:ln>
            <a:effectLst/>
          </c:spPr>
          <c:marker>
            <c:symbol val="diamond"/>
            <c:size val="5"/>
            <c:spPr>
              <a:solidFill>
                <a:srgbClr val="A21942"/>
              </a:solidFill>
              <a:ln w="9525">
                <a:solidFill>
                  <a:srgbClr val="990033"/>
                </a:solidFill>
              </a:ln>
              <a:effectLst/>
            </c:spPr>
          </c:marker>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'8.6.1'!$C$33:$C$46</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'8.6.1'!$D$33:$D$46</c:f>
              <c:numCache>
                <c:formatCode>0.0</c:formatCode>
                <c:ptCount val="14"/>
                <c:pt idx="0">
                  <c:v>16.984842467529461</c:v>
                </c:pt>
                <c:pt idx="1">
                  <c:v>17.91472728101084</c:v>
                </c:pt>
                <c:pt idx="2">
                  <c:v>13.974752912556673</c:v>
                </c:pt>
                <c:pt idx="3">
                  <c:v>14.40465442872906</c:v>
                </c:pt>
                <c:pt idx="4">
                  <c:v>14.637035960458505</c:v>
                </c:pt>
                <c:pt idx="5">
                  <c:v>14.840907022617653</c:v>
                </c:pt>
                <c:pt idx="6">
                  <c:v>17.053634963048204</c:v>
                </c:pt>
                <c:pt idx="7">
                  <c:v>16.862776314104213</c:v>
                </c:pt>
                <c:pt idx="8">
                  <c:v>16.203923660719802</c:v>
                </c:pt>
                <c:pt idx="9">
                  <c:v>16.317849750646999</c:v>
                </c:pt>
                <c:pt idx="10">
                  <c:v>18.495841720512654</c:v>
                </c:pt>
                <c:pt idx="11">
                  <c:v>18.358411268462245</c:v>
                </c:pt>
                <c:pt idx="12">
                  <c:v>16.435684829760426</c:v>
                </c:pt>
                <c:pt idx="13">
                  <c:v>20.016097177503273</c:v>
                </c:pt>
              </c:numCache>
            </c:numRef>
          </c:val>
          <c:smooth val="0"/>
          <c:extLst>
            <c:ext xmlns:c16="http://schemas.microsoft.com/office/drawing/2014/chart" uri="{C3380CC4-5D6E-409C-BE32-E72D297353CC}">
              <c16:uniqueId val="{00000000-4030-4EC9-9231-EF1117C454A8}"/>
            </c:ext>
          </c:extLst>
        </c:ser>
        <c:ser>
          <c:idx val="1"/>
          <c:order val="1"/>
          <c:tx>
            <c:strRef>
              <c:f>'8.6.1'!$E$12</c:f>
              <c:strCache>
                <c:ptCount val="1"/>
                <c:pt idx="0">
                  <c:v>Hombre </c:v>
                </c:pt>
              </c:strCache>
            </c:strRef>
          </c:tx>
          <c:spPr>
            <a:ln w="28575" cap="rnd">
              <a:solidFill>
                <a:schemeClr val="bg2">
                  <a:lumMod val="50000"/>
                </a:schemeClr>
              </a:solidFill>
              <a:round/>
            </a:ln>
            <a:effectLst/>
          </c:spPr>
          <c:marker>
            <c:symbol val="square"/>
            <c:size val="5"/>
            <c:spPr>
              <a:solidFill>
                <a:schemeClr val="bg2">
                  <a:lumMod val="50000"/>
                </a:schemeClr>
              </a:solidFill>
              <a:ln w="9525">
                <a:solidFill>
                  <a:schemeClr val="bg2">
                    <a:lumMod val="50000"/>
                  </a:schemeClr>
                </a:solidFill>
              </a:ln>
              <a:effectLst/>
            </c:spPr>
          </c:marker>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'8.6.1'!$C$33:$C$46</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'8.6.1'!$E$33:$E$46</c:f>
              <c:numCache>
                <c:formatCode>0.0</c:formatCode>
                <c:ptCount val="14"/>
                <c:pt idx="0">
                  <c:v>13.161295959476494</c:v>
                </c:pt>
                <c:pt idx="1">
                  <c:v>13.881777865647679</c:v>
                </c:pt>
                <c:pt idx="2">
                  <c:v>10.144985930017384</c:v>
                </c:pt>
                <c:pt idx="3">
                  <c:v>10.656923328718223</c:v>
                </c:pt>
                <c:pt idx="4">
                  <c:v>11.209832658743286</c:v>
                </c:pt>
                <c:pt idx="5">
                  <c:v>11.028157043920906</c:v>
                </c:pt>
                <c:pt idx="6">
                  <c:v>13.581513395225036</c:v>
                </c:pt>
                <c:pt idx="7">
                  <c:v>13.392847455517161</c:v>
                </c:pt>
                <c:pt idx="8">
                  <c:v>12.866316622496839</c:v>
                </c:pt>
                <c:pt idx="9">
                  <c:v>13.651967553765894</c:v>
                </c:pt>
                <c:pt idx="10">
                  <c:v>15.336776231848837</c:v>
                </c:pt>
                <c:pt idx="11">
                  <c:v>15.569129242087445</c:v>
                </c:pt>
                <c:pt idx="12">
                  <c:v>13.255328088890964</c:v>
                </c:pt>
                <c:pt idx="13">
                  <c:v>17.991736051992277</c:v>
                </c:pt>
              </c:numCache>
            </c:numRef>
          </c:val>
          <c:smooth val="0"/>
          <c:extLst>
            <c:ext xmlns:c16="http://schemas.microsoft.com/office/drawing/2014/chart" uri="{C3380CC4-5D6E-409C-BE32-E72D297353CC}">
              <c16:uniqueId val="{00000001-4030-4EC9-9231-EF1117C454A8}"/>
            </c:ext>
          </c:extLst>
        </c:ser>
        <c:ser>
          <c:idx val="2"/>
          <c:order val="2"/>
          <c:tx>
            <c:strRef>
              <c:f>'8.6.1'!$G$12</c:f>
              <c:strCache>
                <c:ptCount val="1"/>
                <c:pt idx="0">
                  <c:v>Mujer </c:v>
                </c:pt>
              </c:strCache>
            </c:strRef>
          </c:tx>
          <c:spPr>
            <a:ln w="28575" cap="rnd">
              <a:solidFill>
                <a:schemeClr val="accent3"/>
              </a:solidFill>
              <a:prstDash val="dash"/>
              <a:round/>
            </a:ln>
            <a:effectLst/>
          </c:spPr>
          <c:marker>
            <c:symbol val="circle"/>
            <c:size val="5"/>
            <c:spPr>
              <a:solidFill>
                <a:schemeClr val="accent3"/>
              </a:solidFill>
              <a:ln w="9525">
                <a:solidFill>
                  <a:schemeClr val="accent3"/>
                </a:solidFill>
              </a:ln>
              <a:effectLst/>
            </c:spPr>
          </c:marker>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'8.6.1'!$C$33:$C$46</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'8.6.1'!$G$33:$G$46</c:f>
              <c:numCache>
                <c:formatCode>0.0</c:formatCode>
                <c:ptCount val="14"/>
                <c:pt idx="0">
                  <c:v>21.299839110369327</c:v>
                </c:pt>
                <c:pt idx="1">
                  <c:v>22.356809104044345</c:v>
                </c:pt>
                <c:pt idx="2">
                  <c:v>18.160161225682771</c:v>
                </c:pt>
                <c:pt idx="3">
                  <c:v>18.692042800719584</c:v>
                </c:pt>
                <c:pt idx="4">
                  <c:v>18.604909710172869</c:v>
                </c:pt>
                <c:pt idx="5">
                  <c:v>19.185792170091386</c:v>
                </c:pt>
                <c:pt idx="6">
                  <c:v>21.205618328074593</c:v>
                </c:pt>
                <c:pt idx="7">
                  <c:v>20.683287571668298</c:v>
                </c:pt>
                <c:pt idx="8">
                  <c:v>20.038917447438319</c:v>
                </c:pt>
                <c:pt idx="9">
                  <c:v>19.39372056493443</c:v>
                </c:pt>
                <c:pt idx="10">
                  <c:v>22.109950238727603</c:v>
                </c:pt>
                <c:pt idx="11">
                  <c:v>21.774123373342466</c:v>
                </c:pt>
                <c:pt idx="12">
                  <c:v>20.260643382636783</c:v>
                </c:pt>
                <c:pt idx="13">
                  <c:v>22.532768096574063</c:v>
                </c:pt>
              </c:numCache>
            </c:numRef>
          </c:val>
          <c:smooth val="0"/>
          <c:extLst>
            <c:ext xmlns:c16="http://schemas.microsoft.com/office/drawing/2014/chart" uri="{C3380CC4-5D6E-409C-BE32-E72D297353CC}">
              <c16:uniqueId val="{00000002-4030-4EC9-9231-EF1117C454A8}"/>
            </c:ext>
          </c:extLst>
        </c:ser>
        <c:dLbls>
          <c:showLegendKey val="0"/>
          <c:showVal val="0"/>
          <c:showCatName val="0"/>
          <c:showSerName val="0"/>
          <c:showPercent val="0"/>
          <c:showBubbleSize val="0"/>
        </c:dLbls>
        <c:marker val="1"/>
        <c:smooth val="0"/>
        <c:axId val="242266112"/>
        <c:axId val="242163712"/>
      </c:lineChart>
      <c:catAx>
        <c:axId val="24226611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n-US"/>
                  <a:t>Años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42163712"/>
        <c:crosses val="autoZero"/>
        <c:auto val="1"/>
        <c:lblAlgn val="ctr"/>
        <c:lblOffset val="100"/>
        <c:noMultiLvlLbl val="0"/>
      </c:catAx>
      <c:valAx>
        <c:axId val="242163712"/>
        <c:scaling>
          <c:orientation val="minMax"/>
        </c:scaling>
        <c:delete val="0"/>
        <c:axPos val="l"/>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Porcentaje</a:t>
                </a:r>
              </a:p>
            </c:rich>
          </c:tx>
          <c:layout>
            <c:manualLayout>
              <c:xMode val="edge"/>
              <c:yMode val="edge"/>
              <c:x val="8.3333333333333332E-3"/>
              <c:y val="1.8082166812481759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0" sourceLinked="0"/>
        <c:majorTickMark val="in"/>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42266112"/>
        <c:crosses val="autoZero"/>
        <c:crossBetween val="between"/>
      </c:valAx>
      <c:spPr>
        <a:noFill/>
        <a:ln>
          <a:noFill/>
        </a:ln>
        <a:effectLst/>
      </c:spPr>
    </c:plotArea>
    <c:legend>
      <c:legendPos val="b"/>
      <c:layout>
        <c:manualLayout>
          <c:xMode val="edge"/>
          <c:yMode val="edge"/>
          <c:x val="0.50831036745406821"/>
          <c:y val="0.92187445319335082"/>
          <c:w val="0.49168963254593173"/>
          <c:h val="7.812554680664918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legend>
    <c:plotVisOnly val="1"/>
    <c:dispBlanksAs val="gap"/>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316885389326334"/>
          <c:y val="0.1162153689122193"/>
          <c:w val="0.68931824146981635"/>
          <c:h val="0.73076771653543304"/>
        </c:manualLayout>
      </c:layout>
      <c:barChart>
        <c:barDir val="col"/>
        <c:grouping val="clustered"/>
        <c:varyColors val="0"/>
        <c:ser>
          <c:idx val="0"/>
          <c:order val="0"/>
          <c:tx>
            <c:strRef>
              <c:f>'8.7.1'!$D$11</c:f>
              <c:strCache>
                <c:ptCount val="1"/>
                <c:pt idx="0">
                  <c:v>Total</c:v>
                </c:pt>
              </c:strCache>
            </c:strRef>
          </c:tx>
          <c:spPr>
            <a:solidFill>
              <a:srgbClr val="A21942"/>
            </a:solidFill>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'8.7.1'!$C$15:$C$17</c:f>
              <c:numCache>
                <c:formatCode>General</c:formatCode>
                <c:ptCount val="3"/>
                <c:pt idx="0">
                  <c:v>2002</c:v>
                </c:pt>
                <c:pt idx="1">
                  <c:v>2011</c:v>
                </c:pt>
                <c:pt idx="2">
                  <c:v>2016</c:v>
                </c:pt>
              </c:numCache>
            </c:numRef>
          </c:cat>
          <c:val>
            <c:numRef>
              <c:f>'8.7.1'!$D$15:$D$17</c:f>
              <c:numCache>
                <c:formatCode>.\ #\ ;#####################################################################################################################################################################################################################</c:formatCode>
                <c:ptCount val="3"/>
                <c:pt idx="0" formatCode="General">
                  <c:v>11.4</c:v>
                </c:pt>
                <c:pt idx="1">
                  <c:v>4.2634610839372344</c:v>
                </c:pt>
                <c:pt idx="2" formatCode=".\ #\ ;##">
                  <c:v>3.0905331116190369</c:v>
                </c:pt>
              </c:numCache>
            </c:numRef>
          </c:val>
          <c:extLst>
            <c:ext xmlns:c16="http://schemas.microsoft.com/office/drawing/2014/chart" uri="{C3380CC4-5D6E-409C-BE32-E72D297353CC}">
              <c16:uniqueId val="{00000000-1EB6-4161-8FA6-28B5B60D81A7}"/>
            </c:ext>
          </c:extLst>
        </c:ser>
        <c:ser>
          <c:idx val="2"/>
          <c:order val="1"/>
          <c:tx>
            <c:strRef>
              <c:f>'8.7.1'!$F$14</c:f>
              <c:strCache>
                <c:ptCount val="1"/>
                <c:pt idx="0">
                  <c:v>Hombres</c:v>
                </c:pt>
              </c:strCache>
            </c:strRef>
          </c:tx>
          <c:spPr>
            <a:pattFill prst="ltDnDiag">
              <a:fgClr>
                <a:srgbClr val="A21942"/>
              </a:fgClr>
              <a:bgClr>
                <a:schemeClr val="bg1"/>
              </a:bgClr>
            </a:pattFill>
            <a:ln>
              <a:solidFill>
                <a:srgbClr val="A21942"/>
              </a:solidFill>
            </a:ln>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'8.7.1'!$C$15:$C$17</c:f>
              <c:numCache>
                <c:formatCode>General</c:formatCode>
                <c:ptCount val="3"/>
                <c:pt idx="0">
                  <c:v>2002</c:v>
                </c:pt>
                <c:pt idx="1">
                  <c:v>2011</c:v>
                </c:pt>
                <c:pt idx="2">
                  <c:v>2016</c:v>
                </c:pt>
              </c:numCache>
            </c:numRef>
          </c:cat>
          <c:val>
            <c:numRef>
              <c:f>'8.7.1'!$F$15:$F$17</c:f>
              <c:numCache>
                <c:formatCode>0.0</c:formatCode>
                <c:ptCount val="3"/>
                <c:pt idx="0" formatCode="General">
                  <c:v>15.8</c:v>
                </c:pt>
                <c:pt idx="1">
                  <c:v>5.5146642074219239</c:v>
                </c:pt>
                <c:pt idx="2">
                  <c:v>4.5924227318045867</c:v>
                </c:pt>
              </c:numCache>
            </c:numRef>
          </c:val>
          <c:extLst>
            <c:ext xmlns:c16="http://schemas.microsoft.com/office/drawing/2014/chart" uri="{C3380CC4-5D6E-409C-BE32-E72D297353CC}">
              <c16:uniqueId val="{00000001-1EB6-4161-8FA6-28B5B60D81A7}"/>
            </c:ext>
          </c:extLst>
        </c:ser>
        <c:ser>
          <c:idx val="3"/>
          <c:order val="2"/>
          <c:tx>
            <c:strRef>
              <c:f>'8.7.1'!$G$14</c:f>
              <c:strCache>
                <c:ptCount val="1"/>
                <c:pt idx="0">
                  <c:v>Mujeres</c:v>
                </c:pt>
              </c:strCache>
            </c:strRef>
          </c:tx>
          <c:spPr>
            <a:pattFill prst="dashHorz">
              <a:fgClr>
                <a:srgbClr val="A21942"/>
              </a:fgClr>
              <a:bgClr>
                <a:schemeClr val="bg1"/>
              </a:bgClr>
            </a:pattFill>
            <a:ln>
              <a:solidFill>
                <a:srgbClr val="A21942"/>
              </a:solidFill>
            </a:ln>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'8.7.1'!$C$15:$C$17</c:f>
              <c:numCache>
                <c:formatCode>General</c:formatCode>
                <c:ptCount val="3"/>
                <c:pt idx="0">
                  <c:v>2002</c:v>
                </c:pt>
                <c:pt idx="1">
                  <c:v>2011</c:v>
                </c:pt>
                <c:pt idx="2">
                  <c:v>2016</c:v>
                </c:pt>
              </c:numCache>
            </c:numRef>
          </c:cat>
          <c:val>
            <c:numRef>
              <c:f>'8.7.1'!$G$15:$G$17</c:f>
              <c:numCache>
                <c:formatCode>0.0</c:formatCode>
                <c:ptCount val="3"/>
                <c:pt idx="0" formatCode="General">
                  <c:v>6.7</c:v>
                </c:pt>
                <c:pt idx="1">
                  <c:v>2.9011156366953053</c:v>
                </c:pt>
                <c:pt idx="2">
                  <c:v>1.5251088027334738</c:v>
                </c:pt>
              </c:numCache>
            </c:numRef>
          </c:val>
          <c:extLst>
            <c:ext xmlns:c16="http://schemas.microsoft.com/office/drawing/2014/chart" uri="{C3380CC4-5D6E-409C-BE32-E72D297353CC}">
              <c16:uniqueId val="{00000002-1EB6-4161-8FA6-28B5B60D81A7}"/>
            </c:ext>
          </c:extLst>
        </c:ser>
        <c:dLbls>
          <c:dLblPos val="outEnd"/>
          <c:showLegendKey val="0"/>
          <c:showVal val="1"/>
          <c:showCatName val="0"/>
          <c:showSerName val="0"/>
          <c:showPercent val="0"/>
          <c:showBubbleSize val="0"/>
        </c:dLbls>
        <c:gapWidth val="150"/>
        <c:axId val="244924928"/>
        <c:axId val="242166592"/>
      </c:barChart>
      <c:catAx>
        <c:axId val="244924928"/>
        <c:scaling>
          <c:orientation val="minMax"/>
        </c:scaling>
        <c:delete val="0"/>
        <c:axPos val="b"/>
        <c:title>
          <c:tx>
            <c:rich>
              <a:bodyPr/>
              <a:lstStyle/>
              <a:p>
                <a:pPr>
                  <a:defRPr/>
                </a:pPr>
                <a:r>
                  <a:rPr lang="en-US"/>
                  <a:t>Años</a:t>
                </a:r>
              </a:p>
            </c:rich>
          </c:tx>
          <c:overlay val="0"/>
        </c:title>
        <c:numFmt formatCode="General" sourceLinked="1"/>
        <c:majorTickMark val="out"/>
        <c:minorTickMark val="none"/>
        <c:tickLblPos val="nextTo"/>
        <c:crossAx val="242166592"/>
        <c:crosses val="autoZero"/>
        <c:auto val="1"/>
        <c:lblAlgn val="ctr"/>
        <c:lblOffset val="100"/>
        <c:noMultiLvlLbl val="0"/>
      </c:catAx>
      <c:valAx>
        <c:axId val="242166592"/>
        <c:scaling>
          <c:orientation val="minMax"/>
        </c:scaling>
        <c:delete val="0"/>
        <c:axPos val="l"/>
        <c:majorGridlines/>
        <c:title>
          <c:tx>
            <c:rich>
              <a:bodyPr rot="0" vert="horz"/>
              <a:lstStyle/>
              <a:p>
                <a:pPr>
                  <a:defRPr/>
                </a:pPr>
                <a:r>
                  <a:rPr lang="en-US"/>
                  <a:t>Porcentaje</a:t>
                </a:r>
              </a:p>
            </c:rich>
          </c:tx>
          <c:layout>
            <c:manualLayout>
              <c:xMode val="edge"/>
              <c:yMode val="edge"/>
              <c:x val="1.3888888888888888E-2"/>
              <c:y val="2.5106080489938769E-2"/>
            </c:manualLayout>
          </c:layout>
          <c:overlay val="0"/>
        </c:title>
        <c:numFmt formatCode="General" sourceLinked="1"/>
        <c:majorTickMark val="out"/>
        <c:minorTickMark val="none"/>
        <c:tickLblPos val="nextTo"/>
        <c:crossAx val="244924928"/>
        <c:crosses val="autoZero"/>
        <c:crossBetween val="between"/>
      </c:valAx>
    </c:plotArea>
    <c:legend>
      <c:legendPos val="r"/>
      <c:overlay val="0"/>
    </c:legend>
    <c:plotVisOnly val="1"/>
    <c:dispBlanksAs val="gap"/>
    <c:showDLblsOverMax val="0"/>
  </c:chart>
  <c:spPr>
    <a:ln>
      <a:noFill/>
    </a:ln>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084433339360765"/>
          <c:y val="0.22492713663317335"/>
          <c:w val="0.83853632074696305"/>
          <c:h val="0.56741094231907885"/>
        </c:manualLayout>
      </c:layout>
      <c:lineChart>
        <c:grouping val="standard"/>
        <c:varyColors val="0"/>
        <c:ser>
          <c:idx val="0"/>
          <c:order val="0"/>
          <c:tx>
            <c:strRef>
              <c:f>'8.8.1'!$M$11</c:f>
              <c:strCache>
                <c:ptCount val="1"/>
                <c:pt idx="0">
                  <c:v>Indice de incidencia</c:v>
                </c:pt>
              </c:strCache>
            </c:strRef>
          </c:tx>
          <c:spPr>
            <a:ln>
              <a:solidFill>
                <a:srgbClr val="A21942"/>
              </a:solidFill>
            </a:ln>
          </c:spPr>
          <c:marker>
            <c:spPr>
              <a:solidFill>
                <a:srgbClr val="A21942"/>
              </a:solidFill>
              <a:ln>
                <a:solidFill>
                  <a:srgbClr val="A21942"/>
                </a:solidFill>
              </a:ln>
            </c:spPr>
          </c:marker>
          <c:dLbls>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'8.8.1'!$C$12:$C$22</c:f>
              <c:numCache>
                <c:formatCode>General</c:formatCode>
                <c:ptCount val="11"/>
                <c:pt idx="0">
                  <c:v>2011</c:v>
                </c:pt>
                <c:pt idx="1">
                  <c:v>2012</c:v>
                </c:pt>
                <c:pt idx="2">
                  <c:v>2013</c:v>
                </c:pt>
                <c:pt idx="3">
                  <c:v>2014</c:v>
                </c:pt>
                <c:pt idx="4">
                  <c:v>2015</c:v>
                </c:pt>
                <c:pt idx="5">
                  <c:v>2016</c:v>
                </c:pt>
                <c:pt idx="6">
                  <c:v>2017</c:v>
                </c:pt>
                <c:pt idx="7">
                  <c:v>2018</c:v>
                </c:pt>
                <c:pt idx="8">
                  <c:v>2019</c:v>
                </c:pt>
                <c:pt idx="9">
                  <c:v>2021</c:v>
                </c:pt>
                <c:pt idx="10">
                  <c:v>2022</c:v>
                </c:pt>
              </c:numCache>
            </c:numRef>
          </c:cat>
          <c:val>
            <c:numRef>
              <c:f>'8.8.1'!$M$12:$M$22</c:f>
              <c:numCache>
                <c:formatCode>###\ ###\ ###\ ##0.0</c:formatCode>
                <c:ptCount val="11"/>
                <c:pt idx="0">
                  <c:v>117.43595737137211</c:v>
                </c:pt>
                <c:pt idx="1">
                  <c:v>118.63059836880215</c:v>
                </c:pt>
                <c:pt idx="2">
                  <c:v>103.07566992603691</c:v>
                </c:pt>
                <c:pt idx="3">
                  <c:v>88.727402347945471</c:v>
                </c:pt>
                <c:pt idx="4">
                  <c:v>89.1629764668929</c:v>
                </c:pt>
                <c:pt idx="5">
                  <c:v>94.311026233544254</c:v>
                </c:pt>
                <c:pt idx="6">
                  <c:v>94.052867971257044</c:v>
                </c:pt>
                <c:pt idx="7">
                  <c:v>86.562332481673053</c:v>
                </c:pt>
                <c:pt idx="8">
                  <c:v>87.831640134531483</c:v>
                </c:pt>
                <c:pt idx="9">
                  <c:v>89.562098122415861</c:v>
                </c:pt>
                <c:pt idx="10">
                  <c:v>85.409873560252407</c:v>
                </c:pt>
              </c:numCache>
            </c:numRef>
          </c:val>
          <c:smooth val="0"/>
          <c:extLst>
            <c:ext xmlns:c16="http://schemas.microsoft.com/office/drawing/2014/chart" uri="{C3380CC4-5D6E-409C-BE32-E72D297353CC}">
              <c16:uniqueId val="{00000000-94B6-43F8-B273-95FB5883452B}"/>
            </c:ext>
          </c:extLst>
        </c:ser>
        <c:dLbls>
          <c:showLegendKey val="0"/>
          <c:showVal val="0"/>
          <c:showCatName val="0"/>
          <c:showSerName val="0"/>
          <c:showPercent val="0"/>
          <c:showBubbleSize val="0"/>
        </c:dLbls>
        <c:marker val="1"/>
        <c:smooth val="0"/>
        <c:axId val="244983808"/>
        <c:axId val="242169472"/>
      </c:lineChart>
      <c:catAx>
        <c:axId val="244983808"/>
        <c:scaling>
          <c:orientation val="minMax"/>
        </c:scaling>
        <c:delete val="0"/>
        <c:axPos val="b"/>
        <c:title>
          <c:tx>
            <c:rich>
              <a:bodyPr/>
              <a:lstStyle/>
              <a:p>
                <a:pPr>
                  <a:defRPr/>
                </a:pPr>
                <a:r>
                  <a:rPr lang="en-US"/>
                  <a:t>Años</a:t>
                </a:r>
              </a:p>
            </c:rich>
          </c:tx>
          <c:overlay val="0"/>
        </c:title>
        <c:numFmt formatCode="General" sourceLinked="1"/>
        <c:majorTickMark val="out"/>
        <c:minorTickMark val="none"/>
        <c:tickLblPos val="nextTo"/>
        <c:crossAx val="242169472"/>
        <c:crosses val="autoZero"/>
        <c:auto val="1"/>
        <c:lblAlgn val="ctr"/>
        <c:lblOffset val="100"/>
        <c:noMultiLvlLbl val="0"/>
      </c:catAx>
      <c:valAx>
        <c:axId val="242169472"/>
        <c:scaling>
          <c:orientation val="minMax"/>
        </c:scaling>
        <c:delete val="0"/>
        <c:axPos val="l"/>
        <c:majorGridlines/>
        <c:title>
          <c:tx>
            <c:rich>
              <a:bodyPr rot="0" vert="horz"/>
              <a:lstStyle/>
              <a:p>
                <a:pPr>
                  <a:defRPr/>
                </a:pPr>
                <a:r>
                  <a:rPr lang="en-US"/>
                  <a:t>Número de casos /millón de horas de trabajo</a:t>
                </a:r>
              </a:p>
            </c:rich>
          </c:tx>
          <c:layout>
            <c:manualLayout>
              <c:xMode val="edge"/>
              <c:yMode val="edge"/>
              <c:x val="5.5671537926235215E-3"/>
              <c:y val="2.8407964155995651E-2"/>
            </c:manualLayout>
          </c:layout>
          <c:overlay val="0"/>
        </c:title>
        <c:numFmt formatCode="###\ ###\ ###\ ##0.0" sourceLinked="1"/>
        <c:majorTickMark val="out"/>
        <c:minorTickMark val="none"/>
        <c:tickLblPos val="nextTo"/>
        <c:crossAx val="244983808"/>
        <c:crosses val="autoZero"/>
        <c:crossBetween val="between"/>
      </c:valAx>
    </c:plotArea>
    <c:plotVisOnly val="1"/>
    <c:dispBlanksAs val="gap"/>
    <c:showDLblsOverMax val="0"/>
  </c:chart>
  <c:spPr>
    <a:ln>
      <a:noFill/>
    </a:ln>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072217000272226"/>
          <c:y val="0.1388888888888889"/>
          <c:w val="0.84872233436573841"/>
          <c:h val="0.63297025371828508"/>
        </c:manualLayout>
      </c:layout>
      <c:lineChart>
        <c:grouping val="standard"/>
        <c:varyColors val="0"/>
        <c:ser>
          <c:idx val="0"/>
          <c:order val="0"/>
          <c:tx>
            <c:strRef>
              <c:f>'2.3.2'!$M$14</c:f>
              <c:strCache>
                <c:ptCount val="1"/>
                <c:pt idx="0">
                  <c:v>De 2 a 5 empleados</c:v>
                </c:pt>
              </c:strCache>
            </c:strRef>
          </c:tx>
          <c:spPr>
            <a:ln w="28575" cap="rnd">
              <a:solidFill>
                <a:schemeClr val="tx1">
                  <a:lumMod val="50000"/>
                  <a:lumOff val="50000"/>
                </a:schemeClr>
              </a:solidFill>
              <a:prstDash val="sysDash"/>
              <a:round/>
            </a:ln>
            <a:effectLst/>
          </c:spPr>
          <c:marker>
            <c:symbol val="square"/>
            <c:size val="5"/>
            <c:spPr>
              <a:solidFill>
                <a:schemeClr val="tx1">
                  <a:lumMod val="50000"/>
                  <a:lumOff val="50000"/>
                </a:schemeClr>
              </a:solidFill>
              <a:ln w="9525">
                <a:solidFill>
                  <a:schemeClr val="tx1">
                    <a:lumMod val="50000"/>
                    <a:lumOff val="50000"/>
                  </a:schemeClr>
                </a:solidFill>
              </a:ln>
              <a:effectLst/>
            </c:spPr>
          </c:marker>
          <c:dLbls>
            <c:dLbl>
              <c:idx val="4"/>
              <c:layout>
                <c:manualLayout>
                  <c:x val="-4.0730593607305937E-2"/>
                  <c:y val="-3.295129775444736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BE3-44F5-A572-AF248C4C33AB}"/>
                </c:ext>
              </c:extLst>
            </c:dLbl>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'2.3.2'!$C$15:$C$27</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'2.3.2'!$M$15:$M$27</c:f>
              <c:numCache>
                <c:formatCode>0</c:formatCode>
                <c:ptCount val="13"/>
                <c:pt idx="0">
                  <c:v>4218.736868564858</c:v>
                </c:pt>
                <c:pt idx="1">
                  <c:v>2503.9152979872583</c:v>
                </c:pt>
                <c:pt idx="2">
                  <c:v>2780.5611378916083</c:v>
                </c:pt>
                <c:pt idx="3">
                  <c:v>2269.1003886662716</c:v>
                </c:pt>
                <c:pt idx="4">
                  <c:v>4466.6045463084647</c:v>
                </c:pt>
                <c:pt idx="5">
                  <c:v>2211.9182686132353</c:v>
                </c:pt>
                <c:pt idx="6">
                  <c:v>2431.679303811713</c:v>
                </c:pt>
                <c:pt idx="7">
                  <c:v>2984.0171260500119</c:v>
                </c:pt>
                <c:pt idx="8">
                  <c:v>2920.3023145645252</c:v>
                </c:pt>
                <c:pt idx="9">
                  <c:v>3007.7862872278411</c:v>
                </c:pt>
                <c:pt idx="10">
                  <c:v>2133.4958609503437</c:v>
                </c:pt>
                <c:pt idx="11">
                  <c:v>3574.393886203377</c:v>
                </c:pt>
                <c:pt idx="12">
                  <c:v>2169.3495090840393</c:v>
                </c:pt>
              </c:numCache>
            </c:numRef>
          </c:val>
          <c:smooth val="0"/>
          <c:extLst>
            <c:ext xmlns:c16="http://schemas.microsoft.com/office/drawing/2014/chart" uri="{C3380CC4-5D6E-409C-BE32-E72D297353CC}">
              <c16:uniqueId val="{00000006-0BE3-44F5-A572-AF248C4C33AB}"/>
            </c:ext>
          </c:extLst>
        </c:ser>
        <c:ser>
          <c:idx val="1"/>
          <c:order val="1"/>
          <c:tx>
            <c:strRef>
              <c:f>'2.3.2'!$N$14</c:f>
              <c:strCache>
                <c:ptCount val="1"/>
                <c:pt idx="0">
                  <c:v> De 6 a 9 empleados</c:v>
                </c:pt>
              </c:strCache>
            </c:strRef>
          </c:tx>
          <c:spPr>
            <a:ln w="28575" cap="rnd">
              <a:solidFill>
                <a:srgbClr val="DDA63A"/>
              </a:solidFill>
              <a:round/>
            </a:ln>
            <a:effectLst/>
          </c:spPr>
          <c:marker>
            <c:symbol val="square"/>
            <c:size val="5"/>
            <c:spPr>
              <a:solidFill>
                <a:srgbClr val="DDA63A"/>
              </a:solidFill>
              <a:ln w="9525">
                <a:solidFill>
                  <a:schemeClr val="accent4">
                    <a:lumMod val="50000"/>
                  </a:schemeClr>
                </a:solidFill>
              </a:ln>
              <a:effectLst/>
            </c:spPr>
          </c:marker>
          <c:dLbls>
            <c:dLbl>
              <c:idx val="0"/>
              <c:layout>
                <c:manualLayout>
                  <c:x val="-5.1330775433892681E-2"/>
                  <c:y val="2.549759405074365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BE3-44F5-A572-AF248C4C33AB}"/>
                </c:ext>
              </c:extLst>
            </c:dLbl>
            <c:dLbl>
              <c:idx val="1"/>
              <c:layout>
                <c:manualLayout>
                  <c:x val="-5.3940038317128167E-2"/>
                  <c:y val="-4.857648002333041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0BE3-44F5-A572-AF248C4C33AB}"/>
                </c:ext>
              </c:extLst>
            </c:dLbl>
            <c:dLbl>
              <c:idx val="2"/>
              <c:layout>
                <c:manualLayout>
                  <c:x val="-6.6986352733305596E-2"/>
                  <c:y val="-5.783573928258967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0BE3-44F5-A572-AF248C4C33AB}"/>
                </c:ext>
              </c:extLst>
            </c:dLbl>
            <c:dLbl>
              <c:idx val="4"/>
              <c:layout>
                <c:manualLayout>
                  <c:x val="-5.116764514024788E-2"/>
                  <c:y val="3.295129775444740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6BD-4177-8CFC-3D1F7B827293}"/>
                </c:ext>
              </c:extLst>
            </c:dLbl>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'2.3.2'!$C$15:$C$27</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'2.3.2'!$N$15:$N$27</c:f>
              <c:numCache>
                <c:formatCode>0</c:formatCode>
                <c:ptCount val="13"/>
                <c:pt idx="0">
                  <c:v>2033.0550275630569</c:v>
                </c:pt>
                <c:pt idx="1">
                  <c:v>3797.4139316448441</c:v>
                </c:pt>
                <c:pt idx="2">
                  <c:v>4144.7786911558596</c:v>
                </c:pt>
                <c:pt idx="3">
                  <c:v>3817.3654680063555</c:v>
                </c:pt>
                <c:pt idx="4">
                  <c:v>4062.4589700313886</c:v>
                </c:pt>
                <c:pt idx="5">
                  <c:v>4174.2700554316179</c:v>
                </c:pt>
                <c:pt idx="6">
                  <c:v>4985.4155374886313</c:v>
                </c:pt>
                <c:pt idx="7">
                  <c:v>4665.9694933448818</c:v>
                </c:pt>
                <c:pt idx="8">
                  <c:v>6763.5328469317055</c:v>
                </c:pt>
                <c:pt idx="9">
                  <c:v>4053.3367075647393</c:v>
                </c:pt>
                <c:pt idx="10">
                  <c:v>0</c:v>
                </c:pt>
                <c:pt idx="11">
                  <c:v>6203.3206052098631</c:v>
                </c:pt>
                <c:pt idx="12">
                  <c:v>5242.938861333696</c:v>
                </c:pt>
              </c:numCache>
            </c:numRef>
          </c:val>
          <c:smooth val="0"/>
          <c:extLst>
            <c:ext xmlns:c16="http://schemas.microsoft.com/office/drawing/2014/chart" uri="{C3380CC4-5D6E-409C-BE32-E72D297353CC}">
              <c16:uniqueId val="{0000000A-0BE3-44F5-A572-AF248C4C33AB}"/>
            </c:ext>
          </c:extLst>
        </c:ser>
        <c:dLbls>
          <c:dLblPos val="t"/>
          <c:showLegendKey val="0"/>
          <c:showVal val="1"/>
          <c:showCatName val="0"/>
          <c:showSerName val="0"/>
          <c:showPercent val="0"/>
          <c:showBubbleSize val="0"/>
        </c:dLbls>
        <c:marker val="1"/>
        <c:smooth val="0"/>
        <c:axId val="221922816"/>
        <c:axId val="221521600"/>
      </c:lineChart>
      <c:catAx>
        <c:axId val="221922816"/>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Años</a:t>
                </a:r>
              </a:p>
            </c:rich>
          </c:tx>
          <c:layout>
            <c:manualLayout>
              <c:xMode val="edge"/>
              <c:yMode val="edge"/>
              <c:x val="0.48534426347391507"/>
              <c:y val="0.8607400116652085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21521600"/>
        <c:crosses val="autoZero"/>
        <c:auto val="1"/>
        <c:lblAlgn val="ctr"/>
        <c:lblOffset val="100"/>
        <c:noMultiLvlLbl val="0"/>
      </c:catAx>
      <c:valAx>
        <c:axId val="221521600"/>
        <c:scaling>
          <c:orientation val="minMax"/>
        </c:scaling>
        <c:delete val="0"/>
        <c:axPos val="l"/>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Colones</a:t>
                </a:r>
              </a:p>
            </c:rich>
          </c:tx>
          <c:layout>
            <c:manualLayout>
              <c:xMode val="edge"/>
              <c:yMode val="edge"/>
              <c:x val="2.2222290706812333E-2"/>
              <c:y val="1.6508092738407702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0" sourceLinked="1"/>
        <c:majorTickMark val="in"/>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21922816"/>
        <c:crosses val="autoZero"/>
        <c:crossBetween val="between"/>
      </c:valAx>
      <c:spPr>
        <a:noFill/>
        <a:ln>
          <a:noFill/>
        </a:ln>
        <a:effectLst/>
      </c:spPr>
    </c:plotArea>
    <c:legend>
      <c:legendPos val="b"/>
      <c:layout>
        <c:manualLayout>
          <c:xMode val="edge"/>
          <c:yMode val="edge"/>
          <c:x val="0.34547072026955528"/>
          <c:y val="0.92187445319335082"/>
          <c:w val="0.65348126004797347"/>
          <c:h val="7.812554680664918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legend>
    <c:plotVisOnly val="1"/>
    <c:dispBlanksAs val="gap"/>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431692913385827E-2"/>
          <c:y val="0.1111111111111111"/>
          <c:w val="0.8851275153105862"/>
          <c:h val="0.68389617964421101"/>
        </c:manualLayout>
      </c:layout>
      <c:lineChart>
        <c:grouping val="standard"/>
        <c:varyColors val="0"/>
        <c:ser>
          <c:idx val="0"/>
          <c:order val="0"/>
          <c:tx>
            <c:strRef>
              <c:f>'8.8.2.a'!$D$11:$D$12</c:f>
              <c:strCache>
                <c:ptCount val="2"/>
                <c:pt idx="0">
                  <c:v>Total</c:v>
                </c:pt>
              </c:strCache>
            </c:strRef>
          </c:tx>
          <c:spPr>
            <a:ln w="28575" cap="rnd">
              <a:solidFill>
                <a:schemeClr val="bg2">
                  <a:lumMod val="50000"/>
                </a:schemeClr>
              </a:solidFill>
              <a:round/>
            </a:ln>
            <a:effectLst/>
          </c:spPr>
          <c:marker>
            <c:symbol val="triangle"/>
            <c:size val="5"/>
            <c:spPr>
              <a:solidFill>
                <a:schemeClr val="bg2">
                  <a:lumMod val="50000"/>
                </a:schemeClr>
              </a:solidFill>
              <a:ln w="9525">
                <a:solidFill>
                  <a:schemeClr val="bg2">
                    <a:lumMod val="50000"/>
                  </a:schemeClr>
                </a:solidFill>
              </a:ln>
              <a:effectLst/>
            </c:spPr>
          </c:marker>
          <c:dLbls>
            <c:dLbl>
              <c:idx val="0"/>
              <c:layout>
                <c:manualLayout>
                  <c:x val="-3.7645888013998277E-2"/>
                  <c:y val="-3.186351706036753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09C-4B33-860B-AEC857DC4CC4}"/>
                </c:ext>
              </c:extLst>
            </c:dLbl>
            <c:dLbl>
              <c:idx val="1"/>
              <c:layout>
                <c:manualLayout>
                  <c:x val="-3.4875109361329835E-2"/>
                  <c:y val="-3.649314668999708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09C-4B33-860B-AEC857DC4CC4}"/>
                </c:ext>
              </c:extLst>
            </c:dLbl>
            <c:dLbl>
              <c:idx val="2"/>
              <c:layout>
                <c:manualLayout>
                  <c:x val="-4.3277777777777776E-2"/>
                  <c:y val="-4.575240594925642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09C-4B33-860B-AEC857DC4CC4}"/>
                </c:ext>
              </c:extLst>
            </c:dLbl>
            <c:dLbl>
              <c:idx val="3"/>
              <c:layout>
                <c:manualLayout>
                  <c:x val="-3.7645888013998249E-2"/>
                  <c:y val="-4.112277631962679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09C-4B33-860B-AEC857DC4CC4}"/>
                </c:ext>
              </c:extLst>
            </c:dLbl>
            <c:dLbl>
              <c:idx val="4"/>
              <c:layout>
                <c:manualLayout>
                  <c:x val="-4.3277777777777776E-2"/>
                  <c:y val="-3.186351706036745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09C-4B33-860B-AEC857DC4CC4}"/>
                </c:ext>
              </c:extLst>
            </c:dLbl>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'8.8.2.a'!$C$13:$C$23</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'8.8.2.a'!$D$13:$D$23</c:f>
              <c:numCache>
                <c:formatCode>General</c:formatCode>
                <c:ptCount val="11"/>
                <c:pt idx="0">
                  <c:v>9.6</c:v>
                </c:pt>
                <c:pt idx="1">
                  <c:v>10</c:v>
                </c:pt>
                <c:pt idx="2">
                  <c:v>10.199999999999999</c:v>
                </c:pt>
                <c:pt idx="3">
                  <c:v>9.4</c:v>
                </c:pt>
                <c:pt idx="4">
                  <c:v>14.3</c:v>
                </c:pt>
                <c:pt idx="5">
                  <c:v>14.3</c:v>
                </c:pt>
                <c:pt idx="6" formatCode="0.0">
                  <c:v>14.5</c:v>
                </c:pt>
                <c:pt idx="7" formatCode="0.0">
                  <c:v>14.4</c:v>
                </c:pt>
                <c:pt idx="8" formatCode="0.0">
                  <c:v>15.2</c:v>
                </c:pt>
                <c:pt idx="9" formatCode="0.0">
                  <c:v>17.600000000000001</c:v>
                </c:pt>
                <c:pt idx="10" formatCode="0.0">
                  <c:v>15.4</c:v>
                </c:pt>
              </c:numCache>
            </c:numRef>
          </c:val>
          <c:smooth val="0"/>
          <c:extLst>
            <c:ext xmlns:c16="http://schemas.microsoft.com/office/drawing/2014/chart" uri="{C3380CC4-5D6E-409C-BE32-E72D297353CC}">
              <c16:uniqueId val="{00000005-009C-4B33-860B-AEC857DC4CC4}"/>
            </c:ext>
          </c:extLst>
        </c:ser>
        <c:ser>
          <c:idx val="1"/>
          <c:order val="1"/>
          <c:tx>
            <c:strRef>
              <c:f>'8.8.2.a'!$F$12</c:f>
              <c:strCache>
                <c:ptCount val="1"/>
                <c:pt idx="0">
                  <c:v>Público</c:v>
                </c:pt>
              </c:strCache>
            </c:strRef>
          </c:tx>
          <c:spPr>
            <a:ln w="28575" cap="rnd">
              <a:solidFill>
                <a:srgbClr val="A21942"/>
              </a:solidFill>
              <a:round/>
            </a:ln>
            <a:effectLst/>
          </c:spPr>
          <c:marker>
            <c:symbol val="square"/>
            <c:size val="5"/>
            <c:spPr>
              <a:solidFill>
                <a:srgbClr val="990033"/>
              </a:solidFill>
              <a:ln w="9525">
                <a:solidFill>
                  <a:srgbClr val="990033"/>
                </a:solidFill>
              </a:ln>
              <a:effectLst/>
            </c:spPr>
          </c:marker>
          <c:dLbls>
            <c:dLbl>
              <c:idx val="1"/>
              <c:layout>
                <c:manualLayout>
                  <c:x val="-4.8909886264216974E-2"/>
                  <c:y val="-2.723388743073786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09C-4B33-860B-AEC857DC4CC4}"/>
                </c:ext>
              </c:extLst>
            </c:dLbl>
            <c:dLbl>
              <c:idx val="2"/>
              <c:layout>
                <c:manualLayout>
                  <c:x val="-4.8909886264217071E-2"/>
                  <c:y val="-2.723388743073778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09C-4B33-860B-AEC857DC4CC4}"/>
                </c:ext>
              </c:extLst>
            </c:dLbl>
            <c:dLbl>
              <c:idx val="3"/>
              <c:layout>
                <c:manualLayout>
                  <c:x val="-4.8909886264217071E-2"/>
                  <c:y val="-4.112277631962671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009C-4B33-860B-AEC857DC4CC4}"/>
                </c:ext>
              </c:extLst>
            </c:dLbl>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'8.8.2.a'!$C$13:$C$23</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'8.8.2.a'!$F$13:$F$23</c:f>
              <c:numCache>
                <c:formatCode>0.00</c:formatCode>
                <c:ptCount val="11"/>
                <c:pt idx="0">
                  <c:v>39.727874596824599</c:v>
                </c:pt>
                <c:pt idx="1">
                  <c:v>45.744350847200579</c:v>
                </c:pt>
                <c:pt idx="2">
                  <c:v>42.674909538936376</c:v>
                </c:pt>
                <c:pt idx="3">
                  <c:v>52.336821126058794</c:v>
                </c:pt>
                <c:pt idx="4">
                  <c:v>86.880965581311713</c:v>
                </c:pt>
                <c:pt idx="5">
                  <c:v>83.7</c:v>
                </c:pt>
                <c:pt idx="6">
                  <c:v>80.8</c:v>
                </c:pt>
                <c:pt idx="7">
                  <c:v>92.9</c:v>
                </c:pt>
                <c:pt idx="8">
                  <c:v>88.1</c:v>
                </c:pt>
                <c:pt idx="9">
                  <c:v>98.8</c:v>
                </c:pt>
                <c:pt idx="10">
                  <c:v>89.6</c:v>
                </c:pt>
              </c:numCache>
            </c:numRef>
          </c:val>
          <c:smooth val="0"/>
          <c:extLst>
            <c:ext xmlns:c16="http://schemas.microsoft.com/office/drawing/2014/chart" uri="{C3380CC4-5D6E-409C-BE32-E72D297353CC}">
              <c16:uniqueId val="{00000009-009C-4B33-860B-AEC857DC4CC4}"/>
            </c:ext>
          </c:extLst>
        </c:ser>
        <c:ser>
          <c:idx val="2"/>
          <c:order val="2"/>
          <c:tx>
            <c:strRef>
              <c:f>'8.8.2.a'!$G$12</c:f>
              <c:strCache>
                <c:ptCount val="1"/>
                <c:pt idx="0">
                  <c:v>Privado</c:v>
                </c:pt>
              </c:strCache>
            </c:strRef>
          </c:tx>
          <c:spPr>
            <a:ln w="28575" cap="rnd">
              <a:solidFill>
                <a:srgbClr val="A21942"/>
              </a:solidFill>
              <a:prstDash val="dash"/>
              <a:round/>
            </a:ln>
            <a:effectLst/>
          </c:spPr>
          <c:marker>
            <c:symbol val="circle"/>
            <c:size val="5"/>
            <c:spPr>
              <a:solidFill>
                <a:srgbClr val="990033"/>
              </a:solidFill>
              <a:ln w="9525">
                <a:solidFill>
                  <a:srgbClr val="990033"/>
                </a:solidFill>
              </a:ln>
              <a:effectLst/>
            </c:spPr>
          </c:marker>
          <c:dLbls>
            <c:dLbl>
              <c:idx val="0"/>
              <c:layout>
                <c:manualLayout>
                  <c:x val="-7.1055555555555552E-2"/>
                  <c:y val="-1.334499854184902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009C-4B33-860B-AEC857DC4CC4}"/>
                </c:ext>
              </c:extLst>
            </c:dLbl>
            <c:dLbl>
              <c:idx val="1"/>
              <c:layout>
                <c:manualLayout>
                  <c:x val="-9.9444444444443929E-3"/>
                  <c:y val="-1.334499854184893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009C-4B33-860B-AEC857DC4CC4}"/>
                </c:ext>
              </c:extLst>
            </c:dLbl>
            <c:dLbl>
              <c:idx val="2"/>
              <c:layout>
                <c:manualLayout>
                  <c:x val="-1.55E-2"/>
                  <c:y val="-2.26042578011082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009C-4B33-860B-AEC857DC4CC4}"/>
                </c:ext>
              </c:extLst>
            </c:dLbl>
            <c:dLbl>
              <c:idx val="3"/>
              <c:layout>
                <c:manualLayout>
                  <c:x val="-1.8277777777777879E-2"/>
                  <c:y val="-2.260425780110819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009C-4B33-860B-AEC857DC4CC4}"/>
                </c:ext>
              </c:extLst>
            </c:dLbl>
            <c:dLbl>
              <c:idx val="4"/>
              <c:layout>
                <c:manualLayout>
                  <c:x val="-2.1055555555555452E-2"/>
                  <c:y val="-2.723388743073782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009C-4B33-860B-AEC857DC4CC4}"/>
                </c:ext>
              </c:extLst>
            </c:dLbl>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'8.8.2.a'!$C$13:$C$23</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'8.8.2.a'!$G$13:$G$23</c:f>
              <c:numCache>
                <c:formatCode>0.00</c:formatCode>
                <c:ptCount val="11"/>
                <c:pt idx="0">
                  <c:v>4.1352512609751546</c:v>
                </c:pt>
                <c:pt idx="1">
                  <c:v>4.060423676992361</c:v>
                </c:pt>
                <c:pt idx="2">
                  <c:v>3.9588583899352132</c:v>
                </c:pt>
                <c:pt idx="3">
                  <c:v>2.5883550168107861</c:v>
                </c:pt>
                <c:pt idx="4">
                  <c:v>3.2604781406021917</c:v>
                </c:pt>
                <c:pt idx="5">
                  <c:v>3</c:v>
                </c:pt>
                <c:pt idx="6">
                  <c:v>3.2</c:v>
                </c:pt>
                <c:pt idx="7">
                  <c:v>3.2</c:v>
                </c:pt>
                <c:pt idx="8">
                  <c:v>3</c:v>
                </c:pt>
                <c:pt idx="9">
                  <c:v>3.6</c:v>
                </c:pt>
                <c:pt idx="10">
                  <c:v>3.1</c:v>
                </c:pt>
              </c:numCache>
            </c:numRef>
          </c:val>
          <c:smooth val="0"/>
          <c:extLst>
            <c:ext xmlns:c16="http://schemas.microsoft.com/office/drawing/2014/chart" uri="{C3380CC4-5D6E-409C-BE32-E72D297353CC}">
              <c16:uniqueId val="{0000000F-009C-4B33-860B-AEC857DC4CC4}"/>
            </c:ext>
          </c:extLst>
        </c:ser>
        <c:dLbls>
          <c:dLblPos val="t"/>
          <c:showLegendKey val="0"/>
          <c:showVal val="1"/>
          <c:showCatName val="0"/>
          <c:showSerName val="0"/>
          <c:showPercent val="0"/>
          <c:showBubbleSize val="0"/>
        </c:dLbls>
        <c:marker val="1"/>
        <c:smooth val="0"/>
        <c:axId val="244697600"/>
        <c:axId val="246120448"/>
      </c:lineChart>
      <c:catAx>
        <c:axId val="244697600"/>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Años</a:t>
                </a:r>
              </a:p>
            </c:rich>
          </c:tx>
          <c:layout>
            <c:manualLayout>
              <c:xMode val="edge"/>
              <c:yMode val="edge"/>
              <c:x val="0.48828346456692912"/>
              <c:y val="0.8607400116652085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46120448"/>
        <c:crosses val="autoZero"/>
        <c:auto val="1"/>
        <c:lblAlgn val="ctr"/>
        <c:lblOffset val="100"/>
        <c:noMultiLvlLbl val="0"/>
      </c:catAx>
      <c:valAx>
        <c:axId val="246120448"/>
        <c:scaling>
          <c:orientation val="minMax"/>
        </c:scaling>
        <c:delete val="0"/>
        <c:axPos val="l"/>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Porcentaje</a:t>
                </a:r>
              </a:p>
            </c:rich>
          </c:tx>
          <c:layout>
            <c:manualLayout>
              <c:xMode val="edge"/>
              <c:yMode val="edge"/>
              <c:x val="1.1111111111111112E-2"/>
              <c:y val="2.5431612715077299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in"/>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44697600"/>
        <c:crosses val="autoZero"/>
        <c:crossBetween val="between"/>
        <c:majorUnit val="20"/>
      </c:valAx>
      <c:spPr>
        <a:noFill/>
        <a:ln>
          <a:noFill/>
        </a:ln>
        <a:effectLst/>
      </c:spPr>
    </c:plotArea>
    <c:legend>
      <c:legendPos val="b"/>
      <c:layout>
        <c:manualLayout>
          <c:xMode val="edge"/>
          <c:yMode val="edge"/>
          <c:x val="0.440251968503937"/>
          <c:y val="0.92187445319335082"/>
          <c:w val="0.55838473315835524"/>
          <c:h val="7.8125546806649168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legend>
    <c:plotVisOnly val="1"/>
    <c:dispBlanksAs val="gap"/>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316929133858274E-2"/>
          <c:y val="0.1111111111111111"/>
          <c:w val="0.88112751531058608"/>
          <c:h val="0.65611840186643344"/>
        </c:manualLayout>
      </c:layout>
      <c:lineChart>
        <c:grouping val="standard"/>
        <c:varyColors val="0"/>
        <c:ser>
          <c:idx val="0"/>
          <c:order val="0"/>
          <c:tx>
            <c:strRef>
              <c:f>'8.8.2.b'!$D$11</c:f>
              <c:strCache>
                <c:ptCount val="1"/>
                <c:pt idx="0">
                  <c:v>Total</c:v>
                </c:pt>
              </c:strCache>
            </c:strRef>
          </c:tx>
          <c:spPr>
            <a:ln w="28575" cap="rnd">
              <a:solidFill>
                <a:schemeClr val="bg2">
                  <a:lumMod val="50000"/>
                </a:schemeClr>
              </a:solidFill>
              <a:round/>
            </a:ln>
            <a:effectLst/>
          </c:spPr>
          <c:marker>
            <c:symbol val="triangle"/>
            <c:size val="5"/>
            <c:spPr>
              <a:solidFill>
                <a:schemeClr val="bg2">
                  <a:lumMod val="50000"/>
                </a:schemeClr>
              </a:solidFill>
              <a:ln w="9525">
                <a:solidFill>
                  <a:schemeClr val="bg2">
                    <a:lumMod val="50000"/>
                  </a:schemeClr>
                </a:solidFill>
              </a:ln>
              <a:effectLst/>
            </c:spPr>
          </c:marker>
          <c:dLbls>
            <c:dLbl>
              <c:idx val="0"/>
              <c:layout>
                <c:manualLayout>
                  <c:x val="-2.653477690288714E-2"/>
                  <c:y val="-4.112277631962679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60C-46F7-8540-FB950FF397B8}"/>
                </c:ext>
              </c:extLst>
            </c:dLbl>
            <c:dLbl>
              <c:idx val="1"/>
              <c:layout>
                <c:manualLayout>
                  <c:x val="-4.5979221347331581E-2"/>
                  <c:y val="-2.723388743073790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60C-46F7-8540-FB950FF397B8}"/>
                </c:ext>
              </c:extLst>
            </c:dLbl>
            <c:dLbl>
              <c:idx val="2"/>
              <c:layout>
                <c:manualLayout>
                  <c:x val="-4.8756999125109363E-2"/>
                  <c:y val="-3.649314668999708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60C-46F7-8540-FB950FF397B8}"/>
                </c:ext>
              </c:extLst>
            </c:dLbl>
            <c:dLbl>
              <c:idx val="3"/>
              <c:layout>
                <c:manualLayout>
                  <c:x val="-4.875699912510946E-2"/>
                  <c:y val="-2.723388743073790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60C-46F7-8540-FB950FF397B8}"/>
                </c:ext>
              </c:extLst>
            </c:dLbl>
            <c:dLbl>
              <c:idx val="4"/>
              <c:layout>
                <c:manualLayout>
                  <c:x val="-5.1534776902887137E-2"/>
                  <c:y val="-2.723388743073782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60C-46F7-8540-FB950FF397B8}"/>
                </c:ext>
              </c:extLst>
            </c:dLbl>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'8.8.2.b'!$C$13:$C$23</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'8.8.2.b'!$D$13:$D$23</c:f>
              <c:numCache>
                <c:formatCode>0.0</c:formatCode>
                <c:ptCount val="11"/>
                <c:pt idx="0">
                  <c:v>4.243846157875713</c:v>
                </c:pt>
                <c:pt idx="1">
                  <c:v>4.254049072822899</c:v>
                </c:pt>
                <c:pt idx="2">
                  <c:v>9.3815644038408141</c:v>
                </c:pt>
                <c:pt idx="3">
                  <c:v>9.3412975909217266</c:v>
                </c:pt>
                <c:pt idx="4">
                  <c:v>9.4052676845079901</c:v>
                </c:pt>
                <c:pt idx="5">
                  <c:v>10.4</c:v>
                </c:pt>
                <c:pt idx="6">
                  <c:v>11</c:v>
                </c:pt>
                <c:pt idx="7">
                  <c:v>10.1</c:v>
                </c:pt>
                <c:pt idx="8">
                  <c:v>10.3</c:v>
                </c:pt>
                <c:pt idx="9">
                  <c:v>11.8</c:v>
                </c:pt>
                <c:pt idx="10">
                  <c:v>10.6</c:v>
                </c:pt>
              </c:numCache>
            </c:numRef>
          </c:val>
          <c:smooth val="0"/>
          <c:extLst>
            <c:ext xmlns:c16="http://schemas.microsoft.com/office/drawing/2014/chart" uri="{C3380CC4-5D6E-409C-BE32-E72D297353CC}">
              <c16:uniqueId val="{00000005-260C-46F7-8540-FB950FF397B8}"/>
            </c:ext>
          </c:extLst>
        </c:ser>
        <c:ser>
          <c:idx val="1"/>
          <c:order val="1"/>
          <c:tx>
            <c:strRef>
              <c:f>'8.8.2.b'!$F$12</c:f>
              <c:strCache>
                <c:ptCount val="1"/>
                <c:pt idx="0">
                  <c:v>Público</c:v>
                </c:pt>
              </c:strCache>
            </c:strRef>
          </c:tx>
          <c:spPr>
            <a:ln w="28575" cap="rnd">
              <a:solidFill>
                <a:srgbClr val="A21942"/>
              </a:solidFill>
              <a:round/>
            </a:ln>
            <a:effectLst/>
          </c:spPr>
          <c:marker>
            <c:symbol val="square"/>
            <c:size val="5"/>
            <c:spPr>
              <a:solidFill>
                <a:srgbClr val="990033"/>
              </a:solidFill>
              <a:ln w="9525">
                <a:solidFill>
                  <a:srgbClr val="990033"/>
                </a:solidFill>
              </a:ln>
              <a:effectLst/>
            </c:spPr>
          </c:marker>
          <c:dLbls>
            <c:dLbl>
              <c:idx val="0"/>
              <c:layout>
                <c:manualLayout>
                  <c:x val="-4.3277777777777776E-2"/>
                  <c:y val="-2.723388743073790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260C-46F7-8540-FB950FF397B8}"/>
                </c:ext>
              </c:extLst>
            </c:dLbl>
            <c:dLbl>
              <c:idx val="1"/>
              <c:layout>
                <c:manualLayout>
                  <c:x val="-4.3277777777777776E-2"/>
                  <c:y val="-3.649314668999716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260C-46F7-8540-FB950FF397B8}"/>
                </c:ext>
              </c:extLst>
            </c:dLbl>
            <c:dLbl>
              <c:idx val="2"/>
              <c:layout>
                <c:manualLayout>
                  <c:x val="-4.327777777777788E-2"/>
                  <c:y val="-4.112277631962671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260C-46F7-8540-FB950FF397B8}"/>
                </c:ext>
              </c:extLst>
            </c:dLbl>
            <c:dLbl>
              <c:idx val="3"/>
              <c:layout>
                <c:manualLayout>
                  <c:x val="-4.327777777777788E-2"/>
                  <c:y val="-3.186351706036745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260C-46F7-8540-FB950FF397B8}"/>
                </c:ext>
              </c:extLst>
            </c:dLbl>
            <c:dLbl>
              <c:idx val="4"/>
              <c:layout>
                <c:manualLayout>
                  <c:x val="-4.3277777777777776E-2"/>
                  <c:y val="-4.112277631962671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260C-46F7-8540-FB950FF397B8}"/>
                </c:ext>
              </c:extLst>
            </c:dLbl>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'8.8.2.b'!$C$13:$C$23</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'8.8.2.b'!$F$13:$F$23</c:f>
              <c:numCache>
                <c:formatCode>0.00</c:formatCode>
                <c:ptCount val="11"/>
                <c:pt idx="0">
                  <c:v>18.540515432543685</c:v>
                </c:pt>
                <c:pt idx="1">
                  <c:v>19.997104766106464</c:v>
                </c:pt>
                <c:pt idx="2">
                  <c:v>41.69702777458005</c:v>
                </c:pt>
                <c:pt idx="3">
                  <c:v>47.620471207915152</c:v>
                </c:pt>
                <c:pt idx="4">
                  <c:v>50.426674858024789</c:v>
                </c:pt>
                <c:pt idx="5">
                  <c:v>52.3</c:v>
                </c:pt>
                <c:pt idx="6">
                  <c:v>55.6</c:v>
                </c:pt>
                <c:pt idx="7">
                  <c:v>54.2</c:v>
                </c:pt>
                <c:pt idx="8">
                  <c:v>48.6</c:v>
                </c:pt>
                <c:pt idx="9">
                  <c:v>53.2</c:v>
                </c:pt>
                <c:pt idx="10">
                  <c:v>50.7</c:v>
                </c:pt>
              </c:numCache>
            </c:numRef>
          </c:val>
          <c:smooth val="0"/>
          <c:extLst>
            <c:ext xmlns:c16="http://schemas.microsoft.com/office/drawing/2014/chart" uri="{C3380CC4-5D6E-409C-BE32-E72D297353CC}">
              <c16:uniqueId val="{0000000B-260C-46F7-8540-FB950FF397B8}"/>
            </c:ext>
          </c:extLst>
        </c:ser>
        <c:ser>
          <c:idx val="2"/>
          <c:order val="2"/>
          <c:tx>
            <c:strRef>
              <c:f>'8.8.2.b'!$G$12</c:f>
              <c:strCache>
                <c:ptCount val="1"/>
                <c:pt idx="0">
                  <c:v>Privado</c:v>
                </c:pt>
              </c:strCache>
            </c:strRef>
          </c:tx>
          <c:spPr>
            <a:ln w="28575" cap="rnd">
              <a:solidFill>
                <a:srgbClr val="A21942"/>
              </a:solidFill>
              <a:prstDash val="dash"/>
              <a:round/>
            </a:ln>
            <a:effectLst/>
          </c:spPr>
          <c:marker>
            <c:symbol val="circle"/>
            <c:size val="5"/>
            <c:spPr>
              <a:solidFill>
                <a:srgbClr val="990033"/>
              </a:solidFill>
              <a:ln w="9525">
                <a:solidFill>
                  <a:srgbClr val="990033"/>
                </a:solidFill>
              </a:ln>
              <a:effectLst/>
            </c:spPr>
          </c:marker>
          <c:dLbls>
            <c:dLbl>
              <c:idx val="0"/>
              <c:layout>
                <c:manualLayout>
                  <c:x val="-6.2645888013998272E-2"/>
                  <c:y val="-1.334499854184902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260C-46F7-8540-FB950FF397B8}"/>
                </c:ext>
              </c:extLst>
            </c:dLbl>
            <c:dLbl>
              <c:idx val="1"/>
              <c:layout>
                <c:manualLayout>
                  <c:x val="-7.0903324584426948E-3"/>
                  <c:y val="-1.797462817147856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260C-46F7-8540-FB950FF397B8}"/>
                </c:ext>
              </c:extLst>
            </c:dLbl>
            <c:dLbl>
              <c:idx val="2"/>
              <c:layout>
                <c:manualLayout>
                  <c:x val="-2.0979221347331583E-2"/>
                  <c:y val="-2.723388743073790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260C-46F7-8540-FB950FF397B8}"/>
                </c:ext>
              </c:extLst>
            </c:dLbl>
            <c:dLbl>
              <c:idx val="3"/>
              <c:layout>
                <c:manualLayout>
                  <c:x val="-1.8201443569553805E-2"/>
                  <c:y val="-2.723388743073790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260C-46F7-8540-FB950FF397B8}"/>
                </c:ext>
              </c:extLst>
            </c:dLbl>
            <c:dLbl>
              <c:idx val="4"/>
              <c:layout>
                <c:manualLayout>
                  <c:x val="-2.0979221347331583E-2"/>
                  <c:y val="-2.260425780110819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260C-46F7-8540-FB950FF397B8}"/>
                </c:ext>
              </c:extLst>
            </c:dLbl>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'8.8.2.b'!$C$13:$C$23</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'8.8.2.b'!$G$13:$G$23</c:f>
              <c:numCache>
                <c:formatCode>0.00</c:formatCode>
                <c:ptCount val="11"/>
                <c:pt idx="0">
                  <c:v>0.57698420491177149</c:v>
                </c:pt>
                <c:pt idx="1">
                  <c:v>0.57609318497463513</c:v>
                </c:pt>
                <c:pt idx="2">
                  <c:v>0.74645945930686941</c:v>
                </c:pt>
                <c:pt idx="3">
                  <c:v>0.86856717925206794</c:v>
                </c:pt>
                <c:pt idx="4">
                  <c:v>0.8465276811659902</c:v>
                </c:pt>
                <c:pt idx="5">
                  <c:v>0.9</c:v>
                </c:pt>
                <c:pt idx="6">
                  <c:v>1.2</c:v>
                </c:pt>
                <c:pt idx="7">
                  <c:v>1</c:v>
                </c:pt>
                <c:pt idx="8">
                  <c:v>0.9</c:v>
                </c:pt>
                <c:pt idx="9">
                  <c:v>1.2</c:v>
                </c:pt>
                <c:pt idx="10">
                  <c:v>1.1000000000000001</c:v>
                </c:pt>
              </c:numCache>
            </c:numRef>
          </c:val>
          <c:smooth val="0"/>
          <c:extLst>
            <c:ext xmlns:c16="http://schemas.microsoft.com/office/drawing/2014/chart" uri="{C3380CC4-5D6E-409C-BE32-E72D297353CC}">
              <c16:uniqueId val="{00000011-260C-46F7-8540-FB950FF397B8}"/>
            </c:ext>
          </c:extLst>
        </c:ser>
        <c:dLbls>
          <c:dLblPos val="t"/>
          <c:showLegendKey val="0"/>
          <c:showVal val="1"/>
          <c:showCatName val="0"/>
          <c:showSerName val="0"/>
          <c:showPercent val="0"/>
          <c:showBubbleSize val="0"/>
        </c:dLbls>
        <c:marker val="1"/>
        <c:smooth val="0"/>
        <c:axId val="245696000"/>
        <c:axId val="246125632"/>
      </c:lineChart>
      <c:catAx>
        <c:axId val="245696000"/>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n-US"/>
                  <a:t>Años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46125632"/>
        <c:crosses val="autoZero"/>
        <c:auto val="1"/>
        <c:lblAlgn val="ctr"/>
        <c:lblOffset val="100"/>
        <c:noMultiLvlLbl val="0"/>
      </c:catAx>
      <c:valAx>
        <c:axId val="246125632"/>
        <c:scaling>
          <c:orientation val="minMax"/>
        </c:scaling>
        <c:delete val="0"/>
        <c:axPos val="l"/>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Porcentaje</a:t>
                </a:r>
              </a:p>
            </c:rich>
          </c:tx>
          <c:layout>
            <c:manualLayout>
              <c:xMode val="edge"/>
              <c:yMode val="edge"/>
              <c:x val="2.2222222222222223E-2"/>
              <c:y val="1.9714202391367723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0" sourceLinked="0"/>
        <c:majorTickMark val="in"/>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45696000"/>
        <c:crosses val="autoZero"/>
        <c:crossBetween val="between"/>
      </c:valAx>
      <c:spPr>
        <a:noFill/>
        <a:ln>
          <a:noFill/>
        </a:ln>
        <a:effectLst/>
      </c:spPr>
    </c:plotArea>
    <c:legend>
      <c:legendPos val="b"/>
      <c:layout>
        <c:manualLayout>
          <c:xMode val="edge"/>
          <c:yMode val="edge"/>
          <c:x val="0.51386307961504807"/>
          <c:y val="0.92187445319335082"/>
          <c:w val="0.48613692038495188"/>
          <c:h val="7.812554680664918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legend>
    <c:plotVisOnly val="1"/>
    <c:dispBlanksAs val="gap"/>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440507436570429"/>
          <c:y val="0.1347338874307378"/>
          <c:w val="0.83503937007874007"/>
          <c:h val="0.65111475648877226"/>
        </c:manualLayout>
      </c:layout>
      <c:lineChart>
        <c:grouping val="stacked"/>
        <c:varyColors val="0"/>
        <c:ser>
          <c:idx val="0"/>
          <c:order val="0"/>
          <c:tx>
            <c:strRef>
              <c:f>'8.9.1'!$F$11</c:f>
              <c:strCache>
                <c:ptCount val="1"/>
                <c:pt idx="0">
                  <c:v>Proporción del Turismo en el PIB</c:v>
                </c:pt>
              </c:strCache>
            </c:strRef>
          </c:tx>
          <c:spPr>
            <a:ln>
              <a:solidFill>
                <a:srgbClr val="A21942"/>
              </a:solidFill>
            </a:ln>
          </c:spPr>
          <c:marker>
            <c:spPr>
              <a:solidFill>
                <a:srgbClr val="A21942"/>
              </a:solidFill>
              <a:ln>
                <a:solidFill>
                  <a:srgbClr val="A21942"/>
                </a:solidFill>
              </a:ln>
            </c:spPr>
          </c:marker>
          <c:dLbls>
            <c:numFmt formatCode="0.00%" sourceLinked="0"/>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'8.9.1'!$C$12:$C$20</c:f>
              <c:numCache>
                <c:formatCode>General</c:formatCode>
                <c:ptCount val="9"/>
                <c:pt idx="0">
                  <c:v>2012</c:v>
                </c:pt>
                <c:pt idx="1">
                  <c:v>2013</c:v>
                </c:pt>
                <c:pt idx="2">
                  <c:v>2014</c:v>
                </c:pt>
                <c:pt idx="3">
                  <c:v>2015</c:v>
                </c:pt>
                <c:pt idx="4">
                  <c:v>2016</c:v>
                </c:pt>
                <c:pt idx="5">
                  <c:v>2017</c:v>
                </c:pt>
                <c:pt idx="6">
                  <c:v>2018</c:v>
                </c:pt>
                <c:pt idx="7">
                  <c:v>2019</c:v>
                </c:pt>
                <c:pt idx="8">
                  <c:v>2020</c:v>
                </c:pt>
              </c:numCache>
            </c:numRef>
          </c:cat>
          <c:val>
            <c:numRef>
              <c:f>'8.9.1'!$F$12:$F$20</c:f>
              <c:numCache>
                <c:formatCode>0.0%</c:formatCode>
                <c:ptCount val="9"/>
                <c:pt idx="0">
                  <c:v>4.3399204001165481E-2</c:v>
                </c:pt>
                <c:pt idx="1">
                  <c:v>4.5762451181891199E-2</c:v>
                </c:pt>
                <c:pt idx="2">
                  <c:v>4.4898521694523595E-2</c:v>
                </c:pt>
                <c:pt idx="3">
                  <c:v>4.5708842099173329E-2</c:v>
                </c:pt>
                <c:pt idx="4">
                  <c:v>4.8506200857454246E-2</c:v>
                </c:pt>
                <c:pt idx="5">
                  <c:v>4.8088318506200822E-2</c:v>
                </c:pt>
                <c:pt idx="6">
                  <c:v>4.6541757105319125E-2</c:v>
                </c:pt>
                <c:pt idx="7">
                  <c:v>4.8180857010467551E-2</c:v>
                </c:pt>
                <c:pt idx="8">
                  <c:v>1.8689880019045375E-2</c:v>
                </c:pt>
              </c:numCache>
            </c:numRef>
          </c:val>
          <c:smooth val="0"/>
          <c:extLst>
            <c:ext xmlns:c16="http://schemas.microsoft.com/office/drawing/2014/chart" uri="{C3380CC4-5D6E-409C-BE32-E72D297353CC}">
              <c16:uniqueId val="{00000000-B3D9-4364-BDE4-B3A14189A7EB}"/>
            </c:ext>
          </c:extLst>
        </c:ser>
        <c:dLbls>
          <c:dLblPos val="t"/>
          <c:showLegendKey val="0"/>
          <c:showVal val="1"/>
          <c:showCatName val="0"/>
          <c:showSerName val="0"/>
          <c:showPercent val="0"/>
          <c:showBubbleSize val="0"/>
        </c:dLbls>
        <c:marker val="1"/>
        <c:smooth val="0"/>
        <c:axId val="246969856"/>
        <c:axId val="247204096"/>
      </c:lineChart>
      <c:catAx>
        <c:axId val="246969856"/>
        <c:scaling>
          <c:orientation val="minMax"/>
        </c:scaling>
        <c:delete val="0"/>
        <c:axPos val="b"/>
        <c:title>
          <c:tx>
            <c:rich>
              <a:bodyPr/>
              <a:lstStyle/>
              <a:p>
                <a:pPr>
                  <a:defRPr/>
                </a:pPr>
                <a:r>
                  <a:rPr lang="en-US"/>
                  <a:t>Años</a:t>
                </a:r>
              </a:p>
            </c:rich>
          </c:tx>
          <c:overlay val="0"/>
        </c:title>
        <c:numFmt formatCode="General" sourceLinked="1"/>
        <c:majorTickMark val="out"/>
        <c:minorTickMark val="none"/>
        <c:tickLblPos val="nextTo"/>
        <c:crossAx val="247204096"/>
        <c:crosses val="autoZero"/>
        <c:auto val="1"/>
        <c:lblAlgn val="ctr"/>
        <c:lblOffset val="100"/>
        <c:noMultiLvlLbl val="0"/>
      </c:catAx>
      <c:valAx>
        <c:axId val="247204096"/>
        <c:scaling>
          <c:orientation val="minMax"/>
          <c:max val="0.1"/>
          <c:min val="0"/>
        </c:scaling>
        <c:delete val="0"/>
        <c:axPos val="l"/>
        <c:majorGridlines/>
        <c:title>
          <c:tx>
            <c:rich>
              <a:bodyPr rot="0" vert="horz"/>
              <a:lstStyle/>
              <a:p>
                <a:pPr>
                  <a:defRPr/>
                </a:pPr>
                <a:r>
                  <a:rPr lang="en-US"/>
                  <a:t>Porcentaje</a:t>
                </a:r>
              </a:p>
            </c:rich>
          </c:tx>
          <c:layout>
            <c:manualLayout>
              <c:xMode val="edge"/>
              <c:yMode val="edge"/>
              <c:x val="1.3888888888888888E-2"/>
              <c:y val="2.6946267133275029E-2"/>
            </c:manualLayout>
          </c:layout>
          <c:overlay val="0"/>
        </c:title>
        <c:numFmt formatCode="0%" sourceLinked="0"/>
        <c:majorTickMark val="out"/>
        <c:minorTickMark val="none"/>
        <c:tickLblPos val="nextTo"/>
        <c:crossAx val="246969856"/>
        <c:crosses val="autoZero"/>
        <c:crossBetween val="between"/>
      </c:valAx>
    </c:plotArea>
    <c:plotVisOnly val="1"/>
    <c:dispBlanksAs val="zero"/>
    <c:showDLblsOverMax val="0"/>
  </c:chart>
  <c:spPr>
    <a:ln>
      <a:noFill/>
    </a:ln>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5579041265104188E-2"/>
          <c:y val="0.125"/>
          <c:w val="0.90012948655497937"/>
          <c:h val="0.75348407480013035"/>
        </c:manualLayout>
      </c:layout>
      <c:lineChart>
        <c:grouping val="standard"/>
        <c:varyColors val="0"/>
        <c:ser>
          <c:idx val="0"/>
          <c:order val="0"/>
          <c:spPr>
            <a:ln w="28575" cap="rnd">
              <a:solidFill>
                <a:srgbClr val="A21942"/>
              </a:solidFill>
              <a:round/>
            </a:ln>
            <a:effectLst/>
          </c:spPr>
          <c:marker>
            <c:symbol val="square"/>
            <c:size val="7"/>
            <c:spPr>
              <a:solidFill>
                <a:srgbClr val="990033"/>
              </a:solidFill>
              <a:ln w="9525">
                <a:solidFill>
                  <a:srgbClr val="990033"/>
                </a:solidFill>
              </a:ln>
              <a:effectLst/>
            </c:spPr>
          </c:marker>
          <c:dLbls>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'8.10.1.a'!$C$11:$C$20</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'8.10.1.a'!$D$11:$D$20</c:f>
              <c:numCache>
                <c:formatCode>0.00</c:formatCode>
                <c:ptCount val="10"/>
                <c:pt idx="0">
                  <c:v>21.016202038100435</c:v>
                </c:pt>
                <c:pt idx="1">
                  <c:v>21.065710942549078</c:v>
                </c:pt>
                <c:pt idx="2">
                  <c:v>21.050973561363779</c:v>
                </c:pt>
                <c:pt idx="3">
                  <c:v>20.495645536534361</c:v>
                </c:pt>
                <c:pt idx="4">
                  <c:v>19.510252791526927</c:v>
                </c:pt>
                <c:pt idx="5">
                  <c:v>19.528666759138108</c:v>
                </c:pt>
                <c:pt idx="6">
                  <c:v>18.776254568382175</c:v>
                </c:pt>
                <c:pt idx="7">
                  <c:v>16.978521386310753</c:v>
                </c:pt>
                <c:pt idx="8">
                  <c:v>16.119627880982343</c:v>
                </c:pt>
                <c:pt idx="9">
                  <c:v>15.625730238777571</c:v>
                </c:pt>
              </c:numCache>
            </c:numRef>
          </c:val>
          <c:smooth val="0"/>
          <c:extLst>
            <c:ext xmlns:c16="http://schemas.microsoft.com/office/drawing/2014/chart" uri="{C3380CC4-5D6E-409C-BE32-E72D297353CC}">
              <c16:uniqueId val="{00000000-AD0C-4573-BB84-B62BB3977621}"/>
            </c:ext>
          </c:extLst>
        </c:ser>
        <c:dLbls>
          <c:dLblPos val="t"/>
          <c:showLegendKey val="0"/>
          <c:showVal val="1"/>
          <c:showCatName val="0"/>
          <c:showSerName val="0"/>
          <c:showPercent val="0"/>
          <c:showBubbleSize val="0"/>
        </c:dLbls>
        <c:marker val="1"/>
        <c:smooth val="0"/>
        <c:axId val="245330432"/>
        <c:axId val="247206400"/>
      </c:lineChart>
      <c:catAx>
        <c:axId val="24533043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n-US"/>
                  <a:t>Años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47206400"/>
        <c:crosses val="autoZero"/>
        <c:auto val="1"/>
        <c:lblAlgn val="ctr"/>
        <c:lblOffset val="100"/>
        <c:noMultiLvlLbl val="0"/>
      </c:catAx>
      <c:valAx>
        <c:axId val="247206400"/>
        <c:scaling>
          <c:orientation val="minMax"/>
          <c:max val="25"/>
          <c:min val="10"/>
        </c:scaling>
        <c:delete val="0"/>
        <c:axPos val="l"/>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Tasa</a:t>
                </a:r>
              </a:p>
            </c:rich>
          </c:tx>
          <c:layout>
            <c:manualLayout>
              <c:xMode val="edge"/>
              <c:yMode val="edge"/>
              <c:x val="2.2222222222222223E-2"/>
              <c:y val="1.5961557436899334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0" sourceLinked="0"/>
        <c:majorTickMark val="in"/>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45330432"/>
        <c:crosses val="autoZero"/>
        <c:crossBetween val="between"/>
        <c:majorUnit val="5"/>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userShapes r:id="rId3"/>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9607962737052229E-2"/>
          <c:y val="0.10293380276536533"/>
          <c:w val="0.87809930008748915"/>
          <c:h val="0.74337550909584582"/>
        </c:manualLayout>
      </c:layout>
      <c:lineChart>
        <c:grouping val="standard"/>
        <c:varyColors val="0"/>
        <c:ser>
          <c:idx val="0"/>
          <c:order val="0"/>
          <c:tx>
            <c:strRef>
              <c:f>'8.10.1.b'!$G$11</c:f>
              <c:strCache>
                <c:ptCount val="1"/>
                <c:pt idx="0">
                  <c:v>ATM por cada 100.000 habitantes (15+ años)</c:v>
                </c:pt>
              </c:strCache>
            </c:strRef>
          </c:tx>
          <c:spPr>
            <a:ln w="28575" cap="rnd">
              <a:solidFill>
                <a:srgbClr val="A21942"/>
              </a:solidFill>
              <a:round/>
            </a:ln>
            <a:effectLst/>
          </c:spPr>
          <c:marker>
            <c:symbol val="square"/>
            <c:size val="7"/>
            <c:spPr>
              <a:solidFill>
                <a:srgbClr val="990033"/>
              </a:solidFill>
              <a:ln w="9525">
                <a:solidFill>
                  <a:srgbClr val="990033"/>
                </a:solidFill>
              </a:ln>
              <a:effectLst/>
            </c:spPr>
          </c:marker>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'8.10.1.b'!$C$12:$C$23</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numCache>
            </c:numRef>
          </c:cat>
          <c:val>
            <c:numRef>
              <c:f>'8.10.1.b'!$G$12:$G$23</c:f>
              <c:numCache>
                <c:formatCode>###\ ###\ ###\ ###</c:formatCode>
                <c:ptCount val="12"/>
                <c:pt idx="0">
                  <c:v>60.213650160136545</c:v>
                </c:pt>
                <c:pt idx="1">
                  <c:v>63.22310387559056</c:v>
                </c:pt>
                <c:pt idx="2">
                  <c:v>65.164144332706115</c:v>
                </c:pt>
                <c:pt idx="3">
                  <c:v>64.182023209376794</c:v>
                </c:pt>
                <c:pt idx="4">
                  <c:v>65.975848173163101</c:v>
                </c:pt>
                <c:pt idx="5">
                  <c:v>70.002546755105101</c:v>
                </c:pt>
                <c:pt idx="6">
                  <c:v>67.51745692341494</c:v>
                </c:pt>
                <c:pt idx="7">
                  <c:v>68.915637168432113</c:v>
                </c:pt>
                <c:pt idx="8">
                  <c:v>71.177461649912999</c:v>
                </c:pt>
                <c:pt idx="9">
                  <c:v>67.388976636388037</c:v>
                </c:pt>
                <c:pt idx="10">
                  <c:v>65.317818335496597</c:v>
                </c:pt>
                <c:pt idx="11">
                  <c:v>64.087433381819409</c:v>
                </c:pt>
              </c:numCache>
            </c:numRef>
          </c:val>
          <c:smooth val="0"/>
          <c:extLst>
            <c:ext xmlns:c16="http://schemas.microsoft.com/office/drawing/2014/chart" uri="{C3380CC4-5D6E-409C-BE32-E72D297353CC}">
              <c16:uniqueId val="{00000000-D875-4998-B849-E7BA62206B98}"/>
            </c:ext>
          </c:extLst>
        </c:ser>
        <c:dLbls>
          <c:showLegendKey val="0"/>
          <c:showVal val="0"/>
          <c:showCatName val="0"/>
          <c:showSerName val="0"/>
          <c:showPercent val="0"/>
          <c:showBubbleSize val="0"/>
        </c:dLbls>
        <c:marker val="1"/>
        <c:smooth val="0"/>
        <c:axId val="245440000"/>
        <c:axId val="247208704"/>
      </c:lineChart>
      <c:catAx>
        <c:axId val="245440000"/>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n-US"/>
                  <a:t>Años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47208704"/>
        <c:crossesAt val="0"/>
        <c:auto val="1"/>
        <c:lblAlgn val="ctr"/>
        <c:lblOffset val="100"/>
        <c:noMultiLvlLbl val="0"/>
      </c:catAx>
      <c:valAx>
        <c:axId val="247208704"/>
        <c:scaling>
          <c:orientation val="minMax"/>
          <c:max val="100"/>
          <c:min val="0"/>
        </c:scaling>
        <c:delete val="0"/>
        <c:axPos val="l"/>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Tasa</a:t>
                </a:r>
              </a:p>
            </c:rich>
          </c:tx>
          <c:layout>
            <c:manualLayout>
              <c:xMode val="edge"/>
              <c:yMode val="edge"/>
              <c:x val="2.7777777777777776E-2"/>
              <c:y val="8.9388305628463113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0" sourceLinked="0"/>
        <c:majorTickMark val="in"/>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45440000"/>
        <c:crosses val="autoZero"/>
        <c:crossBetween val="between"/>
        <c:majorUnit val="10"/>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592357890195247E-2"/>
          <c:y val="0.12741661676929525"/>
          <c:w val="0.87508449286304957"/>
          <c:h val="0.70357298594224305"/>
        </c:manualLayout>
      </c:layout>
      <c:lineChart>
        <c:grouping val="standard"/>
        <c:varyColors val="0"/>
        <c:ser>
          <c:idx val="0"/>
          <c:order val="0"/>
          <c:tx>
            <c:strRef>
              <c:f>'8.10.1.b'!$D$11</c:f>
              <c:strCache>
                <c:ptCount val="1"/>
                <c:pt idx="0">
                  <c:v>TPV* por cada 100 000 habitantes (15+ años)</c:v>
                </c:pt>
              </c:strCache>
            </c:strRef>
          </c:tx>
          <c:spPr>
            <a:ln w="28575" cap="rnd">
              <a:solidFill>
                <a:srgbClr val="A21942"/>
              </a:solidFill>
              <a:round/>
            </a:ln>
            <a:effectLst/>
          </c:spPr>
          <c:marker>
            <c:symbol val="square"/>
            <c:size val="7"/>
            <c:spPr>
              <a:solidFill>
                <a:srgbClr val="990033"/>
              </a:solidFill>
              <a:ln w="9525">
                <a:solidFill>
                  <a:srgbClr val="990033"/>
                </a:solidFill>
              </a:ln>
              <a:effectLst/>
            </c:spPr>
          </c:marker>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'8.10.1.b'!$C$12:$C$23</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numCache>
            </c:numRef>
          </c:cat>
          <c:val>
            <c:numRef>
              <c:f>'8.10.1.b'!$D$12:$D$23</c:f>
              <c:numCache>
                <c:formatCode>###\ ###\ ###\ ###</c:formatCode>
                <c:ptCount val="12"/>
                <c:pt idx="0">
                  <c:v>2791.9784443796261</c:v>
                </c:pt>
                <c:pt idx="1">
                  <c:v>3511.7019418481327</c:v>
                </c:pt>
                <c:pt idx="2">
                  <c:v>3554.5495833871169</c:v>
                </c:pt>
                <c:pt idx="3">
                  <c:v>4046.3947752697682</c:v>
                </c:pt>
                <c:pt idx="4">
                  <c:v>3942.5811863087515</c:v>
                </c:pt>
                <c:pt idx="5">
                  <c:v>4506.397418613491</c:v>
                </c:pt>
                <c:pt idx="6">
                  <c:v>4600.1477209394588</c:v>
                </c:pt>
                <c:pt idx="7">
                  <c:v>4861.7643721440591</c:v>
                </c:pt>
                <c:pt idx="8">
                  <c:v>4454.6093834299409</c:v>
                </c:pt>
                <c:pt idx="9">
                  <c:v>4793.7692393093075</c:v>
                </c:pt>
                <c:pt idx="10">
                  <c:v>4751.3899167654499</c:v>
                </c:pt>
                <c:pt idx="11">
                  <c:v>4734.4256225498048</c:v>
                </c:pt>
              </c:numCache>
            </c:numRef>
          </c:val>
          <c:smooth val="0"/>
          <c:extLst>
            <c:ext xmlns:c16="http://schemas.microsoft.com/office/drawing/2014/chart" uri="{C3380CC4-5D6E-409C-BE32-E72D297353CC}">
              <c16:uniqueId val="{00000000-0B49-4D53-BA76-21FD3D69A41B}"/>
            </c:ext>
          </c:extLst>
        </c:ser>
        <c:dLbls>
          <c:showLegendKey val="0"/>
          <c:showVal val="0"/>
          <c:showCatName val="0"/>
          <c:showSerName val="0"/>
          <c:showPercent val="0"/>
          <c:showBubbleSize val="0"/>
        </c:dLbls>
        <c:marker val="1"/>
        <c:smooth val="0"/>
        <c:axId val="245440000"/>
        <c:axId val="247208704"/>
      </c:lineChart>
      <c:catAx>
        <c:axId val="245440000"/>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n-US"/>
                  <a:t>Años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47208704"/>
        <c:crossesAt val="0"/>
        <c:auto val="1"/>
        <c:lblAlgn val="ctr"/>
        <c:lblOffset val="100"/>
        <c:noMultiLvlLbl val="0"/>
      </c:catAx>
      <c:valAx>
        <c:axId val="247208704"/>
        <c:scaling>
          <c:orientation val="minMax"/>
          <c:max val="6000"/>
          <c:min val="0"/>
        </c:scaling>
        <c:delete val="0"/>
        <c:axPos val="l"/>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Tasa</a:t>
                </a:r>
              </a:p>
            </c:rich>
          </c:tx>
          <c:layout>
            <c:manualLayout>
              <c:xMode val="edge"/>
              <c:yMode val="edge"/>
              <c:x val="1.0654415201524469E-2"/>
              <c:y val="4.042169030060644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0" sourceLinked="0"/>
        <c:majorTickMark val="in"/>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45440000"/>
        <c:crosses val="autoZero"/>
        <c:crossBetween val="between"/>
        <c:majorUnit val="1000"/>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51159230096238E-2"/>
          <c:y val="0.14814814814814814"/>
          <c:w val="0.88093285214348216"/>
          <c:h val="0.63854913969087201"/>
        </c:manualLayout>
      </c:layout>
      <c:barChart>
        <c:barDir val="col"/>
        <c:grouping val="clustered"/>
        <c:varyColors val="0"/>
        <c:ser>
          <c:idx val="0"/>
          <c:order val="0"/>
          <c:tx>
            <c:strRef>
              <c:f>'8.10.2'!$C$14</c:f>
              <c:strCache>
                <c:ptCount val="1"/>
                <c:pt idx="0">
                  <c:v>2015</c:v>
                </c:pt>
              </c:strCache>
            </c:strRef>
          </c:tx>
          <c:spPr>
            <a:pattFill prst="wdDnDiag">
              <a:fgClr>
                <a:schemeClr val="bg1">
                  <a:lumMod val="50000"/>
                </a:schemeClr>
              </a:fgClr>
              <a:bgClr>
                <a:schemeClr val="bg1"/>
              </a:bgClr>
            </a:pattFill>
            <a:ln>
              <a:noFill/>
            </a:ln>
            <a:effectLst/>
          </c:spPr>
          <c:invertIfNegative val="0"/>
          <c:dLbls>
            <c:numFmt formatCode="#,##0.00" sourceLinked="0"/>
            <c:spPr>
              <a:noFill/>
              <a:ln>
                <a:noFill/>
              </a:ln>
              <a:effectLst/>
            </c:spPr>
            <c:txPr>
              <a:bodyPr rot="0" vert="horz"/>
              <a:lstStyle/>
              <a:p>
                <a:pPr>
                  <a:defRPr/>
                </a:pPr>
                <a:endParaRPr lang="es-C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'8.10.2'!$D$13:$F$13</c:f>
              <c:strCache>
                <c:ptCount val="3"/>
                <c:pt idx="0">
                  <c:v>Total</c:v>
                </c:pt>
                <c:pt idx="1">
                  <c:v>Hombres</c:v>
                </c:pt>
                <c:pt idx="2">
                  <c:v>Mujeres</c:v>
                </c:pt>
              </c:strCache>
            </c:strRef>
          </c:cat>
          <c:val>
            <c:numRef>
              <c:f>'8.10.2'!$D$14:$F$14</c:f>
              <c:numCache>
                <c:formatCode>_(* #\ ##0.0_);_(* \(#\ ##0.0\);_(* "-"??_);_(@_)</c:formatCode>
                <c:ptCount val="3"/>
                <c:pt idx="0">
                  <c:v>65</c:v>
                </c:pt>
                <c:pt idx="1">
                  <c:v>69.497055289902605</c:v>
                </c:pt>
                <c:pt idx="2">
                  <c:v>60.45842093138922</c:v>
                </c:pt>
              </c:numCache>
            </c:numRef>
          </c:val>
          <c:extLst>
            <c:ext xmlns:c16="http://schemas.microsoft.com/office/drawing/2014/chart" uri="{C3380CC4-5D6E-409C-BE32-E72D297353CC}">
              <c16:uniqueId val="{00000000-B7E4-4263-B2AD-1FACA12423A0}"/>
            </c:ext>
          </c:extLst>
        </c:ser>
        <c:ser>
          <c:idx val="1"/>
          <c:order val="1"/>
          <c:tx>
            <c:strRef>
              <c:f>'8.10.2'!$C$20</c:f>
              <c:strCache>
                <c:ptCount val="1"/>
                <c:pt idx="0">
                  <c:v>2022</c:v>
                </c:pt>
              </c:strCache>
            </c:strRef>
          </c:tx>
          <c:spPr>
            <a:solidFill>
              <a:srgbClr val="8D1737"/>
            </a:solidFill>
          </c:spPr>
          <c:invertIfNegative val="0"/>
          <c:dLbls>
            <c:numFmt formatCode="#,##0.00" sourceLinked="0"/>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'8.10.2'!$D$13:$F$13</c:f>
              <c:strCache>
                <c:ptCount val="3"/>
                <c:pt idx="0">
                  <c:v>Total</c:v>
                </c:pt>
                <c:pt idx="1">
                  <c:v>Hombres</c:v>
                </c:pt>
                <c:pt idx="2">
                  <c:v>Mujeres</c:v>
                </c:pt>
              </c:strCache>
            </c:strRef>
          </c:cat>
          <c:val>
            <c:numRef>
              <c:f>'8.10.2'!$D$20:$F$20</c:f>
              <c:numCache>
                <c:formatCode>_(* #\ ##0.0_);_(* \(#\ ##0.0\);_(* "-"??_);_(@_)</c:formatCode>
                <c:ptCount val="3"/>
                <c:pt idx="0">
                  <c:v>90.112641615940632</c:v>
                </c:pt>
                <c:pt idx="1">
                  <c:v>90.576668245274377</c:v>
                </c:pt>
                <c:pt idx="2">
                  <c:v>89.653022006096606</c:v>
                </c:pt>
              </c:numCache>
            </c:numRef>
          </c:val>
          <c:extLst>
            <c:ext xmlns:c16="http://schemas.microsoft.com/office/drawing/2014/chart" uri="{C3380CC4-5D6E-409C-BE32-E72D297353CC}">
              <c16:uniqueId val="{00000001-A8D0-4DDD-97CB-1FF9C3BAD865}"/>
            </c:ext>
          </c:extLst>
        </c:ser>
        <c:dLbls>
          <c:dLblPos val="outEnd"/>
          <c:showLegendKey val="0"/>
          <c:showVal val="1"/>
          <c:showCatName val="0"/>
          <c:showSerName val="0"/>
          <c:showPercent val="0"/>
          <c:showBubbleSize val="0"/>
        </c:dLbls>
        <c:gapWidth val="219"/>
        <c:overlap val="-27"/>
        <c:axId val="246733312"/>
        <c:axId val="247260288"/>
      </c:barChart>
      <c:catAx>
        <c:axId val="246733312"/>
        <c:scaling>
          <c:orientation val="minMax"/>
        </c:scaling>
        <c:delete val="0"/>
        <c:axPos val="b"/>
        <c:numFmt formatCode="General" sourceLinked="1"/>
        <c:majorTickMark val="in"/>
        <c:minorTickMark val="none"/>
        <c:tickLblPos val="nextTo"/>
        <c:spPr>
          <a:noFill/>
          <a:ln w="9525" cap="flat" cmpd="sng" algn="ctr">
            <a:solidFill>
              <a:schemeClr val="tx1">
                <a:lumMod val="15000"/>
                <a:lumOff val="85000"/>
              </a:schemeClr>
            </a:solidFill>
            <a:round/>
          </a:ln>
          <a:effectLst/>
        </c:spPr>
        <c:txPr>
          <a:bodyPr rot="-60000000" vert="horz"/>
          <a:lstStyle/>
          <a:p>
            <a:pPr>
              <a:defRPr/>
            </a:pPr>
            <a:endParaRPr lang="es-CR"/>
          </a:p>
        </c:txPr>
        <c:crossAx val="247260288"/>
        <c:crosses val="autoZero"/>
        <c:auto val="1"/>
        <c:lblAlgn val="ctr"/>
        <c:lblOffset val="100"/>
        <c:noMultiLvlLbl val="0"/>
      </c:catAx>
      <c:valAx>
        <c:axId val="247260288"/>
        <c:scaling>
          <c:orientation val="minMax"/>
        </c:scaling>
        <c:delete val="0"/>
        <c:axPos val="l"/>
        <c:title>
          <c:tx>
            <c:rich>
              <a:bodyPr rot="0"/>
              <a:lstStyle/>
              <a:p>
                <a:pPr>
                  <a:defRPr/>
                </a:pPr>
                <a:r>
                  <a:rPr lang="es-CR"/>
                  <a:t>Porcentaje</a:t>
                </a:r>
              </a:p>
            </c:rich>
          </c:tx>
          <c:layout>
            <c:manualLayout>
              <c:xMode val="edge"/>
              <c:yMode val="edge"/>
              <c:x val="8.3333333333333332E-3"/>
              <c:y val="3.1762904636920386E-2"/>
            </c:manualLayout>
          </c:layout>
          <c:overlay val="0"/>
          <c:spPr>
            <a:noFill/>
            <a:ln>
              <a:noFill/>
            </a:ln>
            <a:effectLst/>
          </c:spPr>
        </c:title>
        <c:numFmt formatCode="0" sourceLinked="0"/>
        <c:majorTickMark val="in"/>
        <c:minorTickMark val="none"/>
        <c:tickLblPos val="nextTo"/>
        <c:spPr>
          <a:noFill/>
          <a:ln>
            <a:solidFill>
              <a:schemeClr val="bg1">
                <a:lumMod val="50000"/>
              </a:schemeClr>
            </a:solidFill>
          </a:ln>
          <a:effectLst/>
        </c:spPr>
        <c:txPr>
          <a:bodyPr rot="-60000000" vert="horz"/>
          <a:lstStyle/>
          <a:p>
            <a:pPr>
              <a:defRPr/>
            </a:pPr>
            <a:endParaRPr lang="es-CR"/>
          </a:p>
        </c:txPr>
        <c:crossAx val="246733312"/>
        <c:crosses val="autoZero"/>
        <c:crossBetween val="between"/>
      </c:valAx>
      <c:spPr>
        <a:noFill/>
        <a:ln>
          <a:noFill/>
        </a:ln>
        <a:effectLst/>
      </c:spPr>
    </c:plotArea>
    <c:legend>
      <c:legendPos val="b"/>
      <c:overlay val="0"/>
      <c:spPr>
        <a:noFill/>
        <a:ln>
          <a:noFill/>
        </a:ln>
        <a:effectLst/>
      </c:spPr>
      <c:txPr>
        <a:bodyPr rot="0" vert="horz"/>
        <a:lstStyle/>
        <a:p>
          <a:pPr>
            <a:defRPr/>
          </a:pPr>
          <a:endParaRPr lang="es-CR"/>
        </a:p>
      </c:txPr>
    </c:legend>
    <c:plotVisOnly val="1"/>
    <c:dispBlanksAs val="gap"/>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205774278215224"/>
          <c:y val="0.13010425780110818"/>
          <c:w val="0.82294225721784786"/>
          <c:h val="0.68447142023913676"/>
        </c:manualLayout>
      </c:layout>
      <c:lineChart>
        <c:grouping val="stacked"/>
        <c:varyColors val="0"/>
        <c:ser>
          <c:idx val="0"/>
          <c:order val="0"/>
          <c:spPr>
            <a:ln>
              <a:solidFill>
                <a:srgbClr val="FD6925"/>
              </a:solidFill>
            </a:ln>
          </c:spPr>
          <c:marker>
            <c:spPr>
              <a:solidFill>
                <a:srgbClr val="FD6925"/>
              </a:solidFill>
              <a:ln>
                <a:solidFill>
                  <a:srgbClr val="FD6925"/>
                </a:solidFill>
              </a:ln>
            </c:spPr>
          </c:marker>
          <c:dLbls>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'9.2.1'!$C$30:$C$42</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'9.2.1'!$D$30:$D$42</c:f>
              <c:numCache>
                <c:formatCode>0.0</c:formatCode>
                <c:ptCount val="13"/>
                <c:pt idx="0">
                  <c:v>14.575650762576911</c:v>
                </c:pt>
                <c:pt idx="1">
                  <c:v>14.296141483714687</c:v>
                </c:pt>
                <c:pt idx="2">
                  <c:v>13.877888237665772</c:v>
                </c:pt>
                <c:pt idx="3">
                  <c:v>12.842633491790062</c:v>
                </c:pt>
                <c:pt idx="4">
                  <c:v>12.28790196901692</c:v>
                </c:pt>
                <c:pt idx="5">
                  <c:v>11.607081709134558</c:v>
                </c:pt>
                <c:pt idx="6">
                  <c:v>11.605164816170866</c:v>
                </c:pt>
                <c:pt idx="7">
                  <c:v>11.734001609649154</c:v>
                </c:pt>
                <c:pt idx="8">
                  <c:v>11.924330640333146</c:v>
                </c:pt>
                <c:pt idx="9">
                  <c:v>12.046444945978488</c:v>
                </c:pt>
                <c:pt idx="10">
                  <c:v>12.726488960552778</c:v>
                </c:pt>
                <c:pt idx="11">
                  <c:v>13.987411059957433</c:v>
                </c:pt>
                <c:pt idx="12">
                  <c:v>14.334509132122019</c:v>
                </c:pt>
              </c:numCache>
            </c:numRef>
          </c:val>
          <c:smooth val="0"/>
          <c:extLst>
            <c:ext xmlns:c16="http://schemas.microsoft.com/office/drawing/2014/chart" uri="{C3380CC4-5D6E-409C-BE32-E72D297353CC}">
              <c16:uniqueId val="{00000000-2D8B-47E5-A56E-D03348F398DA}"/>
            </c:ext>
          </c:extLst>
        </c:ser>
        <c:dLbls>
          <c:showLegendKey val="0"/>
          <c:showVal val="0"/>
          <c:showCatName val="0"/>
          <c:showSerName val="0"/>
          <c:showPercent val="0"/>
          <c:showBubbleSize val="0"/>
        </c:dLbls>
        <c:marker val="1"/>
        <c:smooth val="0"/>
        <c:axId val="247098880"/>
        <c:axId val="247266048"/>
      </c:lineChart>
      <c:catAx>
        <c:axId val="247098880"/>
        <c:scaling>
          <c:orientation val="minMax"/>
        </c:scaling>
        <c:delete val="0"/>
        <c:axPos val="b"/>
        <c:title>
          <c:tx>
            <c:rich>
              <a:bodyPr/>
              <a:lstStyle/>
              <a:p>
                <a:pPr>
                  <a:defRPr/>
                </a:pPr>
                <a:r>
                  <a:rPr lang="en-US"/>
                  <a:t>Años</a:t>
                </a:r>
              </a:p>
            </c:rich>
          </c:tx>
          <c:overlay val="0"/>
        </c:title>
        <c:numFmt formatCode="General" sourceLinked="1"/>
        <c:majorTickMark val="out"/>
        <c:minorTickMark val="none"/>
        <c:tickLblPos val="nextTo"/>
        <c:crossAx val="247266048"/>
        <c:crosses val="autoZero"/>
        <c:auto val="1"/>
        <c:lblAlgn val="ctr"/>
        <c:lblOffset val="100"/>
        <c:noMultiLvlLbl val="0"/>
      </c:catAx>
      <c:valAx>
        <c:axId val="247266048"/>
        <c:scaling>
          <c:orientation val="minMax"/>
        </c:scaling>
        <c:delete val="0"/>
        <c:axPos val="l"/>
        <c:majorGridlines/>
        <c:title>
          <c:tx>
            <c:rich>
              <a:bodyPr rot="0" vert="horz"/>
              <a:lstStyle/>
              <a:p>
                <a:pPr>
                  <a:defRPr/>
                </a:pPr>
                <a:r>
                  <a:rPr lang="en-US"/>
                  <a:t>Porcentaje</a:t>
                </a:r>
              </a:p>
            </c:rich>
          </c:tx>
          <c:layout>
            <c:manualLayout>
              <c:xMode val="edge"/>
              <c:yMode val="edge"/>
              <c:x val="2.2222222222222223E-2"/>
              <c:y val="1.5846821230679497E-2"/>
            </c:manualLayout>
          </c:layout>
          <c:overlay val="0"/>
        </c:title>
        <c:numFmt formatCode="0" sourceLinked="0"/>
        <c:majorTickMark val="out"/>
        <c:minorTickMark val="none"/>
        <c:tickLblPos val="nextTo"/>
        <c:crossAx val="247098880"/>
        <c:crosses val="autoZero"/>
        <c:crossBetween val="between"/>
      </c:valAx>
    </c:plotArea>
    <c:plotVisOnly val="1"/>
    <c:dispBlanksAs val="zero"/>
    <c:showDLblsOverMax val="0"/>
  </c:chart>
  <c:spPr>
    <a:ln>
      <a:noFill/>
    </a:ln>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053368328958893E-2"/>
          <c:y val="0.1388888888888889"/>
          <c:w val="0.88339107611548562"/>
          <c:h val="0.65148877223680368"/>
        </c:manualLayout>
      </c:layout>
      <c:lineChart>
        <c:grouping val="standard"/>
        <c:varyColors val="0"/>
        <c:ser>
          <c:idx val="0"/>
          <c:order val="0"/>
          <c:tx>
            <c:strRef>
              <c:f>'9.2.2'!$D$12:$D$13</c:f>
              <c:strCache>
                <c:ptCount val="2"/>
                <c:pt idx="0">
                  <c:v>Total </c:v>
                </c:pt>
              </c:strCache>
            </c:strRef>
          </c:tx>
          <c:spPr>
            <a:ln w="28575" cap="rnd">
              <a:solidFill>
                <a:schemeClr val="bg2">
                  <a:lumMod val="50000"/>
                </a:schemeClr>
              </a:solidFill>
              <a:round/>
            </a:ln>
            <a:effectLst/>
          </c:spPr>
          <c:marker>
            <c:symbol val="triangle"/>
            <c:size val="5"/>
            <c:spPr>
              <a:solidFill>
                <a:schemeClr val="bg2">
                  <a:lumMod val="50000"/>
                </a:schemeClr>
              </a:solidFill>
              <a:ln w="9525">
                <a:solidFill>
                  <a:schemeClr val="bg2">
                    <a:lumMod val="50000"/>
                  </a:schemeClr>
                </a:solidFill>
              </a:ln>
              <a:effectLst/>
            </c:spPr>
          </c:marker>
          <c:dLbls>
            <c:dLbl>
              <c:idx val="0"/>
              <c:layout>
                <c:manualLayout>
                  <c:x val="-6.7951443569553807E-2"/>
                  <c:y val="6.9098133566637288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EA3-4833-9A35-0CB4F0E02723}"/>
                </c:ext>
              </c:extLst>
            </c:dLbl>
            <c:dLbl>
              <c:idx val="1"/>
              <c:layout>
                <c:manualLayout>
                  <c:x val="-4.5729221347331636E-2"/>
                  <c:y val="3.93172207640711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EA3-4833-9A35-0CB4F0E02723}"/>
                </c:ext>
              </c:extLst>
            </c:dLbl>
            <c:dLbl>
              <c:idx val="2"/>
              <c:layout>
                <c:manualLayout>
                  <c:x val="-3.9395888013998299E-2"/>
                  <c:y val="4.39468503937007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EA3-4833-9A35-0CB4F0E02723}"/>
                </c:ext>
              </c:extLst>
            </c:dLbl>
            <c:dLbl>
              <c:idx val="3"/>
              <c:layout>
                <c:manualLayout>
                  <c:x val="-4.217366579177613E-2"/>
                  <c:y val="3.005796150481185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EA3-4833-9A35-0CB4F0E02723}"/>
                </c:ext>
              </c:extLst>
            </c:dLbl>
            <c:dLbl>
              <c:idx val="4"/>
              <c:layout>
                <c:manualLayout>
                  <c:x val="-3.9395888013998251E-2"/>
                  <c:y val="3.931722076407111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EA3-4833-9A35-0CB4F0E02723}"/>
                </c:ext>
              </c:extLst>
            </c:dLbl>
            <c:dLbl>
              <c:idx val="5"/>
              <c:layout>
                <c:manualLayout>
                  <c:x val="-4.8506999125109362E-2"/>
                  <c:y val="3.93172207640711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EA3-4833-9A35-0CB4F0E02723}"/>
                </c:ext>
              </c:extLst>
            </c:dLbl>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'9.2.2'!$C$34:$C$47</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'9.2.2'!$D$34:$D$47</c:f>
              <c:numCache>
                <c:formatCode>0.0</c:formatCode>
                <c:ptCount val="14"/>
                <c:pt idx="0">
                  <c:v>10.771633347028517</c:v>
                </c:pt>
                <c:pt idx="1">
                  <c:v>11.021340235049886</c:v>
                </c:pt>
                <c:pt idx="2">
                  <c:v>9.9408918922350189</c:v>
                </c:pt>
                <c:pt idx="3">
                  <c:v>8.9456337586730683</c:v>
                </c:pt>
                <c:pt idx="4">
                  <c:v>9.3023754296333738</c:v>
                </c:pt>
                <c:pt idx="5">
                  <c:v>10.856721778504513</c:v>
                </c:pt>
                <c:pt idx="6">
                  <c:v>10.216646868322913</c:v>
                </c:pt>
                <c:pt idx="7">
                  <c:v>10.016956843231286</c:v>
                </c:pt>
                <c:pt idx="8">
                  <c:v>10.803688146609495</c:v>
                </c:pt>
                <c:pt idx="9">
                  <c:v>10.37001551194475</c:v>
                </c:pt>
                <c:pt idx="10">
                  <c:v>10.4</c:v>
                </c:pt>
                <c:pt idx="11">
                  <c:v>10.380266610191427</c:v>
                </c:pt>
                <c:pt idx="12">
                  <c:v>11.578657977495439</c:v>
                </c:pt>
                <c:pt idx="13">
                  <c:v>12.4204562786105</c:v>
                </c:pt>
              </c:numCache>
            </c:numRef>
          </c:val>
          <c:smooth val="0"/>
          <c:extLst>
            <c:ext xmlns:c16="http://schemas.microsoft.com/office/drawing/2014/chart" uri="{C3380CC4-5D6E-409C-BE32-E72D297353CC}">
              <c16:uniqueId val="{00000006-0EA3-4833-9A35-0CB4F0E02723}"/>
            </c:ext>
          </c:extLst>
        </c:ser>
        <c:ser>
          <c:idx val="1"/>
          <c:order val="1"/>
          <c:tx>
            <c:strRef>
              <c:f>'9.2.2'!$E$13</c:f>
              <c:strCache>
                <c:ptCount val="1"/>
                <c:pt idx="0">
                  <c:v>Hombres</c:v>
                </c:pt>
              </c:strCache>
            </c:strRef>
          </c:tx>
          <c:spPr>
            <a:ln w="28575" cap="rnd">
              <a:solidFill>
                <a:srgbClr val="FD6925"/>
              </a:solidFill>
              <a:round/>
            </a:ln>
            <a:effectLst/>
          </c:spPr>
          <c:marker>
            <c:symbol val="square"/>
            <c:size val="5"/>
            <c:spPr>
              <a:solidFill>
                <a:srgbClr val="E95E09"/>
              </a:solidFill>
              <a:ln w="9525">
                <a:solidFill>
                  <a:srgbClr val="E95E09"/>
                </a:solidFill>
              </a:ln>
              <a:effectLst/>
            </c:spPr>
          </c:marker>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'9.2.2'!$C$34:$C$47</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'9.2.2'!$E$34:$E$47</c:f>
              <c:numCache>
                <c:formatCode>0.0</c:formatCode>
                <c:ptCount val="14"/>
                <c:pt idx="0">
                  <c:v>11.090861078160563</c:v>
                </c:pt>
                <c:pt idx="1">
                  <c:v>12.234970212986184</c:v>
                </c:pt>
                <c:pt idx="2">
                  <c:v>10.956178910699686</c:v>
                </c:pt>
                <c:pt idx="3">
                  <c:v>10.084235628205468</c:v>
                </c:pt>
                <c:pt idx="4">
                  <c:v>10.162402685279668</c:v>
                </c:pt>
                <c:pt idx="5">
                  <c:v>12.361144192227053</c:v>
                </c:pt>
                <c:pt idx="6">
                  <c:v>11.51575058252137</c:v>
                </c:pt>
                <c:pt idx="7">
                  <c:v>10.937200022930512</c:v>
                </c:pt>
                <c:pt idx="8">
                  <c:v>11.60693099954181</c:v>
                </c:pt>
                <c:pt idx="9">
                  <c:v>11.476913994968164</c:v>
                </c:pt>
                <c:pt idx="10">
                  <c:v>11.4</c:v>
                </c:pt>
                <c:pt idx="11">
                  <c:v>11.470290717301152</c:v>
                </c:pt>
                <c:pt idx="12">
                  <c:v>12.253420317809731</c:v>
                </c:pt>
                <c:pt idx="13">
                  <c:v>13.221430384331306</c:v>
                </c:pt>
              </c:numCache>
            </c:numRef>
          </c:val>
          <c:smooth val="0"/>
          <c:extLst>
            <c:ext xmlns:c16="http://schemas.microsoft.com/office/drawing/2014/chart" uri="{C3380CC4-5D6E-409C-BE32-E72D297353CC}">
              <c16:uniqueId val="{00000007-0EA3-4833-9A35-0CB4F0E02723}"/>
            </c:ext>
          </c:extLst>
        </c:ser>
        <c:ser>
          <c:idx val="2"/>
          <c:order val="2"/>
          <c:tx>
            <c:strRef>
              <c:f>'9.2.2'!$F$13</c:f>
              <c:strCache>
                <c:ptCount val="1"/>
                <c:pt idx="0">
                  <c:v>Mujeres</c:v>
                </c:pt>
              </c:strCache>
            </c:strRef>
          </c:tx>
          <c:spPr>
            <a:ln w="28575" cap="rnd">
              <a:solidFill>
                <a:srgbClr val="FD6925"/>
              </a:solidFill>
              <a:prstDash val="dash"/>
              <a:round/>
            </a:ln>
            <a:effectLst/>
          </c:spPr>
          <c:marker>
            <c:symbol val="circle"/>
            <c:size val="5"/>
            <c:spPr>
              <a:solidFill>
                <a:srgbClr val="E95E09"/>
              </a:solidFill>
              <a:ln w="9525">
                <a:solidFill>
                  <a:srgbClr val="E95E09"/>
                </a:solidFill>
              </a:ln>
              <a:effectLst/>
            </c:spPr>
          </c:marker>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'9.2.2'!$C$34:$C$47</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'9.2.2'!$F$34:$F$47</c:f>
              <c:numCache>
                <c:formatCode>0.0</c:formatCode>
                <c:ptCount val="14"/>
                <c:pt idx="0">
                  <c:v>10.220561526695022</c:v>
                </c:pt>
                <c:pt idx="1">
                  <c:v>8.8764575354549962</c:v>
                </c:pt>
                <c:pt idx="2">
                  <c:v>8.3052719882792196</c:v>
                </c:pt>
                <c:pt idx="3">
                  <c:v>7.1352737504226562</c:v>
                </c:pt>
                <c:pt idx="4">
                  <c:v>7.9000041095248914</c:v>
                </c:pt>
                <c:pt idx="5">
                  <c:v>8.3980972563230054</c:v>
                </c:pt>
                <c:pt idx="6">
                  <c:v>7.9746437802825172</c:v>
                </c:pt>
                <c:pt idx="7">
                  <c:v>8.425903660340321</c:v>
                </c:pt>
                <c:pt idx="8">
                  <c:v>9.4501755804459666</c:v>
                </c:pt>
                <c:pt idx="9">
                  <c:v>8.6144288063698156</c:v>
                </c:pt>
                <c:pt idx="10">
                  <c:v>8.6</c:v>
                </c:pt>
                <c:pt idx="11">
                  <c:v>8.5706209476463702</c:v>
                </c:pt>
                <c:pt idx="12">
                  <c:v>10.496391620800171</c:v>
                </c:pt>
                <c:pt idx="13">
                  <c:v>11.683831612030241</c:v>
                </c:pt>
              </c:numCache>
            </c:numRef>
          </c:val>
          <c:smooth val="0"/>
          <c:extLst>
            <c:ext xmlns:c16="http://schemas.microsoft.com/office/drawing/2014/chart" uri="{C3380CC4-5D6E-409C-BE32-E72D297353CC}">
              <c16:uniqueId val="{00000008-0EA3-4833-9A35-0CB4F0E02723}"/>
            </c:ext>
          </c:extLst>
        </c:ser>
        <c:dLbls>
          <c:showLegendKey val="0"/>
          <c:showVal val="0"/>
          <c:showCatName val="0"/>
          <c:showSerName val="0"/>
          <c:showPercent val="0"/>
          <c:showBubbleSize val="0"/>
        </c:dLbls>
        <c:marker val="1"/>
        <c:smooth val="0"/>
        <c:axId val="247428096"/>
        <c:axId val="246203520"/>
      </c:lineChart>
      <c:catAx>
        <c:axId val="247428096"/>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n-US"/>
                  <a:t>Años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46203520"/>
        <c:crosses val="autoZero"/>
        <c:auto val="1"/>
        <c:lblAlgn val="ctr"/>
        <c:lblOffset val="100"/>
        <c:noMultiLvlLbl val="0"/>
      </c:catAx>
      <c:valAx>
        <c:axId val="246203520"/>
        <c:scaling>
          <c:orientation val="minMax"/>
        </c:scaling>
        <c:delete val="0"/>
        <c:axPos val="l"/>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n-US"/>
                  <a:t>Porcentaje</a:t>
                </a:r>
              </a:p>
            </c:rich>
          </c:tx>
          <c:layout>
            <c:manualLayout>
              <c:xMode val="edge"/>
              <c:yMode val="edge"/>
              <c:x val="1.3888888888888888E-2"/>
              <c:y val="2.2029017206182538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0" sourceLinked="0"/>
        <c:majorTickMark val="in"/>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47428096"/>
        <c:crosses val="autoZero"/>
        <c:crossBetween val="between"/>
      </c:valAx>
      <c:spPr>
        <a:noFill/>
        <a:ln>
          <a:noFill/>
        </a:ln>
        <a:effectLst/>
      </c:spPr>
    </c:plotArea>
    <c:legend>
      <c:legendPos val="b"/>
      <c:layout>
        <c:manualLayout>
          <c:xMode val="edge"/>
          <c:yMode val="edge"/>
          <c:x val="0.47861329833770777"/>
          <c:y val="0.92187445319335082"/>
          <c:w val="0.52138676695263841"/>
          <c:h val="7.0203287972240236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legend>
    <c:plotVisOnly val="1"/>
    <c:dispBlanksAs val="gap"/>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21132107493936"/>
          <c:y val="5.7996198751018198E-2"/>
          <c:w val="0.80756655843430802"/>
          <c:h val="0.70353812356527534"/>
        </c:manualLayout>
      </c:layout>
      <c:lineChart>
        <c:grouping val="standard"/>
        <c:varyColors val="0"/>
        <c:ser>
          <c:idx val="0"/>
          <c:order val="0"/>
          <c:tx>
            <c:strRef>
              <c:f>'9.4.1'!$F$10</c:f>
              <c:strCache>
                <c:ptCount val="1"/>
                <c:pt idx="0">
                  <c:v>Intensidad (kg CO2/ millón de colones)</c:v>
                </c:pt>
              </c:strCache>
            </c:strRef>
          </c:tx>
          <c:spPr>
            <a:ln w="28575" cap="rnd">
              <a:solidFill>
                <a:srgbClr val="FD6925"/>
              </a:solidFill>
              <a:round/>
            </a:ln>
            <a:effectLst/>
          </c:spPr>
          <c:marker>
            <c:symbol val="circle"/>
            <c:size val="5"/>
            <c:spPr>
              <a:solidFill>
                <a:srgbClr val="FD6925"/>
              </a:solidFill>
              <a:ln w="9525">
                <a:solidFill>
                  <a:srgbClr val="FD6925"/>
                </a:solidFill>
              </a:ln>
              <a:effectLst/>
            </c:spPr>
          </c:marker>
          <c:cat>
            <c:strRef>
              <c:f>'9.4.1'!$C$11:$C$18</c:f>
              <c:strCache>
                <c:ptCount val="8"/>
                <c:pt idx="0">
                  <c:v>2011</c:v>
                </c:pt>
                <c:pt idx="1">
                  <c:v>2012</c:v>
                </c:pt>
                <c:pt idx="2">
                  <c:v>2013</c:v>
                </c:pt>
                <c:pt idx="3">
                  <c:v>2014</c:v>
                </c:pt>
                <c:pt idx="4">
                  <c:v>2015</c:v>
                </c:pt>
                <c:pt idx="5">
                  <c:v>2016</c:v>
                </c:pt>
                <c:pt idx="6">
                  <c:v>2017*</c:v>
                </c:pt>
                <c:pt idx="7">
                  <c:v>2018*</c:v>
                </c:pt>
              </c:strCache>
            </c:strRef>
          </c:cat>
          <c:val>
            <c:numRef>
              <c:f>'9.4.1'!$F$11:$F$18</c:f>
              <c:numCache>
                <c:formatCode>0.00</c:formatCode>
                <c:ptCount val="8"/>
                <c:pt idx="0">
                  <c:v>253.18690426281796</c:v>
                </c:pt>
                <c:pt idx="1">
                  <c:v>242.02046229177333</c:v>
                </c:pt>
                <c:pt idx="2">
                  <c:v>243.84262470738025</c:v>
                </c:pt>
                <c:pt idx="3">
                  <c:v>234.2759928924408</c:v>
                </c:pt>
                <c:pt idx="4">
                  <c:v>216.27259025796039</c:v>
                </c:pt>
                <c:pt idx="5">
                  <c:v>219.01188834010213</c:v>
                </c:pt>
                <c:pt idx="6">
                  <c:v>206.71264317963642</c:v>
                </c:pt>
                <c:pt idx="7">
                  <c:v>214.96096738826952</c:v>
                </c:pt>
              </c:numCache>
            </c:numRef>
          </c:val>
          <c:smooth val="0"/>
          <c:extLst>
            <c:ext xmlns:c16="http://schemas.microsoft.com/office/drawing/2014/chart" uri="{C3380CC4-5D6E-409C-BE32-E72D297353CC}">
              <c16:uniqueId val="{00000000-043C-4DC3-BC77-BA860BACF401}"/>
            </c:ext>
          </c:extLst>
        </c:ser>
        <c:dLbls>
          <c:showLegendKey val="0"/>
          <c:showVal val="0"/>
          <c:showCatName val="0"/>
          <c:showSerName val="0"/>
          <c:showPercent val="0"/>
          <c:showBubbleSize val="0"/>
        </c:dLbls>
        <c:marker val="1"/>
        <c:smooth val="0"/>
        <c:axId val="248422400"/>
        <c:axId val="246207552"/>
      </c:lineChart>
      <c:catAx>
        <c:axId val="248422400"/>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Años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out"/>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46207552"/>
        <c:crosses val="autoZero"/>
        <c:auto val="1"/>
        <c:lblAlgn val="ctr"/>
        <c:lblOffset val="100"/>
        <c:noMultiLvlLbl val="0"/>
      </c:catAx>
      <c:valAx>
        <c:axId val="246207552"/>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Kg CO2 / millón de colones</a:t>
                </a:r>
              </a:p>
            </c:rich>
          </c:tx>
          <c:layout>
            <c:manualLayout>
              <c:xMode val="edge"/>
              <c:yMode val="edge"/>
              <c:x val="1.2656201398910012E-2"/>
              <c:y val="4.2093829911132474E-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0.00" sourceLinked="1"/>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4842240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78718775224381"/>
          <c:y val="0.15325239810381452"/>
          <c:w val="0.87137270341207351"/>
          <c:h val="0.68084196712253076"/>
        </c:manualLayout>
      </c:layout>
      <c:lineChart>
        <c:grouping val="stacked"/>
        <c:varyColors val="0"/>
        <c:ser>
          <c:idx val="0"/>
          <c:order val="0"/>
          <c:tx>
            <c:strRef>
              <c:f>'2.a.1'!$F$13</c:f>
              <c:strCache>
                <c:ptCount val="1"/>
                <c:pt idx="0">
                  <c:v>Porcentaje del gasto en sector agropecuario </c:v>
                </c:pt>
              </c:strCache>
            </c:strRef>
          </c:tx>
          <c:spPr>
            <a:ln>
              <a:solidFill>
                <a:srgbClr val="DDA63A"/>
              </a:solidFill>
            </a:ln>
          </c:spPr>
          <c:marker>
            <c:spPr>
              <a:solidFill>
                <a:srgbClr val="DDA63A"/>
              </a:solidFill>
              <a:ln>
                <a:solidFill>
                  <a:srgbClr val="DDA63A"/>
                </a:solidFill>
              </a:ln>
            </c:spPr>
          </c:marker>
          <c:dLbls>
            <c:dLbl>
              <c:idx val="0"/>
              <c:layout>
                <c:manualLayout>
                  <c:x val="-6.7645888013998248E-2"/>
                  <c:y val="-5.74671916010498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6AD-441E-BA24-61AE1BB5DA75}"/>
                </c:ext>
              </c:extLst>
            </c:dLbl>
            <c:dLbl>
              <c:idx val="2"/>
              <c:layout>
                <c:manualLayout>
                  <c:x val="-4.2645840349386059E-2"/>
                  <c:y val="4.146486125707762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6AD-441E-BA24-61AE1BB5DA75}"/>
                </c:ext>
              </c:extLst>
            </c:dLbl>
            <c:dLbl>
              <c:idx val="5"/>
              <c:layout>
                <c:manualLayout>
                  <c:x val="-4.8201378086395005E-2"/>
                  <c:y val="4.207522011419329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6AD-441E-BA24-61AE1BB5DA75}"/>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'2.a.1'!$C$14:$C$24</c:f>
              <c:numCache>
                <c:formatCode>####</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'2.a.1'!$F$14:$F$24</c:f>
              <c:numCache>
                <c:formatCode>0.00</c:formatCode>
                <c:ptCount val="11"/>
                <c:pt idx="0">
                  <c:v>1.080633217566388</c:v>
                </c:pt>
                <c:pt idx="1">
                  <c:v>1.2537617716947491</c:v>
                </c:pt>
                <c:pt idx="2">
                  <c:v>1.0553208169226063</c:v>
                </c:pt>
                <c:pt idx="3">
                  <c:v>1.1434488073446867</c:v>
                </c:pt>
                <c:pt idx="4">
                  <c:v>1.0780682610704675</c:v>
                </c:pt>
                <c:pt idx="5">
                  <c:v>1.0649639070051196</c:v>
                </c:pt>
                <c:pt idx="6">
                  <c:v>1.0939403367049327</c:v>
                </c:pt>
                <c:pt idx="7">
                  <c:v>1.1298459553601603</c:v>
                </c:pt>
                <c:pt idx="8">
                  <c:v>1.2766897286287426</c:v>
                </c:pt>
                <c:pt idx="9">
                  <c:v>1.1481038185477692</c:v>
                </c:pt>
                <c:pt idx="10">
                  <c:v>0.93687609255658444</c:v>
                </c:pt>
              </c:numCache>
            </c:numRef>
          </c:val>
          <c:smooth val="0"/>
          <c:extLst>
            <c:ext xmlns:c16="http://schemas.microsoft.com/office/drawing/2014/chart" uri="{C3380CC4-5D6E-409C-BE32-E72D297353CC}">
              <c16:uniqueId val="{00000000-16AD-441E-BA24-61AE1BB5DA75}"/>
            </c:ext>
          </c:extLst>
        </c:ser>
        <c:dLbls>
          <c:dLblPos val="t"/>
          <c:showLegendKey val="0"/>
          <c:showVal val="1"/>
          <c:showCatName val="0"/>
          <c:showSerName val="0"/>
          <c:showPercent val="0"/>
          <c:showBubbleSize val="0"/>
        </c:dLbls>
        <c:marker val="1"/>
        <c:smooth val="0"/>
        <c:axId val="222857216"/>
        <c:axId val="221526208"/>
      </c:lineChart>
      <c:catAx>
        <c:axId val="222857216"/>
        <c:scaling>
          <c:orientation val="minMax"/>
        </c:scaling>
        <c:delete val="0"/>
        <c:axPos val="b"/>
        <c:title>
          <c:tx>
            <c:rich>
              <a:bodyPr/>
              <a:lstStyle/>
              <a:p>
                <a:pPr>
                  <a:defRPr/>
                </a:pPr>
                <a:r>
                  <a:rPr lang="es-CR"/>
                  <a:t>años</a:t>
                </a:r>
              </a:p>
            </c:rich>
          </c:tx>
          <c:overlay val="0"/>
        </c:title>
        <c:numFmt formatCode="####" sourceLinked="1"/>
        <c:majorTickMark val="out"/>
        <c:minorTickMark val="none"/>
        <c:tickLblPos val="nextTo"/>
        <c:crossAx val="221526208"/>
        <c:crosses val="autoZero"/>
        <c:auto val="1"/>
        <c:lblAlgn val="ctr"/>
        <c:lblOffset val="100"/>
        <c:noMultiLvlLbl val="0"/>
      </c:catAx>
      <c:valAx>
        <c:axId val="221526208"/>
        <c:scaling>
          <c:orientation val="minMax"/>
        </c:scaling>
        <c:delete val="0"/>
        <c:axPos val="l"/>
        <c:majorGridlines/>
        <c:title>
          <c:tx>
            <c:rich>
              <a:bodyPr rot="0" vert="horz"/>
              <a:lstStyle/>
              <a:p>
                <a:pPr>
                  <a:defRPr/>
                </a:pPr>
                <a:r>
                  <a:rPr lang="en-US"/>
                  <a:t>Porcentaje</a:t>
                </a:r>
              </a:p>
            </c:rich>
          </c:tx>
          <c:layout>
            <c:manualLayout>
              <c:xMode val="edge"/>
              <c:yMode val="edge"/>
              <c:x val="1.1111111111111112E-2"/>
              <c:y val="1.7687007874015771E-2"/>
            </c:manualLayout>
          </c:layout>
          <c:overlay val="0"/>
        </c:title>
        <c:numFmt formatCode="0.00" sourceLinked="1"/>
        <c:majorTickMark val="out"/>
        <c:minorTickMark val="none"/>
        <c:tickLblPos val="nextTo"/>
        <c:crossAx val="222857216"/>
        <c:crosses val="autoZero"/>
        <c:crossBetween val="between"/>
      </c:valAx>
    </c:plotArea>
    <c:plotVisOnly val="1"/>
    <c:dispBlanksAs val="zero"/>
    <c:showDLblsOverMax val="0"/>
  </c:chart>
  <c:spPr>
    <a:ln>
      <a:noFill/>
    </a:ln>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105782423170797E-2"/>
          <c:y val="5.7283774567549121E-2"/>
          <c:w val="0.61955681849450273"/>
          <c:h val="0.75300225267117216"/>
        </c:manualLayout>
      </c:layout>
      <c:lineChart>
        <c:grouping val="standard"/>
        <c:varyColors val="0"/>
        <c:ser>
          <c:idx val="0"/>
          <c:order val="0"/>
          <c:tx>
            <c:strRef>
              <c:f>'9.4.1. ae'!$D$11</c:f>
              <c:strCache>
                <c:ptCount val="1"/>
                <c:pt idx="0">
                  <c:v>     Agricultura, silvicultura y pesca (A)</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'9.4.1. ae'!$C$12:$C$19</c:f>
              <c:strCache>
                <c:ptCount val="8"/>
                <c:pt idx="0">
                  <c:v>2011</c:v>
                </c:pt>
                <c:pt idx="1">
                  <c:v>2012</c:v>
                </c:pt>
                <c:pt idx="2">
                  <c:v>2013</c:v>
                </c:pt>
                <c:pt idx="3">
                  <c:v>2014</c:v>
                </c:pt>
                <c:pt idx="4">
                  <c:v>2015</c:v>
                </c:pt>
                <c:pt idx="5">
                  <c:v>2016</c:v>
                </c:pt>
                <c:pt idx="6">
                  <c:v>2017*</c:v>
                </c:pt>
                <c:pt idx="7">
                  <c:v>2018*</c:v>
                </c:pt>
              </c:strCache>
            </c:strRef>
          </c:cat>
          <c:val>
            <c:numRef>
              <c:f>'9.4.1. ae'!$D$12:$D$19</c:f>
              <c:numCache>
                <c:formatCode>###\ ###\ ###\ ###.00</c:formatCode>
                <c:ptCount val="8"/>
                <c:pt idx="0">
                  <c:v>391.36158450818272</c:v>
                </c:pt>
                <c:pt idx="1">
                  <c:v>384.98841763470904</c:v>
                </c:pt>
                <c:pt idx="2">
                  <c:v>390.25146894261161</c:v>
                </c:pt>
                <c:pt idx="3">
                  <c:v>385.66215874522356</c:v>
                </c:pt>
                <c:pt idx="4">
                  <c:v>409.8019706437027</c:v>
                </c:pt>
                <c:pt idx="5">
                  <c:v>411.79629072657787</c:v>
                </c:pt>
                <c:pt idx="6">
                  <c:v>407.01018963827062</c:v>
                </c:pt>
                <c:pt idx="7">
                  <c:v>379.40497390814949</c:v>
                </c:pt>
              </c:numCache>
            </c:numRef>
          </c:val>
          <c:smooth val="0"/>
          <c:extLst>
            <c:ext xmlns:c16="http://schemas.microsoft.com/office/drawing/2014/chart" uri="{C3380CC4-5D6E-409C-BE32-E72D297353CC}">
              <c16:uniqueId val="{00000000-1A91-4C50-A041-F8DD733E5B90}"/>
            </c:ext>
          </c:extLst>
        </c:ser>
        <c:ser>
          <c:idx val="1"/>
          <c:order val="1"/>
          <c:tx>
            <c:strRef>
              <c:f>'9.4.1. ae'!$E$11</c:f>
              <c:strCache>
                <c:ptCount val="1"/>
                <c:pt idx="0">
                  <c:v>     Minas y canteras (B)</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'9.4.1. ae'!$C$12:$C$19</c:f>
              <c:strCache>
                <c:ptCount val="8"/>
                <c:pt idx="0">
                  <c:v>2011</c:v>
                </c:pt>
                <c:pt idx="1">
                  <c:v>2012</c:v>
                </c:pt>
                <c:pt idx="2">
                  <c:v>2013</c:v>
                </c:pt>
                <c:pt idx="3">
                  <c:v>2014</c:v>
                </c:pt>
                <c:pt idx="4">
                  <c:v>2015</c:v>
                </c:pt>
                <c:pt idx="5">
                  <c:v>2016</c:v>
                </c:pt>
                <c:pt idx="6">
                  <c:v>2017*</c:v>
                </c:pt>
                <c:pt idx="7">
                  <c:v>2018*</c:v>
                </c:pt>
              </c:strCache>
            </c:strRef>
          </c:cat>
          <c:val>
            <c:numRef>
              <c:f>'9.4.1. ae'!$E$12:$E$19</c:f>
              <c:numCache>
                <c:formatCode>###\ ###\ ###\ ###.00</c:formatCode>
                <c:ptCount val="8"/>
                <c:pt idx="0">
                  <c:v>184.65624020801474</c:v>
                </c:pt>
                <c:pt idx="1">
                  <c:v>629.71267337260565</c:v>
                </c:pt>
                <c:pt idx="2">
                  <c:v>534.87022339090208</c:v>
                </c:pt>
                <c:pt idx="3">
                  <c:v>520.07967693923615</c:v>
                </c:pt>
                <c:pt idx="4">
                  <c:v>702.02913318230401</c:v>
                </c:pt>
                <c:pt idx="5">
                  <c:v>885.73774079248824</c:v>
                </c:pt>
                <c:pt idx="6">
                  <c:v>959.5100960473934</c:v>
                </c:pt>
                <c:pt idx="7">
                  <c:v>664.23785037277867</c:v>
                </c:pt>
              </c:numCache>
            </c:numRef>
          </c:val>
          <c:smooth val="0"/>
          <c:extLst>
            <c:ext xmlns:c16="http://schemas.microsoft.com/office/drawing/2014/chart" uri="{C3380CC4-5D6E-409C-BE32-E72D297353CC}">
              <c16:uniqueId val="{00000001-1A91-4C50-A041-F8DD733E5B90}"/>
            </c:ext>
          </c:extLst>
        </c:ser>
        <c:ser>
          <c:idx val="2"/>
          <c:order val="2"/>
          <c:tx>
            <c:strRef>
              <c:f>'9.4.1. ae'!$F$11</c:f>
              <c:strCache>
                <c:ptCount val="1"/>
                <c:pt idx="0">
                  <c:v>     Manufactura (C)</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strRef>
              <c:f>'9.4.1. ae'!$C$12:$C$19</c:f>
              <c:strCache>
                <c:ptCount val="8"/>
                <c:pt idx="0">
                  <c:v>2011</c:v>
                </c:pt>
                <c:pt idx="1">
                  <c:v>2012</c:v>
                </c:pt>
                <c:pt idx="2">
                  <c:v>2013</c:v>
                </c:pt>
                <c:pt idx="3">
                  <c:v>2014</c:v>
                </c:pt>
                <c:pt idx="4">
                  <c:v>2015</c:v>
                </c:pt>
                <c:pt idx="5">
                  <c:v>2016</c:v>
                </c:pt>
                <c:pt idx="6">
                  <c:v>2017*</c:v>
                </c:pt>
                <c:pt idx="7">
                  <c:v>2018*</c:v>
                </c:pt>
              </c:strCache>
            </c:strRef>
          </c:cat>
          <c:val>
            <c:numRef>
              <c:f>'9.4.1. ae'!$F$12:$F$19</c:f>
              <c:numCache>
                <c:formatCode>###\ ###\ ###\ ###.00</c:formatCode>
                <c:ptCount val="8"/>
                <c:pt idx="0">
                  <c:v>370.18123906196524</c:v>
                </c:pt>
                <c:pt idx="1">
                  <c:v>338.90253634350603</c:v>
                </c:pt>
                <c:pt idx="2">
                  <c:v>328.70831778580333</c:v>
                </c:pt>
                <c:pt idx="3">
                  <c:v>317.55537816881076</c:v>
                </c:pt>
                <c:pt idx="4">
                  <c:v>326.51776504806458</c:v>
                </c:pt>
                <c:pt idx="5">
                  <c:v>329.95191468126222</c:v>
                </c:pt>
                <c:pt idx="6">
                  <c:v>356.24285280423595</c:v>
                </c:pt>
                <c:pt idx="7">
                  <c:v>316.74387034069105</c:v>
                </c:pt>
              </c:numCache>
            </c:numRef>
          </c:val>
          <c:smooth val="0"/>
          <c:extLst>
            <c:ext xmlns:c16="http://schemas.microsoft.com/office/drawing/2014/chart" uri="{C3380CC4-5D6E-409C-BE32-E72D297353CC}">
              <c16:uniqueId val="{00000002-1A91-4C50-A041-F8DD733E5B90}"/>
            </c:ext>
          </c:extLst>
        </c:ser>
        <c:ser>
          <c:idx val="3"/>
          <c:order val="3"/>
          <c:tx>
            <c:strRef>
              <c:f>'9.4.1. ae'!$G$11</c:f>
              <c:strCache>
                <c:ptCount val="1"/>
                <c:pt idx="0">
                  <c:v>     Electricidad, agua y servicios de saneamiento (D, E)</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Ref>
              <c:f>'9.4.1. ae'!$C$12:$C$19</c:f>
              <c:strCache>
                <c:ptCount val="8"/>
                <c:pt idx="0">
                  <c:v>2011</c:v>
                </c:pt>
                <c:pt idx="1">
                  <c:v>2012</c:v>
                </c:pt>
                <c:pt idx="2">
                  <c:v>2013</c:v>
                </c:pt>
                <c:pt idx="3">
                  <c:v>2014</c:v>
                </c:pt>
                <c:pt idx="4">
                  <c:v>2015</c:v>
                </c:pt>
                <c:pt idx="5">
                  <c:v>2016</c:v>
                </c:pt>
                <c:pt idx="6">
                  <c:v>2017*</c:v>
                </c:pt>
                <c:pt idx="7">
                  <c:v>2018*</c:v>
                </c:pt>
              </c:strCache>
            </c:strRef>
          </c:cat>
          <c:val>
            <c:numRef>
              <c:f>'9.4.1. ae'!$G$12:$G$19</c:f>
              <c:numCache>
                <c:formatCode>###\ ###\ ###\ ###.00</c:formatCode>
                <c:ptCount val="8"/>
                <c:pt idx="0">
                  <c:v>1045.6782641013756</c:v>
                </c:pt>
                <c:pt idx="1">
                  <c:v>766.87763648232635</c:v>
                </c:pt>
                <c:pt idx="2">
                  <c:v>1384.8044502571151</c:v>
                </c:pt>
                <c:pt idx="3">
                  <c:v>1215.6890851595083</c:v>
                </c:pt>
                <c:pt idx="4">
                  <c:v>211.4740891468565</c:v>
                </c:pt>
                <c:pt idx="5">
                  <c:v>274.04168655086261</c:v>
                </c:pt>
                <c:pt idx="6">
                  <c:v>77.924969633103217</c:v>
                </c:pt>
                <c:pt idx="7">
                  <c:v>173.29615598774078</c:v>
                </c:pt>
              </c:numCache>
            </c:numRef>
          </c:val>
          <c:smooth val="0"/>
          <c:extLst>
            <c:ext xmlns:c16="http://schemas.microsoft.com/office/drawing/2014/chart" uri="{C3380CC4-5D6E-409C-BE32-E72D297353CC}">
              <c16:uniqueId val="{00000003-1A91-4C50-A041-F8DD733E5B90}"/>
            </c:ext>
          </c:extLst>
        </c:ser>
        <c:ser>
          <c:idx val="4"/>
          <c:order val="4"/>
          <c:tx>
            <c:strRef>
              <c:f>'9.4.1. ae'!$H$11</c:f>
              <c:strCache>
                <c:ptCount val="1"/>
                <c:pt idx="0">
                  <c:v>     Construcción (F)</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cat>
            <c:strRef>
              <c:f>'9.4.1. ae'!$C$12:$C$19</c:f>
              <c:strCache>
                <c:ptCount val="8"/>
                <c:pt idx="0">
                  <c:v>2011</c:v>
                </c:pt>
                <c:pt idx="1">
                  <c:v>2012</c:v>
                </c:pt>
                <c:pt idx="2">
                  <c:v>2013</c:v>
                </c:pt>
                <c:pt idx="3">
                  <c:v>2014</c:v>
                </c:pt>
                <c:pt idx="4">
                  <c:v>2015</c:v>
                </c:pt>
                <c:pt idx="5">
                  <c:v>2016</c:v>
                </c:pt>
                <c:pt idx="6">
                  <c:v>2017*</c:v>
                </c:pt>
                <c:pt idx="7">
                  <c:v>2018*</c:v>
                </c:pt>
              </c:strCache>
            </c:strRef>
          </c:cat>
          <c:val>
            <c:numRef>
              <c:f>'9.4.1. ae'!$H$12:$H$19</c:f>
              <c:numCache>
                <c:formatCode>###\ ###\ ###\ ###.00</c:formatCode>
                <c:ptCount val="8"/>
                <c:pt idx="0">
                  <c:v>162.19485420253847</c:v>
                </c:pt>
                <c:pt idx="1">
                  <c:v>156.094772983496</c:v>
                </c:pt>
                <c:pt idx="2">
                  <c:v>177.50530619704583</c:v>
                </c:pt>
                <c:pt idx="3">
                  <c:v>194.33740863022555</c:v>
                </c:pt>
                <c:pt idx="4">
                  <c:v>174.11147279973528</c:v>
                </c:pt>
                <c:pt idx="5">
                  <c:v>181.98002269954694</c:v>
                </c:pt>
                <c:pt idx="6">
                  <c:v>182.003546200502</c:v>
                </c:pt>
                <c:pt idx="7">
                  <c:v>188.38650205669973</c:v>
                </c:pt>
              </c:numCache>
            </c:numRef>
          </c:val>
          <c:smooth val="0"/>
          <c:extLst>
            <c:ext xmlns:c16="http://schemas.microsoft.com/office/drawing/2014/chart" uri="{C3380CC4-5D6E-409C-BE32-E72D297353CC}">
              <c16:uniqueId val="{00000004-1A91-4C50-A041-F8DD733E5B90}"/>
            </c:ext>
          </c:extLst>
        </c:ser>
        <c:ser>
          <c:idx val="5"/>
          <c:order val="5"/>
          <c:tx>
            <c:strRef>
              <c:f>'9.4.1. ae'!$I$11</c:f>
              <c:strCache>
                <c:ptCount val="1"/>
                <c:pt idx="0">
                  <c:v>     Comercio al por mayor y al por menor (G)</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cat>
            <c:strRef>
              <c:f>'9.4.1. ae'!$C$12:$C$19</c:f>
              <c:strCache>
                <c:ptCount val="8"/>
                <c:pt idx="0">
                  <c:v>2011</c:v>
                </c:pt>
                <c:pt idx="1">
                  <c:v>2012</c:v>
                </c:pt>
                <c:pt idx="2">
                  <c:v>2013</c:v>
                </c:pt>
                <c:pt idx="3">
                  <c:v>2014</c:v>
                </c:pt>
                <c:pt idx="4">
                  <c:v>2015</c:v>
                </c:pt>
                <c:pt idx="5">
                  <c:v>2016</c:v>
                </c:pt>
                <c:pt idx="6">
                  <c:v>2017*</c:v>
                </c:pt>
                <c:pt idx="7">
                  <c:v>2018*</c:v>
                </c:pt>
              </c:strCache>
            </c:strRef>
          </c:cat>
          <c:val>
            <c:numRef>
              <c:f>'9.4.1. ae'!$I$12:$I$18</c:f>
              <c:numCache>
                <c:formatCode>###\ ###\ ###\ ###.00</c:formatCode>
                <c:ptCount val="7"/>
                <c:pt idx="0">
                  <c:v>43.976695726301188</c:v>
                </c:pt>
                <c:pt idx="1">
                  <c:v>75.383242867933944</c:v>
                </c:pt>
                <c:pt idx="2">
                  <c:v>70.651753439971387</c:v>
                </c:pt>
                <c:pt idx="3">
                  <c:v>60.912651516522864</c:v>
                </c:pt>
                <c:pt idx="4">
                  <c:v>52.557627770529635</c:v>
                </c:pt>
                <c:pt idx="5">
                  <c:v>45.412195133863712</c:v>
                </c:pt>
                <c:pt idx="6">
                  <c:v>69.641590375139643</c:v>
                </c:pt>
              </c:numCache>
            </c:numRef>
          </c:val>
          <c:smooth val="0"/>
          <c:extLst>
            <c:ext xmlns:c16="http://schemas.microsoft.com/office/drawing/2014/chart" uri="{C3380CC4-5D6E-409C-BE32-E72D297353CC}">
              <c16:uniqueId val="{00000005-1A91-4C50-A041-F8DD733E5B90}"/>
            </c:ext>
          </c:extLst>
        </c:ser>
        <c:ser>
          <c:idx val="6"/>
          <c:order val="6"/>
          <c:tx>
            <c:strRef>
              <c:f>'9.4.1. ae'!$J$11</c:f>
              <c:strCache>
                <c:ptCount val="1"/>
                <c:pt idx="0">
                  <c:v>     Transporte y almacenamiento (H)</c:v>
                </c:pt>
              </c:strCache>
            </c:strRef>
          </c:tx>
          <c:spPr>
            <a:ln w="28575" cap="rnd">
              <a:solidFill>
                <a:schemeClr val="accent1">
                  <a:lumMod val="60000"/>
                </a:schemeClr>
              </a:solidFill>
              <a:round/>
            </a:ln>
            <a:effectLst/>
          </c:spPr>
          <c:marker>
            <c:symbol val="circle"/>
            <c:size val="5"/>
            <c:spPr>
              <a:solidFill>
                <a:schemeClr val="accent1">
                  <a:lumMod val="60000"/>
                </a:schemeClr>
              </a:solidFill>
              <a:ln w="9525">
                <a:solidFill>
                  <a:schemeClr val="accent1">
                    <a:lumMod val="60000"/>
                  </a:schemeClr>
                </a:solidFill>
              </a:ln>
              <a:effectLst/>
            </c:spPr>
          </c:marker>
          <c:cat>
            <c:strRef>
              <c:f>'9.4.1. ae'!$C$12:$C$19</c:f>
              <c:strCache>
                <c:ptCount val="8"/>
                <c:pt idx="0">
                  <c:v>2011</c:v>
                </c:pt>
                <c:pt idx="1">
                  <c:v>2012</c:v>
                </c:pt>
                <c:pt idx="2">
                  <c:v>2013</c:v>
                </c:pt>
                <c:pt idx="3">
                  <c:v>2014</c:v>
                </c:pt>
                <c:pt idx="4">
                  <c:v>2015</c:v>
                </c:pt>
                <c:pt idx="5">
                  <c:v>2016</c:v>
                </c:pt>
                <c:pt idx="6">
                  <c:v>2017*</c:v>
                </c:pt>
                <c:pt idx="7">
                  <c:v>2018*</c:v>
                </c:pt>
              </c:strCache>
            </c:strRef>
          </c:cat>
          <c:val>
            <c:numRef>
              <c:f>'9.4.1. ae'!$J$12:$J$19</c:f>
              <c:numCache>
                <c:formatCode>###\ ###\ ###\ ###.00</c:formatCode>
                <c:ptCount val="8"/>
                <c:pt idx="0">
                  <c:v>984.87420482390314</c:v>
                </c:pt>
                <c:pt idx="1">
                  <c:v>882.2067835382461</c:v>
                </c:pt>
                <c:pt idx="2">
                  <c:v>825.98762161891909</c:v>
                </c:pt>
                <c:pt idx="3">
                  <c:v>811.59110682090272</c:v>
                </c:pt>
                <c:pt idx="4">
                  <c:v>843.12703370044164</c:v>
                </c:pt>
                <c:pt idx="5">
                  <c:v>852.22271404420064</c:v>
                </c:pt>
                <c:pt idx="6">
                  <c:v>876.70302909731026</c:v>
                </c:pt>
                <c:pt idx="7">
                  <c:v>850.18089481228265</c:v>
                </c:pt>
              </c:numCache>
            </c:numRef>
          </c:val>
          <c:smooth val="0"/>
          <c:extLst>
            <c:ext xmlns:c16="http://schemas.microsoft.com/office/drawing/2014/chart" uri="{C3380CC4-5D6E-409C-BE32-E72D297353CC}">
              <c16:uniqueId val="{00000006-1A91-4C50-A041-F8DD733E5B90}"/>
            </c:ext>
          </c:extLst>
        </c:ser>
        <c:ser>
          <c:idx val="7"/>
          <c:order val="7"/>
          <c:tx>
            <c:strRef>
              <c:f>'9.4.1. ae'!$K$11</c:f>
              <c:strCache>
                <c:ptCount val="1"/>
                <c:pt idx="0">
                  <c:v>     Actividades de alojamiento y servicios de comida (I)</c:v>
                </c:pt>
              </c:strCache>
            </c:strRef>
          </c:tx>
          <c:spPr>
            <a:ln w="28575" cap="rnd">
              <a:solidFill>
                <a:schemeClr val="accent2">
                  <a:lumMod val="60000"/>
                </a:schemeClr>
              </a:solidFill>
              <a:round/>
            </a:ln>
            <a:effectLst/>
          </c:spPr>
          <c:marker>
            <c:symbol val="circle"/>
            <c:size val="5"/>
            <c:spPr>
              <a:solidFill>
                <a:schemeClr val="accent2">
                  <a:lumMod val="60000"/>
                </a:schemeClr>
              </a:solidFill>
              <a:ln w="9525">
                <a:solidFill>
                  <a:schemeClr val="accent2">
                    <a:lumMod val="60000"/>
                  </a:schemeClr>
                </a:solidFill>
              </a:ln>
              <a:effectLst/>
            </c:spPr>
          </c:marker>
          <c:cat>
            <c:strRef>
              <c:f>'9.4.1. ae'!$C$12:$C$19</c:f>
              <c:strCache>
                <c:ptCount val="8"/>
                <c:pt idx="0">
                  <c:v>2011</c:v>
                </c:pt>
                <c:pt idx="1">
                  <c:v>2012</c:v>
                </c:pt>
                <c:pt idx="2">
                  <c:v>2013</c:v>
                </c:pt>
                <c:pt idx="3">
                  <c:v>2014</c:v>
                </c:pt>
                <c:pt idx="4">
                  <c:v>2015</c:v>
                </c:pt>
                <c:pt idx="5">
                  <c:v>2016</c:v>
                </c:pt>
                <c:pt idx="6">
                  <c:v>2017*</c:v>
                </c:pt>
                <c:pt idx="7">
                  <c:v>2018*</c:v>
                </c:pt>
              </c:strCache>
            </c:strRef>
          </c:cat>
          <c:val>
            <c:numRef>
              <c:f>'9.4.1. ae'!$K$12:$K$19</c:f>
              <c:numCache>
                <c:formatCode>###\ ###\ ###\ ###.00</c:formatCode>
                <c:ptCount val="8"/>
                <c:pt idx="0">
                  <c:v>62.935869973256118</c:v>
                </c:pt>
                <c:pt idx="1">
                  <c:v>91.864476446048911</c:v>
                </c:pt>
                <c:pt idx="2">
                  <c:v>80.770522713419368</c:v>
                </c:pt>
                <c:pt idx="3">
                  <c:v>80.503731857951436</c:v>
                </c:pt>
                <c:pt idx="4">
                  <c:v>82.386734475493029</c:v>
                </c:pt>
                <c:pt idx="5">
                  <c:v>76.431238415682444</c:v>
                </c:pt>
                <c:pt idx="6">
                  <c:v>81.895934994889885</c:v>
                </c:pt>
                <c:pt idx="7">
                  <c:v>83.170419568697511</c:v>
                </c:pt>
              </c:numCache>
            </c:numRef>
          </c:val>
          <c:smooth val="0"/>
          <c:extLst>
            <c:ext xmlns:c16="http://schemas.microsoft.com/office/drawing/2014/chart" uri="{C3380CC4-5D6E-409C-BE32-E72D297353CC}">
              <c16:uniqueId val="{00000007-1A91-4C50-A041-F8DD733E5B90}"/>
            </c:ext>
          </c:extLst>
        </c:ser>
        <c:ser>
          <c:idx val="8"/>
          <c:order val="8"/>
          <c:tx>
            <c:strRef>
              <c:f>'9.4.1. ae'!$L$11</c:f>
              <c:strCache>
                <c:ptCount val="1"/>
                <c:pt idx="0">
                  <c:v>     Información y comunicaciones (J)</c:v>
                </c:pt>
              </c:strCache>
            </c:strRef>
          </c:tx>
          <c:spPr>
            <a:ln w="28575" cap="rnd">
              <a:solidFill>
                <a:schemeClr val="accent3">
                  <a:lumMod val="60000"/>
                </a:schemeClr>
              </a:solidFill>
              <a:round/>
            </a:ln>
            <a:effectLst/>
          </c:spPr>
          <c:marker>
            <c:symbol val="circle"/>
            <c:size val="5"/>
            <c:spPr>
              <a:solidFill>
                <a:schemeClr val="accent3">
                  <a:lumMod val="60000"/>
                </a:schemeClr>
              </a:solidFill>
              <a:ln w="9525">
                <a:solidFill>
                  <a:schemeClr val="accent3">
                    <a:lumMod val="60000"/>
                  </a:schemeClr>
                </a:solidFill>
              </a:ln>
              <a:effectLst/>
            </c:spPr>
          </c:marker>
          <c:cat>
            <c:strRef>
              <c:f>'9.4.1. ae'!$C$12:$C$19</c:f>
              <c:strCache>
                <c:ptCount val="8"/>
                <c:pt idx="0">
                  <c:v>2011</c:v>
                </c:pt>
                <c:pt idx="1">
                  <c:v>2012</c:v>
                </c:pt>
                <c:pt idx="2">
                  <c:v>2013</c:v>
                </c:pt>
                <c:pt idx="3">
                  <c:v>2014</c:v>
                </c:pt>
                <c:pt idx="4">
                  <c:v>2015</c:v>
                </c:pt>
                <c:pt idx="5">
                  <c:v>2016</c:v>
                </c:pt>
                <c:pt idx="6">
                  <c:v>2017*</c:v>
                </c:pt>
                <c:pt idx="7">
                  <c:v>2018*</c:v>
                </c:pt>
              </c:strCache>
            </c:strRef>
          </c:cat>
          <c:val>
            <c:numRef>
              <c:f>'9.4.1. ae'!$L$12:$L$19</c:f>
              <c:numCache>
                <c:formatCode>###\ ###\ ###\ ###.00</c:formatCode>
                <c:ptCount val="8"/>
                <c:pt idx="0">
                  <c:v>17.528885337217332</c:v>
                </c:pt>
                <c:pt idx="1">
                  <c:v>10.697976104745941</c:v>
                </c:pt>
                <c:pt idx="2">
                  <c:v>9.5513120568188672</c:v>
                </c:pt>
                <c:pt idx="3">
                  <c:v>10.210307804680951</c:v>
                </c:pt>
                <c:pt idx="4">
                  <c:v>10.490422954537793</c:v>
                </c:pt>
                <c:pt idx="5">
                  <c:v>12.620458786682411</c:v>
                </c:pt>
                <c:pt idx="6">
                  <c:v>7.9886283713272928</c:v>
                </c:pt>
                <c:pt idx="7">
                  <c:v>7.5233425139300465</c:v>
                </c:pt>
              </c:numCache>
            </c:numRef>
          </c:val>
          <c:smooth val="0"/>
          <c:extLst>
            <c:ext xmlns:c16="http://schemas.microsoft.com/office/drawing/2014/chart" uri="{C3380CC4-5D6E-409C-BE32-E72D297353CC}">
              <c16:uniqueId val="{00000008-1A91-4C50-A041-F8DD733E5B90}"/>
            </c:ext>
          </c:extLst>
        </c:ser>
        <c:ser>
          <c:idx val="9"/>
          <c:order val="9"/>
          <c:tx>
            <c:strRef>
              <c:f>'9.4.1. ae'!$M$11</c:f>
              <c:strCache>
                <c:ptCount val="1"/>
                <c:pt idx="0">
                  <c:v>     Actividades financieras y de seguros (K)</c:v>
                </c:pt>
              </c:strCache>
            </c:strRef>
          </c:tx>
          <c:spPr>
            <a:ln w="28575" cap="rnd">
              <a:solidFill>
                <a:schemeClr val="accent4">
                  <a:lumMod val="60000"/>
                </a:schemeClr>
              </a:solidFill>
              <a:round/>
            </a:ln>
            <a:effectLst/>
          </c:spPr>
          <c:marker>
            <c:symbol val="circle"/>
            <c:size val="5"/>
            <c:spPr>
              <a:solidFill>
                <a:schemeClr val="accent4">
                  <a:lumMod val="60000"/>
                </a:schemeClr>
              </a:solidFill>
              <a:ln w="9525">
                <a:solidFill>
                  <a:schemeClr val="accent4">
                    <a:lumMod val="60000"/>
                  </a:schemeClr>
                </a:solidFill>
              </a:ln>
              <a:effectLst/>
            </c:spPr>
          </c:marker>
          <c:cat>
            <c:strRef>
              <c:f>'9.4.1. ae'!$C$12:$C$19</c:f>
              <c:strCache>
                <c:ptCount val="8"/>
                <c:pt idx="0">
                  <c:v>2011</c:v>
                </c:pt>
                <c:pt idx="1">
                  <c:v>2012</c:v>
                </c:pt>
                <c:pt idx="2">
                  <c:v>2013</c:v>
                </c:pt>
                <c:pt idx="3">
                  <c:v>2014</c:v>
                </c:pt>
                <c:pt idx="4">
                  <c:v>2015</c:v>
                </c:pt>
                <c:pt idx="5">
                  <c:v>2016</c:v>
                </c:pt>
                <c:pt idx="6">
                  <c:v>2017*</c:v>
                </c:pt>
                <c:pt idx="7">
                  <c:v>2018*</c:v>
                </c:pt>
              </c:strCache>
            </c:strRef>
          </c:cat>
          <c:val>
            <c:numRef>
              <c:f>'9.4.1. ae'!$M$12:$M$16</c:f>
              <c:numCache>
                <c:formatCode>###\ ###\ ###\ ###.00</c:formatCode>
                <c:ptCount val="5"/>
                <c:pt idx="0">
                  <c:v>3.6200582282855143</c:v>
                </c:pt>
                <c:pt idx="1">
                  <c:v>3.8618523204534445</c:v>
                </c:pt>
                <c:pt idx="2">
                  <c:v>3.6977939310006587</c:v>
                </c:pt>
                <c:pt idx="3">
                  <c:v>4.5698072321613363</c:v>
                </c:pt>
                <c:pt idx="4">
                  <c:v>5.9647657079688203</c:v>
                </c:pt>
              </c:numCache>
            </c:numRef>
          </c:val>
          <c:smooth val="0"/>
          <c:extLst>
            <c:ext xmlns:c16="http://schemas.microsoft.com/office/drawing/2014/chart" uri="{C3380CC4-5D6E-409C-BE32-E72D297353CC}">
              <c16:uniqueId val="{00000009-1A91-4C50-A041-F8DD733E5B90}"/>
            </c:ext>
          </c:extLst>
        </c:ser>
        <c:ser>
          <c:idx val="10"/>
          <c:order val="10"/>
          <c:tx>
            <c:strRef>
              <c:f>'9.4.1. ae'!$N$11</c:f>
              <c:strCache>
                <c:ptCount val="1"/>
                <c:pt idx="0">
                  <c:v>     Actividades inmobiliarias (L)</c:v>
                </c:pt>
              </c:strCache>
            </c:strRef>
          </c:tx>
          <c:spPr>
            <a:ln w="28575" cap="rnd">
              <a:solidFill>
                <a:schemeClr val="accent5">
                  <a:lumMod val="60000"/>
                </a:schemeClr>
              </a:solidFill>
              <a:round/>
            </a:ln>
            <a:effectLst/>
          </c:spPr>
          <c:marker>
            <c:symbol val="circle"/>
            <c:size val="5"/>
            <c:spPr>
              <a:solidFill>
                <a:schemeClr val="accent5">
                  <a:lumMod val="60000"/>
                </a:schemeClr>
              </a:solidFill>
              <a:ln w="9525">
                <a:solidFill>
                  <a:schemeClr val="accent5">
                    <a:lumMod val="60000"/>
                  </a:schemeClr>
                </a:solidFill>
              </a:ln>
              <a:effectLst/>
            </c:spPr>
          </c:marker>
          <c:cat>
            <c:strRef>
              <c:f>'9.4.1. ae'!$C$12:$C$19</c:f>
              <c:strCache>
                <c:ptCount val="8"/>
                <c:pt idx="0">
                  <c:v>2011</c:v>
                </c:pt>
                <c:pt idx="1">
                  <c:v>2012</c:v>
                </c:pt>
                <c:pt idx="2">
                  <c:v>2013</c:v>
                </c:pt>
                <c:pt idx="3">
                  <c:v>2014</c:v>
                </c:pt>
                <c:pt idx="4">
                  <c:v>2015</c:v>
                </c:pt>
                <c:pt idx="5">
                  <c:v>2016</c:v>
                </c:pt>
                <c:pt idx="6">
                  <c:v>2017*</c:v>
                </c:pt>
                <c:pt idx="7">
                  <c:v>2018*</c:v>
                </c:pt>
              </c:strCache>
            </c:strRef>
          </c:cat>
          <c:val>
            <c:numRef>
              <c:f>'9.4.1. ae'!$N$12:$N$19</c:f>
              <c:numCache>
                <c:formatCode>###\ ###\ ###\ ###.00</c:formatCode>
                <c:ptCount val="8"/>
                <c:pt idx="0">
                  <c:v>2.6811451216904496</c:v>
                </c:pt>
                <c:pt idx="1">
                  <c:v>3.4745532318591072</c:v>
                </c:pt>
                <c:pt idx="2">
                  <c:v>3.115950390202503</c:v>
                </c:pt>
                <c:pt idx="3">
                  <c:v>3.3655772365870114</c:v>
                </c:pt>
                <c:pt idx="4">
                  <c:v>4.9176756455823538</c:v>
                </c:pt>
                <c:pt idx="5">
                  <c:v>4.8797598716090125</c:v>
                </c:pt>
                <c:pt idx="6">
                  <c:v>1.85366304934021</c:v>
                </c:pt>
                <c:pt idx="7">
                  <c:v>0.50481995383443456</c:v>
                </c:pt>
              </c:numCache>
            </c:numRef>
          </c:val>
          <c:smooth val="0"/>
          <c:extLst>
            <c:ext xmlns:c16="http://schemas.microsoft.com/office/drawing/2014/chart" uri="{C3380CC4-5D6E-409C-BE32-E72D297353CC}">
              <c16:uniqueId val="{0000000A-1A91-4C50-A041-F8DD733E5B90}"/>
            </c:ext>
          </c:extLst>
        </c:ser>
        <c:ser>
          <c:idx val="11"/>
          <c:order val="11"/>
          <c:tx>
            <c:strRef>
              <c:f>'9.4.1. ae'!$O$11</c:f>
              <c:strCache>
                <c:ptCount val="1"/>
                <c:pt idx="0">
                  <c:v>     Actividades profesionales, científicas, técnicas, administrativas y servicios de apoyo (M, N)</c:v>
                </c:pt>
              </c:strCache>
            </c:strRef>
          </c:tx>
          <c:spPr>
            <a:ln w="28575" cap="rnd">
              <a:solidFill>
                <a:schemeClr val="accent6">
                  <a:lumMod val="60000"/>
                </a:schemeClr>
              </a:solidFill>
              <a:round/>
            </a:ln>
            <a:effectLst/>
          </c:spPr>
          <c:marker>
            <c:symbol val="circle"/>
            <c:size val="5"/>
            <c:spPr>
              <a:solidFill>
                <a:schemeClr val="accent6">
                  <a:lumMod val="60000"/>
                </a:schemeClr>
              </a:solidFill>
              <a:ln w="9525">
                <a:solidFill>
                  <a:schemeClr val="accent6">
                    <a:lumMod val="60000"/>
                  </a:schemeClr>
                </a:solidFill>
              </a:ln>
              <a:effectLst/>
            </c:spPr>
          </c:marker>
          <c:cat>
            <c:strRef>
              <c:f>'9.4.1. ae'!$C$12:$C$19</c:f>
              <c:strCache>
                <c:ptCount val="8"/>
                <c:pt idx="0">
                  <c:v>2011</c:v>
                </c:pt>
                <c:pt idx="1">
                  <c:v>2012</c:v>
                </c:pt>
                <c:pt idx="2">
                  <c:v>2013</c:v>
                </c:pt>
                <c:pt idx="3">
                  <c:v>2014</c:v>
                </c:pt>
                <c:pt idx="4">
                  <c:v>2015</c:v>
                </c:pt>
                <c:pt idx="5">
                  <c:v>2016</c:v>
                </c:pt>
                <c:pt idx="6">
                  <c:v>2017*</c:v>
                </c:pt>
                <c:pt idx="7">
                  <c:v>2018*</c:v>
                </c:pt>
              </c:strCache>
            </c:strRef>
          </c:cat>
          <c:val>
            <c:numRef>
              <c:f>'9.4.1. ae'!$O$12:$O$19</c:f>
              <c:numCache>
                <c:formatCode>###\ ###\ ###\ ###.00</c:formatCode>
                <c:ptCount val="8"/>
                <c:pt idx="0">
                  <c:v>42.302817918102072</c:v>
                </c:pt>
                <c:pt idx="1">
                  <c:v>51.208199485201163</c:v>
                </c:pt>
                <c:pt idx="2">
                  <c:v>42.967905248052332</c:v>
                </c:pt>
                <c:pt idx="3">
                  <c:v>42.167897825582607</c:v>
                </c:pt>
                <c:pt idx="4">
                  <c:v>56.191229989496961</c:v>
                </c:pt>
                <c:pt idx="5">
                  <c:v>52.247532079933244</c:v>
                </c:pt>
                <c:pt idx="6">
                  <c:v>40.965869017497297</c:v>
                </c:pt>
                <c:pt idx="7">
                  <c:v>37.696310333999136</c:v>
                </c:pt>
              </c:numCache>
            </c:numRef>
          </c:val>
          <c:smooth val="0"/>
          <c:extLst>
            <c:ext xmlns:c16="http://schemas.microsoft.com/office/drawing/2014/chart" uri="{C3380CC4-5D6E-409C-BE32-E72D297353CC}">
              <c16:uniqueId val="{0000000B-1A91-4C50-A041-F8DD733E5B90}"/>
            </c:ext>
          </c:extLst>
        </c:ser>
        <c:ser>
          <c:idx val="12"/>
          <c:order val="12"/>
          <c:tx>
            <c:strRef>
              <c:f>'9.4.1. ae'!$P$11</c:f>
              <c:strCache>
                <c:ptCount val="1"/>
                <c:pt idx="0">
                  <c:v>     Administración pública y planes de seguridad social de afiliación obligatoria (O)</c:v>
                </c:pt>
              </c:strCache>
            </c:strRef>
          </c:tx>
          <c:spPr>
            <a:ln w="28575" cap="rnd">
              <a:solidFill>
                <a:schemeClr val="accent1">
                  <a:lumMod val="80000"/>
                  <a:lumOff val="20000"/>
                </a:schemeClr>
              </a:solidFill>
              <a:round/>
            </a:ln>
            <a:effectLst/>
          </c:spPr>
          <c:marker>
            <c:symbol val="circle"/>
            <c:size val="5"/>
            <c:spPr>
              <a:solidFill>
                <a:schemeClr val="accent1">
                  <a:lumMod val="80000"/>
                  <a:lumOff val="20000"/>
                </a:schemeClr>
              </a:solidFill>
              <a:ln w="9525">
                <a:solidFill>
                  <a:schemeClr val="accent1">
                    <a:lumMod val="80000"/>
                    <a:lumOff val="20000"/>
                  </a:schemeClr>
                </a:solidFill>
              </a:ln>
              <a:effectLst/>
            </c:spPr>
          </c:marker>
          <c:cat>
            <c:strRef>
              <c:f>'9.4.1. ae'!$C$12:$C$19</c:f>
              <c:strCache>
                <c:ptCount val="8"/>
                <c:pt idx="0">
                  <c:v>2011</c:v>
                </c:pt>
                <c:pt idx="1">
                  <c:v>2012</c:v>
                </c:pt>
                <c:pt idx="2">
                  <c:v>2013</c:v>
                </c:pt>
                <c:pt idx="3">
                  <c:v>2014</c:v>
                </c:pt>
                <c:pt idx="4">
                  <c:v>2015</c:v>
                </c:pt>
                <c:pt idx="5">
                  <c:v>2016</c:v>
                </c:pt>
                <c:pt idx="6">
                  <c:v>2017*</c:v>
                </c:pt>
                <c:pt idx="7">
                  <c:v>2018*</c:v>
                </c:pt>
              </c:strCache>
            </c:strRef>
          </c:cat>
          <c:val>
            <c:numRef>
              <c:f>'9.4.1. ae'!$P$12:$P$19</c:f>
              <c:numCache>
                <c:formatCode>###\ ###\ ###\ ###.00</c:formatCode>
                <c:ptCount val="8"/>
                <c:pt idx="0">
                  <c:v>42.188253527733352</c:v>
                </c:pt>
                <c:pt idx="1">
                  <c:v>105.45845068982861</c:v>
                </c:pt>
                <c:pt idx="2">
                  <c:v>122.0111800276043</c:v>
                </c:pt>
                <c:pt idx="3">
                  <c:v>121.19961014322519</c:v>
                </c:pt>
                <c:pt idx="4">
                  <c:v>126.48813162724933</c:v>
                </c:pt>
                <c:pt idx="5">
                  <c:v>131.79308561979795</c:v>
                </c:pt>
                <c:pt idx="6">
                  <c:v>135.21207412329326</c:v>
                </c:pt>
                <c:pt idx="7">
                  <c:v>134.45125475312128</c:v>
                </c:pt>
              </c:numCache>
            </c:numRef>
          </c:val>
          <c:smooth val="0"/>
          <c:extLst>
            <c:ext xmlns:c16="http://schemas.microsoft.com/office/drawing/2014/chart" uri="{C3380CC4-5D6E-409C-BE32-E72D297353CC}">
              <c16:uniqueId val="{0000000C-1A91-4C50-A041-F8DD733E5B90}"/>
            </c:ext>
          </c:extLst>
        </c:ser>
        <c:dLbls>
          <c:showLegendKey val="0"/>
          <c:showVal val="0"/>
          <c:showCatName val="0"/>
          <c:showSerName val="0"/>
          <c:showPercent val="0"/>
          <c:showBubbleSize val="0"/>
        </c:dLbls>
        <c:marker val="1"/>
        <c:smooth val="0"/>
        <c:axId val="248424448"/>
        <c:axId val="247516544"/>
      </c:lineChart>
      <c:catAx>
        <c:axId val="248424448"/>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Años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47516544"/>
        <c:crossesAt val="0"/>
        <c:auto val="1"/>
        <c:lblAlgn val="ctr"/>
        <c:lblOffset val="100"/>
        <c:noMultiLvlLbl val="0"/>
      </c:catAx>
      <c:valAx>
        <c:axId val="24751654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Kg de CO2 / millón de colones</a:t>
                </a:r>
              </a:p>
            </c:rich>
          </c:tx>
          <c:layout>
            <c:manualLayout>
              <c:xMode val="edge"/>
              <c:yMode val="edge"/>
              <c:x val="9.4339599282028605E-3"/>
              <c:y val="0.31131947660954146"/>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 ###\ ###\ ###"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48424448"/>
        <c:crosses val="autoZero"/>
        <c:crossBetween val="between"/>
        <c:majorUnit val="100"/>
      </c:valAx>
      <c:spPr>
        <a:noFill/>
        <a:ln>
          <a:noFill/>
        </a:ln>
        <a:effectLst/>
      </c:spPr>
    </c:plotArea>
    <c:legend>
      <c:legendPos val="r"/>
      <c:layout>
        <c:manualLayout>
          <c:xMode val="edge"/>
          <c:yMode val="edge"/>
          <c:x val="0.72836323766571642"/>
          <c:y val="0.10049019607843138"/>
          <c:w val="0.2700644356795831"/>
          <c:h val="0.7377450980392157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legend>
    <c:plotVisOnly val="1"/>
    <c:dispBlanksAs val="gap"/>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userShapes r:id="rId3"/>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8886482939632564E-2"/>
          <c:y val="0.1388888888888889"/>
          <c:w val="0.87611351706036744"/>
          <c:h val="0.66942913385826763"/>
        </c:manualLayout>
      </c:layout>
      <c:lineChart>
        <c:grouping val="standard"/>
        <c:varyColors val="0"/>
        <c:ser>
          <c:idx val="0"/>
          <c:order val="0"/>
          <c:spPr>
            <a:ln w="28575" cap="rnd">
              <a:solidFill>
                <a:srgbClr val="FD6925"/>
              </a:solidFill>
              <a:round/>
            </a:ln>
            <a:effectLst/>
          </c:spPr>
          <c:marker>
            <c:symbol val="diamond"/>
            <c:size val="6"/>
            <c:spPr>
              <a:solidFill>
                <a:srgbClr val="E95E09"/>
              </a:solidFill>
              <a:ln w="9525">
                <a:solidFill>
                  <a:srgbClr val="E95E09"/>
                </a:solidFill>
              </a:ln>
              <a:effectLst/>
            </c:spPr>
          </c:marker>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'9.5.1'!$C$13:$C$24</c:f>
              <c:strCache>
                <c:ptCount val="12"/>
                <c:pt idx="0">
                  <c:v>2010</c:v>
                </c:pt>
                <c:pt idx="1">
                  <c:v>2011</c:v>
                </c:pt>
                <c:pt idx="2">
                  <c:v>2012</c:v>
                </c:pt>
                <c:pt idx="3">
                  <c:v>2013</c:v>
                </c:pt>
                <c:pt idx="4">
                  <c:v>2014</c:v>
                </c:pt>
                <c:pt idx="5">
                  <c:v>2015</c:v>
                </c:pt>
                <c:pt idx="6">
                  <c:v>2016</c:v>
                </c:pt>
                <c:pt idx="7">
                  <c:v>2017</c:v>
                </c:pt>
                <c:pt idx="8">
                  <c:v>2018</c:v>
                </c:pt>
                <c:pt idx="9">
                  <c:v>2019/1</c:v>
                </c:pt>
                <c:pt idx="10">
                  <c:v>2020</c:v>
                </c:pt>
                <c:pt idx="11">
                  <c:v>2021</c:v>
                </c:pt>
              </c:strCache>
            </c:strRef>
          </c:cat>
          <c:val>
            <c:numRef>
              <c:f>'9.5.1'!$D$13:$D$24</c:f>
              <c:numCache>
                <c:formatCode>0.00</c:formatCode>
                <c:ptCount val="12"/>
                <c:pt idx="0">
                  <c:v>0.5</c:v>
                </c:pt>
                <c:pt idx="1">
                  <c:v>0.48</c:v>
                </c:pt>
                <c:pt idx="2">
                  <c:v>0.56999999999999995</c:v>
                </c:pt>
                <c:pt idx="3">
                  <c:v>0.56000000000000005</c:v>
                </c:pt>
                <c:pt idx="4">
                  <c:v>0.57999999999999996</c:v>
                </c:pt>
                <c:pt idx="5">
                  <c:v>0.48</c:v>
                </c:pt>
                <c:pt idx="6">
                  <c:v>0.47</c:v>
                </c:pt>
                <c:pt idx="7">
                  <c:v>0.45</c:v>
                </c:pt>
                <c:pt idx="8">
                  <c:v>0.39</c:v>
                </c:pt>
                <c:pt idx="10">
                  <c:v>0.34</c:v>
                </c:pt>
                <c:pt idx="11">
                  <c:v>0.32</c:v>
                </c:pt>
              </c:numCache>
            </c:numRef>
          </c:val>
          <c:smooth val="0"/>
          <c:extLst>
            <c:ext xmlns:c16="http://schemas.microsoft.com/office/drawing/2014/chart" uri="{C3380CC4-5D6E-409C-BE32-E72D297353CC}">
              <c16:uniqueId val="{00000000-3899-4CEC-A95D-035EB3B79B32}"/>
            </c:ext>
          </c:extLst>
        </c:ser>
        <c:dLbls>
          <c:dLblPos val="t"/>
          <c:showLegendKey val="0"/>
          <c:showVal val="1"/>
          <c:showCatName val="0"/>
          <c:showSerName val="0"/>
          <c:showPercent val="0"/>
          <c:showBubbleSize val="0"/>
        </c:dLbls>
        <c:marker val="1"/>
        <c:smooth val="0"/>
        <c:axId val="249267712"/>
        <c:axId val="247836032"/>
      </c:lineChart>
      <c:catAx>
        <c:axId val="24926771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n-US"/>
                  <a:t>Años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47836032"/>
        <c:crosses val="autoZero"/>
        <c:auto val="1"/>
        <c:lblAlgn val="ctr"/>
        <c:lblOffset val="100"/>
        <c:noMultiLvlLbl val="0"/>
      </c:catAx>
      <c:valAx>
        <c:axId val="247836032"/>
        <c:scaling>
          <c:orientation val="minMax"/>
        </c:scaling>
        <c:delete val="0"/>
        <c:axPos val="l"/>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n-US"/>
                  <a:t>Porcentaje</a:t>
                </a:r>
              </a:p>
            </c:rich>
          </c:tx>
          <c:layout>
            <c:manualLayout>
              <c:xMode val="edge"/>
              <c:yMode val="edge"/>
              <c:x val="1.3888888888888888E-2"/>
              <c:y val="2.6369568387284922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0.0" sourceLinked="0"/>
        <c:majorTickMark val="in"/>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49267712"/>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427537182852142E-2"/>
          <c:y val="0.12037037037037036"/>
          <c:w val="0.88516907261592304"/>
          <c:h val="0.69720691163604553"/>
        </c:manualLayout>
      </c:layout>
      <c:lineChart>
        <c:grouping val="standard"/>
        <c:varyColors val="0"/>
        <c:ser>
          <c:idx val="0"/>
          <c:order val="0"/>
          <c:spPr>
            <a:ln w="28575" cap="rnd">
              <a:solidFill>
                <a:srgbClr val="FD6925"/>
              </a:solidFill>
              <a:round/>
            </a:ln>
            <a:effectLst/>
          </c:spPr>
          <c:marker>
            <c:symbol val="diamond"/>
            <c:size val="5"/>
            <c:spPr>
              <a:solidFill>
                <a:srgbClr val="E95E09"/>
              </a:solidFill>
              <a:ln w="9525">
                <a:solidFill>
                  <a:srgbClr val="E95E09"/>
                </a:solidFill>
              </a:ln>
              <a:effectLst/>
            </c:spPr>
          </c:marker>
          <c:dLbls>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'9.5.2'!$C$14:$C$25</c:f>
              <c:strCache>
                <c:ptCount val="12"/>
                <c:pt idx="0">
                  <c:v>2010</c:v>
                </c:pt>
                <c:pt idx="1">
                  <c:v>2011</c:v>
                </c:pt>
                <c:pt idx="2">
                  <c:v>2012</c:v>
                </c:pt>
                <c:pt idx="3">
                  <c:v>2013</c:v>
                </c:pt>
                <c:pt idx="4">
                  <c:v>2014</c:v>
                </c:pt>
                <c:pt idx="5">
                  <c:v>2015</c:v>
                </c:pt>
                <c:pt idx="6">
                  <c:v>2016</c:v>
                </c:pt>
                <c:pt idx="7">
                  <c:v>2017</c:v>
                </c:pt>
                <c:pt idx="8">
                  <c:v>2018</c:v>
                </c:pt>
                <c:pt idx="9">
                  <c:v>2019/1</c:v>
                </c:pt>
                <c:pt idx="10">
                  <c:v>2020</c:v>
                </c:pt>
                <c:pt idx="11">
                  <c:v>2021</c:v>
                </c:pt>
              </c:strCache>
            </c:strRef>
          </c:cat>
          <c:val>
            <c:numRef>
              <c:f>'9.5.2'!$D$14:$D$25</c:f>
              <c:numCache>
                <c:formatCode>0.00</c:formatCode>
                <c:ptCount val="12"/>
                <c:pt idx="0">
                  <c:v>746.37827880404791</c:v>
                </c:pt>
                <c:pt idx="1">
                  <c:v>864.51898664437931</c:v>
                </c:pt>
                <c:pt idx="2">
                  <c:v>733.80551037531382</c:v>
                </c:pt>
                <c:pt idx="3">
                  <c:v>824.07414364765941</c:v>
                </c:pt>
                <c:pt idx="4">
                  <c:v>791.09516236417733</c:v>
                </c:pt>
                <c:pt idx="5">
                  <c:v>848.46887759761978</c:v>
                </c:pt>
                <c:pt idx="6">
                  <c:v>767.42511223729207</c:v>
                </c:pt>
                <c:pt idx="7">
                  <c:v>735.32241581874155</c:v>
                </c:pt>
                <c:pt idx="8">
                  <c:v>687.33234489119832</c:v>
                </c:pt>
                <c:pt idx="10">
                  <c:v>684.96125596186278</c:v>
                </c:pt>
                <c:pt idx="11">
                  <c:v>708.88496269057089</c:v>
                </c:pt>
              </c:numCache>
            </c:numRef>
          </c:val>
          <c:smooth val="0"/>
          <c:extLst>
            <c:ext xmlns:c16="http://schemas.microsoft.com/office/drawing/2014/chart" uri="{C3380CC4-5D6E-409C-BE32-E72D297353CC}">
              <c16:uniqueId val="{00000000-E1C8-4327-82A7-335DF361EF6B}"/>
            </c:ext>
          </c:extLst>
        </c:ser>
        <c:dLbls>
          <c:dLblPos val="t"/>
          <c:showLegendKey val="0"/>
          <c:showVal val="1"/>
          <c:showCatName val="0"/>
          <c:showSerName val="0"/>
          <c:showPercent val="0"/>
          <c:showBubbleSize val="0"/>
        </c:dLbls>
        <c:marker val="1"/>
        <c:smooth val="0"/>
        <c:axId val="249353728"/>
        <c:axId val="247838336"/>
      </c:lineChart>
      <c:catAx>
        <c:axId val="249353728"/>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n-US"/>
                  <a:t>Años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out"/>
        <c:minorTickMark val="none"/>
        <c:tickLblPos val="nextTo"/>
        <c:spPr>
          <a:noFill/>
          <a:ln w="6350" cap="flat" cmpd="sng" algn="ctr">
            <a:solidFill>
              <a:schemeClr val="tx1">
                <a:lumMod val="50000"/>
                <a:lumOff val="50000"/>
              </a:schemeClr>
            </a:solidFill>
            <a:prstDash val="solid"/>
            <a:miter lim="800000"/>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47838336"/>
        <c:crosses val="autoZero"/>
        <c:auto val="1"/>
        <c:lblAlgn val="ctr"/>
        <c:lblOffset val="100"/>
        <c:noMultiLvlLbl val="0"/>
      </c:catAx>
      <c:valAx>
        <c:axId val="247838336"/>
        <c:scaling>
          <c:orientation val="minMax"/>
        </c:scaling>
        <c:delete val="0"/>
        <c:axPos val="l"/>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Tasa</a:t>
                </a:r>
              </a:p>
            </c:rich>
          </c:tx>
          <c:layout>
            <c:manualLayout>
              <c:xMode val="edge"/>
              <c:yMode val="edge"/>
              <c:x val="1.3888888888888888E-2"/>
              <c:y val="7.8510498687664049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0" sourceLinked="0"/>
        <c:majorTickMark val="in"/>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4935372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0553149606299219E-2"/>
          <c:y val="0.1111111111111111"/>
          <c:w val="0.87889129483814532"/>
          <c:h val="0.71090415422210151"/>
        </c:manualLayout>
      </c:layout>
      <c:lineChart>
        <c:grouping val="standard"/>
        <c:varyColors val="0"/>
        <c:ser>
          <c:idx val="0"/>
          <c:order val="0"/>
          <c:spPr>
            <a:ln w="28575" cap="rnd">
              <a:solidFill>
                <a:srgbClr val="E95E09"/>
              </a:solidFill>
              <a:round/>
            </a:ln>
            <a:effectLst/>
          </c:spPr>
          <c:marker>
            <c:symbol val="diamond"/>
            <c:size val="5"/>
            <c:spPr>
              <a:solidFill>
                <a:srgbClr val="E95E09"/>
              </a:solidFill>
              <a:ln w="9525">
                <a:solidFill>
                  <a:srgbClr val="E95E09"/>
                </a:solidFill>
              </a:ln>
              <a:effectLst/>
            </c:spPr>
          </c:marker>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'9.b.1'!$C$11:$C$22</c:f>
              <c:strCache>
                <c:ptCount val="12"/>
                <c:pt idx="0">
                  <c:v>2010</c:v>
                </c:pt>
                <c:pt idx="1">
                  <c:v>2011</c:v>
                </c:pt>
                <c:pt idx="2">
                  <c:v>2012</c:v>
                </c:pt>
                <c:pt idx="3">
                  <c:v>2013</c:v>
                </c:pt>
                <c:pt idx="4">
                  <c:v>2014</c:v>
                </c:pt>
                <c:pt idx="5">
                  <c:v>2015</c:v>
                </c:pt>
                <c:pt idx="6">
                  <c:v>2016</c:v>
                </c:pt>
                <c:pt idx="7">
                  <c:v>2017</c:v>
                </c:pt>
                <c:pt idx="8">
                  <c:v>2018</c:v>
                </c:pt>
                <c:pt idx="9">
                  <c:v>2019/1</c:v>
                </c:pt>
                <c:pt idx="10">
                  <c:v>2020</c:v>
                </c:pt>
                <c:pt idx="11">
                  <c:v>2021</c:v>
                </c:pt>
              </c:strCache>
            </c:strRef>
          </c:cat>
          <c:val>
            <c:numRef>
              <c:f>'9.b.1'!$D$11:$D$22</c:f>
              <c:numCache>
                <c:formatCode>General</c:formatCode>
                <c:ptCount val="12"/>
                <c:pt idx="0">
                  <c:v>1.88</c:v>
                </c:pt>
                <c:pt idx="1">
                  <c:v>1.81</c:v>
                </c:pt>
                <c:pt idx="2">
                  <c:v>1.98</c:v>
                </c:pt>
                <c:pt idx="3">
                  <c:v>2.0099999999999998</c:v>
                </c:pt>
                <c:pt idx="4">
                  <c:v>2.58</c:v>
                </c:pt>
                <c:pt idx="5">
                  <c:v>2.15</c:v>
                </c:pt>
                <c:pt idx="6" formatCode="0.00">
                  <c:v>2.16</c:v>
                </c:pt>
                <c:pt idx="7">
                  <c:v>2.38</c:v>
                </c:pt>
                <c:pt idx="8">
                  <c:v>2.67</c:v>
                </c:pt>
                <c:pt idx="10">
                  <c:v>2.17</c:v>
                </c:pt>
                <c:pt idx="11">
                  <c:v>2.41</c:v>
                </c:pt>
              </c:numCache>
            </c:numRef>
          </c:val>
          <c:smooth val="0"/>
          <c:extLst>
            <c:ext xmlns:c16="http://schemas.microsoft.com/office/drawing/2014/chart" uri="{C3380CC4-5D6E-409C-BE32-E72D297353CC}">
              <c16:uniqueId val="{00000000-0FC0-4FBD-A1B7-A1CA9772C09A}"/>
            </c:ext>
          </c:extLst>
        </c:ser>
        <c:dLbls>
          <c:dLblPos val="t"/>
          <c:showLegendKey val="0"/>
          <c:showVal val="1"/>
          <c:showCatName val="0"/>
          <c:showSerName val="0"/>
          <c:showPercent val="0"/>
          <c:showBubbleSize val="0"/>
        </c:dLbls>
        <c:marker val="1"/>
        <c:smooth val="0"/>
        <c:axId val="248898560"/>
        <c:axId val="249463360"/>
      </c:lineChart>
      <c:catAx>
        <c:axId val="248898560"/>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n-US"/>
                  <a:t>Años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49463360"/>
        <c:crosses val="autoZero"/>
        <c:auto val="1"/>
        <c:lblAlgn val="ctr"/>
        <c:lblOffset val="100"/>
        <c:noMultiLvlLbl val="0"/>
      </c:catAx>
      <c:valAx>
        <c:axId val="249463360"/>
        <c:scaling>
          <c:orientation val="minMax"/>
          <c:max val="3"/>
          <c:min val="0"/>
        </c:scaling>
        <c:delete val="0"/>
        <c:axPos val="l"/>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Porcentaje</a:t>
                </a:r>
              </a:p>
            </c:rich>
          </c:tx>
          <c:layout>
            <c:manualLayout>
              <c:xMode val="edge"/>
              <c:yMode val="edge"/>
              <c:x val="1.3888888888888888E-2"/>
              <c:y val="7.8510498687664049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in"/>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48898560"/>
        <c:crosses val="autoZero"/>
        <c:crossBetween val="between"/>
        <c:majorUnit val="1"/>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6.2459462989780251E-2"/>
          <c:y val="0.1121911235070743"/>
          <c:w val="0.89269114322264809"/>
          <c:h val="0.66278537551227146"/>
        </c:manualLayout>
      </c:layout>
      <c:barChart>
        <c:barDir val="col"/>
        <c:grouping val="stacked"/>
        <c:varyColors val="0"/>
        <c:ser>
          <c:idx val="0"/>
          <c:order val="0"/>
          <c:tx>
            <c:strRef>
              <c:f>'9.c.1'!$J$12:$R$12</c:f>
              <c:strCache>
                <c:ptCount val="1"/>
                <c:pt idx="0">
                  <c:v>Telefonía fija</c:v>
                </c:pt>
              </c:strCache>
            </c:strRef>
          </c:tx>
          <c:spPr>
            <a:pattFill prst="wdDnDiag">
              <a:fgClr>
                <a:schemeClr val="bg2">
                  <a:lumMod val="50000"/>
                </a:schemeClr>
              </a:fgClr>
              <a:bgClr>
                <a:schemeClr val="bg1"/>
              </a:bgClr>
            </a:pattFill>
            <a:ln>
              <a:noFill/>
            </a:ln>
            <a:effectLst/>
          </c:spPr>
          <c:invertIfNegative val="0"/>
          <c:dLbls>
            <c:dLbl>
              <c:idx val="6"/>
              <c:layout>
                <c:manualLayout>
                  <c:x val="-2.3938993642407353E-3"/>
                  <c:y val="-1.060525675577123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5DE-4F42-817C-719FB7978BA9}"/>
                </c:ext>
              </c:extLst>
            </c:dLbl>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Open Sans Condensed" pitchFamily="2" charset="0"/>
                    <a:ea typeface="Open Sans Condensed" pitchFamily="2" charset="0"/>
                    <a:cs typeface="Open Sans Condensed" pitchFamily="2" charset="0"/>
                  </a:defRPr>
                </a:pPr>
                <a:endParaRPr lang="es-C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'9.c.1'!$C$15:$C$26</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numCache>
            </c:numRef>
          </c:cat>
          <c:val>
            <c:numRef>
              <c:f>'9.c.1'!$L$15:$L$26</c:f>
              <c:numCache>
                <c:formatCode>0</c:formatCode>
                <c:ptCount val="12"/>
                <c:pt idx="0">
                  <c:v>22</c:v>
                </c:pt>
                <c:pt idx="1">
                  <c:v>21</c:v>
                </c:pt>
                <c:pt idx="2">
                  <c:v>21</c:v>
                </c:pt>
                <c:pt idx="3">
                  <c:v>18.462036441496458</c:v>
                </c:pt>
                <c:pt idx="4">
                  <c:v>17.598009533478717</c:v>
                </c:pt>
                <c:pt idx="5">
                  <c:v>17.045509151744682</c:v>
                </c:pt>
                <c:pt idx="6">
                  <c:v>16.351058819724749</c:v>
                </c:pt>
                <c:pt idx="7">
                  <c:v>15.254700701642602</c:v>
                </c:pt>
                <c:pt idx="8">
                  <c:v>12.584086973386949</c:v>
                </c:pt>
                <c:pt idx="9">
                  <c:v>10.890062251063245</c:v>
                </c:pt>
                <c:pt idx="10">
                  <c:v>9.7511387675240808</c:v>
                </c:pt>
                <c:pt idx="11">
                  <c:v>9.4298650275963958</c:v>
                </c:pt>
              </c:numCache>
            </c:numRef>
          </c:val>
          <c:extLst>
            <c:ext xmlns:c16="http://schemas.microsoft.com/office/drawing/2014/chart" uri="{C3380CC4-5D6E-409C-BE32-E72D297353CC}">
              <c16:uniqueId val="{00000000-2D01-4F61-818C-E93E20A4965A}"/>
            </c:ext>
          </c:extLst>
        </c:ser>
        <c:ser>
          <c:idx val="1"/>
          <c:order val="1"/>
          <c:tx>
            <c:strRef>
              <c:f>'9.c.1'!$U$12:$Z$12</c:f>
              <c:strCache>
                <c:ptCount val="1"/>
                <c:pt idx="0">
                  <c:v>Telefonía móvil</c:v>
                </c:pt>
              </c:strCache>
            </c:strRef>
          </c:tx>
          <c:spPr>
            <a:solidFill>
              <a:schemeClr val="accent2"/>
            </a:solidFill>
            <a:ln>
              <a:solidFill>
                <a:srgbClr val="FD6925"/>
              </a:solidFill>
            </a:ln>
            <a:effectLst/>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Open Sans Condensed" pitchFamily="2" charset="0"/>
                    <a:ea typeface="Open Sans Condensed" pitchFamily="2" charset="0"/>
                    <a:cs typeface="Open Sans Condensed" pitchFamily="2" charset="0"/>
                  </a:defRPr>
                </a:pPr>
                <a:endParaRPr lang="es-C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'9.c.1'!$C$15:$C$26</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numCache>
            </c:numRef>
          </c:cat>
          <c:val>
            <c:numRef>
              <c:f>'9.c.1'!$X$15:$X$26</c:f>
              <c:numCache>
                <c:formatCode>0</c:formatCode>
                <c:ptCount val="12"/>
                <c:pt idx="0">
                  <c:v>90.049022712459887</c:v>
                </c:pt>
                <c:pt idx="1">
                  <c:v>103.74040910408884</c:v>
                </c:pt>
                <c:pt idx="2">
                  <c:v>127.70257176693363</c:v>
                </c:pt>
                <c:pt idx="3">
                  <c:v>129.87377255595385</c:v>
                </c:pt>
                <c:pt idx="4">
                  <c:v>138.09660293768886</c:v>
                </c:pt>
                <c:pt idx="5">
                  <c:v>152.33124058482991</c:v>
                </c:pt>
                <c:pt idx="6">
                  <c:v>157.21984278896977</c:v>
                </c:pt>
                <c:pt idx="7">
                  <c:v>138.30769544401988</c:v>
                </c:pt>
                <c:pt idx="8">
                  <c:v>144.52273395430254</c:v>
                </c:pt>
                <c:pt idx="9">
                  <c:v>146.97750329763554</c:v>
                </c:pt>
                <c:pt idx="10">
                  <c:v>151.74079764923067</c:v>
                </c:pt>
                <c:pt idx="11">
                  <c:v>151.07646466905618</c:v>
                </c:pt>
              </c:numCache>
            </c:numRef>
          </c:val>
          <c:extLst>
            <c:ext xmlns:c16="http://schemas.microsoft.com/office/drawing/2014/chart" uri="{C3380CC4-5D6E-409C-BE32-E72D297353CC}">
              <c16:uniqueId val="{00000001-2D01-4F61-818C-E93E20A4965A}"/>
            </c:ext>
          </c:extLst>
        </c:ser>
        <c:ser>
          <c:idx val="2"/>
          <c:order val="2"/>
          <c:tx>
            <c:strRef>
              <c:f>'9.c.1'!$AB$13</c:f>
              <c:strCache>
                <c:ptCount val="1"/>
              </c:strCache>
            </c:strRef>
          </c:tx>
          <c:spPr>
            <a:solidFill>
              <a:schemeClr val="dk1">
                <a:tint val="75000"/>
              </a:schemeClr>
            </a:solidFill>
            <a:ln>
              <a:noFill/>
            </a:ln>
            <a:effectLst/>
          </c:spPr>
          <c:invertIfNegative val="0"/>
          <c:dLbls>
            <c:dLbl>
              <c:idx val="10"/>
              <c:layout>
                <c:manualLayout>
                  <c:x val="2.3938993642406477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5DE-4F42-817C-719FB7978BA9}"/>
                </c:ext>
              </c:extLst>
            </c:dLbl>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Open Sans Condensed" pitchFamily="2" charset="0"/>
                    <a:ea typeface="Open Sans Condensed" pitchFamily="2" charset="0"/>
                    <a:cs typeface="Open Sans Condensed" pitchFamily="2" charset="0"/>
                  </a:defRPr>
                </a:pPr>
                <a:endParaRPr lang="es-C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'9.c.1'!$C$15:$C$26</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numCache>
            </c:numRef>
          </c:cat>
          <c:val>
            <c:numRef>
              <c:f>'9.c.1'!$AG$15:$AG$26</c:f>
              <c:numCache>
                <c:formatCode>0</c:formatCode>
                <c:ptCount val="12"/>
                <c:pt idx="0">
                  <c:v>9</c:v>
                </c:pt>
                <c:pt idx="1">
                  <c:v>10</c:v>
                </c:pt>
                <c:pt idx="2">
                  <c:v>10</c:v>
                </c:pt>
                <c:pt idx="3">
                  <c:v>11</c:v>
                </c:pt>
                <c:pt idx="4">
                  <c:v>12</c:v>
                </c:pt>
                <c:pt idx="5">
                  <c:v>13</c:v>
                </c:pt>
                <c:pt idx="6">
                  <c:v>15</c:v>
                </c:pt>
                <c:pt idx="7">
                  <c:v>16.684327983240198</c:v>
                </c:pt>
                <c:pt idx="8">
                  <c:v>17.887163336600636</c:v>
                </c:pt>
                <c:pt idx="9">
                  <c:v>19.422398252634686</c:v>
                </c:pt>
                <c:pt idx="10">
                  <c:v>20.5</c:v>
                </c:pt>
                <c:pt idx="11">
                  <c:v>21.2</c:v>
                </c:pt>
              </c:numCache>
            </c:numRef>
          </c:val>
          <c:extLst>
            <c:ext xmlns:c16="http://schemas.microsoft.com/office/drawing/2014/chart" uri="{C3380CC4-5D6E-409C-BE32-E72D297353CC}">
              <c16:uniqueId val="{00000002-2D01-4F61-818C-E93E20A4965A}"/>
            </c:ext>
          </c:extLst>
        </c:ser>
        <c:ser>
          <c:idx val="3"/>
          <c:order val="3"/>
          <c:tx>
            <c:strRef>
              <c:f>'9.c.1'!$AJ$13</c:f>
              <c:strCache>
                <c:ptCount val="1"/>
                <c:pt idx="0">
                  <c:v>Intenet móvil</c:v>
                </c:pt>
              </c:strCache>
            </c:strRef>
          </c:tx>
          <c:spPr>
            <a:pattFill prst="wdDnDiag">
              <a:fgClr>
                <a:srgbClr val="E95E09"/>
              </a:fgClr>
              <a:bgClr>
                <a:schemeClr val="bg1"/>
              </a:bgClr>
            </a:pattFill>
            <a:ln>
              <a:noFill/>
            </a:ln>
            <a:effectLst/>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Open Sans Condensed" pitchFamily="2" charset="0"/>
                    <a:ea typeface="Open Sans Condensed" pitchFamily="2" charset="0"/>
                    <a:cs typeface="Open Sans Condensed" pitchFamily="2" charset="0"/>
                  </a:defRPr>
                </a:pPr>
                <a:endParaRPr lang="es-C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'9.c.1'!$C$15:$C$26</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numCache>
            </c:numRef>
          </c:cat>
          <c:val>
            <c:numRef>
              <c:f>'9.c.1'!$AJ$15:$AJ$26</c:f>
              <c:numCache>
                <c:formatCode>0</c:formatCode>
                <c:ptCount val="12"/>
                <c:pt idx="0">
                  <c:v>35</c:v>
                </c:pt>
                <c:pt idx="1">
                  <c:v>57</c:v>
                </c:pt>
                <c:pt idx="2">
                  <c:v>75</c:v>
                </c:pt>
                <c:pt idx="3">
                  <c:v>80</c:v>
                </c:pt>
                <c:pt idx="4">
                  <c:v>86</c:v>
                </c:pt>
                <c:pt idx="5">
                  <c:v>89</c:v>
                </c:pt>
                <c:pt idx="6">
                  <c:v>96.715061576678281</c:v>
                </c:pt>
                <c:pt idx="7">
                  <c:v>101.51804712073904</c:v>
                </c:pt>
                <c:pt idx="8">
                  <c:v>91.918200192289177</c:v>
                </c:pt>
                <c:pt idx="9">
                  <c:v>92.672244962961997</c:v>
                </c:pt>
                <c:pt idx="10">
                  <c:v>95.00100575727825</c:v>
                </c:pt>
                <c:pt idx="11">
                  <c:v>95.944708999681978</c:v>
                </c:pt>
              </c:numCache>
            </c:numRef>
          </c:val>
          <c:extLst>
            <c:ext xmlns:c16="http://schemas.microsoft.com/office/drawing/2014/chart" uri="{C3380CC4-5D6E-409C-BE32-E72D297353CC}">
              <c16:uniqueId val="{00000003-2D01-4F61-818C-E93E20A4965A}"/>
            </c:ext>
          </c:extLst>
        </c:ser>
        <c:ser>
          <c:idx val="4"/>
          <c:order val="4"/>
          <c:tx>
            <c:strRef>
              <c:f>'9.c.1'!$AN$12:$AP$12</c:f>
              <c:strCache>
                <c:ptCount val="1"/>
                <c:pt idx="0">
                  <c:v>Televisión por suscripción </c:v>
                </c:pt>
              </c:strCache>
            </c:strRef>
          </c:tx>
          <c:spPr>
            <a:solidFill>
              <a:schemeClr val="bg2">
                <a:lumMod val="75000"/>
              </a:schemeClr>
            </a:solidFill>
            <a:ln>
              <a:noFill/>
            </a:ln>
            <a:effectLst/>
          </c:spPr>
          <c:invertIfNegative val="0"/>
          <c:dLbls>
            <c:dLbl>
              <c:idx val="7"/>
              <c:layout>
                <c:manualLayout>
                  <c:x val="2.3938993642406477E-3"/>
                  <c:y val="-3.535085585257078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5DE-4F42-817C-719FB7978BA9}"/>
                </c:ext>
              </c:extLst>
            </c:dLbl>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Open Sans Condensed" pitchFamily="2" charset="0"/>
                    <a:ea typeface="Open Sans Condensed" pitchFamily="2" charset="0"/>
                    <a:cs typeface="Open Sans Condensed" pitchFamily="2" charset="0"/>
                  </a:defRPr>
                </a:pPr>
                <a:endParaRPr lang="es-C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'9.c.1'!$C$15:$C$26</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numCache>
            </c:numRef>
          </c:cat>
          <c:val>
            <c:numRef>
              <c:f>'9.c.1'!$AO$15:$AO$26</c:f>
              <c:numCache>
                <c:formatCode>0</c:formatCode>
                <c:ptCount val="12"/>
                <c:pt idx="0">
                  <c:v>11</c:v>
                </c:pt>
                <c:pt idx="1">
                  <c:v>12</c:v>
                </c:pt>
                <c:pt idx="2">
                  <c:v>14</c:v>
                </c:pt>
                <c:pt idx="3">
                  <c:v>15</c:v>
                </c:pt>
                <c:pt idx="4">
                  <c:v>16</c:v>
                </c:pt>
                <c:pt idx="5">
                  <c:v>17</c:v>
                </c:pt>
                <c:pt idx="6">
                  <c:v>17</c:v>
                </c:pt>
                <c:pt idx="7">
                  <c:v>18</c:v>
                </c:pt>
                <c:pt idx="8">
                  <c:v>17.3</c:v>
                </c:pt>
                <c:pt idx="9">
                  <c:v>16.954659516931123</c:v>
                </c:pt>
                <c:pt idx="10">
                  <c:v>16.442838499348639</c:v>
                </c:pt>
                <c:pt idx="11">
                  <c:v>15.912840888470816</c:v>
                </c:pt>
              </c:numCache>
            </c:numRef>
          </c:val>
          <c:extLst>
            <c:ext xmlns:c16="http://schemas.microsoft.com/office/drawing/2014/chart" uri="{C3380CC4-5D6E-409C-BE32-E72D297353CC}">
              <c16:uniqueId val="{00000004-2D01-4F61-818C-E93E20A4965A}"/>
            </c:ext>
          </c:extLst>
        </c:ser>
        <c:dLbls>
          <c:showLegendKey val="0"/>
          <c:showVal val="1"/>
          <c:showCatName val="0"/>
          <c:showSerName val="0"/>
          <c:showPercent val="0"/>
          <c:showBubbleSize val="0"/>
        </c:dLbls>
        <c:gapWidth val="150"/>
        <c:overlap val="100"/>
        <c:axId val="249009664"/>
        <c:axId val="249466240"/>
      </c:barChart>
      <c:lineChart>
        <c:grouping val="standard"/>
        <c:varyColors val="0"/>
        <c:dLbls>
          <c:showLegendKey val="0"/>
          <c:showVal val="1"/>
          <c:showCatName val="0"/>
          <c:showSerName val="0"/>
          <c:showPercent val="0"/>
          <c:showBubbleSize val="0"/>
        </c:dLbls>
        <c:marker val="1"/>
        <c:smooth val="0"/>
        <c:axId val="249009664"/>
        <c:axId val="249466240"/>
        <c:extLst>
          <c:ext xmlns:c15="http://schemas.microsoft.com/office/drawing/2012/chart" uri="{02D57815-91ED-43cb-92C2-25804820EDAC}">
            <c15:filteredLineSeries>
              <c15:ser>
                <c:idx val="5"/>
                <c:order val="5"/>
                <c:tx>
                  <c:strRef>
                    <c:extLst>
                      <c:ext uri="{02D57815-91ED-43cb-92C2-25804820EDAC}">
                        <c15:formulaRef>
                          <c15:sqref>#REF!</c15:sqref>
                        </c15:formulaRef>
                      </c:ext>
                    </c:extLst>
                    <c:strCache>
                      <c:ptCount val="1"/>
                      <c:pt idx="0">
                        <c:v>#¡REF!</c:v>
                      </c:pt>
                    </c:strCache>
                  </c:strRef>
                </c:tx>
                <c:spPr>
                  <a:ln w="28575" cap="rnd" cmpd="sng" algn="ctr">
                    <a:solidFill>
                      <a:srgbClr val="FD6925"/>
                    </a:solidFill>
                    <a:prstDash val="solid"/>
                    <a:round/>
                  </a:ln>
                  <a:effectLst/>
                </c:spPr>
                <c:marker>
                  <c:spPr>
                    <a:solidFill>
                      <a:srgbClr val="FD6925"/>
                    </a:solidFill>
                    <a:ln w="9525" cap="flat" cmpd="sng" algn="ctr">
                      <a:solidFill>
                        <a:srgbClr val="FD6925"/>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Open Sans Condensed" pitchFamily="2" charset="0"/>
                          <a:ea typeface="Open Sans Condensed" pitchFamily="2" charset="0"/>
                          <a:cs typeface="Open Sans Condensed" pitchFamily="2" charset="0"/>
                        </a:defRPr>
                      </a:pPr>
                      <a:endParaRPr lang="es-CR"/>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numRef>
                    <c:extLst>
                      <c:ext uri="{02D57815-91ED-43cb-92C2-25804820EDAC}">
                        <c15:formulaRef>
                          <c15:sqref>'9.c.1'!$C$15:$C$25</c15:sqref>
                        </c15:formulaRef>
                      </c:ext>
                    </c:extLst>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extLst>
                      <c:ext uri="{02D57815-91ED-43cb-92C2-25804820EDAC}">
                        <c15:formulaRef>
                          <c15:sqref>#REF!</c15:sqref>
                        </c15:formulaRef>
                      </c:ext>
                    </c:extLst>
                    <c:numCache>
                      <c:formatCode>General</c:formatCode>
                      <c:ptCount val="6"/>
                      <c:pt idx="0">
                        <c:v>167</c:v>
                      </c:pt>
                      <c:pt idx="1">
                        <c:v>215</c:v>
                      </c:pt>
                      <c:pt idx="2">
                        <c:v>271</c:v>
                      </c:pt>
                      <c:pt idx="3">
                        <c:v>281</c:v>
                      </c:pt>
                      <c:pt idx="4">
                        <c:v>303</c:v>
                      </c:pt>
                      <c:pt idx="5">
                        <c:v>324</c:v>
                      </c:pt>
                    </c:numCache>
                  </c:numRef>
                </c:val>
                <c:smooth val="0"/>
                <c:extLst>
                  <c:ext xmlns:c16="http://schemas.microsoft.com/office/drawing/2014/chart" uri="{C3380CC4-5D6E-409C-BE32-E72D297353CC}">
                    <c16:uniqueId val="{00000005-2D01-4F61-818C-E93E20A4965A}"/>
                  </c:ext>
                </c:extLst>
              </c15:ser>
            </c15:filteredLineSeries>
          </c:ext>
        </c:extLst>
      </c:lineChart>
      <c:catAx>
        <c:axId val="249009664"/>
        <c:scaling>
          <c:orientation val="minMax"/>
        </c:scaling>
        <c:delete val="0"/>
        <c:axPos val="b"/>
        <c:title>
          <c:tx>
            <c:rich>
              <a:bodyPr rot="0" spcFirstLastPara="1" vertOverflow="ellipsis" vert="horz" wrap="square" anchor="ctr" anchorCtr="1"/>
              <a:lstStyle/>
              <a:p>
                <a:pPr>
                  <a:defRPr sz="1000" b="1" i="0" u="none" strike="noStrike" kern="1200" baseline="0">
                    <a:solidFill>
                      <a:schemeClr val="tx1"/>
                    </a:solidFill>
                    <a:latin typeface="Open Sans Condensed" pitchFamily="2" charset="0"/>
                    <a:ea typeface="Open Sans Condensed" pitchFamily="2" charset="0"/>
                    <a:cs typeface="Open Sans Condensed" pitchFamily="2" charset="0"/>
                  </a:defRPr>
                </a:pPr>
                <a:r>
                  <a:rPr lang="en-US"/>
                  <a:t>Año</a:t>
                </a:r>
              </a:p>
            </c:rich>
          </c:tx>
          <c:layout>
            <c:manualLayout>
              <c:xMode val="edge"/>
              <c:yMode val="edge"/>
              <c:x val="0.48388587371066133"/>
              <c:y val="0.8081390035013889"/>
            </c:manualLayout>
          </c:layout>
          <c:overlay val="0"/>
          <c:spPr>
            <a:noFill/>
            <a:ln>
              <a:noFill/>
            </a:ln>
            <a:effectLst/>
          </c:spPr>
          <c:txPr>
            <a:bodyPr rot="0" spcFirstLastPara="1" vertOverflow="ellipsis" vert="horz" wrap="square" anchor="ctr" anchorCtr="1"/>
            <a:lstStyle/>
            <a:p>
              <a:pPr>
                <a:defRPr sz="1000" b="1" i="0" u="none" strike="noStrike" kern="1200" baseline="0">
                  <a:solidFill>
                    <a:schemeClr val="tx1"/>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out"/>
        <c:minorTickMark val="none"/>
        <c:tickLblPos val="nextTo"/>
        <c:spPr>
          <a:noFill/>
          <a:ln w="9525" cap="flat" cmpd="sng" algn="ctr">
            <a:solidFill>
              <a:schemeClr val="tx1">
                <a:lumMod val="50000"/>
                <a:lumOff val="50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Open Sans Condensed" pitchFamily="2" charset="0"/>
                <a:ea typeface="Open Sans Condensed" pitchFamily="2" charset="0"/>
                <a:cs typeface="Open Sans Condensed" pitchFamily="2" charset="0"/>
              </a:defRPr>
            </a:pPr>
            <a:endParaRPr lang="es-CR"/>
          </a:p>
        </c:txPr>
        <c:crossAx val="249466240"/>
        <c:crosses val="autoZero"/>
        <c:auto val="1"/>
        <c:lblAlgn val="ctr"/>
        <c:lblOffset val="100"/>
        <c:noMultiLvlLbl val="0"/>
      </c:catAx>
      <c:valAx>
        <c:axId val="249466240"/>
        <c:scaling>
          <c:orientation val="minMax"/>
        </c:scaling>
        <c:delete val="0"/>
        <c:axPos val="l"/>
        <c:title>
          <c:tx>
            <c:rich>
              <a:bodyPr rot="0" spcFirstLastPara="1" vertOverflow="ellipsis" wrap="square" anchor="ctr" anchorCtr="1"/>
              <a:lstStyle/>
              <a:p>
                <a:pPr>
                  <a:defRPr sz="1000" b="1" i="0" u="none" strike="noStrike" kern="1200" baseline="0">
                    <a:solidFill>
                      <a:schemeClr val="tx1"/>
                    </a:solidFill>
                    <a:latin typeface="Open Sans Condensed" pitchFamily="2" charset="0"/>
                    <a:ea typeface="Open Sans Condensed" pitchFamily="2" charset="0"/>
                    <a:cs typeface="Open Sans Condensed" pitchFamily="2" charset="0"/>
                  </a:defRPr>
                </a:pPr>
                <a:r>
                  <a:rPr lang="en-US"/>
                  <a:t>Número </a:t>
                </a:r>
              </a:p>
            </c:rich>
          </c:tx>
          <c:layout>
            <c:manualLayout>
              <c:xMode val="edge"/>
              <c:yMode val="edge"/>
              <c:x val="0"/>
              <c:y val="2.8986726728251557E-2"/>
            </c:manualLayout>
          </c:layout>
          <c:overlay val="0"/>
          <c:spPr>
            <a:noFill/>
            <a:ln>
              <a:noFill/>
            </a:ln>
            <a:effectLst/>
          </c:spPr>
          <c:txPr>
            <a:bodyPr rot="0" spcFirstLastPara="1" vertOverflow="ellipsis" wrap="square" anchor="ctr" anchorCtr="1"/>
            <a:lstStyle/>
            <a:p>
              <a:pPr>
                <a:defRPr sz="1000" b="1" i="0" u="none" strike="noStrike" kern="1200" baseline="0">
                  <a:solidFill>
                    <a:schemeClr val="tx1"/>
                  </a:solidFill>
                  <a:latin typeface="Open Sans Condensed" pitchFamily="2" charset="0"/>
                  <a:ea typeface="Open Sans Condensed" pitchFamily="2" charset="0"/>
                  <a:cs typeface="Open Sans Condensed" pitchFamily="2" charset="0"/>
                </a:defRPr>
              </a:pPr>
              <a:endParaRPr lang="es-CR"/>
            </a:p>
          </c:txPr>
        </c:title>
        <c:numFmt formatCode="0" sourceLinked="0"/>
        <c:majorTickMark val="in"/>
        <c:minorTickMark val="none"/>
        <c:tickLblPos val="nextTo"/>
        <c:spPr>
          <a:noFill/>
          <a:ln w="9525" cap="flat" cmpd="sng" algn="ctr">
            <a:solidFill>
              <a:schemeClr val="tx1">
                <a:lumMod val="50000"/>
                <a:lumOff val="50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Open Sans Condensed" pitchFamily="2" charset="0"/>
                <a:ea typeface="Open Sans Condensed" pitchFamily="2" charset="0"/>
                <a:cs typeface="Open Sans Condensed" pitchFamily="2" charset="0"/>
              </a:defRPr>
            </a:pPr>
            <a:endParaRPr lang="es-CR"/>
          </a:p>
        </c:txPr>
        <c:crossAx val="249009664"/>
        <c:crosses val="autoZero"/>
        <c:crossBetween val="between"/>
      </c:valAx>
      <c:spPr>
        <a:solidFill>
          <a:schemeClr val="bg1"/>
        </a:solidFill>
        <a:ln>
          <a:noFill/>
        </a:ln>
        <a:effectLst/>
      </c:spPr>
    </c:plotArea>
    <c:legend>
      <c:legendPos val="b"/>
      <c:layout>
        <c:manualLayout>
          <c:xMode val="edge"/>
          <c:yMode val="edge"/>
          <c:x val="3.1859441589881035E-2"/>
          <c:y val="0.86722031353596463"/>
          <c:w val="0.91814052984226546"/>
          <c:h val="9.1844010104164958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Open Sans Condensed" pitchFamily="2" charset="0"/>
              <a:ea typeface="Open Sans Condensed" pitchFamily="2" charset="0"/>
              <a:cs typeface="Open Sans Condensed" pitchFamily="2" charset="0"/>
            </a:defRPr>
          </a:pPr>
          <a:endParaRPr lang="es-CR"/>
        </a:p>
      </c:txPr>
    </c:legend>
    <c:plotVisOnly val="1"/>
    <c:dispBlanksAs val="gap"/>
    <c:showDLblsOverMax val="0"/>
  </c:chart>
  <c:spPr>
    <a:solidFill>
      <a:schemeClr val="bg1"/>
    </a:solidFill>
    <a:ln w="9525" cap="flat" cmpd="sng" algn="ctr">
      <a:noFill/>
      <a:prstDash val="solid"/>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108705161854754E-2"/>
          <c:y val="0.1111111111111111"/>
          <c:w val="0.86778018372703425"/>
          <c:h val="0.70646617089530472"/>
        </c:manualLayout>
      </c:layout>
      <c:lineChart>
        <c:grouping val="standard"/>
        <c:varyColors val="0"/>
        <c:ser>
          <c:idx val="0"/>
          <c:order val="0"/>
          <c:spPr>
            <a:ln w="28575" cap="rnd">
              <a:solidFill>
                <a:srgbClr val="DD1367"/>
              </a:solidFill>
              <a:round/>
            </a:ln>
            <a:effectLst/>
          </c:spPr>
          <c:marker>
            <c:symbol val="square"/>
            <c:size val="5"/>
            <c:spPr>
              <a:solidFill>
                <a:srgbClr val="CC0066"/>
              </a:solidFill>
              <a:ln w="9525">
                <a:solidFill>
                  <a:srgbClr val="CC0066"/>
                </a:solidFill>
              </a:ln>
              <a:effectLst/>
            </c:spPr>
          </c:marker>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'10.1.1'!$C$13:$C$26</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'10.1.1'!$D$13:$D$26</c:f>
              <c:numCache>
                <c:formatCode>###0.0</c:formatCode>
                <c:ptCount val="14"/>
                <c:pt idx="0">
                  <c:v>13.851737437571588</c:v>
                </c:pt>
                <c:pt idx="1">
                  <c:v>13.21304508741129</c:v>
                </c:pt>
                <c:pt idx="2">
                  <c:v>13.264552875190114</c:v>
                </c:pt>
                <c:pt idx="3">
                  <c:v>12.902805682900375</c:v>
                </c:pt>
                <c:pt idx="4">
                  <c:v>13.002891135510028</c:v>
                </c:pt>
                <c:pt idx="5">
                  <c:v>13.013512640255714</c:v>
                </c:pt>
                <c:pt idx="6">
                  <c:v>12.915125824757768</c:v>
                </c:pt>
                <c:pt idx="7">
                  <c:v>12.8616690858568</c:v>
                </c:pt>
                <c:pt idx="8">
                  <c:v>13.057319940003072</c:v>
                </c:pt>
                <c:pt idx="9">
                  <c:v>13.345912052900049</c:v>
                </c:pt>
                <c:pt idx="10">
                  <c:v>13.044516179427493</c:v>
                </c:pt>
                <c:pt idx="11">
                  <c:v>12.844015285902399</c:v>
                </c:pt>
                <c:pt idx="12">
                  <c:v>13.371424633674589</c:v>
                </c:pt>
                <c:pt idx="13">
                  <c:v>13.555801576163077</c:v>
                </c:pt>
              </c:numCache>
            </c:numRef>
          </c:val>
          <c:smooth val="0"/>
          <c:extLst>
            <c:ext xmlns:c16="http://schemas.microsoft.com/office/drawing/2014/chart" uri="{C3380CC4-5D6E-409C-BE32-E72D297353CC}">
              <c16:uniqueId val="{00000000-2AD7-4FF6-A900-6C759CA3E0F5}"/>
            </c:ext>
          </c:extLst>
        </c:ser>
        <c:dLbls>
          <c:dLblPos val="t"/>
          <c:showLegendKey val="0"/>
          <c:showVal val="1"/>
          <c:showCatName val="0"/>
          <c:showSerName val="0"/>
          <c:showPercent val="0"/>
          <c:showBubbleSize val="0"/>
        </c:dLbls>
        <c:marker val="1"/>
        <c:smooth val="0"/>
        <c:axId val="249577984"/>
        <c:axId val="249467968"/>
      </c:lineChart>
      <c:catAx>
        <c:axId val="249577984"/>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n-US"/>
                  <a:t>Años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49467968"/>
        <c:crosses val="autoZero"/>
        <c:auto val="1"/>
        <c:lblAlgn val="ctr"/>
        <c:lblOffset val="100"/>
        <c:noMultiLvlLbl val="0"/>
      </c:catAx>
      <c:valAx>
        <c:axId val="249467968"/>
        <c:scaling>
          <c:orientation val="minMax"/>
          <c:min val="12"/>
        </c:scaling>
        <c:delete val="0"/>
        <c:axPos val="l"/>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Porcentaje</a:t>
                </a:r>
              </a:p>
            </c:rich>
          </c:tx>
          <c:layout>
            <c:manualLayout>
              <c:xMode val="edge"/>
              <c:yMode val="edge"/>
              <c:x val="1.3888888888888888E-2"/>
              <c:y val="2.6369568387284922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0.0" sourceLinked="1"/>
        <c:majorTickMark val="in"/>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49577984"/>
        <c:crosses val="autoZero"/>
        <c:crossBetween val="between"/>
        <c:majorUnit val="0.5"/>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userShapes r:id="rId3"/>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999759405074366"/>
          <c:y val="0.13425925925925927"/>
          <c:w val="0.85944685039370083"/>
          <c:h val="0.70646617089530472"/>
        </c:manualLayout>
      </c:layout>
      <c:lineChart>
        <c:grouping val="standard"/>
        <c:varyColors val="0"/>
        <c:ser>
          <c:idx val="0"/>
          <c:order val="0"/>
          <c:spPr>
            <a:ln w="28575" cap="rnd">
              <a:solidFill>
                <a:srgbClr val="DD1367"/>
              </a:solidFill>
              <a:round/>
            </a:ln>
            <a:effectLst/>
          </c:spPr>
          <c:marker>
            <c:symbol val="circle"/>
            <c:size val="6"/>
            <c:spPr>
              <a:solidFill>
                <a:srgbClr val="CC0066"/>
              </a:solidFill>
              <a:ln w="9525">
                <a:solidFill>
                  <a:srgbClr val="CC0066"/>
                </a:solidFill>
              </a:ln>
              <a:effectLst/>
            </c:spPr>
          </c:marker>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'10.2.1.a'!$C$12:$C$25</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'10.2.1.a'!$D$12:$D$25</c:f>
              <c:numCache>
                <c:formatCode>0.0</c:formatCode>
                <c:ptCount val="14"/>
                <c:pt idx="0">
                  <c:v>20.774437021988078</c:v>
                </c:pt>
                <c:pt idx="1">
                  <c:v>22.029241236929735</c:v>
                </c:pt>
                <c:pt idx="2">
                  <c:v>22.539540691569464</c:v>
                </c:pt>
                <c:pt idx="3">
                  <c:v>21.603337055206556</c:v>
                </c:pt>
                <c:pt idx="4">
                  <c:v>22.717237384883511</c:v>
                </c:pt>
                <c:pt idx="5">
                  <c:v>21.66693098576512</c:v>
                </c:pt>
                <c:pt idx="6">
                  <c:v>22.094468480269612</c:v>
                </c:pt>
                <c:pt idx="7">
                  <c:v>21.603293221146473</c:v>
                </c:pt>
                <c:pt idx="8">
                  <c:v>22.193780585473817</c:v>
                </c:pt>
                <c:pt idx="9">
                  <c:v>21.4788035934093</c:v>
                </c:pt>
                <c:pt idx="10">
                  <c:v>21.463999482810301</c:v>
                </c:pt>
                <c:pt idx="11">
                  <c:v>22.355681791948051</c:v>
                </c:pt>
                <c:pt idx="12">
                  <c:v>22.414935378425369</c:v>
                </c:pt>
                <c:pt idx="13">
                  <c:v>22.719819892477208</c:v>
                </c:pt>
              </c:numCache>
            </c:numRef>
          </c:val>
          <c:smooth val="0"/>
          <c:extLst>
            <c:ext xmlns:c16="http://schemas.microsoft.com/office/drawing/2014/chart" uri="{C3380CC4-5D6E-409C-BE32-E72D297353CC}">
              <c16:uniqueId val="{00000000-6FEC-4765-9C59-C1AD577E7898}"/>
            </c:ext>
          </c:extLst>
        </c:ser>
        <c:dLbls>
          <c:dLblPos val="t"/>
          <c:showLegendKey val="0"/>
          <c:showVal val="1"/>
          <c:showCatName val="0"/>
          <c:showSerName val="0"/>
          <c:showPercent val="0"/>
          <c:showBubbleSize val="0"/>
        </c:dLbls>
        <c:marker val="1"/>
        <c:smooth val="0"/>
        <c:axId val="249730560"/>
        <c:axId val="250209408"/>
      </c:lineChart>
      <c:catAx>
        <c:axId val="249730560"/>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n-US"/>
                  <a:t>Años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50209408"/>
        <c:crosses val="autoZero"/>
        <c:auto val="1"/>
        <c:lblAlgn val="ctr"/>
        <c:lblOffset val="100"/>
        <c:noMultiLvlLbl val="0"/>
      </c:catAx>
      <c:valAx>
        <c:axId val="250209408"/>
        <c:scaling>
          <c:orientation val="minMax"/>
          <c:min val="19"/>
        </c:scaling>
        <c:delete val="0"/>
        <c:axPos val="l"/>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n-US"/>
                  <a:t>Porcentaje</a:t>
                </a:r>
              </a:p>
            </c:rich>
          </c:tx>
          <c:layout>
            <c:manualLayout>
              <c:xMode val="edge"/>
              <c:yMode val="edge"/>
              <c:x val="2.2222222222222223E-2"/>
              <c:y val="1.7110309128025664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0.0" sourceLinked="1"/>
        <c:majorTickMark val="in"/>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4973056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userShapes r:id="rId3"/>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1469613595597864E-2"/>
          <c:y val="0.10884353741496598"/>
          <c:w val="0.90493536280937836"/>
          <c:h val="0.55358937275697684"/>
        </c:manualLayout>
      </c:layout>
      <c:lineChart>
        <c:grouping val="standard"/>
        <c:varyColors val="0"/>
        <c:ser>
          <c:idx val="0"/>
          <c:order val="0"/>
          <c:tx>
            <c:strRef>
              <c:f>'10.2.1.b'!$K$12</c:f>
              <c:strCache>
                <c:ptCount val="1"/>
                <c:pt idx="0">
                  <c:v>Central</c:v>
                </c:pt>
              </c:strCache>
            </c:strRef>
          </c:tx>
          <c:spPr>
            <a:ln w="28575" cap="rnd">
              <a:solidFill>
                <a:srgbClr val="DD1367"/>
              </a:solidFill>
              <a:prstDash val="lgDash"/>
              <a:round/>
            </a:ln>
            <a:effectLst/>
          </c:spPr>
          <c:marker>
            <c:symbol val="x"/>
            <c:size val="5"/>
            <c:spPr>
              <a:solidFill>
                <a:srgbClr val="DD1367"/>
              </a:solidFill>
              <a:ln w="9525">
                <a:solidFill>
                  <a:srgbClr val="DD1367"/>
                </a:solidFill>
              </a:ln>
              <a:effectLst/>
            </c:spPr>
          </c:marker>
          <c:cat>
            <c:numRef>
              <c:f>'10.2.1.b'!$C$13:$C$20</c:f>
              <c:numCache>
                <c:formatCode>General</c:formatCode>
                <c:ptCount val="8"/>
                <c:pt idx="0">
                  <c:v>2016</c:v>
                </c:pt>
                <c:pt idx="1">
                  <c:v>2017</c:v>
                </c:pt>
                <c:pt idx="2">
                  <c:v>2018</c:v>
                </c:pt>
                <c:pt idx="3">
                  <c:v>2019</c:v>
                </c:pt>
                <c:pt idx="4">
                  <c:v>2020</c:v>
                </c:pt>
                <c:pt idx="5">
                  <c:v>2021</c:v>
                </c:pt>
                <c:pt idx="6">
                  <c:v>2022</c:v>
                </c:pt>
                <c:pt idx="7">
                  <c:v>2023</c:v>
                </c:pt>
              </c:numCache>
            </c:numRef>
          </c:cat>
          <c:val>
            <c:numRef>
              <c:f>'10.2.1.b'!$K$13:$K$20</c:f>
              <c:numCache>
                <c:formatCode>0.0</c:formatCode>
                <c:ptCount val="8"/>
                <c:pt idx="0">
                  <c:v>15.725424150256714</c:v>
                </c:pt>
                <c:pt idx="1">
                  <c:v>15.389074326440413</c:v>
                </c:pt>
                <c:pt idx="2">
                  <c:v>15.912211256141731</c:v>
                </c:pt>
                <c:pt idx="3">
                  <c:v>15.632707830540083</c:v>
                </c:pt>
                <c:pt idx="4">
                  <c:v>17.344091274586027</c:v>
                </c:pt>
                <c:pt idx="5">
                  <c:v>16.270516526329018</c:v>
                </c:pt>
                <c:pt idx="6">
                  <c:v>15.68468293436255</c:v>
                </c:pt>
                <c:pt idx="7">
                  <c:v>16.314382314373045</c:v>
                </c:pt>
              </c:numCache>
            </c:numRef>
          </c:val>
          <c:smooth val="0"/>
          <c:extLst>
            <c:ext xmlns:c16="http://schemas.microsoft.com/office/drawing/2014/chart" uri="{C3380CC4-5D6E-409C-BE32-E72D297353CC}">
              <c16:uniqueId val="{00000000-4571-4FDC-A4DD-46D3F1700CF4}"/>
            </c:ext>
          </c:extLst>
        </c:ser>
        <c:ser>
          <c:idx val="1"/>
          <c:order val="1"/>
          <c:tx>
            <c:strRef>
              <c:f>'10.2.1.b'!$L$12</c:f>
              <c:strCache>
                <c:ptCount val="1"/>
                <c:pt idx="0">
                  <c:v>Chorotega</c:v>
                </c:pt>
              </c:strCache>
            </c:strRef>
          </c:tx>
          <c:spPr>
            <a:ln w="28575" cap="rnd">
              <a:solidFill>
                <a:sysClr val="windowText" lastClr="000000"/>
              </a:solidFill>
              <a:prstDash val="lgDashDotDot"/>
              <a:round/>
            </a:ln>
            <a:effectLst/>
          </c:spPr>
          <c:marker>
            <c:symbol val="none"/>
          </c:marker>
          <c:cat>
            <c:numRef>
              <c:f>'10.2.1.b'!$C$13:$C$20</c:f>
              <c:numCache>
                <c:formatCode>General</c:formatCode>
                <c:ptCount val="8"/>
                <c:pt idx="0">
                  <c:v>2016</c:v>
                </c:pt>
                <c:pt idx="1">
                  <c:v>2017</c:v>
                </c:pt>
                <c:pt idx="2">
                  <c:v>2018</c:v>
                </c:pt>
                <c:pt idx="3">
                  <c:v>2019</c:v>
                </c:pt>
                <c:pt idx="4">
                  <c:v>2020</c:v>
                </c:pt>
                <c:pt idx="5">
                  <c:v>2021</c:v>
                </c:pt>
                <c:pt idx="6">
                  <c:v>2022</c:v>
                </c:pt>
                <c:pt idx="7">
                  <c:v>2023</c:v>
                </c:pt>
              </c:numCache>
            </c:numRef>
          </c:cat>
          <c:val>
            <c:numRef>
              <c:f>'10.2.1.b'!$L$13:$L$20</c:f>
              <c:numCache>
                <c:formatCode>0.0</c:formatCode>
                <c:ptCount val="8"/>
                <c:pt idx="0">
                  <c:v>28.410657300930907</c:v>
                </c:pt>
                <c:pt idx="1">
                  <c:v>26.799094981817412</c:v>
                </c:pt>
                <c:pt idx="2">
                  <c:v>28.261772256361105</c:v>
                </c:pt>
                <c:pt idx="3">
                  <c:v>22.125544616700633</c:v>
                </c:pt>
                <c:pt idx="4">
                  <c:v>29.660963123864693</c:v>
                </c:pt>
                <c:pt idx="5">
                  <c:v>27.52913828819915</c:v>
                </c:pt>
                <c:pt idx="6">
                  <c:v>27.450097590781692</c:v>
                </c:pt>
                <c:pt idx="7">
                  <c:v>30.367543094922382</c:v>
                </c:pt>
              </c:numCache>
            </c:numRef>
          </c:val>
          <c:smooth val="0"/>
          <c:extLst>
            <c:ext xmlns:c16="http://schemas.microsoft.com/office/drawing/2014/chart" uri="{C3380CC4-5D6E-409C-BE32-E72D297353CC}">
              <c16:uniqueId val="{00000001-4571-4FDC-A4DD-46D3F1700CF4}"/>
            </c:ext>
          </c:extLst>
        </c:ser>
        <c:ser>
          <c:idx val="2"/>
          <c:order val="2"/>
          <c:tx>
            <c:strRef>
              <c:f>'10.2.1.b'!$M$12</c:f>
              <c:strCache>
                <c:ptCount val="1"/>
                <c:pt idx="0">
                  <c:v>Pacífico Central</c:v>
                </c:pt>
              </c:strCache>
            </c:strRef>
          </c:tx>
          <c:spPr>
            <a:ln w="28575" cap="rnd">
              <a:solidFill>
                <a:schemeClr val="accent3"/>
              </a:solidFill>
              <a:round/>
            </a:ln>
            <a:effectLst/>
          </c:spPr>
          <c:marker>
            <c:symbol val="none"/>
          </c:marker>
          <c:cat>
            <c:numRef>
              <c:f>'10.2.1.b'!$C$13:$C$20</c:f>
              <c:numCache>
                <c:formatCode>General</c:formatCode>
                <c:ptCount val="8"/>
                <c:pt idx="0">
                  <c:v>2016</c:v>
                </c:pt>
                <c:pt idx="1">
                  <c:v>2017</c:v>
                </c:pt>
                <c:pt idx="2">
                  <c:v>2018</c:v>
                </c:pt>
                <c:pt idx="3">
                  <c:v>2019</c:v>
                </c:pt>
                <c:pt idx="4">
                  <c:v>2020</c:v>
                </c:pt>
                <c:pt idx="5">
                  <c:v>2021</c:v>
                </c:pt>
                <c:pt idx="6">
                  <c:v>2022</c:v>
                </c:pt>
                <c:pt idx="7">
                  <c:v>2023</c:v>
                </c:pt>
              </c:numCache>
            </c:numRef>
          </c:cat>
          <c:val>
            <c:numRef>
              <c:f>'10.2.1.b'!$M$13:$M$20</c:f>
              <c:numCache>
                <c:formatCode>0.0</c:formatCode>
                <c:ptCount val="8"/>
                <c:pt idx="0">
                  <c:v>28.957826596594728</c:v>
                </c:pt>
                <c:pt idx="1">
                  <c:v>33.155470661310027</c:v>
                </c:pt>
                <c:pt idx="2">
                  <c:v>26.467598215138572</c:v>
                </c:pt>
                <c:pt idx="3">
                  <c:v>31.003667822159279</c:v>
                </c:pt>
                <c:pt idx="4">
                  <c:v>30.678183404266569</c:v>
                </c:pt>
                <c:pt idx="5">
                  <c:v>28.681017051800094</c:v>
                </c:pt>
                <c:pt idx="6">
                  <c:v>30.275717841471867</c:v>
                </c:pt>
                <c:pt idx="7">
                  <c:v>28.64838192359883</c:v>
                </c:pt>
              </c:numCache>
            </c:numRef>
          </c:val>
          <c:smooth val="0"/>
          <c:extLst>
            <c:ext xmlns:c16="http://schemas.microsoft.com/office/drawing/2014/chart" uri="{C3380CC4-5D6E-409C-BE32-E72D297353CC}">
              <c16:uniqueId val="{00000002-4571-4FDC-A4DD-46D3F1700CF4}"/>
            </c:ext>
          </c:extLst>
        </c:ser>
        <c:ser>
          <c:idx val="3"/>
          <c:order val="3"/>
          <c:tx>
            <c:strRef>
              <c:f>'10.2.1.b'!$N$12</c:f>
              <c:strCache>
                <c:ptCount val="1"/>
                <c:pt idx="0">
                  <c:v>Brunca</c:v>
                </c:pt>
              </c:strCache>
            </c:strRef>
          </c:tx>
          <c:spPr>
            <a:ln w="28575" cap="rnd">
              <a:solidFill>
                <a:sysClr val="windowText" lastClr="000000"/>
              </a:solidFill>
              <a:prstDash val="sysDot"/>
              <a:round/>
            </a:ln>
            <a:effectLst/>
          </c:spPr>
          <c:marker>
            <c:symbol val="none"/>
          </c:marker>
          <c:cat>
            <c:numRef>
              <c:f>'10.2.1.b'!$C$13:$C$20</c:f>
              <c:numCache>
                <c:formatCode>General</c:formatCode>
                <c:ptCount val="8"/>
                <c:pt idx="0">
                  <c:v>2016</c:v>
                </c:pt>
                <c:pt idx="1">
                  <c:v>2017</c:v>
                </c:pt>
                <c:pt idx="2">
                  <c:v>2018</c:v>
                </c:pt>
                <c:pt idx="3">
                  <c:v>2019</c:v>
                </c:pt>
                <c:pt idx="4">
                  <c:v>2020</c:v>
                </c:pt>
                <c:pt idx="5">
                  <c:v>2021</c:v>
                </c:pt>
                <c:pt idx="6">
                  <c:v>2022</c:v>
                </c:pt>
                <c:pt idx="7">
                  <c:v>2023</c:v>
                </c:pt>
              </c:numCache>
            </c:numRef>
          </c:cat>
          <c:val>
            <c:numRef>
              <c:f>'10.2.1.b'!$N$13:$N$20</c:f>
              <c:numCache>
                <c:formatCode>0.0</c:formatCode>
                <c:ptCount val="8"/>
                <c:pt idx="0">
                  <c:v>37.562633025895707</c:v>
                </c:pt>
                <c:pt idx="1">
                  <c:v>36.829639980634653</c:v>
                </c:pt>
                <c:pt idx="2">
                  <c:v>36.752223148059606</c:v>
                </c:pt>
                <c:pt idx="3">
                  <c:v>34.08832260920817</c:v>
                </c:pt>
                <c:pt idx="4">
                  <c:v>24.544921362952071</c:v>
                </c:pt>
                <c:pt idx="5">
                  <c:v>36.998376496625106</c:v>
                </c:pt>
                <c:pt idx="6">
                  <c:v>36.138002694067964</c:v>
                </c:pt>
                <c:pt idx="7">
                  <c:v>34.663356922363946</c:v>
                </c:pt>
              </c:numCache>
            </c:numRef>
          </c:val>
          <c:smooth val="0"/>
          <c:extLst>
            <c:ext xmlns:c16="http://schemas.microsoft.com/office/drawing/2014/chart" uri="{C3380CC4-5D6E-409C-BE32-E72D297353CC}">
              <c16:uniqueId val="{00000003-4571-4FDC-A4DD-46D3F1700CF4}"/>
            </c:ext>
          </c:extLst>
        </c:ser>
        <c:ser>
          <c:idx val="4"/>
          <c:order val="4"/>
          <c:tx>
            <c:strRef>
              <c:f>'10.2.1.b'!$O$12</c:f>
              <c:strCache>
                <c:ptCount val="1"/>
                <c:pt idx="0">
                  <c:v>Huetar Caribe</c:v>
                </c:pt>
              </c:strCache>
            </c:strRef>
          </c:tx>
          <c:spPr>
            <a:ln w="28575" cap="rnd">
              <a:solidFill>
                <a:schemeClr val="bg1">
                  <a:lumMod val="50000"/>
                </a:schemeClr>
              </a:solidFill>
              <a:prstDash val="dash"/>
              <a:round/>
            </a:ln>
            <a:effectLst/>
          </c:spPr>
          <c:marker>
            <c:symbol val="none"/>
          </c:marker>
          <c:cat>
            <c:numRef>
              <c:f>'10.2.1.b'!$C$13:$C$20</c:f>
              <c:numCache>
                <c:formatCode>General</c:formatCode>
                <c:ptCount val="8"/>
                <c:pt idx="0">
                  <c:v>2016</c:v>
                </c:pt>
                <c:pt idx="1">
                  <c:v>2017</c:v>
                </c:pt>
                <c:pt idx="2">
                  <c:v>2018</c:v>
                </c:pt>
                <c:pt idx="3">
                  <c:v>2019</c:v>
                </c:pt>
                <c:pt idx="4">
                  <c:v>2020</c:v>
                </c:pt>
                <c:pt idx="5">
                  <c:v>2021</c:v>
                </c:pt>
                <c:pt idx="6">
                  <c:v>2022</c:v>
                </c:pt>
                <c:pt idx="7">
                  <c:v>2023</c:v>
                </c:pt>
              </c:numCache>
            </c:numRef>
          </c:cat>
          <c:val>
            <c:numRef>
              <c:f>'10.2.1.b'!$O$13:$O$20</c:f>
              <c:numCache>
                <c:formatCode>0.0</c:formatCode>
                <c:ptCount val="8"/>
                <c:pt idx="0">
                  <c:v>31.786772864072027</c:v>
                </c:pt>
                <c:pt idx="1">
                  <c:v>30.748621529600779</c:v>
                </c:pt>
                <c:pt idx="2">
                  <c:v>31.426469869290628</c:v>
                </c:pt>
                <c:pt idx="3">
                  <c:v>32.806761915436496</c:v>
                </c:pt>
                <c:pt idx="4">
                  <c:v>28.496249921171145</c:v>
                </c:pt>
                <c:pt idx="5">
                  <c:v>32.639414476400162</c:v>
                </c:pt>
                <c:pt idx="6">
                  <c:v>35.767997581445258</c:v>
                </c:pt>
                <c:pt idx="7">
                  <c:v>35.899159026560604</c:v>
                </c:pt>
              </c:numCache>
            </c:numRef>
          </c:val>
          <c:smooth val="0"/>
          <c:extLst>
            <c:ext xmlns:c16="http://schemas.microsoft.com/office/drawing/2014/chart" uri="{C3380CC4-5D6E-409C-BE32-E72D297353CC}">
              <c16:uniqueId val="{00000004-4571-4FDC-A4DD-46D3F1700CF4}"/>
            </c:ext>
          </c:extLst>
        </c:ser>
        <c:ser>
          <c:idx val="5"/>
          <c:order val="5"/>
          <c:tx>
            <c:strRef>
              <c:f>'10.2.1.b'!$P$12</c:f>
              <c:strCache>
                <c:ptCount val="1"/>
                <c:pt idx="0">
                  <c:v>Huetar Norte</c:v>
                </c:pt>
              </c:strCache>
            </c:strRef>
          </c:tx>
          <c:spPr>
            <a:ln w="28575" cap="rnd">
              <a:solidFill>
                <a:srgbClr val="DD1367"/>
              </a:solidFill>
              <a:round/>
            </a:ln>
            <a:effectLst/>
          </c:spPr>
          <c:marker>
            <c:symbol val="none"/>
          </c:marker>
          <c:cat>
            <c:numRef>
              <c:f>'10.2.1.b'!$C$13:$C$20</c:f>
              <c:numCache>
                <c:formatCode>General</c:formatCode>
                <c:ptCount val="8"/>
                <c:pt idx="0">
                  <c:v>2016</c:v>
                </c:pt>
                <c:pt idx="1">
                  <c:v>2017</c:v>
                </c:pt>
                <c:pt idx="2">
                  <c:v>2018</c:v>
                </c:pt>
                <c:pt idx="3">
                  <c:v>2019</c:v>
                </c:pt>
                <c:pt idx="4">
                  <c:v>2020</c:v>
                </c:pt>
                <c:pt idx="5">
                  <c:v>2021</c:v>
                </c:pt>
                <c:pt idx="6">
                  <c:v>2022</c:v>
                </c:pt>
                <c:pt idx="7">
                  <c:v>2023</c:v>
                </c:pt>
              </c:numCache>
            </c:numRef>
          </c:cat>
          <c:val>
            <c:numRef>
              <c:f>'10.2.1.b'!$P$13:$P$20</c:f>
              <c:numCache>
                <c:formatCode>0.0</c:formatCode>
                <c:ptCount val="8"/>
                <c:pt idx="0">
                  <c:v>35.35133034945158</c:v>
                </c:pt>
                <c:pt idx="1">
                  <c:v>31.965338909828571</c:v>
                </c:pt>
                <c:pt idx="2">
                  <c:v>37.794759664583196</c:v>
                </c:pt>
                <c:pt idx="3">
                  <c:v>34.464225487834256</c:v>
                </c:pt>
                <c:pt idx="4">
                  <c:v>27.660532307859988</c:v>
                </c:pt>
                <c:pt idx="5">
                  <c:v>34.331882085322199</c:v>
                </c:pt>
                <c:pt idx="6">
                  <c:v>35.549863920019789</c:v>
                </c:pt>
                <c:pt idx="7">
                  <c:v>33.949277971839102</c:v>
                </c:pt>
              </c:numCache>
            </c:numRef>
          </c:val>
          <c:smooth val="0"/>
          <c:extLst>
            <c:ext xmlns:c16="http://schemas.microsoft.com/office/drawing/2014/chart" uri="{C3380CC4-5D6E-409C-BE32-E72D297353CC}">
              <c16:uniqueId val="{00000005-4571-4FDC-A4DD-46D3F1700CF4}"/>
            </c:ext>
          </c:extLst>
        </c:ser>
        <c:dLbls>
          <c:showLegendKey val="0"/>
          <c:showVal val="0"/>
          <c:showCatName val="0"/>
          <c:showSerName val="0"/>
          <c:showPercent val="0"/>
          <c:showBubbleSize val="0"/>
        </c:dLbls>
        <c:marker val="1"/>
        <c:smooth val="0"/>
        <c:axId val="1120956687"/>
        <c:axId val="1120957519"/>
      </c:lineChart>
      <c:catAx>
        <c:axId val="1120956687"/>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Años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1120957519"/>
        <c:crosses val="autoZero"/>
        <c:auto val="1"/>
        <c:lblAlgn val="ctr"/>
        <c:lblOffset val="100"/>
        <c:noMultiLvlLbl val="0"/>
      </c:catAx>
      <c:valAx>
        <c:axId val="112095751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Procentaje</a:t>
                </a:r>
              </a:p>
            </c:rich>
          </c:tx>
          <c:layout>
            <c:manualLayout>
              <c:xMode val="edge"/>
              <c:yMode val="edge"/>
              <c:x val="1.9305019305019305E-2"/>
              <c:y val="1.832520934883141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1120956687"/>
        <c:crosses val="autoZero"/>
        <c:crossBetween val="between"/>
      </c:valAx>
      <c:spPr>
        <a:noFill/>
        <a:ln>
          <a:noFill/>
        </a:ln>
        <a:effectLst/>
      </c:spPr>
    </c:plotArea>
    <c:legend>
      <c:legendPos val="b"/>
      <c:layout>
        <c:manualLayout>
          <c:xMode val="edge"/>
          <c:yMode val="edge"/>
          <c:x val="5.7275779716724595E-2"/>
          <c:y val="0.8401349831271091"/>
          <c:w val="0.9068984620165722"/>
          <c:h val="0.1326541325191493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780774278215224"/>
          <c:y val="0.13010425780110818"/>
          <c:w val="0.86163670166229223"/>
          <c:h val="0.65574438611840191"/>
        </c:manualLayout>
      </c:layout>
      <c:lineChart>
        <c:grouping val="stacked"/>
        <c:varyColors val="0"/>
        <c:ser>
          <c:idx val="1"/>
          <c:order val="0"/>
          <c:spPr>
            <a:ln>
              <a:solidFill>
                <a:srgbClr val="DD1367"/>
              </a:solidFill>
            </a:ln>
          </c:spPr>
          <c:marker>
            <c:spPr>
              <a:solidFill>
                <a:srgbClr val="DD1367"/>
              </a:solidFill>
              <a:ln>
                <a:solidFill>
                  <a:srgbClr val="DD1367"/>
                </a:solidFill>
              </a:ln>
            </c:spPr>
          </c:marker>
          <c:dLbls>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'10.4.1'!$C$30:$C$42</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'10.4.1'!$D$30:$D$42</c:f>
              <c:numCache>
                <c:formatCode>0.00</c:formatCode>
                <c:ptCount val="13"/>
                <c:pt idx="0">
                  <c:v>48.96980695106393</c:v>
                </c:pt>
                <c:pt idx="1">
                  <c:v>49.831160970450107</c:v>
                </c:pt>
                <c:pt idx="2">
                  <c:v>50.218085682560904</c:v>
                </c:pt>
                <c:pt idx="3">
                  <c:v>50.577200058311661</c:v>
                </c:pt>
                <c:pt idx="4">
                  <c:v>50.098564153572227</c:v>
                </c:pt>
                <c:pt idx="5">
                  <c:v>50.104832335798534</c:v>
                </c:pt>
                <c:pt idx="6">
                  <c:v>49.442767771319666</c:v>
                </c:pt>
                <c:pt idx="7">
                  <c:v>47.989871798441868</c:v>
                </c:pt>
                <c:pt idx="8">
                  <c:v>48.528758532676704</c:v>
                </c:pt>
                <c:pt idx="9">
                  <c:v>48.651377655184604</c:v>
                </c:pt>
                <c:pt idx="10">
                  <c:v>49.670713079287921</c:v>
                </c:pt>
                <c:pt idx="11">
                  <c:v>48.502604085729246</c:v>
                </c:pt>
                <c:pt idx="12">
                  <c:v>47.905094210640357</c:v>
                </c:pt>
              </c:numCache>
            </c:numRef>
          </c:val>
          <c:smooth val="0"/>
          <c:extLst>
            <c:ext xmlns:c16="http://schemas.microsoft.com/office/drawing/2014/chart" uri="{C3380CC4-5D6E-409C-BE32-E72D297353CC}">
              <c16:uniqueId val="{00000000-08CE-4F9F-BC2C-4091697D0E4A}"/>
            </c:ext>
          </c:extLst>
        </c:ser>
        <c:dLbls>
          <c:dLblPos val="t"/>
          <c:showLegendKey val="0"/>
          <c:showVal val="1"/>
          <c:showCatName val="0"/>
          <c:showSerName val="0"/>
          <c:showPercent val="0"/>
          <c:showBubbleSize val="0"/>
        </c:dLbls>
        <c:marker val="1"/>
        <c:smooth val="0"/>
        <c:axId val="251014656"/>
        <c:axId val="250215168"/>
      </c:lineChart>
      <c:catAx>
        <c:axId val="251014656"/>
        <c:scaling>
          <c:orientation val="minMax"/>
        </c:scaling>
        <c:delete val="0"/>
        <c:axPos val="b"/>
        <c:title>
          <c:tx>
            <c:rich>
              <a:bodyPr/>
              <a:lstStyle/>
              <a:p>
                <a:pPr>
                  <a:defRPr/>
                </a:pPr>
                <a:r>
                  <a:rPr lang="en-US"/>
                  <a:t>Años</a:t>
                </a:r>
              </a:p>
            </c:rich>
          </c:tx>
          <c:overlay val="0"/>
        </c:title>
        <c:numFmt formatCode="General" sourceLinked="1"/>
        <c:majorTickMark val="out"/>
        <c:minorTickMark val="none"/>
        <c:tickLblPos val="nextTo"/>
        <c:crossAx val="250215168"/>
        <c:crosses val="autoZero"/>
        <c:auto val="1"/>
        <c:lblAlgn val="ctr"/>
        <c:lblOffset val="100"/>
        <c:noMultiLvlLbl val="0"/>
      </c:catAx>
      <c:valAx>
        <c:axId val="250215168"/>
        <c:scaling>
          <c:orientation val="minMax"/>
          <c:max val="100"/>
          <c:min val="0"/>
        </c:scaling>
        <c:delete val="0"/>
        <c:axPos val="l"/>
        <c:majorGridlines/>
        <c:title>
          <c:tx>
            <c:rich>
              <a:bodyPr rot="0" vert="horz"/>
              <a:lstStyle/>
              <a:p>
                <a:pPr>
                  <a:defRPr/>
                </a:pPr>
                <a:r>
                  <a:rPr lang="en-US"/>
                  <a:t>Porcentaje</a:t>
                </a:r>
              </a:p>
            </c:rich>
          </c:tx>
          <c:layout>
            <c:manualLayout>
              <c:xMode val="edge"/>
              <c:yMode val="edge"/>
              <c:x val="2.5000000000000001E-2"/>
              <c:y val="1.7687007874015743E-2"/>
            </c:manualLayout>
          </c:layout>
          <c:overlay val="0"/>
        </c:title>
        <c:numFmt formatCode="0" sourceLinked="0"/>
        <c:majorTickMark val="out"/>
        <c:minorTickMark val="none"/>
        <c:tickLblPos val="nextTo"/>
        <c:crossAx val="251014656"/>
        <c:crosses val="autoZero"/>
        <c:crossBetween val="between"/>
      </c:valAx>
      <c:spPr>
        <a:noFill/>
        <a:ln w="25400">
          <a:noFill/>
        </a:ln>
      </c:spPr>
    </c:plotArea>
    <c:plotVisOnly val="1"/>
    <c:dispBlanksAs val="zero"/>
    <c:showDLblsOverMax val="0"/>
  </c:chart>
  <c:spPr>
    <a:ln>
      <a:noFill/>
    </a:ln>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650262467191592E-2"/>
          <c:y val="0.16666666666666666"/>
          <c:w val="0.78674081364829396"/>
          <c:h val="0.54327063283756194"/>
        </c:manualLayout>
      </c:layout>
      <c:barChart>
        <c:barDir val="col"/>
        <c:grouping val="clustered"/>
        <c:varyColors val="0"/>
        <c:ser>
          <c:idx val="0"/>
          <c:order val="0"/>
          <c:tx>
            <c:strRef>
              <c:f>'10.5.1'!$G$11</c:f>
              <c:strCache>
                <c:ptCount val="1"/>
                <c:pt idx="0">
                  <c:v>Rentabilidad nominal sobre Patrimonio Promedio</c:v>
                </c:pt>
              </c:strCache>
            </c:strRef>
          </c:tx>
          <c:spPr>
            <a:solidFill>
              <a:srgbClr val="DD1367"/>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'10.5.1'!$C$12:$C$24</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'10.5.1'!$G$12:$G$24</c:f>
              <c:numCache>
                <c:formatCode>0.00</c:formatCode>
                <c:ptCount val="13"/>
                <c:pt idx="0">
                  <c:v>7.9433333333333351</c:v>
                </c:pt>
                <c:pt idx="1">
                  <c:v>9.2125000000000004</c:v>
                </c:pt>
                <c:pt idx="2">
                  <c:v>10.086666666666668</c:v>
                </c:pt>
                <c:pt idx="3">
                  <c:v>9.4374999999999982</c:v>
                </c:pt>
                <c:pt idx="4">
                  <c:v>8.6824999999999992</c:v>
                </c:pt>
                <c:pt idx="5">
                  <c:v>7.557500000000001</c:v>
                </c:pt>
                <c:pt idx="6">
                  <c:v>8.0300000000000011</c:v>
                </c:pt>
                <c:pt idx="7">
                  <c:v>8.17</c:v>
                </c:pt>
                <c:pt idx="8" formatCode="[$-10409]#\ ##0.00;\-#\ ##0.00">
                  <c:v>6.2938047068949636</c:v>
                </c:pt>
                <c:pt idx="9" formatCode="[$-10409]#\ ##0.00;\-#\ ##0.00">
                  <c:v>6.9676857112494375</c:v>
                </c:pt>
                <c:pt idx="10" formatCode="[$-10409]#\ ##0.00;\-#\ ##0.00">
                  <c:v>6.03</c:v>
                </c:pt>
                <c:pt idx="11" formatCode="[$-10409]#\ ##0.00;\-#\ ##0.00">
                  <c:v>4.93</c:v>
                </c:pt>
                <c:pt idx="12" formatCode="[$-10409]#\ ##0.00;\-#\ ##0.00">
                  <c:v>7.75</c:v>
                </c:pt>
              </c:numCache>
            </c:numRef>
          </c:val>
          <c:extLst>
            <c:ext xmlns:c16="http://schemas.microsoft.com/office/drawing/2014/chart" uri="{C3380CC4-5D6E-409C-BE32-E72D297353CC}">
              <c16:uniqueId val="{00000000-0C05-499F-AC11-86C18C1F0BEA}"/>
            </c:ext>
          </c:extLst>
        </c:ser>
        <c:dLbls>
          <c:showLegendKey val="0"/>
          <c:showVal val="1"/>
          <c:showCatName val="0"/>
          <c:showSerName val="0"/>
          <c:showPercent val="0"/>
          <c:showBubbleSize val="0"/>
        </c:dLbls>
        <c:gapWidth val="150"/>
        <c:axId val="250954752"/>
        <c:axId val="250676928"/>
      </c:barChart>
      <c:lineChart>
        <c:grouping val="standard"/>
        <c:varyColors val="0"/>
        <c:ser>
          <c:idx val="1"/>
          <c:order val="1"/>
          <c:tx>
            <c:strRef>
              <c:f>'10.5.1'!$H$11</c:f>
              <c:strCache>
                <c:ptCount val="1"/>
                <c:pt idx="0">
                  <c:v>Utilidad Operacional Bruta / Gastos de Administración </c:v>
                </c:pt>
              </c:strCache>
            </c:strRef>
          </c:tx>
          <c:spPr>
            <a:ln w="28575" cap="rnd">
              <a:solidFill>
                <a:schemeClr val="bg2">
                  <a:lumMod val="50000"/>
                </a:schemeClr>
              </a:solidFill>
              <a:round/>
            </a:ln>
            <a:effectLst/>
          </c:spPr>
          <c:marker>
            <c:symbol val="square"/>
            <c:size val="5"/>
            <c:spPr>
              <a:solidFill>
                <a:schemeClr val="bg2">
                  <a:lumMod val="50000"/>
                </a:schemeClr>
              </a:solidFill>
              <a:ln w="9525">
                <a:solidFill>
                  <a:schemeClr val="bg2">
                    <a:lumMod val="50000"/>
                  </a:schemeClr>
                </a:solidFill>
              </a:ln>
              <a:effectLst/>
            </c:spPr>
          </c:marker>
          <c:dLbls>
            <c:dLbl>
              <c:idx val="0"/>
              <c:layout>
                <c:manualLayout>
                  <c:x val="-3.6111111111111135E-2"/>
                  <c:y val="-4.166666666666666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C05-499F-AC11-86C18C1F0BEA}"/>
                </c:ext>
              </c:extLst>
            </c:dLbl>
            <c:dLbl>
              <c:idx val="1"/>
              <c:layout>
                <c:manualLayout>
                  <c:x val="-3.888888888888889E-2"/>
                  <c:y val="-4.62962962962962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C05-499F-AC11-86C18C1F0BEA}"/>
                </c:ext>
              </c:extLst>
            </c:dLbl>
            <c:dLbl>
              <c:idx val="2"/>
              <c:layout>
                <c:manualLayout>
                  <c:x val="-3.888888888888889E-2"/>
                  <c:y val="-4.16666666666667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C05-499F-AC11-86C18C1F0BEA}"/>
                </c:ext>
              </c:extLst>
            </c:dLbl>
            <c:dLbl>
              <c:idx val="3"/>
              <c:layout>
                <c:manualLayout>
                  <c:x val="-4.4444444444444446E-2"/>
                  <c:y val="-4.166666666666675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C05-499F-AC11-86C18C1F0BEA}"/>
                </c:ext>
              </c:extLst>
            </c:dLbl>
            <c:dLbl>
              <c:idx val="4"/>
              <c:layout>
                <c:manualLayout>
                  <c:x val="-3.888888888888889E-2"/>
                  <c:y val="-4.166666666666666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C05-499F-AC11-86C18C1F0BEA}"/>
                </c:ext>
              </c:extLst>
            </c:dLbl>
            <c:dLbl>
              <c:idx val="5"/>
              <c:layout>
                <c:manualLayout>
                  <c:x val="-3.3333333333333229E-2"/>
                  <c:y val="3.703703703703695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C05-499F-AC11-86C18C1F0BEA}"/>
                </c:ext>
              </c:extLst>
            </c:dLbl>
            <c:dLbl>
              <c:idx val="6"/>
              <c:layout>
                <c:manualLayout>
                  <c:x val="-3.0555555555555555E-2"/>
                  <c:y val="-3.240740740740744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C05-499F-AC11-86C18C1F0BEA}"/>
                </c:ext>
              </c:extLst>
            </c:dLbl>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'10.5.1'!$C$12:$C$24</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'10.5.1'!$H$12:$H$24</c:f>
              <c:numCache>
                <c:formatCode>0.00</c:formatCode>
                <c:ptCount val="13"/>
                <c:pt idx="0">
                  <c:v>1.4966666666666668</c:v>
                </c:pt>
                <c:pt idx="1">
                  <c:v>1.5216666666666665</c:v>
                </c:pt>
                <c:pt idx="2">
                  <c:v>1.543333333333333</c:v>
                </c:pt>
                <c:pt idx="3">
                  <c:v>1.5199999999999998</c:v>
                </c:pt>
                <c:pt idx="4">
                  <c:v>1.5291666666666666</c:v>
                </c:pt>
                <c:pt idx="5">
                  <c:v>1.5600000000000003</c:v>
                </c:pt>
                <c:pt idx="6">
                  <c:v>1.6508333333333336</c:v>
                </c:pt>
                <c:pt idx="7">
                  <c:v>1.71</c:v>
                </c:pt>
                <c:pt idx="8" formatCode="[$-10409]#\ ##0.00;\-#\ ##0.00">
                  <c:v>1.7580107291495406</c:v>
                </c:pt>
                <c:pt idx="9" formatCode="[$-10409]#\ ##0.00;\-#\ ##0.00">
                  <c:v>1.7975927782757466</c:v>
                </c:pt>
                <c:pt idx="10" formatCode="[$-10409]#\ ##0.00;\-#\ ##0.00">
                  <c:v>1.72</c:v>
                </c:pt>
                <c:pt idx="11" formatCode="[$-10409]#\ ##0.00;\-#\ ##0.00">
                  <c:v>1.77</c:v>
                </c:pt>
                <c:pt idx="12" formatCode="[$-10409]#\ ##0.00;\-#\ ##0.00">
                  <c:v>1.8</c:v>
                </c:pt>
              </c:numCache>
            </c:numRef>
          </c:val>
          <c:smooth val="0"/>
          <c:extLst>
            <c:ext xmlns:c16="http://schemas.microsoft.com/office/drawing/2014/chart" uri="{C3380CC4-5D6E-409C-BE32-E72D297353CC}">
              <c16:uniqueId val="{00000008-0C05-499F-AC11-86C18C1F0BEA}"/>
            </c:ext>
          </c:extLst>
        </c:ser>
        <c:dLbls>
          <c:showLegendKey val="0"/>
          <c:showVal val="1"/>
          <c:showCatName val="0"/>
          <c:showSerName val="0"/>
          <c:showPercent val="0"/>
          <c:showBubbleSize val="0"/>
        </c:dLbls>
        <c:marker val="1"/>
        <c:smooth val="0"/>
        <c:axId val="250956800"/>
        <c:axId val="250677504"/>
      </c:lineChart>
      <c:catAx>
        <c:axId val="25095475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n-US"/>
                  <a:t>Años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50676928"/>
        <c:crosses val="autoZero"/>
        <c:auto val="1"/>
        <c:lblAlgn val="ctr"/>
        <c:lblOffset val="100"/>
        <c:noMultiLvlLbl val="0"/>
      </c:catAx>
      <c:valAx>
        <c:axId val="250676928"/>
        <c:scaling>
          <c:orientation val="minMax"/>
        </c:scaling>
        <c:delete val="0"/>
        <c:axPos val="l"/>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n-US"/>
                  <a:t>Porcentaje</a:t>
                </a:r>
              </a:p>
            </c:rich>
          </c:tx>
          <c:layout>
            <c:manualLayout>
              <c:xMode val="edge"/>
              <c:yMode val="edge"/>
              <c:x val="1.1111111111111112E-2"/>
              <c:y val="2.1160688247302443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0" sourceLinked="0"/>
        <c:majorTickMark val="in"/>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50954752"/>
        <c:crosses val="autoZero"/>
        <c:crossBetween val="between"/>
      </c:valAx>
      <c:valAx>
        <c:axId val="250677504"/>
        <c:scaling>
          <c:orientation val="minMax"/>
          <c:min val="1.35"/>
        </c:scaling>
        <c:delete val="0"/>
        <c:axPos val="r"/>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n-US"/>
                  <a:t>Número de veces</a:t>
                </a:r>
              </a:p>
            </c:rich>
          </c:tx>
          <c:layout>
            <c:manualLayout>
              <c:xMode val="edge"/>
              <c:yMode val="edge"/>
              <c:x val="0.85358333333333347"/>
              <c:y val="4.4823563721201817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0.00" sourceLinked="1"/>
        <c:majorTickMark val="out"/>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50956800"/>
        <c:crosses val="max"/>
        <c:crossBetween val="between"/>
      </c:valAx>
      <c:catAx>
        <c:axId val="250956800"/>
        <c:scaling>
          <c:orientation val="minMax"/>
        </c:scaling>
        <c:delete val="1"/>
        <c:axPos val="b"/>
        <c:numFmt formatCode="General" sourceLinked="1"/>
        <c:majorTickMark val="out"/>
        <c:minorTickMark val="none"/>
        <c:tickLblPos val="nextTo"/>
        <c:crossAx val="250677504"/>
        <c:crosses val="autoZero"/>
        <c:auto val="1"/>
        <c:lblAlgn val="ctr"/>
        <c:lblOffset val="100"/>
        <c:noMultiLvlLbl val="0"/>
      </c:catAx>
      <c:spPr>
        <a:noFill/>
        <a:ln>
          <a:noFill/>
        </a:ln>
        <a:effectLst/>
      </c:spPr>
    </c:plotArea>
    <c:legend>
      <c:legendPos val="b"/>
      <c:layout>
        <c:manualLayout>
          <c:xMode val="edge"/>
          <c:yMode val="edge"/>
          <c:x val="0.3746859142607174"/>
          <c:y val="0.85069335083114606"/>
          <c:w val="0.62285017497812778"/>
          <c:h val="0.1493065486955473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legend>
    <c:plotVisOnly val="1"/>
    <c:dispBlanksAs val="gap"/>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4.xml><?xml version="1.0" encoding="utf-8"?>
<cs:colorStyle xmlns:cs="http://schemas.microsoft.com/office/drawing/2012/chartStyle" xmlns:a="http://schemas.openxmlformats.org/drawingml/2006/main" meth="cycle" id="20">
  <a:schemeClr val="dk1"/>
  <cs:variation>
    <a:tint val="88500"/>
  </cs:variation>
  <cs:variation>
    <a:tint val="55000"/>
  </cs:variation>
  <cs:variation>
    <a:tint val="75000"/>
  </cs:variation>
  <cs:variation>
    <a:tint val="98500"/>
  </cs:variation>
  <cs:variation>
    <a:tint val="30000"/>
  </cs:variation>
  <cs:variation>
    <a:tint val="60000"/>
  </cs:variation>
  <cs:variation>
    <a:tint val="80000"/>
  </cs:variation>
</cs:colorStyle>
</file>

<file path=xl/charts/colors7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7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3.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3" Type="http://schemas.openxmlformats.org/officeDocument/2006/relationships/hyperlink" Target="#'ODS 6.'!A1"/><Relationship Id="rId18" Type="http://schemas.openxmlformats.org/officeDocument/2006/relationships/image" Target="../media/image9.png"/><Relationship Id="rId26" Type="http://schemas.openxmlformats.org/officeDocument/2006/relationships/image" Target="../media/image13.png"/><Relationship Id="rId3" Type="http://schemas.openxmlformats.org/officeDocument/2006/relationships/hyperlink" Target="#'ODS 15.'!A1"/><Relationship Id="rId21" Type="http://schemas.openxmlformats.org/officeDocument/2006/relationships/hyperlink" Target="#'ODS 10.'!A1"/><Relationship Id="rId34" Type="http://schemas.openxmlformats.org/officeDocument/2006/relationships/image" Target="../media/image17.png"/><Relationship Id="rId7" Type="http://schemas.openxmlformats.org/officeDocument/2006/relationships/hyperlink" Target="#'ODS 3.'!A1"/><Relationship Id="rId12" Type="http://schemas.openxmlformats.org/officeDocument/2006/relationships/image" Target="../media/image6.png"/><Relationship Id="rId17" Type="http://schemas.openxmlformats.org/officeDocument/2006/relationships/hyperlink" Target="#'ODS 8.'!A1"/><Relationship Id="rId25" Type="http://schemas.openxmlformats.org/officeDocument/2006/relationships/hyperlink" Target="#'ODS 12.'!A1"/><Relationship Id="rId33" Type="http://schemas.openxmlformats.org/officeDocument/2006/relationships/hyperlink" Target="#'ODS 17.'!A1"/><Relationship Id="rId2" Type="http://schemas.openxmlformats.org/officeDocument/2006/relationships/image" Target="../media/image1.png"/><Relationship Id="rId16" Type="http://schemas.openxmlformats.org/officeDocument/2006/relationships/image" Target="../media/image8.png"/><Relationship Id="rId20" Type="http://schemas.openxmlformats.org/officeDocument/2006/relationships/image" Target="../media/image10.png"/><Relationship Id="rId29" Type="http://schemas.openxmlformats.org/officeDocument/2006/relationships/hyperlink" Target="#'ODS 14.'!A1"/><Relationship Id="rId1" Type="http://schemas.openxmlformats.org/officeDocument/2006/relationships/hyperlink" Target="#'ODS 1.'!A1"/><Relationship Id="rId6" Type="http://schemas.openxmlformats.org/officeDocument/2006/relationships/image" Target="../media/image3.png"/><Relationship Id="rId11" Type="http://schemas.openxmlformats.org/officeDocument/2006/relationships/hyperlink" Target="#'ODS 5.'!A1"/><Relationship Id="rId24" Type="http://schemas.openxmlformats.org/officeDocument/2006/relationships/image" Target="../media/image12.png"/><Relationship Id="rId32" Type="http://schemas.openxmlformats.org/officeDocument/2006/relationships/image" Target="../media/image16.png"/><Relationship Id="rId5" Type="http://schemas.openxmlformats.org/officeDocument/2006/relationships/hyperlink" Target="#'ODS 2.'!A1"/><Relationship Id="rId15" Type="http://schemas.openxmlformats.org/officeDocument/2006/relationships/hyperlink" Target="#'ODS 7.'!A1"/><Relationship Id="rId23" Type="http://schemas.openxmlformats.org/officeDocument/2006/relationships/hyperlink" Target="#'ODS 11.'!A1"/><Relationship Id="rId28" Type="http://schemas.openxmlformats.org/officeDocument/2006/relationships/image" Target="../media/image14.png"/><Relationship Id="rId10" Type="http://schemas.openxmlformats.org/officeDocument/2006/relationships/image" Target="../media/image5.png"/><Relationship Id="rId19" Type="http://schemas.openxmlformats.org/officeDocument/2006/relationships/hyperlink" Target="#'ODS 9.'!A1"/><Relationship Id="rId31" Type="http://schemas.openxmlformats.org/officeDocument/2006/relationships/hyperlink" Target="#'ODS 16.'!A1"/><Relationship Id="rId4" Type="http://schemas.openxmlformats.org/officeDocument/2006/relationships/image" Target="../media/image2.png"/><Relationship Id="rId9" Type="http://schemas.openxmlformats.org/officeDocument/2006/relationships/hyperlink" Target="#'ODS 4.'!A1"/><Relationship Id="rId14" Type="http://schemas.openxmlformats.org/officeDocument/2006/relationships/image" Target="../media/image7.png"/><Relationship Id="rId22" Type="http://schemas.openxmlformats.org/officeDocument/2006/relationships/image" Target="../media/image11.png"/><Relationship Id="rId27" Type="http://schemas.openxmlformats.org/officeDocument/2006/relationships/hyperlink" Target="#'ODS 13.'!A1"/><Relationship Id="rId30" Type="http://schemas.openxmlformats.org/officeDocument/2006/relationships/image" Target="../media/image15.png"/><Relationship Id="rId8" Type="http://schemas.openxmlformats.org/officeDocument/2006/relationships/image" Target="../media/image4.png"/></Relationships>
</file>

<file path=xl/drawings/_rels/drawing10.xml.rels><?xml version="1.0" encoding="UTF-8" standalone="yes"?>
<Relationships xmlns="http://schemas.openxmlformats.org/package/2006/relationships"><Relationship Id="rId1" Type="http://schemas.openxmlformats.org/officeDocument/2006/relationships/chart" Target="../charts/chart4.xml"/></Relationships>
</file>

<file path=xl/drawings/_rels/drawing100.xml.rels><?xml version="1.0" encoding="UTF-8" standalone="yes"?>
<Relationships xmlns="http://schemas.openxmlformats.org/package/2006/relationships"><Relationship Id="rId1" Type="http://schemas.openxmlformats.org/officeDocument/2006/relationships/chart" Target="../charts/chart44.xml"/></Relationships>
</file>

<file path=xl/drawings/_rels/drawing102.xml.rels><?xml version="1.0" encoding="UTF-8" standalone="yes"?>
<Relationships xmlns="http://schemas.openxmlformats.org/package/2006/relationships"><Relationship Id="rId1" Type="http://schemas.openxmlformats.org/officeDocument/2006/relationships/image" Target="../media/image33.png"/></Relationships>
</file>

<file path=xl/drawings/_rels/drawing104.xml.rels><?xml version="1.0" encoding="UTF-8" standalone="yes"?>
<Relationships xmlns="http://schemas.openxmlformats.org/package/2006/relationships"><Relationship Id="rId1" Type="http://schemas.openxmlformats.org/officeDocument/2006/relationships/chart" Target="../charts/chart45.xml"/></Relationships>
</file>

<file path=xl/drawings/_rels/drawing106.xml.rels><?xml version="1.0" encoding="UTF-8" standalone="yes"?>
<Relationships xmlns="http://schemas.openxmlformats.org/package/2006/relationships"><Relationship Id="rId1" Type="http://schemas.openxmlformats.org/officeDocument/2006/relationships/chart" Target="../charts/chart46.xml"/></Relationships>
</file>

<file path=xl/drawings/_rels/drawing109.xml.rels><?xml version="1.0" encoding="UTF-8" standalone="yes"?>
<Relationships xmlns="http://schemas.openxmlformats.org/package/2006/relationships"><Relationship Id="rId1" Type="http://schemas.openxmlformats.org/officeDocument/2006/relationships/chart" Target="../charts/chart47.xml"/></Relationships>
</file>

<file path=xl/drawings/_rels/drawing112.xml.rels><?xml version="1.0" encoding="UTF-8" standalone="yes"?>
<Relationships xmlns="http://schemas.openxmlformats.org/package/2006/relationships"><Relationship Id="rId1" Type="http://schemas.openxmlformats.org/officeDocument/2006/relationships/chart" Target="../charts/chart48.xml"/></Relationships>
</file>

<file path=xl/drawings/_rels/drawing114.xml.rels><?xml version="1.0" encoding="UTF-8" standalone="yes"?>
<Relationships xmlns="http://schemas.openxmlformats.org/package/2006/relationships"><Relationship Id="rId1" Type="http://schemas.openxmlformats.org/officeDocument/2006/relationships/chart" Target="../charts/chart49.xml"/></Relationships>
</file>

<file path=xl/drawings/_rels/drawing117.xml.rels><?xml version="1.0" encoding="UTF-8" standalone="yes"?>
<Relationships xmlns="http://schemas.openxmlformats.org/package/2006/relationships"><Relationship Id="rId1" Type="http://schemas.openxmlformats.org/officeDocument/2006/relationships/chart" Target="../charts/chart50.xml"/></Relationships>
</file>

<file path=xl/drawings/_rels/drawing119.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hyperlink" Target="https://unstats.un.org/sdgs/dataportal/database" TargetMode="External"/></Relationships>
</file>

<file path=xl/drawings/_rels/drawing12.xml.rels><?xml version="1.0" encoding="UTF-8" standalone="yes"?>
<Relationships xmlns="http://schemas.openxmlformats.org/package/2006/relationships"><Relationship Id="rId1" Type="http://schemas.openxmlformats.org/officeDocument/2006/relationships/chart" Target="../charts/chart5.xml"/></Relationships>
</file>

<file path=xl/drawings/_rels/drawing120.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hyperlink" Target="https://unstats.un.org/sdgs/dataportal/database" TargetMode="External"/></Relationships>
</file>

<file path=xl/drawings/_rels/drawing121.xml.rels><?xml version="1.0" encoding="UTF-8" standalone="yes"?>
<Relationships xmlns="http://schemas.openxmlformats.org/package/2006/relationships"><Relationship Id="rId1" Type="http://schemas.openxmlformats.org/officeDocument/2006/relationships/chart" Target="../charts/chart51.xml"/></Relationships>
</file>

<file path=xl/drawings/_rels/drawing124.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hyperlink" Target="https://unstats.un.org/sdgs/dataportal/database" TargetMode="External"/></Relationships>
</file>

<file path=xl/drawings/_rels/drawing125.xml.rels><?xml version="1.0" encoding="UTF-8" standalone="yes"?>
<Relationships xmlns="http://schemas.openxmlformats.org/package/2006/relationships"><Relationship Id="rId1" Type="http://schemas.openxmlformats.org/officeDocument/2006/relationships/image" Target="../media/image34.png"/></Relationships>
</file>

<file path=xl/drawings/_rels/drawing126.xml.rels><?xml version="1.0" encoding="UTF-8" standalone="yes"?>
<Relationships xmlns="http://schemas.openxmlformats.org/package/2006/relationships"><Relationship Id="rId2" Type="http://schemas.openxmlformats.org/officeDocument/2006/relationships/chart" Target="../charts/chart53.xml"/><Relationship Id="rId1" Type="http://schemas.openxmlformats.org/officeDocument/2006/relationships/chart" Target="../charts/chart52.xml"/></Relationships>
</file>

<file path=xl/drawings/_rels/drawing129.xml.rels><?xml version="1.0" encoding="UTF-8" standalone="yes"?>
<Relationships xmlns="http://schemas.openxmlformats.org/package/2006/relationships"><Relationship Id="rId1" Type="http://schemas.openxmlformats.org/officeDocument/2006/relationships/image" Target="../media/image35.emf"/></Relationships>
</file>

<file path=xl/drawings/_rels/drawing130.xml.rels><?xml version="1.0" encoding="UTF-8" standalone="yes"?>
<Relationships xmlns="http://schemas.openxmlformats.org/package/2006/relationships"><Relationship Id="rId1" Type="http://schemas.openxmlformats.org/officeDocument/2006/relationships/chart" Target="../charts/chart54.xml"/></Relationships>
</file>

<file path=xl/drawings/_rels/drawing133.xml.rels><?xml version="1.0" encoding="UTF-8" standalone="yes"?>
<Relationships xmlns="http://schemas.openxmlformats.org/package/2006/relationships"><Relationship Id="rId1" Type="http://schemas.openxmlformats.org/officeDocument/2006/relationships/chart" Target="../charts/chart55.xml"/></Relationships>
</file>

<file path=xl/drawings/_rels/drawing134.xml.rels><?xml version="1.0" encoding="UTF-8" standalone="yes"?>
<Relationships xmlns="http://schemas.openxmlformats.org/package/2006/relationships"><Relationship Id="rId1" Type="http://schemas.openxmlformats.org/officeDocument/2006/relationships/image" Target="../media/image36.png"/></Relationships>
</file>

<file path=xl/drawings/_rels/drawing135.xml.rels><?xml version="1.0" encoding="UTF-8" standalone="yes"?>
<Relationships xmlns="http://schemas.openxmlformats.org/package/2006/relationships"><Relationship Id="rId1" Type="http://schemas.openxmlformats.org/officeDocument/2006/relationships/chart" Target="../charts/chart56.xml"/></Relationships>
</file>

<file path=xl/drawings/_rels/drawing136.xml.rels><?xml version="1.0" encoding="UTF-8" standalone="yes"?>
<Relationships xmlns="http://schemas.openxmlformats.org/package/2006/relationships"><Relationship Id="rId3" Type="http://schemas.openxmlformats.org/officeDocument/2006/relationships/image" Target="../media/image39.png"/><Relationship Id="rId2" Type="http://schemas.openxmlformats.org/officeDocument/2006/relationships/image" Target="../media/image38.png"/><Relationship Id="rId1" Type="http://schemas.openxmlformats.org/officeDocument/2006/relationships/image" Target="../media/image37.emf"/><Relationship Id="rId4" Type="http://schemas.openxmlformats.org/officeDocument/2006/relationships/image" Target="../media/image40.png"/></Relationships>
</file>

<file path=xl/drawings/_rels/drawing137.xml.rels><?xml version="1.0" encoding="UTF-8" standalone="yes"?>
<Relationships xmlns="http://schemas.openxmlformats.org/package/2006/relationships"><Relationship Id="rId3" Type="http://schemas.openxmlformats.org/officeDocument/2006/relationships/chart" Target="../charts/chart59.xml"/><Relationship Id="rId2" Type="http://schemas.openxmlformats.org/officeDocument/2006/relationships/chart" Target="../charts/chart58.xml"/><Relationship Id="rId1" Type="http://schemas.openxmlformats.org/officeDocument/2006/relationships/chart" Target="../charts/chart57.xml"/></Relationships>
</file>

<file path=xl/drawings/_rels/drawing141.xml.rels><?xml version="1.0" encoding="UTF-8" standalone="yes"?>
<Relationships xmlns="http://schemas.openxmlformats.org/package/2006/relationships"><Relationship Id="rId8" Type="http://schemas.openxmlformats.org/officeDocument/2006/relationships/image" Target="../media/image48.png"/><Relationship Id="rId3" Type="http://schemas.openxmlformats.org/officeDocument/2006/relationships/image" Target="../media/image43.png"/><Relationship Id="rId7" Type="http://schemas.openxmlformats.org/officeDocument/2006/relationships/image" Target="../media/image47.png"/><Relationship Id="rId2" Type="http://schemas.openxmlformats.org/officeDocument/2006/relationships/image" Target="../media/image42.png"/><Relationship Id="rId1" Type="http://schemas.openxmlformats.org/officeDocument/2006/relationships/image" Target="../media/image41.png"/><Relationship Id="rId6" Type="http://schemas.openxmlformats.org/officeDocument/2006/relationships/image" Target="../media/image46.png"/><Relationship Id="rId5" Type="http://schemas.openxmlformats.org/officeDocument/2006/relationships/image" Target="../media/image45.png"/><Relationship Id="rId4" Type="http://schemas.openxmlformats.org/officeDocument/2006/relationships/image" Target="../media/image44.png"/><Relationship Id="rId9" Type="http://schemas.openxmlformats.org/officeDocument/2006/relationships/image" Target="../media/image49.png"/></Relationships>
</file>

<file path=xl/drawings/_rels/drawing142.xml.rels><?xml version="1.0" encoding="UTF-8" standalone="yes"?>
<Relationships xmlns="http://schemas.openxmlformats.org/package/2006/relationships"><Relationship Id="rId1" Type="http://schemas.openxmlformats.org/officeDocument/2006/relationships/chart" Target="../charts/chart60.xml"/></Relationships>
</file>

<file path=xl/drawings/_rels/drawing144.xml.rels><?xml version="1.0" encoding="UTF-8" standalone="yes"?>
<Relationships xmlns="http://schemas.openxmlformats.org/package/2006/relationships"><Relationship Id="rId1" Type="http://schemas.openxmlformats.org/officeDocument/2006/relationships/image" Target="../media/image50.png"/></Relationships>
</file>

<file path=xl/drawings/_rels/drawing145.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hyperlink" Target="https://unstats.un.org/sdgs/dataportal/database" TargetMode="External"/></Relationships>
</file>

<file path=xl/drawings/_rels/drawing146.xml.rels><?xml version="1.0" encoding="UTF-8" standalone="yes"?>
<Relationships xmlns="http://schemas.openxmlformats.org/package/2006/relationships"><Relationship Id="rId1" Type="http://schemas.openxmlformats.org/officeDocument/2006/relationships/image" Target="../media/image51.png"/></Relationships>
</file>

<file path=xl/drawings/_rels/drawing147.xml.rels><?xml version="1.0" encoding="UTF-8" standalone="yes"?>
<Relationships xmlns="http://schemas.openxmlformats.org/package/2006/relationships"><Relationship Id="rId1" Type="http://schemas.openxmlformats.org/officeDocument/2006/relationships/chart" Target="../charts/chart61.xml"/></Relationships>
</file>

<file path=xl/drawings/_rels/drawing150.xml.rels><?xml version="1.0" encoding="UTF-8" standalone="yes"?>
<Relationships xmlns="http://schemas.openxmlformats.org/package/2006/relationships"><Relationship Id="rId1" Type="http://schemas.openxmlformats.org/officeDocument/2006/relationships/chart" Target="../charts/chart62.xml"/></Relationships>
</file>

<file path=xl/drawings/_rels/drawing152.xml.rels><?xml version="1.0" encoding="UTF-8" standalone="yes"?>
<Relationships xmlns="http://schemas.openxmlformats.org/package/2006/relationships"><Relationship Id="rId1" Type="http://schemas.openxmlformats.org/officeDocument/2006/relationships/chart" Target="../charts/chart63.xml"/></Relationships>
</file>

<file path=xl/drawings/_rels/drawing155.xml.rels><?xml version="1.0" encoding="UTF-8" standalone="yes"?>
<Relationships xmlns="http://schemas.openxmlformats.org/package/2006/relationships"><Relationship Id="rId1" Type="http://schemas.openxmlformats.org/officeDocument/2006/relationships/chart" Target="../charts/chart64.xml"/></Relationships>
</file>

<file path=xl/drawings/_rels/drawing158.xml.rels><?xml version="1.0" encoding="UTF-8" standalone="yes"?>
<Relationships xmlns="http://schemas.openxmlformats.org/package/2006/relationships"><Relationship Id="rId1" Type="http://schemas.openxmlformats.org/officeDocument/2006/relationships/chart" Target="../charts/chart65.xml"/></Relationships>
</file>

<file path=xl/drawings/_rels/drawing161.xml.rels><?xml version="1.0" encoding="UTF-8" standalone="yes"?>
<Relationships xmlns="http://schemas.openxmlformats.org/package/2006/relationships"><Relationship Id="rId1" Type="http://schemas.openxmlformats.org/officeDocument/2006/relationships/chart" Target="../charts/chart66.xml"/></Relationships>
</file>

<file path=xl/drawings/_rels/drawing164.xml.rels><?xml version="1.0" encoding="UTF-8" standalone="yes"?>
<Relationships xmlns="http://schemas.openxmlformats.org/package/2006/relationships"><Relationship Id="rId1" Type="http://schemas.openxmlformats.org/officeDocument/2006/relationships/chart" Target="../charts/chart67.xml"/></Relationships>
</file>

<file path=xl/drawings/_rels/drawing167.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hyperlink" Target="https://unstats.un.org/sdgs/dataportal/database" TargetMode="External"/></Relationships>
</file>

<file path=xl/drawings/_rels/drawing168.xml.rels><?xml version="1.0" encoding="UTF-8" standalone="yes"?>
<Relationships xmlns="http://schemas.openxmlformats.org/package/2006/relationships"><Relationship Id="rId1" Type="http://schemas.openxmlformats.org/officeDocument/2006/relationships/chart" Target="../charts/chart68.xml"/></Relationships>
</file>

<file path=xl/drawings/_rels/drawing17.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hyperlink" Target="https://unstats.un.org/sdgs/dataportal/database" TargetMode="External"/></Relationships>
</file>

<file path=xl/drawings/_rels/drawing170.xml.rels><?xml version="1.0" encoding="UTF-8" standalone="yes"?>
<Relationships xmlns="http://schemas.openxmlformats.org/package/2006/relationships"><Relationship Id="rId1" Type="http://schemas.openxmlformats.org/officeDocument/2006/relationships/image" Target="../media/image52.png"/></Relationships>
</file>

<file path=xl/drawings/_rels/drawing171.xml.rels><?xml version="1.0" encoding="UTF-8" standalone="yes"?>
<Relationships xmlns="http://schemas.openxmlformats.org/package/2006/relationships"><Relationship Id="rId2" Type="http://schemas.openxmlformats.org/officeDocument/2006/relationships/chart" Target="../charts/chart70.xml"/><Relationship Id="rId1" Type="http://schemas.openxmlformats.org/officeDocument/2006/relationships/chart" Target="../charts/chart69.xml"/></Relationships>
</file>

<file path=xl/drawings/_rels/drawing173.xml.rels><?xml version="1.0" encoding="UTF-8" standalone="yes"?>
<Relationships xmlns="http://schemas.openxmlformats.org/package/2006/relationships"><Relationship Id="rId1" Type="http://schemas.openxmlformats.org/officeDocument/2006/relationships/chart" Target="../charts/chart71.xml"/></Relationships>
</file>

<file path=xl/drawings/_rels/drawing175.xml.rels><?xml version="1.0" encoding="UTF-8" standalone="yes"?>
<Relationships xmlns="http://schemas.openxmlformats.org/package/2006/relationships"><Relationship Id="rId1" Type="http://schemas.openxmlformats.org/officeDocument/2006/relationships/chart" Target="../charts/chart72.xml"/></Relationships>
</file>

<file path=xl/drawings/_rels/drawing177.xml.rels><?xml version="1.0" encoding="UTF-8" standalone="yes"?>
<Relationships xmlns="http://schemas.openxmlformats.org/package/2006/relationships"><Relationship Id="rId3" Type="http://schemas.openxmlformats.org/officeDocument/2006/relationships/chart" Target="../charts/chart75.xml"/><Relationship Id="rId2" Type="http://schemas.openxmlformats.org/officeDocument/2006/relationships/chart" Target="../charts/chart74.xml"/><Relationship Id="rId1" Type="http://schemas.openxmlformats.org/officeDocument/2006/relationships/chart" Target="../charts/chart73.xml"/></Relationships>
</file>

<file path=xl/drawings/_rels/drawing180.xml.rels><?xml version="1.0" encoding="UTF-8" standalone="yes"?>
<Relationships xmlns="http://schemas.openxmlformats.org/package/2006/relationships"><Relationship Id="rId1" Type="http://schemas.openxmlformats.org/officeDocument/2006/relationships/chart" Target="../charts/chart76.xml"/></Relationships>
</file>

<file path=xl/drawings/_rels/drawing182.xml.rels><?xml version="1.0" encoding="UTF-8" standalone="yes"?>
<Relationships xmlns="http://schemas.openxmlformats.org/package/2006/relationships"><Relationship Id="rId1" Type="http://schemas.openxmlformats.org/officeDocument/2006/relationships/chart" Target="../charts/chart77.xml"/></Relationships>
</file>

<file path=xl/drawings/_rels/drawing184.xml.rels><?xml version="1.0" encoding="UTF-8" standalone="yes"?>
<Relationships xmlns="http://schemas.openxmlformats.org/package/2006/relationships"><Relationship Id="rId1" Type="http://schemas.openxmlformats.org/officeDocument/2006/relationships/chart" Target="../charts/chart78.xml"/></Relationships>
</file>

<file path=xl/drawings/_rels/drawing186.xml.rels><?xml version="1.0" encoding="UTF-8" standalone="yes"?>
<Relationships xmlns="http://schemas.openxmlformats.org/package/2006/relationships"><Relationship Id="rId1" Type="http://schemas.openxmlformats.org/officeDocument/2006/relationships/chart" Target="../charts/chart79.xml"/></Relationships>
</file>

<file path=xl/drawings/_rels/drawing188.xml.rels><?xml version="1.0" encoding="UTF-8" standalone="yes"?>
<Relationships xmlns="http://schemas.openxmlformats.org/package/2006/relationships"><Relationship Id="rId1" Type="http://schemas.openxmlformats.org/officeDocument/2006/relationships/chart" Target="../charts/chart80.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6.xml"/></Relationships>
</file>

<file path=xl/drawings/_rels/drawing190.xml.rels><?xml version="1.0" encoding="UTF-8" standalone="yes"?>
<Relationships xmlns="http://schemas.openxmlformats.org/package/2006/relationships"><Relationship Id="rId1" Type="http://schemas.openxmlformats.org/officeDocument/2006/relationships/chart" Target="../charts/chart81.xml"/></Relationships>
</file>

<file path=xl/drawings/_rels/drawing192.xml.rels><?xml version="1.0" encoding="UTF-8" standalone="yes"?>
<Relationships xmlns="http://schemas.openxmlformats.org/package/2006/relationships"><Relationship Id="rId1" Type="http://schemas.openxmlformats.org/officeDocument/2006/relationships/chart" Target="../charts/chart82.xml"/></Relationships>
</file>

<file path=xl/drawings/_rels/drawing193.xml.rels><?xml version="1.0" encoding="UTF-8" standalone="yes"?>
<Relationships xmlns="http://schemas.openxmlformats.org/package/2006/relationships"><Relationship Id="rId1" Type="http://schemas.openxmlformats.org/officeDocument/2006/relationships/chart" Target="../charts/chart83.xml"/></Relationships>
</file>

<file path=xl/drawings/_rels/drawing196.xml.rels><?xml version="1.0" encoding="UTF-8" standalone="yes"?>
<Relationships xmlns="http://schemas.openxmlformats.org/package/2006/relationships"><Relationship Id="rId2" Type="http://schemas.openxmlformats.org/officeDocument/2006/relationships/chart" Target="../charts/chart85.xml"/><Relationship Id="rId1" Type="http://schemas.openxmlformats.org/officeDocument/2006/relationships/chart" Target="../charts/chart84.xml"/></Relationships>
</file>

<file path=xl/drawings/_rels/drawing198.xml.rels><?xml version="1.0" encoding="UTF-8" standalone="yes"?>
<Relationships xmlns="http://schemas.openxmlformats.org/package/2006/relationships"><Relationship Id="rId1" Type="http://schemas.openxmlformats.org/officeDocument/2006/relationships/chart" Target="../charts/chart86.xml"/></Relationships>
</file>

<file path=xl/drawings/_rels/drawing2.xml.rels><?xml version="1.0" encoding="UTF-8" standalone="yes"?>
<Relationships xmlns="http://schemas.openxmlformats.org/package/2006/relationships"><Relationship Id="rId1" Type="http://schemas.openxmlformats.org/officeDocument/2006/relationships/image" Target="../media/image18.png"/></Relationships>
</file>

<file path=xl/drawings/_rels/drawing200.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hyperlink" Target="https://unstats.un.org/sdgs/dataportal/database" TargetMode="External"/></Relationships>
</file>

<file path=xl/drawings/_rels/drawing201.xml.rels><?xml version="1.0" encoding="UTF-8" standalone="yes"?>
<Relationships xmlns="http://schemas.openxmlformats.org/package/2006/relationships"><Relationship Id="rId1" Type="http://schemas.openxmlformats.org/officeDocument/2006/relationships/image" Target="../media/image53.png"/></Relationships>
</file>

<file path=xl/drawings/_rels/drawing202.xml.rels><?xml version="1.0" encoding="UTF-8" standalone="yes"?>
<Relationships xmlns="http://schemas.openxmlformats.org/package/2006/relationships"><Relationship Id="rId1" Type="http://schemas.openxmlformats.org/officeDocument/2006/relationships/chart" Target="../charts/chart87.xml"/></Relationships>
</file>

<file path=xl/drawings/_rels/drawing204.xml.rels><?xml version="1.0" encoding="UTF-8" standalone="yes"?>
<Relationships xmlns="http://schemas.openxmlformats.org/package/2006/relationships"><Relationship Id="rId1" Type="http://schemas.openxmlformats.org/officeDocument/2006/relationships/chart" Target="../charts/chart88.xml"/></Relationships>
</file>

<file path=xl/drawings/_rels/drawing208.xml.rels><?xml version="1.0" encoding="UTF-8" standalone="yes"?>
<Relationships xmlns="http://schemas.openxmlformats.org/package/2006/relationships"><Relationship Id="rId1" Type="http://schemas.openxmlformats.org/officeDocument/2006/relationships/chart" Target="../charts/chart89.xml"/></Relationships>
</file>

<file path=xl/drawings/_rels/drawing21.xml.rels><?xml version="1.0" encoding="UTF-8" standalone="yes"?>
<Relationships xmlns="http://schemas.openxmlformats.org/package/2006/relationships"><Relationship Id="rId1" Type="http://schemas.openxmlformats.org/officeDocument/2006/relationships/image" Target="../media/image21.png"/></Relationships>
</file>

<file path=xl/drawings/_rels/drawing210.xml.rels><?xml version="1.0" encoding="UTF-8" standalone="yes"?>
<Relationships xmlns="http://schemas.openxmlformats.org/package/2006/relationships"><Relationship Id="rId1" Type="http://schemas.openxmlformats.org/officeDocument/2006/relationships/image" Target="../media/image54.png"/></Relationships>
</file>

<file path=xl/drawings/_rels/drawing211.xml.rels><?xml version="1.0" encoding="UTF-8" standalone="yes"?>
<Relationships xmlns="http://schemas.openxmlformats.org/package/2006/relationships"><Relationship Id="rId1" Type="http://schemas.openxmlformats.org/officeDocument/2006/relationships/chart" Target="../charts/chart90.xml"/></Relationships>
</file>

<file path=xl/drawings/_rels/drawing213.xml.rels><?xml version="1.0" encoding="UTF-8" standalone="yes"?>
<Relationships xmlns="http://schemas.openxmlformats.org/package/2006/relationships"><Relationship Id="rId1" Type="http://schemas.openxmlformats.org/officeDocument/2006/relationships/image" Target="../media/image55.png"/></Relationships>
</file>

<file path=xl/drawings/_rels/drawing214.xml.rels><?xml version="1.0" encoding="UTF-8" standalone="yes"?>
<Relationships xmlns="http://schemas.openxmlformats.org/package/2006/relationships"><Relationship Id="rId1" Type="http://schemas.openxmlformats.org/officeDocument/2006/relationships/chart" Target="../charts/chart91.xml"/></Relationships>
</file>

<file path=xl/drawings/_rels/drawing216.xml.rels><?xml version="1.0" encoding="UTF-8" standalone="yes"?>
<Relationships xmlns="http://schemas.openxmlformats.org/package/2006/relationships"><Relationship Id="rId1" Type="http://schemas.openxmlformats.org/officeDocument/2006/relationships/chart" Target="../charts/chart92.xml"/></Relationships>
</file>

<file path=xl/drawings/_rels/drawing218.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hyperlink" Target="https://unstats.un.org/sdgs/dataportal/database" TargetMode="External"/></Relationships>
</file>

<file path=xl/drawings/_rels/drawing219.xml.rels><?xml version="1.0" encoding="UTF-8" standalone="yes"?>
<Relationships xmlns="http://schemas.openxmlformats.org/package/2006/relationships"><Relationship Id="rId1" Type="http://schemas.openxmlformats.org/officeDocument/2006/relationships/chart" Target="../charts/chart93.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7.xml"/></Relationships>
</file>

<file path=xl/drawings/_rels/drawing221.xml.rels><?xml version="1.0" encoding="UTF-8" standalone="yes"?>
<Relationships xmlns="http://schemas.openxmlformats.org/package/2006/relationships"><Relationship Id="rId1" Type="http://schemas.openxmlformats.org/officeDocument/2006/relationships/chart" Target="../charts/chart94.xml"/></Relationships>
</file>

<file path=xl/drawings/_rels/drawing223.xml.rels><?xml version="1.0" encoding="UTF-8" standalone="yes"?>
<Relationships xmlns="http://schemas.openxmlformats.org/package/2006/relationships"><Relationship Id="rId1" Type="http://schemas.openxmlformats.org/officeDocument/2006/relationships/image" Target="../media/image56.png"/></Relationships>
</file>

<file path=xl/drawings/_rels/drawing224.xml.rels><?xml version="1.0" encoding="UTF-8" standalone="yes"?>
<Relationships xmlns="http://schemas.openxmlformats.org/package/2006/relationships"><Relationship Id="rId1" Type="http://schemas.openxmlformats.org/officeDocument/2006/relationships/chart" Target="../charts/chart95.xml"/></Relationships>
</file>

<file path=xl/drawings/_rels/drawing227.xml.rels><?xml version="1.0" encoding="UTF-8" standalone="yes"?>
<Relationships xmlns="http://schemas.openxmlformats.org/package/2006/relationships"><Relationship Id="rId1" Type="http://schemas.openxmlformats.org/officeDocument/2006/relationships/chart" Target="../charts/chart96.xml"/></Relationships>
</file>

<file path=xl/drawings/_rels/drawing230.xml.rels><?xml version="1.0" encoding="UTF-8" standalone="yes"?>
<Relationships xmlns="http://schemas.openxmlformats.org/package/2006/relationships"><Relationship Id="rId1" Type="http://schemas.openxmlformats.org/officeDocument/2006/relationships/chart" Target="../charts/chart97.xml"/></Relationships>
</file>

<file path=xl/drawings/_rels/drawing232.xml.rels><?xml version="1.0" encoding="UTF-8" standalone="yes"?>
<Relationships xmlns="http://schemas.openxmlformats.org/package/2006/relationships"><Relationship Id="rId1" Type="http://schemas.openxmlformats.org/officeDocument/2006/relationships/chart" Target="../charts/chart98.xml"/></Relationships>
</file>

<file path=xl/drawings/_rels/drawing234.xml.rels><?xml version="1.0" encoding="UTF-8" standalone="yes"?>
<Relationships xmlns="http://schemas.openxmlformats.org/package/2006/relationships"><Relationship Id="rId1" Type="http://schemas.openxmlformats.org/officeDocument/2006/relationships/chart" Target="../charts/chart99.xml"/></Relationships>
</file>

<file path=xl/drawings/_rels/drawing237.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hyperlink" Target="https://unstats.un.org/sdgs/dataportal/database" TargetMode="External"/></Relationships>
</file>

<file path=xl/drawings/_rels/drawing238.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hyperlink" Target="https://unstats.un.org/sdgs/dataportal/database" TargetMode="External"/></Relationships>
</file>

<file path=xl/drawings/_rels/drawing239.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hyperlink" Target="https://unstats.un.org/sdgs/dataportal/database" TargetMode="External"/></Relationships>
</file>

<file path=xl/drawings/_rels/drawing24.xml.rels><?xml version="1.0" encoding="UTF-8" standalone="yes"?>
<Relationships xmlns="http://schemas.openxmlformats.org/package/2006/relationships"><Relationship Id="rId1" Type="http://schemas.openxmlformats.org/officeDocument/2006/relationships/chart" Target="../charts/chart8.xml"/></Relationships>
</file>

<file path=xl/drawings/_rels/drawing240.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hyperlink" Target="https://unstats.un.org/sdgs/dataportal/database" TargetMode="External"/></Relationships>
</file>

<file path=xl/drawings/_rels/drawing241.xml.rels><?xml version="1.0" encoding="UTF-8" standalone="yes"?>
<Relationships xmlns="http://schemas.openxmlformats.org/package/2006/relationships"><Relationship Id="rId1" Type="http://schemas.openxmlformats.org/officeDocument/2006/relationships/chart" Target="../charts/chart100.xml"/></Relationships>
</file>

<file path=xl/drawings/_rels/drawing243.xml.rels><?xml version="1.0" encoding="UTF-8" standalone="yes"?>
<Relationships xmlns="http://schemas.openxmlformats.org/package/2006/relationships"><Relationship Id="rId1" Type="http://schemas.openxmlformats.org/officeDocument/2006/relationships/image" Target="../media/image57.png"/></Relationships>
</file>

<file path=xl/drawings/_rels/drawing244.xml.rels><?xml version="1.0" encoding="UTF-8" standalone="yes"?>
<Relationships xmlns="http://schemas.openxmlformats.org/package/2006/relationships"><Relationship Id="rId1" Type="http://schemas.openxmlformats.org/officeDocument/2006/relationships/chart" Target="../charts/chart101.xml"/></Relationships>
</file>

<file path=xl/drawings/_rels/drawing246.xml.rels><?xml version="1.0" encoding="UTF-8" standalone="yes"?>
<Relationships xmlns="http://schemas.openxmlformats.org/package/2006/relationships"><Relationship Id="rId1" Type="http://schemas.openxmlformats.org/officeDocument/2006/relationships/chart" Target="../charts/chart102.xml"/></Relationships>
</file>

<file path=xl/drawings/_rels/drawing248.xml.rels><?xml version="1.0" encoding="UTF-8" standalone="yes"?>
<Relationships xmlns="http://schemas.openxmlformats.org/package/2006/relationships"><Relationship Id="rId1" Type="http://schemas.openxmlformats.org/officeDocument/2006/relationships/chart" Target="../charts/chart103.xml"/></Relationships>
</file>

<file path=xl/drawings/_rels/drawing250.xml.rels><?xml version="1.0" encoding="UTF-8" standalone="yes"?>
<Relationships xmlns="http://schemas.openxmlformats.org/package/2006/relationships"><Relationship Id="rId1" Type="http://schemas.openxmlformats.org/officeDocument/2006/relationships/chart" Target="../charts/chart104.xml"/></Relationships>
</file>

<file path=xl/drawings/_rels/drawing253.xml.rels><?xml version="1.0" encoding="UTF-8" standalone="yes"?>
<Relationships xmlns="http://schemas.openxmlformats.org/package/2006/relationships"><Relationship Id="rId1" Type="http://schemas.openxmlformats.org/officeDocument/2006/relationships/chart" Target="../charts/chart105.xml"/></Relationships>
</file>

<file path=xl/drawings/_rels/drawing255.xml.rels><?xml version="1.0" encoding="UTF-8" standalone="yes"?>
<Relationships xmlns="http://schemas.openxmlformats.org/package/2006/relationships"><Relationship Id="rId1" Type="http://schemas.openxmlformats.org/officeDocument/2006/relationships/chart" Target="../charts/chart106.xml"/></Relationships>
</file>

<file path=xl/drawings/_rels/drawing257.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hyperlink" Target="https://unstats.un.org/sdgs/dataportal/database" TargetMode="External"/></Relationships>
</file>

<file path=xl/drawings/_rels/drawing258.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hyperlink" Target="https://unstats.un.org/sdgs/dataportal/database" TargetMode="External"/></Relationships>
</file>

<file path=xl/drawings/_rels/drawing26.xml.rels><?xml version="1.0" encoding="UTF-8" standalone="yes"?>
<Relationships xmlns="http://schemas.openxmlformats.org/package/2006/relationships"><Relationship Id="rId1" Type="http://schemas.openxmlformats.org/officeDocument/2006/relationships/chart" Target="../charts/chart9.xml"/></Relationships>
</file>

<file path=xl/drawings/_rels/drawing260.xml.rels><?xml version="1.0" encoding="UTF-8" standalone="yes"?>
<Relationships xmlns="http://schemas.openxmlformats.org/package/2006/relationships"><Relationship Id="rId1" Type="http://schemas.openxmlformats.org/officeDocument/2006/relationships/image" Target="../media/image58.png"/></Relationships>
</file>

<file path=xl/drawings/_rels/drawing261.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hyperlink" Target="https://unstats.un.org/sdgs/dataportal/database" TargetMode="External"/></Relationships>
</file>

<file path=xl/drawings/_rels/drawing262.xml.rels><?xml version="1.0" encoding="UTF-8" standalone="yes"?>
<Relationships xmlns="http://schemas.openxmlformats.org/package/2006/relationships"><Relationship Id="rId3" Type="http://schemas.openxmlformats.org/officeDocument/2006/relationships/chart" Target="../charts/chart109.xml"/><Relationship Id="rId2" Type="http://schemas.openxmlformats.org/officeDocument/2006/relationships/chart" Target="../charts/chart108.xml"/><Relationship Id="rId1" Type="http://schemas.openxmlformats.org/officeDocument/2006/relationships/chart" Target="../charts/chart107.xml"/></Relationships>
</file>

<file path=xl/drawings/_rels/drawing263.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hyperlink" Target="https://unstats.un.org/sdgs/dataportal/database" TargetMode="External"/></Relationships>
</file>

<file path=xl/drawings/_rels/drawing264.xml.rels><?xml version="1.0" encoding="UTF-8" standalone="yes"?>
<Relationships xmlns="http://schemas.openxmlformats.org/package/2006/relationships"><Relationship Id="rId1" Type="http://schemas.openxmlformats.org/officeDocument/2006/relationships/chart" Target="../charts/chart110.xml"/></Relationships>
</file>

<file path=xl/drawings/_rels/drawing265.xml.rels><?xml version="1.0" encoding="UTF-8" standalone="yes"?>
<Relationships xmlns="http://schemas.openxmlformats.org/package/2006/relationships"><Relationship Id="rId1" Type="http://schemas.openxmlformats.org/officeDocument/2006/relationships/chart" Target="../charts/chart111.xml"/></Relationships>
</file>

<file path=xl/drawings/_rels/drawing267.xml.rels><?xml version="1.0" encoding="UTF-8" standalone="yes"?>
<Relationships xmlns="http://schemas.openxmlformats.org/package/2006/relationships"><Relationship Id="rId1" Type="http://schemas.openxmlformats.org/officeDocument/2006/relationships/chart" Target="../charts/chart112.xml"/></Relationships>
</file>

<file path=xl/drawings/_rels/drawing269.xml.rels><?xml version="1.0" encoding="UTF-8" standalone="yes"?>
<Relationships xmlns="http://schemas.openxmlformats.org/package/2006/relationships"><Relationship Id="rId2" Type="http://schemas.openxmlformats.org/officeDocument/2006/relationships/image" Target="../media/image60.jpeg"/><Relationship Id="rId1" Type="http://schemas.openxmlformats.org/officeDocument/2006/relationships/image" Target="../media/image59.png"/></Relationships>
</file>

<file path=xl/drawings/_rels/drawing270.xml.rels><?xml version="1.0" encoding="UTF-8" standalone="yes"?>
<Relationships xmlns="http://schemas.openxmlformats.org/package/2006/relationships"><Relationship Id="rId1" Type="http://schemas.openxmlformats.org/officeDocument/2006/relationships/image" Target="../media/image61.png"/></Relationships>
</file>

<file path=xl/drawings/_rels/drawing272.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hyperlink" Target="https://unstats.un.org/sdgs/dataportal/database" TargetMode="External"/></Relationships>
</file>

<file path=xl/drawings/_rels/drawing273.xml.rels><?xml version="1.0" encoding="UTF-8" standalone="yes"?>
<Relationships xmlns="http://schemas.openxmlformats.org/package/2006/relationships"><Relationship Id="rId1" Type="http://schemas.openxmlformats.org/officeDocument/2006/relationships/chart" Target="../charts/chart113.xml"/></Relationships>
</file>

<file path=xl/drawings/_rels/drawing275.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hyperlink" Target="https://unstats.un.org/sdgs/dataportal/database" TargetMode="External"/></Relationships>
</file>

<file path=xl/drawings/_rels/drawing277.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hyperlink" Target="https://unstats.un.org/sdgs/dataportal/database" TargetMode="External"/></Relationships>
</file>

<file path=xl/drawings/_rels/drawing278.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hyperlink" Target="https://unstats.un.org/sdgs/dataportal/database" TargetMode="External"/></Relationships>
</file>

<file path=xl/drawings/_rels/drawing279.xml.rels><?xml version="1.0" encoding="UTF-8" standalone="yes"?>
<Relationships xmlns="http://schemas.openxmlformats.org/package/2006/relationships"><Relationship Id="rId1" Type="http://schemas.openxmlformats.org/officeDocument/2006/relationships/image" Target="../media/image62.png"/></Relationships>
</file>

<file path=xl/drawings/_rels/drawing28.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hyperlink" Target="https://unstats.un.org/sdgs/dataportal/database" TargetMode="External"/></Relationships>
</file>

<file path=xl/drawings/_rels/drawing280.xml.rels><?xml version="1.0" encoding="UTF-8" standalone="yes"?>
<Relationships xmlns="http://schemas.openxmlformats.org/package/2006/relationships"><Relationship Id="rId3" Type="http://schemas.openxmlformats.org/officeDocument/2006/relationships/image" Target="../media/image64.jpeg"/><Relationship Id="rId2" Type="http://schemas.openxmlformats.org/officeDocument/2006/relationships/image" Target="../media/image63.png"/><Relationship Id="rId1" Type="http://schemas.openxmlformats.org/officeDocument/2006/relationships/chart" Target="../charts/chart114.xml"/><Relationship Id="rId4" Type="http://schemas.openxmlformats.org/officeDocument/2006/relationships/chart" Target="../charts/chart115.xml"/></Relationships>
</file>

<file path=xl/drawings/_rels/drawing282.xml.rels><?xml version="1.0" encoding="UTF-8" standalone="yes"?>
<Relationships xmlns="http://schemas.openxmlformats.org/package/2006/relationships"><Relationship Id="rId1" Type="http://schemas.openxmlformats.org/officeDocument/2006/relationships/image" Target="../media/image65.png"/></Relationships>
</file>

<file path=xl/drawings/_rels/drawing283.xml.rels><?xml version="1.0" encoding="UTF-8" standalone="yes"?>
<Relationships xmlns="http://schemas.openxmlformats.org/package/2006/relationships"><Relationship Id="rId1" Type="http://schemas.openxmlformats.org/officeDocument/2006/relationships/chart" Target="../charts/chart116.xml"/></Relationships>
</file>

<file path=xl/drawings/_rels/drawing285.xml.rels><?xml version="1.0" encoding="UTF-8" standalone="yes"?>
<Relationships xmlns="http://schemas.openxmlformats.org/package/2006/relationships"><Relationship Id="rId1" Type="http://schemas.openxmlformats.org/officeDocument/2006/relationships/image" Target="../media/image66.png"/></Relationships>
</file>

<file path=xl/drawings/_rels/drawing286.xml.rels><?xml version="1.0" encoding="UTF-8" standalone="yes"?>
<Relationships xmlns="http://schemas.openxmlformats.org/package/2006/relationships"><Relationship Id="rId2" Type="http://schemas.openxmlformats.org/officeDocument/2006/relationships/image" Target="../media/image67.jpeg"/><Relationship Id="rId1" Type="http://schemas.openxmlformats.org/officeDocument/2006/relationships/chart" Target="../charts/chart117.xml"/></Relationships>
</file>

<file path=xl/drawings/_rels/drawing288.xml.rels><?xml version="1.0" encoding="UTF-8" standalone="yes"?>
<Relationships xmlns="http://schemas.openxmlformats.org/package/2006/relationships"><Relationship Id="rId2" Type="http://schemas.openxmlformats.org/officeDocument/2006/relationships/image" Target="../media/image69.png"/><Relationship Id="rId1" Type="http://schemas.openxmlformats.org/officeDocument/2006/relationships/image" Target="../media/image68.png"/></Relationships>
</file>

<file path=xl/drawings/_rels/drawing289.xml.rels><?xml version="1.0" encoding="UTF-8" standalone="yes"?>
<Relationships xmlns="http://schemas.openxmlformats.org/package/2006/relationships"><Relationship Id="rId1" Type="http://schemas.openxmlformats.org/officeDocument/2006/relationships/chart" Target="../charts/chart118.xml"/></Relationships>
</file>

<file path=xl/drawings/_rels/drawing29.xml.rels><?xml version="1.0" encoding="UTF-8" standalone="yes"?>
<Relationships xmlns="http://schemas.openxmlformats.org/package/2006/relationships"><Relationship Id="rId1" Type="http://schemas.openxmlformats.org/officeDocument/2006/relationships/image" Target="../media/image22.png"/></Relationships>
</file>

<file path=xl/drawings/_rels/drawing290.xml.rels><?xml version="1.0" encoding="UTF-8" standalone="yes"?>
<Relationships xmlns="http://schemas.openxmlformats.org/package/2006/relationships"><Relationship Id="rId1" Type="http://schemas.openxmlformats.org/officeDocument/2006/relationships/image" Target="../media/image70.png"/></Relationships>
</file>

<file path=xl/drawings/_rels/drawing291.xml.rels><?xml version="1.0" encoding="UTF-8" standalone="yes"?>
<Relationships xmlns="http://schemas.openxmlformats.org/package/2006/relationships"><Relationship Id="rId1" Type="http://schemas.openxmlformats.org/officeDocument/2006/relationships/chart" Target="../charts/chart119.xml"/></Relationships>
</file>

<file path=xl/drawings/_rels/drawing293.xml.rels><?xml version="1.0" encoding="UTF-8" standalone="yes"?>
<Relationships xmlns="http://schemas.openxmlformats.org/package/2006/relationships"><Relationship Id="rId1" Type="http://schemas.openxmlformats.org/officeDocument/2006/relationships/chart" Target="../charts/chart120.xml"/></Relationships>
</file>

<file path=xl/drawings/_rels/drawing295.xml.rels><?xml version="1.0" encoding="UTF-8" standalone="yes"?>
<Relationships xmlns="http://schemas.openxmlformats.org/package/2006/relationships"><Relationship Id="rId1" Type="http://schemas.openxmlformats.org/officeDocument/2006/relationships/chart" Target="../charts/chart121.xml"/></Relationships>
</file>

<file path=xl/drawings/_rels/drawing297.xml.rels><?xml version="1.0" encoding="UTF-8" standalone="yes"?>
<Relationships xmlns="http://schemas.openxmlformats.org/package/2006/relationships"><Relationship Id="rId2" Type="http://schemas.openxmlformats.org/officeDocument/2006/relationships/chart" Target="../charts/chart123.xml"/><Relationship Id="rId1" Type="http://schemas.openxmlformats.org/officeDocument/2006/relationships/chart" Target="../charts/chart122.xml"/></Relationships>
</file>

<file path=xl/drawings/_rels/drawing3.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0.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301.xml.rels><?xml version="1.0" encoding="UTF-8" standalone="yes"?>
<Relationships xmlns="http://schemas.openxmlformats.org/package/2006/relationships"><Relationship Id="rId1" Type="http://schemas.openxmlformats.org/officeDocument/2006/relationships/chart" Target="../charts/chart124.xml"/></Relationships>
</file>

<file path=xl/drawings/_rels/drawing303.xml.rels><?xml version="1.0" encoding="UTF-8" standalone="yes"?>
<Relationships xmlns="http://schemas.openxmlformats.org/package/2006/relationships"><Relationship Id="rId1" Type="http://schemas.openxmlformats.org/officeDocument/2006/relationships/chart" Target="../charts/chart125.xml"/></Relationships>
</file>

<file path=xl/drawings/_rels/drawing305.xml.rels><?xml version="1.0" encoding="UTF-8" standalone="yes"?>
<Relationships xmlns="http://schemas.openxmlformats.org/package/2006/relationships"><Relationship Id="rId1" Type="http://schemas.openxmlformats.org/officeDocument/2006/relationships/chart" Target="../charts/chart126.xml"/></Relationships>
</file>

<file path=xl/drawings/_rels/drawing307.xml.rels><?xml version="1.0" encoding="UTF-8" standalone="yes"?>
<Relationships xmlns="http://schemas.openxmlformats.org/package/2006/relationships"><Relationship Id="rId1" Type="http://schemas.openxmlformats.org/officeDocument/2006/relationships/chart" Target="../charts/chart127.xml"/></Relationships>
</file>

<file path=xl/drawings/_rels/drawing309.xml.rels><?xml version="1.0" encoding="UTF-8" standalone="yes"?>
<Relationships xmlns="http://schemas.openxmlformats.org/package/2006/relationships"><Relationship Id="rId1" Type="http://schemas.openxmlformats.org/officeDocument/2006/relationships/chart" Target="../charts/chart128.xml"/></Relationships>
</file>

<file path=xl/drawings/_rels/drawing311.xml.rels><?xml version="1.0" encoding="UTF-8" standalone="yes"?>
<Relationships xmlns="http://schemas.openxmlformats.org/package/2006/relationships"><Relationship Id="rId1" Type="http://schemas.openxmlformats.org/officeDocument/2006/relationships/chart" Target="../charts/chart129.xml"/></Relationships>
</file>

<file path=xl/drawings/_rels/drawing312.xml.rels><?xml version="1.0" encoding="UTF-8" standalone="yes"?>
<Relationships xmlns="http://schemas.openxmlformats.org/package/2006/relationships"><Relationship Id="rId1" Type="http://schemas.openxmlformats.org/officeDocument/2006/relationships/image" Target="../media/image71.png"/></Relationships>
</file>

<file path=xl/drawings/_rels/drawing313.xml.rels><?xml version="1.0" encoding="UTF-8" standalone="yes"?>
<Relationships xmlns="http://schemas.openxmlformats.org/package/2006/relationships"><Relationship Id="rId2" Type="http://schemas.openxmlformats.org/officeDocument/2006/relationships/chart" Target="../charts/chart131.xml"/><Relationship Id="rId1" Type="http://schemas.openxmlformats.org/officeDocument/2006/relationships/chart" Target="../charts/chart130.xml"/></Relationships>
</file>

<file path=xl/drawings/_rels/drawing317.xml.rels><?xml version="1.0" encoding="UTF-8" standalone="yes"?>
<Relationships xmlns="http://schemas.openxmlformats.org/package/2006/relationships"><Relationship Id="rId1" Type="http://schemas.openxmlformats.org/officeDocument/2006/relationships/chart" Target="../charts/chart132.xml"/></Relationships>
</file>

<file path=xl/drawings/_rels/drawing32.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320.xml.rels><?xml version="1.0" encoding="UTF-8" standalone="yes"?>
<Relationships xmlns="http://schemas.openxmlformats.org/package/2006/relationships"><Relationship Id="rId1" Type="http://schemas.openxmlformats.org/officeDocument/2006/relationships/chart" Target="../charts/chart133.xml"/></Relationships>
</file>

<file path=xl/drawings/_rels/drawing322.xml.rels><?xml version="1.0" encoding="UTF-8" standalone="yes"?>
<Relationships xmlns="http://schemas.openxmlformats.org/package/2006/relationships"><Relationship Id="rId1" Type="http://schemas.openxmlformats.org/officeDocument/2006/relationships/chart" Target="../charts/chart134.xml"/></Relationships>
</file>

<file path=xl/drawings/_rels/drawing324.xml.rels><?xml version="1.0" encoding="UTF-8" standalone="yes"?>
<Relationships xmlns="http://schemas.openxmlformats.org/package/2006/relationships"><Relationship Id="rId1" Type="http://schemas.openxmlformats.org/officeDocument/2006/relationships/chart" Target="../charts/chart135.xml"/></Relationships>
</file>

<file path=xl/drawings/_rels/drawing326.xml.rels><?xml version="1.0" encoding="UTF-8" standalone="yes"?>
<Relationships xmlns="http://schemas.openxmlformats.org/package/2006/relationships"><Relationship Id="rId1" Type="http://schemas.openxmlformats.org/officeDocument/2006/relationships/chart" Target="../charts/chart136.xml"/></Relationships>
</file>

<file path=xl/drawings/_rels/drawing328.xml.rels><?xml version="1.0" encoding="UTF-8" standalone="yes"?>
<Relationships xmlns="http://schemas.openxmlformats.org/package/2006/relationships"><Relationship Id="rId1" Type="http://schemas.openxmlformats.org/officeDocument/2006/relationships/chart" Target="../charts/chart137.xml"/></Relationships>
</file>

<file path=xl/drawings/_rels/drawing34.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36.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38.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40.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42.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44.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46.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48.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5.xml.rels><?xml version="1.0" encoding="UTF-8" standalone="yes"?>
<Relationships xmlns="http://schemas.openxmlformats.org/package/2006/relationships"><Relationship Id="rId1" Type="http://schemas.openxmlformats.org/officeDocument/2006/relationships/chart" Target="../charts/chart2.xml"/></Relationships>
</file>

<file path=xl/drawings/_rels/drawing50.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52.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54.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56.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58.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61.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63.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66.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67.xml.rels><?xml version="1.0" encoding="UTF-8" standalone="yes"?>
<Relationships xmlns="http://schemas.openxmlformats.org/package/2006/relationships"><Relationship Id="rId1" Type="http://schemas.openxmlformats.org/officeDocument/2006/relationships/chart" Target="../charts/chart28.xml"/></Relationships>
</file>

<file path=xl/drawings/_rels/drawing69.xml.rels><?xml version="1.0" encoding="UTF-8" standalone="yes"?>
<Relationships xmlns="http://schemas.openxmlformats.org/package/2006/relationships"><Relationship Id="rId1" Type="http://schemas.openxmlformats.org/officeDocument/2006/relationships/chart" Target="../charts/chart29.xml"/></Relationships>
</file>

<file path=xl/drawings/_rels/drawing70.xml.rels><?xml version="1.0" encoding="UTF-8" standalone="yes"?>
<Relationships xmlns="http://schemas.openxmlformats.org/package/2006/relationships"><Relationship Id="rId1" Type="http://schemas.openxmlformats.org/officeDocument/2006/relationships/image" Target="../media/image23.png"/></Relationships>
</file>

<file path=xl/drawings/_rels/drawing71.xml.rels><?xml version="1.0" encoding="UTF-8" standalone="yes"?>
<Relationships xmlns="http://schemas.openxmlformats.org/package/2006/relationships"><Relationship Id="rId1" Type="http://schemas.openxmlformats.org/officeDocument/2006/relationships/chart" Target="../charts/chart30.xml"/></Relationships>
</file>

<file path=xl/drawings/_rels/drawing73.xml.rels><?xml version="1.0" encoding="UTF-8" standalone="yes"?>
<Relationships xmlns="http://schemas.openxmlformats.org/package/2006/relationships"><Relationship Id="rId1" Type="http://schemas.openxmlformats.org/officeDocument/2006/relationships/chart" Target="../charts/chart31.xml"/></Relationships>
</file>

<file path=xl/drawings/_rels/drawing74.xml.rels><?xml version="1.0" encoding="UTF-8" standalone="yes"?>
<Relationships xmlns="http://schemas.openxmlformats.org/package/2006/relationships"><Relationship Id="rId1" Type="http://schemas.openxmlformats.org/officeDocument/2006/relationships/image" Target="../media/image24.png"/></Relationships>
</file>

<file path=xl/drawings/_rels/drawing75.xml.rels><?xml version="1.0" encoding="UTF-8" standalone="yes"?>
<Relationships xmlns="http://schemas.openxmlformats.org/package/2006/relationships"><Relationship Id="rId1" Type="http://schemas.openxmlformats.org/officeDocument/2006/relationships/chart" Target="../charts/chart32.xml"/></Relationships>
</file>

<file path=xl/drawings/_rels/drawing77.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hyperlink" Target="https://unstats.un.org/sdgs/dataportal/database" TargetMode="External"/></Relationships>
</file>

<file path=xl/drawings/_rels/drawing78.xml.rels><?xml version="1.0" encoding="UTF-8" standalone="yes"?>
<Relationships xmlns="http://schemas.openxmlformats.org/package/2006/relationships"><Relationship Id="rId3" Type="http://schemas.openxmlformats.org/officeDocument/2006/relationships/image" Target="../media/image27.png"/><Relationship Id="rId2" Type="http://schemas.openxmlformats.org/officeDocument/2006/relationships/image" Target="../media/image26.png"/><Relationship Id="rId1" Type="http://schemas.openxmlformats.org/officeDocument/2006/relationships/image" Target="../media/image25.png"/><Relationship Id="rId6" Type="http://schemas.openxmlformats.org/officeDocument/2006/relationships/image" Target="../media/image30.png"/><Relationship Id="rId5" Type="http://schemas.openxmlformats.org/officeDocument/2006/relationships/image" Target="../media/image29.png"/><Relationship Id="rId4" Type="http://schemas.openxmlformats.org/officeDocument/2006/relationships/image" Target="../media/image28.png"/></Relationships>
</file>

<file path=xl/drawings/_rels/drawing79.xml.rels><?xml version="1.0" encoding="UTF-8" standalone="yes"?>
<Relationships xmlns="http://schemas.openxmlformats.org/package/2006/relationships"><Relationship Id="rId1" Type="http://schemas.openxmlformats.org/officeDocument/2006/relationships/chart" Target="../charts/chart33.xml"/></Relationships>
</file>

<file path=xl/drawings/_rels/drawing8.xml.rels><?xml version="1.0" encoding="UTF-8" standalone="yes"?>
<Relationships xmlns="http://schemas.openxmlformats.org/package/2006/relationships"><Relationship Id="rId1" Type="http://schemas.openxmlformats.org/officeDocument/2006/relationships/chart" Target="../charts/chart3.xml"/></Relationships>
</file>

<file path=xl/drawings/_rels/drawing82.xml.rels><?xml version="1.0" encoding="UTF-8" standalone="yes"?>
<Relationships xmlns="http://schemas.openxmlformats.org/package/2006/relationships"><Relationship Id="rId1" Type="http://schemas.openxmlformats.org/officeDocument/2006/relationships/image" Target="../media/image31.png"/></Relationships>
</file>

<file path=xl/drawings/_rels/drawing83.xml.rels><?xml version="1.0" encoding="UTF-8" standalone="yes"?>
<Relationships xmlns="http://schemas.openxmlformats.org/package/2006/relationships"><Relationship Id="rId1" Type="http://schemas.openxmlformats.org/officeDocument/2006/relationships/chart" Target="../charts/chart34.xml"/></Relationships>
</file>

<file path=xl/drawings/_rels/drawing84.xml.rels><?xml version="1.0" encoding="UTF-8" standalone="yes"?>
<Relationships xmlns="http://schemas.openxmlformats.org/package/2006/relationships"><Relationship Id="rId1" Type="http://schemas.openxmlformats.org/officeDocument/2006/relationships/image" Target="../media/image32.png"/></Relationships>
</file>

<file path=xl/drawings/_rels/drawing85.xml.rels><?xml version="1.0" encoding="UTF-8" standalone="yes"?>
<Relationships xmlns="http://schemas.openxmlformats.org/package/2006/relationships"><Relationship Id="rId1" Type="http://schemas.openxmlformats.org/officeDocument/2006/relationships/chart" Target="../charts/chart35.xml"/></Relationships>
</file>

<file path=xl/drawings/_rels/drawing86.xml.rels><?xml version="1.0" encoding="UTF-8" standalone="yes"?>
<Relationships xmlns="http://schemas.openxmlformats.org/package/2006/relationships"><Relationship Id="rId1" Type="http://schemas.openxmlformats.org/officeDocument/2006/relationships/chart" Target="../charts/chart36.xml"/></Relationships>
</file>

<file path=xl/drawings/_rels/drawing89.xml.rels><?xml version="1.0" encoding="UTF-8" standalone="yes"?>
<Relationships xmlns="http://schemas.openxmlformats.org/package/2006/relationships"><Relationship Id="rId2" Type="http://schemas.openxmlformats.org/officeDocument/2006/relationships/chart" Target="../charts/chart38.xml"/><Relationship Id="rId1" Type="http://schemas.openxmlformats.org/officeDocument/2006/relationships/chart" Target="../charts/chart37.xml"/></Relationships>
</file>

<file path=xl/drawings/_rels/drawing91.xml.rels><?xml version="1.0" encoding="UTF-8" standalone="yes"?>
<Relationships xmlns="http://schemas.openxmlformats.org/package/2006/relationships"><Relationship Id="rId1" Type="http://schemas.openxmlformats.org/officeDocument/2006/relationships/chart" Target="../charts/chart39.xml"/></Relationships>
</file>

<file path=xl/drawings/_rels/drawing92.xml.rels><?xml version="1.0" encoding="UTF-8" standalone="yes"?>
<Relationships xmlns="http://schemas.openxmlformats.org/package/2006/relationships"><Relationship Id="rId2" Type="http://schemas.openxmlformats.org/officeDocument/2006/relationships/chart" Target="../charts/chart41.xml"/><Relationship Id="rId1" Type="http://schemas.openxmlformats.org/officeDocument/2006/relationships/chart" Target="../charts/chart40.xml"/></Relationships>
</file>

<file path=xl/drawings/_rels/drawing94.xml.rels><?xml version="1.0" encoding="UTF-8" standalone="yes"?>
<Relationships xmlns="http://schemas.openxmlformats.org/package/2006/relationships"><Relationship Id="rId1" Type="http://schemas.openxmlformats.org/officeDocument/2006/relationships/chart" Target="../charts/chart42.xml"/></Relationships>
</file>

<file path=xl/drawings/_rels/drawing97.xml.rels><?xml version="1.0" encoding="UTF-8" standalone="yes"?>
<Relationships xmlns="http://schemas.openxmlformats.org/package/2006/relationships"><Relationship Id="rId1" Type="http://schemas.openxmlformats.org/officeDocument/2006/relationships/chart" Target="../charts/chart43.xml"/></Relationships>
</file>

<file path=xl/drawings/_rels/drawing99.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hyperlink" Target="https://unstats.un.org/sdgs/dataportal/database" TargetMode="External"/></Relationships>
</file>

<file path=xl/drawings/drawing1.xml><?xml version="1.0" encoding="utf-8"?>
<xdr:wsDr xmlns:xdr="http://schemas.openxmlformats.org/drawingml/2006/spreadsheetDrawing" xmlns:a="http://schemas.openxmlformats.org/drawingml/2006/main">
  <xdr:twoCellAnchor>
    <xdr:from>
      <xdr:col>1</xdr:col>
      <xdr:colOff>0</xdr:colOff>
      <xdr:row>3</xdr:row>
      <xdr:rowOff>8466</xdr:rowOff>
    </xdr:from>
    <xdr:to>
      <xdr:col>14</xdr:col>
      <xdr:colOff>1693</xdr:colOff>
      <xdr:row>6</xdr:row>
      <xdr:rowOff>8466</xdr:rowOff>
    </xdr:to>
    <xdr:grpSp>
      <xdr:nvGrpSpPr>
        <xdr:cNvPr id="2" name="Grupo 1">
          <a:hlinkClick xmlns:r="http://schemas.openxmlformats.org/officeDocument/2006/relationships" r:id="rId1"/>
          <a:extLst>
            <a:ext uri="{FF2B5EF4-FFF2-40B4-BE49-F238E27FC236}">
              <a16:creationId xmlns:a16="http://schemas.microsoft.com/office/drawing/2014/main" id="{BA5A6BAA-AA72-42DB-B8CB-8701D2238BDA}"/>
            </a:ext>
          </a:extLst>
        </xdr:cNvPr>
        <xdr:cNvGrpSpPr/>
      </xdr:nvGrpSpPr>
      <xdr:grpSpPr>
        <a:xfrm>
          <a:off x="464820" y="770466"/>
          <a:ext cx="9046633" cy="685800"/>
          <a:chOff x="518160" y="780626"/>
          <a:chExt cx="10065173" cy="701040"/>
        </a:xfrm>
      </xdr:grpSpPr>
      <xdr:sp macro="" textlink="">
        <xdr:nvSpPr>
          <xdr:cNvPr id="3" name="Rectángulo redondeado 2">
            <a:extLst>
              <a:ext uri="{FF2B5EF4-FFF2-40B4-BE49-F238E27FC236}">
                <a16:creationId xmlns:a16="http://schemas.microsoft.com/office/drawing/2014/main" id="{8C2ED8E1-A479-4C32-91B8-4D938C5A3240}"/>
              </a:ext>
            </a:extLst>
          </xdr:cNvPr>
          <xdr:cNvSpPr/>
        </xdr:nvSpPr>
        <xdr:spPr>
          <a:xfrm>
            <a:off x="518160" y="780626"/>
            <a:ext cx="10065173" cy="701040"/>
          </a:xfrm>
          <a:prstGeom prst="roundRect">
            <a:avLst/>
          </a:prstGeom>
          <a:solidFill>
            <a:srgbClr val="FFCCC4"/>
          </a:solidFill>
          <a:ln w="19050">
            <a:solidFill>
              <a:srgbClr val="E8002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371600" rtlCol="0" anchor="ctr" anchorCtr="0"/>
          <a:lstStyle/>
          <a:p>
            <a:pPr marL="0" marR="0" lvl="0" indent="0" algn="l" defTabSz="914400" eaLnBrk="1" fontAlgn="auto" latinLnBrk="0" hangingPunct="1">
              <a:lnSpc>
                <a:spcPct val="100000"/>
              </a:lnSpc>
              <a:spcBef>
                <a:spcPts val="0"/>
              </a:spcBef>
              <a:spcAft>
                <a:spcPts val="0"/>
              </a:spcAft>
              <a:buClrTx/>
              <a:buSzTx/>
              <a:buFontTx/>
              <a:buNone/>
              <a:tabLst/>
              <a:defRPr/>
            </a:pPr>
            <a:r>
              <a:rPr lang="es-CR" sz="1200" b="1" i="0">
                <a:solidFill>
                  <a:schemeClr val="tx1"/>
                </a:solidFill>
                <a:latin typeface="Open Sans Condensed" pitchFamily="2" charset="0"/>
                <a:ea typeface="Open Sans Condensed" pitchFamily="2" charset="0"/>
                <a:cs typeface="Open Sans Condensed" pitchFamily="2" charset="0"/>
              </a:rPr>
              <a:t>Objetivo 1. Poner fin a la pobreza en todas sus formas en todo el mundo</a:t>
            </a:r>
            <a:endParaRPr lang="es-ES_tradnl" sz="1100">
              <a:latin typeface="Open Sans Condensed" pitchFamily="2" charset="0"/>
              <a:ea typeface="Open Sans Condensed" pitchFamily="2" charset="0"/>
              <a:cs typeface="Open Sans Condensed" pitchFamily="2" charset="0"/>
            </a:endParaRPr>
          </a:p>
        </xdr:txBody>
      </xdr:sp>
      <xdr:pic>
        <xdr:nvPicPr>
          <xdr:cNvPr id="4" name="Imagen 3">
            <a:extLst>
              <a:ext uri="{FF2B5EF4-FFF2-40B4-BE49-F238E27FC236}">
                <a16:creationId xmlns:a16="http://schemas.microsoft.com/office/drawing/2014/main" id="{296A838D-D2DA-43C8-A552-C58AF96401F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85893" y="789093"/>
            <a:ext cx="1288627" cy="657861"/>
          </a:xfrm>
          <a:prstGeom prst="rect">
            <a:avLst/>
          </a:prstGeom>
        </xdr:spPr>
      </xdr:pic>
    </xdr:grpSp>
    <xdr:clientData/>
  </xdr:twoCellAnchor>
  <xdr:twoCellAnchor>
    <xdr:from>
      <xdr:col>1</xdr:col>
      <xdr:colOff>8466</xdr:colOff>
      <xdr:row>59</xdr:row>
      <xdr:rowOff>0</xdr:rowOff>
    </xdr:from>
    <xdr:to>
      <xdr:col>14</xdr:col>
      <xdr:colOff>4234</xdr:colOff>
      <xdr:row>62</xdr:row>
      <xdr:rowOff>16933</xdr:rowOff>
    </xdr:to>
    <xdr:grpSp>
      <xdr:nvGrpSpPr>
        <xdr:cNvPr id="5" name="Grupo 4">
          <a:extLst>
            <a:ext uri="{FF2B5EF4-FFF2-40B4-BE49-F238E27FC236}">
              <a16:creationId xmlns:a16="http://schemas.microsoft.com/office/drawing/2014/main" id="{863662FC-6E3F-46BD-8EC8-78697B2828BD}"/>
            </a:ext>
          </a:extLst>
        </xdr:cNvPr>
        <xdr:cNvGrpSpPr/>
      </xdr:nvGrpSpPr>
      <xdr:grpSpPr>
        <a:xfrm>
          <a:off x="473286" y="11750040"/>
          <a:ext cx="9040708" cy="702733"/>
          <a:chOff x="524932" y="2150534"/>
          <a:chExt cx="10138835" cy="702733"/>
        </a:xfrm>
      </xdr:grpSpPr>
      <xdr:sp macro="" textlink="">
        <xdr:nvSpPr>
          <xdr:cNvPr id="6" name="Rectángulo redondeado 3">
            <a:hlinkClick xmlns:r="http://schemas.openxmlformats.org/officeDocument/2006/relationships" r:id="rId3"/>
            <a:extLst>
              <a:ext uri="{FF2B5EF4-FFF2-40B4-BE49-F238E27FC236}">
                <a16:creationId xmlns:a16="http://schemas.microsoft.com/office/drawing/2014/main" id="{3481E24B-3269-4B53-86EE-D051F6F3B029}"/>
              </a:ext>
            </a:extLst>
          </xdr:cNvPr>
          <xdr:cNvSpPr/>
        </xdr:nvSpPr>
        <xdr:spPr>
          <a:xfrm>
            <a:off x="524932" y="2150534"/>
            <a:ext cx="10138835" cy="685800"/>
          </a:xfrm>
          <a:prstGeom prst="roundRect">
            <a:avLst/>
          </a:prstGeom>
          <a:solidFill>
            <a:srgbClr val="D2EACA"/>
          </a:solidFill>
          <a:ln w="19050">
            <a:solidFill>
              <a:srgbClr val="3BAD2D"/>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371600" rtlCol="0" anchor="ctr" anchorCtr="0"/>
          <a:lstStyle/>
          <a:p>
            <a:pPr marL="0" marR="0" lvl="0" indent="0" algn="l" defTabSz="914400" eaLnBrk="1" fontAlgn="auto" latinLnBrk="0" hangingPunct="1">
              <a:lnSpc>
                <a:spcPct val="100000"/>
              </a:lnSpc>
              <a:spcBef>
                <a:spcPts val="0"/>
              </a:spcBef>
              <a:spcAft>
                <a:spcPts val="0"/>
              </a:spcAft>
              <a:buClrTx/>
              <a:buSzTx/>
              <a:buFontTx/>
              <a:buNone/>
              <a:tabLst/>
              <a:defRPr/>
            </a:pPr>
            <a:r>
              <a:rPr lang="es-CR" sz="1200" b="1" i="0">
                <a:solidFill>
                  <a:schemeClr val="tx1"/>
                </a:solidFill>
                <a:latin typeface="Open Sans Condensed" pitchFamily="2" charset="0"/>
                <a:ea typeface="Open Sans Condensed" pitchFamily="2" charset="0"/>
                <a:cs typeface="Open Sans Condensed" pitchFamily="2" charset="0"/>
              </a:rPr>
              <a:t>Objetivo 15. Proteger, restablecer y promover el uso sostenible de los ecosistemas terrestres, gestionar sosteniblemente los bosques, luchar contra la desertificación, detener e invertir la degradación de las tierras y detener la pérdida de biodiversidad</a:t>
            </a:r>
          </a:p>
        </xdr:txBody>
      </xdr:sp>
      <xdr:pic>
        <xdr:nvPicPr>
          <xdr:cNvPr id="7" name="Imagen 6">
            <a:extLst>
              <a:ext uri="{FF2B5EF4-FFF2-40B4-BE49-F238E27FC236}">
                <a16:creationId xmlns:a16="http://schemas.microsoft.com/office/drawing/2014/main" id="{6A164CFB-84B9-4287-A339-DD3F66776B31}"/>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541864" y="2192866"/>
            <a:ext cx="1320802" cy="660401"/>
          </a:xfrm>
          <a:prstGeom prst="rect">
            <a:avLst/>
          </a:prstGeom>
        </xdr:spPr>
      </xdr:pic>
    </xdr:grpSp>
    <xdr:clientData/>
  </xdr:twoCellAnchor>
  <xdr:twoCellAnchor>
    <xdr:from>
      <xdr:col>1</xdr:col>
      <xdr:colOff>0</xdr:colOff>
      <xdr:row>7</xdr:row>
      <xdr:rowOff>0</xdr:rowOff>
    </xdr:from>
    <xdr:to>
      <xdr:col>13</xdr:col>
      <xdr:colOff>169333</xdr:colOff>
      <xdr:row>10</xdr:row>
      <xdr:rowOff>0</xdr:rowOff>
    </xdr:to>
    <xdr:sp macro="" textlink="">
      <xdr:nvSpPr>
        <xdr:cNvPr id="8" name="Rectángulo redondeado 11">
          <a:hlinkClick xmlns:r="http://schemas.openxmlformats.org/officeDocument/2006/relationships" r:id="rId5"/>
          <a:extLst>
            <a:ext uri="{FF2B5EF4-FFF2-40B4-BE49-F238E27FC236}">
              <a16:creationId xmlns:a16="http://schemas.microsoft.com/office/drawing/2014/main" id="{79E91E65-F456-4025-AF78-C00DC8F2C82C}"/>
            </a:ext>
          </a:extLst>
        </xdr:cNvPr>
        <xdr:cNvSpPr/>
      </xdr:nvSpPr>
      <xdr:spPr>
        <a:xfrm>
          <a:off x="464820" y="1546860"/>
          <a:ext cx="9046633" cy="685800"/>
        </a:xfrm>
        <a:prstGeom prst="roundRect">
          <a:avLst/>
        </a:prstGeom>
        <a:solidFill>
          <a:srgbClr val="F8E5C7"/>
        </a:solidFill>
        <a:ln w="19050">
          <a:solidFill>
            <a:srgbClr val="D29E1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371600" rtlCol="0" anchor="ctr" anchorCtr="0"/>
        <a:lstStyle/>
        <a:p>
          <a:pPr marL="0" marR="0" lvl="0" indent="0" algn="l" defTabSz="914400" eaLnBrk="1" fontAlgn="auto" latinLnBrk="0" hangingPunct="1">
            <a:lnSpc>
              <a:spcPct val="100000"/>
            </a:lnSpc>
            <a:spcBef>
              <a:spcPts val="0"/>
            </a:spcBef>
            <a:spcAft>
              <a:spcPts val="0"/>
            </a:spcAft>
            <a:buClrTx/>
            <a:buSzTx/>
            <a:buFontTx/>
            <a:buNone/>
            <a:tabLst/>
            <a:defRPr/>
          </a:pPr>
          <a:r>
            <a:rPr lang="es-CR" sz="1200" b="1" i="0">
              <a:solidFill>
                <a:schemeClr val="tx1"/>
              </a:solidFill>
              <a:latin typeface="Open Sans Condensed" pitchFamily="2" charset="0"/>
              <a:ea typeface="Open Sans Condensed" pitchFamily="2" charset="0"/>
              <a:cs typeface="Open Sans Condensed" pitchFamily="2" charset="0"/>
            </a:rPr>
            <a:t>Objetivo 2. Poner fin al hambre, lograr la seguridad alimentaria y la mejora de la nutrición y promover la agricultura sostenible </a:t>
          </a:r>
          <a:endParaRPr lang="es-ES_tradnl" sz="1100">
            <a:latin typeface="Open Sans Condensed" pitchFamily="2" charset="0"/>
            <a:ea typeface="Open Sans Condensed" pitchFamily="2" charset="0"/>
            <a:cs typeface="Open Sans Condensed" pitchFamily="2" charset="0"/>
          </a:endParaRPr>
        </a:p>
      </xdr:txBody>
    </xdr:sp>
    <xdr:clientData/>
  </xdr:twoCellAnchor>
  <xdr:twoCellAnchor editAs="oneCell">
    <xdr:from>
      <xdr:col>1</xdr:col>
      <xdr:colOff>67733</xdr:colOff>
      <xdr:row>7</xdr:row>
      <xdr:rowOff>8467</xdr:rowOff>
    </xdr:from>
    <xdr:to>
      <xdr:col>3</xdr:col>
      <xdr:colOff>0</xdr:colOff>
      <xdr:row>9</xdr:row>
      <xdr:rowOff>198967</xdr:rowOff>
    </xdr:to>
    <xdr:pic>
      <xdr:nvPicPr>
        <xdr:cNvPr id="9" name="Imagen 8">
          <a:extLst>
            <a:ext uri="{FF2B5EF4-FFF2-40B4-BE49-F238E27FC236}">
              <a16:creationId xmlns:a16="http://schemas.microsoft.com/office/drawing/2014/main" id="{BB21652A-7AA7-4CBB-88E6-59DF003D04E9}"/>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xdr:blipFill>
      <xdr:spPr>
        <a:xfrm>
          <a:off x="532553" y="1555327"/>
          <a:ext cx="1181947" cy="647700"/>
        </a:xfrm>
        <a:prstGeom prst="rect">
          <a:avLst/>
        </a:prstGeom>
      </xdr:spPr>
    </xdr:pic>
    <xdr:clientData/>
  </xdr:twoCellAnchor>
  <xdr:twoCellAnchor>
    <xdr:from>
      <xdr:col>1</xdr:col>
      <xdr:colOff>0</xdr:colOff>
      <xdr:row>11</xdr:row>
      <xdr:rowOff>0</xdr:rowOff>
    </xdr:from>
    <xdr:to>
      <xdr:col>13</xdr:col>
      <xdr:colOff>169333</xdr:colOff>
      <xdr:row>14</xdr:row>
      <xdr:rowOff>0</xdr:rowOff>
    </xdr:to>
    <xdr:sp macro="" textlink="">
      <xdr:nvSpPr>
        <xdr:cNvPr id="10" name="Rectángulo redondeado 13">
          <a:hlinkClick xmlns:r="http://schemas.openxmlformats.org/officeDocument/2006/relationships" r:id="rId7"/>
          <a:extLst>
            <a:ext uri="{FF2B5EF4-FFF2-40B4-BE49-F238E27FC236}">
              <a16:creationId xmlns:a16="http://schemas.microsoft.com/office/drawing/2014/main" id="{C807FFB6-DBD8-4421-BCC0-31F304DD840D}"/>
            </a:ext>
          </a:extLst>
        </xdr:cNvPr>
        <xdr:cNvSpPr/>
      </xdr:nvSpPr>
      <xdr:spPr>
        <a:xfrm>
          <a:off x="464820" y="2331720"/>
          <a:ext cx="9046633" cy="685800"/>
        </a:xfrm>
        <a:prstGeom prst="roundRect">
          <a:avLst/>
        </a:prstGeom>
        <a:solidFill>
          <a:srgbClr val="CCE5CD"/>
        </a:solidFill>
        <a:ln w="19050">
          <a:solidFill>
            <a:srgbClr val="259A4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371600" rtlCol="0" anchor="ctr" anchorCtr="0"/>
        <a:lstStyle/>
        <a:p>
          <a:pPr marL="0" marR="0" lvl="0" indent="0" algn="l" defTabSz="914400" eaLnBrk="1" fontAlgn="auto" latinLnBrk="0" hangingPunct="1">
            <a:lnSpc>
              <a:spcPct val="100000"/>
            </a:lnSpc>
            <a:spcBef>
              <a:spcPts val="0"/>
            </a:spcBef>
            <a:spcAft>
              <a:spcPts val="0"/>
            </a:spcAft>
            <a:buClrTx/>
            <a:buSzTx/>
            <a:buFontTx/>
            <a:buNone/>
            <a:tabLst/>
            <a:defRPr/>
          </a:pPr>
          <a:r>
            <a:rPr lang="es-CR" sz="1200" b="1" i="0">
              <a:solidFill>
                <a:schemeClr val="tx1"/>
              </a:solidFill>
              <a:latin typeface="Open Sans Condensed" pitchFamily="2" charset="0"/>
              <a:ea typeface="Open Sans Condensed" pitchFamily="2" charset="0"/>
              <a:cs typeface="Open Sans Condensed" pitchFamily="2" charset="0"/>
            </a:rPr>
            <a:t>Objetivo 3. Garantizar una vida sana y promover el bienestar de todos a todas las edades</a:t>
          </a:r>
        </a:p>
      </xdr:txBody>
    </xdr:sp>
    <xdr:clientData/>
  </xdr:twoCellAnchor>
  <xdr:twoCellAnchor editAs="oneCell">
    <xdr:from>
      <xdr:col>1</xdr:col>
      <xdr:colOff>67733</xdr:colOff>
      <xdr:row>11</xdr:row>
      <xdr:rowOff>8467</xdr:rowOff>
    </xdr:from>
    <xdr:to>
      <xdr:col>3</xdr:col>
      <xdr:colOff>0</xdr:colOff>
      <xdr:row>13</xdr:row>
      <xdr:rowOff>198967</xdr:rowOff>
    </xdr:to>
    <xdr:pic>
      <xdr:nvPicPr>
        <xdr:cNvPr id="11" name="Imagen 10">
          <a:extLst>
            <a:ext uri="{FF2B5EF4-FFF2-40B4-BE49-F238E27FC236}">
              <a16:creationId xmlns:a16="http://schemas.microsoft.com/office/drawing/2014/main" id="{3657781B-4D7B-41DB-ABD4-2BC166F9A528}"/>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xdr:blipFill>
      <xdr:spPr>
        <a:xfrm>
          <a:off x="532553" y="2340187"/>
          <a:ext cx="1181947" cy="647700"/>
        </a:xfrm>
        <a:prstGeom prst="rect">
          <a:avLst/>
        </a:prstGeom>
      </xdr:spPr>
    </xdr:pic>
    <xdr:clientData/>
  </xdr:twoCellAnchor>
  <xdr:twoCellAnchor>
    <xdr:from>
      <xdr:col>1</xdr:col>
      <xdr:colOff>0</xdr:colOff>
      <xdr:row>15</xdr:row>
      <xdr:rowOff>0</xdr:rowOff>
    </xdr:from>
    <xdr:to>
      <xdr:col>13</xdr:col>
      <xdr:colOff>169333</xdr:colOff>
      <xdr:row>18</xdr:row>
      <xdr:rowOff>0</xdr:rowOff>
    </xdr:to>
    <xdr:sp macro="" textlink="">
      <xdr:nvSpPr>
        <xdr:cNvPr id="12" name="Rectángulo redondeado 15">
          <a:hlinkClick xmlns:r="http://schemas.openxmlformats.org/officeDocument/2006/relationships" r:id="rId9"/>
          <a:extLst>
            <a:ext uri="{FF2B5EF4-FFF2-40B4-BE49-F238E27FC236}">
              <a16:creationId xmlns:a16="http://schemas.microsoft.com/office/drawing/2014/main" id="{EE6DC70A-7753-4107-9564-C367C146F108}"/>
            </a:ext>
          </a:extLst>
        </xdr:cNvPr>
        <xdr:cNvSpPr/>
      </xdr:nvSpPr>
      <xdr:spPr>
        <a:xfrm>
          <a:off x="464820" y="3116580"/>
          <a:ext cx="9046633" cy="685800"/>
        </a:xfrm>
        <a:prstGeom prst="roundRect">
          <a:avLst/>
        </a:prstGeom>
        <a:solidFill>
          <a:srgbClr val="F7C9C5"/>
        </a:solidFill>
        <a:ln w="19050">
          <a:solidFill>
            <a:srgbClr val="BF062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371600" rtlCol="0" anchor="ctr" anchorCtr="0"/>
        <a:lstStyle/>
        <a:p>
          <a:pPr marL="0" marR="0" lvl="0" indent="0" algn="l" defTabSz="914400" eaLnBrk="1" fontAlgn="auto" latinLnBrk="0" hangingPunct="1">
            <a:lnSpc>
              <a:spcPct val="100000"/>
            </a:lnSpc>
            <a:spcBef>
              <a:spcPts val="0"/>
            </a:spcBef>
            <a:spcAft>
              <a:spcPts val="0"/>
            </a:spcAft>
            <a:buClrTx/>
            <a:buSzTx/>
            <a:buFontTx/>
            <a:buNone/>
            <a:tabLst/>
            <a:defRPr/>
          </a:pPr>
          <a:r>
            <a:rPr lang="es-CR" sz="1200" b="1" i="0">
              <a:solidFill>
                <a:schemeClr val="tx1"/>
              </a:solidFill>
              <a:latin typeface="Open Sans Condensed" pitchFamily="2" charset="0"/>
              <a:ea typeface="Open Sans Condensed" pitchFamily="2" charset="0"/>
              <a:cs typeface="Open Sans Condensed" pitchFamily="2" charset="0"/>
            </a:rPr>
            <a:t>Objetivo 4. Garantizar una educación inclusiva y equitativa de calidad y promover oportunidades de aprendizaje permanente para todos </a:t>
          </a:r>
          <a:endParaRPr lang="es-ES_tradnl" sz="1100">
            <a:latin typeface="Open Sans Condensed" pitchFamily="2" charset="0"/>
            <a:ea typeface="Open Sans Condensed" pitchFamily="2" charset="0"/>
            <a:cs typeface="Open Sans Condensed" pitchFamily="2" charset="0"/>
          </a:endParaRPr>
        </a:p>
      </xdr:txBody>
    </xdr:sp>
    <xdr:clientData/>
  </xdr:twoCellAnchor>
  <xdr:twoCellAnchor editAs="oneCell">
    <xdr:from>
      <xdr:col>1</xdr:col>
      <xdr:colOff>67733</xdr:colOff>
      <xdr:row>15</xdr:row>
      <xdr:rowOff>8467</xdr:rowOff>
    </xdr:from>
    <xdr:to>
      <xdr:col>3</xdr:col>
      <xdr:colOff>0</xdr:colOff>
      <xdr:row>17</xdr:row>
      <xdr:rowOff>198967</xdr:rowOff>
    </xdr:to>
    <xdr:pic>
      <xdr:nvPicPr>
        <xdr:cNvPr id="13" name="Imagen 12">
          <a:extLst>
            <a:ext uri="{FF2B5EF4-FFF2-40B4-BE49-F238E27FC236}">
              <a16:creationId xmlns:a16="http://schemas.microsoft.com/office/drawing/2014/main" id="{C4DC43D3-37C8-43E2-BE29-2C0C67A3587D}"/>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xdr:blipFill>
      <xdr:spPr>
        <a:xfrm>
          <a:off x="532553" y="3125047"/>
          <a:ext cx="1181947" cy="647700"/>
        </a:xfrm>
        <a:prstGeom prst="rect">
          <a:avLst/>
        </a:prstGeom>
      </xdr:spPr>
    </xdr:pic>
    <xdr:clientData/>
  </xdr:twoCellAnchor>
  <xdr:twoCellAnchor>
    <xdr:from>
      <xdr:col>1</xdr:col>
      <xdr:colOff>0</xdr:colOff>
      <xdr:row>19</xdr:row>
      <xdr:rowOff>0</xdr:rowOff>
    </xdr:from>
    <xdr:to>
      <xdr:col>13</xdr:col>
      <xdr:colOff>169333</xdr:colOff>
      <xdr:row>22</xdr:row>
      <xdr:rowOff>0</xdr:rowOff>
    </xdr:to>
    <xdr:sp macro="" textlink="">
      <xdr:nvSpPr>
        <xdr:cNvPr id="14" name="Rectángulo redondeado 17">
          <a:hlinkClick xmlns:r="http://schemas.openxmlformats.org/officeDocument/2006/relationships" r:id="rId11"/>
          <a:extLst>
            <a:ext uri="{FF2B5EF4-FFF2-40B4-BE49-F238E27FC236}">
              <a16:creationId xmlns:a16="http://schemas.microsoft.com/office/drawing/2014/main" id="{3437B068-E0A0-4962-B959-6BC4111E5FA0}"/>
            </a:ext>
          </a:extLst>
        </xdr:cNvPr>
        <xdr:cNvSpPr/>
      </xdr:nvSpPr>
      <xdr:spPr>
        <a:xfrm>
          <a:off x="464820" y="3901440"/>
          <a:ext cx="9046633" cy="685800"/>
        </a:xfrm>
        <a:prstGeom prst="roundRect">
          <a:avLst/>
        </a:prstGeom>
        <a:solidFill>
          <a:srgbClr val="FFD3C3"/>
        </a:solidFill>
        <a:ln w="19050">
          <a:solidFill>
            <a:srgbClr val="FD3A2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371600" rtlCol="0" anchor="ctr" anchorCtr="0"/>
        <a:lstStyle/>
        <a:p>
          <a:pPr marL="0" marR="0" lvl="0" indent="0" algn="l" defTabSz="914400" eaLnBrk="1" fontAlgn="auto" latinLnBrk="0" hangingPunct="1">
            <a:lnSpc>
              <a:spcPct val="100000"/>
            </a:lnSpc>
            <a:spcBef>
              <a:spcPts val="0"/>
            </a:spcBef>
            <a:spcAft>
              <a:spcPts val="0"/>
            </a:spcAft>
            <a:buClrTx/>
            <a:buSzTx/>
            <a:buFontTx/>
            <a:buNone/>
            <a:tabLst/>
            <a:defRPr/>
          </a:pPr>
          <a:r>
            <a:rPr lang="es-CR" sz="1200" b="1" i="0">
              <a:solidFill>
                <a:schemeClr val="tx1"/>
              </a:solidFill>
              <a:latin typeface="Open Sans Condensed" pitchFamily="2" charset="0"/>
              <a:ea typeface="Open Sans Condensed" pitchFamily="2" charset="0"/>
              <a:cs typeface="Open Sans Condensed" pitchFamily="2" charset="0"/>
            </a:rPr>
            <a:t>Objetivo 5. Lograr la igualdad de género y empoderar a todas las mujeres y las niñas</a:t>
          </a:r>
        </a:p>
      </xdr:txBody>
    </xdr:sp>
    <xdr:clientData/>
  </xdr:twoCellAnchor>
  <xdr:twoCellAnchor editAs="oneCell">
    <xdr:from>
      <xdr:col>1</xdr:col>
      <xdr:colOff>67733</xdr:colOff>
      <xdr:row>19</xdr:row>
      <xdr:rowOff>8467</xdr:rowOff>
    </xdr:from>
    <xdr:to>
      <xdr:col>3</xdr:col>
      <xdr:colOff>0</xdr:colOff>
      <xdr:row>21</xdr:row>
      <xdr:rowOff>198967</xdr:rowOff>
    </xdr:to>
    <xdr:pic>
      <xdr:nvPicPr>
        <xdr:cNvPr id="15" name="Imagen 14">
          <a:extLst>
            <a:ext uri="{FF2B5EF4-FFF2-40B4-BE49-F238E27FC236}">
              <a16:creationId xmlns:a16="http://schemas.microsoft.com/office/drawing/2014/main" id="{B604E3A4-5209-40D9-BF79-3303275C77F8}"/>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xdr:blipFill>
      <xdr:spPr>
        <a:xfrm>
          <a:off x="532553" y="3909907"/>
          <a:ext cx="1181947" cy="647700"/>
        </a:xfrm>
        <a:prstGeom prst="rect">
          <a:avLst/>
        </a:prstGeom>
      </xdr:spPr>
    </xdr:pic>
    <xdr:clientData/>
  </xdr:twoCellAnchor>
  <xdr:twoCellAnchor>
    <xdr:from>
      <xdr:col>1</xdr:col>
      <xdr:colOff>0</xdr:colOff>
      <xdr:row>23</xdr:row>
      <xdr:rowOff>0</xdr:rowOff>
    </xdr:from>
    <xdr:to>
      <xdr:col>13</xdr:col>
      <xdr:colOff>169333</xdr:colOff>
      <xdr:row>26</xdr:row>
      <xdr:rowOff>0</xdr:rowOff>
    </xdr:to>
    <xdr:sp macro="" textlink="">
      <xdr:nvSpPr>
        <xdr:cNvPr id="16" name="Rectángulo redondeado 19">
          <a:hlinkClick xmlns:r="http://schemas.openxmlformats.org/officeDocument/2006/relationships" r:id="rId13"/>
          <a:extLst>
            <a:ext uri="{FF2B5EF4-FFF2-40B4-BE49-F238E27FC236}">
              <a16:creationId xmlns:a16="http://schemas.microsoft.com/office/drawing/2014/main" id="{565DE71A-E8D3-49F7-91BF-EAB100ADFA6E}"/>
            </a:ext>
          </a:extLst>
        </xdr:cNvPr>
        <xdr:cNvSpPr/>
      </xdr:nvSpPr>
      <xdr:spPr>
        <a:xfrm>
          <a:off x="464820" y="4686300"/>
          <a:ext cx="9046633" cy="685800"/>
        </a:xfrm>
        <a:prstGeom prst="roundRect">
          <a:avLst/>
        </a:prstGeom>
        <a:solidFill>
          <a:srgbClr val="CCEAF4"/>
        </a:solidFill>
        <a:ln w="19050">
          <a:solidFill>
            <a:srgbClr val="00ACD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371600" rtlCol="0" anchor="ctr" anchorCtr="0"/>
        <a:lstStyle/>
        <a:p>
          <a:pPr marL="0" marR="0" lvl="0" indent="0" algn="l" defTabSz="914400" eaLnBrk="1" fontAlgn="auto" latinLnBrk="0" hangingPunct="1">
            <a:lnSpc>
              <a:spcPct val="100000"/>
            </a:lnSpc>
            <a:spcBef>
              <a:spcPts val="0"/>
            </a:spcBef>
            <a:spcAft>
              <a:spcPts val="0"/>
            </a:spcAft>
            <a:buClrTx/>
            <a:buSzTx/>
            <a:buFontTx/>
            <a:buNone/>
            <a:tabLst/>
            <a:defRPr/>
          </a:pPr>
          <a:r>
            <a:rPr lang="es-CR" sz="1200" b="1" i="0">
              <a:solidFill>
                <a:schemeClr val="tx1"/>
              </a:solidFill>
              <a:latin typeface="Open Sans Condensed" pitchFamily="2" charset="0"/>
              <a:ea typeface="Open Sans Condensed" pitchFamily="2" charset="0"/>
              <a:cs typeface="Open Sans Condensed" pitchFamily="2" charset="0"/>
            </a:rPr>
            <a:t>Objetivo 6. Garantizar la disponibilidad y la gestión sostenible del agua y el saneamiento para todos</a:t>
          </a:r>
        </a:p>
      </xdr:txBody>
    </xdr:sp>
    <xdr:clientData/>
  </xdr:twoCellAnchor>
  <xdr:twoCellAnchor editAs="oneCell">
    <xdr:from>
      <xdr:col>1</xdr:col>
      <xdr:colOff>67733</xdr:colOff>
      <xdr:row>23</xdr:row>
      <xdr:rowOff>8467</xdr:rowOff>
    </xdr:from>
    <xdr:to>
      <xdr:col>3</xdr:col>
      <xdr:colOff>0</xdr:colOff>
      <xdr:row>25</xdr:row>
      <xdr:rowOff>198967</xdr:rowOff>
    </xdr:to>
    <xdr:pic>
      <xdr:nvPicPr>
        <xdr:cNvPr id="17" name="Imagen 16">
          <a:extLst>
            <a:ext uri="{FF2B5EF4-FFF2-40B4-BE49-F238E27FC236}">
              <a16:creationId xmlns:a16="http://schemas.microsoft.com/office/drawing/2014/main" id="{1F7AADB9-726C-4247-9111-0B15DA8C555B}"/>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xdr:blipFill>
      <xdr:spPr>
        <a:xfrm>
          <a:off x="532553" y="4694767"/>
          <a:ext cx="1181947" cy="647700"/>
        </a:xfrm>
        <a:prstGeom prst="rect">
          <a:avLst/>
        </a:prstGeom>
      </xdr:spPr>
    </xdr:pic>
    <xdr:clientData/>
  </xdr:twoCellAnchor>
  <xdr:twoCellAnchor>
    <xdr:from>
      <xdr:col>1</xdr:col>
      <xdr:colOff>0</xdr:colOff>
      <xdr:row>27</xdr:row>
      <xdr:rowOff>0</xdr:rowOff>
    </xdr:from>
    <xdr:to>
      <xdr:col>13</xdr:col>
      <xdr:colOff>169333</xdr:colOff>
      <xdr:row>30</xdr:row>
      <xdr:rowOff>0</xdr:rowOff>
    </xdr:to>
    <xdr:sp macro="" textlink="">
      <xdr:nvSpPr>
        <xdr:cNvPr id="18" name="Rectángulo redondeado 21">
          <a:hlinkClick xmlns:r="http://schemas.openxmlformats.org/officeDocument/2006/relationships" r:id="rId15"/>
          <a:extLst>
            <a:ext uri="{FF2B5EF4-FFF2-40B4-BE49-F238E27FC236}">
              <a16:creationId xmlns:a16="http://schemas.microsoft.com/office/drawing/2014/main" id="{7D753CA1-66F2-4360-8940-CCE3A5599BEB}"/>
            </a:ext>
          </a:extLst>
        </xdr:cNvPr>
        <xdr:cNvSpPr/>
      </xdr:nvSpPr>
      <xdr:spPr>
        <a:xfrm>
          <a:off x="464820" y="5471160"/>
          <a:ext cx="9046633" cy="685800"/>
        </a:xfrm>
        <a:prstGeom prst="roundRect">
          <a:avLst/>
        </a:prstGeom>
        <a:solidFill>
          <a:srgbClr val="FFECCA"/>
        </a:solidFill>
        <a:ln w="19050">
          <a:solidFill>
            <a:srgbClr val="FFB71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371600" rtlCol="0" anchor="ctr" anchorCtr="0"/>
        <a:lstStyle/>
        <a:p>
          <a:pPr marL="0" marR="0" lvl="0" indent="0" algn="l" defTabSz="914400" eaLnBrk="1" fontAlgn="auto" latinLnBrk="0" hangingPunct="1">
            <a:lnSpc>
              <a:spcPct val="100000"/>
            </a:lnSpc>
            <a:spcBef>
              <a:spcPts val="0"/>
            </a:spcBef>
            <a:spcAft>
              <a:spcPts val="0"/>
            </a:spcAft>
            <a:buClrTx/>
            <a:buSzTx/>
            <a:buFontTx/>
            <a:buNone/>
            <a:tabLst/>
            <a:defRPr/>
          </a:pPr>
          <a:r>
            <a:rPr lang="es-CR" sz="1200" b="1" i="0">
              <a:solidFill>
                <a:schemeClr val="tx1"/>
              </a:solidFill>
              <a:latin typeface="Open Sans Condensed" pitchFamily="2" charset="0"/>
              <a:ea typeface="Open Sans Condensed" pitchFamily="2" charset="0"/>
              <a:cs typeface="Open Sans Condensed" pitchFamily="2" charset="0"/>
            </a:rPr>
            <a:t>Objetivo 7. Garantizar el acceso a una energía asequible, fiable, sostenible y moderna para todos</a:t>
          </a:r>
        </a:p>
      </xdr:txBody>
    </xdr:sp>
    <xdr:clientData/>
  </xdr:twoCellAnchor>
  <xdr:twoCellAnchor editAs="oneCell">
    <xdr:from>
      <xdr:col>1</xdr:col>
      <xdr:colOff>67733</xdr:colOff>
      <xdr:row>27</xdr:row>
      <xdr:rowOff>8467</xdr:rowOff>
    </xdr:from>
    <xdr:to>
      <xdr:col>3</xdr:col>
      <xdr:colOff>0</xdr:colOff>
      <xdr:row>29</xdr:row>
      <xdr:rowOff>198967</xdr:rowOff>
    </xdr:to>
    <xdr:pic>
      <xdr:nvPicPr>
        <xdr:cNvPr id="19" name="Imagen 18">
          <a:extLst>
            <a:ext uri="{FF2B5EF4-FFF2-40B4-BE49-F238E27FC236}">
              <a16:creationId xmlns:a16="http://schemas.microsoft.com/office/drawing/2014/main" id="{1EC20747-BE15-4B2B-9345-E0760986B9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xdr:blipFill>
      <xdr:spPr>
        <a:xfrm>
          <a:off x="532553" y="5479627"/>
          <a:ext cx="1181947" cy="647700"/>
        </a:xfrm>
        <a:prstGeom prst="rect">
          <a:avLst/>
        </a:prstGeom>
      </xdr:spPr>
    </xdr:pic>
    <xdr:clientData/>
  </xdr:twoCellAnchor>
  <xdr:twoCellAnchor>
    <xdr:from>
      <xdr:col>1</xdr:col>
      <xdr:colOff>0</xdr:colOff>
      <xdr:row>31</xdr:row>
      <xdr:rowOff>0</xdr:rowOff>
    </xdr:from>
    <xdr:to>
      <xdr:col>13</xdr:col>
      <xdr:colOff>169333</xdr:colOff>
      <xdr:row>34</xdr:row>
      <xdr:rowOff>0</xdr:rowOff>
    </xdr:to>
    <xdr:sp macro="" textlink="">
      <xdr:nvSpPr>
        <xdr:cNvPr id="20" name="Rectángulo redondeado 23">
          <a:hlinkClick xmlns:r="http://schemas.openxmlformats.org/officeDocument/2006/relationships" r:id="rId17"/>
          <a:extLst>
            <a:ext uri="{FF2B5EF4-FFF2-40B4-BE49-F238E27FC236}">
              <a16:creationId xmlns:a16="http://schemas.microsoft.com/office/drawing/2014/main" id="{97A96C57-B941-4E85-98A3-5D2D182E34F3}"/>
            </a:ext>
          </a:extLst>
        </xdr:cNvPr>
        <xdr:cNvSpPr/>
      </xdr:nvSpPr>
      <xdr:spPr>
        <a:xfrm>
          <a:off x="464820" y="6256020"/>
          <a:ext cx="9046633" cy="685800"/>
        </a:xfrm>
        <a:prstGeom prst="roundRect">
          <a:avLst/>
        </a:prstGeom>
        <a:solidFill>
          <a:srgbClr val="E6C5C7"/>
        </a:solidFill>
        <a:ln w="19050">
          <a:solidFill>
            <a:srgbClr val="8D1737"/>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371600" rtlCol="0" anchor="ctr" anchorCtr="0"/>
        <a:lstStyle/>
        <a:p>
          <a:pPr marL="0" marR="0" lvl="0" indent="0" algn="l" defTabSz="914400" eaLnBrk="1" fontAlgn="auto" latinLnBrk="0" hangingPunct="1">
            <a:lnSpc>
              <a:spcPct val="100000"/>
            </a:lnSpc>
            <a:spcBef>
              <a:spcPts val="0"/>
            </a:spcBef>
            <a:spcAft>
              <a:spcPts val="0"/>
            </a:spcAft>
            <a:buClrTx/>
            <a:buSzTx/>
            <a:buFontTx/>
            <a:buNone/>
            <a:tabLst/>
            <a:defRPr/>
          </a:pPr>
          <a:r>
            <a:rPr lang="es-CR" sz="1200" b="1" i="0">
              <a:solidFill>
                <a:schemeClr val="tx1"/>
              </a:solidFill>
              <a:latin typeface="Open Sans Condensed" pitchFamily="2" charset="0"/>
              <a:ea typeface="Open Sans Condensed" pitchFamily="2" charset="0"/>
              <a:cs typeface="Open Sans Condensed" pitchFamily="2" charset="0"/>
            </a:rPr>
            <a:t>Objetivo 8. Promover el crecimiento económico sostenido, inclusivo y sostenible, el empleo pleno y productivo y el trabajo decente para todos</a:t>
          </a:r>
        </a:p>
      </xdr:txBody>
    </xdr:sp>
    <xdr:clientData/>
  </xdr:twoCellAnchor>
  <xdr:twoCellAnchor editAs="oneCell">
    <xdr:from>
      <xdr:col>1</xdr:col>
      <xdr:colOff>67733</xdr:colOff>
      <xdr:row>31</xdr:row>
      <xdr:rowOff>8467</xdr:rowOff>
    </xdr:from>
    <xdr:to>
      <xdr:col>3</xdr:col>
      <xdr:colOff>0</xdr:colOff>
      <xdr:row>33</xdr:row>
      <xdr:rowOff>198967</xdr:rowOff>
    </xdr:to>
    <xdr:pic>
      <xdr:nvPicPr>
        <xdr:cNvPr id="21" name="Imagen 20">
          <a:extLst>
            <a:ext uri="{FF2B5EF4-FFF2-40B4-BE49-F238E27FC236}">
              <a16:creationId xmlns:a16="http://schemas.microsoft.com/office/drawing/2014/main" id="{81BF66DA-4ABE-435B-AAC1-B447AD6480DA}"/>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xdr:blipFill>
      <xdr:spPr>
        <a:xfrm>
          <a:off x="532553" y="6264487"/>
          <a:ext cx="1181947" cy="647700"/>
        </a:xfrm>
        <a:prstGeom prst="rect">
          <a:avLst/>
        </a:prstGeom>
      </xdr:spPr>
    </xdr:pic>
    <xdr:clientData/>
  </xdr:twoCellAnchor>
  <xdr:twoCellAnchor>
    <xdr:from>
      <xdr:col>1</xdr:col>
      <xdr:colOff>0</xdr:colOff>
      <xdr:row>35</xdr:row>
      <xdr:rowOff>0</xdr:rowOff>
    </xdr:from>
    <xdr:to>
      <xdr:col>13</xdr:col>
      <xdr:colOff>169333</xdr:colOff>
      <xdr:row>38</xdr:row>
      <xdr:rowOff>0</xdr:rowOff>
    </xdr:to>
    <xdr:sp macro="" textlink="">
      <xdr:nvSpPr>
        <xdr:cNvPr id="22" name="Rectángulo redondeado 25">
          <a:hlinkClick xmlns:r="http://schemas.openxmlformats.org/officeDocument/2006/relationships" r:id="rId19"/>
          <a:extLst>
            <a:ext uri="{FF2B5EF4-FFF2-40B4-BE49-F238E27FC236}">
              <a16:creationId xmlns:a16="http://schemas.microsoft.com/office/drawing/2014/main" id="{7B0D95FA-D186-4E37-8862-8FEFA8277B5C}"/>
            </a:ext>
          </a:extLst>
        </xdr:cNvPr>
        <xdr:cNvSpPr/>
      </xdr:nvSpPr>
      <xdr:spPr>
        <a:xfrm>
          <a:off x="464820" y="7040880"/>
          <a:ext cx="9046633" cy="685800"/>
        </a:xfrm>
        <a:prstGeom prst="roundRect">
          <a:avLst/>
        </a:prstGeom>
        <a:solidFill>
          <a:srgbClr val="FFDBC4"/>
        </a:solidFill>
        <a:ln w="19050">
          <a:solidFill>
            <a:srgbClr val="FF6B1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371600" rtlCol="0" anchor="ctr" anchorCtr="0"/>
        <a:lstStyle/>
        <a:p>
          <a:pPr marL="0" marR="0" lvl="0" indent="0" algn="l" defTabSz="914400" eaLnBrk="1" fontAlgn="auto" latinLnBrk="0" hangingPunct="1">
            <a:lnSpc>
              <a:spcPct val="100000"/>
            </a:lnSpc>
            <a:spcBef>
              <a:spcPts val="0"/>
            </a:spcBef>
            <a:spcAft>
              <a:spcPts val="0"/>
            </a:spcAft>
            <a:buClrTx/>
            <a:buSzTx/>
            <a:buFontTx/>
            <a:buNone/>
            <a:tabLst/>
            <a:defRPr/>
          </a:pPr>
          <a:r>
            <a:rPr lang="es-CR" sz="1200" b="1" i="0">
              <a:solidFill>
                <a:schemeClr val="tx1"/>
              </a:solidFill>
              <a:latin typeface="Open Sans Condensed" pitchFamily="2" charset="0"/>
              <a:ea typeface="Open Sans Condensed" pitchFamily="2" charset="0"/>
              <a:cs typeface="Open Sans Condensed" pitchFamily="2" charset="0"/>
            </a:rPr>
            <a:t>Objetivo 9. Construir infraestructuras resilientes, promover la industrialización inclusiva y sostenible y fomentar la innovación</a:t>
          </a:r>
        </a:p>
      </xdr:txBody>
    </xdr:sp>
    <xdr:clientData/>
  </xdr:twoCellAnchor>
  <xdr:twoCellAnchor editAs="oneCell">
    <xdr:from>
      <xdr:col>1</xdr:col>
      <xdr:colOff>67733</xdr:colOff>
      <xdr:row>35</xdr:row>
      <xdr:rowOff>8467</xdr:rowOff>
    </xdr:from>
    <xdr:to>
      <xdr:col>3</xdr:col>
      <xdr:colOff>0</xdr:colOff>
      <xdr:row>37</xdr:row>
      <xdr:rowOff>198967</xdr:rowOff>
    </xdr:to>
    <xdr:pic>
      <xdr:nvPicPr>
        <xdr:cNvPr id="23" name="Imagen 22">
          <a:extLst>
            <a:ext uri="{FF2B5EF4-FFF2-40B4-BE49-F238E27FC236}">
              <a16:creationId xmlns:a16="http://schemas.microsoft.com/office/drawing/2014/main" id="{5C20972A-8B23-42A3-915B-104AD17B22A8}"/>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xdr:blipFill>
      <xdr:spPr>
        <a:xfrm>
          <a:off x="532553" y="7049347"/>
          <a:ext cx="1181947" cy="647700"/>
        </a:xfrm>
        <a:prstGeom prst="rect">
          <a:avLst/>
        </a:prstGeom>
      </xdr:spPr>
    </xdr:pic>
    <xdr:clientData/>
  </xdr:twoCellAnchor>
  <xdr:twoCellAnchor>
    <xdr:from>
      <xdr:col>1</xdr:col>
      <xdr:colOff>0</xdr:colOff>
      <xdr:row>39</xdr:row>
      <xdr:rowOff>0</xdr:rowOff>
    </xdr:from>
    <xdr:to>
      <xdr:col>13</xdr:col>
      <xdr:colOff>169333</xdr:colOff>
      <xdr:row>42</xdr:row>
      <xdr:rowOff>0</xdr:rowOff>
    </xdr:to>
    <xdr:sp macro="" textlink="">
      <xdr:nvSpPr>
        <xdr:cNvPr id="24" name="Rectángulo redondeado 27">
          <a:hlinkClick xmlns:r="http://schemas.openxmlformats.org/officeDocument/2006/relationships" r:id="rId21"/>
          <a:extLst>
            <a:ext uri="{FF2B5EF4-FFF2-40B4-BE49-F238E27FC236}">
              <a16:creationId xmlns:a16="http://schemas.microsoft.com/office/drawing/2014/main" id="{330508CB-E9E2-43A4-B9ED-C3B504948EEB}"/>
            </a:ext>
          </a:extLst>
        </xdr:cNvPr>
        <xdr:cNvSpPr/>
      </xdr:nvSpPr>
      <xdr:spPr>
        <a:xfrm>
          <a:off x="464820" y="7825740"/>
          <a:ext cx="9046633" cy="685800"/>
        </a:xfrm>
        <a:prstGeom prst="roundRect">
          <a:avLst/>
        </a:prstGeom>
        <a:solidFill>
          <a:srgbClr val="FDCEDE"/>
        </a:solidFill>
        <a:ln w="19050">
          <a:solidFill>
            <a:srgbClr val="DF1683"/>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371600" rtlCol="0" anchor="ctr" anchorCtr="0"/>
        <a:lstStyle/>
        <a:p>
          <a:pPr marL="0" marR="0" lvl="0" indent="0" algn="l" defTabSz="914400" eaLnBrk="1" fontAlgn="auto" latinLnBrk="0" hangingPunct="1">
            <a:lnSpc>
              <a:spcPct val="100000"/>
            </a:lnSpc>
            <a:spcBef>
              <a:spcPts val="0"/>
            </a:spcBef>
            <a:spcAft>
              <a:spcPts val="0"/>
            </a:spcAft>
            <a:buClrTx/>
            <a:buSzTx/>
            <a:buFontTx/>
            <a:buNone/>
            <a:tabLst/>
            <a:defRPr/>
          </a:pPr>
          <a:r>
            <a:rPr lang="es-CR" sz="1200" b="1" i="0">
              <a:solidFill>
                <a:schemeClr val="tx1"/>
              </a:solidFill>
              <a:latin typeface="Open Sans Condensed" pitchFamily="2" charset="0"/>
              <a:ea typeface="Open Sans Condensed" pitchFamily="2" charset="0"/>
              <a:cs typeface="Open Sans Condensed" pitchFamily="2" charset="0"/>
            </a:rPr>
            <a:t>Objetivo 10. Reducir la desigualdad en los países y entre ellos</a:t>
          </a:r>
        </a:p>
      </xdr:txBody>
    </xdr:sp>
    <xdr:clientData/>
  </xdr:twoCellAnchor>
  <xdr:twoCellAnchor editAs="oneCell">
    <xdr:from>
      <xdr:col>1</xdr:col>
      <xdr:colOff>67733</xdr:colOff>
      <xdr:row>39</xdr:row>
      <xdr:rowOff>8467</xdr:rowOff>
    </xdr:from>
    <xdr:to>
      <xdr:col>3</xdr:col>
      <xdr:colOff>0</xdr:colOff>
      <xdr:row>41</xdr:row>
      <xdr:rowOff>198967</xdr:rowOff>
    </xdr:to>
    <xdr:pic>
      <xdr:nvPicPr>
        <xdr:cNvPr id="25" name="Imagen 24">
          <a:extLst>
            <a:ext uri="{FF2B5EF4-FFF2-40B4-BE49-F238E27FC236}">
              <a16:creationId xmlns:a16="http://schemas.microsoft.com/office/drawing/2014/main" id="{489D8AE4-DAA6-488F-A4E2-90B8184C5A73}"/>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xdr:blipFill>
      <xdr:spPr>
        <a:xfrm>
          <a:off x="532553" y="7834207"/>
          <a:ext cx="1181947" cy="647700"/>
        </a:xfrm>
        <a:prstGeom prst="rect">
          <a:avLst/>
        </a:prstGeom>
      </xdr:spPr>
    </xdr:pic>
    <xdr:clientData/>
  </xdr:twoCellAnchor>
  <xdr:twoCellAnchor>
    <xdr:from>
      <xdr:col>1</xdr:col>
      <xdr:colOff>0</xdr:colOff>
      <xdr:row>43</xdr:row>
      <xdr:rowOff>0</xdr:rowOff>
    </xdr:from>
    <xdr:to>
      <xdr:col>13</xdr:col>
      <xdr:colOff>169333</xdr:colOff>
      <xdr:row>46</xdr:row>
      <xdr:rowOff>0</xdr:rowOff>
    </xdr:to>
    <xdr:sp macro="" textlink="">
      <xdr:nvSpPr>
        <xdr:cNvPr id="26" name="Rectángulo redondeado 29">
          <a:hlinkClick xmlns:r="http://schemas.openxmlformats.org/officeDocument/2006/relationships" r:id="rId23"/>
          <a:extLst>
            <a:ext uri="{FF2B5EF4-FFF2-40B4-BE49-F238E27FC236}">
              <a16:creationId xmlns:a16="http://schemas.microsoft.com/office/drawing/2014/main" id="{9C6EF274-A504-4CB8-A8FA-E9251A0619A4}"/>
            </a:ext>
          </a:extLst>
        </xdr:cNvPr>
        <xdr:cNvSpPr/>
      </xdr:nvSpPr>
      <xdr:spPr>
        <a:xfrm>
          <a:off x="464820" y="8610600"/>
          <a:ext cx="9046633" cy="685800"/>
        </a:xfrm>
        <a:prstGeom prst="roundRect">
          <a:avLst/>
        </a:prstGeom>
        <a:solidFill>
          <a:srgbClr val="FFE6C8"/>
        </a:solidFill>
        <a:ln w="19050">
          <a:solidFill>
            <a:srgbClr val="FF9D1B"/>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371600" rtlCol="0" anchor="ctr" anchorCtr="0"/>
        <a:lstStyle/>
        <a:p>
          <a:pPr marL="0" marR="0" lvl="0" indent="0" algn="l" defTabSz="914400" eaLnBrk="1" fontAlgn="auto" latinLnBrk="0" hangingPunct="1">
            <a:lnSpc>
              <a:spcPct val="100000"/>
            </a:lnSpc>
            <a:spcBef>
              <a:spcPts val="0"/>
            </a:spcBef>
            <a:spcAft>
              <a:spcPts val="0"/>
            </a:spcAft>
            <a:buClrTx/>
            <a:buSzTx/>
            <a:buFontTx/>
            <a:buNone/>
            <a:tabLst/>
            <a:defRPr/>
          </a:pPr>
          <a:r>
            <a:rPr lang="es-CR" sz="1200" b="1" i="0">
              <a:solidFill>
                <a:schemeClr val="tx1"/>
              </a:solidFill>
              <a:latin typeface="Open Sans Condensed" pitchFamily="2" charset="0"/>
              <a:ea typeface="Open Sans Condensed" pitchFamily="2" charset="0"/>
              <a:cs typeface="Open Sans Condensed" pitchFamily="2" charset="0"/>
            </a:rPr>
            <a:t>Objetivo 11. Lograr que las ciudades y los asentamientos humanos sean inclusivos, seguros, resilientes y sostenibles</a:t>
          </a:r>
        </a:p>
      </xdr:txBody>
    </xdr:sp>
    <xdr:clientData/>
  </xdr:twoCellAnchor>
  <xdr:twoCellAnchor editAs="oneCell">
    <xdr:from>
      <xdr:col>1</xdr:col>
      <xdr:colOff>67733</xdr:colOff>
      <xdr:row>43</xdr:row>
      <xdr:rowOff>8467</xdr:rowOff>
    </xdr:from>
    <xdr:to>
      <xdr:col>3</xdr:col>
      <xdr:colOff>0</xdr:colOff>
      <xdr:row>45</xdr:row>
      <xdr:rowOff>198967</xdr:rowOff>
    </xdr:to>
    <xdr:pic>
      <xdr:nvPicPr>
        <xdr:cNvPr id="27" name="Imagen 26">
          <a:extLst>
            <a:ext uri="{FF2B5EF4-FFF2-40B4-BE49-F238E27FC236}">
              <a16:creationId xmlns:a16="http://schemas.microsoft.com/office/drawing/2014/main" id="{5940F9E7-C690-4132-8462-CAA53E5B6882}"/>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rcRect/>
        <a:stretch/>
      </xdr:blipFill>
      <xdr:spPr>
        <a:xfrm>
          <a:off x="532553" y="8619067"/>
          <a:ext cx="1181947" cy="647700"/>
        </a:xfrm>
        <a:prstGeom prst="rect">
          <a:avLst/>
        </a:prstGeom>
      </xdr:spPr>
    </xdr:pic>
    <xdr:clientData/>
  </xdr:twoCellAnchor>
  <xdr:twoCellAnchor>
    <xdr:from>
      <xdr:col>1</xdr:col>
      <xdr:colOff>0</xdr:colOff>
      <xdr:row>47</xdr:row>
      <xdr:rowOff>0</xdr:rowOff>
    </xdr:from>
    <xdr:to>
      <xdr:col>13</xdr:col>
      <xdr:colOff>169333</xdr:colOff>
      <xdr:row>50</xdr:row>
      <xdr:rowOff>0</xdr:rowOff>
    </xdr:to>
    <xdr:sp macro="" textlink="">
      <xdr:nvSpPr>
        <xdr:cNvPr id="28" name="Rectángulo redondeado 31">
          <a:hlinkClick xmlns:r="http://schemas.openxmlformats.org/officeDocument/2006/relationships" r:id="rId25"/>
          <a:extLst>
            <a:ext uri="{FF2B5EF4-FFF2-40B4-BE49-F238E27FC236}">
              <a16:creationId xmlns:a16="http://schemas.microsoft.com/office/drawing/2014/main" id="{16320B4B-259F-4C2F-807E-E7203E4856C2}"/>
            </a:ext>
          </a:extLst>
        </xdr:cNvPr>
        <xdr:cNvSpPr/>
      </xdr:nvSpPr>
      <xdr:spPr>
        <a:xfrm>
          <a:off x="464820" y="9395460"/>
          <a:ext cx="9046633" cy="685800"/>
        </a:xfrm>
        <a:prstGeom prst="roundRect">
          <a:avLst/>
        </a:prstGeom>
        <a:solidFill>
          <a:srgbClr val="F7E0C1"/>
        </a:solidFill>
        <a:ln w="19050">
          <a:solidFill>
            <a:srgbClr val="CC89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371600" rtlCol="0" anchor="ctr" anchorCtr="0"/>
        <a:lstStyle/>
        <a:p>
          <a:pPr marL="0" marR="0" lvl="0" indent="0" algn="l" defTabSz="914400" eaLnBrk="1" fontAlgn="auto" latinLnBrk="0" hangingPunct="1">
            <a:lnSpc>
              <a:spcPct val="100000"/>
            </a:lnSpc>
            <a:spcBef>
              <a:spcPts val="0"/>
            </a:spcBef>
            <a:spcAft>
              <a:spcPts val="0"/>
            </a:spcAft>
            <a:buClrTx/>
            <a:buSzTx/>
            <a:buFontTx/>
            <a:buNone/>
            <a:tabLst/>
            <a:defRPr/>
          </a:pPr>
          <a:r>
            <a:rPr lang="es-CR" sz="1200" b="1" i="0">
              <a:solidFill>
                <a:schemeClr val="tx1"/>
              </a:solidFill>
              <a:latin typeface="Open Sans Condensed" pitchFamily="2" charset="0"/>
              <a:ea typeface="Open Sans Condensed" pitchFamily="2" charset="0"/>
              <a:cs typeface="Open Sans Condensed" pitchFamily="2" charset="0"/>
            </a:rPr>
            <a:t>Objetivo 12. Garantizar modalidades de consumo y producción sostenibles</a:t>
          </a:r>
        </a:p>
      </xdr:txBody>
    </xdr:sp>
    <xdr:clientData/>
  </xdr:twoCellAnchor>
  <xdr:twoCellAnchor editAs="oneCell">
    <xdr:from>
      <xdr:col>1</xdr:col>
      <xdr:colOff>67733</xdr:colOff>
      <xdr:row>47</xdr:row>
      <xdr:rowOff>8467</xdr:rowOff>
    </xdr:from>
    <xdr:to>
      <xdr:col>3</xdr:col>
      <xdr:colOff>0</xdr:colOff>
      <xdr:row>49</xdr:row>
      <xdr:rowOff>198967</xdr:rowOff>
    </xdr:to>
    <xdr:pic>
      <xdr:nvPicPr>
        <xdr:cNvPr id="29" name="Imagen 28">
          <a:extLst>
            <a:ext uri="{FF2B5EF4-FFF2-40B4-BE49-F238E27FC236}">
              <a16:creationId xmlns:a16="http://schemas.microsoft.com/office/drawing/2014/main" id="{B7A238B5-3C03-489C-851E-24136D54F222}"/>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rcRect/>
        <a:stretch/>
      </xdr:blipFill>
      <xdr:spPr>
        <a:xfrm>
          <a:off x="532553" y="9403927"/>
          <a:ext cx="1181947" cy="647700"/>
        </a:xfrm>
        <a:prstGeom prst="rect">
          <a:avLst/>
        </a:prstGeom>
      </xdr:spPr>
    </xdr:pic>
    <xdr:clientData/>
  </xdr:twoCellAnchor>
  <xdr:twoCellAnchor>
    <xdr:from>
      <xdr:col>1</xdr:col>
      <xdr:colOff>0</xdr:colOff>
      <xdr:row>51</xdr:row>
      <xdr:rowOff>0</xdr:rowOff>
    </xdr:from>
    <xdr:to>
      <xdr:col>13</xdr:col>
      <xdr:colOff>169333</xdr:colOff>
      <xdr:row>54</xdr:row>
      <xdr:rowOff>0</xdr:rowOff>
    </xdr:to>
    <xdr:sp macro="" textlink="">
      <xdr:nvSpPr>
        <xdr:cNvPr id="30" name="Rectángulo redondeado 33">
          <a:hlinkClick xmlns:r="http://schemas.openxmlformats.org/officeDocument/2006/relationships" r:id="rId27"/>
          <a:extLst>
            <a:ext uri="{FF2B5EF4-FFF2-40B4-BE49-F238E27FC236}">
              <a16:creationId xmlns:a16="http://schemas.microsoft.com/office/drawing/2014/main" id="{CE19C902-4C3F-4A21-BA02-E47EF36A9291}"/>
            </a:ext>
          </a:extLst>
        </xdr:cNvPr>
        <xdr:cNvSpPr/>
      </xdr:nvSpPr>
      <xdr:spPr>
        <a:xfrm>
          <a:off x="464820" y="10180320"/>
          <a:ext cx="9046633" cy="685800"/>
        </a:xfrm>
        <a:prstGeom prst="roundRect">
          <a:avLst/>
        </a:prstGeom>
        <a:solidFill>
          <a:srgbClr val="CEDBCB"/>
        </a:solidFill>
        <a:ln w="19050">
          <a:solidFill>
            <a:srgbClr val="47763D"/>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371600" rtlCol="0" anchor="ctr" anchorCtr="0"/>
        <a:lstStyle/>
        <a:p>
          <a:pPr marL="0" marR="0" lvl="0" indent="0" algn="l" defTabSz="914400" eaLnBrk="1" fontAlgn="auto" latinLnBrk="0" hangingPunct="1">
            <a:lnSpc>
              <a:spcPct val="100000"/>
            </a:lnSpc>
            <a:spcBef>
              <a:spcPts val="0"/>
            </a:spcBef>
            <a:spcAft>
              <a:spcPts val="0"/>
            </a:spcAft>
            <a:buClrTx/>
            <a:buSzTx/>
            <a:buFontTx/>
            <a:buNone/>
            <a:tabLst/>
            <a:defRPr/>
          </a:pPr>
          <a:r>
            <a:rPr lang="es-CR" sz="1200" b="1" i="0">
              <a:solidFill>
                <a:schemeClr val="tx1"/>
              </a:solidFill>
              <a:latin typeface="Open Sans Condensed" pitchFamily="2" charset="0"/>
              <a:ea typeface="Open Sans Condensed" pitchFamily="2" charset="0"/>
              <a:cs typeface="Open Sans Condensed" pitchFamily="2" charset="0"/>
            </a:rPr>
            <a:t>Objetivo 13. Adoptar medidas urgentes para combatir el cambio climático y sus efectos</a:t>
          </a:r>
        </a:p>
      </xdr:txBody>
    </xdr:sp>
    <xdr:clientData/>
  </xdr:twoCellAnchor>
  <xdr:twoCellAnchor editAs="oneCell">
    <xdr:from>
      <xdr:col>1</xdr:col>
      <xdr:colOff>67733</xdr:colOff>
      <xdr:row>51</xdr:row>
      <xdr:rowOff>8467</xdr:rowOff>
    </xdr:from>
    <xdr:to>
      <xdr:col>3</xdr:col>
      <xdr:colOff>0</xdr:colOff>
      <xdr:row>53</xdr:row>
      <xdr:rowOff>198967</xdr:rowOff>
    </xdr:to>
    <xdr:pic>
      <xdr:nvPicPr>
        <xdr:cNvPr id="31" name="Imagen 30">
          <a:extLst>
            <a:ext uri="{FF2B5EF4-FFF2-40B4-BE49-F238E27FC236}">
              <a16:creationId xmlns:a16="http://schemas.microsoft.com/office/drawing/2014/main" id="{869E55FA-98BD-4104-81B8-3368DB163DD9}"/>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rcRect/>
        <a:stretch/>
      </xdr:blipFill>
      <xdr:spPr>
        <a:xfrm>
          <a:off x="532553" y="10188787"/>
          <a:ext cx="1181947" cy="647700"/>
        </a:xfrm>
        <a:prstGeom prst="rect">
          <a:avLst/>
        </a:prstGeom>
      </xdr:spPr>
    </xdr:pic>
    <xdr:clientData/>
  </xdr:twoCellAnchor>
  <xdr:twoCellAnchor>
    <xdr:from>
      <xdr:col>1</xdr:col>
      <xdr:colOff>8466</xdr:colOff>
      <xdr:row>55</xdr:row>
      <xdr:rowOff>16934</xdr:rowOff>
    </xdr:from>
    <xdr:to>
      <xdr:col>13</xdr:col>
      <xdr:colOff>177799</xdr:colOff>
      <xdr:row>58</xdr:row>
      <xdr:rowOff>16934</xdr:rowOff>
    </xdr:to>
    <xdr:sp macro="" textlink="">
      <xdr:nvSpPr>
        <xdr:cNvPr id="32" name="Rectángulo redondeado 35">
          <a:hlinkClick xmlns:r="http://schemas.openxmlformats.org/officeDocument/2006/relationships" r:id="rId29"/>
          <a:extLst>
            <a:ext uri="{FF2B5EF4-FFF2-40B4-BE49-F238E27FC236}">
              <a16:creationId xmlns:a16="http://schemas.microsoft.com/office/drawing/2014/main" id="{723368B1-CD35-4F06-B72B-F602C3E81F9E}"/>
            </a:ext>
          </a:extLst>
        </xdr:cNvPr>
        <xdr:cNvSpPr/>
      </xdr:nvSpPr>
      <xdr:spPr>
        <a:xfrm>
          <a:off x="473286" y="10982114"/>
          <a:ext cx="9039013" cy="685800"/>
        </a:xfrm>
        <a:prstGeom prst="roundRect">
          <a:avLst/>
        </a:prstGeom>
        <a:solidFill>
          <a:srgbClr val="C6DCED"/>
        </a:solidFill>
        <a:ln w="19050">
          <a:solidFill>
            <a:srgbClr val="007BBB"/>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371600" rtlCol="0" anchor="ctr" anchorCtr="0"/>
        <a:lstStyle/>
        <a:p>
          <a:pPr marL="0" marR="0" lvl="0" indent="0" algn="l" defTabSz="914400" eaLnBrk="1" fontAlgn="auto" latinLnBrk="0" hangingPunct="1">
            <a:lnSpc>
              <a:spcPct val="100000"/>
            </a:lnSpc>
            <a:spcBef>
              <a:spcPts val="0"/>
            </a:spcBef>
            <a:spcAft>
              <a:spcPts val="0"/>
            </a:spcAft>
            <a:buClrTx/>
            <a:buSzTx/>
            <a:buFontTx/>
            <a:buNone/>
            <a:tabLst/>
            <a:defRPr/>
          </a:pPr>
          <a:r>
            <a:rPr lang="es-CR" sz="1200" b="1" i="0">
              <a:solidFill>
                <a:schemeClr val="tx1"/>
              </a:solidFill>
              <a:latin typeface="Open Sans Condensed" pitchFamily="2" charset="0"/>
              <a:ea typeface="Open Sans Condensed" pitchFamily="2" charset="0"/>
              <a:cs typeface="Open Sans Condensed" pitchFamily="2" charset="0"/>
            </a:rPr>
            <a:t>Objetivo 14. Conservar y utilizar sosteniblemente los océanos, los mares y los recursos marinos para el desarrollo sostenible</a:t>
          </a:r>
        </a:p>
      </xdr:txBody>
    </xdr:sp>
    <xdr:clientData/>
  </xdr:twoCellAnchor>
  <xdr:twoCellAnchor editAs="oneCell">
    <xdr:from>
      <xdr:col>1</xdr:col>
      <xdr:colOff>76199</xdr:colOff>
      <xdr:row>55</xdr:row>
      <xdr:rowOff>25401</xdr:rowOff>
    </xdr:from>
    <xdr:to>
      <xdr:col>3</xdr:col>
      <xdr:colOff>846</xdr:colOff>
      <xdr:row>57</xdr:row>
      <xdr:rowOff>215901</xdr:rowOff>
    </xdr:to>
    <xdr:pic>
      <xdr:nvPicPr>
        <xdr:cNvPr id="33" name="Imagen 32">
          <a:extLst>
            <a:ext uri="{FF2B5EF4-FFF2-40B4-BE49-F238E27FC236}">
              <a16:creationId xmlns:a16="http://schemas.microsoft.com/office/drawing/2014/main" id="{D802737A-EE8F-411B-8321-53A2D45E2860}"/>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rcRect/>
        <a:stretch/>
      </xdr:blipFill>
      <xdr:spPr>
        <a:xfrm>
          <a:off x="541019" y="10990581"/>
          <a:ext cx="1174327" cy="647700"/>
        </a:xfrm>
        <a:prstGeom prst="rect">
          <a:avLst/>
        </a:prstGeom>
      </xdr:spPr>
    </xdr:pic>
    <xdr:clientData/>
  </xdr:twoCellAnchor>
  <xdr:twoCellAnchor>
    <xdr:from>
      <xdr:col>1</xdr:col>
      <xdr:colOff>16933</xdr:colOff>
      <xdr:row>63</xdr:row>
      <xdr:rowOff>16933</xdr:rowOff>
    </xdr:from>
    <xdr:to>
      <xdr:col>14</xdr:col>
      <xdr:colOff>8466</xdr:colOff>
      <xdr:row>66</xdr:row>
      <xdr:rowOff>16933</xdr:rowOff>
    </xdr:to>
    <xdr:sp macro="" textlink="">
      <xdr:nvSpPr>
        <xdr:cNvPr id="34" name="Rectángulo redondeado 37">
          <a:hlinkClick xmlns:r="http://schemas.openxmlformats.org/officeDocument/2006/relationships" r:id="rId31"/>
          <a:extLst>
            <a:ext uri="{FF2B5EF4-FFF2-40B4-BE49-F238E27FC236}">
              <a16:creationId xmlns:a16="http://schemas.microsoft.com/office/drawing/2014/main" id="{4236DD9F-082B-4FC9-A532-DCEFC72B23ED}"/>
            </a:ext>
          </a:extLst>
        </xdr:cNvPr>
        <xdr:cNvSpPr/>
      </xdr:nvSpPr>
      <xdr:spPr>
        <a:xfrm>
          <a:off x="481753" y="12551833"/>
          <a:ext cx="9036473" cy="685800"/>
        </a:xfrm>
        <a:prstGeom prst="roundRect">
          <a:avLst/>
        </a:prstGeom>
        <a:solidFill>
          <a:srgbClr val="C2D0E1"/>
        </a:solidFill>
        <a:ln w="19050">
          <a:solidFill>
            <a:srgbClr val="00538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371600" rtlCol="0" anchor="ctr" anchorCtr="0"/>
        <a:lstStyle/>
        <a:p>
          <a:pPr marL="0" marR="0" lvl="0" indent="0" algn="l" defTabSz="914400" eaLnBrk="1" fontAlgn="auto" latinLnBrk="0" hangingPunct="1">
            <a:lnSpc>
              <a:spcPct val="100000"/>
            </a:lnSpc>
            <a:spcBef>
              <a:spcPts val="0"/>
            </a:spcBef>
            <a:spcAft>
              <a:spcPts val="0"/>
            </a:spcAft>
            <a:buClrTx/>
            <a:buSzTx/>
            <a:buFontTx/>
            <a:buNone/>
            <a:tabLst/>
            <a:defRPr/>
          </a:pPr>
          <a:r>
            <a:rPr lang="es-CR" sz="1200" b="1" i="0">
              <a:solidFill>
                <a:schemeClr val="tx1"/>
              </a:solidFill>
              <a:latin typeface="Open Sans Condensed" pitchFamily="2" charset="0"/>
              <a:ea typeface="Open Sans Condensed" pitchFamily="2" charset="0"/>
              <a:cs typeface="Open Sans Condensed" pitchFamily="2" charset="0"/>
            </a:rPr>
            <a:t>Objetivo 16. Promover sociedades pacíficas e inclusivas para el desarrollo sostenible, facilitar el acceso a la justicia para todos y construir a todos los niveles instituciones eficaces e inclusivas que rindan cuentas</a:t>
          </a:r>
        </a:p>
      </xdr:txBody>
    </xdr:sp>
    <xdr:clientData/>
  </xdr:twoCellAnchor>
  <xdr:twoCellAnchor editAs="oneCell">
    <xdr:from>
      <xdr:col>1</xdr:col>
      <xdr:colOff>84666</xdr:colOff>
      <xdr:row>63</xdr:row>
      <xdr:rowOff>25400</xdr:rowOff>
    </xdr:from>
    <xdr:to>
      <xdr:col>3</xdr:col>
      <xdr:colOff>1693</xdr:colOff>
      <xdr:row>65</xdr:row>
      <xdr:rowOff>215900</xdr:rowOff>
    </xdr:to>
    <xdr:pic>
      <xdr:nvPicPr>
        <xdr:cNvPr id="35" name="Imagen 34">
          <a:extLst>
            <a:ext uri="{FF2B5EF4-FFF2-40B4-BE49-F238E27FC236}">
              <a16:creationId xmlns:a16="http://schemas.microsoft.com/office/drawing/2014/main" id="{B2A582C8-8373-47DC-847B-935779626AF7}"/>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rcRect/>
        <a:stretch/>
      </xdr:blipFill>
      <xdr:spPr>
        <a:xfrm>
          <a:off x="549486" y="12560300"/>
          <a:ext cx="1166707" cy="647700"/>
        </a:xfrm>
        <a:prstGeom prst="rect">
          <a:avLst/>
        </a:prstGeom>
      </xdr:spPr>
    </xdr:pic>
    <xdr:clientData/>
  </xdr:twoCellAnchor>
  <xdr:twoCellAnchor>
    <xdr:from>
      <xdr:col>1</xdr:col>
      <xdr:colOff>8466</xdr:colOff>
      <xdr:row>67</xdr:row>
      <xdr:rowOff>0</xdr:rowOff>
    </xdr:from>
    <xdr:to>
      <xdr:col>13</xdr:col>
      <xdr:colOff>177799</xdr:colOff>
      <xdr:row>70</xdr:row>
      <xdr:rowOff>0</xdr:rowOff>
    </xdr:to>
    <xdr:sp macro="" textlink="">
      <xdr:nvSpPr>
        <xdr:cNvPr id="36" name="Rectángulo redondeado 39">
          <a:hlinkClick xmlns:r="http://schemas.openxmlformats.org/officeDocument/2006/relationships" r:id="rId33"/>
          <a:extLst>
            <a:ext uri="{FF2B5EF4-FFF2-40B4-BE49-F238E27FC236}">
              <a16:creationId xmlns:a16="http://schemas.microsoft.com/office/drawing/2014/main" id="{A01EDBF3-7809-49C2-9939-8F3FC34407FD}"/>
            </a:ext>
          </a:extLst>
        </xdr:cNvPr>
        <xdr:cNvSpPr/>
      </xdr:nvSpPr>
      <xdr:spPr>
        <a:xfrm>
          <a:off x="473286" y="13319760"/>
          <a:ext cx="9039013" cy="685800"/>
        </a:xfrm>
        <a:prstGeom prst="roundRect">
          <a:avLst/>
        </a:prstGeom>
        <a:solidFill>
          <a:srgbClr val="BFC5D9"/>
        </a:solidFill>
        <a:ln w="19050">
          <a:solidFill>
            <a:srgbClr val="002F6D"/>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371600" rtlCol="0" anchor="ctr" anchorCtr="0"/>
        <a:lstStyle/>
        <a:p>
          <a:pPr marL="0" marR="0" lvl="0" indent="0" algn="l" defTabSz="914400" eaLnBrk="1" fontAlgn="auto" latinLnBrk="0" hangingPunct="1">
            <a:lnSpc>
              <a:spcPct val="100000"/>
            </a:lnSpc>
            <a:spcBef>
              <a:spcPts val="0"/>
            </a:spcBef>
            <a:spcAft>
              <a:spcPts val="0"/>
            </a:spcAft>
            <a:buClrTx/>
            <a:buSzTx/>
            <a:buFontTx/>
            <a:buNone/>
            <a:tabLst/>
            <a:defRPr/>
          </a:pPr>
          <a:r>
            <a:rPr lang="es-CR" sz="1200" b="1" i="0">
              <a:solidFill>
                <a:schemeClr val="tx1"/>
              </a:solidFill>
              <a:latin typeface="Open Sans Condensed" pitchFamily="2" charset="0"/>
              <a:ea typeface="Open Sans Condensed" pitchFamily="2" charset="0"/>
              <a:cs typeface="Open Sans Condensed" pitchFamily="2" charset="0"/>
            </a:rPr>
            <a:t>Objetivo 17. Fortalecer los medios de implementación y revitalizar la Alianza Mundial para el Desarrollo sostenible</a:t>
          </a:r>
        </a:p>
      </xdr:txBody>
    </xdr:sp>
    <xdr:clientData/>
  </xdr:twoCellAnchor>
  <xdr:twoCellAnchor editAs="oneCell">
    <xdr:from>
      <xdr:col>1</xdr:col>
      <xdr:colOff>84666</xdr:colOff>
      <xdr:row>67</xdr:row>
      <xdr:rowOff>8467</xdr:rowOff>
    </xdr:from>
    <xdr:to>
      <xdr:col>3</xdr:col>
      <xdr:colOff>1693</xdr:colOff>
      <xdr:row>69</xdr:row>
      <xdr:rowOff>198967</xdr:rowOff>
    </xdr:to>
    <xdr:pic>
      <xdr:nvPicPr>
        <xdr:cNvPr id="37" name="Imagen 36">
          <a:extLst>
            <a:ext uri="{FF2B5EF4-FFF2-40B4-BE49-F238E27FC236}">
              <a16:creationId xmlns:a16="http://schemas.microsoft.com/office/drawing/2014/main" id="{C6D86E67-1453-440A-ADC5-2726765982E1}"/>
            </a:ext>
          </a:extLst>
        </xdr:cNvPr>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xdr:blipFill>
      <xdr:spPr>
        <a:xfrm>
          <a:off x="549486" y="13328227"/>
          <a:ext cx="1166707" cy="6477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2</xdr:col>
      <xdr:colOff>50800</xdr:colOff>
      <xdr:row>35</xdr:row>
      <xdr:rowOff>91441</xdr:rowOff>
    </xdr:from>
    <xdr:to>
      <xdr:col>7</xdr:col>
      <xdr:colOff>784860</xdr:colOff>
      <xdr:row>52</xdr:row>
      <xdr:rowOff>99060</xdr:rowOff>
    </xdr:to>
    <xdr:graphicFrame macro="">
      <xdr:nvGraphicFramePr>
        <xdr:cNvPr id="2" name="Gráfico 1">
          <a:extLst>
            <a:ext uri="{FF2B5EF4-FFF2-40B4-BE49-F238E27FC236}">
              <a16:creationId xmlns:a16="http://schemas.microsoft.com/office/drawing/2014/main"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0.xml><?xml version="1.0" encoding="utf-8"?>
<xdr:wsDr xmlns:xdr="http://schemas.openxmlformats.org/drawingml/2006/spreadsheetDrawing" xmlns:a="http://schemas.openxmlformats.org/drawingml/2006/main">
  <xdr:twoCellAnchor>
    <xdr:from>
      <xdr:col>1</xdr:col>
      <xdr:colOff>967740</xdr:colOff>
      <xdr:row>32</xdr:row>
      <xdr:rowOff>30480</xdr:rowOff>
    </xdr:from>
    <xdr:to>
      <xdr:col>17</xdr:col>
      <xdr:colOff>68580</xdr:colOff>
      <xdr:row>53</xdr:row>
      <xdr:rowOff>7620</xdr:rowOff>
    </xdr:to>
    <xdr:graphicFrame macro="">
      <xdr:nvGraphicFramePr>
        <xdr:cNvPr id="2" name="Gráfico 1">
          <a:extLst>
            <a:ext uri="{FF2B5EF4-FFF2-40B4-BE49-F238E27FC236}">
              <a16:creationId xmlns:a16="http://schemas.microsoft.com/office/drawing/2014/main" id="{00000000-0008-0000-8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1.xml><?xml version="1.0" encoding="utf-8"?>
<xdr:wsDr xmlns:xdr="http://schemas.openxmlformats.org/drawingml/2006/spreadsheetDrawing" xmlns:a="http://schemas.openxmlformats.org/drawingml/2006/main">
  <xdr:oneCellAnchor>
    <xdr:from>
      <xdr:col>3</xdr:col>
      <xdr:colOff>1271322</xdr:colOff>
      <xdr:row>15</xdr:row>
      <xdr:rowOff>152665</xdr:rowOff>
    </xdr:from>
    <xdr:ext cx="3522927" cy="372666"/>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00000000-0008-0000-8D00-000002000000}"/>
                </a:ext>
              </a:extLst>
            </xdr:cNvPr>
            <xdr:cNvSpPr txBox="1"/>
          </xdr:nvSpPr>
          <xdr:spPr>
            <a:xfrm>
              <a:off x="4157397" y="6086740"/>
              <a:ext cx="3522927" cy="3726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200" i="1">
                            <a:solidFill>
                              <a:sysClr val="windowText" lastClr="000000"/>
                            </a:solidFill>
                            <a:latin typeface="Cambria Math" panose="02040503050406030204" pitchFamily="18" charset="0"/>
                          </a:rPr>
                        </m:ctrlPr>
                      </m:fPr>
                      <m:num>
                        <m:sSub>
                          <m:sSubPr>
                            <m:ctrlPr>
                              <a:rPr lang="es-CR" sz="1200" b="0" i="1">
                                <a:solidFill>
                                  <a:sysClr val="windowText" lastClr="000000"/>
                                </a:solidFill>
                                <a:latin typeface="Cambria Math" panose="02040503050406030204" pitchFamily="18" charset="0"/>
                              </a:rPr>
                            </m:ctrlPr>
                          </m:sSubPr>
                          <m:e>
                            <m:r>
                              <a:rPr lang="es-CR" sz="1100" b="0" i="1">
                                <a:solidFill>
                                  <a:sysClr val="windowText" lastClr="000000"/>
                                </a:solidFill>
                                <a:effectLst/>
                                <a:latin typeface="Cambria Math" panose="02040503050406030204" pitchFamily="18" charset="0"/>
                                <a:ea typeface="+mn-ea"/>
                                <a:cs typeface="+mn-cs"/>
                              </a:rPr>
                              <m:t>𝑁</m:t>
                            </m:r>
                            <m:r>
                              <a:rPr lang="es-CR" sz="1100" b="0" i="1">
                                <a:solidFill>
                                  <a:sysClr val="windowText" lastClr="000000"/>
                                </a:solidFill>
                                <a:effectLst/>
                                <a:latin typeface="Cambria Math" panose="02040503050406030204" pitchFamily="18" charset="0"/>
                                <a:ea typeface="+mn-ea"/>
                                <a:cs typeface="+mn-cs"/>
                              </a:rPr>
                              <m:t>ú</m:t>
                            </m:r>
                            <m:r>
                              <a:rPr lang="es-CR" sz="1100" b="0" i="1">
                                <a:solidFill>
                                  <a:sysClr val="windowText" lastClr="000000"/>
                                </a:solidFill>
                                <a:effectLst/>
                                <a:latin typeface="Cambria Math" panose="02040503050406030204" pitchFamily="18" charset="0"/>
                                <a:ea typeface="+mn-ea"/>
                                <a:cs typeface="+mn-cs"/>
                              </a:rPr>
                              <m:t>𝑚𝑒𝑟𝑜</m:t>
                            </m:r>
                            <m:r>
                              <a:rPr lang="es-CR" sz="1100" b="0" i="1">
                                <a:solidFill>
                                  <a:sysClr val="windowText" lastClr="000000"/>
                                </a:solidFill>
                                <a:effectLst/>
                                <a:latin typeface="Cambria Math" panose="02040503050406030204" pitchFamily="18" charset="0"/>
                                <a:ea typeface="+mn-ea"/>
                                <a:cs typeface="+mn-cs"/>
                              </a:rPr>
                              <m:t> </m:t>
                            </m:r>
                            <m:r>
                              <a:rPr lang="es-CR" sz="1100" b="0" i="1">
                                <a:solidFill>
                                  <a:sysClr val="windowText" lastClr="000000"/>
                                </a:solidFill>
                                <a:effectLst/>
                                <a:latin typeface="Cambria Math" panose="02040503050406030204" pitchFamily="18" charset="0"/>
                                <a:ea typeface="+mn-ea"/>
                                <a:cs typeface="+mn-cs"/>
                              </a:rPr>
                              <m:t>𝑑𝑒</m:t>
                            </m:r>
                            <m:r>
                              <a:rPr lang="es-CR" sz="1100" b="0" i="1">
                                <a:solidFill>
                                  <a:sysClr val="windowText" lastClr="000000"/>
                                </a:solidFill>
                                <a:effectLst/>
                                <a:latin typeface="Cambria Math" panose="02040503050406030204" pitchFamily="18" charset="0"/>
                                <a:ea typeface="+mn-ea"/>
                                <a:cs typeface="+mn-cs"/>
                              </a:rPr>
                              <m:t> </m:t>
                            </m:r>
                            <m:r>
                              <a:rPr lang="es-CR" sz="1100" b="0" i="1">
                                <a:solidFill>
                                  <a:sysClr val="windowText" lastClr="000000"/>
                                </a:solidFill>
                                <a:effectLst/>
                                <a:latin typeface="Cambria Math" panose="02040503050406030204" pitchFamily="18" charset="0"/>
                                <a:ea typeface="+mn-ea"/>
                                <a:cs typeface="+mn-cs"/>
                              </a:rPr>
                              <m:t>𝑑𝑜𝑐𝑒𝑛𝑡𝑒𝑠</m:t>
                            </m:r>
                            <m:r>
                              <a:rPr lang="es-CR" sz="1100" b="0" i="1">
                                <a:solidFill>
                                  <a:sysClr val="windowText" lastClr="000000"/>
                                </a:solidFill>
                                <a:effectLst/>
                                <a:latin typeface="Cambria Math" panose="02040503050406030204" pitchFamily="18" charset="0"/>
                                <a:ea typeface="+mn-ea"/>
                                <a:cs typeface="+mn-cs"/>
                              </a:rPr>
                              <m:t> </m:t>
                            </m:r>
                            <m:r>
                              <a:rPr lang="es-CR" sz="1100" b="0" i="1">
                                <a:solidFill>
                                  <a:sysClr val="windowText" lastClr="000000"/>
                                </a:solidFill>
                                <a:effectLst/>
                                <a:latin typeface="Cambria Math" panose="02040503050406030204" pitchFamily="18" charset="0"/>
                                <a:ea typeface="+mn-ea"/>
                                <a:cs typeface="+mn-cs"/>
                              </a:rPr>
                              <m:t>𝑐𝑎𝑙𝑖𝑓𝑖𝑐𝑎𝑑𝑜𝑠</m:t>
                            </m:r>
                          </m:e>
                          <m:sub>
                            <m:r>
                              <a:rPr lang="es-CR" sz="1200" b="0" i="1">
                                <a:solidFill>
                                  <a:sysClr val="windowText" lastClr="000000"/>
                                </a:solidFill>
                                <a:latin typeface="Cambria Math" panose="02040503050406030204" pitchFamily="18" charset="0"/>
                              </a:rPr>
                              <m:t>𝑖</m:t>
                            </m:r>
                          </m:sub>
                        </m:sSub>
                      </m:num>
                      <m:den>
                        <m:sSub>
                          <m:sSubPr>
                            <m:ctrlPr>
                              <a:rPr lang="es-CR" sz="1200" b="0" i="1">
                                <a:solidFill>
                                  <a:sysClr val="windowText" lastClr="000000"/>
                                </a:solidFill>
                                <a:latin typeface="Cambria Math" panose="02040503050406030204" pitchFamily="18" charset="0"/>
                              </a:rPr>
                            </m:ctrlPr>
                          </m:sSubPr>
                          <m:e>
                            <m:r>
                              <a:rPr lang="es-CR" sz="1100" b="0" i="1">
                                <a:solidFill>
                                  <a:sysClr val="windowText" lastClr="000000"/>
                                </a:solidFill>
                                <a:effectLst/>
                                <a:latin typeface="Cambria Math" panose="02040503050406030204" pitchFamily="18" charset="0"/>
                                <a:ea typeface="+mn-ea"/>
                                <a:cs typeface="+mn-cs"/>
                              </a:rPr>
                              <m:t>𝑇𝑜𝑡𝑎𝑙</m:t>
                            </m:r>
                            <m:r>
                              <a:rPr lang="es-CR" sz="1100" b="0" i="1">
                                <a:solidFill>
                                  <a:sysClr val="windowText" lastClr="000000"/>
                                </a:solidFill>
                                <a:effectLst/>
                                <a:latin typeface="Cambria Math" panose="02040503050406030204" pitchFamily="18" charset="0"/>
                                <a:ea typeface="+mn-ea"/>
                                <a:cs typeface="+mn-cs"/>
                              </a:rPr>
                              <m:t> </m:t>
                            </m:r>
                            <m:r>
                              <a:rPr lang="es-CR" sz="1100" b="0" i="1">
                                <a:solidFill>
                                  <a:sysClr val="windowText" lastClr="000000"/>
                                </a:solidFill>
                                <a:effectLst/>
                                <a:latin typeface="Cambria Math" panose="02040503050406030204" pitchFamily="18" charset="0"/>
                                <a:ea typeface="+mn-ea"/>
                                <a:cs typeface="+mn-cs"/>
                              </a:rPr>
                              <m:t>𝑑𝑒</m:t>
                            </m:r>
                            <m:r>
                              <a:rPr lang="es-CR" sz="1100" b="0" i="1">
                                <a:solidFill>
                                  <a:sysClr val="windowText" lastClr="000000"/>
                                </a:solidFill>
                                <a:effectLst/>
                                <a:latin typeface="Cambria Math" panose="02040503050406030204" pitchFamily="18" charset="0"/>
                                <a:ea typeface="+mn-ea"/>
                                <a:cs typeface="+mn-cs"/>
                              </a:rPr>
                              <m:t> </m:t>
                            </m:r>
                            <m:r>
                              <a:rPr lang="es-CR" sz="1100" b="0" i="1">
                                <a:solidFill>
                                  <a:sysClr val="windowText" lastClr="000000"/>
                                </a:solidFill>
                                <a:effectLst/>
                                <a:latin typeface="Cambria Math" panose="02040503050406030204" pitchFamily="18" charset="0"/>
                                <a:ea typeface="+mn-ea"/>
                                <a:cs typeface="+mn-cs"/>
                              </a:rPr>
                              <m:t>𝑑𝑜𝑐𝑒𝑛𝑡𝑒𝑠</m:t>
                            </m:r>
                          </m:e>
                          <m:sub>
                            <m:r>
                              <a:rPr lang="es-CR" sz="1200" b="0" i="1">
                                <a:solidFill>
                                  <a:sysClr val="windowText" lastClr="000000"/>
                                </a:solidFill>
                                <a:latin typeface="Cambria Math" panose="02040503050406030204" pitchFamily="18" charset="0"/>
                              </a:rPr>
                              <m:t>𝑖</m:t>
                            </m:r>
                          </m:sub>
                        </m:sSub>
                      </m:den>
                    </m:f>
                    <m:r>
                      <a:rPr lang="es-CR" sz="1200" b="0" i="1">
                        <a:solidFill>
                          <a:sysClr val="windowText" lastClr="000000"/>
                        </a:solidFill>
                        <a:latin typeface="Cambria Math" panose="02040503050406030204" pitchFamily="18" charset="0"/>
                        <a:ea typeface="Cambria Math" panose="02040503050406030204" pitchFamily="18" charset="0"/>
                      </a:rPr>
                      <m:t>𝑥</m:t>
                    </m:r>
                    <m:r>
                      <a:rPr lang="es-CR" sz="1200" b="0" i="1">
                        <a:solidFill>
                          <a:sysClr val="windowText" lastClr="000000"/>
                        </a:solidFill>
                        <a:latin typeface="Cambria Math" panose="02040503050406030204" pitchFamily="18" charset="0"/>
                        <a:ea typeface="Cambria Math" panose="02040503050406030204" pitchFamily="18" charset="0"/>
                      </a:rPr>
                      <m:t>100</m:t>
                    </m:r>
                  </m:oMath>
                </m:oMathPara>
              </a14:m>
              <a:endParaRPr lang="es-CR" sz="1200" i="1">
                <a:solidFill>
                  <a:sysClr val="windowText" lastClr="000000"/>
                </a:solidFill>
              </a:endParaRPr>
            </a:p>
          </xdr:txBody>
        </xdr:sp>
      </mc:Choice>
      <mc:Fallback xmlns="">
        <xdr:sp macro="" textlink="">
          <xdr:nvSpPr>
            <xdr:cNvPr id="2" name="CuadroTexto 1">
              <a:extLst>
                <a:ext uri="{FF2B5EF4-FFF2-40B4-BE49-F238E27FC236}">
                  <a16:creationId xmlns:a16="http://schemas.microsoft.com/office/drawing/2014/main" id="{00000000-0008-0000-8D00-000002000000}"/>
                </a:ext>
              </a:extLst>
            </xdr:cNvPr>
            <xdr:cNvSpPr txBox="1"/>
          </xdr:nvSpPr>
          <xdr:spPr>
            <a:xfrm>
              <a:off x="4157397" y="6086740"/>
              <a:ext cx="3522927" cy="3726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R" sz="1200" b="0" i="0">
                  <a:solidFill>
                    <a:sysClr val="windowText" lastClr="000000"/>
                  </a:solidFill>
                  <a:latin typeface="Cambria Math" panose="02040503050406030204" pitchFamily="18" charset="0"/>
                </a:rPr>
                <a:t>〖</a:t>
              </a:r>
              <a:r>
                <a:rPr lang="es-CR" sz="1100" b="0" i="0">
                  <a:solidFill>
                    <a:sysClr val="windowText" lastClr="000000"/>
                  </a:solidFill>
                  <a:effectLst/>
                  <a:latin typeface="Cambria Math" panose="02040503050406030204" pitchFamily="18" charset="0"/>
                  <a:ea typeface="+mn-ea"/>
                  <a:cs typeface="+mn-cs"/>
                </a:rPr>
                <a:t>𝑁ú𝑚𝑒𝑟𝑜 𝑑𝑒 𝑑𝑜𝑐𝑒𝑛𝑡𝑒𝑠 𝑐𝑎𝑙𝑖𝑓𝑖𝑐𝑎𝑑𝑜𝑠</a:t>
              </a:r>
              <a:r>
                <a:rPr lang="es-CR" sz="1200" b="0" i="0">
                  <a:solidFill>
                    <a:sysClr val="windowText" lastClr="000000"/>
                  </a:solidFill>
                  <a:effectLst/>
                  <a:latin typeface="Cambria Math" panose="02040503050406030204" pitchFamily="18" charset="0"/>
                  <a:ea typeface="+mn-ea"/>
                  <a:cs typeface="+mn-cs"/>
                </a:rPr>
                <a:t>〗_</a:t>
              </a:r>
              <a:r>
                <a:rPr lang="es-CR" sz="1200" b="0" i="0">
                  <a:solidFill>
                    <a:sysClr val="windowText" lastClr="000000"/>
                  </a:solidFill>
                  <a:latin typeface="Cambria Math" panose="02040503050406030204" pitchFamily="18" charset="0"/>
                </a:rPr>
                <a:t>𝑖/〖</a:t>
              </a:r>
              <a:r>
                <a:rPr lang="es-CR" sz="1100" b="0" i="0">
                  <a:solidFill>
                    <a:sysClr val="windowText" lastClr="000000"/>
                  </a:solidFill>
                  <a:effectLst/>
                  <a:latin typeface="Cambria Math" panose="02040503050406030204" pitchFamily="18" charset="0"/>
                  <a:ea typeface="+mn-ea"/>
                  <a:cs typeface="+mn-cs"/>
                </a:rPr>
                <a:t>𝑇𝑜𝑡𝑎𝑙 𝑑𝑒 𝑑𝑜𝑐𝑒𝑛𝑡𝑒𝑠</a:t>
              </a:r>
              <a:r>
                <a:rPr lang="es-CR" sz="1200" b="0" i="0">
                  <a:solidFill>
                    <a:sysClr val="windowText" lastClr="000000"/>
                  </a:solidFill>
                  <a:effectLst/>
                  <a:latin typeface="Cambria Math" panose="02040503050406030204" pitchFamily="18" charset="0"/>
                  <a:ea typeface="+mn-ea"/>
                  <a:cs typeface="+mn-cs"/>
                </a:rPr>
                <a:t>〗_</a:t>
              </a:r>
              <a:r>
                <a:rPr lang="es-CR" sz="1200" b="0" i="0">
                  <a:solidFill>
                    <a:sysClr val="windowText" lastClr="000000"/>
                  </a:solidFill>
                  <a:latin typeface="Cambria Math" panose="02040503050406030204" pitchFamily="18" charset="0"/>
                </a:rPr>
                <a:t>𝑖 </a:t>
              </a:r>
              <a:r>
                <a:rPr lang="es-CR" sz="1200" b="0" i="0">
                  <a:solidFill>
                    <a:sysClr val="windowText" lastClr="000000"/>
                  </a:solidFill>
                  <a:latin typeface="Cambria Math" panose="02040503050406030204" pitchFamily="18" charset="0"/>
                  <a:ea typeface="Cambria Math" panose="02040503050406030204" pitchFamily="18" charset="0"/>
                </a:rPr>
                <a:t> 𝑥100</a:t>
              </a:r>
              <a:endParaRPr lang="es-CR" sz="1200" i="1">
                <a:solidFill>
                  <a:sysClr val="windowText" lastClr="000000"/>
                </a:solidFill>
              </a:endParaRPr>
            </a:p>
          </xdr:txBody>
        </xdr:sp>
      </mc:Fallback>
    </mc:AlternateContent>
    <xdr:clientData/>
  </xdr:oneCellAnchor>
</xdr:wsDr>
</file>

<file path=xl/drawings/drawing102.xml><?xml version="1.0" encoding="utf-8"?>
<xdr:wsDr xmlns:xdr="http://schemas.openxmlformats.org/drawingml/2006/spreadsheetDrawing" xmlns:a="http://schemas.openxmlformats.org/drawingml/2006/main">
  <xdr:twoCellAnchor editAs="oneCell">
    <xdr:from>
      <xdr:col>0</xdr:col>
      <xdr:colOff>68580</xdr:colOff>
      <xdr:row>1</xdr:row>
      <xdr:rowOff>44450</xdr:rowOff>
    </xdr:from>
    <xdr:to>
      <xdr:col>1</xdr:col>
      <xdr:colOff>742527</xdr:colOff>
      <xdr:row>4</xdr:row>
      <xdr:rowOff>2117</xdr:rowOff>
    </xdr:to>
    <xdr:pic>
      <xdr:nvPicPr>
        <xdr:cNvPr id="3" name="Imagen 2">
          <a:extLst>
            <a:ext uri="{FF2B5EF4-FFF2-40B4-BE49-F238E27FC236}">
              <a16:creationId xmlns:a16="http://schemas.microsoft.com/office/drawing/2014/main" id="{AF618074-F065-4D58-B52B-AEAAEF389A1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68580" y="265430"/>
          <a:ext cx="1466427" cy="1466427"/>
        </a:xfrm>
        <a:prstGeom prst="rect">
          <a:avLst/>
        </a:prstGeom>
        <a:ln w="28575">
          <a:solidFill>
            <a:schemeClr val="bg1"/>
          </a:solidFill>
        </a:ln>
      </xdr:spPr>
    </xdr:pic>
    <xdr:clientData/>
  </xdr:twoCellAnchor>
</xdr:wsDr>
</file>

<file path=xl/drawings/drawing103.xml><?xml version="1.0" encoding="utf-8"?>
<xdr:wsDr xmlns:xdr="http://schemas.openxmlformats.org/drawingml/2006/spreadsheetDrawing" xmlns:a="http://schemas.openxmlformats.org/drawingml/2006/main">
  <xdr:oneCellAnchor>
    <xdr:from>
      <xdr:col>3</xdr:col>
      <xdr:colOff>1524953</xdr:colOff>
      <xdr:row>15</xdr:row>
      <xdr:rowOff>236696</xdr:rowOff>
    </xdr:from>
    <xdr:ext cx="5357812" cy="172227"/>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00000000-0008-0000-9000-000002000000}"/>
                </a:ext>
              </a:extLst>
            </xdr:cNvPr>
            <xdr:cNvSpPr txBox="1"/>
          </xdr:nvSpPr>
          <xdr:spPr>
            <a:xfrm>
              <a:off x="4382453" y="5014436"/>
              <a:ext cx="535781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R" sz="1100" b="0" i="1">
                        <a:latin typeface="Cambria Math" panose="02040503050406030204" pitchFamily="18" charset="0"/>
                      </a:rPr>
                      <m:t>𝑆</m:t>
                    </m:r>
                    <m:r>
                      <a:rPr lang="es-CR" sz="1100" b="0" i="1">
                        <a:latin typeface="Cambria Math" panose="02040503050406030204" pitchFamily="18" charset="0"/>
                      </a:rPr>
                      <m:t>í=</m:t>
                    </m:r>
                    <m:r>
                      <a:rPr lang="es-CR" sz="1100" b="0" i="1">
                        <a:latin typeface="Cambria Math" panose="02040503050406030204" pitchFamily="18" charset="0"/>
                      </a:rPr>
                      <m:t>𝑒𝑥𝑖𝑠𝑡𝑒</m:t>
                    </m:r>
                    <m:r>
                      <a:rPr lang="es-CR" sz="1100" b="0" i="1">
                        <a:latin typeface="Cambria Math" panose="02040503050406030204" pitchFamily="18" charset="0"/>
                      </a:rPr>
                      <m:t> </m:t>
                    </m:r>
                    <m:r>
                      <a:rPr lang="es-CR" sz="1100" b="0" i="1">
                        <a:latin typeface="Cambria Math" panose="02040503050406030204" pitchFamily="18" charset="0"/>
                      </a:rPr>
                      <m:t>𝑚𝑎𝑟𝑐𝑜</m:t>
                    </m:r>
                    <m:r>
                      <a:rPr lang="es-CR" sz="1100" b="0" i="1">
                        <a:latin typeface="Cambria Math" panose="02040503050406030204" pitchFamily="18" charset="0"/>
                      </a:rPr>
                      <m:t> </m:t>
                    </m:r>
                    <m:r>
                      <a:rPr lang="es-CR" sz="1100" b="0" i="1">
                        <a:latin typeface="Cambria Math" panose="02040503050406030204" pitchFamily="18" charset="0"/>
                      </a:rPr>
                      <m:t>𝑗𝑢𝑟</m:t>
                    </m:r>
                    <m:r>
                      <a:rPr lang="es-CR" sz="1100" b="0" i="1">
                        <a:latin typeface="Cambria Math" panose="02040503050406030204" pitchFamily="18" charset="0"/>
                      </a:rPr>
                      <m:t>í</m:t>
                    </m:r>
                    <m:r>
                      <a:rPr lang="es-CR" sz="1100" b="0" i="1">
                        <a:latin typeface="Cambria Math" panose="02040503050406030204" pitchFamily="18" charset="0"/>
                      </a:rPr>
                      <m:t>𝑑𝑖𝑐𝑜</m:t>
                    </m:r>
                    <m:r>
                      <a:rPr lang="es-CR" sz="1100" b="0" i="1">
                        <a:latin typeface="Cambria Math" panose="02040503050406030204" pitchFamily="18" charset="0"/>
                      </a:rPr>
                      <m:t> </m:t>
                    </m:r>
                    <m:r>
                      <a:rPr lang="es-CR" sz="1100" b="0" i="1">
                        <a:latin typeface="Cambria Math" panose="02040503050406030204" pitchFamily="18" charset="0"/>
                      </a:rPr>
                      <m:t>𝑝𝑎𝑟𝑎</m:t>
                    </m:r>
                    <m:r>
                      <a:rPr lang="es-CR" sz="1100" b="0" i="1">
                        <a:latin typeface="Cambria Math" panose="02040503050406030204" pitchFamily="18" charset="0"/>
                      </a:rPr>
                      <m:t> </m:t>
                    </m:r>
                    <m:r>
                      <a:rPr lang="es-CR" sz="1100" b="0" i="1">
                        <a:latin typeface="Cambria Math" panose="02040503050406030204" pitchFamily="18" charset="0"/>
                      </a:rPr>
                      <m:t>𝑝𝑟𝑜𝑚𝑜𝑣𝑒𝑟</m:t>
                    </m:r>
                    <m:r>
                      <a:rPr lang="es-CR" sz="1100" b="0" i="1">
                        <a:latin typeface="Cambria Math" panose="02040503050406030204" pitchFamily="18" charset="0"/>
                      </a:rPr>
                      <m:t> </m:t>
                    </m:r>
                    <m:r>
                      <a:rPr lang="es-CR" sz="1100" b="0" i="1">
                        <a:latin typeface="Cambria Math" panose="02040503050406030204" pitchFamily="18" charset="0"/>
                      </a:rPr>
                      <m:t>𝑦</m:t>
                    </m:r>
                    <m:r>
                      <a:rPr lang="es-CR" sz="1100" b="0" i="1">
                        <a:latin typeface="Cambria Math" panose="02040503050406030204" pitchFamily="18" charset="0"/>
                      </a:rPr>
                      <m:t> </m:t>
                    </m:r>
                    <m:r>
                      <a:rPr lang="es-CR" sz="1100" b="0" i="1">
                        <a:latin typeface="Cambria Math" panose="02040503050406030204" pitchFamily="18" charset="0"/>
                      </a:rPr>
                      <m:t>h𝑎𝑐𝑒𝑟</m:t>
                    </m:r>
                    <m:r>
                      <a:rPr lang="es-CR" sz="1100" b="0" i="1">
                        <a:latin typeface="Cambria Math" panose="02040503050406030204" pitchFamily="18" charset="0"/>
                      </a:rPr>
                      <m:t> </m:t>
                    </m:r>
                    <m:r>
                      <a:rPr lang="es-CR" sz="1100" b="0" i="1">
                        <a:latin typeface="Cambria Math" panose="02040503050406030204" pitchFamily="18" charset="0"/>
                      </a:rPr>
                      <m:t>𝑐𝑢𝑚𝑝𝑙𝑖𝑟</m:t>
                    </m:r>
                    <m:r>
                      <a:rPr lang="es-CR" sz="1100" b="0" i="1">
                        <a:latin typeface="Cambria Math" panose="02040503050406030204" pitchFamily="18" charset="0"/>
                      </a:rPr>
                      <m:t> </m:t>
                    </m:r>
                    <m:r>
                      <a:rPr lang="es-CR" sz="1100" b="0" i="1">
                        <a:latin typeface="Cambria Math" panose="02040503050406030204" pitchFamily="18" charset="0"/>
                      </a:rPr>
                      <m:t>𝑙𝑎</m:t>
                    </m:r>
                    <m:r>
                      <a:rPr lang="es-CR" sz="1100" b="0" i="1">
                        <a:latin typeface="Cambria Math" panose="02040503050406030204" pitchFamily="18" charset="0"/>
                      </a:rPr>
                      <m:t> </m:t>
                    </m:r>
                    <m:r>
                      <a:rPr lang="es-CR" sz="1100" b="0" i="1">
                        <a:latin typeface="Cambria Math" panose="02040503050406030204" pitchFamily="18" charset="0"/>
                      </a:rPr>
                      <m:t>𝑖𝑔𝑢𝑎𝑙𝑑𝑎𝑑</m:t>
                    </m:r>
                    <m:r>
                      <a:rPr lang="es-CR" sz="1100" b="0" i="1">
                        <a:latin typeface="Cambria Math" panose="02040503050406030204" pitchFamily="18" charset="0"/>
                      </a:rPr>
                      <m:t> </m:t>
                    </m:r>
                  </m:oMath>
                </m:oMathPara>
              </a14:m>
              <a:endParaRPr lang="es-CR" sz="1000" b="0"/>
            </a:p>
          </xdr:txBody>
        </xdr:sp>
      </mc:Choice>
      <mc:Fallback xmlns="">
        <xdr:sp macro="" textlink="">
          <xdr:nvSpPr>
            <xdr:cNvPr id="2" name="CuadroTexto 1">
              <a:extLst>
                <a:ext uri="{FF2B5EF4-FFF2-40B4-BE49-F238E27FC236}">
                  <a16:creationId xmlns:a16="http://schemas.microsoft.com/office/drawing/2014/main" id="{00000000-0008-0000-9000-000002000000}"/>
                </a:ext>
              </a:extLst>
            </xdr:cNvPr>
            <xdr:cNvSpPr txBox="1"/>
          </xdr:nvSpPr>
          <xdr:spPr>
            <a:xfrm>
              <a:off x="4382453" y="5014436"/>
              <a:ext cx="535781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R" sz="1100" b="0" i="0">
                  <a:latin typeface="Cambria Math" panose="02040503050406030204" pitchFamily="18" charset="0"/>
                </a:rPr>
                <a:t>𝑆í=𝑒𝑥𝑖𝑠𝑡𝑒 𝑚𝑎𝑟𝑐𝑜 𝑗𝑢𝑟í𝑑𝑖𝑐𝑜 𝑝𝑎𝑟𝑎 𝑝𝑟𝑜𝑚𝑜𝑣𝑒𝑟 𝑦 ℎ𝑎𝑐𝑒𝑟 𝑐𝑢𝑚𝑝𝑙𝑖𝑟 𝑙𝑎 𝑖𝑔𝑢𝑎𝑙𝑑𝑎𝑑 </a:t>
              </a:r>
              <a:endParaRPr lang="es-CR" sz="1000" b="0"/>
            </a:p>
          </xdr:txBody>
        </xdr:sp>
      </mc:Fallback>
    </mc:AlternateContent>
    <xdr:clientData/>
  </xdr:oneCellAnchor>
  <xdr:oneCellAnchor>
    <xdr:from>
      <xdr:col>4</xdr:col>
      <xdr:colOff>249079</xdr:colOff>
      <xdr:row>15</xdr:row>
      <xdr:rowOff>457200</xdr:rowOff>
    </xdr:from>
    <xdr:ext cx="4786951" cy="172227"/>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00000000-0008-0000-9000-000003000000}"/>
                </a:ext>
              </a:extLst>
            </xdr:cNvPr>
            <xdr:cNvSpPr txBox="1"/>
          </xdr:nvSpPr>
          <xdr:spPr>
            <a:xfrm>
              <a:off x="4752499" y="5234940"/>
              <a:ext cx="478695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R" sz="1100" b="0" i="1">
                        <a:latin typeface="Cambria Math" panose="02040503050406030204" pitchFamily="18" charset="0"/>
                      </a:rPr>
                      <m:t>𝑁𝑜</m:t>
                    </m:r>
                    <m:r>
                      <a:rPr lang="es-CR" sz="1100" b="0" i="1">
                        <a:latin typeface="Cambria Math" panose="02040503050406030204" pitchFamily="18" charset="0"/>
                      </a:rPr>
                      <m:t>=</m:t>
                    </m:r>
                    <m:r>
                      <a:rPr lang="es-CR" sz="1100" b="0" i="1">
                        <a:latin typeface="Cambria Math" panose="02040503050406030204" pitchFamily="18" charset="0"/>
                      </a:rPr>
                      <m:t>𝑛𝑜</m:t>
                    </m:r>
                    <m:r>
                      <a:rPr lang="es-CR" sz="1100" b="0" i="1">
                        <a:latin typeface="Cambria Math" panose="02040503050406030204" pitchFamily="18" charset="0"/>
                      </a:rPr>
                      <m:t> </m:t>
                    </m:r>
                    <m:r>
                      <a:rPr lang="es-CR" sz="1100" b="0" i="1">
                        <a:latin typeface="Cambria Math" panose="02040503050406030204" pitchFamily="18" charset="0"/>
                      </a:rPr>
                      <m:t>𝑒𝑥𝑖𝑠𝑡𝑒</m:t>
                    </m:r>
                    <m:r>
                      <a:rPr lang="es-CR" sz="1100" b="0" i="1">
                        <a:latin typeface="Cambria Math" panose="02040503050406030204" pitchFamily="18" charset="0"/>
                      </a:rPr>
                      <m:t> </m:t>
                    </m:r>
                    <m:r>
                      <a:rPr lang="es-CR" sz="1100" b="0" i="1">
                        <a:latin typeface="Cambria Math" panose="02040503050406030204" pitchFamily="18" charset="0"/>
                      </a:rPr>
                      <m:t>𝑚𝑎𝑟𝑐𝑜</m:t>
                    </m:r>
                    <m:r>
                      <a:rPr lang="es-CR" sz="1100" b="0" i="1">
                        <a:latin typeface="Cambria Math" panose="02040503050406030204" pitchFamily="18" charset="0"/>
                      </a:rPr>
                      <m:t> </m:t>
                    </m:r>
                    <m:r>
                      <a:rPr lang="es-CR" sz="1100" b="0" i="1">
                        <a:latin typeface="Cambria Math" panose="02040503050406030204" pitchFamily="18" charset="0"/>
                      </a:rPr>
                      <m:t>𝑗𝑢𝑟</m:t>
                    </m:r>
                    <m:r>
                      <a:rPr lang="es-CR" sz="1100" b="0" i="1">
                        <a:latin typeface="Cambria Math" panose="02040503050406030204" pitchFamily="18" charset="0"/>
                      </a:rPr>
                      <m:t>í</m:t>
                    </m:r>
                    <m:r>
                      <a:rPr lang="es-CR" sz="1100" b="0" i="1">
                        <a:latin typeface="Cambria Math" panose="02040503050406030204" pitchFamily="18" charset="0"/>
                      </a:rPr>
                      <m:t>𝑑𝑖𝑐𝑜</m:t>
                    </m:r>
                    <m:r>
                      <a:rPr lang="es-CR" sz="1100" b="0" i="1">
                        <a:latin typeface="Cambria Math" panose="02040503050406030204" pitchFamily="18" charset="0"/>
                      </a:rPr>
                      <m:t> </m:t>
                    </m:r>
                    <m:r>
                      <a:rPr lang="es-CR" sz="1100" b="0" i="1">
                        <a:latin typeface="Cambria Math" panose="02040503050406030204" pitchFamily="18" charset="0"/>
                      </a:rPr>
                      <m:t>𝑝𝑎𝑟𝑎</m:t>
                    </m:r>
                    <m:r>
                      <a:rPr lang="es-CR" sz="1100" b="0" i="1">
                        <a:latin typeface="Cambria Math" panose="02040503050406030204" pitchFamily="18" charset="0"/>
                      </a:rPr>
                      <m:t> </m:t>
                    </m:r>
                    <m:r>
                      <a:rPr lang="es-CR" sz="1100" b="0" i="1">
                        <a:latin typeface="Cambria Math" panose="02040503050406030204" pitchFamily="18" charset="0"/>
                      </a:rPr>
                      <m:t>𝑝𝑟𝑜𝑚𝑜𝑣𝑒𝑟</m:t>
                    </m:r>
                    <m:r>
                      <a:rPr lang="es-CR" sz="1100" b="0" i="1">
                        <a:latin typeface="Cambria Math" panose="02040503050406030204" pitchFamily="18" charset="0"/>
                      </a:rPr>
                      <m:t> </m:t>
                    </m:r>
                    <m:r>
                      <a:rPr lang="es-CR" sz="1100" b="0" i="1">
                        <a:latin typeface="Cambria Math" panose="02040503050406030204" pitchFamily="18" charset="0"/>
                      </a:rPr>
                      <m:t>𝑦</m:t>
                    </m:r>
                    <m:r>
                      <a:rPr lang="es-CR" sz="1100" b="0" i="1">
                        <a:latin typeface="Cambria Math" panose="02040503050406030204" pitchFamily="18" charset="0"/>
                      </a:rPr>
                      <m:t> </m:t>
                    </m:r>
                    <m:r>
                      <a:rPr lang="es-CR" sz="1100" b="0" i="1">
                        <a:latin typeface="Cambria Math" panose="02040503050406030204" pitchFamily="18" charset="0"/>
                      </a:rPr>
                      <m:t>h𝑎𝑐𝑒𝑟</m:t>
                    </m:r>
                    <m:r>
                      <a:rPr lang="es-CR" sz="1100" b="0" i="1">
                        <a:latin typeface="Cambria Math" panose="02040503050406030204" pitchFamily="18" charset="0"/>
                      </a:rPr>
                      <m:t> </m:t>
                    </m:r>
                    <m:r>
                      <a:rPr lang="es-CR" sz="1100" b="0" i="1">
                        <a:latin typeface="Cambria Math" panose="02040503050406030204" pitchFamily="18" charset="0"/>
                      </a:rPr>
                      <m:t>𝑐𝑢𝑚𝑝𝑙𝑖𝑟</m:t>
                    </m:r>
                    <m:r>
                      <a:rPr lang="es-CR" sz="1100" b="0" i="1">
                        <a:latin typeface="Cambria Math" panose="02040503050406030204" pitchFamily="18" charset="0"/>
                      </a:rPr>
                      <m:t> </m:t>
                    </m:r>
                    <m:r>
                      <a:rPr lang="es-CR" sz="1100" b="0" i="1">
                        <a:latin typeface="Cambria Math" panose="02040503050406030204" pitchFamily="18" charset="0"/>
                      </a:rPr>
                      <m:t>𝑙𝑎</m:t>
                    </m:r>
                    <m:r>
                      <a:rPr lang="es-CR" sz="1100" b="0" i="1">
                        <a:latin typeface="Cambria Math" panose="02040503050406030204" pitchFamily="18" charset="0"/>
                      </a:rPr>
                      <m:t> </m:t>
                    </m:r>
                    <m:r>
                      <a:rPr lang="es-CR" sz="1100" b="0" i="1">
                        <a:latin typeface="Cambria Math" panose="02040503050406030204" pitchFamily="18" charset="0"/>
                      </a:rPr>
                      <m:t>𝑖𝑔𝑢𝑎𝑙𝑑𝑎𝑑</m:t>
                    </m:r>
                    <m:r>
                      <a:rPr lang="es-CR" sz="1100" b="0" i="1">
                        <a:latin typeface="Cambria Math" panose="02040503050406030204" pitchFamily="18" charset="0"/>
                      </a:rPr>
                      <m:t> </m:t>
                    </m:r>
                  </m:oMath>
                </m:oMathPara>
              </a14:m>
              <a:endParaRPr lang="es-CR" sz="1100" b="0"/>
            </a:p>
          </xdr:txBody>
        </xdr:sp>
      </mc:Choice>
      <mc:Fallback xmlns="">
        <xdr:sp macro="" textlink="">
          <xdr:nvSpPr>
            <xdr:cNvPr id="3" name="CuadroTexto 2">
              <a:extLst>
                <a:ext uri="{FF2B5EF4-FFF2-40B4-BE49-F238E27FC236}">
                  <a16:creationId xmlns:a16="http://schemas.microsoft.com/office/drawing/2014/main" id="{00000000-0008-0000-9000-000003000000}"/>
                </a:ext>
              </a:extLst>
            </xdr:cNvPr>
            <xdr:cNvSpPr txBox="1"/>
          </xdr:nvSpPr>
          <xdr:spPr>
            <a:xfrm>
              <a:off x="4752499" y="5234940"/>
              <a:ext cx="478695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100" b="0" i="0">
                  <a:latin typeface="Cambria Math" panose="02040503050406030204" pitchFamily="18" charset="0"/>
                </a:rPr>
                <a:t>𝑁𝑜=𝑛𝑜 𝑒𝑥𝑖𝑠𝑡𝑒 𝑚𝑎𝑟𝑐𝑜 𝑗𝑢𝑟í𝑑𝑖𝑐𝑜 𝑝𝑎𝑟𝑎 𝑝𝑟𝑜𝑚𝑜𝑣𝑒𝑟 𝑦 ℎ𝑎𝑐𝑒𝑟 𝑐𝑢𝑚𝑝𝑙𝑖𝑟 𝑙𝑎 𝑖𝑔𝑢𝑎𝑙𝑑𝑎𝑑 </a:t>
              </a:r>
              <a:endParaRPr lang="es-CR" sz="1100" b="0"/>
            </a:p>
          </xdr:txBody>
        </xdr:sp>
      </mc:Fallback>
    </mc:AlternateContent>
    <xdr:clientData/>
  </xdr:oneCellAnchor>
</xdr:wsDr>
</file>

<file path=xl/drawings/drawing104.xml><?xml version="1.0" encoding="utf-8"?>
<xdr:wsDr xmlns:xdr="http://schemas.openxmlformats.org/drawingml/2006/spreadsheetDrawing" xmlns:a="http://schemas.openxmlformats.org/drawingml/2006/main">
  <xdr:twoCellAnchor>
    <xdr:from>
      <xdr:col>6</xdr:col>
      <xdr:colOff>114300</xdr:colOff>
      <xdr:row>9</xdr:row>
      <xdr:rowOff>23813</xdr:rowOff>
    </xdr:from>
    <xdr:to>
      <xdr:col>12</xdr:col>
      <xdr:colOff>116205</xdr:colOff>
      <xdr:row>17</xdr:row>
      <xdr:rowOff>7620</xdr:rowOff>
    </xdr:to>
    <xdr:graphicFrame macro="">
      <xdr:nvGraphicFramePr>
        <xdr:cNvPr id="2" name="Gráfico 1">
          <a:extLst>
            <a:ext uri="{FF2B5EF4-FFF2-40B4-BE49-F238E27FC236}">
              <a16:creationId xmlns:a16="http://schemas.microsoft.com/office/drawing/2014/main" id="{00000000-0008-0000-9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5.xml><?xml version="1.0" encoding="utf-8"?>
<xdr:wsDr xmlns:xdr="http://schemas.openxmlformats.org/drawingml/2006/spreadsheetDrawing" xmlns:a="http://schemas.openxmlformats.org/drawingml/2006/main">
  <xdr:oneCellAnchor>
    <xdr:from>
      <xdr:col>3</xdr:col>
      <xdr:colOff>266699</xdr:colOff>
      <xdr:row>15</xdr:row>
      <xdr:rowOff>145256</xdr:rowOff>
    </xdr:from>
    <xdr:ext cx="5379037" cy="687176"/>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00000000-0008-0000-9200-000002000000}"/>
                </a:ext>
              </a:extLst>
            </xdr:cNvPr>
            <xdr:cNvSpPr txBox="1"/>
          </xdr:nvSpPr>
          <xdr:spPr>
            <a:xfrm>
              <a:off x="5362574" y="5345906"/>
              <a:ext cx="5379037" cy="6871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100" i="1">
                            <a:latin typeface="Cambria Math" panose="02040503050406030204" pitchFamily="18" charset="0"/>
                          </a:rPr>
                        </m:ctrlPr>
                      </m:fPr>
                      <m:num>
                        <m:eqArr>
                          <m:eqArrPr>
                            <m:ctrlPr>
                              <a:rPr lang="es-CR" sz="1100" b="0" i="1">
                                <a:latin typeface="Cambria Math" panose="02040503050406030204" pitchFamily="18" charset="0"/>
                              </a:rPr>
                            </m:ctrlPr>
                          </m:eqArrPr>
                          <m:e>
                            <m:r>
                              <a:rPr lang="es-CR" sz="1100" b="0" i="1">
                                <a:latin typeface="Cambria Math" panose="02040503050406030204" pitchFamily="18" charset="0"/>
                              </a:rPr>
                              <m:t>𝑀𝑢𝑗𝑒𝑟𝑒𝑠</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18 </m:t>
                            </m:r>
                            <m:r>
                              <a:rPr lang="es-CR" sz="1100" b="0" i="1">
                                <a:latin typeface="Cambria Math" panose="02040503050406030204" pitchFamily="18" charset="0"/>
                              </a:rPr>
                              <m:t>𝑜</m:t>
                            </m:r>
                            <m:r>
                              <a:rPr lang="es-CR" sz="1100" b="0" i="1">
                                <a:latin typeface="Cambria Math" panose="02040503050406030204" pitchFamily="18" charset="0"/>
                              </a:rPr>
                              <m:t> </m:t>
                            </m:r>
                            <m:r>
                              <a:rPr lang="es-CR" sz="1100" b="0" i="1">
                                <a:latin typeface="Cambria Math" panose="02040503050406030204" pitchFamily="18" charset="0"/>
                              </a:rPr>
                              <m:t>𝑚</m:t>
                            </m:r>
                            <m:r>
                              <a:rPr lang="es-ES" sz="1100" b="0" i="1">
                                <a:latin typeface="Cambria Math" panose="02040503050406030204" pitchFamily="18" charset="0"/>
                              </a:rPr>
                              <m:t>á</m:t>
                            </m:r>
                            <m:r>
                              <a:rPr lang="es-CR" sz="1100" b="0" i="1">
                                <a:latin typeface="Cambria Math" panose="02040503050406030204" pitchFamily="18" charset="0"/>
                              </a:rPr>
                              <m:t>𝑠</m:t>
                            </m:r>
                            <m:r>
                              <a:rPr lang="es-CR" sz="1100" b="0" i="1">
                                <a:latin typeface="Cambria Math" panose="02040503050406030204" pitchFamily="18" charset="0"/>
                              </a:rPr>
                              <m:t> </m:t>
                            </m:r>
                            <m:r>
                              <a:rPr lang="es-CR" sz="1100" b="0" i="1">
                                <a:latin typeface="Cambria Math" panose="02040503050406030204" pitchFamily="18" charset="0"/>
                              </a:rPr>
                              <m:t>𝑎</m:t>
                            </m:r>
                            <m:r>
                              <a:rPr lang="es-CR" sz="1100" b="0" i="1">
                                <a:latin typeface="Cambria Math" panose="02040503050406030204" pitchFamily="18" charset="0"/>
                              </a:rPr>
                              <m:t>ñ</m:t>
                            </m:r>
                            <m:r>
                              <a:rPr lang="es-CR" sz="1100" b="0" i="1">
                                <a:latin typeface="Cambria Math" panose="02040503050406030204" pitchFamily="18" charset="0"/>
                              </a:rPr>
                              <m:t>𝑜𝑠</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𝑒𝑑𝑎𝑑</m:t>
                            </m:r>
                            <m:r>
                              <a:rPr lang="es-CR" sz="1100" b="0" i="1">
                                <a:latin typeface="Cambria Math" panose="02040503050406030204" pitchFamily="18" charset="0"/>
                              </a:rPr>
                              <m:t> </m:t>
                            </m:r>
                            <m:r>
                              <a:rPr lang="es-CR" sz="1100" b="0" i="1">
                                <a:latin typeface="Cambria Math" panose="02040503050406030204" pitchFamily="18" charset="0"/>
                              </a:rPr>
                              <m:t>𝑞𝑢𝑒</m:t>
                            </m:r>
                            <m:r>
                              <a:rPr lang="es-CR" sz="1100" b="0" i="1">
                                <a:latin typeface="Cambria Math" panose="02040503050406030204" pitchFamily="18" charset="0"/>
                              </a:rPr>
                              <m:t> </m:t>
                            </m:r>
                            <m:r>
                              <a:rPr lang="es-CR" sz="1100" b="0" i="1">
                                <a:latin typeface="Cambria Math" panose="02040503050406030204" pitchFamily="18" charset="0"/>
                              </a:rPr>
                              <m:t>h𝑎𝑛</m:t>
                            </m:r>
                            <m:r>
                              <a:rPr lang="es-CR" sz="1100" b="0" i="1">
                                <a:latin typeface="Cambria Math" panose="02040503050406030204" pitchFamily="18" charset="0"/>
                              </a:rPr>
                              <m:t> </m:t>
                            </m:r>
                            <m:r>
                              <a:rPr lang="es-CR" sz="1100" b="0" i="1">
                                <a:latin typeface="Cambria Math" panose="02040503050406030204" pitchFamily="18" charset="0"/>
                              </a:rPr>
                              <m:t>𝑠𝑢𝑓𝑟𝑖𝑑𝑜</m:t>
                            </m:r>
                            <m:r>
                              <a:rPr lang="es-CR" sz="1100" b="0" i="1">
                                <a:latin typeface="Cambria Math" panose="02040503050406030204" pitchFamily="18" charset="0"/>
                              </a:rPr>
                              <m:t> </m:t>
                            </m:r>
                            <m:r>
                              <a:rPr lang="es-CR" sz="1100" b="0" i="1">
                                <a:latin typeface="Cambria Math" panose="02040503050406030204" pitchFamily="18" charset="0"/>
                              </a:rPr>
                              <m:t>𝑒𝑛</m:t>
                            </m:r>
                            <m:r>
                              <a:rPr lang="es-CR" sz="1100" b="0" i="1">
                                <a:latin typeface="Cambria Math" panose="02040503050406030204" pitchFamily="18" charset="0"/>
                              </a:rPr>
                              <m:t> </m:t>
                            </m:r>
                            <m:r>
                              <a:rPr lang="es-CR" sz="1100" b="0" i="1">
                                <a:latin typeface="Cambria Math" panose="02040503050406030204" pitchFamily="18" charset="0"/>
                              </a:rPr>
                              <m:t>𝑙𝑜𝑠</m:t>
                            </m:r>
                            <m:r>
                              <a:rPr lang="es-CR" sz="1100" b="0" i="1">
                                <a:latin typeface="Cambria Math" panose="02040503050406030204" pitchFamily="18" charset="0"/>
                              </a:rPr>
                              <m:t> 12 </m:t>
                            </m:r>
                            <m:r>
                              <a:rPr lang="es-CR" sz="1100" b="0" i="1">
                                <a:latin typeface="Cambria Math" panose="02040503050406030204" pitchFamily="18" charset="0"/>
                              </a:rPr>
                              <m:t>𝑚𝑒𝑠𝑒𝑠</m:t>
                            </m:r>
                            <m:r>
                              <a:rPr lang="es-CR" sz="1100" b="0" i="1">
                                <a:latin typeface="Cambria Math" panose="02040503050406030204" pitchFamily="18" charset="0"/>
                              </a:rPr>
                              <m:t> </m:t>
                            </m:r>
                            <m:r>
                              <a:rPr lang="es-CR" sz="1100" b="0" i="1">
                                <a:latin typeface="Cambria Math" panose="02040503050406030204" pitchFamily="18" charset="0"/>
                              </a:rPr>
                              <m:t>𝑎𝑛𝑡𝑒𝑟𝑖𝑜𝑟𝑒𝑠</m:t>
                            </m:r>
                          </m:e>
                          <m:e>
                            <m:r>
                              <a:rPr lang="es-CR" sz="1100" b="0" i="1">
                                <a:latin typeface="Cambria Math" panose="02040503050406030204" pitchFamily="18" charset="0"/>
                              </a:rPr>
                              <m:t>𝑎𝑙𝑔</m:t>
                            </m:r>
                            <m:r>
                              <a:rPr lang="es-CR" sz="1100" b="0" i="1">
                                <a:latin typeface="Cambria Math" panose="02040503050406030204" pitchFamily="18" charset="0"/>
                              </a:rPr>
                              <m:t>ú</m:t>
                            </m:r>
                            <m:r>
                              <a:rPr lang="es-CR" sz="1100" b="0" i="1">
                                <a:latin typeface="Cambria Math" panose="02040503050406030204" pitchFamily="18" charset="0"/>
                              </a:rPr>
                              <m:t>𝑛</m:t>
                            </m:r>
                            <m:r>
                              <a:rPr lang="es-CR" sz="1100" b="0" i="1">
                                <a:latin typeface="Cambria Math" panose="02040503050406030204" pitchFamily="18" charset="0"/>
                              </a:rPr>
                              <m:t> </m:t>
                            </m:r>
                            <m:r>
                              <a:rPr lang="es-CR" sz="1100" b="0" i="1">
                                <a:latin typeface="Cambria Math" panose="02040503050406030204" pitchFamily="18" charset="0"/>
                              </a:rPr>
                              <m:t>𝑡𝑖𝑝𝑜</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𝑣𝑖𝑜𝑙𝑒𝑛𝑐𝑖𝑎</m:t>
                            </m:r>
                            <m:r>
                              <a:rPr lang="es-CR" sz="1100" b="0" i="1">
                                <a:latin typeface="Cambria Math" panose="02040503050406030204" pitchFamily="18" charset="0"/>
                              </a:rPr>
                              <m:t> </m:t>
                            </m:r>
                            <m:r>
                              <a:rPr lang="es-CR" sz="1100" b="0" i="1">
                                <a:latin typeface="Cambria Math" panose="02040503050406030204" pitchFamily="18" charset="0"/>
                              </a:rPr>
                              <m:t>𝑓</m:t>
                            </m:r>
                            <m:r>
                              <a:rPr lang="es-ES" sz="1100" b="0" i="1">
                                <a:latin typeface="Cambria Math" panose="02040503050406030204" pitchFamily="18" charset="0"/>
                              </a:rPr>
                              <m:t>í</m:t>
                            </m:r>
                            <m:r>
                              <a:rPr lang="es-CR" sz="1100" b="0" i="1">
                                <a:latin typeface="Cambria Math" panose="02040503050406030204" pitchFamily="18" charset="0"/>
                              </a:rPr>
                              <m:t>𝑠𝑖𝑐𝑎</m:t>
                            </m:r>
                            <m:r>
                              <a:rPr lang="es-CR" sz="1100" b="0" i="1">
                                <a:latin typeface="Cambria Math" panose="02040503050406030204" pitchFamily="18" charset="0"/>
                              </a:rPr>
                              <m:t> </m:t>
                            </m:r>
                            <m:r>
                              <a:rPr lang="es-CR" sz="1100" b="0" i="1">
                                <a:latin typeface="Cambria Math" panose="02040503050406030204" pitchFamily="18" charset="0"/>
                              </a:rPr>
                              <m:t>𝑜</m:t>
                            </m:r>
                            <m:r>
                              <a:rPr lang="es-CR" sz="1100" b="0" i="1">
                                <a:latin typeface="Cambria Math" panose="02040503050406030204" pitchFamily="18" charset="0"/>
                              </a:rPr>
                              <m:t> </m:t>
                            </m:r>
                            <m:r>
                              <a:rPr lang="es-CR" sz="1100" b="0" i="1">
                                <a:latin typeface="Cambria Math" panose="02040503050406030204" pitchFamily="18" charset="0"/>
                              </a:rPr>
                              <m:t>𝑠𝑒𝑥𝑢𝑎𝑙</m:t>
                            </m:r>
                            <m:r>
                              <a:rPr lang="es-CR" sz="1100" b="0" i="1">
                                <a:latin typeface="Cambria Math" panose="02040503050406030204" pitchFamily="18" charset="0"/>
                              </a:rPr>
                              <m:t> </m:t>
                            </m:r>
                          </m:e>
                          <m:e>
                            <m:r>
                              <a:rPr lang="es-CR" sz="1100" b="0" i="1">
                                <a:latin typeface="Cambria Math" panose="02040503050406030204" pitchFamily="18" charset="0"/>
                              </a:rPr>
                              <m:t>𝑝𝑜𝑟</m:t>
                            </m:r>
                            <m:r>
                              <a:rPr lang="es-CR" sz="1100" b="0" i="1">
                                <a:latin typeface="Cambria Math" panose="02040503050406030204" pitchFamily="18" charset="0"/>
                              </a:rPr>
                              <m:t> </m:t>
                            </m:r>
                            <m:r>
                              <a:rPr lang="es-CR" sz="1100" b="0" i="1">
                                <a:latin typeface="Cambria Math" panose="02040503050406030204" pitchFamily="18" charset="0"/>
                              </a:rPr>
                              <m:t>𝑢𝑛</m:t>
                            </m:r>
                            <m:r>
                              <a:rPr lang="es-CR" sz="1100" b="0" i="1">
                                <a:latin typeface="Cambria Math" panose="02040503050406030204" pitchFamily="18" charset="0"/>
                              </a:rPr>
                              <m:t> </m:t>
                            </m:r>
                            <m:r>
                              <a:rPr lang="es-CR" sz="1100" b="0" i="1">
                                <a:latin typeface="Cambria Math" panose="02040503050406030204" pitchFamily="18" charset="0"/>
                              </a:rPr>
                              <m:t>𝑐𝑜𝑚𝑝𝑎</m:t>
                            </m:r>
                            <m:r>
                              <a:rPr lang="es-CR" sz="1100" b="0" i="1">
                                <a:latin typeface="Cambria Math" panose="02040503050406030204" pitchFamily="18" charset="0"/>
                              </a:rPr>
                              <m:t>ñ</m:t>
                            </m:r>
                            <m:r>
                              <a:rPr lang="es-CR" sz="1100" b="0" i="1">
                                <a:latin typeface="Cambria Math" panose="02040503050406030204" pitchFamily="18" charset="0"/>
                              </a:rPr>
                              <m:t>𝑒𝑟𝑜</m:t>
                            </m:r>
                            <m:r>
                              <a:rPr lang="es-CR" sz="1100" b="0" i="1">
                                <a:latin typeface="Cambria Math" panose="02040503050406030204" pitchFamily="18" charset="0"/>
                              </a:rPr>
                              <m:t> í</m:t>
                            </m:r>
                            <m:r>
                              <a:rPr lang="es-CR" sz="1100" b="0" i="1">
                                <a:latin typeface="Cambria Math" panose="02040503050406030204" pitchFamily="18" charset="0"/>
                              </a:rPr>
                              <m:t>𝑛𝑡𝑖𝑚𝑜</m:t>
                            </m:r>
                            <m:r>
                              <a:rPr lang="es-CR" sz="1100" b="0" i="1">
                                <a:latin typeface="Cambria Math" panose="02040503050406030204" pitchFamily="18" charset="0"/>
                              </a:rPr>
                              <m:t> </m:t>
                            </m:r>
                            <m:r>
                              <a:rPr lang="es-CR" sz="1100" b="0" i="1">
                                <a:latin typeface="Cambria Math" panose="02040503050406030204" pitchFamily="18" charset="0"/>
                              </a:rPr>
                              <m:t>𝑎𝑐𝑡𝑢𝑎𝑙</m:t>
                            </m:r>
                            <m:r>
                              <a:rPr lang="es-CR" sz="1100" b="0" i="1">
                                <a:latin typeface="Cambria Math" panose="02040503050406030204" pitchFamily="18" charset="0"/>
                              </a:rPr>
                              <m:t> </m:t>
                            </m:r>
                            <m:r>
                              <a:rPr lang="es-CR" sz="1100" b="0" i="1">
                                <a:latin typeface="Cambria Math" panose="02040503050406030204" pitchFamily="18" charset="0"/>
                              </a:rPr>
                              <m:t>𝑜</m:t>
                            </m:r>
                            <m:r>
                              <a:rPr lang="es-CR" sz="1100" b="0" i="1">
                                <a:latin typeface="Cambria Math" panose="02040503050406030204" pitchFamily="18" charset="0"/>
                              </a:rPr>
                              <m:t> </m:t>
                            </m:r>
                            <m:r>
                              <a:rPr lang="es-CR" sz="1100" b="0" i="1">
                                <a:latin typeface="Cambria Math" panose="02040503050406030204" pitchFamily="18" charset="0"/>
                              </a:rPr>
                              <m:t>𝑎𝑛𝑡𝑒𝑟𝑖𝑜𝑟</m:t>
                            </m:r>
                          </m:e>
                        </m:eqArr>
                      </m:num>
                      <m:den>
                        <m:r>
                          <a:rPr lang="es-CR" sz="1100" b="0" i="1">
                            <a:latin typeface="Cambria Math" panose="02040503050406030204" pitchFamily="18" charset="0"/>
                          </a:rPr>
                          <m:t>𝑇𝑜𝑡𝑎𝑙</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𝑚𝑢𝑗𝑒𝑟𝑒𝑠</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18 </m:t>
                        </m:r>
                        <m:r>
                          <a:rPr lang="es-CR" sz="1100" b="0" i="1">
                            <a:latin typeface="Cambria Math" panose="02040503050406030204" pitchFamily="18" charset="0"/>
                          </a:rPr>
                          <m:t>𝑜</m:t>
                        </m:r>
                        <m:r>
                          <a:rPr lang="es-CR" sz="1100" b="0" i="1">
                            <a:latin typeface="Cambria Math" panose="02040503050406030204" pitchFamily="18" charset="0"/>
                          </a:rPr>
                          <m:t> </m:t>
                        </m:r>
                        <m:r>
                          <a:rPr lang="es-CR" sz="1100" b="0" i="1">
                            <a:latin typeface="Cambria Math" panose="02040503050406030204" pitchFamily="18" charset="0"/>
                          </a:rPr>
                          <m:t>𝑚</m:t>
                        </m:r>
                        <m:r>
                          <a:rPr lang="es-CR" sz="1100" b="0" i="1">
                            <a:latin typeface="Cambria Math" panose="02040503050406030204" pitchFamily="18" charset="0"/>
                          </a:rPr>
                          <m:t>á</m:t>
                        </m:r>
                        <m:r>
                          <a:rPr lang="es-CR" sz="1100" b="0" i="1">
                            <a:latin typeface="Cambria Math" panose="02040503050406030204" pitchFamily="18" charset="0"/>
                          </a:rPr>
                          <m:t>𝑠</m:t>
                        </m:r>
                        <m:r>
                          <a:rPr lang="es-CR" sz="1100" b="0" i="1">
                            <a:latin typeface="Cambria Math" panose="02040503050406030204" pitchFamily="18" charset="0"/>
                          </a:rPr>
                          <m:t> </m:t>
                        </m:r>
                        <m:r>
                          <a:rPr lang="es-CR" sz="1100" b="0" i="1">
                            <a:latin typeface="Cambria Math" panose="02040503050406030204" pitchFamily="18" charset="0"/>
                          </a:rPr>
                          <m:t>𝑎</m:t>
                        </m:r>
                        <m:r>
                          <a:rPr lang="es-CR" sz="1100" b="0" i="1">
                            <a:latin typeface="Cambria Math" panose="02040503050406030204" pitchFamily="18" charset="0"/>
                          </a:rPr>
                          <m:t>ñ</m:t>
                        </m:r>
                        <m:r>
                          <a:rPr lang="es-CR" sz="1100" b="0" i="1">
                            <a:latin typeface="Cambria Math" panose="02040503050406030204" pitchFamily="18" charset="0"/>
                          </a:rPr>
                          <m:t>𝑜𝑠</m:t>
                        </m:r>
                      </m:den>
                    </m:f>
                    <m:r>
                      <a:rPr lang="es-CR" sz="1100" b="0" i="1">
                        <a:latin typeface="Cambria Math" panose="02040503050406030204" pitchFamily="18" charset="0"/>
                        <a:ea typeface="Cambria Math" panose="02040503050406030204" pitchFamily="18" charset="0"/>
                      </a:rPr>
                      <m:t>×</m:t>
                    </m:r>
                    <m:r>
                      <a:rPr lang="es-CR" sz="1100" b="0" i="1">
                        <a:solidFill>
                          <a:schemeClr val="tx1"/>
                        </a:solidFill>
                        <a:effectLst/>
                        <a:latin typeface="Cambria Math" panose="02040503050406030204" pitchFamily="18" charset="0"/>
                        <a:ea typeface="+mn-ea"/>
                        <a:cs typeface="+mn-cs"/>
                      </a:rPr>
                      <m:t>100</m:t>
                    </m:r>
                  </m:oMath>
                </m:oMathPara>
              </a14:m>
              <a:endParaRPr lang="es-CR" sz="1100"/>
            </a:p>
          </xdr:txBody>
        </xdr:sp>
      </mc:Choice>
      <mc:Fallback xmlns="">
        <xdr:sp macro="" textlink="">
          <xdr:nvSpPr>
            <xdr:cNvPr id="2" name="CuadroTexto 1">
              <a:extLst>
                <a:ext uri="{FF2B5EF4-FFF2-40B4-BE49-F238E27FC236}">
                  <a16:creationId xmlns:a16="http://schemas.microsoft.com/office/drawing/2014/main" id="{00000000-0008-0000-9200-000002000000}"/>
                </a:ext>
              </a:extLst>
            </xdr:cNvPr>
            <xdr:cNvSpPr txBox="1"/>
          </xdr:nvSpPr>
          <xdr:spPr>
            <a:xfrm>
              <a:off x="5362574" y="5345906"/>
              <a:ext cx="5379037" cy="6871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100" b="0" i="0">
                  <a:latin typeface="Cambria Math" panose="02040503050406030204" pitchFamily="18" charset="0"/>
                </a:rPr>
                <a:t>█(𝑀𝑢𝑗𝑒𝑟𝑒𝑠 𝑑𝑒 18 𝑜 𝑚</a:t>
              </a:r>
              <a:r>
                <a:rPr lang="es-ES" sz="1100" b="0" i="0">
                  <a:latin typeface="Cambria Math" panose="02040503050406030204" pitchFamily="18" charset="0"/>
                </a:rPr>
                <a:t>á</a:t>
              </a:r>
              <a:r>
                <a:rPr lang="es-CR" sz="1100" b="0" i="0">
                  <a:latin typeface="Cambria Math" panose="02040503050406030204" pitchFamily="18" charset="0"/>
                </a:rPr>
                <a:t>𝑠 𝑎ñ𝑜𝑠 𝑑𝑒 𝑒𝑑𝑎𝑑 𝑞𝑢𝑒 ℎ𝑎𝑛 𝑠𝑢𝑓𝑟𝑖𝑑𝑜 𝑒𝑛 𝑙𝑜𝑠 12 𝑚𝑒𝑠𝑒𝑠 𝑎𝑛𝑡𝑒𝑟𝑖𝑜𝑟𝑒𝑠@𝑎𝑙𝑔ú𝑛 𝑡𝑖𝑝𝑜 𝑑𝑒 𝑣𝑖𝑜𝑙𝑒𝑛𝑐𝑖𝑎 𝑓</a:t>
              </a:r>
              <a:r>
                <a:rPr lang="es-ES" sz="1100" b="0" i="0">
                  <a:latin typeface="Cambria Math" panose="02040503050406030204" pitchFamily="18" charset="0"/>
                </a:rPr>
                <a:t>í</a:t>
              </a:r>
              <a:r>
                <a:rPr lang="es-CR" sz="1100" b="0" i="0">
                  <a:latin typeface="Cambria Math" panose="02040503050406030204" pitchFamily="18" charset="0"/>
                </a:rPr>
                <a:t>𝑠𝑖𝑐𝑎 𝑜 𝑠𝑒𝑥𝑢𝑎𝑙 @𝑝𝑜𝑟 𝑢𝑛 𝑐𝑜𝑚𝑝𝑎ñ𝑒𝑟𝑜 í𝑛𝑡𝑖𝑚𝑜 𝑎𝑐𝑡𝑢𝑎𝑙 𝑜 𝑎𝑛𝑡𝑒𝑟𝑖𝑜𝑟)/(𝑇𝑜𝑡𝑎𝑙 𝑑𝑒 𝑚𝑢𝑗𝑒𝑟𝑒𝑠 𝑑𝑒 18 𝑜 𝑚á𝑠 𝑎ñ𝑜𝑠)</a:t>
              </a:r>
              <a:r>
                <a:rPr lang="es-CR" sz="1100" b="0" i="0">
                  <a:latin typeface="Cambria Math" panose="02040503050406030204" pitchFamily="18" charset="0"/>
                  <a:ea typeface="Cambria Math" panose="02040503050406030204" pitchFamily="18" charset="0"/>
                </a:rPr>
                <a:t>×</a:t>
              </a:r>
              <a:r>
                <a:rPr lang="es-CR" sz="1100" b="0" i="0">
                  <a:solidFill>
                    <a:schemeClr val="tx1"/>
                  </a:solidFill>
                  <a:effectLst/>
                  <a:latin typeface="Cambria Math" panose="02040503050406030204" pitchFamily="18" charset="0"/>
                  <a:ea typeface="+mn-ea"/>
                  <a:cs typeface="+mn-cs"/>
                </a:rPr>
                <a:t>100</a:t>
              </a:r>
              <a:endParaRPr lang="es-CR" sz="1100"/>
            </a:p>
          </xdr:txBody>
        </xdr:sp>
      </mc:Fallback>
    </mc:AlternateContent>
    <xdr:clientData/>
  </xdr:oneCellAnchor>
</xdr:wsDr>
</file>

<file path=xl/drawings/drawing106.xml><?xml version="1.0" encoding="utf-8"?>
<xdr:wsDr xmlns:xdr="http://schemas.openxmlformats.org/drawingml/2006/spreadsheetDrawing" xmlns:a="http://schemas.openxmlformats.org/drawingml/2006/main">
  <xdr:twoCellAnchor>
    <xdr:from>
      <xdr:col>4</xdr:col>
      <xdr:colOff>1432559</xdr:colOff>
      <xdr:row>8</xdr:row>
      <xdr:rowOff>755333</xdr:rowOff>
    </xdr:from>
    <xdr:to>
      <xdr:col>10</xdr:col>
      <xdr:colOff>626744</xdr:colOff>
      <xdr:row>21</xdr:row>
      <xdr:rowOff>45721</xdr:rowOff>
    </xdr:to>
    <xdr:graphicFrame macro="">
      <xdr:nvGraphicFramePr>
        <xdr:cNvPr id="2" name="Gráfico 1">
          <a:extLst>
            <a:ext uri="{FF2B5EF4-FFF2-40B4-BE49-F238E27FC236}">
              <a16:creationId xmlns:a16="http://schemas.microsoft.com/office/drawing/2014/main" id="{00000000-0008-0000-9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7.xml><?xml version="1.0" encoding="utf-8"?>
<xdr:wsDr xmlns:xdr="http://schemas.openxmlformats.org/drawingml/2006/spreadsheetDrawing" xmlns:a="http://schemas.openxmlformats.org/drawingml/2006/main">
  <xdr:oneCellAnchor>
    <xdr:from>
      <xdr:col>3</xdr:col>
      <xdr:colOff>39159</xdr:colOff>
      <xdr:row>15</xdr:row>
      <xdr:rowOff>95251</xdr:rowOff>
    </xdr:from>
    <xdr:ext cx="5464175" cy="687561"/>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00000000-0008-0000-9400-000002000000}"/>
                </a:ext>
              </a:extLst>
            </xdr:cNvPr>
            <xdr:cNvSpPr txBox="1"/>
          </xdr:nvSpPr>
          <xdr:spPr>
            <a:xfrm>
              <a:off x="4058709" y="5381626"/>
              <a:ext cx="5464175" cy="68756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100" i="1">
                            <a:latin typeface="Cambria Math" panose="02040503050406030204" pitchFamily="18" charset="0"/>
                          </a:rPr>
                        </m:ctrlPr>
                      </m:fPr>
                      <m:num>
                        <m:eqArr>
                          <m:eqArrPr>
                            <m:ctrlPr>
                              <a:rPr lang="es-CR" sz="1100" b="0" i="1">
                                <a:latin typeface="Cambria Math" panose="02040503050406030204" pitchFamily="18" charset="0"/>
                              </a:rPr>
                            </m:ctrlPr>
                          </m:eqArrPr>
                          <m:e>
                            <m:r>
                              <a:rPr lang="es-CR" sz="1100" b="0" i="1">
                                <a:latin typeface="Cambria Math" panose="02040503050406030204" pitchFamily="18" charset="0"/>
                              </a:rPr>
                              <m:t>𝑀𝑢𝑗𝑒𝑟𝑒𝑠</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18 </m:t>
                            </m:r>
                            <m:r>
                              <a:rPr lang="es-CR" sz="1100" b="0" i="1">
                                <a:latin typeface="Cambria Math" panose="02040503050406030204" pitchFamily="18" charset="0"/>
                              </a:rPr>
                              <m:t>𝑜</m:t>
                            </m:r>
                            <m:r>
                              <a:rPr lang="es-CR" sz="1100" b="0" i="1">
                                <a:latin typeface="Cambria Math" panose="02040503050406030204" pitchFamily="18" charset="0"/>
                              </a:rPr>
                              <m:t> </m:t>
                            </m:r>
                            <m:r>
                              <a:rPr lang="es-CR" sz="1100" b="0" i="1">
                                <a:latin typeface="Cambria Math" panose="02040503050406030204" pitchFamily="18" charset="0"/>
                              </a:rPr>
                              <m:t>𝑚</m:t>
                            </m:r>
                            <m:r>
                              <a:rPr lang="es-CR" sz="1100" b="0" i="1">
                                <a:latin typeface="Cambria Math" panose="02040503050406030204" pitchFamily="18" charset="0"/>
                              </a:rPr>
                              <m:t>á</m:t>
                            </m:r>
                            <m:r>
                              <a:rPr lang="es-CR" sz="1100" b="0" i="1">
                                <a:latin typeface="Cambria Math" panose="02040503050406030204" pitchFamily="18" charset="0"/>
                              </a:rPr>
                              <m:t>𝑠</m:t>
                            </m:r>
                            <m:r>
                              <a:rPr lang="es-CR" sz="1100" b="0" i="1">
                                <a:latin typeface="Cambria Math" panose="02040503050406030204" pitchFamily="18" charset="0"/>
                              </a:rPr>
                              <m:t> </m:t>
                            </m:r>
                            <m:r>
                              <a:rPr lang="es-CR" sz="1100" b="0" i="1">
                                <a:latin typeface="Cambria Math" panose="02040503050406030204" pitchFamily="18" charset="0"/>
                              </a:rPr>
                              <m:t>𝑎</m:t>
                            </m:r>
                            <m:r>
                              <a:rPr lang="es-CR" sz="1100" b="0" i="1">
                                <a:latin typeface="Cambria Math" panose="02040503050406030204" pitchFamily="18" charset="0"/>
                              </a:rPr>
                              <m:t>ñ</m:t>
                            </m:r>
                            <m:r>
                              <a:rPr lang="es-CR" sz="1100" b="0" i="1">
                                <a:latin typeface="Cambria Math" panose="02040503050406030204" pitchFamily="18" charset="0"/>
                              </a:rPr>
                              <m:t>𝑜𝑠</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𝑒𝑑𝑎𝑑</m:t>
                            </m:r>
                            <m:r>
                              <a:rPr lang="es-CR" sz="1100" b="0" i="1">
                                <a:latin typeface="Cambria Math" panose="02040503050406030204" pitchFamily="18" charset="0"/>
                              </a:rPr>
                              <m:t> </m:t>
                            </m:r>
                            <m:r>
                              <a:rPr lang="es-CR" sz="1100" b="0" i="1">
                                <a:latin typeface="Cambria Math" panose="02040503050406030204" pitchFamily="18" charset="0"/>
                              </a:rPr>
                              <m:t>𝑞𝑢𝑒</m:t>
                            </m:r>
                            <m:r>
                              <a:rPr lang="es-CR" sz="1100" b="0" i="1">
                                <a:latin typeface="Cambria Math" panose="02040503050406030204" pitchFamily="18" charset="0"/>
                              </a:rPr>
                              <m:t> </m:t>
                            </m:r>
                            <m:r>
                              <a:rPr lang="es-CR" sz="1100" b="0" i="1">
                                <a:latin typeface="Cambria Math" panose="02040503050406030204" pitchFamily="18" charset="0"/>
                              </a:rPr>
                              <m:t>h𝑎𝑛</m:t>
                            </m:r>
                            <m:r>
                              <a:rPr lang="es-CR" sz="1100" b="0" i="1">
                                <a:latin typeface="Cambria Math" panose="02040503050406030204" pitchFamily="18" charset="0"/>
                              </a:rPr>
                              <m:t> </m:t>
                            </m:r>
                            <m:r>
                              <a:rPr lang="es-CR" sz="1100" b="0" i="1">
                                <a:latin typeface="Cambria Math" panose="02040503050406030204" pitchFamily="18" charset="0"/>
                              </a:rPr>
                              <m:t>𝑠𝑢𝑓𝑟𝑖𝑑𝑜</m:t>
                            </m:r>
                            <m:r>
                              <a:rPr lang="es-CR" sz="1100" b="0" i="1">
                                <a:latin typeface="Cambria Math" panose="02040503050406030204" pitchFamily="18" charset="0"/>
                              </a:rPr>
                              <m:t> </m:t>
                            </m:r>
                            <m:r>
                              <a:rPr lang="es-CR" sz="1100" b="0" i="1">
                                <a:latin typeface="Cambria Math" panose="02040503050406030204" pitchFamily="18" charset="0"/>
                              </a:rPr>
                              <m:t>𝑒𝑛</m:t>
                            </m:r>
                            <m:r>
                              <a:rPr lang="es-CR" sz="1100" b="0" i="1">
                                <a:latin typeface="Cambria Math" panose="02040503050406030204" pitchFamily="18" charset="0"/>
                              </a:rPr>
                              <m:t> </m:t>
                            </m:r>
                            <m:r>
                              <a:rPr lang="es-CR" sz="1100" b="0" i="1">
                                <a:latin typeface="Cambria Math" panose="02040503050406030204" pitchFamily="18" charset="0"/>
                              </a:rPr>
                              <m:t>𝑙𝑜𝑠</m:t>
                            </m:r>
                            <m:r>
                              <a:rPr lang="es-CR" sz="1100" b="0" i="1">
                                <a:latin typeface="Cambria Math" panose="02040503050406030204" pitchFamily="18" charset="0"/>
                              </a:rPr>
                              <m:t> 12 </m:t>
                            </m:r>
                            <m:r>
                              <a:rPr lang="es-CR" sz="1100" b="0" i="1">
                                <a:latin typeface="Cambria Math" panose="02040503050406030204" pitchFamily="18" charset="0"/>
                              </a:rPr>
                              <m:t>𝑚𝑒𝑠𝑒𝑠</m:t>
                            </m:r>
                            <m:r>
                              <a:rPr lang="es-CR" sz="1100" b="0" i="1">
                                <a:latin typeface="Cambria Math" panose="02040503050406030204" pitchFamily="18" charset="0"/>
                              </a:rPr>
                              <m:t> </m:t>
                            </m:r>
                            <m:r>
                              <a:rPr lang="es-CR" sz="1100" b="0" i="1">
                                <a:latin typeface="Cambria Math" panose="02040503050406030204" pitchFamily="18" charset="0"/>
                              </a:rPr>
                              <m:t>𝑎𝑛𝑡𝑒𝑟𝑖𝑜𝑟𝑒𝑠</m:t>
                            </m:r>
                          </m:e>
                          <m:e>
                            <m:r>
                              <a:rPr lang="es-CR" sz="1100" b="0" i="1">
                                <a:latin typeface="Cambria Math" panose="02040503050406030204" pitchFamily="18" charset="0"/>
                              </a:rPr>
                              <m:t>𝑎𝑙𝑔</m:t>
                            </m:r>
                            <m:r>
                              <a:rPr lang="es-CR" sz="1100" b="0" i="1">
                                <a:latin typeface="Cambria Math" panose="02040503050406030204" pitchFamily="18" charset="0"/>
                              </a:rPr>
                              <m:t>ú</m:t>
                            </m:r>
                            <m:r>
                              <a:rPr lang="es-CR" sz="1100" b="0" i="1">
                                <a:latin typeface="Cambria Math" panose="02040503050406030204" pitchFamily="18" charset="0"/>
                              </a:rPr>
                              <m:t>𝑛</m:t>
                            </m:r>
                            <m:r>
                              <a:rPr lang="es-CR" sz="1100" b="0" i="1">
                                <a:latin typeface="Cambria Math" panose="02040503050406030204" pitchFamily="18" charset="0"/>
                              </a:rPr>
                              <m:t> </m:t>
                            </m:r>
                            <m:r>
                              <a:rPr lang="es-CR" sz="1100" b="0" i="1">
                                <a:latin typeface="Cambria Math" panose="02040503050406030204" pitchFamily="18" charset="0"/>
                              </a:rPr>
                              <m:t>𝑡𝑖𝑝𝑜</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𝑣𝑖𝑜𝑙𝑒𝑛𝑐𝑖𝑎</m:t>
                            </m:r>
                            <m:r>
                              <a:rPr lang="es-CR" sz="1100" b="0" i="1">
                                <a:latin typeface="Cambria Math" panose="02040503050406030204" pitchFamily="18" charset="0"/>
                              </a:rPr>
                              <m:t> </m:t>
                            </m:r>
                            <m:r>
                              <a:rPr lang="es-CR" sz="1100" b="0" i="1">
                                <a:latin typeface="Cambria Math" panose="02040503050406030204" pitchFamily="18" charset="0"/>
                              </a:rPr>
                              <m:t>𝑓𝑖𝑠𝑖𝑐𝑎</m:t>
                            </m:r>
                            <m:r>
                              <a:rPr lang="es-CR" sz="1100" b="0" i="1">
                                <a:latin typeface="Cambria Math" panose="02040503050406030204" pitchFamily="18" charset="0"/>
                              </a:rPr>
                              <m:t> </m:t>
                            </m:r>
                            <m:r>
                              <a:rPr lang="es-CR" sz="1100" b="0" i="1">
                                <a:latin typeface="Cambria Math" panose="02040503050406030204" pitchFamily="18" charset="0"/>
                              </a:rPr>
                              <m:t>𝑜</m:t>
                            </m:r>
                            <m:r>
                              <a:rPr lang="es-CR" sz="1100" b="0" i="1">
                                <a:latin typeface="Cambria Math" panose="02040503050406030204" pitchFamily="18" charset="0"/>
                              </a:rPr>
                              <m:t> </m:t>
                            </m:r>
                            <m:r>
                              <a:rPr lang="es-CR" sz="1100" b="0" i="1">
                                <a:latin typeface="Cambria Math" panose="02040503050406030204" pitchFamily="18" charset="0"/>
                              </a:rPr>
                              <m:t>𝑠𝑒𝑥𝑢𝑎𝑙</m:t>
                            </m:r>
                          </m:e>
                          <m:e>
                            <m:r>
                              <a:rPr lang="es-CR" sz="1100" b="0" i="1">
                                <a:latin typeface="Cambria Math" panose="02040503050406030204" pitchFamily="18" charset="0"/>
                              </a:rPr>
                              <m:t>𝑝𝑜𝑟</m:t>
                            </m:r>
                            <m:r>
                              <a:rPr lang="es-CR" sz="1100" b="0" i="1">
                                <a:latin typeface="Cambria Math" panose="02040503050406030204" pitchFamily="18" charset="0"/>
                              </a:rPr>
                              <m:t> </m:t>
                            </m:r>
                            <m:r>
                              <a:rPr lang="es-CR" sz="1100" b="0" i="1">
                                <a:latin typeface="Cambria Math" panose="02040503050406030204" pitchFamily="18" charset="0"/>
                              </a:rPr>
                              <m:t>𝑢𝑛</m:t>
                            </m:r>
                            <m:r>
                              <a:rPr lang="es-CR" sz="1100" b="0" i="1">
                                <a:latin typeface="Cambria Math" panose="02040503050406030204" pitchFamily="18" charset="0"/>
                              </a:rPr>
                              <m:t> </m:t>
                            </m:r>
                            <m:r>
                              <a:rPr lang="es-CR" sz="1100" b="0" i="1">
                                <a:latin typeface="Cambria Math" panose="02040503050406030204" pitchFamily="18" charset="0"/>
                              </a:rPr>
                              <m:t>𝑐𝑜𝑚𝑝𝑎</m:t>
                            </m:r>
                            <m:r>
                              <a:rPr lang="es-CR" sz="1100" b="0" i="1">
                                <a:latin typeface="Cambria Math" panose="02040503050406030204" pitchFamily="18" charset="0"/>
                              </a:rPr>
                              <m:t>ñ</m:t>
                            </m:r>
                            <m:r>
                              <a:rPr lang="es-CR" sz="1100" b="0" i="1">
                                <a:latin typeface="Cambria Math" panose="02040503050406030204" pitchFamily="18" charset="0"/>
                              </a:rPr>
                              <m:t>𝑒𝑟𝑜</m:t>
                            </m:r>
                            <m:r>
                              <a:rPr lang="es-CR" sz="1100" b="0" i="1">
                                <a:latin typeface="Cambria Math" panose="02040503050406030204" pitchFamily="18" charset="0"/>
                              </a:rPr>
                              <m:t> </m:t>
                            </m:r>
                            <m:r>
                              <a:rPr lang="es-CR" sz="1100" b="1" i="1">
                                <a:latin typeface="Cambria Math" panose="02040503050406030204" pitchFamily="18" charset="0"/>
                              </a:rPr>
                              <m:t>𝒏𝒐</m:t>
                            </m:r>
                            <m:r>
                              <a:rPr lang="es-CR" sz="1100" b="0" i="1">
                                <a:latin typeface="Cambria Math" panose="02040503050406030204" pitchFamily="18" charset="0"/>
                              </a:rPr>
                              <m:t> í</m:t>
                            </m:r>
                            <m:r>
                              <a:rPr lang="es-CR" sz="1100" b="0" i="1">
                                <a:latin typeface="Cambria Math" panose="02040503050406030204" pitchFamily="18" charset="0"/>
                              </a:rPr>
                              <m:t>𝑛𝑡𝑖𝑚𝑜</m:t>
                            </m:r>
                            <m:r>
                              <a:rPr lang="es-CR" sz="1100" b="0" i="1">
                                <a:latin typeface="Cambria Math" panose="02040503050406030204" pitchFamily="18" charset="0"/>
                              </a:rPr>
                              <m:t> </m:t>
                            </m:r>
                            <m:r>
                              <a:rPr lang="es-CR" sz="1100" b="0" i="1">
                                <a:latin typeface="Cambria Math" panose="02040503050406030204" pitchFamily="18" charset="0"/>
                              </a:rPr>
                              <m:t>𝑎𝑐𝑡𝑢𝑎𝑙</m:t>
                            </m:r>
                            <m:r>
                              <a:rPr lang="es-CR" sz="1100" b="0" i="1">
                                <a:latin typeface="Cambria Math" panose="02040503050406030204" pitchFamily="18" charset="0"/>
                              </a:rPr>
                              <m:t> </m:t>
                            </m:r>
                            <m:r>
                              <a:rPr lang="es-CR" sz="1100" b="0" i="1">
                                <a:latin typeface="Cambria Math" panose="02040503050406030204" pitchFamily="18" charset="0"/>
                              </a:rPr>
                              <m:t>𝑜</m:t>
                            </m:r>
                            <m:r>
                              <a:rPr lang="es-CR" sz="1100" b="0" i="1">
                                <a:latin typeface="Cambria Math" panose="02040503050406030204" pitchFamily="18" charset="0"/>
                              </a:rPr>
                              <m:t> </m:t>
                            </m:r>
                            <m:r>
                              <a:rPr lang="es-CR" sz="1100" b="0" i="1">
                                <a:latin typeface="Cambria Math" panose="02040503050406030204" pitchFamily="18" charset="0"/>
                              </a:rPr>
                              <m:t>𝑎𝑛𝑡𝑒𝑟𝑖𝑜𝑟</m:t>
                            </m:r>
                          </m:e>
                        </m:eqArr>
                      </m:num>
                      <m:den>
                        <m:r>
                          <a:rPr lang="es-CR" sz="1100" b="0" i="1">
                            <a:latin typeface="Cambria Math" panose="02040503050406030204" pitchFamily="18" charset="0"/>
                          </a:rPr>
                          <m:t>𝑇𝑜𝑡𝑎𝑙</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𝑚𝑢𝑗𝑒𝑟𝑒𝑠</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18 </m:t>
                        </m:r>
                        <m:r>
                          <a:rPr lang="es-CR" sz="1100" b="0" i="1">
                            <a:latin typeface="Cambria Math" panose="02040503050406030204" pitchFamily="18" charset="0"/>
                          </a:rPr>
                          <m:t>𝑜</m:t>
                        </m:r>
                        <m:r>
                          <a:rPr lang="es-CR" sz="1100" b="0" i="1">
                            <a:latin typeface="Cambria Math" panose="02040503050406030204" pitchFamily="18" charset="0"/>
                          </a:rPr>
                          <m:t> </m:t>
                        </m:r>
                        <m:r>
                          <a:rPr lang="es-CR" sz="1100" b="0" i="1">
                            <a:latin typeface="Cambria Math" panose="02040503050406030204" pitchFamily="18" charset="0"/>
                          </a:rPr>
                          <m:t>𝑚</m:t>
                        </m:r>
                        <m:r>
                          <a:rPr lang="es-CR" sz="1100" b="0" i="1">
                            <a:latin typeface="Cambria Math" panose="02040503050406030204" pitchFamily="18" charset="0"/>
                          </a:rPr>
                          <m:t>á</m:t>
                        </m:r>
                        <m:r>
                          <a:rPr lang="es-CR" sz="1100" b="0" i="1">
                            <a:latin typeface="Cambria Math" panose="02040503050406030204" pitchFamily="18" charset="0"/>
                          </a:rPr>
                          <m:t>𝑠</m:t>
                        </m:r>
                        <m:r>
                          <a:rPr lang="es-CR" sz="1100" b="0" i="1">
                            <a:latin typeface="Cambria Math" panose="02040503050406030204" pitchFamily="18" charset="0"/>
                          </a:rPr>
                          <m:t> </m:t>
                        </m:r>
                        <m:r>
                          <a:rPr lang="es-CR" sz="1100" b="0" i="1">
                            <a:latin typeface="Cambria Math" panose="02040503050406030204" pitchFamily="18" charset="0"/>
                          </a:rPr>
                          <m:t>𝑎</m:t>
                        </m:r>
                        <m:r>
                          <a:rPr lang="es-CR" sz="1100" b="0" i="1">
                            <a:latin typeface="Cambria Math" panose="02040503050406030204" pitchFamily="18" charset="0"/>
                          </a:rPr>
                          <m:t>ñ</m:t>
                        </m:r>
                        <m:r>
                          <a:rPr lang="es-CR" sz="1100" b="0" i="1">
                            <a:latin typeface="Cambria Math" panose="02040503050406030204" pitchFamily="18" charset="0"/>
                          </a:rPr>
                          <m:t>𝑜𝑠</m:t>
                        </m:r>
                      </m:den>
                    </m:f>
                    <m:r>
                      <a:rPr lang="es-CR" sz="1100" b="0" i="1">
                        <a:latin typeface="Cambria Math" panose="02040503050406030204" pitchFamily="18" charset="0"/>
                        <a:ea typeface="Cambria Math" panose="02040503050406030204" pitchFamily="18" charset="0"/>
                      </a:rPr>
                      <m:t>×</m:t>
                    </m:r>
                    <m:r>
                      <a:rPr lang="es-CR" sz="1100" b="0" i="1">
                        <a:solidFill>
                          <a:schemeClr val="tx1"/>
                        </a:solidFill>
                        <a:effectLst/>
                        <a:latin typeface="Cambria Math" panose="02040503050406030204" pitchFamily="18" charset="0"/>
                        <a:ea typeface="+mn-ea"/>
                        <a:cs typeface="+mn-cs"/>
                      </a:rPr>
                      <m:t>100</m:t>
                    </m:r>
                  </m:oMath>
                </m:oMathPara>
              </a14:m>
              <a:endParaRPr lang="es-CR" sz="1100"/>
            </a:p>
          </xdr:txBody>
        </xdr:sp>
      </mc:Choice>
      <mc:Fallback xmlns="">
        <xdr:sp macro="" textlink="">
          <xdr:nvSpPr>
            <xdr:cNvPr id="2" name="CuadroTexto 1">
              <a:extLst>
                <a:ext uri="{FF2B5EF4-FFF2-40B4-BE49-F238E27FC236}">
                  <a16:creationId xmlns:a16="http://schemas.microsoft.com/office/drawing/2014/main" id="{00000000-0008-0000-9400-000002000000}"/>
                </a:ext>
              </a:extLst>
            </xdr:cNvPr>
            <xdr:cNvSpPr txBox="1"/>
          </xdr:nvSpPr>
          <xdr:spPr>
            <a:xfrm>
              <a:off x="4058709" y="5381626"/>
              <a:ext cx="5464175" cy="68756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R" sz="1100" b="0" i="0">
                  <a:latin typeface="Cambria Math" panose="02040503050406030204" pitchFamily="18" charset="0"/>
                </a:rPr>
                <a:t>█(𝑀𝑢𝑗𝑒𝑟𝑒𝑠 𝑑𝑒 18 𝑜 𝑚á𝑠 𝑎ñ𝑜𝑠 𝑑𝑒 𝑒𝑑𝑎𝑑 𝑞𝑢𝑒 ℎ𝑎𝑛 𝑠𝑢𝑓𝑟𝑖𝑑𝑜 𝑒𝑛 𝑙𝑜𝑠 12 𝑚𝑒𝑠𝑒𝑠 𝑎𝑛𝑡𝑒𝑟𝑖𝑜𝑟𝑒𝑠@𝑎𝑙𝑔ú𝑛 𝑡𝑖𝑝𝑜 𝑑𝑒 𝑣𝑖𝑜𝑙𝑒𝑛𝑐𝑖𝑎 𝑓𝑖𝑠𝑖𝑐𝑎 𝑜 𝑠𝑒𝑥𝑢𝑎𝑙@𝑝𝑜𝑟 𝑢𝑛 𝑐𝑜𝑚𝑝𝑎ñ𝑒𝑟𝑜 </a:t>
              </a:r>
              <a:r>
                <a:rPr lang="es-CR" sz="1100" b="1" i="0">
                  <a:latin typeface="Cambria Math" panose="02040503050406030204" pitchFamily="18" charset="0"/>
                </a:rPr>
                <a:t>𝒏𝒐</a:t>
              </a:r>
              <a:r>
                <a:rPr lang="es-CR" sz="1100" b="0" i="0">
                  <a:latin typeface="Cambria Math" panose="02040503050406030204" pitchFamily="18" charset="0"/>
                </a:rPr>
                <a:t> í𝑛𝑡𝑖𝑚𝑜 𝑎𝑐𝑡𝑢𝑎𝑙 𝑜 𝑎𝑛𝑡𝑒𝑟𝑖𝑜𝑟)/(𝑇𝑜𝑡𝑎𝑙 𝑑𝑒 𝑚𝑢𝑗𝑒𝑟𝑒𝑠 𝑑𝑒 18 𝑜 𝑚á𝑠 𝑎ñ𝑜𝑠)</a:t>
              </a:r>
              <a:r>
                <a:rPr lang="es-CR" sz="1100" b="0" i="0">
                  <a:latin typeface="Cambria Math" panose="02040503050406030204" pitchFamily="18" charset="0"/>
                  <a:ea typeface="Cambria Math" panose="02040503050406030204" pitchFamily="18" charset="0"/>
                </a:rPr>
                <a:t>×</a:t>
              </a:r>
              <a:r>
                <a:rPr lang="es-CR" sz="1100" b="0" i="0">
                  <a:solidFill>
                    <a:schemeClr val="tx1"/>
                  </a:solidFill>
                  <a:effectLst/>
                  <a:latin typeface="Cambria Math" panose="02040503050406030204" pitchFamily="18" charset="0"/>
                  <a:ea typeface="+mn-ea"/>
                  <a:cs typeface="+mn-cs"/>
                </a:rPr>
                <a:t>100</a:t>
              </a:r>
              <a:endParaRPr lang="es-CR" sz="1100"/>
            </a:p>
          </xdr:txBody>
        </xdr:sp>
      </mc:Fallback>
    </mc:AlternateContent>
    <xdr:clientData/>
  </xdr:oneCellAnchor>
</xdr:wsDr>
</file>

<file path=xl/drawings/drawing108.xml><?xml version="1.0" encoding="utf-8"?>
<xdr:wsDr xmlns:xdr="http://schemas.openxmlformats.org/drawingml/2006/spreadsheetDrawing" xmlns:a="http://schemas.openxmlformats.org/drawingml/2006/main">
  <xdr:oneCellAnchor>
    <xdr:from>
      <xdr:col>3</xdr:col>
      <xdr:colOff>247650</xdr:colOff>
      <xdr:row>15</xdr:row>
      <xdr:rowOff>74053</xdr:rowOff>
    </xdr:from>
    <xdr:ext cx="5123582" cy="493853"/>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00000000-0008-0000-9600-000003000000}"/>
                </a:ext>
              </a:extLst>
            </xdr:cNvPr>
            <xdr:cNvSpPr txBox="1"/>
          </xdr:nvSpPr>
          <xdr:spPr>
            <a:xfrm>
              <a:off x="4314825" y="4712728"/>
              <a:ext cx="5123582" cy="4938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spAutoFit/>
            </a:bodyPr>
            <a:lstStyle/>
            <a:p>
              <a:pPr/>
              <a14:m>
                <m:oMathPara xmlns:m="http://schemas.openxmlformats.org/officeDocument/2006/math">
                  <m:oMathParaPr>
                    <m:jc m:val="center"/>
                  </m:oMathParaPr>
                  <m:oMath xmlns:m="http://schemas.openxmlformats.org/officeDocument/2006/math">
                    <m:f>
                      <m:fPr>
                        <m:ctrlPr>
                          <a:rPr lang="es-CR" sz="1050" i="1">
                            <a:latin typeface="Cambria Math" panose="02040503050406030204" pitchFamily="18" charset="0"/>
                          </a:rPr>
                        </m:ctrlPr>
                      </m:fPr>
                      <m:num>
                        <m:eqArr>
                          <m:eqArrPr>
                            <m:ctrlPr>
                              <a:rPr lang="es-CR" sz="1050" b="0" i="1">
                                <a:latin typeface="Cambria Math" panose="02040503050406030204" pitchFamily="18" charset="0"/>
                              </a:rPr>
                            </m:ctrlPr>
                          </m:eqArrPr>
                          <m:e>
                            <m:r>
                              <a:rPr lang="es-CR" sz="1050" b="0" i="1">
                                <a:latin typeface="Cambria Math" panose="02040503050406030204" pitchFamily="18" charset="0"/>
                              </a:rPr>
                              <m:t>𝑁</m:t>
                            </m:r>
                            <m:r>
                              <a:rPr lang="es-CR" sz="1050" b="0" i="1">
                                <a:latin typeface="Cambria Math" panose="02040503050406030204" pitchFamily="18" charset="0"/>
                              </a:rPr>
                              <m:t>ú</m:t>
                            </m:r>
                            <m:r>
                              <a:rPr lang="es-CR" sz="1050" b="0" i="1">
                                <a:latin typeface="Cambria Math" panose="02040503050406030204" pitchFamily="18" charset="0"/>
                              </a:rPr>
                              <m:t>𝑚𝑒𝑟𝑜</m:t>
                            </m:r>
                            <m:r>
                              <a:rPr lang="es-CR" sz="1050" b="0" i="1">
                                <a:latin typeface="Cambria Math" panose="02040503050406030204" pitchFamily="18" charset="0"/>
                              </a:rPr>
                              <m:t> </m:t>
                            </m:r>
                            <m:r>
                              <a:rPr lang="es-CR" sz="1050" b="0" i="1">
                                <a:latin typeface="Cambria Math" panose="02040503050406030204" pitchFamily="18" charset="0"/>
                              </a:rPr>
                              <m:t>𝑑𝑒</m:t>
                            </m:r>
                            <m:r>
                              <a:rPr lang="es-CR" sz="1050" b="0" i="1">
                                <a:latin typeface="Cambria Math" panose="02040503050406030204" pitchFamily="18" charset="0"/>
                              </a:rPr>
                              <m:t> </m:t>
                            </m:r>
                            <m:r>
                              <a:rPr lang="es-CR" sz="1050" b="0" i="1">
                                <a:latin typeface="Cambria Math" panose="02040503050406030204" pitchFamily="18" charset="0"/>
                              </a:rPr>
                              <m:t>𝑚𝑢𝑗𝑒𝑟𝑒𝑠</m:t>
                            </m:r>
                            <m:r>
                              <a:rPr lang="es-CR" sz="1050" b="0" i="1">
                                <a:latin typeface="Cambria Math" panose="02040503050406030204" pitchFamily="18" charset="0"/>
                              </a:rPr>
                              <m:t> </m:t>
                            </m:r>
                            <m:r>
                              <a:rPr lang="es-CR" sz="1100" b="0" i="1">
                                <a:solidFill>
                                  <a:schemeClr val="tx1"/>
                                </a:solidFill>
                                <a:effectLst/>
                                <a:latin typeface="Cambria Math" panose="02040503050406030204" pitchFamily="18" charset="0"/>
                                <a:ea typeface="+mn-ea"/>
                                <a:cs typeface="+mn-cs"/>
                              </a:rPr>
                              <m:t>𝑒𝑛𝑡𝑟𝑒</m:t>
                            </m:r>
                            <m:r>
                              <a:rPr lang="es-CR" sz="1100" b="0" i="1">
                                <a:solidFill>
                                  <a:schemeClr val="tx1"/>
                                </a:solidFill>
                                <a:effectLst/>
                                <a:latin typeface="Cambria Math" panose="02040503050406030204" pitchFamily="18" charset="0"/>
                                <a:ea typeface="+mn-ea"/>
                                <a:cs typeface="+mn-cs"/>
                              </a:rPr>
                              <m:t> 20 </m:t>
                            </m:r>
                            <m:r>
                              <a:rPr lang="es-CR" sz="1100" b="0" i="1">
                                <a:solidFill>
                                  <a:schemeClr val="tx1"/>
                                </a:solidFill>
                                <a:effectLst/>
                                <a:latin typeface="Cambria Math" panose="02040503050406030204" pitchFamily="18" charset="0"/>
                                <a:ea typeface="+mn-ea"/>
                                <a:cs typeface="+mn-cs"/>
                              </a:rPr>
                              <m:t>𝑦</m:t>
                            </m:r>
                            <m:r>
                              <a:rPr lang="es-CR" sz="1100" b="0" i="1">
                                <a:solidFill>
                                  <a:schemeClr val="tx1"/>
                                </a:solidFill>
                                <a:effectLst/>
                                <a:latin typeface="Cambria Math" panose="02040503050406030204" pitchFamily="18" charset="0"/>
                                <a:ea typeface="+mn-ea"/>
                                <a:cs typeface="+mn-cs"/>
                              </a:rPr>
                              <m:t> 24 </m:t>
                            </m:r>
                            <m:r>
                              <a:rPr lang="es-CR" sz="1100" b="0" i="1">
                                <a:solidFill>
                                  <a:schemeClr val="tx1"/>
                                </a:solidFill>
                                <a:effectLst/>
                                <a:latin typeface="Cambria Math" panose="02040503050406030204" pitchFamily="18" charset="0"/>
                                <a:ea typeface="+mn-ea"/>
                                <a:cs typeface="+mn-cs"/>
                              </a:rPr>
                              <m:t>𝑎</m:t>
                            </m:r>
                            <m:r>
                              <a:rPr lang="es-CR" sz="1100" b="0" i="1">
                                <a:solidFill>
                                  <a:schemeClr val="tx1"/>
                                </a:solidFill>
                                <a:effectLst/>
                                <a:latin typeface="Cambria Math" panose="02040503050406030204" pitchFamily="18" charset="0"/>
                                <a:ea typeface="+mn-ea"/>
                                <a:cs typeface="+mn-cs"/>
                              </a:rPr>
                              <m:t>ñ</m:t>
                            </m:r>
                            <m:r>
                              <a:rPr lang="es-CR" sz="1100" b="0" i="1">
                                <a:solidFill>
                                  <a:schemeClr val="tx1"/>
                                </a:solidFill>
                                <a:effectLst/>
                                <a:latin typeface="Cambria Math" panose="02040503050406030204" pitchFamily="18" charset="0"/>
                                <a:ea typeface="+mn-ea"/>
                                <a:cs typeface="+mn-cs"/>
                              </a:rPr>
                              <m:t>𝑜𝑠</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𝑞𝑢𝑒</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𝑒𝑠𝑡𝑎𝑏𝑎𝑛</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𝑐𝑎𝑠𝑎𝑑𝑎𝑠</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𝑜</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𝑚𝑎𝑛𝑡𝑒𝑛</m:t>
                            </m:r>
                            <m:r>
                              <a:rPr lang="es-CR" sz="1100" b="0" i="1">
                                <a:solidFill>
                                  <a:schemeClr val="tx1"/>
                                </a:solidFill>
                                <a:effectLst/>
                                <a:latin typeface="Cambria Math" panose="02040503050406030204" pitchFamily="18" charset="0"/>
                                <a:ea typeface="+mn-ea"/>
                                <a:cs typeface="+mn-cs"/>
                              </a:rPr>
                              <m:t>í</m:t>
                            </m:r>
                            <m:r>
                              <a:rPr lang="es-CR" sz="1100" b="0" i="1">
                                <a:solidFill>
                                  <a:schemeClr val="tx1"/>
                                </a:solidFill>
                                <a:effectLst/>
                                <a:latin typeface="Cambria Math" panose="02040503050406030204" pitchFamily="18" charset="0"/>
                                <a:ea typeface="+mn-ea"/>
                                <a:cs typeface="+mn-cs"/>
                              </a:rPr>
                              <m:t>𝑎𝑛</m:t>
                            </m:r>
                            <m:r>
                              <a:rPr lang="es-CR" sz="1100" b="0" i="1">
                                <a:solidFill>
                                  <a:schemeClr val="tx1"/>
                                </a:solidFill>
                                <a:effectLst/>
                                <a:latin typeface="Cambria Math" panose="02040503050406030204" pitchFamily="18" charset="0"/>
                                <a:ea typeface="+mn-ea"/>
                                <a:cs typeface="+mn-cs"/>
                              </a:rPr>
                              <m:t> </m:t>
                            </m:r>
                          </m:e>
                          <m:e>
                            <m:r>
                              <a:rPr lang="es-CR" sz="1050" b="0" i="1">
                                <a:latin typeface="Cambria Math" panose="02040503050406030204" pitchFamily="18" charset="0"/>
                              </a:rPr>
                              <m:t>𝑢𝑛𝑎</m:t>
                            </m:r>
                            <m:r>
                              <a:rPr lang="es-CR" sz="1050" b="0" i="1">
                                <a:latin typeface="Cambria Math" panose="02040503050406030204" pitchFamily="18" charset="0"/>
                              </a:rPr>
                              <m:t> </m:t>
                            </m:r>
                            <m:r>
                              <a:rPr lang="es-CR" sz="1050" b="0" i="1">
                                <a:latin typeface="Cambria Math" panose="02040503050406030204" pitchFamily="18" charset="0"/>
                              </a:rPr>
                              <m:t>𝑢𝑛𝑖</m:t>
                            </m:r>
                            <m:r>
                              <a:rPr lang="es-CR" sz="1050" b="0" i="1">
                                <a:latin typeface="Cambria Math" panose="02040503050406030204" pitchFamily="18" charset="0"/>
                              </a:rPr>
                              <m:t>ó</m:t>
                            </m:r>
                            <m:r>
                              <a:rPr lang="es-CR" sz="1050" b="0" i="1">
                                <a:latin typeface="Cambria Math" panose="02040503050406030204" pitchFamily="18" charset="0"/>
                              </a:rPr>
                              <m:t>𝑛</m:t>
                            </m:r>
                            <m:r>
                              <a:rPr lang="es-CR" sz="1050" b="0" i="1">
                                <a:latin typeface="Cambria Math" panose="02040503050406030204" pitchFamily="18" charset="0"/>
                              </a:rPr>
                              <m:t> </m:t>
                            </m:r>
                            <m:r>
                              <a:rPr lang="es-CR" sz="1050" b="0" i="1">
                                <a:latin typeface="Cambria Math" panose="02040503050406030204" pitchFamily="18" charset="0"/>
                              </a:rPr>
                              <m:t>𝑒𝑠𝑡𝑎𝑏𝑙𝑒</m:t>
                            </m:r>
                            <m:r>
                              <a:rPr lang="es-CR" sz="1050" b="0" i="1">
                                <a:latin typeface="Cambria Math" panose="02040503050406030204" pitchFamily="18" charset="0"/>
                              </a:rPr>
                              <m:t> </m:t>
                            </m:r>
                            <m:r>
                              <a:rPr lang="es-CR" sz="1050" b="0" i="1">
                                <a:latin typeface="Cambria Math" panose="02040503050406030204" pitchFamily="18" charset="0"/>
                              </a:rPr>
                              <m:t>𝑎𝑛𝑡𝑒𝑠</m:t>
                            </m:r>
                            <m:r>
                              <a:rPr lang="es-CR" sz="1050" b="0" i="1">
                                <a:latin typeface="Cambria Math" panose="02040503050406030204" pitchFamily="18" charset="0"/>
                              </a:rPr>
                              <m:t> </m:t>
                            </m:r>
                            <m:r>
                              <a:rPr lang="es-CR" sz="1050" b="0" i="1">
                                <a:latin typeface="Cambria Math" panose="02040503050406030204" pitchFamily="18" charset="0"/>
                              </a:rPr>
                              <m:t>𝑑𝑒</m:t>
                            </m:r>
                            <m:r>
                              <a:rPr lang="es-CR" sz="1050" b="0" i="1">
                                <a:latin typeface="Cambria Math" panose="02040503050406030204" pitchFamily="18" charset="0"/>
                              </a:rPr>
                              <m:t> </m:t>
                            </m:r>
                            <m:r>
                              <a:rPr lang="es-CR" sz="1050" b="0" i="1">
                                <a:latin typeface="Cambria Math" panose="02040503050406030204" pitchFamily="18" charset="0"/>
                              </a:rPr>
                              <m:t>𝑐𝑢𝑚𝑝𝑙𝑖𝑟</m:t>
                            </m:r>
                            <m:r>
                              <a:rPr lang="es-CR" sz="1050" b="0" i="1">
                                <a:latin typeface="Cambria Math" panose="02040503050406030204" pitchFamily="18" charset="0"/>
                              </a:rPr>
                              <m:t> </m:t>
                            </m:r>
                            <m:r>
                              <a:rPr lang="es-CR" sz="1050" b="0" i="1">
                                <a:latin typeface="Cambria Math" panose="02040503050406030204" pitchFamily="18" charset="0"/>
                              </a:rPr>
                              <m:t>𝑙𝑜𝑠</m:t>
                            </m:r>
                            <m:r>
                              <a:rPr lang="es-CR" sz="1050" b="0" i="1">
                                <a:latin typeface="Cambria Math" panose="02040503050406030204" pitchFamily="18" charset="0"/>
                              </a:rPr>
                              <m:t> 18 </m:t>
                            </m:r>
                            <m:r>
                              <a:rPr lang="es-CR" sz="1050" b="0" i="1">
                                <a:latin typeface="Cambria Math" panose="02040503050406030204" pitchFamily="18" charset="0"/>
                              </a:rPr>
                              <m:t>𝑎</m:t>
                            </m:r>
                            <m:r>
                              <a:rPr lang="es-CR" sz="1050" b="0" i="1">
                                <a:latin typeface="Cambria Math" panose="02040503050406030204" pitchFamily="18" charset="0"/>
                              </a:rPr>
                              <m:t>ñ</m:t>
                            </m:r>
                            <m:r>
                              <a:rPr lang="es-CR" sz="1050" b="0" i="1">
                                <a:latin typeface="Cambria Math" panose="02040503050406030204" pitchFamily="18" charset="0"/>
                              </a:rPr>
                              <m:t>𝑜𝑠</m:t>
                            </m:r>
                            <m:r>
                              <a:rPr lang="es-CR" sz="1050" b="0" i="1">
                                <a:latin typeface="Cambria Math" panose="02040503050406030204" pitchFamily="18" charset="0"/>
                              </a:rPr>
                              <m:t> </m:t>
                            </m:r>
                            <m:r>
                              <a:rPr lang="es-CR" sz="1050" b="0" i="1">
                                <a:latin typeface="Cambria Math" panose="02040503050406030204" pitchFamily="18" charset="0"/>
                              </a:rPr>
                              <m:t>𝑜</m:t>
                            </m:r>
                            <m:r>
                              <a:rPr lang="es-CR" sz="1050" b="0" i="1">
                                <a:latin typeface="Cambria Math" panose="02040503050406030204" pitchFamily="18" charset="0"/>
                              </a:rPr>
                              <m:t> </m:t>
                            </m:r>
                            <m:r>
                              <a:rPr lang="es-CR" sz="1050" b="0" i="1">
                                <a:latin typeface="Cambria Math" panose="02040503050406030204" pitchFamily="18" charset="0"/>
                              </a:rPr>
                              <m:t>𝑎𝑛𝑡𝑒𝑠</m:t>
                            </m:r>
                            <m:r>
                              <a:rPr lang="es-CR" sz="1050" b="0" i="1">
                                <a:latin typeface="Cambria Math" panose="02040503050406030204" pitchFamily="18" charset="0"/>
                              </a:rPr>
                              <m:t> </m:t>
                            </m:r>
                            <m:r>
                              <a:rPr lang="es-CR" sz="1050" b="0" i="1">
                                <a:latin typeface="Cambria Math" panose="02040503050406030204" pitchFamily="18" charset="0"/>
                              </a:rPr>
                              <m:t>𝑑𝑒</m:t>
                            </m:r>
                            <m:r>
                              <a:rPr lang="es-CR" sz="1050" b="0" i="1">
                                <a:latin typeface="Cambria Math" panose="02040503050406030204" pitchFamily="18" charset="0"/>
                              </a:rPr>
                              <m:t> </m:t>
                            </m:r>
                            <m:r>
                              <a:rPr lang="es-CR" sz="1050" b="0" i="1">
                                <a:latin typeface="Cambria Math" panose="02040503050406030204" pitchFamily="18" charset="0"/>
                              </a:rPr>
                              <m:t>𝑐𝑢𝑚𝑝𝑙𝑖𝑟</m:t>
                            </m:r>
                            <m:r>
                              <a:rPr lang="es-CR" sz="1050" b="0" i="1">
                                <a:latin typeface="Cambria Math" panose="02040503050406030204" pitchFamily="18" charset="0"/>
                              </a:rPr>
                              <m:t> </m:t>
                            </m:r>
                            <m:r>
                              <a:rPr lang="es-CR" sz="1050" b="0" i="1">
                                <a:latin typeface="Cambria Math" panose="02040503050406030204" pitchFamily="18" charset="0"/>
                              </a:rPr>
                              <m:t>𝑙𝑜𝑠</m:t>
                            </m:r>
                            <m:r>
                              <a:rPr lang="es-CR" sz="1050" b="0" i="1">
                                <a:latin typeface="Cambria Math" panose="02040503050406030204" pitchFamily="18" charset="0"/>
                              </a:rPr>
                              <m:t> 15 </m:t>
                            </m:r>
                            <m:r>
                              <a:rPr lang="es-CR" sz="1050" b="0" i="1">
                                <a:latin typeface="Cambria Math" panose="02040503050406030204" pitchFamily="18" charset="0"/>
                              </a:rPr>
                              <m:t>𝑎</m:t>
                            </m:r>
                            <m:r>
                              <a:rPr lang="es-CR" sz="1050" b="0" i="1">
                                <a:latin typeface="Cambria Math" panose="02040503050406030204" pitchFamily="18" charset="0"/>
                              </a:rPr>
                              <m:t>ñ</m:t>
                            </m:r>
                            <m:r>
                              <a:rPr lang="es-CR" sz="1050" b="0" i="1">
                                <a:latin typeface="Cambria Math" panose="02040503050406030204" pitchFamily="18" charset="0"/>
                              </a:rPr>
                              <m:t>𝑜𝑠</m:t>
                            </m:r>
                          </m:e>
                        </m:eqArr>
                      </m:num>
                      <m:den>
                        <m:r>
                          <a:rPr lang="es-CR" sz="1050" b="0" i="1">
                            <a:latin typeface="Cambria Math" panose="02040503050406030204" pitchFamily="18" charset="0"/>
                          </a:rPr>
                          <m:t>𝑇𝑜𝑡𝑎𝑙</m:t>
                        </m:r>
                        <m:r>
                          <a:rPr lang="es-CR" sz="1050" b="0" i="1">
                            <a:latin typeface="Cambria Math" panose="02040503050406030204" pitchFamily="18" charset="0"/>
                          </a:rPr>
                          <m:t> </m:t>
                        </m:r>
                        <m:r>
                          <a:rPr lang="es-CR" sz="1050" b="0" i="1">
                            <a:latin typeface="Cambria Math" panose="02040503050406030204" pitchFamily="18" charset="0"/>
                          </a:rPr>
                          <m:t>𝑑𝑒</m:t>
                        </m:r>
                        <m:r>
                          <a:rPr lang="es-CR" sz="1050" b="0" i="1">
                            <a:latin typeface="Cambria Math" panose="02040503050406030204" pitchFamily="18" charset="0"/>
                          </a:rPr>
                          <m:t> </m:t>
                        </m:r>
                        <m:r>
                          <a:rPr lang="es-CR" sz="1050" b="0" i="1">
                            <a:latin typeface="Cambria Math" panose="02040503050406030204" pitchFamily="18" charset="0"/>
                          </a:rPr>
                          <m:t>𝑚𝑢𝑗𝑒𝑟𝑒𝑠</m:t>
                        </m:r>
                        <m:r>
                          <a:rPr lang="es-CR" sz="1050" b="0" i="1">
                            <a:latin typeface="Cambria Math" panose="02040503050406030204" pitchFamily="18" charset="0"/>
                          </a:rPr>
                          <m:t> </m:t>
                        </m:r>
                        <m:r>
                          <a:rPr lang="es-CR" sz="1050" b="0" i="1">
                            <a:latin typeface="Cambria Math" panose="02040503050406030204" pitchFamily="18" charset="0"/>
                          </a:rPr>
                          <m:t>𝑒𝑛𝑡𝑟𝑒</m:t>
                        </m:r>
                        <m:r>
                          <a:rPr lang="es-CR" sz="1050" b="0" i="1">
                            <a:latin typeface="Cambria Math" panose="02040503050406030204" pitchFamily="18" charset="0"/>
                          </a:rPr>
                          <m:t> 20 </m:t>
                        </m:r>
                        <m:r>
                          <a:rPr lang="es-CR" sz="1050" b="0" i="1">
                            <a:latin typeface="Cambria Math" panose="02040503050406030204" pitchFamily="18" charset="0"/>
                          </a:rPr>
                          <m:t>𝑦</m:t>
                        </m:r>
                        <m:r>
                          <a:rPr lang="es-CR" sz="1050" b="0" i="1">
                            <a:latin typeface="Cambria Math" panose="02040503050406030204" pitchFamily="18" charset="0"/>
                          </a:rPr>
                          <m:t> 24 </m:t>
                        </m:r>
                        <m:r>
                          <a:rPr lang="es-CR" sz="1050" b="0" i="1">
                            <a:latin typeface="Cambria Math" panose="02040503050406030204" pitchFamily="18" charset="0"/>
                          </a:rPr>
                          <m:t>𝑎</m:t>
                        </m:r>
                        <m:r>
                          <a:rPr lang="es-CR" sz="1050" b="0" i="1">
                            <a:latin typeface="Cambria Math" panose="02040503050406030204" pitchFamily="18" charset="0"/>
                          </a:rPr>
                          <m:t>ñ</m:t>
                        </m:r>
                        <m:r>
                          <a:rPr lang="es-CR" sz="1050" b="0" i="1">
                            <a:latin typeface="Cambria Math" panose="02040503050406030204" pitchFamily="18" charset="0"/>
                          </a:rPr>
                          <m:t>𝑜𝑠</m:t>
                        </m:r>
                      </m:den>
                    </m:f>
                    <m:r>
                      <a:rPr lang="es-CR" sz="1050" b="0" i="1">
                        <a:latin typeface="Cambria Math" panose="02040503050406030204" pitchFamily="18" charset="0"/>
                        <a:ea typeface="Cambria Math" panose="02040503050406030204" pitchFamily="18" charset="0"/>
                      </a:rPr>
                      <m:t>×</m:t>
                    </m:r>
                    <m:r>
                      <a:rPr lang="es-CR" sz="1100" b="0" i="1">
                        <a:solidFill>
                          <a:schemeClr val="tx1"/>
                        </a:solidFill>
                        <a:effectLst/>
                        <a:latin typeface="Cambria Math" panose="02040503050406030204" pitchFamily="18" charset="0"/>
                        <a:ea typeface="+mn-ea"/>
                        <a:cs typeface="+mn-cs"/>
                      </a:rPr>
                      <m:t>100</m:t>
                    </m:r>
                  </m:oMath>
                </m:oMathPara>
              </a14:m>
              <a:endParaRPr lang="es-CR" sz="1050"/>
            </a:p>
          </xdr:txBody>
        </xdr:sp>
      </mc:Choice>
      <mc:Fallback xmlns="">
        <xdr:sp macro="" textlink="">
          <xdr:nvSpPr>
            <xdr:cNvPr id="3" name="CuadroTexto 2">
              <a:extLst>
                <a:ext uri="{FF2B5EF4-FFF2-40B4-BE49-F238E27FC236}">
                  <a16:creationId xmlns:a16="http://schemas.microsoft.com/office/drawing/2014/main" id="{00000000-0008-0000-9600-000002000000}"/>
                </a:ext>
              </a:extLst>
            </xdr:cNvPr>
            <xdr:cNvSpPr txBox="1"/>
          </xdr:nvSpPr>
          <xdr:spPr>
            <a:xfrm>
              <a:off x="4314825" y="4712728"/>
              <a:ext cx="5123582" cy="4938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spAutoFit/>
            </a:bodyPr>
            <a:lstStyle/>
            <a:p>
              <a:pPr/>
              <a:r>
                <a:rPr lang="es-CR" sz="1050" b="0" i="0">
                  <a:latin typeface="Cambria Math" panose="02040503050406030204" pitchFamily="18" charset="0"/>
                </a:rPr>
                <a:t>█(𝑁ú𝑚𝑒𝑟𝑜 𝑑𝑒 𝑚𝑢𝑗𝑒𝑟𝑒𝑠 </a:t>
              </a:r>
              <a:r>
                <a:rPr lang="es-CR" sz="1100" b="0" i="0">
                  <a:solidFill>
                    <a:schemeClr val="tx1"/>
                  </a:solidFill>
                  <a:effectLst/>
                  <a:latin typeface="Cambria Math" panose="02040503050406030204" pitchFamily="18" charset="0"/>
                  <a:ea typeface="+mn-ea"/>
                  <a:cs typeface="+mn-cs"/>
                </a:rPr>
                <a:t>𝑒𝑛𝑡𝑟𝑒 20 𝑦 24 𝑎ñ𝑜𝑠 </a:t>
              </a:r>
              <a:r>
                <a:rPr lang="es-CR" sz="1100" b="0" i="0">
                  <a:solidFill>
                    <a:schemeClr val="tx1"/>
                  </a:solidFill>
                  <a:effectLst/>
                  <a:latin typeface="+mn-lt"/>
                  <a:ea typeface="+mn-ea"/>
                  <a:cs typeface="+mn-cs"/>
                </a:rPr>
                <a:t>𝑞𝑢𝑒 𝑒𝑠𝑡𝑎𝑏𝑎𝑛 𝑐𝑎𝑠𝑎𝑑𝑎𝑠 𝑜 𝑚𝑎𝑛𝑡𝑒𝑛í𝑎𝑛 </a:t>
              </a:r>
              <a:r>
                <a:rPr lang="es-CR" sz="1100" b="0" i="0">
                  <a:solidFill>
                    <a:schemeClr val="tx1"/>
                  </a:solidFill>
                  <a:effectLst/>
                  <a:latin typeface="Cambria Math" panose="02040503050406030204" pitchFamily="18" charset="0"/>
                  <a:ea typeface="+mn-ea"/>
                  <a:cs typeface="+mn-cs"/>
                </a:rPr>
                <a:t>@</a:t>
              </a:r>
              <a:r>
                <a:rPr lang="es-CR" sz="1050" b="0" i="0">
                  <a:latin typeface="Cambria Math" panose="02040503050406030204" pitchFamily="18" charset="0"/>
                </a:rPr>
                <a:t>𝑢𝑛𝑎 𝑢𝑛𝑖ó𝑛 𝑒𝑠𝑡𝑎𝑏𝑙𝑒 𝑎𝑛𝑡𝑒𝑠 𝑑𝑒 𝑐𝑢𝑚𝑝𝑙𝑖𝑟 𝑙𝑜𝑠 18 𝑎ñ𝑜𝑠 𝑜 𝑎𝑛𝑡𝑒𝑠 𝑑𝑒 𝑐𝑢𝑚𝑝𝑙𝑖𝑟 𝑙𝑜𝑠 15 𝑎ñ𝑜𝑠)/(𝑇𝑜𝑡𝑎𝑙 𝑑𝑒 𝑚𝑢𝑗𝑒𝑟𝑒𝑠 𝑒𝑛𝑡𝑟𝑒 20 𝑦 24 𝑎ñ𝑜𝑠)</a:t>
              </a:r>
              <a:r>
                <a:rPr lang="es-CR" sz="1050" b="0" i="0">
                  <a:latin typeface="Cambria Math" panose="02040503050406030204" pitchFamily="18" charset="0"/>
                  <a:ea typeface="Cambria Math" panose="02040503050406030204" pitchFamily="18" charset="0"/>
                </a:rPr>
                <a:t>×</a:t>
              </a:r>
              <a:r>
                <a:rPr lang="es-CR" sz="1100" b="0" i="0">
                  <a:solidFill>
                    <a:schemeClr val="tx1"/>
                  </a:solidFill>
                  <a:effectLst/>
                  <a:latin typeface="Cambria Math" panose="02040503050406030204" pitchFamily="18" charset="0"/>
                  <a:ea typeface="+mn-ea"/>
                  <a:cs typeface="+mn-cs"/>
                </a:rPr>
                <a:t>100</a:t>
              </a:r>
              <a:endParaRPr lang="es-CR" sz="1050"/>
            </a:p>
          </xdr:txBody>
        </xdr:sp>
      </mc:Fallback>
    </mc:AlternateContent>
    <xdr:clientData/>
  </xdr:oneCellAnchor>
</xdr:wsDr>
</file>

<file path=xl/drawings/drawing109.xml><?xml version="1.0" encoding="utf-8"?>
<xdr:wsDr xmlns:xdr="http://schemas.openxmlformats.org/drawingml/2006/spreadsheetDrawing" xmlns:a="http://schemas.openxmlformats.org/drawingml/2006/main">
  <xdr:twoCellAnchor>
    <xdr:from>
      <xdr:col>2</xdr:col>
      <xdr:colOff>38100</xdr:colOff>
      <xdr:row>29</xdr:row>
      <xdr:rowOff>90488</xdr:rowOff>
    </xdr:from>
    <xdr:to>
      <xdr:col>10</xdr:col>
      <xdr:colOff>133348</xdr:colOff>
      <xdr:row>42</xdr:row>
      <xdr:rowOff>152400</xdr:rowOff>
    </xdr:to>
    <xdr:graphicFrame macro="">
      <xdr:nvGraphicFramePr>
        <xdr:cNvPr id="2" name="Gráfico 1">
          <a:extLst>
            <a:ext uri="{FF2B5EF4-FFF2-40B4-BE49-F238E27FC236}">
              <a16:creationId xmlns:a16="http://schemas.microsoft.com/office/drawing/2014/main" id="{00000000-0008-0000-9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oneCellAnchor>
    <xdr:from>
      <xdr:col>2</xdr:col>
      <xdr:colOff>1572167</xdr:colOff>
      <xdr:row>16</xdr:row>
      <xdr:rowOff>85928</xdr:rowOff>
    </xdr:from>
    <xdr:ext cx="3918858" cy="352789"/>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00000000-0008-0000-0A00-000002000000}"/>
                </a:ext>
              </a:extLst>
            </xdr:cNvPr>
            <xdr:cNvSpPr txBox="1"/>
          </xdr:nvSpPr>
          <xdr:spPr>
            <a:xfrm>
              <a:off x="4170587" y="6136208"/>
              <a:ext cx="3918858" cy="3527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200" i="1">
                            <a:latin typeface="Cambria Math" panose="02040503050406030204" pitchFamily="18" charset="0"/>
                          </a:rPr>
                        </m:ctrlPr>
                      </m:fPr>
                      <m:num>
                        <m:r>
                          <a:rPr lang="es-CR" sz="1100" b="0" i="1">
                            <a:solidFill>
                              <a:schemeClr val="tx1"/>
                            </a:solidFill>
                            <a:effectLst/>
                            <a:latin typeface="Cambria Math" panose="02040503050406030204" pitchFamily="18" charset="0"/>
                            <a:ea typeface="+mn-ea"/>
                            <a:cs typeface="+mn-cs"/>
                          </a:rPr>
                          <m:t>𝑁</m:t>
                        </m:r>
                        <m:r>
                          <a:rPr lang="es-CR" sz="1100" b="0" i="1">
                            <a:solidFill>
                              <a:schemeClr val="tx1"/>
                            </a:solidFill>
                            <a:effectLst/>
                            <a:latin typeface="Cambria Math" panose="02040503050406030204" pitchFamily="18" charset="0"/>
                            <a:ea typeface="+mn-ea"/>
                            <a:cs typeface="+mn-cs"/>
                          </a:rPr>
                          <m:t>ú</m:t>
                        </m:r>
                        <m:r>
                          <a:rPr lang="es-CR" sz="1100" b="0" i="1">
                            <a:solidFill>
                              <a:schemeClr val="tx1"/>
                            </a:solidFill>
                            <a:effectLst/>
                            <a:latin typeface="Cambria Math" panose="02040503050406030204" pitchFamily="18" charset="0"/>
                            <a:ea typeface="+mn-ea"/>
                            <a:cs typeface="+mn-cs"/>
                          </a:rPr>
                          <m:t>𝑚𝑒𝑟𝑜</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𝑑𝑒</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𝑏𝑒𝑛𝑒𝑓𝑖𝑐𝑖𝑎𝑟𝑖𝑜𝑠</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𝑑𝑒</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𝑝𝑟𝑜𝑔𝑟𝑎𝑚𝑎𝑠</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𝑠𝑜𝑐𝑖𝑎𝑙𝑒𝑠</m:t>
                        </m:r>
                      </m:num>
                      <m:den>
                        <m:r>
                          <a:rPr lang="es-CR" sz="1100" b="0" i="1">
                            <a:solidFill>
                              <a:schemeClr val="tx1"/>
                            </a:solidFill>
                            <a:effectLst/>
                            <a:latin typeface="Cambria Math" panose="02040503050406030204" pitchFamily="18" charset="0"/>
                            <a:ea typeface="+mn-ea"/>
                            <a:cs typeface="+mn-cs"/>
                          </a:rPr>
                          <m:t>𝑇𝑜𝑡𝑎𝑙</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𝑑𝑒</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𝑃𝑜𝑏𝑙𝑎𝑐𝑖</m:t>
                        </m:r>
                        <m:r>
                          <a:rPr lang="es-CR" sz="1100" b="0" i="1">
                            <a:solidFill>
                              <a:schemeClr val="tx1"/>
                            </a:solidFill>
                            <a:effectLst/>
                            <a:latin typeface="Cambria Math" panose="02040503050406030204" pitchFamily="18" charset="0"/>
                            <a:ea typeface="+mn-ea"/>
                            <a:cs typeface="+mn-cs"/>
                          </a:rPr>
                          <m:t>ó</m:t>
                        </m:r>
                        <m:r>
                          <a:rPr lang="es-CR" sz="1100" b="0" i="1">
                            <a:solidFill>
                              <a:schemeClr val="tx1"/>
                            </a:solidFill>
                            <a:effectLst/>
                            <a:latin typeface="Cambria Math" panose="02040503050406030204" pitchFamily="18" charset="0"/>
                            <a:ea typeface="+mn-ea"/>
                            <a:cs typeface="+mn-cs"/>
                          </a:rPr>
                          <m:t>𝑛</m:t>
                        </m:r>
                      </m:den>
                    </m:f>
                    <m:r>
                      <a:rPr lang="es-ES" sz="1200" b="0" i="1">
                        <a:latin typeface="Cambria Math" panose="02040503050406030204" pitchFamily="18" charset="0"/>
                      </a:rPr>
                      <m:t> </m:t>
                    </m:r>
                    <m:r>
                      <a:rPr lang="es-CR" sz="1100" b="1" i="0">
                        <a:solidFill>
                          <a:schemeClr val="tx1"/>
                        </a:solidFill>
                        <a:effectLst/>
                        <a:latin typeface="Cambria Math" panose="02040503050406030204" pitchFamily="18" charset="0"/>
                        <a:ea typeface="+mn-ea"/>
                        <a:cs typeface="+mn-cs"/>
                      </a:rPr>
                      <m:t>×</m:t>
                    </m:r>
                    <m:r>
                      <a:rPr lang="es-ES" sz="1200" b="0" i="1">
                        <a:latin typeface="Cambria Math" panose="02040503050406030204" pitchFamily="18" charset="0"/>
                      </a:rPr>
                      <m:t> </m:t>
                    </m:r>
                    <m:r>
                      <a:rPr lang="es-CR" sz="1200" b="0" i="1">
                        <a:latin typeface="Cambria Math" panose="02040503050406030204" pitchFamily="18" charset="0"/>
                      </a:rPr>
                      <m:t>100</m:t>
                    </m:r>
                  </m:oMath>
                </m:oMathPara>
              </a14:m>
              <a:endParaRPr lang="es-CR" sz="1100"/>
            </a:p>
          </xdr:txBody>
        </xdr:sp>
      </mc:Choice>
      <mc:Fallback xmlns="">
        <xdr:sp macro="" textlink="">
          <xdr:nvSpPr>
            <xdr:cNvPr id="2" name="CuadroTexto 1">
              <a:extLst>
                <a:ext uri="{FF2B5EF4-FFF2-40B4-BE49-F238E27FC236}">
                  <a16:creationId xmlns:a16="http://schemas.microsoft.com/office/drawing/2014/main" id="{00000000-0008-0000-0A00-000002000000}"/>
                </a:ext>
              </a:extLst>
            </xdr:cNvPr>
            <xdr:cNvSpPr txBox="1"/>
          </xdr:nvSpPr>
          <xdr:spPr>
            <a:xfrm>
              <a:off x="4170587" y="6136208"/>
              <a:ext cx="3918858" cy="3527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R" sz="1200" i="0">
                  <a:latin typeface="Cambria Math" panose="02040503050406030204" pitchFamily="18" charset="0"/>
                </a:rPr>
                <a:t>(</a:t>
              </a:r>
              <a:r>
                <a:rPr lang="es-CR" sz="1100" b="0" i="0">
                  <a:solidFill>
                    <a:schemeClr val="tx1"/>
                  </a:solidFill>
                  <a:effectLst/>
                  <a:latin typeface="Cambria Math" panose="02040503050406030204" pitchFamily="18" charset="0"/>
                  <a:ea typeface="+mn-ea"/>
                  <a:cs typeface="+mn-cs"/>
                </a:rPr>
                <a:t>𝑁ú𝑚𝑒𝑟𝑜 𝑑𝑒 𝑏𝑒𝑛𝑒𝑓𝑖𝑐𝑖𝑎𝑟𝑖𝑜𝑠 𝑑𝑒 𝑝𝑟𝑜𝑔𝑟𝑎𝑚𝑎𝑠 𝑠𝑜𝑐𝑖𝑎𝑙𝑒𝑠</a:t>
              </a:r>
              <a:r>
                <a:rPr lang="es-CR" sz="1200" b="0" i="0">
                  <a:solidFill>
                    <a:schemeClr val="tx1"/>
                  </a:solidFill>
                  <a:effectLst/>
                  <a:latin typeface="Cambria Math" panose="02040503050406030204" pitchFamily="18" charset="0"/>
                  <a:ea typeface="+mn-ea"/>
                  <a:cs typeface="+mn-cs"/>
                </a:rPr>
                <a:t>)/(</a:t>
              </a:r>
              <a:r>
                <a:rPr lang="es-CR" sz="1100" b="0" i="0">
                  <a:solidFill>
                    <a:schemeClr val="tx1"/>
                  </a:solidFill>
                  <a:effectLst/>
                  <a:latin typeface="Cambria Math" panose="02040503050406030204" pitchFamily="18" charset="0"/>
                  <a:ea typeface="+mn-ea"/>
                  <a:cs typeface="+mn-cs"/>
                </a:rPr>
                <a:t>𝑇𝑜𝑡𝑎𝑙 𝑑𝑒 𝑃𝑜𝑏𝑙𝑎𝑐𝑖ó𝑛</a:t>
              </a:r>
              <a:r>
                <a:rPr lang="es-CR" sz="1200" b="0" i="0">
                  <a:solidFill>
                    <a:schemeClr val="tx1"/>
                  </a:solidFill>
                  <a:effectLst/>
                  <a:latin typeface="Cambria Math" panose="02040503050406030204" pitchFamily="18" charset="0"/>
                  <a:ea typeface="+mn-ea"/>
                  <a:cs typeface="+mn-cs"/>
                </a:rPr>
                <a:t>)</a:t>
              </a:r>
              <a:r>
                <a:rPr lang="es-ES" sz="1200" b="0" i="0">
                  <a:solidFill>
                    <a:schemeClr val="tx1"/>
                  </a:solidFill>
                  <a:effectLst/>
                  <a:latin typeface="Cambria Math" panose="02040503050406030204" pitchFamily="18" charset="0"/>
                  <a:ea typeface="+mn-ea"/>
                  <a:cs typeface="+mn-cs"/>
                </a:rPr>
                <a:t> </a:t>
              </a:r>
              <a:r>
                <a:rPr lang="es-ES" sz="1200" b="0" i="0">
                  <a:latin typeface="Cambria Math" panose="02040503050406030204" pitchFamily="18" charset="0"/>
                </a:rPr>
                <a:t> </a:t>
              </a:r>
              <a:r>
                <a:rPr lang="es-CR" sz="1100" b="1" i="0">
                  <a:solidFill>
                    <a:schemeClr val="tx1"/>
                  </a:solidFill>
                  <a:effectLst/>
                  <a:latin typeface="Cambria Math" panose="02040503050406030204" pitchFamily="18" charset="0"/>
                  <a:ea typeface="+mn-ea"/>
                  <a:cs typeface="+mn-cs"/>
                </a:rPr>
                <a:t>×</a:t>
              </a:r>
              <a:r>
                <a:rPr lang="es-ES" sz="1200" b="0" i="0">
                  <a:latin typeface="Cambria Math" panose="02040503050406030204" pitchFamily="18" charset="0"/>
                </a:rPr>
                <a:t> </a:t>
              </a:r>
              <a:r>
                <a:rPr lang="es-CR" sz="1200" b="0" i="0">
                  <a:latin typeface="Cambria Math" panose="02040503050406030204" pitchFamily="18" charset="0"/>
                </a:rPr>
                <a:t>100</a:t>
              </a:r>
              <a:endParaRPr lang="es-CR" sz="1100"/>
            </a:p>
          </xdr:txBody>
        </xdr:sp>
      </mc:Fallback>
    </mc:AlternateContent>
    <xdr:clientData/>
  </xdr:oneCellAnchor>
</xdr:wsDr>
</file>

<file path=xl/drawings/drawing110.xml><?xml version="1.0" encoding="utf-8"?>
<xdr:wsDr xmlns:xdr="http://schemas.openxmlformats.org/drawingml/2006/spreadsheetDrawing" xmlns:a="http://schemas.openxmlformats.org/drawingml/2006/main">
  <xdr:oneCellAnchor>
    <xdr:from>
      <xdr:col>3</xdr:col>
      <xdr:colOff>571500</xdr:colOff>
      <xdr:row>15</xdr:row>
      <xdr:rowOff>57150</xdr:rowOff>
    </xdr:from>
    <xdr:ext cx="3577903" cy="489558"/>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00000000-0008-0000-9800-000002000000}"/>
                </a:ext>
              </a:extLst>
            </xdr:cNvPr>
            <xdr:cNvSpPr txBox="1"/>
          </xdr:nvSpPr>
          <xdr:spPr>
            <a:xfrm>
              <a:off x="4832350" y="4597400"/>
              <a:ext cx="3577903" cy="4895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spAutoFit/>
            </a:bodyPr>
            <a:lstStyle/>
            <a:p>
              <a:pPr/>
              <a14:m>
                <m:oMathPara xmlns:m="http://schemas.openxmlformats.org/officeDocument/2006/math">
                  <m:oMathParaPr>
                    <m:jc m:val="center"/>
                  </m:oMathParaPr>
                  <m:oMath xmlns:m="http://schemas.openxmlformats.org/officeDocument/2006/math">
                    <m:f>
                      <m:fPr>
                        <m:ctrlPr>
                          <a:rPr lang="es-CR" sz="1050" i="1">
                            <a:latin typeface="Cambria Math" panose="02040503050406030204" pitchFamily="18" charset="0"/>
                          </a:rPr>
                        </m:ctrlPr>
                      </m:fPr>
                      <m:num>
                        <m:eqArr>
                          <m:eqArrPr>
                            <m:ctrlPr>
                              <a:rPr lang="es-CR" sz="1050" b="0" i="1">
                                <a:latin typeface="Cambria Math" panose="02040503050406030204" pitchFamily="18" charset="0"/>
                              </a:rPr>
                            </m:ctrlPr>
                          </m:eqArrPr>
                          <m:e>
                            <m:r>
                              <a:rPr lang="es-CR" sz="1050" b="0" i="1">
                                <a:latin typeface="Cambria Math" panose="02040503050406030204" pitchFamily="18" charset="0"/>
                              </a:rPr>
                              <m:t>𝑁</m:t>
                            </m:r>
                            <m:r>
                              <a:rPr lang="es-CR" sz="1050" b="0" i="1">
                                <a:latin typeface="Cambria Math" panose="02040503050406030204" pitchFamily="18" charset="0"/>
                              </a:rPr>
                              <m:t>ú</m:t>
                            </m:r>
                            <m:r>
                              <a:rPr lang="es-CR" sz="1050" b="0" i="1">
                                <a:latin typeface="Cambria Math" panose="02040503050406030204" pitchFamily="18" charset="0"/>
                              </a:rPr>
                              <m:t>𝑚𝑒𝑟𝑜</m:t>
                            </m:r>
                            <m:r>
                              <a:rPr lang="es-CR" sz="1050" b="0" i="1">
                                <a:latin typeface="Cambria Math" panose="02040503050406030204" pitchFamily="18" charset="0"/>
                              </a:rPr>
                              <m:t> </m:t>
                            </m:r>
                            <m:r>
                              <a:rPr lang="es-CR" sz="1050" b="0" i="1">
                                <a:latin typeface="Cambria Math" panose="02040503050406030204" pitchFamily="18" charset="0"/>
                              </a:rPr>
                              <m:t>𝑑𝑒</m:t>
                            </m:r>
                            <m:r>
                              <a:rPr lang="es-CR" sz="1050" b="0" i="1">
                                <a:latin typeface="Cambria Math" panose="02040503050406030204" pitchFamily="18" charset="0"/>
                              </a:rPr>
                              <m:t> </m:t>
                            </m:r>
                            <m:r>
                              <a:rPr lang="es-CR" sz="1050" b="0" i="1">
                                <a:latin typeface="Cambria Math" panose="02040503050406030204" pitchFamily="18" charset="0"/>
                              </a:rPr>
                              <m:t>𝑚𝑢𝑗𝑒𝑟𝑒𝑠</m:t>
                            </m:r>
                            <m:r>
                              <a:rPr lang="es-CR" sz="1050" b="0" i="1">
                                <a:latin typeface="Cambria Math" panose="02040503050406030204" pitchFamily="18" charset="0"/>
                              </a:rPr>
                              <m:t> </m:t>
                            </m:r>
                            <m:r>
                              <a:rPr lang="es-CR" sz="1100" b="0" i="1">
                                <a:solidFill>
                                  <a:schemeClr val="tx1"/>
                                </a:solidFill>
                                <a:effectLst/>
                                <a:latin typeface="Cambria Math" panose="02040503050406030204" pitchFamily="18" charset="0"/>
                                <a:ea typeface="+mn-ea"/>
                                <a:cs typeface="+mn-cs"/>
                              </a:rPr>
                              <m:t>𝑒𝑛𝑡𝑟𝑒</m:t>
                            </m:r>
                            <m:r>
                              <a:rPr lang="es-CR" sz="1100" b="0" i="1">
                                <a:solidFill>
                                  <a:schemeClr val="tx1"/>
                                </a:solidFill>
                                <a:effectLst/>
                                <a:latin typeface="Cambria Math" panose="02040503050406030204" pitchFamily="18" charset="0"/>
                                <a:ea typeface="+mn-ea"/>
                                <a:cs typeface="+mn-cs"/>
                              </a:rPr>
                              <m:t> 10 </m:t>
                            </m:r>
                            <m:r>
                              <a:rPr lang="es-CR" sz="1100" b="0" i="1">
                                <a:solidFill>
                                  <a:schemeClr val="tx1"/>
                                </a:solidFill>
                                <a:effectLst/>
                                <a:latin typeface="Cambria Math" panose="02040503050406030204" pitchFamily="18" charset="0"/>
                                <a:ea typeface="+mn-ea"/>
                                <a:cs typeface="+mn-cs"/>
                              </a:rPr>
                              <m:t>𝑦</m:t>
                            </m:r>
                            <m:r>
                              <a:rPr lang="es-CR" sz="1100" b="0" i="1">
                                <a:solidFill>
                                  <a:schemeClr val="tx1"/>
                                </a:solidFill>
                                <a:effectLst/>
                                <a:latin typeface="Cambria Math" panose="02040503050406030204" pitchFamily="18" charset="0"/>
                                <a:ea typeface="+mn-ea"/>
                                <a:cs typeface="+mn-cs"/>
                              </a:rPr>
                              <m:t> 17 </m:t>
                            </m:r>
                            <m:r>
                              <a:rPr lang="es-CR" sz="1100" b="0" i="1">
                                <a:solidFill>
                                  <a:schemeClr val="tx1"/>
                                </a:solidFill>
                                <a:effectLst/>
                                <a:latin typeface="Cambria Math" panose="02040503050406030204" pitchFamily="18" charset="0"/>
                                <a:ea typeface="+mn-ea"/>
                                <a:cs typeface="+mn-cs"/>
                              </a:rPr>
                              <m:t>𝑎</m:t>
                            </m:r>
                            <m:r>
                              <a:rPr lang="es-CR" sz="1100" b="0" i="1">
                                <a:solidFill>
                                  <a:schemeClr val="tx1"/>
                                </a:solidFill>
                                <a:effectLst/>
                                <a:latin typeface="Cambria Math" panose="02040503050406030204" pitchFamily="18" charset="0"/>
                                <a:ea typeface="+mn-ea"/>
                                <a:cs typeface="+mn-cs"/>
                              </a:rPr>
                              <m:t>ñ</m:t>
                            </m:r>
                            <m:r>
                              <a:rPr lang="es-CR" sz="1100" b="0" i="1">
                                <a:solidFill>
                                  <a:schemeClr val="tx1"/>
                                </a:solidFill>
                                <a:effectLst/>
                                <a:latin typeface="Cambria Math" panose="02040503050406030204" pitchFamily="18" charset="0"/>
                                <a:ea typeface="+mn-ea"/>
                                <a:cs typeface="+mn-cs"/>
                              </a:rPr>
                              <m:t>𝑜𝑠</m:t>
                            </m:r>
                          </m:e>
                          <m:e>
                            <m:r>
                              <a:rPr lang="es-CR" sz="1050" b="0" i="1">
                                <a:latin typeface="Cambria Math" panose="02040503050406030204" pitchFamily="18" charset="0"/>
                              </a:rPr>
                              <m:t>𝑞𝑢𝑒</m:t>
                            </m:r>
                            <m:r>
                              <a:rPr lang="es-CR" sz="1050" b="0" i="1">
                                <a:latin typeface="Cambria Math" panose="02040503050406030204" pitchFamily="18" charset="0"/>
                              </a:rPr>
                              <m:t> </m:t>
                            </m:r>
                            <m:r>
                              <a:rPr lang="es-CR" sz="1050" b="0" i="1">
                                <a:latin typeface="Cambria Math" panose="02040503050406030204" pitchFamily="18" charset="0"/>
                              </a:rPr>
                              <m:t>𝑒𝑠𝑡𝑎𝑏𝑎𝑛</m:t>
                            </m:r>
                            <m:r>
                              <a:rPr lang="es-CR" sz="1050" b="0" i="1">
                                <a:latin typeface="Cambria Math" panose="02040503050406030204" pitchFamily="18" charset="0"/>
                              </a:rPr>
                              <m:t> </m:t>
                            </m:r>
                            <m:r>
                              <a:rPr lang="es-CR" sz="1050" b="0" i="1">
                                <a:latin typeface="Cambria Math" panose="02040503050406030204" pitchFamily="18" charset="0"/>
                              </a:rPr>
                              <m:t>𝑐𝑎𝑠𝑎𝑑𝑎𝑠</m:t>
                            </m:r>
                            <m:r>
                              <a:rPr lang="es-CR" sz="1050" b="0" i="1">
                                <a:latin typeface="Cambria Math" panose="02040503050406030204" pitchFamily="18" charset="0"/>
                              </a:rPr>
                              <m:t> </m:t>
                            </m:r>
                            <m:r>
                              <a:rPr lang="es-CR" sz="1050" b="0" i="1">
                                <a:latin typeface="Cambria Math" panose="02040503050406030204" pitchFamily="18" charset="0"/>
                              </a:rPr>
                              <m:t>𝑜</m:t>
                            </m:r>
                            <m:r>
                              <a:rPr lang="es-CR" sz="1050" b="0" i="1">
                                <a:latin typeface="Cambria Math" panose="02040503050406030204" pitchFamily="18" charset="0"/>
                              </a:rPr>
                              <m:t> </m:t>
                            </m:r>
                            <m:r>
                              <a:rPr lang="es-CR" sz="1050" b="0" i="1">
                                <a:latin typeface="Cambria Math" panose="02040503050406030204" pitchFamily="18" charset="0"/>
                              </a:rPr>
                              <m:t>𝑚𝑎𝑛𝑡𝑒𝑛</m:t>
                            </m:r>
                            <m:r>
                              <a:rPr lang="es-CR" sz="1050" b="0" i="1">
                                <a:latin typeface="Cambria Math" panose="02040503050406030204" pitchFamily="18" charset="0"/>
                              </a:rPr>
                              <m:t>í</m:t>
                            </m:r>
                            <m:r>
                              <a:rPr lang="es-CR" sz="1050" b="0" i="1">
                                <a:latin typeface="Cambria Math" panose="02040503050406030204" pitchFamily="18" charset="0"/>
                              </a:rPr>
                              <m:t>𝑎𝑛</m:t>
                            </m:r>
                            <m:r>
                              <a:rPr lang="es-CR" sz="1050" b="0" i="1">
                                <a:latin typeface="Cambria Math" panose="02040503050406030204" pitchFamily="18" charset="0"/>
                              </a:rPr>
                              <m:t> </m:t>
                            </m:r>
                            <m:r>
                              <a:rPr lang="es-CR" sz="1050" b="0" i="1">
                                <a:latin typeface="Cambria Math" panose="02040503050406030204" pitchFamily="18" charset="0"/>
                              </a:rPr>
                              <m:t>𝑢𝑛𝑎</m:t>
                            </m:r>
                            <m:r>
                              <a:rPr lang="es-CR" sz="1050" b="0" i="1">
                                <a:latin typeface="Cambria Math" panose="02040503050406030204" pitchFamily="18" charset="0"/>
                              </a:rPr>
                              <m:t> </m:t>
                            </m:r>
                            <m:r>
                              <a:rPr lang="es-CR" sz="1050" b="0" i="1">
                                <a:latin typeface="Cambria Math" panose="02040503050406030204" pitchFamily="18" charset="0"/>
                              </a:rPr>
                              <m:t>𝑢𝑛𝑖</m:t>
                            </m:r>
                            <m:r>
                              <a:rPr lang="es-CR" sz="1050" b="0" i="1">
                                <a:latin typeface="Cambria Math" panose="02040503050406030204" pitchFamily="18" charset="0"/>
                              </a:rPr>
                              <m:t>ó</m:t>
                            </m:r>
                            <m:r>
                              <a:rPr lang="es-CR" sz="1050" b="0" i="1">
                                <a:latin typeface="Cambria Math" panose="02040503050406030204" pitchFamily="18" charset="0"/>
                              </a:rPr>
                              <m:t>𝑛</m:t>
                            </m:r>
                            <m:r>
                              <a:rPr lang="es-CR" sz="1050" b="0" i="1">
                                <a:latin typeface="Cambria Math" panose="02040503050406030204" pitchFamily="18" charset="0"/>
                              </a:rPr>
                              <m:t> </m:t>
                            </m:r>
                            <m:r>
                              <a:rPr lang="es-CR" sz="1050" b="0" i="1">
                                <a:latin typeface="Cambria Math" panose="02040503050406030204" pitchFamily="18" charset="0"/>
                              </a:rPr>
                              <m:t>𝑒𝑠𝑡𝑎𝑏𝑙𝑒</m:t>
                            </m:r>
                          </m:e>
                        </m:eqArr>
                      </m:num>
                      <m:den>
                        <m:r>
                          <a:rPr lang="es-CR" sz="1050" b="0" i="1">
                            <a:latin typeface="Cambria Math" panose="02040503050406030204" pitchFamily="18" charset="0"/>
                          </a:rPr>
                          <m:t>𝑇𝑜𝑡𝑎𝑙</m:t>
                        </m:r>
                        <m:r>
                          <a:rPr lang="es-CR" sz="1050" b="0" i="1">
                            <a:latin typeface="Cambria Math" panose="02040503050406030204" pitchFamily="18" charset="0"/>
                          </a:rPr>
                          <m:t> </m:t>
                        </m:r>
                        <m:r>
                          <a:rPr lang="es-CR" sz="1050" b="0" i="1">
                            <a:latin typeface="Cambria Math" panose="02040503050406030204" pitchFamily="18" charset="0"/>
                          </a:rPr>
                          <m:t>𝑑𝑒</m:t>
                        </m:r>
                        <m:r>
                          <a:rPr lang="es-CR" sz="1050" b="0" i="1">
                            <a:latin typeface="Cambria Math" panose="02040503050406030204" pitchFamily="18" charset="0"/>
                          </a:rPr>
                          <m:t> </m:t>
                        </m:r>
                        <m:r>
                          <a:rPr lang="es-CR" sz="1050" b="0" i="1">
                            <a:latin typeface="Cambria Math" panose="02040503050406030204" pitchFamily="18" charset="0"/>
                          </a:rPr>
                          <m:t>𝑚𝑢𝑗𝑒𝑟𝑒𝑠</m:t>
                        </m:r>
                        <m:r>
                          <a:rPr lang="es-CR" sz="1050" b="0" i="1">
                            <a:latin typeface="Cambria Math" panose="02040503050406030204" pitchFamily="18" charset="0"/>
                          </a:rPr>
                          <m:t> </m:t>
                        </m:r>
                        <m:r>
                          <a:rPr lang="es-CR" sz="1050" b="0" i="1">
                            <a:latin typeface="Cambria Math" panose="02040503050406030204" pitchFamily="18" charset="0"/>
                          </a:rPr>
                          <m:t>𝑒𝑛𝑡𝑟𝑒</m:t>
                        </m:r>
                        <m:r>
                          <a:rPr lang="es-CR" sz="1050" b="0" i="1">
                            <a:latin typeface="Cambria Math" panose="02040503050406030204" pitchFamily="18" charset="0"/>
                          </a:rPr>
                          <m:t> 10 </m:t>
                        </m:r>
                        <m:r>
                          <a:rPr lang="es-CR" sz="1050" b="0" i="1">
                            <a:latin typeface="Cambria Math" panose="02040503050406030204" pitchFamily="18" charset="0"/>
                          </a:rPr>
                          <m:t>𝑦</m:t>
                        </m:r>
                        <m:r>
                          <a:rPr lang="es-CR" sz="1050" b="0" i="1">
                            <a:latin typeface="Cambria Math" panose="02040503050406030204" pitchFamily="18" charset="0"/>
                          </a:rPr>
                          <m:t> 17 </m:t>
                        </m:r>
                        <m:r>
                          <a:rPr lang="es-CR" sz="1050" b="0" i="1">
                            <a:latin typeface="Cambria Math" panose="02040503050406030204" pitchFamily="18" charset="0"/>
                          </a:rPr>
                          <m:t>𝑎</m:t>
                        </m:r>
                        <m:r>
                          <a:rPr lang="es-CR" sz="1050" b="0" i="1">
                            <a:latin typeface="Cambria Math" panose="02040503050406030204" pitchFamily="18" charset="0"/>
                          </a:rPr>
                          <m:t>ñ</m:t>
                        </m:r>
                        <m:r>
                          <a:rPr lang="es-CR" sz="1050" b="0" i="1">
                            <a:latin typeface="Cambria Math" panose="02040503050406030204" pitchFamily="18" charset="0"/>
                          </a:rPr>
                          <m:t>𝑜𝑠</m:t>
                        </m:r>
                      </m:den>
                    </m:f>
                    <m:r>
                      <a:rPr lang="es-CR" sz="1050" b="0" i="1">
                        <a:latin typeface="Cambria Math" panose="02040503050406030204" pitchFamily="18" charset="0"/>
                        <a:ea typeface="Cambria Math" panose="02040503050406030204" pitchFamily="18" charset="0"/>
                      </a:rPr>
                      <m:t>×</m:t>
                    </m:r>
                    <m:r>
                      <a:rPr lang="es-CR" sz="1100" b="0" i="1">
                        <a:solidFill>
                          <a:schemeClr val="tx1"/>
                        </a:solidFill>
                        <a:effectLst/>
                        <a:latin typeface="Cambria Math" panose="02040503050406030204" pitchFamily="18" charset="0"/>
                        <a:ea typeface="+mn-ea"/>
                        <a:cs typeface="+mn-cs"/>
                      </a:rPr>
                      <m:t>100</m:t>
                    </m:r>
                  </m:oMath>
                </m:oMathPara>
              </a14:m>
              <a:endParaRPr lang="es-CR" sz="1050"/>
            </a:p>
          </xdr:txBody>
        </xdr:sp>
      </mc:Choice>
      <mc:Fallback xmlns="">
        <xdr:sp macro="" textlink="">
          <xdr:nvSpPr>
            <xdr:cNvPr id="2" name="CuadroTexto 1">
              <a:extLst>
                <a:ext uri="{FF2B5EF4-FFF2-40B4-BE49-F238E27FC236}">
                  <a16:creationId xmlns:a16="http://schemas.microsoft.com/office/drawing/2014/main" id="{00000000-0008-0000-9600-000002000000}"/>
                </a:ext>
              </a:extLst>
            </xdr:cNvPr>
            <xdr:cNvSpPr txBox="1"/>
          </xdr:nvSpPr>
          <xdr:spPr>
            <a:xfrm>
              <a:off x="4832350" y="4597400"/>
              <a:ext cx="3577903" cy="4895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spAutoFit/>
            </a:bodyPr>
            <a:lstStyle/>
            <a:p>
              <a:pPr/>
              <a:r>
                <a:rPr lang="es-CR" sz="1050" b="0" i="0">
                  <a:latin typeface="Cambria Math" panose="02040503050406030204" pitchFamily="18" charset="0"/>
                </a:rPr>
                <a:t>█(𝑁ú𝑚𝑒𝑟𝑜 𝑑𝑒 𝑚𝑢𝑗𝑒𝑟𝑒𝑠 </a:t>
              </a:r>
              <a:r>
                <a:rPr lang="es-CR" sz="1100" b="0" i="0">
                  <a:solidFill>
                    <a:schemeClr val="tx1"/>
                  </a:solidFill>
                  <a:effectLst/>
                  <a:latin typeface="Cambria Math" panose="02040503050406030204" pitchFamily="18" charset="0"/>
                  <a:ea typeface="+mn-ea"/>
                  <a:cs typeface="+mn-cs"/>
                </a:rPr>
                <a:t>𝑒𝑛𝑡𝑟𝑒 10 𝑦 17 𝑎ñ𝑜𝑠@</a:t>
              </a:r>
              <a:r>
                <a:rPr lang="es-CR" sz="1050" b="0" i="0">
                  <a:latin typeface="Cambria Math" panose="02040503050406030204" pitchFamily="18" charset="0"/>
                </a:rPr>
                <a:t>𝑞𝑢𝑒 𝑒𝑠𝑡𝑎𝑏𝑎𝑛 𝑐𝑎𝑠𝑎𝑑𝑎𝑠 𝑜 𝑚𝑎𝑛𝑡𝑒𝑛í𝑎𝑛 𝑢𝑛𝑎 𝑢𝑛𝑖ó𝑛 𝑒𝑠𝑡𝑎𝑏𝑙𝑒)/(𝑇𝑜𝑡𝑎𝑙 𝑑𝑒 𝑚𝑢𝑗𝑒𝑟𝑒𝑠 𝑒𝑛𝑡𝑟𝑒 10 𝑦 17 𝑎ñ𝑜𝑠)</a:t>
              </a:r>
              <a:r>
                <a:rPr lang="es-CR" sz="1050" b="0" i="0">
                  <a:latin typeface="Cambria Math" panose="02040503050406030204" pitchFamily="18" charset="0"/>
                  <a:ea typeface="Cambria Math" panose="02040503050406030204" pitchFamily="18" charset="0"/>
                </a:rPr>
                <a:t>×</a:t>
              </a:r>
              <a:r>
                <a:rPr lang="es-CR" sz="1100" b="0" i="0">
                  <a:solidFill>
                    <a:schemeClr val="tx1"/>
                  </a:solidFill>
                  <a:effectLst/>
                  <a:latin typeface="Cambria Math" panose="02040503050406030204" pitchFamily="18" charset="0"/>
                  <a:ea typeface="+mn-ea"/>
                  <a:cs typeface="+mn-cs"/>
                </a:rPr>
                <a:t>100</a:t>
              </a:r>
              <a:endParaRPr lang="es-CR" sz="1050"/>
            </a:p>
          </xdr:txBody>
        </xdr:sp>
      </mc:Fallback>
    </mc:AlternateContent>
    <xdr:clientData/>
  </xdr:oneCellAnchor>
</xdr:wsDr>
</file>

<file path=xl/drawings/drawing111.xml><?xml version="1.0" encoding="utf-8"?>
<xdr:wsDr xmlns:xdr="http://schemas.openxmlformats.org/drawingml/2006/spreadsheetDrawing" xmlns:a="http://schemas.openxmlformats.org/drawingml/2006/main">
  <xdr:oneCellAnchor>
    <xdr:from>
      <xdr:col>3</xdr:col>
      <xdr:colOff>314325</xdr:colOff>
      <xdr:row>15</xdr:row>
      <xdr:rowOff>71437</xdr:rowOff>
    </xdr:from>
    <xdr:ext cx="5240730" cy="350802"/>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00000000-0008-0000-9C00-000002000000}"/>
                </a:ext>
              </a:extLst>
            </xdr:cNvPr>
            <xdr:cNvSpPr txBox="1"/>
          </xdr:nvSpPr>
          <xdr:spPr>
            <a:xfrm>
              <a:off x="4438650" y="7015162"/>
              <a:ext cx="5240730" cy="3508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100" i="1">
                            <a:latin typeface="Cambria Math" panose="02040503050406030204" pitchFamily="18" charset="0"/>
                          </a:rPr>
                        </m:ctrlPr>
                      </m:fPr>
                      <m:num>
                        <m:sSub>
                          <m:sSubPr>
                            <m:ctrlPr>
                              <a:rPr lang="es-CR" sz="1100" i="1">
                                <a:latin typeface="Cambria Math" panose="02040503050406030204" pitchFamily="18" charset="0"/>
                              </a:rPr>
                            </m:ctrlPr>
                          </m:sSubPr>
                          <m:e>
                            <m:r>
                              <a:rPr lang="es-CR" sz="1100" b="0" i="1">
                                <a:solidFill>
                                  <a:schemeClr val="tx1"/>
                                </a:solidFill>
                                <a:effectLst/>
                                <a:latin typeface="Cambria Math" panose="02040503050406030204" pitchFamily="18" charset="0"/>
                                <a:ea typeface="+mn-ea"/>
                                <a:cs typeface="+mn-cs"/>
                              </a:rPr>
                              <m:t>𝑇𝑖𝑒𝑚𝑝𝑜</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𝑡𝑜𝑡𝑎𝑙</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𝑑𝑒𝑑𝑖𝑐𝑎𝑑𝑜</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𝑎𝑙</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𝑞𝑢𝑒h𝑎𝑐𝑒𝑟𝑒</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𝑑𝑜𝑚</m:t>
                            </m:r>
                            <m:r>
                              <a:rPr lang="es-CR" sz="1100" b="0" i="1">
                                <a:solidFill>
                                  <a:schemeClr val="tx1"/>
                                </a:solidFill>
                                <a:effectLst/>
                                <a:latin typeface="Cambria Math" panose="02040503050406030204" pitchFamily="18" charset="0"/>
                                <a:ea typeface="+mn-ea"/>
                                <a:cs typeface="+mn-cs"/>
                              </a:rPr>
                              <m:t>é</m:t>
                            </m:r>
                            <m:r>
                              <a:rPr lang="es-CR" sz="1100" b="0" i="1">
                                <a:solidFill>
                                  <a:schemeClr val="tx1"/>
                                </a:solidFill>
                                <a:effectLst/>
                                <a:latin typeface="Cambria Math" panose="02040503050406030204" pitchFamily="18" charset="0"/>
                                <a:ea typeface="+mn-ea"/>
                                <a:cs typeface="+mn-cs"/>
                              </a:rPr>
                              <m:t>𝑠𝑡𝑖𝑐𝑜</m:t>
                            </m:r>
                          </m:e>
                          <m:sub>
                            <m:r>
                              <a:rPr lang="es-CR" sz="1100" b="0" i="1">
                                <a:latin typeface="Cambria Math" panose="02040503050406030204" pitchFamily="18" charset="0"/>
                              </a:rPr>
                              <m:t>𝑖</m:t>
                            </m:r>
                          </m:sub>
                        </m:sSub>
                      </m:num>
                      <m:den>
                        <m:sSub>
                          <m:sSubPr>
                            <m:ctrlPr>
                              <a:rPr lang="es-CR" sz="1100" i="1">
                                <a:latin typeface="Cambria Math" panose="02040503050406030204" pitchFamily="18" charset="0"/>
                              </a:rPr>
                            </m:ctrlPr>
                          </m:sSubPr>
                          <m:e>
                            <m:r>
                              <a:rPr lang="es-CR" sz="1100" b="0" i="1">
                                <a:solidFill>
                                  <a:schemeClr val="tx1"/>
                                </a:solidFill>
                                <a:effectLst/>
                                <a:latin typeface="Cambria Math" panose="02040503050406030204" pitchFamily="18" charset="0"/>
                                <a:ea typeface="+mn-ea"/>
                                <a:cs typeface="+mn-cs"/>
                              </a:rPr>
                              <m:t>𝑇𝑜𝑡𝑎𝑙</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𝑑𝑒</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𝑝𝑒𝑟𝑠𝑜𝑛𝑎𝑠</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𝑞𝑢𝑒</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𝑑𝑒𝑐𝑙𝑎𝑟𝑎𝑟𝑜𝑛</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h𝑎𝑏𝑒𝑟</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𝑑𝑒𝑑𝑖𝑐𝑎𝑑𝑜</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𝑡𝑖𝑒𝑚𝑝𝑜</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𝑎𝑙</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𝑞𝑢𝑒h𝑎𝑐𝑒𝑟</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𝑑𝑜𝑚</m:t>
                            </m:r>
                            <m:r>
                              <a:rPr lang="es-CR" sz="1100" b="0" i="1">
                                <a:solidFill>
                                  <a:schemeClr val="tx1"/>
                                </a:solidFill>
                                <a:effectLst/>
                                <a:latin typeface="Cambria Math" panose="02040503050406030204" pitchFamily="18" charset="0"/>
                                <a:ea typeface="+mn-ea"/>
                                <a:cs typeface="+mn-cs"/>
                              </a:rPr>
                              <m:t>é</m:t>
                            </m:r>
                            <m:r>
                              <a:rPr lang="es-CR" sz="1100" b="0" i="1">
                                <a:solidFill>
                                  <a:schemeClr val="tx1"/>
                                </a:solidFill>
                                <a:effectLst/>
                                <a:latin typeface="Cambria Math" panose="02040503050406030204" pitchFamily="18" charset="0"/>
                                <a:ea typeface="+mn-ea"/>
                                <a:cs typeface="+mn-cs"/>
                              </a:rPr>
                              <m:t>𝑠𝑡𝑖𝑐𝑜</m:t>
                            </m:r>
                          </m:e>
                          <m:sub>
                            <m:r>
                              <a:rPr lang="es-CR" sz="1100" b="0" i="1">
                                <a:latin typeface="Cambria Math" panose="02040503050406030204" pitchFamily="18" charset="0"/>
                              </a:rPr>
                              <m:t>𝑖</m:t>
                            </m:r>
                          </m:sub>
                        </m:sSub>
                      </m:den>
                    </m:f>
                  </m:oMath>
                </m:oMathPara>
              </a14:m>
              <a:endParaRPr lang="es-CR" sz="1100"/>
            </a:p>
          </xdr:txBody>
        </xdr:sp>
      </mc:Choice>
      <mc:Fallback xmlns="">
        <xdr:sp macro="" textlink="">
          <xdr:nvSpPr>
            <xdr:cNvPr id="2" name="CuadroTexto 1">
              <a:extLst>
                <a:ext uri="{FF2B5EF4-FFF2-40B4-BE49-F238E27FC236}">
                  <a16:creationId xmlns:a16="http://schemas.microsoft.com/office/drawing/2014/main" id="{00000000-0008-0000-9A00-000002000000}"/>
                </a:ext>
              </a:extLst>
            </xdr:cNvPr>
            <xdr:cNvSpPr txBox="1"/>
          </xdr:nvSpPr>
          <xdr:spPr>
            <a:xfrm>
              <a:off x="4438650" y="7015162"/>
              <a:ext cx="5240730" cy="3508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100" i="0">
                  <a:latin typeface="Cambria Math" panose="02040503050406030204" pitchFamily="18" charset="0"/>
                </a:rPr>
                <a:t>〖</a:t>
              </a:r>
              <a:r>
                <a:rPr lang="es-CR" sz="1100" b="0" i="0">
                  <a:solidFill>
                    <a:schemeClr val="tx1"/>
                  </a:solidFill>
                  <a:effectLst/>
                  <a:latin typeface="Cambria Math" panose="02040503050406030204" pitchFamily="18" charset="0"/>
                  <a:ea typeface="+mn-ea"/>
                  <a:cs typeface="+mn-cs"/>
                </a:rPr>
                <a:t>𝑇𝑖𝑒𝑚𝑝𝑜 𝑡𝑜𝑡𝑎𝑙 𝑑𝑒𝑑𝑖𝑐𝑎𝑑𝑜 𝑎𝑙 𝑞𝑢𝑒ℎ𝑎𝑐𝑒𝑟𝑒 𝑑𝑜𝑚é𝑠𝑡𝑖𝑐𝑜〗_</a:t>
              </a:r>
              <a:r>
                <a:rPr lang="es-CR" sz="1100" b="0" i="0">
                  <a:latin typeface="Cambria Math" panose="02040503050406030204" pitchFamily="18" charset="0"/>
                </a:rPr>
                <a:t>𝑖/〖</a:t>
              </a:r>
              <a:r>
                <a:rPr lang="es-CR" sz="1100" b="0" i="0">
                  <a:solidFill>
                    <a:schemeClr val="tx1"/>
                  </a:solidFill>
                  <a:effectLst/>
                  <a:latin typeface="Cambria Math" panose="02040503050406030204" pitchFamily="18" charset="0"/>
                  <a:ea typeface="+mn-ea"/>
                  <a:cs typeface="+mn-cs"/>
                </a:rPr>
                <a:t>𝑇𝑜𝑡𝑎𝑙 𝑑𝑒 𝑝𝑒𝑟𝑠𝑜𝑛𝑎𝑠 𝑞𝑢𝑒 𝑑𝑒𝑐𝑙𝑎𝑟𝑎𝑟𝑜𝑛 ℎ𝑎𝑏𝑒𝑟 𝑑𝑒𝑑𝑖𝑐𝑎𝑑𝑜 𝑡𝑖𝑒𝑚𝑝𝑜 𝑎𝑙 𝑞𝑢𝑒ℎ𝑎𝑐𝑒𝑟 𝑑𝑜𝑚é𝑠𝑡𝑖𝑐𝑜〗_</a:t>
              </a:r>
              <a:r>
                <a:rPr lang="es-CR" sz="1100" b="0" i="0">
                  <a:latin typeface="Cambria Math" panose="02040503050406030204" pitchFamily="18" charset="0"/>
                </a:rPr>
                <a:t>𝑖 </a:t>
              </a:r>
              <a:endParaRPr lang="es-CR" sz="1100"/>
            </a:p>
          </xdr:txBody>
        </xdr:sp>
      </mc:Fallback>
    </mc:AlternateContent>
    <xdr:clientData/>
  </xdr:oneCellAnchor>
</xdr:wsDr>
</file>

<file path=xl/drawings/drawing112.xml><?xml version="1.0" encoding="utf-8"?>
<xdr:wsDr xmlns:xdr="http://schemas.openxmlformats.org/drawingml/2006/spreadsheetDrawing" xmlns:a="http://schemas.openxmlformats.org/drawingml/2006/main">
  <xdr:twoCellAnchor>
    <xdr:from>
      <xdr:col>12</xdr:col>
      <xdr:colOff>76200</xdr:colOff>
      <xdr:row>9</xdr:row>
      <xdr:rowOff>2857</xdr:rowOff>
    </xdr:from>
    <xdr:to>
      <xdr:col>18</xdr:col>
      <xdr:colOff>59055</xdr:colOff>
      <xdr:row>20</xdr:row>
      <xdr:rowOff>160020</xdr:rowOff>
    </xdr:to>
    <xdr:graphicFrame macro="">
      <xdr:nvGraphicFramePr>
        <xdr:cNvPr id="2" name="Gráfico 1">
          <a:extLst>
            <a:ext uri="{FF2B5EF4-FFF2-40B4-BE49-F238E27FC236}">
              <a16:creationId xmlns:a16="http://schemas.microsoft.com/office/drawing/2014/main" id="{00000000-0008-0000-9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3.xml><?xml version="1.0" encoding="utf-8"?>
<xdr:wsDr xmlns:xdr="http://schemas.openxmlformats.org/drawingml/2006/spreadsheetDrawing" xmlns:a="http://schemas.openxmlformats.org/drawingml/2006/main">
  <xdr:oneCellAnchor>
    <xdr:from>
      <xdr:col>3</xdr:col>
      <xdr:colOff>581977</xdr:colOff>
      <xdr:row>16</xdr:row>
      <xdr:rowOff>52388</xdr:rowOff>
    </xdr:from>
    <xdr:ext cx="4132221" cy="350737"/>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00000000-0008-0000-9E00-000002000000}"/>
                </a:ext>
              </a:extLst>
            </xdr:cNvPr>
            <xdr:cNvSpPr txBox="1"/>
          </xdr:nvSpPr>
          <xdr:spPr>
            <a:xfrm>
              <a:off x="3942397" y="8434388"/>
              <a:ext cx="4132221" cy="35073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100" i="1">
                            <a:latin typeface="Cambria Math" panose="02040503050406030204" pitchFamily="18" charset="0"/>
                          </a:rPr>
                        </m:ctrlPr>
                      </m:fPr>
                      <m:num>
                        <m:r>
                          <a:rPr lang="es-CR" sz="1100" b="0" i="1">
                            <a:latin typeface="Cambria Math" panose="02040503050406030204" pitchFamily="18" charset="0"/>
                          </a:rPr>
                          <m:t>𝑇𝑜𝑡𝑎𝑙</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𝑚𝑢𝑗𝑒𝑟𝑒𝑠</m:t>
                        </m:r>
                        <m:r>
                          <a:rPr lang="es-CR" sz="1100" b="0" i="1">
                            <a:latin typeface="Cambria Math" panose="02040503050406030204" pitchFamily="18" charset="0"/>
                          </a:rPr>
                          <m:t> </m:t>
                        </m:r>
                        <m:r>
                          <a:rPr lang="es-CR" sz="1100" b="0" i="1">
                            <a:latin typeface="Cambria Math" panose="02040503050406030204" pitchFamily="18" charset="0"/>
                          </a:rPr>
                          <m:t>𝑜𝑐𝑢𝑝𝑎𝑑𝑎𝑠</m:t>
                        </m:r>
                        <m:r>
                          <a:rPr lang="es-CR" sz="1100" b="0" i="1">
                            <a:latin typeface="Cambria Math" panose="02040503050406030204" pitchFamily="18" charset="0"/>
                          </a:rPr>
                          <m:t> </m:t>
                        </m:r>
                        <m:r>
                          <a:rPr lang="es-CR" sz="1100" b="0" i="1">
                            <a:latin typeface="Cambria Math" panose="02040503050406030204" pitchFamily="18" charset="0"/>
                          </a:rPr>
                          <m:t>𝑒𝑛</m:t>
                        </m:r>
                        <m:r>
                          <a:rPr lang="es-CR" sz="1100" b="0" i="1">
                            <a:latin typeface="Cambria Math" panose="02040503050406030204" pitchFamily="18" charset="0"/>
                          </a:rPr>
                          <m:t> </m:t>
                        </m:r>
                        <m:r>
                          <a:rPr lang="es-CR" sz="1100" b="0" i="1">
                            <a:latin typeface="Cambria Math" panose="02040503050406030204" pitchFamily="18" charset="0"/>
                          </a:rPr>
                          <m:t>𝑝𝑢𝑒𝑠𝑡𝑜𝑠</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𝑒𝑙𝑒𝑐𝑐𝑖</m:t>
                        </m:r>
                        <m:r>
                          <a:rPr lang="es-CR" sz="1100" b="0" i="1">
                            <a:latin typeface="Cambria Math" panose="02040503050406030204" pitchFamily="18" charset="0"/>
                          </a:rPr>
                          <m:t>ó</m:t>
                        </m:r>
                        <m:r>
                          <a:rPr lang="es-CR" sz="1100" b="0" i="1">
                            <a:latin typeface="Cambria Math" panose="02040503050406030204" pitchFamily="18" charset="0"/>
                          </a:rPr>
                          <m:t>𝑛</m:t>
                        </m:r>
                        <m:r>
                          <a:rPr lang="es-CR" sz="1100" b="0" i="1">
                            <a:latin typeface="Cambria Math" panose="02040503050406030204" pitchFamily="18" charset="0"/>
                          </a:rPr>
                          <m:t> </m:t>
                        </m:r>
                        <m:r>
                          <a:rPr lang="es-CR" sz="1100" b="0" i="1">
                            <a:latin typeface="Cambria Math" panose="02040503050406030204" pitchFamily="18" charset="0"/>
                          </a:rPr>
                          <m:t>𝑝𝑜𝑝𝑢𝑙𝑎𝑟</m:t>
                        </m:r>
                      </m:num>
                      <m:den>
                        <m:r>
                          <a:rPr lang="es-CR" sz="1100" b="0" i="1">
                            <a:latin typeface="Cambria Math" panose="02040503050406030204" pitchFamily="18" charset="0"/>
                          </a:rPr>
                          <m:t>𝑇𝑜𝑡𝑎𝑙</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𝑜𝑐𝑢𝑝𝑎𝑑𝑎𝑠</m:t>
                        </m:r>
                        <m:r>
                          <a:rPr lang="es-CR" sz="1100" b="0" i="1">
                            <a:latin typeface="Cambria Math" panose="02040503050406030204" pitchFamily="18" charset="0"/>
                          </a:rPr>
                          <m:t> </m:t>
                        </m:r>
                        <m:r>
                          <a:rPr lang="es-CR" sz="1100" b="0" i="1">
                            <a:latin typeface="Cambria Math" panose="02040503050406030204" pitchFamily="18" charset="0"/>
                          </a:rPr>
                          <m:t>𝑒𝑛</m:t>
                        </m:r>
                        <m:r>
                          <a:rPr lang="es-CR" sz="1100" b="0" i="1">
                            <a:latin typeface="Cambria Math" panose="02040503050406030204" pitchFamily="18" charset="0"/>
                          </a:rPr>
                          <m:t> </m:t>
                        </m:r>
                        <m:r>
                          <a:rPr lang="es-CR" sz="1100" b="0" i="1">
                            <a:latin typeface="Cambria Math" panose="02040503050406030204" pitchFamily="18" charset="0"/>
                          </a:rPr>
                          <m:t>𝑝𝑢𝑒𝑠𝑡𝑜𝑠</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𝑒𝑙𝑒𝑐𝑐𝑖</m:t>
                        </m:r>
                        <m:r>
                          <a:rPr lang="es-CR" sz="1100" b="0" i="1">
                            <a:latin typeface="Cambria Math" panose="02040503050406030204" pitchFamily="18" charset="0"/>
                          </a:rPr>
                          <m:t>ó</m:t>
                        </m:r>
                        <m:r>
                          <a:rPr lang="es-CR" sz="1100" b="0" i="1">
                            <a:latin typeface="Cambria Math" panose="02040503050406030204" pitchFamily="18" charset="0"/>
                          </a:rPr>
                          <m:t>𝑛</m:t>
                        </m:r>
                        <m:r>
                          <a:rPr lang="es-CR" sz="1100" b="0" i="1">
                            <a:latin typeface="Cambria Math" panose="02040503050406030204" pitchFamily="18" charset="0"/>
                          </a:rPr>
                          <m:t> </m:t>
                        </m:r>
                        <m:r>
                          <a:rPr lang="es-CR" sz="1100" b="0" i="1">
                            <a:latin typeface="Cambria Math" panose="02040503050406030204" pitchFamily="18" charset="0"/>
                          </a:rPr>
                          <m:t>𝑝𝑜𝑝𝑢𝑙𝑎𝑟</m:t>
                        </m:r>
                      </m:den>
                    </m:f>
                    <m:r>
                      <a:rPr lang="es-CR" sz="1100" b="0" i="1">
                        <a:latin typeface="Cambria Math" panose="02040503050406030204" pitchFamily="18" charset="0"/>
                        <a:ea typeface="Cambria Math" panose="02040503050406030204" pitchFamily="18" charset="0"/>
                      </a:rPr>
                      <m:t>×</m:t>
                    </m:r>
                    <m:r>
                      <a:rPr lang="es-CR" sz="1100" b="0" i="1">
                        <a:solidFill>
                          <a:schemeClr val="tx1"/>
                        </a:solidFill>
                        <a:effectLst/>
                        <a:latin typeface="Cambria Math" panose="02040503050406030204" pitchFamily="18" charset="0"/>
                        <a:ea typeface="+mn-ea"/>
                        <a:cs typeface="+mn-cs"/>
                      </a:rPr>
                      <m:t>100</m:t>
                    </m:r>
                  </m:oMath>
                </m:oMathPara>
              </a14:m>
              <a:endParaRPr lang="es-CR" sz="1100"/>
            </a:p>
          </xdr:txBody>
        </xdr:sp>
      </mc:Choice>
      <mc:Fallback xmlns="">
        <xdr:sp macro="" textlink="">
          <xdr:nvSpPr>
            <xdr:cNvPr id="2" name="CuadroTexto 1">
              <a:extLst>
                <a:ext uri="{FF2B5EF4-FFF2-40B4-BE49-F238E27FC236}">
                  <a16:creationId xmlns:a16="http://schemas.microsoft.com/office/drawing/2014/main" id="{00000000-0008-0000-9E00-000002000000}"/>
                </a:ext>
              </a:extLst>
            </xdr:cNvPr>
            <xdr:cNvSpPr txBox="1"/>
          </xdr:nvSpPr>
          <xdr:spPr>
            <a:xfrm>
              <a:off x="3942397" y="8434388"/>
              <a:ext cx="4132221" cy="35073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100" i="0">
                  <a:latin typeface="Cambria Math" panose="02040503050406030204" pitchFamily="18" charset="0"/>
                </a:rPr>
                <a:t>(</a:t>
              </a:r>
              <a:r>
                <a:rPr lang="es-CR" sz="1100" b="0" i="0">
                  <a:latin typeface="Cambria Math" panose="02040503050406030204" pitchFamily="18" charset="0"/>
                </a:rPr>
                <a:t>𝑇𝑜𝑡𝑎𝑙 𝑑𝑒 𝑚𝑢𝑗𝑒𝑟𝑒𝑠 𝑜𝑐𝑢𝑝𝑎𝑑𝑎𝑠 𝑒𝑛 𝑝𝑢𝑒𝑠𝑡𝑜𝑠 𝑑𝑒 𝑒𝑙𝑒𝑐𝑐𝑖ó𝑛 𝑝𝑜𝑝𝑢𝑙𝑎𝑟)/(𝑇𝑜𝑡𝑎𝑙 𝑑𝑒 𝑜𝑐𝑢𝑝𝑎𝑑𝑎𝑠 𝑒𝑛 𝑝𝑢𝑒𝑠𝑡𝑜𝑠 𝑑𝑒 𝑒𝑙𝑒𝑐𝑐𝑖ó𝑛 𝑝𝑜𝑝𝑢𝑙𝑎𝑟)</a:t>
              </a:r>
              <a:r>
                <a:rPr lang="es-CR" sz="1100" b="0" i="0">
                  <a:latin typeface="Cambria Math" panose="02040503050406030204" pitchFamily="18" charset="0"/>
                  <a:ea typeface="Cambria Math" panose="02040503050406030204" pitchFamily="18" charset="0"/>
                </a:rPr>
                <a:t>×</a:t>
              </a:r>
              <a:r>
                <a:rPr lang="es-CR" sz="1100" b="0" i="0">
                  <a:solidFill>
                    <a:schemeClr val="tx1"/>
                  </a:solidFill>
                  <a:effectLst/>
                  <a:latin typeface="Cambria Math" panose="02040503050406030204" pitchFamily="18" charset="0"/>
                  <a:ea typeface="+mn-ea"/>
                  <a:cs typeface="+mn-cs"/>
                </a:rPr>
                <a:t>100</a:t>
              </a:r>
              <a:endParaRPr lang="es-CR" sz="1100"/>
            </a:p>
          </xdr:txBody>
        </xdr:sp>
      </mc:Fallback>
    </mc:AlternateContent>
    <xdr:clientData/>
  </xdr:oneCellAnchor>
  <xdr:oneCellAnchor>
    <xdr:from>
      <xdr:col>3</xdr:col>
      <xdr:colOff>235267</xdr:colOff>
      <xdr:row>16</xdr:row>
      <xdr:rowOff>671513</xdr:rowOff>
    </xdr:from>
    <xdr:ext cx="5069978" cy="350737"/>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id="{00000000-0008-0000-9E00-000004000000}"/>
                </a:ext>
              </a:extLst>
            </xdr:cNvPr>
            <xdr:cNvSpPr txBox="1"/>
          </xdr:nvSpPr>
          <xdr:spPr>
            <a:xfrm>
              <a:off x="3595687" y="9053513"/>
              <a:ext cx="5069978" cy="35073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100" i="1">
                            <a:latin typeface="Cambria Math" panose="02040503050406030204" pitchFamily="18" charset="0"/>
                          </a:rPr>
                        </m:ctrlPr>
                      </m:fPr>
                      <m:num>
                        <m:r>
                          <a:rPr lang="es-CR" sz="1100" b="0" i="1">
                            <a:latin typeface="Cambria Math" panose="02040503050406030204" pitchFamily="18" charset="0"/>
                          </a:rPr>
                          <m:t>𝑇𝑜𝑡𝑎𝑙</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𝑚𝑢𝑗𝑒𝑟𝑒𝑠</m:t>
                        </m:r>
                        <m:r>
                          <a:rPr lang="es-CR" sz="1100" b="0" i="1">
                            <a:latin typeface="Cambria Math" panose="02040503050406030204" pitchFamily="18" charset="0"/>
                          </a:rPr>
                          <m:t> </m:t>
                        </m:r>
                        <m:r>
                          <a:rPr lang="es-CR" sz="1100" b="0" i="1">
                            <a:latin typeface="Cambria Math" panose="02040503050406030204" pitchFamily="18" charset="0"/>
                          </a:rPr>
                          <m:t>𝑒𝑙𝑒𝑐𝑡𝑎𝑠</m:t>
                        </m:r>
                        <m:r>
                          <a:rPr lang="es-CR" sz="1100" b="0" i="1">
                            <a:latin typeface="Cambria Math" panose="02040503050406030204" pitchFamily="18" charset="0"/>
                          </a:rPr>
                          <m:t> </m:t>
                        </m:r>
                        <m:r>
                          <a:rPr lang="es-CR" sz="1100" b="0" i="1">
                            <a:latin typeface="Cambria Math" panose="02040503050406030204" pitchFamily="18" charset="0"/>
                          </a:rPr>
                          <m:t>𝑒𝑛</m:t>
                        </m:r>
                        <m:r>
                          <a:rPr lang="es-CR" sz="1100" b="0" i="1">
                            <a:latin typeface="Cambria Math" panose="02040503050406030204" pitchFamily="18" charset="0"/>
                          </a:rPr>
                          <m:t> </m:t>
                        </m:r>
                        <m:r>
                          <a:rPr lang="es-CR" sz="1100" b="0" i="1">
                            <a:latin typeface="Cambria Math" panose="02040503050406030204" pitchFamily="18" charset="0"/>
                          </a:rPr>
                          <m:t>𝑝𝑢𝑒𝑠𝑡𝑜𝑠</m:t>
                        </m:r>
                        <m:r>
                          <a:rPr lang="es-CR" sz="1100" b="0" i="1">
                            <a:latin typeface="Cambria Math" panose="02040503050406030204" pitchFamily="18" charset="0"/>
                          </a:rPr>
                          <m:t> </m:t>
                        </m:r>
                        <m:r>
                          <a:rPr lang="es-CR" sz="1100" b="0" i="1">
                            <a:latin typeface="Cambria Math" panose="02040503050406030204" pitchFamily="18" charset="0"/>
                          </a:rPr>
                          <m:t>𝑝𝑟𝑜𝑝𝑖𝑒𝑡𝑎𝑟𝑖𝑜𝑠</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𝑒𝑙𝑒𝑐𝑐𝑖</m:t>
                        </m:r>
                        <m:r>
                          <a:rPr lang="es-CR" sz="1100" b="0" i="1">
                            <a:latin typeface="Cambria Math" panose="02040503050406030204" pitchFamily="18" charset="0"/>
                          </a:rPr>
                          <m:t>ó</m:t>
                        </m:r>
                        <m:r>
                          <a:rPr lang="es-CR" sz="1100" b="0" i="1">
                            <a:latin typeface="Cambria Math" panose="02040503050406030204" pitchFamily="18" charset="0"/>
                          </a:rPr>
                          <m:t>𝑛</m:t>
                        </m:r>
                        <m:r>
                          <a:rPr lang="es-CR" sz="1100" b="0" i="1">
                            <a:latin typeface="Cambria Math" panose="02040503050406030204" pitchFamily="18" charset="0"/>
                          </a:rPr>
                          <m:t> </m:t>
                        </m:r>
                        <m:r>
                          <a:rPr lang="es-CR" sz="1100" b="0" i="1">
                            <a:latin typeface="Cambria Math" panose="02040503050406030204" pitchFamily="18" charset="0"/>
                          </a:rPr>
                          <m:t>𝑝𝑜𝑝𝑢𝑙𝑎𝑟</m:t>
                        </m:r>
                      </m:num>
                      <m:den>
                        <m:r>
                          <a:rPr lang="es-CR" sz="1100" b="0" i="1">
                            <a:latin typeface="Cambria Math" panose="02040503050406030204" pitchFamily="18" charset="0"/>
                          </a:rPr>
                          <m:t>𝑇𝑜𝑡𝑎𝑙</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𝑝𝑒𝑟𝑠𝑜𝑛𝑎𝑠</m:t>
                        </m:r>
                        <m:r>
                          <a:rPr lang="es-CR" sz="1100" b="0" i="1">
                            <a:latin typeface="Cambria Math" panose="02040503050406030204" pitchFamily="18" charset="0"/>
                          </a:rPr>
                          <m:t> </m:t>
                        </m:r>
                        <m:r>
                          <a:rPr lang="es-CR" sz="1100" b="0" i="1">
                            <a:latin typeface="Cambria Math" panose="02040503050406030204" pitchFamily="18" charset="0"/>
                          </a:rPr>
                          <m:t>𝑒𝑙𝑒𝑐𝑡𝑎𝑠</m:t>
                        </m:r>
                        <m:r>
                          <a:rPr lang="es-CR" sz="1100" b="0" i="1">
                            <a:latin typeface="Cambria Math" panose="02040503050406030204" pitchFamily="18" charset="0"/>
                          </a:rPr>
                          <m:t> </m:t>
                        </m:r>
                        <m:r>
                          <a:rPr lang="es-CR" sz="1100" b="0" i="1">
                            <a:latin typeface="Cambria Math" panose="02040503050406030204" pitchFamily="18" charset="0"/>
                          </a:rPr>
                          <m:t>𝑒𝑛</m:t>
                        </m:r>
                        <m:r>
                          <a:rPr lang="es-CR" sz="1100" b="0" i="1">
                            <a:latin typeface="Cambria Math" panose="02040503050406030204" pitchFamily="18" charset="0"/>
                          </a:rPr>
                          <m:t> </m:t>
                        </m:r>
                        <m:r>
                          <a:rPr lang="es-CR" sz="1100" b="0" i="1">
                            <a:latin typeface="Cambria Math" panose="02040503050406030204" pitchFamily="18" charset="0"/>
                          </a:rPr>
                          <m:t>𝑒𝑛</m:t>
                        </m:r>
                        <m:r>
                          <a:rPr lang="es-CR" sz="1100" b="0" i="1">
                            <a:latin typeface="Cambria Math" panose="02040503050406030204" pitchFamily="18" charset="0"/>
                          </a:rPr>
                          <m:t> </m:t>
                        </m:r>
                        <m:r>
                          <a:rPr lang="es-CR" sz="1100" b="0" i="1">
                            <a:latin typeface="Cambria Math" panose="02040503050406030204" pitchFamily="18" charset="0"/>
                          </a:rPr>
                          <m:t>𝑝𝑟𝑜𝑝𝑖𝑒𝑑𝑎𝑑</m:t>
                        </m:r>
                        <m:r>
                          <a:rPr lang="es-CR" sz="1100" b="0" i="1">
                            <a:latin typeface="Cambria Math" panose="02040503050406030204" pitchFamily="18" charset="0"/>
                          </a:rPr>
                          <m:t> </m:t>
                        </m:r>
                        <m:r>
                          <a:rPr lang="es-CR" sz="1100" b="0" i="1">
                            <a:latin typeface="Cambria Math" panose="02040503050406030204" pitchFamily="18" charset="0"/>
                          </a:rPr>
                          <m:t>𝑝𝑢𝑒𝑠𝑡𝑜𝑠</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𝑒𝑙𝑒𝑐𝑐𝑖</m:t>
                        </m:r>
                        <m:r>
                          <a:rPr lang="es-CR" sz="1100" b="0" i="1">
                            <a:latin typeface="Cambria Math" panose="02040503050406030204" pitchFamily="18" charset="0"/>
                          </a:rPr>
                          <m:t>ó</m:t>
                        </m:r>
                        <m:r>
                          <a:rPr lang="es-CR" sz="1100" b="0" i="1">
                            <a:latin typeface="Cambria Math" panose="02040503050406030204" pitchFamily="18" charset="0"/>
                          </a:rPr>
                          <m:t>𝑛</m:t>
                        </m:r>
                        <m:r>
                          <a:rPr lang="es-CR" sz="1100" b="0" i="1">
                            <a:latin typeface="Cambria Math" panose="02040503050406030204" pitchFamily="18" charset="0"/>
                          </a:rPr>
                          <m:t> </m:t>
                        </m:r>
                        <m:r>
                          <a:rPr lang="es-CR" sz="1100" b="0" i="1">
                            <a:latin typeface="Cambria Math" panose="02040503050406030204" pitchFamily="18" charset="0"/>
                          </a:rPr>
                          <m:t>𝑝𝑜𝑝𝑢𝑙𝑎𝑟</m:t>
                        </m:r>
                      </m:den>
                    </m:f>
                    <m:r>
                      <a:rPr lang="es-CR" sz="1100" b="0" i="1">
                        <a:latin typeface="Cambria Math" panose="02040503050406030204" pitchFamily="18" charset="0"/>
                        <a:ea typeface="Cambria Math" panose="02040503050406030204" pitchFamily="18" charset="0"/>
                      </a:rPr>
                      <m:t>×</m:t>
                    </m:r>
                    <m:r>
                      <a:rPr lang="es-CR" sz="1100" b="0" i="1">
                        <a:solidFill>
                          <a:schemeClr val="tx1"/>
                        </a:solidFill>
                        <a:effectLst/>
                        <a:latin typeface="Cambria Math" panose="02040503050406030204" pitchFamily="18" charset="0"/>
                        <a:ea typeface="+mn-ea"/>
                        <a:cs typeface="+mn-cs"/>
                      </a:rPr>
                      <m:t>100</m:t>
                    </m:r>
                  </m:oMath>
                </m:oMathPara>
              </a14:m>
              <a:endParaRPr lang="es-CR" sz="1100"/>
            </a:p>
          </xdr:txBody>
        </xdr:sp>
      </mc:Choice>
      <mc:Fallback xmlns="">
        <xdr:sp macro="" textlink="">
          <xdr:nvSpPr>
            <xdr:cNvPr id="4" name="CuadroTexto 3">
              <a:extLst>
                <a:ext uri="{FF2B5EF4-FFF2-40B4-BE49-F238E27FC236}">
                  <a16:creationId xmlns:a16="http://schemas.microsoft.com/office/drawing/2014/main" id="{00000000-0008-0000-9E00-000004000000}"/>
                </a:ext>
              </a:extLst>
            </xdr:cNvPr>
            <xdr:cNvSpPr txBox="1"/>
          </xdr:nvSpPr>
          <xdr:spPr>
            <a:xfrm>
              <a:off x="3595687" y="9053513"/>
              <a:ext cx="5069978" cy="35073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100" i="0">
                  <a:latin typeface="Cambria Math" panose="02040503050406030204" pitchFamily="18" charset="0"/>
                </a:rPr>
                <a:t>(</a:t>
              </a:r>
              <a:r>
                <a:rPr lang="es-CR" sz="1100" b="0" i="0">
                  <a:latin typeface="Cambria Math" panose="02040503050406030204" pitchFamily="18" charset="0"/>
                </a:rPr>
                <a:t>𝑇𝑜𝑡𝑎𝑙 𝑑𝑒 𝑚𝑢𝑗𝑒𝑟𝑒𝑠 𝑒𝑙𝑒𝑐𝑡𝑎𝑠 𝑒𝑛 𝑝𝑢𝑒𝑠𝑡𝑜𝑠 𝑝𝑟𝑜𝑝𝑖𝑒𝑡𝑎𝑟𝑖𝑜𝑠 𝑑𝑒 𝑒𝑙𝑒𝑐𝑐𝑖ó𝑛 𝑝𝑜𝑝𝑢𝑙𝑎𝑟)/(𝑇𝑜𝑡𝑎𝑙 𝑑𝑒 𝑝𝑒𝑟𝑠𝑜𝑛𝑎𝑠 𝑒𝑙𝑒𝑐𝑡𝑎𝑠 𝑒𝑛 𝑒𝑛 𝑝𝑟𝑜𝑝𝑖𝑒𝑑𝑎𝑑 𝑝𝑢𝑒𝑠𝑡𝑜𝑠 𝑑𝑒 𝑒𝑙𝑒𝑐𝑐𝑖ó𝑛 𝑝𝑜𝑝𝑢𝑙𝑎𝑟)</a:t>
              </a:r>
              <a:r>
                <a:rPr lang="es-CR" sz="1100" b="0" i="0">
                  <a:latin typeface="Cambria Math" panose="02040503050406030204" pitchFamily="18" charset="0"/>
                  <a:ea typeface="Cambria Math" panose="02040503050406030204" pitchFamily="18" charset="0"/>
                </a:rPr>
                <a:t>×</a:t>
              </a:r>
              <a:r>
                <a:rPr lang="es-CR" sz="1100" b="0" i="0">
                  <a:solidFill>
                    <a:schemeClr val="tx1"/>
                  </a:solidFill>
                  <a:effectLst/>
                  <a:latin typeface="Cambria Math" panose="02040503050406030204" pitchFamily="18" charset="0"/>
                  <a:ea typeface="+mn-ea"/>
                  <a:cs typeface="+mn-cs"/>
                </a:rPr>
                <a:t>100</a:t>
              </a:r>
              <a:endParaRPr lang="es-CR" sz="1100"/>
            </a:p>
          </xdr:txBody>
        </xdr:sp>
      </mc:Fallback>
    </mc:AlternateContent>
    <xdr:clientData/>
  </xdr:oneCellAnchor>
  <xdr:oneCellAnchor>
    <xdr:from>
      <xdr:col>3</xdr:col>
      <xdr:colOff>581977</xdr:colOff>
      <xdr:row>16</xdr:row>
      <xdr:rowOff>52388</xdr:rowOff>
    </xdr:from>
    <xdr:ext cx="4132221" cy="350737"/>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id="{DD847628-27C6-496E-BDFD-89BBDB186223}"/>
                </a:ext>
              </a:extLst>
            </xdr:cNvPr>
            <xdr:cNvSpPr txBox="1"/>
          </xdr:nvSpPr>
          <xdr:spPr>
            <a:xfrm>
              <a:off x="3942397" y="8922068"/>
              <a:ext cx="4132221" cy="35073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100" i="1">
                            <a:latin typeface="Cambria Math" panose="02040503050406030204" pitchFamily="18" charset="0"/>
                          </a:rPr>
                        </m:ctrlPr>
                      </m:fPr>
                      <m:num>
                        <m:r>
                          <a:rPr lang="es-CR" sz="1100" b="0" i="1">
                            <a:latin typeface="Cambria Math" panose="02040503050406030204" pitchFamily="18" charset="0"/>
                          </a:rPr>
                          <m:t>𝑇𝑜𝑡𝑎𝑙</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𝑚𝑢𝑗𝑒𝑟𝑒𝑠</m:t>
                        </m:r>
                        <m:r>
                          <a:rPr lang="es-CR" sz="1100" b="0" i="1">
                            <a:latin typeface="Cambria Math" panose="02040503050406030204" pitchFamily="18" charset="0"/>
                          </a:rPr>
                          <m:t> </m:t>
                        </m:r>
                        <m:r>
                          <a:rPr lang="es-CR" sz="1100" b="0" i="1">
                            <a:latin typeface="Cambria Math" panose="02040503050406030204" pitchFamily="18" charset="0"/>
                          </a:rPr>
                          <m:t>𝑜𝑐𝑢𝑝𝑎𝑑𝑎𝑠</m:t>
                        </m:r>
                        <m:r>
                          <a:rPr lang="es-CR" sz="1100" b="0" i="1">
                            <a:latin typeface="Cambria Math" panose="02040503050406030204" pitchFamily="18" charset="0"/>
                          </a:rPr>
                          <m:t> </m:t>
                        </m:r>
                        <m:r>
                          <a:rPr lang="es-CR" sz="1100" b="0" i="1">
                            <a:latin typeface="Cambria Math" panose="02040503050406030204" pitchFamily="18" charset="0"/>
                          </a:rPr>
                          <m:t>𝑒𝑛</m:t>
                        </m:r>
                        <m:r>
                          <a:rPr lang="es-CR" sz="1100" b="0" i="1">
                            <a:latin typeface="Cambria Math" panose="02040503050406030204" pitchFamily="18" charset="0"/>
                          </a:rPr>
                          <m:t> </m:t>
                        </m:r>
                        <m:r>
                          <a:rPr lang="es-CR" sz="1100" b="0" i="1">
                            <a:latin typeface="Cambria Math" panose="02040503050406030204" pitchFamily="18" charset="0"/>
                          </a:rPr>
                          <m:t>𝑝𝑢𝑒𝑠𝑡𝑜𝑠</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𝑒𝑙𝑒𝑐𝑐𝑖</m:t>
                        </m:r>
                        <m:r>
                          <a:rPr lang="es-CR" sz="1100" b="0" i="1">
                            <a:latin typeface="Cambria Math" panose="02040503050406030204" pitchFamily="18" charset="0"/>
                          </a:rPr>
                          <m:t>ó</m:t>
                        </m:r>
                        <m:r>
                          <a:rPr lang="es-CR" sz="1100" b="0" i="1">
                            <a:latin typeface="Cambria Math" panose="02040503050406030204" pitchFamily="18" charset="0"/>
                          </a:rPr>
                          <m:t>𝑛</m:t>
                        </m:r>
                        <m:r>
                          <a:rPr lang="es-CR" sz="1100" b="0" i="1">
                            <a:latin typeface="Cambria Math" panose="02040503050406030204" pitchFamily="18" charset="0"/>
                          </a:rPr>
                          <m:t> </m:t>
                        </m:r>
                        <m:r>
                          <a:rPr lang="es-CR" sz="1100" b="0" i="1">
                            <a:latin typeface="Cambria Math" panose="02040503050406030204" pitchFamily="18" charset="0"/>
                          </a:rPr>
                          <m:t>𝑝𝑜𝑝𝑢𝑙𝑎𝑟</m:t>
                        </m:r>
                      </m:num>
                      <m:den>
                        <m:r>
                          <a:rPr lang="es-CR" sz="1100" b="0" i="1">
                            <a:latin typeface="Cambria Math" panose="02040503050406030204" pitchFamily="18" charset="0"/>
                          </a:rPr>
                          <m:t>𝑇𝑜𝑡𝑎𝑙</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𝑜𝑐𝑢𝑝𝑎𝑑𝑎𝑠</m:t>
                        </m:r>
                        <m:r>
                          <a:rPr lang="es-CR" sz="1100" b="0" i="1">
                            <a:latin typeface="Cambria Math" panose="02040503050406030204" pitchFamily="18" charset="0"/>
                          </a:rPr>
                          <m:t> </m:t>
                        </m:r>
                        <m:r>
                          <a:rPr lang="es-CR" sz="1100" b="0" i="1">
                            <a:latin typeface="Cambria Math" panose="02040503050406030204" pitchFamily="18" charset="0"/>
                          </a:rPr>
                          <m:t>𝑒𝑛</m:t>
                        </m:r>
                        <m:r>
                          <a:rPr lang="es-CR" sz="1100" b="0" i="1">
                            <a:latin typeface="Cambria Math" panose="02040503050406030204" pitchFamily="18" charset="0"/>
                          </a:rPr>
                          <m:t> </m:t>
                        </m:r>
                        <m:r>
                          <a:rPr lang="es-CR" sz="1100" b="0" i="1">
                            <a:latin typeface="Cambria Math" panose="02040503050406030204" pitchFamily="18" charset="0"/>
                          </a:rPr>
                          <m:t>𝑝𝑢𝑒𝑠𝑡𝑜𝑠</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𝑒𝑙𝑒𝑐𝑐𝑖</m:t>
                        </m:r>
                        <m:r>
                          <a:rPr lang="es-CR" sz="1100" b="0" i="1">
                            <a:latin typeface="Cambria Math" panose="02040503050406030204" pitchFamily="18" charset="0"/>
                          </a:rPr>
                          <m:t>ó</m:t>
                        </m:r>
                        <m:r>
                          <a:rPr lang="es-CR" sz="1100" b="0" i="1">
                            <a:latin typeface="Cambria Math" panose="02040503050406030204" pitchFamily="18" charset="0"/>
                          </a:rPr>
                          <m:t>𝑛</m:t>
                        </m:r>
                        <m:r>
                          <a:rPr lang="es-CR" sz="1100" b="0" i="1">
                            <a:latin typeface="Cambria Math" panose="02040503050406030204" pitchFamily="18" charset="0"/>
                          </a:rPr>
                          <m:t> </m:t>
                        </m:r>
                        <m:r>
                          <a:rPr lang="es-CR" sz="1100" b="0" i="1">
                            <a:latin typeface="Cambria Math" panose="02040503050406030204" pitchFamily="18" charset="0"/>
                          </a:rPr>
                          <m:t>𝑝𝑜𝑝𝑢𝑙𝑎𝑟</m:t>
                        </m:r>
                      </m:den>
                    </m:f>
                    <m:r>
                      <a:rPr lang="es-CR" sz="1100" b="0" i="1">
                        <a:latin typeface="Cambria Math" panose="02040503050406030204" pitchFamily="18" charset="0"/>
                        <a:ea typeface="Cambria Math" panose="02040503050406030204" pitchFamily="18" charset="0"/>
                      </a:rPr>
                      <m:t>×</m:t>
                    </m:r>
                    <m:r>
                      <a:rPr lang="es-CR" sz="1100" b="0" i="1">
                        <a:solidFill>
                          <a:schemeClr val="tx1"/>
                        </a:solidFill>
                        <a:effectLst/>
                        <a:latin typeface="Cambria Math" panose="02040503050406030204" pitchFamily="18" charset="0"/>
                        <a:ea typeface="+mn-ea"/>
                        <a:cs typeface="+mn-cs"/>
                      </a:rPr>
                      <m:t>100</m:t>
                    </m:r>
                  </m:oMath>
                </m:oMathPara>
              </a14:m>
              <a:endParaRPr lang="es-CR" sz="1100"/>
            </a:p>
          </xdr:txBody>
        </xdr:sp>
      </mc:Choice>
      <mc:Fallback xmlns="">
        <xdr:sp macro="" textlink="">
          <xdr:nvSpPr>
            <xdr:cNvPr id="5" name="CuadroTexto 4">
              <a:extLst>
                <a:ext uri="{FF2B5EF4-FFF2-40B4-BE49-F238E27FC236}">
                  <a16:creationId xmlns:a16="http://schemas.microsoft.com/office/drawing/2014/main" id="{DD847628-27C6-496E-BDFD-89BBDB186223}"/>
                </a:ext>
              </a:extLst>
            </xdr:cNvPr>
            <xdr:cNvSpPr txBox="1"/>
          </xdr:nvSpPr>
          <xdr:spPr>
            <a:xfrm>
              <a:off x="3942397" y="8922068"/>
              <a:ext cx="4132221" cy="35073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100" i="0">
                  <a:latin typeface="Cambria Math" panose="02040503050406030204" pitchFamily="18" charset="0"/>
                </a:rPr>
                <a:t>(</a:t>
              </a:r>
              <a:r>
                <a:rPr lang="es-CR" sz="1100" b="0" i="0">
                  <a:latin typeface="Cambria Math" panose="02040503050406030204" pitchFamily="18" charset="0"/>
                </a:rPr>
                <a:t>𝑇𝑜𝑡𝑎𝑙 𝑑𝑒 𝑚𝑢𝑗𝑒𝑟𝑒𝑠 𝑜𝑐𝑢𝑝𝑎𝑑𝑎𝑠 𝑒𝑛 𝑝𝑢𝑒𝑠𝑡𝑜𝑠 𝑑𝑒 𝑒𝑙𝑒𝑐𝑐𝑖ó𝑛 𝑝𝑜𝑝𝑢𝑙𝑎𝑟)/(𝑇𝑜𝑡𝑎𝑙 𝑑𝑒 𝑜𝑐𝑢𝑝𝑎𝑑𝑎𝑠 𝑒𝑛 𝑝𝑢𝑒𝑠𝑡𝑜𝑠 𝑑𝑒 𝑒𝑙𝑒𝑐𝑐𝑖ó𝑛 𝑝𝑜𝑝𝑢𝑙𝑎𝑟)</a:t>
              </a:r>
              <a:r>
                <a:rPr lang="es-CR" sz="1100" b="0" i="0">
                  <a:latin typeface="Cambria Math" panose="02040503050406030204" pitchFamily="18" charset="0"/>
                  <a:ea typeface="Cambria Math" panose="02040503050406030204" pitchFamily="18" charset="0"/>
                </a:rPr>
                <a:t>×</a:t>
              </a:r>
              <a:r>
                <a:rPr lang="es-CR" sz="1100" b="0" i="0">
                  <a:solidFill>
                    <a:schemeClr val="tx1"/>
                  </a:solidFill>
                  <a:effectLst/>
                  <a:latin typeface="Cambria Math" panose="02040503050406030204" pitchFamily="18" charset="0"/>
                  <a:ea typeface="+mn-ea"/>
                  <a:cs typeface="+mn-cs"/>
                </a:rPr>
                <a:t>100</a:t>
              </a:r>
              <a:endParaRPr lang="es-CR" sz="1100"/>
            </a:p>
          </xdr:txBody>
        </xdr:sp>
      </mc:Fallback>
    </mc:AlternateContent>
    <xdr:clientData/>
  </xdr:oneCellAnchor>
  <xdr:oneCellAnchor>
    <xdr:from>
      <xdr:col>3</xdr:col>
      <xdr:colOff>235267</xdr:colOff>
      <xdr:row>16</xdr:row>
      <xdr:rowOff>671513</xdr:rowOff>
    </xdr:from>
    <xdr:ext cx="5069978" cy="350737"/>
    <mc:AlternateContent xmlns:mc="http://schemas.openxmlformats.org/markup-compatibility/2006" xmlns:a14="http://schemas.microsoft.com/office/drawing/2010/main">
      <mc:Choice Requires="a14">
        <xdr:sp macro="" textlink="">
          <xdr:nvSpPr>
            <xdr:cNvPr id="6" name="CuadroTexto 5">
              <a:extLst>
                <a:ext uri="{FF2B5EF4-FFF2-40B4-BE49-F238E27FC236}">
                  <a16:creationId xmlns:a16="http://schemas.microsoft.com/office/drawing/2014/main" id="{3648A277-31C1-4DF5-B16A-CF68F2DD8548}"/>
                </a:ext>
              </a:extLst>
            </xdr:cNvPr>
            <xdr:cNvSpPr txBox="1"/>
          </xdr:nvSpPr>
          <xdr:spPr>
            <a:xfrm>
              <a:off x="3595687" y="9541193"/>
              <a:ext cx="5069978" cy="35073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100" i="1">
                            <a:latin typeface="Cambria Math" panose="02040503050406030204" pitchFamily="18" charset="0"/>
                          </a:rPr>
                        </m:ctrlPr>
                      </m:fPr>
                      <m:num>
                        <m:r>
                          <a:rPr lang="es-CR" sz="1100" b="0" i="1">
                            <a:latin typeface="Cambria Math" panose="02040503050406030204" pitchFamily="18" charset="0"/>
                          </a:rPr>
                          <m:t>𝑇𝑜𝑡𝑎𝑙</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𝑚𝑢𝑗𝑒𝑟𝑒𝑠</m:t>
                        </m:r>
                        <m:r>
                          <a:rPr lang="es-CR" sz="1100" b="0" i="1">
                            <a:latin typeface="Cambria Math" panose="02040503050406030204" pitchFamily="18" charset="0"/>
                          </a:rPr>
                          <m:t> </m:t>
                        </m:r>
                        <m:r>
                          <a:rPr lang="es-CR" sz="1100" b="0" i="1">
                            <a:latin typeface="Cambria Math" panose="02040503050406030204" pitchFamily="18" charset="0"/>
                          </a:rPr>
                          <m:t>𝑒𝑙𝑒𝑐𝑡𝑎𝑠</m:t>
                        </m:r>
                        <m:r>
                          <a:rPr lang="es-CR" sz="1100" b="0" i="1">
                            <a:latin typeface="Cambria Math" panose="02040503050406030204" pitchFamily="18" charset="0"/>
                          </a:rPr>
                          <m:t> </m:t>
                        </m:r>
                        <m:r>
                          <a:rPr lang="es-CR" sz="1100" b="0" i="1">
                            <a:latin typeface="Cambria Math" panose="02040503050406030204" pitchFamily="18" charset="0"/>
                          </a:rPr>
                          <m:t>𝑒𝑛</m:t>
                        </m:r>
                        <m:r>
                          <a:rPr lang="es-CR" sz="1100" b="0" i="1">
                            <a:latin typeface="Cambria Math" panose="02040503050406030204" pitchFamily="18" charset="0"/>
                          </a:rPr>
                          <m:t> </m:t>
                        </m:r>
                        <m:r>
                          <a:rPr lang="es-CR" sz="1100" b="0" i="1">
                            <a:latin typeface="Cambria Math" panose="02040503050406030204" pitchFamily="18" charset="0"/>
                          </a:rPr>
                          <m:t>𝑝𝑢𝑒𝑠𝑡𝑜𝑠</m:t>
                        </m:r>
                        <m:r>
                          <a:rPr lang="es-CR" sz="1100" b="0" i="1">
                            <a:latin typeface="Cambria Math" panose="02040503050406030204" pitchFamily="18" charset="0"/>
                          </a:rPr>
                          <m:t> </m:t>
                        </m:r>
                        <m:r>
                          <a:rPr lang="es-CR" sz="1100" b="0" i="1">
                            <a:latin typeface="Cambria Math" panose="02040503050406030204" pitchFamily="18" charset="0"/>
                          </a:rPr>
                          <m:t>𝑝𝑟𝑜𝑝𝑖𝑒𝑡𝑎𝑟𝑖𝑜𝑠</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𝑒𝑙𝑒𝑐𝑐𝑖</m:t>
                        </m:r>
                        <m:r>
                          <a:rPr lang="es-CR" sz="1100" b="0" i="1">
                            <a:latin typeface="Cambria Math" panose="02040503050406030204" pitchFamily="18" charset="0"/>
                          </a:rPr>
                          <m:t>ó</m:t>
                        </m:r>
                        <m:r>
                          <a:rPr lang="es-CR" sz="1100" b="0" i="1">
                            <a:latin typeface="Cambria Math" panose="02040503050406030204" pitchFamily="18" charset="0"/>
                          </a:rPr>
                          <m:t>𝑛</m:t>
                        </m:r>
                        <m:r>
                          <a:rPr lang="es-CR" sz="1100" b="0" i="1">
                            <a:latin typeface="Cambria Math" panose="02040503050406030204" pitchFamily="18" charset="0"/>
                          </a:rPr>
                          <m:t> </m:t>
                        </m:r>
                        <m:r>
                          <a:rPr lang="es-CR" sz="1100" b="0" i="1">
                            <a:latin typeface="Cambria Math" panose="02040503050406030204" pitchFamily="18" charset="0"/>
                          </a:rPr>
                          <m:t>𝑝𝑜𝑝𝑢𝑙𝑎𝑟</m:t>
                        </m:r>
                      </m:num>
                      <m:den>
                        <m:r>
                          <a:rPr lang="es-CR" sz="1100" b="0" i="1">
                            <a:latin typeface="Cambria Math" panose="02040503050406030204" pitchFamily="18" charset="0"/>
                          </a:rPr>
                          <m:t>𝑇𝑜𝑡𝑎𝑙</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𝑝𝑒𝑟𝑠𝑜𝑛𝑎𝑠</m:t>
                        </m:r>
                        <m:r>
                          <a:rPr lang="es-CR" sz="1100" b="0" i="1">
                            <a:latin typeface="Cambria Math" panose="02040503050406030204" pitchFamily="18" charset="0"/>
                          </a:rPr>
                          <m:t> </m:t>
                        </m:r>
                        <m:r>
                          <a:rPr lang="es-CR" sz="1100" b="0" i="1">
                            <a:latin typeface="Cambria Math" panose="02040503050406030204" pitchFamily="18" charset="0"/>
                          </a:rPr>
                          <m:t>𝑒𝑙𝑒𝑐𝑡𝑎𝑠</m:t>
                        </m:r>
                        <m:r>
                          <a:rPr lang="es-CR" sz="1100" b="0" i="1">
                            <a:latin typeface="Cambria Math" panose="02040503050406030204" pitchFamily="18" charset="0"/>
                          </a:rPr>
                          <m:t> </m:t>
                        </m:r>
                        <m:r>
                          <a:rPr lang="es-CR" sz="1100" b="0" i="1">
                            <a:latin typeface="Cambria Math" panose="02040503050406030204" pitchFamily="18" charset="0"/>
                          </a:rPr>
                          <m:t>𝑒𝑛</m:t>
                        </m:r>
                        <m:r>
                          <a:rPr lang="es-CR" sz="1100" b="0" i="1">
                            <a:latin typeface="Cambria Math" panose="02040503050406030204" pitchFamily="18" charset="0"/>
                          </a:rPr>
                          <m:t> </m:t>
                        </m:r>
                        <m:r>
                          <a:rPr lang="es-CR" sz="1100" b="0" i="1">
                            <a:latin typeface="Cambria Math" panose="02040503050406030204" pitchFamily="18" charset="0"/>
                          </a:rPr>
                          <m:t>𝑒𝑛</m:t>
                        </m:r>
                        <m:r>
                          <a:rPr lang="es-CR" sz="1100" b="0" i="1">
                            <a:latin typeface="Cambria Math" panose="02040503050406030204" pitchFamily="18" charset="0"/>
                          </a:rPr>
                          <m:t> </m:t>
                        </m:r>
                        <m:r>
                          <a:rPr lang="es-CR" sz="1100" b="0" i="1">
                            <a:latin typeface="Cambria Math" panose="02040503050406030204" pitchFamily="18" charset="0"/>
                          </a:rPr>
                          <m:t>𝑝𝑟𝑜𝑝𝑖𝑒𝑑𝑎𝑑</m:t>
                        </m:r>
                        <m:r>
                          <a:rPr lang="es-CR" sz="1100" b="0" i="1">
                            <a:latin typeface="Cambria Math" panose="02040503050406030204" pitchFamily="18" charset="0"/>
                          </a:rPr>
                          <m:t> </m:t>
                        </m:r>
                        <m:r>
                          <a:rPr lang="es-CR" sz="1100" b="0" i="1">
                            <a:latin typeface="Cambria Math" panose="02040503050406030204" pitchFamily="18" charset="0"/>
                          </a:rPr>
                          <m:t>𝑝𝑢𝑒𝑠𝑡𝑜𝑠</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𝑒𝑙𝑒𝑐𝑐𝑖</m:t>
                        </m:r>
                        <m:r>
                          <a:rPr lang="es-CR" sz="1100" b="0" i="1">
                            <a:latin typeface="Cambria Math" panose="02040503050406030204" pitchFamily="18" charset="0"/>
                          </a:rPr>
                          <m:t>ó</m:t>
                        </m:r>
                        <m:r>
                          <a:rPr lang="es-CR" sz="1100" b="0" i="1">
                            <a:latin typeface="Cambria Math" panose="02040503050406030204" pitchFamily="18" charset="0"/>
                          </a:rPr>
                          <m:t>𝑛</m:t>
                        </m:r>
                        <m:r>
                          <a:rPr lang="es-CR" sz="1100" b="0" i="1">
                            <a:latin typeface="Cambria Math" panose="02040503050406030204" pitchFamily="18" charset="0"/>
                          </a:rPr>
                          <m:t> </m:t>
                        </m:r>
                        <m:r>
                          <a:rPr lang="es-CR" sz="1100" b="0" i="1">
                            <a:latin typeface="Cambria Math" panose="02040503050406030204" pitchFamily="18" charset="0"/>
                          </a:rPr>
                          <m:t>𝑝𝑜𝑝𝑢𝑙𝑎𝑟</m:t>
                        </m:r>
                      </m:den>
                    </m:f>
                    <m:r>
                      <a:rPr lang="es-CR" sz="1100" b="0" i="1">
                        <a:latin typeface="Cambria Math" panose="02040503050406030204" pitchFamily="18" charset="0"/>
                        <a:ea typeface="Cambria Math" panose="02040503050406030204" pitchFamily="18" charset="0"/>
                      </a:rPr>
                      <m:t>×</m:t>
                    </m:r>
                    <m:r>
                      <a:rPr lang="es-CR" sz="1100" b="0" i="1">
                        <a:solidFill>
                          <a:schemeClr val="tx1"/>
                        </a:solidFill>
                        <a:effectLst/>
                        <a:latin typeface="Cambria Math" panose="02040503050406030204" pitchFamily="18" charset="0"/>
                        <a:ea typeface="+mn-ea"/>
                        <a:cs typeface="+mn-cs"/>
                      </a:rPr>
                      <m:t>100</m:t>
                    </m:r>
                  </m:oMath>
                </m:oMathPara>
              </a14:m>
              <a:endParaRPr lang="es-CR" sz="1100"/>
            </a:p>
          </xdr:txBody>
        </xdr:sp>
      </mc:Choice>
      <mc:Fallback xmlns="">
        <xdr:sp macro="" textlink="">
          <xdr:nvSpPr>
            <xdr:cNvPr id="6" name="CuadroTexto 5">
              <a:extLst>
                <a:ext uri="{FF2B5EF4-FFF2-40B4-BE49-F238E27FC236}">
                  <a16:creationId xmlns:a16="http://schemas.microsoft.com/office/drawing/2014/main" id="{3648A277-31C1-4DF5-B16A-CF68F2DD8548}"/>
                </a:ext>
              </a:extLst>
            </xdr:cNvPr>
            <xdr:cNvSpPr txBox="1"/>
          </xdr:nvSpPr>
          <xdr:spPr>
            <a:xfrm>
              <a:off x="3595687" y="9541193"/>
              <a:ext cx="5069978" cy="35073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100" i="0">
                  <a:latin typeface="Cambria Math" panose="02040503050406030204" pitchFamily="18" charset="0"/>
                </a:rPr>
                <a:t>(</a:t>
              </a:r>
              <a:r>
                <a:rPr lang="es-CR" sz="1100" b="0" i="0">
                  <a:latin typeface="Cambria Math" panose="02040503050406030204" pitchFamily="18" charset="0"/>
                </a:rPr>
                <a:t>𝑇𝑜𝑡𝑎𝑙 𝑑𝑒 𝑚𝑢𝑗𝑒𝑟𝑒𝑠 𝑒𝑙𝑒𝑐𝑡𝑎𝑠 𝑒𝑛 𝑝𝑢𝑒𝑠𝑡𝑜𝑠 𝑝𝑟𝑜𝑝𝑖𝑒𝑡𝑎𝑟𝑖𝑜𝑠 𝑑𝑒 𝑒𝑙𝑒𝑐𝑐𝑖ó𝑛 𝑝𝑜𝑝𝑢𝑙𝑎𝑟)/(𝑇𝑜𝑡𝑎𝑙 𝑑𝑒 𝑝𝑒𝑟𝑠𝑜𝑛𝑎𝑠 𝑒𝑙𝑒𝑐𝑡𝑎𝑠 𝑒𝑛 𝑒𝑛 𝑝𝑟𝑜𝑝𝑖𝑒𝑑𝑎𝑑 𝑝𝑢𝑒𝑠𝑡𝑜𝑠 𝑑𝑒 𝑒𝑙𝑒𝑐𝑐𝑖ó𝑛 𝑝𝑜𝑝𝑢𝑙𝑎𝑟)</a:t>
              </a:r>
              <a:r>
                <a:rPr lang="es-CR" sz="1100" b="0" i="0">
                  <a:latin typeface="Cambria Math" panose="02040503050406030204" pitchFamily="18" charset="0"/>
                  <a:ea typeface="Cambria Math" panose="02040503050406030204" pitchFamily="18" charset="0"/>
                </a:rPr>
                <a:t>×</a:t>
              </a:r>
              <a:r>
                <a:rPr lang="es-CR" sz="1100" b="0" i="0">
                  <a:solidFill>
                    <a:schemeClr val="tx1"/>
                  </a:solidFill>
                  <a:effectLst/>
                  <a:latin typeface="Cambria Math" panose="02040503050406030204" pitchFamily="18" charset="0"/>
                  <a:ea typeface="+mn-ea"/>
                  <a:cs typeface="+mn-cs"/>
                </a:rPr>
                <a:t>100</a:t>
              </a:r>
              <a:endParaRPr lang="es-CR" sz="1100"/>
            </a:p>
          </xdr:txBody>
        </xdr:sp>
      </mc:Fallback>
    </mc:AlternateContent>
    <xdr:clientData/>
  </xdr:oneCellAnchor>
</xdr:wsDr>
</file>

<file path=xl/drawings/drawing114.xml><?xml version="1.0" encoding="utf-8"?>
<xdr:wsDr xmlns:xdr="http://schemas.openxmlformats.org/drawingml/2006/spreadsheetDrawing" xmlns:a="http://schemas.openxmlformats.org/drawingml/2006/main">
  <xdr:twoCellAnchor>
    <xdr:from>
      <xdr:col>8</xdr:col>
      <xdr:colOff>701039</xdr:colOff>
      <xdr:row>8</xdr:row>
      <xdr:rowOff>465773</xdr:rowOff>
    </xdr:from>
    <xdr:to>
      <xdr:col>14</xdr:col>
      <xdr:colOff>546734</xdr:colOff>
      <xdr:row>24</xdr:row>
      <xdr:rowOff>1</xdr:rowOff>
    </xdr:to>
    <xdr:graphicFrame macro="">
      <xdr:nvGraphicFramePr>
        <xdr:cNvPr id="2" name="Gráfico 1">
          <a:extLst>
            <a:ext uri="{FF2B5EF4-FFF2-40B4-BE49-F238E27FC236}">
              <a16:creationId xmlns:a16="http://schemas.microsoft.com/office/drawing/2014/main" id="{00000000-0008-0000-9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5.xml><?xml version="1.0" encoding="utf-8"?>
<c:userShapes xmlns:c="http://schemas.openxmlformats.org/drawingml/2006/chart">
  <cdr:relSizeAnchor xmlns:cdr="http://schemas.openxmlformats.org/drawingml/2006/chartDrawing">
    <cdr:from>
      <cdr:x>0.03958</cdr:x>
      <cdr:y>0.80382</cdr:y>
    </cdr:from>
    <cdr:to>
      <cdr:x>0.08125</cdr:x>
      <cdr:y>0.88021</cdr:y>
    </cdr:to>
    <cdr:sp macro="" textlink="">
      <cdr:nvSpPr>
        <cdr:cNvPr id="2" name="CuadroTexto 1"/>
        <cdr:cNvSpPr txBox="1"/>
      </cdr:nvSpPr>
      <cdr:spPr>
        <a:xfrm xmlns:a="http://schemas.openxmlformats.org/drawingml/2006/main">
          <a:off x="180975" y="2205038"/>
          <a:ext cx="190500" cy="209550"/>
        </a:xfrm>
        <a:prstGeom xmlns:a="http://schemas.openxmlformats.org/drawingml/2006/main" prst="rect">
          <a:avLst/>
        </a:prstGeom>
        <a:solidFill xmlns:a="http://schemas.openxmlformats.org/drawingml/2006/main">
          <a:schemeClr val="bg1"/>
        </a:solidFill>
      </cdr:spPr>
      <cdr:txBody>
        <a:bodyPr xmlns:a="http://schemas.openxmlformats.org/drawingml/2006/main" vertOverflow="clip" wrap="square" rtlCol="0"/>
        <a:lstStyle xmlns:a="http://schemas.openxmlformats.org/drawingml/2006/main"/>
        <a:p xmlns:a="http://schemas.openxmlformats.org/drawingml/2006/main">
          <a:r>
            <a:rPr lang="es-CR" sz="1100">
              <a:solidFill>
                <a:schemeClr val="bg2">
                  <a:lumMod val="50000"/>
                </a:schemeClr>
              </a:solidFill>
            </a:rPr>
            <a:t>0</a:t>
          </a:r>
        </a:p>
      </cdr:txBody>
    </cdr:sp>
  </cdr:relSizeAnchor>
  <cdr:relSizeAnchor xmlns:cdr="http://schemas.openxmlformats.org/drawingml/2006/chartDrawing">
    <cdr:from>
      <cdr:x>0.08333</cdr:x>
      <cdr:y>0.77604</cdr:y>
    </cdr:from>
    <cdr:to>
      <cdr:x>0.11875</cdr:x>
      <cdr:y>0.81424</cdr:y>
    </cdr:to>
    <cdr:cxnSp macro="">
      <cdr:nvCxnSpPr>
        <cdr:cNvPr id="4" name="Conector recto 3">
          <a:extLst xmlns:a="http://schemas.openxmlformats.org/drawingml/2006/main">
            <a:ext uri="{FF2B5EF4-FFF2-40B4-BE49-F238E27FC236}">
              <a16:creationId xmlns:a16="http://schemas.microsoft.com/office/drawing/2014/main" id="{1401549B-838F-4C1E-A124-B6A1713060C9}"/>
            </a:ext>
          </a:extLst>
        </cdr:cNvPr>
        <cdr:cNvCxnSpPr/>
      </cdr:nvCxnSpPr>
      <cdr:spPr>
        <a:xfrm xmlns:a="http://schemas.openxmlformats.org/drawingml/2006/main">
          <a:off x="381000" y="2128838"/>
          <a:ext cx="161925" cy="104775"/>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0.08819</cdr:x>
      <cdr:y>0.76505</cdr:y>
    </cdr:from>
    <cdr:to>
      <cdr:x>0.12361</cdr:x>
      <cdr:y>0.80324</cdr:y>
    </cdr:to>
    <cdr:cxnSp macro="">
      <cdr:nvCxnSpPr>
        <cdr:cNvPr id="5" name="Conector recto 4">
          <a:extLst xmlns:a="http://schemas.openxmlformats.org/drawingml/2006/main">
            <a:ext uri="{FF2B5EF4-FFF2-40B4-BE49-F238E27FC236}">
              <a16:creationId xmlns:a16="http://schemas.microsoft.com/office/drawing/2014/main" id="{1F5090E5-E995-4F31-86CA-A8AC8F7E2E1B}"/>
            </a:ext>
          </a:extLst>
        </cdr:cNvPr>
        <cdr:cNvCxnSpPr/>
      </cdr:nvCxnSpPr>
      <cdr:spPr>
        <a:xfrm xmlns:a="http://schemas.openxmlformats.org/drawingml/2006/main">
          <a:off x="403225" y="2098675"/>
          <a:ext cx="161925" cy="104775"/>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16.xml><?xml version="1.0" encoding="utf-8"?>
<xdr:wsDr xmlns:xdr="http://schemas.openxmlformats.org/drawingml/2006/spreadsheetDrawing" xmlns:a="http://schemas.openxmlformats.org/drawingml/2006/main">
  <xdr:oneCellAnchor>
    <xdr:from>
      <xdr:col>3</xdr:col>
      <xdr:colOff>186690</xdr:colOff>
      <xdr:row>14</xdr:row>
      <xdr:rowOff>1215390</xdr:rowOff>
    </xdr:from>
    <xdr:ext cx="5286375" cy="742950"/>
    <mc:AlternateContent xmlns:mc="http://schemas.openxmlformats.org/markup-compatibility/2006" xmlns:a14="http://schemas.microsoft.com/office/drawing/2010/main">
      <mc:Choice Requires="a14">
        <xdr:sp macro="" textlink="">
          <xdr:nvSpPr>
            <xdr:cNvPr id="3" name="2 CuadroTexto">
              <a:extLst>
                <a:ext uri="{FF2B5EF4-FFF2-40B4-BE49-F238E27FC236}">
                  <a16:creationId xmlns:a16="http://schemas.microsoft.com/office/drawing/2014/main" id="{00000000-0008-0000-A000-000003000000}"/>
                </a:ext>
              </a:extLst>
            </xdr:cNvPr>
            <xdr:cNvSpPr txBox="1"/>
          </xdr:nvSpPr>
          <xdr:spPr>
            <a:xfrm>
              <a:off x="4278630" y="4156710"/>
              <a:ext cx="5286375" cy="74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es-ES" sz="1050" b="0" i="0" baseline="0">
                <a:latin typeface="Cambria" panose="02040503050406030204" pitchFamily="18" charset="0"/>
                <a:ea typeface="Cambria Math" panose="02040503050406030204" pitchFamily="18" charset="0"/>
              </a:endParaRPr>
            </a:p>
            <a:p>
              <a:pPr/>
              <a14:m>
                <m:oMathPara xmlns:m="http://schemas.openxmlformats.org/officeDocument/2006/math">
                  <m:oMathParaPr>
                    <m:jc m:val="centerGroup"/>
                  </m:oMathParaPr>
                  <m:oMath xmlns:m="http://schemas.openxmlformats.org/officeDocument/2006/math">
                    <m:f>
                      <m:fPr>
                        <m:ctrlPr>
                          <a:rPr lang="es-ES" sz="1050" b="0" i="1">
                            <a:latin typeface="Cambria Math" panose="02040503050406030204" pitchFamily="18" charset="0"/>
                            <a:ea typeface="Cambria Math" panose="02040503050406030204" pitchFamily="18" charset="0"/>
                          </a:rPr>
                        </m:ctrlPr>
                      </m:fPr>
                      <m:num>
                        <m:r>
                          <m:rPr>
                            <m:sty m:val="p"/>
                          </m:rPr>
                          <a:rPr lang="es-ES" sz="1050" b="0" i="0">
                            <a:latin typeface="Cambria Math" panose="02040503050406030204" pitchFamily="18" charset="0"/>
                            <a:ea typeface="Cambria Math" panose="02040503050406030204" pitchFamily="18" charset="0"/>
                          </a:rPr>
                          <m:t>Mujeres</m:t>
                        </m:r>
                        <m:r>
                          <a:rPr lang="es-ES" sz="1050" b="0" i="0">
                            <a:latin typeface="Cambria Math" panose="02040503050406030204" pitchFamily="18" charset="0"/>
                            <a:ea typeface="Cambria Math" panose="02040503050406030204" pitchFamily="18" charset="0"/>
                          </a:rPr>
                          <m:t> </m:t>
                        </m:r>
                        <m:r>
                          <m:rPr>
                            <m:sty m:val="p"/>
                          </m:rPr>
                          <a:rPr lang="es-ES" sz="1050" b="0" i="0">
                            <a:latin typeface="Cambria Math" panose="02040503050406030204" pitchFamily="18" charset="0"/>
                            <a:ea typeface="Cambria Math" panose="02040503050406030204" pitchFamily="18" charset="0"/>
                          </a:rPr>
                          <m:t>ocupadas</m:t>
                        </m:r>
                        <m:r>
                          <a:rPr lang="es-ES" sz="1050" b="0" i="0">
                            <a:latin typeface="Cambria Math" panose="02040503050406030204" pitchFamily="18" charset="0"/>
                            <a:ea typeface="Cambria Math" panose="02040503050406030204" pitchFamily="18" charset="0"/>
                          </a:rPr>
                          <m:t> </m:t>
                        </m:r>
                        <m:r>
                          <m:rPr>
                            <m:sty m:val="p"/>
                          </m:rPr>
                          <a:rPr lang="es-ES" sz="1050" b="0" i="0">
                            <a:latin typeface="Cambria Math" panose="02040503050406030204" pitchFamily="18" charset="0"/>
                            <a:ea typeface="Cambria Math" panose="02040503050406030204" pitchFamily="18" charset="0"/>
                          </a:rPr>
                          <m:t>en</m:t>
                        </m:r>
                        <m:r>
                          <a:rPr lang="es-ES" sz="1050" b="0" i="0">
                            <a:latin typeface="Cambria Math" panose="02040503050406030204" pitchFamily="18" charset="0"/>
                            <a:ea typeface="Cambria Math" panose="02040503050406030204" pitchFamily="18" charset="0"/>
                          </a:rPr>
                          <m:t> </m:t>
                        </m:r>
                        <m:r>
                          <m:rPr>
                            <m:sty m:val="p"/>
                          </m:rPr>
                          <a:rPr lang="es-ES" sz="1050" b="0" i="0">
                            <a:latin typeface="Cambria Math" panose="02040503050406030204" pitchFamily="18" charset="0"/>
                            <a:ea typeface="Cambria Math" panose="02040503050406030204" pitchFamily="18" charset="0"/>
                          </a:rPr>
                          <m:t>cargos</m:t>
                        </m:r>
                        <m:r>
                          <a:rPr lang="es-ES" sz="1050" b="0" i="0">
                            <a:latin typeface="Cambria Math" panose="02040503050406030204" pitchFamily="18" charset="0"/>
                            <a:ea typeface="Cambria Math" panose="02040503050406030204" pitchFamily="18" charset="0"/>
                          </a:rPr>
                          <m:t> </m:t>
                        </m:r>
                        <m:r>
                          <m:rPr>
                            <m:sty m:val="p"/>
                          </m:rPr>
                          <a:rPr lang="es-ES" sz="1050" b="0" i="0">
                            <a:latin typeface="Cambria Math" panose="02040503050406030204" pitchFamily="18" charset="0"/>
                            <a:ea typeface="Cambria Math" panose="02040503050406030204" pitchFamily="18" charset="0"/>
                          </a:rPr>
                          <m:t>directivos</m:t>
                        </m:r>
                        <m:r>
                          <a:rPr lang="es-MX" sz="1050" b="0" i="0">
                            <a:latin typeface="Cambria Math" panose="02040503050406030204" pitchFamily="18" charset="0"/>
                            <a:ea typeface="Cambria Math" panose="02040503050406030204" pitchFamily="18" charset="0"/>
                          </a:rPr>
                          <m:t> </m:t>
                        </m:r>
                        <m:r>
                          <m:rPr>
                            <m:sty m:val="p"/>
                          </m:rPr>
                          <a:rPr lang="es-MX" sz="1050" b="0" i="0">
                            <a:latin typeface="Cambria Math" panose="02040503050406030204" pitchFamily="18" charset="0"/>
                            <a:ea typeface="Cambria Math" panose="02040503050406030204" pitchFamily="18" charset="0"/>
                          </a:rPr>
                          <m:t>y</m:t>
                        </m:r>
                        <m:r>
                          <a:rPr lang="es-MX" sz="1050" b="0" i="0">
                            <a:latin typeface="Cambria Math" panose="02040503050406030204" pitchFamily="18" charset="0"/>
                            <a:ea typeface="Cambria Math" panose="02040503050406030204" pitchFamily="18" charset="0"/>
                          </a:rPr>
                          <m:t> </m:t>
                        </m:r>
                        <m:r>
                          <m:rPr>
                            <m:sty m:val="p"/>
                          </m:rPr>
                          <a:rPr lang="es-MX" sz="1050" b="0" i="0">
                            <a:latin typeface="Cambria Math" panose="02040503050406030204" pitchFamily="18" charset="0"/>
                            <a:ea typeface="Cambria Math" panose="02040503050406030204" pitchFamily="18" charset="0"/>
                          </a:rPr>
                          <m:t>gerentes</m:t>
                        </m:r>
                      </m:num>
                      <m:den>
                        <m:r>
                          <m:rPr>
                            <m:sty m:val="p"/>
                          </m:rPr>
                          <a:rPr lang="es-ES" sz="1050" b="0" i="0">
                            <a:latin typeface="Cambria Math" panose="02040503050406030204" pitchFamily="18" charset="0"/>
                            <a:ea typeface="Cambria Math" panose="02040503050406030204" pitchFamily="18" charset="0"/>
                          </a:rPr>
                          <m:t>Total</m:t>
                        </m:r>
                        <m:r>
                          <a:rPr lang="es-ES" sz="1050" b="0" i="0">
                            <a:latin typeface="Cambria Math" panose="02040503050406030204" pitchFamily="18" charset="0"/>
                            <a:ea typeface="Cambria Math" panose="02040503050406030204" pitchFamily="18" charset="0"/>
                          </a:rPr>
                          <m:t> </m:t>
                        </m:r>
                        <m:r>
                          <m:rPr>
                            <m:sty m:val="p"/>
                          </m:rPr>
                          <a:rPr lang="es-ES" sz="1050" b="0" i="0">
                            <a:latin typeface="Cambria Math" panose="02040503050406030204" pitchFamily="18" charset="0"/>
                            <a:ea typeface="Cambria Math" panose="02040503050406030204" pitchFamily="18" charset="0"/>
                          </a:rPr>
                          <m:t>de</m:t>
                        </m:r>
                        <m:r>
                          <a:rPr lang="es-ES" sz="1050" b="0" i="0">
                            <a:latin typeface="Cambria Math" panose="02040503050406030204" pitchFamily="18" charset="0"/>
                            <a:ea typeface="Cambria Math" panose="02040503050406030204" pitchFamily="18" charset="0"/>
                          </a:rPr>
                          <m:t> </m:t>
                        </m:r>
                        <m:r>
                          <m:rPr>
                            <m:sty m:val="p"/>
                          </m:rPr>
                          <a:rPr lang="es-ES" sz="1050" b="0" i="0">
                            <a:latin typeface="Cambria Math" panose="02040503050406030204" pitchFamily="18" charset="0"/>
                            <a:ea typeface="Cambria Math" panose="02040503050406030204" pitchFamily="18" charset="0"/>
                          </a:rPr>
                          <m:t>hombres</m:t>
                        </m:r>
                        <m:r>
                          <a:rPr lang="es-ES" sz="1050" b="0" i="0">
                            <a:latin typeface="Cambria Math" panose="02040503050406030204" pitchFamily="18" charset="0"/>
                            <a:ea typeface="Cambria Math" panose="02040503050406030204" pitchFamily="18" charset="0"/>
                          </a:rPr>
                          <m:t> </m:t>
                        </m:r>
                        <m:r>
                          <m:rPr>
                            <m:sty m:val="p"/>
                          </m:rPr>
                          <a:rPr lang="es-ES" sz="1050" b="0" i="0">
                            <a:latin typeface="Cambria Math" panose="02040503050406030204" pitchFamily="18" charset="0"/>
                            <a:ea typeface="Cambria Math" panose="02040503050406030204" pitchFamily="18" charset="0"/>
                          </a:rPr>
                          <m:t>y</m:t>
                        </m:r>
                        <m:r>
                          <a:rPr lang="es-ES" sz="1050" b="0" i="0">
                            <a:latin typeface="Cambria Math" panose="02040503050406030204" pitchFamily="18" charset="0"/>
                            <a:ea typeface="Cambria Math" panose="02040503050406030204" pitchFamily="18" charset="0"/>
                          </a:rPr>
                          <m:t> </m:t>
                        </m:r>
                        <m:r>
                          <m:rPr>
                            <m:sty m:val="p"/>
                          </m:rPr>
                          <a:rPr lang="es-ES" sz="1050" b="0" i="0">
                            <a:latin typeface="Cambria Math" panose="02040503050406030204" pitchFamily="18" charset="0"/>
                            <a:ea typeface="Cambria Math" panose="02040503050406030204" pitchFamily="18" charset="0"/>
                          </a:rPr>
                          <m:t>mujeres</m:t>
                        </m:r>
                        <m:r>
                          <a:rPr lang="es-ES" sz="1050" b="0" i="0">
                            <a:latin typeface="Cambria Math" panose="02040503050406030204" pitchFamily="18" charset="0"/>
                            <a:ea typeface="Cambria Math" panose="02040503050406030204" pitchFamily="18" charset="0"/>
                          </a:rPr>
                          <m:t> </m:t>
                        </m:r>
                        <m:r>
                          <m:rPr>
                            <m:sty m:val="p"/>
                          </m:rPr>
                          <a:rPr lang="es-ES" sz="1050" b="0" i="0">
                            <a:latin typeface="Cambria Math" panose="02040503050406030204" pitchFamily="18" charset="0"/>
                            <a:ea typeface="Cambria Math" panose="02040503050406030204" pitchFamily="18" charset="0"/>
                          </a:rPr>
                          <m:t>ocupados</m:t>
                        </m:r>
                        <m:r>
                          <a:rPr lang="es-ES" sz="1050" b="0" i="0">
                            <a:latin typeface="Cambria Math" panose="02040503050406030204" pitchFamily="18" charset="0"/>
                            <a:ea typeface="Cambria Math" panose="02040503050406030204" pitchFamily="18" charset="0"/>
                          </a:rPr>
                          <m:t> </m:t>
                        </m:r>
                        <m:r>
                          <m:rPr>
                            <m:sty m:val="p"/>
                          </m:rPr>
                          <a:rPr lang="es-ES" sz="1050" b="0" i="0">
                            <a:latin typeface="Cambria Math" panose="02040503050406030204" pitchFamily="18" charset="0"/>
                            <a:ea typeface="Cambria Math" panose="02040503050406030204" pitchFamily="18" charset="0"/>
                          </a:rPr>
                          <m:t>en</m:t>
                        </m:r>
                        <m:r>
                          <a:rPr lang="es-ES" sz="1050" b="0" i="0">
                            <a:latin typeface="Cambria Math" panose="02040503050406030204" pitchFamily="18" charset="0"/>
                            <a:ea typeface="Cambria Math" panose="02040503050406030204" pitchFamily="18" charset="0"/>
                          </a:rPr>
                          <m:t> </m:t>
                        </m:r>
                        <m:r>
                          <m:rPr>
                            <m:sty m:val="p"/>
                          </m:rPr>
                          <a:rPr lang="es-ES" sz="1050" b="0" i="0">
                            <a:latin typeface="Cambria Math" panose="02040503050406030204" pitchFamily="18" charset="0"/>
                            <a:ea typeface="Cambria Math" panose="02040503050406030204" pitchFamily="18" charset="0"/>
                          </a:rPr>
                          <m:t>cargos</m:t>
                        </m:r>
                        <m:r>
                          <a:rPr lang="es-ES" sz="1050" b="0" i="0">
                            <a:latin typeface="Cambria Math" panose="02040503050406030204" pitchFamily="18" charset="0"/>
                            <a:ea typeface="Cambria Math" panose="02040503050406030204" pitchFamily="18" charset="0"/>
                          </a:rPr>
                          <m:t> </m:t>
                        </m:r>
                        <m:r>
                          <m:rPr>
                            <m:sty m:val="p"/>
                          </m:rPr>
                          <a:rPr lang="es-ES" sz="1050" b="0" i="0">
                            <a:latin typeface="Cambria Math" panose="02040503050406030204" pitchFamily="18" charset="0"/>
                            <a:ea typeface="Cambria Math" panose="02040503050406030204" pitchFamily="18" charset="0"/>
                          </a:rPr>
                          <m:t>directivos</m:t>
                        </m:r>
                        <m:r>
                          <a:rPr lang="es-MX" sz="1050" b="0" i="0">
                            <a:latin typeface="Cambria Math" panose="02040503050406030204" pitchFamily="18" charset="0"/>
                            <a:ea typeface="Cambria Math" panose="02040503050406030204" pitchFamily="18" charset="0"/>
                          </a:rPr>
                          <m:t> </m:t>
                        </m:r>
                        <m:r>
                          <m:rPr>
                            <m:sty m:val="p"/>
                          </m:rPr>
                          <a:rPr lang="es-MX" sz="1050" b="0" i="0">
                            <a:latin typeface="Cambria Math" panose="02040503050406030204" pitchFamily="18" charset="0"/>
                            <a:ea typeface="Cambria Math" panose="02040503050406030204" pitchFamily="18" charset="0"/>
                          </a:rPr>
                          <m:t>y</m:t>
                        </m:r>
                        <m:r>
                          <a:rPr lang="es-MX" sz="1050" b="0" i="0">
                            <a:latin typeface="Cambria Math" panose="02040503050406030204" pitchFamily="18" charset="0"/>
                            <a:ea typeface="Cambria Math" panose="02040503050406030204" pitchFamily="18" charset="0"/>
                          </a:rPr>
                          <m:t> </m:t>
                        </m:r>
                        <m:r>
                          <m:rPr>
                            <m:sty m:val="p"/>
                          </m:rPr>
                          <a:rPr lang="es-MX" sz="1050" b="0" i="0">
                            <a:latin typeface="Cambria Math" panose="02040503050406030204" pitchFamily="18" charset="0"/>
                            <a:ea typeface="Cambria Math" panose="02040503050406030204" pitchFamily="18" charset="0"/>
                          </a:rPr>
                          <m:t>gerentes</m:t>
                        </m:r>
                      </m:den>
                    </m:f>
                    <m:r>
                      <a:rPr lang="es-ES" sz="1050" b="0" i="0">
                        <a:latin typeface="Cambria Math" panose="02040503050406030204" pitchFamily="18" charset="0"/>
                        <a:ea typeface="Cambria Math" panose="02040503050406030204" pitchFamily="18" charset="0"/>
                      </a:rPr>
                      <m:t>×</m:t>
                    </m:r>
                    <m:r>
                      <a:rPr lang="es-MX" sz="1050" b="0" i="0">
                        <a:latin typeface="Cambria Math" panose="02040503050406030204" pitchFamily="18" charset="0"/>
                        <a:ea typeface="Cambria Math" panose="02040503050406030204" pitchFamily="18" charset="0"/>
                      </a:rPr>
                      <m:t>1</m:t>
                    </m:r>
                    <m:r>
                      <a:rPr lang="es-ES" sz="1050" b="0" i="0">
                        <a:latin typeface="Cambria Math" panose="02040503050406030204" pitchFamily="18" charset="0"/>
                        <a:ea typeface="Cambria Math" panose="02040503050406030204" pitchFamily="18" charset="0"/>
                      </a:rPr>
                      <m:t>0</m:t>
                    </m:r>
                    <m:r>
                      <a:rPr lang="es-MX" sz="1050" b="0" i="0">
                        <a:latin typeface="Cambria Math" panose="02040503050406030204" pitchFamily="18" charset="0"/>
                        <a:ea typeface="Cambria Math" panose="02040503050406030204" pitchFamily="18" charset="0"/>
                      </a:rPr>
                      <m:t>0</m:t>
                    </m:r>
                  </m:oMath>
                </m:oMathPara>
              </a14:m>
              <a:endParaRPr lang="es-ES" sz="1050" b="0" i="0">
                <a:latin typeface="Cambria" panose="02040503050406030204" pitchFamily="18" charset="0"/>
                <a:ea typeface="Cambria Math" panose="02040503050406030204" pitchFamily="18" charset="0"/>
              </a:endParaRPr>
            </a:p>
          </xdr:txBody>
        </xdr:sp>
      </mc:Choice>
      <mc:Fallback xmlns="">
        <xdr:sp macro="" textlink="">
          <xdr:nvSpPr>
            <xdr:cNvPr id="3" name="2 CuadroTexto">
              <a:extLst>
                <a:ext uri="{FF2B5EF4-FFF2-40B4-BE49-F238E27FC236}">
                  <a16:creationId xmlns:a16="http://schemas.microsoft.com/office/drawing/2014/main" id="{00000000-0008-0000-A000-000003000000}"/>
                </a:ext>
              </a:extLst>
            </xdr:cNvPr>
            <xdr:cNvSpPr txBox="1"/>
          </xdr:nvSpPr>
          <xdr:spPr>
            <a:xfrm>
              <a:off x="4278630" y="4156710"/>
              <a:ext cx="5286375" cy="74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es-ES" sz="1050" b="0" i="0" baseline="0">
                <a:latin typeface="Cambria" panose="02040503050406030204" pitchFamily="18" charset="0"/>
                <a:ea typeface="Cambria Math" panose="02040503050406030204" pitchFamily="18" charset="0"/>
              </a:endParaRPr>
            </a:p>
            <a:p>
              <a:pPr/>
              <a:r>
                <a:rPr lang="es-ES" sz="1050" b="0" i="0">
                  <a:latin typeface="Cambria Math" panose="02040503050406030204" pitchFamily="18" charset="0"/>
                  <a:ea typeface="Cambria Math" panose="02040503050406030204" pitchFamily="18" charset="0"/>
                </a:rPr>
                <a:t>(Mujeres ocupadas en cargos directivos</a:t>
              </a:r>
              <a:r>
                <a:rPr lang="es-MX" sz="1050" b="0" i="0">
                  <a:latin typeface="Cambria Math" panose="02040503050406030204" pitchFamily="18" charset="0"/>
                  <a:ea typeface="Cambria Math" panose="02040503050406030204" pitchFamily="18" charset="0"/>
                </a:rPr>
                <a:t> y gerentes</a:t>
              </a:r>
              <a:r>
                <a:rPr lang="es-ES" sz="1050" b="0" i="0">
                  <a:latin typeface="Cambria Math" panose="02040503050406030204" pitchFamily="18" charset="0"/>
                  <a:ea typeface="Cambria Math" panose="02040503050406030204" pitchFamily="18" charset="0"/>
                </a:rPr>
                <a:t>)/(Total de hombres y mujeres ocupados en cargos directivos</a:t>
              </a:r>
              <a:r>
                <a:rPr lang="es-MX" sz="1050" b="0" i="0">
                  <a:latin typeface="Cambria Math" panose="02040503050406030204" pitchFamily="18" charset="0"/>
                  <a:ea typeface="Cambria Math" panose="02040503050406030204" pitchFamily="18" charset="0"/>
                </a:rPr>
                <a:t> y gerentes</a:t>
              </a:r>
              <a:r>
                <a:rPr lang="es-ES" sz="1050" b="0" i="0">
                  <a:latin typeface="Cambria Math" panose="02040503050406030204" pitchFamily="18" charset="0"/>
                  <a:ea typeface="Cambria Math" panose="02040503050406030204" pitchFamily="18" charset="0"/>
                </a:rPr>
                <a:t>)×</a:t>
              </a:r>
              <a:r>
                <a:rPr lang="es-MX" sz="1050" b="0" i="0">
                  <a:latin typeface="Cambria Math" panose="02040503050406030204" pitchFamily="18" charset="0"/>
                  <a:ea typeface="Cambria Math" panose="02040503050406030204" pitchFamily="18" charset="0"/>
                </a:rPr>
                <a:t>1</a:t>
              </a:r>
              <a:r>
                <a:rPr lang="es-ES" sz="1050" b="0" i="0">
                  <a:latin typeface="Cambria Math" panose="02040503050406030204" pitchFamily="18" charset="0"/>
                  <a:ea typeface="Cambria Math" panose="02040503050406030204" pitchFamily="18" charset="0"/>
                </a:rPr>
                <a:t>0</a:t>
              </a:r>
              <a:r>
                <a:rPr lang="es-MX" sz="1050" b="0" i="0">
                  <a:latin typeface="Cambria Math" panose="02040503050406030204" pitchFamily="18" charset="0"/>
                  <a:ea typeface="Cambria Math" panose="02040503050406030204" pitchFamily="18" charset="0"/>
                </a:rPr>
                <a:t>0</a:t>
              </a:r>
              <a:endParaRPr lang="es-ES" sz="1050" b="0" i="0">
                <a:latin typeface="Cambria" panose="02040503050406030204" pitchFamily="18" charset="0"/>
                <a:ea typeface="Cambria Math" panose="02040503050406030204" pitchFamily="18" charset="0"/>
              </a:endParaRPr>
            </a:p>
          </xdr:txBody>
        </xdr:sp>
      </mc:Fallback>
    </mc:AlternateContent>
    <xdr:clientData/>
  </xdr:oneCellAnchor>
</xdr:wsDr>
</file>

<file path=xl/drawings/drawing117.xml><?xml version="1.0" encoding="utf-8"?>
<xdr:wsDr xmlns:xdr="http://schemas.openxmlformats.org/drawingml/2006/spreadsheetDrawing" xmlns:a="http://schemas.openxmlformats.org/drawingml/2006/main">
  <xdr:twoCellAnchor>
    <xdr:from>
      <xdr:col>2</xdr:col>
      <xdr:colOff>99060</xdr:colOff>
      <xdr:row>15</xdr:row>
      <xdr:rowOff>42861</xdr:rowOff>
    </xdr:from>
    <xdr:to>
      <xdr:col>8</xdr:col>
      <xdr:colOff>428624</xdr:colOff>
      <xdr:row>33</xdr:row>
      <xdr:rowOff>15240</xdr:rowOff>
    </xdr:to>
    <xdr:graphicFrame macro="">
      <xdr:nvGraphicFramePr>
        <xdr:cNvPr id="2" name="Gráfico 1">
          <a:extLst>
            <a:ext uri="{FF2B5EF4-FFF2-40B4-BE49-F238E27FC236}">
              <a16:creationId xmlns:a16="http://schemas.microsoft.com/office/drawing/2014/main" id="{00000000-0008-0000-A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8.xml><?xml version="1.0" encoding="utf-8"?>
<xdr:wsDr xmlns:xdr="http://schemas.openxmlformats.org/drawingml/2006/spreadsheetDrawing" xmlns:a="http://schemas.openxmlformats.org/drawingml/2006/main">
  <xdr:oneCellAnchor>
    <xdr:from>
      <xdr:col>3</xdr:col>
      <xdr:colOff>1106487</xdr:colOff>
      <xdr:row>15</xdr:row>
      <xdr:rowOff>60324</xdr:rowOff>
    </xdr:from>
    <xdr:ext cx="3810915" cy="510909"/>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00000000-0008-0000-A200-000002000000}"/>
                </a:ext>
              </a:extLst>
            </xdr:cNvPr>
            <xdr:cNvSpPr txBox="1"/>
          </xdr:nvSpPr>
          <xdr:spPr>
            <a:xfrm>
              <a:off x="4364037" y="4384674"/>
              <a:ext cx="3810915" cy="5109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100" i="1">
                            <a:latin typeface="Cambria Math" panose="02040503050406030204" pitchFamily="18" charset="0"/>
                          </a:rPr>
                        </m:ctrlPr>
                      </m:fPr>
                      <m:num>
                        <m:eqArr>
                          <m:eqArrPr>
                            <m:ctrlPr>
                              <a:rPr lang="es-CR" sz="1100" b="0" i="1">
                                <a:latin typeface="Cambria Math" panose="02040503050406030204" pitchFamily="18" charset="0"/>
                              </a:rPr>
                            </m:ctrlPr>
                          </m:eqArrPr>
                          <m:e>
                            <m:r>
                              <a:rPr lang="es-CR" sz="1100" b="0" i="1">
                                <a:latin typeface="Cambria Math" panose="02040503050406030204" pitchFamily="18" charset="0"/>
                              </a:rPr>
                              <m:t>𝑇𝑜𝑡𝑎𝑙</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𝑚𝑢𝑗𝑒𝑟𝑒𝑠</m:t>
                            </m:r>
                            <m:r>
                              <a:rPr lang="es-CR" sz="1100" b="0" i="1">
                                <a:latin typeface="Cambria Math" panose="02040503050406030204" pitchFamily="18" charset="0"/>
                              </a:rPr>
                              <m:t> </m:t>
                            </m:r>
                            <m:r>
                              <a:rPr lang="es-CR" sz="1100" b="0" i="1">
                                <a:latin typeface="Cambria Math" panose="02040503050406030204" pitchFamily="18" charset="0"/>
                              </a:rPr>
                              <m:t>𝑒𝑛𝑡𝑟𝑒</m:t>
                            </m:r>
                            <m:r>
                              <a:rPr lang="es-CR" sz="1100" b="0" i="1">
                                <a:latin typeface="Cambria Math" panose="02040503050406030204" pitchFamily="18" charset="0"/>
                              </a:rPr>
                              <m:t> 15 </m:t>
                            </m:r>
                            <m:r>
                              <a:rPr lang="es-CR" sz="1100" b="0" i="1">
                                <a:latin typeface="Cambria Math" panose="02040503050406030204" pitchFamily="18" charset="0"/>
                              </a:rPr>
                              <m:t>𝑦</m:t>
                            </m:r>
                            <m:r>
                              <a:rPr lang="es-CR" sz="1100" b="0" i="1">
                                <a:latin typeface="Cambria Math" panose="02040503050406030204" pitchFamily="18" charset="0"/>
                              </a:rPr>
                              <m:t> 49 </m:t>
                            </m:r>
                            <m:r>
                              <a:rPr lang="es-CR" sz="1100" b="0" i="1">
                                <a:latin typeface="Cambria Math" panose="02040503050406030204" pitchFamily="18" charset="0"/>
                              </a:rPr>
                              <m:t>𝑎</m:t>
                            </m:r>
                            <m:r>
                              <a:rPr lang="es-CR" sz="1100" b="0" i="1">
                                <a:latin typeface="Cambria Math" panose="02040503050406030204" pitchFamily="18" charset="0"/>
                              </a:rPr>
                              <m:t>ñ</m:t>
                            </m:r>
                            <m:r>
                              <a:rPr lang="es-CR" sz="1100" b="0" i="1">
                                <a:latin typeface="Cambria Math" panose="02040503050406030204" pitchFamily="18" charset="0"/>
                              </a:rPr>
                              <m:t>𝑜𝑠</m:t>
                            </m:r>
                            <m:r>
                              <a:rPr lang="es-CR" sz="1100" b="0" i="1">
                                <a:latin typeface="Cambria Math" panose="02040503050406030204" pitchFamily="18" charset="0"/>
                              </a:rPr>
                              <m:t> </m:t>
                            </m:r>
                            <m:r>
                              <a:rPr lang="es-CR" sz="1100" b="0" i="1">
                                <a:latin typeface="Cambria Math" panose="02040503050406030204" pitchFamily="18" charset="0"/>
                              </a:rPr>
                              <m:t>𝑞𝑢𝑒</m:t>
                            </m:r>
                            <m:r>
                              <a:rPr lang="es-CR" sz="1100" b="0" i="1">
                                <a:latin typeface="Cambria Math" panose="02040503050406030204" pitchFamily="18" charset="0"/>
                              </a:rPr>
                              <m:t> </m:t>
                            </m:r>
                            <m:r>
                              <a:rPr lang="es-CR" sz="1100" b="0" i="1">
                                <a:latin typeface="Cambria Math" panose="02040503050406030204" pitchFamily="18" charset="0"/>
                              </a:rPr>
                              <m:t>𝑡𝑜𝑚𝑎𝑛</m:t>
                            </m:r>
                            <m:r>
                              <a:rPr lang="es-CR" sz="1100" b="0" i="1">
                                <a:latin typeface="Cambria Math" panose="02040503050406030204" pitchFamily="18" charset="0"/>
                              </a:rPr>
                              <m:t> </m:t>
                            </m:r>
                            <m:r>
                              <a:rPr lang="es-CR" sz="1100" b="0" i="1">
                                <a:latin typeface="Cambria Math" panose="02040503050406030204" pitchFamily="18" charset="0"/>
                              </a:rPr>
                              <m:t>𝑠𝑢𝑠</m:t>
                            </m:r>
                            <m:r>
                              <a:rPr lang="es-CR" sz="1100" b="0" i="1">
                                <a:latin typeface="Cambria Math" panose="02040503050406030204" pitchFamily="18" charset="0"/>
                              </a:rPr>
                              <m:t> </m:t>
                            </m:r>
                          </m:e>
                          <m:e>
                            <m:r>
                              <a:rPr lang="es-CR" sz="1100" b="0" i="1">
                                <a:solidFill>
                                  <a:schemeClr val="tx1"/>
                                </a:solidFill>
                                <a:effectLst/>
                                <a:latin typeface="Cambria Math" panose="02040503050406030204" pitchFamily="18" charset="0"/>
                                <a:ea typeface="+mn-ea"/>
                                <a:cs typeface="+mn-cs"/>
                              </a:rPr>
                              <m:t>𝑝𝑟𝑜𝑝𝑖𝑎𝑠</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𝑑𝑒𝑐𝑖𝑠𝑖𝑜𝑛𝑒𝑠</m:t>
                            </m:r>
                            <m:r>
                              <a:rPr lang="es-CR" sz="1100" b="0" i="1">
                                <a:solidFill>
                                  <a:schemeClr val="tx1"/>
                                </a:solidFill>
                                <a:effectLst/>
                                <a:latin typeface="Cambria Math" panose="02040503050406030204" pitchFamily="18" charset="0"/>
                                <a:ea typeface="+mn-ea"/>
                                <a:cs typeface="+mn-cs"/>
                              </a:rPr>
                              <m:t> </m:t>
                            </m:r>
                            <m:r>
                              <a:rPr lang="es-CR" sz="1100" b="0" i="1">
                                <a:latin typeface="Cambria Math" panose="02040503050406030204" pitchFamily="18" charset="0"/>
                              </a:rPr>
                              <m:t>𝑟𝑒𝑠𝑝𝑒𝑐𝑡𝑜</m:t>
                            </m:r>
                            <m:r>
                              <a:rPr lang="es-CR" sz="1100" b="0" i="1">
                                <a:latin typeface="Cambria Math" panose="02040503050406030204" pitchFamily="18" charset="0"/>
                              </a:rPr>
                              <m:t> </m:t>
                            </m:r>
                            <m:r>
                              <a:rPr lang="es-CR" sz="1100" b="0" i="1">
                                <a:latin typeface="Cambria Math" panose="02040503050406030204" pitchFamily="18" charset="0"/>
                              </a:rPr>
                              <m:t>𝑎</m:t>
                            </m:r>
                            <m:r>
                              <a:rPr lang="es-CR" sz="1100" b="0" i="1">
                                <a:latin typeface="Cambria Math" panose="02040503050406030204" pitchFamily="18" charset="0"/>
                              </a:rPr>
                              <m:t> </m:t>
                            </m:r>
                            <m:r>
                              <a:rPr lang="es-CR" sz="1100" b="0" i="1">
                                <a:latin typeface="Cambria Math" panose="02040503050406030204" pitchFamily="18" charset="0"/>
                              </a:rPr>
                              <m:t>𝑙𝑎𝑠</m:t>
                            </m:r>
                            <m:r>
                              <a:rPr lang="es-CR" sz="1100" b="0" i="1">
                                <a:latin typeface="Cambria Math" panose="02040503050406030204" pitchFamily="18" charset="0"/>
                              </a:rPr>
                              <m:t> </m:t>
                            </m:r>
                            <m:r>
                              <a:rPr lang="es-CR" sz="1100" b="0" i="1">
                                <a:latin typeface="Cambria Math" panose="02040503050406030204" pitchFamily="18" charset="0"/>
                              </a:rPr>
                              <m:t>𝑟𝑒𝑙𝑎𝑐𝑖𝑜𝑛𝑒𝑠</m:t>
                            </m:r>
                            <m:r>
                              <a:rPr lang="es-CR" sz="1100" b="0" i="1">
                                <a:latin typeface="Cambria Math" panose="02040503050406030204" pitchFamily="18" charset="0"/>
                              </a:rPr>
                              <m:t> </m:t>
                            </m:r>
                            <m:r>
                              <a:rPr lang="es-CR" sz="1100" b="0" i="1">
                                <a:latin typeface="Cambria Math" panose="02040503050406030204" pitchFamily="18" charset="0"/>
                              </a:rPr>
                              <m:t>𝑠𝑒𝑥𝑢𝑎𝑙𝑒𝑠</m:t>
                            </m:r>
                          </m:e>
                        </m:eqArr>
                      </m:num>
                      <m:den>
                        <m:r>
                          <a:rPr lang="es-CR" sz="1100" b="0" i="1">
                            <a:latin typeface="Cambria Math" panose="02040503050406030204" pitchFamily="18" charset="0"/>
                          </a:rPr>
                          <m:t>𝑇𝑜𝑡𝑎𝑙</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𝑚𝑢𝑗𝑒𝑟𝑒𝑠</m:t>
                        </m:r>
                        <m:r>
                          <a:rPr lang="es-CR" sz="1100" b="0" i="1">
                            <a:latin typeface="Cambria Math" panose="02040503050406030204" pitchFamily="18" charset="0"/>
                          </a:rPr>
                          <m:t> </m:t>
                        </m:r>
                        <m:r>
                          <a:rPr lang="es-CR" sz="1100" b="0" i="1">
                            <a:latin typeface="Cambria Math" panose="02040503050406030204" pitchFamily="18" charset="0"/>
                          </a:rPr>
                          <m:t>𝑒𝑛𝑡𝑟𝑒</m:t>
                        </m:r>
                        <m:r>
                          <a:rPr lang="es-CR" sz="1100" b="0" i="1">
                            <a:latin typeface="Cambria Math" panose="02040503050406030204" pitchFamily="18" charset="0"/>
                          </a:rPr>
                          <m:t> 15 </m:t>
                        </m:r>
                        <m:r>
                          <a:rPr lang="es-CR" sz="1100" b="0" i="1">
                            <a:latin typeface="Cambria Math" panose="02040503050406030204" pitchFamily="18" charset="0"/>
                          </a:rPr>
                          <m:t>𝑦</m:t>
                        </m:r>
                        <m:r>
                          <a:rPr lang="es-CR" sz="1100" b="0" i="1">
                            <a:latin typeface="Cambria Math" panose="02040503050406030204" pitchFamily="18" charset="0"/>
                          </a:rPr>
                          <m:t> 49 </m:t>
                        </m:r>
                        <m:r>
                          <a:rPr lang="es-CR" sz="1100" b="0" i="1">
                            <a:latin typeface="Cambria Math" panose="02040503050406030204" pitchFamily="18" charset="0"/>
                          </a:rPr>
                          <m:t>𝑎</m:t>
                        </m:r>
                        <m:r>
                          <a:rPr lang="es-CR" sz="1100" b="0" i="1">
                            <a:latin typeface="Cambria Math" panose="02040503050406030204" pitchFamily="18" charset="0"/>
                          </a:rPr>
                          <m:t>ñ</m:t>
                        </m:r>
                        <m:r>
                          <a:rPr lang="es-CR" sz="1100" b="0" i="1">
                            <a:latin typeface="Cambria Math" panose="02040503050406030204" pitchFamily="18" charset="0"/>
                          </a:rPr>
                          <m:t>𝑜𝑠</m:t>
                        </m:r>
                      </m:den>
                    </m:f>
                    <m:r>
                      <a:rPr lang="es-CR" sz="1100" b="0" i="1">
                        <a:latin typeface="Cambria Math" panose="02040503050406030204" pitchFamily="18" charset="0"/>
                        <a:ea typeface="Cambria Math" panose="02040503050406030204" pitchFamily="18" charset="0"/>
                      </a:rPr>
                      <m:t>×</m:t>
                    </m:r>
                    <m:r>
                      <a:rPr lang="es-CR" sz="1100" b="0" i="1">
                        <a:solidFill>
                          <a:schemeClr val="tx1"/>
                        </a:solidFill>
                        <a:effectLst/>
                        <a:latin typeface="Cambria Math" panose="02040503050406030204" pitchFamily="18" charset="0"/>
                        <a:ea typeface="+mn-ea"/>
                        <a:cs typeface="+mn-cs"/>
                      </a:rPr>
                      <m:t>100</m:t>
                    </m:r>
                  </m:oMath>
                </m:oMathPara>
              </a14:m>
              <a:endParaRPr lang="es-CR" sz="1100"/>
            </a:p>
          </xdr:txBody>
        </xdr:sp>
      </mc:Choice>
      <mc:Fallback xmlns="">
        <xdr:sp macro="" textlink="">
          <xdr:nvSpPr>
            <xdr:cNvPr id="2" name="CuadroTexto 1">
              <a:extLst>
                <a:ext uri="{FF2B5EF4-FFF2-40B4-BE49-F238E27FC236}">
                  <a16:creationId xmlns:a16="http://schemas.microsoft.com/office/drawing/2014/main" id="{00000000-0008-0000-A000-000002000000}"/>
                </a:ext>
              </a:extLst>
            </xdr:cNvPr>
            <xdr:cNvSpPr txBox="1"/>
          </xdr:nvSpPr>
          <xdr:spPr>
            <a:xfrm>
              <a:off x="4364037" y="4384674"/>
              <a:ext cx="3810915" cy="5109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100" b="0" i="0">
                  <a:latin typeface="Cambria Math" panose="02040503050406030204" pitchFamily="18" charset="0"/>
                </a:rPr>
                <a:t>█(𝑇𝑜𝑡𝑎𝑙 𝑑𝑒 𝑚𝑢𝑗𝑒𝑟𝑒𝑠 𝑒𝑛𝑡𝑟𝑒 15 𝑦 49 𝑎ñ𝑜𝑠 𝑞𝑢𝑒 𝑡𝑜𝑚𝑎𝑛 𝑠𝑢𝑠 @</a:t>
              </a:r>
              <a:r>
                <a:rPr lang="es-CR" sz="1100" b="0" i="0">
                  <a:solidFill>
                    <a:schemeClr val="tx1"/>
                  </a:solidFill>
                  <a:effectLst/>
                  <a:latin typeface="Cambria Math" panose="02040503050406030204" pitchFamily="18" charset="0"/>
                  <a:ea typeface="+mn-ea"/>
                  <a:cs typeface="+mn-cs"/>
                </a:rPr>
                <a:t>𝑝𝑟𝑜𝑝𝑖𝑎𝑠 𝑑𝑒𝑐𝑖𝑠𝑖𝑜𝑛𝑒𝑠 </a:t>
              </a:r>
              <a:r>
                <a:rPr lang="es-CR" sz="1100" b="0" i="0">
                  <a:latin typeface="Cambria Math" panose="02040503050406030204" pitchFamily="18" charset="0"/>
                </a:rPr>
                <a:t>𝑟𝑒𝑠𝑝𝑒𝑐𝑡𝑜 𝑎 𝑙𝑎𝑠 𝑟𝑒𝑙𝑎𝑐𝑖𝑜𝑛𝑒𝑠 𝑠𝑒𝑥𝑢𝑎𝑙𝑒𝑠)/(𝑇𝑜𝑡𝑎𝑙 𝑑𝑒 𝑚𝑢𝑗𝑒𝑟𝑒𝑠 𝑒𝑛𝑡𝑟𝑒 15 𝑦 49 𝑎ñ𝑜𝑠)</a:t>
              </a:r>
              <a:r>
                <a:rPr lang="es-CR" sz="1100" b="0" i="0">
                  <a:latin typeface="Cambria Math" panose="02040503050406030204" pitchFamily="18" charset="0"/>
                  <a:ea typeface="Cambria Math" panose="02040503050406030204" pitchFamily="18" charset="0"/>
                </a:rPr>
                <a:t>×</a:t>
              </a:r>
              <a:r>
                <a:rPr lang="es-CR" sz="1100" b="0" i="0">
                  <a:solidFill>
                    <a:schemeClr val="tx1"/>
                  </a:solidFill>
                  <a:effectLst/>
                  <a:latin typeface="Cambria Math" panose="02040503050406030204" pitchFamily="18" charset="0"/>
                  <a:ea typeface="+mn-ea"/>
                  <a:cs typeface="+mn-cs"/>
                </a:rPr>
                <a:t>100</a:t>
              </a:r>
              <a:endParaRPr lang="es-CR" sz="1100"/>
            </a:p>
          </xdr:txBody>
        </xdr:sp>
      </mc:Fallback>
    </mc:AlternateContent>
    <xdr:clientData/>
  </xdr:oneCellAnchor>
</xdr:wsDr>
</file>

<file path=xl/drawings/drawing119.xml><?xml version="1.0" encoding="utf-8"?>
<xdr:wsDr xmlns:xdr="http://schemas.openxmlformats.org/drawingml/2006/spreadsheetDrawing" xmlns:a="http://schemas.openxmlformats.org/drawingml/2006/main">
  <xdr:twoCellAnchor editAs="oneCell">
    <xdr:from>
      <xdr:col>4</xdr:col>
      <xdr:colOff>95694</xdr:colOff>
      <xdr:row>21</xdr:row>
      <xdr:rowOff>0</xdr:rowOff>
    </xdr:from>
    <xdr:to>
      <xdr:col>4</xdr:col>
      <xdr:colOff>430269</xdr:colOff>
      <xdr:row>24</xdr:row>
      <xdr:rowOff>35777</xdr:rowOff>
    </xdr:to>
    <xdr:pic>
      <xdr:nvPicPr>
        <xdr:cNvPr id="2" name="Imagen 1">
          <a:hlinkClick xmlns:r="http://schemas.openxmlformats.org/officeDocument/2006/relationships" r:id="rId1"/>
          <a:extLst>
            <a:ext uri="{FF2B5EF4-FFF2-40B4-BE49-F238E27FC236}">
              <a16:creationId xmlns:a16="http://schemas.microsoft.com/office/drawing/2014/main" id="{9F21C456-E35C-4F41-90F6-CDB8678FA186}"/>
            </a:ext>
          </a:extLst>
        </xdr:cNvPr>
        <xdr:cNvPicPr>
          <a:picLocks noChangeAspect="1"/>
        </xdr:cNvPicPr>
      </xdr:nvPicPr>
      <xdr:blipFill>
        <a:blip xmlns:r="http://schemas.openxmlformats.org/officeDocument/2006/relationships" r:embed="rId2"/>
        <a:stretch>
          <a:fillRect/>
        </a:stretch>
      </xdr:blipFill>
      <xdr:spPr>
        <a:xfrm>
          <a:off x="5155374" y="3451860"/>
          <a:ext cx="334575" cy="538697"/>
        </a:xfrm>
        <a:prstGeom prst="rect">
          <a:avLst/>
        </a:prstGeom>
      </xdr:spPr>
    </xdr:pic>
    <xdr:clientData/>
  </xdr:twoCellAnchor>
  <xdr:twoCellAnchor editAs="oneCell">
    <xdr:from>
      <xdr:col>4</xdr:col>
      <xdr:colOff>563880</xdr:colOff>
      <xdr:row>20</xdr:row>
      <xdr:rowOff>182881</xdr:rowOff>
    </xdr:from>
    <xdr:to>
      <xdr:col>10</xdr:col>
      <xdr:colOff>426720</xdr:colOff>
      <xdr:row>24</xdr:row>
      <xdr:rowOff>107417</xdr:rowOff>
    </xdr:to>
    <xdr:pic>
      <xdr:nvPicPr>
        <xdr:cNvPr id="3" name="Imagen 2">
          <a:hlinkClick xmlns:r="http://schemas.openxmlformats.org/officeDocument/2006/relationships" r:id="rId1"/>
          <a:extLst>
            <a:ext uri="{FF2B5EF4-FFF2-40B4-BE49-F238E27FC236}">
              <a16:creationId xmlns:a16="http://schemas.microsoft.com/office/drawing/2014/main" id="{F20F0CD8-2E4B-4756-9697-81AE493165BE}"/>
            </a:ext>
          </a:extLst>
        </xdr:cNvPr>
        <xdr:cNvPicPr>
          <a:picLocks noChangeAspect="1"/>
        </xdr:cNvPicPr>
      </xdr:nvPicPr>
      <xdr:blipFill>
        <a:blip xmlns:r="http://schemas.openxmlformats.org/officeDocument/2006/relationships" r:embed="rId3"/>
        <a:stretch>
          <a:fillRect/>
        </a:stretch>
      </xdr:blipFill>
      <xdr:spPr>
        <a:xfrm>
          <a:off x="5623560" y="3436621"/>
          <a:ext cx="4709160" cy="610336"/>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2</xdr:col>
      <xdr:colOff>14287</xdr:colOff>
      <xdr:row>30</xdr:row>
      <xdr:rowOff>61912</xdr:rowOff>
    </xdr:from>
    <xdr:to>
      <xdr:col>12</xdr:col>
      <xdr:colOff>366712</xdr:colOff>
      <xdr:row>49</xdr:row>
      <xdr:rowOff>42862</xdr:rowOff>
    </xdr:to>
    <xdr:graphicFrame macro="">
      <xdr:nvGraphicFramePr>
        <xdr:cNvPr id="2" name="Gráfico 1">
          <a:extLst>
            <a:ext uri="{FF2B5EF4-FFF2-40B4-BE49-F238E27FC236}">
              <a16:creationId xmlns:a16="http://schemas.microsoft.com/office/drawing/2014/main" id="{00000000-0008-0000-0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0.xml><?xml version="1.0" encoding="utf-8"?>
<xdr:wsDr xmlns:xdr="http://schemas.openxmlformats.org/drawingml/2006/spreadsheetDrawing" xmlns:a="http://schemas.openxmlformats.org/drawingml/2006/main">
  <xdr:twoCellAnchor editAs="oneCell">
    <xdr:from>
      <xdr:col>4</xdr:col>
      <xdr:colOff>95694</xdr:colOff>
      <xdr:row>12</xdr:row>
      <xdr:rowOff>0</xdr:rowOff>
    </xdr:from>
    <xdr:to>
      <xdr:col>4</xdr:col>
      <xdr:colOff>430269</xdr:colOff>
      <xdr:row>15</xdr:row>
      <xdr:rowOff>35777</xdr:rowOff>
    </xdr:to>
    <xdr:pic>
      <xdr:nvPicPr>
        <xdr:cNvPr id="2" name="Imagen 1">
          <a:hlinkClick xmlns:r="http://schemas.openxmlformats.org/officeDocument/2006/relationships" r:id="rId1"/>
          <a:extLst>
            <a:ext uri="{FF2B5EF4-FFF2-40B4-BE49-F238E27FC236}">
              <a16:creationId xmlns:a16="http://schemas.microsoft.com/office/drawing/2014/main" id="{4885D183-5B07-457B-A5D7-93308401F806}"/>
            </a:ext>
          </a:extLst>
        </xdr:cNvPr>
        <xdr:cNvPicPr>
          <a:picLocks noChangeAspect="1"/>
        </xdr:cNvPicPr>
      </xdr:nvPicPr>
      <xdr:blipFill>
        <a:blip xmlns:r="http://schemas.openxmlformats.org/officeDocument/2006/relationships" r:embed="rId2"/>
        <a:stretch>
          <a:fillRect/>
        </a:stretch>
      </xdr:blipFill>
      <xdr:spPr>
        <a:xfrm>
          <a:off x="5155374" y="3451860"/>
          <a:ext cx="334575" cy="538697"/>
        </a:xfrm>
        <a:prstGeom prst="rect">
          <a:avLst/>
        </a:prstGeom>
      </xdr:spPr>
    </xdr:pic>
    <xdr:clientData/>
  </xdr:twoCellAnchor>
  <xdr:twoCellAnchor editAs="oneCell">
    <xdr:from>
      <xdr:col>4</xdr:col>
      <xdr:colOff>563880</xdr:colOff>
      <xdr:row>11</xdr:row>
      <xdr:rowOff>182881</xdr:rowOff>
    </xdr:from>
    <xdr:to>
      <xdr:col>10</xdr:col>
      <xdr:colOff>510540</xdr:colOff>
      <xdr:row>15</xdr:row>
      <xdr:rowOff>107417</xdr:rowOff>
    </xdr:to>
    <xdr:pic>
      <xdr:nvPicPr>
        <xdr:cNvPr id="3" name="Imagen 2">
          <a:hlinkClick xmlns:r="http://schemas.openxmlformats.org/officeDocument/2006/relationships" r:id="rId1"/>
          <a:extLst>
            <a:ext uri="{FF2B5EF4-FFF2-40B4-BE49-F238E27FC236}">
              <a16:creationId xmlns:a16="http://schemas.microsoft.com/office/drawing/2014/main" id="{9AAF85B6-40E3-484F-92D6-E1925477AB67}"/>
            </a:ext>
          </a:extLst>
        </xdr:cNvPr>
        <xdr:cNvPicPr>
          <a:picLocks noChangeAspect="1"/>
        </xdr:cNvPicPr>
      </xdr:nvPicPr>
      <xdr:blipFill>
        <a:blip xmlns:r="http://schemas.openxmlformats.org/officeDocument/2006/relationships" r:embed="rId3"/>
        <a:stretch>
          <a:fillRect/>
        </a:stretch>
      </xdr:blipFill>
      <xdr:spPr>
        <a:xfrm>
          <a:off x="5623560" y="3436621"/>
          <a:ext cx="4709160" cy="610336"/>
        </a:xfrm>
        <a:prstGeom prst="rect">
          <a:avLst/>
        </a:prstGeom>
      </xdr:spPr>
    </xdr:pic>
    <xdr:clientData/>
  </xdr:twoCellAnchor>
</xdr:wsDr>
</file>

<file path=xl/drawings/drawing121.xml><?xml version="1.0" encoding="utf-8"?>
<xdr:wsDr xmlns:xdr="http://schemas.openxmlformats.org/drawingml/2006/spreadsheetDrawing" xmlns:a="http://schemas.openxmlformats.org/drawingml/2006/main">
  <xdr:twoCellAnchor>
    <xdr:from>
      <xdr:col>2</xdr:col>
      <xdr:colOff>0</xdr:colOff>
      <xdr:row>26</xdr:row>
      <xdr:rowOff>14287</xdr:rowOff>
    </xdr:from>
    <xdr:to>
      <xdr:col>12</xdr:col>
      <xdr:colOff>314325</xdr:colOff>
      <xdr:row>45</xdr:row>
      <xdr:rowOff>23812</xdr:rowOff>
    </xdr:to>
    <xdr:graphicFrame macro="">
      <xdr:nvGraphicFramePr>
        <xdr:cNvPr id="2" name="Gráfico 1">
          <a:extLst>
            <a:ext uri="{FF2B5EF4-FFF2-40B4-BE49-F238E27FC236}">
              <a16:creationId xmlns:a16="http://schemas.microsoft.com/office/drawing/2014/main" id="{00000000-0008-0000-A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2.xml><?xml version="1.0" encoding="utf-8"?>
<c:userShapes xmlns:c="http://schemas.openxmlformats.org/drawingml/2006/chart">
  <cdr:relSizeAnchor xmlns:cdr="http://schemas.openxmlformats.org/drawingml/2006/chartDrawing">
    <cdr:from>
      <cdr:x>0.02708</cdr:x>
      <cdr:y>0.74132</cdr:y>
    </cdr:from>
    <cdr:to>
      <cdr:x>0.07917</cdr:x>
      <cdr:y>0.8316</cdr:y>
    </cdr:to>
    <cdr:sp macro="" textlink="">
      <cdr:nvSpPr>
        <cdr:cNvPr id="2" name="CuadroTexto 1"/>
        <cdr:cNvSpPr txBox="1"/>
      </cdr:nvSpPr>
      <cdr:spPr>
        <a:xfrm xmlns:a="http://schemas.openxmlformats.org/drawingml/2006/main">
          <a:off x="123824" y="2033588"/>
          <a:ext cx="238125" cy="247649"/>
        </a:xfrm>
        <a:prstGeom xmlns:a="http://schemas.openxmlformats.org/drawingml/2006/main" prst="rect">
          <a:avLst/>
        </a:prstGeom>
        <a:solidFill xmlns:a="http://schemas.openxmlformats.org/drawingml/2006/main">
          <a:schemeClr val="bg1"/>
        </a:solidFill>
      </cdr:spPr>
      <cdr:txBody>
        <a:bodyPr xmlns:a="http://schemas.openxmlformats.org/drawingml/2006/main" vertOverflow="clip" wrap="square" rtlCol="0"/>
        <a:lstStyle xmlns:a="http://schemas.openxmlformats.org/drawingml/2006/main"/>
        <a:p xmlns:a="http://schemas.openxmlformats.org/drawingml/2006/main">
          <a:r>
            <a:rPr lang="es-CR" sz="1100">
              <a:solidFill>
                <a:schemeClr val="bg2">
                  <a:lumMod val="50000"/>
                </a:schemeClr>
              </a:solidFill>
            </a:rPr>
            <a:t>0</a:t>
          </a:r>
        </a:p>
      </cdr:txBody>
    </cdr:sp>
  </cdr:relSizeAnchor>
  <cdr:relSizeAnchor xmlns:cdr="http://schemas.openxmlformats.org/drawingml/2006/chartDrawing">
    <cdr:from>
      <cdr:x>0.075</cdr:x>
      <cdr:y>0.7309</cdr:y>
    </cdr:from>
    <cdr:to>
      <cdr:x>0.09792</cdr:x>
      <cdr:y>0.75868</cdr:y>
    </cdr:to>
    <cdr:cxnSp macro="">
      <cdr:nvCxnSpPr>
        <cdr:cNvPr id="6" name="Conector recto 5">
          <a:extLst xmlns:a="http://schemas.openxmlformats.org/drawingml/2006/main">
            <a:ext uri="{FF2B5EF4-FFF2-40B4-BE49-F238E27FC236}">
              <a16:creationId xmlns:a16="http://schemas.microsoft.com/office/drawing/2014/main" id="{2BAF21D5-C0A1-415F-A1E8-DAD58808CD4D}"/>
            </a:ext>
          </a:extLst>
        </cdr:cNvPr>
        <cdr:cNvCxnSpPr/>
      </cdr:nvCxnSpPr>
      <cdr:spPr>
        <a:xfrm xmlns:a="http://schemas.openxmlformats.org/drawingml/2006/main">
          <a:off x="342900" y="2005013"/>
          <a:ext cx="104775" cy="76200"/>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0.07569</cdr:x>
      <cdr:y>0.71296</cdr:y>
    </cdr:from>
    <cdr:to>
      <cdr:x>0.09861</cdr:x>
      <cdr:y>0.74074</cdr:y>
    </cdr:to>
    <cdr:cxnSp macro="">
      <cdr:nvCxnSpPr>
        <cdr:cNvPr id="7" name="Conector recto 6">
          <a:extLst xmlns:a="http://schemas.openxmlformats.org/drawingml/2006/main">
            <a:ext uri="{FF2B5EF4-FFF2-40B4-BE49-F238E27FC236}">
              <a16:creationId xmlns:a16="http://schemas.microsoft.com/office/drawing/2014/main" id="{96931208-16F1-414A-9854-802468E3A775}"/>
            </a:ext>
          </a:extLst>
        </cdr:cNvPr>
        <cdr:cNvCxnSpPr/>
      </cdr:nvCxnSpPr>
      <cdr:spPr>
        <a:xfrm xmlns:a="http://schemas.openxmlformats.org/drawingml/2006/main">
          <a:off x="346075" y="1955800"/>
          <a:ext cx="104775" cy="76200"/>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23.xml><?xml version="1.0" encoding="utf-8"?>
<xdr:wsDr xmlns:xdr="http://schemas.openxmlformats.org/drawingml/2006/spreadsheetDrawing" xmlns:a="http://schemas.openxmlformats.org/drawingml/2006/main">
  <xdr:oneCellAnchor>
    <xdr:from>
      <xdr:col>3</xdr:col>
      <xdr:colOff>71437</xdr:colOff>
      <xdr:row>15</xdr:row>
      <xdr:rowOff>85725</xdr:rowOff>
    </xdr:from>
    <xdr:ext cx="3940374" cy="461601"/>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00000000-0008-0000-AA00-000002000000}"/>
                </a:ext>
              </a:extLst>
            </xdr:cNvPr>
            <xdr:cNvSpPr txBox="1"/>
          </xdr:nvSpPr>
          <xdr:spPr>
            <a:xfrm>
              <a:off x="3378517" y="3933825"/>
              <a:ext cx="3940374" cy="46160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050" i="1">
                            <a:latin typeface="Cambria Math" panose="02040503050406030204" pitchFamily="18" charset="0"/>
                          </a:rPr>
                        </m:ctrlPr>
                      </m:fPr>
                      <m:num>
                        <m:eqArr>
                          <m:eqArrPr>
                            <m:ctrlPr>
                              <a:rPr lang="es-CR" sz="1050" b="0" i="1">
                                <a:latin typeface="Cambria Math" panose="02040503050406030204" pitchFamily="18" charset="0"/>
                              </a:rPr>
                            </m:ctrlPr>
                          </m:eqArrPr>
                          <m:e>
                            <m:r>
                              <a:rPr lang="es-CR" sz="1050" b="0" i="1">
                                <a:latin typeface="Cambria Math" panose="02040503050406030204" pitchFamily="18" charset="0"/>
                              </a:rPr>
                              <m:t>𝑇𝑜𝑡𝑎𝑙</m:t>
                            </m:r>
                            <m:r>
                              <a:rPr lang="es-CR" sz="1050" b="0" i="1">
                                <a:latin typeface="Cambria Math" panose="02040503050406030204" pitchFamily="18" charset="0"/>
                              </a:rPr>
                              <m:t> </m:t>
                            </m:r>
                            <m:r>
                              <a:rPr lang="es-CR" sz="1050" b="0" i="1">
                                <a:latin typeface="Cambria Math" panose="02040503050406030204" pitchFamily="18" charset="0"/>
                              </a:rPr>
                              <m:t>𝑑𝑒</m:t>
                            </m:r>
                            <m:r>
                              <a:rPr lang="es-CR" sz="1050" b="0" i="1">
                                <a:latin typeface="Cambria Math" panose="02040503050406030204" pitchFamily="18" charset="0"/>
                              </a:rPr>
                              <m:t> </m:t>
                            </m:r>
                            <m:r>
                              <a:rPr lang="es-CR" sz="1050" b="0" i="1">
                                <a:latin typeface="Cambria Math" panose="02040503050406030204" pitchFamily="18" charset="0"/>
                              </a:rPr>
                              <m:t>𝑝𝑒𝑟𝑠𝑜𝑛𝑎𝑠</m:t>
                            </m:r>
                            <m:r>
                              <a:rPr lang="es-CR" sz="1050" b="0" i="1">
                                <a:latin typeface="Cambria Math" panose="02040503050406030204" pitchFamily="18" charset="0"/>
                              </a:rPr>
                              <m:t> </m:t>
                            </m:r>
                            <m:r>
                              <a:rPr lang="es-CR" sz="1050" b="0" i="1">
                                <a:latin typeface="Cambria Math" panose="02040503050406030204" pitchFamily="18" charset="0"/>
                              </a:rPr>
                              <m:t>𝑑𝑒</m:t>
                            </m:r>
                            <m:r>
                              <a:rPr lang="es-CR" sz="1050" b="0" i="1">
                                <a:latin typeface="Cambria Math" panose="02040503050406030204" pitchFamily="18" charset="0"/>
                              </a:rPr>
                              <m:t> 5 </m:t>
                            </m:r>
                            <m:r>
                              <a:rPr lang="es-CR" sz="1050" b="0" i="1">
                                <a:latin typeface="Cambria Math" panose="02040503050406030204" pitchFamily="18" charset="0"/>
                              </a:rPr>
                              <m:t>𝑎</m:t>
                            </m:r>
                            <m:r>
                              <a:rPr lang="es-CR" sz="1050" b="0" i="1">
                                <a:latin typeface="Cambria Math" panose="02040503050406030204" pitchFamily="18" charset="0"/>
                              </a:rPr>
                              <m:t>ñ</m:t>
                            </m:r>
                            <m:r>
                              <a:rPr lang="es-CR" sz="1050" b="0" i="1">
                                <a:latin typeface="Cambria Math" panose="02040503050406030204" pitchFamily="18" charset="0"/>
                              </a:rPr>
                              <m:t>𝑜𝑠</m:t>
                            </m:r>
                            <m:r>
                              <a:rPr lang="es-CR" sz="1050" b="0" i="1">
                                <a:latin typeface="Cambria Math" panose="02040503050406030204" pitchFamily="18" charset="0"/>
                              </a:rPr>
                              <m:t> </m:t>
                            </m:r>
                            <m:r>
                              <a:rPr lang="es-CR" sz="1050" b="0" i="1">
                                <a:latin typeface="Cambria Math" panose="02040503050406030204" pitchFamily="18" charset="0"/>
                              </a:rPr>
                              <m:t>𝑦</m:t>
                            </m:r>
                            <m:r>
                              <a:rPr lang="es-CR" sz="1050" b="0" i="1">
                                <a:latin typeface="Cambria Math" panose="02040503050406030204" pitchFamily="18" charset="0"/>
                              </a:rPr>
                              <m:t> </m:t>
                            </m:r>
                            <m:r>
                              <a:rPr lang="es-CR" sz="1050" b="0" i="1">
                                <a:latin typeface="Cambria Math" panose="02040503050406030204" pitchFamily="18" charset="0"/>
                              </a:rPr>
                              <m:t>𝑚</m:t>
                            </m:r>
                            <m:r>
                              <a:rPr lang="es-CR" sz="1050" b="0" i="1">
                                <a:latin typeface="Cambria Math" panose="02040503050406030204" pitchFamily="18" charset="0"/>
                              </a:rPr>
                              <m:t>á</m:t>
                            </m:r>
                            <m:r>
                              <a:rPr lang="es-CR" sz="1050" b="0" i="1">
                                <a:latin typeface="Cambria Math" panose="02040503050406030204" pitchFamily="18" charset="0"/>
                              </a:rPr>
                              <m:t>𝑠</m:t>
                            </m:r>
                            <m:r>
                              <a:rPr lang="es-CR" sz="1050" b="0" i="1">
                                <a:latin typeface="Cambria Math" panose="02040503050406030204" pitchFamily="18" charset="0"/>
                              </a:rPr>
                              <m:t> </m:t>
                            </m:r>
                            <m:r>
                              <a:rPr lang="es-CR" sz="1050" b="0" i="1">
                                <a:latin typeface="Cambria Math" panose="02040503050406030204" pitchFamily="18" charset="0"/>
                              </a:rPr>
                              <m:t>𝑞𝑢𝑒</m:t>
                            </m:r>
                            <m:r>
                              <a:rPr lang="es-CR" sz="1050" b="0" i="1">
                                <a:latin typeface="Cambria Math" panose="02040503050406030204" pitchFamily="18" charset="0"/>
                              </a:rPr>
                              <m:t> </m:t>
                            </m:r>
                            <m:r>
                              <a:rPr lang="es-CR" sz="1050" b="0" i="1">
                                <a:latin typeface="Cambria Math" panose="02040503050406030204" pitchFamily="18" charset="0"/>
                              </a:rPr>
                              <m:t>h𝑎𝑛</m:t>
                            </m:r>
                            <m:r>
                              <a:rPr lang="es-CR" sz="1050" b="0" i="1">
                                <a:latin typeface="Cambria Math" panose="02040503050406030204" pitchFamily="18" charset="0"/>
                              </a:rPr>
                              <m:t> </m:t>
                            </m:r>
                            <m:r>
                              <a:rPr lang="es-CR" sz="1050" b="0" i="1">
                                <a:latin typeface="Cambria Math" panose="02040503050406030204" pitchFamily="18" charset="0"/>
                              </a:rPr>
                              <m:t>𝑢𝑠𝑎𝑑𝑜</m:t>
                            </m:r>
                            <m:r>
                              <a:rPr lang="es-CR" sz="1050" b="0" i="1">
                                <a:latin typeface="Cambria Math" panose="02040503050406030204" pitchFamily="18" charset="0"/>
                              </a:rPr>
                              <m:t> </m:t>
                            </m:r>
                            <m:r>
                              <a:rPr lang="es-CR" sz="1050" b="0" i="1">
                                <a:latin typeface="Cambria Math" panose="02040503050406030204" pitchFamily="18" charset="0"/>
                              </a:rPr>
                              <m:t>𝑡𝑒𝑙</m:t>
                            </m:r>
                            <m:r>
                              <a:rPr lang="es-CR" sz="1050" b="0" i="1">
                                <a:latin typeface="Cambria Math" panose="02040503050406030204" pitchFamily="18" charset="0"/>
                              </a:rPr>
                              <m:t>é</m:t>
                            </m:r>
                            <m:r>
                              <a:rPr lang="es-CR" sz="1050" b="0" i="1">
                                <a:latin typeface="Cambria Math" panose="02040503050406030204" pitchFamily="18" charset="0"/>
                              </a:rPr>
                              <m:t>𝑓𝑜𝑛𝑜</m:t>
                            </m:r>
                          </m:e>
                          <m:e>
                            <m:r>
                              <a:rPr lang="es-CR" sz="1050" b="0" i="1">
                                <a:latin typeface="Cambria Math" panose="02040503050406030204" pitchFamily="18" charset="0"/>
                              </a:rPr>
                              <m:t>𝑐𝑒𝑙𝑢𝑙𝑎𝑟</m:t>
                            </m:r>
                            <m:r>
                              <a:rPr lang="es-CR" sz="1050" b="0" i="1">
                                <a:latin typeface="Cambria Math" panose="02040503050406030204" pitchFamily="18" charset="0"/>
                              </a:rPr>
                              <m:t> </m:t>
                            </m:r>
                            <m:r>
                              <a:rPr lang="es-CR" sz="1050" b="0" i="1">
                                <a:latin typeface="Cambria Math" panose="02040503050406030204" pitchFamily="18" charset="0"/>
                              </a:rPr>
                              <m:t>𝑒𝑛</m:t>
                            </m:r>
                            <m:r>
                              <a:rPr lang="es-CR" sz="1050" b="0" i="1">
                                <a:latin typeface="Cambria Math" panose="02040503050406030204" pitchFamily="18" charset="0"/>
                              </a:rPr>
                              <m:t> </m:t>
                            </m:r>
                            <m:r>
                              <a:rPr lang="es-CR" sz="1050" b="0" i="1">
                                <a:latin typeface="Cambria Math" panose="02040503050406030204" pitchFamily="18" charset="0"/>
                              </a:rPr>
                              <m:t>𝑙𝑜</m:t>
                            </m:r>
                            <m:r>
                              <a:rPr lang="es-CR" sz="1050" b="0" i="1">
                                <a:latin typeface="Cambria Math" panose="02040503050406030204" pitchFamily="18" charset="0"/>
                              </a:rPr>
                              <m:t> ú</m:t>
                            </m:r>
                            <m:r>
                              <a:rPr lang="es-CR" sz="1050" b="0" i="1">
                                <a:latin typeface="Cambria Math" panose="02040503050406030204" pitchFamily="18" charset="0"/>
                              </a:rPr>
                              <m:t>𝑙𝑡𝑖𝑚𝑜𝑠</m:t>
                            </m:r>
                            <m:r>
                              <a:rPr lang="es-CR" sz="1050" b="0" i="1">
                                <a:latin typeface="Cambria Math" panose="02040503050406030204" pitchFamily="18" charset="0"/>
                              </a:rPr>
                              <m:t> 3 </m:t>
                            </m:r>
                            <m:r>
                              <a:rPr lang="es-CR" sz="1050" b="0" i="1">
                                <a:latin typeface="Cambria Math" panose="02040503050406030204" pitchFamily="18" charset="0"/>
                              </a:rPr>
                              <m:t>𝑚𝑒𝑠𝑒𝑠</m:t>
                            </m:r>
                          </m:e>
                        </m:eqArr>
                      </m:num>
                      <m:den>
                        <m:r>
                          <a:rPr lang="es-CR" sz="1050" b="0" i="1">
                            <a:latin typeface="Cambria Math" panose="02040503050406030204" pitchFamily="18" charset="0"/>
                          </a:rPr>
                          <m:t>𝑇𝑜𝑡𝑎𝑙</m:t>
                        </m:r>
                        <m:r>
                          <a:rPr lang="es-CR" sz="1050" b="0" i="1">
                            <a:latin typeface="Cambria Math" panose="02040503050406030204" pitchFamily="18" charset="0"/>
                          </a:rPr>
                          <m:t> </m:t>
                        </m:r>
                        <m:r>
                          <a:rPr lang="es-CR" sz="1050" b="0" i="1">
                            <a:latin typeface="Cambria Math" panose="02040503050406030204" pitchFamily="18" charset="0"/>
                          </a:rPr>
                          <m:t>𝑑𝑒</m:t>
                        </m:r>
                        <m:r>
                          <a:rPr lang="es-CR" sz="1050" b="0" i="1">
                            <a:latin typeface="Cambria Math" panose="02040503050406030204" pitchFamily="18" charset="0"/>
                          </a:rPr>
                          <m:t> </m:t>
                        </m:r>
                        <m:r>
                          <a:rPr lang="es-CR" sz="1050" b="0" i="1">
                            <a:latin typeface="Cambria Math" panose="02040503050406030204" pitchFamily="18" charset="0"/>
                          </a:rPr>
                          <m:t>𝑝𝑒𝑟𝑠𝑜𝑛𝑎𝑠</m:t>
                        </m:r>
                        <m:r>
                          <a:rPr lang="es-CR" sz="1050" b="0" i="1">
                            <a:latin typeface="Cambria Math" panose="02040503050406030204" pitchFamily="18" charset="0"/>
                          </a:rPr>
                          <m:t> </m:t>
                        </m:r>
                        <m:r>
                          <a:rPr lang="es-CR" sz="1050" b="0" i="1">
                            <a:latin typeface="Cambria Math" panose="02040503050406030204" pitchFamily="18" charset="0"/>
                          </a:rPr>
                          <m:t>𝑑𝑒</m:t>
                        </m:r>
                        <m:r>
                          <a:rPr lang="es-CR" sz="1050" b="0" i="1">
                            <a:latin typeface="Cambria Math" panose="02040503050406030204" pitchFamily="18" charset="0"/>
                          </a:rPr>
                          <m:t> 5 </m:t>
                        </m:r>
                        <m:r>
                          <a:rPr lang="es-CR" sz="1050" b="0" i="1">
                            <a:latin typeface="Cambria Math" panose="02040503050406030204" pitchFamily="18" charset="0"/>
                          </a:rPr>
                          <m:t>𝑎</m:t>
                        </m:r>
                        <m:r>
                          <a:rPr lang="es-CR" sz="1050" b="0" i="1">
                            <a:latin typeface="Cambria Math" panose="02040503050406030204" pitchFamily="18" charset="0"/>
                          </a:rPr>
                          <m:t>ñ</m:t>
                        </m:r>
                        <m:r>
                          <a:rPr lang="es-CR" sz="1050" b="0" i="1">
                            <a:latin typeface="Cambria Math" panose="02040503050406030204" pitchFamily="18" charset="0"/>
                          </a:rPr>
                          <m:t>𝑜𝑠</m:t>
                        </m:r>
                        <m:r>
                          <a:rPr lang="es-CR" sz="1050" b="0" i="1">
                            <a:latin typeface="Cambria Math" panose="02040503050406030204" pitchFamily="18" charset="0"/>
                          </a:rPr>
                          <m:t> </m:t>
                        </m:r>
                        <m:r>
                          <a:rPr lang="es-CR" sz="1050" b="0" i="1">
                            <a:latin typeface="Cambria Math" panose="02040503050406030204" pitchFamily="18" charset="0"/>
                          </a:rPr>
                          <m:t>𝑦</m:t>
                        </m:r>
                        <m:r>
                          <a:rPr lang="es-CR" sz="1050" b="0" i="1">
                            <a:latin typeface="Cambria Math" panose="02040503050406030204" pitchFamily="18" charset="0"/>
                          </a:rPr>
                          <m:t> </m:t>
                        </m:r>
                        <m:r>
                          <a:rPr lang="es-CR" sz="1050" b="0" i="1">
                            <a:latin typeface="Cambria Math" panose="02040503050406030204" pitchFamily="18" charset="0"/>
                          </a:rPr>
                          <m:t>𝑚</m:t>
                        </m:r>
                        <m:r>
                          <a:rPr lang="es-CR" sz="1050" b="0" i="1">
                            <a:latin typeface="Cambria Math" panose="02040503050406030204" pitchFamily="18" charset="0"/>
                          </a:rPr>
                          <m:t>á</m:t>
                        </m:r>
                        <m:r>
                          <a:rPr lang="es-CR" sz="1050" b="0" i="1">
                            <a:latin typeface="Cambria Math" panose="02040503050406030204" pitchFamily="18" charset="0"/>
                          </a:rPr>
                          <m:t>𝑠</m:t>
                        </m:r>
                      </m:den>
                    </m:f>
                    <m:r>
                      <a:rPr lang="es-CR" sz="1050" b="0" i="1">
                        <a:latin typeface="Cambria Math" panose="02040503050406030204" pitchFamily="18" charset="0"/>
                        <a:ea typeface="Cambria Math" panose="02040503050406030204" pitchFamily="18" charset="0"/>
                      </a:rPr>
                      <m:t>×</m:t>
                    </m:r>
                    <m:r>
                      <a:rPr lang="es-CR" sz="1100" b="0" i="1">
                        <a:solidFill>
                          <a:schemeClr val="tx1"/>
                        </a:solidFill>
                        <a:effectLst/>
                        <a:latin typeface="Cambria Math" panose="02040503050406030204" pitchFamily="18" charset="0"/>
                        <a:ea typeface="+mn-ea"/>
                        <a:cs typeface="+mn-cs"/>
                      </a:rPr>
                      <m:t>100</m:t>
                    </m:r>
                  </m:oMath>
                </m:oMathPara>
              </a14:m>
              <a:endParaRPr lang="es-CR" sz="1050"/>
            </a:p>
          </xdr:txBody>
        </xdr:sp>
      </mc:Choice>
      <mc:Fallback xmlns="">
        <xdr:sp macro="" textlink="">
          <xdr:nvSpPr>
            <xdr:cNvPr id="2" name="CuadroTexto 1">
              <a:extLst>
                <a:ext uri="{FF2B5EF4-FFF2-40B4-BE49-F238E27FC236}">
                  <a16:creationId xmlns:a16="http://schemas.microsoft.com/office/drawing/2014/main" id="{00000000-0008-0000-AA00-000002000000}"/>
                </a:ext>
              </a:extLst>
            </xdr:cNvPr>
            <xdr:cNvSpPr txBox="1"/>
          </xdr:nvSpPr>
          <xdr:spPr>
            <a:xfrm>
              <a:off x="3378517" y="3933825"/>
              <a:ext cx="3940374" cy="46160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050" b="0" i="0">
                  <a:latin typeface="Cambria Math" panose="02040503050406030204" pitchFamily="18" charset="0"/>
                </a:rPr>
                <a:t>█(𝑇𝑜𝑡𝑎𝑙 𝑑𝑒 𝑝𝑒𝑟𝑠𝑜𝑛𝑎𝑠 𝑑𝑒 5 𝑎ñ𝑜𝑠 𝑦 𝑚á𝑠 𝑞𝑢𝑒 ℎ𝑎𝑛 𝑢𝑠𝑎𝑑𝑜 𝑡𝑒𝑙é𝑓𝑜𝑛𝑜@𝑐𝑒𝑙𝑢𝑙𝑎𝑟 𝑒𝑛 𝑙𝑜 ú𝑙𝑡𝑖𝑚𝑜𝑠 3 𝑚𝑒𝑠𝑒𝑠)/(𝑇𝑜𝑡𝑎𝑙 𝑑𝑒 𝑝𝑒𝑟𝑠𝑜𝑛𝑎𝑠 𝑑𝑒 5 𝑎ñ𝑜𝑠 𝑦 𝑚á𝑠)</a:t>
              </a:r>
              <a:r>
                <a:rPr lang="es-CR" sz="1050" b="0" i="0">
                  <a:latin typeface="Cambria Math" panose="02040503050406030204" pitchFamily="18" charset="0"/>
                  <a:ea typeface="Cambria Math" panose="02040503050406030204" pitchFamily="18" charset="0"/>
                </a:rPr>
                <a:t>×</a:t>
              </a:r>
              <a:r>
                <a:rPr lang="es-CR" sz="1100" b="0" i="0">
                  <a:solidFill>
                    <a:schemeClr val="tx1"/>
                  </a:solidFill>
                  <a:effectLst/>
                  <a:latin typeface="Cambria Math" panose="02040503050406030204" pitchFamily="18" charset="0"/>
                  <a:ea typeface="+mn-ea"/>
                  <a:cs typeface="+mn-cs"/>
                </a:rPr>
                <a:t>100</a:t>
              </a:r>
              <a:endParaRPr lang="es-CR" sz="1050"/>
            </a:p>
          </xdr:txBody>
        </xdr:sp>
      </mc:Fallback>
    </mc:AlternateContent>
    <xdr:clientData/>
  </xdr:oneCellAnchor>
</xdr:wsDr>
</file>

<file path=xl/drawings/drawing124.xml><?xml version="1.0" encoding="utf-8"?>
<xdr:wsDr xmlns:xdr="http://schemas.openxmlformats.org/drawingml/2006/spreadsheetDrawing" xmlns:a="http://schemas.openxmlformats.org/drawingml/2006/main">
  <xdr:twoCellAnchor editAs="oneCell">
    <xdr:from>
      <xdr:col>4</xdr:col>
      <xdr:colOff>95694</xdr:colOff>
      <xdr:row>11</xdr:row>
      <xdr:rowOff>0</xdr:rowOff>
    </xdr:from>
    <xdr:to>
      <xdr:col>4</xdr:col>
      <xdr:colOff>430269</xdr:colOff>
      <xdr:row>13</xdr:row>
      <xdr:rowOff>66257</xdr:rowOff>
    </xdr:to>
    <xdr:pic>
      <xdr:nvPicPr>
        <xdr:cNvPr id="2" name="Imagen 1">
          <a:hlinkClick xmlns:r="http://schemas.openxmlformats.org/officeDocument/2006/relationships" r:id="rId1"/>
          <a:extLst>
            <a:ext uri="{FF2B5EF4-FFF2-40B4-BE49-F238E27FC236}">
              <a16:creationId xmlns:a16="http://schemas.microsoft.com/office/drawing/2014/main" id="{DB6F6B14-647F-494F-996A-FEC820E2BC1A}"/>
            </a:ext>
          </a:extLst>
        </xdr:cNvPr>
        <xdr:cNvPicPr>
          <a:picLocks noChangeAspect="1"/>
        </xdr:cNvPicPr>
      </xdr:nvPicPr>
      <xdr:blipFill>
        <a:blip xmlns:r="http://schemas.openxmlformats.org/officeDocument/2006/relationships" r:embed="rId2"/>
        <a:stretch>
          <a:fillRect/>
        </a:stretch>
      </xdr:blipFill>
      <xdr:spPr>
        <a:xfrm>
          <a:off x="5155374" y="3451860"/>
          <a:ext cx="334575" cy="538697"/>
        </a:xfrm>
        <a:prstGeom prst="rect">
          <a:avLst/>
        </a:prstGeom>
      </xdr:spPr>
    </xdr:pic>
    <xdr:clientData/>
  </xdr:twoCellAnchor>
  <xdr:twoCellAnchor editAs="oneCell">
    <xdr:from>
      <xdr:col>4</xdr:col>
      <xdr:colOff>563880</xdr:colOff>
      <xdr:row>10</xdr:row>
      <xdr:rowOff>182881</xdr:rowOff>
    </xdr:from>
    <xdr:to>
      <xdr:col>10</xdr:col>
      <xdr:colOff>594360</xdr:colOff>
      <xdr:row>13</xdr:row>
      <xdr:rowOff>84557</xdr:rowOff>
    </xdr:to>
    <xdr:pic>
      <xdr:nvPicPr>
        <xdr:cNvPr id="3" name="Imagen 2">
          <a:hlinkClick xmlns:r="http://schemas.openxmlformats.org/officeDocument/2006/relationships" r:id="rId1"/>
          <a:extLst>
            <a:ext uri="{FF2B5EF4-FFF2-40B4-BE49-F238E27FC236}">
              <a16:creationId xmlns:a16="http://schemas.microsoft.com/office/drawing/2014/main" id="{C80B1D2A-CA0A-4F99-A77E-D0F98A09F9A3}"/>
            </a:ext>
          </a:extLst>
        </xdr:cNvPr>
        <xdr:cNvPicPr>
          <a:picLocks noChangeAspect="1"/>
        </xdr:cNvPicPr>
      </xdr:nvPicPr>
      <xdr:blipFill>
        <a:blip xmlns:r="http://schemas.openxmlformats.org/officeDocument/2006/relationships" r:embed="rId3"/>
        <a:stretch>
          <a:fillRect/>
        </a:stretch>
      </xdr:blipFill>
      <xdr:spPr>
        <a:xfrm>
          <a:off x="5623560" y="3436621"/>
          <a:ext cx="4709160" cy="610336"/>
        </a:xfrm>
        <a:prstGeom prst="rect">
          <a:avLst/>
        </a:prstGeom>
      </xdr:spPr>
    </xdr:pic>
    <xdr:clientData/>
  </xdr:twoCellAnchor>
</xdr:wsDr>
</file>

<file path=xl/drawings/drawing125.xml><?xml version="1.0" encoding="utf-8"?>
<xdr:wsDr xmlns:xdr="http://schemas.openxmlformats.org/drawingml/2006/spreadsheetDrawing" xmlns:a="http://schemas.openxmlformats.org/drawingml/2006/main">
  <xdr:twoCellAnchor editAs="oneCell">
    <xdr:from>
      <xdr:col>0</xdr:col>
      <xdr:colOff>76200</xdr:colOff>
      <xdr:row>1</xdr:row>
      <xdr:rowOff>82550</xdr:rowOff>
    </xdr:from>
    <xdr:to>
      <xdr:col>1</xdr:col>
      <xdr:colOff>750147</xdr:colOff>
      <xdr:row>4</xdr:row>
      <xdr:rowOff>40217</xdr:rowOff>
    </xdr:to>
    <xdr:pic>
      <xdr:nvPicPr>
        <xdr:cNvPr id="3" name="Imagen 2">
          <a:extLst>
            <a:ext uri="{FF2B5EF4-FFF2-40B4-BE49-F238E27FC236}">
              <a16:creationId xmlns:a16="http://schemas.microsoft.com/office/drawing/2014/main" id="{E4D8F910-F608-4B03-8C72-1798AA90AE7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76200" y="303530"/>
          <a:ext cx="1466427" cy="1466427"/>
        </a:xfrm>
        <a:prstGeom prst="rect">
          <a:avLst/>
        </a:prstGeom>
        <a:ln w="28575">
          <a:solidFill>
            <a:schemeClr val="bg1"/>
          </a:solidFill>
        </a:ln>
      </xdr:spPr>
    </xdr:pic>
    <xdr:clientData/>
  </xdr:twoCellAnchor>
</xdr:wsDr>
</file>

<file path=xl/drawings/drawing126.xml><?xml version="1.0" encoding="utf-8"?>
<xdr:wsDr xmlns:xdr="http://schemas.openxmlformats.org/drawingml/2006/spreadsheetDrawing" xmlns:a="http://schemas.openxmlformats.org/drawingml/2006/main">
  <xdr:twoCellAnchor>
    <xdr:from>
      <xdr:col>2</xdr:col>
      <xdr:colOff>148592</xdr:colOff>
      <xdr:row>32</xdr:row>
      <xdr:rowOff>43815</xdr:rowOff>
    </xdr:from>
    <xdr:to>
      <xdr:col>12</xdr:col>
      <xdr:colOff>215266</xdr:colOff>
      <xdr:row>43</xdr:row>
      <xdr:rowOff>186690</xdr:rowOff>
    </xdr:to>
    <xdr:graphicFrame macro="">
      <xdr:nvGraphicFramePr>
        <xdr:cNvPr id="2" name="Gráfico 1">
          <a:extLst>
            <a:ext uri="{FF2B5EF4-FFF2-40B4-BE49-F238E27FC236}">
              <a16:creationId xmlns:a16="http://schemas.microsoft.com/office/drawing/2014/main" id="{00000000-0008-0000-A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129540</xdr:colOff>
      <xdr:row>49</xdr:row>
      <xdr:rowOff>220981</xdr:rowOff>
    </xdr:from>
    <xdr:to>
      <xdr:col>12</xdr:col>
      <xdr:colOff>638174</xdr:colOff>
      <xdr:row>64</xdr:row>
      <xdr:rowOff>99060</xdr:rowOff>
    </xdr:to>
    <xdr:graphicFrame macro="">
      <xdr:nvGraphicFramePr>
        <xdr:cNvPr id="3" name="Gráfico 2">
          <a:extLst>
            <a:ext uri="{FF2B5EF4-FFF2-40B4-BE49-F238E27FC236}">
              <a16:creationId xmlns:a16="http://schemas.microsoft.com/office/drawing/2014/main" id="{00000000-0008-0000-AE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27.xml><?xml version="1.0" encoding="utf-8"?>
<c:userShapes xmlns:c="http://schemas.openxmlformats.org/drawingml/2006/chart">
  <cdr:relSizeAnchor xmlns:cdr="http://schemas.openxmlformats.org/drawingml/2006/chartDrawing">
    <cdr:from>
      <cdr:x>0.02292</cdr:x>
      <cdr:y>0.74479</cdr:y>
    </cdr:from>
    <cdr:to>
      <cdr:x>0.07083</cdr:x>
      <cdr:y>0.82118</cdr:y>
    </cdr:to>
    <cdr:sp macro="" textlink="">
      <cdr:nvSpPr>
        <cdr:cNvPr id="2" name="CuadroTexto 1"/>
        <cdr:cNvSpPr txBox="1"/>
      </cdr:nvSpPr>
      <cdr:spPr>
        <a:xfrm xmlns:a="http://schemas.openxmlformats.org/drawingml/2006/main">
          <a:off x="104774" y="2043113"/>
          <a:ext cx="219075" cy="209550"/>
        </a:xfrm>
        <a:prstGeom xmlns:a="http://schemas.openxmlformats.org/drawingml/2006/main" prst="rect">
          <a:avLst/>
        </a:prstGeom>
        <a:solidFill xmlns:a="http://schemas.openxmlformats.org/drawingml/2006/main">
          <a:schemeClr val="bg1"/>
        </a:solidFill>
      </cdr:spPr>
      <cdr:txBody>
        <a:bodyPr xmlns:a="http://schemas.openxmlformats.org/drawingml/2006/main" vertOverflow="clip" wrap="square" rtlCol="0"/>
        <a:lstStyle xmlns:a="http://schemas.openxmlformats.org/drawingml/2006/main"/>
        <a:p xmlns:a="http://schemas.openxmlformats.org/drawingml/2006/main">
          <a:r>
            <a:rPr lang="es-CR" sz="1100">
              <a:solidFill>
                <a:schemeClr val="bg2">
                  <a:lumMod val="50000"/>
                </a:schemeClr>
              </a:solidFill>
            </a:rPr>
            <a:t>0</a:t>
          </a:r>
        </a:p>
      </cdr:txBody>
    </cdr:sp>
  </cdr:relSizeAnchor>
  <cdr:relSizeAnchor xmlns:cdr="http://schemas.openxmlformats.org/drawingml/2006/chartDrawing">
    <cdr:from>
      <cdr:x>0.06458</cdr:x>
      <cdr:y>0.72743</cdr:y>
    </cdr:from>
    <cdr:to>
      <cdr:x>0.09167</cdr:x>
      <cdr:y>0.75868</cdr:y>
    </cdr:to>
    <cdr:cxnSp macro="">
      <cdr:nvCxnSpPr>
        <cdr:cNvPr id="6" name="Conector recto 5">
          <a:extLst xmlns:a="http://schemas.openxmlformats.org/drawingml/2006/main">
            <a:ext uri="{FF2B5EF4-FFF2-40B4-BE49-F238E27FC236}">
              <a16:creationId xmlns:a16="http://schemas.microsoft.com/office/drawing/2014/main" id="{5599C57C-A578-4F17-B374-17522C526692}"/>
            </a:ext>
          </a:extLst>
        </cdr:cNvPr>
        <cdr:cNvCxnSpPr/>
      </cdr:nvCxnSpPr>
      <cdr:spPr>
        <a:xfrm xmlns:a="http://schemas.openxmlformats.org/drawingml/2006/main">
          <a:off x="295275" y="1995488"/>
          <a:ext cx="123825" cy="85725"/>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0.06736</cdr:x>
      <cdr:y>0.71644</cdr:y>
    </cdr:from>
    <cdr:to>
      <cdr:x>0.09444</cdr:x>
      <cdr:y>0.74769</cdr:y>
    </cdr:to>
    <cdr:cxnSp macro="">
      <cdr:nvCxnSpPr>
        <cdr:cNvPr id="7" name="Conector recto 6">
          <a:extLst xmlns:a="http://schemas.openxmlformats.org/drawingml/2006/main">
            <a:ext uri="{FF2B5EF4-FFF2-40B4-BE49-F238E27FC236}">
              <a16:creationId xmlns:a16="http://schemas.microsoft.com/office/drawing/2014/main" id="{43E6AA28-3E5D-4222-841E-B5625FD8CA29}"/>
            </a:ext>
          </a:extLst>
        </cdr:cNvPr>
        <cdr:cNvCxnSpPr/>
      </cdr:nvCxnSpPr>
      <cdr:spPr>
        <a:xfrm xmlns:a="http://schemas.openxmlformats.org/drawingml/2006/main">
          <a:off x="307975" y="1965325"/>
          <a:ext cx="123825" cy="85725"/>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28.xml><?xml version="1.0" encoding="utf-8"?>
<c:userShapes xmlns:c="http://schemas.openxmlformats.org/drawingml/2006/chart">
  <cdr:relSizeAnchor xmlns:cdr="http://schemas.openxmlformats.org/drawingml/2006/chartDrawing">
    <cdr:from>
      <cdr:x>0.05516</cdr:x>
      <cdr:y>0.69096</cdr:y>
    </cdr:from>
    <cdr:to>
      <cdr:x>0.07473</cdr:x>
      <cdr:y>0.7551</cdr:y>
    </cdr:to>
    <cdr:sp macro="" textlink="">
      <cdr:nvSpPr>
        <cdr:cNvPr id="2" name="Rectángulo 1"/>
        <cdr:cNvSpPr/>
      </cdr:nvSpPr>
      <cdr:spPr>
        <a:xfrm xmlns:a="http://schemas.openxmlformats.org/drawingml/2006/main">
          <a:off x="295275" y="2257425"/>
          <a:ext cx="104775" cy="209550"/>
        </a:xfrm>
        <a:prstGeom xmlns:a="http://schemas.openxmlformats.org/drawingml/2006/main" prst="rect">
          <a:avLst/>
        </a:prstGeom>
        <a:solidFill xmlns:a="http://schemas.openxmlformats.org/drawingml/2006/main">
          <a:schemeClr val="bg1"/>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s-CR"/>
        </a:p>
      </cdr:txBody>
    </cdr:sp>
  </cdr:relSizeAnchor>
  <cdr:relSizeAnchor xmlns:cdr="http://schemas.openxmlformats.org/drawingml/2006/chartDrawing">
    <cdr:from>
      <cdr:x>0.06917</cdr:x>
      <cdr:y>0.62665</cdr:y>
    </cdr:from>
    <cdr:to>
      <cdr:x>0.0961</cdr:x>
      <cdr:y>0.65289</cdr:y>
    </cdr:to>
    <cdr:cxnSp macro="">
      <cdr:nvCxnSpPr>
        <cdr:cNvPr id="3" name="Conector recto 2">
          <a:extLst xmlns:a="http://schemas.openxmlformats.org/drawingml/2006/main">
            <a:ext uri="{FF2B5EF4-FFF2-40B4-BE49-F238E27FC236}">
              <a16:creationId xmlns:a16="http://schemas.microsoft.com/office/drawing/2014/main" id="{43E6AA28-3E5D-4222-841E-B5625FD8CA29}"/>
            </a:ext>
          </a:extLst>
        </cdr:cNvPr>
        <cdr:cNvCxnSpPr/>
      </cdr:nvCxnSpPr>
      <cdr:spPr>
        <a:xfrm xmlns:a="http://schemas.openxmlformats.org/drawingml/2006/main">
          <a:off x="478978" y="1898081"/>
          <a:ext cx="186481" cy="79480"/>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0.06818</cdr:x>
      <cdr:y>0.59914</cdr:y>
    </cdr:from>
    <cdr:to>
      <cdr:x>0.09131</cdr:x>
      <cdr:y>0.62247</cdr:y>
    </cdr:to>
    <cdr:cxnSp macro="">
      <cdr:nvCxnSpPr>
        <cdr:cNvPr id="4" name="Conector recto 3">
          <a:extLst xmlns:a="http://schemas.openxmlformats.org/drawingml/2006/main">
            <a:ext uri="{FF2B5EF4-FFF2-40B4-BE49-F238E27FC236}">
              <a16:creationId xmlns:a16="http://schemas.microsoft.com/office/drawing/2014/main" id="{43E6AA28-3E5D-4222-841E-B5625FD8CA29}"/>
            </a:ext>
          </a:extLst>
        </cdr:cNvPr>
        <cdr:cNvCxnSpPr/>
      </cdr:nvCxnSpPr>
      <cdr:spPr>
        <a:xfrm xmlns:a="http://schemas.openxmlformats.org/drawingml/2006/main">
          <a:off x="472091" y="1814769"/>
          <a:ext cx="160168" cy="70666"/>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29.xml><?xml version="1.0" encoding="utf-8"?>
<xdr:wsDr xmlns:xdr="http://schemas.openxmlformats.org/drawingml/2006/spreadsheetDrawing" xmlns:a="http://schemas.openxmlformats.org/drawingml/2006/main">
  <xdr:twoCellAnchor editAs="oneCell">
    <xdr:from>
      <xdr:col>3</xdr:col>
      <xdr:colOff>198346</xdr:colOff>
      <xdr:row>15</xdr:row>
      <xdr:rowOff>128869</xdr:rowOff>
    </xdr:from>
    <xdr:to>
      <xdr:col>3</xdr:col>
      <xdr:colOff>2636746</xdr:colOff>
      <xdr:row>15</xdr:row>
      <xdr:rowOff>849719</xdr:rowOff>
    </xdr:to>
    <xdr:pic>
      <xdr:nvPicPr>
        <xdr:cNvPr id="2" name="Picture 5">
          <a:extLst>
            <a:ext uri="{FF2B5EF4-FFF2-40B4-BE49-F238E27FC236}">
              <a16:creationId xmlns:a16="http://schemas.microsoft.com/office/drawing/2014/main" id="{00000000-0008-0000-AF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36835" r="35709"/>
        <a:stretch>
          <a:fillRect/>
        </a:stretch>
      </xdr:blipFill>
      <xdr:spPr bwMode="auto">
        <a:xfrm>
          <a:off x="3578040" y="8734987"/>
          <a:ext cx="2438400" cy="720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c:userShapes xmlns:c="http://schemas.openxmlformats.org/drawingml/2006/chart">
  <cdr:relSizeAnchor xmlns:cdr="http://schemas.openxmlformats.org/drawingml/2006/chartDrawing">
    <cdr:from>
      <cdr:x>0.05938</cdr:x>
      <cdr:y>0.78646</cdr:y>
    </cdr:from>
    <cdr:to>
      <cdr:x>0.09271</cdr:x>
      <cdr:y>0.80729</cdr:y>
    </cdr:to>
    <cdr:cxnSp macro="">
      <cdr:nvCxnSpPr>
        <cdr:cNvPr id="3" name="Conector recto 2">
          <a:extLst xmlns:a="http://schemas.openxmlformats.org/drawingml/2006/main">
            <a:ext uri="{FF2B5EF4-FFF2-40B4-BE49-F238E27FC236}">
              <a16:creationId xmlns:a16="http://schemas.microsoft.com/office/drawing/2014/main" id="{9ED4729A-EF4F-408C-A568-F993EF950B3E}"/>
            </a:ext>
          </a:extLst>
        </cdr:cNvPr>
        <cdr:cNvCxnSpPr/>
      </cdr:nvCxnSpPr>
      <cdr:spPr>
        <a:xfrm xmlns:a="http://schemas.openxmlformats.org/drawingml/2006/main">
          <a:off x="271463" y="2157413"/>
          <a:ext cx="152400" cy="57150"/>
        </a:xfrm>
        <a:prstGeom xmlns:a="http://schemas.openxmlformats.org/drawingml/2006/main" prst="line">
          <a:avLst/>
        </a:prstGeom>
        <a:ln xmlns:a="http://schemas.openxmlformats.org/drawingml/2006/mai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0.05903</cdr:x>
      <cdr:y>0.76852</cdr:y>
    </cdr:from>
    <cdr:to>
      <cdr:x>0.09236</cdr:x>
      <cdr:y>0.78935</cdr:y>
    </cdr:to>
    <cdr:cxnSp macro="">
      <cdr:nvCxnSpPr>
        <cdr:cNvPr id="4" name="Conector recto 3">
          <a:extLst xmlns:a="http://schemas.openxmlformats.org/drawingml/2006/main">
            <a:ext uri="{FF2B5EF4-FFF2-40B4-BE49-F238E27FC236}">
              <a16:creationId xmlns:a16="http://schemas.microsoft.com/office/drawing/2014/main" id="{73F0AF42-EAE5-4E36-BC88-7C9B3606BA10}"/>
            </a:ext>
          </a:extLst>
        </cdr:cNvPr>
        <cdr:cNvCxnSpPr/>
      </cdr:nvCxnSpPr>
      <cdr:spPr>
        <a:xfrm xmlns:a="http://schemas.openxmlformats.org/drawingml/2006/main">
          <a:off x="269875" y="2108200"/>
          <a:ext cx="152400" cy="57150"/>
        </a:xfrm>
        <a:prstGeom xmlns:a="http://schemas.openxmlformats.org/drawingml/2006/main" prst="line">
          <a:avLst/>
        </a:prstGeom>
        <a:ln xmlns:a="http://schemas.openxmlformats.org/drawingml/2006/mai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0.01354</cdr:x>
      <cdr:y>0.82813</cdr:y>
    </cdr:from>
    <cdr:to>
      <cdr:x>0.06354</cdr:x>
      <cdr:y>0.8941</cdr:y>
    </cdr:to>
    <cdr:sp macro="" textlink="">
      <cdr:nvSpPr>
        <cdr:cNvPr id="5" name="CuadroTexto 4"/>
        <cdr:cNvSpPr txBox="1"/>
      </cdr:nvSpPr>
      <cdr:spPr>
        <a:xfrm xmlns:a="http://schemas.openxmlformats.org/drawingml/2006/main">
          <a:off x="61913" y="2271713"/>
          <a:ext cx="228600" cy="180975"/>
        </a:xfrm>
        <a:prstGeom xmlns:a="http://schemas.openxmlformats.org/drawingml/2006/main" prst="rect">
          <a:avLst/>
        </a:prstGeom>
        <a:solidFill xmlns:a="http://schemas.openxmlformats.org/drawingml/2006/main">
          <a:schemeClr val="bg1"/>
        </a:solidFill>
      </cdr:spPr>
      <cdr:txBody>
        <a:bodyPr xmlns:a="http://schemas.openxmlformats.org/drawingml/2006/main" vertOverflow="clip" wrap="square" rtlCol="0"/>
        <a:lstStyle xmlns:a="http://schemas.openxmlformats.org/drawingml/2006/main"/>
        <a:p xmlns:a="http://schemas.openxmlformats.org/drawingml/2006/main">
          <a:r>
            <a:rPr lang="es-CR" sz="1100">
              <a:solidFill>
                <a:schemeClr val="bg2">
                  <a:lumMod val="50000"/>
                </a:schemeClr>
              </a:solidFill>
            </a:rPr>
            <a:t>0</a:t>
          </a:r>
        </a:p>
      </cdr:txBody>
    </cdr:sp>
  </cdr:relSizeAnchor>
</c:userShapes>
</file>

<file path=xl/drawings/drawing130.xml><?xml version="1.0" encoding="utf-8"?>
<xdr:wsDr xmlns:xdr="http://schemas.openxmlformats.org/drawingml/2006/spreadsheetDrawing" xmlns:a="http://schemas.openxmlformats.org/drawingml/2006/main">
  <xdr:twoCellAnchor>
    <xdr:from>
      <xdr:col>1</xdr:col>
      <xdr:colOff>1028700</xdr:colOff>
      <xdr:row>31</xdr:row>
      <xdr:rowOff>75246</xdr:rowOff>
    </xdr:from>
    <xdr:to>
      <xdr:col>11</xdr:col>
      <xdr:colOff>550545</xdr:colOff>
      <xdr:row>46</xdr:row>
      <xdr:rowOff>38100</xdr:rowOff>
    </xdr:to>
    <xdr:graphicFrame macro="">
      <xdr:nvGraphicFramePr>
        <xdr:cNvPr id="2" name="Gráfico 1">
          <a:extLst>
            <a:ext uri="{FF2B5EF4-FFF2-40B4-BE49-F238E27FC236}">
              <a16:creationId xmlns:a16="http://schemas.microsoft.com/office/drawing/2014/main" id="{00000000-0008-0000-B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1.xml><?xml version="1.0" encoding="utf-8"?>
<c:userShapes xmlns:c="http://schemas.openxmlformats.org/drawingml/2006/chart">
  <cdr:relSizeAnchor xmlns:cdr="http://schemas.openxmlformats.org/drawingml/2006/chartDrawing">
    <cdr:from>
      <cdr:x>0.03571</cdr:x>
      <cdr:y>0.73613</cdr:y>
    </cdr:from>
    <cdr:to>
      <cdr:x>0.06667</cdr:x>
      <cdr:y>0.7961</cdr:y>
    </cdr:to>
    <cdr:sp macro="" textlink="">
      <cdr:nvSpPr>
        <cdr:cNvPr id="2" name="Rectángulo 1"/>
        <cdr:cNvSpPr/>
      </cdr:nvSpPr>
      <cdr:spPr>
        <a:xfrm xmlns:a="http://schemas.openxmlformats.org/drawingml/2006/main">
          <a:off x="142877" y="2338390"/>
          <a:ext cx="123824" cy="190499"/>
        </a:xfrm>
        <a:prstGeom xmlns:a="http://schemas.openxmlformats.org/drawingml/2006/main" prst="rect">
          <a:avLst/>
        </a:prstGeom>
        <a:solidFill xmlns:a="http://schemas.openxmlformats.org/drawingml/2006/main">
          <a:schemeClr val="bg1"/>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s-CR"/>
        </a:p>
      </cdr:txBody>
    </cdr:sp>
  </cdr:relSizeAnchor>
  <cdr:relSizeAnchor xmlns:cdr="http://schemas.openxmlformats.org/drawingml/2006/chartDrawing">
    <cdr:from>
      <cdr:x>0.09167</cdr:x>
      <cdr:y>0.70313</cdr:y>
    </cdr:from>
    <cdr:to>
      <cdr:x>0.12917</cdr:x>
      <cdr:y>0.72396</cdr:y>
    </cdr:to>
    <cdr:cxnSp macro="">
      <cdr:nvCxnSpPr>
        <cdr:cNvPr id="4" name="Conector recto 3">
          <a:extLst xmlns:a="http://schemas.openxmlformats.org/drawingml/2006/main">
            <a:ext uri="{FF2B5EF4-FFF2-40B4-BE49-F238E27FC236}">
              <a16:creationId xmlns:a16="http://schemas.microsoft.com/office/drawing/2014/main" id="{7A25E1B5-ACF8-465B-A402-85D4CE4A47B8}"/>
            </a:ext>
          </a:extLst>
        </cdr:cNvPr>
        <cdr:cNvCxnSpPr/>
      </cdr:nvCxnSpPr>
      <cdr:spPr>
        <a:xfrm xmlns:a="http://schemas.openxmlformats.org/drawingml/2006/main">
          <a:off x="419100" y="1928813"/>
          <a:ext cx="171450" cy="57150"/>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0.09653</cdr:x>
      <cdr:y>0.68866</cdr:y>
    </cdr:from>
    <cdr:to>
      <cdr:x>0.12917</cdr:x>
      <cdr:y>0.7066</cdr:y>
    </cdr:to>
    <cdr:cxnSp macro="">
      <cdr:nvCxnSpPr>
        <cdr:cNvPr id="5" name="Conector recto 4">
          <a:extLst xmlns:a="http://schemas.openxmlformats.org/drawingml/2006/main">
            <a:ext uri="{FF2B5EF4-FFF2-40B4-BE49-F238E27FC236}">
              <a16:creationId xmlns:a16="http://schemas.microsoft.com/office/drawing/2014/main" id="{FACF26EC-75DE-4682-8011-A03906CF3DF4}"/>
            </a:ext>
          </a:extLst>
        </cdr:cNvPr>
        <cdr:cNvCxnSpPr/>
      </cdr:nvCxnSpPr>
      <cdr:spPr>
        <a:xfrm xmlns:a="http://schemas.openxmlformats.org/drawingml/2006/main">
          <a:off x="441325" y="1889125"/>
          <a:ext cx="149225" cy="49213"/>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32.xml><?xml version="1.0" encoding="utf-8"?>
<xdr:wsDr xmlns:xdr="http://schemas.openxmlformats.org/drawingml/2006/spreadsheetDrawing" xmlns:a="http://schemas.openxmlformats.org/drawingml/2006/main">
  <xdr:oneCellAnchor>
    <xdr:from>
      <xdr:col>3</xdr:col>
      <xdr:colOff>257175</xdr:colOff>
      <xdr:row>15</xdr:row>
      <xdr:rowOff>66675</xdr:rowOff>
    </xdr:from>
    <xdr:ext cx="4230902" cy="487249"/>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00000000-0008-0000-B100-000002000000}"/>
                </a:ext>
              </a:extLst>
            </xdr:cNvPr>
            <xdr:cNvSpPr txBox="1"/>
          </xdr:nvSpPr>
          <xdr:spPr>
            <a:xfrm>
              <a:off x="4486275" y="7124700"/>
              <a:ext cx="4230902" cy="4872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050" i="1">
                            <a:latin typeface="Cambria Math" panose="02040503050406030204" pitchFamily="18" charset="0"/>
                          </a:rPr>
                        </m:ctrlPr>
                      </m:fPr>
                      <m:num>
                        <m:eqArr>
                          <m:eqArrPr>
                            <m:ctrlPr>
                              <a:rPr lang="es-CR" sz="1050" b="0" i="1">
                                <a:latin typeface="Cambria Math" panose="02040503050406030204" pitchFamily="18" charset="0"/>
                              </a:rPr>
                            </m:ctrlPr>
                          </m:eqArrPr>
                          <m:e>
                            <m:r>
                              <a:rPr lang="es-CR" sz="1050" b="0" i="1">
                                <a:latin typeface="Cambria Math" panose="02040503050406030204" pitchFamily="18" charset="0"/>
                              </a:rPr>
                              <m:t>𝑇𝑜𝑡𝑎𝑙</m:t>
                            </m:r>
                            <m:r>
                              <a:rPr lang="es-CR" sz="1050" b="0" i="1">
                                <a:latin typeface="Cambria Math" panose="02040503050406030204" pitchFamily="18" charset="0"/>
                              </a:rPr>
                              <m:t> </m:t>
                            </m:r>
                            <m:r>
                              <a:rPr lang="es-CR" sz="1050" b="0" i="1">
                                <a:latin typeface="Cambria Math" panose="02040503050406030204" pitchFamily="18" charset="0"/>
                              </a:rPr>
                              <m:t>𝑑𝑒</m:t>
                            </m:r>
                            <m:r>
                              <a:rPr lang="es-CR" sz="1050" b="0" i="1">
                                <a:latin typeface="Cambria Math" panose="02040503050406030204" pitchFamily="18" charset="0"/>
                              </a:rPr>
                              <m:t> </m:t>
                            </m:r>
                            <m:r>
                              <a:rPr lang="es-CR" sz="1050" b="0" i="1">
                                <a:latin typeface="Cambria Math" panose="02040503050406030204" pitchFamily="18" charset="0"/>
                              </a:rPr>
                              <m:t>𝑝𝑜𝑏𝑙𝑎𝑐𝑖</m:t>
                            </m:r>
                            <m:r>
                              <a:rPr lang="es-CR" sz="1050" b="0" i="1">
                                <a:latin typeface="Cambria Math" panose="02040503050406030204" pitchFamily="18" charset="0"/>
                              </a:rPr>
                              <m:t>ó</m:t>
                            </m:r>
                            <m:r>
                              <a:rPr lang="es-CR" sz="1050" b="0" i="1">
                                <a:latin typeface="Cambria Math" panose="02040503050406030204" pitchFamily="18" charset="0"/>
                              </a:rPr>
                              <m:t>𝑛</m:t>
                            </m:r>
                            <m:r>
                              <a:rPr lang="es-CR" sz="1050" b="0" i="1">
                                <a:latin typeface="Cambria Math" panose="02040503050406030204" pitchFamily="18" charset="0"/>
                              </a:rPr>
                              <m:t> </m:t>
                            </m:r>
                            <m:r>
                              <a:rPr lang="es-CR" sz="1050" b="0" i="1">
                                <a:latin typeface="Cambria Math" panose="02040503050406030204" pitchFamily="18" charset="0"/>
                              </a:rPr>
                              <m:t>𝑞𝑢𝑒</m:t>
                            </m:r>
                            <m:r>
                              <a:rPr lang="es-CR" sz="1050" b="0" i="1">
                                <a:latin typeface="Cambria Math" panose="02040503050406030204" pitchFamily="18" charset="0"/>
                              </a:rPr>
                              <m:t> </m:t>
                            </m:r>
                            <m:r>
                              <a:rPr lang="es-CR" sz="1050" b="0" i="1">
                                <a:latin typeface="Cambria Math" panose="02040503050406030204" pitchFamily="18" charset="0"/>
                              </a:rPr>
                              <m:t>𝑣𝑖𝑣𝑒</m:t>
                            </m:r>
                            <m:r>
                              <a:rPr lang="es-CR" sz="1050" b="0" i="1">
                                <a:latin typeface="Cambria Math" panose="02040503050406030204" pitchFamily="18" charset="0"/>
                              </a:rPr>
                              <m:t> </m:t>
                            </m:r>
                            <m:r>
                              <a:rPr lang="es-CR" sz="1050" b="0" i="1">
                                <a:latin typeface="Cambria Math" panose="02040503050406030204" pitchFamily="18" charset="0"/>
                              </a:rPr>
                              <m:t>𝑒𝑛</m:t>
                            </m:r>
                            <m:r>
                              <a:rPr lang="es-CR" sz="1050" b="0" i="1">
                                <a:latin typeface="Cambria Math" panose="02040503050406030204" pitchFamily="18" charset="0"/>
                              </a:rPr>
                              <m:t> </m:t>
                            </m:r>
                            <m:r>
                              <a:rPr lang="es-CR" sz="1050" b="0" i="1">
                                <a:latin typeface="Cambria Math" panose="02040503050406030204" pitchFamily="18" charset="0"/>
                              </a:rPr>
                              <m:t>𝑣𝑖𝑣𝑖𝑒𝑛𝑑𝑎𝑠</m:t>
                            </m:r>
                            <m:r>
                              <a:rPr lang="es-CR" sz="1050" b="0" i="1">
                                <a:latin typeface="Cambria Math" panose="02040503050406030204" pitchFamily="18" charset="0"/>
                              </a:rPr>
                              <m:t> </m:t>
                            </m:r>
                            <m:r>
                              <a:rPr lang="es-CR" sz="1050" b="0" i="1">
                                <a:latin typeface="Cambria Math" panose="02040503050406030204" pitchFamily="18" charset="0"/>
                              </a:rPr>
                              <m:t>𝑐𝑜𝑛</m:t>
                            </m:r>
                            <m:r>
                              <a:rPr lang="es-CR" sz="1050" b="0" i="1">
                                <a:latin typeface="Cambria Math" panose="02040503050406030204" pitchFamily="18" charset="0"/>
                              </a:rPr>
                              <m:t> </m:t>
                            </m:r>
                            <m:r>
                              <a:rPr lang="es-CR" sz="1050" b="0" i="1">
                                <a:latin typeface="Cambria Math" panose="02040503050406030204" pitchFamily="18" charset="0"/>
                              </a:rPr>
                              <m:t>𝑠𝑒𝑟𝑣𝑖𝑐𝑖𝑜</m:t>
                            </m:r>
                            <m:r>
                              <a:rPr lang="es-CR" sz="1050" b="0" i="1">
                                <a:latin typeface="Cambria Math" panose="02040503050406030204" pitchFamily="18" charset="0"/>
                              </a:rPr>
                              <m:t> </m:t>
                            </m:r>
                            <m:r>
                              <a:rPr lang="es-CR" sz="1050" b="0" i="1">
                                <a:latin typeface="Cambria Math" panose="02040503050406030204" pitchFamily="18" charset="0"/>
                              </a:rPr>
                              <m:t>𝑠𝑎𝑛𝑖𝑡𝑎𝑟𝑖𝑜</m:t>
                            </m:r>
                          </m:e>
                          <m:e>
                            <m:r>
                              <a:rPr lang="es-CR" sz="1050" b="0" i="1">
                                <a:latin typeface="Cambria Math" panose="02040503050406030204" pitchFamily="18" charset="0"/>
                              </a:rPr>
                              <m:t>𝑐𝑜𝑛𝑒𝑐𝑡𝑎𝑑𝑜</m:t>
                            </m:r>
                            <m:r>
                              <a:rPr lang="es-CR" sz="1050" b="0" i="1">
                                <a:latin typeface="Cambria Math" panose="02040503050406030204" pitchFamily="18" charset="0"/>
                              </a:rPr>
                              <m:t> </m:t>
                            </m:r>
                            <m:r>
                              <a:rPr lang="es-CR" sz="1050" b="0" i="1">
                                <a:latin typeface="Cambria Math" panose="02040503050406030204" pitchFamily="18" charset="0"/>
                              </a:rPr>
                              <m:t>𝑎</m:t>
                            </m:r>
                            <m:r>
                              <a:rPr lang="es-CR" sz="1050" b="0" i="1">
                                <a:latin typeface="Cambria Math" panose="02040503050406030204" pitchFamily="18" charset="0"/>
                              </a:rPr>
                              <m:t> </m:t>
                            </m:r>
                            <m:r>
                              <a:rPr lang="es-CR" sz="1050" b="0" i="1">
                                <a:latin typeface="Cambria Math" panose="02040503050406030204" pitchFamily="18" charset="0"/>
                              </a:rPr>
                              <m:t>𝑎𝑙𝑐𝑎𝑛𝑡𝑎𝑟𝑖𝑙𝑙𝑎𝑑𝑜</m:t>
                            </m:r>
                            <m:r>
                              <a:rPr lang="es-CR" sz="1050" b="0" i="1">
                                <a:latin typeface="Cambria Math" panose="02040503050406030204" pitchFamily="18" charset="0"/>
                              </a:rPr>
                              <m:t> </m:t>
                            </m:r>
                            <m:r>
                              <a:rPr lang="es-CR" sz="1050" b="0" i="1">
                                <a:latin typeface="Cambria Math" panose="02040503050406030204" pitchFamily="18" charset="0"/>
                              </a:rPr>
                              <m:t>𝑜</m:t>
                            </m:r>
                            <m:r>
                              <a:rPr lang="es-CR" sz="1050" b="0" i="1">
                                <a:latin typeface="Cambria Math" panose="02040503050406030204" pitchFamily="18" charset="0"/>
                              </a:rPr>
                              <m:t> </m:t>
                            </m:r>
                            <m:r>
                              <a:rPr lang="es-CR" sz="1050" b="0" i="1">
                                <a:latin typeface="Cambria Math" panose="02040503050406030204" pitchFamily="18" charset="0"/>
                              </a:rPr>
                              <m:t>𝑡𝑎𝑛𝑞𝑢𝑒</m:t>
                            </m:r>
                            <m:r>
                              <a:rPr lang="es-CR" sz="1050" b="0" i="1">
                                <a:latin typeface="Cambria Math" panose="02040503050406030204" pitchFamily="18" charset="0"/>
                              </a:rPr>
                              <m:t> </m:t>
                            </m:r>
                            <m:r>
                              <a:rPr lang="es-CR" sz="1050" b="0" i="1">
                                <a:latin typeface="Cambria Math" panose="02040503050406030204" pitchFamily="18" charset="0"/>
                              </a:rPr>
                              <m:t>𝑠</m:t>
                            </m:r>
                            <m:r>
                              <a:rPr lang="es-CR" sz="1050" b="0" i="1">
                                <a:latin typeface="Cambria Math" panose="02040503050406030204" pitchFamily="18" charset="0"/>
                              </a:rPr>
                              <m:t>é</m:t>
                            </m:r>
                            <m:r>
                              <a:rPr lang="es-CR" sz="1050" b="0" i="1">
                                <a:latin typeface="Cambria Math" panose="02040503050406030204" pitchFamily="18" charset="0"/>
                              </a:rPr>
                              <m:t>𝑝𝑡𝑖𝑐𝑜</m:t>
                            </m:r>
                          </m:e>
                        </m:eqArr>
                      </m:num>
                      <m:den>
                        <m:r>
                          <a:rPr lang="es-CR" sz="1050" b="0" i="1">
                            <a:latin typeface="Cambria Math" panose="02040503050406030204" pitchFamily="18" charset="0"/>
                          </a:rPr>
                          <m:t>𝑇𝑜𝑡𝑎𝑙</m:t>
                        </m:r>
                        <m:r>
                          <a:rPr lang="es-CR" sz="1050" b="0" i="1">
                            <a:latin typeface="Cambria Math" panose="02040503050406030204" pitchFamily="18" charset="0"/>
                          </a:rPr>
                          <m:t> </m:t>
                        </m:r>
                        <m:r>
                          <a:rPr lang="es-CR" sz="1050" b="0" i="1">
                            <a:latin typeface="Cambria Math" panose="02040503050406030204" pitchFamily="18" charset="0"/>
                          </a:rPr>
                          <m:t>𝑑𝑒</m:t>
                        </m:r>
                        <m:r>
                          <a:rPr lang="es-CR" sz="1050" b="0" i="1">
                            <a:latin typeface="Cambria Math" panose="02040503050406030204" pitchFamily="18" charset="0"/>
                          </a:rPr>
                          <m:t> </m:t>
                        </m:r>
                        <m:r>
                          <a:rPr lang="es-CR" sz="1050" b="0" i="1">
                            <a:latin typeface="Cambria Math" panose="02040503050406030204" pitchFamily="18" charset="0"/>
                          </a:rPr>
                          <m:t>𝑝𝑜𝑏𝑙𝑎𝑐𝑖</m:t>
                        </m:r>
                        <m:r>
                          <a:rPr lang="es-CR" sz="1050" b="0" i="1">
                            <a:latin typeface="Cambria Math" panose="02040503050406030204" pitchFamily="18" charset="0"/>
                          </a:rPr>
                          <m:t>ó</m:t>
                        </m:r>
                        <m:r>
                          <a:rPr lang="es-CR" sz="1050" b="0" i="1">
                            <a:latin typeface="Cambria Math" panose="02040503050406030204" pitchFamily="18" charset="0"/>
                          </a:rPr>
                          <m:t>𝑛</m:t>
                        </m:r>
                      </m:den>
                    </m:f>
                    <m:r>
                      <a:rPr lang="es-CR" sz="1050" b="0" i="1">
                        <a:latin typeface="Cambria Math" panose="02040503050406030204" pitchFamily="18" charset="0"/>
                        <a:ea typeface="Cambria Math" panose="02040503050406030204" pitchFamily="18" charset="0"/>
                      </a:rPr>
                      <m:t>×</m:t>
                    </m:r>
                    <m:r>
                      <a:rPr lang="es-CR" sz="1100" b="0" i="1">
                        <a:solidFill>
                          <a:schemeClr val="tx1"/>
                        </a:solidFill>
                        <a:effectLst/>
                        <a:latin typeface="Cambria Math" panose="02040503050406030204" pitchFamily="18" charset="0"/>
                        <a:ea typeface="+mn-ea"/>
                        <a:cs typeface="+mn-cs"/>
                      </a:rPr>
                      <m:t>100</m:t>
                    </m:r>
                  </m:oMath>
                </m:oMathPara>
              </a14:m>
              <a:endParaRPr lang="es-CR" sz="1050"/>
            </a:p>
          </xdr:txBody>
        </xdr:sp>
      </mc:Choice>
      <mc:Fallback xmlns="">
        <xdr:sp macro="" textlink="">
          <xdr:nvSpPr>
            <xdr:cNvPr id="2" name="CuadroTexto 1">
              <a:extLst>
                <a:ext uri="{FF2B5EF4-FFF2-40B4-BE49-F238E27FC236}">
                  <a16:creationId xmlns:a16="http://schemas.microsoft.com/office/drawing/2014/main" id="{00000000-0008-0000-AF00-000002000000}"/>
                </a:ext>
              </a:extLst>
            </xdr:cNvPr>
            <xdr:cNvSpPr txBox="1"/>
          </xdr:nvSpPr>
          <xdr:spPr>
            <a:xfrm>
              <a:off x="4486275" y="7124700"/>
              <a:ext cx="4230902" cy="4872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050" b="0" i="0">
                  <a:latin typeface="Cambria Math" panose="02040503050406030204" pitchFamily="18" charset="0"/>
                </a:rPr>
                <a:t>█(𝑇𝑜𝑡𝑎𝑙 𝑑𝑒 𝑝𝑜𝑏𝑙𝑎𝑐𝑖ó𝑛 𝑞𝑢𝑒 𝑣𝑖𝑣𝑒 𝑒𝑛 𝑣𝑖𝑣𝑖𝑒𝑛𝑑𝑎𝑠 𝑐𝑜𝑛 𝑠𝑒𝑟𝑣𝑖𝑐𝑖𝑜 𝑠𝑎𝑛𝑖𝑡𝑎𝑟𝑖𝑜@𝑐𝑜𝑛𝑒𝑐𝑡𝑎𝑑𝑜 𝑎 𝑎𝑙𝑐𝑎𝑛𝑡𝑎𝑟𝑖𝑙𝑙𝑎𝑑𝑜 𝑜 𝑡𝑎𝑛𝑞𝑢𝑒 𝑠é𝑝𝑡𝑖𝑐𝑜)/(𝑇𝑜𝑡𝑎𝑙 𝑑𝑒 𝑝𝑜𝑏𝑙𝑎𝑐𝑖ó𝑛)</a:t>
              </a:r>
              <a:r>
                <a:rPr lang="es-CR" sz="1050" b="0" i="0">
                  <a:latin typeface="Cambria Math" panose="02040503050406030204" pitchFamily="18" charset="0"/>
                  <a:ea typeface="Cambria Math" panose="02040503050406030204" pitchFamily="18" charset="0"/>
                </a:rPr>
                <a:t>×</a:t>
              </a:r>
              <a:r>
                <a:rPr lang="es-CR" sz="1100" b="0" i="0">
                  <a:solidFill>
                    <a:schemeClr val="tx1"/>
                  </a:solidFill>
                  <a:effectLst/>
                  <a:latin typeface="Cambria Math" panose="02040503050406030204" pitchFamily="18" charset="0"/>
                  <a:ea typeface="+mn-ea"/>
                  <a:cs typeface="+mn-cs"/>
                </a:rPr>
                <a:t>100</a:t>
              </a:r>
              <a:endParaRPr lang="es-CR" sz="1050"/>
            </a:p>
          </xdr:txBody>
        </xdr:sp>
      </mc:Fallback>
    </mc:AlternateContent>
    <xdr:clientData/>
  </xdr:oneCellAnchor>
  <xdr:oneCellAnchor>
    <xdr:from>
      <xdr:col>3</xdr:col>
      <xdr:colOff>101601</xdr:colOff>
      <xdr:row>15</xdr:row>
      <xdr:rowOff>19050</xdr:rowOff>
    </xdr:from>
    <xdr:ext cx="5829300" cy="487249"/>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00000000-0008-0000-B100-000003000000}"/>
                </a:ext>
              </a:extLst>
            </xdr:cNvPr>
            <xdr:cNvSpPr txBox="1"/>
          </xdr:nvSpPr>
          <xdr:spPr>
            <a:xfrm>
              <a:off x="4533901" y="6997700"/>
              <a:ext cx="5829300" cy="4872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050" i="1">
                            <a:latin typeface="Cambria Math" panose="02040503050406030204" pitchFamily="18" charset="0"/>
                          </a:rPr>
                        </m:ctrlPr>
                      </m:fPr>
                      <m:num>
                        <m:eqArr>
                          <m:eqArrPr>
                            <m:ctrlPr>
                              <a:rPr lang="es-CR" sz="1050" b="0" i="1">
                                <a:latin typeface="Cambria Math" panose="02040503050406030204" pitchFamily="18" charset="0"/>
                              </a:rPr>
                            </m:ctrlPr>
                          </m:eqArrPr>
                          <m:e>
                            <m:r>
                              <m:rPr>
                                <m:sty m:val="p"/>
                              </m:rPr>
                              <a:rPr lang="es-CR" sz="1050" b="0" i="0">
                                <a:latin typeface="Cambria Math" panose="02040503050406030204" pitchFamily="18" charset="0"/>
                              </a:rPr>
                              <m:t>Total</m:t>
                            </m:r>
                            <m:r>
                              <a:rPr lang="es-CR" sz="1050" b="0" i="0">
                                <a:latin typeface="Cambria Math" panose="02040503050406030204" pitchFamily="18" charset="0"/>
                              </a:rPr>
                              <m:t> </m:t>
                            </m:r>
                            <m:r>
                              <m:rPr>
                                <m:sty m:val="p"/>
                              </m:rPr>
                              <a:rPr lang="es-CR" sz="1050" b="0" i="0">
                                <a:latin typeface="Cambria Math" panose="02040503050406030204" pitchFamily="18" charset="0"/>
                              </a:rPr>
                              <m:t>de</m:t>
                            </m:r>
                            <m:r>
                              <a:rPr lang="es-CR" sz="1050" b="0" i="0">
                                <a:latin typeface="Cambria Math" panose="02040503050406030204" pitchFamily="18" charset="0"/>
                              </a:rPr>
                              <m:t> </m:t>
                            </m:r>
                            <m:r>
                              <m:rPr>
                                <m:sty m:val="p"/>
                              </m:rPr>
                              <a:rPr lang="es-CR" sz="1050" b="0" i="0">
                                <a:latin typeface="Cambria Math" panose="02040503050406030204" pitchFamily="18" charset="0"/>
                              </a:rPr>
                              <m:t>poblaci</m:t>
                            </m:r>
                            <m:r>
                              <a:rPr lang="es-CR" sz="1050" b="0" i="0">
                                <a:latin typeface="Cambria Math" panose="02040503050406030204" pitchFamily="18" charset="0"/>
                              </a:rPr>
                              <m:t>ó</m:t>
                            </m:r>
                            <m:r>
                              <m:rPr>
                                <m:sty m:val="p"/>
                              </m:rPr>
                              <a:rPr lang="es-CR" sz="1050" b="0" i="0">
                                <a:latin typeface="Cambria Math" panose="02040503050406030204" pitchFamily="18" charset="0"/>
                              </a:rPr>
                              <m:t>n</m:t>
                            </m:r>
                            <m:r>
                              <a:rPr lang="es-CR" sz="1050" b="0" i="0">
                                <a:latin typeface="Cambria Math" panose="02040503050406030204" pitchFamily="18" charset="0"/>
                              </a:rPr>
                              <m:t> </m:t>
                            </m:r>
                            <m:r>
                              <m:rPr>
                                <m:sty m:val="p"/>
                              </m:rPr>
                              <a:rPr lang="es-CR" sz="1050" b="0" i="0">
                                <a:latin typeface="Cambria Math" panose="02040503050406030204" pitchFamily="18" charset="0"/>
                              </a:rPr>
                              <m:t>que</m:t>
                            </m:r>
                            <m:r>
                              <a:rPr lang="es-CR" sz="1050" b="0" i="0">
                                <a:latin typeface="Cambria Math" panose="02040503050406030204" pitchFamily="18" charset="0"/>
                              </a:rPr>
                              <m:t> </m:t>
                            </m:r>
                            <m:r>
                              <m:rPr>
                                <m:sty m:val="p"/>
                              </m:rPr>
                              <a:rPr lang="es-CR" sz="1050" b="0" i="0">
                                <a:latin typeface="Cambria Math" panose="02040503050406030204" pitchFamily="18" charset="0"/>
                              </a:rPr>
                              <m:t>vive</m:t>
                            </m:r>
                            <m:r>
                              <a:rPr lang="es-CR" sz="1050" b="0" i="0">
                                <a:latin typeface="Cambria Math" panose="02040503050406030204" pitchFamily="18" charset="0"/>
                              </a:rPr>
                              <m:t> </m:t>
                            </m:r>
                            <m:r>
                              <m:rPr>
                                <m:sty m:val="p"/>
                              </m:rPr>
                              <a:rPr lang="es-CR" sz="1050" b="0" i="0">
                                <a:latin typeface="Cambria Math" panose="02040503050406030204" pitchFamily="18" charset="0"/>
                              </a:rPr>
                              <m:t>en</m:t>
                            </m:r>
                            <m:r>
                              <a:rPr lang="es-CR" sz="1050" b="0" i="0">
                                <a:latin typeface="Cambria Math" panose="02040503050406030204" pitchFamily="18" charset="0"/>
                              </a:rPr>
                              <m:t> </m:t>
                            </m:r>
                            <m:r>
                              <m:rPr>
                                <m:sty m:val="p"/>
                              </m:rPr>
                              <a:rPr lang="es-CR" sz="1050" b="0" i="0">
                                <a:latin typeface="Cambria Math" panose="02040503050406030204" pitchFamily="18" charset="0"/>
                              </a:rPr>
                              <m:t>viviendas</m:t>
                            </m:r>
                            <m:r>
                              <a:rPr lang="es-CR" sz="1050" b="0" i="0">
                                <a:latin typeface="Cambria Math" panose="02040503050406030204" pitchFamily="18" charset="0"/>
                              </a:rPr>
                              <m:t> </m:t>
                            </m:r>
                            <m:r>
                              <m:rPr>
                                <m:sty m:val="p"/>
                              </m:rPr>
                              <a:rPr lang="es-CR" sz="1050" b="0" i="0">
                                <a:latin typeface="Cambria Math" panose="02040503050406030204" pitchFamily="18" charset="0"/>
                              </a:rPr>
                              <m:t>con</m:t>
                            </m:r>
                            <m:r>
                              <a:rPr lang="es-CR" sz="1050" b="0" i="0">
                                <a:latin typeface="Cambria Math" panose="02040503050406030204" pitchFamily="18" charset="0"/>
                              </a:rPr>
                              <m:t> </m:t>
                            </m:r>
                            <m:r>
                              <m:rPr>
                                <m:sty m:val="p"/>
                              </m:rPr>
                              <a:rPr lang="es-CR" sz="1050" b="0" i="0">
                                <a:latin typeface="Cambria Math" panose="02040503050406030204" pitchFamily="18" charset="0"/>
                              </a:rPr>
                              <m:t>servicio</m:t>
                            </m:r>
                            <m:r>
                              <a:rPr lang="es-CR" sz="1050" b="0" i="0">
                                <a:latin typeface="Cambria Math" panose="02040503050406030204" pitchFamily="18" charset="0"/>
                              </a:rPr>
                              <m:t> </m:t>
                            </m:r>
                            <m:r>
                              <m:rPr>
                                <m:sty m:val="p"/>
                              </m:rPr>
                              <a:rPr lang="es-CR" sz="1050" b="0" i="0">
                                <a:latin typeface="Cambria Math" panose="02040503050406030204" pitchFamily="18" charset="0"/>
                              </a:rPr>
                              <m:t>sanitario</m:t>
                            </m:r>
                          </m:e>
                          <m:e>
                            <m:r>
                              <m:rPr>
                                <m:sty m:val="p"/>
                              </m:rPr>
                              <a:rPr lang="es-CR" sz="1050" b="0" i="0">
                                <a:latin typeface="Cambria Math" panose="02040503050406030204" pitchFamily="18" charset="0"/>
                              </a:rPr>
                              <m:t>conectado</m:t>
                            </m:r>
                            <m:r>
                              <a:rPr lang="es-CR" sz="1050" b="0" i="0">
                                <a:latin typeface="Cambria Math" panose="02040503050406030204" pitchFamily="18" charset="0"/>
                              </a:rPr>
                              <m:t> </m:t>
                            </m:r>
                            <m:r>
                              <m:rPr>
                                <m:sty m:val="p"/>
                              </m:rPr>
                              <a:rPr lang="es-CR" sz="1050" b="0" i="0">
                                <a:latin typeface="Cambria Math" panose="02040503050406030204" pitchFamily="18" charset="0"/>
                              </a:rPr>
                              <m:t>a</m:t>
                            </m:r>
                            <m:r>
                              <a:rPr lang="es-CR" sz="1050" b="0" i="0">
                                <a:latin typeface="Cambria Math" panose="02040503050406030204" pitchFamily="18" charset="0"/>
                              </a:rPr>
                              <m:t> </m:t>
                            </m:r>
                            <m:r>
                              <m:rPr>
                                <m:sty m:val="p"/>
                              </m:rPr>
                              <a:rPr lang="es-CR" sz="1050" b="0" i="0">
                                <a:latin typeface="Cambria Math" panose="02040503050406030204" pitchFamily="18" charset="0"/>
                              </a:rPr>
                              <m:t>alcantarillado</m:t>
                            </m:r>
                            <m:r>
                              <a:rPr lang="es-CR" sz="1050" b="0" i="0">
                                <a:latin typeface="Cambria Math" panose="02040503050406030204" pitchFamily="18" charset="0"/>
                              </a:rPr>
                              <m:t> </m:t>
                            </m:r>
                            <m:r>
                              <m:rPr>
                                <m:sty m:val="p"/>
                              </m:rPr>
                              <a:rPr lang="es-CR" sz="1050" b="0" i="0">
                                <a:latin typeface="Cambria Math" panose="02040503050406030204" pitchFamily="18" charset="0"/>
                              </a:rPr>
                              <m:t>o</m:t>
                            </m:r>
                            <m:r>
                              <a:rPr lang="es-CR" sz="1050" b="0" i="0">
                                <a:latin typeface="Cambria Math" panose="02040503050406030204" pitchFamily="18" charset="0"/>
                              </a:rPr>
                              <m:t> </m:t>
                            </m:r>
                            <m:r>
                              <m:rPr>
                                <m:sty m:val="p"/>
                              </m:rPr>
                              <a:rPr lang="es-CR" sz="1050" b="0" i="0">
                                <a:latin typeface="Cambria Math" panose="02040503050406030204" pitchFamily="18" charset="0"/>
                              </a:rPr>
                              <m:t>tanque</m:t>
                            </m:r>
                            <m:r>
                              <a:rPr lang="es-CR" sz="1050" b="0" i="0">
                                <a:latin typeface="Cambria Math" panose="02040503050406030204" pitchFamily="18" charset="0"/>
                              </a:rPr>
                              <m:t> </m:t>
                            </m:r>
                            <m:r>
                              <m:rPr>
                                <m:sty m:val="p"/>
                              </m:rPr>
                              <a:rPr lang="es-CR" sz="1050" b="0" i="0">
                                <a:latin typeface="Cambria Math" panose="02040503050406030204" pitchFamily="18" charset="0"/>
                              </a:rPr>
                              <m:t>s</m:t>
                            </m:r>
                            <m:r>
                              <a:rPr lang="es-CR" sz="1050" b="0" i="0">
                                <a:latin typeface="Cambria Math" panose="02040503050406030204" pitchFamily="18" charset="0"/>
                              </a:rPr>
                              <m:t>é</m:t>
                            </m:r>
                            <m:r>
                              <m:rPr>
                                <m:sty m:val="p"/>
                              </m:rPr>
                              <a:rPr lang="es-CR" sz="1050" b="0" i="0">
                                <a:latin typeface="Cambria Math" panose="02040503050406030204" pitchFamily="18" charset="0"/>
                              </a:rPr>
                              <m:t>ptico</m:t>
                            </m:r>
                          </m:e>
                        </m:eqArr>
                      </m:num>
                      <m:den>
                        <m:r>
                          <m:rPr>
                            <m:sty m:val="p"/>
                          </m:rPr>
                          <a:rPr lang="es-CR" sz="1050" b="0" i="0">
                            <a:latin typeface="Cambria Math" panose="02040503050406030204" pitchFamily="18" charset="0"/>
                          </a:rPr>
                          <m:t>Total</m:t>
                        </m:r>
                        <m:r>
                          <a:rPr lang="es-CR" sz="1050" b="0" i="0">
                            <a:latin typeface="Cambria Math" panose="02040503050406030204" pitchFamily="18" charset="0"/>
                          </a:rPr>
                          <m:t> </m:t>
                        </m:r>
                        <m:r>
                          <m:rPr>
                            <m:sty m:val="p"/>
                          </m:rPr>
                          <a:rPr lang="es-CR" sz="1050" b="0" i="0">
                            <a:latin typeface="Cambria Math" panose="02040503050406030204" pitchFamily="18" charset="0"/>
                          </a:rPr>
                          <m:t>de</m:t>
                        </m:r>
                        <m:r>
                          <a:rPr lang="es-CR" sz="1050" b="0" i="0">
                            <a:latin typeface="Cambria Math" panose="02040503050406030204" pitchFamily="18" charset="0"/>
                          </a:rPr>
                          <m:t> </m:t>
                        </m:r>
                        <m:r>
                          <m:rPr>
                            <m:sty m:val="p"/>
                          </m:rPr>
                          <a:rPr lang="es-CR" sz="1050" b="0" i="0">
                            <a:latin typeface="Cambria Math" panose="02040503050406030204" pitchFamily="18" charset="0"/>
                          </a:rPr>
                          <m:t>poblaci</m:t>
                        </m:r>
                        <m:r>
                          <a:rPr lang="es-CR" sz="1050" b="0" i="0">
                            <a:latin typeface="Cambria Math" panose="02040503050406030204" pitchFamily="18" charset="0"/>
                          </a:rPr>
                          <m:t>ó</m:t>
                        </m:r>
                        <m:r>
                          <m:rPr>
                            <m:sty m:val="p"/>
                          </m:rPr>
                          <a:rPr lang="es-CR" sz="1050" b="0" i="0">
                            <a:latin typeface="Cambria Math" panose="02040503050406030204" pitchFamily="18" charset="0"/>
                          </a:rPr>
                          <m:t>n</m:t>
                        </m:r>
                      </m:den>
                    </m:f>
                    <m:r>
                      <a:rPr lang="es-CR" sz="1050" b="0" i="0">
                        <a:latin typeface="Cambria Math" panose="02040503050406030204" pitchFamily="18" charset="0"/>
                        <a:ea typeface="Cambria Math" panose="02040503050406030204" pitchFamily="18" charset="0"/>
                      </a:rPr>
                      <m:t>×</m:t>
                    </m:r>
                    <m:r>
                      <a:rPr lang="es-CR" sz="1100" b="0" i="0">
                        <a:solidFill>
                          <a:schemeClr val="tx1"/>
                        </a:solidFill>
                        <a:effectLst/>
                        <a:latin typeface="Cambria Math" panose="02040503050406030204" pitchFamily="18" charset="0"/>
                        <a:ea typeface="+mn-ea"/>
                        <a:cs typeface="+mn-cs"/>
                      </a:rPr>
                      <m:t>100</m:t>
                    </m:r>
                  </m:oMath>
                </m:oMathPara>
              </a14:m>
              <a:endParaRPr lang="es-CR" sz="1050" i="0"/>
            </a:p>
          </xdr:txBody>
        </xdr:sp>
      </mc:Choice>
      <mc:Fallback xmlns="">
        <xdr:sp macro="" textlink="">
          <xdr:nvSpPr>
            <xdr:cNvPr id="3" name="CuadroTexto 2">
              <a:extLst>
                <a:ext uri="{FF2B5EF4-FFF2-40B4-BE49-F238E27FC236}">
                  <a16:creationId xmlns:a16="http://schemas.microsoft.com/office/drawing/2014/main" id="{00000000-0008-0000-AF00-000002000000}"/>
                </a:ext>
              </a:extLst>
            </xdr:cNvPr>
            <xdr:cNvSpPr txBox="1"/>
          </xdr:nvSpPr>
          <xdr:spPr>
            <a:xfrm>
              <a:off x="4533901" y="6997700"/>
              <a:ext cx="5829300" cy="4872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R" sz="1050" b="0" i="0">
                  <a:latin typeface="Cambria Math" panose="02040503050406030204" pitchFamily="18" charset="0"/>
                </a:rPr>
                <a:t>█(Total de población que vive en viviendas con servicio sanitario@conectado a alcantarillado o tanque séptico)/(Total de población)</a:t>
              </a:r>
              <a:r>
                <a:rPr lang="es-CR" sz="1050" b="0" i="0">
                  <a:latin typeface="Cambria Math" panose="02040503050406030204" pitchFamily="18" charset="0"/>
                  <a:ea typeface="Cambria Math" panose="02040503050406030204" pitchFamily="18" charset="0"/>
                </a:rPr>
                <a:t>×</a:t>
              </a:r>
              <a:r>
                <a:rPr lang="es-CR" sz="1100" b="0" i="0">
                  <a:solidFill>
                    <a:schemeClr val="tx1"/>
                  </a:solidFill>
                  <a:effectLst/>
                  <a:latin typeface="Cambria Math" panose="02040503050406030204" pitchFamily="18" charset="0"/>
                  <a:ea typeface="+mn-ea"/>
                  <a:cs typeface="+mn-cs"/>
                </a:rPr>
                <a:t>100</a:t>
              </a:r>
              <a:endParaRPr lang="es-CR" sz="1050" i="0"/>
            </a:p>
          </xdr:txBody>
        </xdr:sp>
      </mc:Fallback>
    </mc:AlternateContent>
    <xdr:clientData/>
  </xdr:oneCellAnchor>
</xdr:wsDr>
</file>

<file path=xl/drawings/drawing133.xml><?xml version="1.0" encoding="utf-8"?>
<xdr:wsDr xmlns:xdr="http://schemas.openxmlformats.org/drawingml/2006/spreadsheetDrawing" xmlns:a="http://schemas.openxmlformats.org/drawingml/2006/main">
  <xdr:twoCellAnchor>
    <xdr:from>
      <xdr:col>2</xdr:col>
      <xdr:colOff>114300</xdr:colOff>
      <xdr:row>22</xdr:row>
      <xdr:rowOff>123825</xdr:rowOff>
    </xdr:from>
    <xdr:to>
      <xdr:col>11</xdr:col>
      <xdr:colOff>133350</xdr:colOff>
      <xdr:row>41</xdr:row>
      <xdr:rowOff>45721</xdr:rowOff>
    </xdr:to>
    <xdr:graphicFrame macro="">
      <xdr:nvGraphicFramePr>
        <xdr:cNvPr id="2" name="Gráfico 1">
          <a:extLst>
            <a:ext uri="{FF2B5EF4-FFF2-40B4-BE49-F238E27FC236}">
              <a16:creationId xmlns:a16="http://schemas.microsoft.com/office/drawing/2014/main" id="{00000000-0008-0000-B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4.xml><?xml version="1.0" encoding="utf-8"?>
<xdr:wsDr xmlns:xdr="http://schemas.openxmlformats.org/drawingml/2006/spreadsheetDrawing" xmlns:a="http://schemas.openxmlformats.org/drawingml/2006/main">
  <xdr:twoCellAnchor>
    <xdr:from>
      <xdr:col>3</xdr:col>
      <xdr:colOff>1276350</xdr:colOff>
      <xdr:row>15</xdr:row>
      <xdr:rowOff>112395</xdr:rowOff>
    </xdr:from>
    <xdr:to>
      <xdr:col>3</xdr:col>
      <xdr:colOff>2200275</xdr:colOff>
      <xdr:row>15</xdr:row>
      <xdr:rowOff>398145</xdr:rowOff>
    </xdr:to>
    <xdr:pic>
      <xdr:nvPicPr>
        <xdr:cNvPr id="2" name="Imagen 1">
          <a:extLst>
            <a:ext uri="{FF2B5EF4-FFF2-40B4-BE49-F238E27FC236}">
              <a16:creationId xmlns:a16="http://schemas.microsoft.com/office/drawing/2014/main" id="{00000000-0008-0000-B500-0000020000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4598670" y="7465695"/>
          <a:ext cx="923925"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1276350</xdr:colOff>
      <xdr:row>15</xdr:row>
      <xdr:rowOff>112395</xdr:rowOff>
    </xdr:from>
    <xdr:to>
      <xdr:col>3</xdr:col>
      <xdr:colOff>2200275</xdr:colOff>
      <xdr:row>15</xdr:row>
      <xdr:rowOff>398145</xdr:rowOff>
    </xdr:to>
    <xdr:pic>
      <xdr:nvPicPr>
        <xdr:cNvPr id="3" name="Imagen 2">
          <a:extLst>
            <a:ext uri="{FF2B5EF4-FFF2-40B4-BE49-F238E27FC236}">
              <a16:creationId xmlns:a16="http://schemas.microsoft.com/office/drawing/2014/main" id="{F6BEFC09-FC19-4D83-BE05-FAC5565871A2}"/>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4598670" y="8052435"/>
          <a:ext cx="923925"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35.xml><?xml version="1.0" encoding="utf-8"?>
<xdr:wsDr xmlns:xdr="http://schemas.openxmlformats.org/drawingml/2006/spreadsheetDrawing" xmlns:a="http://schemas.openxmlformats.org/drawingml/2006/main">
  <xdr:twoCellAnchor>
    <xdr:from>
      <xdr:col>9</xdr:col>
      <xdr:colOff>272415</xdr:colOff>
      <xdr:row>8</xdr:row>
      <xdr:rowOff>291465</xdr:rowOff>
    </xdr:from>
    <xdr:to>
      <xdr:col>15</xdr:col>
      <xdr:colOff>417195</xdr:colOff>
      <xdr:row>26</xdr:row>
      <xdr:rowOff>121920</xdr:rowOff>
    </xdr:to>
    <xdr:graphicFrame macro="">
      <xdr:nvGraphicFramePr>
        <xdr:cNvPr id="4" name="3 Gráfico">
          <a:extLst>
            <a:ext uri="{FF2B5EF4-FFF2-40B4-BE49-F238E27FC236}">
              <a16:creationId xmlns:a16="http://schemas.microsoft.com/office/drawing/2014/main" id="{00000000-0008-0000-B6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6.xml><?xml version="1.0" encoding="utf-8"?>
<xdr:wsDr xmlns:xdr="http://schemas.openxmlformats.org/drawingml/2006/spreadsheetDrawing" xmlns:a="http://schemas.openxmlformats.org/drawingml/2006/main">
  <xdr:twoCellAnchor editAs="oneCell">
    <xdr:from>
      <xdr:col>3</xdr:col>
      <xdr:colOff>114299</xdr:colOff>
      <xdr:row>15</xdr:row>
      <xdr:rowOff>361950</xdr:rowOff>
    </xdr:from>
    <xdr:to>
      <xdr:col>3</xdr:col>
      <xdr:colOff>4600575</xdr:colOff>
      <xdr:row>16</xdr:row>
      <xdr:rowOff>228600</xdr:rowOff>
    </xdr:to>
    <xdr:pic>
      <xdr:nvPicPr>
        <xdr:cNvPr id="2" name="Imagen 1">
          <a:extLst>
            <a:ext uri="{FF2B5EF4-FFF2-40B4-BE49-F238E27FC236}">
              <a16:creationId xmlns:a16="http://schemas.microsoft.com/office/drawing/2014/main" id="{00000000-0008-0000-B7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238624" y="9915525"/>
          <a:ext cx="4486276" cy="1466850"/>
        </a:xfrm>
        <a:prstGeom prst="rect">
          <a:avLst/>
        </a:prstGeom>
        <a:noFill/>
        <a:ln>
          <a:solidFill>
            <a:sysClr val="windowText" lastClr="000000"/>
          </a:solidFill>
        </a:ln>
      </xdr:spPr>
    </xdr:pic>
    <xdr:clientData/>
  </xdr:twoCellAnchor>
  <xdr:twoCellAnchor>
    <xdr:from>
      <xdr:col>3</xdr:col>
      <xdr:colOff>1590675</xdr:colOff>
      <xdr:row>15</xdr:row>
      <xdr:rowOff>2886075</xdr:rowOff>
    </xdr:from>
    <xdr:to>
      <xdr:col>3</xdr:col>
      <xdr:colOff>2743200</xdr:colOff>
      <xdr:row>15</xdr:row>
      <xdr:rowOff>3409950</xdr:rowOff>
    </xdr:to>
    <xdr:pic>
      <xdr:nvPicPr>
        <xdr:cNvPr id="3" name="Imagen 2">
          <a:extLst>
            <a:ext uri="{FF2B5EF4-FFF2-40B4-BE49-F238E27FC236}">
              <a16:creationId xmlns:a16="http://schemas.microsoft.com/office/drawing/2014/main" id="{00000000-0008-0000-B700-000003000000}"/>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715000" y="12439650"/>
          <a:ext cx="115252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1876425</xdr:colOff>
      <xdr:row>15</xdr:row>
      <xdr:rowOff>4838700</xdr:rowOff>
    </xdr:from>
    <xdr:to>
      <xdr:col>3</xdr:col>
      <xdr:colOff>3086100</xdr:colOff>
      <xdr:row>15</xdr:row>
      <xdr:rowOff>5143500</xdr:rowOff>
    </xdr:to>
    <xdr:pic>
      <xdr:nvPicPr>
        <xdr:cNvPr id="4" name="Imagen 3">
          <a:extLst>
            <a:ext uri="{FF2B5EF4-FFF2-40B4-BE49-F238E27FC236}">
              <a16:creationId xmlns:a16="http://schemas.microsoft.com/office/drawing/2014/main" id="{00000000-0008-0000-B700-000004000000}"/>
            </a:ext>
          </a:extLst>
        </xdr:cNvPr>
        <xdr:cNvPicPr>
          <a:picLocks noChangeAspect="1" noChangeArrowheads="1"/>
        </xdr:cNvPicPr>
      </xdr:nvPicPr>
      <xdr:blipFill>
        <a:blip xmlns:r="http://schemas.openxmlformats.org/officeDocument/2006/relationships" r:embed="rId3">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6000750" y="14392275"/>
          <a:ext cx="1209675"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247649</xdr:colOff>
      <xdr:row>14</xdr:row>
      <xdr:rowOff>2114550</xdr:rowOff>
    </xdr:from>
    <xdr:to>
      <xdr:col>10</xdr:col>
      <xdr:colOff>447675</xdr:colOff>
      <xdr:row>14</xdr:row>
      <xdr:rowOff>3581400</xdr:rowOff>
    </xdr:to>
    <xdr:pic>
      <xdr:nvPicPr>
        <xdr:cNvPr id="5" name="Imagen 4">
          <a:extLst>
            <a:ext uri="{FF2B5EF4-FFF2-40B4-BE49-F238E27FC236}">
              <a16:creationId xmlns:a16="http://schemas.microsoft.com/office/drawing/2014/main" id="{00000000-0008-0000-B700-000005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086974" y="8391525"/>
          <a:ext cx="4486276" cy="1466850"/>
        </a:xfrm>
        <a:prstGeom prst="rect">
          <a:avLst/>
        </a:prstGeom>
        <a:noFill/>
        <a:ln>
          <a:solidFill>
            <a:sysClr val="windowText" lastClr="000000"/>
          </a:solidFill>
        </a:ln>
      </xdr:spPr>
    </xdr:pic>
    <xdr:clientData/>
  </xdr:twoCellAnchor>
  <xdr:twoCellAnchor>
    <xdr:from>
      <xdr:col>3</xdr:col>
      <xdr:colOff>1590675</xdr:colOff>
      <xdr:row>15</xdr:row>
      <xdr:rowOff>2886075</xdr:rowOff>
    </xdr:from>
    <xdr:to>
      <xdr:col>3</xdr:col>
      <xdr:colOff>2743200</xdr:colOff>
      <xdr:row>15</xdr:row>
      <xdr:rowOff>3409950</xdr:rowOff>
    </xdr:to>
    <xdr:pic>
      <xdr:nvPicPr>
        <xdr:cNvPr id="6" name="Imagen 5">
          <a:extLst>
            <a:ext uri="{FF2B5EF4-FFF2-40B4-BE49-F238E27FC236}">
              <a16:creationId xmlns:a16="http://schemas.microsoft.com/office/drawing/2014/main" id="{00000000-0008-0000-B700-000006000000}"/>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715000" y="12439650"/>
          <a:ext cx="115252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1876425</xdr:colOff>
      <xdr:row>15</xdr:row>
      <xdr:rowOff>4838700</xdr:rowOff>
    </xdr:from>
    <xdr:to>
      <xdr:col>3</xdr:col>
      <xdr:colOff>3086100</xdr:colOff>
      <xdr:row>15</xdr:row>
      <xdr:rowOff>5143500</xdr:rowOff>
    </xdr:to>
    <xdr:pic>
      <xdr:nvPicPr>
        <xdr:cNvPr id="7" name="Imagen 6">
          <a:extLst>
            <a:ext uri="{FF2B5EF4-FFF2-40B4-BE49-F238E27FC236}">
              <a16:creationId xmlns:a16="http://schemas.microsoft.com/office/drawing/2014/main" id="{00000000-0008-0000-B700-000007000000}"/>
            </a:ext>
          </a:extLst>
        </xdr:cNvPr>
        <xdr:cNvPicPr>
          <a:picLocks noChangeAspect="1" noChangeArrowheads="1"/>
        </xdr:cNvPicPr>
      </xdr:nvPicPr>
      <xdr:blipFill>
        <a:blip xmlns:r="http://schemas.openxmlformats.org/officeDocument/2006/relationships" r:embed="rId3">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6000750" y="14392275"/>
          <a:ext cx="1209675"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1590675</xdr:colOff>
      <xdr:row>14</xdr:row>
      <xdr:rowOff>2781300</xdr:rowOff>
    </xdr:from>
    <xdr:to>
      <xdr:col>3</xdr:col>
      <xdr:colOff>2743200</xdr:colOff>
      <xdr:row>14</xdr:row>
      <xdr:rowOff>3305175</xdr:rowOff>
    </xdr:to>
    <xdr:pic>
      <xdr:nvPicPr>
        <xdr:cNvPr id="8" name="Imagen 7">
          <a:extLst>
            <a:ext uri="{FF2B5EF4-FFF2-40B4-BE49-F238E27FC236}">
              <a16:creationId xmlns:a16="http://schemas.microsoft.com/office/drawing/2014/main" id="{00000000-0008-0000-B700-000008000000}"/>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715000" y="12334875"/>
          <a:ext cx="115252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1895475</xdr:colOff>
      <xdr:row>14</xdr:row>
      <xdr:rowOff>4667250</xdr:rowOff>
    </xdr:from>
    <xdr:to>
      <xdr:col>3</xdr:col>
      <xdr:colOff>3105150</xdr:colOff>
      <xdr:row>14</xdr:row>
      <xdr:rowOff>4972050</xdr:rowOff>
    </xdr:to>
    <xdr:pic>
      <xdr:nvPicPr>
        <xdr:cNvPr id="9" name="Imagen 8">
          <a:extLst>
            <a:ext uri="{FF2B5EF4-FFF2-40B4-BE49-F238E27FC236}">
              <a16:creationId xmlns:a16="http://schemas.microsoft.com/office/drawing/2014/main" id="{00000000-0008-0000-B700-000009000000}"/>
            </a:ext>
          </a:extLst>
        </xdr:cNvPr>
        <xdr:cNvPicPr>
          <a:picLocks noChangeAspect="1" noChangeArrowheads="1"/>
        </xdr:cNvPicPr>
      </xdr:nvPicPr>
      <xdr:blipFill>
        <a:blip xmlns:r="http://schemas.openxmlformats.org/officeDocument/2006/relationships" r:embed="rId3">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6019800" y="14220825"/>
          <a:ext cx="1209675"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545493</xdr:colOff>
      <xdr:row>14</xdr:row>
      <xdr:rowOff>273050</xdr:rowOff>
    </xdr:from>
    <xdr:to>
      <xdr:col>3</xdr:col>
      <xdr:colOff>3758483</xdr:colOff>
      <xdr:row>14</xdr:row>
      <xdr:rowOff>1724766</xdr:rowOff>
    </xdr:to>
    <xdr:pic>
      <xdr:nvPicPr>
        <xdr:cNvPr id="10" name="Imagen 9">
          <a:extLst>
            <a:ext uri="{FF2B5EF4-FFF2-40B4-BE49-F238E27FC236}">
              <a16:creationId xmlns:a16="http://schemas.microsoft.com/office/drawing/2014/main" id="{00000000-0008-0000-B700-00000A000000}"/>
            </a:ext>
          </a:extLst>
        </xdr:cNvPr>
        <xdr:cNvPicPr>
          <a:picLocks noChangeAspect="1"/>
        </xdr:cNvPicPr>
      </xdr:nvPicPr>
      <xdr:blipFill>
        <a:blip xmlns:r="http://schemas.openxmlformats.org/officeDocument/2006/relationships" r:embed="rId4"/>
        <a:stretch>
          <a:fillRect/>
        </a:stretch>
      </xdr:blipFill>
      <xdr:spPr>
        <a:xfrm>
          <a:off x="4669818" y="9826625"/>
          <a:ext cx="3212990" cy="1451716"/>
        </a:xfrm>
        <a:prstGeom prst="rect">
          <a:avLst/>
        </a:prstGeom>
      </xdr:spPr>
    </xdr:pic>
    <xdr:clientData/>
  </xdr:twoCellAnchor>
  <xdr:twoCellAnchor>
    <xdr:from>
      <xdr:col>3</xdr:col>
      <xdr:colOff>1590675</xdr:colOff>
      <xdr:row>14</xdr:row>
      <xdr:rowOff>2781300</xdr:rowOff>
    </xdr:from>
    <xdr:to>
      <xdr:col>3</xdr:col>
      <xdr:colOff>2743200</xdr:colOff>
      <xdr:row>14</xdr:row>
      <xdr:rowOff>3305175</xdr:rowOff>
    </xdr:to>
    <xdr:pic>
      <xdr:nvPicPr>
        <xdr:cNvPr id="11" name="Imagen 2">
          <a:extLst>
            <a:ext uri="{FF2B5EF4-FFF2-40B4-BE49-F238E27FC236}">
              <a16:creationId xmlns:a16="http://schemas.microsoft.com/office/drawing/2014/main" id="{00000000-0008-0000-B700-00000B000000}"/>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715000" y="12296775"/>
          <a:ext cx="115252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1895475</xdr:colOff>
      <xdr:row>14</xdr:row>
      <xdr:rowOff>4667250</xdr:rowOff>
    </xdr:from>
    <xdr:to>
      <xdr:col>3</xdr:col>
      <xdr:colOff>3105150</xdr:colOff>
      <xdr:row>14</xdr:row>
      <xdr:rowOff>4972050</xdr:rowOff>
    </xdr:to>
    <xdr:pic>
      <xdr:nvPicPr>
        <xdr:cNvPr id="12" name="Imagen 3">
          <a:extLst>
            <a:ext uri="{FF2B5EF4-FFF2-40B4-BE49-F238E27FC236}">
              <a16:creationId xmlns:a16="http://schemas.microsoft.com/office/drawing/2014/main" id="{00000000-0008-0000-B700-00000C000000}"/>
            </a:ext>
          </a:extLst>
        </xdr:cNvPr>
        <xdr:cNvPicPr>
          <a:picLocks noChangeAspect="1" noChangeArrowheads="1"/>
        </xdr:cNvPicPr>
      </xdr:nvPicPr>
      <xdr:blipFill>
        <a:blip xmlns:r="http://schemas.openxmlformats.org/officeDocument/2006/relationships" r:embed="rId3">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6019800" y="14182725"/>
          <a:ext cx="1209675"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545493</xdr:colOff>
      <xdr:row>14</xdr:row>
      <xdr:rowOff>273050</xdr:rowOff>
    </xdr:from>
    <xdr:to>
      <xdr:col>3</xdr:col>
      <xdr:colOff>3758483</xdr:colOff>
      <xdr:row>14</xdr:row>
      <xdr:rowOff>1724766</xdr:rowOff>
    </xdr:to>
    <xdr:pic>
      <xdr:nvPicPr>
        <xdr:cNvPr id="13" name="Imagen 5">
          <a:extLst>
            <a:ext uri="{FF2B5EF4-FFF2-40B4-BE49-F238E27FC236}">
              <a16:creationId xmlns:a16="http://schemas.microsoft.com/office/drawing/2014/main" id="{00000000-0008-0000-B700-00000D000000}"/>
            </a:ext>
          </a:extLst>
        </xdr:cNvPr>
        <xdr:cNvPicPr>
          <a:picLocks noChangeAspect="1"/>
        </xdr:cNvPicPr>
      </xdr:nvPicPr>
      <xdr:blipFill>
        <a:blip xmlns:r="http://schemas.openxmlformats.org/officeDocument/2006/relationships" r:embed="rId4"/>
        <a:stretch>
          <a:fillRect/>
        </a:stretch>
      </xdr:blipFill>
      <xdr:spPr>
        <a:xfrm>
          <a:off x="4669818" y="9788525"/>
          <a:ext cx="3212990" cy="1451716"/>
        </a:xfrm>
        <a:prstGeom prst="rect">
          <a:avLst/>
        </a:prstGeom>
      </xdr:spPr>
    </xdr:pic>
    <xdr:clientData/>
  </xdr:twoCellAnchor>
  <xdr:twoCellAnchor>
    <xdr:from>
      <xdr:col>3</xdr:col>
      <xdr:colOff>1590675</xdr:colOff>
      <xdr:row>14</xdr:row>
      <xdr:rowOff>2781300</xdr:rowOff>
    </xdr:from>
    <xdr:to>
      <xdr:col>3</xdr:col>
      <xdr:colOff>2743200</xdr:colOff>
      <xdr:row>14</xdr:row>
      <xdr:rowOff>3305175</xdr:rowOff>
    </xdr:to>
    <xdr:pic>
      <xdr:nvPicPr>
        <xdr:cNvPr id="14" name="Imagen 13">
          <a:extLst>
            <a:ext uri="{FF2B5EF4-FFF2-40B4-BE49-F238E27FC236}">
              <a16:creationId xmlns:a16="http://schemas.microsoft.com/office/drawing/2014/main" id="{00000000-0008-0000-B700-00000E000000}"/>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915025" y="12052300"/>
          <a:ext cx="115252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1895475</xdr:colOff>
      <xdr:row>14</xdr:row>
      <xdr:rowOff>4667250</xdr:rowOff>
    </xdr:from>
    <xdr:to>
      <xdr:col>3</xdr:col>
      <xdr:colOff>3105150</xdr:colOff>
      <xdr:row>14</xdr:row>
      <xdr:rowOff>4972050</xdr:rowOff>
    </xdr:to>
    <xdr:pic>
      <xdr:nvPicPr>
        <xdr:cNvPr id="15" name="Imagen 14">
          <a:extLst>
            <a:ext uri="{FF2B5EF4-FFF2-40B4-BE49-F238E27FC236}">
              <a16:creationId xmlns:a16="http://schemas.microsoft.com/office/drawing/2014/main" id="{00000000-0008-0000-B700-00000F000000}"/>
            </a:ext>
          </a:extLst>
        </xdr:cNvPr>
        <xdr:cNvPicPr>
          <a:picLocks noChangeAspect="1" noChangeArrowheads="1"/>
        </xdr:cNvPicPr>
      </xdr:nvPicPr>
      <xdr:blipFill>
        <a:blip xmlns:r="http://schemas.openxmlformats.org/officeDocument/2006/relationships" r:embed="rId3">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6219825" y="13938250"/>
          <a:ext cx="1209675"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545493</xdr:colOff>
      <xdr:row>14</xdr:row>
      <xdr:rowOff>273050</xdr:rowOff>
    </xdr:from>
    <xdr:to>
      <xdr:col>3</xdr:col>
      <xdr:colOff>3758483</xdr:colOff>
      <xdr:row>14</xdr:row>
      <xdr:rowOff>1724766</xdr:rowOff>
    </xdr:to>
    <xdr:pic>
      <xdr:nvPicPr>
        <xdr:cNvPr id="16" name="Imagen 15">
          <a:extLst>
            <a:ext uri="{FF2B5EF4-FFF2-40B4-BE49-F238E27FC236}">
              <a16:creationId xmlns:a16="http://schemas.microsoft.com/office/drawing/2014/main" id="{00000000-0008-0000-B700-000010000000}"/>
            </a:ext>
          </a:extLst>
        </xdr:cNvPr>
        <xdr:cNvPicPr>
          <a:picLocks noChangeAspect="1"/>
        </xdr:cNvPicPr>
      </xdr:nvPicPr>
      <xdr:blipFill>
        <a:blip xmlns:r="http://schemas.openxmlformats.org/officeDocument/2006/relationships" r:embed="rId4"/>
        <a:stretch>
          <a:fillRect/>
        </a:stretch>
      </xdr:blipFill>
      <xdr:spPr>
        <a:xfrm>
          <a:off x="4869843" y="9544050"/>
          <a:ext cx="3212990" cy="1451716"/>
        </a:xfrm>
        <a:prstGeom prst="rect">
          <a:avLst/>
        </a:prstGeom>
      </xdr:spPr>
    </xdr:pic>
    <xdr:clientData/>
  </xdr:twoCellAnchor>
</xdr:wsDr>
</file>

<file path=xl/drawings/drawing137.xml><?xml version="1.0" encoding="utf-8"?>
<xdr:wsDr xmlns:xdr="http://schemas.openxmlformats.org/drawingml/2006/spreadsheetDrawing" xmlns:a="http://schemas.openxmlformats.org/drawingml/2006/main">
  <xdr:twoCellAnchor>
    <xdr:from>
      <xdr:col>7</xdr:col>
      <xdr:colOff>99060</xdr:colOff>
      <xdr:row>29</xdr:row>
      <xdr:rowOff>63499</xdr:rowOff>
    </xdr:from>
    <xdr:to>
      <xdr:col>17</xdr:col>
      <xdr:colOff>506790</xdr:colOff>
      <xdr:row>46</xdr:row>
      <xdr:rowOff>129540</xdr:rowOff>
    </xdr:to>
    <xdr:graphicFrame macro="">
      <xdr:nvGraphicFramePr>
        <xdr:cNvPr id="5" name="Gráfico 1">
          <a:extLst>
            <a:ext uri="{FF2B5EF4-FFF2-40B4-BE49-F238E27FC236}">
              <a16:creationId xmlns:a16="http://schemas.microsoft.com/office/drawing/2014/main" id="{00000000-0008-0000-B8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38101</xdr:colOff>
      <xdr:row>64</xdr:row>
      <xdr:rowOff>106680</xdr:rowOff>
    </xdr:from>
    <xdr:to>
      <xdr:col>7</xdr:col>
      <xdr:colOff>76200</xdr:colOff>
      <xdr:row>77</xdr:row>
      <xdr:rowOff>30480</xdr:rowOff>
    </xdr:to>
    <xdr:graphicFrame macro="">
      <xdr:nvGraphicFramePr>
        <xdr:cNvPr id="6" name="Gráfico 2">
          <a:extLst>
            <a:ext uri="{FF2B5EF4-FFF2-40B4-BE49-F238E27FC236}">
              <a16:creationId xmlns:a16="http://schemas.microsoft.com/office/drawing/2014/main" id="{00000000-0008-0000-B8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784860</xdr:colOff>
      <xdr:row>56</xdr:row>
      <xdr:rowOff>58329</xdr:rowOff>
    </xdr:from>
    <xdr:to>
      <xdr:col>18</xdr:col>
      <xdr:colOff>583112</xdr:colOff>
      <xdr:row>71</xdr:row>
      <xdr:rowOff>68580</xdr:rowOff>
    </xdr:to>
    <xdr:graphicFrame macro="">
      <xdr:nvGraphicFramePr>
        <xdr:cNvPr id="7" name="Gráfico 5">
          <a:extLst>
            <a:ext uri="{FF2B5EF4-FFF2-40B4-BE49-F238E27FC236}">
              <a16:creationId xmlns:a16="http://schemas.microsoft.com/office/drawing/2014/main" id="{00000000-0008-0000-B8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38.xml><?xml version="1.0" encoding="utf-8"?>
<c:userShapes xmlns:c="http://schemas.openxmlformats.org/drawingml/2006/chart">
  <cdr:relSizeAnchor xmlns:cdr="http://schemas.openxmlformats.org/drawingml/2006/chartDrawing">
    <cdr:from>
      <cdr:x>0.0039</cdr:x>
      <cdr:y>0.85744</cdr:y>
    </cdr:from>
    <cdr:to>
      <cdr:x>0.92068</cdr:x>
      <cdr:y>1</cdr:y>
    </cdr:to>
    <cdr:sp macro="" textlink="">
      <cdr:nvSpPr>
        <cdr:cNvPr id="3" name="CuadroTexto 2">
          <a:extLst xmlns:a="http://schemas.openxmlformats.org/drawingml/2006/main">
            <a:ext uri="{FF2B5EF4-FFF2-40B4-BE49-F238E27FC236}">
              <a16:creationId xmlns:a16="http://schemas.microsoft.com/office/drawing/2014/main" id="{6CB84544-0448-4009-9477-BB8D1D75E756}"/>
            </a:ext>
          </a:extLst>
        </cdr:cNvPr>
        <cdr:cNvSpPr txBox="1"/>
      </cdr:nvSpPr>
      <cdr:spPr>
        <a:xfrm xmlns:a="http://schemas.openxmlformats.org/drawingml/2006/main">
          <a:off x="30810" y="3710215"/>
          <a:ext cx="7242567" cy="616857"/>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eaLnBrk="1" fontAlgn="auto" latinLnBrk="0" hangingPunct="1"/>
          <a:endParaRPr lang="es-CR" sz="800">
            <a:solidFill>
              <a:sysClr val="windowText" lastClr="000000"/>
            </a:solidFill>
            <a:effectLst/>
          </a:endParaRPr>
        </a:p>
      </cdr:txBody>
    </cdr:sp>
  </cdr:relSizeAnchor>
</c:userShapes>
</file>

<file path=xl/drawings/drawing139.xml><?xml version="1.0" encoding="utf-8"?>
<c:userShapes xmlns:c="http://schemas.openxmlformats.org/drawingml/2006/chart">
  <cdr:relSizeAnchor xmlns:cdr="http://schemas.openxmlformats.org/drawingml/2006/chartDrawing">
    <cdr:from>
      <cdr:x>0.03541</cdr:x>
      <cdr:y>0.96584</cdr:y>
    </cdr:from>
    <cdr:to>
      <cdr:x>0.08938</cdr:x>
      <cdr:y>0.98075</cdr:y>
    </cdr:to>
    <cdr:sp macro="" textlink="">
      <cdr:nvSpPr>
        <cdr:cNvPr id="2" name="CuadroTexto 1">
          <a:extLst xmlns:a="http://schemas.openxmlformats.org/drawingml/2006/main">
            <a:ext uri="{FF2B5EF4-FFF2-40B4-BE49-F238E27FC236}">
              <a16:creationId xmlns:a16="http://schemas.microsoft.com/office/drawing/2014/main" id="{557F1C16-787E-430C-BA30-CDCFAAC0EB53}"/>
            </a:ext>
          </a:extLst>
        </cdr:cNvPr>
        <cdr:cNvSpPr txBox="1"/>
      </cdr:nvSpPr>
      <cdr:spPr>
        <a:xfrm xmlns:a="http://schemas.openxmlformats.org/drawingml/2006/main">
          <a:off x="200026" y="2962276"/>
          <a:ext cx="304800" cy="4571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CR" sz="1100"/>
            <a:t>Fuente: </a:t>
          </a:r>
        </a:p>
      </cdr:txBody>
    </cdr:sp>
  </cdr:relSizeAnchor>
</c:userShapes>
</file>

<file path=xl/drawings/drawing14.xml><?xml version="1.0" encoding="utf-8"?>
<xdr:wsDr xmlns:xdr="http://schemas.openxmlformats.org/drawingml/2006/spreadsheetDrawing" xmlns:a="http://schemas.openxmlformats.org/drawingml/2006/main">
  <xdr:oneCellAnchor>
    <xdr:from>
      <xdr:col>2</xdr:col>
      <xdr:colOff>1640203</xdr:colOff>
      <xdr:row>15</xdr:row>
      <xdr:rowOff>102394</xdr:rowOff>
    </xdr:from>
    <xdr:ext cx="5305427" cy="361125"/>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00000000-0008-0000-0C00-000002000000}"/>
                </a:ext>
              </a:extLst>
            </xdr:cNvPr>
            <xdr:cNvSpPr txBox="1"/>
          </xdr:nvSpPr>
          <xdr:spPr>
            <a:xfrm>
              <a:off x="4032883" y="7364254"/>
              <a:ext cx="5305427" cy="3611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100" i="1">
                            <a:latin typeface="Cambria Math" panose="02040503050406030204" pitchFamily="18" charset="0"/>
                          </a:rPr>
                        </m:ctrlPr>
                      </m:fPr>
                      <m:num>
                        <m:r>
                          <a:rPr lang="es-CR" sz="1100" b="0" i="1">
                            <a:solidFill>
                              <a:schemeClr val="tx1"/>
                            </a:solidFill>
                            <a:effectLst/>
                            <a:latin typeface="Cambria Math" panose="02040503050406030204" pitchFamily="18" charset="0"/>
                            <a:ea typeface="+mn-ea"/>
                            <a:cs typeface="+mn-cs"/>
                          </a:rPr>
                          <m:t>𝑃𝑜𝑏𝑙𝑎𝑐𝑖</m:t>
                        </m:r>
                        <m:r>
                          <a:rPr lang="es-CR" sz="1100" b="0" i="1">
                            <a:solidFill>
                              <a:schemeClr val="tx1"/>
                            </a:solidFill>
                            <a:effectLst/>
                            <a:latin typeface="Cambria Math" panose="02040503050406030204" pitchFamily="18" charset="0"/>
                            <a:ea typeface="+mn-ea"/>
                            <a:cs typeface="+mn-cs"/>
                          </a:rPr>
                          <m:t>ó</m:t>
                        </m:r>
                        <m:r>
                          <a:rPr lang="es-CR" sz="1100" b="0" i="1">
                            <a:solidFill>
                              <a:schemeClr val="tx1"/>
                            </a:solidFill>
                            <a:effectLst/>
                            <a:latin typeface="Cambria Math" panose="02040503050406030204" pitchFamily="18" charset="0"/>
                            <a:ea typeface="+mn-ea"/>
                            <a:cs typeface="+mn-cs"/>
                          </a:rPr>
                          <m:t>𝑛</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𝑞𝑢𝑒</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h𝑎𝑏𝑖𝑡𝑎</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𝑒𝑛</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𝑣𝑖𝑣𝑖𝑒𝑛𝑑𝑎𝑠</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𝑐𝑜𝑛</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𝑎𝑐𝑐𝑒𝑠𝑜</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𝑎</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𝑠𝑒𝑟𝑣𝑖𝑐𝑖𝑜𝑠</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𝑏</m:t>
                        </m:r>
                        <m:r>
                          <a:rPr lang="es-CR" sz="1100" b="0" i="1">
                            <a:solidFill>
                              <a:schemeClr val="tx1"/>
                            </a:solidFill>
                            <a:effectLst/>
                            <a:latin typeface="Cambria Math" panose="02040503050406030204" pitchFamily="18" charset="0"/>
                            <a:ea typeface="+mn-ea"/>
                            <a:cs typeface="+mn-cs"/>
                          </a:rPr>
                          <m:t>á</m:t>
                        </m:r>
                        <m:r>
                          <a:rPr lang="es-CR" sz="1100" b="0" i="1">
                            <a:solidFill>
                              <a:schemeClr val="tx1"/>
                            </a:solidFill>
                            <a:effectLst/>
                            <a:latin typeface="Cambria Math" panose="02040503050406030204" pitchFamily="18" charset="0"/>
                            <a:ea typeface="+mn-ea"/>
                            <a:cs typeface="+mn-cs"/>
                          </a:rPr>
                          <m:t>𝑠𝑖𝑐𝑜𝑠</m:t>
                        </m:r>
                        <m:r>
                          <a:rPr lang="es-CR" sz="1100" b="0" i="1">
                            <a:solidFill>
                              <a:schemeClr val="tx1"/>
                            </a:solidFill>
                            <a:effectLst/>
                            <a:latin typeface="Cambria Math" panose="02040503050406030204" pitchFamily="18" charset="0"/>
                            <a:ea typeface="+mn-ea"/>
                            <a:cs typeface="+mn-cs"/>
                          </a:rPr>
                          <m:t> ó</m:t>
                        </m:r>
                        <m:r>
                          <a:rPr lang="es-CR" sz="1100" b="0" i="1">
                            <a:solidFill>
                              <a:schemeClr val="tx1"/>
                            </a:solidFill>
                            <a:effectLst/>
                            <a:latin typeface="Cambria Math" panose="02040503050406030204" pitchFamily="18" charset="0"/>
                            <a:ea typeface="+mn-ea"/>
                            <a:cs typeface="+mn-cs"/>
                          </a:rPr>
                          <m:t>𝑝𝑡𝑖𝑚𝑜𝑠</m:t>
                        </m:r>
                      </m:num>
                      <m:den>
                        <m:r>
                          <a:rPr lang="es-CR" sz="1100" b="0" i="1">
                            <a:solidFill>
                              <a:schemeClr val="tx1"/>
                            </a:solidFill>
                            <a:effectLst/>
                            <a:latin typeface="Cambria Math" panose="02040503050406030204" pitchFamily="18" charset="0"/>
                            <a:ea typeface="+mn-ea"/>
                            <a:cs typeface="+mn-cs"/>
                          </a:rPr>
                          <m:t>𝑇𝑜𝑡𝑎𝑙</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𝑑𝑒</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𝑝𝑒𝑟𝑠𝑜𝑛𝑎𝑠</m:t>
                        </m:r>
                      </m:den>
                    </m:f>
                    <m:r>
                      <a:rPr lang="es-ES" sz="1100" b="0" i="1">
                        <a:latin typeface="Cambria Math" panose="02040503050406030204" pitchFamily="18" charset="0"/>
                      </a:rPr>
                      <m:t> </m:t>
                    </m:r>
                    <m:r>
                      <a:rPr lang="es-ES" sz="1100" b="0" i="1">
                        <a:latin typeface="Cambria Math" panose="02040503050406030204" pitchFamily="18" charset="0"/>
                        <a:ea typeface="Cambria Math" panose="02040503050406030204" pitchFamily="18" charset="0"/>
                      </a:rPr>
                      <m:t>× </m:t>
                    </m:r>
                    <m:r>
                      <a:rPr lang="es-CR" sz="1100" b="0" i="1">
                        <a:latin typeface="Cambria Math" panose="02040503050406030204" pitchFamily="18" charset="0"/>
                      </a:rPr>
                      <m:t>100</m:t>
                    </m:r>
                  </m:oMath>
                </m:oMathPara>
              </a14:m>
              <a:endParaRPr lang="es-CR" sz="1100">
                <a:latin typeface="+mn-lt"/>
              </a:endParaRPr>
            </a:p>
          </xdr:txBody>
        </xdr:sp>
      </mc:Choice>
      <mc:Fallback xmlns="">
        <xdr:sp macro="" textlink="">
          <xdr:nvSpPr>
            <xdr:cNvPr id="2" name="CuadroTexto 1">
              <a:extLst>
                <a:ext uri="{FF2B5EF4-FFF2-40B4-BE49-F238E27FC236}">
                  <a16:creationId xmlns:a16="http://schemas.microsoft.com/office/drawing/2014/main" id="{00000000-0008-0000-0C00-000002000000}"/>
                </a:ext>
              </a:extLst>
            </xdr:cNvPr>
            <xdr:cNvSpPr txBox="1"/>
          </xdr:nvSpPr>
          <xdr:spPr>
            <a:xfrm>
              <a:off x="4032883" y="7364254"/>
              <a:ext cx="5305427" cy="3611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R" sz="1100" i="0">
                  <a:latin typeface="Cambria Math" panose="02040503050406030204" pitchFamily="18" charset="0"/>
                </a:rPr>
                <a:t>(</a:t>
              </a:r>
              <a:r>
                <a:rPr lang="es-CR" sz="1100" b="0" i="0">
                  <a:solidFill>
                    <a:schemeClr val="tx1"/>
                  </a:solidFill>
                  <a:effectLst/>
                  <a:latin typeface="Cambria Math" panose="02040503050406030204" pitchFamily="18" charset="0"/>
                  <a:ea typeface="+mn-ea"/>
                  <a:cs typeface="+mn-cs"/>
                </a:rPr>
                <a:t>𝑃𝑜𝑏𝑙𝑎𝑐𝑖ó𝑛 𝑞𝑢𝑒 ℎ𝑎𝑏𝑖𝑡𝑎 𝑒𝑛 𝑣𝑖𝑣𝑖𝑒𝑛𝑑𝑎𝑠 𝑐𝑜𝑛 𝑎𝑐𝑐𝑒𝑠𝑜 𝑎 𝑠𝑒𝑟𝑣𝑖𝑐𝑖𝑜𝑠 𝑏á𝑠𝑖𝑐𝑜𝑠 ó𝑝𝑡𝑖𝑚𝑜𝑠)/(𝑇𝑜𝑡𝑎𝑙 𝑑𝑒 𝑝𝑒𝑟𝑠𝑜𝑛𝑎𝑠)</a:t>
              </a:r>
              <a:r>
                <a:rPr lang="es-ES" sz="1100" b="0" i="0">
                  <a:solidFill>
                    <a:schemeClr val="tx1"/>
                  </a:solidFill>
                  <a:effectLst/>
                  <a:latin typeface="Cambria Math" panose="02040503050406030204" pitchFamily="18" charset="0"/>
                  <a:ea typeface="+mn-ea"/>
                  <a:cs typeface="+mn-cs"/>
                </a:rPr>
                <a:t> </a:t>
              </a:r>
              <a:r>
                <a:rPr lang="es-ES" sz="1100" b="0" i="0">
                  <a:latin typeface="Cambria Math" panose="02040503050406030204" pitchFamily="18" charset="0"/>
                </a:rPr>
                <a:t> </a:t>
              </a:r>
              <a:r>
                <a:rPr lang="es-ES" sz="1100" b="0" i="0">
                  <a:latin typeface="Cambria Math" panose="02040503050406030204" pitchFamily="18" charset="0"/>
                  <a:ea typeface="Cambria Math" panose="02040503050406030204" pitchFamily="18" charset="0"/>
                </a:rPr>
                <a:t>× </a:t>
              </a:r>
              <a:r>
                <a:rPr lang="es-CR" sz="1100" b="0" i="0">
                  <a:latin typeface="Cambria Math" panose="02040503050406030204" pitchFamily="18" charset="0"/>
                </a:rPr>
                <a:t>100</a:t>
              </a:r>
              <a:endParaRPr lang="es-CR" sz="1100">
                <a:latin typeface="+mn-lt"/>
              </a:endParaRPr>
            </a:p>
          </xdr:txBody>
        </xdr:sp>
      </mc:Fallback>
    </mc:AlternateContent>
    <xdr:clientData/>
  </xdr:oneCellAnchor>
</xdr:wsDr>
</file>

<file path=xl/drawings/drawing140.xml><?xml version="1.0" encoding="utf-8"?>
<c:userShapes xmlns:c="http://schemas.openxmlformats.org/drawingml/2006/chart">
  <cdr:relSizeAnchor xmlns:cdr="http://schemas.openxmlformats.org/drawingml/2006/chartDrawing">
    <cdr:from>
      <cdr:x>0</cdr:x>
      <cdr:y>0.8487</cdr:y>
    </cdr:from>
    <cdr:to>
      <cdr:x>0.85605</cdr:x>
      <cdr:y>1</cdr:y>
    </cdr:to>
    <cdr:sp macro="" textlink="">
      <cdr:nvSpPr>
        <cdr:cNvPr id="2" name="CuadroTexto 1">
          <a:extLst xmlns:a="http://schemas.openxmlformats.org/drawingml/2006/main">
            <a:ext uri="{FF2B5EF4-FFF2-40B4-BE49-F238E27FC236}">
              <a16:creationId xmlns:a16="http://schemas.microsoft.com/office/drawing/2014/main" id="{555F627E-02C2-4D67-954A-ECCC93527380}"/>
            </a:ext>
          </a:extLst>
        </cdr:cNvPr>
        <cdr:cNvSpPr txBox="1"/>
      </cdr:nvSpPr>
      <cdr:spPr>
        <a:xfrm xmlns:a="http://schemas.openxmlformats.org/drawingml/2006/main">
          <a:off x="0" y="3009900"/>
          <a:ext cx="6406230" cy="53657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s-CR" sz="800">
            <a:solidFill>
              <a:sysClr val="windowText" lastClr="000000"/>
            </a:solidFill>
          </a:endParaRPr>
        </a:p>
      </cdr:txBody>
    </cdr:sp>
  </cdr:relSizeAnchor>
</c:userShapes>
</file>

<file path=xl/drawings/drawing141.xml><?xml version="1.0" encoding="utf-8"?>
<xdr:wsDr xmlns:xdr="http://schemas.openxmlformats.org/drawingml/2006/spreadsheetDrawing" xmlns:a="http://schemas.openxmlformats.org/drawingml/2006/main">
  <xdr:twoCellAnchor editAs="oneCell">
    <xdr:from>
      <xdr:col>3</xdr:col>
      <xdr:colOff>89535</xdr:colOff>
      <xdr:row>15</xdr:row>
      <xdr:rowOff>981075</xdr:rowOff>
    </xdr:from>
    <xdr:to>
      <xdr:col>3</xdr:col>
      <xdr:colOff>527685</xdr:colOff>
      <xdr:row>15</xdr:row>
      <xdr:rowOff>1135075</xdr:rowOff>
    </xdr:to>
    <xdr:pic>
      <xdr:nvPicPr>
        <xdr:cNvPr id="3" name="Shape 139">
          <a:extLst>
            <a:ext uri="{FF2B5EF4-FFF2-40B4-BE49-F238E27FC236}">
              <a16:creationId xmlns:a16="http://schemas.microsoft.com/office/drawing/2014/main" id="{00000000-0008-0000-B900-000003000000}"/>
            </a:ext>
          </a:extLst>
        </xdr:cNvPr>
        <xdr:cNvPicPr preferRelativeResize="0"/>
      </xdr:nvPicPr>
      <xdr:blipFill>
        <a:blip xmlns:r="http://schemas.openxmlformats.org/officeDocument/2006/relationships" r:embed="rId1">
          <a:alphaModFix/>
        </a:blip>
        <a:stretch>
          <a:fillRect/>
        </a:stretch>
      </xdr:blipFill>
      <xdr:spPr>
        <a:xfrm>
          <a:off x="3503295" y="7900035"/>
          <a:ext cx="438150" cy="154000"/>
        </a:xfrm>
        <a:prstGeom prst="rect">
          <a:avLst/>
        </a:prstGeom>
        <a:noFill/>
        <a:ln>
          <a:noFill/>
        </a:ln>
      </xdr:spPr>
    </xdr:pic>
    <xdr:clientData/>
  </xdr:twoCellAnchor>
  <xdr:twoCellAnchor editAs="oneCell">
    <xdr:from>
      <xdr:col>3</xdr:col>
      <xdr:colOff>784859</xdr:colOff>
      <xdr:row>15</xdr:row>
      <xdr:rowOff>1005840</xdr:rowOff>
    </xdr:from>
    <xdr:to>
      <xdr:col>3</xdr:col>
      <xdr:colOff>1451610</xdr:colOff>
      <xdr:row>15</xdr:row>
      <xdr:rowOff>1177290</xdr:rowOff>
    </xdr:to>
    <xdr:pic>
      <xdr:nvPicPr>
        <xdr:cNvPr id="4" name="Shape 138">
          <a:extLst>
            <a:ext uri="{FF2B5EF4-FFF2-40B4-BE49-F238E27FC236}">
              <a16:creationId xmlns:a16="http://schemas.microsoft.com/office/drawing/2014/main" id="{00000000-0008-0000-B900-000004000000}"/>
            </a:ext>
          </a:extLst>
        </xdr:cNvPr>
        <xdr:cNvPicPr preferRelativeResize="0"/>
      </xdr:nvPicPr>
      <xdr:blipFill>
        <a:blip xmlns:r="http://schemas.openxmlformats.org/officeDocument/2006/relationships" r:embed="rId2">
          <a:alphaModFix/>
        </a:blip>
        <a:stretch>
          <a:fillRect/>
        </a:stretch>
      </xdr:blipFill>
      <xdr:spPr>
        <a:xfrm>
          <a:off x="4198619" y="7924800"/>
          <a:ext cx="666751" cy="171450"/>
        </a:xfrm>
        <a:prstGeom prst="rect">
          <a:avLst/>
        </a:prstGeom>
        <a:noFill/>
        <a:ln>
          <a:noFill/>
        </a:ln>
      </xdr:spPr>
    </xdr:pic>
    <xdr:clientData/>
  </xdr:twoCellAnchor>
  <xdr:twoCellAnchor editAs="oneCell">
    <xdr:from>
      <xdr:col>3</xdr:col>
      <xdr:colOff>53339</xdr:colOff>
      <xdr:row>15</xdr:row>
      <xdr:rowOff>91440</xdr:rowOff>
    </xdr:from>
    <xdr:to>
      <xdr:col>3</xdr:col>
      <xdr:colOff>2653664</xdr:colOff>
      <xdr:row>15</xdr:row>
      <xdr:rowOff>872490</xdr:rowOff>
    </xdr:to>
    <xdr:pic>
      <xdr:nvPicPr>
        <xdr:cNvPr id="5" name="Shape 137">
          <a:extLst>
            <a:ext uri="{FF2B5EF4-FFF2-40B4-BE49-F238E27FC236}">
              <a16:creationId xmlns:a16="http://schemas.microsoft.com/office/drawing/2014/main" id="{00000000-0008-0000-B900-000005000000}"/>
            </a:ext>
          </a:extLst>
        </xdr:cNvPr>
        <xdr:cNvPicPr preferRelativeResize="0"/>
      </xdr:nvPicPr>
      <xdr:blipFill>
        <a:blip xmlns:r="http://schemas.openxmlformats.org/officeDocument/2006/relationships" r:embed="rId3">
          <a:alphaModFix/>
        </a:blip>
        <a:stretch>
          <a:fillRect/>
        </a:stretch>
      </xdr:blipFill>
      <xdr:spPr>
        <a:xfrm>
          <a:off x="3467099" y="7010400"/>
          <a:ext cx="2600325" cy="781050"/>
        </a:xfrm>
        <a:prstGeom prst="rect">
          <a:avLst/>
        </a:prstGeom>
        <a:noFill/>
        <a:ln>
          <a:noFill/>
        </a:ln>
      </xdr:spPr>
    </xdr:pic>
    <xdr:clientData/>
  </xdr:twoCellAnchor>
  <xdr:twoCellAnchor editAs="oneCell">
    <xdr:from>
      <xdr:col>3</xdr:col>
      <xdr:colOff>4617720</xdr:colOff>
      <xdr:row>15</xdr:row>
      <xdr:rowOff>3202305</xdr:rowOff>
    </xdr:from>
    <xdr:to>
      <xdr:col>3</xdr:col>
      <xdr:colOff>5651500</xdr:colOff>
      <xdr:row>15</xdr:row>
      <xdr:rowOff>3712845</xdr:rowOff>
    </xdr:to>
    <xdr:pic>
      <xdr:nvPicPr>
        <xdr:cNvPr id="8" name="Imagen 7">
          <a:extLst>
            <a:ext uri="{FF2B5EF4-FFF2-40B4-BE49-F238E27FC236}">
              <a16:creationId xmlns:a16="http://schemas.microsoft.com/office/drawing/2014/main" id="{00000000-0008-0000-B900-000008000000}"/>
            </a:ext>
          </a:extLst>
        </xdr:cNvPr>
        <xdr:cNvPicPr>
          <a:picLocks noChangeAspect="1" noChangeArrowheads="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31796" r="31554" b="55815"/>
        <a:stretch/>
      </xdr:blipFill>
      <xdr:spPr bwMode="auto">
        <a:xfrm>
          <a:off x="8031480" y="10121265"/>
          <a:ext cx="1033780" cy="5105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30481</xdr:colOff>
      <xdr:row>15</xdr:row>
      <xdr:rowOff>2567940</xdr:rowOff>
    </xdr:from>
    <xdr:to>
      <xdr:col>3</xdr:col>
      <xdr:colOff>2697481</xdr:colOff>
      <xdr:row>15</xdr:row>
      <xdr:rowOff>2819425</xdr:rowOff>
    </xdr:to>
    <xdr:pic>
      <xdr:nvPicPr>
        <xdr:cNvPr id="9" name="Imagen 8">
          <a:extLst>
            <a:ext uri="{FF2B5EF4-FFF2-40B4-BE49-F238E27FC236}">
              <a16:creationId xmlns:a16="http://schemas.microsoft.com/office/drawing/2014/main" id="{00000000-0008-0000-B900-000009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3444241" y="9486900"/>
          <a:ext cx="2667000" cy="2514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102870</xdr:colOff>
      <xdr:row>15</xdr:row>
      <xdr:rowOff>3495675</xdr:rowOff>
    </xdr:from>
    <xdr:to>
      <xdr:col>3</xdr:col>
      <xdr:colOff>2015723</xdr:colOff>
      <xdr:row>15</xdr:row>
      <xdr:rowOff>4054475</xdr:rowOff>
    </xdr:to>
    <xdr:pic>
      <xdr:nvPicPr>
        <xdr:cNvPr id="10" name="Imagen 9">
          <a:extLst>
            <a:ext uri="{FF2B5EF4-FFF2-40B4-BE49-F238E27FC236}">
              <a16:creationId xmlns:a16="http://schemas.microsoft.com/office/drawing/2014/main" id="{00000000-0008-0000-B900-00000A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3516630" y="10414635"/>
          <a:ext cx="1912853" cy="558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4312920</xdr:colOff>
      <xdr:row>15</xdr:row>
      <xdr:rowOff>1615440</xdr:rowOff>
    </xdr:from>
    <xdr:to>
      <xdr:col>3</xdr:col>
      <xdr:colOff>5135880</xdr:colOff>
      <xdr:row>15</xdr:row>
      <xdr:rowOff>2045746</xdr:rowOff>
    </xdr:to>
    <xdr:pic>
      <xdr:nvPicPr>
        <xdr:cNvPr id="11" name="Imagen 10">
          <a:extLst>
            <a:ext uri="{FF2B5EF4-FFF2-40B4-BE49-F238E27FC236}">
              <a16:creationId xmlns:a16="http://schemas.microsoft.com/office/drawing/2014/main" id="{00000000-0008-0000-B900-00000B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726680" y="8534400"/>
          <a:ext cx="822960" cy="4303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4358640</xdr:colOff>
      <xdr:row>15</xdr:row>
      <xdr:rowOff>2011679</xdr:rowOff>
    </xdr:from>
    <xdr:to>
      <xdr:col>3</xdr:col>
      <xdr:colOff>5135880</xdr:colOff>
      <xdr:row>15</xdr:row>
      <xdr:rowOff>2531664</xdr:rowOff>
    </xdr:to>
    <xdr:pic>
      <xdr:nvPicPr>
        <xdr:cNvPr id="12" name="Imagen 11">
          <a:extLst>
            <a:ext uri="{FF2B5EF4-FFF2-40B4-BE49-F238E27FC236}">
              <a16:creationId xmlns:a16="http://schemas.microsoft.com/office/drawing/2014/main" id="{00000000-0008-0000-B900-00000C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7772400" y="8930639"/>
          <a:ext cx="777240" cy="5199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4259580</xdr:colOff>
      <xdr:row>15</xdr:row>
      <xdr:rowOff>1211580</xdr:rowOff>
    </xdr:from>
    <xdr:to>
      <xdr:col>3</xdr:col>
      <xdr:colOff>5513016</xdr:colOff>
      <xdr:row>15</xdr:row>
      <xdr:rowOff>1600200</xdr:rowOff>
    </xdr:to>
    <xdr:pic>
      <xdr:nvPicPr>
        <xdr:cNvPr id="13" name="Imagen 12">
          <a:extLst>
            <a:ext uri="{FF2B5EF4-FFF2-40B4-BE49-F238E27FC236}">
              <a16:creationId xmlns:a16="http://schemas.microsoft.com/office/drawing/2014/main" id="{00000000-0008-0000-B900-00000D00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673340" y="8130540"/>
          <a:ext cx="1253436" cy="388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89535</xdr:colOff>
      <xdr:row>15</xdr:row>
      <xdr:rowOff>981075</xdr:rowOff>
    </xdr:from>
    <xdr:to>
      <xdr:col>3</xdr:col>
      <xdr:colOff>527685</xdr:colOff>
      <xdr:row>15</xdr:row>
      <xdr:rowOff>1135075</xdr:rowOff>
    </xdr:to>
    <xdr:pic>
      <xdr:nvPicPr>
        <xdr:cNvPr id="14" name="Shape 139">
          <a:extLst>
            <a:ext uri="{FF2B5EF4-FFF2-40B4-BE49-F238E27FC236}">
              <a16:creationId xmlns:a16="http://schemas.microsoft.com/office/drawing/2014/main" id="{FD35E1FA-F324-4EA8-B6C4-CFDE49B99F11}"/>
            </a:ext>
          </a:extLst>
        </xdr:cNvPr>
        <xdr:cNvPicPr preferRelativeResize="0"/>
      </xdr:nvPicPr>
      <xdr:blipFill>
        <a:blip xmlns:r="http://schemas.openxmlformats.org/officeDocument/2006/relationships" r:embed="rId1">
          <a:alphaModFix/>
        </a:blip>
        <a:stretch>
          <a:fillRect/>
        </a:stretch>
      </xdr:blipFill>
      <xdr:spPr>
        <a:xfrm>
          <a:off x="3495675" y="8189595"/>
          <a:ext cx="438150" cy="154000"/>
        </a:xfrm>
        <a:prstGeom prst="rect">
          <a:avLst/>
        </a:prstGeom>
        <a:noFill/>
        <a:ln>
          <a:noFill/>
        </a:ln>
      </xdr:spPr>
    </xdr:pic>
    <xdr:clientData/>
  </xdr:twoCellAnchor>
  <xdr:twoCellAnchor editAs="oneCell">
    <xdr:from>
      <xdr:col>3</xdr:col>
      <xdr:colOff>784859</xdr:colOff>
      <xdr:row>15</xdr:row>
      <xdr:rowOff>1005840</xdr:rowOff>
    </xdr:from>
    <xdr:to>
      <xdr:col>3</xdr:col>
      <xdr:colOff>1451610</xdr:colOff>
      <xdr:row>15</xdr:row>
      <xdr:rowOff>1177290</xdr:rowOff>
    </xdr:to>
    <xdr:pic>
      <xdr:nvPicPr>
        <xdr:cNvPr id="15" name="Shape 138">
          <a:extLst>
            <a:ext uri="{FF2B5EF4-FFF2-40B4-BE49-F238E27FC236}">
              <a16:creationId xmlns:a16="http://schemas.microsoft.com/office/drawing/2014/main" id="{E2D8A222-6D28-42C6-B3E9-88A0F9EAFA71}"/>
            </a:ext>
          </a:extLst>
        </xdr:cNvPr>
        <xdr:cNvPicPr preferRelativeResize="0"/>
      </xdr:nvPicPr>
      <xdr:blipFill>
        <a:blip xmlns:r="http://schemas.openxmlformats.org/officeDocument/2006/relationships" r:embed="rId2">
          <a:alphaModFix/>
        </a:blip>
        <a:stretch>
          <a:fillRect/>
        </a:stretch>
      </xdr:blipFill>
      <xdr:spPr>
        <a:xfrm>
          <a:off x="4190999" y="8214360"/>
          <a:ext cx="666751" cy="171450"/>
        </a:xfrm>
        <a:prstGeom prst="rect">
          <a:avLst/>
        </a:prstGeom>
        <a:noFill/>
        <a:ln>
          <a:noFill/>
        </a:ln>
      </xdr:spPr>
    </xdr:pic>
    <xdr:clientData/>
  </xdr:twoCellAnchor>
  <xdr:twoCellAnchor editAs="oneCell">
    <xdr:from>
      <xdr:col>3</xdr:col>
      <xdr:colOff>53339</xdr:colOff>
      <xdr:row>15</xdr:row>
      <xdr:rowOff>91440</xdr:rowOff>
    </xdr:from>
    <xdr:to>
      <xdr:col>3</xdr:col>
      <xdr:colOff>2653664</xdr:colOff>
      <xdr:row>15</xdr:row>
      <xdr:rowOff>872490</xdr:rowOff>
    </xdr:to>
    <xdr:pic>
      <xdr:nvPicPr>
        <xdr:cNvPr id="16" name="Shape 137">
          <a:extLst>
            <a:ext uri="{FF2B5EF4-FFF2-40B4-BE49-F238E27FC236}">
              <a16:creationId xmlns:a16="http://schemas.microsoft.com/office/drawing/2014/main" id="{476D9D13-FD6C-4D61-94DE-BE25B02552A1}"/>
            </a:ext>
          </a:extLst>
        </xdr:cNvPr>
        <xdr:cNvPicPr preferRelativeResize="0"/>
      </xdr:nvPicPr>
      <xdr:blipFill>
        <a:blip xmlns:r="http://schemas.openxmlformats.org/officeDocument/2006/relationships" r:embed="rId3">
          <a:alphaModFix/>
        </a:blip>
        <a:stretch>
          <a:fillRect/>
        </a:stretch>
      </xdr:blipFill>
      <xdr:spPr>
        <a:xfrm>
          <a:off x="3459479" y="7299960"/>
          <a:ext cx="2600325" cy="781050"/>
        </a:xfrm>
        <a:prstGeom prst="rect">
          <a:avLst/>
        </a:prstGeom>
        <a:noFill/>
        <a:ln>
          <a:noFill/>
        </a:ln>
      </xdr:spPr>
    </xdr:pic>
    <xdr:clientData/>
  </xdr:twoCellAnchor>
  <xdr:twoCellAnchor editAs="oneCell">
    <xdr:from>
      <xdr:col>3</xdr:col>
      <xdr:colOff>4617720</xdr:colOff>
      <xdr:row>15</xdr:row>
      <xdr:rowOff>3202305</xdr:rowOff>
    </xdr:from>
    <xdr:to>
      <xdr:col>3</xdr:col>
      <xdr:colOff>5651500</xdr:colOff>
      <xdr:row>15</xdr:row>
      <xdr:rowOff>3712845</xdr:rowOff>
    </xdr:to>
    <xdr:pic>
      <xdr:nvPicPr>
        <xdr:cNvPr id="17" name="Imagen 16">
          <a:extLst>
            <a:ext uri="{FF2B5EF4-FFF2-40B4-BE49-F238E27FC236}">
              <a16:creationId xmlns:a16="http://schemas.microsoft.com/office/drawing/2014/main" id="{A89EEEAF-216E-4510-AF7A-228054AB0944}"/>
            </a:ext>
          </a:extLst>
        </xdr:cNvPr>
        <xdr:cNvPicPr>
          <a:picLocks noChangeAspect="1" noChangeArrowheads="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31796" r="31554" b="55815"/>
        <a:stretch/>
      </xdr:blipFill>
      <xdr:spPr bwMode="auto">
        <a:xfrm>
          <a:off x="8023860" y="10410825"/>
          <a:ext cx="1033780" cy="5105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30481</xdr:colOff>
      <xdr:row>15</xdr:row>
      <xdr:rowOff>2567940</xdr:rowOff>
    </xdr:from>
    <xdr:to>
      <xdr:col>3</xdr:col>
      <xdr:colOff>2697481</xdr:colOff>
      <xdr:row>15</xdr:row>
      <xdr:rowOff>2819425</xdr:rowOff>
    </xdr:to>
    <xdr:pic>
      <xdr:nvPicPr>
        <xdr:cNvPr id="18" name="Imagen 17">
          <a:extLst>
            <a:ext uri="{FF2B5EF4-FFF2-40B4-BE49-F238E27FC236}">
              <a16:creationId xmlns:a16="http://schemas.microsoft.com/office/drawing/2014/main" id="{CAB29D1E-6E78-4017-95DC-1A854E1C0FD9}"/>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3436621" y="9776460"/>
          <a:ext cx="2667000" cy="2514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102870</xdr:colOff>
      <xdr:row>15</xdr:row>
      <xdr:rowOff>3495675</xdr:rowOff>
    </xdr:from>
    <xdr:to>
      <xdr:col>3</xdr:col>
      <xdr:colOff>2015723</xdr:colOff>
      <xdr:row>15</xdr:row>
      <xdr:rowOff>4054475</xdr:rowOff>
    </xdr:to>
    <xdr:pic>
      <xdr:nvPicPr>
        <xdr:cNvPr id="19" name="Imagen 18">
          <a:extLst>
            <a:ext uri="{FF2B5EF4-FFF2-40B4-BE49-F238E27FC236}">
              <a16:creationId xmlns:a16="http://schemas.microsoft.com/office/drawing/2014/main" id="{5E7BEE57-CE60-4A06-B528-9832F44212CF}"/>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3509010" y="10704195"/>
          <a:ext cx="1912853" cy="558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4312920</xdr:colOff>
      <xdr:row>15</xdr:row>
      <xdr:rowOff>1615440</xdr:rowOff>
    </xdr:from>
    <xdr:to>
      <xdr:col>3</xdr:col>
      <xdr:colOff>5135880</xdr:colOff>
      <xdr:row>15</xdr:row>
      <xdr:rowOff>2045746</xdr:rowOff>
    </xdr:to>
    <xdr:pic>
      <xdr:nvPicPr>
        <xdr:cNvPr id="20" name="Imagen 19">
          <a:extLst>
            <a:ext uri="{FF2B5EF4-FFF2-40B4-BE49-F238E27FC236}">
              <a16:creationId xmlns:a16="http://schemas.microsoft.com/office/drawing/2014/main" id="{4200B36A-7866-4D41-8893-0A6FCEFACCDE}"/>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719060" y="8823960"/>
          <a:ext cx="822960" cy="4303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4358640</xdr:colOff>
      <xdr:row>15</xdr:row>
      <xdr:rowOff>2011679</xdr:rowOff>
    </xdr:from>
    <xdr:to>
      <xdr:col>3</xdr:col>
      <xdr:colOff>5135880</xdr:colOff>
      <xdr:row>15</xdr:row>
      <xdr:rowOff>2531664</xdr:rowOff>
    </xdr:to>
    <xdr:pic>
      <xdr:nvPicPr>
        <xdr:cNvPr id="21" name="Imagen 20">
          <a:extLst>
            <a:ext uri="{FF2B5EF4-FFF2-40B4-BE49-F238E27FC236}">
              <a16:creationId xmlns:a16="http://schemas.microsoft.com/office/drawing/2014/main" id="{6A42962C-0986-49C2-946F-27C1EB688155}"/>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7764780" y="9220199"/>
          <a:ext cx="777240" cy="5199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4259580</xdr:colOff>
      <xdr:row>15</xdr:row>
      <xdr:rowOff>1211580</xdr:rowOff>
    </xdr:from>
    <xdr:to>
      <xdr:col>3</xdr:col>
      <xdr:colOff>5513016</xdr:colOff>
      <xdr:row>15</xdr:row>
      <xdr:rowOff>1600200</xdr:rowOff>
    </xdr:to>
    <xdr:pic>
      <xdr:nvPicPr>
        <xdr:cNvPr id="22" name="Imagen 21">
          <a:extLst>
            <a:ext uri="{FF2B5EF4-FFF2-40B4-BE49-F238E27FC236}">
              <a16:creationId xmlns:a16="http://schemas.microsoft.com/office/drawing/2014/main" id="{9CFC6E91-436F-4E2B-BD6D-90112B0B2645}"/>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665720" y="8420100"/>
          <a:ext cx="1253436" cy="388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42.xml><?xml version="1.0" encoding="utf-8"?>
<xdr:wsDr xmlns:xdr="http://schemas.openxmlformats.org/drawingml/2006/spreadsheetDrawing" xmlns:a="http://schemas.openxmlformats.org/drawingml/2006/main">
  <xdr:twoCellAnchor>
    <xdr:from>
      <xdr:col>8</xdr:col>
      <xdr:colOff>685800</xdr:colOff>
      <xdr:row>10</xdr:row>
      <xdr:rowOff>427357</xdr:rowOff>
    </xdr:from>
    <xdr:to>
      <xdr:col>18</xdr:col>
      <xdr:colOff>484052</xdr:colOff>
      <xdr:row>19</xdr:row>
      <xdr:rowOff>38100</xdr:rowOff>
    </xdr:to>
    <xdr:graphicFrame macro="">
      <xdr:nvGraphicFramePr>
        <xdr:cNvPr id="2" name="Gráfico 1">
          <a:extLst>
            <a:ext uri="{FF2B5EF4-FFF2-40B4-BE49-F238E27FC236}">
              <a16:creationId xmlns:a16="http://schemas.microsoft.com/office/drawing/2014/main" id="{00000000-0008-0000-B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wsDr>
</file>

<file path=xl/drawings/drawing143.xml><?xml version="1.0" encoding="utf-8"?>
<c:userShapes xmlns:c="http://schemas.openxmlformats.org/drawingml/2006/chart">
  <cdr:relSizeAnchor xmlns:cdr="http://schemas.openxmlformats.org/drawingml/2006/chartDrawing">
    <cdr:from>
      <cdr:x>0.00503</cdr:x>
      <cdr:y>0.86867</cdr:y>
    </cdr:from>
    <cdr:to>
      <cdr:x>0.97261</cdr:x>
      <cdr:y>1</cdr:y>
    </cdr:to>
    <cdr:sp macro="" textlink="">
      <cdr:nvSpPr>
        <cdr:cNvPr id="3" name="CuadroTexto 2"/>
        <cdr:cNvSpPr txBox="1"/>
      </cdr:nvSpPr>
      <cdr:spPr>
        <a:xfrm xmlns:a="http://schemas.openxmlformats.org/drawingml/2006/main">
          <a:off x="28575" y="3094505"/>
          <a:ext cx="5495925" cy="46784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CR" sz="1000"/>
        </a:p>
      </cdr:txBody>
    </cdr:sp>
  </cdr:relSizeAnchor>
</c:userShapes>
</file>

<file path=xl/drawings/drawing144.xml><?xml version="1.0" encoding="utf-8"?>
<xdr:wsDr xmlns:xdr="http://schemas.openxmlformats.org/drawingml/2006/spreadsheetDrawing" xmlns:a="http://schemas.openxmlformats.org/drawingml/2006/main">
  <xdr:twoCellAnchor>
    <xdr:from>
      <xdr:col>3</xdr:col>
      <xdr:colOff>1115785</xdr:colOff>
      <xdr:row>15</xdr:row>
      <xdr:rowOff>693964</xdr:rowOff>
    </xdr:from>
    <xdr:to>
      <xdr:col>3</xdr:col>
      <xdr:colOff>3135085</xdr:colOff>
      <xdr:row>15</xdr:row>
      <xdr:rowOff>1036864</xdr:rowOff>
    </xdr:to>
    <xdr:pic>
      <xdr:nvPicPr>
        <xdr:cNvPr id="2" name="Imagen 1">
          <a:extLst>
            <a:ext uri="{FF2B5EF4-FFF2-40B4-BE49-F238E27FC236}">
              <a16:creationId xmlns:a16="http://schemas.microsoft.com/office/drawing/2014/main" id="{00000000-0008-0000-BB00-0000020000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4538435" y="10657114"/>
          <a:ext cx="20193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1115785</xdr:colOff>
      <xdr:row>15</xdr:row>
      <xdr:rowOff>693964</xdr:rowOff>
    </xdr:from>
    <xdr:to>
      <xdr:col>3</xdr:col>
      <xdr:colOff>3135085</xdr:colOff>
      <xdr:row>15</xdr:row>
      <xdr:rowOff>1036864</xdr:rowOff>
    </xdr:to>
    <xdr:pic>
      <xdr:nvPicPr>
        <xdr:cNvPr id="3" name="Imagen 2">
          <a:extLst>
            <a:ext uri="{FF2B5EF4-FFF2-40B4-BE49-F238E27FC236}">
              <a16:creationId xmlns:a16="http://schemas.microsoft.com/office/drawing/2014/main" id="{00000000-0008-0000-BB00-0000030000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4538435" y="10657114"/>
          <a:ext cx="20193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178525</xdr:colOff>
      <xdr:row>14</xdr:row>
      <xdr:rowOff>594904</xdr:rowOff>
    </xdr:from>
    <xdr:to>
      <xdr:col>3</xdr:col>
      <xdr:colOff>2197825</xdr:colOff>
      <xdr:row>14</xdr:row>
      <xdr:rowOff>937804</xdr:rowOff>
    </xdr:to>
    <xdr:pic>
      <xdr:nvPicPr>
        <xdr:cNvPr id="4" name="Imagen 3">
          <a:extLst>
            <a:ext uri="{FF2B5EF4-FFF2-40B4-BE49-F238E27FC236}">
              <a16:creationId xmlns:a16="http://schemas.microsoft.com/office/drawing/2014/main" id="{00000000-0008-0000-BB00-0000040000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538945" y="9304564"/>
          <a:ext cx="201930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5.xml><?xml version="1.0" encoding="utf-8"?>
<xdr:wsDr xmlns:xdr="http://schemas.openxmlformats.org/drawingml/2006/spreadsheetDrawing" xmlns:a="http://schemas.openxmlformats.org/drawingml/2006/main">
  <xdr:twoCellAnchor editAs="oneCell">
    <xdr:from>
      <xdr:col>4</xdr:col>
      <xdr:colOff>95694</xdr:colOff>
      <xdr:row>21</xdr:row>
      <xdr:rowOff>0</xdr:rowOff>
    </xdr:from>
    <xdr:to>
      <xdr:col>4</xdr:col>
      <xdr:colOff>430269</xdr:colOff>
      <xdr:row>23</xdr:row>
      <xdr:rowOff>66257</xdr:rowOff>
    </xdr:to>
    <xdr:pic>
      <xdr:nvPicPr>
        <xdr:cNvPr id="2" name="Imagen 1">
          <a:hlinkClick xmlns:r="http://schemas.openxmlformats.org/officeDocument/2006/relationships" r:id="rId1"/>
          <a:extLst>
            <a:ext uri="{FF2B5EF4-FFF2-40B4-BE49-F238E27FC236}">
              <a16:creationId xmlns:a16="http://schemas.microsoft.com/office/drawing/2014/main" id="{11EF4CB5-327D-4199-8A0F-3D98FFA52A1C}"/>
            </a:ext>
          </a:extLst>
        </xdr:cNvPr>
        <xdr:cNvPicPr>
          <a:picLocks noChangeAspect="1"/>
        </xdr:cNvPicPr>
      </xdr:nvPicPr>
      <xdr:blipFill>
        <a:blip xmlns:r="http://schemas.openxmlformats.org/officeDocument/2006/relationships" r:embed="rId2"/>
        <a:stretch>
          <a:fillRect/>
        </a:stretch>
      </xdr:blipFill>
      <xdr:spPr>
        <a:xfrm>
          <a:off x="5155374" y="3451860"/>
          <a:ext cx="334575" cy="538697"/>
        </a:xfrm>
        <a:prstGeom prst="rect">
          <a:avLst/>
        </a:prstGeom>
      </xdr:spPr>
    </xdr:pic>
    <xdr:clientData/>
  </xdr:twoCellAnchor>
  <xdr:twoCellAnchor editAs="oneCell">
    <xdr:from>
      <xdr:col>4</xdr:col>
      <xdr:colOff>563880</xdr:colOff>
      <xdr:row>20</xdr:row>
      <xdr:rowOff>182881</xdr:rowOff>
    </xdr:from>
    <xdr:to>
      <xdr:col>10</xdr:col>
      <xdr:colOff>533400</xdr:colOff>
      <xdr:row>23</xdr:row>
      <xdr:rowOff>84557</xdr:rowOff>
    </xdr:to>
    <xdr:pic>
      <xdr:nvPicPr>
        <xdr:cNvPr id="3" name="Imagen 2">
          <a:hlinkClick xmlns:r="http://schemas.openxmlformats.org/officeDocument/2006/relationships" r:id="rId1"/>
          <a:extLst>
            <a:ext uri="{FF2B5EF4-FFF2-40B4-BE49-F238E27FC236}">
              <a16:creationId xmlns:a16="http://schemas.microsoft.com/office/drawing/2014/main" id="{4616CDB6-4FCB-447C-8BF3-14A0EF19CB03}"/>
            </a:ext>
          </a:extLst>
        </xdr:cNvPr>
        <xdr:cNvPicPr>
          <a:picLocks noChangeAspect="1"/>
        </xdr:cNvPicPr>
      </xdr:nvPicPr>
      <xdr:blipFill>
        <a:blip xmlns:r="http://schemas.openxmlformats.org/officeDocument/2006/relationships" r:embed="rId3"/>
        <a:stretch>
          <a:fillRect/>
        </a:stretch>
      </xdr:blipFill>
      <xdr:spPr>
        <a:xfrm>
          <a:off x="5623560" y="3436621"/>
          <a:ext cx="4709160" cy="610336"/>
        </a:xfrm>
        <a:prstGeom prst="rect">
          <a:avLst/>
        </a:prstGeom>
      </xdr:spPr>
    </xdr:pic>
    <xdr:clientData/>
  </xdr:twoCellAnchor>
</xdr:wsDr>
</file>

<file path=xl/drawings/drawing146.xml><?xml version="1.0" encoding="utf-8"?>
<xdr:wsDr xmlns:xdr="http://schemas.openxmlformats.org/drawingml/2006/spreadsheetDrawing" xmlns:a="http://schemas.openxmlformats.org/drawingml/2006/main">
  <xdr:twoCellAnchor editAs="oneCell">
    <xdr:from>
      <xdr:col>0</xdr:col>
      <xdr:colOff>76200</xdr:colOff>
      <xdr:row>1</xdr:row>
      <xdr:rowOff>36830</xdr:rowOff>
    </xdr:from>
    <xdr:to>
      <xdr:col>1</xdr:col>
      <xdr:colOff>750147</xdr:colOff>
      <xdr:row>4</xdr:row>
      <xdr:rowOff>9737</xdr:rowOff>
    </xdr:to>
    <xdr:pic>
      <xdr:nvPicPr>
        <xdr:cNvPr id="3" name="Imagen 2">
          <a:extLst>
            <a:ext uri="{FF2B5EF4-FFF2-40B4-BE49-F238E27FC236}">
              <a16:creationId xmlns:a16="http://schemas.microsoft.com/office/drawing/2014/main" id="{91DD3F0F-74AF-4408-8BD5-7A0D523795B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76200" y="257810"/>
          <a:ext cx="1466427" cy="1466427"/>
        </a:xfrm>
        <a:prstGeom prst="rect">
          <a:avLst/>
        </a:prstGeom>
        <a:ln w="28575">
          <a:solidFill>
            <a:schemeClr val="bg1"/>
          </a:solidFill>
        </a:ln>
      </xdr:spPr>
    </xdr:pic>
    <xdr:clientData/>
  </xdr:twoCellAnchor>
</xdr:wsDr>
</file>

<file path=xl/drawings/drawing147.xml><?xml version="1.0" encoding="utf-8"?>
<xdr:wsDr xmlns:xdr="http://schemas.openxmlformats.org/drawingml/2006/spreadsheetDrawing" xmlns:a="http://schemas.openxmlformats.org/drawingml/2006/main">
  <xdr:twoCellAnchor>
    <xdr:from>
      <xdr:col>2</xdr:col>
      <xdr:colOff>53340</xdr:colOff>
      <xdr:row>32</xdr:row>
      <xdr:rowOff>4762</xdr:rowOff>
    </xdr:from>
    <xdr:to>
      <xdr:col>10</xdr:col>
      <xdr:colOff>485774</xdr:colOff>
      <xdr:row>44</xdr:row>
      <xdr:rowOff>91440</xdr:rowOff>
    </xdr:to>
    <xdr:graphicFrame macro="">
      <xdr:nvGraphicFramePr>
        <xdr:cNvPr id="2" name="Gráfico 1">
          <a:extLst>
            <a:ext uri="{FF2B5EF4-FFF2-40B4-BE49-F238E27FC236}">
              <a16:creationId xmlns:a16="http://schemas.microsoft.com/office/drawing/2014/main" id="{00000000-0008-0000-C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8.xml><?xml version="1.0" encoding="utf-8"?>
<c:userShapes xmlns:c="http://schemas.openxmlformats.org/drawingml/2006/chart">
  <cdr:relSizeAnchor xmlns:cdr="http://schemas.openxmlformats.org/drawingml/2006/chartDrawing">
    <cdr:from>
      <cdr:x>0.04889</cdr:x>
      <cdr:y>0.82391</cdr:y>
    </cdr:from>
    <cdr:to>
      <cdr:x>0.09135</cdr:x>
      <cdr:y>0.88606</cdr:y>
    </cdr:to>
    <cdr:sp macro="" textlink="">
      <cdr:nvSpPr>
        <cdr:cNvPr id="2" name="Rectángulo 1"/>
        <cdr:cNvSpPr/>
      </cdr:nvSpPr>
      <cdr:spPr>
        <a:xfrm xmlns:a="http://schemas.openxmlformats.org/drawingml/2006/main">
          <a:off x="234909" y="2862080"/>
          <a:ext cx="203995" cy="215895"/>
        </a:xfrm>
        <a:prstGeom xmlns:a="http://schemas.openxmlformats.org/drawingml/2006/main" prst="rect">
          <a:avLst/>
        </a:prstGeom>
        <a:solidFill xmlns:a="http://schemas.openxmlformats.org/drawingml/2006/main">
          <a:schemeClr val="bg1"/>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s-CR"/>
        </a:p>
      </cdr:txBody>
    </cdr:sp>
  </cdr:relSizeAnchor>
  <cdr:relSizeAnchor xmlns:cdr="http://schemas.openxmlformats.org/drawingml/2006/chartDrawing">
    <cdr:from>
      <cdr:x>0.10208</cdr:x>
      <cdr:y>0.7309</cdr:y>
    </cdr:from>
    <cdr:to>
      <cdr:x>0.13194</cdr:x>
      <cdr:y>0.75463</cdr:y>
    </cdr:to>
    <cdr:cxnSp macro="">
      <cdr:nvCxnSpPr>
        <cdr:cNvPr id="5" name="Conector recto 4">
          <a:extLst xmlns:a="http://schemas.openxmlformats.org/drawingml/2006/main">
            <a:ext uri="{FF2B5EF4-FFF2-40B4-BE49-F238E27FC236}">
              <a16:creationId xmlns:a16="http://schemas.microsoft.com/office/drawing/2014/main" id="{7781C09B-5F42-47C7-BB19-7A376F51D691}"/>
            </a:ext>
          </a:extLst>
        </cdr:cNvPr>
        <cdr:cNvCxnSpPr/>
      </cdr:nvCxnSpPr>
      <cdr:spPr>
        <a:xfrm xmlns:a="http://schemas.openxmlformats.org/drawingml/2006/main">
          <a:off x="466725" y="2005013"/>
          <a:ext cx="136525" cy="65087"/>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0.10069</cdr:x>
      <cdr:y>0.74421</cdr:y>
    </cdr:from>
    <cdr:to>
      <cdr:x>0.13056</cdr:x>
      <cdr:y>0.76794</cdr:y>
    </cdr:to>
    <cdr:cxnSp macro="">
      <cdr:nvCxnSpPr>
        <cdr:cNvPr id="8" name="Conector recto 7">
          <a:extLst xmlns:a="http://schemas.openxmlformats.org/drawingml/2006/main">
            <a:ext uri="{FF2B5EF4-FFF2-40B4-BE49-F238E27FC236}">
              <a16:creationId xmlns:a16="http://schemas.microsoft.com/office/drawing/2014/main" id="{024EE477-B346-4CE3-8F9E-86BD059B342E}"/>
            </a:ext>
          </a:extLst>
        </cdr:cNvPr>
        <cdr:cNvCxnSpPr/>
      </cdr:nvCxnSpPr>
      <cdr:spPr>
        <a:xfrm xmlns:a="http://schemas.openxmlformats.org/drawingml/2006/main">
          <a:off x="460375" y="2041525"/>
          <a:ext cx="136525" cy="65087"/>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49.xml><?xml version="1.0" encoding="utf-8"?>
<xdr:wsDr xmlns:xdr="http://schemas.openxmlformats.org/drawingml/2006/spreadsheetDrawing" xmlns:a="http://schemas.openxmlformats.org/drawingml/2006/main">
  <xdr:oneCellAnchor>
    <xdr:from>
      <xdr:col>3</xdr:col>
      <xdr:colOff>345281</xdr:colOff>
      <xdr:row>15</xdr:row>
      <xdr:rowOff>84296</xdr:rowOff>
    </xdr:from>
    <xdr:ext cx="3750469" cy="523876"/>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00000000-0008-0000-C800-000002000000}"/>
                </a:ext>
              </a:extLst>
            </xdr:cNvPr>
            <xdr:cNvSpPr txBox="1"/>
          </xdr:nvSpPr>
          <xdr:spPr>
            <a:xfrm>
              <a:off x="4559141" y="5631656"/>
              <a:ext cx="3750469" cy="5238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f>
                      <m:fPr>
                        <m:ctrlPr>
                          <a:rPr lang="es-CR" sz="1100" i="1">
                            <a:latin typeface="Cambria Math" panose="02040503050406030204" pitchFamily="18" charset="0"/>
                          </a:rPr>
                        </m:ctrlPr>
                      </m:fPr>
                      <m:num>
                        <m:r>
                          <a:rPr lang="es-CR" sz="1100" b="0" i="1">
                            <a:latin typeface="Cambria Math" panose="02040503050406030204" pitchFamily="18" charset="0"/>
                          </a:rPr>
                          <m:t>𝑇𝑜𝑡𝑎𝑙</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𝑝𝑜𝑏𝑙𝑎𝑐𝑖</m:t>
                        </m:r>
                        <m:r>
                          <a:rPr lang="es-CR" sz="1100" b="0" i="1">
                            <a:latin typeface="Cambria Math" panose="02040503050406030204" pitchFamily="18" charset="0"/>
                          </a:rPr>
                          <m:t>ó</m:t>
                        </m:r>
                        <m:r>
                          <a:rPr lang="es-CR" sz="1100" b="0" i="1">
                            <a:latin typeface="Cambria Math" panose="02040503050406030204" pitchFamily="18" charset="0"/>
                          </a:rPr>
                          <m:t>𝑛</m:t>
                        </m:r>
                        <m:r>
                          <a:rPr lang="es-CR" sz="1100" b="0" i="1">
                            <a:latin typeface="Cambria Math" panose="02040503050406030204" pitchFamily="18" charset="0"/>
                          </a:rPr>
                          <m:t> </m:t>
                        </m:r>
                        <m:r>
                          <a:rPr lang="es-CR" sz="1100" b="0" i="1">
                            <a:latin typeface="Cambria Math" panose="02040503050406030204" pitchFamily="18" charset="0"/>
                          </a:rPr>
                          <m:t>𝑐𝑜𝑛</m:t>
                        </m:r>
                        <m:r>
                          <a:rPr lang="es-CR" sz="1100" b="0" i="1">
                            <a:latin typeface="Cambria Math" panose="02040503050406030204" pitchFamily="18" charset="0"/>
                          </a:rPr>
                          <m:t> </m:t>
                        </m:r>
                        <m:r>
                          <a:rPr lang="es-CR" sz="1100" b="0" i="1">
                            <a:latin typeface="Cambria Math" panose="02040503050406030204" pitchFamily="18" charset="0"/>
                          </a:rPr>
                          <m:t>𝑎𝑐𝑐𝑒𝑠𝑜</m:t>
                        </m:r>
                        <m:r>
                          <a:rPr lang="es-CR" sz="1100" b="0" i="1">
                            <a:latin typeface="Cambria Math" panose="02040503050406030204" pitchFamily="18" charset="0"/>
                          </a:rPr>
                          <m:t> </m:t>
                        </m:r>
                        <m:r>
                          <a:rPr lang="es-CR" sz="1100" b="0" i="1">
                            <a:latin typeface="Cambria Math" panose="02040503050406030204" pitchFamily="18" charset="0"/>
                          </a:rPr>
                          <m:t>𝑎</m:t>
                        </m:r>
                        <m:r>
                          <a:rPr lang="es-CR" sz="1100" b="0" i="1">
                            <a:latin typeface="Cambria Math" panose="02040503050406030204" pitchFamily="18" charset="0"/>
                          </a:rPr>
                          <m:t> </m:t>
                        </m:r>
                        <m:r>
                          <a:rPr lang="es-CR" sz="1100" b="0" i="1">
                            <a:latin typeface="Cambria Math" panose="02040503050406030204" pitchFamily="18" charset="0"/>
                          </a:rPr>
                          <m:t>𝑙𝑎</m:t>
                        </m:r>
                        <m:r>
                          <a:rPr lang="es-CR" sz="1100" b="0" i="1">
                            <a:latin typeface="Cambria Math" panose="02040503050406030204" pitchFamily="18" charset="0"/>
                          </a:rPr>
                          <m:t> </m:t>
                        </m:r>
                        <m:r>
                          <a:rPr lang="es-CR" sz="1100" b="0" i="1">
                            <a:latin typeface="Cambria Math" panose="02040503050406030204" pitchFamily="18" charset="0"/>
                          </a:rPr>
                          <m:t>𝑒𝑙𝑒𝑐𝑡𝑟𝑖𝑐𝑖𝑑𝑎𝑑</m:t>
                        </m:r>
                      </m:num>
                      <m:den>
                        <m:r>
                          <a:rPr lang="es-CR" sz="1100" b="0" i="1">
                            <a:latin typeface="Cambria Math" panose="02040503050406030204" pitchFamily="18" charset="0"/>
                          </a:rPr>
                          <m:t>𝑃𝑜𝑏𝑙𝑎𝑐𝑖</m:t>
                        </m:r>
                        <m:r>
                          <a:rPr lang="es-CR" sz="1100" b="0" i="1">
                            <a:latin typeface="Cambria Math" panose="02040503050406030204" pitchFamily="18" charset="0"/>
                          </a:rPr>
                          <m:t>ó</m:t>
                        </m:r>
                        <m:r>
                          <a:rPr lang="es-CR" sz="1100" b="0" i="1">
                            <a:latin typeface="Cambria Math" panose="02040503050406030204" pitchFamily="18" charset="0"/>
                          </a:rPr>
                          <m:t>𝑛</m:t>
                        </m:r>
                        <m:r>
                          <a:rPr lang="es-CR" sz="1100" b="0" i="1">
                            <a:latin typeface="Cambria Math" panose="02040503050406030204" pitchFamily="18" charset="0"/>
                          </a:rPr>
                          <m:t> </m:t>
                        </m:r>
                        <m:r>
                          <a:rPr lang="es-CR" sz="1100" b="0" i="1">
                            <a:latin typeface="Cambria Math" panose="02040503050406030204" pitchFamily="18" charset="0"/>
                          </a:rPr>
                          <m:t>𝑡𝑜𝑡𝑎𝑙</m:t>
                        </m:r>
                      </m:den>
                    </m:f>
                    <m:r>
                      <a:rPr lang="es-CR" sz="1100" b="0" i="1">
                        <a:latin typeface="Cambria Math" panose="02040503050406030204" pitchFamily="18" charset="0"/>
                        <a:ea typeface="Cambria Math" panose="02040503050406030204" pitchFamily="18" charset="0"/>
                      </a:rPr>
                      <m:t>×</m:t>
                    </m:r>
                    <m:r>
                      <a:rPr lang="es-CR" sz="1100" b="0" i="1">
                        <a:solidFill>
                          <a:schemeClr val="tx1"/>
                        </a:solidFill>
                        <a:effectLst/>
                        <a:latin typeface="Cambria Math" panose="02040503050406030204" pitchFamily="18" charset="0"/>
                        <a:ea typeface="+mn-ea"/>
                        <a:cs typeface="+mn-cs"/>
                      </a:rPr>
                      <m:t>100</m:t>
                    </m:r>
                  </m:oMath>
                </m:oMathPara>
              </a14:m>
              <a:endParaRPr lang="es-CR" sz="1100"/>
            </a:p>
          </xdr:txBody>
        </xdr:sp>
      </mc:Choice>
      <mc:Fallback xmlns="">
        <xdr:sp macro="" textlink="">
          <xdr:nvSpPr>
            <xdr:cNvPr id="2" name="CuadroTexto 1">
              <a:extLst>
                <a:ext uri="{FF2B5EF4-FFF2-40B4-BE49-F238E27FC236}">
                  <a16:creationId xmlns:a16="http://schemas.microsoft.com/office/drawing/2014/main" id="{00000000-0008-0000-C800-000002000000}"/>
                </a:ext>
              </a:extLst>
            </xdr:cNvPr>
            <xdr:cNvSpPr txBox="1"/>
          </xdr:nvSpPr>
          <xdr:spPr>
            <a:xfrm>
              <a:off x="4559141" y="5631656"/>
              <a:ext cx="3750469" cy="5238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R" sz="1100" i="0">
                  <a:latin typeface="Cambria Math" panose="02040503050406030204" pitchFamily="18" charset="0"/>
                </a:rPr>
                <a:t>(</a:t>
              </a:r>
              <a:r>
                <a:rPr lang="es-CR" sz="1100" b="0" i="0">
                  <a:latin typeface="Cambria Math" panose="02040503050406030204" pitchFamily="18" charset="0"/>
                </a:rPr>
                <a:t>𝑇𝑜𝑡𝑎𝑙 𝑑𝑒 𝑝𝑜𝑏𝑙𝑎𝑐𝑖ó𝑛 𝑐𝑜𝑛 𝑎𝑐𝑐𝑒𝑠𝑜 𝑎 𝑙𝑎 𝑒𝑙𝑒𝑐𝑡𝑟𝑖𝑐𝑖𝑑𝑎𝑑)/(𝑃𝑜𝑏𝑙𝑎𝑐𝑖ó𝑛 𝑡𝑜𝑡𝑎𝑙)</a:t>
              </a:r>
              <a:r>
                <a:rPr lang="es-CR" sz="1100" b="0" i="0">
                  <a:latin typeface="Cambria Math" panose="02040503050406030204" pitchFamily="18" charset="0"/>
                  <a:ea typeface="Cambria Math" panose="02040503050406030204" pitchFamily="18" charset="0"/>
                </a:rPr>
                <a:t>×</a:t>
              </a:r>
              <a:r>
                <a:rPr lang="es-CR" sz="1100" b="0" i="0">
                  <a:solidFill>
                    <a:schemeClr val="tx1"/>
                  </a:solidFill>
                  <a:effectLst/>
                  <a:latin typeface="Cambria Math" panose="02040503050406030204" pitchFamily="18" charset="0"/>
                  <a:ea typeface="+mn-ea"/>
                  <a:cs typeface="+mn-cs"/>
                </a:rPr>
                <a:t>100</a:t>
              </a:r>
              <a:endParaRPr lang="es-CR" sz="1100"/>
            </a:p>
          </xdr:txBody>
        </xdr:sp>
      </mc:Fallback>
    </mc:AlternateContent>
    <xdr:clientData/>
  </xdr:oneCellAnchor>
</xdr:wsDr>
</file>

<file path=xl/drawings/drawing15.xml><?xml version="1.0" encoding="utf-8"?>
<xdr:wsDr xmlns:xdr="http://schemas.openxmlformats.org/drawingml/2006/spreadsheetDrawing" xmlns:a="http://schemas.openxmlformats.org/drawingml/2006/main">
  <xdr:oneCellAnchor>
    <xdr:from>
      <xdr:col>3</xdr:col>
      <xdr:colOff>79058</xdr:colOff>
      <xdr:row>16</xdr:row>
      <xdr:rowOff>15239</xdr:rowOff>
    </xdr:from>
    <xdr:ext cx="2954791" cy="382669"/>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00000000-0008-0000-1000-000002000000}"/>
                </a:ext>
              </a:extLst>
            </xdr:cNvPr>
            <xdr:cNvSpPr txBox="1"/>
          </xdr:nvSpPr>
          <xdr:spPr>
            <a:xfrm>
              <a:off x="4033838" y="9060179"/>
              <a:ext cx="2954791" cy="38266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200" i="1">
                            <a:latin typeface="Cambria Math" panose="02040503050406030204" pitchFamily="18" charset="0"/>
                          </a:rPr>
                        </m:ctrlPr>
                      </m:fPr>
                      <m:num>
                        <m:sSub>
                          <m:sSubPr>
                            <m:ctrlPr>
                              <a:rPr lang="es-CR" sz="1200" i="1">
                                <a:latin typeface="Cambria Math" panose="02040503050406030204" pitchFamily="18" charset="0"/>
                              </a:rPr>
                            </m:ctrlPr>
                          </m:sSubPr>
                          <m:e>
                            <m:r>
                              <a:rPr lang="es-CR" sz="1200" b="0" i="1">
                                <a:latin typeface="Cambria Math" panose="02040503050406030204" pitchFamily="18" charset="0"/>
                              </a:rPr>
                              <m:t>𝑁</m:t>
                            </m:r>
                            <m:r>
                              <a:rPr lang="es-CR" sz="1200" b="0" i="1">
                                <a:latin typeface="Cambria Math" panose="02040503050406030204" pitchFamily="18" charset="0"/>
                              </a:rPr>
                              <m:t>ú</m:t>
                            </m:r>
                            <m:r>
                              <a:rPr lang="es-CR" sz="1200" b="0" i="1">
                                <a:latin typeface="Cambria Math" panose="02040503050406030204" pitchFamily="18" charset="0"/>
                              </a:rPr>
                              <m:t>𝑚𝑒𝑟𝑜</m:t>
                            </m:r>
                            <m:r>
                              <a:rPr lang="es-CR" sz="1200" b="0" i="1">
                                <a:latin typeface="Cambria Math" panose="02040503050406030204" pitchFamily="18" charset="0"/>
                              </a:rPr>
                              <m:t> </m:t>
                            </m:r>
                            <m:r>
                              <a:rPr lang="es-CR" sz="1200" b="0" i="1">
                                <a:latin typeface="Cambria Math" panose="02040503050406030204" pitchFamily="18" charset="0"/>
                              </a:rPr>
                              <m:t>𝑑𝑒</m:t>
                            </m:r>
                            <m:r>
                              <a:rPr lang="es-CR" sz="1200" b="0" i="1">
                                <a:latin typeface="Cambria Math" panose="02040503050406030204" pitchFamily="18" charset="0"/>
                              </a:rPr>
                              <m:t> </m:t>
                            </m:r>
                            <m:r>
                              <a:rPr lang="es-CR" sz="1200" b="0" i="1">
                                <a:latin typeface="Cambria Math" panose="02040503050406030204" pitchFamily="18" charset="0"/>
                              </a:rPr>
                              <m:t>𝑎𝑓𝑒𝑐𝑡𝑎𝑑𝑜𝑠</m:t>
                            </m:r>
                          </m:e>
                          <m:sub>
                            <m:r>
                              <a:rPr lang="es-CR" sz="1200" b="0" i="1">
                                <a:latin typeface="Cambria Math" panose="02040503050406030204" pitchFamily="18" charset="0"/>
                              </a:rPr>
                              <m:t>𝑖</m:t>
                            </m:r>
                          </m:sub>
                        </m:sSub>
                      </m:num>
                      <m:den>
                        <m:r>
                          <a:rPr lang="es-CR" sz="1100" b="0" i="1">
                            <a:solidFill>
                              <a:schemeClr val="tx1"/>
                            </a:solidFill>
                            <a:effectLst/>
                            <a:latin typeface="Cambria Math" panose="02040503050406030204" pitchFamily="18" charset="0"/>
                            <a:ea typeface="+mn-ea"/>
                            <a:cs typeface="+mn-cs"/>
                          </a:rPr>
                          <m:t>𝑇𝑜𝑡𝑎𝑙</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𝑑𝑒</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𝑝𝑜𝑏𝑙𝑎𝑐𝑖</m:t>
                        </m:r>
                        <m:r>
                          <a:rPr lang="es-CR" sz="1100" b="0" i="1">
                            <a:solidFill>
                              <a:schemeClr val="tx1"/>
                            </a:solidFill>
                            <a:effectLst/>
                            <a:latin typeface="Cambria Math" panose="02040503050406030204" pitchFamily="18" charset="0"/>
                            <a:ea typeface="+mn-ea"/>
                            <a:cs typeface="+mn-cs"/>
                          </a:rPr>
                          <m:t>ó</m:t>
                        </m:r>
                        <m:r>
                          <a:rPr lang="es-CR" sz="1100" b="0" i="1">
                            <a:solidFill>
                              <a:schemeClr val="tx1"/>
                            </a:solidFill>
                            <a:effectLst/>
                            <a:latin typeface="Cambria Math" panose="02040503050406030204" pitchFamily="18" charset="0"/>
                            <a:ea typeface="+mn-ea"/>
                            <a:cs typeface="+mn-cs"/>
                          </a:rPr>
                          <m:t>𝑛</m:t>
                        </m:r>
                      </m:den>
                    </m:f>
                    <m:r>
                      <a:rPr lang="es-ES" sz="1200" b="0" i="1">
                        <a:latin typeface="Cambria Math" panose="02040503050406030204" pitchFamily="18" charset="0"/>
                      </a:rPr>
                      <m:t> </m:t>
                    </m:r>
                    <m:r>
                      <a:rPr lang="es-ES" sz="1200" b="0" i="1">
                        <a:latin typeface="Cambria Math" panose="02040503050406030204" pitchFamily="18" charset="0"/>
                        <a:ea typeface="Cambria Math" panose="02040503050406030204" pitchFamily="18" charset="0"/>
                      </a:rPr>
                      <m:t>×</m:t>
                    </m:r>
                    <m:r>
                      <a:rPr lang="es-CR" sz="1200" b="0" i="1">
                        <a:latin typeface="Cambria Math" panose="02040503050406030204" pitchFamily="18" charset="0"/>
                      </a:rPr>
                      <m:t>100 000</m:t>
                    </m:r>
                  </m:oMath>
                </m:oMathPara>
              </a14:m>
              <a:endParaRPr lang="es-CR" sz="1200"/>
            </a:p>
          </xdr:txBody>
        </xdr:sp>
      </mc:Choice>
      <mc:Fallback xmlns="">
        <xdr:sp macro="" textlink="">
          <xdr:nvSpPr>
            <xdr:cNvPr id="2" name="CuadroTexto 1">
              <a:extLst>
                <a:ext uri="{FF2B5EF4-FFF2-40B4-BE49-F238E27FC236}">
                  <a16:creationId xmlns:a16="http://schemas.microsoft.com/office/drawing/2014/main" id="{00000000-0008-0000-1000-000002000000}"/>
                </a:ext>
              </a:extLst>
            </xdr:cNvPr>
            <xdr:cNvSpPr txBox="1"/>
          </xdr:nvSpPr>
          <xdr:spPr>
            <a:xfrm>
              <a:off x="4033838" y="9060179"/>
              <a:ext cx="2954791" cy="38266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R" sz="1200" i="0">
                  <a:latin typeface="Cambria Math" panose="02040503050406030204" pitchFamily="18" charset="0"/>
                </a:rPr>
                <a:t>〖</a:t>
              </a:r>
              <a:r>
                <a:rPr lang="es-CR" sz="1200" b="0" i="0">
                  <a:latin typeface="Cambria Math" panose="02040503050406030204" pitchFamily="18" charset="0"/>
                </a:rPr>
                <a:t>𝑁ú𝑚𝑒𝑟𝑜 𝑑𝑒 𝑎𝑓𝑒𝑐𝑡𝑎𝑑𝑜𝑠〗_𝑖/(</a:t>
              </a:r>
              <a:r>
                <a:rPr lang="es-CR" sz="1100" b="0" i="0">
                  <a:solidFill>
                    <a:schemeClr val="tx1"/>
                  </a:solidFill>
                  <a:effectLst/>
                  <a:latin typeface="Cambria Math" panose="02040503050406030204" pitchFamily="18" charset="0"/>
                  <a:ea typeface="+mn-ea"/>
                  <a:cs typeface="+mn-cs"/>
                </a:rPr>
                <a:t>𝑇𝑜𝑡𝑎𝑙 𝑑𝑒 𝑝𝑜𝑏𝑙𝑎𝑐𝑖ó𝑛</a:t>
              </a:r>
              <a:r>
                <a:rPr lang="es-CR" sz="1200" b="0" i="0">
                  <a:solidFill>
                    <a:schemeClr val="tx1"/>
                  </a:solidFill>
                  <a:effectLst/>
                  <a:latin typeface="Cambria Math" panose="02040503050406030204" pitchFamily="18" charset="0"/>
                  <a:ea typeface="+mn-ea"/>
                  <a:cs typeface="+mn-cs"/>
                </a:rPr>
                <a:t>)</a:t>
              </a:r>
              <a:r>
                <a:rPr lang="es-ES" sz="1200" b="0" i="0">
                  <a:solidFill>
                    <a:schemeClr val="tx1"/>
                  </a:solidFill>
                  <a:effectLst/>
                  <a:latin typeface="Cambria Math" panose="02040503050406030204" pitchFamily="18" charset="0"/>
                  <a:ea typeface="+mn-ea"/>
                  <a:cs typeface="+mn-cs"/>
                </a:rPr>
                <a:t> </a:t>
              </a:r>
              <a:r>
                <a:rPr lang="es-ES" sz="1200" b="0" i="0">
                  <a:latin typeface="Cambria Math" panose="02040503050406030204" pitchFamily="18" charset="0"/>
                </a:rPr>
                <a:t> </a:t>
              </a:r>
              <a:r>
                <a:rPr lang="es-ES" sz="1200" b="0" i="0">
                  <a:latin typeface="Cambria Math" panose="02040503050406030204" pitchFamily="18" charset="0"/>
                  <a:ea typeface="Cambria Math" panose="02040503050406030204" pitchFamily="18" charset="0"/>
                </a:rPr>
                <a:t>×</a:t>
              </a:r>
              <a:r>
                <a:rPr lang="es-CR" sz="1200" b="0" i="0">
                  <a:latin typeface="Cambria Math" panose="02040503050406030204" pitchFamily="18" charset="0"/>
                </a:rPr>
                <a:t>100 000</a:t>
              </a:r>
              <a:endParaRPr lang="es-CR" sz="1200"/>
            </a:p>
          </xdr:txBody>
        </xdr:sp>
      </mc:Fallback>
    </mc:AlternateContent>
    <xdr:clientData/>
  </xdr:oneCellAnchor>
</xdr:wsDr>
</file>

<file path=xl/drawings/drawing150.xml><?xml version="1.0" encoding="utf-8"?>
<xdr:wsDr xmlns:xdr="http://schemas.openxmlformats.org/drawingml/2006/spreadsheetDrawing" xmlns:a="http://schemas.openxmlformats.org/drawingml/2006/main">
  <xdr:twoCellAnchor>
    <xdr:from>
      <xdr:col>11</xdr:col>
      <xdr:colOff>734059</xdr:colOff>
      <xdr:row>32</xdr:row>
      <xdr:rowOff>133350</xdr:rowOff>
    </xdr:from>
    <xdr:to>
      <xdr:col>19</xdr:col>
      <xdr:colOff>561974</xdr:colOff>
      <xdr:row>45</xdr:row>
      <xdr:rowOff>77470</xdr:rowOff>
    </xdr:to>
    <xdr:graphicFrame macro="">
      <xdr:nvGraphicFramePr>
        <xdr:cNvPr id="3" name="Gráfico 2">
          <a:extLst>
            <a:ext uri="{FF2B5EF4-FFF2-40B4-BE49-F238E27FC236}">
              <a16:creationId xmlns:a16="http://schemas.microsoft.com/office/drawing/2014/main" id="{00000000-0008-0000-C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1.xml><?xml version="1.0" encoding="utf-8"?>
<xdr:wsDr xmlns:xdr="http://schemas.openxmlformats.org/drawingml/2006/spreadsheetDrawing" xmlns:a="http://schemas.openxmlformats.org/drawingml/2006/main">
  <xdr:oneCellAnchor>
    <xdr:from>
      <xdr:col>3</xdr:col>
      <xdr:colOff>1441131</xdr:colOff>
      <xdr:row>15</xdr:row>
      <xdr:rowOff>165258</xdr:rowOff>
    </xdr:from>
    <xdr:ext cx="5224463" cy="450057"/>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00000000-0008-0000-CA00-000003000000}"/>
                </a:ext>
              </a:extLst>
            </xdr:cNvPr>
            <xdr:cNvSpPr txBox="1"/>
          </xdr:nvSpPr>
          <xdr:spPr>
            <a:xfrm>
              <a:off x="4062411" y="6939438"/>
              <a:ext cx="5224463" cy="4500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f>
                      <m:fPr>
                        <m:ctrlPr>
                          <a:rPr lang="es-CR" sz="1200" i="1">
                            <a:latin typeface="Cambria Math" panose="02040503050406030204" pitchFamily="18" charset="0"/>
                          </a:rPr>
                        </m:ctrlPr>
                      </m:fPr>
                      <m:num>
                        <m:r>
                          <a:rPr lang="es-CR" sz="1100" b="0" i="1">
                            <a:solidFill>
                              <a:schemeClr val="tx1"/>
                            </a:solidFill>
                            <a:effectLst/>
                            <a:latin typeface="Cambria Math" panose="02040503050406030204" pitchFamily="18" charset="0"/>
                            <a:ea typeface="+mn-ea"/>
                            <a:cs typeface="+mn-cs"/>
                          </a:rPr>
                          <m:t>𝑃𝑒𝑟𝑠𝑜𝑛𝑎𝑠</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𝑒𝑛</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𝑣𝑖𝑣𝑖𝑒𝑛𝑑𝑎𝑠</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𝑞𝑢𝑒</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𝑢𝑡𝑖𝑙𝑖𝑧𝑎𝑛</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𝑒𝑙𝑒𝑐𝑡𝑟𝑖𝑐𝑖𝑑𝑎𝑑</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𝑦</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𝑔𝑎𝑠</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𝑝𝑎𝑟𝑎</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𝑐𝑜𝑐𝑖𝑛𝑎𝑟</m:t>
                        </m:r>
                      </m:num>
                      <m:den>
                        <m:r>
                          <a:rPr lang="es-CR" sz="1200" b="0" i="1">
                            <a:latin typeface="Cambria Math" panose="02040503050406030204" pitchFamily="18" charset="0"/>
                          </a:rPr>
                          <m:t>𝑃𝑜𝑏𝑙𝑎𝑐𝑖</m:t>
                        </m:r>
                        <m:r>
                          <a:rPr lang="es-CR" sz="1200" b="0" i="1">
                            <a:latin typeface="Cambria Math" panose="02040503050406030204" pitchFamily="18" charset="0"/>
                          </a:rPr>
                          <m:t>ó</m:t>
                        </m:r>
                        <m:r>
                          <a:rPr lang="es-CR" sz="1200" b="0" i="1">
                            <a:latin typeface="Cambria Math" panose="02040503050406030204" pitchFamily="18" charset="0"/>
                          </a:rPr>
                          <m:t>𝑛</m:t>
                        </m:r>
                        <m:r>
                          <a:rPr lang="es-CR" sz="1200" b="0" i="1">
                            <a:latin typeface="Cambria Math" panose="02040503050406030204" pitchFamily="18" charset="0"/>
                          </a:rPr>
                          <m:t> </m:t>
                        </m:r>
                        <m:r>
                          <a:rPr lang="es-CR" sz="1200" b="0" i="1">
                            <a:latin typeface="Cambria Math" panose="02040503050406030204" pitchFamily="18" charset="0"/>
                          </a:rPr>
                          <m:t>𝑡𝑜𝑡𝑎𝑙</m:t>
                        </m:r>
                      </m:den>
                    </m:f>
                    <m:r>
                      <a:rPr lang="es-CR" sz="1200" b="0" i="1">
                        <a:latin typeface="Cambria Math" panose="02040503050406030204" pitchFamily="18" charset="0"/>
                        <a:ea typeface="Cambria Math" panose="02040503050406030204" pitchFamily="18" charset="0"/>
                      </a:rPr>
                      <m:t>×</m:t>
                    </m:r>
                    <m:r>
                      <a:rPr lang="es-CR" sz="1100" b="0" i="1">
                        <a:solidFill>
                          <a:schemeClr val="tx1"/>
                        </a:solidFill>
                        <a:effectLst/>
                        <a:latin typeface="Cambria Math" panose="02040503050406030204" pitchFamily="18" charset="0"/>
                        <a:ea typeface="+mn-ea"/>
                        <a:cs typeface="+mn-cs"/>
                      </a:rPr>
                      <m:t>100</m:t>
                    </m:r>
                  </m:oMath>
                </m:oMathPara>
              </a14:m>
              <a:endParaRPr lang="es-CR" sz="1200"/>
            </a:p>
          </xdr:txBody>
        </xdr:sp>
      </mc:Choice>
      <mc:Fallback xmlns="">
        <xdr:sp macro="" textlink="">
          <xdr:nvSpPr>
            <xdr:cNvPr id="3" name="CuadroTexto 2">
              <a:extLst>
                <a:ext uri="{FF2B5EF4-FFF2-40B4-BE49-F238E27FC236}">
                  <a16:creationId xmlns:a16="http://schemas.microsoft.com/office/drawing/2014/main" id="{00000000-0008-0000-CA00-000003000000}"/>
                </a:ext>
              </a:extLst>
            </xdr:cNvPr>
            <xdr:cNvSpPr txBox="1"/>
          </xdr:nvSpPr>
          <xdr:spPr>
            <a:xfrm>
              <a:off x="4062411" y="6939438"/>
              <a:ext cx="5224463" cy="4500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R" sz="1200" i="0">
                  <a:latin typeface="Cambria Math" panose="02040503050406030204" pitchFamily="18" charset="0"/>
                </a:rPr>
                <a:t>(</a:t>
              </a:r>
              <a:r>
                <a:rPr lang="es-CR" sz="1100" b="0" i="0">
                  <a:solidFill>
                    <a:schemeClr val="tx1"/>
                  </a:solidFill>
                  <a:effectLst/>
                  <a:latin typeface="Cambria Math" panose="02040503050406030204" pitchFamily="18" charset="0"/>
                  <a:ea typeface="+mn-ea"/>
                  <a:cs typeface="+mn-cs"/>
                </a:rPr>
                <a:t>𝑃𝑒𝑟𝑠𝑜𝑛𝑎𝑠 𝑒𝑛 𝑣𝑖𝑣𝑖𝑒𝑛𝑑𝑎𝑠 𝑞𝑢𝑒 𝑢𝑡𝑖𝑙𝑖𝑧𝑎𝑛 𝑒𝑙𝑒𝑐𝑡𝑟𝑖𝑐𝑖𝑑𝑎𝑑 𝑦 𝑔𝑎𝑠 𝑝𝑎𝑟𝑎 𝑐𝑜𝑐𝑖𝑛𝑎𝑟</a:t>
              </a:r>
              <a:r>
                <a:rPr lang="es-CR" sz="1200" b="0" i="0">
                  <a:solidFill>
                    <a:schemeClr val="tx1"/>
                  </a:solidFill>
                  <a:effectLst/>
                  <a:latin typeface="Cambria Math" panose="02040503050406030204" pitchFamily="18" charset="0"/>
                  <a:ea typeface="+mn-ea"/>
                  <a:cs typeface="+mn-cs"/>
                </a:rPr>
                <a:t>)/(</a:t>
              </a:r>
              <a:r>
                <a:rPr lang="es-CR" sz="1200" b="0" i="0">
                  <a:latin typeface="Cambria Math" panose="02040503050406030204" pitchFamily="18" charset="0"/>
                </a:rPr>
                <a:t>𝑃𝑜𝑏𝑙𝑎𝑐𝑖ó𝑛 𝑡𝑜𝑡𝑎𝑙)</a:t>
              </a:r>
              <a:r>
                <a:rPr lang="es-CR" sz="1200" b="0" i="0">
                  <a:latin typeface="Cambria Math" panose="02040503050406030204" pitchFamily="18" charset="0"/>
                  <a:ea typeface="Cambria Math" panose="02040503050406030204" pitchFamily="18" charset="0"/>
                </a:rPr>
                <a:t>×</a:t>
              </a:r>
              <a:r>
                <a:rPr lang="es-CR" sz="1100" b="0" i="0">
                  <a:solidFill>
                    <a:schemeClr val="tx1"/>
                  </a:solidFill>
                  <a:effectLst/>
                  <a:latin typeface="Cambria Math" panose="02040503050406030204" pitchFamily="18" charset="0"/>
                  <a:ea typeface="+mn-ea"/>
                  <a:cs typeface="+mn-cs"/>
                </a:rPr>
                <a:t>100</a:t>
              </a:r>
              <a:endParaRPr lang="es-CR" sz="1200"/>
            </a:p>
          </xdr:txBody>
        </xdr:sp>
      </mc:Fallback>
    </mc:AlternateContent>
    <xdr:clientData/>
  </xdr:oneCellAnchor>
</xdr:wsDr>
</file>

<file path=xl/drawings/drawing152.xml><?xml version="1.0" encoding="utf-8"?>
<xdr:wsDr xmlns:xdr="http://schemas.openxmlformats.org/drawingml/2006/spreadsheetDrawing" xmlns:a="http://schemas.openxmlformats.org/drawingml/2006/main">
  <xdr:twoCellAnchor>
    <xdr:from>
      <xdr:col>7</xdr:col>
      <xdr:colOff>38099</xdr:colOff>
      <xdr:row>9</xdr:row>
      <xdr:rowOff>700087</xdr:rowOff>
    </xdr:from>
    <xdr:to>
      <xdr:col>14</xdr:col>
      <xdr:colOff>819150</xdr:colOff>
      <xdr:row>27</xdr:row>
      <xdr:rowOff>142875</xdr:rowOff>
    </xdr:to>
    <xdr:graphicFrame macro="">
      <xdr:nvGraphicFramePr>
        <xdr:cNvPr id="2" name="Gráfico 1">
          <a:extLst>
            <a:ext uri="{FF2B5EF4-FFF2-40B4-BE49-F238E27FC236}">
              <a16:creationId xmlns:a16="http://schemas.microsoft.com/office/drawing/2014/main" id="{00000000-0008-0000-C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3.xml><?xml version="1.0" encoding="utf-8"?>
<c:userShapes xmlns:c="http://schemas.openxmlformats.org/drawingml/2006/chart">
  <cdr:relSizeAnchor xmlns:cdr="http://schemas.openxmlformats.org/drawingml/2006/chartDrawing">
    <cdr:from>
      <cdr:x>0.01618</cdr:x>
      <cdr:y>0.67198</cdr:y>
    </cdr:from>
    <cdr:to>
      <cdr:x>0.06618</cdr:x>
      <cdr:y>0.75532</cdr:y>
    </cdr:to>
    <cdr:sp macro="" textlink="">
      <cdr:nvSpPr>
        <cdr:cNvPr id="2" name="CuadroTexto 1"/>
        <cdr:cNvSpPr txBox="1"/>
      </cdr:nvSpPr>
      <cdr:spPr>
        <a:xfrm xmlns:a="http://schemas.openxmlformats.org/drawingml/2006/main">
          <a:off x="95250" y="2083408"/>
          <a:ext cx="294323" cy="258387"/>
        </a:xfrm>
        <a:prstGeom xmlns:a="http://schemas.openxmlformats.org/drawingml/2006/main" prst="rect">
          <a:avLst/>
        </a:prstGeom>
        <a:solidFill xmlns:a="http://schemas.openxmlformats.org/drawingml/2006/main">
          <a:sysClr val="window" lastClr="FFFFFF"/>
        </a:solidFill>
      </cdr:spPr>
      <cdr:txBody>
        <a:bodyPr xmlns:a="http://schemas.openxmlformats.org/drawingml/2006/main" vertOverflow="clip" wrap="square" rtlCol="0"/>
        <a:lstStyle xmlns:a="http://schemas.openxmlformats.org/drawingml/2006/main"/>
        <a:p xmlns:a="http://schemas.openxmlformats.org/drawingml/2006/main">
          <a:r>
            <a:rPr lang="es-CR" sz="1100">
              <a:solidFill>
                <a:schemeClr val="bg2">
                  <a:lumMod val="50000"/>
                </a:schemeClr>
              </a:solidFill>
            </a:rPr>
            <a:t>0</a:t>
          </a:r>
        </a:p>
      </cdr:txBody>
    </cdr:sp>
  </cdr:relSizeAnchor>
  <cdr:relSizeAnchor xmlns:cdr="http://schemas.openxmlformats.org/drawingml/2006/chartDrawing">
    <cdr:from>
      <cdr:x>0.06529</cdr:x>
      <cdr:y>0.63886</cdr:y>
    </cdr:from>
    <cdr:to>
      <cdr:x>0.09446</cdr:x>
      <cdr:y>0.66317</cdr:y>
    </cdr:to>
    <cdr:cxnSp macro="">
      <cdr:nvCxnSpPr>
        <cdr:cNvPr id="6" name="Conector recto 5">
          <a:extLst xmlns:a="http://schemas.openxmlformats.org/drawingml/2006/main">
            <a:ext uri="{FF2B5EF4-FFF2-40B4-BE49-F238E27FC236}">
              <a16:creationId xmlns:a16="http://schemas.microsoft.com/office/drawing/2014/main" id="{107C1DEC-9E7A-4D8B-BD8C-7F2FCB157327}"/>
            </a:ext>
          </a:extLst>
        </cdr:cNvPr>
        <cdr:cNvCxnSpPr/>
      </cdr:nvCxnSpPr>
      <cdr:spPr>
        <a:xfrm xmlns:a="http://schemas.openxmlformats.org/drawingml/2006/main">
          <a:off x="384334" y="1980727"/>
          <a:ext cx="171708" cy="75371"/>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0.06483</cdr:x>
      <cdr:y>0.61211</cdr:y>
    </cdr:from>
    <cdr:to>
      <cdr:x>0.094</cdr:x>
      <cdr:y>0.63642</cdr:y>
    </cdr:to>
    <cdr:cxnSp macro="">
      <cdr:nvCxnSpPr>
        <cdr:cNvPr id="7" name="Conector recto 6">
          <a:extLst xmlns:a="http://schemas.openxmlformats.org/drawingml/2006/main">
            <a:ext uri="{FF2B5EF4-FFF2-40B4-BE49-F238E27FC236}">
              <a16:creationId xmlns:a16="http://schemas.microsoft.com/office/drawing/2014/main" id="{A7806600-EB2B-4275-9938-A3AA92390C3B}"/>
            </a:ext>
          </a:extLst>
        </cdr:cNvPr>
        <cdr:cNvCxnSpPr/>
      </cdr:nvCxnSpPr>
      <cdr:spPr>
        <a:xfrm xmlns:a="http://schemas.openxmlformats.org/drawingml/2006/main">
          <a:off x="381648" y="1897765"/>
          <a:ext cx="171649" cy="75370"/>
        </a:xfrm>
        <a:prstGeom xmlns:a="http://schemas.openxmlformats.org/drawingml/2006/main" prst="line">
          <a:avLst/>
        </a:prstGeom>
        <a:ln xmlns:a="http://schemas.openxmlformats.org/drawingml/2006/mai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54.xml><?xml version="1.0" encoding="utf-8"?>
<xdr:wsDr xmlns:xdr="http://schemas.openxmlformats.org/drawingml/2006/spreadsheetDrawing" xmlns:a="http://schemas.openxmlformats.org/drawingml/2006/main">
  <xdr:oneCellAnchor>
    <xdr:from>
      <xdr:col>3</xdr:col>
      <xdr:colOff>882491</xdr:colOff>
      <xdr:row>16</xdr:row>
      <xdr:rowOff>71437</xdr:rowOff>
    </xdr:from>
    <xdr:ext cx="1347741" cy="346890"/>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00000000-0008-0000-CC00-000002000000}"/>
                </a:ext>
              </a:extLst>
            </xdr:cNvPr>
            <xdr:cNvSpPr txBox="1"/>
          </xdr:nvSpPr>
          <xdr:spPr>
            <a:xfrm>
              <a:off x="5126831" y="10038397"/>
              <a:ext cx="1347741" cy="3468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R" sz="1200" b="0" i="1">
                        <a:latin typeface="Cambria Math" panose="02040503050406030204" pitchFamily="18" charset="0"/>
                      </a:rPr>
                      <m:t>𝑃𝐸𝑅</m:t>
                    </m:r>
                    <m:r>
                      <a:rPr lang="es-CR" sz="1200" b="0" i="1">
                        <a:latin typeface="Cambria Math" panose="02040503050406030204" pitchFamily="18" charset="0"/>
                      </a:rPr>
                      <m:t>=</m:t>
                    </m:r>
                    <m:f>
                      <m:fPr>
                        <m:ctrlPr>
                          <a:rPr lang="es-CR" sz="1200" i="1">
                            <a:latin typeface="Cambria Math" panose="02040503050406030204" pitchFamily="18" charset="0"/>
                          </a:rPr>
                        </m:ctrlPr>
                      </m:fPr>
                      <m:num>
                        <m:r>
                          <a:rPr lang="es-CR" sz="1200" b="0" i="1">
                            <a:latin typeface="Cambria Math" panose="02040503050406030204" pitchFamily="18" charset="0"/>
                          </a:rPr>
                          <m:t>𝐶𝐹𝐸𝑅</m:t>
                        </m:r>
                      </m:num>
                      <m:den>
                        <m:r>
                          <a:rPr lang="es-CR" sz="1200" b="0" i="1">
                            <a:latin typeface="Cambria Math" panose="02040503050406030204" pitchFamily="18" charset="0"/>
                          </a:rPr>
                          <m:t>𝐶𝐹𝑇𝐸</m:t>
                        </m:r>
                      </m:den>
                    </m:f>
                    <m:r>
                      <a:rPr lang="es-CR" sz="1100" b="0" i="1">
                        <a:solidFill>
                          <a:schemeClr val="tx1"/>
                        </a:solidFill>
                        <a:effectLst/>
                        <a:latin typeface="Cambria Math" panose="02040503050406030204" pitchFamily="18" charset="0"/>
                        <a:ea typeface="+mn-ea"/>
                        <a:cs typeface="+mn-cs"/>
                      </a:rPr>
                      <m:t>×</m:t>
                    </m:r>
                    <m:r>
                      <a:rPr lang="es-CR" sz="1200" b="0" i="1">
                        <a:latin typeface="Cambria Math" panose="02040503050406030204" pitchFamily="18" charset="0"/>
                      </a:rPr>
                      <m:t>100</m:t>
                    </m:r>
                  </m:oMath>
                </m:oMathPara>
              </a14:m>
              <a:endParaRPr lang="es-CR" sz="1200"/>
            </a:p>
          </xdr:txBody>
        </xdr:sp>
      </mc:Choice>
      <mc:Fallback xmlns="">
        <xdr:sp macro="" textlink="">
          <xdr:nvSpPr>
            <xdr:cNvPr id="2" name="CuadroTexto 1">
              <a:extLst>
                <a:ext uri="{FF2B5EF4-FFF2-40B4-BE49-F238E27FC236}">
                  <a16:creationId xmlns:a16="http://schemas.microsoft.com/office/drawing/2014/main" id="{00000000-0008-0000-CC00-000002000000}"/>
                </a:ext>
              </a:extLst>
            </xdr:cNvPr>
            <xdr:cNvSpPr txBox="1"/>
          </xdr:nvSpPr>
          <xdr:spPr>
            <a:xfrm>
              <a:off x="5126831" y="10038397"/>
              <a:ext cx="1347741" cy="3468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200" b="0" i="0">
                  <a:latin typeface="Cambria Math" panose="02040503050406030204" pitchFamily="18" charset="0"/>
                </a:rPr>
                <a:t>𝑃𝐸𝑅=𝐶𝐹𝐸𝑅/𝐶𝐹𝑇𝐸</a:t>
              </a:r>
              <a:r>
                <a:rPr lang="es-CR" sz="1100" b="0" i="0">
                  <a:solidFill>
                    <a:schemeClr val="tx1"/>
                  </a:solidFill>
                  <a:effectLst/>
                  <a:latin typeface="Cambria Math" panose="02040503050406030204" pitchFamily="18" charset="0"/>
                  <a:ea typeface="+mn-ea"/>
                  <a:cs typeface="+mn-cs"/>
                </a:rPr>
                <a:t>×</a:t>
              </a:r>
              <a:r>
                <a:rPr lang="es-CR" sz="1200" b="0" i="0">
                  <a:latin typeface="Cambria Math" panose="02040503050406030204" pitchFamily="18" charset="0"/>
                </a:rPr>
                <a:t>100</a:t>
              </a:r>
              <a:endParaRPr lang="es-CR" sz="1200"/>
            </a:p>
          </xdr:txBody>
        </xdr:sp>
      </mc:Fallback>
    </mc:AlternateContent>
    <xdr:clientData/>
  </xdr:oneCellAnchor>
  <xdr:oneCellAnchor>
    <xdr:from>
      <xdr:col>3</xdr:col>
      <xdr:colOff>221183</xdr:colOff>
      <xdr:row>15</xdr:row>
      <xdr:rowOff>472031</xdr:rowOff>
    </xdr:from>
    <xdr:ext cx="1347741" cy="346890"/>
    <mc:AlternateContent xmlns:mc="http://schemas.openxmlformats.org/markup-compatibility/2006" xmlns:a14="http://schemas.microsoft.com/office/drawing/2010/main">
      <mc:Choice Requires="a14">
        <xdr:sp macro="" textlink="">
          <xdr:nvSpPr>
            <xdr:cNvPr id="6" name="CuadroTexto 2">
              <a:extLst>
                <a:ext uri="{FF2B5EF4-FFF2-40B4-BE49-F238E27FC236}">
                  <a16:creationId xmlns:a16="http://schemas.microsoft.com/office/drawing/2014/main" id="{00000000-0008-0000-CC00-000006000000}"/>
                </a:ext>
              </a:extLst>
            </xdr:cNvPr>
            <xdr:cNvSpPr txBox="1"/>
          </xdr:nvSpPr>
          <xdr:spPr>
            <a:xfrm>
              <a:off x="4465523" y="8206331"/>
              <a:ext cx="1347741" cy="3468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R" sz="1200" b="0" i="1">
                        <a:latin typeface="Cambria Math" panose="02040503050406030204" pitchFamily="18" charset="0"/>
                      </a:rPr>
                      <m:t>𝑃𝐸𝑅</m:t>
                    </m:r>
                    <m:r>
                      <a:rPr lang="es-CR" sz="1200" b="0" i="1">
                        <a:latin typeface="Cambria Math" panose="02040503050406030204" pitchFamily="18" charset="0"/>
                      </a:rPr>
                      <m:t>=</m:t>
                    </m:r>
                    <m:f>
                      <m:fPr>
                        <m:ctrlPr>
                          <a:rPr lang="es-CR" sz="1200" i="1">
                            <a:latin typeface="Cambria Math" panose="02040503050406030204" pitchFamily="18" charset="0"/>
                          </a:rPr>
                        </m:ctrlPr>
                      </m:fPr>
                      <m:num>
                        <m:r>
                          <a:rPr lang="es-CR" sz="1200" b="0" i="1">
                            <a:latin typeface="Cambria Math" panose="02040503050406030204" pitchFamily="18" charset="0"/>
                          </a:rPr>
                          <m:t>𝐶𝐹𝐸𝑅</m:t>
                        </m:r>
                      </m:num>
                      <m:den>
                        <m:r>
                          <a:rPr lang="es-CR" sz="1200" b="0" i="1">
                            <a:latin typeface="Cambria Math" panose="02040503050406030204" pitchFamily="18" charset="0"/>
                          </a:rPr>
                          <m:t>𝐶𝐹𝑇𝐸</m:t>
                        </m:r>
                      </m:den>
                    </m:f>
                    <m:r>
                      <a:rPr lang="es-CR" sz="1100" b="0" i="1">
                        <a:solidFill>
                          <a:schemeClr val="tx1"/>
                        </a:solidFill>
                        <a:effectLst/>
                        <a:latin typeface="Cambria Math" panose="02040503050406030204" pitchFamily="18" charset="0"/>
                        <a:ea typeface="+mn-ea"/>
                        <a:cs typeface="+mn-cs"/>
                      </a:rPr>
                      <m:t>×</m:t>
                    </m:r>
                    <m:r>
                      <a:rPr lang="es-CR" sz="1200" b="0" i="1">
                        <a:latin typeface="Cambria Math" panose="02040503050406030204" pitchFamily="18" charset="0"/>
                      </a:rPr>
                      <m:t>100</m:t>
                    </m:r>
                  </m:oMath>
                </m:oMathPara>
              </a14:m>
              <a:endParaRPr lang="es-CR" sz="1200"/>
            </a:p>
          </xdr:txBody>
        </xdr:sp>
      </mc:Choice>
      <mc:Fallback xmlns="">
        <xdr:sp macro="" textlink="">
          <xdr:nvSpPr>
            <xdr:cNvPr id="6" name="CuadroTexto 2">
              <a:extLst>
                <a:ext uri="{FF2B5EF4-FFF2-40B4-BE49-F238E27FC236}">
                  <a16:creationId xmlns:a16="http://schemas.microsoft.com/office/drawing/2014/main" id="{00000000-0008-0000-CC00-000006000000}"/>
                </a:ext>
              </a:extLst>
            </xdr:cNvPr>
            <xdr:cNvSpPr txBox="1"/>
          </xdr:nvSpPr>
          <xdr:spPr>
            <a:xfrm>
              <a:off x="4465523" y="8206331"/>
              <a:ext cx="1347741" cy="3468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200" b="0" i="0">
                  <a:latin typeface="Cambria Math" panose="02040503050406030204" pitchFamily="18" charset="0"/>
                </a:rPr>
                <a:t>𝑃𝐸𝑅=𝐶𝐹𝐸𝑅/𝐶𝐹𝑇𝐸</a:t>
              </a:r>
              <a:r>
                <a:rPr lang="es-CR" sz="1100" b="0" i="0">
                  <a:solidFill>
                    <a:schemeClr val="tx1"/>
                  </a:solidFill>
                  <a:effectLst/>
                  <a:latin typeface="Cambria Math" panose="02040503050406030204" pitchFamily="18" charset="0"/>
                  <a:ea typeface="+mn-ea"/>
                  <a:cs typeface="+mn-cs"/>
                </a:rPr>
                <a:t>×</a:t>
              </a:r>
              <a:r>
                <a:rPr lang="es-CR" sz="1200" b="0" i="0">
                  <a:latin typeface="Cambria Math" panose="02040503050406030204" pitchFamily="18" charset="0"/>
                </a:rPr>
                <a:t>100</a:t>
              </a:r>
              <a:endParaRPr lang="es-CR" sz="1200"/>
            </a:p>
          </xdr:txBody>
        </xdr:sp>
      </mc:Fallback>
    </mc:AlternateContent>
    <xdr:clientData/>
  </xdr:oneCellAnchor>
  <xdr:oneCellAnchor>
    <xdr:from>
      <xdr:col>3</xdr:col>
      <xdr:colOff>684441</xdr:colOff>
      <xdr:row>16</xdr:row>
      <xdr:rowOff>681718</xdr:rowOff>
    </xdr:from>
    <xdr:ext cx="2184316" cy="351699"/>
    <mc:AlternateContent xmlns:mc="http://schemas.openxmlformats.org/markup-compatibility/2006" xmlns:a14="http://schemas.microsoft.com/office/drawing/2010/main">
      <mc:Choice Requires="a14">
        <xdr:sp macro="" textlink="">
          <xdr:nvSpPr>
            <xdr:cNvPr id="7" name="CuadroTexto 2">
              <a:extLst>
                <a:ext uri="{FF2B5EF4-FFF2-40B4-BE49-F238E27FC236}">
                  <a16:creationId xmlns:a16="http://schemas.microsoft.com/office/drawing/2014/main" id="{00000000-0008-0000-CC00-000007000000}"/>
                </a:ext>
              </a:extLst>
            </xdr:cNvPr>
            <xdr:cNvSpPr txBox="1"/>
          </xdr:nvSpPr>
          <xdr:spPr>
            <a:xfrm>
              <a:off x="4928781" y="10648678"/>
              <a:ext cx="2184316" cy="3516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R" sz="1200" b="0" i="1">
                        <a:latin typeface="Cambria Math" panose="02040503050406030204" pitchFamily="18" charset="0"/>
                      </a:rPr>
                      <m:t>𝑃𝐸𝑅</m:t>
                    </m:r>
                    <m:r>
                      <a:rPr lang="es-ES" sz="1200" b="0" i="1">
                        <a:latin typeface="Cambria Math"/>
                      </a:rPr>
                      <m:t>𝑆𝐿𝑅</m:t>
                    </m:r>
                    <m:r>
                      <a:rPr lang="es-CR" sz="1200" b="0" i="1">
                        <a:latin typeface="Cambria Math" panose="02040503050406030204" pitchFamily="18" charset="0"/>
                      </a:rPr>
                      <m:t>=</m:t>
                    </m:r>
                    <m:f>
                      <m:fPr>
                        <m:ctrlPr>
                          <a:rPr lang="es-CR" sz="1200" i="1">
                            <a:latin typeface="Cambria Math" panose="02040503050406030204" pitchFamily="18" charset="0"/>
                          </a:rPr>
                        </m:ctrlPr>
                      </m:fPr>
                      <m:num>
                        <m:r>
                          <a:rPr lang="es-ES" sz="1200" b="0" i="1">
                            <a:latin typeface="Cambria Math"/>
                          </a:rPr>
                          <m:t>(</m:t>
                        </m:r>
                        <m:r>
                          <a:rPr lang="es-CR" sz="1200" b="0" i="1">
                            <a:latin typeface="Cambria Math" panose="02040503050406030204" pitchFamily="18" charset="0"/>
                          </a:rPr>
                          <m:t>𝐶𝐹𝐸𝑅</m:t>
                        </m:r>
                        <m:r>
                          <a:rPr lang="es-ES" sz="1200" b="0" i="1">
                            <a:latin typeface="Cambria Math"/>
                          </a:rPr>
                          <m:t>−</m:t>
                        </m:r>
                        <m:r>
                          <a:rPr lang="es-ES" sz="1200" b="0" i="1">
                            <a:latin typeface="Cambria Math"/>
                          </a:rPr>
                          <m:t>𝐶𝐿𝑅</m:t>
                        </m:r>
                        <m:r>
                          <a:rPr lang="es-ES" sz="1200" b="0" i="1">
                            <a:latin typeface="Cambria Math"/>
                          </a:rPr>
                          <m:t>)</m:t>
                        </m:r>
                      </m:num>
                      <m:den>
                        <m:r>
                          <a:rPr lang="es-CR" sz="1200" b="0" i="1">
                            <a:latin typeface="Cambria Math" panose="02040503050406030204" pitchFamily="18" charset="0"/>
                          </a:rPr>
                          <m:t>𝐶𝐹𝑇𝐸</m:t>
                        </m:r>
                      </m:den>
                    </m:f>
                    <m:r>
                      <a:rPr lang="es-CR" sz="1100" b="0" i="1">
                        <a:solidFill>
                          <a:schemeClr val="tx1"/>
                        </a:solidFill>
                        <a:effectLst/>
                        <a:latin typeface="Cambria Math" panose="02040503050406030204" pitchFamily="18" charset="0"/>
                        <a:ea typeface="+mn-ea"/>
                        <a:cs typeface="+mn-cs"/>
                      </a:rPr>
                      <m:t>×</m:t>
                    </m:r>
                    <m:r>
                      <a:rPr lang="es-CR" sz="1200" b="0" i="1">
                        <a:latin typeface="Cambria Math" panose="02040503050406030204" pitchFamily="18" charset="0"/>
                      </a:rPr>
                      <m:t>100</m:t>
                    </m:r>
                  </m:oMath>
                </m:oMathPara>
              </a14:m>
              <a:endParaRPr lang="es-CR" sz="1200"/>
            </a:p>
          </xdr:txBody>
        </xdr:sp>
      </mc:Choice>
      <mc:Fallback xmlns="">
        <xdr:sp macro="" textlink="">
          <xdr:nvSpPr>
            <xdr:cNvPr id="7" name="CuadroTexto 2">
              <a:extLst>
                <a:ext uri="{FF2B5EF4-FFF2-40B4-BE49-F238E27FC236}">
                  <a16:creationId xmlns:a16="http://schemas.microsoft.com/office/drawing/2014/main" id="{00000000-0008-0000-CC00-000007000000}"/>
                </a:ext>
              </a:extLst>
            </xdr:cNvPr>
            <xdr:cNvSpPr txBox="1"/>
          </xdr:nvSpPr>
          <xdr:spPr>
            <a:xfrm>
              <a:off x="4928781" y="10648678"/>
              <a:ext cx="2184316" cy="3516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200" b="0" i="0">
                  <a:latin typeface="Cambria Math" panose="02040503050406030204" pitchFamily="18" charset="0"/>
                </a:rPr>
                <a:t>𝑃𝐸𝑅</a:t>
              </a:r>
              <a:r>
                <a:rPr lang="es-ES" sz="1200" b="0" i="0">
                  <a:latin typeface="Cambria Math"/>
                </a:rPr>
                <a:t>𝑆𝐿𝑅</a:t>
              </a:r>
              <a:r>
                <a:rPr lang="es-CR" sz="1200" b="0" i="0">
                  <a:latin typeface="Cambria Math" panose="02040503050406030204" pitchFamily="18" charset="0"/>
                </a:rPr>
                <a:t>=</a:t>
              </a:r>
              <a:r>
                <a:rPr lang="es-CR" sz="1200" i="0">
                  <a:latin typeface="Cambria Math" panose="02040503050406030204" pitchFamily="18" charset="0"/>
                </a:rPr>
                <a:t>(</a:t>
              </a:r>
              <a:r>
                <a:rPr lang="es-ES" sz="1200" b="0" i="0">
                  <a:latin typeface="Cambria Math"/>
                </a:rPr>
                <a:t>(</a:t>
              </a:r>
              <a:r>
                <a:rPr lang="es-CR" sz="1200" b="0" i="0">
                  <a:latin typeface="Cambria Math" panose="02040503050406030204" pitchFamily="18" charset="0"/>
                </a:rPr>
                <a:t>𝐶𝐹𝐸𝑅</a:t>
              </a:r>
              <a:r>
                <a:rPr lang="es-ES" sz="1200" b="0" i="0">
                  <a:latin typeface="Cambria Math"/>
                </a:rPr>
                <a:t>−𝐶𝐿𝑅)</a:t>
              </a:r>
              <a:r>
                <a:rPr lang="es-CR" sz="1200" b="0" i="0">
                  <a:latin typeface="Cambria Math" panose="02040503050406030204" pitchFamily="18" charset="0"/>
                </a:rPr>
                <a:t>)/𝐶𝐹𝑇𝐸</a:t>
              </a:r>
              <a:r>
                <a:rPr lang="es-CR" sz="1100" b="0" i="0">
                  <a:solidFill>
                    <a:schemeClr val="tx1"/>
                  </a:solidFill>
                  <a:effectLst/>
                  <a:latin typeface="Cambria Math" panose="02040503050406030204" pitchFamily="18" charset="0"/>
                  <a:ea typeface="+mn-ea"/>
                  <a:cs typeface="+mn-cs"/>
                </a:rPr>
                <a:t>×</a:t>
              </a:r>
              <a:r>
                <a:rPr lang="es-CR" sz="1200" b="0" i="0">
                  <a:latin typeface="Cambria Math" panose="02040503050406030204" pitchFamily="18" charset="0"/>
                </a:rPr>
                <a:t>100</a:t>
              </a:r>
              <a:endParaRPr lang="es-CR" sz="1200"/>
            </a:p>
          </xdr:txBody>
        </xdr:sp>
      </mc:Fallback>
    </mc:AlternateContent>
    <xdr:clientData/>
  </xdr:oneCellAnchor>
</xdr:wsDr>
</file>

<file path=xl/drawings/drawing155.xml><?xml version="1.0" encoding="utf-8"?>
<xdr:wsDr xmlns:xdr="http://schemas.openxmlformats.org/drawingml/2006/spreadsheetDrawing" xmlns:a="http://schemas.openxmlformats.org/drawingml/2006/main">
  <xdr:twoCellAnchor>
    <xdr:from>
      <xdr:col>10</xdr:col>
      <xdr:colOff>25400</xdr:colOff>
      <xdr:row>11</xdr:row>
      <xdr:rowOff>53975</xdr:rowOff>
    </xdr:from>
    <xdr:to>
      <xdr:col>18</xdr:col>
      <xdr:colOff>368300</xdr:colOff>
      <xdr:row>23</xdr:row>
      <xdr:rowOff>215900</xdr:rowOff>
    </xdr:to>
    <xdr:graphicFrame macro="">
      <xdr:nvGraphicFramePr>
        <xdr:cNvPr id="2" name="Gráfico 1">
          <a:extLst>
            <a:ext uri="{FF2B5EF4-FFF2-40B4-BE49-F238E27FC236}">
              <a16:creationId xmlns:a16="http://schemas.microsoft.com/office/drawing/2014/main" id="{00000000-0008-0000-C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6.xml><?xml version="1.0" encoding="utf-8"?>
<c:userShapes xmlns:c="http://schemas.openxmlformats.org/drawingml/2006/chart">
  <cdr:relSizeAnchor xmlns:cdr="http://schemas.openxmlformats.org/drawingml/2006/chartDrawing">
    <cdr:from>
      <cdr:x>0.03333</cdr:x>
      <cdr:y>0.77951</cdr:y>
    </cdr:from>
    <cdr:to>
      <cdr:x>0.08333</cdr:x>
      <cdr:y>0.86285</cdr:y>
    </cdr:to>
    <cdr:sp macro="" textlink="">
      <cdr:nvSpPr>
        <cdr:cNvPr id="2" name="CuadroTexto 1"/>
        <cdr:cNvSpPr txBox="1"/>
      </cdr:nvSpPr>
      <cdr:spPr>
        <a:xfrm xmlns:a="http://schemas.openxmlformats.org/drawingml/2006/main">
          <a:off x="152400" y="2138363"/>
          <a:ext cx="228600" cy="228600"/>
        </a:xfrm>
        <a:prstGeom xmlns:a="http://schemas.openxmlformats.org/drawingml/2006/main" prst="rect">
          <a:avLst/>
        </a:prstGeom>
        <a:solidFill xmlns:a="http://schemas.openxmlformats.org/drawingml/2006/main">
          <a:sysClr val="window" lastClr="FFFFFF"/>
        </a:solidFill>
      </cdr:spPr>
      <cdr:txBody>
        <a:bodyPr xmlns:a="http://schemas.openxmlformats.org/drawingml/2006/main" vertOverflow="clip" wrap="square" rtlCol="0"/>
        <a:lstStyle xmlns:a="http://schemas.openxmlformats.org/drawingml/2006/main"/>
        <a:p xmlns:a="http://schemas.openxmlformats.org/drawingml/2006/main">
          <a:r>
            <a:rPr lang="es-CR" sz="1100">
              <a:solidFill>
                <a:schemeClr val="bg2">
                  <a:lumMod val="50000"/>
                </a:schemeClr>
              </a:solidFill>
            </a:rPr>
            <a:t>0</a:t>
          </a:r>
        </a:p>
      </cdr:txBody>
    </cdr:sp>
  </cdr:relSizeAnchor>
  <cdr:relSizeAnchor xmlns:cdr="http://schemas.openxmlformats.org/drawingml/2006/chartDrawing">
    <cdr:from>
      <cdr:x>0.075</cdr:x>
      <cdr:y>0.75868</cdr:y>
    </cdr:from>
    <cdr:to>
      <cdr:x>0.10417</cdr:x>
      <cdr:y>0.78299</cdr:y>
    </cdr:to>
    <cdr:cxnSp macro="">
      <cdr:nvCxnSpPr>
        <cdr:cNvPr id="6" name="Conector recto 5">
          <a:extLst xmlns:a="http://schemas.openxmlformats.org/drawingml/2006/main">
            <a:ext uri="{FF2B5EF4-FFF2-40B4-BE49-F238E27FC236}">
              <a16:creationId xmlns:a16="http://schemas.microsoft.com/office/drawing/2014/main" id="{107C1DEC-9E7A-4D8B-BD8C-7F2FCB157327}"/>
            </a:ext>
          </a:extLst>
        </cdr:cNvPr>
        <cdr:cNvCxnSpPr/>
      </cdr:nvCxnSpPr>
      <cdr:spPr>
        <a:xfrm xmlns:a="http://schemas.openxmlformats.org/drawingml/2006/main">
          <a:off x="342900" y="2081213"/>
          <a:ext cx="133350" cy="66675"/>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0.07778</cdr:x>
      <cdr:y>0.74421</cdr:y>
    </cdr:from>
    <cdr:to>
      <cdr:x>0.10694</cdr:x>
      <cdr:y>0.76852</cdr:y>
    </cdr:to>
    <cdr:cxnSp macro="">
      <cdr:nvCxnSpPr>
        <cdr:cNvPr id="7" name="Conector recto 6">
          <a:extLst xmlns:a="http://schemas.openxmlformats.org/drawingml/2006/main">
            <a:ext uri="{FF2B5EF4-FFF2-40B4-BE49-F238E27FC236}">
              <a16:creationId xmlns:a16="http://schemas.microsoft.com/office/drawing/2014/main" id="{A7806600-EB2B-4275-9938-A3AA92390C3B}"/>
            </a:ext>
          </a:extLst>
        </cdr:cNvPr>
        <cdr:cNvCxnSpPr/>
      </cdr:nvCxnSpPr>
      <cdr:spPr>
        <a:xfrm xmlns:a="http://schemas.openxmlformats.org/drawingml/2006/main">
          <a:off x="355600" y="2041525"/>
          <a:ext cx="133350" cy="66675"/>
        </a:xfrm>
        <a:prstGeom xmlns:a="http://schemas.openxmlformats.org/drawingml/2006/main" prst="line">
          <a:avLst/>
        </a:prstGeom>
        <a:ln xmlns:a="http://schemas.openxmlformats.org/drawingml/2006/mai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57.xml><?xml version="1.0" encoding="utf-8"?>
<xdr:wsDr xmlns:xdr="http://schemas.openxmlformats.org/drawingml/2006/spreadsheetDrawing" xmlns:a="http://schemas.openxmlformats.org/drawingml/2006/main">
  <xdr:oneCellAnchor>
    <xdr:from>
      <xdr:col>3</xdr:col>
      <xdr:colOff>75247</xdr:colOff>
      <xdr:row>15</xdr:row>
      <xdr:rowOff>119062</xdr:rowOff>
    </xdr:from>
    <xdr:ext cx="1215782" cy="316946"/>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00000000-0008-0000-CE00-000002000000}"/>
                </a:ext>
              </a:extLst>
            </xdr:cNvPr>
            <xdr:cNvSpPr txBox="1"/>
          </xdr:nvSpPr>
          <xdr:spPr>
            <a:xfrm>
              <a:off x="4319587" y="6603682"/>
              <a:ext cx="1215782" cy="31694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R" sz="1100" b="0" i="1">
                        <a:latin typeface="Cambria Math" panose="02040503050406030204" pitchFamily="18" charset="0"/>
                      </a:rPr>
                      <m:t>𝑃𝐸𝑅</m:t>
                    </m:r>
                    <m:r>
                      <a:rPr lang="es-CR" sz="1100" b="0" i="1">
                        <a:latin typeface="Cambria Math" panose="02040503050406030204" pitchFamily="18" charset="0"/>
                      </a:rPr>
                      <m:t>=</m:t>
                    </m:r>
                    <m:f>
                      <m:fPr>
                        <m:ctrlPr>
                          <a:rPr lang="es-CR" sz="1100" i="1">
                            <a:latin typeface="Cambria Math" panose="02040503050406030204" pitchFamily="18" charset="0"/>
                          </a:rPr>
                        </m:ctrlPr>
                      </m:fPr>
                      <m:num>
                        <m:r>
                          <a:rPr lang="es-CR" sz="1100" b="0" i="1">
                            <a:latin typeface="Cambria Math" panose="02040503050406030204" pitchFamily="18" charset="0"/>
                          </a:rPr>
                          <m:t>𝑈𝐹𝐸𝑅</m:t>
                        </m:r>
                      </m:num>
                      <m:den>
                        <m:r>
                          <a:rPr lang="es-CR" sz="1100" b="0" i="1">
                            <a:latin typeface="Cambria Math" panose="02040503050406030204" pitchFamily="18" charset="0"/>
                          </a:rPr>
                          <m:t>𝑈𝐹𝑇𝐸</m:t>
                        </m:r>
                      </m:den>
                    </m:f>
                    <m:r>
                      <a:rPr lang="es-CR" sz="1100" b="0" i="1">
                        <a:latin typeface="Cambria Math" panose="02040503050406030204" pitchFamily="18" charset="0"/>
                      </a:rPr>
                      <m:t>∗100</m:t>
                    </m:r>
                  </m:oMath>
                </m:oMathPara>
              </a14:m>
              <a:endParaRPr lang="es-CR" sz="1100"/>
            </a:p>
          </xdr:txBody>
        </xdr:sp>
      </mc:Choice>
      <mc:Fallback xmlns="">
        <xdr:sp macro="" textlink="">
          <xdr:nvSpPr>
            <xdr:cNvPr id="2" name="CuadroTexto 1">
              <a:extLst>
                <a:ext uri="{FF2B5EF4-FFF2-40B4-BE49-F238E27FC236}">
                  <a16:creationId xmlns:a16="http://schemas.microsoft.com/office/drawing/2014/main" id="{00000000-0008-0000-CE00-000002000000}"/>
                </a:ext>
              </a:extLst>
            </xdr:cNvPr>
            <xdr:cNvSpPr txBox="1"/>
          </xdr:nvSpPr>
          <xdr:spPr>
            <a:xfrm>
              <a:off x="4319587" y="6603682"/>
              <a:ext cx="1215782" cy="31694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100" b="0" i="0">
                  <a:latin typeface="Cambria Math" panose="02040503050406030204" pitchFamily="18" charset="0"/>
                </a:rPr>
                <a:t>𝑃𝐸𝑅=𝑈𝐹𝐸𝑅/𝑈𝐹𝑇𝐸∗100</a:t>
              </a:r>
              <a:endParaRPr lang="es-CR" sz="1100"/>
            </a:p>
          </xdr:txBody>
        </xdr:sp>
      </mc:Fallback>
    </mc:AlternateContent>
    <xdr:clientData/>
  </xdr:oneCellAnchor>
</xdr:wsDr>
</file>

<file path=xl/drawings/drawing158.xml><?xml version="1.0" encoding="utf-8"?>
<xdr:wsDr xmlns:xdr="http://schemas.openxmlformats.org/drawingml/2006/spreadsheetDrawing" xmlns:a="http://schemas.openxmlformats.org/drawingml/2006/main">
  <xdr:twoCellAnchor>
    <xdr:from>
      <xdr:col>10</xdr:col>
      <xdr:colOff>28575</xdr:colOff>
      <xdr:row>8</xdr:row>
      <xdr:rowOff>452437</xdr:rowOff>
    </xdr:from>
    <xdr:to>
      <xdr:col>16</xdr:col>
      <xdr:colOff>28575</xdr:colOff>
      <xdr:row>23</xdr:row>
      <xdr:rowOff>80962</xdr:rowOff>
    </xdr:to>
    <xdr:graphicFrame macro="">
      <xdr:nvGraphicFramePr>
        <xdr:cNvPr id="2" name="Gráfico 1">
          <a:extLst>
            <a:ext uri="{FF2B5EF4-FFF2-40B4-BE49-F238E27FC236}">
              <a16:creationId xmlns:a16="http://schemas.microsoft.com/office/drawing/2014/main" id="{00000000-0008-0000-C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9.xml><?xml version="1.0" encoding="utf-8"?>
<c:userShapes xmlns:c="http://schemas.openxmlformats.org/drawingml/2006/chart">
  <cdr:relSizeAnchor xmlns:cdr="http://schemas.openxmlformats.org/drawingml/2006/chartDrawing">
    <cdr:from>
      <cdr:x>0.03542</cdr:x>
      <cdr:y>0.78993</cdr:y>
    </cdr:from>
    <cdr:to>
      <cdr:x>0.125</cdr:x>
      <cdr:y>0.89063</cdr:y>
    </cdr:to>
    <cdr:sp macro="" textlink="">
      <cdr:nvSpPr>
        <cdr:cNvPr id="2" name="CuadroTexto 1"/>
        <cdr:cNvSpPr txBox="1"/>
      </cdr:nvSpPr>
      <cdr:spPr>
        <a:xfrm xmlns:a="http://schemas.openxmlformats.org/drawingml/2006/main">
          <a:off x="161925" y="2166937"/>
          <a:ext cx="409575" cy="276226"/>
        </a:xfrm>
        <a:prstGeom xmlns:a="http://schemas.openxmlformats.org/drawingml/2006/main" prst="rect">
          <a:avLst/>
        </a:prstGeom>
        <a:solidFill xmlns:a="http://schemas.openxmlformats.org/drawingml/2006/main">
          <a:sysClr val="window" lastClr="FFFFFF"/>
        </a:solidFill>
      </cdr:spPr>
      <cdr:txBody>
        <a:bodyPr xmlns:a="http://schemas.openxmlformats.org/drawingml/2006/main" vertOverflow="clip" wrap="square" rtlCol="0"/>
        <a:lstStyle xmlns:a="http://schemas.openxmlformats.org/drawingml/2006/main"/>
        <a:p xmlns:a="http://schemas.openxmlformats.org/drawingml/2006/main">
          <a:pPr algn="r"/>
          <a:r>
            <a:rPr lang="es-CR" sz="1100">
              <a:solidFill>
                <a:schemeClr val="bg2">
                  <a:lumMod val="50000"/>
                </a:schemeClr>
              </a:solidFill>
            </a:rPr>
            <a:t>  0</a:t>
          </a:r>
        </a:p>
      </cdr:txBody>
    </cdr:sp>
  </cdr:relSizeAnchor>
</c:userShapes>
</file>

<file path=xl/drawings/drawing16.xml><?xml version="1.0" encoding="utf-8"?>
<xdr:wsDr xmlns:xdr="http://schemas.openxmlformats.org/drawingml/2006/spreadsheetDrawing" xmlns:a="http://schemas.openxmlformats.org/drawingml/2006/main">
  <xdr:oneCellAnchor>
    <xdr:from>
      <xdr:col>2</xdr:col>
      <xdr:colOff>1582420</xdr:colOff>
      <xdr:row>15</xdr:row>
      <xdr:rowOff>55880</xdr:rowOff>
    </xdr:from>
    <xdr:ext cx="3863975" cy="460375"/>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00000000-0008-0000-1200-000002000000}"/>
                </a:ext>
              </a:extLst>
            </xdr:cNvPr>
            <xdr:cNvSpPr txBox="1"/>
          </xdr:nvSpPr>
          <xdr:spPr>
            <a:xfrm>
              <a:off x="4180840" y="5298440"/>
              <a:ext cx="3863975" cy="460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nary>
                      <m:naryPr>
                        <m:chr m:val="∑"/>
                        <m:subHide m:val="on"/>
                        <m:supHide m:val="on"/>
                        <m:ctrlPr>
                          <a:rPr lang="es-CR" sz="1200" i="1">
                            <a:latin typeface="Cambria Math" panose="02040503050406030204" pitchFamily="18" charset="0"/>
                          </a:rPr>
                        </m:ctrlPr>
                      </m:naryPr>
                      <m:sub/>
                      <m:sup/>
                      <m:e>
                        <m:r>
                          <a:rPr lang="es-CR" sz="1200" b="0" i="1">
                            <a:latin typeface="Cambria Math" panose="02040503050406030204" pitchFamily="18" charset="0"/>
                          </a:rPr>
                          <m:t>𝑃</m:t>
                        </m:r>
                        <m:r>
                          <a:rPr lang="es-CR" sz="1200" b="0" i="1">
                            <a:latin typeface="Cambria Math" panose="02040503050406030204" pitchFamily="18" charset="0"/>
                          </a:rPr>
                          <m:t>é</m:t>
                        </m:r>
                        <m:r>
                          <a:rPr lang="es-CR" sz="1200" b="0" i="1">
                            <a:latin typeface="Cambria Math" panose="02040503050406030204" pitchFamily="18" charset="0"/>
                          </a:rPr>
                          <m:t>𝑟𝑑𝑖𝑑𝑎𝑠</m:t>
                        </m:r>
                        <m:r>
                          <a:rPr lang="es-CR" sz="1200" b="0" i="1">
                            <a:latin typeface="Cambria Math" panose="02040503050406030204" pitchFamily="18" charset="0"/>
                          </a:rPr>
                          <m:t> </m:t>
                        </m:r>
                        <m:r>
                          <a:rPr lang="es-CR" sz="1200" b="0" i="1">
                            <a:latin typeface="Cambria Math" panose="02040503050406030204" pitchFamily="18" charset="0"/>
                          </a:rPr>
                          <m:t>𝑒𝑐𝑜𝑛</m:t>
                        </m:r>
                        <m:r>
                          <a:rPr lang="es-CR" sz="1200" b="0" i="1">
                            <a:latin typeface="Cambria Math" panose="02040503050406030204" pitchFamily="18" charset="0"/>
                          </a:rPr>
                          <m:t>ó</m:t>
                        </m:r>
                        <m:r>
                          <a:rPr lang="es-CR" sz="1200" b="0" i="1">
                            <a:latin typeface="Cambria Math" panose="02040503050406030204" pitchFamily="18" charset="0"/>
                          </a:rPr>
                          <m:t>𝑚𝑖𝑐𝑎𝑠</m:t>
                        </m:r>
                        <m:r>
                          <a:rPr lang="es-CR" sz="1200" b="0" i="1">
                            <a:latin typeface="Cambria Math" panose="02040503050406030204" pitchFamily="18" charset="0"/>
                          </a:rPr>
                          <m:t> </m:t>
                        </m:r>
                        <m:r>
                          <a:rPr lang="es-CR" sz="1200" b="0" i="1">
                            <a:latin typeface="Cambria Math" panose="02040503050406030204" pitchFamily="18" charset="0"/>
                          </a:rPr>
                          <m:t>𝑝𝑜𝑟</m:t>
                        </m:r>
                        <m:r>
                          <a:rPr lang="es-CR" sz="1200" b="0" i="1">
                            <a:latin typeface="Cambria Math" panose="02040503050406030204" pitchFamily="18" charset="0"/>
                          </a:rPr>
                          <m:t> </m:t>
                        </m:r>
                        <m:r>
                          <a:rPr lang="es-CR" sz="1200" b="0" i="1">
                            <a:latin typeface="Cambria Math" panose="02040503050406030204" pitchFamily="18" charset="0"/>
                          </a:rPr>
                          <m:t>𝑑𝑒𝑠𝑎𝑠𝑡𝑟𝑒𝑠</m:t>
                        </m:r>
                        <m:r>
                          <a:rPr lang="es-CR" sz="1200" b="0" i="1">
                            <a:latin typeface="Cambria Math" panose="02040503050406030204" pitchFamily="18" charset="0"/>
                          </a:rPr>
                          <m:t> </m:t>
                        </m:r>
                        <m:r>
                          <a:rPr lang="es-CR" sz="1200" b="0" i="1">
                            <a:latin typeface="Cambria Math" panose="02040503050406030204" pitchFamily="18" charset="0"/>
                          </a:rPr>
                          <m:t>𝑒𝑛</m:t>
                        </m:r>
                        <m:r>
                          <a:rPr lang="es-CR" sz="1200" b="0" i="1">
                            <a:latin typeface="Cambria Math" panose="02040503050406030204" pitchFamily="18" charset="0"/>
                          </a:rPr>
                          <m:t> </m:t>
                        </m:r>
                        <m:r>
                          <a:rPr lang="es-CR" sz="1200" b="0" i="1">
                            <a:latin typeface="Cambria Math" panose="02040503050406030204" pitchFamily="18" charset="0"/>
                          </a:rPr>
                          <m:t>𝑐𝑎𝑑𝑎</m:t>
                        </m:r>
                        <m:r>
                          <a:rPr lang="es-CR" sz="1200" b="0" i="1">
                            <a:latin typeface="Cambria Math" panose="02040503050406030204" pitchFamily="18" charset="0"/>
                          </a:rPr>
                          <m:t> </m:t>
                        </m:r>
                        <m:r>
                          <a:rPr lang="es-CR" sz="1200" b="0" i="1">
                            <a:latin typeface="Cambria Math" panose="02040503050406030204" pitchFamily="18" charset="0"/>
                          </a:rPr>
                          <m:t>𝑎</m:t>
                        </m:r>
                        <m:r>
                          <a:rPr lang="es-CR" sz="1200" b="0" i="1">
                            <a:latin typeface="Cambria Math" panose="02040503050406030204" pitchFamily="18" charset="0"/>
                          </a:rPr>
                          <m:t>ñ</m:t>
                        </m:r>
                        <m:r>
                          <a:rPr lang="es-CR" sz="1200" b="0" i="1">
                            <a:latin typeface="Cambria Math" panose="02040503050406030204" pitchFamily="18" charset="0"/>
                          </a:rPr>
                          <m:t>𝑜</m:t>
                        </m:r>
                      </m:e>
                    </m:nary>
                  </m:oMath>
                </m:oMathPara>
              </a14:m>
              <a:endParaRPr lang="es-CR" sz="1200"/>
            </a:p>
          </xdr:txBody>
        </xdr:sp>
      </mc:Choice>
      <mc:Fallback xmlns="">
        <xdr:sp macro="" textlink="">
          <xdr:nvSpPr>
            <xdr:cNvPr id="2" name="CuadroTexto 1">
              <a:extLst>
                <a:ext uri="{FF2B5EF4-FFF2-40B4-BE49-F238E27FC236}">
                  <a16:creationId xmlns:a16="http://schemas.microsoft.com/office/drawing/2014/main" id="{00000000-0008-0000-1200-000002000000}"/>
                </a:ext>
              </a:extLst>
            </xdr:cNvPr>
            <xdr:cNvSpPr txBox="1"/>
          </xdr:nvSpPr>
          <xdr:spPr>
            <a:xfrm>
              <a:off x="4180840" y="5298440"/>
              <a:ext cx="3863975" cy="460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s-CR" sz="1200" i="0">
                  <a:latin typeface="Cambria Math" panose="02040503050406030204" pitchFamily="18" charset="0"/>
                </a:rPr>
                <a:t>∑</a:t>
              </a:r>
              <a:r>
                <a:rPr lang="es-CR" sz="1200" b="0" i="0">
                  <a:latin typeface="Cambria Math" panose="02040503050406030204" pitchFamily="18" charset="0"/>
                </a:rPr>
                <a:t>▒〖𝑃é𝑟𝑑𝑖𝑑𝑎𝑠 𝑒𝑐𝑜𝑛ó𝑚𝑖𝑐𝑎𝑠 𝑝𝑜𝑟 𝑑𝑒𝑠𝑎𝑠𝑡𝑟𝑒𝑠 𝑒𝑛 𝑐𝑎𝑑𝑎 𝑎ñ𝑜〗</a:t>
              </a:r>
              <a:endParaRPr lang="es-CR" sz="1200"/>
            </a:p>
          </xdr:txBody>
        </xdr:sp>
      </mc:Fallback>
    </mc:AlternateContent>
    <xdr:clientData/>
  </xdr:oneCellAnchor>
</xdr:wsDr>
</file>

<file path=xl/drawings/drawing160.xml><?xml version="1.0" encoding="utf-8"?>
<xdr:wsDr xmlns:xdr="http://schemas.openxmlformats.org/drawingml/2006/spreadsheetDrawing" xmlns:a="http://schemas.openxmlformats.org/drawingml/2006/main">
  <xdr:oneCellAnchor>
    <xdr:from>
      <xdr:col>3</xdr:col>
      <xdr:colOff>213360</xdr:colOff>
      <xdr:row>15</xdr:row>
      <xdr:rowOff>289422</xdr:rowOff>
    </xdr:from>
    <xdr:ext cx="4901292" cy="316368"/>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id="{00000000-0008-0000-D000-000004000000}"/>
                </a:ext>
              </a:extLst>
            </xdr:cNvPr>
            <xdr:cNvSpPr txBox="1"/>
          </xdr:nvSpPr>
          <xdr:spPr>
            <a:xfrm>
              <a:off x="3421380" y="5676762"/>
              <a:ext cx="4901292" cy="3163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14:m>
                <m:oMath xmlns:m="http://schemas.openxmlformats.org/officeDocument/2006/math">
                  <m:r>
                    <a:rPr lang="es-CR" sz="1100" b="0" i="1">
                      <a:latin typeface="Cambria Math" panose="02040503050406030204" pitchFamily="18" charset="0"/>
                    </a:rPr>
                    <m:t>𝐼𝑛𝑡𝑒𝑛𝑠𝑖𝑑𝑎𝑑</m:t>
                  </m:r>
                  <m:r>
                    <a:rPr lang="es-CR" sz="1100" b="0" i="1">
                      <a:latin typeface="Cambria Math" panose="02040503050406030204" pitchFamily="18" charset="0"/>
                    </a:rPr>
                    <m:t> </m:t>
                  </m:r>
                  <m:r>
                    <a:rPr lang="es-CR" sz="1100" b="0" i="1">
                      <a:latin typeface="Cambria Math" panose="02040503050406030204" pitchFamily="18" charset="0"/>
                    </a:rPr>
                    <m:t>𝑒𝑛𝑒𝑟𝑔</m:t>
                  </m:r>
                  <m:r>
                    <a:rPr lang="es-CR" sz="1100" b="0" i="1">
                      <a:latin typeface="Cambria Math" panose="02040503050406030204" pitchFamily="18" charset="0"/>
                    </a:rPr>
                    <m:t>é</m:t>
                  </m:r>
                  <m:r>
                    <a:rPr lang="es-CR" sz="1100" b="0" i="1">
                      <a:latin typeface="Cambria Math" panose="02040503050406030204" pitchFamily="18" charset="0"/>
                    </a:rPr>
                    <m:t>𝑡𝑖𝑐𝑎</m:t>
                  </m:r>
                  <m:r>
                    <a:rPr lang="es-CR" sz="1100" b="0" i="1">
                      <a:latin typeface="Cambria Math" panose="02040503050406030204" pitchFamily="18" charset="0"/>
                    </a:rPr>
                    <m:t>=</m:t>
                  </m:r>
                  <m:f>
                    <m:fPr>
                      <m:ctrlPr>
                        <a:rPr lang="es-CR" sz="1100" i="1">
                          <a:latin typeface="Cambria Math" panose="02040503050406030204" pitchFamily="18" charset="0"/>
                        </a:rPr>
                      </m:ctrlPr>
                    </m:fPr>
                    <m:num>
                      <m:r>
                        <a:rPr lang="es-CR" sz="1100" b="0" i="1">
                          <a:latin typeface="Cambria Math" panose="02040503050406030204" pitchFamily="18" charset="0"/>
                        </a:rPr>
                        <m:t>𝐶𝑜𝑛𝑠𝑢𝑚𝑜</m:t>
                      </m:r>
                      <m:r>
                        <a:rPr lang="es-CR" sz="1100" b="0" i="1">
                          <a:latin typeface="Cambria Math" panose="02040503050406030204" pitchFamily="18" charset="0"/>
                        </a:rPr>
                        <m:t> </m:t>
                      </m:r>
                      <m:r>
                        <a:rPr lang="es-ES" sz="1100" b="0" i="1">
                          <a:latin typeface="Cambria Math"/>
                        </a:rPr>
                        <m:t>𝑓𝑖𝑛𝑎𝑙</m:t>
                      </m:r>
                      <m:r>
                        <a:rPr lang="es-ES" sz="1100" b="0" i="1">
                          <a:latin typeface="Cambria Math"/>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𝑒𝑛𝑒𝑟𝑔</m:t>
                      </m:r>
                      <m:r>
                        <a:rPr lang="es-CR" sz="1100" b="0" i="1">
                          <a:latin typeface="Cambria Math" panose="02040503050406030204" pitchFamily="18" charset="0"/>
                        </a:rPr>
                        <m:t>í</m:t>
                      </m:r>
                      <m:r>
                        <a:rPr lang="es-CR" sz="1100" b="0" i="1">
                          <a:latin typeface="Cambria Math" panose="02040503050406030204" pitchFamily="18" charset="0"/>
                        </a:rPr>
                        <m:t>𝑎</m:t>
                      </m:r>
                    </m:num>
                    <m:den>
                      <m:r>
                        <a:rPr lang="es-CR" sz="1100" b="0" i="1">
                          <a:latin typeface="Cambria Math" panose="02040503050406030204" pitchFamily="18" charset="0"/>
                        </a:rPr>
                        <m:t>𝑃𝐼𝐵</m:t>
                      </m:r>
                    </m:den>
                  </m:f>
                </m:oMath>
              </a14:m>
              <a:r>
                <a:rPr lang="es-CR" sz="1100"/>
                <a:t> *1000</a:t>
              </a:r>
            </a:p>
          </xdr:txBody>
        </xdr:sp>
      </mc:Choice>
      <mc:Fallback xmlns="">
        <xdr:sp macro="" textlink="">
          <xdr:nvSpPr>
            <xdr:cNvPr id="4" name="CuadroTexto 3">
              <a:extLst>
                <a:ext uri="{FF2B5EF4-FFF2-40B4-BE49-F238E27FC236}">
                  <a16:creationId xmlns:a16="http://schemas.microsoft.com/office/drawing/2014/main" id="{00000000-0008-0000-D000-000004000000}"/>
                </a:ext>
              </a:extLst>
            </xdr:cNvPr>
            <xdr:cNvSpPr txBox="1"/>
          </xdr:nvSpPr>
          <xdr:spPr>
            <a:xfrm>
              <a:off x="3421380" y="5676762"/>
              <a:ext cx="4901292" cy="3163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r>
                <a:rPr lang="es-CR" sz="1100" b="0" i="0">
                  <a:latin typeface="Cambria Math" panose="02040503050406030204" pitchFamily="18" charset="0"/>
                </a:rPr>
                <a:t>𝐼𝑛𝑡𝑒𝑛𝑠𝑖𝑑𝑎𝑑 𝑒𝑛𝑒𝑟𝑔é𝑡𝑖𝑐𝑎=</a:t>
              </a:r>
              <a:r>
                <a:rPr lang="es-CR" sz="1100" i="0">
                  <a:latin typeface="Cambria Math" panose="02040503050406030204" pitchFamily="18" charset="0"/>
                </a:rPr>
                <a:t>(</a:t>
              </a:r>
              <a:r>
                <a:rPr lang="es-CR" sz="1100" b="0" i="0">
                  <a:latin typeface="Cambria Math" panose="02040503050406030204" pitchFamily="18" charset="0"/>
                </a:rPr>
                <a:t>𝐶𝑜𝑛𝑠𝑢𝑚𝑜 </a:t>
              </a:r>
              <a:r>
                <a:rPr lang="es-ES" sz="1100" b="0" i="0">
                  <a:latin typeface="Cambria Math"/>
                </a:rPr>
                <a:t>𝑓𝑖𝑛𝑎𝑙 </a:t>
              </a:r>
              <a:r>
                <a:rPr lang="es-CR" sz="1100" b="0" i="0">
                  <a:latin typeface="Cambria Math" panose="02040503050406030204" pitchFamily="18" charset="0"/>
                </a:rPr>
                <a:t>𝑑𝑒 𝑒𝑛𝑒𝑟𝑔í𝑎)/𝑃𝐼𝐵</a:t>
              </a:r>
              <a:r>
                <a:rPr lang="es-CR" sz="1100"/>
                <a:t> *1000</a:t>
              </a:r>
            </a:p>
          </xdr:txBody>
        </xdr:sp>
      </mc:Fallback>
    </mc:AlternateContent>
    <xdr:clientData/>
  </xdr:oneCellAnchor>
</xdr:wsDr>
</file>

<file path=xl/drawings/drawing161.xml><?xml version="1.0" encoding="utf-8"?>
<xdr:wsDr xmlns:xdr="http://schemas.openxmlformats.org/drawingml/2006/spreadsheetDrawing" xmlns:a="http://schemas.openxmlformats.org/drawingml/2006/main">
  <xdr:twoCellAnchor>
    <xdr:from>
      <xdr:col>2</xdr:col>
      <xdr:colOff>30480</xdr:colOff>
      <xdr:row>29</xdr:row>
      <xdr:rowOff>109537</xdr:rowOff>
    </xdr:from>
    <xdr:to>
      <xdr:col>7</xdr:col>
      <xdr:colOff>716280</xdr:colOff>
      <xdr:row>40</xdr:row>
      <xdr:rowOff>91440</xdr:rowOff>
    </xdr:to>
    <xdr:graphicFrame macro="">
      <xdr:nvGraphicFramePr>
        <xdr:cNvPr id="2" name="Gráfico 1">
          <a:extLst>
            <a:ext uri="{FF2B5EF4-FFF2-40B4-BE49-F238E27FC236}">
              <a16:creationId xmlns:a16="http://schemas.microsoft.com/office/drawing/2014/main" id="{00000000-0008-0000-D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940436</xdr:colOff>
      <xdr:row>38</xdr:row>
      <xdr:rowOff>81916</xdr:rowOff>
    </xdr:from>
    <xdr:to>
      <xdr:col>2</xdr:col>
      <xdr:colOff>454660</xdr:colOff>
      <xdr:row>40</xdr:row>
      <xdr:rowOff>19051</xdr:rowOff>
    </xdr:to>
    <xdr:sp macro="" textlink="">
      <xdr:nvSpPr>
        <xdr:cNvPr id="4" name="CuadroTexto 1">
          <a:extLst>
            <a:ext uri="{FF2B5EF4-FFF2-40B4-BE49-F238E27FC236}">
              <a16:creationId xmlns:a16="http://schemas.microsoft.com/office/drawing/2014/main" id="{00000000-0008-0000-D100-000004000000}"/>
            </a:ext>
          </a:extLst>
        </xdr:cNvPr>
        <xdr:cNvSpPr txBox="1"/>
      </xdr:nvSpPr>
      <xdr:spPr>
        <a:xfrm>
          <a:off x="1999616" y="9911716"/>
          <a:ext cx="573404" cy="379095"/>
        </a:xfrm>
        <a:prstGeom prst="rect">
          <a:avLst/>
        </a:prstGeom>
        <a:solidFill>
          <a:sysClr val="window" lastClr="FFFFFF"/>
        </a:solidFill>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r"/>
          <a:r>
            <a:rPr lang="es-CR" sz="900">
              <a:solidFill>
                <a:schemeClr val="bg2">
                  <a:lumMod val="50000"/>
                </a:schemeClr>
              </a:solidFill>
            </a:rPr>
            <a:t>0</a:t>
          </a:r>
        </a:p>
      </xdr:txBody>
    </xdr:sp>
    <xdr:clientData/>
  </xdr:twoCellAnchor>
  <xdr:twoCellAnchor>
    <xdr:from>
      <xdr:col>2</xdr:col>
      <xdr:colOff>410210</xdr:colOff>
      <xdr:row>37</xdr:row>
      <xdr:rowOff>56515</xdr:rowOff>
    </xdr:from>
    <xdr:to>
      <xdr:col>2</xdr:col>
      <xdr:colOff>579408</xdr:colOff>
      <xdr:row>38</xdr:row>
      <xdr:rowOff>18332</xdr:rowOff>
    </xdr:to>
    <xdr:grpSp>
      <xdr:nvGrpSpPr>
        <xdr:cNvPr id="5" name="Grupo 4">
          <a:extLst>
            <a:ext uri="{FF2B5EF4-FFF2-40B4-BE49-F238E27FC236}">
              <a16:creationId xmlns:a16="http://schemas.microsoft.com/office/drawing/2014/main" id="{00000000-0008-0000-D100-000005000000}"/>
            </a:ext>
          </a:extLst>
        </xdr:cNvPr>
        <xdr:cNvGrpSpPr/>
      </xdr:nvGrpSpPr>
      <xdr:grpSpPr>
        <a:xfrm>
          <a:off x="2528570" y="9352915"/>
          <a:ext cx="169198" cy="182797"/>
          <a:chOff x="2676525" y="8743950"/>
          <a:chExt cx="169198" cy="91357"/>
        </a:xfrm>
      </xdr:grpSpPr>
      <xdr:cxnSp macro="">
        <xdr:nvCxnSpPr>
          <xdr:cNvPr id="6" name="Conector recto 5">
            <a:extLst>
              <a:ext uri="{FF2B5EF4-FFF2-40B4-BE49-F238E27FC236}">
                <a16:creationId xmlns:a16="http://schemas.microsoft.com/office/drawing/2014/main" id="{00000000-0008-0000-D100-000006000000}"/>
              </a:ext>
            </a:extLst>
          </xdr:cNvPr>
          <xdr:cNvCxnSpPr/>
        </xdr:nvCxnSpPr>
        <xdr:spPr>
          <a:xfrm>
            <a:off x="2714625" y="8743950"/>
            <a:ext cx="131098" cy="53257"/>
          </a:xfrm>
          <a:prstGeom prst="line">
            <a:avLst/>
          </a:prstGeom>
          <a:ln/>
        </xdr:spPr>
        <xdr:style>
          <a:lnRef idx="1">
            <a:schemeClr val="dk1"/>
          </a:lnRef>
          <a:fillRef idx="0">
            <a:schemeClr val="dk1"/>
          </a:fillRef>
          <a:effectRef idx="0">
            <a:schemeClr val="dk1"/>
          </a:effectRef>
          <a:fontRef idx="minor">
            <a:schemeClr val="tx1"/>
          </a:fontRef>
        </xdr:style>
      </xdr:cxnSp>
      <xdr:cxnSp macro="">
        <xdr:nvCxnSpPr>
          <xdr:cNvPr id="7" name="Conector recto 6">
            <a:extLst>
              <a:ext uri="{FF2B5EF4-FFF2-40B4-BE49-F238E27FC236}">
                <a16:creationId xmlns:a16="http://schemas.microsoft.com/office/drawing/2014/main" id="{00000000-0008-0000-D100-000007000000}"/>
              </a:ext>
            </a:extLst>
          </xdr:cNvPr>
          <xdr:cNvCxnSpPr/>
        </xdr:nvCxnSpPr>
        <xdr:spPr>
          <a:xfrm>
            <a:off x="2676525" y="8782050"/>
            <a:ext cx="131098" cy="53257"/>
          </a:xfrm>
          <a:prstGeom prst="line">
            <a:avLst/>
          </a:prstGeom>
          <a:ln/>
        </xdr:spPr>
        <xdr:style>
          <a:lnRef idx="1">
            <a:schemeClr val="dk1"/>
          </a:lnRef>
          <a:fillRef idx="0">
            <a:schemeClr val="dk1"/>
          </a:fillRef>
          <a:effectRef idx="0">
            <a:schemeClr val="dk1"/>
          </a:effectRef>
          <a:fontRef idx="minor">
            <a:schemeClr val="tx1"/>
          </a:fontRef>
        </xdr:style>
      </xdr:cxnSp>
    </xdr:grpSp>
    <xdr:clientData/>
  </xdr:twoCellAnchor>
</xdr:wsDr>
</file>

<file path=xl/drawings/drawing162.xml><?xml version="1.0" encoding="utf-8"?>
<c:userShapes xmlns:c="http://schemas.openxmlformats.org/drawingml/2006/chart">
  <cdr:relSizeAnchor xmlns:cdr="http://schemas.openxmlformats.org/drawingml/2006/chartDrawing">
    <cdr:from>
      <cdr:x>0.20417</cdr:x>
      <cdr:y>0.69271</cdr:y>
    </cdr:from>
    <cdr:to>
      <cdr:x>0.29375</cdr:x>
      <cdr:y>0.70937</cdr:y>
    </cdr:to>
    <cdr:sp macro="" textlink="">
      <cdr:nvSpPr>
        <cdr:cNvPr id="2" name="CuadroTexto 1"/>
        <cdr:cNvSpPr txBox="1"/>
      </cdr:nvSpPr>
      <cdr:spPr>
        <a:xfrm xmlns:a="http://schemas.openxmlformats.org/drawingml/2006/main">
          <a:off x="933465" y="1900236"/>
          <a:ext cx="409560" cy="45719"/>
        </a:xfrm>
        <a:prstGeom xmlns:a="http://schemas.openxmlformats.org/drawingml/2006/main" prst="rect">
          <a:avLst/>
        </a:prstGeom>
        <a:solidFill xmlns:a="http://schemas.openxmlformats.org/drawingml/2006/main">
          <a:sysClr val="window" lastClr="FFFFFF"/>
        </a:solidFill>
      </cdr:spPr>
      <cdr:txBody>
        <a:bodyPr xmlns:a="http://schemas.openxmlformats.org/drawingml/2006/main" vertOverflow="clip" wrap="square" rtlCol="0"/>
        <a:lstStyle xmlns:a="http://schemas.openxmlformats.org/drawingml/2006/main"/>
        <a:p xmlns:a="http://schemas.openxmlformats.org/drawingml/2006/main">
          <a:pPr algn="r"/>
          <a:r>
            <a:rPr lang="es-CR" sz="1100">
              <a:solidFill>
                <a:schemeClr val="bg2">
                  <a:lumMod val="50000"/>
                </a:schemeClr>
              </a:solidFill>
            </a:rPr>
            <a:t>  0</a:t>
          </a:r>
        </a:p>
      </cdr:txBody>
    </cdr:sp>
  </cdr:relSizeAnchor>
</c:userShapes>
</file>

<file path=xl/drawings/drawing163.xml><?xml version="1.0" encoding="utf-8"?>
<xdr:wsDr xmlns:xdr="http://schemas.openxmlformats.org/drawingml/2006/spreadsheetDrawing" xmlns:a="http://schemas.openxmlformats.org/drawingml/2006/main">
  <xdr:oneCellAnchor>
    <xdr:from>
      <xdr:col>3</xdr:col>
      <xdr:colOff>28575</xdr:colOff>
      <xdr:row>15</xdr:row>
      <xdr:rowOff>236083</xdr:rowOff>
    </xdr:from>
    <xdr:ext cx="4901292" cy="421142"/>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00000000-0008-0000-D200-000002000000}"/>
                </a:ext>
              </a:extLst>
            </xdr:cNvPr>
            <xdr:cNvSpPr txBox="1"/>
          </xdr:nvSpPr>
          <xdr:spPr>
            <a:xfrm>
              <a:off x="3152775" y="7494133"/>
              <a:ext cx="4901292" cy="42114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s-CR" sz="1100" b="0" i="1">
                        <a:latin typeface="Cambria Math" panose="02040503050406030204" pitchFamily="18" charset="0"/>
                      </a:rPr>
                      <m:t>𝐼𝑛𝑡𝑒𝑛𝑠𝑖𝑑𝑎𝑑</m:t>
                    </m:r>
                    <m:r>
                      <a:rPr lang="es-CR" sz="1100" b="0" i="1">
                        <a:latin typeface="Cambria Math" panose="02040503050406030204" pitchFamily="18" charset="0"/>
                      </a:rPr>
                      <m:t> </m:t>
                    </m:r>
                    <m:r>
                      <a:rPr lang="es-CR" sz="1100" b="0" i="1">
                        <a:latin typeface="Cambria Math" panose="02040503050406030204" pitchFamily="18" charset="0"/>
                      </a:rPr>
                      <m:t>𝑒𝑛𝑒𝑟𝑔</m:t>
                    </m:r>
                    <m:r>
                      <a:rPr lang="es-CR" sz="1100" b="0" i="1">
                        <a:latin typeface="Cambria Math" panose="02040503050406030204" pitchFamily="18" charset="0"/>
                      </a:rPr>
                      <m:t>é</m:t>
                    </m:r>
                    <m:r>
                      <a:rPr lang="es-CR" sz="1100" b="0" i="1">
                        <a:latin typeface="Cambria Math" panose="02040503050406030204" pitchFamily="18" charset="0"/>
                      </a:rPr>
                      <m:t>𝑡𝑖𝑐𝑎</m:t>
                    </m:r>
                    <m:r>
                      <a:rPr lang="es-CR" sz="1100" b="0" i="1">
                        <a:latin typeface="Cambria Math" panose="02040503050406030204" pitchFamily="18" charset="0"/>
                      </a:rPr>
                      <m:t> </m:t>
                    </m:r>
                    <m:r>
                      <a:rPr lang="es-CR" sz="1100" b="0" i="1">
                        <a:latin typeface="Cambria Math" panose="02040503050406030204" pitchFamily="18" charset="0"/>
                      </a:rPr>
                      <m:t>𝑝𝑟𝑖𝑚𝑎𝑟𝑖𝑎</m:t>
                    </m:r>
                    <m:r>
                      <a:rPr lang="es-CR" sz="1100" b="0" i="1">
                        <a:latin typeface="Cambria Math" panose="02040503050406030204" pitchFamily="18" charset="0"/>
                      </a:rPr>
                      <m:t>=</m:t>
                    </m:r>
                    <m:f>
                      <m:fPr>
                        <m:ctrlPr>
                          <a:rPr lang="es-CR" sz="1100" i="1">
                            <a:latin typeface="Cambria Math" panose="02040503050406030204" pitchFamily="18" charset="0"/>
                          </a:rPr>
                        </m:ctrlPr>
                      </m:fPr>
                      <m:num>
                        <m:r>
                          <a:rPr lang="es-CR" sz="1100" b="0" i="1">
                            <a:latin typeface="Cambria Math" panose="02040503050406030204" pitchFamily="18" charset="0"/>
                          </a:rPr>
                          <m:t>𝑈𝑠𝑜</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𝑒𝑛𝑒𝑟𝑔</m:t>
                        </m:r>
                        <m:r>
                          <a:rPr lang="es-CR" sz="1100" b="0" i="1">
                            <a:latin typeface="Cambria Math" panose="02040503050406030204" pitchFamily="18" charset="0"/>
                          </a:rPr>
                          <m:t>í</m:t>
                        </m:r>
                        <m:r>
                          <a:rPr lang="es-CR" sz="1100" b="0" i="1">
                            <a:latin typeface="Cambria Math" panose="02040503050406030204" pitchFamily="18" charset="0"/>
                          </a:rPr>
                          <m:t>𝑎</m:t>
                        </m:r>
                        <m:r>
                          <a:rPr lang="es-CR" sz="1100" b="0" i="1">
                            <a:latin typeface="Cambria Math" panose="02040503050406030204" pitchFamily="18" charset="0"/>
                          </a:rPr>
                          <m:t> </m:t>
                        </m:r>
                        <m:r>
                          <a:rPr lang="es-CR" sz="1100" b="0" i="1">
                            <a:latin typeface="Cambria Math" panose="02040503050406030204" pitchFamily="18" charset="0"/>
                          </a:rPr>
                          <m:t>𝑝𝑟𝑖𝑚𝑎𝑟𝑖𝑎</m:t>
                        </m:r>
                        <m:r>
                          <a:rPr lang="es-CR" sz="1100" b="0" i="1">
                            <a:latin typeface="Cambria Math" panose="02040503050406030204" pitchFamily="18" charset="0"/>
                          </a:rPr>
                          <m:t> </m:t>
                        </m:r>
                        <m:r>
                          <a:rPr lang="es-CR" sz="1100" b="0" i="1">
                            <a:latin typeface="Cambria Math" panose="02040503050406030204" pitchFamily="18" charset="0"/>
                          </a:rPr>
                          <m:t>𝑡𝑜𝑡𝑎𝑙</m:t>
                        </m:r>
                      </m:num>
                      <m:den>
                        <m:r>
                          <a:rPr lang="es-CR" sz="1100" b="0" i="1">
                            <a:latin typeface="Cambria Math" panose="02040503050406030204" pitchFamily="18" charset="0"/>
                          </a:rPr>
                          <m:t>𝑃𝐼𝐵</m:t>
                        </m:r>
                      </m:den>
                    </m:f>
                  </m:oMath>
                </m:oMathPara>
              </a14:m>
              <a:endParaRPr lang="es-CR" sz="1100"/>
            </a:p>
          </xdr:txBody>
        </xdr:sp>
      </mc:Choice>
      <mc:Fallback xmlns="">
        <xdr:sp macro="" textlink="">
          <xdr:nvSpPr>
            <xdr:cNvPr id="2" name="CuadroTexto 1">
              <a:extLst>
                <a:ext uri="{FF2B5EF4-FFF2-40B4-BE49-F238E27FC236}">
                  <a16:creationId xmlns:a16="http://schemas.microsoft.com/office/drawing/2014/main" id="{00000000-0008-0000-CA00-000002000000}"/>
                </a:ext>
              </a:extLst>
            </xdr:cNvPr>
            <xdr:cNvSpPr txBox="1"/>
          </xdr:nvSpPr>
          <xdr:spPr>
            <a:xfrm>
              <a:off x="3152775" y="7494133"/>
              <a:ext cx="4901292" cy="42114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R" sz="1100" b="0" i="0">
                  <a:latin typeface="Cambria Math" panose="02040503050406030204" pitchFamily="18" charset="0"/>
                </a:rPr>
                <a:t>𝐼𝑛𝑡𝑒𝑛𝑠𝑖𝑑𝑎𝑑 𝑒𝑛𝑒𝑟𝑔é𝑡𝑖𝑐𝑎 𝑝𝑟𝑖𝑚𝑎𝑟𝑖𝑎=</a:t>
              </a:r>
              <a:r>
                <a:rPr lang="es-CR" sz="1100" i="0">
                  <a:latin typeface="Cambria Math" panose="02040503050406030204" pitchFamily="18" charset="0"/>
                </a:rPr>
                <a:t>(</a:t>
              </a:r>
              <a:r>
                <a:rPr lang="es-CR" sz="1100" b="0" i="0">
                  <a:latin typeface="Cambria Math" panose="02040503050406030204" pitchFamily="18" charset="0"/>
                </a:rPr>
                <a:t>𝑈𝑠𝑜 𝑑𝑒 𝑒𝑛𝑒𝑟𝑔í𝑎 𝑝𝑟𝑖𝑚𝑎𝑟𝑖𝑎 𝑡𝑜𝑡𝑎𝑙)/𝑃𝐼𝐵</a:t>
              </a:r>
              <a:endParaRPr lang="es-CR" sz="1100"/>
            </a:p>
          </xdr:txBody>
        </xdr:sp>
      </mc:Fallback>
    </mc:AlternateContent>
    <xdr:clientData/>
  </xdr:oneCellAnchor>
  <xdr:oneCellAnchor>
    <xdr:from>
      <xdr:col>3</xdr:col>
      <xdr:colOff>28575</xdr:colOff>
      <xdr:row>15</xdr:row>
      <xdr:rowOff>236083</xdr:rowOff>
    </xdr:from>
    <xdr:ext cx="4901292" cy="421142"/>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00000000-0008-0000-D200-000003000000}"/>
                </a:ext>
              </a:extLst>
            </xdr:cNvPr>
            <xdr:cNvSpPr txBox="1"/>
          </xdr:nvSpPr>
          <xdr:spPr>
            <a:xfrm>
              <a:off x="3152775" y="7979908"/>
              <a:ext cx="4901292" cy="42114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s-CR" sz="1100" b="0" i="1">
                        <a:latin typeface="Cambria Math" panose="02040503050406030204" pitchFamily="18" charset="0"/>
                      </a:rPr>
                      <m:t>𝐼𝑛𝑡𝑒𝑛𝑠𝑖𝑑𝑎𝑑</m:t>
                    </m:r>
                    <m:r>
                      <a:rPr lang="es-CR" sz="1100" b="0" i="1">
                        <a:latin typeface="Cambria Math" panose="02040503050406030204" pitchFamily="18" charset="0"/>
                      </a:rPr>
                      <m:t> </m:t>
                    </m:r>
                    <m:r>
                      <a:rPr lang="es-CR" sz="1100" b="0" i="1">
                        <a:latin typeface="Cambria Math" panose="02040503050406030204" pitchFamily="18" charset="0"/>
                      </a:rPr>
                      <m:t>𝑒𝑛𝑒𝑟𝑔</m:t>
                    </m:r>
                    <m:r>
                      <a:rPr lang="es-CR" sz="1100" b="0" i="1">
                        <a:latin typeface="Cambria Math" panose="02040503050406030204" pitchFamily="18" charset="0"/>
                      </a:rPr>
                      <m:t>é</m:t>
                    </m:r>
                    <m:r>
                      <a:rPr lang="es-CR" sz="1100" b="0" i="1">
                        <a:latin typeface="Cambria Math" panose="02040503050406030204" pitchFamily="18" charset="0"/>
                      </a:rPr>
                      <m:t>𝑡𝑖𝑐𝑎</m:t>
                    </m:r>
                    <m:r>
                      <a:rPr lang="es-CR" sz="1100" b="0" i="1">
                        <a:latin typeface="Cambria Math" panose="02040503050406030204" pitchFamily="18" charset="0"/>
                      </a:rPr>
                      <m:t> </m:t>
                    </m:r>
                    <m:r>
                      <a:rPr lang="es-CR" sz="1100" b="0" i="1">
                        <a:latin typeface="Cambria Math" panose="02040503050406030204" pitchFamily="18" charset="0"/>
                      </a:rPr>
                      <m:t>𝑝𝑟𝑖𝑚𝑎𝑟𝑖𝑎</m:t>
                    </m:r>
                    <m:r>
                      <a:rPr lang="es-CR" sz="1100" b="0" i="1">
                        <a:latin typeface="Cambria Math" panose="02040503050406030204" pitchFamily="18" charset="0"/>
                      </a:rPr>
                      <m:t>=</m:t>
                    </m:r>
                    <m:f>
                      <m:fPr>
                        <m:ctrlPr>
                          <a:rPr lang="es-CR" sz="1100" i="1">
                            <a:latin typeface="Cambria Math" panose="02040503050406030204" pitchFamily="18" charset="0"/>
                          </a:rPr>
                        </m:ctrlPr>
                      </m:fPr>
                      <m:num>
                        <m:r>
                          <a:rPr lang="es-CR" sz="1100" b="0" i="1">
                            <a:latin typeface="Cambria Math" panose="02040503050406030204" pitchFamily="18" charset="0"/>
                          </a:rPr>
                          <m:t>𝑈𝑠𝑜</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𝑒𝑛𝑒𝑟𝑔</m:t>
                        </m:r>
                        <m:r>
                          <a:rPr lang="es-CR" sz="1100" b="0" i="1">
                            <a:latin typeface="Cambria Math" panose="02040503050406030204" pitchFamily="18" charset="0"/>
                          </a:rPr>
                          <m:t>í</m:t>
                        </m:r>
                        <m:r>
                          <a:rPr lang="es-CR" sz="1100" b="0" i="1">
                            <a:latin typeface="Cambria Math" panose="02040503050406030204" pitchFamily="18" charset="0"/>
                          </a:rPr>
                          <m:t>𝑎</m:t>
                        </m:r>
                        <m:r>
                          <a:rPr lang="es-CR" sz="1100" b="0" i="1">
                            <a:latin typeface="Cambria Math" panose="02040503050406030204" pitchFamily="18" charset="0"/>
                          </a:rPr>
                          <m:t> </m:t>
                        </m:r>
                        <m:r>
                          <a:rPr lang="es-CR" sz="1100" b="0" i="1">
                            <a:latin typeface="Cambria Math" panose="02040503050406030204" pitchFamily="18" charset="0"/>
                          </a:rPr>
                          <m:t>𝑝𝑟𝑖𝑚𝑎𝑟𝑖𝑎</m:t>
                        </m:r>
                        <m:r>
                          <a:rPr lang="es-CR" sz="1100" b="0" i="1">
                            <a:latin typeface="Cambria Math" panose="02040503050406030204" pitchFamily="18" charset="0"/>
                          </a:rPr>
                          <m:t> </m:t>
                        </m:r>
                        <m:r>
                          <a:rPr lang="es-CR" sz="1100" b="0" i="1">
                            <a:latin typeface="Cambria Math" panose="02040503050406030204" pitchFamily="18" charset="0"/>
                          </a:rPr>
                          <m:t>𝑡𝑜𝑡𝑎𝑙</m:t>
                        </m:r>
                      </m:num>
                      <m:den>
                        <m:r>
                          <a:rPr lang="es-CR" sz="1100" b="0" i="1">
                            <a:latin typeface="Cambria Math" panose="02040503050406030204" pitchFamily="18" charset="0"/>
                          </a:rPr>
                          <m:t>𝑃𝐼𝐵</m:t>
                        </m:r>
                      </m:den>
                    </m:f>
                  </m:oMath>
                </m:oMathPara>
              </a14:m>
              <a:endParaRPr lang="es-CR" sz="1100"/>
            </a:p>
          </xdr:txBody>
        </xdr:sp>
      </mc:Choice>
      <mc:Fallback xmlns="">
        <xdr:sp macro="" textlink="">
          <xdr:nvSpPr>
            <xdr:cNvPr id="3" name="CuadroTexto 2">
              <a:extLst>
                <a:ext uri="{FF2B5EF4-FFF2-40B4-BE49-F238E27FC236}">
                  <a16:creationId xmlns:a16="http://schemas.microsoft.com/office/drawing/2014/main" id="{00000000-0008-0000-CA00-000002000000}"/>
                </a:ext>
              </a:extLst>
            </xdr:cNvPr>
            <xdr:cNvSpPr txBox="1"/>
          </xdr:nvSpPr>
          <xdr:spPr>
            <a:xfrm>
              <a:off x="3152775" y="7979908"/>
              <a:ext cx="4901292" cy="42114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R" sz="1100" b="0" i="0">
                  <a:latin typeface="Cambria Math" panose="02040503050406030204" pitchFamily="18" charset="0"/>
                </a:rPr>
                <a:t>𝐼𝑛𝑡𝑒𝑛𝑠𝑖𝑑𝑎𝑑 𝑒𝑛𝑒𝑟𝑔é𝑡𝑖𝑐𝑎 𝑝𝑟𝑖𝑚𝑎𝑟𝑖𝑎=</a:t>
              </a:r>
              <a:r>
                <a:rPr lang="es-CR" sz="1100" i="0">
                  <a:latin typeface="Cambria Math" panose="02040503050406030204" pitchFamily="18" charset="0"/>
                </a:rPr>
                <a:t>(</a:t>
              </a:r>
              <a:r>
                <a:rPr lang="es-CR" sz="1100" b="0" i="0">
                  <a:latin typeface="Cambria Math" panose="02040503050406030204" pitchFamily="18" charset="0"/>
                </a:rPr>
                <a:t>𝑈𝑠𝑜 𝑑𝑒 𝑒𝑛𝑒𝑟𝑔í𝑎 𝑝𝑟𝑖𝑚𝑎𝑟𝑖𝑎 𝑡𝑜𝑡𝑎𝑙)/𝑃𝐼𝐵</a:t>
              </a:r>
              <a:endParaRPr lang="es-CR" sz="1100"/>
            </a:p>
          </xdr:txBody>
        </xdr:sp>
      </mc:Fallback>
    </mc:AlternateContent>
    <xdr:clientData/>
  </xdr:oneCellAnchor>
  <xdr:oneCellAnchor>
    <xdr:from>
      <xdr:col>3</xdr:col>
      <xdr:colOff>28575</xdr:colOff>
      <xdr:row>15</xdr:row>
      <xdr:rowOff>236083</xdr:rowOff>
    </xdr:from>
    <xdr:ext cx="4901292" cy="421142"/>
    <mc:AlternateContent xmlns:mc="http://schemas.openxmlformats.org/markup-compatibility/2006" xmlns:a14="http://schemas.microsoft.com/office/drawing/2010/main">
      <mc:Choice Requires="a14">
        <xdr:sp macro="" textlink="">
          <xdr:nvSpPr>
            <xdr:cNvPr id="4" name="CuadroTexto 1">
              <a:extLst>
                <a:ext uri="{FF2B5EF4-FFF2-40B4-BE49-F238E27FC236}">
                  <a16:creationId xmlns:a16="http://schemas.microsoft.com/office/drawing/2014/main" id="{00000000-0008-0000-D200-000004000000}"/>
                </a:ext>
              </a:extLst>
            </xdr:cNvPr>
            <xdr:cNvSpPr txBox="1"/>
          </xdr:nvSpPr>
          <xdr:spPr>
            <a:xfrm>
              <a:off x="3152775" y="7979908"/>
              <a:ext cx="4901292" cy="42114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s-CR" sz="1100" b="0" i="1">
                        <a:latin typeface="Cambria Math" panose="02040503050406030204" pitchFamily="18" charset="0"/>
                      </a:rPr>
                      <m:t>𝐼𝑛𝑡𝑒𝑛𝑠𝑖𝑑𝑎𝑑</m:t>
                    </m:r>
                    <m:r>
                      <a:rPr lang="es-CR" sz="1100" b="0" i="1">
                        <a:latin typeface="Cambria Math" panose="02040503050406030204" pitchFamily="18" charset="0"/>
                      </a:rPr>
                      <m:t> </m:t>
                    </m:r>
                    <m:r>
                      <a:rPr lang="es-CR" sz="1100" b="0" i="1">
                        <a:latin typeface="Cambria Math" panose="02040503050406030204" pitchFamily="18" charset="0"/>
                      </a:rPr>
                      <m:t>𝑒𝑛𝑒𝑟𝑔</m:t>
                    </m:r>
                    <m:r>
                      <a:rPr lang="es-CR" sz="1100" b="0" i="1">
                        <a:latin typeface="Cambria Math" panose="02040503050406030204" pitchFamily="18" charset="0"/>
                      </a:rPr>
                      <m:t>é</m:t>
                    </m:r>
                    <m:r>
                      <a:rPr lang="es-CR" sz="1100" b="0" i="1">
                        <a:latin typeface="Cambria Math" panose="02040503050406030204" pitchFamily="18" charset="0"/>
                      </a:rPr>
                      <m:t>𝑡𝑖𝑐𝑎</m:t>
                    </m:r>
                    <m:r>
                      <a:rPr lang="es-CR" sz="1100" b="0" i="1">
                        <a:latin typeface="Cambria Math" panose="02040503050406030204" pitchFamily="18" charset="0"/>
                      </a:rPr>
                      <m:t> </m:t>
                    </m:r>
                    <m:r>
                      <a:rPr lang="es-CR" sz="1100" b="0" i="1">
                        <a:latin typeface="Cambria Math" panose="02040503050406030204" pitchFamily="18" charset="0"/>
                      </a:rPr>
                      <m:t>𝑝𝑟𝑖𝑚𝑎𝑟𝑖𝑎</m:t>
                    </m:r>
                    <m:r>
                      <a:rPr lang="es-CR" sz="1100" b="0" i="1">
                        <a:latin typeface="Cambria Math" panose="02040503050406030204" pitchFamily="18" charset="0"/>
                      </a:rPr>
                      <m:t>=</m:t>
                    </m:r>
                    <m:f>
                      <m:fPr>
                        <m:ctrlPr>
                          <a:rPr lang="es-CR" sz="1100" i="1">
                            <a:latin typeface="Cambria Math" panose="02040503050406030204" pitchFamily="18" charset="0"/>
                          </a:rPr>
                        </m:ctrlPr>
                      </m:fPr>
                      <m:num>
                        <m:r>
                          <a:rPr lang="es-CR" sz="1100" b="0" i="1">
                            <a:latin typeface="Cambria Math" panose="02040503050406030204" pitchFamily="18" charset="0"/>
                          </a:rPr>
                          <m:t>𝑈𝑠𝑜</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𝑒𝑛𝑒𝑟𝑔</m:t>
                        </m:r>
                        <m:r>
                          <a:rPr lang="es-CR" sz="1100" b="0" i="1">
                            <a:latin typeface="Cambria Math" panose="02040503050406030204" pitchFamily="18" charset="0"/>
                          </a:rPr>
                          <m:t>í</m:t>
                        </m:r>
                        <m:r>
                          <a:rPr lang="es-CR" sz="1100" b="0" i="1">
                            <a:latin typeface="Cambria Math" panose="02040503050406030204" pitchFamily="18" charset="0"/>
                          </a:rPr>
                          <m:t>𝑎</m:t>
                        </m:r>
                        <m:r>
                          <a:rPr lang="es-CR" sz="1100" b="0" i="1">
                            <a:latin typeface="Cambria Math" panose="02040503050406030204" pitchFamily="18" charset="0"/>
                          </a:rPr>
                          <m:t> </m:t>
                        </m:r>
                        <m:r>
                          <a:rPr lang="es-CR" sz="1100" b="0" i="1">
                            <a:latin typeface="Cambria Math" panose="02040503050406030204" pitchFamily="18" charset="0"/>
                          </a:rPr>
                          <m:t>𝑝𝑟𝑖𝑚𝑎𝑟𝑖𝑎</m:t>
                        </m:r>
                        <m:r>
                          <a:rPr lang="es-CR" sz="1100" b="0" i="1">
                            <a:latin typeface="Cambria Math" panose="02040503050406030204" pitchFamily="18" charset="0"/>
                          </a:rPr>
                          <m:t> </m:t>
                        </m:r>
                        <m:r>
                          <a:rPr lang="es-CR" sz="1100" b="0" i="1">
                            <a:latin typeface="Cambria Math" panose="02040503050406030204" pitchFamily="18" charset="0"/>
                          </a:rPr>
                          <m:t>𝑡𝑜𝑡𝑎𝑙</m:t>
                        </m:r>
                      </m:num>
                      <m:den>
                        <m:r>
                          <a:rPr lang="es-CR" sz="1100" b="0" i="1">
                            <a:latin typeface="Cambria Math" panose="02040503050406030204" pitchFamily="18" charset="0"/>
                          </a:rPr>
                          <m:t>𝑃𝐼𝐵</m:t>
                        </m:r>
                      </m:den>
                    </m:f>
                  </m:oMath>
                </m:oMathPara>
              </a14:m>
              <a:endParaRPr lang="es-CR" sz="1100"/>
            </a:p>
          </xdr:txBody>
        </xdr:sp>
      </mc:Choice>
      <mc:Fallback xmlns="">
        <xdr:sp macro="" textlink="">
          <xdr:nvSpPr>
            <xdr:cNvPr id="4" name="CuadroTexto 1">
              <a:extLst>
                <a:ext uri="{FF2B5EF4-FFF2-40B4-BE49-F238E27FC236}">
                  <a16:creationId xmlns="" xmlns:a16="http://schemas.microsoft.com/office/drawing/2014/main" xmlns:a14="http://schemas.microsoft.com/office/drawing/2010/main" id="{00000000-0008-0000-CA00-000002000000}"/>
                </a:ext>
              </a:extLst>
            </xdr:cNvPr>
            <xdr:cNvSpPr txBox="1"/>
          </xdr:nvSpPr>
          <xdr:spPr>
            <a:xfrm>
              <a:off x="3152775" y="7979908"/>
              <a:ext cx="4901292" cy="42114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R" sz="1100" b="0" i="0">
                  <a:latin typeface="Cambria Math" panose="02040503050406030204" pitchFamily="18" charset="0"/>
                </a:rPr>
                <a:t>𝐼𝑛𝑡𝑒𝑛𝑠𝑖𝑑𝑎𝑑 𝑒𝑛𝑒𝑟𝑔é𝑡𝑖𝑐𝑎 𝑝𝑟𝑖𝑚𝑎𝑟𝑖𝑎=</a:t>
              </a:r>
              <a:r>
                <a:rPr lang="es-CR" sz="1100" i="0">
                  <a:latin typeface="Cambria Math"/>
                </a:rPr>
                <a:t>(</a:t>
              </a:r>
              <a:r>
                <a:rPr lang="es-CR" sz="1100" b="0" i="0">
                  <a:latin typeface="Cambria Math" panose="02040503050406030204" pitchFamily="18" charset="0"/>
                </a:rPr>
                <a:t>𝑈𝑠𝑜 𝑑𝑒 𝑒𝑛𝑒𝑟𝑔í𝑎 𝑝𝑟𝑖𝑚𝑎𝑟𝑖𝑎 𝑡𝑜𝑡𝑎𝑙</a:t>
              </a:r>
              <a:r>
                <a:rPr lang="es-CR" sz="1100" b="0" i="0">
                  <a:latin typeface="Cambria Math"/>
                </a:rPr>
                <a:t>)/</a:t>
              </a:r>
              <a:r>
                <a:rPr lang="es-CR" sz="1100" b="0" i="0">
                  <a:latin typeface="Cambria Math" panose="02040503050406030204" pitchFamily="18" charset="0"/>
                </a:rPr>
                <a:t>𝑃𝐼𝐵</a:t>
              </a:r>
              <a:endParaRPr lang="es-CR" sz="1100"/>
            </a:p>
          </xdr:txBody>
        </xdr:sp>
      </mc:Fallback>
    </mc:AlternateContent>
    <xdr:clientData/>
  </xdr:oneCellAnchor>
</xdr:wsDr>
</file>

<file path=xl/drawings/drawing164.xml><?xml version="1.0" encoding="utf-8"?>
<xdr:wsDr xmlns:xdr="http://schemas.openxmlformats.org/drawingml/2006/spreadsheetDrawing" xmlns:a="http://schemas.openxmlformats.org/drawingml/2006/main">
  <xdr:twoCellAnchor>
    <xdr:from>
      <xdr:col>2</xdr:col>
      <xdr:colOff>57150</xdr:colOff>
      <xdr:row>27</xdr:row>
      <xdr:rowOff>28575</xdr:rowOff>
    </xdr:from>
    <xdr:to>
      <xdr:col>6</xdr:col>
      <xdr:colOff>657225</xdr:colOff>
      <xdr:row>43</xdr:row>
      <xdr:rowOff>57150</xdr:rowOff>
    </xdr:to>
    <xdr:graphicFrame macro="">
      <xdr:nvGraphicFramePr>
        <xdr:cNvPr id="3" name="Gráfico 2">
          <a:extLst>
            <a:ext uri="{FF2B5EF4-FFF2-40B4-BE49-F238E27FC236}">
              <a16:creationId xmlns:a16="http://schemas.microsoft.com/office/drawing/2014/main" id="{00000000-0008-0000-D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571499</xdr:colOff>
      <xdr:row>34</xdr:row>
      <xdr:rowOff>104775</xdr:rowOff>
    </xdr:from>
    <xdr:to>
      <xdr:col>3</xdr:col>
      <xdr:colOff>57150</xdr:colOff>
      <xdr:row>35</xdr:row>
      <xdr:rowOff>0</xdr:rowOff>
    </xdr:to>
    <xdr:grpSp>
      <xdr:nvGrpSpPr>
        <xdr:cNvPr id="4" name="Grupo 3">
          <a:extLst>
            <a:ext uri="{FF2B5EF4-FFF2-40B4-BE49-F238E27FC236}">
              <a16:creationId xmlns:a16="http://schemas.microsoft.com/office/drawing/2014/main" id="{00000000-0008-0000-D300-000004000000}"/>
            </a:ext>
          </a:extLst>
        </xdr:cNvPr>
        <xdr:cNvGrpSpPr/>
      </xdr:nvGrpSpPr>
      <xdr:grpSpPr>
        <a:xfrm>
          <a:off x="2689859" y="9195435"/>
          <a:ext cx="156211" cy="116205"/>
          <a:chOff x="2676525" y="8743950"/>
          <a:chExt cx="169198" cy="91357"/>
        </a:xfrm>
      </xdr:grpSpPr>
      <xdr:cxnSp macro="">
        <xdr:nvCxnSpPr>
          <xdr:cNvPr id="5" name="Conector recto 4">
            <a:extLst>
              <a:ext uri="{FF2B5EF4-FFF2-40B4-BE49-F238E27FC236}">
                <a16:creationId xmlns:a16="http://schemas.microsoft.com/office/drawing/2014/main" id="{00000000-0008-0000-D300-000005000000}"/>
              </a:ext>
            </a:extLst>
          </xdr:cNvPr>
          <xdr:cNvCxnSpPr/>
        </xdr:nvCxnSpPr>
        <xdr:spPr>
          <a:xfrm>
            <a:off x="2714625" y="8743950"/>
            <a:ext cx="131098" cy="53257"/>
          </a:xfrm>
          <a:prstGeom prst="line">
            <a:avLst/>
          </a:prstGeom>
          <a:ln/>
        </xdr:spPr>
        <xdr:style>
          <a:lnRef idx="1">
            <a:schemeClr val="dk1"/>
          </a:lnRef>
          <a:fillRef idx="0">
            <a:schemeClr val="dk1"/>
          </a:fillRef>
          <a:effectRef idx="0">
            <a:schemeClr val="dk1"/>
          </a:effectRef>
          <a:fontRef idx="minor">
            <a:schemeClr val="tx1"/>
          </a:fontRef>
        </xdr:style>
      </xdr:cxnSp>
      <xdr:cxnSp macro="">
        <xdr:nvCxnSpPr>
          <xdr:cNvPr id="6" name="Conector recto 5">
            <a:extLst>
              <a:ext uri="{FF2B5EF4-FFF2-40B4-BE49-F238E27FC236}">
                <a16:creationId xmlns:a16="http://schemas.microsoft.com/office/drawing/2014/main" id="{00000000-0008-0000-D300-000006000000}"/>
              </a:ext>
            </a:extLst>
          </xdr:cNvPr>
          <xdr:cNvCxnSpPr/>
        </xdr:nvCxnSpPr>
        <xdr:spPr>
          <a:xfrm>
            <a:off x="2676525" y="8782050"/>
            <a:ext cx="131098" cy="53257"/>
          </a:xfrm>
          <a:prstGeom prst="line">
            <a:avLst/>
          </a:prstGeom>
          <a:ln/>
        </xdr:spPr>
        <xdr:style>
          <a:lnRef idx="1">
            <a:schemeClr val="dk1"/>
          </a:lnRef>
          <a:fillRef idx="0">
            <a:schemeClr val="dk1"/>
          </a:fillRef>
          <a:effectRef idx="0">
            <a:schemeClr val="dk1"/>
          </a:effectRef>
          <a:fontRef idx="minor">
            <a:schemeClr val="tx1"/>
          </a:fontRef>
        </xdr:style>
      </xdr:cxnSp>
    </xdr:grpSp>
    <xdr:clientData/>
  </xdr:twoCellAnchor>
</xdr:wsDr>
</file>

<file path=xl/drawings/drawing165.xml><?xml version="1.0" encoding="utf-8"?>
<c:userShapes xmlns:c="http://schemas.openxmlformats.org/drawingml/2006/chart">
  <cdr:relSizeAnchor xmlns:cdr="http://schemas.openxmlformats.org/drawingml/2006/chartDrawing">
    <cdr:from>
      <cdr:x>0.20417</cdr:x>
      <cdr:y>0.69271</cdr:y>
    </cdr:from>
    <cdr:to>
      <cdr:x>0.29375</cdr:x>
      <cdr:y>0.70937</cdr:y>
    </cdr:to>
    <cdr:sp macro="" textlink="">
      <cdr:nvSpPr>
        <cdr:cNvPr id="2" name="CuadroTexto 1"/>
        <cdr:cNvSpPr txBox="1"/>
      </cdr:nvSpPr>
      <cdr:spPr>
        <a:xfrm xmlns:a="http://schemas.openxmlformats.org/drawingml/2006/main">
          <a:off x="933465" y="1900236"/>
          <a:ext cx="409560" cy="45719"/>
        </a:xfrm>
        <a:prstGeom xmlns:a="http://schemas.openxmlformats.org/drawingml/2006/main" prst="rect">
          <a:avLst/>
        </a:prstGeom>
        <a:solidFill xmlns:a="http://schemas.openxmlformats.org/drawingml/2006/main">
          <a:sysClr val="window" lastClr="FFFFFF"/>
        </a:solidFill>
      </cdr:spPr>
      <cdr:txBody>
        <a:bodyPr xmlns:a="http://schemas.openxmlformats.org/drawingml/2006/main" vertOverflow="clip" wrap="square" rtlCol="0"/>
        <a:lstStyle xmlns:a="http://schemas.openxmlformats.org/drawingml/2006/main"/>
        <a:p xmlns:a="http://schemas.openxmlformats.org/drawingml/2006/main">
          <a:pPr algn="r"/>
          <a:r>
            <a:rPr lang="es-CR" sz="1100">
              <a:solidFill>
                <a:schemeClr val="bg2">
                  <a:lumMod val="50000"/>
                </a:schemeClr>
              </a:solidFill>
            </a:rPr>
            <a:t>  0</a:t>
          </a:r>
        </a:p>
      </cdr:txBody>
    </cdr:sp>
  </cdr:relSizeAnchor>
  <cdr:relSizeAnchor xmlns:cdr="http://schemas.openxmlformats.org/drawingml/2006/chartDrawing">
    <cdr:from>
      <cdr:x>0.01875</cdr:x>
      <cdr:y>0.52706</cdr:y>
    </cdr:from>
    <cdr:to>
      <cdr:x>0.12292</cdr:x>
      <cdr:y>0.59091</cdr:y>
    </cdr:to>
    <cdr:sp macro="" textlink="">
      <cdr:nvSpPr>
        <cdr:cNvPr id="3" name="CuadroTexto 1"/>
        <cdr:cNvSpPr txBox="1"/>
      </cdr:nvSpPr>
      <cdr:spPr>
        <a:xfrm xmlns:a="http://schemas.openxmlformats.org/drawingml/2006/main">
          <a:off x="85709" y="1546239"/>
          <a:ext cx="476265" cy="187311"/>
        </a:xfrm>
        <a:prstGeom xmlns:a="http://schemas.openxmlformats.org/drawingml/2006/main" prst="rect">
          <a:avLst/>
        </a:prstGeom>
        <a:solidFill xmlns:a="http://schemas.openxmlformats.org/drawingml/2006/main">
          <a:sysClr val="window" lastClr="FFFFFF"/>
        </a:solidFill>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es-CR" sz="900">
              <a:solidFill>
                <a:schemeClr val="bg2">
                  <a:lumMod val="50000"/>
                </a:schemeClr>
              </a:solidFill>
            </a:rPr>
            <a:t>0</a:t>
          </a:r>
        </a:p>
      </cdr:txBody>
    </cdr:sp>
  </cdr:relSizeAnchor>
</c:userShapes>
</file>

<file path=xl/drawings/drawing166.xml><?xml version="1.0" encoding="utf-8"?>
<xdr:wsDr xmlns:xdr="http://schemas.openxmlformats.org/drawingml/2006/spreadsheetDrawing" xmlns:a="http://schemas.openxmlformats.org/drawingml/2006/main">
  <xdr:oneCellAnchor>
    <xdr:from>
      <xdr:col>2</xdr:col>
      <xdr:colOff>695325</xdr:colOff>
      <xdr:row>15</xdr:row>
      <xdr:rowOff>381000</xdr:rowOff>
    </xdr:from>
    <xdr:ext cx="4901292" cy="421142"/>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00000000-0008-0000-D400-000002000000}"/>
                </a:ext>
              </a:extLst>
            </xdr:cNvPr>
            <xdr:cNvSpPr txBox="1"/>
          </xdr:nvSpPr>
          <xdr:spPr>
            <a:xfrm>
              <a:off x="3114675" y="7448550"/>
              <a:ext cx="4901292" cy="42114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s-CR" sz="1100" b="0" i="1">
                        <a:latin typeface="Cambria Math" panose="02040503050406030204" pitchFamily="18" charset="0"/>
                      </a:rPr>
                      <m:t>𝐼𝑛𝑡𝑒𝑛𝑠𝑖𝑑𝑎𝑑</m:t>
                    </m:r>
                    <m:r>
                      <a:rPr lang="es-CR" sz="1100" b="0" i="1">
                        <a:latin typeface="Cambria Math" panose="02040503050406030204" pitchFamily="18" charset="0"/>
                      </a:rPr>
                      <m:t> </m:t>
                    </m:r>
                    <m:r>
                      <a:rPr lang="es-CR" sz="1100" b="0" i="1">
                        <a:latin typeface="Cambria Math" panose="02040503050406030204" pitchFamily="18" charset="0"/>
                      </a:rPr>
                      <m:t>𝑒𝑛𝑒𝑟𝑔</m:t>
                    </m:r>
                    <m:r>
                      <a:rPr lang="es-CR" sz="1100" b="0" i="1">
                        <a:latin typeface="Cambria Math" panose="02040503050406030204" pitchFamily="18" charset="0"/>
                      </a:rPr>
                      <m:t>é</m:t>
                    </m:r>
                    <m:r>
                      <a:rPr lang="es-CR" sz="1100" b="0" i="1">
                        <a:latin typeface="Cambria Math" panose="02040503050406030204" pitchFamily="18" charset="0"/>
                      </a:rPr>
                      <m:t>𝑡𝑖𝑐𝑎</m:t>
                    </m:r>
                    <m:r>
                      <a:rPr lang="es-CR" sz="1100" b="0" i="1">
                        <a:latin typeface="Cambria Math" panose="02040503050406030204" pitchFamily="18" charset="0"/>
                      </a:rPr>
                      <m:t> </m:t>
                    </m:r>
                    <m:r>
                      <a:rPr lang="es-CR" sz="1100" b="0" i="1">
                        <a:latin typeface="Cambria Math" panose="02040503050406030204" pitchFamily="18" charset="0"/>
                      </a:rPr>
                      <m:t>𝑝𝑟𝑖𝑚𝑎𝑟𝑖𝑎</m:t>
                    </m:r>
                    <m:r>
                      <a:rPr lang="es-CR" sz="1100" b="0" i="1">
                        <a:latin typeface="Cambria Math" panose="02040503050406030204" pitchFamily="18" charset="0"/>
                      </a:rPr>
                      <m:t>_</m:t>
                    </m:r>
                    <m:r>
                      <a:rPr lang="es-CR" sz="1100" b="0" i="1">
                        <a:latin typeface="Cambria Math" panose="02040503050406030204" pitchFamily="18" charset="0"/>
                      </a:rPr>
                      <m:t>𝑎𝑐𝑡</m:t>
                    </m:r>
                    <m:r>
                      <a:rPr lang="es-CR" sz="1100" b="0" i="1">
                        <a:latin typeface="Cambria Math" panose="02040503050406030204" pitchFamily="18" charset="0"/>
                      </a:rPr>
                      <m:t>_</m:t>
                    </m:r>
                    <m:r>
                      <a:rPr lang="es-CR" sz="1100" b="0" i="1">
                        <a:latin typeface="Cambria Math" panose="02040503050406030204" pitchFamily="18" charset="0"/>
                      </a:rPr>
                      <m:t>𝑒𝑐𝑜</m:t>
                    </m:r>
                    <m:r>
                      <a:rPr lang="es-CR" sz="1100" b="0" i="1">
                        <a:latin typeface="Cambria Math" panose="02040503050406030204" pitchFamily="18" charset="0"/>
                      </a:rPr>
                      <m:t>=</m:t>
                    </m:r>
                    <m:f>
                      <m:fPr>
                        <m:ctrlPr>
                          <a:rPr lang="es-CR" sz="1100" i="1">
                            <a:latin typeface="Cambria Math" panose="02040503050406030204" pitchFamily="18" charset="0"/>
                          </a:rPr>
                        </m:ctrlPr>
                      </m:fPr>
                      <m:num>
                        <m:sSub>
                          <m:sSubPr>
                            <m:ctrlPr>
                              <a:rPr lang="es-CR" sz="1100" b="0" i="1">
                                <a:latin typeface="Cambria Math" panose="02040503050406030204" pitchFamily="18" charset="0"/>
                              </a:rPr>
                            </m:ctrlPr>
                          </m:sSubPr>
                          <m:e>
                            <m:r>
                              <a:rPr lang="es-CR" sz="1100" b="0" i="1">
                                <a:solidFill>
                                  <a:schemeClr val="tx1"/>
                                </a:solidFill>
                                <a:effectLst/>
                                <a:latin typeface="Cambria Math" panose="02040503050406030204" pitchFamily="18" charset="0"/>
                                <a:ea typeface="+mn-ea"/>
                                <a:cs typeface="+mn-cs"/>
                              </a:rPr>
                              <m:t>𝑈𝑠𝑜</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𝑑𝑒</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𝑒𝑛𝑒𝑟𝑔</m:t>
                            </m:r>
                            <m:r>
                              <a:rPr lang="es-CR" sz="1100" b="0" i="1">
                                <a:solidFill>
                                  <a:schemeClr val="tx1"/>
                                </a:solidFill>
                                <a:effectLst/>
                                <a:latin typeface="Cambria Math" panose="02040503050406030204" pitchFamily="18" charset="0"/>
                                <a:ea typeface="+mn-ea"/>
                                <a:cs typeface="+mn-cs"/>
                              </a:rPr>
                              <m:t>í</m:t>
                            </m:r>
                            <m:r>
                              <a:rPr lang="es-CR" sz="1100" b="0" i="1">
                                <a:solidFill>
                                  <a:schemeClr val="tx1"/>
                                </a:solidFill>
                                <a:effectLst/>
                                <a:latin typeface="Cambria Math" panose="02040503050406030204" pitchFamily="18" charset="0"/>
                                <a:ea typeface="+mn-ea"/>
                                <a:cs typeface="+mn-cs"/>
                              </a:rPr>
                              <m:t>𝑎</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𝑝𝑟𝑖𝑚𝑎𝑟𝑖𝑎</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𝑡𝑜𝑡𝑎𝑙</m:t>
                            </m:r>
                          </m:e>
                          <m:sub>
                            <m:r>
                              <a:rPr lang="es-CR" sz="1100" b="0" i="1">
                                <a:latin typeface="Cambria Math" panose="02040503050406030204" pitchFamily="18" charset="0"/>
                              </a:rPr>
                              <m:t>𝑖</m:t>
                            </m:r>
                          </m:sub>
                        </m:sSub>
                      </m:num>
                      <m:den>
                        <m:sSub>
                          <m:sSubPr>
                            <m:ctrlPr>
                              <a:rPr lang="es-CR" sz="1100" b="0" i="1">
                                <a:latin typeface="Cambria Math" panose="02040503050406030204" pitchFamily="18" charset="0"/>
                              </a:rPr>
                            </m:ctrlPr>
                          </m:sSubPr>
                          <m:e>
                            <m:r>
                              <a:rPr lang="es-CR" sz="1100" b="0" i="1">
                                <a:latin typeface="Cambria Math" panose="02040503050406030204" pitchFamily="18" charset="0"/>
                              </a:rPr>
                              <m:t>𝑉𝐴𝐵</m:t>
                            </m:r>
                          </m:e>
                          <m:sub>
                            <m:r>
                              <a:rPr lang="es-CR" sz="1100" b="0" i="1">
                                <a:latin typeface="Cambria Math" panose="02040503050406030204" pitchFamily="18" charset="0"/>
                              </a:rPr>
                              <m:t>𝑖</m:t>
                            </m:r>
                          </m:sub>
                        </m:sSub>
                      </m:den>
                    </m:f>
                  </m:oMath>
                </m:oMathPara>
              </a14:m>
              <a:endParaRPr lang="es-CR" sz="1100"/>
            </a:p>
          </xdr:txBody>
        </xdr:sp>
      </mc:Choice>
      <mc:Fallback xmlns="">
        <xdr:sp macro="" textlink="">
          <xdr:nvSpPr>
            <xdr:cNvPr id="2" name="CuadroTexto 1">
              <a:extLst>
                <a:ext uri="{FF2B5EF4-FFF2-40B4-BE49-F238E27FC236}">
                  <a16:creationId xmlns:a16="http://schemas.microsoft.com/office/drawing/2014/main" id="{00000000-0008-0000-CA00-000002000000}"/>
                </a:ext>
              </a:extLst>
            </xdr:cNvPr>
            <xdr:cNvSpPr txBox="1"/>
          </xdr:nvSpPr>
          <xdr:spPr>
            <a:xfrm>
              <a:off x="3114675" y="7448550"/>
              <a:ext cx="4901292" cy="42114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R" sz="1100" b="0" i="0">
                  <a:latin typeface="Cambria Math" panose="02040503050406030204" pitchFamily="18" charset="0"/>
                </a:rPr>
                <a:t>𝐼𝑛𝑡𝑒𝑛𝑠𝑖𝑑𝑎𝑑 𝑒𝑛𝑒𝑟𝑔é𝑡𝑖𝑐𝑎 𝑝𝑟𝑖𝑚𝑎𝑟𝑖𝑎_𝑎𝑐𝑡_𝑒𝑐𝑜=〖</a:t>
              </a:r>
              <a:r>
                <a:rPr lang="es-CR" sz="1100" b="0" i="0">
                  <a:solidFill>
                    <a:schemeClr val="tx1"/>
                  </a:solidFill>
                  <a:effectLst/>
                  <a:latin typeface="Cambria Math" panose="02040503050406030204" pitchFamily="18" charset="0"/>
                  <a:ea typeface="+mn-ea"/>
                  <a:cs typeface="+mn-cs"/>
                </a:rPr>
                <a:t>𝑈𝑠𝑜 𝑑𝑒 𝑒𝑛𝑒𝑟𝑔í𝑎 𝑝𝑟𝑖𝑚𝑎𝑟𝑖𝑎 𝑡𝑜𝑡𝑎𝑙〗_</a:t>
              </a:r>
              <a:r>
                <a:rPr lang="es-CR" sz="1100" b="0" i="0">
                  <a:latin typeface="Cambria Math" panose="02040503050406030204" pitchFamily="18" charset="0"/>
                </a:rPr>
                <a:t>𝑖/〖𝑉𝐴𝐵〗_𝑖 </a:t>
              </a:r>
              <a:endParaRPr lang="es-CR" sz="1100"/>
            </a:p>
          </xdr:txBody>
        </xdr:sp>
      </mc:Fallback>
    </mc:AlternateContent>
    <xdr:clientData/>
  </xdr:oneCellAnchor>
</xdr:wsDr>
</file>

<file path=xl/drawings/drawing167.xml><?xml version="1.0" encoding="utf-8"?>
<xdr:wsDr xmlns:xdr="http://schemas.openxmlformats.org/drawingml/2006/spreadsheetDrawing" xmlns:a="http://schemas.openxmlformats.org/drawingml/2006/main">
  <xdr:twoCellAnchor editAs="oneCell">
    <xdr:from>
      <xdr:col>4</xdr:col>
      <xdr:colOff>95694</xdr:colOff>
      <xdr:row>20</xdr:row>
      <xdr:rowOff>0</xdr:rowOff>
    </xdr:from>
    <xdr:to>
      <xdr:col>4</xdr:col>
      <xdr:colOff>430269</xdr:colOff>
      <xdr:row>22</xdr:row>
      <xdr:rowOff>66257</xdr:rowOff>
    </xdr:to>
    <xdr:pic>
      <xdr:nvPicPr>
        <xdr:cNvPr id="2" name="Imagen 1">
          <a:hlinkClick xmlns:r="http://schemas.openxmlformats.org/officeDocument/2006/relationships" r:id="rId1"/>
          <a:extLst>
            <a:ext uri="{FF2B5EF4-FFF2-40B4-BE49-F238E27FC236}">
              <a16:creationId xmlns:a16="http://schemas.microsoft.com/office/drawing/2014/main" id="{FE73048A-2130-40E7-807D-1B2D62709963}"/>
            </a:ext>
          </a:extLst>
        </xdr:cNvPr>
        <xdr:cNvPicPr>
          <a:picLocks noChangeAspect="1"/>
        </xdr:cNvPicPr>
      </xdr:nvPicPr>
      <xdr:blipFill>
        <a:blip xmlns:r="http://schemas.openxmlformats.org/officeDocument/2006/relationships" r:embed="rId2"/>
        <a:stretch>
          <a:fillRect/>
        </a:stretch>
      </xdr:blipFill>
      <xdr:spPr>
        <a:xfrm>
          <a:off x="5155374" y="3451860"/>
          <a:ext cx="334575" cy="538697"/>
        </a:xfrm>
        <a:prstGeom prst="rect">
          <a:avLst/>
        </a:prstGeom>
      </xdr:spPr>
    </xdr:pic>
    <xdr:clientData/>
  </xdr:twoCellAnchor>
  <xdr:twoCellAnchor editAs="oneCell">
    <xdr:from>
      <xdr:col>4</xdr:col>
      <xdr:colOff>563880</xdr:colOff>
      <xdr:row>19</xdr:row>
      <xdr:rowOff>182881</xdr:rowOff>
    </xdr:from>
    <xdr:to>
      <xdr:col>10</xdr:col>
      <xdr:colOff>510540</xdr:colOff>
      <xdr:row>22</xdr:row>
      <xdr:rowOff>84557</xdr:rowOff>
    </xdr:to>
    <xdr:pic>
      <xdr:nvPicPr>
        <xdr:cNvPr id="3" name="Imagen 2">
          <a:hlinkClick xmlns:r="http://schemas.openxmlformats.org/officeDocument/2006/relationships" r:id="rId1"/>
          <a:extLst>
            <a:ext uri="{FF2B5EF4-FFF2-40B4-BE49-F238E27FC236}">
              <a16:creationId xmlns:a16="http://schemas.microsoft.com/office/drawing/2014/main" id="{C7A0AED1-9593-49CA-B6D5-8C762734D857}"/>
            </a:ext>
          </a:extLst>
        </xdr:cNvPr>
        <xdr:cNvPicPr>
          <a:picLocks noChangeAspect="1"/>
        </xdr:cNvPicPr>
      </xdr:nvPicPr>
      <xdr:blipFill>
        <a:blip xmlns:r="http://schemas.openxmlformats.org/officeDocument/2006/relationships" r:embed="rId3"/>
        <a:stretch>
          <a:fillRect/>
        </a:stretch>
      </xdr:blipFill>
      <xdr:spPr>
        <a:xfrm>
          <a:off x="5623560" y="3436621"/>
          <a:ext cx="4709160" cy="610336"/>
        </a:xfrm>
        <a:prstGeom prst="rect">
          <a:avLst/>
        </a:prstGeom>
      </xdr:spPr>
    </xdr:pic>
    <xdr:clientData/>
  </xdr:twoCellAnchor>
</xdr:wsDr>
</file>

<file path=xl/drawings/drawing168.xml><?xml version="1.0" encoding="utf-8"?>
<xdr:wsDr xmlns:xdr="http://schemas.openxmlformats.org/drawingml/2006/spreadsheetDrawing" xmlns:a="http://schemas.openxmlformats.org/drawingml/2006/main">
  <xdr:twoCellAnchor>
    <xdr:from>
      <xdr:col>9</xdr:col>
      <xdr:colOff>66675</xdr:colOff>
      <xdr:row>8</xdr:row>
      <xdr:rowOff>371475</xdr:rowOff>
    </xdr:from>
    <xdr:to>
      <xdr:col>15</xdr:col>
      <xdr:colOff>85725</xdr:colOff>
      <xdr:row>23</xdr:row>
      <xdr:rowOff>0</xdr:rowOff>
    </xdr:to>
    <xdr:graphicFrame macro="">
      <xdr:nvGraphicFramePr>
        <xdr:cNvPr id="3" name="2 Gráfico">
          <a:extLst>
            <a:ext uri="{FF2B5EF4-FFF2-40B4-BE49-F238E27FC236}">
              <a16:creationId xmlns:a16="http://schemas.microsoft.com/office/drawing/2014/main" id="{00000000-0008-0000-D7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9.xml><?xml version="1.0" encoding="utf-8"?>
<xdr:wsDr xmlns:xdr="http://schemas.openxmlformats.org/drawingml/2006/spreadsheetDrawing" xmlns:a="http://schemas.openxmlformats.org/drawingml/2006/main">
  <xdr:oneCellAnchor>
    <xdr:from>
      <xdr:col>2</xdr:col>
      <xdr:colOff>1457324</xdr:colOff>
      <xdr:row>15</xdr:row>
      <xdr:rowOff>401818</xdr:rowOff>
    </xdr:from>
    <xdr:ext cx="6886575" cy="630692"/>
    <mc:AlternateContent xmlns:mc="http://schemas.openxmlformats.org/markup-compatibility/2006" xmlns:a14="http://schemas.microsoft.com/office/drawing/2010/main">
      <mc:Choice Requires="a14">
        <xdr:sp macro="" textlink="">
          <xdr:nvSpPr>
            <xdr:cNvPr id="3" name="CuadroTexto 1">
              <a:extLst>
                <a:ext uri="{FF2B5EF4-FFF2-40B4-BE49-F238E27FC236}">
                  <a16:creationId xmlns:a16="http://schemas.microsoft.com/office/drawing/2014/main" id="{00000000-0008-0000-D800-000003000000}"/>
                </a:ext>
              </a:extLst>
            </xdr:cNvPr>
            <xdr:cNvSpPr txBox="1"/>
          </xdr:nvSpPr>
          <xdr:spPr>
            <a:xfrm>
              <a:off x="4055744" y="5072878"/>
              <a:ext cx="6886575" cy="63069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s-ES" sz="1100" b="0" i="1">
                        <a:latin typeface="Cambria Math" panose="02040503050406030204" pitchFamily="18" charset="0"/>
                      </a:rPr>
                      <m:t>𝐶𝑎𝑝𝑎𝑐𝑖𝑑𝑎𝑑</m:t>
                    </m:r>
                    <m:r>
                      <a:rPr lang="es-ES" sz="1100" b="0" i="1">
                        <a:latin typeface="Cambria Math" panose="02040503050406030204" pitchFamily="18" charset="0"/>
                      </a:rPr>
                      <m:t> </m:t>
                    </m:r>
                    <m:r>
                      <a:rPr lang="es-ES" sz="1100" b="0" i="1">
                        <a:latin typeface="Cambria Math" panose="02040503050406030204" pitchFamily="18" charset="0"/>
                      </a:rPr>
                      <m:t>𝑖𝑛𝑠𝑡𝑎𝑙𝑎𝑑𝑎</m:t>
                    </m:r>
                    <m:r>
                      <a:rPr lang="es-ES" sz="1100" b="0" i="1">
                        <a:latin typeface="Cambria Math" panose="02040503050406030204" pitchFamily="18" charset="0"/>
                      </a:rPr>
                      <m:t> </m:t>
                    </m:r>
                    <m:r>
                      <a:rPr lang="es-ES" sz="1100" b="0" i="1">
                        <a:latin typeface="Cambria Math" panose="02040503050406030204" pitchFamily="18" charset="0"/>
                      </a:rPr>
                      <m:t>𝑝𝑒𝑟</m:t>
                    </m:r>
                    <m:r>
                      <a:rPr lang="es-ES" sz="1100" b="0" i="1">
                        <a:latin typeface="Cambria Math" panose="02040503050406030204" pitchFamily="18" charset="0"/>
                      </a:rPr>
                      <m:t> </m:t>
                    </m:r>
                    <m:r>
                      <a:rPr lang="es-ES" sz="1100" b="0" i="1">
                        <a:latin typeface="Cambria Math" panose="02040503050406030204" pitchFamily="18" charset="0"/>
                      </a:rPr>
                      <m:t>𝑐</m:t>
                    </m:r>
                    <m:r>
                      <a:rPr lang="es-ES" sz="1100" b="0" i="1">
                        <a:latin typeface="Cambria Math" panose="02040503050406030204" pitchFamily="18" charset="0"/>
                      </a:rPr>
                      <m:t>á</m:t>
                    </m:r>
                    <m:r>
                      <a:rPr lang="es-ES" sz="1100" b="0" i="1">
                        <a:latin typeface="Cambria Math" panose="02040503050406030204" pitchFamily="18" charset="0"/>
                      </a:rPr>
                      <m:t>𝑝𝑖𝑡𝑎</m:t>
                    </m:r>
                    <m:r>
                      <a:rPr lang="es-CR" sz="1100" b="0" i="1">
                        <a:latin typeface="Cambria Math" panose="02040503050406030204" pitchFamily="18" charset="0"/>
                      </a:rPr>
                      <m:t>=</m:t>
                    </m:r>
                    <m:f>
                      <m:fPr>
                        <m:ctrlPr>
                          <a:rPr lang="es-CR" sz="1100" i="1">
                            <a:latin typeface="Cambria Math" panose="02040503050406030204" pitchFamily="18" charset="0"/>
                          </a:rPr>
                        </m:ctrlPr>
                      </m:fPr>
                      <m:num>
                        <m:r>
                          <a:rPr lang="es-ES" sz="1100" b="0" i="1">
                            <a:latin typeface="Cambria Math" panose="02040503050406030204" pitchFamily="18" charset="0"/>
                          </a:rPr>
                          <m:t>𝐶𝑎𝑝𝑎𝑐𝑖𝑑𝑎𝑑</m:t>
                        </m:r>
                        <m:r>
                          <a:rPr lang="es-ES" sz="1100" b="0" i="1">
                            <a:latin typeface="Cambria Math" panose="02040503050406030204" pitchFamily="18" charset="0"/>
                          </a:rPr>
                          <m:t> </m:t>
                        </m:r>
                        <m:r>
                          <a:rPr lang="es-ES" sz="1100" b="0" i="1">
                            <a:latin typeface="Cambria Math" panose="02040503050406030204" pitchFamily="18" charset="0"/>
                          </a:rPr>
                          <m:t>𝑖𝑛𝑠𝑡𝑎𝑙𝑎𝑑𝑎</m:t>
                        </m:r>
                        <m:r>
                          <a:rPr lang="es-ES" sz="1100" b="0" i="1">
                            <a:latin typeface="Cambria Math" panose="02040503050406030204" pitchFamily="18" charset="0"/>
                          </a:rPr>
                          <m:t> </m:t>
                        </m:r>
                        <m:r>
                          <a:rPr lang="es-ES" sz="1100" b="0" i="1">
                            <a:latin typeface="Cambria Math" panose="02040503050406030204" pitchFamily="18" charset="0"/>
                          </a:rPr>
                          <m:t>𝑒𝑛</m:t>
                        </m:r>
                        <m:r>
                          <a:rPr lang="es-ES" sz="1100" b="0" i="1">
                            <a:latin typeface="Cambria Math" panose="02040503050406030204" pitchFamily="18" charset="0"/>
                          </a:rPr>
                          <m:t> </m:t>
                        </m:r>
                        <m:r>
                          <a:rPr lang="es-ES" sz="1100" b="0" i="1">
                            <a:latin typeface="Cambria Math" panose="02040503050406030204" pitchFamily="18" charset="0"/>
                          </a:rPr>
                          <m:t>𝑣𝑎𝑡𝑖𝑜𝑠</m:t>
                        </m:r>
                        <m:r>
                          <a:rPr lang="es-ES" sz="1100" b="0" i="1">
                            <a:latin typeface="Cambria Math" panose="02040503050406030204" pitchFamily="18" charset="0"/>
                          </a:rPr>
                          <m:t> </m:t>
                        </m:r>
                        <m:r>
                          <a:rPr lang="es-ES" sz="1100" b="0" i="1">
                            <a:latin typeface="Cambria Math" panose="02040503050406030204" pitchFamily="18" charset="0"/>
                          </a:rPr>
                          <m:t>𝑑𝑒</m:t>
                        </m:r>
                        <m:r>
                          <a:rPr lang="es-ES" sz="1100" b="0" i="1">
                            <a:latin typeface="Cambria Math" panose="02040503050406030204" pitchFamily="18" charset="0"/>
                          </a:rPr>
                          <m:t> </m:t>
                        </m:r>
                        <m:r>
                          <a:rPr lang="es-ES" sz="1100" b="0" i="1">
                            <a:latin typeface="Cambria Math" panose="02040503050406030204" pitchFamily="18" charset="0"/>
                          </a:rPr>
                          <m:t>𝑔𝑒𝑛𝑒𝑟𝑎𝑐𝑖</m:t>
                        </m:r>
                        <m:r>
                          <m:rPr>
                            <m:sty m:val="p"/>
                          </m:rPr>
                          <a:rPr lang="es-ES" sz="1100" b="0" i="1">
                            <a:latin typeface="Cambria Math" panose="02040503050406030204" pitchFamily="18" charset="0"/>
                          </a:rPr>
                          <m:t>o</m:t>
                        </m:r>
                        <m:r>
                          <a:rPr lang="es-ES" sz="1100" b="0" i="1">
                            <a:latin typeface="Cambria Math" panose="02040503050406030204" pitchFamily="18" charset="0"/>
                          </a:rPr>
                          <m:t>𝑛</m:t>
                        </m:r>
                        <m:r>
                          <a:rPr lang="es-ES" sz="1100" b="0" i="1">
                            <a:latin typeface="Cambria Math" panose="02040503050406030204" pitchFamily="18" charset="0"/>
                          </a:rPr>
                          <m:t> </m:t>
                        </m:r>
                        <m:r>
                          <a:rPr lang="es-ES" sz="1100" b="0" i="1">
                            <a:latin typeface="Cambria Math" panose="02040503050406030204" pitchFamily="18" charset="0"/>
                          </a:rPr>
                          <m:t>𝑑𝑒</m:t>
                        </m:r>
                        <m:r>
                          <a:rPr lang="es-ES" sz="1100" b="0" i="1">
                            <a:latin typeface="Cambria Math" panose="02040503050406030204" pitchFamily="18" charset="0"/>
                          </a:rPr>
                          <m:t> </m:t>
                        </m:r>
                        <m:r>
                          <a:rPr lang="es-ES" sz="1100" b="0" i="1">
                            <a:latin typeface="Cambria Math" panose="02040503050406030204" pitchFamily="18" charset="0"/>
                          </a:rPr>
                          <m:t>𝑒𝑛𝑒𝑟𝑔</m:t>
                        </m:r>
                        <m:r>
                          <a:rPr lang="es-ES" sz="1100" b="0" i="1">
                            <a:latin typeface="Cambria Math" panose="02040503050406030204" pitchFamily="18" charset="0"/>
                          </a:rPr>
                          <m:t>í</m:t>
                        </m:r>
                        <m:r>
                          <a:rPr lang="es-ES" sz="1100" b="0" i="1">
                            <a:latin typeface="Cambria Math" panose="02040503050406030204" pitchFamily="18" charset="0"/>
                          </a:rPr>
                          <m:t>𝑎</m:t>
                        </m:r>
                        <m:r>
                          <a:rPr lang="es-ES" sz="1100" b="0" i="1">
                            <a:latin typeface="Cambria Math" panose="02040503050406030204" pitchFamily="18" charset="0"/>
                          </a:rPr>
                          <m:t> </m:t>
                        </m:r>
                        <m:r>
                          <a:rPr lang="es-ES" sz="1100" b="0" i="1">
                            <a:latin typeface="Cambria Math" panose="02040503050406030204" pitchFamily="18" charset="0"/>
                          </a:rPr>
                          <m:t>𝑟𝑒𝑛𝑜𝑣𝑎𝑏𝑙𝑒</m:t>
                        </m:r>
                      </m:num>
                      <m:den>
                        <m:r>
                          <a:rPr lang="es-ES" sz="1100" b="0" i="1">
                            <a:latin typeface="Cambria Math" panose="02040503050406030204" pitchFamily="18" charset="0"/>
                          </a:rPr>
                          <m:t>𝑃𝑜𝑏𝑙𝑎𝑐𝑖</m:t>
                        </m:r>
                        <m:r>
                          <a:rPr lang="es-ES" sz="1100" b="0" i="1">
                            <a:latin typeface="Cambria Math" panose="02040503050406030204" pitchFamily="18" charset="0"/>
                          </a:rPr>
                          <m:t>ó</m:t>
                        </m:r>
                        <m:r>
                          <a:rPr lang="es-ES" sz="1100" b="0" i="1">
                            <a:latin typeface="Cambria Math" panose="02040503050406030204" pitchFamily="18" charset="0"/>
                          </a:rPr>
                          <m:t>𝑛</m:t>
                        </m:r>
                      </m:den>
                    </m:f>
                  </m:oMath>
                </m:oMathPara>
              </a14:m>
              <a:endParaRPr lang="es-CR" sz="1100"/>
            </a:p>
          </xdr:txBody>
        </xdr:sp>
      </mc:Choice>
      <mc:Fallback xmlns="">
        <xdr:sp macro="" textlink="">
          <xdr:nvSpPr>
            <xdr:cNvPr id="3" name="CuadroTexto 1">
              <a:extLst>
                <a:ext uri="{FF2B5EF4-FFF2-40B4-BE49-F238E27FC236}">
                  <a16:creationId xmlns:a16="http://schemas.microsoft.com/office/drawing/2014/main" id="{00000000-0008-0000-D800-000003000000}"/>
                </a:ext>
              </a:extLst>
            </xdr:cNvPr>
            <xdr:cNvSpPr txBox="1"/>
          </xdr:nvSpPr>
          <xdr:spPr>
            <a:xfrm>
              <a:off x="4055744" y="5072878"/>
              <a:ext cx="6886575" cy="63069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ES" sz="1100" b="0" i="0">
                  <a:latin typeface="Cambria Math" panose="02040503050406030204" pitchFamily="18" charset="0"/>
                </a:rPr>
                <a:t>𝐶𝑎𝑝𝑎𝑐𝑖𝑑𝑎𝑑 𝑖𝑛𝑠𝑡𝑎𝑙𝑎𝑑𝑎 𝑝𝑒𝑟 𝑐á𝑝𝑖𝑡𝑎</a:t>
              </a:r>
              <a:r>
                <a:rPr lang="es-CR" sz="1100" b="0" i="0">
                  <a:latin typeface="Cambria Math" panose="02040503050406030204" pitchFamily="18" charset="0"/>
                </a:rPr>
                <a:t>=</a:t>
              </a:r>
              <a:r>
                <a:rPr lang="es-CR" sz="1100" i="0">
                  <a:latin typeface="Cambria Math" panose="02040503050406030204" pitchFamily="18" charset="0"/>
                </a:rPr>
                <a:t>(</a:t>
              </a:r>
              <a:r>
                <a:rPr lang="es-ES" sz="1100" b="0" i="0">
                  <a:latin typeface="Cambria Math" panose="02040503050406030204" pitchFamily="18" charset="0"/>
                </a:rPr>
                <a:t>𝐶𝑎𝑝𝑎𝑐𝑖𝑑𝑎𝑑 𝑖𝑛𝑠𝑡𝑎𝑙𝑎𝑑𝑎 𝑒𝑛 𝑣𝑎𝑡𝑖𝑜𝑠 𝑑𝑒 𝑔𝑒𝑛𝑒𝑟𝑎𝑐𝑖o𝑛 𝑑𝑒 𝑒𝑛𝑒𝑟𝑔í𝑎 𝑟𝑒𝑛𝑜𝑣𝑎𝑏𝑙𝑒</a:t>
              </a:r>
              <a:r>
                <a:rPr lang="es-CR" sz="1100" b="0" i="0">
                  <a:latin typeface="Cambria Math" panose="02040503050406030204" pitchFamily="18" charset="0"/>
                </a:rPr>
                <a:t>)/</a:t>
              </a:r>
              <a:r>
                <a:rPr lang="es-ES" sz="1100" b="0" i="0">
                  <a:latin typeface="Cambria Math" panose="02040503050406030204" pitchFamily="18" charset="0"/>
                </a:rPr>
                <a:t>𝑃𝑜𝑏𝑙𝑎𝑐𝑖ó𝑛</a:t>
              </a:r>
              <a:endParaRPr lang="es-CR" sz="1100"/>
            </a:p>
          </xdr:txBody>
        </xdr:sp>
      </mc:Fallback>
    </mc:AlternateContent>
    <xdr:clientData/>
  </xdr:oneCellAnchor>
</xdr:wsDr>
</file>

<file path=xl/drawings/drawing17.xml><?xml version="1.0" encoding="utf-8"?>
<xdr:wsDr xmlns:xdr="http://schemas.openxmlformats.org/drawingml/2006/spreadsheetDrawing" xmlns:a="http://schemas.openxmlformats.org/drawingml/2006/main">
  <xdr:twoCellAnchor editAs="oneCell">
    <xdr:from>
      <xdr:col>6</xdr:col>
      <xdr:colOff>95694</xdr:colOff>
      <xdr:row>14</xdr:row>
      <xdr:rowOff>0</xdr:rowOff>
    </xdr:from>
    <xdr:to>
      <xdr:col>6</xdr:col>
      <xdr:colOff>430269</xdr:colOff>
      <xdr:row>16</xdr:row>
      <xdr:rowOff>142457</xdr:rowOff>
    </xdr:to>
    <xdr:pic>
      <xdr:nvPicPr>
        <xdr:cNvPr id="7" name="Imagen 6">
          <a:hlinkClick xmlns:r="http://schemas.openxmlformats.org/officeDocument/2006/relationships" r:id="rId1"/>
          <a:extLst>
            <a:ext uri="{FF2B5EF4-FFF2-40B4-BE49-F238E27FC236}">
              <a16:creationId xmlns:a16="http://schemas.microsoft.com/office/drawing/2014/main" id="{32F269DD-0C94-4263-B00C-5BE4FEF255D0}"/>
            </a:ext>
          </a:extLst>
        </xdr:cNvPr>
        <xdr:cNvPicPr>
          <a:picLocks noChangeAspect="1"/>
        </xdr:cNvPicPr>
      </xdr:nvPicPr>
      <xdr:blipFill>
        <a:blip xmlns:r="http://schemas.openxmlformats.org/officeDocument/2006/relationships" r:embed="rId2"/>
        <a:stretch>
          <a:fillRect/>
        </a:stretch>
      </xdr:blipFill>
      <xdr:spPr>
        <a:xfrm>
          <a:off x="5155374" y="3451860"/>
          <a:ext cx="334575" cy="538697"/>
        </a:xfrm>
        <a:prstGeom prst="rect">
          <a:avLst/>
        </a:prstGeom>
      </xdr:spPr>
    </xdr:pic>
    <xdr:clientData/>
  </xdr:twoCellAnchor>
  <xdr:twoCellAnchor editAs="oneCell">
    <xdr:from>
      <xdr:col>6</xdr:col>
      <xdr:colOff>563880</xdr:colOff>
      <xdr:row>13</xdr:row>
      <xdr:rowOff>182881</xdr:rowOff>
    </xdr:from>
    <xdr:to>
      <xdr:col>12</xdr:col>
      <xdr:colOff>563880</xdr:colOff>
      <xdr:row>17</xdr:row>
      <xdr:rowOff>737</xdr:rowOff>
    </xdr:to>
    <xdr:pic>
      <xdr:nvPicPr>
        <xdr:cNvPr id="11" name="Imagen 10">
          <a:hlinkClick xmlns:r="http://schemas.openxmlformats.org/officeDocument/2006/relationships" r:id="rId1"/>
          <a:extLst>
            <a:ext uri="{FF2B5EF4-FFF2-40B4-BE49-F238E27FC236}">
              <a16:creationId xmlns:a16="http://schemas.microsoft.com/office/drawing/2014/main" id="{ECDA894F-433E-4246-95F0-891F99CD63BE}"/>
            </a:ext>
          </a:extLst>
        </xdr:cNvPr>
        <xdr:cNvPicPr>
          <a:picLocks noChangeAspect="1"/>
        </xdr:cNvPicPr>
      </xdr:nvPicPr>
      <xdr:blipFill>
        <a:blip xmlns:r="http://schemas.openxmlformats.org/officeDocument/2006/relationships" r:embed="rId3"/>
        <a:stretch>
          <a:fillRect/>
        </a:stretch>
      </xdr:blipFill>
      <xdr:spPr>
        <a:xfrm>
          <a:off x="5623560" y="3436621"/>
          <a:ext cx="4709160" cy="610336"/>
        </a:xfrm>
        <a:prstGeom prst="rect">
          <a:avLst/>
        </a:prstGeom>
      </xdr:spPr>
    </xdr:pic>
    <xdr:clientData/>
  </xdr:twoCellAnchor>
</xdr:wsDr>
</file>

<file path=xl/drawings/drawing170.xml><?xml version="1.0" encoding="utf-8"?>
<xdr:wsDr xmlns:xdr="http://schemas.openxmlformats.org/drawingml/2006/spreadsheetDrawing" xmlns:a="http://schemas.openxmlformats.org/drawingml/2006/main">
  <xdr:twoCellAnchor editAs="oneCell">
    <xdr:from>
      <xdr:col>0</xdr:col>
      <xdr:colOff>68580</xdr:colOff>
      <xdr:row>1</xdr:row>
      <xdr:rowOff>44450</xdr:rowOff>
    </xdr:from>
    <xdr:to>
      <xdr:col>1</xdr:col>
      <xdr:colOff>750147</xdr:colOff>
      <xdr:row>3</xdr:row>
      <xdr:rowOff>535517</xdr:rowOff>
    </xdr:to>
    <xdr:pic>
      <xdr:nvPicPr>
        <xdr:cNvPr id="3" name="Imagen 2">
          <a:extLst>
            <a:ext uri="{FF2B5EF4-FFF2-40B4-BE49-F238E27FC236}">
              <a16:creationId xmlns:a16="http://schemas.microsoft.com/office/drawing/2014/main" id="{B2D2E8DB-64B7-48C0-B50D-F199468E71C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68580" y="326390"/>
          <a:ext cx="1466427" cy="1466427"/>
        </a:xfrm>
        <a:prstGeom prst="rect">
          <a:avLst/>
        </a:prstGeom>
        <a:ln w="28575">
          <a:solidFill>
            <a:schemeClr val="bg1"/>
          </a:solidFill>
        </a:ln>
      </xdr:spPr>
    </xdr:pic>
    <xdr:clientData/>
  </xdr:twoCellAnchor>
</xdr:wsDr>
</file>

<file path=xl/drawings/drawing171.xml><?xml version="1.0" encoding="utf-8"?>
<xdr:wsDr xmlns:xdr="http://schemas.openxmlformats.org/drawingml/2006/spreadsheetDrawing" xmlns:a="http://schemas.openxmlformats.org/drawingml/2006/main">
  <xdr:twoCellAnchor>
    <xdr:from>
      <xdr:col>11</xdr:col>
      <xdr:colOff>152400</xdr:colOff>
      <xdr:row>9</xdr:row>
      <xdr:rowOff>63817</xdr:rowOff>
    </xdr:from>
    <xdr:to>
      <xdr:col>19</xdr:col>
      <xdr:colOff>487680</xdr:colOff>
      <xdr:row>19</xdr:row>
      <xdr:rowOff>45720</xdr:rowOff>
    </xdr:to>
    <xdr:graphicFrame macro="">
      <xdr:nvGraphicFramePr>
        <xdr:cNvPr id="2" name="Gráfico 1">
          <a:extLst>
            <a:ext uri="{FF2B5EF4-FFF2-40B4-BE49-F238E27FC236}">
              <a16:creationId xmlns:a16="http://schemas.microsoft.com/office/drawing/2014/main" id="{00000000-0008-0000-D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22860</xdr:colOff>
      <xdr:row>49</xdr:row>
      <xdr:rowOff>373380</xdr:rowOff>
    </xdr:from>
    <xdr:to>
      <xdr:col>17</xdr:col>
      <xdr:colOff>447675</xdr:colOff>
      <xdr:row>60</xdr:row>
      <xdr:rowOff>60960</xdr:rowOff>
    </xdr:to>
    <xdr:graphicFrame macro="">
      <xdr:nvGraphicFramePr>
        <xdr:cNvPr id="3" name="Gráfico 2">
          <a:extLst>
            <a:ext uri="{FF2B5EF4-FFF2-40B4-BE49-F238E27FC236}">
              <a16:creationId xmlns:a16="http://schemas.microsoft.com/office/drawing/2014/main" id="{00000000-0008-0000-D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72.xml><?xml version="1.0" encoding="utf-8"?>
<xdr:wsDr xmlns:xdr="http://schemas.openxmlformats.org/drawingml/2006/spreadsheetDrawing" xmlns:a="http://schemas.openxmlformats.org/drawingml/2006/main">
  <xdr:oneCellAnchor>
    <xdr:from>
      <xdr:col>3</xdr:col>
      <xdr:colOff>63817</xdr:colOff>
      <xdr:row>15</xdr:row>
      <xdr:rowOff>90487</xdr:rowOff>
    </xdr:from>
    <xdr:ext cx="4073166" cy="382862"/>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00000000-0008-0000-DB00-000002000000}"/>
                </a:ext>
              </a:extLst>
            </xdr:cNvPr>
            <xdr:cNvSpPr txBox="1"/>
          </xdr:nvSpPr>
          <xdr:spPr>
            <a:xfrm>
              <a:off x="4170997" y="5310187"/>
              <a:ext cx="4073166" cy="38286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R" sz="1200" b="0" i="1">
                        <a:latin typeface="Cambria Math" panose="02040503050406030204" pitchFamily="18" charset="0"/>
                        <a:ea typeface="Cambria Math" panose="02040503050406030204" pitchFamily="18" charset="0"/>
                      </a:rPr>
                      <m:t>∆ </m:t>
                    </m:r>
                    <m:r>
                      <a:rPr lang="es-CR" sz="1200" b="0" i="1">
                        <a:latin typeface="Cambria Math" panose="02040503050406030204" pitchFamily="18" charset="0"/>
                        <a:ea typeface="Cambria Math" panose="02040503050406030204" pitchFamily="18" charset="0"/>
                      </a:rPr>
                      <m:t>𝑑𝑒𝑙</m:t>
                    </m:r>
                    <m:r>
                      <a:rPr lang="es-CR" sz="1200" b="0" i="1">
                        <a:latin typeface="Cambria Math" panose="02040503050406030204" pitchFamily="18" charset="0"/>
                        <a:ea typeface="Cambria Math" panose="02040503050406030204" pitchFamily="18" charset="0"/>
                      </a:rPr>
                      <m:t> </m:t>
                    </m:r>
                    <m:r>
                      <a:rPr lang="es-CR" sz="1200" b="0" i="1">
                        <a:latin typeface="Cambria Math" panose="02040503050406030204" pitchFamily="18" charset="0"/>
                        <a:ea typeface="Cambria Math" panose="02040503050406030204" pitchFamily="18" charset="0"/>
                      </a:rPr>
                      <m:t>𝑃𝐼𝐵</m:t>
                    </m:r>
                    <m:r>
                      <a:rPr lang="es-CR" sz="1200" b="0" i="1">
                        <a:latin typeface="Cambria Math" panose="02040503050406030204" pitchFamily="18" charset="0"/>
                        <a:ea typeface="Cambria Math" panose="02040503050406030204" pitchFamily="18" charset="0"/>
                      </a:rPr>
                      <m:t> </m:t>
                    </m:r>
                    <m:r>
                      <a:rPr lang="es-CR" sz="1200" b="0" i="1">
                        <a:latin typeface="Cambria Math" panose="02040503050406030204" pitchFamily="18" charset="0"/>
                        <a:ea typeface="Cambria Math" panose="02040503050406030204" pitchFamily="18" charset="0"/>
                      </a:rPr>
                      <m:t>𝑝𝑒𝑟</m:t>
                    </m:r>
                    <m:r>
                      <a:rPr lang="es-CR" sz="1200" b="0" i="1">
                        <a:latin typeface="Cambria Math" panose="02040503050406030204" pitchFamily="18" charset="0"/>
                        <a:ea typeface="Cambria Math" panose="02040503050406030204" pitchFamily="18" charset="0"/>
                      </a:rPr>
                      <m:t> </m:t>
                    </m:r>
                    <m:r>
                      <a:rPr lang="es-CR" sz="1200" b="0" i="1">
                        <a:latin typeface="Cambria Math" panose="02040503050406030204" pitchFamily="18" charset="0"/>
                        <a:ea typeface="Cambria Math" panose="02040503050406030204" pitchFamily="18" charset="0"/>
                      </a:rPr>
                      <m:t>𝑐</m:t>
                    </m:r>
                    <m:r>
                      <a:rPr lang="es-CR" sz="1200" b="0" i="1">
                        <a:latin typeface="Cambria Math" panose="02040503050406030204" pitchFamily="18" charset="0"/>
                        <a:ea typeface="Cambria Math" panose="02040503050406030204" pitchFamily="18" charset="0"/>
                      </a:rPr>
                      <m:t>á</m:t>
                    </m:r>
                    <m:r>
                      <a:rPr lang="es-CR" sz="1200" b="0" i="1">
                        <a:latin typeface="Cambria Math" panose="02040503050406030204" pitchFamily="18" charset="0"/>
                        <a:ea typeface="Cambria Math" panose="02040503050406030204" pitchFamily="18" charset="0"/>
                      </a:rPr>
                      <m:t>𝑝𝑖𝑡𝑎</m:t>
                    </m:r>
                    <m:r>
                      <a:rPr lang="es-CR" sz="1200" b="0" i="1">
                        <a:latin typeface="Cambria Math" panose="02040503050406030204" pitchFamily="18" charset="0"/>
                        <a:ea typeface="Cambria Math" panose="02040503050406030204" pitchFamily="18" charset="0"/>
                      </a:rPr>
                      <m:t> =</m:t>
                    </m:r>
                    <m:f>
                      <m:fPr>
                        <m:ctrlPr>
                          <a:rPr lang="es-CR" sz="1200" i="1">
                            <a:latin typeface="Cambria Math" panose="02040503050406030204" pitchFamily="18" charset="0"/>
                          </a:rPr>
                        </m:ctrlPr>
                      </m:fPr>
                      <m:num>
                        <m:r>
                          <a:rPr lang="es-CR" sz="1200" b="0" i="1">
                            <a:latin typeface="Cambria Math" panose="02040503050406030204" pitchFamily="18" charset="0"/>
                          </a:rPr>
                          <m:t>(</m:t>
                        </m:r>
                        <m:sSub>
                          <m:sSubPr>
                            <m:ctrlPr>
                              <a:rPr lang="es-CR" sz="1200" b="0" i="1">
                                <a:latin typeface="Cambria Math" panose="02040503050406030204" pitchFamily="18" charset="0"/>
                              </a:rPr>
                            </m:ctrlPr>
                          </m:sSubPr>
                          <m:e>
                            <m:r>
                              <a:rPr lang="es-CR" sz="1200" b="0" i="1">
                                <a:latin typeface="Cambria Math" panose="02040503050406030204" pitchFamily="18" charset="0"/>
                              </a:rPr>
                              <m:t>𝑃</m:t>
                            </m:r>
                            <m:r>
                              <a:rPr lang="es-ES" sz="1200" b="0" i="1">
                                <a:latin typeface="Cambria Math" panose="02040503050406030204" pitchFamily="18" charset="0"/>
                              </a:rPr>
                              <m:t>𝐼𝐵</m:t>
                            </m:r>
                            <m:r>
                              <a:rPr lang="es-CR" sz="1200" b="0" i="1">
                                <a:latin typeface="Cambria Math" panose="02040503050406030204" pitchFamily="18" charset="0"/>
                              </a:rPr>
                              <m:t> </m:t>
                            </m:r>
                            <m:r>
                              <a:rPr lang="es-CR" sz="1200" b="0" i="1">
                                <a:latin typeface="Cambria Math" panose="02040503050406030204" pitchFamily="18" charset="0"/>
                              </a:rPr>
                              <m:t>𝑝𝑒𝑟𝑐</m:t>
                            </m:r>
                            <m:r>
                              <a:rPr lang="es-CR" sz="1200" b="0" i="1">
                                <a:latin typeface="Cambria Math" panose="02040503050406030204" pitchFamily="18" charset="0"/>
                              </a:rPr>
                              <m:t>á</m:t>
                            </m:r>
                            <m:r>
                              <a:rPr lang="es-CR" sz="1200" b="0" i="1">
                                <a:latin typeface="Cambria Math" panose="02040503050406030204" pitchFamily="18" charset="0"/>
                              </a:rPr>
                              <m:t>𝑝𝑖𝑡𝑎</m:t>
                            </m:r>
                          </m:e>
                          <m:sub>
                            <m:r>
                              <a:rPr lang="es-CR" sz="1200" b="0" i="1">
                                <a:latin typeface="Cambria Math" panose="02040503050406030204" pitchFamily="18" charset="0"/>
                              </a:rPr>
                              <m:t>𝑡</m:t>
                            </m:r>
                          </m:sub>
                        </m:sSub>
                        <m:r>
                          <a:rPr lang="es-CR" sz="1200" b="0" i="1">
                            <a:latin typeface="Cambria Math" panose="02040503050406030204" pitchFamily="18" charset="0"/>
                          </a:rPr>
                          <m:t>−</m:t>
                        </m:r>
                        <m:sSub>
                          <m:sSubPr>
                            <m:ctrlPr>
                              <a:rPr lang="es-CR" sz="1200" b="0" i="1">
                                <a:latin typeface="Cambria Math" panose="02040503050406030204" pitchFamily="18" charset="0"/>
                              </a:rPr>
                            </m:ctrlPr>
                          </m:sSubPr>
                          <m:e>
                            <m:r>
                              <a:rPr lang="es-CR" sz="1200" b="0" i="1">
                                <a:latin typeface="Cambria Math" panose="02040503050406030204" pitchFamily="18" charset="0"/>
                              </a:rPr>
                              <m:t>𝑃</m:t>
                            </m:r>
                            <m:r>
                              <a:rPr lang="es-ES" sz="1100" b="0" i="1">
                                <a:solidFill>
                                  <a:schemeClr val="tx1"/>
                                </a:solidFill>
                                <a:effectLst/>
                                <a:latin typeface="Cambria Math" panose="02040503050406030204" pitchFamily="18" charset="0"/>
                                <a:ea typeface="+mn-ea"/>
                                <a:cs typeface="+mn-cs"/>
                              </a:rPr>
                              <m:t>𝐼𝐵</m:t>
                            </m:r>
                            <m:r>
                              <a:rPr lang="es-ES" sz="1100" b="0" i="1">
                                <a:solidFill>
                                  <a:schemeClr val="tx1"/>
                                </a:solidFill>
                                <a:effectLst/>
                                <a:latin typeface="Cambria Math" panose="02040503050406030204" pitchFamily="18" charset="0"/>
                                <a:ea typeface="+mn-ea"/>
                                <a:cs typeface="+mn-cs"/>
                              </a:rPr>
                              <m:t> </m:t>
                            </m:r>
                            <m:r>
                              <a:rPr lang="es-CR" sz="1200" b="0" i="1">
                                <a:latin typeface="Cambria Math" panose="02040503050406030204" pitchFamily="18" charset="0"/>
                              </a:rPr>
                              <m:t>𝑝𝑒𝑟𝑐</m:t>
                            </m:r>
                            <m:r>
                              <a:rPr lang="es-CR" sz="1200" b="0" i="1">
                                <a:latin typeface="Cambria Math" panose="02040503050406030204" pitchFamily="18" charset="0"/>
                              </a:rPr>
                              <m:t>á</m:t>
                            </m:r>
                            <m:r>
                              <a:rPr lang="es-CR" sz="1200" b="0" i="1">
                                <a:latin typeface="Cambria Math" panose="02040503050406030204" pitchFamily="18" charset="0"/>
                              </a:rPr>
                              <m:t>𝑝𝑖𝑡𝑎</m:t>
                            </m:r>
                          </m:e>
                          <m:sub>
                            <m:r>
                              <a:rPr lang="es-CR" sz="1200" b="0" i="1">
                                <a:latin typeface="Cambria Math" panose="02040503050406030204" pitchFamily="18" charset="0"/>
                              </a:rPr>
                              <m:t>𝑡</m:t>
                            </m:r>
                            <m:r>
                              <a:rPr lang="es-CR" sz="1200" b="0" i="1">
                                <a:latin typeface="Cambria Math" panose="02040503050406030204" pitchFamily="18" charset="0"/>
                              </a:rPr>
                              <m:t>−1</m:t>
                            </m:r>
                          </m:sub>
                        </m:sSub>
                        <m:r>
                          <a:rPr lang="es-CR" sz="1200" b="0" i="1">
                            <a:latin typeface="Cambria Math" panose="02040503050406030204" pitchFamily="18" charset="0"/>
                          </a:rPr>
                          <m:t>)</m:t>
                        </m:r>
                      </m:num>
                      <m:den>
                        <m:sSub>
                          <m:sSubPr>
                            <m:ctrlPr>
                              <a:rPr lang="es-CR" sz="1200" i="1">
                                <a:latin typeface="Cambria Math" panose="02040503050406030204" pitchFamily="18" charset="0"/>
                              </a:rPr>
                            </m:ctrlPr>
                          </m:sSubPr>
                          <m:e>
                            <m:r>
                              <a:rPr lang="es-CR" sz="1200" b="0" i="1">
                                <a:latin typeface="Cambria Math" panose="02040503050406030204" pitchFamily="18" charset="0"/>
                              </a:rPr>
                              <m:t>𝑃𝐼𝐵</m:t>
                            </m:r>
                            <m:r>
                              <a:rPr lang="es-CR" sz="1200" b="0" i="1">
                                <a:latin typeface="Cambria Math" panose="02040503050406030204" pitchFamily="18" charset="0"/>
                              </a:rPr>
                              <m:t> </m:t>
                            </m:r>
                            <m:r>
                              <a:rPr lang="es-CR" sz="1200" b="0" i="1">
                                <a:latin typeface="Cambria Math" panose="02040503050406030204" pitchFamily="18" charset="0"/>
                              </a:rPr>
                              <m:t>𝑝𝑒𝑟𝑐</m:t>
                            </m:r>
                            <m:r>
                              <a:rPr lang="es-CR" sz="1200" b="0" i="1">
                                <a:latin typeface="Cambria Math" panose="02040503050406030204" pitchFamily="18" charset="0"/>
                              </a:rPr>
                              <m:t>á</m:t>
                            </m:r>
                            <m:r>
                              <a:rPr lang="es-CR" sz="1200" b="0" i="1">
                                <a:latin typeface="Cambria Math" panose="02040503050406030204" pitchFamily="18" charset="0"/>
                              </a:rPr>
                              <m:t>𝑝𝑖𝑡𝑎</m:t>
                            </m:r>
                          </m:e>
                          <m:sub>
                            <m:r>
                              <a:rPr lang="es-CR" sz="1200" b="0" i="1">
                                <a:latin typeface="Cambria Math" panose="02040503050406030204" pitchFamily="18" charset="0"/>
                              </a:rPr>
                              <m:t>𝑡</m:t>
                            </m:r>
                            <m:r>
                              <a:rPr lang="es-CR" sz="1200" b="0" i="1">
                                <a:latin typeface="Cambria Math" panose="02040503050406030204" pitchFamily="18" charset="0"/>
                              </a:rPr>
                              <m:t>−1</m:t>
                            </m:r>
                          </m:sub>
                        </m:sSub>
                      </m:den>
                    </m:f>
                  </m:oMath>
                </m:oMathPara>
              </a14:m>
              <a:endParaRPr lang="es-CR" sz="1200"/>
            </a:p>
          </xdr:txBody>
        </xdr:sp>
      </mc:Choice>
      <mc:Fallback xmlns="">
        <xdr:sp macro="" textlink="">
          <xdr:nvSpPr>
            <xdr:cNvPr id="2" name="CuadroTexto 1">
              <a:extLst>
                <a:ext uri="{FF2B5EF4-FFF2-40B4-BE49-F238E27FC236}">
                  <a16:creationId xmlns:a16="http://schemas.microsoft.com/office/drawing/2014/main" id="{00000000-0008-0000-DB00-000002000000}"/>
                </a:ext>
              </a:extLst>
            </xdr:cNvPr>
            <xdr:cNvSpPr txBox="1"/>
          </xdr:nvSpPr>
          <xdr:spPr>
            <a:xfrm>
              <a:off x="4170997" y="5310187"/>
              <a:ext cx="4073166" cy="38286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200" b="0" i="0">
                  <a:latin typeface="Cambria Math" panose="02040503050406030204" pitchFamily="18" charset="0"/>
                  <a:ea typeface="Cambria Math" panose="02040503050406030204" pitchFamily="18" charset="0"/>
                </a:rPr>
                <a:t>∆ 𝑑𝑒𝑙 𝑃𝐼𝐵 𝑝𝑒𝑟 𝑐á𝑝𝑖𝑡𝑎 =</a:t>
              </a:r>
              <a:r>
                <a:rPr lang="es-CR" sz="1200" i="0">
                  <a:latin typeface="Cambria Math" panose="02040503050406030204" pitchFamily="18" charset="0"/>
                </a:rPr>
                <a:t>(</a:t>
              </a:r>
              <a:r>
                <a:rPr lang="es-CR" sz="1200" b="0" i="0">
                  <a:latin typeface="Cambria Math" panose="02040503050406030204" pitchFamily="18" charset="0"/>
                </a:rPr>
                <a:t>(〖𝑃</a:t>
              </a:r>
              <a:r>
                <a:rPr lang="es-ES" sz="1200" b="0" i="0">
                  <a:latin typeface="Cambria Math" panose="02040503050406030204" pitchFamily="18" charset="0"/>
                </a:rPr>
                <a:t>𝐼𝐵</a:t>
              </a:r>
              <a:r>
                <a:rPr lang="es-CR" sz="1200" b="0" i="0">
                  <a:latin typeface="Cambria Math" panose="02040503050406030204" pitchFamily="18" charset="0"/>
                </a:rPr>
                <a:t> 𝑝𝑒𝑟𝑐á𝑝𝑖𝑡𝑎〗_𝑡−〖𝑃</a:t>
              </a:r>
              <a:r>
                <a:rPr lang="es-ES" sz="1100" b="0" i="0">
                  <a:solidFill>
                    <a:schemeClr val="tx1"/>
                  </a:solidFill>
                  <a:effectLst/>
                  <a:latin typeface="Cambria Math" panose="02040503050406030204" pitchFamily="18" charset="0"/>
                  <a:ea typeface="+mn-ea"/>
                  <a:cs typeface="+mn-cs"/>
                </a:rPr>
                <a:t>𝐼𝐵 </a:t>
              </a:r>
              <a:r>
                <a:rPr lang="es-CR" sz="1200" b="0" i="0">
                  <a:latin typeface="Cambria Math" panose="02040503050406030204" pitchFamily="18" charset="0"/>
                </a:rPr>
                <a:t>𝑝𝑒𝑟𝑐á𝑝𝑖𝑡𝑎〗_(𝑡−1)))/〖𝑃𝐼𝐵 𝑝𝑒𝑟𝑐á𝑝𝑖𝑡𝑎〗_(𝑡−1) </a:t>
              </a:r>
              <a:endParaRPr lang="es-CR" sz="1200"/>
            </a:p>
          </xdr:txBody>
        </xdr:sp>
      </mc:Fallback>
    </mc:AlternateContent>
    <xdr:clientData/>
  </xdr:oneCellAnchor>
  <xdr:oneCellAnchor>
    <xdr:from>
      <xdr:col>3</xdr:col>
      <xdr:colOff>71165</xdr:colOff>
      <xdr:row>15</xdr:row>
      <xdr:rowOff>721314</xdr:rowOff>
    </xdr:from>
    <xdr:ext cx="1985928" cy="376898"/>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00000000-0008-0000-DB00-000003000000}"/>
                </a:ext>
              </a:extLst>
            </xdr:cNvPr>
            <xdr:cNvSpPr txBox="1"/>
          </xdr:nvSpPr>
          <xdr:spPr>
            <a:xfrm>
              <a:off x="4178345" y="5941014"/>
              <a:ext cx="1985928" cy="376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R" sz="1200" b="0" i="1">
                        <a:latin typeface="Cambria Math" panose="02040503050406030204" pitchFamily="18" charset="0"/>
                      </a:rPr>
                      <m:t>𝑃𝐼𝐵</m:t>
                    </m:r>
                    <m:r>
                      <a:rPr lang="es-CR" sz="1200" b="0" i="1">
                        <a:latin typeface="Cambria Math" panose="02040503050406030204" pitchFamily="18" charset="0"/>
                      </a:rPr>
                      <m:t> </m:t>
                    </m:r>
                    <m:r>
                      <a:rPr lang="es-CR" sz="1200" b="0" i="1">
                        <a:latin typeface="Cambria Math" panose="02040503050406030204" pitchFamily="18" charset="0"/>
                      </a:rPr>
                      <m:t>𝑝𝑒𝑟𝑐</m:t>
                    </m:r>
                    <m:r>
                      <a:rPr lang="es-CR" sz="1200" b="0" i="1">
                        <a:latin typeface="Cambria Math" panose="02040503050406030204" pitchFamily="18" charset="0"/>
                      </a:rPr>
                      <m:t>á</m:t>
                    </m:r>
                    <m:r>
                      <a:rPr lang="es-CR" sz="1200" b="0" i="1">
                        <a:latin typeface="Cambria Math" panose="02040503050406030204" pitchFamily="18" charset="0"/>
                      </a:rPr>
                      <m:t>𝑝𝑖𝑡𝑎</m:t>
                    </m:r>
                    <m:r>
                      <a:rPr lang="es-CR" sz="1200" b="0" i="1">
                        <a:latin typeface="Cambria Math" panose="02040503050406030204" pitchFamily="18" charset="0"/>
                      </a:rPr>
                      <m:t>=</m:t>
                    </m:r>
                    <m:f>
                      <m:fPr>
                        <m:ctrlPr>
                          <a:rPr lang="es-CR" sz="1200" i="1">
                            <a:latin typeface="Cambria Math" panose="02040503050406030204" pitchFamily="18" charset="0"/>
                          </a:rPr>
                        </m:ctrlPr>
                      </m:fPr>
                      <m:num>
                        <m:sSub>
                          <m:sSubPr>
                            <m:ctrlPr>
                              <a:rPr lang="es-CR" sz="1200" i="1">
                                <a:latin typeface="Cambria Math" panose="02040503050406030204" pitchFamily="18" charset="0"/>
                              </a:rPr>
                            </m:ctrlPr>
                          </m:sSubPr>
                          <m:e>
                            <m:r>
                              <a:rPr lang="es-CR" sz="1200" b="0" i="1">
                                <a:latin typeface="Cambria Math" panose="02040503050406030204" pitchFamily="18" charset="0"/>
                              </a:rPr>
                              <m:t>𝑃𝐼𝐵</m:t>
                            </m:r>
                          </m:e>
                          <m:sub>
                            <m:r>
                              <a:rPr lang="es-CR" sz="1200" b="0" i="1">
                                <a:latin typeface="Cambria Math" panose="02040503050406030204" pitchFamily="18" charset="0"/>
                              </a:rPr>
                              <m:t>𝑡</m:t>
                            </m:r>
                          </m:sub>
                        </m:sSub>
                      </m:num>
                      <m:den>
                        <m:sSub>
                          <m:sSubPr>
                            <m:ctrlPr>
                              <a:rPr lang="es-CR" sz="1200" i="1">
                                <a:latin typeface="Cambria Math" panose="02040503050406030204" pitchFamily="18" charset="0"/>
                              </a:rPr>
                            </m:ctrlPr>
                          </m:sSubPr>
                          <m:e>
                            <m:r>
                              <a:rPr lang="es-CR" sz="1200" b="0" i="1">
                                <a:latin typeface="Cambria Math" panose="02040503050406030204" pitchFamily="18" charset="0"/>
                              </a:rPr>
                              <m:t>𝑃𝑙𝑜𝑏𝑙𝑎𝑐𝑖</m:t>
                            </m:r>
                            <m:r>
                              <a:rPr lang="es-CR" sz="1200" b="0" i="1">
                                <a:latin typeface="Cambria Math" panose="02040503050406030204" pitchFamily="18" charset="0"/>
                              </a:rPr>
                              <m:t>ó</m:t>
                            </m:r>
                            <m:r>
                              <a:rPr lang="es-CR" sz="1200" b="0" i="1">
                                <a:latin typeface="Cambria Math" panose="02040503050406030204" pitchFamily="18" charset="0"/>
                              </a:rPr>
                              <m:t>𝑛</m:t>
                            </m:r>
                          </m:e>
                          <m:sub>
                            <m:r>
                              <a:rPr lang="es-CR" sz="1200" b="0" i="1">
                                <a:latin typeface="Cambria Math" panose="02040503050406030204" pitchFamily="18" charset="0"/>
                              </a:rPr>
                              <m:t>𝑡</m:t>
                            </m:r>
                          </m:sub>
                        </m:sSub>
                      </m:den>
                    </m:f>
                  </m:oMath>
                </m:oMathPara>
              </a14:m>
              <a:endParaRPr lang="es-CR" sz="1200"/>
            </a:p>
          </xdr:txBody>
        </xdr:sp>
      </mc:Choice>
      <mc:Fallback xmlns="">
        <xdr:sp macro="" textlink="">
          <xdr:nvSpPr>
            <xdr:cNvPr id="3" name="CuadroTexto 2">
              <a:extLst>
                <a:ext uri="{FF2B5EF4-FFF2-40B4-BE49-F238E27FC236}">
                  <a16:creationId xmlns:a16="http://schemas.microsoft.com/office/drawing/2014/main" id="{00000000-0008-0000-DB00-000003000000}"/>
                </a:ext>
              </a:extLst>
            </xdr:cNvPr>
            <xdr:cNvSpPr txBox="1"/>
          </xdr:nvSpPr>
          <xdr:spPr>
            <a:xfrm>
              <a:off x="4178345" y="5941014"/>
              <a:ext cx="1985928" cy="376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200" b="0" i="0">
                  <a:latin typeface="Cambria Math" panose="02040503050406030204" pitchFamily="18" charset="0"/>
                </a:rPr>
                <a:t>𝑃𝐼𝐵 𝑝𝑒𝑟𝑐á𝑝𝑖𝑡𝑎=</a:t>
              </a:r>
              <a:r>
                <a:rPr lang="es-CR" sz="1200" i="0">
                  <a:latin typeface="Cambria Math" panose="02040503050406030204" pitchFamily="18" charset="0"/>
                </a:rPr>
                <a:t>〖</a:t>
              </a:r>
              <a:r>
                <a:rPr lang="es-CR" sz="1200" b="0" i="0">
                  <a:latin typeface="Cambria Math" panose="02040503050406030204" pitchFamily="18" charset="0"/>
                </a:rPr>
                <a:t>𝑃𝐼𝐵〗_𝑡/〖𝑃𝑙𝑜𝑏𝑙𝑎𝑐𝑖ó𝑛〗_𝑡 </a:t>
              </a:r>
              <a:endParaRPr lang="es-CR" sz="1200"/>
            </a:p>
          </xdr:txBody>
        </xdr:sp>
      </mc:Fallback>
    </mc:AlternateContent>
    <xdr:clientData/>
  </xdr:oneCellAnchor>
</xdr:wsDr>
</file>

<file path=xl/drawings/drawing173.xml><?xml version="1.0" encoding="utf-8"?>
<xdr:wsDr xmlns:xdr="http://schemas.openxmlformats.org/drawingml/2006/spreadsheetDrawing" xmlns:a="http://schemas.openxmlformats.org/drawingml/2006/main">
  <xdr:twoCellAnchor>
    <xdr:from>
      <xdr:col>2</xdr:col>
      <xdr:colOff>190500</xdr:colOff>
      <xdr:row>71</xdr:row>
      <xdr:rowOff>106681</xdr:rowOff>
    </xdr:from>
    <xdr:to>
      <xdr:col>11</xdr:col>
      <xdr:colOff>697230</xdr:colOff>
      <xdr:row>87</xdr:row>
      <xdr:rowOff>167640</xdr:rowOff>
    </xdr:to>
    <xdr:graphicFrame macro="">
      <xdr:nvGraphicFramePr>
        <xdr:cNvPr id="3" name="Gráfico 2">
          <a:extLst>
            <a:ext uri="{FF2B5EF4-FFF2-40B4-BE49-F238E27FC236}">
              <a16:creationId xmlns:a16="http://schemas.microsoft.com/office/drawing/2014/main" id="{00000000-0008-0000-D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4.xml><?xml version="1.0" encoding="utf-8"?>
<xdr:wsDr xmlns:xdr="http://schemas.openxmlformats.org/drawingml/2006/spreadsheetDrawing" xmlns:a="http://schemas.openxmlformats.org/drawingml/2006/main">
  <xdr:oneCellAnchor>
    <xdr:from>
      <xdr:col>3</xdr:col>
      <xdr:colOff>81830</xdr:colOff>
      <xdr:row>15</xdr:row>
      <xdr:rowOff>383598</xdr:rowOff>
    </xdr:from>
    <xdr:ext cx="5660230" cy="419100"/>
    <mc:AlternateContent xmlns:mc="http://schemas.openxmlformats.org/markup-compatibility/2006" xmlns:a14="http://schemas.microsoft.com/office/drawing/2010/main">
      <mc:Choice Requires="a14">
        <xdr:sp macro="" textlink="">
          <xdr:nvSpPr>
            <xdr:cNvPr id="6" name="3 CuadroTexto">
              <a:extLst>
                <a:ext uri="{FF2B5EF4-FFF2-40B4-BE49-F238E27FC236}">
                  <a16:creationId xmlns:a16="http://schemas.microsoft.com/office/drawing/2014/main" id="{00000000-0008-0000-DD00-000006000000}"/>
                </a:ext>
              </a:extLst>
            </xdr:cNvPr>
            <xdr:cNvSpPr txBox="1"/>
          </xdr:nvSpPr>
          <xdr:spPr>
            <a:xfrm>
              <a:off x="2567855" y="4003098"/>
              <a:ext cx="5660230" cy="419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r>
                <a:rPr lang="es-ES" sz="1000" b="0" i="0" baseline="0">
                  <a:latin typeface="Cambria Math" panose="02040503050406030204" pitchFamily="18" charset="0"/>
                  <a:ea typeface="Cambria Math" panose="02040503050406030204" pitchFamily="18" charset="0"/>
                </a:rPr>
                <a:t>Productividad laboral</a:t>
              </a:r>
              <a14:m>
                <m:oMath xmlns:m="http://schemas.openxmlformats.org/officeDocument/2006/math">
                  <m:r>
                    <a:rPr lang="es-ES" sz="1000" b="0" i="0">
                      <a:latin typeface="Cambria Math" panose="02040503050406030204" pitchFamily="18" charset="0"/>
                      <a:ea typeface="Cambria Math" panose="02040503050406030204" pitchFamily="18" charset="0"/>
                    </a:rPr>
                    <m:t>=</m:t>
                  </m:r>
                  <m:f>
                    <m:fPr>
                      <m:ctrlPr>
                        <a:rPr lang="es-ES" sz="1000" b="0" i="1">
                          <a:latin typeface="Cambria Math" panose="02040503050406030204" pitchFamily="18" charset="0"/>
                          <a:ea typeface="Cambria Math" panose="02040503050406030204" pitchFamily="18" charset="0"/>
                        </a:rPr>
                      </m:ctrlPr>
                    </m:fPr>
                    <m:num>
                      <m:r>
                        <m:rPr>
                          <m:sty m:val="p"/>
                        </m:rPr>
                        <a:rPr lang="es-ES" sz="1000" b="0" i="0">
                          <a:latin typeface="Cambria Math" panose="02040503050406030204" pitchFamily="18" charset="0"/>
                          <a:ea typeface="Cambria Math" panose="02040503050406030204" pitchFamily="18" charset="0"/>
                        </a:rPr>
                        <m:t>Producto</m:t>
                      </m:r>
                      <m:r>
                        <a:rPr lang="es-ES" sz="1000" b="0" i="0">
                          <a:latin typeface="Cambria Math" panose="02040503050406030204" pitchFamily="18" charset="0"/>
                          <a:ea typeface="Cambria Math" panose="02040503050406030204" pitchFamily="18" charset="0"/>
                        </a:rPr>
                        <m:t> </m:t>
                      </m:r>
                      <m:r>
                        <m:rPr>
                          <m:sty m:val="p"/>
                        </m:rPr>
                        <a:rPr lang="es-ES" sz="1000" b="0" i="0">
                          <a:latin typeface="Cambria Math" panose="02040503050406030204" pitchFamily="18" charset="0"/>
                          <a:ea typeface="Cambria Math" panose="02040503050406030204" pitchFamily="18" charset="0"/>
                        </a:rPr>
                        <m:t>Interno</m:t>
                      </m:r>
                      <m:r>
                        <a:rPr lang="es-ES" sz="1000" b="0" i="0">
                          <a:latin typeface="Cambria Math" panose="02040503050406030204" pitchFamily="18" charset="0"/>
                          <a:ea typeface="Cambria Math" panose="02040503050406030204" pitchFamily="18" charset="0"/>
                        </a:rPr>
                        <m:t> </m:t>
                      </m:r>
                      <m:r>
                        <m:rPr>
                          <m:sty m:val="p"/>
                        </m:rPr>
                        <a:rPr lang="es-ES" sz="1000" b="0" i="0">
                          <a:latin typeface="Cambria Math" panose="02040503050406030204" pitchFamily="18" charset="0"/>
                          <a:ea typeface="Cambria Math" panose="02040503050406030204" pitchFamily="18" charset="0"/>
                        </a:rPr>
                        <m:t>Bruto</m:t>
                      </m:r>
                      <m:r>
                        <a:rPr lang="es-ES" sz="1000" b="0" i="0">
                          <a:latin typeface="Cambria Math" panose="02040503050406030204" pitchFamily="18" charset="0"/>
                          <a:ea typeface="Cambria Math" panose="02040503050406030204" pitchFamily="18" charset="0"/>
                        </a:rPr>
                        <m:t> </m:t>
                      </m:r>
                      <m:r>
                        <m:rPr>
                          <m:sty m:val="p"/>
                        </m:rPr>
                        <a:rPr lang="es-ES" sz="1000" b="0" i="0">
                          <a:latin typeface="Cambria Math" panose="02040503050406030204" pitchFamily="18" charset="0"/>
                          <a:ea typeface="Cambria Math" panose="02040503050406030204" pitchFamily="18" charset="0"/>
                        </a:rPr>
                        <m:t>en</m:t>
                      </m:r>
                      <m:r>
                        <a:rPr lang="es-ES" sz="1000" b="0" i="0">
                          <a:latin typeface="Cambria Math" panose="02040503050406030204" pitchFamily="18" charset="0"/>
                          <a:ea typeface="Cambria Math" panose="02040503050406030204" pitchFamily="18" charset="0"/>
                        </a:rPr>
                        <m:t> </m:t>
                      </m:r>
                      <m:r>
                        <m:rPr>
                          <m:sty m:val="p"/>
                        </m:rPr>
                        <a:rPr lang="es-ES" sz="1000" b="0" i="0">
                          <a:latin typeface="Cambria Math" panose="02040503050406030204" pitchFamily="18" charset="0"/>
                          <a:ea typeface="Cambria Math" panose="02040503050406030204" pitchFamily="18" charset="0"/>
                        </a:rPr>
                        <m:t>volumen</m:t>
                      </m:r>
                      <m:r>
                        <a:rPr lang="es-ES" sz="1000" b="0" i="0">
                          <a:latin typeface="Cambria Math" panose="02040503050406030204" pitchFamily="18" charset="0"/>
                          <a:ea typeface="Cambria Math" panose="02040503050406030204" pitchFamily="18" charset="0"/>
                        </a:rPr>
                        <m:t> </m:t>
                      </m:r>
                      <m:r>
                        <m:rPr>
                          <m:sty m:val="p"/>
                        </m:rPr>
                        <a:rPr lang="es-ES" sz="1000" b="0" i="0">
                          <a:latin typeface="Cambria Math" panose="02040503050406030204" pitchFamily="18" charset="0"/>
                          <a:ea typeface="Cambria Math" panose="02040503050406030204" pitchFamily="18" charset="0"/>
                        </a:rPr>
                        <m:t>de</m:t>
                      </m:r>
                      <m:r>
                        <a:rPr lang="es-ES" sz="1000" b="0" i="0">
                          <a:latin typeface="Cambria Math" panose="02040503050406030204" pitchFamily="18" charset="0"/>
                          <a:ea typeface="Cambria Math" panose="02040503050406030204" pitchFamily="18" charset="0"/>
                        </a:rPr>
                        <m:t> </m:t>
                      </m:r>
                      <m:r>
                        <m:rPr>
                          <m:sty m:val="p"/>
                        </m:rPr>
                        <a:rPr lang="es-ES" sz="1000" b="0" i="0">
                          <a:latin typeface="Cambria Math" panose="02040503050406030204" pitchFamily="18" charset="0"/>
                          <a:ea typeface="Cambria Math" panose="02040503050406030204" pitchFamily="18" charset="0"/>
                        </a:rPr>
                        <m:t>precios</m:t>
                      </m:r>
                      <m:r>
                        <a:rPr lang="es-ES" sz="1000" b="0" i="0">
                          <a:latin typeface="Cambria Math" panose="02040503050406030204" pitchFamily="18" charset="0"/>
                          <a:ea typeface="Cambria Math" panose="02040503050406030204" pitchFamily="18" charset="0"/>
                        </a:rPr>
                        <m:t> </m:t>
                      </m:r>
                      <m:r>
                        <m:rPr>
                          <m:sty m:val="p"/>
                        </m:rPr>
                        <a:rPr lang="es-ES" sz="1000" b="0" i="0">
                          <a:latin typeface="Cambria Math" panose="02040503050406030204" pitchFamily="18" charset="0"/>
                          <a:ea typeface="Cambria Math" panose="02040503050406030204" pitchFamily="18" charset="0"/>
                        </a:rPr>
                        <m:t>del</m:t>
                      </m:r>
                      <m:r>
                        <a:rPr lang="es-ES" sz="1000" b="0" i="0">
                          <a:latin typeface="Cambria Math" panose="02040503050406030204" pitchFamily="18" charset="0"/>
                          <a:ea typeface="Cambria Math" panose="02040503050406030204" pitchFamily="18" charset="0"/>
                        </a:rPr>
                        <m:t> </m:t>
                      </m:r>
                      <m:r>
                        <m:rPr>
                          <m:sty m:val="p"/>
                        </m:rPr>
                        <a:rPr lang="es-ES" sz="1000" b="0" i="0">
                          <a:latin typeface="Cambria Math" panose="02040503050406030204" pitchFamily="18" charset="0"/>
                          <a:ea typeface="Cambria Math" panose="02040503050406030204" pitchFamily="18" charset="0"/>
                        </a:rPr>
                        <m:t>a</m:t>
                      </m:r>
                      <m:r>
                        <a:rPr lang="es-ES" sz="1000" b="0" i="0">
                          <a:latin typeface="Cambria Math" panose="02040503050406030204" pitchFamily="18" charset="0"/>
                          <a:ea typeface="Cambria Math" panose="02040503050406030204" pitchFamily="18" charset="0"/>
                        </a:rPr>
                        <m:t>ñ</m:t>
                      </m:r>
                      <m:r>
                        <m:rPr>
                          <m:sty m:val="p"/>
                        </m:rPr>
                        <a:rPr lang="es-ES" sz="1000" b="0" i="0">
                          <a:latin typeface="Cambria Math" panose="02040503050406030204" pitchFamily="18" charset="0"/>
                          <a:ea typeface="Cambria Math" panose="02040503050406030204" pitchFamily="18" charset="0"/>
                        </a:rPr>
                        <m:t>o</m:t>
                      </m:r>
                      <m:r>
                        <a:rPr lang="es-ES" sz="1000" b="0" i="0">
                          <a:latin typeface="Cambria Math" panose="02040503050406030204" pitchFamily="18" charset="0"/>
                          <a:ea typeface="Cambria Math" panose="02040503050406030204" pitchFamily="18" charset="0"/>
                        </a:rPr>
                        <m:t> </m:t>
                      </m:r>
                      <m:r>
                        <m:rPr>
                          <m:sty m:val="p"/>
                        </m:rPr>
                        <a:rPr lang="es-ES" sz="1000" b="0" i="0">
                          <a:latin typeface="Cambria Math" panose="02040503050406030204" pitchFamily="18" charset="0"/>
                          <a:ea typeface="Cambria Math" panose="02040503050406030204" pitchFamily="18" charset="0"/>
                        </a:rPr>
                        <m:t>anterior</m:t>
                      </m:r>
                      <m:r>
                        <a:rPr lang="es-ES" sz="1000" b="0" i="0">
                          <a:latin typeface="Cambria Math" panose="02040503050406030204" pitchFamily="18" charset="0"/>
                          <a:ea typeface="Cambria Math" panose="02040503050406030204" pitchFamily="18" charset="0"/>
                        </a:rPr>
                        <m:t> </m:t>
                      </m:r>
                      <m:r>
                        <m:rPr>
                          <m:sty m:val="p"/>
                        </m:rPr>
                        <a:rPr lang="es-ES" sz="1000" b="0" i="0">
                          <a:latin typeface="Cambria Math" panose="02040503050406030204" pitchFamily="18" charset="0"/>
                          <a:ea typeface="Cambria Math" panose="02040503050406030204" pitchFamily="18" charset="0"/>
                        </a:rPr>
                        <m:t>encadenado</m:t>
                      </m:r>
                    </m:num>
                    <m:den>
                      <m:r>
                        <m:rPr>
                          <m:sty m:val="p"/>
                        </m:rPr>
                        <a:rPr lang="es-ES" sz="1000" b="0" i="0">
                          <a:solidFill>
                            <a:schemeClr val="tx1"/>
                          </a:solidFill>
                          <a:effectLst/>
                          <a:latin typeface="Cambria Math" panose="02040503050406030204" pitchFamily="18" charset="0"/>
                          <a:ea typeface="Cambria Math" panose="02040503050406030204" pitchFamily="18" charset="0"/>
                          <a:cs typeface="+mn-cs"/>
                        </a:rPr>
                        <m:t>Poblaci</m:t>
                      </m:r>
                      <m:r>
                        <a:rPr lang="es-ES" sz="1000" b="0" i="0">
                          <a:solidFill>
                            <a:schemeClr val="tx1"/>
                          </a:solidFill>
                          <a:effectLst/>
                          <a:latin typeface="Cambria Math" panose="02040503050406030204" pitchFamily="18" charset="0"/>
                          <a:ea typeface="Cambria Math" panose="02040503050406030204" pitchFamily="18" charset="0"/>
                          <a:cs typeface="+mn-cs"/>
                        </a:rPr>
                        <m:t>ó</m:t>
                      </m:r>
                      <m:r>
                        <m:rPr>
                          <m:sty m:val="p"/>
                        </m:rPr>
                        <a:rPr lang="es-ES" sz="1000" b="0" i="0">
                          <a:solidFill>
                            <a:schemeClr val="tx1"/>
                          </a:solidFill>
                          <a:effectLst/>
                          <a:latin typeface="Cambria Math" panose="02040503050406030204" pitchFamily="18" charset="0"/>
                          <a:ea typeface="Cambria Math" panose="02040503050406030204" pitchFamily="18" charset="0"/>
                          <a:cs typeface="+mn-cs"/>
                        </a:rPr>
                        <m:t>n</m:t>
                      </m:r>
                      <m:r>
                        <a:rPr lang="es-ES" sz="1000" b="0" i="0">
                          <a:solidFill>
                            <a:schemeClr val="tx1"/>
                          </a:solidFill>
                          <a:effectLst/>
                          <a:latin typeface="Cambria Math" panose="02040503050406030204" pitchFamily="18" charset="0"/>
                          <a:ea typeface="Cambria Math" panose="02040503050406030204" pitchFamily="18" charset="0"/>
                          <a:cs typeface="+mn-cs"/>
                        </a:rPr>
                        <m:t> </m:t>
                      </m:r>
                      <m:r>
                        <m:rPr>
                          <m:sty m:val="p"/>
                        </m:rPr>
                        <a:rPr lang="es-ES" sz="1000" b="0" i="0">
                          <a:solidFill>
                            <a:schemeClr val="tx1"/>
                          </a:solidFill>
                          <a:effectLst/>
                          <a:latin typeface="Cambria Math" panose="02040503050406030204" pitchFamily="18" charset="0"/>
                          <a:ea typeface="Cambria Math" panose="02040503050406030204" pitchFamily="18" charset="0"/>
                          <a:cs typeface="+mn-cs"/>
                        </a:rPr>
                        <m:t>ocupada</m:t>
                      </m:r>
                      <m:r>
                        <a:rPr lang="es-MX" sz="1000" b="0" i="1">
                          <a:solidFill>
                            <a:schemeClr val="tx1"/>
                          </a:solidFill>
                          <a:effectLst/>
                          <a:latin typeface="Cambria Math" panose="02040503050406030204" pitchFamily="18" charset="0"/>
                          <a:ea typeface="Cambria Math" panose="02040503050406030204" pitchFamily="18" charset="0"/>
                          <a:cs typeface="+mn-cs"/>
                        </a:rPr>
                        <m:t> </m:t>
                      </m:r>
                      <m:r>
                        <a:rPr lang="es-MX" sz="1000" b="0" i="1">
                          <a:solidFill>
                            <a:schemeClr val="tx1"/>
                          </a:solidFill>
                          <a:effectLst/>
                          <a:latin typeface="Cambria Math" panose="02040503050406030204" pitchFamily="18" charset="0"/>
                          <a:ea typeface="Cambria Math" panose="02040503050406030204" pitchFamily="18" charset="0"/>
                          <a:cs typeface="+mn-cs"/>
                        </a:rPr>
                        <m:t>𝑡𝑜𝑡𝑎𝑙</m:t>
                      </m:r>
                    </m:den>
                  </m:f>
                </m:oMath>
              </a14:m>
              <a:r>
                <a:rPr lang="es-ES" sz="1100" b="0" i="0">
                  <a:latin typeface="Cambria Math" panose="02040503050406030204" pitchFamily="18" charset="0"/>
                  <a:ea typeface="Cambria Math" panose="02040503050406030204" pitchFamily="18" charset="0"/>
                </a:rPr>
                <a:t> </a:t>
              </a:r>
            </a:p>
          </xdr:txBody>
        </xdr:sp>
      </mc:Choice>
      <mc:Fallback xmlns="">
        <xdr:sp macro="" textlink="">
          <xdr:nvSpPr>
            <xdr:cNvPr id="6" name="3 CuadroTexto">
              <a:extLst>
                <a:ext uri="{FF2B5EF4-FFF2-40B4-BE49-F238E27FC236}">
                  <a16:creationId xmlns:a16="http://schemas.microsoft.com/office/drawing/2014/main" id="{00000000-0008-0000-D300-000002000000}"/>
                </a:ext>
              </a:extLst>
            </xdr:cNvPr>
            <xdr:cNvSpPr txBox="1"/>
          </xdr:nvSpPr>
          <xdr:spPr>
            <a:xfrm>
              <a:off x="2567855" y="4003098"/>
              <a:ext cx="5660230" cy="419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r>
                <a:rPr lang="es-ES" sz="1000" b="0" i="0" baseline="0">
                  <a:latin typeface="Cambria Math" panose="02040503050406030204" pitchFamily="18" charset="0"/>
                  <a:ea typeface="Cambria Math" panose="02040503050406030204" pitchFamily="18" charset="0"/>
                </a:rPr>
                <a:t>Productividad laboral</a:t>
              </a:r>
              <a:r>
                <a:rPr lang="es-ES" sz="1000" b="0" i="0">
                  <a:latin typeface="Cambria Math" panose="02040503050406030204" pitchFamily="18" charset="0"/>
                  <a:ea typeface="Cambria Math" panose="02040503050406030204" pitchFamily="18" charset="0"/>
                </a:rPr>
                <a:t>=(Producto Interno Bruto en volumen de precios del año anterior encadenado)/(</a:t>
              </a:r>
              <a:r>
                <a:rPr lang="es-ES" sz="1000" b="0" i="0">
                  <a:solidFill>
                    <a:schemeClr val="tx1"/>
                  </a:solidFill>
                  <a:effectLst/>
                  <a:latin typeface="Cambria Math" panose="02040503050406030204" pitchFamily="18" charset="0"/>
                  <a:ea typeface="Cambria Math" panose="02040503050406030204" pitchFamily="18" charset="0"/>
                  <a:cs typeface="+mn-cs"/>
                </a:rPr>
                <a:t>Población ocupada</a:t>
              </a:r>
              <a:r>
                <a:rPr lang="es-MX" sz="1000" b="0" i="0">
                  <a:solidFill>
                    <a:schemeClr val="tx1"/>
                  </a:solidFill>
                  <a:effectLst/>
                  <a:latin typeface="Cambria Math" panose="02040503050406030204" pitchFamily="18" charset="0"/>
                  <a:ea typeface="Cambria Math" panose="02040503050406030204" pitchFamily="18" charset="0"/>
                  <a:cs typeface="+mn-cs"/>
                </a:rPr>
                <a:t> 𝑡𝑜𝑡𝑎𝑙</a:t>
              </a:r>
              <a:r>
                <a:rPr lang="es-ES" sz="1000" b="0" i="0">
                  <a:solidFill>
                    <a:schemeClr val="tx1"/>
                  </a:solidFill>
                  <a:effectLst/>
                  <a:latin typeface="Cambria Math" panose="02040503050406030204" pitchFamily="18" charset="0"/>
                  <a:ea typeface="Cambria Math" panose="02040503050406030204" pitchFamily="18" charset="0"/>
                  <a:cs typeface="+mn-cs"/>
                </a:rPr>
                <a:t>)</a:t>
              </a:r>
              <a:r>
                <a:rPr lang="es-ES" sz="1100" b="0" i="0">
                  <a:latin typeface="Cambria Math" panose="02040503050406030204" pitchFamily="18" charset="0"/>
                  <a:ea typeface="Cambria Math" panose="02040503050406030204" pitchFamily="18" charset="0"/>
                </a:rPr>
                <a:t> </a:t>
              </a:r>
            </a:p>
          </xdr:txBody>
        </xdr:sp>
      </mc:Fallback>
    </mc:AlternateContent>
    <xdr:clientData/>
  </xdr:oneCellAnchor>
  <xdr:oneCellAnchor>
    <xdr:from>
      <xdr:col>2</xdr:col>
      <xdr:colOff>634494</xdr:colOff>
      <xdr:row>15</xdr:row>
      <xdr:rowOff>850755</xdr:rowOff>
    </xdr:from>
    <xdr:ext cx="6272213" cy="533400"/>
    <mc:AlternateContent xmlns:mc="http://schemas.openxmlformats.org/markup-compatibility/2006" xmlns:a14="http://schemas.microsoft.com/office/drawing/2010/main">
      <mc:Choice Requires="a14">
        <xdr:sp macro="" textlink="">
          <xdr:nvSpPr>
            <xdr:cNvPr id="7" name="4 CuadroTexto">
              <a:extLst>
                <a:ext uri="{FF2B5EF4-FFF2-40B4-BE49-F238E27FC236}">
                  <a16:creationId xmlns:a16="http://schemas.microsoft.com/office/drawing/2014/main" id="{00000000-0008-0000-DD00-000007000000}"/>
                </a:ext>
              </a:extLst>
            </xdr:cNvPr>
            <xdr:cNvSpPr txBox="1"/>
          </xdr:nvSpPr>
          <xdr:spPr>
            <a:xfrm>
              <a:off x="2486025" y="4470255"/>
              <a:ext cx="6272213" cy="5334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r>
                <a:rPr lang="es-ES" sz="1000" b="0" i="0" baseline="0">
                  <a:latin typeface="Cambria Math" panose="02040503050406030204" pitchFamily="18" charset="0"/>
                  <a:ea typeface="Cambria Math" panose="02040503050406030204" pitchFamily="18" charset="0"/>
                </a:rPr>
                <a:t>Tasa de crecimiento de PIB </a:t>
              </a:r>
              <a14:m>
                <m:oMath xmlns:m="http://schemas.openxmlformats.org/officeDocument/2006/math">
                  <m:r>
                    <a:rPr lang="es-ES" sz="1000" b="0" i="0">
                      <a:latin typeface="Cambria Math" panose="02040503050406030204" pitchFamily="18" charset="0"/>
                      <a:ea typeface="Cambria Math" panose="02040503050406030204" pitchFamily="18" charset="0"/>
                    </a:rPr>
                    <m:t>=</m:t>
                  </m:r>
                  <m:r>
                    <a:rPr lang="es-ES" sz="1000" b="0" i="1">
                      <a:latin typeface="Cambria Math" panose="02040503050406030204" pitchFamily="18" charset="0"/>
                      <a:ea typeface="Cambria Math" panose="02040503050406030204" pitchFamily="18" charset="0"/>
                    </a:rPr>
                    <m:t>((</m:t>
                  </m:r>
                  <m:f>
                    <m:fPr>
                      <m:ctrlPr>
                        <a:rPr lang="es-ES" sz="1000" b="0" i="1">
                          <a:latin typeface="Cambria Math" panose="02040503050406030204" pitchFamily="18" charset="0"/>
                          <a:ea typeface="Cambria Math" panose="02040503050406030204" pitchFamily="18" charset="0"/>
                        </a:rPr>
                      </m:ctrlPr>
                    </m:fPr>
                    <m:num>
                      <m:sSub>
                        <m:sSubPr>
                          <m:ctrlPr>
                            <a:rPr lang="es-ES" sz="1000" b="0" i="1">
                              <a:latin typeface="Cambria Math" panose="02040503050406030204" pitchFamily="18" charset="0"/>
                              <a:ea typeface="Cambria Math" panose="02040503050406030204" pitchFamily="18" charset="0"/>
                            </a:rPr>
                          </m:ctrlPr>
                        </m:sSubPr>
                        <m:e>
                          <m:eqArr>
                            <m:eqArrPr>
                              <m:ctrlPr>
                                <a:rPr lang="es-ES" sz="1000" b="0" i="1">
                                  <a:solidFill>
                                    <a:schemeClr val="tx1"/>
                                  </a:solidFill>
                                  <a:effectLst/>
                                  <a:latin typeface="Cambria Math" panose="02040503050406030204" pitchFamily="18" charset="0"/>
                                  <a:ea typeface="+mn-ea"/>
                                  <a:cs typeface="+mn-cs"/>
                                </a:rPr>
                              </m:ctrlPr>
                            </m:eqArrPr>
                            <m:e>
                              <m:r>
                                <a:rPr lang="es-ES" sz="1000" b="0" i="0">
                                  <a:solidFill>
                                    <a:schemeClr val="tx1"/>
                                  </a:solidFill>
                                  <a:effectLst/>
                                  <a:latin typeface="Cambria Math" panose="02040503050406030204" pitchFamily="18" charset="0"/>
                                  <a:ea typeface="+mn-ea"/>
                                  <a:cs typeface="+mn-cs"/>
                                </a:rPr>
                                <m:t> </m:t>
                              </m:r>
                            </m:e>
                            <m:e>
                              <m:r>
                                <m:rPr>
                                  <m:sty m:val="p"/>
                                </m:rPr>
                                <a:rPr lang="es-ES" sz="1000" b="0" i="0">
                                  <a:solidFill>
                                    <a:schemeClr val="tx1"/>
                                  </a:solidFill>
                                  <a:effectLst/>
                                  <a:latin typeface="Cambria Math" panose="02040503050406030204" pitchFamily="18" charset="0"/>
                                  <a:ea typeface="+mn-ea"/>
                                  <a:cs typeface="+mn-cs"/>
                                </a:rPr>
                                <m:t>Producto</m:t>
                              </m:r>
                              <m:r>
                                <a:rPr lang="es-ES" sz="1000" b="0" i="0">
                                  <a:solidFill>
                                    <a:schemeClr val="tx1"/>
                                  </a:solidFill>
                                  <a:effectLst/>
                                  <a:latin typeface="Cambria Math" panose="02040503050406030204" pitchFamily="18" charset="0"/>
                                  <a:ea typeface="+mn-ea"/>
                                  <a:cs typeface="+mn-cs"/>
                                </a:rPr>
                                <m:t> </m:t>
                              </m:r>
                              <m:r>
                                <a:rPr lang="es-ES" sz="1000" b="0" i="1">
                                  <a:solidFill>
                                    <a:schemeClr val="tx1"/>
                                  </a:solidFill>
                                  <a:effectLst/>
                                  <a:latin typeface="Cambria Math" panose="02040503050406030204" pitchFamily="18" charset="0"/>
                                  <a:ea typeface="+mn-ea"/>
                                  <a:cs typeface="+mn-cs"/>
                                </a:rPr>
                                <m:t>𝐼𝑛𝑡𝑒𝑟𝑛𝑜</m:t>
                              </m:r>
                              <m:r>
                                <a:rPr lang="es-ES" sz="1000" b="0" i="1">
                                  <a:solidFill>
                                    <a:schemeClr val="tx1"/>
                                  </a:solidFill>
                                  <a:effectLst/>
                                  <a:latin typeface="Cambria Math" panose="02040503050406030204" pitchFamily="18" charset="0"/>
                                  <a:ea typeface="+mn-ea"/>
                                  <a:cs typeface="+mn-cs"/>
                                </a:rPr>
                                <m:t> </m:t>
                              </m:r>
                              <m:r>
                                <a:rPr lang="es-ES" sz="1000" b="0" i="1">
                                  <a:solidFill>
                                    <a:schemeClr val="tx1"/>
                                  </a:solidFill>
                                  <a:effectLst/>
                                  <a:latin typeface="Cambria Math" panose="02040503050406030204" pitchFamily="18" charset="0"/>
                                  <a:ea typeface="+mn-ea"/>
                                  <a:cs typeface="+mn-cs"/>
                                </a:rPr>
                                <m:t>𝐵𝑟𝑢𝑡𝑜</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en</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volumen</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de</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precios</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del</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a</m:t>
                              </m:r>
                              <m:r>
                                <a:rPr lang="es-ES" sz="1000" b="0" i="0">
                                  <a:solidFill>
                                    <a:schemeClr val="tx1"/>
                                  </a:solidFill>
                                  <a:effectLst/>
                                  <a:latin typeface="Cambria Math" panose="02040503050406030204" pitchFamily="18" charset="0"/>
                                  <a:ea typeface="+mn-ea"/>
                                  <a:cs typeface="+mn-cs"/>
                                </a:rPr>
                                <m:t>ñ</m:t>
                              </m:r>
                              <m:r>
                                <m:rPr>
                                  <m:sty m:val="p"/>
                                </m:rPr>
                                <a:rPr lang="es-ES" sz="1000" b="0" i="0">
                                  <a:solidFill>
                                    <a:schemeClr val="tx1"/>
                                  </a:solidFill>
                                  <a:effectLst/>
                                  <a:latin typeface="Cambria Math" panose="02040503050406030204" pitchFamily="18" charset="0"/>
                                  <a:ea typeface="+mn-ea"/>
                                  <a:cs typeface="+mn-cs"/>
                                </a:rPr>
                                <m:t>o</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anterior</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encadenado</m:t>
                              </m:r>
                              <m:r>
                                <a:rPr lang="es-ES" sz="1000" b="0" i="1">
                                  <a:solidFill>
                                    <a:schemeClr val="tx1"/>
                                  </a:solidFill>
                                  <a:effectLst/>
                                  <a:latin typeface="Cambria Math" panose="02040503050406030204" pitchFamily="18" charset="0"/>
                                  <a:ea typeface="+mn-ea"/>
                                  <a:cs typeface="+mn-cs"/>
                                </a:rPr>
                                <m:t> </m:t>
                              </m:r>
                            </m:e>
                          </m:eqArr>
                        </m:e>
                        <m:sub>
                          <m:r>
                            <a:rPr lang="es-ES" sz="1000" b="0" i="1">
                              <a:latin typeface="Cambria Math" panose="02040503050406030204" pitchFamily="18" charset="0"/>
                              <a:ea typeface="Cambria Math" panose="02040503050406030204" pitchFamily="18" charset="0"/>
                            </a:rPr>
                            <m:t>𝑡</m:t>
                          </m:r>
                        </m:sub>
                      </m:sSub>
                    </m:num>
                    <m:den>
                      <m:sSub>
                        <m:sSubPr>
                          <m:ctrlPr>
                            <a:rPr lang="es-ES" sz="1000" b="0" i="1">
                              <a:latin typeface="Cambria Math" panose="02040503050406030204" pitchFamily="18" charset="0"/>
                              <a:ea typeface="Cambria Math" panose="02040503050406030204" pitchFamily="18" charset="0"/>
                            </a:rPr>
                          </m:ctrlPr>
                        </m:sSubPr>
                        <m:e>
                          <m:r>
                            <m:rPr>
                              <m:sty m:val="p"/>
                            </m:rPr>
                            <a:rPr lang="es-ES" sz="1000" b="0" i="0">
                              <a:solidFill>
                                <a:schemeClr val="tx1"/>
                              </a:solidFill>
                              <a:effectLst/>
                              <a:latin typeface="Cambria Math" panose="02040503050406030204" pitchFamily="18" charset="0"/>
                              <a:ea typeface="+mn-ea"/>
                              <a:cs typeface="+mn-cs"/>
                            </a:rPr>
                            <m:t>Producto</m:t>
                          </m:r>
                          <m:r>
                            <a:rPr lang="es-ES" sz="1000" b="0" i="0">
                              <a:solidFill>
                                <a:schemeClr val="tx1"/>
                              </a:solidFill>
                              <a:effectLst/>
                              <a:latin typeface="Cambria Math" panose="02040503050406030204" pitchFamily="18" charset="0"/>
                              <a:ea typeface="+mn-ea"/>
                              <a:cs typeface="+mn-cs"/>
                            </a:rPr>
                            <m:t> </m:t>
                          </m:r>
                          <m:r>
                            <a:rPr lang="es-ES" sz="1000" b="0" i="1">
                              <a:solidFill>
                                <a:schemeClr val="tx1"/>
                              </a:solidFill>
                              <a:effectLst/>
                              <a:latin typeface="Cambria Math" panose="02040503050406030204" pitchFamily="18" charset="0"/>
                              <a:ea typeface="+mn-ea"/>
                              <a:cs typeface="+mn-cs"/>
                            </a:rPr>
                            <m:t>𝐼𝑛𝑡𝑒𝑟𝑛𝑜</m:t>
                          </m:r>
                          <m:r>
                            <a:rPr lang="es-ES" sz="1000" b="0" i="1">
                              <a:solidFill>
                                <a:schemeClr val="tx1"/>
                              </a:solidFill>
                              <a:effectLst/>
                              <a:latin typeface="Cambria Math" panose="02040503050406030204" pitchFamily="18" charset="0"/>
                              <a:ea typeface="+mn-ea"/>
                              <a:cs typeface="+mn-cs"/>
                            </a:rPr>
                            <m:t> </m:t>
                          </m:r>
                          <m:r>
                            <a:rPr lang="es-ES" sz="1000" b="0" i="1">
                              <a:solidFill>
                                <a:schemeClr val="tx1"/>
                              </a:solidFill>
                              <a:effectLst/>
                              <a:latin typeface="Cambria Math" panose="02040503050406030204" pitchFamily="18" charset="0"/>
                              <a:ea typeface="+mn-ea"/>
                              <a:cs typeface="+mn-cs"/>
                            </a:rPr>
                            <m:t>𝐵𝑟𝑢𝑡𝑜</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en</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volumen</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de</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precios</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del</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a</m:t>
                          </m:r>
                          <m:r>
                            <a:rPr lang="es-ES" sz="1000" b="0" i="0">
                              <a:solidFill>
                                <a:schemeClr val="tx1"/>
                              </a:solidFill>
                              <a:effectLst/>
                              <a:latin typeface="Cambria Math" panose="02040503050406030204" pitchFamily="18" charset="0"/>
                              <a:ea typeface="+mn-ea"/>
                              <a:cs typeface="+mn-cs"/>
                            </a:rPr>
                            <m:t>ñ</m:t>
                          </m:r>
                          <m:r>
                            <m:rPr>
                              <m:sty m:val="p"/>
                            </m:rPr>
                            <a:rPr lang="es-ES" sz="1000" b="0" i="0">
                              <a:solidFill>
                                <a:schemeClr val="tx1"/>
                              </a:solidFill>
                              <a:effectLst/>
                              <a:latin typeface="Cambria Math" panose="02040503050406030204" pitchFamily="18" charset="0"/>
                              <a:ea typeface="+mn-ea"/>
                              <a:cs typeface="+mn-cs"/>
                            </a:rPr>
                            <m:t>o</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anterior</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encadenado</m:t>
                          </m:r>
                          <m:r>
                            <a:rPr lang="es-ES" sz="1000" b="0" i="0">
                              <a:solidFill>
                                <a:schemeClr val="tx1"/>
                              </a:solidFill>
                              <a:effectLst/>
                              <a:latin typeface="Cambria Math" panose="02040503050406030204" pitchFamily="18" charset="0"/>
                              <a:ea typeface="+mn-ea"/>
                              <a:cs typeface="+mn-cs"/>
                            </a:rPr>
                            <m:t> </m:t>
                          </m:r>
                          <m:r>
                            <a:rPr lang="es-ES" sz="1000" b="0" i="1">
                              <a:solidFill>
                                <a:schemeClr val="tx1"/>
                              </a:solidFill>
                              <a:effectLst/>
                              <a:latin typeface="Cambria Math" panose="02040503050406030204" pitchFamily="18" charset="0"/>
                              <a:ea typeface="+mn-ea"/>
                              <a:cs typeface="+mn-cs"/>
                            </a:rPr>
                            <m:t> </m:t>
                          </m:r>
                        </m:e>
                        <m:sub>
                          <m:r>
                            <a:rPr lang="es-ES" sz="1000" b="0" i="1">
                              <a:latin typeface="Cambria Math" panose="02040503050406030204" pitchFamily="18" charset="0"/>
                              <a:ea typeface="Cambria Math" panose="02040503050406030204" pitchFamily="18" charset="0"/>
                            </a:rPr>
                            <m:t>𝑡</m:t>
                          </m:r>
                          <m:r>
                            <a:rPr lang="es-ES" sz="1000" b="0" i="1">
                              <a:latin typeface="Cambria Math" panose="02040503050406030204" pitchFamily="18" charset="0"/>
                              <a:ea typeface="Cambria Math" panose="02040503050406030204" pitchFamily="18" charset="0"/>
                            </a:rPr>
                            <m:t>−1</m:t>
                          </m:r>
                        </m:sub>
                      </m:sSub>
                    </m:den>
                  </m:f>
                  <m:r>
                    <a:rPr lang="es-ES" sz="1000" b="0" i="1">
                      <a:solidFill>
                        <a:schemeClr val="tx1"/>
                      </a:solidFill>
                      <a:effectLst/>
                      <a:latin typeface="Cambria Math" panose="02040503050406030204" pitchFamily="18" charset="0"/>
                      <a:ea typeface="Cambria Math" panose="02040503050406030204" pitchFamily="18" charset="0"/>
                      <a:cs typeface="+mn-cs"/>
                    </a:rPr>
                    <m:t>)</m:t>
                  </m:r>
                </m:oMath>
              </a14:m>
              <a:r>
                <a:rPr lang="es-ES" sz="1000" b="0" i="0">
                  <a:latin typeface="Cambria Math" panose="02040503050406030204" pitchFamily="18" charset="0"/>
                  <a:ea typeface="Cambria Math" panose="02040503050406030204" pitchFamily="18" charset="0"/>
                </a:rPr>
                <a:t> -1)</a:t>
              </a:r>
              <a14:m>
                <m:oMath xmlns:m="http://schemas.openxmlformats.org/officeDocument/2006/math">
                  <m:r>
                    <a:rPr lang="es-ES" sz="1000" b="0" i="1">
                      <a:latin typeface="Cambria Math" panose="02040503050406030204" pitchFamily="18" charset="0"/>
                      <a:ea typeface="Cambria Math" panose="02040503050406030204" pitchFamily="18" charset="0"/>
                    </a:rPr>
                    <m:t>×</m:t>
                  </m:r>
                </m:oMath>
              </a14:m>
              <a:r>
                <a:rPr lang="es-ES" sz="1000" b="0" i="0">
                  <a:latin typeface="Cambria Math" panose="02040503050406030204" pitchFamily="18" charset="0"/>
                  <a:ea typeface="Cambria Math" panose="02040503050406030204" pitchFamily="18" charset="0"/>
                </a:rPr>
                <a:t>100</a:t>
              </a:r>
            </a:p>
          </xdr:txBody>
        </xdr:sp>
      </mc:Choice>
      <mc:Fallback xmlns="">
        <xdr:sp macro="" textlink="">
          <xdr:nvSpPr>
            <xdr:cNvPr id="7" name="4 CuadroTexto">
              <a:extLst>
                <a:ext uri="{FF2B5EF4-FFF2-40B4-BE49-F238E27FC236}">
                  <a16:creationId xmlns:a16="http://schemas.microsoft.com/office/drawing/2014/main" id="{00000000-0008-0000-D300-000003000000}"/>
                </a:ext>
              </a:extLst>
            </xdr:cNvPr>
            <xdr:cNvSpPr txBox="1"/>
          </xdr:nvSpPr>
          <xdr:spPr>
            <a:xfrm>
              <a:off x="2486025" y="4470255"/>
              <a:ext cx="6272213" cy="5334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r>
                <a:rPr lang="es-ES" sz="1000" b="0" i="0" baseline="0">
                  <a:latin typeface="Cambria Math" panose="02040503050406030204" pitchFamily="18" charset="0"/>
                  <a:ea typeface="Cambria Math" panose="02040503050406030204" pitchFamily="18" charset="0"/>
                </a:rPr>
                <a:t>Tasa de crecimiento de PIB </a:t>
              </a:r>
              <a:r>
                <a:rPr lang="es-ES" sz="1000" b="0" i="0">
                  <a:latin typeface="Cambria Math" panose="02040503050406030204" pitchFamily="18" charset="0"/>
                  <a:ea typeface="Cambria Math" panose="02040503050406030204" pitchFamily="18" charset="0"/>
                </a:rPr>
                <a:t>=((</a:t>
              </a:r>
              <a:r>
                <a:rPr lang="es-ES" sz="1000" b="0" i="0">
                  <a:solidFill>
                    <a:schemeClr val="tx1"/>
                  </a:solidFill>
                  <a:effectLst/>
                  <a:latin typeface="Cambria Math" panose="02040503050406030204" pitchFamily="18" charset="0"/>
                  <a:ea typeface="+mn-ea"/>
                  <a:cs typeface="+mn-cs"/>
                </a:rPr>
                <a:t>█( @Producto 𝐼𝑛𝑡𝑒𝑟𝑛𝑜 𝐵𝑟𝑢𝑡𝑜 en volumen de precios del año anterior encadenado )</a:t>
              </a:r>
              <a:r>
                <a:rPr lang="es-ES" sz="1000" b="0" i="0">
                  <a:solidFill>
                    <a:schemeClr val="tx1"/>
                  </a:solidFill>
                  <a:effectLst/>
                  <a:latin typeface="Cambria Math" panose="02040503050406030204" pitchFamily="18" charset="0"/>
                  <a:ea typeface="Cambria Math" panose="02040503050406030204" pitchFamily="18" charset="0"/>
                  <a:cs typeface="+mn-cs"/>
                </a:rPr>
                <a:t>_</a:t>
              </a:r>
              <a:r>
                <a:rPr lang="es-ES" sz="1000" b="0" i="0">
                  <a:latin typeface="Cambria Math" panose="02040503050406030204" pitchFamily="18" charset="0"/>
                  <a:ea typeface="Cambria Math" panose="02040503050406030204" pitchFamily="18" charset="0"/>
                </a:rPr>
                <a:t>𝑡/〖</a:t>
              </a:r>
              <a:r>
                <a:rPr lang="es-ES" sz="1000" b="0" i="0">
                  <a:solidFill>
                    <a:schemeClr val="tx1"/>
                  </a:solidFill>
                  <a:effectLst/>
                  <a:latin typeface="Cambria Math" panose="02040503050406030204" pitchFamily="18" charset="0"/>
                  <a:ea typeface="+mn-ea"/>
                  <a:cs typeface="+mn-cs"/>
                </a:rPr>
                <a:t>Producto 𝐼𝑛𝑡𝑒𝑟𝑛𝑜 𝐵𝑟𝑢𝑡𝑜 en volumen de precios  del año anterior encadenado  </a:t>
              </a:r>
              <a:r>
                <a:rPr lang="es-ES" sz="1000" b="0" i="0">
                  <a:solidFill>
                    <a:schemeClr val="tx1"/>
                  </a:solidFill>
                  <a:effectLst/>
                  <a:latin typeface="Cambria Math" panose="02040503050406030204" pitchFamily="18" charset="0"/>
                  <a:ea typeface="Cambria Math" panose="02040503050406030204" pitchFamily="18" charset="0"/>
                  <a:cs typeface="+mn-cs"/>
                </a:rPr>
                <a:t>〗_(</a:t>
              </a:r>
              <a:r>
                <a:rPr lang="es-ES" sz="1000" b="0" i="0">
                  <a:latin typeface="Cambria Math" panose="02040503050406030204" pitchFamily="18" charset="0"/>
                  <a:ea typeface="Cambria Math" panose="02040503050406030204" pitchFamily="18" charset="0"/>
                </a:rPr>
                <a:t>𝑡−1) </a:t>
              </a:r>
              <a:r>
                <a:rPr lang="es-ES" sz="1000" b="0" i="0">
                  <a:solidFill>
                    <a:schemeClr val="tx1"/>
                  </a:solidFill>
                  <a:effectLst/>
                  <a:latin typeface="Cambria Math" panose="02040503050406030204" pitchFamily="18" charset="0"/>
                  <a:ea typeface="Cambria Math" panose="02040503050406030204" pitchFamily="18" charset="0"/>
                  <a:cs typeface="+mn-cs"/>
                </a:rPr>
                <a:t>)</a:t>
              </a:r>
              <a:r>
                <a:rPr lang="es-ES" sz="1000" b="0" i="0">
                  <a:latin typeface="Cambria Math" panose="02040503050406030204" pitchFamily="18" charset="0"/>
                  <a:ea typeface="Cambria Math" panose="02040503050406030204" pitchFamily="18" charset="0"/>
                </a:rPr>
                <a:t> -1)×100</a:t>
              </a:r>
            </a:p>
          </xdr:txBody>
        </xdr:sp>
      </mc:Fallback>
    </mc:AlternateContent>
    <xdr:clientData/>
  </xdr:oneCellAnchor>
  <xdr:oneCellAnchor>
    <xdr:from>
      <xdr:col>3</xdr:col>
      <xdr:colOff>31823</xdr:colOff>
      <xdr:row>15</xdr:row>
      <xdr:rowOff>1509496</xdr:rowOff>
    </xdr:from>
    <xdr:ext cx="5726906" cy="588167"/>
    <mc:AlternateContent xmlns:mc="http://schemas.openxmlformats.org/markup-compatibility/2006" xmlns:a14="http://schemas.microsoft.com/office/drawing/2010/main">
      <mc:Choice Requires="a14">
        <xdr:sp macro="" textlink="">
          <xdr:nvSpPr>
            <xdr:cNvPr id="8" name="5 CuadroTexto">
              <a:extLst>
                <a:ext uri="{FF2B5EF4-FFF2-40B4-BE49-F238E27FC236}">
                  <a16:creationId xmlns:a16="http://schemas.microsoft.com/office/drawing/2014/main" id="{00000000-0008-0000-DD00-000008000000}"/>
                </a:ext>
              </a:extLst>
            </xdr:cNvPr>
            <xdr:cNvSpPr txBox="1"/>
          </xdr:nvSpPr>
          <xdr:spPr>
            <a:xfrm>
              <a:off x="2517848" y="5128996"/>
              <a:ext cx="5726906" cy="5881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r>
                <a:rPr lang="es-ES" sz="1000" b="0" i="0" baseline="0">
                  <a:latin typeface="Cambria Math" panose="02040503050406030204" pitchFamily="18" charset="0"/>
                  <a:ea typeface="Cambria Math" panose="02040503050406030204" pitchFamily="18" charset="0"/>
                </a:rPr>
                <a:t>Tasa de crecimiento de la población ocupada  </a:t>
              </a:r>
              <a14:m>
                <m:oMath xmlns:m="http://schemas.openxmlformats.org/officeDocument/2006/math">
                  <m:r>
                    <a:rPr lang="es-ES" sz="1000" b="0" i="0">
                      <a:solidFill>
                        <a:schemeClr val="tx1"/>
                      </a:solidFill>
                      <a:effectLst/>
                      <a:latin typeface="Cambria Math" panose="02040503050406030204" pitchFamily="18" charset="0"/>
                      <a:ea typeface="Cambria Math" panose="02040503050406030204" pitchFamily="18" charset="0"/>
                      <a:cs typeface="+mn-cs"/>
                    </a:rPr>
                    <m:t>=((</m:t>
                  </m:r>
                  <m:f>
                    <m:fPr>
                      <m:ctrlPr>
                        <a:rPr lang="es-ES" sz="1000" b="0" i="1">
                          <a:solidFill>
                            <a:schemeClr val="tx1"/>
                          </a:solidFill>
                          <a:effectLst/>
                          <a:latin typeface="Cambria Math" panose="02040503050406030204" pitchFamily="18" charset="0"/>
                          <a:ea typeface="Cambria Math" panose="02040503050406030204" pitchFamily="18" charset="0"/>
                          <a:cs typeface="+mn-cs"/>
                        </a:rPr>
                      </m:ctrlPr>
                    </m:fPr>
                    <m:num>
                      <m:sSub>
                        <m:sSubPr>
                          <m:ctrlPr>
                            <a:rPr lang="es-ES" sz="1000" b="0" i="1">
                              <a:solidFill>
                                <a:schemeClr val="tx1"/>
                              </a:solidFill>
                              <a:effectLst/>
                              <a:latin typeface="Cambria Math" panose="02040503050406030204" pitchFamily="18" charset="0"/>
                              <a:ea typeface="+mn-ea"/>
                              <a:cs typeface="+mn-cs"/>
                            </a:rPr>
                          </m:ctrlPr>
                        </m:sSubPr>
                        <m:e>
                          <m:r>
                            <m:rPr>
                              <m:sty m:val="p"/>
                            </m:rPr>
                            <a:rPr lang="es-ES" sz="1000" b="0" i="0">
                              <a:solidFill>
                                <a:schemeClr val="tx1"/>
                              </a:solidFill>
                              <a:effectLst/>
                              <a:latin typeface="Cambria Math" panose="02040503050406030204" pitchFamily="18" charset="0"/>
                              <a:ea typeface="+mn-ea"/>
                              <a:cs typeface="+mn-cs"/>
                            </a:rPr>
                            <m:t>Poblaci</m:t>
                          </m:r>
                          <m:r>
                            <a:rPr lang="es-ES" sz="1000" b="0" i="0">
                              <a:solidFill>
                                <a:schemeClr val="tx1"/>
                              </a:solidFill>
                              <a:effectLst/>
                              <a:latin typeface="Cambria Math" panose="02040503050406030204" pitchFamily="18" charset="0"/>
                              <a:ea typeface="+mn-ea"/>
                              <a:cs typeface="+mn-cs"/>
                            </a:rPr>
                            <m:t>ó</m:t>
                          </m:r>
                          <m:r>
                            <m:rPr>
                              <m:sty m:val="p"/>
                            </m:rPr>
                            <a:rPr lang="es-ES" sz="1000" b="0" i="0">
                              <a:solidFill>
                                <a:schemeClr val="tx1"/>
                              </a:solidFill>
                              <a:effectLst/>
                              <a:latin typeface="Cambria Math" panose="02040503050406030204" pitchFamily="18" charset="0"/>
                              <a:ea typeface="+mn-ea"/>
                              <a:cs typeface="+mn-cs"/>
                            </a:rPr>
                            <m:t>n</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ocupada</m:t>
                          </m:r>
                          <m:r>
                            <a:rPr lang="es-ES" sz="1000" b="0" i="0">
                              <a:solidFill>
                                <a:schemeClr val="tx1"/>
                              </a:solidFill>
                              <a:effectLst/>
                              <a:latin typeface="Cambria Math" panose="02040503050406030204" pitchFamily="18" charset="0"/>
                              <a:ea typeface="+mn-ea"/>
                              <a:cs typeface="+mn-cs"/>
                            </a:rPr>
                            <m:t> </m:t>
                          </m:r>
                        </m:e>
                        <m:sub>
                          <m:r>
                            <a:rPr lang="es-ES" sz="1000" b="0" i="1">
                              <a:solidFill>
                                <a:schemeClr val="tx1"/>
                              </a:solidFill>
                              <a:effectLst/>
                              <a:latin typeface="Cambria Math" panose="02040503050406030204" pitchFamily="18" charset="0"/>
                              <a:ea typeface="+mn-ea"/>
                              <a:cs typeface="+mn-cs"/>
                            </a:rPr>
                            <m:t>𝑡</m:t>
                          </m:r>
                        </m:sub>
                      </m:sSub>
                    </m:num>
                    <m:den>
                      <m:sSub>
                        <m:sSubPr>
                          <m:ctrlPr>
                            <a:rPr lang="es-ES" sz="1000" b="0" i="1">
                              <a:solidFill>
                                <a:schemeClr val="tx1"/>
                              </a:solidFill>
                              <a:effectLst/>
                              <a:latin typeface="Cambria Math" panose="02040503050406030204" pitchFamily="18" charset="0"/>
                              <a:ea typeface="Cambria Math" panose="02040503050406030204" pitchFamily="18" charset="0"/>
                              <a:cs typeface="+mn-cs"/>
                            </a:rPr>
                          </m:ctrlPr>
                        </m:sSubPr>
                        <m:e>
                          <m:r>
                            <m:rPr>
                              <m:sty m:val="p"/>
                            </m:rPr>
                            <a:rPr lang="es-ES" sz="1000" b="0" i="0">
                              <a:solidFill>
                                <a:schemeClr val="tx1"/>
                              </a:solidFill>
                              <a:effectLst/>
                              <a:latin typeface="Cambria Math" panose="02040503050406030204" pitchFamily="18" charset="0"/>
                              <a:ea typeface="+mn-ea"/>
                              <a:cs typeface="+mn-cs"/>
                            </a:rPr>
                            <m:t>Poblaci</m:t>
                          </m:r>
                          <m:r>
                            <a:rPr lang="es-ES" sz="1000" b="0" i="0">
                              <a:solidFill>
                                <a:schemeClr val="tx1"/>
                              </a:solidFill>
                              <a:effectLst/>
                              <a:latin typeface="Cambria Math" panose="02040503050406030204" pitchFamily="18" charset="0"/>
                              <a:ea typeface="+mn-ea"/>
                              <a:cs typeface="+mn-cs"/>
                            </a:rPr>
                            <m:t>ó</m:t>
                          </m:r>
                          <m:r>
                            <m:rPr>
                              <m:sty m:val="p"/>
                            </m:rPr>
                            <a:rPr lang="es-ES" sz="1000" b="0" i="0">
                              <a:solidFill>
                                <a:schemeClr val="tx1"/>
                              </a:solidFill>
                              <a:effectLst/>
                              <a:latin typeface="Cambria Math" panose="02040503050406030204" pitchFamily="18" charset="0"/>
                              <a:ea typeface="+mn-ea"/>
                              <a:cs typeface="+mn-cs"/>
                            </a:rPr>
                            <m:t>n</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ocupada</m:t>
                          </m:r>
                        </m:e>
                        <m:sub>
                          <m:r>
                            <m:rPr>
                              <m:sty m:val="p"/>
                            </m:rPr>
                            <a:rPr lang="es-ES" sz="1000" b="0" i="0">
                              <a:solidFill>
                                <a:schemeClr val="tx1"/>
                              </a:solidFill>
                              <a:effectLst/>
                              <a:latin typeface="Cambria Math" panose="02040503050406030204" pitchFamily="18" charset="0"/>
                              <a:ea typeface="+mn-ea"/>
                              <a:cs typeface="+mn-cs"/>
                            </a:rPr>
                            <m:t>t</m:t>
                          </m:r>
                          <m:r>
                            <a:rPr lang="es-ES" sz="1000" b="0" i="0">
                              <a:solidFill>
                                <a:schemeClr val="tx1"/>
                              </a:solidFill>
                              <a:effectLst/>
                              <a:latin typeface="Cambria Math" panose="02040503050406030204" pitchFamily="18" charset="0"/>
                              <a:ea typeface="+mn-ea"/>
                              <a:cs typeface="+mn-cs"/>
                            </a:rPr>
                            <m:t>−1</m:t>
                          </m:r>
                        </m:sub>
                      </m:sSub>
                      <m:r>
                        <a:rPr lang="es-ES" sz="1000" b="0" i="0">
                          <a:solidFill>
                            <a:schemeClr val="tx1"/>
                          </a:solidFill>
                          <a:effectLst/>
                          <a:latin typeface="Cambria Math" panose="02040503050406030204" pitchFamily="18" charset="0"/>
                          <a:ea typeface="Cambria Math" panose="02040503050406030204" pitchFamily="18" charset="0"/>
                          <a:cs typeface="+mn-cs"/>
                        </a:rPr>
                        <m:t> </m:t>
                      </m:r>
                    </m:den>
                  </m:f>
                  <m:r>
                    <a:rPr lang="es-ES" sz="1000" b="0" i="0">
                      <a:solidFill>
                        <a:schemeClr val="tx1"/>
                      </a:solidFill>
                      <a:effectLst/>
                      <a:latin typeface="Cambria Math" panose="02040503050406030204" pitchFamily="18" charset="0"/>
                      <a:ea typeface="Cambria Math" panose="02040503050406030204" pitchFamily="18" charset="0"/>
                      <a:cs typeface="+mn-cs"/>
                    </a:rPr>
                    <m:t>)</m:t>
                  </m:r>
                </m:oMath>
              </a14:m>
              <a:r>
                <a:rPr lang="es-ES" sz="1000" b="0" i="0">
                  <a:latin typeface="Cambria Math" panose="02040503050406030204" pitchFamily="18" charset="0"/>
                  <a:ea typeface="Cambria Math" panose="02040503050406030204" pitchFamily="18" charset="0"/>
                </a:rPr>
                <a:t> -1) </a:t>
              </a:r>
              <a14:m>
                <m:oMath xmlns:m="http://schemas.openxmlformats.org/officeDocument/2006/math">
                  <m:r>
                    <a:rPr lang="es-ES" sz="1000" b="0" i="1">
                      <a:solidFill>
                        <a:schemeClr val="tx1"/>
                      </a:solidFill>
                      <a:effectLst/>
                      <a:latin typeface="Cambria Math" panose="02040503050406030204" pitchFamily="18" charset="0"/>
                      <a:ea typeface="+mn-ea"/>
                      <a:cs typeface="+mn-cs"/>
                    </a:rPr>
                    <m:t>×</m:t>
                  </m:r>
                </m:oMath>
              </a14:m>
              <a:r>
                <a:rPr lang="es-ES" sz="1000" b="0" i="0">
                  <a:latin typeface="Cambria Math" panose="02040503050406030204" pitchFamily="18" charset="0"/>
                  <a:ea typeface="Cambria Math" panose="02040503050406030204" pitchFamily="18" charset="0"/>
                </a:rPr>
                <a:t>100</a:t>
              </a:r>
            </a:p>
          </xdr:txBody>
        </xdr:sp>
      </mc:Choice>
      <mc:Fallback xmlns="">
        <xdr:sp macro="" textlink="">
          <xdr:nvSpPr>
            <xdr:cNvPr id="8" name="5 CuadroTexto">
              <a:extLst>
                <a:ext uri="{FF2B5EF4-FFF2-40B4-BE49-F238E27FC236}">
                  <a16:creationId xmlns:a16="http://schemas.microsoft.com/office/drawing/2014/main" id="{00000000-0008-0000-D300-000004000000}"/>
                </a:ext>
              </a:extLst>
            </xdr:cNvPr>
            <xdr:cNvSpPr txBox="1"/>
          </xdr:nvSpPr>
          <xdr:spPr>
            <a:xfrm>
              <a:off x="2517848" y="5128996"/>
              <a:ext cx="5726906" cy="5881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r>
                <a:rPr lang="es-ES" sz="1000" b="0" i="0" baseline="0">
                  <a:latin typeface="Cambria Math" panose="02040503050406030204" pitchFamily="18" charset="0"/>
                  <a:ea typeface="Cambria Math" panose="02040503050406030204" pitchFamily="18" charset="0"/>
                </a:rPr>
                <a:t>Tasa de crecimiento de la población ocupada  </a:t>
              </a:r>
              <a:r>
                <a:rPr lang="es-ES" sz="1000" b="0" i="0">
                  <a:solidFill>
                    <a:schemeClr val="tx1"/>
                  </a:solidFill>
                  <a:effectLst/>
                  <a:latin typeface="Cambria Math" panose="02040503050406030204" pitchFamily="18" charset="0"/>
                  <a:ea typeface="Cambria Math" panose="02040503050406030204" pitchFamily="18" charset="0"/>
                  <a:cs typeface="+mn-cs"/>
                </a:rPr>
                <a:t>=((</a:t>
              </a:r>
              <a:r>
                <a:rPr lang="es-ES" sz="1000" b="0" i="0">
                  <a:solidFill>
                    <a:schemeClr val="tx1"/>
                  </a:solidFill>
                  <a:effectLst/>
                  <a:latin typeface="Cambria Math" panose="02040503050406030204" pitchFamily="18" charset="0"/>
                  <a:ea typeface="+mn-ea"/>
                  <a:cs typeface="+mn-cs"/>
                </a:rPr>
                <a:t>〖Población ocupada 〗_𝑡</a:t>
              </a:r>
              <a:r>
                <a:rPr lang="es-ES" sz="1000" b="0" i="0">
                  <a:solidFill>
                    <a:schemeClr val="tx1"/>
                  </a:solidFill>
                  <a:effectLst/>
                  <a:latin typeface="Cambria Math" panose="02040503050406030204" pitchFamily="18" charset="0"/>
                  <a:ea typeface="Cambria Math" panose="02040503050406030204" pitchFamily="18" charset="0"/>
                  <a:cs typeface="+mn-cs"/>
                </a:rPr>
                <a:t>/(〖</a:t>
              </a:r>
              <a:r>
                <a:rPr lang="es-ES" sz="1000" b="0" i="0">
                  <a:solidFill>
                    <a:schemeClr val="tx1"/>
                  </a:solidFill>
                  <a:effectLst/>
                  <a:latin typeface="Cambria Math" panose="02040503050406030204" pitchFamily="18" charset="0"/>
                  <a:ea typeface="+mn-ea"/>
                  <a:cs typeface="+mn-cs"/>
                </a:rPr>
                <a:t>Población ocupada</a:t>
              </a:r>
              <a:r>
                <a:rPr lang="es-ES" sz="1000" b="0" i="0">
                  <a:solidFill>
                    <a:schemeClr val="tx1"/>
                  </a:solidFill>
                  <a:effectLst/>
                  <a:latin typeface="Cambria Math" panose="02040503050406030204" pitchFamily="18" charset="0"/>
                  <a:ea typeface="Cambria Math" panose="02040503050406030204" pitchFamily="18" charset="0"/>
                  <a:cs typeface="+mn-cs"/>
                </a:rPr>
                <a:t>〗_(</a:t>
              </a:r>
              <a:r>
                <a:rPr lang="es-ES" sz="1000" b="0" i="0">
                  <a:solidFill>
                    <a:schemeClr val="tx1"/>
                  </a:solidFill>
                  <a:effectLst/>
                  <a:latin typeface="Cambria Math" panose="02040503050406030204" pitchFamily="18" charset="0"/>
                  <a:ea typeface="+mn-ea"/>
                  <a:cs typeface="+mn-cs"/>
                </a:rPr>
                <a:t>t−1</a:t>
              </a:r>
              <a:r>
                <a:rPr lang="es-ES" sz="1000" b="0" i="0">
                  <a:solidFill>
                    <a:schemeClr val="tx1"/>
                  </a:solidFill>
                  <a:effectLst/>
                  <a:latin typeface="Cambria Math" panose="02040503050406030204" pitchFamily="18" charset="0"/>
                  <a:ea typeface="Cambria Math" panose="02040503050406030204" pitchFamily="18" charset="0"/>
                  <a:cs typeface="+mn-cs"/>
                </a:rPr>
                <a:t>)  ))</a:t>
              </a:r>
              <a:r>
                <a:rPr lang="es-ES" sz="1000" b="0" i="0">
                  <a:latin typeface="Cambria Math" panose="02040503050406030204" pitchFamily="18" charset="0"/>
                  <a:ea typeface="Cambria Math" panose="02040503050406030204" pitchFamily="18" charset="0"/>
                </a:rPr>
                <a:t> -1) </a:t>
              </a:r>
              <a:r>
                <a:rPr lang="es-ES" sz="1000" b="0" i="0">
                  <a:solidFill>
                    <a:schemeClr val="tx1"/>
                  </a:solidFill>
                  <a:effectLst/>
                  <a:latin typeface="Cambria Math" panose="02040503050406030204" pitchFamily="18" charset="0"/>
                  <a:ea typeface="+mn-ea"/>
                  <a:cs typeface="+mn-cs"/>
                </a:rPr>
                <a:t>×</a:t>
              </a:r>
              <a:r>
                <a:rPr lang="es-ES" sz="1000" b="0" i="0">
                  <a:latin typeface="Cambria Math" panose="02040503050406030204" pitchFamily="18" charset="0"/>
                  <a:ea typeface="Cambria Math" panose="02040503050406030204" pitchFamily="18" charset="0"/>
                </a:rPr>
                <a:t>100</a:t>
              </a:r>
            </a:p>
          </xdr:txBody>
        </xdr:sp>
      </mc:Fallback>
    </mc:AlternateContent>
    <xdr:clientData/>
  </xdr:oneCellAnchor>
  <xdr:oneCellAnchor>
    <xdr:from>
      <xdr:col>2</xdr:col>
      <xdr:colOff>696838</xdr:colOff>
      <xdr:row>15</xdr:row>
      <xdr:rowOff>2005878</xdr:rowOff>
    </xdr:from>
    <xdr:ext cx="5464969" cy="414337"/>
    <mc:AlternateContent xmlns:mc="http://schemas.openxmlformats.org/markup-compatibility/2006" xmlns:a14="http://schemas.microsoft.com/office/drawing/2010/main">
      <mc:Choice Requires="a14">
        <xdr:sp macro="" textlink="">
          <xdr:nvSpPr>
            <xdr:cNvPr id="9" name="2 CuadroTexto">
              <a:extLst>
                <a:ext uri="{FF2B5EF4-FFF2-40B4-BE49-F238E27FC236}">
                  <a16:creationId xmlns:a16="http://schemas.microsoft.com/office/drawing/2014/main" id="{00000000-0008-0000-DD00-000009000000}"/>
                </a:ext>
              </a:extLst>
            </xdr:cNvPr>
            <xdr:cNvSpPr txBox="1"/>
          </xdr:nvSpPr>
          <xdr:spPr>
            <a:xfrm>
              <a:off x="2486025" y="5625378"/>
              <a:ext cx="5464969" cy="41433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r>
                <a:rPr lang="es-ES" sz="1000" b="0" i="0">
                  <a:latin typeface="Cambria Math" panose="02040503050406030204" pitchFamily="18" charset="0"/>
                  <a:ea typeface="Cambria Math" panose="02040503050406030204" pitchFamily="18" charset="0"/>
                </a:rPr>
                <a:t>Tasa</a:t>
              </a:r>
              <a:r>
                <a:rPr lang="es-ES" sz="1000" b="0" i="0" baseline="0">
                  <a:latin typeface="Cambria Math" panose="02040503050406030204" pitchFamily="18" charset="0"/>
                  <a:ea typeface="Cambria Math" panose="02040503050406030204" pitchFamily="18" charset="0"/>
                </a:rPr>
                <a:t> de crecimiento de la productividad laboral</a:t>
              </a:r>
              <a14:m>
                <m:oMath xmlns:m="http://schemas.openxmlformats.org/officeDocument/2006/math">
                  <m:r>
                    <a:rPr lang="es-ES" sz="1000" b="0" i="0">
                      <a:latin typeface="Cambria Math" panose="02040503050406030204" pitchFamily="18" charset="0"/>
                      <a:ea typeface="Cambria Math" panose="02040503050406030204" pitchFamily="18" charset="0"/>
                    </a:rPr>
                    <m:t>=((</m:t>
                  </m:r>
                  <m:f>
                    <m:fPr>
                      <m:ctrlPr>
                        <a:rPr lang="es-ES" sz="1000" b="0" i="1">
                          <a:latin typeface="Cambria Math" panose="02040503050406030204" pitchFamily="18" charset="0"/>
                          <a:ea typeface="Cambria Math" panose="02040503050406030204" pitchFamily="18" charset="0"/>
                        </a:rPr>
                      </m:ctrlPr>
                    </m:fPr>
                    <m:num>
                      <m:sSub>
                        <m:sSubPr>
                          <m:ctrlPr>
                            <a:rPr lang="es-ES" sz="1000" b="0" i="1">
                              <a:latin typeface="Cambria Math" panose="02040503050406030204" pitchFamily="18" charset="0"/>
                              <a:ea typeface="Cambria Math" panose="02040503050406030204" pitchFamily="18" charset="0"/>
                            </a:rPr>
                          </m:ctrlPr>
                        </m:sSubPr>
                        <m:e>
                          <m:r>
                            <m:rPr>
                              <m:sty m:val="p"/>
                            </m:rPr>
                            <a:rPr lang="es-ES" sz="1000" b="0" i="0">
                              <a:solidFill>
                                <a:schemeClr val="tx1"/>
                              </a:solidFill>
                              <a:effectLst/>
                              <a:latin typeface="Cambria Math" panose="02040503050406030204" pitchFamily="18" charset="0"/>
                              <a:ea typeface="+mn-ea"/>
                              <a:cs typeface="+mn-cs"/>
                            </a:rPr>
                            <m:t>Productividad</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laboral</m:t>
                          </m:r>
                        </m:e>
                        <m:sub>
                          <m:r>
                            <a:rPr lang="es-ES" sz="1000" b="0" i="1">
                              <a:latin typeface="Cambria Math" panose="02040503050406030204" pitchFamily="18" charset="0"/>
                              <a:ea typeface="Cambria Math" panose="02040503050406030204" pitchFamily="18" charset="0"/>
                            </a:rPr>
                            <m:t>𝑡</m:t>
                          </m:r>
                        </m:sub>
                      </m:sSub>
                      <m:r>
                        <a:rPr lang="es-ES" sz="1000" b="0" i="0">
                          <a:latin typeface="Cambria Math" panose="02040503050406030204" pitchFamily="18" charset="0"/>
                          <a:ea typeface="Cambria Math" panose="02040503050406030204" pitchFamily="18" charset="0"/>
                        </a:rPr>
                        <m:t> </m:t>
                      </m:r>
                    </m:num>
                    <m:den>
                      <m:sSub>
                        <m:sSubPr>
                          <m:ctrlPr>
                            <a:rPr lang="es-ES" sz="1000" b="0" i="1">
                              <a:latin typeface="Cambria Math" panose="02040503050406030204" pitchFamily="18" charset="0"/>
                              <a:ea typeface="Cambria Math" panose="02040503050406030204" pitchFamily="18" charset="0"/>
                            </a:rPr>
                          </m:ctrlPr>
                        </m:sSubPr>
                        <m:e>
                          <m:r>
                            <m:rPr>
                              <m:sty m:val="p"/>
                            </m:rPr>
                            <a:rPr lang="es-ES" sz="1000" b="0" i="0">
                              <a:solidFill>
                                <a:schemeClr val="tx1"/>
                              </a:solidFill>
                              <a:effectLst/>
                              <a:latin typeface="Cambria Math" panose="02040503050406030204" pitchFamily="18" charset="0"/>
                              <a:ea typeface="+mn-ea"/>
                              <a:cs typeface="+mn-cs"/>
                            </a:rPr>
                            <m:t>Productividad</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laboral</m:t>
                          </m:r>
                          <m:r>
                            <a:rPr lang="es-ES" sz="1000" b="0" i="0">
                              <a:solidFill>
                                <a:schemeClr val="tx1"/>
                              </a:solidFill>
                              <a:effectLst/>
                              <a:latin typeface="Cambria Math" panose="02040503050406030204" pitchFamily="18" charset="0"/>
                              <a:ea typeface="+mn-ea"/>
                              <a:cs typeface="+mn-cs"/>
                            </a:rPr>
                            <m:t> </m:t>
                          </m:r>
                        </m:e>
                        <m:sub>
                          <m:r>
                            <m:rPr>
                              <m:sty m:val="p"/>
                            </m:rPr>
                            <a:rPr lang="es-ES" sz="1000" b="0" i="0">
                              <a:solidFill>
                                <a:schemeClr val="tx1"/>
                              </a:solidFill>
                              <a:effectLst/>
                              <a:latin typeface="Cambria Math" panose="02040503050406030204" pitchFamily="18" charset="0"/>
                              <a:ea typeface="+mn-ea"/>
                              <a:cs typeface="+mn-cs"/>
                            </a:rPr>
                            <m:t>t</m:t>
                          </m:r>
                          <m:r>
                            <a:rPr lang="es-ES" sz="1000" b="0" i="0">
                              <a:solidFill>
                                <a:schemeClr val="tx1"/>
                              </a:solidFill>
                              <a:effectLst/>
                              <a:latin typeface="Cambria Math" panose="02040503050406030204" pitchFamily="18" charset="0"/>
                              <a:ea typeface="+mn-ea"/>
                              <a:cs typeface="+mn-cs"/>
                            </a:rPr>
                            <m:t>−1</m:t>
                          </m:r>
                        </m:sub>
                      </m:sSub>
                    </m:den>
                  </m:f>
                </m:oMath>
              </a14:m>
              <a:r>
                <a:rPr lang="es-ES" sz="1000" b="0" i="0">
                  <a:latin typeface="Cambria Math" panose="02040503050406030204" pitchFamily="18" charset="0"/>
                  <a:ea typeface="Cambria Math" panose="02040503050406030204" pitchFamily="18" charset="0"/>
                </a:rPr>
                <a:t>) -1)</a:t>
              </a:r>
              <a14:m>
                <m:oMath xmlns:m="http://schemas.openxmlformats.org/officeDocument/2006/math">
                  <m:r>
                    <a:rPr lang="es-ES" sz="1000" b="0" i="1">
                      <a:solidFill>
                        <a:schemeClr val="tx1"/>
                      </a:solidFill>
                      <a:effectLst/>
                      <a:latin typeface="Cambria Math" panose="02040503050406030204" pitchFamily="18" charset="0"/>
                      <a:ea typeface="+mn-ea"/>
                      <a:cs typeface="+mn-cs"/>
                    </a:rPr>
                    <m:t>×</m:t>
                  </m:r>
                </m:oMath>
              </a14:m>
              <a:r>
                <a:rPr lang="es-ES" sz="1000" b="0" i="0">
                  <a:latin typeface="Cambria Math" panose="02040503050406030204" pitchFamily="18" charset="0"/>
                  <a:ea typeface="Cambria Math" panose="02040503050406030204" pitchFamily="18" charset="0"/>
                </a:rPr>
                <a:t>100</a:t>
              </a:r>
            </a:p>
          </xdr:txBody>
        </xdr:sp>
      </mc:Choice>
      <mc:Fallback xmlns="">
        <xdr:sp macro="" textlink="">
          <xdr:nvSpPr>
            <xdr:cNvPr id="9" name="2 CuadroTexto">
              <a:extLst>
                <a:ext uri="{FF2B5EF4-FFF2-40B4-BE49-F238E27FC236}">
                  <a16:creationId xmlns:a16="http://schemas.microsoft.com/office/drawing/2014/main" id="{00000000-0008-0000-D300-000005000000}"/>
                </a:ext>
              </a:extLst>
            </xdr:cNvPr>
            <xdr:cNvSpPr txBox="1"/>
          </xdr:nvSpPr>
          <xdr:spPr>
            <a:xfrm>
              <a:off x="2486025" y="5625378"/>
              <a:ext cx="5464969" cy="41433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r>
                <a:rPr lang="es-ES" sz="1000" b="0" i="0">
                  <a:latin typeface="Cambria Math" panose="02040503050406030204" pitchFamily="18" charset="0"/>
                  <a:ea typeface="Cambria Math" panose="02040503050406030204" pitchFamily="18" charset="0"/>
                </a:rPr>
                <a:t>Tasa</a:t>
              </a:r>
              <a:r>
                <a:rPr lang="es-ES" sz="1000" b="0" i="0" baseline="0">
                  <a:latin typeface="Cambria Math" panose="02040503050406030204" pitchFamily="18" charset="0"/>
                  <a:ea typeface="Cambria Math" panose="02040503050406030204" pitchFamily="18" charset="0"/>
                </a:rPr>
                <a:t> de crecimiento de la productividad laboral</a:t>
              </a:r>
              <a:r>
                <a:rPr lang="es-ES" sz="1000" b="0" i="0">
                  <a:latin typeface="Cambria Math" panose="02040503050406030204" pitchFamily="18" charset="0"/>
                  <a:ea typeface="Cambria Math" panose="02040503050406030204" pitchFamily="18" charset="0"/>
                </a:rPr>
                <a:t>=(((〖</a:t>
              </a:r>
              <a:r>
                <a:rPr lang="es-ES" sz="1000" b="0" i="0">
                  <a:solidFill>
                    <a:schemeClr val="tx1"/>
                  </a:solidFill>
                  <a:effectLst/>
                  <a:latin typeface="Cambria Math" panose="02040503050406030204" pitchFamily="18" charset="0"/>
                  <a:ea typeface="+mn-ea"/>
                  <a:cs typeface="+mn-cs"/>
                </a:rPr>
                <a:t>Productividad laboral</a:t>
              </a:r>
              <a:r>
                <a:rPr lang="es-ES" sz="1000" b="0" i="0">
                  <a:solidFill>
                    <a:schemeClr val="tx1"/>
                  </a:solidFill>
                  <a:effectLst/>
                  <a:latin typeface="Cambria Math" panose="02040503050406030204" pitchFamily="18" charset="0"/>
                  <a:ea typeface="Cambria Math" panose="02040503050406030204" pitchFamily="18" charset="0"/>
                  <a:cs typeface="+mn-cs"/>
                </a:rPr>
                <a:t>〗_</a:t>
              </a:r>
              <a:r>
                <a:rPr lang="es-ES" sz="1000" b="0" i="0">
                  <a:latin typeface="Cambria Math" panose="02040503050406030204" pitchFamily="18" charset="0"/>
                  <a:ea typeface="Cambria Math" panose="02040503050406030204" pitchFamily="18" charset="0"/>
                </a:rPr>
                <a:t>𝑡  )/〖</a:t>
              </a:r>
              <a:r>
                <a:rPr lang="es-ES" sz="1000" b="0" i="0">
                  <a:solidFill>
                    <a:schemeClr val="tx1"/>
                  </a:solidFill>
                  <a:effectLst/>
                  <a:latin typeface="Cambria Math" panose="02040503050406030204" pitchFamily="18" charset="0"/>
                  <a:ea typeface="+mn-ea"/>
                  <a:cs typeface="+mn-cs"/>
                </a:rPr>
                <a:t>Productividad laboral </a:t>
              </a:r>
              <a:r>
                <a:rPr lang="es-ES" sz="1000" b="0" i="0">
                  <a:solidFill>
                    <a:schemeClr val="tx1"/>
                  </a:solidFill>
                  <a:effectLst/>
                  <a:latin typeface="Cambria Math" panose="02040503050406030204" pitchFamily="18" charset="0"/>
                  <a:ea typeface="Cambria Math" panose="02040503050406030204" pitchFamily="18" charset="0"/>
                  <a:cs typeface="+mn-cs"/>
                </a:rPr>
                <a:t>〗_(</a:t>
              </a:r>
              <a:r>
                <a:rPr lang="es-ES" sz="1000" b="0" i="0">
                  <a:solidFill>
                    <a:schemeClr val="tx1"/>
                  </a:solidFill>
                  <a:effectLst/>
                  <a:latin typeface="Cambria Math" panose="02040503050406030204" pitchFamily="18" charset="0"/>
                  <a:ea typeface="+mn-ea"/>
                  <a:cs typeface="+mn-cs"/>
                </a:rPr>
                <a:t>t−1</a:t>
              </a:r>
              <a:r>
                <a:rPr lang="es-ES" sz="1000" b="0" i="0">
                  <a:solidFill>
                    <a:schemeClr val="tx1"/>
                  </a:solidFill>
                  <a:effectLst/>
                  <a:latin typeface="Cambria Math" panose="02040503050406030204" pitchFamily="18" charset="0"/>
                  <a:ea typeface="Cambria Math" panose="02040503050406030204" pitchFamily="18" charset="0"/>
                  <a:cs typeface="+mn-cs"/>
                </a:rPr>
                <a:t>)</a:t>
              </a:r>
              <a:r>
                <a:rPr lang="es-ES" sz="1000" b="0" i="0">
                  <a:solidFill>
                    <a:schemeClr val="tx1"/>
                  </a:solidFill>
                  <a:effectLst/>
                  <a:latin typeface="Cambria Math" panose="02040503050406030204" pitchFamily="18" charset="0"/>
                  <a:ea typeface="+mn-ea"/>
                  <a:cs typeface="+mn-cs"/>
                </a:rPr>
                <a:t> </a:t>
              </a:r>
              <a:r>
                <a:rPr lang="es-ES" sz="1000" b="0" i="0">
                  <a:latin typeface="Cambria Math" panose="02040503050406030204" pitchFamily="18" charset="0"/>
                  <a:ea typeface="Cambria Math" panose="02040503050406030204" pitchFamily="18" charset="0"/>
                </a:rPr>
                <a:t>) -1)</a:t>
              </a:r>
              <a:r>
                <a:rPr lang="es-ES" sz="1000" b="0" i="0">
                  <a:solidFill>
                    <a:schemeClr val="tx1"/>
                  </a:solidFill>
                  <a:effectLst/>
                  <a:latin typeface="Cambria Math" panose="02040503050406030204" pitchFamily="18" charset="0"/>
                  <a:ea typeface="+mn-ea"/>
                  <a:cs typeface="+mn-cs"/>
                </a:rPr>
                <a:t>×</a:t>
              </a:r>
              <a:r>
                <a:rPr lang="es-ES" sz="1000" b="0" i="0">
                  <a:latin typeface="Cambria Math" panose="02040503050406030204" pitchFamily="18" charset="0"/>
                  <a:ea typeface="Cambria Math" panose="02040503050406030204" pitchFamily="18" charset="0"/>
                </a:rPr>
                <a:t>100</a:t>
              </a:r>
            </a:p>
          </xdr:txBody>
        </xdr:sp>
      </mc:Fallback>
    </mc:AlternateContent>
    <xdr:clientData/>
  </xdr:oneCellAnchor>
  <xdr:oneCellAnchor>
    <xdr:from>
      <xdr:col>3</xdr:col>
      <xdr:colOff>81830</xdr:colOff>
      <xdr:row>15</xdr:row>
      <xdr:rowOff>383598</xdr:rowOff>
    </xdr:from>
    <xdr:ext cx="5660230" cy="419100"/>
    <mc:AlternateContent xmlns:mc="http://schemas.openxmlformats.org/markup-compatibility/2006" xmlns:a14="http://schemas.microsoft.com/office/drawing/2010/main">
      <mc:Choice Requires="a14">
        <xdr:sp macro="" textlink="">
          <xdr:nvSpPr>
            <xdr:cNvPr id="10" name="3 CuadroTexto">
              <a:extLst>
                <a:ext uri="{FF2B5EF4-FFF2-40B4-BE49-F238E27FC236}">
                  <a16:creationId xmlns:a16="http://schemas.microsoft.com/office/drawing/2014/main" id="{00000000-0008-0000-DD00-00000A000000}"/>
                </a:ext>
              </a:extLst>
            </xdr:cNvPr>
            <xdr:cNvSpPr txBox="1"/>
          </xdr:nvSpPr>
          <xdr:spPr>
            <a:xfrm>
              <a:off x="3244130" y="7127298"/>
              <a:ext cx="5660230" cy="419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r>
                <a:rPr lang="es-ES" sz="1000" b="0" i="0" baseline="0">
                  <a:latin typeface="Cambria Math" panose="02040503050406030204" pitchFamily="18" charset="0"/>
                  <a:ea typeface="Cambria Math" panose="02040503050406030204" pitchFamily="18" charset="0"/>
                </a:rPr>
                <a:t>Productividad laboral</a:t>
              </a:r>
              <a14:m>
                <m:oMath xmlns:m="http://schemas.openxmlformats.org/officeDocument/2006/math">
                  <m:r>
                    <a:rPr lang="es-ES" sz="1000" b="0" i="0">
                      <a:latin typeface="Cambria Math" panose="02040503050406030204" pitchFamily="18" charset="0"/>
                      <a:ea typeface="Cambria Math" panose="02040503050406030204" pitchFamily="18" charset="0"/>
                    </a:rPr>
                    <m:t>=</m:t>
                  </m:r>
                  <m:f>
                    <m:fPr>
                      <m:ctrlPr>
                        <a:rPr lang="es-ES" sz="1000" b="0" i="1">
                          <a:latin typeface="Cambria Math" panose="02040503050406030204" pitchFamily="18" charset="0"/>
                          <a:ea typeface="Cambria Math" panose="02040503050406030204" pitchFamily="18" charset="0"/>
                        </a:rPr>
                      </m:ctrlPr>
                    </m:fPr>
                    <m:num>
                      <m:r>
                        <m:rPr>
                          <m:sty m:val="p"/>
                        </m:rPr>
                        <a:rPr lang="es-ES" sz="1000" b="0" i="0">
                          <a:latin typeface="Cambria Math" panose="02040503050406030204" pitchFamily="18" charset="0"/>
                          <a:ea typeface="Cambria Math" panose="02040503050406030204" pitchFamily="18" charset="0"/>
                        </a:rPr>
                        <m:t>Producto</m:t>
                      </m:r>
                      <m:r>
                        <a:rPr lang="es-ES" sz="1000" b="0" i="0">
                          <a:latin typeface="Cambria Math" panose="02040503050406030204" pitchFamily="18" charset="0"/>
                          <a:ea typeface="Cambria Math" panose="02040503050406030204" pitchFamily="18" charset="0"/>
                        </a:rPr>
                        <m:t> </m:t>
                      </m:r>
                      <m:r>
                        <m:rPr>
                          <m:sty m:val="p"/>
                        </m:rPr>
                        <a:rPr lang="es-ES" sz="1000" b="0" i="0">
                          <a:latin typeface="Cambria Math" panose="02040503050406030204" pitchFamily="18" charset="0"/>
                          <a:ea typeface="Cambria Math" panose="02040503050406030204" pitchFamily="18" charset="0"/>
                        </a:rPr>
                        <m:t>Interno</m:t>
                      </m:r>
                      <m:r>
                        <a:rPr lang="es-ES" sz="1000" b="0" i="0">
                          <a:latin typeface="Cambria Math" panose="02040503050406030204" pitchFamily="18" charset="0"/>
                          <a:ea typeface="Cambria Math" panose="02040503050406030204" pitchFamily="18" charset="0"/>
                        </a:rPr>
                        <m:t> </m:t>
                      </m:r>
                      <m:r>
                        <m:rPr>
                          <m:sty m:val="p"/>
                        </m:rPr>
                        <a:rPr lang="es-ES" sz="1000" b="0" i="0">
                          <a:latin typeface="Cambria Math" panose="02040503050406030204" pitchFamily="18" charset="0"/>
                          <a:ea typeface="Cambria Math" panose="02040503050406030204" pitchFamily="18" charset="0"/>
                        </a:rPr>
                        <m:t>Bruto</m:t>
                      </m:r>
                      <m:r>
                        <a:rPr lang="es-ES" sz="1000" b="0" i="0">
                          <a:latin typeface="Cambria Math" panose="02040503050406030204" pitchFamily="18" charset="0"/>
                          <a:ea typeface="Cambria Math" panose="02040503050406030204" pitchFamily="18" charset="0"/>
                        </a:rPr>
                        <m:t> </m:t>
                      </m:r>
                      <m:r>
                        <m:rPr>
                          <m:sty m:val="p"/>
                        </m:rPr>
                        <a:rPr lang="es-ES" sz="1000" b="0" i="0">
                          <a:latin typeface="Cambria Math" panose="02040503050406030204" pitchFamily="18" charset="0"/>
                          <a:ea typeface="Cambria Math" panose="02040503050406030204" pitchFamily="18" charset="0"/>
                        </a:rPr>
                        <m:t>en</m:t>
                      </m:r>
                      <m:r>
                        <a:rPr lang="es-ES" sz="1000" b="0" i="0">
                          <a:latin typeface="Cambria Math" panose="02040503050406030204" pitchFamily="18" charset="0"/>
                          <a:ea typeface="Cambria Math" panose="02040503050406030204" pitchFamily="18" charset="0"/>
                        </a:rPr>
                        <m:t> </m:t>
                      </m:r>
                      <m:r>
                        <m:rPr>
                          <m:sty m:val="p"/>
                        </m:rPr>
                        <a:rPr lang="es-ES" sz="1000" b="0" i="0">
                          <a:latin typeface="Cambria Math" panose="02040503050406030204" pitchFamily="18" charset="0"/>
                          <a:ea typeface="Cambria Math" panose="02040503050406030204" pitchFamily="18" charset="0"/>
                        </a:rPr>
                        <m:t>volumen</m:t>
                      </m:r>
                      <m:r>
                        <a:rPr lang="es-ES" sz="1000" b="0" i="0">
                          <a:latin typeface="Cambria Math" panose="02040503050406030204" pitchFamily="18" charset="0"/>
                          <a:ea typeface="Cambria Math" panose="02040503050406030204" pitchFamily="18" charset="0"/>
                        </a:rPr>
                        <m:t> </m:t>
                      </m:r>
                      <m:r>
                        <m:rPr>
                          <m:sty m:val="p"/>
                        </m:rPr>
                        <a:rPr lang="es-ES" sz="1000" b="0" i="0">
                          <a:latin typeface="Cambria Math" panose="02040503050406030204" pitchFamily="18" charset="0"/>
                          <a:ea typeface="Cambria Math" panose="02040503050406030204" pitchFamily="18" charset="0"/>
                        </a:rPr>
                        <m:t>de</m:t>
                      </m:r>
                      <m:r>
                        <a:rPr lang="es-ES" sz="1000" b="0" i="0">
                          <a:latin typeface="Cambria Math" panose="02040503050406030204" pitchFamily="18" charset="0"/>
                          <a:ea typeface="Cambria Math" panose="02040503050406030204" pitchFamily="18" charset="0"/>
                        </a:rPr>
                        <m:t> </m:t>
                      </m:r>
                      <m:r>
                        <m:rPr>
                          <m:sty m:val="p"/>
                        </m:rPr>
                        <a:rPr lang="es-ES" sz="1000" b="0" i="0">
                          <a:latin typeface="Cambria Math" panose="02040503050406030204" pitchFamily="18" charset="0"/>
                          <a:ea typeface="Cambria Math" panose="02040503050406030204" pitchFamily="18" charset="0"/>
                        </a:rPr>
                        <m:t>precios</m:t>
                      </m:r>
                      <m:r>
                        <a:rPr lang="es-ES" sz="1000" b="0" i="0">
                          <a:latin typeface="Cambria Math" panose="02040503050406030204" pitchFamily="18" charset="0"/>
                          <a:ea typeface="Cambria Math" panose="02040503050406030204" pitchFamily="18" charset="0"/>
                        </a:rPr>
                        <m:t> </m:t>
                      </m:r>
                      <m:r>
                        <m:rPr>
                          <m:sty m:val="p"/>
                        </m:rPr>
                        <a:rPr lang="es-ES" sz="1000" b="0" i="0">
                          <a:latin typeface="Cambria Math" panose="02040503050406030204" pitchFamily="18" charset="0"/>
                          <a:ea typeface="Cambria Math" panose="02040503050406030204" pitchFamily="18" charset="0"/>
                        </a:rPr>
                        <m:t>del</m:t>
                      </m:r>
                      <m:r>
                        <a:rPr lang="es-ES" sz="1000" b="0" i="0">
                          <a:latin typeface="Cambria Math" panose="02040503050406030204" pitchFamily="18" charset="0"/>
                          <a:ea typeface="Cambria Math" panose="02040503050406030204" pitchFamily="18" charset="0"/>
                        </a:rPr>
                        <m:t> </m:t>
                      </m:r>
                      <m:r>
                        <m:rPr>
                          <m:sty m:val="p"/>
                        </m:rPr>
                        <a:rPr lang="es-ES" sz="1000" b="0" i="0">
                          <a:latin typeface="Cambria Math" panose="02040503050406030204" pitchFamily="18" charset="0"/>
                          <a:ea typeface="Cambria Math" panose="02040503050406030204" pitchFamily="18" charset="0"/>
                        </a:rPr>
                        <m:t>a</m:t>
                      </m:r>
                      <m:r>
                        <a:rPr lang="es-ES" sz="1000" b="0" i="0">
                          <a:latin typeface="Cambria Math" panose="02040503050406030204" pitchFamily="18" charset="0"/>
                          <a:ea typeface="Cambria Math" panose="02040503050406030204" pitchFamily="18" charset="0"/>
                        </a:rPr>
                        <m:t>ñ</m:t>
                      </m:r>
                      <m:r>
                        <m:rPr>
                          <m:sty m:val="p"/>
                        </m:rPr>
                        <a:rPr lang="es-ES" sz="1000" b="0" i="0">
                          <a:latin typeface="Cambria Math" panose="02040503050406030204" pitchFamily="18" charset="0"/>
                          <a:ea typeface="Cambria Math" panose="02040503050406030204" pitchFamily="18" charset="0"/>
                        </a:rPr>
                        <m:t>o</m:t>
                      </m:r>
                      <m:r>
                        <a:rPr lang="es-ES" sz="1000" b="0" i="0">
                          <a:latin typeface="Cambria Math" panose="02040503050406030204" pitchFamily="18" charset="0"/>
                          <a:ea typeface="Cambria Math" panose="02040503050406030204" pitchFamily="18" charset="0"/>
                        </a:rPr>
                        <m:t> </m:t>
                      </m:r>
                      <m:r>
                        <m:rPr>
                          <m:sty m:val="p"/>
                        </m:rPr>
                        <a:rPr lang="es-ES" sz="1000" b="0" i="0">
                          <a:latin typeface="Cambria Math" panose="02040503050406030204" pitchFamily="18" charset="0"/>
                          <a:ea typeface="Cambria Math" panose="02040503050406030204" pitchFamily="18" charset="0"/>
                        </a:rPr>
                        <m:t>anterior</m:t>
                      </m:r>
                      <m:r>
                        <a:rPr lang="es-ES" sz="1000" b="0" i="0">
                          <a:latin typeface="Cambria Math" panose="02040503050406030204" pitchFamily="18" charset="0"/>
                          <a:ea typeface="Cambria Math" panose="02040503050406030204" pitchFamily="18" charset="0"/>
                        </a:rPr>
                        <m:t> </m:t>
                      </m:r>
                      <m:r>
                        <m:rPr>
                          <m:sty m:val="p"/>
                        </m:rPr>
                        <a:rPr lang="es-ES" sz="1000" b="0" i="0">
                          <a:latin typeface="Cambria Math" panose="02040503050406030204" pitchFamily="18" charset="0"/>
                          <a:ea typeface="Cambria Math" panose="02040503050406030204" pitchFamily="18" charset="0"/>
                        </a:rPr>
                        <m:t>encadenado</m:t>
                      </m:r>
                    </m:num>
                    <m:den>
                      <m:r>
                        <m:rPr>
                          <m:sty m:val="p"/>
                        </m:rPr>
                        <a:rPr lang="es-ES" sz="1000" b="0" i="0">
                          <a:solidFill>
                            <a:schemeClr val="tx1"/>
                          </a:solidFill>
                          <a:effectLst/>
                          <a:latin typeface="Cambria Math" panose="02040503050406030204" pitchFamily="18" charset="0"/>
                          <a:ea typeface="Cambria Math" panose="02040503050406030204" pitchFamily="18" charset="0"/>
                          <a:cs typeface="+mn-cs"/>
                        </a:rPr>
                        <m:t>Poblaci</m:t>
                      </m:r>
                      <m:r>
                        <a:rPr lang="es-ES" sz="1000" b="0" i="0">
                          <a:solidFill>
                            <a:schemeClr val="tx1"/>
                          </a:solidFill>
                          <a:effectLst/>
                          <a:latin typeface="Cambria Math" panose="02040503050406030204" pitchFamily="18" charset="0"/>
                          <a:ea typeface="Cambria Math" panose="02040503050406030204" pitchFamily="18" charset="0"/>
                          <a:cs typeface="+mn-cs"/>
                        </a:rPr>
                        <m:t>ó</m:t>
                      </m:r>
                      <m:r>
                        <m:rPr>
                          <m:sty m:val="p"/>
                        </m:rPr>
                        <a:rPr lang="es-ES" sz="1000" b="0" i="0">
                          <a:solidFill>
                            <a:schemeClr val="tx1"/>
                          </a:solidFill>
                          <a:effectLst/>
                          <a:latin typeface="Cambria Math" panose="02040503050406030204" pitchFamily="18" charset="0"/>
                          <a:ea typeface="Cambria Math" panose="02040503050406030204" pitchFamily="18" charset="0"/>
                          <a:cs typeface="+mn-cs"/>
                        </a:rPr>
                        <m:t>n</m:t>
                      </m:r>
                      <m:r>
                        <a:rPr lang="es-ES" sz="1000" b="0" i="0">
                          <a:solidFill>
                            <a:schemeClr val="tx1"/>
                          </a:solidFill>
                          <a:effectLst/>
                          <a:latin typeface="Cambria Math" panose="02040503050406030204" pitchFamily="18" charset="0"/>
                          <a:ea typeface="Cambria Math" panose="02040503050406030204" pitchFamily="18" charset="0"/>
                          <a:cs typeface="+mn-cs"/>
                        </a:rPr>
                        <m:t> </m:t>
                      </m:r>
                      <m:r>
                        <m:rPr>
                          <m:sty m:val="p"/>
                        </m:rPr>
                        <a:rPr lang="es-ES" sz="1000" b="0" i="0">
                          <a:solidFill>
                            <a:schemeClr val="tx1"/>
                          </a:solidFill>
                          <a:effectLst/>
                          <a:latin typeface="Cambria Math" panose="02040503050406030204" pitchFamily="18" charset="0"/>
                          <a:ea typeface="Cambria Math" panose="02040503050406030204" pitchFamily="18" charset="0"/>
                          <a:cs typeface="+mn-cs"/>
                        </a:rPr>
                        <m:t>ocupada</m:t>
                      </m:r>
                      <m:r>
                        <a:rPr lang="es-MX" sz="1000" b="0" i="1">
                          <a:solidFill>
                            <a:schemeClr val="tx1"/>
                          </a:solidFill>
                          <a:effectLst/>
                          <a:latin typeface="Cambria Math" panose="02040503050406030204" pitchFamily="18" charset="0"/>
                          <a:ea typeface="Cambria Math" panose="02040503050406030204" pitchFamily="18" charset="0"/>
                          <a:cs typeface="+mn-cs"/>
                        </a:rPr>
                        <m:t> </m:t>
                      </m:r>
                      <m:r>
                        <a:rPr lang="es-MX" sz="1000" b="0" i="1">
                          <a:solidFill>
                            <a:schemeClr val="tx1"/>
                          </a:solidFill>
                          <a:effectLst/>
                          <a:latin typeface="Cambria Math" panose="02040503050406030204" pitchFamily="18" charset="0"/>
                          <a:ea typeface="Cambria Math" panose="02040503050406030204" pitchFamily="18" charset="0"/>
                          <a:cs typeface="+mn-cs"/>
                        </a:rPr>
                        <m:t>𝑡𝑜𝑡𝑎𝑙</m:t>
                      </m:r>
                    </m:den>
                  </m:f>
                </m:oMath>
              </a14:m>
              <a:r>
                <a:rPr lang="es-ES" sz="1100" b="0" i="0">
                  <a:latin typeface="Cambria Math" panose="02040503050406030204" pitchFamily="18" charset="0"/>
                  <a:ea typeface="Cambria Math" panose="02040503050406030204" pitchFamily="18" charset="0"/>
                </a:rPr>
                <a:t> </a:t>
              </a:r>
            </a:p>
          </xdr:txBody>
        </xdr:sp>
      </mc:Choice>
      <mc:Fallback xmlns="">
        <xdr:sp macro="" textlink="">
          <xdr:nvSpPr>
            <xdr:cNvPr id="10" name="3 CuadroTexto">
              <a:extLst>
                <a:ext uri="{FF2B5EF4-FFF2-40B4-BE49-F238E27FC236}">
                  <a16:creationId xmlns:a16="http://schemas.microsoft.com/office/drawing/2014/main" id="{00000000-0008-0000-D300-000002000000}"/>
                </a:ext>
              </a:extLst>
            </xdr:cNvPr>
            <xdr:cNvSpPr txBox="1"/>
          </xdr:nvSpPr>
          <xdr:spPr>
            <a:xfrm>
              <a:off x="3244130" y="7127298"/>
              <a:ext cx="5660230" cy="419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r>
                <a:rPr lang="es-ES" sz="1000" b="0" i="0" baseline="0">
                  <a:latin typeface="Cambria Math" panose="02040503050406030204" pitchFamily="18" charset="0"/>
                  <a:ea typeface="Cambria Math" panose="02040503050406030204" pitchFamily="18" charset="0"/>
                </a:rPr>
                <a:t>Productividad laboral</a:t>
              </a:r>
              <a:r>
                <a:rPr lang="es-ES" sz="1000" b="0" i="0">
                  <a:latin typeface="Cambria Math" panose="02040503050406030204" pitchFamily="18" charset="0"/>
                  <a:ea typeface="Cambria Math" panose="02040503050406030204" pitchFamily="18" charset="0"/>
                </a:rPr>
                <a:t>=(Producto Interno Bruto en volumen de precios del año anterior encadenado)/(</a:t>
              </a:r>
              <a:r>
                <a:rPr lang="es-ES" sz="1000" b="0" i="0">
                  <a:solidFill>
                    <a:schemeClr val="tx1"/>
                  </a:solidFill>
                  <a:effectLst/>
                  <a:latin typeface="Cambria Math" panose="02040503050406030204" pitchFamily="18" charset="0"/>
                  <a:ea typeface="Cambria Math" panose="02040503050406030204" pitchFamily="18" charset="0"/>
                  <a:cs typeface="+mn-cs"/>
                </a:rPr>
                <a:t>Población ocupada</a:t>
              </a:r>
              <a:r>
                <a:rPr lang="es-MX" sz="1000" b="0" i="0">
                  <a:solidFill>
                    <a:schemeClr val="tx1"/>
                  </a:solidFill>
                  <a:effectLst/>
                  <a:latin typeface="Cambria Math" panose="02040503050406030204" pitchFamily="18" charset="0"/>
                  <a:ea typeface="Cambria Math" panose="02040503050406030204" pitchFamily="18" charset="0"/>
                  <a:cs typeface="+mn-cs"/>
                </a:rPr>
                <a:t> 𝑡𝑜𝑡𝑎𝑙</a:t>
              </a:r>
              <a:r>
                <a:rPr lang="es-ES" sz="1000" b="0" i="0">
                  <a:solidFill>
                    <a:schemeClr val="tx1"/>
                  </a:solidFill>
                  <a:effectLst/>
                  <a:latin typeface="Cambria Math" panose="02040503050406030204" pitchFamily="18" charset="0"/>
                  <a:ea typeface="Cambria Math" panose="02040503050406030204" pitchFamily="18" charset="0"/>
                  <a:cs typeface="+mn-cs"/>
                </a:rPr>
                <a:t>)</a:t>
              </a:r>
              <a:r>
                <a:rPr lang="es-ES" sz="1100" b="0" i="0">
                  <a:latin typeface="Cambria Math" panose="02040503050406030204" pitchFamily="18" charset="0"/>
                  <a:ea typeface="Cambria Math" panose="02040503050406030204" pitchFamily="18" charset="0"/>
                </a:rPr>
                <a:t> </a:t>
              </a:r>
            </a:p>
          </xdr:txBody>
        </xdr:sp>
      </mc:Fallback>
    </mc:AlternateContent>
    <xdr:clientData/>
  </xdr:oneCellAnchor>
  <xdr:oneCellAnchor>
    <xdr:from>
      <xdr:col>2</xdr:col>
      <xdr:colOff>634494</xdr:colOff>
      <xdr:row>15</xdr:row>
      <xdr:rowOff>850755</xdr:rowOff>
    </xdr:from>
    <xdr:ext cx="6272213" cy="533400"/>
    <mc:AlternateContent xmlns:mc="http://schemas.openxmlformats.org/markup-compatibility/2006" xmlns:a14="http://schemas.microsoft.com/office/drawing/2010/main">
      <mc:Choice Requires="a14">
        <xdr:sp macro="" textlink="">
          <xdr:nvSpPr>
            <xdr:cNvPr id="11" name="4 CuadroTexto">
              <a:extLst>
                <a:ext uri="{FF2B5EF4-FFF2-40B4-BE49-F238E27FC236}">
                  <a16:creationId xmlns:a16="http://schemas.microsoft.com/office/drawing/2014/main" id="{00000000-0008-0000-DD00-00000B000000}"/>
                </a:ext>
              </a:extLst>
            </xdr:cNvPr>
            <xdr:cNvSpPr txBox="1"/>
          </xdr:nvSpPr>
          <xdr:spPr>
            <a:xfrm>
              <a:off x="3091944" y="7594455"/>
              <a:ext cx="6272213" cy="5334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r>
                <a:rPr lang="es-ES" sz="1000" b="0" i="0" baseline="0">
                  <a:latin typeface="Cambria Math" panose="02040503050406030204" pitchFamily="18" charset="0"/>
                  <a:ea typeface="Cambria Math" panose="02040503050406030204" pitchFamily="18" charset="0"/>
                </a:rPr>
                <a:t>Tasa de crecimiento de PIB </a:t>
              </a:r>
              <a14:m>
                <m:oMath xmlns:m="http://schemas.openxmlformats.org/officeDocument/2006/math">
                  <m:r>
                    <a:rPr lang="es-ES" sz="1000" b="0" i="0">
                      <a:latin typeface="Cambria Math" panose="02040503050406030204" pitchFamily="18" charset="0"/>
                      <a:ea typeface="Cambria Math" panose="02040503050406030204" pitchFamily="18" charset="0"/>
                    </a:rPr>
                    <m:t>=</m:t>
                  </m:r>
                  <m:r>
                    <a:rPr lang="es-ES" sz="1000" b="0" i="1">
                      <a:latin typeface="Cambria Math" panose="02040503050406030204" pitchFamily="18" charset="0"/>
                      <a:ea typeface="Cambria Math" panose="02040503050406030204" pitchFamily="18" charset="0"/>
                    </a:rPr>
                    <m:t>((</m:t>
                  </m:r>
                  <m:f>
                    <m:fPr>
                      <m:ctrlPr>
                        <a:rPr lang="es-ES" sz="1000" b="0" i="1">
                          <a:latin typeface="Cambria Math" panose="02040503050406030204" pitchFamily="18" charset="0"/>
                          <a:ea typeface="Cambria Math" panose="02040503050406030204" pitchFamily="18" charset="0"/>
                        </a:rPr>
                      </m:ctrlPr>
                    </m:fPr>
                    <m:num>
                      <m:sSub>
                        <m:sSubPr>
                          <m:ctrlPr>
                            <a:rPr lang="es-ES" sz="1000" b="0" i="1">
                              <a:latin typeface="Cambria Math" panose="02040503050406030204" pitchFamily="18" charset="0"/>
                              <a:ea typeface="Cambria Math" panose="02040503050406030204" pitchFamily="18" charset="0"/>
                            </a:rPr>
                          </m:ctrlPr>
                        </m:sSubPr>
                        <m:e>
                          <m:eqArr>
                            <m:eqArrPr>
                              <m:ctrlPr>
                                <a:rPr lang="es-ES" sz="1000" b="0" i="1">
                                  <a:solidFill>
                                    <a:schemeClr val="tx1"/>
                                  </a:solidFill>
                                  <a:effectLst/>
                                  <a:latin typeface="Cambria Math" panose="02040503050406030204" pitchFamily="18" charset="0"/>
                                  <a:ea typeface="+mn-ea"/>
                                  <a:cs typeface="+mn-cs"/>
                                </a:rPr>
                              </m:ctrlPr>
                            </m:eqArrPr>
                            <m:e>
                              <m:r>
                                <a:rPr lang="es-ES" sz="1000" b="0" i="0">
                                  <a:solidFill>
                                    <a:schemeClr val="tx1"/>
                                  </a:solidFill>
                                  <a:effectLst/>
                                  <a:latin typeface="Cambria Math" panose="02040503050406030204" pitchFamily="18" charset="0"/>
                                  <a:ea typeface="+mn-ea"/>
                                  <a:cs typeface="+mn-cs"/>
                                </a:rPr>
                                <m:t> </m:t>
                              </m:r>
                            </m:e>
                            <m:e>
                              <m:r>
                                <m:rPr>
                                  <m:sty m:val="p"/>
                                </m:rPr>
                                <a:rPr lang="es-ES" sz="1000" b="0" i="0">
                                  <a:solidFill>
                                    <a:schemeClr val="tx1"/>
                                  </a:solidFill>
                                  <a:effectLst/>
                                  <a:latin typeface="Cambria Math" panose="02040503050406030204" pitchFamily="18" charset="0"/>
                                  <a:ea typeface="+mn-ea"/>
                                  <a:cs typeface="+mn-cs"/>
                                </a:rPr>
                                <m:t>Producto</m:t>
                              </m:r>
                              <m:r>
                                <a:rPr lang="es-ES" sz="1000" b="0" i="0">
                                  <a:solidFill>
                                    <a:schemeClr val="tx1"/>
                                  </a:solidFill>
                                  <a:effectLst/>
                                  <a:latin typeface="Cambria Math" panose="02040503050406030204" pitchFamily="18" charset="0"/>
                                  <a:ea typeface="+mn-ea"/>
                                  <a:cs typeface="+mn-cs"/>
                                </a:rPr>
                                <m:t> </m:t>
                              </m:r>
                              <m:r>
                                <a:rPr lang="es-ES" sz="1000" b="0" i="1">
                                  <a:solidFill>
                                    <a:schemeClr val="tx1"/>
                                  </a:solidFill>
                                  <a:effectLst/>
                                  <a:latin typeface="Cambria Math" panose="02040503050406030204" pitchFamily="18" charset="0"/>
                                  <a:ea typeface="+mn-ea"/>
                                  <a:cs typeface="+mn-cs"/>
                                </a:rPr>
                                <m:t>𝐼𝑛𝑡𝑒𝑟𝑛𝑜</m:t>
                              </m:r>
                              <m:r>
                                <a:rPr lang="es-ES" sz="1000" b="0" i="1">
                                  <a:solidFill>
                                    <a:schemeClr val="tx1"/>
                                  </a:solidFill>
                                  <a:effectLst/>
                                  <a:latin typeface="Cambria Math" panose="02040503050406030204" pitchFamily="18" charset="0"/>
                                  <a:ea typeface="+mn-ea"/>
                                  <a:cs typeface="+mn-cs"/>
                                </a:rPr>
                                <m:t> </m:t>
                              </m:r>
                              <m:r>
                                <a:rPr lang="es-ES" sz="1000" b="0" i="1">
                                  <a:solidFill>
                                    <a:schemeClr val="tx1"/>
                                  </a:solidFill>
                                  <a:effectLst/>
                                  <a:latin typeface="Cambria Math" panose="02040503050406030204" pitchFamily="18" charset="0"/>
                                  <a:ea typeface="+mn-ea"/>
                                  <a:cs typeface="+mn-cs"/>
                                </a:rPr>
                                <m:t>𝐵𝑟𝑢𝑡𝑜</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en</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volumen</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de</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precios</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del</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a</m:t>
                              </m:r>
                              <m:r>
                                <a:rPr lang="es-ES" sz="1000" b="0" i="0">
                                  <a:solidFill>
                                    <a:schemeClr val="tx1"/>
                                  </a:solidFill>
                                  <a:effectLst/>
                                  <a:latin typeface="Cambria Math" panose="02040503050406030204" pitchFamily="18" charset="0"/>
                                  <a:ea typeface="+mn-ea"/>
                                  <a:cs typeface="+mn-cs"/>
                                </a:rPr>
                                <m:t>ñ</m:t>
                              </m:r>
                              <m:r>
                                <m:rPr>
                                  <m:sty m:val="p"/>
                                </m:rPr>
                                <a:rPr lang="es-ES" sz="1000" b="0" i="0">
                                  <a:solidFill>
                                    <a:schemeClr val="tx1"/>
                                  </a:solidFill>
                                  <a:effectLst/>
                                  <a:latin typeface="Cambria Math" panose="02040503050406030204" pitchFamily="18" charset="0"/>
                                  <a:ea typeface="+mn-ea"/>
                                  <a:cs typeface="+mn-cs"/>
                                </a:rPr>
                                <m:t>o</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anterior</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encadenado</m:t>
                              </m:r>
                              <m:r>
                                <a:rPr lang="es-ES" sz="1000" b="0" i="1">
                                  <a:solidFill>
                                    <a:schemeClr val="tx1"/>
                                  </a:solidFill>
                                  <a:effectLst/>
                                  <a:latin typeface="Cambria Math" panose="02040503050406030204" pitchFamily="18" charset="0"/>
                                  <a:ea typeface="+mn-ea"/>
                                  <a:cs typeface="+mn-cs"/>
                                </a:rPr>
                                <m:t> </m:t>
                              </m:r>
                            </m:e>
                          </m:eqArr>
                        </m:e>
                        <m:sub>
                          <m:r>
                            <a:rPr lang="es-ES" sz="1000" b="0" i="1">
                              <a:latin typeface="Cambria Math" panose="02040503050406030204" pitchFamily="18" charset="0"/>
                              <a:ea typeface="Cambria Math" panose="02040503050406030204" pitchFamily="18" charset="0"/>
                            </a:rPr>
                            <m:t>𝑡</m:t>
                          </m:r>
                        </m:sub>
                      </m:sSub>
                    </m:num>
                    <m:den>
                      <m:sSub>
                        <m:sSubPr>
                          <m:ctrlPr>
                            <a:rPr lang="es-ES" sz="1000" b="0" i="1">
                              <a:latin typeface="Cambria Math" panose="02040503050406030204" pitchFamily="18" charset="0"/>
                              <a:ea typeface="Cambria Math" panose="02040503050406030204" pitchFamily="18" charset="0"/>
                            </a:rPr>
                          </m:ctrlPr>
                        </m:sSubPr>
                        <m:e>
                          <m:r>
                            <m:rPr>
                              <m:sty m:val="p"/>
                            </m:rPr>
                            <a:rPr lang="es-ES" sz="1000" b="0" i="0">
                              <a:solidFill>
                                <a:schemeClr val="tx1"/>
                              </a:solidFill>
                              <a:effectLst/>
                              <a:latin typeface="Cambria Math" panose="02040503050406030204" pitchFamily="18" charset="0"/>
                              <a:ea typeface="+mn-ea"/>
                              <a:cs typeface="+mn-cs"/>
                            </a:rPr>
                            <m:t>Producto</m:t>
                          </m:r>
                          <m:r>
                            <a:rPr lang="es-ES" sz="1000" b="0" i="0">
                              <a:solidFill>
                                <a:schemeClr val="tx1"/>
                              </a:solidFill>
                              <a:effectLst/>
                              <a:latin typeface="Cambria Math" panose="02040503050406030204" pitchFamily="18" charset="0"/>
                              <a:ea typeface="+mn-ea"/>
                              <a:cs typeface="+mn-cs"/>
                            </a:rPr>
                            <m:t> </m:t>
                          </m:r>
                          <m:r>
                            <a:rPr lang="es-ES" sz="1000" b="0" i="1">
                              <a:solidFill>
                                <a:schemeClr val="tx1"/>
                              </a:solidFill>
                              <a:effectLst/>
                              <a:latin typeface="Cambria Math" panose="02040503050406030204" pitchFamily="18" charset="0"/>
                              <a:ea typeface="+mn-ea"/>
                              <a:cs typeface="+mn-cs"/>
                            </a:rPr>
                            <m:t>𝐼𝑛𝑡𝑒𝑟𝑛𝑜</m:t>
                          </m:r>
                          <m:r>
                            <a:rPr lang="es-ES" sz="1000" b="0" i="1">
                              <a:solidFill>
                                <a:schemeClr val="tx1"/>
                              </a:solidFill>
                              <a:effectLst/>
                              <a:latin typeface="Cambria Math" panose="02040503050406030204" pitchFamily="18" charset="0"/>
                              <a:ea typeface="+mn-ea"/>
                              <a:cs typeface="+mn-cs"/>
                            </a:rPr>
                            <m:t> </m:t>
                          </m:r>
                          <m:r>
                            <a:rPr lang="es-ES" sz="1000" b="0" i="1">
                              <a:solidFill>
                                <a:schemeClr val="tx1"/>
                              </a:solidFill>
                              <a:effectLst/>
                              <a:latin typeface="Cambria Math" panose="02040503050406030204" pitchFamily="18" charset="0"/>
                              <a:ea typeface="+mn-ea"/>
                              <a:cs typeface="+mn-cs"/>
                            </a:rPr>
                            <m:t>𝐵𝑟𝑢𝑡𝑜</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en</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volumen</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de</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precios</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del</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a</m:t>
                          </m:r>
                          <m:r>
                            <a:rPr lang="es-ES" sz="1000" b="0" i="0">
                              <a:solidFill>
                                <a:schemeClr val="tx1"/>
                              </a:solidFill>
                              <a:effectLst/>
                              <a:latin typeface="Cambria Math" panose="02040503050406030204" pitchFamily="18" charset="0"/>
                              <a:ea typeface="+mn-ea"/>
                              <a:cs typeface="+mn-cs"/>
                            </a:rPr>
                            <m:t>ñ</m:t>
                          </m:r>
                          <m:r>
                            <m:rPr>
                              <m:sty m:val="p"/>
                            </m:rPr>
                            <a:rPr lang="es-ES" sz="1000" b="0" i="0">
                              <a:solidFill>
                                <a:schemeClr val="tx1"/>
                              </a:solidFill>
                              <a:effectLst/>
                              <a:latin typeface="Cambria Math" panose="02040503050406030204" pitchFamily="18" charset="0"/>
                              <a:ea typeface="+mn-ea"/>
                              <a:cs typeface="+mn-cs"/>
                            </a:rPr>
                            <m:t>o</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anterior</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encadenado</m:t>
                          </m:r>
                          <m:r>
                            <a:rPr lang="es-ES" sz="1000" b="0" i="0">
                              <a:solidFill>
                                <a:schemeClr val="tx1"/>
                              </a:solidFill>
                              <a:effectLst/>
                              <a:latin typeface="Cambria Math" panose="02040503050406030204" pitchFamily="18" charset="0"/>
                              <a:ea typeface="+mn-ea"/>
                              <a:cs typeface="+mn-cs"/>
                            </a:rPr>
                            <m:t> </m:t>
                          </m:r>
                          <m:r>
                            <a:rPr lang="es-ES" sz="1000" b="0" i="1">
                              <a:solidFill>
                                <a:schemeClr val="tx1"/>
                              </a:solidFill>
                              <a:effectLst/>
                              <a:latin typeface="Cambria Math" panose="02040503050406030204" pitchFamily="18" charset="0"/>
                              <a:ea typeface="+mn-ea"/>
                              <a:cs typeface="+mn-cs"/>
                            </a:rPr>
                            <m:t> </m:t>
                          </m:r>
                        </m:e>
                        <m:sub>
                          <m:r>
                            <a:rPr lang="es-ES" sz="1000" b="0" i="1">
                              <a:latin typeface="Cambria Math" panose="02040503050406030204" pitchFamily="18" charset="0"/>
                              <a:ea typeface="Cambria Math" panose="02040503050406030204" pitchFamily="18" charset="0"/>
                            </a:rPr>
                            <m:t>𝑡</m:t>
                          </m:r>
                          <m:r>
                            <a:rPr lang="es-ES" sz="1000" b="0" i="1">
                              <a:latin typeface="Cambria Math" panose="02040503050406030204" pitchFamily="18" charset="0"/>
                              <a:ea typeface="Cambria Math" panose="02040503050406030204" pitchFamily="18" charset="0"/>
                            </a:rPr>
                            <m:t>−1</m:t>
                          </m:r>
                        </m:sub>
                      </m:sSub>
                    </m:den>
                  </m:f>
                  <m:r>
                    <a:rPr lang="es-ES" sz="1000" b="0" i="1">
                      <a:solidFill>
                        <a:schemeClr val="tx1"/>
                      </a:solidFill>
                      <a:effectLst/>
                      <a:latin typeface="Cambria Math" panose="02040503050406030204" pitchFamily="18" charset="0"/>
                      <a:ea typeface="Cambria Math" panose="02040503050406030204" pitchFamily="18" charset="0"/>
                      <a:cs typeface="+mn-cs"/>
                    </a:rPr>
                    <m:t>)</m:t>
                  </m:r>
                </m:oMath>
              </a14:m>
              <a:r>
                <a:rPr lang="es-ES" sz="1000" b="0" i="0">
                  <a:latin typeface="Cambria Math" panose="02040503050406030204" pitchFamily="18" charset="0"/>
                  <a:ea typeface="Cambria Math" panose="02040503050406030204" pitchFamily="18" charset="0"/>
                </a:rPr>
                <a:t> -1)</a:t>
              </a:r>
              <a14:m>
                <m:oMath xmlns:m="http://schemas.openxmlformats.org/officeDocument/2006/math">
                  <m:r>
                    <a:rPr lang="es-ES" sz="1000" b="0" i="1">
                      <a:latin typeface="Cambria Math" panose="02040503050406030204" pitchFamily="18" charset="0"/>
                      <a:ea typeface="Cambria Math" panose="02040503050406030204" pitchFamily="18" charset="0"/>
                    </a:rPr>
                    <m:t>×</m:t>
                  </m:r>
                </m:oMath>
              </a14:m>
              <a:r>
                <a:rPr lang="es-ES" sz="1000" b="0" i="0">
                  <a:latin typeface="Cambria Math" panose="02040503050406030204" pitchFamily="18" charset="0"/>
                  <a:ea typeface="Cambria Math" panose="02040503050406030204" pitchFamily="18" charset="0"/>
                </a:rPr>
                <a:t>100</a:t>
              </a:r>
            </a:p>
          </xdr:txBody>
        </xdr:sp>
      </mc:Choice>
      <mc:Fallback xmlns="">
        <xdr:sp macro="" textlink="">
          <xdr:nvSpPr>
            <xdr:cNvPr id="11" name="4 CuadroTexto">
              <a:extLst>
                <a:ext uri="{FF2B5EF4-FFF2-40B4-BE49-F238E27FC236}">
                  <a16:creationId xmlns:a16="http://schemas.microsoft.com/office/drawing/2014/main" id="{00000000-0008-0000-D300-000003000000}"/>
                </a:ext>
              </a:extLst>
            </xdr:cNvPr>
            <xdr:cNvSpPr txBox="1"/>
          </xdr:nvSpPr>
          <xdr:spPr>
            <a:xfrm>
              <a:off x="3091944" y="7594455"/>
              <a:ext cx="6272213" cy="5334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r>
                <a:rPr lang="es-ES" sz="1000" b="0" i="0" baseline="0">
                  <a:latin typeface="Cambria Math" panose="02040503050406030204" pitchFamily="18" charset="0"/>
                  <a:ea typeface="Cambria Math" panose="02040503050406030204" pitchFamily="18" charset="0"/>
                </a:rPr>
                <a:t>Tasa de crecimiento de PIB </a:t>
              </a:r>
              <a:r>
                <a:rPr lang="es-ES" sz="1000" b="0" i="0">
                  <a:latin typeface="Cambria Math" panose="02040503050406030204" pitchFamily="18" charset="0"/>
                  <a:ea typeface="Cambria Math" panose="02040503050406030204" pitchFamily="18" charset="0"/>
                </a:rPr>
                <a:t>=((</a:t>
              </a:r>
              <a:r>
                <a:rPr lang="es-ES" sz="1000" b="0" i="0">
                  <a:solidFill>
                    <a:schemeClr val="tx1"/>
                  </a:solidFill>
                  <a:effectLst/>
                  <a:latin typeface="Cambria Math" panose="02040503050406030204" pitchFamily="18" charset="0"/>
                  <a:ea typeface="+mn-ea"/>
                  <a:cs typeface="+mn-cs"/>
                </a:rPr>
                <a:t>█( @Producto 𝐼𝑛𝑡𝑒𝑟𝑛𝑜 𝐵𝑟𝑢𝑡𝑜 en volumen de precios del año anterior encadenado )</a:t>
              </a:r>
              <a:r>
                <a:rPr lang="es-ES" sz="1000" b="0" i="0">
                  <a:solidFill>
                    <a:schemeClr val="tx1"/>
                  </a:solidFill>
                  <a:effectLst/>
                  <a:latin typeface="Cambria Math" panose="02040503050406030204" pitchFamily="18" charset="0"/>
                  <a:ea typeface="Cambria Math" panose="02040503050406030204" pitchFamily="18" charset="0"/>
                  <a:cs typeface="+mn-cs"/>
                </a:rPr>
                <a:t>_</a:t>
              </a:r>
              <a:r>
                <a:rPr lang="es-ES" sz="1000" b="0" i="0">
                  <a:latin typeface="Cambria Math" panose="02040503050406030204" pitchFamily="18" charset="0"/>
                  <a:ea typeface="Cambria Math" panose="02040503050406030204" pitchFamily="18" charset="0"/>
                </a:rPr>
                <a:t>𝑡/〖</a:t>
              </a:r>
              <a:r>
                <a:rPr lang="es-ES" sz="1000" b="0" i="0">
                  <a:solidFill>
                    <a:schemeClr val="tx1"/>
                  </a:solidFill>
                  <a:effectLst/>
                  <a:latin typeface="Cambria Math" panose="02040503050406030204" pitchFamily="18" charset="0"/>
                  <a:ea typeface="+mn-ea"/>
                  <a:cs typeface="+mn-cs"/>
                </a:rPr>
                <a:t>Producto 𝐼𝑛𝑡𝑒𝑟𝑛𝑜 𝐵𝑟𝑢𝑡𝑜 en volumen de precios  del año anterior encadenado  </a:t>
              </a:r>
              <a:r>
                <a:rPr lang="es-ES" sz="1000" b="0" i="0">
                  <a:solidFill>
                    <a:schemeClr val="tx1"/>
                  </a:solidFill>
                  <a:effectLst/>
                  <a:latin typeface="Cambria Math" panose="02040503050406030204" pitchFamily="18" charset="0"/>
                  <a:ea typeface="Cambria Math" panose="02040503050406030204" pitchFamily="18" charset="0"/>
                  <a:cs typeface="+mn-cs"/>
                </a:rPr>
                <a:t>〗_(</a:t>
              </a:r>
              <a:r>
                <a:rPr lang="es-ES" sz="1000" b="0" i="0">
                  <a:latin typeface="Cambria Math" panose="02040503050406030204" pitchFamily="18" charset="0"/>
                  <a:ea typeface="Cambria Math" panose="02040503050406030204" pitchFamily="18" charset="0"/>
                </a:rPr>
                <a:t>𝑡−1) </a:t>
              </a:r>
              <a:r>
                <a:rPr lang="es-ES" sz="1000" b="0" i="0">
                  <a:solidFill>
                    <a:schemeClr val="tx1"/>
                  </a:solidFill>
                  <a:effectLst/>
                  <a:latin typeface="Cambria Math" panose="02040503050406030204" pitchFamily="18" charset="0"/>
                  <a:ea typeface="Cambria Math" panose="02040503050406030204" pitchFamily="18" charset="0"/>
                  <a:cs typeface="+mn-cs"/>
                </a:rPr>
                <a:t>)</a:t>
              </a:r>
              <a:r>
                <a:rPr lang="es-ES" sz="1000" b="0" i="0">
                  <a:latin typeface="Cambria Math" panose="02040503050406030204" pitchFamily="18" charset="0"/>
                  <a:ea typeface="Cambria Math" panose="02040503050406030204" pitchFamily="18" charset="0"/>
                </a:rPr>
                <a:t> -1)×100</a:t>
              </a:r>
            </a:p>
          </xdr:txBody>
        </xdr:sp>
      </mc:Fallback>
    </mc:AlternateContent>
    <xdr:clientData/>
  </xdr:oneCellAnchor>
  <xdr:oneCellAnchor>
    <xdr:from>
      <xdr:col>3</xdr:col>
      <xdr:colOff>31823</xdr:colOff>
      <xdr:row>15</xdr:row>
      <xdr:rowOff>1509496</xdr:rowOff>
    </xdr:from>
    <xdr:ext cx="5726906" cy="588167"/>
    <mc:AlternateContent xmlns:mc="http://schemas.openxmlformats.org/markup-compatibility/2006" xmlns:a14="http://schemas.microsoft.com/office/drawing/2010/main">
      <mc:Choice Requires="a14">
        <xdr:sp macro="" textlink="">
          <xdr:nvSpPr>
            <xdr:cNvPr id="12" name="5 CuadroTexto">
              <a:extLst>
                <a:ext uri="{FF2B5EF4-FFF2-40B4-BE49-F238E27FC236}">
                  <a16:creationId xmlns:a16="http://schemas.microsoft.com/office/drawing/2014/main" id="{00000000-0008-0000-DD00-00000C000000}"/>
                </a:ext>
              </a:extLst>
            </xdr:cNvPr>
            <xdr:cNvSpPr txBox="1"/>
          </xdr:nvSpPr>
          <xdr:spPr>
            <a:xfrm>
              <a:off x="3194123" y="8253196"/>
              <a:ext cx="5726906" cy="5881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r>
                <a:rPr lang="es-ES" sz="1000" b="0" i="0" baseline="0">
                  <a:latin typeface="Cambria Math" panose="02040503050406030204" pitchFamily="18" charset="0"/>
                  <a:ea typeface="Cambria Math" panose="02040503050406030204" pitchFamily="18" charset="0"/>
                </a:rPr>
                <a:t>Tasa de crecimiento de la población ocupada  </a:t>
              </a:r>
              <a14:m>
                <m:oMath xmlns:m="http://schemas.openxmlformats.org/officeDocument/2006/math">
                  <m:r>
                    <a:rPr lang="es-ES" sz="1000" b="0" i="0">
                      <a:solidFill>
                        <a:schemeClr val="tx1"/>
                      </a:solidFill>
                      <a:effectLst/>
                      <a:latin typeface="Cambria Math" panose="02040503050406030204" pitchFamily="18" charset="0"/>
                      <a:ea typeface="Cambria Math" panose="02040503050406030204" pitchFamily="18" charset="0"/>
                      <a:cs typeface="+mn-cs"/>
                    </a:rPr>
                    <m:t>=((</m:t>
                  </m:r>
                  <m:f>
                    <m:fPr>
                      <m:ctrlPr>
                        <a:rPr lang="es-ES" sz="1000" b="0" i="1">
                          <a:solidFill>
                            <a:schemeClr val="tx1"/>
                          </a:solidFill>
                          <a:effectLst/>
                          <a:latin typeface="Cambria Math" panose="02040503050406030204" pitchFamily="18" charset="0"/>
                          <a:ea typeface="Cambria Math" panose="02040503050406030204" pitchFamily="18" charset="0"/>
                          <a:cs typeface="+mn-cs"/>
                        </a:rPr>
                      </m:ctrlPr>
                    </m:fPr>
                    <m:num>
                      <m:sSub>
                        <m:sSubPr>
                          <m:ctrlPr>
                            <a:rPr lang="es-ES" sz="1000" b="0" i="1">
                              <a:solidFill>
                                <a:schemeClr val="tx1"/>
                              </a:solidFill>
                              <a:effectLst/>
                              <a:latin typeface="Cambria Math" panose="02040503050406030204" pitchFamily="18" charset="0"/>
                              <a:ea typeface="+mn-ea"/>
                              <a:cs typeface="+mn-cs"/>
                            </a:rPr>
                          </m:ctrlPr>
                        </m:sSubPr>
                        <m:e>
                          <m:r>
                            <m:rPr>
                              <m:sty m:val="p"/>
                            </m:rPr>
                            <a:rPr lang="es-ES" sz="1000" b="0" i="0">
                              <a:solidFill>
                                <a:schemeClr val="tx1"/>
                              </a:solidFill>
                              <a:effectLst/>
                              <a:latin typeface="Cambria Math" panose="02040503050406030204" pitchFamily="18" charset="0"/>
                              <a:ea typeface="+mn-ea"/>
                              <a:cs typeface="+mn-cs"/>
                            </a:rPr>
                            <m:t>Poblaci</m:t>
                          </m:r>
                          <m:r>
                            <a:rPr lang="es-ES" sz="1000" b="0" i="0">
                              <a:solidFill>
                                <a:schemeClr val="tx1"/>
                              </a:solidFill>
                              <a:effectLst/>
                              <a:latin typeface="Cambria Math" panose="02040503050406030204" pitchFamily="18" charset="0"/>
                              <a:ea typeface="+mn-ea"/>
                              <a:cs typeface="+mn-cs"/>
                            </a:rPr>
                            <m:t>ó</m:t>
                          </m:r>
                          <m:r>
                            <m:rPr>
                              <m:sty m:val="p"/>
                            </m:rPr>
                            <a:rPr lang="es-ES" sz="1000" b="0" i="0">
                              <a:solidFill>
                                <a:schemeClr val="tx1"/>
                              </a:solidFill>
                              <a:effectLst/>
                              <a:latin typeface="Cambria Math" panose="02040503050406030204" pitchFamily="18" charset="0"/>
                              <a:ea typeface="+mn-ea"/>
                              <a:cs typeface="+mn-cs"/>
                            </a:rPr>
                            <m:t>n</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ocupada</m:t>
                          </m:r>
                          <m:r>
                            <a:rPr lang="es-ES" sz="1000" b="0" i="0">
                              <a:solidFill>
                                <a:schemeClr val="tx1"/>
                              </a:solidFill>
                              <a:effectLst/>
                              <a:latin typeface="Cambria Math" panose="02040503050406030204" pitchFamily="18" charset="0"/>
                              <a:ea typeface="+mn-ea"/>
                              <a:cs typeface="+mn-cs"/>
                            </a:rPr>
                            <m:t> </m:t>
                          </m:r>
                        </m:e>
                        <m:sub>
                          <m:r>
                            <a:rPr lang="es-ES" sz="1000" b="0" i="1">
                              <a:solidFill>
                                <a:schemeClr val="tx1"/>
                              </a:solidFill>
                              <a:effectLst/>
                              <a:latin typeface="Cambria Math" panose="02040503050406030204" pitchFamily="18" charset="0"/>
                              <a:ea typeface="+mn-ea"/>
                              <a:cs typeface="+mn-cs"/>
                            </a:rPr>
                            <m:t>𝑡</m:t>
                          </m:r>
                        </m:sub>
                      </m:sSub>
                    </m:num>
                    <m:den>
                      <m:sSub>
                        <m:sSubPr>
                          <m:ctrlPr>
                            <a:rPr lang="es-ES" sz="1000" b="0" i="1">
                              <a:solidFill>
                                <a:schemeClr val="tx1"/>
                              </a:solidFill>
                              <a:effectLst/>
                              <a:latin typeface="Cambria Math" panose="02040503050406030204" pitchFamily="18" charset="0"/>
                              <a:ea typeface="Cambria Math" panose="02040503050406030204" pitchFamily="18" charset="0"/>
                              <a:cs typeface="+mn-cs"/>
                            </a:rPr>
                          </m:ctrlPr>
                        </m:sSubPr>
                        <m:e>
                          <m:r>
                            <m:rPr>
                              <m:sty m:val="p"/>
                            </m:rPr>
                            <a:rPr lang="es-ES" sz="1000" b="0" i="0">
                              <a:solidFill>
                                <a:schemeClr val="tx1"/>
                              </a:solidFill>
                              <a:effectLst/>
                              <a:latin typeface="Cambria Math" panose="02040503050406030204" pitchFamily="18" charset="0"/>
                              <a:ea typeface="+mn-ea"/>
                              <a:cs typeface="+mn-cs"/>
                            </a:rPr>
                            <m:t>Poblaci</m:t>
                          </m:r>
                          <m:r>
                            <a:rPr lang="es-ES" sz="1000" b="0" i="0">
                              <a:solidFill>
                                <a:schemeClr val="tx1"/>
                              </a:solidFill>
                              <a:effectLst/>
                              <a:latin typeface="Cambria Math" panose="02040503050406030204" pitchFamily="18" charset="0"/>
                              <a:ea typeface="+mn-ea"/>
                              <a:cs typeface="+mn-cs"/>
                            </a:rPr>
                            <m:t>ó</m:t>
                          </m:r>
                          <m:r>
                            <m:rPr>
                              <m:sty m:val="p"/>
                            </m:rPr>
                            <a:rPr lang="es-ES" sz="1000" b="0" i="0">
                              <a:solidFill>
                                <a:schemeClr val="tx1"/>
                              </a:solidFill>
                              <a:effectLst/>
                              <a:latin typeface="Cambria Math" panose="02040503050406030204" pitchFamily="18" charset="0"/>
                              <a:ea typeface="+mn-ea"/>
                              <a:cs typeface="+mn-cs"/>
                            </a:rPr>
                            <m:t>n</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ocupada</m:t>
                          </m:r>
                        </m:e>
                        <m:sub>
                          <m:r>
                            <m:rPr>
                              <m:sty m:val="p"/>
                            </m:rPr>
                            <a:rPr lang="es-ES" sz="1000" b="0" i="0">
                              <a:solidFill>
                                <a:schemeClr val="tx1"/>
                              </a:solidFill>
                              <a:effectLst/>
                              <a:latin typeface="Cambria Math" panose="02040503050406030204" pitchFamily="18" charset="0"/>
                              <a:ea typeface="+mn-ea"/>
                              <a:cs typeface="+mn-cs"/>
                            </a:rPr>
                            <m:t>t</m:t>
                          </m:r>
                          <m:r>
                            <a:rPr lang="es-ES" sz="1000" b="0" i="0">
                              <a:solidFill>
                                <a:schemeClr val="tx1"/>
                              </a:solidFill>
                              <a:effectLst/>
                              <a:latin typeface="Cambria Math" panose="02040503050406030204" pitchFamily="18" charset="0"/>
                              <a:ea typeface="+mn-ea"/>
                              <a:cs typeface="+mn-cs"/>
                            </a:rPr>
                            <m:t>−1</m:t>
                          </m:r>
                        </m:sub>
                      </m:sSub>
                      <m:r>
                        <a:rPr lang="es-ES" sz="1000" b="0" i="0">
                          <a:solidFill>
                            <a:schemeClr val="tx1"/>
                          </a:solidFill>
                          <a:effectLst/>
                          <a:latin typeface="Cambria Math" panose="02040503050406030204" pitchFamily="18" charset="0"/>
                          <a:ea typeface="Cambria Math" panose="02040503050406030204" pitchFamily="18" charset="0"/>
                          <a:cs typeface="+mn-cs"/>
                        </a:rPr>
                        <m:t> </m:t>
                      </m:r>
                    </m:den>
                  </m:f>
                  <m:r>
                    <a:rPr lang="es-ES" sz="1000" b="0" i="0">
                      <a:solidFill>
                        <a:schemeClr val="tx1"/>
                      </a:solidFill>
                      <a:effectLst/>
                      <a:latin typeface="Cambria Math" panose="02040503050406030204" pitchFamily="18" charset="0"/>
                      <a:ea typeface="Cambria Math" panose="02040503050406030204" pitchFamily="18" charset="0"/>
                      <a:cs typeface="+mn-cs"/>
                    </a:rPr>
                    <m:t>)</m:t>
                  </m:r>
                </m:oMath>
              </a14:m>
              <a:r>
                <a:rPr lang="es-ES" sz="1000" b="0" i="0">
                  <a:latin typeface="Cambria Math" panose="02040503050406030204" pitchFamily="18" charset="0"/>
                  <a:ea typeface="Cambria Math" panose="02040503050406030204" pitchFamily="18" charset="0"/>
                </a:rPr>
                <a:t> -1) </a:t>
              </a:r>
              <a14:m>
                <m:oMath xmlns:m="http://schemas.openxmlformats.org/officeDocument/2006/math">
                  <m:r>
                    <a:rPr lang="es-ES" sz="1000" b="0" i="1">
                      <a:solidFill>
                        <a:schemeClr val="tx1"/>
                      </a:solidFill>
                      <a:effectLst/>
                      <a:latin typeface="Cambria Math" panose="02040503050406030204" pitchFamily="18" charset="0"/>
                      <a:ea typeface="+mn-ea"/>
                      <a:cs typeface="+mn-cs"/>
                    </a:rPr>
                    <m:t>×</m:t>
                  </m:r>
                </m:oMath>
              </a14:m>
              <a:r>
                <a:rPr lang="es-ES" sz="1000" b="0" i="0">
                  <a:latin typeface="Cambria Math" panose="02040503050406030204" pitchFamily="18" charset="0"/>
                  <a:ea typeface="Cambria Math" panose="02040503050406030204" pitchFamily="18" charset="0"/>
                </a:rPr>
                <a:t>100</a:t>
              </a:r>
            </a:p>
          </xdr:txBody>
        </xdr:sp>
      </mc:Choice>
      <mc:Fallback xmlns="">
        <xdr:sp macro="" textlink="">
          <xdr:nvSpPr>
            <xdr:cNvPr id="12" name="5 CuadroTexto">
              <a:extLst>
                <a:ext uri="{FF2B5EF4-FFF2-40B4-BE49-F238E27FC236}">
                  <a16:creationId xmlns:a16="http://schemas.microsoft.com/office/drawing/2014/main" id="{00000000-0008-0000-D300-000004000000}"/>
                </a:ext>
              </a:extLst>
            </xdr:cNvPr>
            <xdr:cNvSpPr txBox="1"/>
          </xdr:nvSpPr>
          <xdr:spPr>
            <a:xfrm>
              <a:off x="3194123" y="8253196"/>
              <a:ext cx="5726906" cy="5881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r>
                <a:rPr lang="es-ES" sz="1000" b="0" i="0" baseline="0">
                  <a:latin typeface="Cambria Math" panose="02040503050406030204" pitchFamily="18" charset="0"/>
                  <a:ea typeface="Cambria Math" panose="02040503050406030204" pitchFamily="18" charset="0"/>
                </a:rPr>
                <a:t>Tasa de crecimiento de la población ocupada  </a:t>
              </a:r>
              <a:r>
                <a:rPr lang="es-ES" sz="1000" b="0" i="0">
                  <a:solidFill>
                    <a:schemeClr val="tx1"/>
                  </a:solidFill>
                  <a:effectLst/>
                  <a:latin typeface="Cambria Math" panose="02040503050406030204" pitchFamily="18" charset="0"/>
                  <a:ea typeface="Cambria Math" panose="02040503050406030204" pitchFamily="18" charset="0"/>
                  <a:cs typeface="+mn-cs"/>
                </a:rPr>
                <a:t>=((</a:t>
              </a:r>
              <a:r>
                <a:rPr lang="es-ES" sz="1000" b="0" i="0">
                  <a:solidFill>
                    <a:schemeClr val="tx1"/>
                  </a:solidFill>
                  <a:effectLst/>
                  <a:latin typeface="Cambria Math" panose="02040503050406030204" pitchFamily="18" charset="0"/>
                  <a:ea typeface="+mn-ea"/>
                  <a:cs typeface="+mn-cs"/>
                </a:rPr>
                <a:t>〖Población ocupada 〗_𝑡</a:t>
              </a:r>
              <a:r>
                <a:rPr lang="es-ES" sz="1000" b="0" i="0">
                  <a:solidFill>
                    <a:schemeClr val="tx1"/>
                  </a:solidFill>
                  <a:effectLst/>
                  <a:latin typeface="Cambria Math" panose="02040503050406030204" pitchFamily="18" charset="0"/>
                  <a:ea typeface="Cambria Math" panose="02040503050406030204" pitchFamily="18" charset="0"/>
                  <a:cs typeface="+mn-cs"/>
                </a:rPr>
                <a:t>/(〖</a:t>
              </a:r>
              <a:r>
                <a:rPr lang="es-ES" sz="1000" b="0" i="0">
                  <a:solidFill>
                    <a:schemeClr val="tx1"/>
                  </a:solidFill>
                  <a:effectLst/>
                  <a:latin typeface="Cambria Math" panose="02040503050406030204" pitchFamily="18" charset="0"/>
                  <a:ea typeface="+mn-ea"/>
                  <a:cs typeface="+mn-cs"/>
                </a:rPr>
                <a:t>Población ocupada</a:t>
              </a:r>
              <a:r>
                <a:rPr lang="es-ES" sz="1000" b="0" i="0">
                  <a:solidFill>
                    <a:schemeClr val="tx1"/>
                  </a:solidFill>
                  <a:effectLst/>
                  <a:latin typeface="Cambria Math" panose="02040503050406030204" pitchFamily="18" charset="0"/>
                  <a:ea typeface="Cambria Math" panose="02040503050406030204" pitchFamily="18" charset="0"/>
                  <a:cs typeface="+mn-cs"/>
                </a:rPr>
                <a:t>〗_(</a:t>
              </a:r>
              <a:r>
                <a:rPr lang="es-ES" sz="1000" b="0" i="0">
                  <a:solidFill>
                    <a:schemeClr val="tx1"/>
                  </a:solidFill>
                  <a:effectLst/>
                  <a:latin typeface="Cambria Math" panose="02040503050406030204" pitchFamily="18" charset="0"/>
                  <a:ea typeface="+mn-ea"/>
                  <a:cs typeface="+mn-cs"/>
                </a:rPr>
                <a:t>t−1</a:t>
              </a:r>
              <a:r>
                <a:rPr lang="es-ES" sz="1000" b="0" i="0">
                  <a:solidFill>
                    <a:schemeClr val="tx1"/>
                  </a:solidFill>
                  <a:effectLst/>
                  <a:latin typeface="Cambria Math" panose="02040503050406030204" pitchFamily="18" charset="0"/>
                  <a:ea typeface="Cambria Math" panose="02040503050406030204" pitchFamily="18" charset="0"/>
                  <a:cs typeface="+mn-cs"/>
                </a:rPr>
                <a:t>)  ))</a:t>
              </a:r>
              <a:r>
                <a:rPr lang="es-ES" sz="1000" b="0" i="0">
                  <a:latin typeface="Cambria Math" panose="02040503050406030204" pitchFamily="18" charset="0"/>
                  <a:ea typeface="Cambria Math" panose="02040503050406030204" pitchFamily="18" charset="0"/>
                </a:rPr>
                <a:t> -1) </a:t>
              </a:r>
              <a:r>
                <a:rPr lang="es-ES" sz="1000" b="0" i="0">
                  <a:solidFill>
                    <a:schemeClr val="tx1"/>
                  </a:solidFill>
                  <a:effectLst/>
                  <a:latin typeface="Cambria Math" panose="02040503050406030204" pitchFamily="18" charset="0"/>
                  <a:ea typeface="+mn-ea"/>
                  <a:cs typeface="+mn-cs"/>
                </a:rPr>
                <a:t>×</a:t>
              </a:r>
              <a:r>
                <a:rPr lang="es-ES" sz="1000" b="0" i="0">
                  <a:latin typeface="Cambria Math" panose="02040503050406030204" pitchFamily="18" charset="0"/>
                  <a:ea typeface="Cambria Math" panose="02040503050406030204" pitchFamily="18" charset="0"/>
                </a:rPr>
                <a:t>100</a:t>
              </a:r>
            </a:p>
          </xdr:txBody>
        </xdr:sp>
      </mc:Fallback>
    </mc:AlternateContent>
    <xdr:clientData/>
  </xdr:oneCellAnchor>
  <xdr:oneCellAnchor>
    <xdr:from>
      <xdr:col>2</xdr:col>
      <xdr:colOff>696838</xdr:colOff>
      <xdr:row>15</xdr:row>
      <xdr:rowOff>2005878</xdr:rowOff>
    </xdr:from>
    <xdr:ext cx="5464969" cy="414337"/>
    <mc:AlternateContent xmlns:mc="http://schemas.openxmlformats.org/markup-compatibility/2006" xmlns:a14="http://schemas.microsoft.com/office/drawing/2010/main">
      <mc:Choice Requires="a14">
        <xdr:sp macro="" textlink="">
          <xdr:nvSpPr>
            <xdr:cNvPr id="13" name="2 CuadroTexto">
              <a:extLst>
                <a:ext uri="{FF2B5EF4-FFF2-40B4-BE49-F238E27FC236}">
                  <a16:creationId xmlns:a16="http://schemas.microsoft.com/office/drawing/2014/main" id="{00000000-0008-0000-DD00-00000D000000}"/>
                </a:ext>
              </a:extLst>
            </xdr:cNvPr>
            <xdr:cNvSpPr txBox="1"/>
          </xdr:nvSpPr>
          <xdr:spPr>
            <a:xfrm>
              <a:off x="3154288" y="8749578"/>
              <a:ext cx="5464969" cy="41433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r>
                <a:rPr lang="es-ES" sz="1000" b="0" i="0">
                  <a:latin typeface="Cambria Math" panose="02040503050406030204" pitchFamily="18" charset="0"/>
                  <a:ea typeface="Cambria Math" panose="02040503050406030204" pitchFamily="18" charset="0"/>
                </a:rPr>
                <a:t>Tasa</a:t>
              </a:r>
              <a:r>
                <a:rPr lang="es-ES" sz="1000" b="0" i="0" baseline="0">
                  <a:latin typeface="Cambria Math" panose="02040503050406030204" pitchFamily="18" charset="0"/>
                  <a:ea typeface="Cambria Math" panose="02040503050406030204" pitchFamily="18" charset="0"/>
                </a:rPr>
                <a:t> de crecimiento de la productividad laboral</a:t>
              </a:r>
              <a14:m>
                <m:oMath xmlns:m="http://schemas.openxmlformats.org/officeDocument/2006/math">
                  <m:r>
                    <a:rPr lang="es-ES" sz="1000" b="0" i="0">
                      <a:latin typeface="Cambria Math" panose="02040503050406030204" pitchFamily="18" charset="0"/>
                      <a:ea typeface="Cambria Math" panose="02040503050406030204" pitchFamily="18" charset="0"/>
                    </a:rPr>
                    <m:t>=((</m:t>
                  </m:r>
                  <m:f>
                    <m:fPr>
                      <m:ctrlPr>
                        <a:rPr lang="es-ES" sz="1000" b="0" i="1">
                          <a:latin typeface="Cambria Math" panose="02040503050406030204" pitchFamily="18" charset="0"/>
                          <a:ea typeface="Cambria Math" panose="02040503050406030204" pitchFamily="18" charset="0"/>
                        </a:rPr>
                      </m:ctrlPr>
                    </m:fPr>
                    <m:num>
                      <m:sSub>
                        <m:sSubPr>
                          <m:ctrlPr>
                            <a:rPr lang="es-ES" sz="1000" b="0" i="1">
                              <a:latin typeface="Cambria Math" panose="02040503050406030204" pitchFamily="18" charset="0"/>
                              <a:ea typeface="Cambria Math" panose="02040503050406030204" pitchFamily="18" charset="0"/>
                            </a:rPr>
                          </m:ctrlPr>
                        </m:sSubPr>
                        <m:e>
                          <m:r>
                            <m:rPr>
                              <m:sty m:val="p"/>
                            </m:rPr>
                            <a:rPr lang="es-ES" sz="1000" b="0" i="0">
                              <a:solidFill>
                                <a:schemeClr val="tx1"/>
                              </a:solidFill>
                              <a:effectLst/>
                              <a:latin typeface="Cambria Math" panose="02040503050406030204" pitchFamily="18" charset="0"/>
                              <a:ea typeface="+mn-ea"/>
                              <a:cs typeface="+mn-cs"/>
                            </a:rPr>
                            <m:t>Productividad</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laboral</m:t>
                          </m:r>
                        </m:e>
                        <m:sub>
                          <m:r>
                            <a:rPr lang="es-ES" sz="1000" b="0" i="1">
                              <a:latin typeface="Cambria Math" panose="02040503050406030204" pitchFamily="18" charset="0"/>
                              <a:ea typeface="Cambria Math" panose="02040503050406030204" pitchFamily="18" charset="0"/>
                            </a:rPr>
                            <m:t>𝑡</m:t>
                          </m:r>
                        </m:sub>
                      </m:sSub>
                      <m:r>
                        <a:rPr lang="es-ES" sz="1000" b="0" i="0">
                          <a:latin typeface="Cambria Math" panose="02040503050406030204" pitchFamily="18" charset="0"/>
                          <a:ea typeface="Cambria Math" panose="02040503050406030204" pitchFamily="18" charset="0"/>
                        </a:rPr>
                        <m:t> </m:t>
                      </m:r>
                    </m:num>
                    <m:den>
                      <m:sSub>
                        <m:sSubPr>
                          <m:ctrlPr>
                            <a:rPr lang="es-ES" sz="1000" b="0" i="1">
                              <a:latin typeface="Cambria Math" panose="02040503050406030204" pitchFamily="18" charset="0"/>
                              <a:ea typeface="Cambria Math" panose="02040503050406030204" pitchFamily="18" charset="0"/>
                            </a:rPr>
                          </m:ctrlPr>
                        </m:sSubPr>
                        <m:e>
                          <m:r>
                            <m:rPr>
                              <m:sty m:val="p"/>
                            </m:rPr>
                            <a:rPr lang="es-ES" sz="1000" b="0" i="0">
                              <a:solidFill>
                                <a:schemeClr val="tx1"/>
                              </a:solidFill>
                              <a:effectLst/>
                              <a:latin typeface="Cambria Math" panose="02040503050406030204" pitchFamily="18" charset="0"/>
                              <a:ea typeface="+mn-ea"/>
                              <a:cs typeface="+mn-cs"/>
                            </a:rPr>
                            <m:t>Productividad</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laboral</m:t>
                          </m:r>
                          <m:r>
                            <a:rPr lang="es-ES" sz="1000" b="0" i="0">
                              <a:solidFill>
                                <a:schemeClr val="tx1"/>
                              </a:solidFill>
                              <a:effectLst/>
                              <a:latin typeface="Cambria Math" panose="02040503050406030204" pitchFamily="18" charset="0"/>
                              <a:ea typeface="+mn-ea"/>
                              <a:cs typeface="+mn-cs"/>
                            </a:rPr>
                            <m:t> </m:t>
                          </m:r>
                        </m:e>
                        <m:sub>
                          <m:r>
                            <m:rPr>
                              <m:sty m:val="p"/>
                            </m:rPr>
                            <a:rPr lang="es-ES" sz="1000" b="0" i="0">
                              <a:solidFill>
                                <a:schemeClr val="tx1"/>
                              </a:solidFill>
                              <a:effectLst/>
                              <a:latin typeface="Cambria Math" panose="02040503050406030204" pitchFamily="18" charset="0"/>
                              <a:ea typeface="+mn-ea"/>
                              <a:cs typeface="+mn-cs"/>
                            </a:rPr>
                            <m:t>t</m:t>
                          </m:r>
                          <m:r>
                            <a:rPr lang="es-ES" sz="1000" b="0" i="0">
                              <a:solidFill>
                                <a:schemeClr val="tx1"/>
                              </a:solidFill>
                              <a:effectLst/>
                              <a:latin typeface="Cambria Math" panose="02040503050406030204" pitchFamily="18" charset="0"/>
                              <a:ea typeface="+mn-ea"/>
                              <a:cs typeface="+mn-cs"/>
                            </a:rPr>
                            <m:t>−1</m:t>
                          </m:r>
                        </m:sub>
                      </m:sSub>
                    </m:den>
                  </m:f>
                </m:oMath>
              </a14:m>
              <a:r>
                <a:rPr lang="es-ES" sz="1000" b="0" i="0">
                  <a:latin typeface="Cambria Math" panose="02040503050406030204" pitchFamily="18" charset="0"/>
                  <a:ea typeface="Cambria Math" panose="02040503050406030204" pitchFamily="18" charset="0"/>
                </a:rPr>
                <a:t>) -1)</a:t>
              </a:r>
              <a14:m>
                <m:oMath xmlns:m="http://schemas.openxmlformats.org/officeDocument/2006/math">
                  <m:r>
                    <a:rPr lang="es-ES" sz="1000" b="0" i="1">
                      <a:solidFill>
                        <a:schemeClr val="tx1"/>
                      </a:solidFill>
                      <a:effectLst/>
                      <a:latin typeface="Cambria Math" panose="02040503050406030204" pitchFamily="18" charset="0"/>
                      <a:ea typeface="+mn-ea"/>
                      <a:cs typeface="+mn-cs"/>
                    </a:rPr>
                    <m:t>×</m:t>
                  </m:r>
                </m:oMath>
              </a14:m>
              <a:r>
                <a:rPr lang="es-ES" sz="1000" b="0" i="0">
                  <a:latin typeface="Cambria Math" panose="02040503050406030204" pitchFamily="18" charset="0"/>
                  <a:ea typeface="Cambria Math" panose="02040503050406030204" pitchFamily="18" charset="0"/>
                </a:rPr>
                <a:t>100</a:t>
              </a:r>
            </a:p>
          </xdr:txBody>
        </xdr:sp>
      </mc:Choice>
      <mc:Fallback xmlns="">
        <xdr:sp macro="" textlink="">
          <xdr:nvSpPr>
            <xdr:cNvPr id="13" name="2 CuadroTexto">
              <a:extLst>
                <a:ext uri="{FF2B5EF4-FFF2-40B4-BE49-F238E27FC236}">
                  <a16:creationId xmlns:a16="http://schemas.microsoft.com/office/drawing/2014/main" id="{00000000-0008-0000-D300-000005000000}"/>
                </a:ext>
              </a:extLst>
            </xdr:cNvPr>
            <xdr:cNvSpPr txBox="1"/>
          </xdr:nvSpPr>
          <xdr:spPr>
            <a:xfrm>
              <a:off x="3154288" y="8749578"/>
              <a:ext cx="5464969" cy="41433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r>
                <a:rPr lang="es-ES" sz="1000" b="0" i="0">
                  <a:latin typeface="Cambria Math" panose="02040503050406030204" pitchFamily="18" charset="0"/>
                  <a:ea typeface="Cambria Math" panose="02040503050406030204" pitchFamily="18" charset="0"/>
                </a:rPr>
                <a:t>Tasa</a:t>
              </a:r>
              <a:r>
                <a:rPr lang="es-ES" sz="1000" b="0" i="0" baseline="0">
                  <a:latin typeface="Cambria Math" panose="02040503050406030204" pitchFamily="18" charset="0"/>
                  <a:ea typeface="Cambria Math" panose="02040503050406030204" pitchFamily="18" charset="0"/>
                </a:rPr>
                <a:t> de crecimiento de la productividad laboral</a:t>
              </a:r>
              <a:r>
                <a:rPr lang="es-ES" sz="1000" b="0" i="0">
                  <a:latin typeface="Cambria Math" panose="02040503050406030204" pitchFamily="18" charset="0"/>
                  <a:ea typeface="Cambria Math" panose="02040503050406030204" pitchFamily="18" charset="0"/>
                </a:rPr>
                <a:t>=(((〖</a:t>
              </a:r>
              <a:r>
                <a:rPr lang="es-ES" sz="1000" b="0" i="0">
                  <a:solidFill>
                    <a:schemeClr val="tx1"/>
                  </a:solidFill>
                  <a:effectLst/>
                  <a:latin typeface="Cambria Math" panose="02040503050406030204" pitchFamily="18" charset="0"/>
                  <a:ea typeface="+mn-ea"/>
                  <a:cs typeface="+mn-cs"/>
                </a:rPr>
                <a:t>Productividad laboral</a:t>
              </a:r>
              <a:r>
                <a:rPr lang="es-ES" sz="1000" b="0" i="0">
                  <a:solidFill>
                    <a:schemeClr val="tx1"/>
                  </a:solidFill>
                  <a:effectLst/>
                  <a:latin typeface="Cambria Math" panose="02040503050406030204" pitchFamily="18" charset="0"/>
                  <a:ea typeface="Cambria Math" panose="02040503050406030204" pitchFamily="18" charset="0"/>
                  <a:cs typeface="+mn-cs"/>
                </a:rPr>
                <a:t>〗_</a:t>
              </a:r>
              <a:r>
                <a:rPr lang="es-ES" sz="1000" b="0" i="0">
                  <a:latin typeface="Cambria Math" panose="02040503050406030204" pitchFamily="18" charset="0"/>
                  <a:ea typeface="Cambria Math" panose="02040503050406030204" pitchFamily="18" charset="0"/>
                </a:rPr>
                <a:t>𝑡  )/〖</a:t>
              </a:r>
              <a:r>
                <a:rPr lang="es-ES" sz="1000" b="0" i="0">
                  <a:solidFill>
                    <a:schemeClr val="tx1"/>
                  </a:solidFill>
                  <a:effectLst/>
                  <a:latin typeface="Cambria Math" panose="02040503050406030204" pitchFamily="18" charset="0"/>
                  <a:ea typeface="+mn-ea"/>
                  <a:cs typeface="+mn-cs"/>
                </a:rPr>
                <a:t>Productividad laboral </a:t>
              </a:r>
              <a:r>
                <a:rPr lang="es-ES" sz="1000" b="0" i="0">
                  <a:solidFill>
                    <a:schemeClr val="tx1"/>
                  </a:solidFill>
                  <a:effectLst/>
                  <a:latin typeface="Cambria Math" panose="02040503050406030204" pitchFamily="18" charset="0"/>
                  <a:ea typeface="Cambria Math" panose="02040503050406030204" pitchFamily="18" charset="0"/>
                  <a:cs typeface="+mn-cs"/>
                </a:rPr>
                <a:t>〗_(</a:t>
              </a:r>
              <a:r>
                <a:rPr lang="es-ES" sz="1000" b="0" i="0">
                  <a:solidFill>
                    <a:schemeClr val="tx1"/>
                  </a:solidFill>
                  <a:effectLst/>
                  <a:latin typeface="Cambria Math" panose="02040503050406030204" pitchFamily="18" charset="0"/>
                  <a:ea typeface="+mn-ea"/>
                  <a:cs typeface="+mn-cs"/>
                </a:rPr>
                <a:t>t−1</a:t>
              </a:r>
              <a:r>
                <a:rPr lang="es-ES" sz="1000" b="0" i="0">
                  <a:solidFill>
                    <a:schemeClr val="tx1"/>
                  </a:solidFill>
                  <a:effectLst/>
                  <a:latin typeface="Cambria Math" panose="02040503050406030204" pitchFamily="18" charset="0"/>
                  <a:ea typeface="Cambria Math" panose="02040503050406030204" pitchFamily="18" charset="0"/>
                  <a:cs typeface="+mn-cs"/>
                </a:rPr>
                <a:t>)</a:t>
              </a:r>
              <a:r>
                <a:rPr lang="es-ES" sz="1000" b="0" i="0">
                  <a:solidFill>
                    <a:schemeClr val="tx1"/>
                  </a:solidFill>
                  <a:effectLst/>
                  <a:latin typeface="Cambria Math" panose="02040503050406030204" pitchFamily="18" charset="0"/>
                  <a:ea typeface="+mn-ea"/>
                  <a:cs typeface="+mn-cs"/>
                </a:rPr>
                <a:t> </a:t>
              </a:r>
              <a:r>
                <a:rPr lang="es-ES" sz="1000" b="0" i="0">
                  <a:latin typeface="Cambria Math" panose="02040503050406030204" pitchFamily="18" charset="0"/>
                  <a:ea typeface="Cambria Math" panose="02040503050406030204" pitchFamily="18" charset="0"/>
                </a:rPr>
                <a:t>) -1)</a:t>
              </a:r>
              <a:r>
                <a:rPr lang="es-ES" sz="1000" b="0" i="0">
                  <a:solidFill>
                    <a:schemeClr val="tx1"/>
                  </a:solidFill>
                  <a:effectLst/>
                  <a:latin typeface="Cambria Math" panose="02040503050406030204" pitchFamily="18" charset="0"/>
                  <a:ea typeface="+mn-ea"/>
                  <a:cs typeface="+mn-cs"/>
                </a:rPr>
                <a:t>×</a:t>
              </a:r>
              <a:r>
                <a:rPr lang="es-ES" sz="1000" b="0" i="0">
                  <a:latin typeface="Cambria Math" panose="02040503050406030204" pitchFamily="18" charset="0"/>
                  <a:ea typeface="Cambria Math" panose="02040503050406030204" pitchFamily="18" charset="0"/>
                </a:rPr>
                <a:t>100</a:t>
              </a:r>
            </a:p>
          </xdr:txBody>
        </xdr:sp>
      </mc:Fallback>
    </mc:AlternateContent>
    <xdr:clientData/>
  </xdr:oneCellAnchor>
  <xdr:oneCellAnchor>
    <xdr:from>
      <xdr:col>3</xdr:col>
      <xdr:colOff>81830</xdr:colOff>
      <xdr:row>15</xdr:row>
      <xdr:rowOff>383598</xdr:rowOff>
    </xdr:from>
    <xdr:ext cx="5660230" cy="419100"/>
    <mc:AlternateContent xmlns:mc="http://schemas.openxmlformats.org/markup-compatibility/2006" xmlns:a14="http://schemas.microsoft.com/office/drawing/2010/main">
      <mc:Choice Requires="a14">
        <xdr:sp macro="" textlink="">
          <xdr:nvSpPr>
            <xdr:cNvPr id="14" name="3 CuadroTexto">
              <a:extLst>
                <a:ext uri="{FF2B5EF4-FFF2-40B4-BE49-F238E27FC236}">
                  <a16:creationId xmlns:a16="http://schemas.microsoft.com/office/drawing/2014/main" id="{00000000-0008-0000-DD00-00000E000000}"/>
                </a:ext>
              </a:extLst>
            </xdr:cNvPr>
            <xdr:cNvSpPr txBox="1"/>
          </xdr:nvSpPr>
          <xdr:spPr>
            <a:xfrm>
              <a:off x="3244130" y="7127298"/>
              <a:ext cx="5660230" cy="419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r>
                <a:rPr lang="es-ES" sz="1000" b="0" i="0" baseline="0">
                  <a:latin typeface="Cambria Math" panose="02040503050406030204" pitchFamily="18" charset="0"/>
                  <a:ea typeface="Cambria Math" panose="02040503050406030204" pitchFamily="18" charset="0"/>
                </a:rPr>
                <a:t>Productividad laboral</a:t>
              </a:r>
              <a14:m>
                <m:oMath xmlns:m="http://schemas.openxmlformats.org/officeDocument/2006/math">
                  <m:r>
                    <a:rPr lang="es-ES" sz="1000" b="0" i="0">
                      <a:latin typeface="Cambria Math" panose="02040503050406030204" pitchFamily="18" charset="0"/>
                      <a:ea typeface="Cambria Math" panose="02040503050406030204" pitchFamily="18" charset="0"/>
                    </a:rPr>
                    <m:t>=</m:t>
                  </m:r>
                  <m:f>
                    <m:fPr>
                      <m:ctrlPr>
                        <a:rPr lang="es-ES" sz="1000" b="0" i="1">
                          <a:latin typeface="Cambria Math" panose="02040503050406030204" pitchFamily="18" charset="0"/>
                          <a:ea typeface="Cambria Math" panose="02040503050406030204" pitchFamily="18" charset="0"/>
                        </a:rPr>
                      </m:ctrlPr>
                    </m:fPr>
                    <m:num>
                      <m:r>
                        <m:rPr>
                          <m:sty m:val="p"/>
                        </m:rPr>
                        <a:rPr lang="es-ES" sz="1000" b="0" i="0">
                          <a:latin typeface="Cambria Math" panose="02040503050406030204" pitchFamily="18" charset="0"/>
                          <a:ea typeface="Cambria Math" panose="02040503050406030204" pitchFamily="18" charset="0"/>
                        </a:rPr>
                        <m:t>Producto</m:t>
                      </m:r>
                      <m:r>
                        <a:rPr lang="es-ES" sz="1000" b="0" i="0">
                          <a:latin typeface="Cambria Math" panose="02040503050406030204" pitchFamily="18" charset="0"/>
                          <a:ea typeface="Cambria Math" panose="02040503050406030204" pitchFamily="18" charset="0"/>
                        </a:rPr>
                        <m:t> </m:t>
                      </m:r>
                      <m:r>
                        <m:rPr>
                          <m:sty m:val="p"/>
                        </m:rPr>
                        <a:rPr lang="es-ES" sz="1000" b="0" i="0">
                          <a:latin typeface="Cambria Math" panose="02040503050406030204" pitchFamily="18" charset="0"/>
                          <a:ea typeface="Cambria Math" panose="02040503050406030204" pitchFamily="18" charset="0"/>
                        </a:rPr>
                        <m:t>Interno</m:t>
                      </m:r>
                      <m:r>
                        <a:rPr lang="es-ES" sz="1000" b="0" i="0">
                          <a:latin typeface="Cambria Math" panose="02040503050406030204" pitchFamily="18" charset="0"/>
                          <a:ea typeface="Cambria Math" panose="02040503050406030204" pitchFamily="18" charset="0"/>
                        </a:rPr>
                        <m:t> </m:t>
                      </m:r>
                      <m:r>
                        <m:rPr>
                          <m:sty m:val="p"/>
                        </m:rPr>
                        <a:rPr lang="es-ES" sz="1000" b="0" i="0">
                          <a:latin typeface="Cambria Math" panose="02040503050406030204" pitchFamily="18" charset="0"/>
                          <a:ea typeface="Cambria Math" panose="02040503050406030204" pitchFamily="18" charset="0"/>
                        </a:rPr>
                        <m:t>Bruto</m:t>
                      </m:r>
                      <m:r>
                        <a:rPr lang="es-ES" sz="1000" b="0" i="0">
                          <a:latin typeface="Cambria Math" panose="02040503050406030204" pitchFamily="18" charset="0"/>
                          <a:ea typeface="Cambria Math" panose="02040503050406030204" pitchFamily="18" charset="0"/>
                        </a:rPr>
                        <m:t> </m:t>
                      </m:r>
                      <m:r>
                        <m:rPr>
                          <m:sty m:val="p"/>
                        </m:rPr>
                        <a:rPr lang="es-ES" sz="1000" b="0" i="0">
                          <a:latin typeface="Cambria Math" panose="02040503050406030204" pitchFamily="18" charset="0"/>
                          <a:ea typeface="Cambria Math" panose="02040503050406030204" pitchFamily="18" charset="0"/>
                        </a:rPr>
                        <m:t>en</m:t>
                      </m:r>
                      <m:r>
                        <a:rPr lang="es-ES" sz="1000" b="0" i="0">
                          <a:latin typeface="Cambria Math" panose="02040503050406030204" pitchFamily="18" charset="0"/>
                          <a:ea typeface="Cambria Math" panose="02040503050406030204" pitchFamily="18" charset="0"/>
                        </a:rPr>
                        <m:t> </m:t>
                      </m:r>
                      <m:r>
                        <m:rPr>
                          <m:sty m:val="p"/>
                        </m:rPr>
                        <a:rPr lang="es-ES" sz="1000" b="0" i="0">
                          <a:latin typeface="Cambria Math" panose="02040503050406030204" pitchFamily="18" charset="0"/>
                          <a:ea typeface="Cambria Math" panose="02040503050406030204" pitchFamily="18" charset="0"/>
                        </a:rPr>
                        <m:t>volumen</m:t>
                      </m:r>
                      <m:r>
                        <a:rPr lang="es-ES" sz="1000" b="0" i="0">
                          <a:latin typeface="Cambria Math" panose="02040503050406030204" pitchFamily="18" charset="0"/>
                          <a:ea typeface="Cambria Math" panose="02040503050406030204" pitchFamily="18" charset="0"/>
                        </a:rPr>
                        <m:t> </m:t>
                      </m:r>
                      <m:r>
                        <m:rPr>
                          <m:sty m:val="p"/>
                        </m:rPr>
                        <a:rPr lang="es-ES" sz="1000" b="0" i="0">
                          <a:latin typeface="Cambria Math" panose="02040503050406030204" pitchFamily="18" charset="0"/>
                          <a:ea typeface="Cambria Math" panose="02040503050406030204" pitchFamily="18" charset="0"/>
                        </a:rPr>
                        <m:t>de</m:t>
                      </m:r>
                      <m:r>
                        <a:rPr lang="es-ES" sz="1000" b="0" i="0">
                          <a:latin typeface="Cambria Math" panose="02040503050406030204" pitchFamily="18" charset="0"/>
                          <a:ea typeface="Cambria Math" panose="02040503050406030204" pitchFamily="18" charset="0"/>
                        </a:rPr>
                        <m:t> </m:t>
                      </m:r>
                      <m:r>
                        <m:rPr>
                          <m:sty m:val="p"/>
                        </m:rPr>
                        <a:rPr lang="es-ES" sz="1000" b="0" i="0">
                          <a:latin typeface="Cambria Math" panose="02040503050406030204" pitchFamily="18" charset="0"/>
                          <a:ea typeface="Cambria Math" panose="02040503050406030204" pitchFamily="18" charset="0"/>
                        </a:rPr>
                        <m:t>precios</m:t>
                      </m:r>
                      <m:r>
                        <a:rPr lang="es-ES" sz="1000" b="0" i="0">
                          <a:latin typeface="Cambria Math" panose="02040503050406030204" pitchFamily="18" charset="0"/>
                          <a:ea typeface="Cambria Math" panose="02040503050406030204" pitchFamily="18" charset="0"/>
                        </a:rPr>
                        <m:t> </m:t>
                      </m:r>
                      <m:r>
                        <m:rPr>
                          <m:sty m:val="p"/>
                        </m:rPr>
                        <a:rPr lang="es-ES" sz="1000" b="0" i="0">
                          <a:latin typeface="Cambria Math" panose="02040503050406030204" pitchFamily="18" charset="0"/>
                          <a:ea typeface="Cambria Math" panose="02040503050406030204" pitchFamily="18" charset="0"/>
                        </a:rPr>
                        <m:t>del</m:t>
                      </m:r>
                      <m:r>
                        <a:rPr lang="es-ES" sz="1000" b="0" i="0">
                          <a:latin typeface="Cambria Math" panose="02040503050406030204" pitchFamily="18" charset="0"/>
                          <a:ea typeface="Cambria Math" panose="02040503050406030204" pitchFamily="18" charset="0"/>
                        </a:rPr>
                        <m:t> </m:t>
                      </m:r>
                      <m:r>
                        <m:rPr>
                          <m:sty m:val="p"/>
                        </m:rPr>
                        <a:rPr lang="es-ES" sz="1000" b="0" i="0">
                          <a:latin typeface="Cambria Math" panose="02040503050406030204" pitchFamily="18" charset="0"/>
                          <a:ea typeface="Cambria Math" panose="02040503050406030204" pitchFamily="18" charset="0"/>
                        </a:rPr>
                        <m:t>a</m:t>
                      </m:r>
                      <m:r>
                        <a:rPr lang="es-ES" sz="1000" b="0" i="0">
                          <a:latin typeface="Cambria Math" panose="02040503050406030204" pitchFamily="18" charset="0"/>
                          <a:ea typeface="Cambria Math" panose="02040503050406030204" pitchFamily="18" charset="0"/>
                        </a:rPr>
                        <m:t>ñ</m:t>
                      </m:r>
                      <m:r>
                        <m:rPr>
                          <m:sty m:val="p"/>
                        </m:rPr>
                        <a:rPr lang="es-ES" sz="1000" b="0" i="0">
                          <a:latin typeface="Cambria Math" panose="02040503050406030204" pitchFamily="18" charset="0"/>
                          <a:ea typeface="Cambria Math" panose="02040503050406030204" pitchFamily="18" charset="0"/>
                        </a:rPr>
                        <m:t>o</m:t>
                      </m:r>
                      <m:r>
                        <a:rPr lang="es-ES" sz="1000" b="0" i="0">
                          <a:latin typeface="Cambria Math" panose="02040503050406030204" pitchFamily="18" charset="0"/>
                          <a:ea typeface="Cambria Math" panose="02040503050406030204" pitchFamily="18" charset="0"/>
                        </a:rPr>
                        <m:t> </m:t>
                      </m:r>
                      <m:r>
                        <m:rPr>
                          <m:sty m:val="p"/>
                        </m:rPr>
                        <a:rPr lang="es-ES" sz="1000" b="0" i="0">
                          <a:latin typeface="Cambria Math" panose="02040503050406030204" pitchFamily="18" charset="0"/>
                          <a:ea typeface="Cambria Math" panose="02040503050406030204" pitchFamily="18" charset="0"/>
                        </a:rPr>
                        <m:t>anterior</m:t>
                      </m:r>
                      <m:r>
                        <a:rPr lang="es-ES" sz="1000" b="0" i="0">
                          <a:latin typeface="Cambria Math" panose="02040503050406030204" pitchFamily="18" charset="0"/>
                          <a:ea typeface="Cambria Math" panose="02040503050406030204" pitchFamily="18" charset="0"/>
                        </a:rPr>
                        <m:t> </m:t>
                      </m:r>
                      <m:r>
                        <m:rPr>
                          <m:sty m:val="p"/>
                        </m:rPr>
                        <a:rPr lang="es-ES" sz="1000" b="0" i="0">
                          <a:latin typeface="Cambria Math" panose="02040503050406030204" pitchFamily="18" charset="0"/>
                          <a:ea typeface="Cambria Math" panose="02040503050406030204" pitchFamily="18" charset="0"/>
                        </a:rPr>
                        <m:t>encadenado</m:t>
                      </m:r>
                    </m:num>
                    <m:den>
                      <m:r>
                        <m:rPr>
                          <m:sty m:val="p"/>
                        </m:rPr>
                        <a:rPr lang="es-ES" sz="1000" b="0" i="0">
                          <a:solidFill>
                            <a:schemeClr val="tx1"/>
                          </a:solidFill>
                          <a:effectLst/>
                          <a:latin typeface="Cambria Math" panose="02040503050406030204" pitchFamily="18" charset="0"/>
                          <a:ea typeface="Cambria Math" panose="02040503050406030204" pitchFamily="18" charset="0"/>
                          <a:cs typeface="+mn-cs"/>
                        </a:rPr>
                        <m:t>Poblaci</m:t>
                      </m:r>
                      <m:r>
                        <a:rPr lang="es-ES" sz="1000" b="0" i="0">
                          <a:solidFill>
                            <a:schemeClr val="tx1"/>
                          </a:solidFill>
                          <a:effectLst/>
                          <a:latin typeface="Cambria Math" panose="02040503050406030204" pitchFamily="18" charset="0"/>
                          <a:ea typeface="Cambria Math" panose="02040503050406030204" pitchFamily="18" charset="0"/>
                          <a:cs typeface="+mn-cs"/>
                        </a:rPr>
                        <m:t>ó</m:t>
                      </m:r>
                      <m:r>
                        <m:rPr>
                          <m:sty m:val="p"/>
                        </m:rPr>
                        <a:rPr lang="es-ES" sz="1000" b="0" i="0">
                          <a:solidFill>
                            <a:schemeClr val="tx1"/>
                          </a:solidFill>
                          <a:effectLst/>
                          <a:latin typeface="Cambria Math" panose="02040503050406030204" pitchFamily="18" charset="0"/>
                          <a:ea typeface="Cambria Math" panose="02040503050406030204" pitchFamily="18" charset="0"/>
                          <a:cs typeface="+mn-cs"/>
                        </a:rPr>
                        <m:t>n</m:t>
                      </m:r>
                      <m:r>
                        <a:rPr lang="es-ES" sz="1000" b="0" i="0">
                          <a:solidFill>
                            <a:schemeClr val="tx1"/>
                          </a:solidFill>
                          <a:effectLst/>
                          <a:latin typeface="Cambria Math" panose="02040503050406030204" pitchFamily="18" charset="0"/>
                          <a:ea typeface="Cambria Math" panose="02040503050406030204" pitchFamily="18" charset="0"/>
                          <a:cs typeface="+mn-cs"/>
                        </a:rPr>
                        <m:t> </m:t>
                      </m:r>
                      <m:r>
                        <m:rPr>
                          <m:sty m:val="p"/>
                        </m:rPr>
                        <a:rPr lang="es-ES" sz="1000" b="0" i="0">
                          <a:solidFill>
                            <a:schemeClr val="tx1"/>
                          </a:solidFill>
                          <a:effectLst/>
                          <a:latin typeface="Cambria Math" panose="02040503050406030204" pitchFamily="18" charset="0"/>
                          <a:ea typeface="Cambria Math" panose="02040503050406030204" pitchFamily="18" charset="0"/>
                          <a:cs typeface="+mn-cs"/>
                        </a:rPr>
                        <m:t>ocupada</m:t>
                      </m:r>
                      <m:r>
                        <a:rPr lang="es-MX" sz="1000" b="0" i="1">
                          <a:solidFill>
                            <a:schemeClr val="tx1"/>
                          </a:solidFill>
                          <a:effectLst/>
                          <a:latin typeface="Cambria Math" panose="02040503050406030204" pitchFamily="18" charset="0"/>
                          <a:ea typeface="Cambria Math" panose="02040503050406030204" pitchFamily="18" charset="0"/>
                          <a:cs typeface="+mn-cs"/>
                        </a:rPr>
                        <m:t> </m:t>
                      </m:r>
                      <m:r>
                        <a:rPr lang="es-MX" sz="1000" b="0" i="1">
                          <a:solidFill>
                            <a:schemeClr val="tx1"/>
                          </a:solidFill>
                          <a:effectLst/>
                          <a:latin typeface="Cambria Math" panose="02040503050406030204" pitchFamily="18" charset="0"/>
                          <a:ea typeface="Cambria Math" panose="02040503050406030204" pitchFamily="18" charset="0"/>
                          <a:cs typeface="+mn-cs"/>
                        </a:rPr>
                        <m:t>𝑡𝑜𝑡𝑎𝑙</m:t>
                      </m:r>
                    </m:den>
                  </m:f>
                </m:oMath>
              </a14:m>
              <a:r>
                <a:rPr lang="es-ES" sz="1100" b="0" i="0">
                  <a:latin typeface="Cambria Math" panose="02040503050406030204" pitchFamily="18" charset="0"/>
                  <a:ea typeface="Cambria Math" panose="02040503050406030204" pitchFamily="18" charset="0"/>
                </a:rPr>
                <a:t> </a:t>
              </a:r>
            </a:p>
          </xdr:txBody>
        </xdr:sp>
      </mc:Choice>
      <mc:Fallback xmlns="">
        <xdr:sp macro="" textlink="">
          <xdr:nvSpPr>
            <xdr:cNvPr id="14" name="3 CuadroTexto">
              <a:extLst>
                <a:ext uri="{FF2B5EF4-FFF2-40B4-BE49-F238E27FC236}">
                  <a16:creationId xmlns="" xmlns:a16="http://schemas.microsoft.com/office/drawing/2014/main" xmlns:a14="http://schemas.microsoft.com/office/drawing/2010/main" id="{00000000-0008-0000-D300-000002000000}"/>
                </a:ext>
              </a:extLst>
            </xdr:cNvPr>
            <xdr:cNvSpPr txBox="1"/>
          </xdr:nvSpPr>
          <xdr:spPr>
            <a:xfrm>
              <a:off x="3244130" y="7127298"/>
              <a:ext cx="5660230" cy="419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r>
                <a:rPr lang="es-ES" sz="1000" b="0" i="0" baseline="0">
                  <a:latin typeface="Cambria Math" panose="02040503050406030204" pitchFamily="18" charset="0"/>
                  <a:ea typeface="Cambria Math" panose="02040503050406030204" pitchFamily="18" charset="0"/>
                </a:rPr>
                <a:t>Productividad laboral</a:t>
              </a:r>
              <a:r>
                <a:rPr lang="es-ES" sz="1000" b="0" i="0">
                  <a:latin typeface="Cambria Math" panose="02040503050406030204" pitchFamily="18" charset="0"/>
                  <a:ea typeface="Cambria Math" panose="02040503050406030204" pitchFamily="18" charset="0"/>
                </a:rPr>
                <a:t>=</a:t>
              </a:r>
              <a:r>
                <a:rPr lang="es-ES" sz="1000" b="0" i="0">
                  <a:latin typeface="Cambria Math"/>
                  <a:ea typeface="Cambria Math" panose="02040503050406030204" pitchFamily="18" charset="0"/>
                </a:rPr>
                <a:t>(</a:t>
              </a:r>
              <a:r>
                <a:rPr lang="es-ES" sz="1000" b="0" i="0">
                  <a:latin typeface="Cambria Math" panose="02040503050406030204" pitchFamily="18" charset="0"/>
                  <a:ea typeface="Cambria Math" panose="02040503050406030204" pitchFamily="18" charset="0"/>
                </a:rPr>
                <a:t>Producto Interno Bruto en volumen de precios del año anterior encadenado</a:t>
              </a:r>
              <a:r>
                <a:rPr lang="es-ES" sz="1000" b="0" i="0">
                  <a:latin typeface="Cambria Math"/>
                  <a:ea typeface="Cambria Math" panose="02040503050406030204" pitchFamily="18" charset="0"/>
                </a:rPr>
                <a:t>)/(</a:t>
              </a:r>
              <a:r>
                <a:rPr lang="es-ES" sz="1000" b="0" i="0">
                  <a:solidFill>
                    <a:schemeClr val="tx1"/>
                  </a:solidFill>
                  <a:effectLst/>
                  <a:latin typeface="Cambria Math" panose="02040503050406030204" pitchFamily="18" charset="0"/>
                  <a:ea typeface="Cambria Math" panose="02040503050406030204" pitchFamily="18" charset="0"/>
                  <a:cs typeface="+mn-cs"/>
                </a:rPr>
                <a:t>Población ocupada</a:t>
              </a:r>
              <a:r>
                <a:rPr lang="es-MX" sz="1000" b="0" i="0">
                  <a:solidFill>
                    <a:schemeClr val="tx1"/>
                  </a:solidFill>
                  <a:effectLst/>
                  <a:latin typeface="Cambria Math" panose="02040503050406030204" pitchFamily="18" charset="0"/>
                  <a:ea typeface="Cambria Math" panose="02040503050406030204" pitchFamily="18" charset="0"/>
                  <a:cs typeface="+mn-cs"/>
                </a:rPr>
                <a:t> 𝑡𝑜𝑡𝑎𝑙</a:t>
              </a:r>
              <a:r>
                <a:rPr lang="es-ES" sz="1000" b="0" i="0">
                  <a:solidFill>
                    <a:schemeClr val="tx1"/>
                  </a:solidFill>
                  <a:effectLst/>
                  <a:latin typeface="Cambria Math"/>
                  <a:ea typeface="Cambria Math" panose="02040503050406030204" pitchFamily="18" charset="0"/>
                  <a:cs typeface="+mn-cs"/>
                </a:rPr>
                <a:t>)</a:t>
              </a:r>
              <a:r>
                <a:rPr lang="es-ES" sz="1100" b="0" i="0">
                  <a:latin typeface="Cambria Math" panose="02040503050406030204" pitchFamily="18" charset="0"/>
                  <a:ea typeface="Cambria Math" panose="02040503050406030204" pitchFamily="18" charset="0"/>
                </a:rPr>
                <a:t> </a:t>
              </a:r>
            </a:p>
          </xdr:txBody>
        </xdr:sp>
      </mc:Fallback>
    </mc:AlternateContent>
    <xdr:clientData/>
  </xdr:oneCellAnchor>
  <xdr:oneCellAnchor>
    <xdr:from>
      <xdr:col>2</xdr:col>
      <xdr:colOff>634494</xdr:colOff>
      <xdr:row>15</xdr:row>
      <xdr:rowOff>850755</xdr:rowOff>
    </xdr:from>
    <xdr:ext cx="6272213" cy="533400"/>
    <mc:AlternateContent xmlns:mc="http://schemas.openxmlformats.org/markup-compatibility/2006" xmlns:a14="http://schemas.microsoft.com/office/drawing/2010/main">
      <mc:Choice Requires="a14">
        <xdr:sp macro="" textlink="">
          <xdr:nvSpPr>
            <xdr:cNvPr id="15" name="4 CuadroTexto">
              <a:extLst>
                <a:ext uri="{FF2B5EF4-FFF2-40B4-BE49-F238E27FC236}">
                  <a16:creationId xmlns:a16="http://schemas.microsoft.com/office/drawing/2014/main" id="{00000000-0008-0000-DD00-00000F000000}"/>
                </a:ext>
              </a:extLst>
            </xdr:cNvPr>
            <xdr:cNvSpPr txBox="1"/>
          </xdr:nvSpPr>
          <xdr:spPr>
            <a:xfrm>
              <a:off x="3091944" y="7594455"/>
              <a:ext cx="6272213" cy="5334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r>
                <a:rPr lang="es-ES" sz="1000" b="0" i="0" baseline="0">
                  <a:latin typeface="Cambria Math" panose="02040503050406030204" pitchFamily="18" charset="0"/>
                  <a:ea typeface="Cambria Math" panose="02040503050406030204" pitchFamily="18" charset="0"/>
                </a:rPr>
                <a:t>Tasa de crecimiento de PIB </a:t>
              </a:r>
              <a14:m>
                <m:oMath xmlns:m="http://schemas.openxmlformats.org/officeDocument/2006/math">
                  <m:r>
                    <a:rPr lang="es-ES" sz="1000" b="0" i="0">
                      <a:latin typeface="Cambria Math" panose="02040503050406030204" pitchFamily="18" charset="0"/>
                      <a:ea typeface="Cambria Math" panose="02040503050406030204" pitchFamily="18" charset="0"/>
                    </a:rPr>
                    <m:t>=</m:t>
                  </m:r>
                  <m:r>
                    <a:rPr lang="es-ES" sz="1000" b="0" i="1">
                      <a:latin typeface="Cambria Math" panose="02040503050406030204" pitchFamily="18" charset="0"/>
                      <a:ea typeface="Cambria Math" panose="02040503050406030204" pitchFamily="18" charset="0"/>
                    </a:rPr>
                    <m:t>((</m:t>
                  </m:r>
                  <m:f>
                    <m:fPr>
                      <m:ctrlPr>
                        <a:rPr lang="es-ES" sz="1000" b="0" i="1">
                          <a:latin typeface="Cambria Math" panose="02040503050406030204" pitchFamily="18" charset="0"/>
                          <a:ea typeface="Cambria Math" panose="02040503050406030204" pitchFamily="18" charset="0"/>
                        </a:rPr>
                      </m:ctrlPr>
                    </m:fPr>
                    <m:num>
                      <m:sSub>
                        <m:sSubPr>
                          <m:ctrlPr>
                            <a:rPr lang="es-ES" sz="1000" b="0" i="1">
                              <a:latin typeface="Cambria Math" panose="02040503050406030204" pitchFamily="18" charset="0"/>
                              <a:ea typeface="Cambria Math" panose="02040503050406030204" pitchFamily="18" charset="0"/>
                            </a:rPr>
                          </m:ctrlPr>
                        </m:sSubPr>
                        <m:e>
                          <m:eqArr>
                            <m:eqArrPr>
                              <m:ctrlPr>
                                <a:rPr lang="es-ES" sz="1000" b="0" i="1">
                                  <a:solidFill>
                                    <a:schemeClr val="tx1"/>
                                  </a:solidFill>
                                  <a:effectLst/>
                                  <a:latin typeface="Cambria Math" panose="02040503050406030204" pitchFamily="18" charset="0"/>
                                  <a:ea typeface="+mn-ea"/>
                                  <a:cs typeface="+mn-cs"/>
                                </a:rPr>
                              </m:ctrlPr>
                            </m:eqArrPr>
                            <m:e>
                              <m:r>
                                <a:rPr lang="es-ES" sz="1000" b="0" i="0">
                                  <a:solidFill>
                                    <a:schemeClr val="tx1"/>
                                  </a:solidFill>
                                  <a:effectLst/>
                                  <a:latin typeface="Cambria Math" panose="02040503050406030204" pitchFamily="18" charset="0"/>
                                  <a:ea typeface="+mn-ea"/>
                                  <a:cs typeface="+mn-cs"/>
                                </a:rPr>
                                <m:t> </m:t>
                              </m:r>
                            </m:e>
                            <m:e>
                              <m:r>
                                <m:rPr>
                                  <m:sty m:val="p"/>
                                </m:rPr>
                                <a:rPr lang="es-ES" sz="1000" b="0" i="0">
                                  <a:solidFill>
                                    <a:schemeClr val="tx1"/>
                                  </a:solidFill>
                                  <a:effectLst/>
                                  <a:latin typeface="Cambria Math" panose="02040503050406030204" pitchFamily="18" charset="0"/>
                                  <a:ea typeface="+mn-ea"/>
                                  <a:cs typeface="+mn-cs"/>
                                </a:rPr>
                                <m:t>Producto</m:t>
                              </m:r>
                              <m:r>
                                <a:rPr lang="es-ES" sz="1000" b="0" i="0">
                                  <a:solidFill>
                                    <a:schemeClr val="tx1"/>
                                  </a:solidFill>
                                  <a:effectLst/>
                                  <a:latin typeface="Cambria Math" panose="02040503050406030204" pitchFamily="18" charset="0"/>
                                  <a:ea typeface="+mn-ea"/>
                                  <a:cs typeface="+mn-cs"/>
                                </a:rPr>
                                <m:t> </m:t>
                              </m:r>
                              <m:r>
                                <a:rPr lang="es-ES" sz="1000" b="0" i="1">
                                  <a:solidFill>
                                    <a:schemeClr val="tx1"/>
                                  </a:solidFill>
                                  <a:effectLst/>
                                  <a:latin typeface="Cambria Math" panose="02040503050406030204" pitchFamily="18" charset="0"/>
                                  <a:ea typeface="+mn-ea"/>
                                  <a:cs typeface="+mn-cs"/>
                                </a:rPr>
                                <m:t>𝐼𝑛𝑡𝑒𝑟𝑛𝑜</m:t>
                              </m:r>
                              <m:r>
                                <a:rPr lang="es-ES" sz="1000" b="0" i="1">
                                  <a:solidFill>
                                    <a:schemeClr val="tx1"/>
                                  </a:solidFill>
                                  <a:effectLst/>
                                  <a:latin typeface="Cambria Math" panose="02040503050406030204" pitchFamily="18" charset="0"/>
                                  <a:ea typeface="+mn-ea"/>
                                  <a:cs typeface="+mn-cs"/>
                                </a:rPr>
                                <m:t> </m:t>
                              </m:r>
                              <m:r>
                                <a:rPr lang="es-ES" sz="1000" b="0" i="1">
                                  <a:solidFill>
                                    <a:schemeClr val="tx1"/>
                                  </a:solidFill>
                                  <a:effectLst/>
                                  <a:latin typeface="Cambria Math" panose="02040503050406030204" pitchFamily="18" charset="0"/>
                                  <a:ea typeface="+mn-ea"/>
                                  <a:cs typeface="+mn-cs"/>
                                </a:rPr>
                                <m:t>𝐵𝑟𝑢𝑡𝑜</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en</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volumen</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de</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precios</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del</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a</m:t>
                              </m:r>
                              <m:r>
                                <a:rPr lang="es-ES" sz="1000" b="0" i="0">
                                  <a:solidFill>
                                    <a:schemeClr val="tx1"/>
                                  </a:solidFill>
                                  <a:effectLst/>
                                  <a:latin typeface="Cambria Math" panose="02040503050406030204" pitchFamily="18" charset="0"/>
                                  <a:ea typeface="+mn-ea"/>
                                  <a:cs typeface="+mn-cs"/>
                                </a:rPr>
                                <m:t>ñ</m:t>
                              </m:r>
                              <m:r>
                                <m:rPr>
                                  <m:sty m:val="p"/>
                                </m:rPr>
                                <a:rPr lang="es-ES" sz="1000" b="0" i="0">
                                  <a:solidFill>
                                    <a:schemeClr val="tx1"/>
                                  </a:solidFill>
                                  <a:effectLst/>
                                  <a:latin typeface="Cambria Math" panose="02040503050406030204" pitchFamily="18" charset="0"/>
                                  <a:ea typeface="+mn-ea"/>
                                  <a:cs typeface="+mn-cs"/>
                                </a:rPr>
                                <m:t>o</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anterior</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encadenado</m:t>
                              </m:r>
                              <m:r>
                                <a:rPr lang="es-ES" sz="1000" b="0" i="1">
                                  <a:solidFill>
                                    <a:schemeClr val="tx1"/>
                                  </a:solidFill>
                                  <a:effectLst/>
                                  <a:latin typeface="Cambria Math" panose="02040503050406030204" pitchFamily="18" charset="0"/>
                                  <a:ea typeface="+mn-ea"/>
                                  <a:cs typeface="+mn-cs"/>
                                </a:rPr>
                                <m:t> </m:t>
                              </m:r>
                            </m:e>
                          </m:eqArr>
                        </m:e>
                        <m:sub>
                          <m:r>
                            <a:rPr lang="es-ES" sz="1000" b="0" i="1">
                              <a:latin typeface="Cambria Math" panose="02040503050406030204" pitchFamily="18" charset="0"/>
                              <a:ea typeface="Cambria Math" panose="02040503050406030204" pitchFamily="18" charset="0"/>
                            </a:rPr>
                            <m:t>𝑡</m:t>
                          </m:r>
                        </m:sub>
                      </m:sSub>
                    </m:num>
                    <m:den>
                      <m:sSub>
                        <m:sSubPr>
                          <m:ctrlPr>
                            <a:rPr lang="es-ES" sz="1000" b="0" i="1">
                              <a:latin typeface="Cambria Math" panose="02040503050406030204" pitchFamily="18" charset="0"/>
                              <a:ea typeface="Cambria Math" panose="02040503050406030204" pitchFamily="18" charset="0"/>
                            </a:rPr>
                          </m:ctrlPr>
                        </m:sSubPr>
                        <m:e>
                          <m:r>
                            <m:rPr>
                              <m:sty m:val="p"/>
                            </m:rPr>
                            <a:rPr lang="es-ES" sz="1000" b="0" i="0">
                              <a:solidFill>
                                <a:schemeClr val="tx1"/>
                              </a:solidFill>
                              <a:effectLst/>
                              <a:latin typeface="Cambria Math" panose="02040503050406030204" pitchFamily="18" charset="0"/>
                              <a:ea typeface="+mn-ea"/>
                              <a:cs typeface="+mn-cs"/>
                            </a:rPr>
                            <m:t>Producto</m:t>
                          </m:r>
                          <m:r>
                            <a:rPr lang="es-ES" sz="1000" b="0" i="0">
                              <a:solidFill>
                                <a:schemeClr val="tx1"/>
                              </a:solidFill>
                              <a:effectLst/>
                              <a:latin typeface="Cambria Math" panose="02040503050406030204" pitchFamily="18" charset="0"/>
                              <a:ea typeface="+mn-ea"/>
                              <a:cs typeface="+mn-cs"/>
                            </a:rPr>
                            <m:t> </m:t>
                          </m:r>
                          <m:r>
                            <a:rPr lang="es-ES" sz="1000" b="0" i="1">
                              <a:solidFill>
                                <a:schemeClr val="tx1"/>
                              </a:solidFill>
                              <a:effectLst/>
                              <a:latin typeface="Cambria Math" panose="02040503050406030204" pitchFamily="18" charset="0"/>
                              <a:ea typeface="+mn-ea"/>
                              <a:cs typeface="+mn-cs"/>
                            </a:rPr>
                            <m:t>𝐼𝑛𝑡𝑒𝑟𝑛𝑜</m:t>
                          </m:r>
                          <m:r>
                            <a:rPr lang="es-ES" sz="1000" b="0" i="1">
                              <a:solidFill>
                                <a:schemeClr val="tx1"/>
                              </a:solidFill>
                              <a:effectLst/>
                              <a:latin typeface="Cambria Math" panose="02040503050406030204" pitchFamily="18" charset="0"/>
                              <a:ea typeface="+mn-ea"/>
                              <a:cs typeface="+mn-cs"/>
                            </a:rPr>
                            <m:t> </m:t>
                          </m:r>
                          <m:r>
                            <a:rPr lang="es-ES" sz="1000" b="0" i="1">
                              <a:solidFill>
                                <a:schemeClr val="tx1"/>
                              </a:solidFill>
                              <a:effectLst/>
                              <a:latin typeface="Cambria Math" panose="02040503050406030204" pitchFamily="18" charset="0"/>
                              <a:ea typeface="+mn-ea"/>
                              <a:cs typeface="+mn-cs"/>
                            </a:rPr>
                            <m:t>𝐵𝑟𝑢𝑡𝑜</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en</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volumen</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de</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precios</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del</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a</m:t>
                          </m:r>
                          <m:r>
                            <a:rPr lang="es-ES" sz="1000" b="0" i="0">
                              <a:solidFill>
                                <a:schemeClr val="tx1"/>
                              </a:solidFill>
                              <a:effectLst/>
                              <a:latin typeface="Cambria Math" panose="02040503050406030204" pitchFamily="18" charset="0"/>
                              <a:ea typeface="+mn-ea"/>
                              <a:cs typeface="+mn-cs"/>
                            </a:rPr>
                            <m:t>ñ</m:t>
                          </m:r>
                          <m:r>
                            <m:rPr>
                              <m:sty m:val="p"/>
                            </m:rPr>
                            <a:rPr lang="es-ES" sz="1000" b="0" i="0">
                              <a:solidFill>
                                <a:schemeClr val="tx1"/>
                              </a:solidFill>
                              <a:effectLst/>
                              <a:latin typeface="Cambria Math" panose="02040503050406030204" pitchFamily="18" charset="0"/>
                              <a:ea typeface="+mn-ea"/>
                              <a:cs typeface="+mn-cs"/>
                            </a:rPr>
                            <m:t>o</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anterior</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encadenado</m:t>
                          </m:r>
                          <m:r>
                            <a:rPr lang="es-ES" sz="1000" b="0" i="0">
                              <a:solidFill>
                                <a:schemeClr val="tx1"/>
                              </a:solidFill>
                              <a:effectLst/>
                              <a:latin typeface="Cambria Math" panose="02040503050406030204" pitchFamily="18" charset="0"/>
                              <a:ea typeface="+mn-ea"/>
                              <a:cs typeface="+mn-cs"/>
                            </a:rPr>
                            <m:t> </m:t>
                          </m:r>
                          <m:r>
                            <a:rPr lang="es-ES" sz="1000" b="0" i="1">
                              <a:solidFill>
                                <a:schemeClr val="tx1"/>
                              </a:solidFill>
                              <a:effectLst/>
                              <a:latin typeface="Cambria Math" panose="02040503050406030204" pitchFamily="18" charset="0"/>
                              <a:ea typeface="+mn-ea"/>
                              <a:cs typeface="+mn-cs"/>
                            </a:rPr>
                            <m:t> </m:t>
                          </m:r>
                        </m:e>
                        <m:sub>
                          <m:r>
                            <a:rPr lang="es-ES" sz="1000" b="0" i="1">
                              <a:latin typeface="Cambria Math" panose="02040503050406030204" pitchFamily="18" charset="0"/>
                              <a:ea typeface="Cambria Math" panose="02040503050406030204" pitchFamily="18" charset="0"/>
                            </a:rPr>
                            <m:t>𝑡</m:t>
                          </m:r>
                          <m:r>
                            <a:rPr lang="es-ES" sz="1000" b="0" i="1">
                              <a:latin typeface="Cambria Math" panose="02040503050406030204" pitchFamily="18" charset="0"/>
                              <a:ea typeface="Cambria Math" panose="02040503050406030204" pitchFamily="18" charset="0"/>
                            </a:rPr>
                            <m:t>−1</m:t>
                          </m:r>
                        </m:sub>
                      </m:sSub>
                    </m:den>
                  </m:f>
                  <m:r>
                    <a:rPr lang="es-ES" sz="1000" b="0" i="1">
                      <a:solidFill>
                        <a:schemeClr val="tx1"/>
                      </a:solidFill>
                      <a:effectLst/>
                      <a:latin typeface="Cambria Math" panose="02040503050406030204" pitchFamily="18" charset="0"/>
                      <a:ea typeface="Cambria Math" panose="02040503050406030204" pitchFamily="18" charset="0"/>
                      <a:cs typeface="+mn-cs"/>
                    </a:rPr>
                    <m:t>)</m:t>
                  </m:r>
                </m:oMath>
              </a14:m>
              <a:r>
                <a:rPr lang="es-ES" sz="1000" b="0" i="0">
                  <a:latin typeface="Cambria Math" panose="02040503050406030204" pitchFamily="18" charset="0"/>
                  <a:ea typeface="Cambria Math" panose="02040503050406030204" pitchFamily="18" charset="0"/>
                </a:rPr>
                <a:t> -1)</a:t>
              </a:r>
              <a14:m>
                <m:oMath xmlns:m="http://schemas.openxmlformats.org/officeDocument/2006/math">
                  <m:r>
                    <a:rPr lang="es-ES" sz="1000" b="0" i="1">
                      <a:latin typeface="Cambria Math" panose="02040503050406030204" pitchFamily="18" charset="0"/>
                      <a:ea typeface="Cambria Math" panose="02040503050406030204" pitchFamily="18" charset="0"/>
                    </a:rPr>
                    <m:t>×</m:t>
                  </m:r>
                </m:oMath>
              </a14:m>
              <a:r>
                <a:rPr lang="es-ES" sz="1000" b="0" i="0">
                  <a:latin typeface="Cambria Math" panose="02040503050406030204" pitchFamily="18" charset="0"/>
                  <a:ea typeface="Cambria Math" panose="02040503050406030204" pitchFamily="18" charset="0"/>
                </a:rPr>
                <a:t>100</a:t>
              </a:r>
            </a:p>
          </xdr:txBody>
        </xdr:sp>
      </mc:Choice>
      <mc:Fallback xmlns="">
        <xdr:sp macro="" textlink="">
          <xdr:nvSpPr>
            <xdr:cNvPr id="15" name="4 CuadroTexto">
              <a:extLst>
                <a:ext uri="{FF2B5EF4-FFF2-40B4-BE49-F238E27FC236}">
                  <a16:creationId xmlns="" xmlns:a16="http://schemas.microsoft.com/office/drawing/2014/main" xmlns:a14="http://schemas.microsoft.com/office/drawing/2010/main" id="{00000000-0008-0000-D300-000003000000}"/>
                </a:ext>
              </a:extLst>
            </xdr:cNvPr>
            <xdr:cNvSpPr txBox="1"/>
          </xdr:nvSpPr>
          <xdr:spPr>
            <a:xfrm>
              <a:off x="3091944" y="7594455"/>
              <a:ext cx="6272213" cy="5334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r>
                <a:rPr lang="es-ES" sz="1000" b="0" i="0" baseline="0">
                  <a:latin typeface="Cambria Math" panose="02040503050406030204" pitchFamily="18" charset="0"/>
                  <a:ea typeface="Cambria Math" panose="02040503050406030204" pitchFamily="18" charset="0"/>
                </a:rPr>
                <a:t>Tasa de crecimiento de PIB </a:t>
              </a:r>
              <a:r>
                <a:rPr lang="es-ES" sz="1000" b="0" i="0">
                  <a:latin typeface="Cambria Math" panose="02040503050406030204" pitchFamily="18" charset="0"/>
                  <a:ea typeface="Cambria Math" panose="02040503050406030204" pitchFamily="18" charset="0"/>
                </a:rPr>
                <a:t>=((</a:t>
              </a:r>
              <a:r>
                <a:rPr lang="es-ES" sz="1000" b="0" i="0">
                  <a:solidFill>
                    <a:schemeClr val="tx1"/>
                  </a:solidFill>
                  <a:effectLst/>
                  <a:latin typeface="Cambria Math"/>
                  <a:ea typeface="+mn-ea"/>
                  <a:cs typeface="+mn-cs"/>
                </a:rPr>
                <a:t>█(</a:t>
              </a:r>
              <a:r>
                <a:rPr lang="es-ES" sz="1000" b="0" i="0">
                  <a:solidFill>
                    <a:schemeClr val="tx1"/>
                  </a:solidFill>
                  <a:effectLst/>
                  <a:latin typeface="Cambria Math" panose="02040503050406030204" pitchFamily="18" charset="0"/>
                  <a:ea typeface="+mn-ea"/>
                  <a:cs typeface="+mn-cs"/>
                </a:rPr>
                <a:t> </a:t>
              </a:r>
              <a:r>
                <a:rPr lang="es-ES" sz="1000" b="0" i="0">
                  <a:solidFill>
                    <a:schemeClr val="tx1"/>
                  </a:solidFill>
                  <a:effectLst/>
                  <a:latin typeface="Cambria Math"/>
                  <a:ea typeface="+mn-ea"/>
                  <a:cs typeface="+mn-cs"/>
                </a:rPr>
                <a:t>@</a:t>
              </a:r>
              <a:r>
                <a:rPr lang="es-ES" sz="1000" b="0" i="0">
                  <a:solidFill>
                    <a:schemeClr val="tx1"/>
                  </a:solidFill>
                  <a:effectLst/>
                  <a:latin typeface="Cambria Math" panose="02040503050406030204" pitchFamily="18" charset="0"/>
                  <a:ea typeface="+mn-ea"/>
                  <a:cs typeface="+mn-cs"/>
                </a:rPr>
                <a:t>Producto 𝐼𝑛𝑡𝑒𝑟𝑛𝑜 𝐵𝑟𝑢𝑡𝑜 en volumen de precios del año anterior encadenado </a:t>
              </a:r>
              <a:r>
                <a:rPr lang="es-ES" sz="1000" b="0" i="0">
                  <a:solidFill>
                    <a:schemeClr val="tx1"/>
                  </a:solidFill>
                  <a:effectLst/>
                  <a:latin typeface="Cambria Math"/>
                  <a:ea typeface="+mn-ea"/>
                  <a:cs typeface="+mn-cs"/>
                </a:rPr>
                <a:t>)</a:t>
              </a:r>
              <a:r>
                <a:rPr lang="es-ES" sz="1000" b="0" i="0">
                  <a:solidFill>
                    <a:schemeClr val="tx1"/>
                  </a:solidFill>
                  <a:effectLst/>
                  <a:latin typeface="Cambria Math"/>
                  <a:ea typeface="Cambria Math" panose="02040503050406030204" pitchFamily="18" charset="0"/>
                  <a:cs typeface="+mn-cs"/>
                </a:rPr>
                <a:t>_</a:t>
              </a:r>
              <a:r>
                <a:rPr lang="es-ES" sz="1000" b="0" i="0">
                  <a:latin typeface="Cambria Math" panose="02040503050406030204" pitchFamily="18" charset="0"/>
                  <a:ea typeface="Cambria Math" panose="02040503050406030204" pitchFamily="18" charset="0"/>
                </a:rPr>
                <a:t>𝑡</a:t>
              </a:r>
              <a:r>
                <a:rPr lang="es-ES" sz="1000" b="0" i="0">
                  <a:latin typeface="Cambria Math"/>
                  <a:ea typeface="Cambria Math" panose="02040503050406030204" pitchFamily="18" charset="0"/>
                </a:rPr>
                <a:t>/〖</a:t>
              </a:r>
              <a:r>
                <a:rPr lang="es-ES" sz="1000" b="0" i="0">
                  <a:solidFill>
                    <a:schemeClr val="tx1"/>
                  </a:solidFill>
                  <a:effectLst/>
                  <a:latin typeface="Cambria Math" panose="02040503050406030204" pitchFamily="18" charset="0"/>
                  <a:ea typeface="+mn-ea"/>
                  <a:cs typeface="+mn-cs"/>
                </a:rPr>
                <a:t>Producto 𝐼𝑛𝑡𝑒𝑟𝑛𝑜 𝐵𝑟𝑢𝑡𝑜 en volumen de precios  del año anterior encadenado  </a:t>
              </a:r>
              <a:r>
                <a:rPr lang="es-ES" sz="1000" b="0" i="0">
                  <a:solidFill>
                    <a:schemeClr val="tx1"/>
                  </a:solidFill>
                  <a:effectLst/>
                  <a:latin typeface="Cambria Math"/>
                  <a:ea typeface="Cambria Math" panose="02040503050406030204" pitchFamily="18" charset="0"/>
                  <a:cs typeface="+mn-cs"/>
                </a:rPr>
                <a:t>〗_(</a:t>
              </a:r>
              <a:r>
                <a:rPr lang="es-ES" sz="1000" b="0" i="0">
                  <a:latin typeface="Cambria Math" panose="02040503050406030204" pitchFamily="18" charset="0"/>
                  <a:ea typeface="Cambria Math" panose="02040503050406030204" pitchFamily="18" charset="0"/>
                </a:rPr>
                <a:t>𝑡−1</a:t>
              </a:r>
              <a:r>
                <a:rPr lang="es-ES" sz="1000" b="0" i="0">
                  <a:latin typeface="Cambria Math"/>
                  <a:ea typeface="Cambria Math" panose="02040503050406030204" pitchFamily="18" charset="0"/>
                </a:rPr>
                <a:t>) </a:t>
              </a:r>
              <a:r>
                <a:rPr lang="es-ES" sz="1000" b="0" i="0">
                  <a:solidFill>
                    <a:schemeClr val="tx1"/>
                  </a:solidFill>
                  <a:effectLst/>
                  <a:latin typeface="Cambria Math" panose="02040503050406030204" pitchFamily="18" charset="0"/>
                  <a:ea typeface="Cambria Math" panose="02040503050406030204" pitchFamily="18" charset="0"/>
                  <a:cs typeface="+mn-cs"/>
                </a:rPr>
                <a:t>)</a:t>
              </a:r>
              <a:r>
                <a:rPr lang="es-ES" sz="1000" b="0" i="0">
                  <a:latin typeface="Cambria Math" panose="02040503050406030204" pitchFamily="18" charset="0"/>
                  <a:ea typeface="Cambria Math" panose="02040503050406030204" pitchFamily="18" charset="0"/>
                </a:rPr>
                <a:t> -1)×100</a:t>
              </a:r>
            </a:p>
          </xdr:txBody>
        </xdr:sp>
      </mc:Fallback>
    </mc:AlternateContent>
    <xdr:clientData/>
  </xdr:oneCellAnchor>
  <xdr:oneCellAnchor>
    <xdr:from>
      <xdr:col>3</xdr:col>
      <xdr:colOff>31823</xdr:colOff>
      <xdr:row>15</xdr:row>
      <xdr:rowOff>1509496</xdr:rowOff>
    </xdr:from>
    <xdr:ext cx="5726906" cy="588167"/>
    <mc:AlternateContent xmlns:mc="http://schemas.openxmlformats.org/markup-compatibility/2006" xmlns:a14="http://schemas.microsoft.com/office/drawing/2010/main">
      <mc:Choice Requires="a14">
        <xdr:sp macro="" textlink="">
          <xdr:nvSpPr>
            <xdr:cNvPr id="16" name="5 CuadroTexto">
              <a:extLst>
                <a:ext uri="{FF2B5EF4-FFF2-40B4-BE49-F238E27FC236}">
                  <a16:creationId xmlns:a16="http://schemas.microsoft.com/office/drawing/2014/main" id="{00000000-0008-0000-DD00-000010000000}"/>
                </a:ext>
              </a:extLst>
            </xdr:cNvPr>
            <xdr:cNvSpPr txBox="1"/>
          </xdr:nvSpPr>
          <xdr:spPr>
            <a:xfrm>
              <a:off x="3194123" y="8253196"/>
              <a:ext cx="5726906" cy="5881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r>
                <a:rPr lang="es-ES" sz="1000" b="0" i="0" baseline="0">
                  <a:latin typeface="Cambria Math" panose="02040503050406030204" pitchFamily="18" charset="0"/>
                  <a:ea typeface="Cambria Math" panose="02040503050406030204" pitchFamily="18" charset="0"/>
                </a:rPr>
                <a:t>Tasa de crecimiento de la población ocupada  </a:t>
              </a:r>
              <a14:m>
                <m:oMath xmlns:m="http://schemas.openxmlformats.org/officeDocument/2006/math">
                  <m:r>
                    <a:rPr lang="es-ES" sz="1000" b="0" i="0">
                      <a:solidFill>
                        <a:schemeClr val="tx1"/>
                      </a:solidFill>
                      <a:effectLst/>
                      <a:latin typeface="Cambria Math" panose="02040503050406030204" pitchFamily="18" charset="0"/>
                      <a:ea typeface="Cambria Math" panose="02040503050406030204" pitchFamily="18" charset="0"/>
                      <a:cs typeface="+mn-cs"/>
                    </a:rPr>
                    <m:t>=((</m:t>
                  </m:r>
                  <m:f>
                    <m:fPr>
                      <m:ctrlPr>
                        <a:rPr lang="es-ES" sz="1000" b="0" i="1">
                          <a:solidFill>
                            <a:schemeClr val="tx1"/>
                          </a:solidFill>
                          <a:effectLst/>
                          <a:latin typeface="Cambria Math" panose="02040503050406030204" pitchFamily="18" charset="0"/>
                          <a:ea typeface="Cambria Math" panose="02040503050406030204" pitchFamily="18" charset="0"/>
                          <a:cs typeface="+mn-cs"/>
                        </a:rPr>
                      </m:ctrlPr>
                    </m:fPr>
                    <m:num>
                      <m:sSub>
                        <m:sSubPr>
                          <m:ctrlPr>
                            <a:rPr lang="es-ES" sz="1000" b="0" i="1">
                              <a:solidFill>
                                <a:schemeClr val="tx1"/>
                              </a:solidFill>
                              <a:effectLst/>
                              <a:latin typeface="Cambria Math" panose="02040503050406030204" pitchFamily="18" charset="0"/>
                              <a:ea typeface="+mn-ea"/>
                              <a:cs typeface="+mn-cs"/>
                            </a:rPr>
                          </m:ctrlPr>
                        </m:sSubPr>
                        <m:e>
                          <m:r>
                            <m:rPr>
                              <m:sty m:val="p"/>
                            </m:rPr>
                            <a:rPr lang="es-ES" sz="1000" b="0" i="0">
                              <a:solidFill>
                                <a:schemeClr val="tx1"/>
                              </a:solidFill>
                              <a:effectLst/>
                              <a:latin typeface="Cambria Math" panose="02040503050406030204" pitchFamily="18" charset="0"/>
                              <a:ea typeface="+mn-ea"/>
                              <a:cs typeface="+mn-cs"/>
                            </a:rPr>
                            <m:t>Poblaci</m:t>
                          </m:r>
                          <m:r>
                            <a:rPr lang="es-ES" sz="1000" b="0" i="0">
                              <a:solidFill>
                                <a:schemeClr val="tx1"/>
                              </a:solidFill>
                              <a:effectLst/>
                              <a:latin typeface="Cambria Math" panose="02040503050406030204" pitchFamily="18" charset="0"/>
                              <a:ea typeface="+mn-ea"/>
                              <a:cs typeface="+mn-cs"/>
                            </a:rPr>
                            <m:t>ó</m:t>
                          </m:r>
                          <m:r>
                            <m:rPr>
                              <m:sty m:val="p"/>
                            </m:rPr>
                            <a:rPr lang="es-ES" sz="1000" b="0" i="0">
                              <a:solidFill>
                                <a:schemeClr val="tx1"/>
                              </a:solidFill>
                              <a:effectLst/>
                              <a:latin typeface="Cambria Math" panose="02040503050406030204" pitchFamily="18" charset="0"/>
                              <a:ea typeface="+mn-ea"/>
                              <a:cs typeface="+mn-cs"/>
                            </a:rPr>
                            <m:t>n</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ocupada</m:t>
                          </m:r>
                          <m:r>
                            <a:rPr lang="es-ES" sz="1000" b="0" i="0">
                              <a:solidFill>
                                <a:schemeClr val="tx1"/>
                              </a:solidFill>
                              <a:effectLst/>
                              <a:latin typeface="Cambria Math" panose="02040503050406030204" pitchFamily="18" charset="0"/>
                              <a:ea typeface="+mn-ea"/>
                              <a:cs typeface="+mn-cs"/>
                            </a:rPr>
                            <m:t> </m:t>
                          </m:r>
                        </m:e>
                        <m:sub>
                          <m:r>
                            <a:rPr lang="es-ES" sz="1000" b="0" i="1">
                              <a:solidFill>
                                <a:schemeClr val="tx1"/>
                              </a:solidFill>
                              <a:effectLst/>
                              <a:latin typeface="Cambria Math" panose="02040503050406030204" pitchFamily="18" charset="0"/>
                              <a:ea typeface="+mn-ea"/>
                              <a:cs typeface="+mn-cs"/>
                            </a:rPr>
                            <m:t>𝑡</m:t>
                          </m:r>
                        </m:sub>
                      </m:sSub>
                    </m:num>
                    <m:den>
                      <m:sSub>
                        <m:sSubPr>
                          <m:ctrlPr>
                            <a:rPr lang="es-ES" sz="1000" b="0" i="1">
                              <a:solidFill>
                                <a:schemeClr val="tx1"/>
                              </a:solidFill>
                              <a:effectLst/>
                              <a:latin typeface="Cambria Math" panose="02040503050406030204" pitchFamily="18" charset="0"/>
                              <a:ea typeface="Cambria Math" panose="02040503050406030204" pitchFamily="18" charset="0"/>
                              <a:cs typeface="+mn-cs"/>
                            </a:rPr>
                          </m:ctrlPr>
                        </m:sSubPr>
                        <m:e>
                          <m:r>
                            <m:rPr>
                              <m:sty m:val="p"/>
                            </m:rPr>
                            <a:rPr lang="es-ES" sz="1000" b="0" i="0">
                              <a:solidFill>
                                <a:schemeClr val="tx1"/>
                              </a:solidFill>
                              <a:effectLst/>
                              <a:latin typeface="Cambria Math" panose="02040503050406030204" pitchFamily="18" charset="0"/>
                              <a:ea typeface="+mn-ea"/>
                              <a:cs typeface="+mn-cs"/>
                            </a:rPr>
                            <m:t>Poblaci</m:t>
                          </m:r>
                          <m:r>
                            <a:rPr lang="es-ES" sz="1000" b="0" i="0">
                              <a:solidFill>
                                <a:schemeClr val="tx1"/>
                              </a:solidFill>
                              <a:effectLst/>
                              <a:latin typeface="Cambria Math" panose="02040503050406030204" pitchFamily="18" charset="0"/>
                              <a:ea typeface="+mn-ea"/>
                              <a:cs typeface="+mn-cs"/>
                            </a:rPr>
                            <m:t>ó</m:t>
                          </m:r>
                          <m:r>
                            <m:rPr>
                              <m:sty m:val="p"/>
                            </m:rPr>
                            <a:rPr lang="es-ES" sz="1000" b="0" i="0">
                              <a:solidFill>
                                <a:schemeClr val="tx1"/>
                              </a:solidFill>
                              <a:effectLst/>
                              <a:latin typeface="Cambria Math" panose="02040503050406030204" pitchFamily="18" charset="0"/>
                              <a:ea typeface="+mn-ea"/>
                              <a:cs typeface="+mn-cs"/>
                            </a:rPr>
                            <m:t>n</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ocupada</m:t>
                          </m:r>
                        </m:e>
                        <m:sub>
                          <m:r>
                            <m:rPr>
                              <m:sty m:val="p"/>
                            </m:rPr>
                            <a:rPr lang="es-ES" sz="1000" b="0" i="0">
                              <a:solidFill>
                                <a:schemeClr val="tx1"/>
                              </a:solidFill>
                              <a:effectLst/>
                              <a:latin typeface="Cambria Math" panose="02040503050406030204" pitchFamily="18" charset="0"/>
                              <a:ea typeface="+mn-ea"/>
                              <a:cs typeface="+mn-cs"/>
                            </a:rPr>
                            <m:t>t</m:t>
                          </m:r>
                          <m:r>
                            <a:rPr lang="es-ES" sz="1000" b="0" i="0">
                              <a:solidFill>
                                <a:schemeClr val="tx1"/>
                              </a:solidFill>
                              <a:effectLst/>
                              <a:latin typeface="Cambria Math" panose="02040503050406030204" pitchFamily="18" charset="0"/>
                              <a:ea typeface="+mn-ea"/>
                              <a:cs typeface="+mn-cs"/>
                            </a:rPr>
                            <m:t>−1</m:t>
                          </m:r>
                        </m:sub>
                      </m:sSub>
                      <m:r>
                        <a:rPr lang="es-ES" sz="1000" b="0" i="0">
                          <a:solidFill>
                            <a:schemeClr val="tx1"/>
                          </a:solidFill>
                          <a:effectLst/>
                          <a:latin typeface="Cambria Math" panose="02040503050406030204" pitchFamily="18" charset="0"/>
                          <a:ea typeface="Cambria Math" panose="02040503050406030204" pitchFamily="18" charset="0"/>
                          <a:cs typeface="+mn-cs"/>
                        </a:rPr>
                        <m:t> </m:t>
                      </m:r>
                    </m:den>
                  </m:f>
                  <m:r>
                    <a:rPr lang="es-ES" sz="1000" b="0" i="0">
                      <a:solidFill>
                        <a:schemeClr val="tx1"/>
                      </a:solidFill>
                      <a:effectLst/>
                      <a:latin typeface="Cambria Math" panose="02040503050406030204" pitchFamily="18" charset="0"/>
                      <a:ea typeface="Cambria Math" panose="02040503050406030204" pitchFamily="18" charset="0"/>
                      <a:cs typeface="+mn-cs"/>
                    </a:rPr>
                    <m:t>)</m:t>
                  </m:r>
                </m:oMath>
              </a14:m>
              <a:r>
                <a:rPr lang="es-ES" sz="1000" b="0" i="0">
                  <a:latin typeface="Cambria Math" panose="02040503050406030204" pitchFamily="18" charset="0"/>
                  <a:ea typeface="Cambria Math" panose="02040503050406030204" pitchFamily="18" charset="0"/>
                </a:rPr>
                <a:t> -1) </a:t>
              </a:r>
              <a14:m>
                <m:oMath xmlns:m="http://schemas.openxmlformats.org/officeDocument/2006/math">
                  <m:r>
                    <a:rPr lang="es-ES" sz="1000" b="0" i="1">
                      <a:solidFill>
                        <a:schemeClr val="tx1"/>
                      </a:solidFill>
                      <a:effectLst/>
                      <a:latin typeface="Cambria Math" panose="02040503050406030204" pitchFamily="18" charset="0"/>
                      <a:ea typeface="+mn-ea"/>
                      <a:cs typeface="+mn-cs"/>
                    </a:rPr>
                    <m:t>×</m:t>
                  </m:r>
                </m:oMath>
              </a14:m>
              <a:r>
                <a:rPr lang="es-ES" sz="1000" b="0" i="0">
                  <a:latin typeface="Cambria Math" panose="02040503050406030204" pitchFamily="18" charset="0"/>
                  <a:ea typeface="Cambria Math" panose="02040503050406030204" pitchFamily="18" charset="0"/>
                </a:rPr>
                <a:t>100</a:t>
              </a:r>
            </a:p>
          </xdr:txBody>
        </xdr:sp>
      </mc:Choice>
      <mc:Fallback xmlns="">
        <xdr:sp macro="" textlink="">
          <xdr:nvSpPr>
            <xdr:cNvPr id="16" name="5 CuadroTexto">
              <a:extLst>
                <a:ext uri="{FF2B5EF4-FFF2-40B4-BE49-F238E27FC236}">
                  <a16:creationId xmlns="" xmlns:a16="http://schemas.microsoft.com/office/drawing/2014/main" xmlns:a14="http://schemas.microsoft.com/office/drawing/2010/main" id="{00000000-0008-0000-D300-000004000000}"/>
                </a:ext>
              </a:extLst>
            </xdr:cNvPr>
            <xdr:cNvSpPr txBox="1"/>
          </xdr:nvSpPr>
          <xdr:spPr>
            <a:xfrm>
              <a:off x="3194123" y="8253196"/>
              <a:ext cx="5726906" cy="5881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r>
                <a:rPr lang="es-ES" sz="1000" b="0" i="0" baseline="0">
                  <a:latin typeface="Cambria Math" panose="02040503050406030204" pitchFamily="18" charset="0"/>
                  <a:ea typeface="Cambria Math" panose="02040503050406030204" pitchFamily="18" charset="0"/>
                </a:rPr>
                <a:t>Tasa de crecimiento de la población ocupada  </a:t>
              </a:r>
              <a:r>
                <a:rPr lang="es-ES" sz="1000" b="0" i="0">
                  <a:solidFill>
                    <a:schemeClr val="tx1"/>
                  </a:solidFill>
                  <a:effectLst/>
                  <a:latin typeface="Cambria Math" panose="02040503050406030204" pitchFamily="18" charset="0"/>
                  <a:ea typeface="Cambria Math" panose="02040503050406030204" pitchFamily="18" charset="0"/>
                  <a:cs typeface="+mn-cs"/>
                </a:rPr>
                <a:t>=((</a:t>
              </a:r>
              <a:r>
                <a:rPr lang="es-ES" sz="1000" b="0" i="0">
                  <a:solidFill>
                    <a:schemeClr val="tx1"/>
                  </a:solidFill>
                  <a:effectLst/>
                  <a:latin typeface="Cambria Math"/>
                  <a:ea typeface="+mn-ea"/>
                  <a:cs typeface="+mn-cs"/>
                </a:rPr>
                <a:t>〖</a:t>
              </a:r>
              <a:r>
                <a:rPr lang="es-ES" sz="1000" b="0" i="0">
                  <a:solidFill>
                    <a:schemeClr val="tx1"/>
                  </a:solidFill>
                  <a:effectLst/>
                  <a:latin typeface="Cambria Math" panose="02040503050406030204" pitchFamily="18" charset="0"/>
                  <a:ea typeface="+mn-ea"/>
                  <a:cs typeface="+mn-cs"/>
                </a:rPr>
                <a:t>Población ocupada </a:t>
              </a:r>
              <a:r>
                <a:rPr lang="es-ES" sz="1000" b="0" i="0">
                  <a:solidFill>
                    <a:schemeClr val="tx1"/>
                  </a:solidFill>
                  <a:effectLst/>
                  <a:latin typeface="Cambria Math"/>
                  <a:ea typeface="+mn-ea"/>
                  <a:cs typeface="+mn-cs"/>
                </a:rPr>
                <a:t>〗_</a:t>
              </a:r>
              <a:r>
                <a:rPr lang="es-ES" sz="1000" b="0" i="0">
                  <a:solidFill>
                    <a:schemeClr val="tx1"/>
                  </a:solidFill>
                  <a:effectLst/>
                  <a:latin typeface="Cambria Math" panose="02040503050406030204" pitchFamily="18" charset="0"/>
                  <a:ea typeface="+mn-ea"/>
                  <a:cs typeface="+mn-cs"/>
                </a:rPr>
                <a:t>𝑡</a:t>
              </a:r>
              <a:r>
                <a:rPr lang="es-ES" sz="1000" b="0" i="0">
                  <a:solidFill>
                    <a:schemeClr val="tx1"/>
                  </a:solidFill>
                  <a:effectLst/>
                  <a:latin typeface="Cambria Math"/>
                  <a:ea typeface="Cambria Math" panose="02040503050406030204" pitchFamily="18" charset="0"/>
                  <a:cs typeface="+mn-cs"/>
                </a:rPr>
                <a:t>/(〖</a:t>
              </a:r>
              <a:r>
                <a:rPr lang="es-ES" sz="1000" b="0" i="0">
                  <a:solidFill>
                    <a:schemeClr val="tx1"/>
                  </a:solidFill>
                  <a:effectLst/>
                  <a:latin typeface="Cambria Math" panose="02040503050406030204" pitchFamily="18" charset="0"/>
                  <a:ea typeface="+mn-ea"/>
                  <a:cs typeface="+mn-cs"/>
                </a:rPr>
                <a:t>Población ocupada</a:t>
              </a:r>
              <a:r>
                <a:rPr lang="es-ES" sz="1000" b="0" i="0">
                  <a:solidFill>
                    <a:schemeClr val="tx1"/>
                  </a:solidFill>
                  <a:effectLst/>
                  <a:latin typeface="Cambria Math"/>
                  <a:ea typeface="Cambria Math" panose="02040503050406030204" pitchFamily="18" charset="0"/>
                  <a:cs typeface="+mn-cs"/>
                </a:rPr>
                <a:t>〗_(</a:t>
              </a:r>
              <a:r>
                <a:rPr lang="es-ES" sz="1000" b="0" i="0">
                  <a:solidFill>
                    <a:schemeClr val="tx1"/>
                  </a:solidFill>
                  <a:effectLst/>
                  <a:latin typeface="Cambria Math" panose="02040503050406030204" pitchFamily="18" charset="0"/>
                  <a:ea typeface="+mn-ea"/>
                  <a:cs typeface="+mn-cs"/>
                </a:rPr>
                <a:t>t−1</a:t>
              </a:r>
              <a:r>
                <a:rPr lang="es-ES" sz="1000" b="0" i="0">
                  <a:solidFill>
                    <a:schemeClr val="tx1"/>
                  </a:solidFill>
                  <a:effectLst/>
                  <a:latin typeface="Cambria Math"/>
                  <a:ea typeface="Cambria Math" panose="02040503050406030204" pitchFamily="18" charset="0"/>
                  <a:cs typeface="+mn-cs"/>
                </a:rPr>
                <a:t>)</a:t>
              </a:r>
              <a:r>
                <a:rPr lang="es-ES" sz="1000" b="0" i="0">
                  <a:solidFill>
                    <a:schemeClr val="tx1"/>
                  </a:solidFill>
                  <a:effectLst/>
                  <a:latin typeface="Cambria Math" panose="02040503050406030204" pitchFamily="18" charset="0"/>
                  <a:ea typeface="Cambria Math" panose="02040503050406030204" pitchFamily="18" charset="0"/>
                  <a:cs typeface="+mn-cs"/>
                </a:rPr>
                <a:t>  </a:t>
              </a:r>
              <a:r>
                <a:rPr lang="es-ES" sz="1000" b="0" i="0">
                  <a:solidFill>
                    <a:schemeClr val="tx1"/>
                  </a:solidFill>
                  <a:effectLst/>
                  <a:latin typeface="Cambria Math"/>
                  <a:ea typeface="Cambria Math" panose="02040503050406030204" pitchFamily="18" charset="0"/>
                  <a:cs typeface="+mn-cs"/>
                </a:rPr>
                <a:t>)</a:t>
              </a:r>
              <a:r>
                <a:rPr lang="es-ES" sz="1000" b="0" i="0">
                  <a:solidFill>
                    <a:schemeClr val="tx1"/>
                  </a:solidFill>
                  <a:effectLst/>
                  <a:latin typeface="Cambria Math" panose="02040503050406030204" pitchFamily="18" charset="0"/>
                  <a:ea typeface="Cambria Math" panose="02040503050406030204" pitchFamily="18" charset="0"/>
                  <a:cs typeface="+mn-cs"/>
                </a:rPr>
                <a:t>)</a:t>
              </a:r>
              <a:r>
                <a:rPr lang="es-ES" sz="1000" b="0" i="0">
                  <a:latin typeface="Cambria Math" panose="02040503050406030204" pitchFamily="18" charset="0"/>
                  <a:ea typeface="Cambria Math" panose="02040503050406030204" pitchFamily="18" charset="0"/>
                </a:rPr>
                <a:t> -1) </a:t>
              </a:r>
              <a:r>
                <a:rPr lang="es-ES" sz="1000" b="0" i="0">
                  <a:solidFill>
                    <a:schemeClr val="tx1"/>
                  </a:solidFill>
                  <a:effectLst/>
                  <a:latin typeface="Cambria Math" panose="02040503050406030204" pitchFamily="18" charset="0"/>
                  <a:ea typeface="+mn-ea"/>
                  <a:cs typeface="+mn-cs"/>
                </a:rPr>
                <a:t>×</a:t>
              </a:r>
              <a:r>
                <a:rPr lang="es-ES" sz="1000" b="0" i="0">
                  <a:latin typeface="Cambria Math" panose="02040503050406030204" pitchFamily="18" charset="0"/>
                  <a:ea typeface="Cambria Math" panose="02040503050406030204" pitchFamily="18" charset="0"/>
                </a:rPr>
                <a:t>100</a:t>
              </a:r>
            </a:p>
          </xdr:txBody>
        </xdr:sp>
      </mc:Fallback>
    </mc:AlternateContent>
    <xdr:clientData/>
  </xdr:oneCellAnchor>
  <xdr:oneCellAnchor>
    <xdr:from>
      <xdr:col>2</xdr:col>
      <xdr:colOff>696838</xdr:colOff>
      <xdr:row>15</xdr:row>
      <xdr:rowOff>2005878</xdr:rowOff>
    </xdr:from>
    <xdr:ext cx="5464969" cy="414337"/>
    <mc:AlternateContent xmlns:mc="http://schemas.openxmlformats.org/markup-compatibility/2006" xmlns:a14="http://schemas.microsoft.com/office/drawing/2010/main">
      <mc:Choice Requires="a14">
        <xdr:sp macro="" textlink="">
          <xdr:nvSpPr>
            <xdr:cNvPr id="17" name="2 CuadroTexto">
              <a:extLst>
                <a:ext uri="{FF2B5EF4-FFF2-40B4-BE49-F238E27FC236}">
                  <a16:creationId xmlns:a16="http://schemas.microsoft.com/office/drawing/2014/main" id="{00000000-0008-0000-DD00-000011000000}"/>
                </a:ext>
              </a:extLst>
            </xdr:cNvPr>
            <xdr:cNvSpPr txBox="1"/>
          </xdr:nvSpPr>
          <xdr:spPr>
            <a:xfrm>
              <a:off x="3154288" y="8749578"/>
              <a:ext cx="5464969" cy="41433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r>
                <a:rPr lang="es-ES" sz="1000" b="0" i="0">
                  <a:latin typeface="Cambria Math" panose="02040503050406030204" pitchFamily="18" charset="0"/>
                  <a:ea typeface="Cambria Math" panose="02040503050406030204" pitchFamily="18" charset="0"/>
                </a:rPr>
                <a:t>Tasa</a:t>
              </a:r>
              <a:r>
                <a:rPr lang="es-ES" sz="1000" b="0" i="0" baseline="0">
                  <a:latin typeface="Cambria Math" panose="02040503050406030204" pitchFamily="18" charset="0"/>
                  <a:ea typeface="Cambria Math" panose="02040503050406030204" pitchFamily="18" charset="0"/>
                </a:rPr>
                <a:t> de crecimiento de la productividad laboral</a:t>
              </a:r>
              <a14:m>
                <m:oMath xmlns:m="http://schemas.openxmlformats.org/officeDocument/2006/math">
                  <m:r>
                    <a:rPr lang="es-ES" sz="1000" b="0" i="0">
                      <a:latin typeface="Cambria Math" panose="02040503050406030204" pitchFamily="18" charset="0"/>
                      <a:ea typeface="Cambria Math" panose="02040503050406030204" pitchFamily="18" charset="0"/>
                    </a:rPr>
                    <m:t>=((</m:t>
                  </m:r>
                  <m:f>
                    <m:fPr>
                      <m:ctrlPr>
                        <a:rPr lang="es-ES" sz="1000" b="0" i="1">
                          <a:latin typeface="Cambria Math" panose="02040503050406030204" pitchFamily="18" charset="0"/>
                          <a:ea typeface="Cambria Math" panose="02040503050406030204" pitchFamily="18" charset="0"/>
                        </a:rPr>
                      </m:ctrlPr>
                    </m:fPr>
                    <m:num>
                      <m:sSub>
                        <m:sSubPr>
                          <m:ctrlPr>
                            <a:rPr lang="es-ES" sz="1000" b="0" i="1">
                              <a:latin typeface="Cambria Math" panose="02040503050406030204" pitchFamily="18" charset="0"/>
                              <a:ea typeface="Cambria Math" panose="02040503050406030204" pitchFamily="18" charset="0"/>
                            </a:rPr>
                          </m:ctrlPr>
                        </m:sSubPr>
                        <m:e>
                          <m:r>
                            <m:rPr>
                              <m:sty m:val="p"/>
                            </m:rPr>
                            <a:rPr lang="es-ES" sz="1000" b="0" i="0">
                              <a:solidFill>
                                <a:schemeClr val="tx1"/>
                              </a:solidFill>
                              <a:effectLst/>
                              <a:latin typeface="Cambria Math" panose="02040503050406030204" pitchFamily="18" charset="0"/>
                              <a:ea typeface="+mn-ea"/>
                              <a:cs typeface="+mn-cs"/>
                            </a:rPr>
                            <m:t>Productividad</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laboral</m:t>
                          </m:r>
                        </m:e>
                        <m:sub>
                          <m:r>
                            <a:rPr lang="es-ES" sz="1000" b="0" i="1">
                              <a:latin typeface="Cambria Math" panose="02040503050406030204" pitchFamily="18" charset="0"/>
                              <a:ea typeface="Cambria Math" panose="02040503050406030204" pitchFamily="18" charset="0"/>
                            </a:rPr>
                            <m:t>𝑡</m:t>
                          </m:r>
                        </m:sub>
                      </m:sSub>
                      <m:r>
                        <a:rPr lang="es-ES" sz="1000" b="0" i="0">
                          <a:latin typeface="Cambria Math" panose="02040503050406030204" pitchFamily="18" charset="0"/>
                          <a:ea typeface="Cambria Math" panose="02040503050406030204" pitchFamily="18" charset="0"/>
                        </a:rPr>
                        <m:t> </m:t>
                      </m:r>
                    </m:num>
                    <m:den>
                      <m:sSub>
                        <m:sSubPr>
                          <m:ctrlPr>
                            <a:rPr lang="es-ES" sz="1000" b="0" i="1">
                              <a:latin typeface="Cambria Math" panose="02040503050406030204" pitchFamily="18" charset="0"/>
                              <a:ea typeface="Cambria Math" panose="02040503050406030204" pitchFamily="18" charset="0"/>
                            </a:rPr>
                          </m:ctrlPr>
                        </m:sSubPr>
                        <m:e>
                          <m:r>
                            <m:rPr>
                              <m:sty m:val="p"/>
                            </m:rPr>
                            <a:rPr lang="es-ES" sz="1000" b="0" i="0">
                              <a:solidFill>
                                <a:schemeClr val="tx1"/>
                              </a:solidFill>
                              <a:effectLst/>
                              <a:latin typeface="Cambria Math" panose="02040503050406030204" pitchFamily="18" charset="0"/>
                              <a:ea typeface="+mn-ea"/>
                              <a:cs typeface="+mn-cs"/>
                            </a:rPr>
                            <m:t>Productividad</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laboral</m:t>
                          </m:r>
                          <m:r>
                            <a:rPr lang="es-ES" sz="1000" b="0" i="0">
                              <a:solidFill>
                                <a:schemeClr val="tx1"/>
                              </a:solidFill>
                              <a:effectLst/>
                              <a:latin typeface="Cambria Math" panose="02040503050406030204" pitchFamily="18" charset="0"/>
                              <a:ea typeface="+mn-ea"/>
                              <a:cs typeface="+mn-cs"/>
                            </a:rPr>
                            <m:t> </m:t>
                          </m:r>
                        </m:e>
                        <m:sub>
                          <m:r>
                            <m:rPr>
                              <m:sty m:val="p"/>
                            </m:rPr>
                            <a:rPr lang="es-ES" sz="1000" b="0" i="0">
                              <a:solidFill>
                                <a:schemeClr val="tx1"/>
                              </a:solidFill>
                              <a:effectLst/>
                              <a:latin typeface="Cambria Math" panose="02040503050406030204" pitchFamily="18" charset="0"/>
                              <a:ea typeface="+mn-ea"/>
                              <a:cs typeface="+mn-cs"/>
                            </a:rPr>
                            <m:t>t</m:t>
                          </m:r>
                          <m:r>
                            <a:rPr lang="es-ES" sz="1000" b="0" i="0">
                              <a:solidFill>
                                <a:schemeClr val="tx1"/>
                              </a:solidFill>
                              <a:effectLst/>
                              <a:latin typeface="Cambria Math" panose="02040503050406030204" pitchFamily="18" charset="0"/>
                              <a:ea typeface="+mn-ea"/>
                              <a:cs typeface="+mn-cs"/>
                            </a:rPr>
                            <m:t>−1</m:t>
                          </m:r>
                        </m:sub>
                      </m:sSub>
                    </m:den>
                  </m:f>
                </m:oMath>
              </a14:m>
              <a:r>
                <a:rPr lang="es-ES" sz="1000" b="0" i="0">
                  <a:latin typeface="Cambria Math" panose="02040503050406030204" pitchFamily="18" charset="0"/>
                  <a:ea typeface="Cambria Math" panose="02040503050406030204" pitchFamily="18" charset="0"/>
                </a:rPr>
                <a:t>) -1)</a:t>
              </a:r>
              <a14:m>
                <m:oMath xmlns:m="http://schemas.openxmlformats.org/officeDocument/2006/math">
                  <m:r>
                    <a:rPr lang="es-ES" sz="1000" b="0" i="1">
                      <a:solidFill>
                        <a:schemeClr val="tx1"/>
                      </a:solidFill>
                      <a:effectLst/>
                      <a:latin typeface="Cambria Math" panose="02040503050406030204" pitchFamily="18" charset="0"/>
                      <a:ea typeface="+mn-ea"/>
                      <a:cs typeface="+mn-cs"/>
                    </a:rPr>
                    <m:t>×</m:t>
                  </m:r>
                </m:oMath>
              </a14:m>
              <a:r>
                <a:rPr lang="es-ES" sz="1000" b="0" i="0">
                  <a:latin typeface="Cambria Math" panose="02040503050406030204" pitchFamily="18" charset="0"/>
                  <a:ea typeface="Cambria Math" panose="02040503050406030204" pitchFamily="18" charset="0"/>
                </a:rPr>
                <a:t>100</a:t>
              </a:r>
            </a:p>
          </xdr:txBody>
        </xdr:sp>
      </mc:Choice>
      <mc:Fallback xmlns="">
        <xdr:sp macro="" textlink="">
          <xdr:nvSpPr>
            <xdr:cNvPr id="17" name="2 CuadroTexto">
              <a:extLst>
                <a:ext uri="{FF2B5EF4-FFF2-40B4-BE49-F238E27FC236}">
                  <a16:creationId xmlns="" xmlns:a16="http://schemas.microsoft.com/office/drawing/2014/main" xmlns:a14="http://schemas.microsoft.com/office/drawing/2010/main" id="{00000000-0008-0000-D300-000005000000}"/>
                </a:ext>
              </a:extLst>
            </xdr:cNvPr>
            <xdr:cNvSpPr txBox="1"/>
          </xdr:nvSpPr>
          <xdr:spPr>
            <a:xfrm>
              <a:off x="3154288" y="8749578"/>
              <a:ext cx="5464969" cy="41433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r>
                <a:rPr lang="es-ES" sz="1000" b="0" i="0">
                  <a:latin typeface="Cambria Math" panose="02040503050406030204" pitchFamily="18" charset="0"/>
                  <a:ea typeface="Cambria Math" panose="02040503050406030204" pitchFamily="18" charset="0"/>
                </a:rPr>
                <a:t>Tasa</a:t>
              </a:r>
              <a:r>
                <a:rPr lang="es-ES" sz="1000" b="0" i="0" baseline="0">
                  <a:latin typeface="Cambria Math" panose="02040503050406030204" pitchFamily="18" charset="0"/>
                  <a:ea typeface="Cambria Math" panose="02040503050406030204" pitchFamily="18" charset="0"/>
                </a:rPr>
                <a:t> de crecimiento de la productividad laboral</a:t>
              </a:r>
              <a:r>
                <a:rPr lang="es-ES" sz="1000" b="0" i="0">
                  <a:latin typeface="Cambria Math" panose="02040503050406030204" pitchFamily="18" charset="0"/>
                  <a:ea typeface="Cambria Math" panose="02040503050406030204" pitchFamily="18" charset="0"/>
                </a:rPr>
                <a:t>=((</a:t>
              </a:r>
              <a:r>
                <a:rPr lang="es-ES" sz="1000" b="0" i="0">
                  <a:latin typeface="Cambria Math"/>
                  <a:ea typeface="Cambria Math" panose="02040503050406030204" pitchFamily="18" charset="0"/>
                </a:rPr>
                <a:t>(〖</a:t>
              </a:r>
              <a:r>
                <a:rPr lang="es-ES" sz="1000" b="0" i="0">
                  <a:solidFill>
                    <a:schemeClr val="tx1"/>
                  </a:solidFill>
                  <a:effectLst/>
                  <a:latin typeface="Cambria Math" panose="02040503050406030204" pitchFamily="18" charset="0"/>
                  <a:ea typeface="+mn-ea"/>
                  <a:cs typeface="+mn-cs"/>
                </a:rPr>
                <a:t>Productividad laboral</a:t>
              </a:r>
              <a:r>
                <a:rPr lang="es-ES" sz="1000" b="0" i="0">
                  <a:solidFill>
                    <a:schemeClr val="tx1"/>
                  </a:solidFill>
                  <a:effectLst/>
                  <a:latin typeface="Cambria Math"/>
                  <a:ea typeface="Cambria Math" panose="02040503050406030204" pitchFamily="18" charset="0"/>
                  <a:cs typeface="+mn-cs"/>
                </a:rPr>
                <a:t>〗_</a:t>
              </a:r>
              <a:r>
                <a:rPr lang="es-ES" sz="1000" b="0" i="0">
                  <a:latin typeface="Cambria Math" panose="02040503050406030204" pitchFamily="18" charset="0"/>
                  <a:ea typeface="Cambria Math" panose="02040503050406030204" pitchFamily="18" charset="0"/>
                </a:rPr>
                <a:t>𝑡  </a:t>
              </a:r>
              <a:r>
                <a:rPr lang="es-ES" sz="1000" b="0" i="0">
                  <a:latin typeface="Cambria Math"/>
                  <a:ea typeface="Cambria Math" panose="02040503050406030204" pitchFamily="18" charset="0"/>
                </a:rPr>
                <a:t>)/〖</a:t>
              </a:r>
              <a:r>
                <a:rPr lang="es-ES" sz="1000" b="0" i="0">
                  <a:solidFill>
                    <a:schemeClr val="tx1"/>
                  </a:solidFill>
                  <a:effectLst/>
                  <a:latin typeface="Cambria Math" panose="02040503050406030204" pitchFamily="18" charset="0"/>
                  <a:ea typeface="+mn-ea"/>
                  <a:cs typeface="+mn-cs"/>
                </a:rPr>
                <a:t>Productividad laboral </a:t>
              </a:r>
              <a:r>
                <a:rPr lang="es-ES" sz="1000" b="0" i="0">
                  <a:solidFill>
                    <a:schemeClr val="tx1"/>
                  </a:solidFill>
                  <a:effectLst/>
                  <a:latin typeface="Cambria Math"/>
                  <a:ea typeface="Cambria Math" panose="02040503050406030204" pitchFamily="18" charset="0"/>
                  <a:cs typeface="+mn-cs"/>
                </a:rPr>
                <a:t>〗_(</a:t>
              </a:r>
              <a:r>
                <a:rPr lang="es-ES" sz="1000" b="0" i="0">
                  <a:solidFill>
                    <a:schemeClr val="tx1"/>
                  </a:solidFill>
                  <a:effectLst/>
                  <a:latin typeface="Cambria Math" panose="02040503050406030204" pitchFamily="18" charset="0"/>
                  <a:ea typeface="+mn-ea"/>
                  <a:cs typeface="+mn-cs"/>
                </a:rPr>
                <a:t>t−1</a:t>
              </a:r>
              <a:r>
                <a:rPr lang="es-ES" sz="1000" b="0" i="0">
                  <a:solidFill>
                    <a:schemeClr val="tx1"/>
                  </a:solidFill>
                  <a:effectLst/>
                  <a:latin typeface="Cambria Math"/>
                  <a:ea typeface="Cambria Math" panose="02040503050406030204" pitchFamily="18" charset="0"/>
                  <a:cs typeface="+mn-cs"/>
                </a:rPr>
                <a:t>)</a:t>
              </a:r>
              <a:r>
                <a:rPr lang="es-ES" sz="1000" b="0" i="0">
                  <a:solidFill>
                    <a:schemeClr val="tx1"/>
                  </a:solidFill>
                  <a:effectLst/>
                  <a:latin typeface="Cambria Math"/>
                  <a:ea typeface="+mn-ea"/>
                  <a:cs typeface="+mn-cs"/>
                </a:rPr>
                <a:t> </a:t>
              </a:r>
              <a:r>
                <a:rPr lang="es-ES" sz="1000" b="0" i="0">
                  <a:latin typeface="Cambria Math" panose="02040503050406030204" pitchFamily="18" charset="0"/>
                  <a:ea typeface="Cambria Math" panose="02040503050406030204" pitchFamily="18" charset="0"/>
                </a:rPr>
                <a:t>) -1)</a:t>
              </a:r>
              <a:r>
                <a:rPr lang="es-ES" sz="1000" b="0" i="0">
                  <a:solidFill>
                    <a:schemeClr val="tx1"/>
                  </a:solidFill>
                  <a:effectLst/>
                  <a:latin typeface="Cambria Math" panose="02040503050406030204" pitchFamily="18" charset="0"/>
                  <a:ea typeface="+mn-ea"/>
                  <a:cs typeface="+mn-cs"/>
                </a:rPr>
                <a:t>×</a:t>
              </a:r>
              <a:r>
                <a:rPr lang="es-ES" sz="1000" b="0" i="0">
                  <a:latin typeface="Cambria Math" panose="02040503050406030204" pitchFamily="18" charset="0"/>
                  <a:ea typeface="Cambria Math" panose="02040503050406030204" pitchFamily="18" charset="0"/>
                </a:rPr>
                <a:t>100</a:t>
              </a:r>
            </a:p>
          </xdr:txBody>
        </xdr:sp>
      </mc:Fallback>
    </mc:AlternateContent>
    <xdr:clientData/>
  </xdr:oneCellAnchor>
  <xdr:oneCellAnchor>
    <xdr:from>
      <xdr:col>3</xdr:col>
      <xdr:colOff>81830</xdr:colOff>
      <xdr:row>15</xdr:row>
      <xdr:rowOff>383598</xdr:rowOff>
    </xdr:from>
    <xdr:ext cx="5660230" cy="419100"/>
    <mc:AlternateContent xmlns:mc="http://schemas.openxmlformats.org/markup-compatibility/2006" xmlns:a14="http://schemas.microsoft.com/office/drawing/2010/main">
      <mc:Choice Requires="a14">
        <xdr:sp macro="" textlink="">
          <xdr:nvSpPr>
            <xdr:cNvPr id="18" name="3 CuadroTexto">
              <a:extLst>
                <a:ext uri="{FF2B5EF4-FFF2-40B4-BE49-F238E27FC236}">
                  <a16:creationId xmlns:a16="http://schemas.microsoft.com/office/drawing/2014/main" id="{00000000-0008-0000-DD00-000012000000}"/>
                </a:ext>
              </a:extLst>
            </xdr:cNvPr>
            <xdr:cNvSpPr txBox="1"/>
          </xdr:nvSpPr>
          <xdr:spPr>
            <a:xfrm>
              <a:off x="3244130" y="7127298"/>
              <a:ext cx="5660230" cy="419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r>
                <a:rPr lang="es-ES" sz="1000" b="0" i="0" baseline="0">
                  <a:latin typeface="Cambria Math" panose="02040503050406030204" pitchFamily="18" charset="0"/>
                  <a:ea typeface="Cambria Math" panose="02040503050406030204" pitchFamily="18" charset="0"/>
                </a:rPr>
                <a:t>Productividad laboral</a:t>
              </a:r>
              <a14:m>
                <m:oMath xmlns:m="http://schemas.openxmlformats.org/officeDocument/2006/math">
                  <m:r>
                    <a:rPr lang="es-ES" sz="1000" b="0" i="0">
                      <a:latin typeface="Cambria Math" panose="02040503050406030204" pitchFamily="18" charset="0"/>
                      <a:ea typeface="Cambria Math" panose="02040503050406030204" pitchFamily="18" charset="0"/>
                    </a:rPr>
                    <m:t>=</m:t>
                  </m:r>
                  <m:f>
                    <m:fPr>
                      <m:ctrlPr>
                        <a:rPr lang="es-ES" sz="1000" b="0" i="1">
                          <a:latin typeface="Cambria Math" panose="02040503050406030204" pitchFamily="18" charset="0"/>
                          <a:ea typeface="Cambria Math" panose="02040503050406030204" pitchFamily="18" charset="0"/>
                        </a:rPr>
                      </m:ctrlPr>
                    </m:fPr>
                    <m:num>
                      <m:r>
                        <m:rPr>
                          <m:sty m:val="p"/>
                        </m:rPr>
                        <a:rPr lang="es-ES" sz="1000" b="0" i="0">
                          <a:latin typeface="Cambria Math" panose="02040503050406030204" pitchFamily="18" charset="0"/>
                          <a:ea typeface="Cambria Math" panose="02040503050406030204" pitchFamily="18" charset="0"/>
                        </a:rPr>
                        <m:t>Producto</m:t>
                      </m:r>
                      <m:r>
                        <a:rPr lang="es-ES" sz="1000" b="0" i="0">
                          <a:latin typeface="Cambria Math" panose="02040503050406030204" pitchFamily="18" charset="0"/>
                          <a:ea typeface="Cambria Math" panose="02040503050406030204" pitchFamily="18" charset="0"/>
                        </a:rPr>
                        <m:t> </m:t>
                      </m:r>
                      <m:r>
                        <m:rPr>
                          <m:sty m:val="p"/>
                        </m:rPr>
                        <a:rPr lang="es-ES" sz="1000" b="0" i="0">
                          <a:latin typeface="Cambria Math" panose="02040503050406030204" pitchFamily="18" charset="0"/>
                          <a:ea typeface="Cambria Math" panose="02040503050406030204" pitchFamily="18" charset="0"/>
                        </a:rPr>
                        <m:t>Interno</m:t>
                      </m:r>
                      <m:r>
                        <a:rPr lang="es-ES" sz="1000" b="0" i="0">
                          <a:latin typeface="Cambria Math" panose="02040503050406030204" pitchFamily="18" charset="0"/>
                          <a:ea typeface="Cambria Math" panose="02040503050406030204" pitchFamily="18" charset="0"/>
                        </a:rPr>
                        <m:t> </m:t>
                      </m:r>
                      <m:r>
                        <m:rPr>
                          <m:sty m:val="p"/>
                        </m:rPr>
                        <a:rPr lang="es-ES" sz="1000" b="0" i="0">
                          <a:latin typeface="Cambria Math" panose="02040503050406030204" pitchFamily="18" charset="0"/>
                          <a:ea typeface="Cambria Math" panose="02040503050406030204" pitchFamily="18" charset="0"/>
                        </a:rPr>
                        <m:t>Bruto</m:t>
                      </m:r>
                      <m:r>
                        <a:rPr lang="es-ES" sz="1000" b="0" i="0">
                          <a:latin typeface="Cambria Math" panose="02040503050406030204" pitchFamily="18" charset="0"/>
                          <a:ea typeface="Cambria Math" panose="02040503050406030204" pitchFamily="18" charset="0"/>
                        </a:rPr>
                        <m:t> </m:t>
                      </m:r>
                      <m:r>
                        <m:rPr>
                          <m:sty m:val="p"/>
                        </m:rPr>
                        <a:rPr lang="es-ES" sz="1000" b="0" i="0">
                          <a:latin typeface="Cambria Math" panose="02040503050406030204" pitchFamily="18" charset="0"/>
                          <a:ea typeface="Cambria Math" panose="02040503050406030204" pitchFamily="18" charset="0"/>
                        </a:rPr>
                        <m:t>en</m:t>
                      </m:r>
                      <m:r>
                        <a:rPr lang="es-ES" sz="1000" b="0" i="0">
                          <a:latin typeface="Cambria Math" panose="02040503050406030204" pitchFamily="18" charset="0"/>
                          <a:ea typeface="Cambria Math" panose="02040503050406030204" pitchFamily="18" charset="0"/>
                        </a:rPr>
                        <m:t> </m:t>
                      </m:r>
                      <m:r>
                        <m:rPr>
                          <m:sty m:val="p"/>
                        </m:rPr>
                        <a:rPr lang="es-ES" sz="1000" b="0" i="0">
                          <a:latin typeface="Cambria Math" panose="02040503050406030204" pitchFamily="18" charset="0"/>
                          <a:ea typeface="Cambria Math" panose="02040503050406030204" pitchFamily="18" charset="0"/>
                        </a:rPr>
                        <m:t>volumen</m:t>
                      </m:r>
                      <m:r>
                        <a:rPr lang="es-ES" sz="1000" b="0" i="0">
                          <a:latin typeface="Cambria Math" panose="02040503050406030204" pitchFamily="18" charset="0"/>
                          <a:ea typeface="Cambria Math" panose="02040503050406030204" pitchFamily="18" charset="0"/>
                        </a:rPr>
                        <m:t> </m:t>
                      </m:r>
                      <m:r>
                        <m:rPr>
                          <m:sty m:val="p"/>
                        </m:rPr>
                        <a:rPr lang="es-ES" sz="1000" b="0" i="0">
                          <a:latin typeface="Cambria Math" panose="02040503050406030204" pitchFamily="18" charset="0"/>
                          <a:ea typeface="Cambria Math" panose="02040503050406030204" pitchFamily="18" charset="0"/>
                        </a:rPr>
                        <m:t>de</m:t>
                      </m:r>
                      <m:r>
                        <a:rPr lang="es-ES" sz="1000" b="0" i="0">
                          <a:latin typeface="Cambria Math" panose="02040503050406030204" pitchFamily="18" charset="0"/>
                          <a:ea typeface="Cambria Math" panose="02040503050406030204" pitchFamily="18" charset="0"/>
                        </a:rPr>
                        <m:t> </m:t>
                      </m:r>
                      <m:r>
                        <m:rPr>
                          <m:sty m:val="p"/>
                        </m:rPr>
                        <a:rPr lang="es-ES" sz="1000" b="0" i="0">
                          <a:latin typeface="Cambria Math" panose="02040503050406030204" pitchFamily="18" charset="0"/>
                          <a:ea typeface="Cambria Math" panose="02040503050406030204" pitchFamily="18" charset="0"/>
                        </a:rPr>
                        <m:t>precios</m:t>
                      </m:r>
                      <m:r>
                        <a:rPr lang="es-ES" sz="1000" b="0" i="0">
                          <a:latin typeface="Cambria Math" panose="02040503050406030204" pitchFamily="18" charset="0"/>
                          <a:ea typeface="Cambria Math" panose="02040503050406030204" pitchFamily="18" charset="0"/>
                        </a:rPr>
                        <m:t> </m:t>
                      </m:r>
                      <m:r>
                        <m:rPr>
                          <m:sty m:val="p"/>
                        </m:rPr>
                        <a:rPr lang="es-ES" sz="1000" b="0" i="0">
                          <a:latin typeface="Cambria Math" panose="02040503050406030204" pitchFamily="18" charset="0"/>
                          <a:ea typeface="Cambria Math" panose="02040503050406030204" pitchFamily="18" charset="0"/>
                        </a:rPr>
                        <m:t>del</m:t>
                      </m:r>
                      <m:r>
                        <a:rPr lang="es-ES" sz="1000" b="0" i="0">
                          <a:latin typeface="Cambria Math" panose="02040503050406030204" pitchFamily="18" charset="0"/>
                          <a:ea typeface="Cambria Math" panose="02040503050406030204" pitchFamily="18" charset="0"/>
                        </a:rPr>
                        <m:t> </m:t>
                      </m:r>
                      <m:r>
                        <m:rPr>
                          <m:sty m:val="p"/>
                        </m:rPr>
                        <a:rPr lang="es-ES" sz="1000" b="0" i="0">
                          <a:latin typeface="Cambria Math" panose="02040503050406030204" pitchFamily="18" charset="0"/>
                          <a:ea typeface="Cambria Math" panose="02040503050406030204" pitchFamily="18" charset="0"/>
                        </a:rPr>
                        <m:t>a</m:t>
                      </m:r>
                      <m:r>
                        <a:rPr lang="es-ES" sz="1000" b="0" i="0">
                          <a:latin typeface="Cambria Math" panose="02040503050406030204" pitchFamily="18" charset="0"/>
                          <a:ea typeface="Cambria Math" panose="02040503050406030204" pitchFamily="18" charset="0"/>
                        </a:rPr>
                        <m:t>ñ</m:t>
                      </m:r>
                      <m:r>
                        <m:rPr>
                          <m:sty m:val="p"/>
                        </m:rPr>
                        <a:rPr lang="es-ES" sz="1000" b="0" i="0">
                          <a:latin typeface="Cambria Math" panose="02040503050406030204" pitchFamily="18" charset="0"/>
                          <a:ea typeface="Cambria Math" panose="02040503050406030204" pitchFamily="18" charset="0"/>
                        </a:rPr>
                        <m:t>o</m:t>
                      </m:r>
                      <m:r>
                        <a:rPr lang="es-ES" sz="1000" b="0" i="0">
                          <a:latin typeface="Cambria Math" panose="02040503050406030204" pitchFamily="18" charset="0"/>
                          <a:ea typeface="Cambria Math" panose="02040503050406030204" pitchFamily="18" charset="0"/>
                        </a:rPr>
                        <m:t> </m:t>
                      </m:r>
                      <m:r>
                        <m:rPr>
                          <m:sty m:val="p"/>
                        </m:rPr>
                        <a:rPr lang="es-ES" sz="1000" b="0" i="0">
                          <a:latin typeface="Cambria Math" panose="02040503050406030204" pitchFamily="18" charset="0"/>
                          <a:ea typeface="Cambria Math" panose="02040503050406030204" pitchFamily="18" charset="0"/>
                        </a:rPr>
                        <m:t>anterior</m:t>
                      </m:r>
                      <m:r>
                        <a:rPr lang="es-ES" sz="1000" b="0" i="0">
                          <a:latin typeface="Cambria Math" panose="02040503050406030204" pitchFamily="18" charset="0"/>
                          <a:ea typeface="Cambria Math" panose="02040503050406030204" pitchFamily="18" charset="0"/>
                        </a:rPr>
                        <m:t> </m:t>
                      </m:r>
                      <m:r>
                        <m:rPr>
                          <m:sty m:val="p"/>
                        </m:rPr>
                        <a:rPr lang="es-ES" sz="1000" b="0" i="0">
                          <a:latin typeface="Cambria Math" panose="02040503050406030204" pitchFamily="18" charset="0"/>
                          <a:ea typeface="Cambria Math" panose="02040503050406030204" pitchFamily="18" charset="0"/>
                        </a:rPr>
                        <m:t>encadenado</m:t>
                      </m:r>
                    </m:num>
                    <m:den>
                      <m:r>
                        <m:rPr>
                          <m:sty m:val="p"/>
                        </m:rPr>
                        <a:rPr lang="es-ES" sz="1000" b="0" i="0">
                          <a:solidFill>
                            <a:schemeClr val="tx1"/>
                          </a:solidFill>
                          <a:effectLst/>
                          <a:latin typeface="Cambria Math" panose="02040503050406030204" pitchFamily="18" charset="0"/>
                          <a:ea typeface="Cambria Math" panose="02040503050406030204" pitchFamily="18" charset="0"/>
                          <a:cs typeface="+mn-cs"/>
                        </a:rPr>
                        <m:t>Poblaci</m:t>
                      </m:r>
                      <m:r>
                        <a:rPr lang="es-ES" sz="1000" b="0" i="0">
                          <a:solidFill>
                            <a:schemeClr val="tx1"/>
                          </a:solidFill>
                          <a:effectLst/>
                          <a:latin typeface="Cambria Math" panose="02040503050406030204" pitchFamily="18" charset="0"/>
                          <a:ea typeface="Cambria Math" panose="02040503050406030204" pitchFamily="18" charset="0"/>
                          <a:cs typeface="+mn-cs"/>
                        </a:rPr>
                        <m:t>ó</m:t>
                      </m:r>
                      <m:r>
                        <m:rPr>
                          <m:sty m:val="p"/>
                        </m:rPr>
                        <a:rPr lang="es-ES" sz="1000" b="0" i="0">
                          <a:solidFill>
                            <a:schemeClr val="tx1"/>
                          </a:solidFill>
                          <a:effectLst/>
                          <a:latin typeface="Cambria Math" panose="02040503050406030204" pitchFamily="18" charset="0"/>
                          <a:ea typeface="Cambria Math" panose="02040503050406030204" pitchFamily="18" charset="0"/>
                          <a:cs typeface="+mn-cs"/>
                        </a:rPr>
                        <m:t>n</m:t>
                      </m:r>
                      <m:r>
                        <a:rPr lang="es-ES" sz="1000" b="0" i="0">
                          <a:solidFill>
                            <a:schemeClr val="tx1"/>
                          </a:solidFill>
                          <a:effectLst/>
                          <a:latin typeface="Cambria Math" panose="02040503050406030204" pitchFamily="18" charset="0"/>
                          <a:ea typeface="Cambria Math" panose="02040503050406030204" pitchFamily="18" charset="0"/>
                          <a:cs typeface="+mn-cs"/>
                        </a:rPr>
                        <m:t> </m:t>
                      </m:r>
                      <m:r>
                        <m:rPr>
                          <m:sty m:val="p"/>
                        </m:rPr>
                        <a:rPr lang="es-ES" sz="1000" b="0" i="0">
                          <a:solidFill>
                            <a:schemeClr val="tx1"/>
                          </a:solidFill>
                          <a:effectLst/>
                          <a:latin typeface="Cambria Math" panose="02040503050406030204" pitchFamily="18" charset="0"/>
                          <a:ea typeface="Cambria Math" panose="02040503050406030204" pitchFamily="18" charset="0"/>
                          <a:cs typeface="+mn-cs"/>
                        </a:rPr>
                        <m:t>ocupada</m:t>
                      </m:r>
                      <m:r>
                        <a:rPr lang="es-MX" sz="1000" b="0" i="1">
                          <a:solidFill>
                            <a:schemeClr val="tx1"/>
                          </a:solidFill>
                          <a:effectLst/>
                          <a:latin typeface="Cambria Math" panose="02040503050406030204" pitchFamily="18" charset="0"/>
                          <a:ea typeface="Cambria Math" panose="02040503050406030204" pitchFamily="18" charset="0"/>
                          <a:cs typeface="+mn-cs"/>
                        </a:rPr>
                        <m:t> </m:t>
                      </m:r>
                      <m:r>
                        <a:rPr lang="es-MX" sz="1000" b="0" i="1">
                          <a:solidFill>
                            <a:schemeClr val="tx1"/>
                          </a:solidFill>
                          <a:effectLst/>
                          <a:latin typeface="Cambria Math" panose="02040503050406030204" pitchFamily="18" charset="0"/>
                          <a:ea typeface="Cambria Math" panose="02040503050406030204" pitchFamily="18" charset="0"/>
                          <a:cs typeface="+mn-cs"/>
                        </a:rPr>
                        <m:t>𝑡𝑜𝑡𝑎𝑙</m:t>
                      </m:r>
                    </m:den>
                  </m:f>
                </m:oMath>
              </a14:m>
              <a:r>
                <a:rPr lang="es-ES" sz="1100" b="0" i="0">
                  <a:latin typeface="Cambria Math" panose="02040503050406030204" pitchFamily="18" charset="0"/>
                  <a:ea typeface="Cambria Math" panose="02040503050406030204" pitchFamily="18" charset="0"/>
                </a:rPr>
                <a:t> </a:t>
              </a:r>
            </a:p>
          </xdr:txBody>
        </xdr:sp>
      </mc:Choice>
      <mc:Fallback xmlns="">
        <xdr:sp macro="" textlink="">
          <xdr:nvSpPr>
            <xdr:cNvPr id="18" name="3 CuadroTexto">
              <a:extLst>
                <a:ext uri="{FF2B5EF4-FFF2-40B4-BE49-F238E27FC236}">
                  <a16:creationId xmlns:a16="http://schemas.microsoft.com/office/drawing/2014/main" xmlns="" xmlns:a14="http://schemas.microsoft.com/office/drawing/2010/main" id="{00000000-0008-0000-D300-000002000000}"/>
                </a:ext>
              </a:extLst>
            </xdr:cNvPr>
            <xdr:cNvSpPr txBox="1"/>
          </xdr:nvSpPr>
          <xdr:spPr>
            <a:xfrm>
              <a:off x="3244130" y="7127298"/>
              <a:ext cx="5660230" cy="419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r>
                <a:rPr lang="es-ES" sz="1000" b="0" i="0" baseline="0">
                  <a:latin typeface="Cambria Math" panose="02040503050406030204" pitchFamily="18" charset="0"/>
                  <a:ea typeface="Cambria Math" panose="02040503050406030204" pitchFamily="18" charset="0"/>
                </a:rPr>
                <a:t>Productividad laboral</a:t>
              </a:r>
              <a:r>
                <a:rPr lang="es-ES" sz="1000" b="0" i="0">
                  <a:latin typeface="Cambria Math" panose="02040503050406030204" pitchFamily="18" charset="0"/>
                  <a:ea typeface="Cambria Math" panose="02040503050406030204" pitchFamily="18" charset="0"/>
                </a:rPr>
                <a:t>=</a:t>
              </a:r>
              <a:r>
                <a:rPr lang="es-ES" sz="1000" b="0" i="0">
                  <a:latin typeface="Cambria Math"/>
                  <a:ea typeface="Cambria Math" panose="02040503050406030204" pitchFamily="18" charset="0"/>
                </a:rPr>
                <a:t>(</a:t>
              </a:r>
              <a:r>
                <a:rPr lang="es-ES" sz="1000" b="0" i="0">
                  <a:latin typeface="Cambria Math" panose="02040503050406030204" pitchFamily="18" charset="0"/>
                  <a:ea typeface="Cambria Math" panose="02040503050406030204" pitchFamily="18" charset="0"/>
                </a:rPr>
                <a:t>Producto Interno Bruto en volumen de precios del año anterior encadenado</a:t>
              </a:r>
              <a:r>
                <a:rPr lang="es-ES" sz="1000" b="0" i="0">
                  <a:latin typeface="Cambria Math"/>
                  <a:ea typeface="Cambria Math" panose="02040503050406030204" pitchFamily="18" charset="0"/>
                </a:rPr>
                <a:t>)/(</a:t>
              </a:r>
              <a:r>
                <a:rPr lang="es-ES" sz="1000" b="0" i="0">
                  <a:solidFill>
                    <a:schemeClr val="tx1"/>
                  </a:solidFill>
                  <a:effectLst/>
                  <a:latin typeface="Cambria Math" panose="02040503050406030204" pitchFamily="18" charset="0"/>
                  <a:ea typeface="Cambria Math" panose="02040503050406030204" pitchFamily="18" charset="0"/>
                  <a:cs typeface="+mn-cs"/>
                </a:rPr>
                <a:t>Población ocupada</a:t>
              </a:r>
              <a:r>
                <a:rPr lang="es-MX" sz="1000" b="0" i="0">
                  <a:solidFill>
                    <a:schemeClr val="tx1"/>
                  </a:solidFill>
                  <a:effectLst/>
                  <a:latin typeface="Cambria Math" panose="02040503050406030204" pitchFamily="18" charset="0"/>
                  <a:ea typeface="Cambria Math" panose="02040503050406030204" pitchFamily="18" charset="0"/>
                  <a:cs typeface="+mn-cs"/>
                </a:rPr>
                <a:t> 𝑡𝑜𝑡𝑎𝑙</a:t>
              </a:r>
              <a:r>
                <a:rPr lang="es-ES" sz="1000" b="0" i="0">
                  <a:solidFill>
                    <a:schemeClr val="tx1"/>
                  </a:solidFill>
                  <a:effectLst/>
                  <a:latin typeface="Cambria Math"/>
                  <a:ea typeface="Cambria Math" panose="02040503050406030204" pitchFamily="18" charset="0"/>
                  <a:cs typeface="+mn-cs"/>
                </a:rPr>
                <a:t>)</a:t>
              </a:r>
              <a:r>
                <a:rPr lang="es-ES" sz="1100" b="0" i="0">
                  <a:latin typeface="Cambria Math" panose="02040503050406030204" pitchFamily="18" charset="0"/>
                  <a:ea typeface="Cambria Math" panose="02040503050406030204" pitchFamily="18" charset="0"/>
                </a:rPr>
                <a:t> </a:t>
              </a:r>
            </a:p>
          </xdr:txBody>
        </xdr:sp>
      </mc:Fallback>
    </mc:AlternateContent>
    <xdr:clientData/>
  </xdr:oneCellAnchor>
  <xdr:oneCellAnchor>
    <xdr:from>
      <xdr:col>2</xdr:col>
      <xdr:colOff>634494</xdr:colOff>
      <xdr:row>15</xdr:row>
      <xdr:rowOff>850755</xdr:rowOff>
    </xdr:from>
    <xdr:ext cx="6272213" cy="533400"/>
    <mc:AlternateContent xmlns:mc="http://schemas.openxmlformats.org/markup-compatibility/2006" xmlns:a14="http://schemas.microsoft.com/office/drawing/2010/main">
      <mc:Choice Requires="a14">
        <xdr:sp macro="" textlink="">
          <xdr:nvSpPr>
            <xdr:cNvPr id="19" name="4 CuadroTexto">
              <a:extLst>
                <a:ext uri="{FF2B5EF4-FFF2-40B4-BE49-F238E27FC236}">
                  <a16:creationId xmlns:a16="http://schemas.microsoft.com/office/drawing/2014/main" id="{00000000-0008-0000-DD00-000013000000}"/>
                </a:ext>
              </a:extLst>
            </xdr:cNvPr>
            <xdr:cNvSpPr txBox="1"/>
          </xdr:nvSpPr>
          <xdr:spPr>
            <a:xfrm>
              <a:off x="3091944" y="7594455"/>
              <a:ext cx="6272213" cy="5334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r>
                <a:rPr lang="es-ES" sz="1000" b="0" i="0" baseline="0">
                  <a:latin typeface="Cambria Math" panose="02040503050406030204" pitchFamily="18" charset="0"/>
                  <a:ea typeface="Cambria Math" panose="02040503050406030204" pitchFamily="18" charset="0"/>
                </a:rPr>
                <a:t>Tasa de crecimiento de PIB </a:t>
              </a:r>
              <a14:m>
                <m:oMath xmlns:m="http://schemas.openxmlformats.org/officeDocument/2006/math">
                  <m:r>
                    <a:rPr lang="es-ES" sz="1000" b="0" i="0">
                      <a:latin typeface="Cambria Math" panose="02040503050406030204" pitchFamily="18" charset="0"/>
                      <a:ea typeface="Cambria Math" panose="02040503050406030204" pitchFamily="18" charset="0"/>
                    </a:rPr>
                    <m:t>=</m:t>
                  </m:r>
                  <m:r>
                    <a:rPr lang="es-ES" sz="1000" b="0" i="1">
                      <a:latin typeface="Cambria Math" panose="02040503050406030204" pitchFamily="18" charset="0"/>
                      <a:ea typeface="Cambria Math" panose="02040503050406030204" pitchFamily="18" charset="0"/>
                    </a:rPr>
                    <m:t>((</m:t>
                  </m:r>
                  <m:f>
                    <m:fPr>
                      <m:ctrlPr>
                        <a:rPr lang="es-ES" sz="1000" b="0" i="1">
                          <a:latin typeface="Cambria Math" panose="02040503050406030204" pitchFamily="18" charset="0"/>
                          <a:ea typeface="Cambria Math" panose="02040503050406030204" pitchFamily="18" charset="0"/>
                        </a:rPr>
                      </m:ctrlPr>
                    </m:fPr>
                    <m:num>
                      <m:sSub>
                        <m:sSubPr>
                          <m:ctrlPr>
                            <a:rPr lang="es-ES" sz="1000" b="0" i="1">
                              <a:latin typeface="Cambria Math" panose="02040503050406030204" pitchFamily="18" charset="0"/>
                              <a:ea typeface="Cambria Math" panose="02040503050406030204" pitchFamily="18" charset="0"/>
                            </a:rPr>
                          </m:ctrlPr>
                        </m:sSubPr>
                        <m:e>
                          <m:eqArr>
                            <m:eqArrPr>
                              <m:ctrlPr>
                                <a:rPr lang="es-ES" sz="1000" b="0" i="1">
                                  <a:solidFill>
                                    <a:schemeClr val="tx1"/>
                                  </a:solidFill>
                                  <a:effectLst/>
                                  <a:latin typeface="Cambria Math" panose="02040503050406030204" pitchFamily="18" charset="0"/>
                                  <a:ea typeface="+mn-ea"/>
                                  <a:cs typeface="+mn-cs"/>
                                </a:rPr>
                              </m:ctrlPr>
                            </m:eqArrPr>
                            <m:e>
                              <m:r>
                                <a:rPr lang="es-ES" sz="1000" b="0" i="0">
                                  <a:solidFill>
                                    <a:schemeClr val="tx1"/>
                                  </a:solidFill>
                                  <a:effectLst/>
                                  <a:latin typeface="Cambria Math" panose="02040503050406030204" pitchFamily="18" charset="0"/>
                                  <a:ea typeface="+mn-ea"/>
                                  <a:cs typeface="+mn-cs"/>
                                </a:rPr>
                                <m:t> </m:t>
                              </m:r>
                            </m:e>
                            <m:e>
                              <m:r>
                                <m:rPr>
                                  <m:sty m:val="p"/>
                                </m:rPr>
                                <a:rPr lang="es-ES" sz="1000" b="0" i="0">
                                  <a:solidFill>
                                    <a:schemeClr val="tx1"/>
                                  </a:solidFill>
                                  <a:effectLst/>
                                  <a:latin typeface="Cambria Math" panose="02040503050406030204" pitchFamily="18" charset="0"/>
                                  <a:ea typeface="+mn-ea"/>
                                  <a:cs typeface="+mn-cs"/>
                                </a:rPr>
                                <m:t>Producto</m:t>
                              </m:r>
                              <m:r>
                                <a:rPr lang="es-ES" sz="1000" b="0" i="0">
                                  <a:solidFill>
                                    <a:schemeClr val="tx1"/>
                                  </a:solidFill>
                                  <a:effectLst/>
                                  <a:latin typeface="Cambria Math" panose="02040503050406030204" pitchFamily="18" charset="0"/>
                                  <a:ea typeface="+mn-ea"/>
                                  <a:cs typeface="+mn-cs"/>
                                </a:rPr>
                                <m:t> </m:t>
                              </m:r>
                              <m:r>
                                <a:rPr lang="es-ES" sz="1000" b="0" i="1">
                                  <a:solidFill>
                                    <a:schemeClr val="tx1"/>
                                  </a:solidFill>
                                  <a:effectLst/>
                                  <a:latin typeface="Cambria Math" panose="02040503050406030204" pitchFamily="18" charset="0"/>
                                  <a:ea typeface="+mn-ea"/>
                                  <a:cs typeface="+mn-cs"/>
                                </a:rPr>
                                <m:t>𝐼𝑛𝑡𝑒𝑟𝑛𝑜</m:t>
                              </m:r>
                              <m:r>
                                <a:rPr lang="es-ES" sz="1000" b="0" i="1">
                                  <a:solidFill>
                                    <a:schemeClr val="tx1"/>
                                  </a:solidFill>
                                  <a:effectLst/>
                                  <a:latin typeface="Cambria Math" panose="02040503050406030204" pitchFamily="18" charset="0"/>
                                  <a:ea typeface="+mn-ea"/>
                                  <a:cs typeface="+mn-cs"/>
                                </a:rPr>
                                <m:t> </m:t>
                              </m:r>
                              <m:r>
                                <a:rPr lang="es-ES" sz="1000" b="0" i="1">
                                  <a:solidFill>
                                    <a:schemeClr val="tx1"/>
                                  </a:solidFill>
                                  <a:effectLst/>
                                  <a:latin typeface="Cambria Math" panose="02040503050406030204" pitchFamily="18" charset="0"/>
                                  <a:ea typeface="+mn-ea"/>
                                  <a:cs typeface="+mn-cs"/>
                                </a:rPr>
                                <m:t>𝐵𝑟𝑢𝑡𝑜</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en</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volumen</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de</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precios</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del</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a</m:t>
                              </m:r>
                              <m:r>
                                <a:rPr lang="es-ES" sz="1000" b="0" i="0">
                                  <a:solidFill>
                                    <a:schemeClr val="tx1"/>
                                  </a:solidFill>
                                  <a:effectLst/>
                                  <a:latin typeface="Cambria Math" panose="02040503050406030204" pitchFamily="18" charset="0"/>
                                  <a:ea typeface="+mn-ea"/>
                                  <a:cs typeface="+mn-cs"/>
                                </a:rPr>
                                <m:t>ñ</m:t>
                              </m:r>
                              <m:r>
                                <m:rPr>
                                  <m:sty m:val="p"/>
                                </m:rPr>
                                <a:rPr lang="es-ES" sz="1000" b="0" i="0">
                                  <a:solidFill>
                                    <a:schemeClr val="tx1"/>
                                  </a:solidFill>
                                  <a:effectLst/>
                                  <a:latin typeface="Cambria Math" panose="02040503050406030204" pitchFamily="18" charset="0"/>
                                  <a:ea typeface="+mn-ea"/>
                                  <a:cs typeface="+mn-cs"/>
                                </a:rPr>
                                <m:t>o</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anterior</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encadenado</m:t>
                              </m:r>
                              <m:r>
                                <a:rPr lang="es-ES" sz="1000" b="0" i="1">
                                  <a:solidFill>
                                    <a:schemeClr val="tx1"/>
                                  </a:solidFill>
                                  <a:effectLst/>
                                  <a:latin typeface="Cambria Math" panose="02040503050406030204" pitchFamily="18" charset="0"/>
                                  <a:ea typeface="+mn-ea"/>
                                  <a:cs typeface="+mn-cs"/>
                                </a:rPr>
                                <m:t> </m:t>
                              </m:r>
                            </m:e>
                          </m:eqArr>
                        </m:e>
                        <m:sub>
                          <m:r>
                            <a:rPr lang="es-ES" sz="1000" b="0" i="1">
                              <a:latin typeface="Cambria Math" panose="02040503050406030204" pitchFamily="18" charset="0"/>
                              <a:ea typeface="Cambria Math" panose="02040503050406030204" pitchFamily="18" charset="0"/>
                            </a:rPr>
                            <m:t>𝑡</m:t>
                          </m:r>
                        </m:sub>
                      </m:sSub>
                    </m:num>
                    <m:den>
                      <m:sSub>
                        <m:sSubPr>
                          <m:ctrlPr>
                            <a:rPr lang="es-ES" sz="1000" b="0" i="1">
                              <a:latin typeface="Cambria Math" panose="02040503050406030204" pitchFamily="18" charset="0"/>
                              <a:ea typeface="Cambria Math" panose="02040503050406030204" pitchFamily="18" charset="0"/>
                            </a:rPr>
                          </m:ctrlPr>
                        </m:sSubPr>
                        <m:e>
                          <m:r>
                            <m:rPr>
                              <m:sty m:val="p"/>
                            </m:rPr>
                            <a:rPr lang="es-ES" sz="1000" b="0" i="0">
                              <a:solidFill>
                                <a:schemeClr val="tx1"/>
                              </a:solidFill>
                              <a:effectLst/>
                              <a:latin typeface="Cambria Math" panose="02040503050406030204" pitchFamily="18" charset="0"/>
                              <a:ea typeface="+mn-ea"/>
                              <a:cs typeface="+mn-cs"/>
                            </a:rPr>
                            <m:t>Producto</m:t>
                          </m:r>
                          <m:r>
                            <a:rPr lang="es-ES" sz="1000" b="0" i="0">
                              <a:solidFill>
                                <a:schemeClr val="tx1"/>
                              </a:solidFill>
                              <a:effectLst/>
                              <a:latin typeface="Cambria Math" panose="02040503050406030204" pitchFamily="18" charset="0"/>
                              <a:ea typeface="+mn-ea"/>
                              <a:cs typeface="+mn-cs"/>
                            </a:rPr>
                            <m:t> </m:t>
                          </m:r>
                          <m:r>
                            <a:rPr lang="es-ES" sz="1000" b="0" i="1">
                              <a:solidFill>
                                <a:schemeClr val="tx1"/>
                              </a:solidFill>
                              <a:effectLst/>
                              <a:latin typeface="Cambria Math" panose="02040503050406030204" pitchFamily="18" charset="0"/>
                              <a:ea typeface="+mn-ea"/>
                              <a:cs typeface="+mn-cs"/>
                            </a:rPr>
                            <m:t>𝐼𝑛𝑡𝑒𝑟𝑛𝑜</m:t>
                          </m:r>
                          <m:r>
                            <a:rPr lang="es-ES" sz="1000" b="0" i="1">
                              <a:solidFill>
                                <a:schemeClr val="tx1"/>
                              </a:solidFill>
                              <a:effectLst/>
                              <a:latin typeface="Cambria Math" panose="02040503050406030204" pitchFamily="18" charset="0"/>
                              <a:ea typeface="+mn-ea"/>
                              <a:cs typeface="+mn-cs"/>
                            </a:rPr>
                            <m:t> </m:t>
                          </m:r>
                          <m:r>
                            <a:rPr lang="es-ES" sz="1000" b="0" i="1">
                              <a:solidFill>
                                <a:schemeClr val="tx1"/>
                              </a:solidFill>
                              <a:effectLst/>
                              <a:latin typeface="Cambria Math" panose="02040503050406030204" pitchFamily="18" charset="0"/>
                              <a:ea typeface="+mn-ea"/>
                              <a:cs typeface="+mn-cs"/>
                            </a:rPr>
                            <m:t>𝐵𝑟𝑢𝑡𝑜</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en</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volumen</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de</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precios</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del</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a</m:t>
                          </m:r>
                          <m:r>
                            <a:rPr lang="es-ES" sz="1000" b="0" i="0">
                              <a:solidFill>
                                <a:schemeClr val="tx1"/>
                              </a:solidFill>
                              <a:effectLst/>
                              <a:latin typeface="Cambria Math" panose="02040503050406030204" pitchFamily="18" charset="0"/>
                              <a:ea typeface="+mn-ea"/>
                              <a:cs typeface="+mn-cs"/>
                            </a:rPr>
                            <m:t>ñ</m:t>
                          </m:r>
                          <m:r>
                            <m:rPr>
                              <m:sty m:val="p"/>
                            </m:rPr>
                            <a:rPr lang="es-ES" sz="1000" b="0" i="0">
                              <a:solidFill>
                                <a:schemeClr val="tx1"/>
                              </a:solidFill>
                              <a:effectLst/>
                              <a:latin typeface="Cambria Math" panose="02040503050406030204" pitchFamily="18" charset="0"/>
                              <a:ea typeface="+mn-ea"/>
                              <a:cs typeface="+mn-cs"/>
                            </a:rPr>
                            <m:t>o</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anterior</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encadenado</m:t>
                          </m:r>
                          <m:r>
                            <a:rPr lang="es-ES" sz="1000" b="0" i="0">
                              <a:solidFill>
                                <a:schemeClr val="tx1"/>
                              </a:solidFill>
                              <a:effectLst/>
                              <a:latin typeface="Cambria Math" panose="02040503050406030204" pitchFamily="18" charset="0"/>
                              <a:ea typeface="+mn-ea"/>
                              <a:cs typeface="+mn-cs"/>
                            </a:rPr>
                            <m:t> </m:t>
                          </m:r>
                          <m:r>
                            <a:rPr lang="es-ES" sz="1000" b="0" i="1">
                              <a:solidFill>
                                <a:schemeClr val="tx1"/>
                              </a:solidFill>
                              <a:effectLst/>
                              <a:latin typeface="Cambria Math" panose="02040503050406030204" pitchFamily="18" charset="0"/>
                              <a:ea typeface="+mn-ea"/>
                              <a:cs typeface="+mn-cs"/>
                            </a:rPr>
                            <m:t> </m:t>
                          </m:r>
                        </m:e>
                        <m:sub>
                          <m:r>
                            <a:rPr lang="es-ES" sz="1000" b="0" i="1">
                              <a:latin typeface="Cambria Math" panose="02040503050406030204" pitchFamily="18" charset="0"/>
                              <a:ea typeface="Cambria Math" panose="02040503050406030204" pitchFamily="18" charset="0"/>
                            </a:rPr>
                            <m:t>𝑡</m:t>
                          </m:r>
                          <m:r>
                            <a:rPr lang="es-ES" sz="1000" b="0" i="1">
                              <a:latin typeface="Cambria Math" panose="02040503050406030204" pitchFamily="18" charset="0"/>
                              <a:ea typeface="Cambria Math" panose="02040503050406030204" pitchFamily="18" charset="0"/>
                            </a:rPr>
                            <m:t>−1</m:t>
                          </m:r>
                        </m:sub>
                      </m:sSub>
                    </m:den>
                  </m:f>
                  <m:r>
                    <a:rPr lang="es-ES" sz="1000" b="0" i="1">
                      <a:solidFill>
                        <a:schemeClr val="tx1"/>
                      </a:solidFill>
                      <a:effectLst/>
                      <a:latin typeface="Cambria Math" panose="02040503050406030204" pitchFamily="18" charset="0"/>
                      <a:ea typeface="Cambria Math" panose="02040503050406030204" pitchFamily="18" charset="0"/>
                      <a:cs typeface="+mn-cs"/>
                    </a:rPr>
                    <m:t>)</m:t>
                  </m:r>
                </m:oMath>
              </a14:m>
              <a:r>
                <a:rPr lang="es-ES" sz="1000" b="0" i="0">
                  <a:latin typeface="Cambria Math" panose="02040503050406030204" pitchFamily="18" charset="0"/>
                  <a:ea typeface="Cambria Math" panose="02040503050406030204" pitchFamily="18" charset="0"/>
                </a:rPr>
                <a:t> -1)</a:t>
              </a:r>
              <a14:m>
                <m:oMath xmlns:m="http://schemas.openxmlformats.org/officeDocument/2006/math">
                  <m:r>
                    <a:rPr lang="es-ES" sz="1000" b="0" i="1">
                      <a:latin typeface="Cambria Math" panose="02040503050406030204" pitchFamily="18" charset="0"/>
                      <a:ea typeface="Cambria Math" panose="02040503050406030204" pitchFamily="18" charset="0"/>
                    </a:rPr>
                    <m:t>×</m:t>
                  </m:r>
                </m:oMath>
              </a14:m>
              <a:r>
                <a:rPr lang="es-ES" sz="1000" b="0" i="0">
                  <a:latin typeface="Cambria Math" panose="02040503050406030204" pitchFamily="18" charset="0"/>
                  <a:ea typeface="Cambria Math" panose="02040503050406030204" pitchFamily="18" charset="0"/>
                </a:rPr>
                <a:t>100</a:t>
              </a:r>
            </a:p>
          </xdr:txBody>
        </xdr:sp>
      </mc:Choice>
      <mc:Fallback xmlns="">
        <xdr:sp macro="" textlink="">
          <xdr:nvSpPr>
            <xdr:cNvPr id="19" name="4 CuadroTexto">
              <a:extLst>
                <a:ext uri="{FF2B5EF4-FFF2-40B4-BE49-F238E27FC236}">
                  <a16:creationId xmlns:a16="http://schemas.microsoft.com/office/drawing/2014/main" xmlns="" xmlns:a14="http://schemas.microsoft.com/office/drawing/2010/main" id="{00000000-0008-0000-D300-000003000000}"/>
                </a:ext>
              </a:extLst>
            </xdr:cNvPr>
            <xdr:cNvSpPr txBox="1"/>
          </xdr:nvSpPr>
          <xdr:spPr>
            <a:xfrm>
              <a:off x="3091944" y="7594455"/>
              <a:ext cx="6272213" cy="5334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r>
                <a:rPr lang="es-ES" sz="1000" b="0" i="0" baseline="0">
                  <a:latin typeface="Cambria Math" panose="02040503050406030204" pitchFamily="18" charset="0"/>
                  <a:ea typeface="Cambria Math" panose="02040503050406030204" pitchFamily="18" charset="0"/>
                </a:rPr>
                <a:t>Tasa de crecimiento de PIB </a:t>
              </a:r>
              <a:r>
                <a:rPr lang="es-ES" sz="1000" b="0" i="0">
                  <a:latin typeface="Cambria Math" panose="02040503050406030204" pitchFamily="18" charset="0"/>
                  <a:ea typeface="Cambria Math" panose="02040503050406030204" pitchFamily="18" charset="0"/>
                </a:rPr>
                <a:t>=((</a:t>
              </a:r>
              <a:r>
                <a:rPr lang="es-ES" sz="1000" b="0" i="0">
                  <a:solidFill>
                    <a:schemeClr val="tx1"/>
                  </a:solidFill>
                  <a:effectLst/>
                  <a:latin typeface="Cambria Math"/>
                  <a:ea typeface="+mn-ea"/>
                  <a:cs typeface="+mn-cs"/>
                </a:rPr>
                <a:t>█(</a:t>
              </a:r>
              <a:r>
                <a:rPr lang="es-ES" sz="1000" b="0" i="0">
                  <a:solidFill>
                    <a:schemeClr val="tx1"/>
                  </a:solidFill>
                  <a:effectLst/>
                  <a:latin typeface="Cambria Math" panose="02040503050406030204" pitchFamily="18" charset="0"/>
                  <a:ea typeface="+mn-ea"/>
                  <a:cs typeface="+mn-cs"/>
                </a:rPr>
                <a:t> </a:t>
              </a:r>
              <a:r>
                <a:rPr lang="es-ES" sz="1000" b="0" i="0">
                  <a:solidFill>
                    <a:schemeClr val="tx1"/>
                  </a:solidFill>
                  <a:effectLst/>
                  <a:latin typeface="Cambria Math"/>
                  <a:ea typeface="+mn-ea"/>
                  <a:cs typeface="+mn-cs"/>
                </a:rPr>
                <a:t>@</a:t>
              </a:r>
              <a:r>
                <a:rPr lang="es-ES" sz="1000" b="0" i="0">
                  <a:solidFill>
                    <a:schemeClr val="tx1"/>
                  </a:solidFill>
                  <a:effectLst/>
                  <a:latin typeface="Cambria Math" panose="02040503050406030204" pitchFamily="18" charset="0"/>
                  <a:ea typeface="+mn-ea"/>
                  <a:cs typeface="+mn-cs"/>
                </a:rPr>
                <a:t>Producto 𝐼𝑛𝑡𝑒𝑟𝑛𝑜 𝐵𝑟𝑢𝑡𝑜 en volumen de precios del año anterior encadenado </a:t>
              </a:r>
              <a:r>
                <a:rPr lang="es-ES" sz="1000" b="0" i="0">
                  <a:solidFill>
                    <a:schemeClr val="tx1"/>
                  </a:solidFill>
                  <a:effectLst/>
                  <a:latin typeface="Cambria Math"/>
                  <a:ea typeface="+mn-ea"/>
                  <a:cs typeface="+mn-cs"/>
                </a:rPr>
                <a:t>)</a:t>
              </a:r>
              <a:r>
                <a:rPr lang="es-ES" sz="1000" b="0" i="0">
                  <a:solidFill>
                    <a:schemeClr val="tx1"/>
                  </a:solidFill>
                  <a:effectLst/>
                  <a:latin typeface="Cambria Math"/>
                  <a:ea typeface="Cambria Math" panose="02040503050406030204" pitchFamily="18" charset="0"/>
                  <a:cs typeface="+mn-cs"/>
                </a:rPr>
                <a:t>_</a:t>
              </a:r>
              <a:r>
                <a:rPr lang="es-ES" sz="1000" b="0" i="0">
                  <a:latin typeface="Cambria Math" panose="02040503050406030204" pitchFamily="18" charset="0"/>
                  <a:ea typeface="Cambria Math" panose="02040503050406030204" pitchFamily="18" charset="0"/>
                </a:rPr>
                <a:t>𝑡</a:t>
              </a:r>
              <a:r>
                <a:rPr lang="es-ES" sz="1000" b="0" i="0">
                  <a:latin typeface="Cambria Math"/>
                  <a:ea typeface="Cambria Math" panose="02040503050406030204" pitchFamily="18" charset="0"/>
                </a:rPr>
                <a:t>/〖</a:t>
              </a:r>
              <a:r>
                <a:rPr lang="es-ES" sz="1000" b="0" i="0">
                  <a:solidFill>
                    <a:schemeClr val="tx1"/>
                  </a:solidFill>
                  <a:effectLst/>
                  <a:latin typeface="Cambria Math" panose="02040503050406030204" pitchFamily="18" charset="0"/>
                  <a:ea typeface="+mn-ea"/>
                  <a:cs typeface="+mn-cs"/>
                </a:rPr>
                <a:t>Producto 𝐼𝑛𝑡𝑒𝑟𝑛𝑜 𝐵𝑟𝑢𝑡𝑜 en volumen de precios  del año anterior encadenado  </a:t>
              </a:r>
              <a:r>
                <a:rPr lang="es-ES" sz="1000" b="0" i="0">
                  <a:solidFill>
                    <a:schemeClr val="tx1"/>
                  </a:solidFill>
                  <a:effectLst/>
                  <a:latin typeface="Cambria Math"/>
                  <a:ea typeface="Cambria Math" panose="02040503050406030204" pitchFamily="18" charset="0"/>
                  <a:cs typeface="+mn-cs"/>
                </a:rPr>
                <a:t>〗_(</a:t>
              </a:r>
              <a:r>
                <a:rPr lang="es-ES" sz="1000" b="0" i="0">
                  <a:latin typeface="Cambria Math" panose="02040503050406030204" pitchFamily="18" charset="0"/>
                  <a:ea typeface="Cambria Math" panose="02040503050406030204" pitchFamily="18" charset="0"/>
                </a:rPr>
                <a:t>𝑡−1</a:t>
              </a:r>
              <a:r>
                <a:rPr lang="es-ES" sz="1000" b="0" i="0">
                  <a:latin typeface="Cambria Math"/>
                  <a:ea typeface="Cambria Math" panose="02040503050406030204" pitchFamily="18" charset="0"/>
                </a:rPr>
                <a:t>) </a:t>
              </a:r>
              <a:r>
                <a:rPr lang="es-ES" sz="1000" b="0" i="0">
                  <a:solidFill>
                    <a:schemeClr val="tx1"/>
                  </a:solidFill>
                  <a:effectLst/>
                  <a:latin typeface="Cambria Math" panose="02040503050406030204" pitchFamily="18" charset="0"/>
                  <a:ea typeface="Cambria Math" panose="02040503050406030204" pitchFamily="18" charset="0"/>
                  <a:cs typeface="+mn-cs"/>
                </a:rPr>
                <a:t>)</a:t>
              </a:r>
              <a:r>
                <a:rPr lang="es-ES" sz="1000" b="0" i="0">
                  <a:latin typeface="Cambria Math" panose="02040503050406030204" pitchFamily="18" charset="0"/>
                  <a:ea typeface="Cambria Math" panose="02040503050406030204" pitchFamily="18" charset="0"/>
                </a:rPr>
                <a:t> -1)×100</a:t>
              </a:r>
            </a:p>
          </xdr:txBody>
        </xdr:sp>
      </mc:Fallback>
    </mc:AlternateContent>
    <xdr:clientData/>
  </xdr:oneCellAnchor>
  <xdr:oneCellAnchor>
    <xdr:from>
      <xdr:col>3</xdr:col>
      <xdr:colOff>31823</xdr:colOff>
      <xdr:row>15</xdr:row>
      <xdr:rowOff>1509496</xdr:rowOff>
    </xdr:from>
    <xdr:ext cx="5726906" cy="588167"/>
    <mc:AlternateContent xmlns:mc="http://schemas.openxmlformats.org/markup-compatibility/2006" xmlns:a14="http://schemas.microsoft.com/office/drawing/2010/main">
      <mc:Choice Requires="a14">
        <xdr:sp macro="" textlink="">
          <xdr:nvSpPr>
            <xdr:cNvPr id="20" name="5 CuadroTexto">
              <a:extLst>
                <a:ext uri="{FF2B5EF4-FFF2-40B4-BE49-F238E27FC236}">
                  <a16:creationId xmlns:a16="http://schemas.microsoft.com/office/drawing/2014/main" id="{00000000-0008-0000-DD00-000014000000}"/>
                </a:ext>
              </a:extLst>
            </xdr:cNvPr>
            <xdr:cNvSpPr txBox="1"/>
          </xdr:nvSpPr>
          <xdr:spPr>
            <a:xfrm>
              <a:off x="3194123" y="8253196"/>
              <a:ext cx="5726906" cy="5881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r>
                <a:rPr lang="es-ES" sz="1000" b="0" i="0" baseline="0">
                  <a:latin typeface="Cambria Math" panose="02040503050406030204" pitchFamily="18" charset="0"/>
                  <a:ea typeface="Cambria Math" panose="02040503050406030204" pitchFamily="18" charset="0"/>
                </a:rPr>
                <a:t>Tasa de crecimiento de la población ocupada  </a:t>
              </a:r>
              <a14:m>
                <m:oMath xmlns:m="http://schemas.openxmlformats.org/officeDocument/2006/math">
                  <m:r>
                    <a:rPr lang="es-ES" sz="1000" b="0" i="0">
                      <a:solidFill>
                        <a:schemeClr val="tx1"/>
                      </a:solidFill>
                      <a:effectLst/>
                      <a:latin typeface="Cambria Math" panose="02040503050406030204" pitchFamily="18" charset="0"/>
                      <a:ea typeface="Cambria Math" panose="02040503050406030204" pitchFamily="18" charset="0"/>
                      <a:cs typeface="+mn-cs"/>
                    </a:rPr>
                    <m:t>=((</m:t>
                  </m:r>
                  <m:f>
                    <m:fPr>
                      <m:ctrlPr>
                        <a:rPr lang="es-ES" sz="1000" b="0" i="1">
                          <a:solidFill>
                            <a:schemeClr val="tx1"/>
                          </a:solidFill>
                          <a:effectLst/>
                          <a:latin typeface="Cambria Math" panose="02040503050406030204" pitchFamily="18" charset="0"/>
                          <a:ea typeface="Cambria Math" panose="02040503050406030204" pitchFamily="18" charset="0"/>
                          <a:cs typeface="+mn-cs"/>
                        </a:rPr>
                      </m:ctrlPr>
                    </m:fPr>
                    <m:num>
                      <m:sSub>
                        <m:sSubPr>
                          <m:ctrlPr>
                            <a:rPr lang="es-ES" sz="1000" b="0" i="1">
                              <a:solidFill>
                                <a:schemeClr val="tx1"/>
                              </a:solidFill>
                              <a:effectLst/>
                              <a:latin typeface="Cambria Math" panose="02040503050406030204" pitchFamily="18" charset="0"/>
                              <a:ea typeface="+mn-ea"/>
                              <a:cs typeface="+mn-cs"/>
                            </a:rPr>
                          </m:ctrlPr>
                        </m:sSubPr>
                        <m:e>
                          <m:r>
                            <m:rPr>
                              <m:sty m:val="p"/>
                            </m:rPr>
                            <a:rPr lang="es-ES" sz="1000" b="0" i="0">
                              <a:solidFill>
                                <a:schemeClr val="tx1"/>
                              </a:solidFill>
                              <a:effectLst/>
                              <a:latin typeface="Cambria Math" panose="02040503050406030204" pitchFamily="18" charset="0"/>
                              <a:ea typeface="+mn-ea"/>
                              <a:cs typeface="+mn-cs"/>
                            </a:rPr>
                            <m:t>Poblaci</m:t>
                          </m:r>
                          <m:r>
                            <a:rPr lang="es-ES" sz="1000" b="0" i="0">
                              <a:solidFill>
                                <a:schemeClr val="tx1"/>
                              </a:solidFill>
                              <a:effectLst/>
                              <a:latin typeface="Cambria Math" panose="02040503050406030204" pitchFamily="18" charset="0"/>
                              <a:ea typeface="+mn-ea"/>
                              <a:cs typeface="+mn-cs"/>
                            </a:rPr>
                            <m:t>ó</m:t>
                          </m:r>
                          <m:r>
                            <m:rPr>
                              <m:sty m:val="p"/>
                            </m:rPr>
                            <a:rPr lang="es-ES" sz="1000" b="0" i="0">
                              <a:solidFill>
                                <a:schemeClr val="tx1"/>
                              </a:solidFill>
                              <a:effectLst/>
                              <a:latin typeface="Cambria Math" panose="02040503050406030204" pitchFamily="18" charset="0"/>
                              <a:ea typeface="+mn-ea"/>
                              <a:cs typeface="+mn-cs"/>
                            </a:rPr>
                            <m:t>n</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ocupada</m:t>
                          </m:r>
                          <m:r>
                            <a:rPr lang="es-ES" sz="1000" b="0" i="0">
                              <a:solidFill>
                                <a:schemeClr val="tx1"/>
                              </a:solidFill>
                              <a:effectLst/>
                              <a:latin typeface="Cambria Math" panose="02040503050406030204" pitchFamily="18" charset="0"/>
                              <a:ea typeface="+mn-ea"/>
                              <a:cs typeface="+mn-cs"/>
                            </a:rPr>
                            <m:t> </m:t>
                          </m:r>
                        </m:e>
                        <m:sub>
                          <m:r>
                            <a:rPr lang="es-ES" sz="1000" b="0" i="1">
                              <a:solidFill>
                                <a:schemeClr val="tx1"/>
                              </a:solidFill>
                              <a:effectLst/>
                              <a:latin typeface="Cambria Math" panose="02040503050406030204" pitchFamily="18" charset="0"/>
                              <a:ea typeface="+mn-ea"/>
                              <a:cs typeface="+mn-cs"/>
                            </a:rPr>
                            <m:t>𝑡</m:t>
                          </m:r>
                        </m:sub>
                      </m:sSub>
                    </m:num>
                    <m:den>
                      <m:sSub>
                        <m:sSubPr>
                          <m:ctrlPr>
                            <a:rPr lang="es-ES" sz="1000" b="0" i="1">
                              <a:solidFill>
                                <a:schemeClr val="tx1"/>
                              </a:solidFill>
                              <a:effectLst/>
                              <a:latin typeface="Cambria Math" panose="02040503050406030204" pitchFamily="18" charset="0"/>
                              <a:ea typeface="Cambria Math" panose="02040503050406030204" pitchFamily="18" charset="0"/>
                              <a:cs typeface="+mn-cs"/>
                            </a:rPr>
                          </m:ctrlPr>
                        </m:sSubPr>
                        <m:e>
                          <m:r>
                            <m:rPr>
                              <m:sty m:val="p"/>
                            </m:rPr>
                            <a:rPr lang="es-ES" sz="1000" b="0" i="0">
                              <a:solidFill>
                                <a:schemeClr val="tx1"/>
                              </a:solidFill>
                              <a:effectLst/>
                              <a:latin typeface="Cambria Math" panose="02040503050406030204" pitchFamily="18" charset="0"/>
                              <a:ea typeface="+mn-ea"/>
                              <a:cs typeface="+mn-cs"/>
                            </a:rPr>
                            <m:t>Poblaci</m:t>
                          </m:r>
                          <m:r>
                            <a:rPr lang="es-ES" sz="1000" b="0" i="0">
                              <a:solidFill>
                                <a:schemeClr val="tx1"/>
                              </a:solidFill>
                              <a:effectLst/>
                              <a:latin typeface="Cambria Math" panose="02040503050406030204" pitchFamily="18" charset="0"/>
                              <a:ea typeface="+mn-ea"/>
                              <a:cs typeface="+mn-cs"/>
                            </a:rPr>
                            <m:t>ó</m:t>
                          </m:r>
                          <m:r>
                            <m:rPr>
                              <m:sty m:val="p"/>
                            </m:rPr>
                            <a:rPr lang="es-ES" sz="1000" b="0" i="0">
                              <a:solidFill>
                                <a:schemeClr val="tx1"/>
                              </a:solidFill>
                              <a:effectLst/>
                              <a:latin typeface="Cambria Math" panose="02040503050406030204" pitchFamily="18" charset="0"/>
                              <a:ea typeface="+mn-ea"/>
                              <a:cs typeface="+mn-cs"/>
                            </a:rPr>
                            <m:t>n</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ocupada</m:t>
                          </m:r>
                        </m:e>
                        <m:sub>
                          <m:r>
                            <m:rPr>
                              <m:sty m:val="p"/>
                            </m:rPr>
                            <a:rPr lang="es-ES" sz="1000" b="0" i="0">
                              <a:solidFill>
                                <a:schemeClr val="tx1"/>
                              </a:solidFill>
                              <a:effectLst/>
                              <a:latin typeface="Cambria Math" panose="02040503050406030204" pitchFamily="18" charset="0"/>
                              <a:ea typeface="+mn-ea"/>
                              <a:cs typeface="+mn-cs"/>
                            </a:rPr>
                            <m:t>t</m:t>
                          </m:r>
                          <m:r>
                            <a:rPr lang="es-ES" sz="1000" b="0" i="0">
                              <a:solidFill>
                                <a:schemeClr val="tx1"/>
                              </a:solidFill>
                              <a:effectLst/>
                              <a:latin typeface="Cambria Math" panose="02040503050406030204" pitchFamily="18" charset="0"/>
                              <a:ea typeface="+mn-ea"/>
                              <a:cs typeface="+mn-cs"/>
                            </a:rPr>
                            <m:t>−1</m:t>
                          </m:r>
                        </m:sub>
                      </m:sSub>
                      <m:r>
                        <a:rPr lang="es-ES" sz="1000" b="0" i="0">
                          <a:solidFill>
                            <a:schemeClr val="tx1"/>
                          </a:solidFill>
                          <a:effectLst/>
                          <a:latin typeface="Cambria Math" panose="02040503050406030204" pitchFamily="18" charset="0"/>
                          <a:ea typeface="Cambria Math" panose="02040503050406030204" pitchFamily="18" charset="0"/>
                          <a:cs typeface="+mn-cs"/>
                        </a:rPr>
                        <m:t> </m:t>
                      </m:r>
                    </m:den>
                  </m:f>
                  <m:r>
                    <a:rPr lang="es-ES" sz="1000" b="0" i="0">
                      <a:solidFill>
                        <a:schemeClr val="tx1"/>
                      </a:solidFill>
                      <a:effectLst/>
                      <a:latin typeface="Cambria Math" panose="02040503050406030204" pitchFamily="18" charset="0"/>
                      <a:ea typeface="Cambria Math" panose="02040503050406030204" pitchFamily="18" charset="0"/>
                      <a:cs typeface="+mn-cs"/>
                    </a:rPr>
                    <m:t>)</m:t>
                  </m:r>
                </m:oMath>
              </a14:m>
              <a:r>
                <a:rPr lang="es-ES" sz="1000" b="0" i="0">
                  <a:latin typeface="Cambria Math" panose="02040503050406030204" pitchFamily="18" charset="0"/>
                  <a:ea typeface="Cambria Math" panose="02040503050406030204" pitchFamily="18" charset="0"/>
                </a:rPr>
                <a:t> -1) </a:t>
              </a:r>
              <a14:m>
                <m:oMath xmlns:m="http://schemas.openxmlformats.org/officeDocument/2006/math">
                  <m:r>
                    <a:rPr lang="es-ES" sz="1000" b="0" i="1">
                      <a:solidFill>
                        <a:schemeClr val="tx1"/>
                      </a:solidFill>
                      <a:effectLst/>
                      <a:latin typeface="Cambria Math" panose="02040503050406030204" pitchFamily="18" charset="0"/>
                      <a:ea typeface="+mn-ea"/>
                      <a:cs typeface="+mn-cs"/>
                    </a:rPr>
                    <m:t>×</m:t>
                  </m:r>
                </m:oMath>
              </a14:m>
              <a:r>
                <a:rPr lang="es-ES" sz="1000" b="0" i="0">
                  <a:latin typeface="Cambria Math" panose="02040503050406030204" pitchFamily="18" charset="0"/>
                  <a:ea typeface="Cambria Math" panose="02040503050406030204" pitchFamily="18" charset="0"/>
                </a:rPr>
                <a:t>100</a:t>
              </a:r>
            </a:p>
          </xdr:txBody>
        </xdr:sp>
      </mc:Choice>
      <mc:Fallback xmlns="">
        <xdr:sp macro="" textlink="">
          <xdr:nvSpPr>
            <xdr:cNvPr id="20" name="5 CuadroTexto">
              <a:extLst>
                <a:ext uri="{FF2B5EF4-FFF2-40B4-BE49-F238E27FC236}">
                  <a16:creationId xmlns:a16="http://schemas.microsoft.com/office/drawing/2014/main" xmlns="" xmlns:a14="http://schemas.microsoft.com/office/drawing/2010/main" id="{00000000-0008-0000-D300-000004000000}"/>
                </a:ext>
              </a:extLst>
            </xdr:cNvPr>
            <xdr:cNvSpPr txBox="1"/>
          </xdr:nvSpPr>
          <xdr:spPr>
            <a:xfrm>
              <a:off x="3194123" y="8253196"/>
              <a:ext cx="5726906" cy="5881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r>
                <a:rPr lang="es-ES" sz="1000" b="0" i="0" baseline="0">
                  <a:latin typeface="Cambria Math" panose="02040503050406030204" pitchFamily="18" charset="0"/>
                  <a:ea typeface="Cambria Math" panose="02040503050406030204" pitchFamily="18" charset="0"/>
                </a:rPr>
                <a:t>Tasa de crecimiento de la población ocupada  </a:t>
              </a:r>
              <a:r>
                <a:rPr lang="es-ES" sz="1000" b="0" i="0">
                  <a:solidFill>
                    <a:schemeClr val="tx1"/>
                  </a:solidFill>
                  <a:effectLst/>
                  <a:latin typeface="Cambria Math" panose="02040503050406030204" pitchFamily="18" charset="0"/>
                  <a:ea typeface="Cambria Math" panose="02040503050406030204" pitchFamily="18" charset="0"/>
                  <a:cs typeface="+mn-cs"/>
                </a:rPr>
                <a:t>=((</a:t>
              </a:r>
              <a:r>
                <a:rPr lang="es-ES" sz="1000" b="0" i="0">
                  <a:solidFill>
                    <a:schemeClr val="tx1"/>
                  </a:solidFill>
                  <a:effectLst/>
                  <a:latin typeface="Cambria Math"/>
                  <a:ea typeface="+mn-ea"/>
                  <a:cs typeface="+mn-cs"/>
                </a:rPr>
                <a:t>〖</a:t>
              </a:r>
              <a:r>
                <a:rPr lang="es-ES" sz="1000" b="0" i="0">
                  <a:solidFill>
                    <a:schemeClr val="tx1"/>
                  </a:solidFill>
                  <a:effectLst/>
                  <a:latin typeface="Cambria Math" panose="02040503050406030204" pitchFamily="18" charset="0"/>
                  <a:ea typeface="+mn-ea"/>
                  <a:cs typeface="+mn-cs"/>
                </a:rPr>
                <a:t>Población ocupada </a:t>
              </a:r>
              <a:r>
                <a:rPr lang="es-ES" sz="1000" b="0" i="0">
                  <a:solidFill>
                    <a:schemeClr val="tx1"/>
                  </a:solidFill>
                  <a:effectLst/>
                  <a:latin typeface="Cambria Math"/>
                  <a:ea typeface="+mn-ea"/>
                  <a:cs typeface="+mn-cs"/>
                </a:rPr>
                <a:t>〗_</a:t>
              </a:r>
              <a:r>
                <a:rPr lang="es-ES" sz="1000" b="0" i="0">
                  <a:solidFill>
                    <a:schemeClr val="tx1"/>
                  </a:solidFill>
                  <a:effectLst/>
                  <a:latin typeface="Cambria Math" panose="02040503050406030204" pitchFamily="18" charset="0"/>
                  <a:ea typeface="+mn-ea"/>
                  <a:cs typeface="+mn-cs"/>
                </a:rPr>
                <a:t>𝑡</a:t>
              </a:r>
              <a:r>
                <a:rPr lang="es-ES" sz="1000" b="0" i="0">
                  <a:solidFill>
                    <a:schemeClr val="tx1"/>
                  </a:solidFill>
                  <a:effectLst/>
                  <a:latin typeface="Cambria Math"/>
                  <a:ea typeface="Cambria Math" panose="02040503050406030204" pitchFamily="18" charset="0"/>
                  <a:cs typeface="+mn-cs"/>
                </a:rPr>
                <a:t>/(〖</a:t>
              </a:r>
              <a:r>
                <a:rPr lang="es-ES" sz="1000" b="0" i="0">
                  <a:solidFill>
                    <a:schemeClr val="tx1"/>
                  </a:solidFill>
                  <a:effectLst/>
                  <a:latin typeface="Cambria Math" panose="02040503050406030204" pitchFamily="18" charset="0"/>
                  <a:ea typeface="+mn-ea"/>
                  <a:cs typeface="+mn-cs"/>
                </a:rPr>
                <a:t>Población ocupada</a:t>
              </a:r>
              <a:r>
                <a:rPr lang="es-ES" sz="1000" b="0" i="0">
                  <a:solidFill>
                    <a:schemeClr val="tx1"/>
                  </a:solidFill>
                  <a:effectLst/>
                  <a:latin typeface="Cambria Math"/>
                  <a:ea typeface="Cambria Math" panose="02040503050406030204" pitchFamily="18" charset="0"/>
                  <a:cs typeface="+mn-cs"/>
                </a:rPr>
                <a:t>〗_(</a:t>
              </a:r>
              <a:r>
                <a:rPr lang="es-ES" sz="1000" b="0" i="0">
                  <a:solidFill>
                    <a:schemeClr val="tx1"/>
                  </a:solidFill>
                  <a:effectLst/>
                  <a:latin typeface="Cambria Math" panose="02040503050406030204" pitchFamily="18" charset="0"/>
                  <a:ea typeface="+mn-ea"/>
                  <a:cs typeface="+mn-cs"/>
                </a:rPr>
                <a:t>t−1</a:t>
              </a:r>
              <a:r>
                <a:rPr lang="es-ES" sz="1000" b="0" i="0">
                  <a:solidFill>
                    <a:schemeClr val="tx1"/>
                  </a:solidFill>
                  <a:effectLst/>
                  <a:latin typeface="Cambria Math"/>
                  <a:ea typeface="Cambria Math" panose="02040503050406030204" pitchFamily="18" charset="0"/>
                  <a:cs typeface="+mn-cs"/>
                </a:rPr>
                <a:t>)</a:t>
              </a:r>
              <a:r>
                <a:rPr lang="es-ES" sz="1000" b="0" i="0">
                  <a:solidFill>
                    <a:schemeClr val="tx1"/>
                  </a:solidFill>
                  <a:effectLst/>
                  <a:latin typeface="Cambria Math" panose="02040503050406030204" pitchFamily="18" charset="0"/>
                  <a:ea typeface="Cambria Math" panose="02040503050406030204" pitchFamily="18" charset="0"/>
                  <a:cs typeface="+mn-cs"/>
                </a:rPr>
                <a:t>  </a:t>
              </a:r>
              <a:r>
                <a:rPr lang="es-ES" sz="1000" b="0" i="0">
                  <a:solidFill>
                    <a:schemeClr val="tx1"/>
                  </a:solidFill>
                  <a:effectLst/>
                  <a:latin typeface="Cambria Math"/>
                  <a:ea typeface="Cambria Math" panose="02040503050406030204" pitchFamily="18" charset="0"/>
                  <a:cs typeface="+mn-cs"/>
                </a:rPr>
                <a:t>)</a:t>
              </a:r>
              <a:r>
                <a:rPr lang="es-ES" sz="1000" b="0" i="0">
                  <a:solidFill>
                    <a:schemeClr val="tx1"/>
                  </a:solidFill>
                  <a:effectLst/>
                  <a:latin typeface="Cambria Math" panose="02040503050406030204" pitchFamily="18" charset="0"/>
                  <a:ea typeface="Cambria Math" panose="02040503050406030204" pitchFamily="18" charset="0"/>
                  <a:cs typeface="+mn-cs"/>
                </a:rPr>
                <a:t>)</a:t>
              </a:r>
              <a:r>
                <a:rPr lang="es-ES" sz="1000" b="0" i="0">
                  <a:latin typeface="Cambria Math" panose="02040503050406030204" pitchFamily="18" charset="0"/>
                  <a:ea typeface="Cambria Math" panose="02040503050406030204" pitchFamily="18" charset="0"/>
                </a:rPr>
                <a:t> -1) </a:t>
              </a:r>
              <a:r>
                <a:rPr lang="es-ES" sz="1000" b="0" i="0">
                  <a:solidFill>
                    <a:schemeClr val="tx1"/>
                  </a:solidFill>
                  <a:effectLst/>
                  <a:latin typeface="Cambria Math" panose="02040503050406030204" pitchFamily="18" charset="0"/>
                  <a:ea typeface="+mn-ea"/>
                  <a:cs typeface="+mn-cs"/>
                </a:rPr>
                <a:t>×</a:t>
              </a:r>
              <a:r>
                <a:rPr lang="es-ES" sz="1000" b="0" i="0">
                  <a:latin typeface="Cambria Math" panose="02040503050406030204" pitchFamily="18" charset="0"/>
                  <a:ea typeface="Cambria Math" panose="02040503050406030204" pitchFamily="18" charset="0"/>
                </a:rPr>
                <a:t>100</a:t>
              </a:r>
            </a:p>
          </xdr:txBody>
        </xdr:sp>
      </mc:Fallback>
    </mc:AlternateContent>
    <xdr:clientData/>
  </xdr:oneCellAnchor>
  <xdr:oneCellAnchor>
    <xdr:from>
      <xdr:col>2</xdr:col>
      <xdr:colOff>696838</xdr:colOff>
      <xdr:row>15</xdr:row>
      <xdr:rowOff>2005878</xdr:rowOff>
    </xdr:from>
    <xdr:ext cx="5464969" cy="414337"/>
    <mc:AlternateContent xmlns:mc="http://schemas.openxmlformats.org/markup-compatibility/2006" xmlns:a14="http://schemas.microsoft.com/office/drawing/2010/main">
      <mc:Choice Requires="a14">
        <xdr:sp macro="" textlink="">
          <xdr:nvSpPr>
            <xdr:cNvPr id="21" name="2 CuadroTexto">
              <a:extLst>
                <a:ext uri="{FF2B5EF4-FFF2-40B4-BE49-F238E27FC236}">
                  <a16:creationId xmlns:a16="http://schemas.microsoft.com/office/drawing/2014/main" id="{00000000-0008-0000-DD00-000015000000}"/>
                </a:ext>
              </a:extLst>
            </xdr:cNvPr>
            <xdr:cNvSpPr txBox="1"/>
          </xdr:nvSpPr>
          <xdr:spPr>
            <a:xfrm>
              <a:off x="3154288" y="8749578"/>
              <a:ext cx="5464969" cy="41433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r>
                <a:rPr lang="es-ES" sz="1000" b="0" i="0">
                  <a:latin typeface="Cambria Math" panose="02040503050406030204" pitchFamily="18" charset="0"/>
                  <a:ea typeface="Cambria Math" panose="02040503050406030204" pitchFamily="18" charset="0"/>
                </a:rPr>
                <a:t>Tasa</a:t>
              </a:r>
              <a:r>
                <a:rPr lang="es-ES" sz="1000" b="0" i="0" baseline="0">
                  <a:latin typeface="Cambria Math" panose="02040503050406030204" pitchFamily="18" charset="0"/>
                  <a:ea typeface="Cambria Math" panose="02040503050406030204" pitchFamily="18" charset="0"/>
                </a:rPr>
                <a:t> de crecimiento de la productividad laboral</a:t>
              </a:r>
              <a14:m>
                <m:oMath xmlns:m="http://schemas.openxmlformats.org/officeDocument/2006/math">
                  <m:r>
                    <a:rPr lang="es-ES" sz="1000" b="0" i="0">
                      <a:latin typeface="Cambria Math" panose="02040503050406030204" pitchFamily="18" charset="0"/>
                      <a:ea typeface="Cambria Math" panose="02040503050406030204" pitchFamily="18" charset="0"/>
                    </a:rPr>
                    <m:t>=((</m:t>
                  </m:r>
                  <m:f>
                    <m:fPr>
                      <m:ctrlPr>
                        <a:rPr lang="es-ES" sz="1000" b="0" i="1">
                          <a:latin typeface="Cambria Math" panose="02040503050406030204" pitchFamily="18" charset="0"/>
                          <a:ea typeface="Cambria Math" panose="02040503050406030204" pitchFamily="18" charset="0"/>
                        </a:rPr>
                      </m:ctrlPr>
                    </m:fPr>
                    <m:num>
                      <m:sSub>
                        <m:sSubPr>
                          <m:ctrlPr>
                            <a:rPr lang="es-ES" sz="1000" b="0" i="1">
                              <a:latin typeface="Cambria Math" panose="02040503050406030204" pitchFamily="18" charset="0"/>
                              <a:ea typeface="Cambria Math" panose="02040503050406030204" pitchFamily="18" charset="0"/>
                            </a:rPr>
                          </m:ctrlPr>
                        </m:sSubPr>
                        <m:e>
                          <m:r>
                            <m:rPr>
                              <m:sty m:val="p"/>
                            </m:rPr>
                            <a:rPr lang="es-ES" sz="1000" b="0" i="0">
                              <a:solidFill>
                                <a:schemeClr val="tx1"/>
                              </a:solidFill>
                              <a:effectLst/>
                              <a:latin typeface="Cambria Math" panose="02040503050406030204" pitchFamily="18" charset="0"/>
                              <a:ea typeface="+mn-ea"/>
                              <a:cs typeface="+mn-cs"/>
                            </a:rPr>
                            <m:t>Productividad</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laboral</m:t>
                          </m:r>
                        </m:e>
                        <m:sub>
                          <m:r>
                            <a:rPr lang="es-ES" sz="1000" b="0" i="1">
                              <a:latin typeface="Cambria Math" panose="02040503050406030204" pitchFamily="18" charset="0"/>
                              <a:ea typeface="Cambria Math" panose="02040503050406030204" pitchFamily="18" charset="0"/>
                            </a:rPr>
                            <m:t>𝑡</m:t>
                          </m:r>
                        </m:sub>
                      </m:sSub>
                      <m:r>
                        <a:rPr lang="es-ES" sz="1000" b="0" i="0">
                          <a:latin typeface="Cambria Math" panose="02040503050406030204" pitchFamily="18" charset="0"/>
                          <a:ea typeface="Cambria Math" panose="02040503050406030204" pitchFamily="18" charset="0"/>
                        </a:rPr>
                        <m:t> </m:t>
                      </m:r>
                    </m:num>
                    <m:den>
                      <m:sSub>
                        <m:sSubPr>
                          <m:ctrlPr>
                            <a:rPr lang="es-ES" sz="1000" b="0" i="1">
                              <a:latin typeface="Cambria Math" panose="02040503050406030204" pitchFamily="18" charset="0"/>
                              <a:ea typeface="Cambria Math" panose="02040503050406030204" pitchFamily="18" charset="0"/>
                            </a:rPr>
                          </m:ctrlPr>
                        </m:sSubPr>
                        <m:e>
                          <m:r>
                            <m:rPr>
                              <m:sty m:val="p"/>
                            </m:rPr>
                            <a:rPr lang="es-ES" sz="1000" b="0" i="0">
                              <a:solidFill>
                                <a:schemeClr val="tx1"/>
                              </a:solidFill>
                              <a:effectLst/>
                              <a:latin typeface="Cambria Math" panose="02040503050406030204" pitchFamily="18" charset="0"/>
                              <a:ea typeface="+mn-ea"/>
                              <a:cs typeface="+mn-cs"/>
                            </a:rPr>
                            <m:t>Productividad</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laboral</m:t>
                          </m:r>
                          <m:r>
                            <a:rPr lang="es-ES" sz="1000" b="0" i="0">
                              <a:solidFill>
                                <a:schemeClr val="tx1"/>
                              </a:solidFill>
                              <a:effectLst/>
                              <a:latin typeface="Cambria Math" panose="02040503050406030204" pitchFamily="18" charset="0"/>
                              <a:ea typeface="+mn-ea"/>
                              <a:cs typeface="+mn-cs"/>
                            </a:rPr>
                            <m:t> </m:t>
                          </m:r>
                        </m:e>
                        <m:sub>
                          <m:r>
                            <m:rPr>
                              <m:sty m:val="p"/>
                            </m:rPr>
                            <a:rPr lang="es-ES" sz="1000" b="0" i="0">
                              <a:solidFill>
                                <a:schemeClr val="tx1"/>
                              </a:solidFill>
                              <a:effectLst/>
                              <a:latin typeface="Cambria Math" panose="02040503050406030204" pitchFamily="18" charset="0"/>
                              <a:ea typeface="+mn-ea"/>
                              <a:cs typeface="+mn-cs"/>
                            </a:rPr>
                            <m:t>t</m:t>
                          </m:r>
                          <m:r>
                            <a:rPr lang="es-ES" sz="1000" b="0" i="0">
                              <a:solidFill>
                                <a:schemeClr val="tx1"/>
                              </a:solidFill>
                              <a:effectLst/>
                              <a:latin typeface="Cambria Math" panose="02040503050406030204" pitchFamily="18" charset="0"/>
                              <a:ea typeface="+mn-ea"/>
                              <a:cs typeface="+mn-cs"/>
                            </a:rPr>
                            <m:t>−1</m:t>
                          </m:r>
                        </m:sub>
                      </m:sSub>
                    </m:den>
                  </m:f>
                </m:oMath>
              </a14:m>
              <a:r>
                <a:rPr lang="es-ES" sz="1000" b="0" i="0">
                  <a:latin typeface="Cambria Math" panose="02040503050406030204" pitchFamily="18" charset="0"/>
                  <a:ea typeface="Cambria Math" panose="02040503050406030204" pitchFamily="18" charset="0"/>
                </a:rPr>
                <a:t>) -1)</a:t>
              </a:r>
              <a14:m>
                <m:oMath xmlns:m="http://schemas.openxmlformats.org/officeDocument/2006/math">
                  <m:r>
                    <a:rPr lang="es-ES" sz="1000" b="0" i="1">
                      <a:solidFill>
                        <a:schemeClr val="tx1"/>
                      </a:solidFill>
                      <a:effectLst/>
                      <a:latin typeface="Cambria Math" panose="02040503050406030204" pitchFamily="18" charset="0"/>
                      <a:ea typeface="+mn-ea"/>
                      <a:cs typeface="+mn-cs"/>
                    </a:rPr>
                    <m:t>×</m:t>
                  </m:r>
                </m:oMath>
              </a14:m>
              <a:r>
                <a:rPr lang="es-ES" sz="1000" b="0" i="0">
                  <a:latin typeface="Cambria Math" panose="02040503050406030204" pitchFamily="18" charset="0"/>
                  <a:ea typeface="Cambria Math" panose="02040503050406030204" pitchFamily="18" charset="0"/>
                </a:rPr>
                <a:t>100</a:t>
              </a:r>
            </a:p>
          </xdr:txBody>
        </xdr:sp>
      </mc:Choice>
      <mc:Fallback xmlns="">
        <xdr:sp macro="" textlink="">
          <xdr:nvSpPr>
            <xdr:cNvPr id="21" name="2 CuadroTexto">
              <a:extLst>
                <a:ext uri="{FF2B5EF4-FFF2-40B4-BE49-F238E27FC236}">
                  <a16:creationId xmlns:a16="http://schemas.microsoft.com/office/drawing/2014/main" xmlns="" xmlns:a14="http://schemas.microsoft.com/office/drawing/2010/main" id="{00000000-0008-0000-D300-000005000000}"/>
                </a:ext>
              </a:extLst>
            </xdr:cNvPr>
            <xdr:cNvSpPr txBox="1"/>
          </xdr:nvSpPr>
          <xdr:spPr>
            <a:xfrm>
              <a:off x="3154288" y="8749578"/>
              <a:ext cx="5464969" cy="41433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r>
                <a:rPr lang="es-ES" sz="1000" b="0" i="0">
                  <a:latin typeface="Cambria Math" panose="02040503050406030204" pitchFamily="18" charset="0"/>
                  <a:ea typeface="Cambria Math" panose="02040503050406030204" pitchFamily="18" charset="0"/>
                </a:rPr>
                <a:t>Tasa</a:t>
              </a:r>
              <a:r>
                <a:rPr lang="es-ES" sz="1000" b="0" i="0" baseline="0">
                  <a:latin typeface="Cambria Math" panose="02040503050406030204" pitchFamily="18" charset="0"/>
                  <a:ea typeface="Cambria Math" panose="02040503050406030204" pitchFamily="18" charset="0"/>
                </a:rPr>
                <a:t> de crecimiento de la productividad laboral</a:t>
              </a:r>
              <a:r>
                <a:rPr lang="es-ES" sz="1000" b="0" i="0">
                  <a:latin typeface="Cambria Math" panose="02040503050406030204" pitchFamily="18" charset="0"/>
                  <a:ea typeface="Cambria Math" panose="02040503050406030204" pitchFamily="18" charset="0"/>
                </a:rPr>
                <a:t>=((</a:t>
              </a:r>
              <a:r>
                <a:rPr lang="es-ES" sz="1000" b="0" i="0">
                  <a:latin typeface="Cambria Math"/>
                  <a:ea typeface="Cambria Math" panose="02040503050406030204" pitchFamily="18" charset="0"/>
                </a:rPr>
                <a:t>(〖</a:t>
              </a:r>
              <a:r>
                <a:rPr lang="es-ES" sz="1000" b="0" i="0">
                  <a:solidFill>
                    <a:schemeClr val="tx1"/>
                  </a:solidFill>
                  <a:effectLst/>
                  <a:latin typeface="Cambria Math" panose="02040503050406030204" pitchFamily="18" charset="0"/>
                  <a:ea typeface="+mn-ea"/>
                  <a:cs typeface="+mn-cs"/>
                </a:rPr>
                <a:t>Productividad laboral</a:t>
              </a:r>
              <a:r>
                <a:rPr lang="es-ES" sz="1000" b="0" i="0">
                  <a:solidFill>
                    <a:schemeClr val="tx1"/>
                  </a:solidFill>
                  <a:effectLst/>
                  <a:latin typeface="Cambria Math"/>
                  <a:ea typeface="Cambria Math" panose="02040503050406030204" pitchFamily="18" charset="0"/>
                  <a:cs typeface="+mn-cs"/>
                </a:rPr>
                <a:t>〗_</a:t>
              </a:r>
              <a:r>
                <a:rPr lang="es-ES" sz="1000" b="0" i="0">
                  <a:latin typeface="Cambria Math" panose="02040503050406030204" pitchFamily="18" charset="0"/>
                  <a:ea typeface="Cambria Math" panose="02040503050406030204" pitchFamily="18" charset="0"/>
                </a:rPr>
                <a:t>𝑡  </a:t>
              </a:r>
              <a:r>
                <a:rPr lang="es-ES" sz="1000" b="0" i="0">
                  <a:latin typeface="Cambria Math"/>
                  <a:ea typeface="Cambria Math" panose="02040503050406030204" pitchFamily="18" charset="0"/>
                </a:rPr>
                <a:t>)/〖</a:t>
              </a:r>
              <a:r>
                <a:rPr lang="es-ES" sz="1000" b="0" i="0">
                  <a:solidFill>
                    <a:schemeClr val="tx1"/>
                  </a:solidFill>
                  <a:effectLst/>
                  <a:latin typeface="Cambria Math" panose="02040503050406030204" pitchFamily="18" charset="0"/>
                  <a:ea typeface="+mn-ea"/>
                  <a:cs typeface="+mn-cs"/>
                </a:rPr>
                <a:t>Productividad laboral </a:t>
              </a:r>
              <a:r>
                <a:rPr lang="es-ES" sz="1000" b="0" i="0">
                  <a:solidFill>
                    <a:schemeClr val="tx1"/>
                  </a:solidFill>
                  <a:effectLst/>
                  <a:latin typeface="Cambria Math"/>
                  <a:ea typeface="Cambria Math" panose="02040503050406030204" pitchFamily="18" charset="0"/>
                  <a:cs typeface="+mn-cs"/>
                </a:rPr>
                <a:t>〗_(</a:t>
              </a:r>
              <a:r>
                <a:rPr lang="es-ES" sz="1000" b="0" i="0">
                  <a:solidFill>
                    <a:schemeClr val="tx1"/>
                  </a:solidFill>
                  <a:effectLst/>
                  <a:latin typeface="Cambria Math" panose="02040503050406030204" pitchFamily="18" charset="0"/>
                  <a:ea typeface="+mn-ea"/>
                  <a:cs typeface="+mn-cs"/>
                </a:rPr>
                <a:t>t−1</a:t>
              </a:r>
              <a:r>
                <a:rPr lang="es-ES" sz="1000" b="0" i="0">
                  <a:solidFill>
                    <a:schemeClr val="tx1"/>
                  </a:solidFill>
                  <a:effectLst/>
                  <a:latin typeface="Cambria Math"/>
                  <a:ea typeface="Cambria Math" panose="02040503050406030204" pitchFamily="18" charset="0"/>
                  <a:cs typeface="+mn-cs"/>
                </a:rPr>
                <a:t>)</a:t>
              </a:r>
              <a:r>
                <a:rPr lang="es-ES" sz="1000" b="0" i="0">
                  <a:solidFill>
                    <a:schemeClr val="tx1"/>
                  </a:solidFill>
                  <a:effectLst/>
                  <a:latin typeface="Cambria Math"/>
                  <a:ea typeface="+mn-ea"/>
                  <a:cs typeface="+mn-cs"/>
                </a:rPr>
                <a:t> </a:t>
              </a:r>
              <a:r>
                <a:rPr lang="es-ES" sz="1000" b="0" i="0">
                  <a:latin typeface="Cambria Math" panose="02040503050406030204" pitchFamily="18" charset="0"/>
                  <a:ea typeface="Cambria Math" panose="02040503050406030204" pitchFamily="18" charset="0"/>
                </a:rPr>
                <a:t>) -1)</a:t>
              </a:r>
              <a:r>
                <a:rPr lang="es-ES" sz="1000" b="0" i="0">
                  <a:solidFill>
                    <a:schemeClr val="tx1"/>
                  </a:solidFill>
                  <a:effectLst/>
                  <a:latin typeface="Cambria Math" panose="02040503050406030204" pitchFamily="18" charset="0"/>
                  <a:ea typeface="+mn-ea"/>
                  <a:cs typeface="+mn-cs"/>
                </a:rPr>
                <a:t>×</a:t>
              </a:r>
              <a:r>
                <a:rPr lang="es-ES" sz="1000" b="0" i="0">
                  <a:latin typeface="Cambria Math" panose="02040503050406030204" pitchFamily="18" charset="0"/>
                  <a:ea typeface="Cambria Math" panose="02040503050406030204" pitchFamily="18" charset="0"/>
                </a:rPr>
                <a:t>100</a:t>
              </a:r>
            </a:p>
          </xdr:txBody>
        </xdr:sp>
      </mc:Fallback>
    </mc:AlternateContent>
    <xdr:clientData/>
  </xdr:oneCellAnchor>
  <xdr:oneCellAnchor>
    <xdr:from>
      <xdr:col>3</xdr:col>
      <xdr:colOff>81830</xdr:colOff>
      <xdr:row>15</xdr:row>
      <xdr:rowOff>383598</xdr:rowOff>
    </xdr:from>
    <xdr:ext cx="5660230" cy="419100"/>
    <mc:AlternateContent xmlns:mc="http://schemas.openxmlformats.org/markup-compatibility/2006" xmlns:a14="http://schemas.microsoft.com/office/drawing/2010/main">
      <mc:Choice Requires="a14">
        <xdr:sp macro="" textlink="">
          <xdr:nvSpPr>
            <xdr:cNvPr id="22" name="3 CuadroTexto">
              <a:extLst>
                <a:ext uri="{FF2B5EF4-FFF2-40B4-BE49-F238E27FC236}">
                  <a16:creationId xmlns:a16="http://schemas.microsoft.com/office/drawing/2014/main" id="{077DFE60-F131-4CC0-B5A7-FE463D1B8842}"/>
                </a:ext>
              </a:extLst>
            </xdr:cNvPr>
            <xdr:cNvSpPr txBox="1"/>
          </xdr:nvSpPr>
          <xdr:spPr>
            <a:xfrm>
              <a:off x="3335570" y="7005378"/>
              <a:ext cx="5660230" cy="419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r>
                <a:rPr lang="es-ES" sz="1000" b="0" i="0" baseline="0">
                  <a:latin typeface="Cambria Math" panose="02040503050406030204" pitchFamily="18" charset="0"/>
                  <a:ea typeface="Cambria Math" panose="02040503050406030204" pitchFamily="18" charset="0"/>
                </a:rPr>
                <a:t>Productividad laboral</a:t>
              </a:r>
              <a14:m>
                <m:oMath xmlns:m="http://schemas.openxmlformats.org/officeDocument/2006/math">
                  <m:r>
                    <a:rPr lang="es-ES" sz="1000" b="0" i="0">
                      <a:latin typeface="Cambria Math" panose="02040503050406030204" pitchFamily="18" charset="0"/>
                      <a:ea typeface="Cambria Math" panose="02040503050406030204" pitchFamily="18" charset="0"/>
                    </a:rPr>
                    <m:t>=</m:t>
                  </m:r>
                  <m:f>
                    <m:fPr>
                      <m:ctrlPr>
                        <a:rPr lang="es-ES" sz="1000" b="0" i="1">
                          <a:latin typeface="Cambria Math" panose="02040503050406030204" pitchFamily="18" charset="0"/>
                          <a:ea typeface="Cambria Math" panose="02040503050406030204" pitchFamily="18" charset="0"/>
                        </a:rPr>
                      </m:ctrlPr>
                    </m:fPr>
                    <m:num>
                      <m:r>
                        <m:rPr>
                          <m:sty m:val="p"/>
                        </m:rPr>
                        <a:rPr lang="es-ES" sz="1000" b="0" i="0">
                          <a:latin typeface="Cambria Math" panose="02040503050406030204" pitchFamily="18" charset="0"/>
                          <a:ea typeface="Cambria Math" panose="02040503050406030204" pitchFamily="18" charset="0"/>
                        </a:rPr>
                        <m:t>Producto</m:t>
                      </m:r>
                      <m:r>
                        <a:rPr lang="es-ES" sz="1000" b="0" i="0">
                          <a:latin typeface="Cambria Math" panose="02040503050406030204" pitchFamily="18" charset="0"/>
                          <a:ea typeface="Cambria Math" panose="02040503050406030204" pitchFamily="18" charset="0"/>
                        </a:rPr>
                        <m:t> </m:t>
                      </m:r>
                      <m:r>
                        <m:rPr>
                          <m:sty m:val="p"/>
                        </m:rPr>
                        <a:rPr lang="es-ES" sz="1000" b="0" i="0">
                          <a:latin typeface="Cambria Math" panose="02040503050406030204" pitchFamily="18" charset="0"/>
                          <a:ea typeface="Cambria Math" panose="02040503050406030204" pitchFamily="18" charset="0"/>
                        </a:rPr>
                        <m:t>Interno</m:t>
                      </m:r>
                      <m:r>
                        <a:rPr lang="es-ES" sz="1000" b="0" i="0">
                          <a:latin typeface="Cambria Math" panose="02040503050406030204" pitchFamily="18" charset="0"/>
                          <a:ea typeface="Cambria Math" panose="02040503050406030204" pitchFamily="18" charset="0"/>
                        </a:rPr>
                        <m:t> </m:t>
                      </m:r>
                      <m:r>
                        <m:rPr>
                          <m:sty m:val="p"/>
                        </m:rPr>
                        <a:rPr lang="es-ES" sz="1000" b="0" i="0">
                          <a:latin typeface="Cambria Math" panose="02040503050406030204" pitchFamily="18" charset="0"/>
                          <a:ea typeface="Cambria Math" panose="02040503050406030204" pitchFamily="18" charset="0"/>
                        </a:rPr>
                        <m:t>Bruto</m:t>
                      </m:r>
                      <m:r>
                        <a:rPr lang="es-ES" sz="1000" b="0" i="0">
                          <a:latin typeface="Cambria Math" panose="02040503050406030204" pitchFamily="18" charset="0"/>
                          <a:ea typeface="Cambria Math" panose="02040503050406030204" pitchFamily="18" charset="0"/>
                        </a:rPr>
                        <m:t> </m:t>
                      </m:r>
                      <m:r>
                        <m:rPr>
                          <m:sty m:val="p"/>
                        </m:rPr>
                        <a:rPr lang="es-ES" sz="1000" b="0" i="0">
                          <a:latin typeface="Cambria Math" panose="02040503050406030204" pitchFamily="18" charset="0"/>
                          <a:ea typeface="Cambria Math" panose="02040503050406030204" pitchFamily="18" charset="0"/>
                        </a:rPr>
                        <m:t>en</m:t>
                      </m:r>
                      <m:r>
                        <a:rPr lang="es-ES" sz="1000" b="0" i="0">
                          <a:latin typeface="Cambria Math" panose="02040503050406030204" pitchFamily="18" charset="0"/>
                          <a:ea typeface="Cambria Math" panose="02040503050406030204" pitchFamily="18" charset="0"/>
                        </a:rPr>
                        <m:t> </m:t>
                      </m:r>
                      <m:r>
                        <m:rPr>
                          <m:sty m:val="p"/>
                        </m:rPr>
                        <a:rPr lang="es-ES" sz="1000" b="0" i="0">
                          <a:latin typeface="Cambria Math" panose="02040503050406030204" pitchFamily="18" charset="0"/>
                          <a:ea typeface="Cambria Math" panose="02040503050406030204" pitchFamily="18" charset="0"/>
                        </a:rPr>
                        <m:t>volumen</m:t>
                      </m:r>
                      <m:r>
                        <a:rPr lang="es-ES" sz="1000" b="0" i="0">
                          <a:latin typeface="Cambria Math" panose="02040503050406030204" pitchFamily="18" charset="0"/>
                          <a:ea typeface="Cambria Math" panose="02040503050406030204" pitchFamily="18" charset="0"/>
                        </a:rPr>
                        <m:t> </m:t>
                      </m:r>
                      <m:r>
                        <m:rPr>
                          <m:sty m:val="p"/>
                        </m:rPr>
                        <a:rPr lang="es-ES" sz="1000" b="0" i="0">
                          <a:latin typeface="Cambria Math" panose="02040503050406030204" pitchFamily="18" charset="0"/>
                          <a:ea typeface="Cambria Math" panose="02040503050406030204" pitchFamily="18" charset="0"/>
                        </a:rPr>
                        <m:t>de</m:t>
                      </m:r>
                      <m:r>
                        <a:rPr lang="es-ES" sz="1000" b="0" i="0">
                          <a:latin typeface="Cambria Math" panose="02040503050406030204" pitchFamily="18" charset="0"/>
                          <a:ea typeface="Cambria Math" panose="02040503050406030204" pitchFamily="18" charset="0"/>
                        </a:rPr>
                        <m:t> </m:t>
                      </m:r>
                      <m:r>
                        <m:rPr>
                          <m:sty m:val="p"/>
                        </m:rPr>
                        <a:rPr lang="es-ES" sz="1000" b="0" i="0">
                          <a:latin typeface="Cambria Math" panose="02040503050406030204" pitchFamily="18" charset="0"/>
                          <a:ea typeface="Cambria Math" panose="02040503050406030204" pitchFamily="18" charset="0"/>
                        </a:rPr>
                        <m:t>precios</m:t>
                      </m:r>
                      <m:r>
                        <a:rPr lang="es-ES" sz="1000" b="0" i="0">
                          <a:latin typeface="Cambria Math" panose="02040503050406030204" pitchFamily="18" charset="0"/>
                          <a:ea typeface="Cambria Math" panose="02040503050406030204" pitchFamily="18" charset="0"/>
                        </a:rPr>
                        <m:t> </m:t>
                      </m:r>
                      <m:r>
                        <m:rPr>
                          <m:sty m:val="p"/>
                        </m:rPr>
                        <a:rPr lang="es-ES" sz="1000" b="0" i="0">
                          <a:latin typeface="Cambria Math" panose="02040503050406030204" pitchFamily="18" charset="0"/>
                          <a:ea typeface="Cambria Math" panose="02040503050406030204" pitchFamily="18" charset="0"/>
                        </a:rPr>
                        <m:t>del</m:t>
                      </m:r>
                      <m:r>
                        <a:rPr lang="es-ES" sz="1000" b="0" i="0">
                          <a:latin typeface="Cambria Math" panose="02040503050406030204" pitchFamily="18" charset="0"/>
                          <a:ea typeface="Cambria Math" panose="02040503050406030204" pitchFamily="18" charset="0"/>
                        </a:rPr>
                        <m:t> </m:t>
                      </m:r>
                      <m:r>
                        <m:rPr>
                          <m:sty m:val="p"/>
                        </m:rPr>
                        <a:rPr lang="es-ES" sz="1000" b="0" i="0">
                          <a:latin typeface="Cambria Math" panose="02040503050406030204" pitchFamily="18" charset="0"/>
                          <a:ea typeface="Cambria Math" panose="02040503050406030204" pitchFamily="18" charset="0"/>
                        </a:rPr>
                        <m:t>a</m:t>
                      </m:r>
                      <m:r>
                        <a:rPr lang="es-ES" sz="1000" b="0" i="0">
                          <a:latin typeface="Cambria Math" panose="02040503050406030204" pitchFamily="18" charset="0"/>
                          <a:ea typeface="Cambria Math" panose="02040503050406030204" pitchFamily="18" charset="0"/>
                        </a:rPr>
                        <m:t>ñ</m:t>
                      </m:r>
                      <m:r>
                        <m:rPr>
                          <m:sty m:val="p"/>
                        </m:rPr>
                        <a:rPr lang="es-ES" sz="1000" b="0" i="0">
                          <a:latin typeface="Cambria Math" panose="02040503050406030204" pitchFamily="18" charset="0"/>
                          <a:ea typeface="Cambria Math" panose="02040503050406030204" pitchFamily="18" charset="0"/>
                        </a:rPr>
                        <m:t>o</m:t>
                      </m:r>
                      <m:r>
                        <a:rPr lang="es-ES" sz="1000" b="0" i="0">
                          <a:latin typeface="Cambria Math" panose="02040503050406030204" pitchFamily="18" charset="0"/>
                          <a:ea typeface="Cambria Math" panose="02040503050406030204" pitchFamily="18" charset="0"/>
                        </a:rPr>
                        <m:t> </m:t>
                      </m:r>
                      <m:r>
                        <m:rPr>
                          <m:sty m:val="p"/>
                        </m:rPr>
                        <a:rPr lang="es-ES" sz="1000" b="0" i="0">
                          <a:latin typeface="Cambria Math" panose="02040503050406030204" pitchFamily="18" charset="0"/>
                          <a:ea typeface="Cambria Math" panose="02040503050406030204" pitchFamily="18" charset="0"/>
                        </a:rPr>
                        <m:t>anterior</m:t>
                      </m:r>
                      <m:r>
                        <a:rPr lang="es-ES" sz="1000" b="0" i="0">
                          <a:latin typeface="Cambria Math" panose="02040503050406030204" pitchFamily="18" charset="0"/>
                          <a:ea typeface="Cambria Math" panose="02040503050406030204" pitchFamily="18" charset="0"/>
                        </a:rPr>
                        <m:t> </m:t>
                      </m:r>
                      <m:r>
                        <m:rPr>
                          <m:sty m:val="p"/>
                        </m:rPr>
                        <a:rPr lang="es-ES" sz="1000" b="0" i="0">
                          <a:latin typeface="Cambria Math" panose="02040503050406030204" pitchFamily="18" charset="0"/>
                          <a:ea typeface="Cambria Math" panose="02040503050406030204" pitchFamily="18" charset="0"/>
                        </a:rPr>
                        <m:t>encadenado</m:t>
                      </m:r>
                    </m:num>
                    <m:den>
                      <m:r>
                        <m:rPr>
                          <m:sty m:val="p"/>
                        </m:rPr>
                        <a:rPr lang="es-ES" sz="1000" b="0" i="0">
                          <a:solidFill>
                            <a:schemeClr val="tx1"/>
                          </a:solidFill>
                          <a:effectLst/>
                          <a:latin typeface="Cambria Math" panose="02040503050406030204" pitchFamily="18" charset="0"/>
                          <a:ea typeface="Cambria Math" panose="02040503050406030204" pitchFamily="18" charset="0"/>
                          <a:cs typeface="+mn-cs"/>
                        </a:rPr>
                        <m:t>Poblaci</m:t>
                      </m:r>
                      <m:r>
                        <a:rPr lang="es-ES" sz="1000" b="0" i="0">
                          <a:solidFill>
                            <a:schemeClr val="tx1"/>
                          </a:solidFill>
                          <a:effectLst/>
                          <a:latin typeface="Cambria Math" panose="02040503050406030204" pitchFamily="18" charset="0"/>
                          <a:ea typeface="Cambria Math" panose="02040503050406030204" pitchFamily="18" charset="0"/>
                          <a:cs typeface="+mn-cs"/>
                        </a:rPr>
                        <m:t>ó</m:t>
                      </m:r>
                      <m:r>
                        <m:rPr>
                          <m:sty m:val="p"/>
                        </m:rPr>
                        <a:rPr lang="es-ES" sz="1000" b="0" i="0">
                          <a:solidFill>
                            <a:schemeClr val="tx1"/>
                          </a:solidFill>
                          <a:effectLst/>
                          <a:latin typeface="Cambria Math" panose="02040503050406030204" pitchFamily="18" charset="0"/>
                          <a:ea typeface="Cambria Math" panose="02040503050406030204" pitchFamily="18" charset="0"/>
                          <a:cs typeface="+mn-cs"/>
                        </a:rPr>
                        <m:t>n</m:t>
                      </m:r>
                      <m:r>
                        <a:rPr lang="es-ES" sz="1000" b="0" i="0">
                          <a:solidFill>
                            <a:schemeClr val="tx1"/>
                          </a:solidFill>
                          <a:effectLst/>
                          <a:latin typeface="Cambria Math" panose="02040503050406030204" pitchFamily="18" charset="0"/>
                          <a:ea typeface="Cambria Math" panose="02040503050406030204" pitchFamily="18" charset="0"/>
                          <a:cs typeface="+mn-cs"/>
                        </a:rPr>
                        <m:t> </m:t>
                      </m:r>
                      <m:r>
                        <m:rPr>
                          <m:sty m:val="p"/>
                        </m:rPr>
                        <a:rPr lang="es-ES" sz="1000" b="0" i="0">
                          <a:solidFill>
                            <a:schemeClr val="tx1"/>
                          </a:solidFill>
                          <a:effectLst/>
                          <a:latin typeface="Cambria Math" panose="02040503050406030204" pitchFamily="18" charset="0"/>
                          <a:ea typeface="Cambria Math" panose="02040503050406030204" pitchFamily="18" charset="0"/>
                          <a:cs typeface="+mn-cs"/>
                        </a:rPr>
                        <m:t>ocupada</m:t>
                      </m:r>
                      <m:r>
                        <a:rPr lang="es-MX" sz="1000" b="0" i="1">
                          <a:solidFill>
                            <a:schemeClr val="tx1"/>
                          </a:solidFill>
                          <a:effectLst/>
                          <a:latin typeface="Cambria Math" panose="02040503050406030204" pitchFamily="18" charset="0"/>
                          <a:ea typeface="Cambria Math" panose="02040503050406030204" pitchFamily="18" charset="0"/>
                          <a:cs typeface="+mn-cs"/>
                        </a:rPr>
                        <m:t> </m:t>
                      </m:r>
                      <m:r>
                        <a:rPr lang="es-MX" sz="1000" b="0" i="1">
                          <a:solidFill>
                            <a:schemeClr val="tx1"/>
                          </a:solidFill>
                          <a:effectLst/>
                          <a:latin typeface="Cambria Math" panose="02040503050406030204" pitchFamily="18" charset="0"/>
                          <a:ea typeface="Cambria Math" panose="02040503050406030204" pitchFamily="18" charset="0"/>
                          <a:cs typeface="+mn-cs"/>
                        </a:rPr>
                        <m:t>𝑡𝑜𝑡𝑎𝑙</m:t>
                      </m:r>
                    </m:den>
                  </m:f>
                </m:oMath>
              </a14:m>
              <a:r>
                <a:rPr lang="es-ES" sz="1100" b="0" i="0">
                  <a:latin typeface="Cambria Math" panose="02040503050406030204" pitchFamily="18" charset="0"/>
                  <a:ea typeface="Cambria Math" panose="02040503050406030204" pitchFamily="18" charset="0"/>
                </a:rPr>
                <a:t> </a:t>
              </a:r>
            </a:p>
          </xdr:txBody>
        </xdr:sp>
      </mc:Choice>
      <mc:Fallback xmlns="">
        <xdr:sp macro="" textlink="">
          <xdr:nvSpPr>
            <xdr:cNvPr id="22" name="3 CuadroTexto">
              <a:extLst>
                <a:ext uri="{FF2B5EF4-FFF2-40B4-BE49-F238E27FC236}">
                  <a16:creationId xmlns:a16="http://schemas.microsoft.com/office/drawing/2014/main" id="{077DFE60-F131-4CC0-B5A7-FE463D1B8842}"/>
                </a:ext>
              </a:extLst>
            </xdr:cNvPr>
            <xdr:cNvSpPr txBox="1"/>
          </xdr:nvSpPr>
          <xdr:spPr>
            <a:xfrm>
              <a:off x="3335570" y="7005378"/>
              <a:ext cx="5660230" cy="419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r>
                <a:rPr lang="es-ES" sz="1000" b="0" i="0" baseline="0">
                  <a:latin typeface="Cambria Math" panose="02040503050406030204" pitchFamily="18" charset="0"/>
                  <a:ea typeface="Cambria Math" panose="02040503050406030204" pitchFamily="18" charset="0"/>
                </a:rPr>
                <a:t>Productividad laboral</a:t>
              </a:r>
              <a:r>
                <a:rPr lang="es-ES" sz="1000" b="0" i="0">
                  <a:latin typeface="Cambria Math" panose="02040503050406030204" pitchFamily="18" charset="0"/>
                  <a:ea typeface="Cambria Math" panose="02040503050406030204" pitchFamily="18" charset="0"/>
                </a:rPr>
                <a:t>=(Producto Interno Bruto en volumen de precios del año anterior encadenado)/(</a:t>
              </a:r>
              <a:r>
                <a:rPr lang="es-ES" sz="1000" b="0" i="0">
                  <a:solidFill>
                    <a:schemeClr val="tx1"/>
                  </a:solidFill>
                  <a:effectLst/>
                  <a:latin typeface="Cambria Math" panose="02040503050406030204" pitchFamily="18" charset="0"/>
                  <a:ea typeface="Cambria Math" panose="02040503050406030204" pitchFamily="18" charset="0"/>
                  <a:cs typeface="+mn-cs"/>
                </a:rPr>
                <a:t>Población ocupada</a:t>
              </a:r>
              <a:r>
                <a:rPr lang="es-MX" sz="1000" b="0" i="0">
                  <a:solidFill>
                    <a:schemeClr val="tx1"/>
                  </a:solidFill>
                  <a:effectLst/>
                  <a:latin typeface="Cambria Math" panose="02040503050406030204" pitchFamily="18" charset="0"/>
                  <a:ea typeface="Cambria Math" panose="02040503050406030204" pitchFamily="18" charset="0"/>
                  <a:cs typeface="+mn-cs"/>
                </a:rPr>
                <a:t> 𝑡𝑜𝑡𝑎𝑙</a:t>
              </a:r>
              <a:r>
                <a:rPr lang="es-ES" sz="1000" b="0" i="0">
                  <a:solidFill>
                    <a:schemeClr val="tx1"/>
                  </a:solidFill>
                  <a:effectLst/>
                  <a:latin typeface="Cambria Math" panose="02040503050406030204" pitchFamily="18" charset="0"/>
                  <a:ea typeface="Cambria Math" panose="02040503050406030204" pitchFamily="18" charset="0"/>
                  <a:cs typeface="+mn-cs"/>
                </a:rPr>
                <a:t>)</a:t>
              </a:r>
              <a:r>
                <a:rPr lang="es-ES" sz="1100" b="0" i="0">
                  <a:latin typeface="Cambria Math" panose="02040503050406030204" pitchFamily="18" charset="0"/>
                  <a:ea typeface="Cambria Math" panose="02040503050406030204" pitchFamily="18" charset="0"/>
                </a:rPr>
                <a:t> </a:t>
              </a:r>
            </a:p>
          </xdr:txBody>
        </xdr:sp>
      </mc:Fallback>
    </mc:AlternateContent>
    <xdr:clientData/>
  </xdr:oneCellAnchor>
  <xdr:oneCellAnchor>
    <xdr:from>
      <xdr:col>2</xdr:col>
      <xdr:colOff>634494</xdr:colOff>
      <xdr:row>15</xdr:row>
      <xdr:rowOff>850755</xdr:rowOff>
    </xdr:from>
    <xdr:ext cx="6272213" cy="533400"/>
    <mc:AlternateContent xmlns:mc="http://schemas.openxmlformats.org/markup-compatibility/2006" xmlns:a14="http://schemas.microsoft.com/office/drawing/2010/main">
      <mc:Choice Requires="a14">
        <xdr:sp macro="" textlink="">
          <xdr:nvSpPr>
            <xdr:cNvPr id="23" name="4 CuadroTexto">
              <a:extLst>
                <a:ext uri="{FF2B5EF4-FFF2-40B4-BE49-F238E27FC236}">
                  <a16:creationId xmlns:a16="http://schemas.microsoft.com/office/drawing/2014/main" id="{67D75506-AF7A-449B-866A-F94880C421DE}"/>
                </a:ext>
              </a:extLst>
            </xdr:cNvPr>
            <xdr:cNvSpPr txBox="1"/>
          </xdr:nvSpPr>
          <xdr:spPr>
            <a:xfrm>
              <a:off x="3164334" y="7472535"/>
              <a:ext cx="6272213" cy="5334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r>
                <a:rPr lang="es-ES" sz="1000" b="0" i="0" baseline="0">
                  <a:latin typeface="Cambria Math" panose="02040503050406030204" pitchFamily="18" charset="0"/>
                  <a:ea typeface="Cambria Math" panose="02040503050406030204" pitchFamily="18" charset="0"/>
                </a:rPr>
                <a:t>Tasa de crecimiento de PIB </a:t>
              </a:r>
              <a14:m>
                <m:oMath xmlns:m="http://schemas.openxmlformats.org/officeDocument/2006/math">
                  <m:r>
                    <a:rPr lang="es-ES" sz="1000" b="0" i="0">
                      <a:latin typeface="Cambria Math" panose="02040503050406030204" pitchFamily="18" charset="0"/>
                      <a:ea typeface="Cambria Math" panose="02040503050406030204" pitchFamily="18" charset="0"/>
                    </a:rPr>
                    <m:t>=</m:t>
                  </m:r>
                  <m:r>
                    <a:rPr lang="es-ES" sz="1000" b="0" i="1">
                      <a:latin typeface="Cambria Math" panose="02040503050406030204" pitchFamily="18" charset="0"/>
                      <a:ea typeface="Cambria Math" panose="02040503050406030204" pitchFamily="18" charset="0"/>
                    </a:rPr>
                    <m:t>((</m:t>
                  </m:r>
                  <m:f>
                    <m:fPr>
                      <m:ctrlPr>
                        <a:rPr lang="es-ES" sz="1000" b="0" i="1">
                          <a:latin typeface="Cambria Math" panose="02040503050406030204" pitchFamily="18" charset="0"/>
                          <a:ea typeface="Cambria Math" panose="02040503050406030204" pitchFamily="18" charset="0"/>
                        </a:rPr>
                      </m:ctrlPr>
                    </m:fPr>
                    <m:num>
                      <m:sSub>
                        <m:sSubPr>
                          <m:ctrlPr>
                            <a:rPr lang="es-ES" sz="1000" b="0" i="1">
                              <a:latin typeface="Cambria Math" panose="02040503050406030204" pitchFamily="18" charset="0"/>
                              <a:ea typeface="Cambria Math" panose="02040503050406030204" pitchFamily="18" charset="0"/>
                            </a:rPr>
                          </m:ctrlPr>
                        </m:sSubPr>
                        <m:e>
                          <m:eqArr>
                            <m:eqArrPr>
                              <m:ctrlPr>
                                <a:rPr lang="es-ES" sz="1000" b="0" i="1">
                                  <a:solidFill>
                                    <a:schemeClr val="tx1"/>
                                  </a:solidFill>
                                  <a:effectLst/>
                                  <a:latin typeface="Cambria Math" panose="02040503050406030204" pitchFamily="18" charset="0"/>
                                  <a:ea typeface="+mn-ea"/>
                                  <a:cs typeface="+mn-cs"/>
                                </a:rPr>
                              </m:ctrlPr>
                            </m:eqArrPr>
                            <m:e>
                              <m:r>
                                <a:rPr lang="es-ES" sz="1000" b="0" i="0">
                                  <a:solidFill>
                                    <a:schemeClr val="tx1"/>
                                  </a:solidFill>
                                  <a:effectLst/>
                                  <a:latin typeface="Cambria Math" panose="02040503050406030204" pitchFamily="18" charset="0"/>
                                  <a:ea typeface="+mn-ea"/>
                                  <a:cs typeface="+mn-cs"/>
                                </a:rPr>
                                <m:t> </m:t>
                              </m:r>
                            </m:e>
                            <m:e>
                              <m:r>
                                <m:rPr>
                                  <m:sty m:val="p"/>
                                </m:rPr>
                                <a:rPr lang="es-ES" sz="1000" b="0" i="0">
                                  <a:solidFill>
                                    <a:schemeClr val="tx1"/>
                                  </a:solidFill>
                                  <a:effectLst/>
                                  <a:latin typeface="Cambria Math" panose="02040503050406030204" pitchFamily="18" charset="0"/>
                                  <a:ea typeface="+mn-ea"/>
                                  <a:cs typeface="+mn-cs"/>
                                </a:rPr>
                                <m:t>Producto</m:t>
                              </m:r>
                              <m:r>
                                <a:rPr lang="es-ES" sz="1000" b="0" i="0">
                                  <a:solidFill>
                                    <a:schemeClr val="tx1"/>
                                  </a:solidFill>
                                  <a:effectLst/>
                                  <a:latin typeface="Cambria Math" panose="02040503050406030204" pitchFamily="18" charset="0"/>
                                  <a:ea typeface="+mn-ea"/>
                                  <a:cs typeface="+mn-cs"/>
                                </a:rPr>
                                <m:t> </m:t>
                              </m:r>
                              <m:r>
                                <a:rPr lang="es-ES" sz="1000" b="0" i="1">
                                  <a:solidFill>
                                    <a:schemeClr val="tx1"/>
                                  </a:solidFill>
                                  <a:effectLst/>
                                  <a:latin typeface="Cambria Math" panose="02040503050406030204" pitchFamily="18" charset="0"/>
                                  <a:ea typeface="+mn-ea"/>
                                  <a:cs typeface="+mn-cs"/>
                                </a:rPr>
                                <m:t>𝐼𝑛𝑡𝑒𝑟𝑛𝑜</m:t>
                              </m:r>
                              <m:r>
                                <a:rPr lang="es-ES" sz="1000" b="0" i="1">
                                  <a:solidFill>
                                    <a:schemeClr val="tx1"/>
                                  </a:solidFill>
                                  <a:effectLst/>
                                  <a:latin typeface="Cambria Math" panose="02040503050406030204" pitchFamily="18" charset="0"/>
                                  <a:ea typeface="+mn-ea"/>
                                  <a:cs typeface="+mn-cs"/>
                                </a:rPr>
                                <m:t> </m:t>
                              </m:r>
                              <m:r>
                                <a:rPr lang="es-ES" sz="1000" b="0" i="1">
                                  <a:solidFill>
                                    <a:schemeClr val="tx1"/>
                                  </a:solidFill>
                                  <a:effectLst/>
                                  <a:latin typeface="Cambria Math" panose="02040503050406030204" pitchFamily="18" charset="0"/>
                                  <a:ea typeface="+mn-ea"/>
                                  <a:cs typeface="+mn-cs"/>
                                </a:rPr>
                                <m:t>𝐵𝑟𝑢𝑡𝑜</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en</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volumen</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de</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precios</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del</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a</m:t>
                              </m:r>
                              <m:r>
                                <a:rPr lang="es-ES" sz="1000" b="0" i="0">
                                  <a:solidFill>
                                    <a:schemeClr val="tx1"/>
                                  </a:solidFill>
                                  <a:effectLst/>
                                  <a:latin typeface="Cambria Math" panose="02040503050406030204" pitchFamily="18" charset="0"/>
                                  <a:ea typeface="+mn-ea"/>
                                  <a:cs typeface="+mn-cs"/>
                                </a:rPr>
                                <m:t>ñ</m:t>
                              </m:r>
                              <m:r>
                                <m:rPr>
                                  <m:sty m:val="p"/>
                                </m:rPr>
                                <a:rPr lang="es-ES" sz="1000" b="0" i="0">
                                  <a:solidFill>
                                    <a:schemeClr val="tx1"/>
                                  </a:solidFill>
                                  <a:effectLst/>
                                  <a:latin typeface="Cambria Math" panose="02040503050406030204" pitchFamily="18" charset="0"/>
                                  <a:ea typeface="+mn-ea"/>
                                  <a:cs typeface="+mn-cs"/>
                                </a:rPr>
                                <m:t>o</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anterior</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encadenado</m:t>
                              </m:r>
                              <m:r>
                                <a:rPr lang="es-ES" sz="1000" b="0" i="1">
                                  <a:solidFill>
                                    <a:schemeClr val="tx1"/>
                                  </a:solidFill>
                                  <a:effectLst/>
                                  <a:latin typeface="Cambria Math" panose="02040503050406030204" pitchFamily="18" charset="0"/>
                                  <a:ea typeface="+mn-ea"/>
                                  <a:cs typeface="+mn-cs"/>
                                </a:rPr>
                                <m:t> </m:t>
                              </m:r>
                            </m:e>
                          </m:eqArr>
                        </m:e>
                        <m:sub>
                          <m:r>
                            <a:rPr lang="es-ES" sz="1000" b="0" i="1">
                              <a:latin typeface="Cambria Math" panose="02040503050406030204" pitchFamily="18" charset="0"/>
                              <a:ea typeface="Cambria Math" panose="02040503050406030204" pitchFamily="18" charset="0"/>
                            </a:rPr>
                            <m:t>𝑡</m:t>
                          </m:r>
                        </m:sub>
                      </m:sSub>
                    </m:num>
                    <m:den>
                      <m:sSub>
                        <m:sSubPr>
                          <m:ctrlPr>
                            <a:rPr lang="es-ES" sz="1000" b="0" i="1">
                              <a:latin typeface="Cambria Math" panose="02040503050406030204" pitchFamily="18" charset="0"/>
                              <a:ea typeface="Cambria Math" panose="02040503050406030204" pitchFamily="18" charset="0"/>
                            </a:rPr>
                          </m:ctrlPr>
                        </m:sSubPr>
                        <m:e>
                          <m:r>
                            <m:rPr>
                              <m:sty m:val="p"/>
                            </m:rPr>
                            <a:rPr lang="es-ES" sz="1000" b="0" i="0">
                              <a:solidFill>
                                <a:schemeClr val="tx1"/>
                              </a:solidFill>
                              <a:effectLst/>
                              <a:latin typeface="Cambria Math" panose="02040503050406030204" pitchFamily="18" charset="0"/>
                              <a:ea typeface="+mn-ea"/>
                              <a:cs typeface="+mn-cs"/>
                            </a:rPr>
                            <m:t>Producto</m:t>
                          </m:r>
                          <m:r>
                            <a:rPr lang="es-ES" sz="1000" b="0" i="0">
                              <a:solidFill>
                                <a:schemeClr val="tx1"/>
                              </a:solidFill>
                              <a:effectLst/>
                              <a:latin typeface="Cambria Math" panose="02040503050406030204" pitchFamily="18" charset="0"/>
                              <a:ea typeface="+mn-ea"/>
                              <a:cs typeface="+mn-cs"/>
                            </a:rPr>
                            <m:t> </m:t>
                          </m:r>
                          <m:r>
                            <a:rPr lang="es-ES" sz="1000" b="0" i="1">
                              <a:solidFill>
                                <a:schemeClr val="tx1"/>
                              </a:solidFill>
                              <a:effectLst/>
                              <a:latin typeface="Cambria Math" panose="02040503050406030204" pitchFamily="18" charset="0"/>
                              <a:ea typeface="+mn-ea"/>
                              <a:cs typeface="+mn-cs"/>
                            </a:rPr>
                            <m:t>𝐼𝑛𝑡𝑒𝑟𝑛𝑜</m:t>
                          </m:r>
                          <m:r>
                            <a:rPr lang="es-ES" sz="1000" b="0" i="1">
                              <a:solidFill>
                                <a:schemeClr val="tx1"/>
                              </a:solidFill>
                              <a:effectLst/>
                              <a:latin typeface="Cambria Math" panose="02040503050406030204" pitchFamily="18" charset="0"/>
                              <a:ea typeface="+mn-ea"/>
                              <a:cs typeface="+mn-cs"/>
                            </a:rPr>
                            <m:t> </m:t>
                          </m:r>
                          <m:r>
                            <a:rPr lang="es-ES" sz="1000" b="0" i="1">
                              <a:solidFill>
                                <a:schemeClr val="tx1"/>
                              </a:solidFill>
                              <a:effectLst/>
                              <a:latin typeface="Cambria Math" panose="02040503050406030204" pitchFamily="18" charset="0"/>
                              <a:ea typeface="+mn-ea"/>
                              <a:cs typeface="+mn-cs"/>
                            </a:rPr>
                            <m:t>𝐵𝑟𝑢𝑡𝑜</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en</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volumen</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de</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precios</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del</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a</m:t>
                          </m:r>
                          <m:r>
                            <a:rPr lang="es-ES" sz="1000" b="0" i="0">
                              <a:solidFill>
                                <a:schemeClr val="tx1"/>
                              </a:solidFill>
                              <a:effectLst/>
                              <a:latin typeface="Cambria Math" panose="02040503050406030204" pitchFamily="18" charset="0"/>
                              <a:ea typeface="+mn-ea"/>
                              <a:cs typeface="+mn-cs"/>
                            </a:rPr>
                            <m:t>ñ</m:t>
                          </m:r>
                          <m:r>
                            <m:rPr>
                              <m:sty m:val="p"/>
                            </m:rPr>
                            <a:rPr lang="es-ES" sz="1000" b="0" i="0">
                              <a:solidFill>
                                <a:schemeClr val="tx1"/>
                              </a:solidFill>
                              <a:effectLst/>
                              <a:latin typeface="Cambria Math" panose="02040503050406030204" pitchFamily="18" charset="0"/>
                              <a:ea typeface="+mn-ea"/>
                              <a:cs typeface="+mn-cs"/>
                            </a:rPr>
                            <m:t>o</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anterior</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encadenado</m:t>
                          </m:r>
                          <m:r>
                            <a:rPr lang="es-ES" sz="1000" b="0" i="0">
                              <a:solidFill>
                                <a:schemeClr val="tx1"/>
                              </a:solidFill>
                              <a:effectLst/>
                              <a:latin typeface="Cambria Math" panose="02040503050406030204" pitchFamily="18" charset="0"/>
                              <a:ea typeface="+mn-ea"/>
                              <a:cs typeface="+mn-cs"/>
                            </a:rPr>
                            <m:t> </m:t>
                          </m:r>
                          <m:r>
                            <a:rPr lang="es-ES" sz="1000" b="0" i="1">
                              <a:solidFill>
                                <a:schemeClr val="tx1"/>
                              </a:solidFill>
                              <a:effectLst/>
                              <a:latin typeface="Cambria Math" panose="02040503050406030204" pitchFamily="18" charset="0"/>
                              <a:ea typeface="+mn-ea"/>
                              <a:cs typeface="+mn-cs"/>
                            </a:rPr>
                            <m:t> </m:t>
                          </m:r>
                        </m:e>
                        <m:sub>
                          <m:r>
                            <a:rPr lang="es-ES" sz="1000" b="0" i="1">
                              <a:latin typeface="Cambria Math" panose="02040503050406030204" pitchFamily="18" charset="0"/>
                              <a:ea typeface="Cambria Math" panose="02040503050406030204" pitchFamily="18" charset="0"/>
                            </a:rPr>
                            <m:t>𝑡</m:t>
                          </m:r>
                          <m:r>
                            <a:rPr lang="es-ES" sz="1000" b="0" i="1">
                              <a:latin typeface="Cambria Math" panose="02040503050406030204" pitchFamily="18" charset="0"/>
                              <a:ea typeface="Cambria Math" panose="02040503050406030204" pitchFamily="18" charset="0"/>
                            </a:rPr>
                            <m:t>−1</m:t>
                          </m:r>
                        </m:sub>
                      </m:sSub>
                    </m:den>
                  </m:f>
                  <m:r>
                    <a:rPr lang="es-ES" sz="1000" b="0" i="1">
                      <a:solidFill>
                        <a:schemeClr val="tx1"/>
                      </a:solidFill>
                      <a:effectLst/>
                      <a:latin typeface="Cambria Math" panose="02040503050406030204" pitchFamily="18" charset="0"/>
                      <a:ea typeface="Cambria Math" panose="02040503050406030204" pitchFamily="18" charset="0"/>
                      <a:cs typeface="+mn-cs"/>
                    </a:rPr>
                    <m:t>)</m:t>
                  </m:r>
                </m:oMath>
              </a14:m>
              <a:r>
                <a:rPr lang="es-ES" sz="1000" b="0" i="0">
                  <a:latin typeface="Cambria Math" panose="02040503050406030204" pitchFamily="18" charset="0"/>
                  <a:ea typeface="Cambria Math" panose="02040503050406030204" pitchFamily="18" charset="0"/>
                </a:rPr>
                <a:t> -1)</a:t>
              </a:r>
              <a14:m>
                <m:oMath xmlns:m="http://schemas.openxmlformats.org/officeDocument/2006/math">
                  <m:r>
                    <a:rPr lang="es-ES" sz="1000" b="0" i="1">
                      <a:latin typeface="Cambria Math" panose="02040503050406030204" pitchFamily="18" charset="0"/>
                      <a:ea typeface="Cambria Math" panose="02040503050406030204" pitchFamily="18" charset="0"/>
                    </a:rPr>
                    <m:t>×</m:t>
                  </m:r>
                </m:oMath>
              </a14:m>
              <a:r>
                <a:rPr lang="es-ES" sz="1000" b="0" i="0">
                  <a:latin typeface="Cambria Math" panose="02040503050406030204" pitchFamily="18" charset="0"/>
                  <a:ea typeface="Cambria Math" panose="02040503050406030204" pitchFamily="18" charset="0"/>
                </a:rPr>
                <a:t>100</a:t>
              </a:r>
            </a:p>
          </xdr:txBody>
        </xdr:sp>
      </mc:Choice>
      <mc:Fallback xmlns="">
        <xdr:sp macro="" textlink="">
          <xdr:nvSpPr>
            <xdr:cNvPr id="23" name="4 CuadroTexto">
              <a:extLst>
                <a:ext uri="{FF2B5EF4-FFF2-40B4-BE49-F238E27FC236}">
                  <a16:creationId xmlns:a16="http://schemas.microsoft.com/office/drawing/2014/main" id="{67D75506-AF7A-449B-866A-F94880C421DE}"/>
                </a:ext>
              </a:extLst>
            </xdr:cNvPr>
            <xdr:cNvSpPr txBox="1"/>
          </xdr:nvSpPr>
          <xdr:spPr>
            <a:xfrm>
              <a:off x="3164334" y="7472535"/>
              <a:ext cx="6272213" cy="5334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r>
                <a:rPr lang="es-ES" sz="1000" b="0" i="0" baseline="0">
                  <a:latin typeface="Cambria Math" panose="02040503050406030204" pitchFamily="18" charset="0"/>
                  <a:ea typeface="Cambria Math" panose="02040503050406030204" pitchFamily="18" charset="0"/>
                </a:rPr>
                <a:t>Tasa de crecimiento de PIB </a:t>
              </a:r>
              <a:r>
                <a:rPr lang="es-ES" sz="1000" b="0" i="0">
                  <a:latin typeface="Cambria Math" panose="02040503050406030204" pitchFamily="18" charset="0"/>
                  <a:ea typeface="Cambria Math" panose="02040503050406030204" pitchFamily="18" charset="0"/>
                </a:rPr>
                <a:t>=((</a:t>
              </a:r>
              <a:r>
                <a:rPr lang="es-ES" sz="1000" b="0" i="0">
                  <a:solidFill>
                    <a:schemeClr val="tx1"/>
                  </a:solidFill>
                  <a:effectLst/>
                  <a:latin typeface="Cambria Math" panose="02040503050406030204" pitchFamily="18" charset="0"/>
                  <a:ea typeface="+mn-ea"/>
                  <a:cs typeface="+mn-cs"/>
                </a:rPr>
                <a:t>█( @Producto 𝐼𝑛𝑡𝑒𝑟𝑛𝑜 𝐵𝑟𝑢𝑡𝑜 en volumen de precios del año anterior encadenado )</a:t>
              </a:r>
              <a:r>
                <a:rPr lang="es-ES" sz="1000" b="0" i="0">
                  <a:solidFill>
                    <a:schemeClr val="tx1"/>
                  </a:solidFill>
                  <a:effectLst/>
                  <a:latin typeface="Cambria Math" panose="02040503050406030204" pitchFamily="18" charset="0"/>
                  <a:ea typeface="Cambria Math" panose="02040503050406030204" pitchFamily="18" charset="0"/>
                  <a:cs typeface="+mn-cs"/>
                </a:rPr>
                <a:t>_</a:t>
              </a:r>
              <a:r>
                <a:rPr lang="es-ES" sz="1000" b="0" i="0">
                  <a:latin typeface="Cambria Math" panose="02040503050406030204" pitchFamily="18" charset="0"/>
                  <a:ea typeface="Cambria Math" panose="02040503050406030204" pitchFamily="18" charset="0"/>
                </a:rPr>
                <a:t>𝑡/〖</a:t>
              </a:r>
              <a:r>
                <a:rPr lang="es-ES" sz="1000" b="0" i="0">
                  <a:solidFill>
                    <a:schemeClr val="tx1"/>
                  </a:solidFill>
                  <a:effectLst/>
                  <a:latin typeface="Cambria Math" panose="02040503050406030204" pitchFamily="18" charset="0"/>
                  <a:ea typeface="+mn-ea"/>
                  <a:cs typeface="+mn-cs"/>
                </a:rPr>
                <a:t>Producto 𝐼𝑛𝑡𝑒𝑟𝑛𝑜 𝐵𝑟𝑢𝑡𝑜 en volumen de precios  del año anterior encadenado  </a:t>
              </a:r>
              <a:r>
                <a:rPr lang="es-ES" sz="1000" b="0" i="0">
                  <a:solidFill>
                    <a:schemeClr val="tx1"/>
                  </a:solidFill>
                  <a:effectLst/>
                  <a:latin typeface="Cambria Math" panose="02040503050406030204" pitchFamily="18" charset="0"/>
                  <a:ea typeface="Cambria Math" panose="02040503050406030204" pitchFamily="18" charset="0"/>
                  <a:cs typeface="+mn-cs"/>
                </a:rPr>
                <a:t>〗_(</a:t>
              </a:r>
              <a:r>
                <a:rPr lang="es-ES" sz="1000" b="0" i="0">
                  <a:latin typeface="Cambria Math" panose="02040503050406030204" pitchFamily="18" charset="0"/>
                  <a:ea typeface="Cambria Math" panose="02040503050406030204" pitchFamily="18" charset="0"/>
                </a:rPr>
                <a:t>𝑡−1) </a:t>
              </a:r>
              <a:r>
                <a:rPr lang="es-ES" sz="1000" b="0" i="0">
                  <a:solidFill>
                    <a:schemeClr val="tx1"/>
                  </a:solidFill>
                  <a:effectLst/>
                  <a:latin typeface="Cambria Math" panose="02040503050406030204" pitchFamily="18" charset="0"/>
                  <a:ea typeface="Cambria Math" panose="02040503050406030204" pitchFamily="18" charset="0"/>
                  <a:cs typeface="+mn-cs"/>
                </a:rPr>
                <a:t>)</a:t>
              </a:r>
              <a:r>
                <a:rPr lang="es-ES" sz="1000" b="0" i="0">
                  <a:latin typeface="Cambria Math" panose="02040503050406030204" pitchFamily="18" charset="0"/>
                  <a:ea typeface="Cambria Math" panose="02040503050406030204" pitchFamily="18" charset="0"/>
                </a:rPr>
                <a:t> -1)×100</a:t>
              </a:r>
            </a:p>
          </xdr:txBody>
        </xdr:sp>
      </mc:Fallback>
    </mc:AlternateContent>
    <xdr:clientData/>
  </xdr:oneCellAnchor>
  <xdr:oneCellAnchor>
    <xdr:from>
      <xdr:col>3</xdr:col>
      <xdr:colOff>31823</xdr:colOff>
      <xdr:row>15</xdr:row>
      <xdr:rowOff>1509496</xdr:rowOff>
    </xdr:from>
    <xdr:ext cx="5726906" cy="588167"/>
    <mc:AlternateContent xmlns:mc="http://schemas.openxmlformats.org/markup-compatibility/2006" xmlns:a14="http://schemas.microsoft.com/office/drawing/2010/main">
      <mc:Choice Requires="a14">
        <xdr:sp macro="" textlink="">
          <xdr:nvSpPr>
            <xdr:cNvPr id="24" name="5 CuadroTexto">
              <a:extLst>
                <a:ext uri="{FF2B5EF4-FFF2-40B4-BE49-F238E27FC236}">
                  <a16:creationId xmlns:a16="http://schemas.microsoft.com/office/drawing/2014/main" id="{EC7997DD-1695-4EA4-B66D-EB16AEE5631B}"/>
                </a:ext>
              </a:extLst>
            </xdr:cNvPr>
            <xdr:cNvSpPr txBox="1"/>
          </xdr:nvSpPr>
          <xdr:spPr>
            <a:xfrm>
              <a:off x="3285563" y="8131276"/>
              <a:ext cx="5726906" cy="5881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r>
                <a:rPr lang="es-ES" sz="1000" b="0" i="0" baseline="0">
                  <a:latin typeface="Cambria Math" panose="02040503050406030204" pitchFamily="18" charset="0"/>
                  <a:ea typeface="Cambria Math" panose="02040503050406030204" pitchFamily="18" charset="0"/>
                </a:rPr>
                <a:t>Tasa de crecimiento de la población ocupada  </a:t>
              </a:r>
              <a14:m>
                <m:oMath xmlns:m="http://schemas.openxmlformats.org/officeDocument/2006/math">
                  <m:r>
                    <a:rPr lang="es-ES" sz="1000" b="0" i="0">
                      <a:solidFill>
                        <a:schemeClr val="tx1"/>
                      </a:solidFill>
                      <a:effectLst/>
                      <a:latin typeface="Cambria Math" panose="02040503050406030204" pitchFamily="18" charset="0"/>
                      <a:ea typeface="Cambria Math" panose="02040503050406030204" pitchFamily="18" charset="0"/>
                      <a:cs typeface="+mn-cs"/>
                    </a:rPr>
                    <m:t>=((</m:t>
                  </m:r>
                  <m:f>
                    <m:fPr>
                      <m:ctrlPr>
                        <a:rPr lang="es-ES" sz="1000" b="0" i="1">
                          <a:solidFill>
                            <a:schemeClr val="tx1"/>
                          </a:solidFill>
                          <a:effectLst/>
                          <a:latin typeface="Cambria Math" panose="02040503050406030204" pitchFamily="18" charset="0"/>
                          <a:ea typeface="Cambria Math" panose="02040503050406030204" pitchFamily="18" charset="0"/>
                          <a:cs typeface="+mn-cs"/>
                        </a:rPr>
                      </m:ctrlPr>
                    </m:fPr>
                    <m:num>
                      <m:sSub>
                        <m:sSubPr>
                          <m:ctrlPr>
                            <a:rPr lang="es-ES" sz="1000" b="0" i="1">
                              <a:solidFill>
                                <a:schemeClr val="tx1"/>
                              </a:solidFill>
                              <a:effectLst/>
                              <a:latin typeface="Cambria Math" panose="02040503050406030204" pitchFamily="18" charset="0"/>
                              <a:ea typeface="+mn-ea"/>
                              <a:cs typeface="+mn-cs"/>
                            </a:rPr>
                          </m:ctrlPr>
                        </m:sSubPr>
                        <m:e>
                          <m:r>
                            <m:rPr>
                              <m:sty m:val="p"/>
                            </m:rPr>
                            <a:rPr lang="es-ES" sz="1000" b="0" i="0">
                              <a:solidFill>
                                <a:schemeClr val="tx1"/>
                              </a:solidFill>
                              <a:effectLst/>
                              <a:latin typeface="Cambria Math" panose="02040503050406030204" pitchFamily="18" charset="0"/>
                              <a:ea typeface="+mn-ea"/>
                              <a:cs typeface="+mn-cs"/>
                            </a:rPr>
                            <m:t>Poblaci</m:t>
                          </m:r>
                          <m:r>
                            <a:rPr lang="es-ES" sz="1000" b="0" i="0">
                              <a:solidFill>
                                <a:schemeClr val="tx1"/>
                              </a:solidFill>
                              <a:effectLst/>
                              <a:latin typeface="Cambria Math" panose="02040503050406030204" pitchFamily="18" charset="0"/>
                              <a:ea typeface="+mn-ea"/>
                              <a:cs typeface="+mn-cs"/>
                            </a:rPr>
                            <m:t>ó</m:t>
                          </m:r>
                          <m:r>
                            <m:rPr>
                              <m:sty m:val="p"/>
                            </m:rPr>
                            <a:rPr lang="es-ES" sz="1000" b="0" i="0">
                              <a:solidFill>
                                <a:schemeClr val="tx1"/>
                              </a:solidFill>
                              <a:effectLst/>
                              <a:latin typeface="Cambria Math" panose="02040503050406030204" pitchFamily="18" charset="0"/>
                              <a:ea typeface="+mn-ea"/>
                              <a:cs typeface="+mn-cs"/>
                            </a:rPr>
                            <m:t>n</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ocupada</m:t>
                          </m:r>
                          <m:r>
                            <a:rPr lang="es-ES" sz="1000" b="0" i="0">
                              <a:solidFill>
                                <a:schemeClr val="tx1"/>
                              </a:solidFill>
                              <a:effectLst/>
                              <a:latin typeface="Cambria Math" panose="02040503050406030204" pitchFamily="18" charset="0"/>
                              <a:ea typeface="+mn-ea"/>
                              <a:cs typeface="+mn-cs"/>
                            </a:rPr>
                            <m:t> </m:t>
                          </m:r>
                        </m:e>
                        <m:sub>
                          <m:r>
                            <a:rPr lang="es-ES" sz="1000" b="0" i="1">
                              <a:solidFill>
                                <a:schemeClr val="tx1"/>
                              </a:solidFill>
                              <a:effectLst/>
                              <a:latin typeface="Cambria Math" panose="02040503050406030204" pitchFamily="18" charset="0"/>
                              <a:ea typeface="+mn-ea"/>
                              <a:cs typeface="+mn-cs"/>
                            </a:rPr>
                            <m:t>𝑡</m:t>
                          </m:r>
                        </m:sub>
                      </m:sSub>
                    </m:num>
                    <m:den>
                      <m:sSub>
                        <m:sSubPr>
                          <m:ctrlPr>
                            <a:rPr lang="es-ES" sz="1000" b="0" i="1">
                              <a:solidFill>
                                <a:schemeClr val="tx1"/>
                              </a:solidFill>
                              <a:effectLst/>
                              <a:latin typeface="Cambria Math" panose="02040503050406030204" pitchFamily="18" charset="0"/>
                              <a:ea typeface="Cambria Math" panose="02040503050406030204" pitchFamily="18" charset="0"/>
                              <a:cs typeface="+mn-cs"/>
                            </a:rPr>
                          </m:ctrlPr>
                        </m:sSubPr>
                        <m:e>
                          <m:r>
                            <m:rPr>
                              <m:sty m:val="p"/>
                            </m:rPr>
                            <a:rPr lang="es-ES" sz="1000" b="0" i="0">
                              <a:solidFill>
                                <a:schemeClr val="tx1"/>
                              </a:solidFill>
                              <a:effectLst/>
                              <a:latin typeface="Cambria Math" panose="02040503050406030204" pitchFamily="18" charset="0"/>
                              <a:ea typeface="+mn-ea"/>
                              <a:cs typeface="+mn-cs"/>
                            </a:rPr>
                            <m:t>Poblaci</m:t>
                          </m:r>
                          <m:r>
                            <a:rPr lang="es-ES" sz="1000" b="0" i="0">
                              <a:solidFill>
                                <a:schemeClr val="tx1"/>
                              </a:solidFill>
                              <a:effectLst/>
                              <a:latin typeface="Cambria Math" panose="02040503050406030204" pitchFamily="18" charset="0"/>
                              <a:ea typeface="+mn-ea"/>
                              <a:cs typeface="+mn-cs"/>
                            </a:rPr>
                            <m:t>ó</m:t>
                          </m:r>
                          <m:r>
                            <m:rPr>
                              <m:sty m:val="p"/>
                            </m:rPr>
                            <a:rPr lang="es-ES" sz="1000" b="0" i="0">
                              <a:solidFill>
                                <a:schemeClr val="tx1"/>
                              </a:solidFill>
                              <a:effectLst/>
                              <a:latin typeface="Cambria Math" panose="02040503050406030204" pitchFamily="18" charset="0"/>
                              <a:ea typeface="+mn-ea"/>
                              <a:cs typeface="+mn-cs"/>
                            </a:rPr>
                            <m:t>n</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ocupada</m:t>
                          </m:r>
                        </m:e>
                        <m:sub>
                          <m:r>
                            <m:rPr>
                              <m:sty m:val="p"/>
                            </m:rPr>
                            <a:rPr lang="es-ES" sz="1000" b="0" i="0">
                              <a:solidFill>
                                <a:schemeClr val="tx1"/>
                              </a:solidFill>
                              <a:effectLst/>
                              <a:latin typeface="Cambria Math" panose="02040503050406030204" pitchFamily="18" charset="0"/>
                              <a:ea typeface="+mn-ea"/>
                              <a:cs typeface="+mn-cs"/>
                            </a:rPr>
                            <m:t>t</m:t>
                          </m:r>
                          <m:r>
                            <a:rPr lang="es-ES" sz="1000" b="0" i="0">
                              <a:solidFill>
                                <a:schemeClr val="tx1"/>
                              </a:solidFill>
                              <a:effectLst/>
                              <a:latin typeface="Cambria Math" panose="02040503050406030204" pitchFamily="18" charset="0"/>
                              <a:ea typeface="+mn-ea"/>
                              <a:cs typeface="+mn-cs"/>
                            </a:rPr>
                            <m:t>−1</m:t>
                          </m:r>
                        </m:sub>
                      </m:sSub>
                      <m:r>
                        <a:rPr lang="es-ES" sz="1000" b="0" i="0">
                          <a:solidFill>
                            <a:schemeClr val="tx1"/>
                          </a:solidFill>
                          <a:effectLst/>
                          <a:latin typeface="Cambria Math" panose="02040503050406030204" pitchFamily="18" charset="0"/>
                          <a:ea typeface="Cambria Math" panose="02040503050406030204" pitchFamily="18" charset="0"/>
                          <a:cs typeface="+mn-cs"/>
                        </a:rPr>
                        <m:t> </m:t>
                      </m:r>
                    </m:den>
                  </m:f>
                  <m:r>
                    <a:rPr lang="es-ES" sz="1000" b="0" i="0">
                      <a:solidFill>
                        <a:schemeClr val="tx1"/>
                      </a:solidFill>
                      <a:effectLst/>
                      <a:latin typeface="Cambria Math" panose="02040503050406030204" pitchFamily="18" charset="0"/>
                      <a:ea typeface="Cambria Math" panose="02040503050406030204" pitchFamily="18" charset="0"/>
                      <a:cs typeface="+mn-cs"/>
                    </a:rPr>
                    <m:t>)</m:t>
                  </m:r>
                </m:oMath>
              </a14:m>
              <a:r>
                <a:rPr lang="es-ES" sz="1000" b="0" i="0">
                  <a:latin typeface="Cambria Math" panose="02040503050406030204" pitchFamily="18" charset="0"/>
                  <a:ea typeface="Cambria Math" panose="02040503050406030204" pitchFamily="18" charset="0"/>
                </a:rPr>
                <a:t> -1) </a:t>
              </a:r>
              <a14:m>
                <m:oMath xmlns:m="http://schemas.openxmlformats.org/officeDocument/2006/math">
                  <m:r>
                    <a:rPr lang="es-ES" sz="1000" b="0" i="1">
                      <a:solidFill>
                        <a:schemeClr val="tx1"/>
                      </a:solidFill>
                      <a:effectLst/>
                      <a:latin typeface="Cambria Math" panose="02040503050406030204" pitchFamily="18" charset="0"/>
                      <a:ea typeface="+mn-ea"/>
                      <a:cs typeface="+mn-cs"/>
                    </a:rPr>
                    <m:t>×</m:t>
                  </m:r>
                </m:oMath>
              </a14:m>
              <a:r>
                <a:rPr lang="es-ES" sz="1000" b="0" i="0">
                  <a:latin typeface="Cambria Math" panose="02040503050406030204" pitchFamily="18" charset="0"/>
                  <a:ea typeface="Cambria Math" panose="02040503050406030204" pitchFamily="18" charset="0"/>
                </a:rPr>
                <a:t>100</a:t>
              </a:r>
            </a:p>
          </xdr:txBody>
        </xdr:sp>
      </mc:Choice>
      <mc:Fallback xmlns="">
        <xdr:sp macro="" textlink="">
          <xdr:nvSpPr>
            <xdr:cNvPr id="24" name="5 CuadroTexto">
              <a:extLst>
                <a:ext uri="{FF2B5EF4-FFF2-40B4-BE49-F238E27FC236}">
                  <a16:creationId xmlns:a16="http://schemas.microsoft.com/office/drawing/2014/main" id="{EC7997DD-1695-4EA4-B66D-EB16AEE5631B}"/>
                </a:ext>
              </a:extLst>
            </xdr:cNvPr>
            <xdr:cNvSpPr txBox="1"/>
          </xdr:nvSpPr>
          <xdr:spPr>
            <a:xfrm>
              <a:off x="3285563" y="8131276"/>
              <a:ext cx="5726906" cy="5881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r>
                <a:rPr lang="es-ES" sz="1000" b="0" i="0" baseline="0">
                  <a:latin typeface="Cambria Math" panose="02040503050406030204" pitchFamily="18" charset="0"/>
                  <a:ea typeface="Cambria Math" panose="02040503050406030204" pitchFamily="18" charset="0"/>
                </a:rPr>
                <a:t>Tasa de crecimiento de la población ocupada  </a:t>
              </a:r>
              <a:r>
                <a:rPr lang="es-ES" sz="1000" b="0" i="0">
                  <a:solidFill>
                    <a:schemeClr val="tx1"/>
                  </a:solidFill>
                  <a:effectLst/>
                  <a:latin typeface="Cambria Math" panose="02040503050406030204" pitchFamily="18" charset="0"/>
                  <a:ea typeface="Cambria Math" panose="02040503050406030204" pitchFamily="18" charset="0"/>
                  <a:cs typeface="+mn-cs"/>
                </a:rPr>
                <a:t>=((</a:t>
              </a:r>
              <a:r>
                <a:rPr lang="es-ES" sz="1000" b="0" i="0">
                  <a:solidFill>
                    <a:schemeClr val="tx1"/>
                  </a:solidFill>
                  <a:effectLst/>
                  <a:latin typeface="Cambria Math" panose="02040503050406030204" pitchFamily="18" charset="0"/>
                  <a:ea typeface="+mn-ea"/>
                  <a:cs typeface="+mn-cs"/>
                </a:rPr>
                <a:t>〖Población ocupada 〗_𝑡</a:t>
              </a:r>
              <a:r>
                <a:rPr lang="es-ES" sz="1000" b="0" i="0">
                  <a:solidFill>
                    <a:schemeClr val="tx1"/>
                  </a:solidFill>
                  <a:effectLst/>
                  <a:latin typeface="Cambria Math" panose="02040503050406030204" pitchFamily="18" charset="0"/>
                  <a:ea typeface="Cambria Math" panose="02040503050406030204" pitchFamily="18" charset="0"/>
                  <a:cs typeface="+mn-cs"/>
                </a:rPr>
                <a:t>/(〖</a:t>
              </a:r>
              <a:r>
                <a:rPr lang="es-ES" sz="1000" b="0" i="0">
                  <a:solidFill>
                    <a:schemeClr val="tx1"/>
                  </a:solidFill>
                  <a:effectLst/>
                  <a:latin typeface="Cambria Math" panose="02040503050406030204" pitchFamily="18" charset="0"/>
                  <a:ea typeface="+mn-ea"/>
                  <a:cs typeface="+mn-cs"/>
                </a:rPr>
                <a:t>Población ocupada</a:t>
              </a:r>
              <a:r>
                <a:rPr lang="es-ES" sz="1000" b="0" i="0">
                  <a:solidFill>
                    <a:schemeClr val="tx1"/>
                  </a:solidFill>
                  <a:effectLst/>
                  <a:latin typeface="Cambria Math" panose="02040503050406030204" pitchFamily="18" charset="0"/>
                  <a:ea typeface="Cambria Math" panose="02040503050406030204" pitchFamily="18" charset="0"/>
                  <a:cs typeface="+mn-cs"/>
                </a:rPr>
                <a:t>〗_(</a:t>
              </a:r>
              <a:r>
                <a:rPr lang="es-ES" sz="1000" b="0" i="0">
                  <a:solidFill>
                    <a:schemeClr val="tx1"/>
                  </a:solidFill>
                  <a:effectLst/>
                  <a:latin typeface="Cambria Math" panose="02040503050406030204" pitchFamily="18" charset="0"/>
                  <a:ea typeface="+mn-ea"/>
                  <a:cs typeface="+mn-cs"/>
                </a:rPr>
                <a:t>t−1</a:t>
              </a:r>
              <a:r>
                <a:rPr lang="es-ES" sz="1000" b="0" i="0">
                  <a:solidFill>
                    <a:schemeClr val="tx1"/>
                  </a:solidFill>
                  <a:effectLst/>
                  <a:latin typeface="Cambria Math" panose="02040503050406030204" pitchFamily="18" charset="0"/>
                  <a:ea typeface="Cambria Math" panose="02040503050406030204" pitchFamily="18" charset="0"/>
                  <a:cs typeface="+mn-cs"/>
                </a:rPr>
                <a:t>)  ))</a:t>
              </a:r>
              <a:r>
                <a:rPr lang="es-ES" sz="1000" b="0" i="0">
                  <a:latin typeface="Cambria Math" panose="02040503050406030204" pitchFamily="18" charset="0"/>
                  <a:ea typeface="Cambria Math" panose="02040503050406030204" pitchFamily="18" charset="0"/>
                </a:rPr>
                <a:t> -1) </a:t>
              </a:r>
              <a:r>
                <a:rPr lang="es-ES" sz="1000" b="0" i="0">
                  <a:solidFill>
                    <a:schemeClr val="tx1"/>
                  </a:solidFill>
                  <a:effectLst/>
                  <a:latin typeface="Cambria Math" panose="02040503050406030204" pitchFamily="18" charset="0"/>
                  <a:ea typeface="+mn-ea"/>
                  <a:cs typeface="+mn-cs"/>
                </a:rPr>
                <a:t>×</a:t>
              </a:r>
              <a:r>
                <a:rPr lang="es-ES" sz="1000" b="0" i="0">
                  <a:latin typeface="Cambria Math" panose="02040503050406030204" pitchFamily="18" charset="0"/>
                  <a:ea typeface="Cambria Math" panose="02040503050406030204" pitchFamily="18" charset="0"/>
                </a:rPr>
                <a:t>100</a:t>
              </a:r>
            </a:p>
          </xdr:txBody>
        </xdr:sp>
      </mc:Fallback>
    </mc:AlternateContent>
    <xdr:clientData/>
  </xdr:oneCellAnchor>
  <xdr:oneCellAnchor>
    <xdr:from>
      <xdr:col>2</xdr:col>
      <xdr:colOff>696838</xdr:colOff>
      <xdr:row>15</xdr:row>
      <xdr:rowOff>2005878</xdr:rowOff>
    </xdr:from>
    <xdr:ext cx="5464969" cy="414337"/>
    <mc:AlternateContent xmlns:mc="http://schemas.openxmlformats.org/markup-compatibility/2006" xmlns:a14="http://schemas.microsoft.com/office/drawing/2010/main">
      <mc:Choice Requires="a14">
        <xdr:sp macro="" textlink="">
          <xdr:nvSpPr>
            <xdr:cNvPr id="25" name="2 CuadroTexto">
              <a:extLst>
                <a:ext uri="{FF2B5EF4-FFF2-40B4-BE49-F238E27FC236}">
                  <a16:creationId xmlns:a16="http://schemas.microsoft.com/office/drawing/2014/main" id="{373F97DF-0BD1-4B3F-8564-1144E0401277}"/>
                </a:ext>
              </a:extLst>
            </xdr:cNvPr>
            <xdr:cNvSpPr txBox="1"/>
          </xdr:nvSpPr>
          <xdr:spPr>
            <a:xfrm>
              <a:off x="3226678" y="8627658"/>
              <a:ext cx="5464969" cy="41433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r>
                <a:rPr lang="es-ES" sz="1000" b="0" i="0">
                  <a:latin typeface="Cambria Math" panose="02040503050406030204" pitchFamily="18" charset="0"/>
                  <a:ea typeface="Cambria Math" panose="02040503050406030204" pitchFamily="18" charset="0"/>
                </a:rPr>
                <a:t>Tasa</a:t>
              </a:r>
              <a:r>
                <a:rPr lang="es-ES" sz="1000" b="0" i="0" baseline="0">
                  <a:latin typeface="Cambria Math" panose="02040503050406030204" pitchFamily="18" charset="0"/>
                  <a:ea typeface="Cambria Math" panose="02040503050406030204" pitchFamily="18" charset="0"/>
                </a:rPr>
                <a:t> de crecimiento de la productividad laboral</a:t>
              </a:r>
              <a14:m>
                <m:oMath xmlns:m="http://schemas.openxmlformats.org/officeDocument/2006/math">
                  <m:r>
                    <a:rPr lang="es-ES" sz="1000" b="0" i="0">
                      <a:latin typeface="Cambria Math" panose="02040503050406030204" pitchFamily="18" charset="0"/>
                      <a:ea typeface="Cambria Math" panose="02040503050406030204" pitchFamily="18" charset="0"/>
                    </a:rPr>
                    <m:t>=((</m:t>
                  </m:r>
                  <m:f>
                    <m:fPr>
                      <m:ctrlPr>
                        <a:rPr lang="es-ES" sz="1000" b="0" i="1">
                          <a:latin typeface="Cambria Math" panose="02040503050406030204" pitchFamily="18" charset="0"/>
                          <a:ea typeface="Cambria Math" panose="02040503050406030204" pitchFamily="18" charset="0"/>
                        </a:rPr>
                      </m:ctrlPr>
                    </m:fPr>
                    <m:num>
                      <m:sSub>
                        <m:sSubPr>
                          <m:ctrlPr>
                            <a:rPr lang="es-ES" sz="1000" b="0" i="1">
                              <a:latin typeface="Cambria Math" panose="02040503050406030204" pitchFamily="18" charset="0"/>
                              <a:ea typeface="Cambria Math" panose="02040503050406030204" pitchFamily="18" charset="0"/>
                            </a:rPr>
                          </m:ctrlPr>
                        </m:sSubPr>
                        <m:e>
                          <m:r>
                            <m:rPr>
                              <m:sty m:val="p"/>
                            </m:rPr>
                            <a:rPr lang="es-ES" sz="1000" b="0" i="0">
                              <a:solidFill>
                                <a:schemeClr val="tx1"/>
                              </a:solidFill>
                              <a:effectLst/>
                              <a:latin typeface="Cambria Math" panose="02040503050406030204" pitchFamily="18" charset="0"/>
                              <a:ea typeface="+mn-ea"/>
                              <a:cs typeface="+mn-cs"/>
                            </a:rPr>
                            <m:t>Productividad</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laboral</m:t>
                          </m:r>
                        </m:e>
                        <m:sub>
                          <m:r>
                            <a:rPr lang="es-ES" sz="1000" b="0" i="1">
                              <a:latin typeface="Cambria Math" panose="02040503050406030204" pitchFamily="18" charset="0"/>
                              <a:ea typeface="Cambria Math" panose="02040503050406030204" pitchFamily="18" charset="0"/>
                            </a:rPr>
                            <m:t>𝑡</m:t>
                          </m:r>
                        </m:sub>
                      </m:sSub>
                      <m:r>
                        <a:rPr lang="es-ES" sz="1000" b="0" i="0">
                          <a:latin typeface="Cambria Math" panose="02040503050406030204" pitchFamily="18" charset="0"/>
                          <a:ea typeface="Cambria Math" panose="02040503050406030204" pitchFamily="18" charset="0"/>
                        </a:rPr>
                        <m:t> </m:t>
                      </m:r>
                    </m:num>
                    <m:den>
                      <m:sSub>
                        <m:sSubPr>
                          <m:ctrlPr>
                            <a:rPr lang="es-ES" sz="1000" b="0" i="1">
                              <a:latin typeface="Cambria Math" panose="02040503050406030204" pitchFamily="18" charset="0"/>
                              <a:ea typeface="Cambria Math" panose="02040503050406030204" pitchFamily="18" charset="0"/>
                            </a:rPr>
                          </m:ctrlPr>
                        </m:sSubPr>
                        <m:e>
                          <m:r>
                            <m:rPr>
                              <m:sty m:val="p"/>
                            </m:rPr>
                            <a:rPr lang="es-ES" sz="1000" b="0" i="0">
                              <a:solidFill>
                                <a:schemeClr val="tx1"/>
                              </a:solidFill>
                              <a:effectLst/>
                              <a:latin typeface="Cambria Math" panose="02040503050406030204" pitchFamily="18" charset="0"/>
                              <a:ea typeface="+mn-ea"/>
                              <a:cs typeface="+mn-cs"/>
                            </a:rPr>
                            <m:t>Productividad</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laboral</m:t>
                          </m:r>
                          <m:r>
                            <a:rPr lang="es-ES" sz="1000" b="0" i="0">
                              <a:solidFill>
                                <a:schemeClr val="tx1"/>
                              </a:solidFill>
                              <a:effectLst/>
                              <a:latin typeface="Cambria Math" panose="02040503050406030204" pitchFamily="18" charset="0"/>
                              <a:ea typeface="+mn-ea"/>
                              <a:cs typeface="+mn-cs"/>
                            </a:rPr>
                            <m:t> </m:t>
                          </m:r>
                        </m:e>
                        <m:sub>
                          <m:r>
                            <m:rPr>
                              <m:sty m:val="p"/>
                            </m:rPr>
                            <a:rPr lang="es-ES" sz="1000" b="0" i="0">
                              <a:solidFill>
                                <a:schemeClr val="tx1"/>
                              </a:solidFill>
                              <a:effectLst/>
                              <a:latin typeface="Cambria Math" panose="02040503050406030204" pitchFamily="18" charset="0"/>
                              <a:ea typeface="+mn-ea"/>
                              <a:cs typeface="+mn-cs"/>
                            </a:rPr>
                            <m:t>t</m:t>
                          </m:r>
                          <m:r>
                            <a:rPr lang="es-ES" sz="1000" b="0" i="0">
                              <a:solidFill>
                                <a:schemeClr val="tx1"/>
                              </a:solidFill>
                              <a:effectLst/>
                              <a:latin typeface="Cambria Math" panose="02040503050406030204" pitchFamily="18" charset="0"/>
                              <a:ea typeface="+mn-ea"/>
                              <a:cs typeface="+mn-cs"/>
                            </a:rPr>
                            <m:t>−1</m:t>
                          </m:r>
                        </m:sub>
                      </m:sSub>
                    </m:den>
                  </m:f>
                </m:oMath>
              </a14:m>
              <a:r>
                <a:rPr lang="es-ES" sz="1000" b="0" i="0">
                  <a:latin typeface="Cambria Math" panose="02040503050406030204" pitchFamily="18" charset="0"/>
                  <a:ea typeface="Cambria Math" panose="02040503050406030204" pitchFamily="18" charset="0"/>
                </a:rPr>
                <a:t>) -1)</a:t>
              </a:r>
              <a14:m>
                <m:oMath xmlns:m="http://schemas.openxmlformats.org/officeDocument/2006/math">
                  <m:r>
                    <a:rPr lang="es-ES" sz="1000" b="0" i="1">
                      <a:solidFill>
                        <a:schemeClr val="tx1"/>
                      </a:solidFill>
                      <a:effectLst/>
                      <a:latin typeface="Cambria Math" panose="02040503050406030204" pitchFamily="18" charset="0"/>
                      <a:ea typeface="+mn-ea"/>
                      <a:cs typeface="+mn-cs"/>
                    </a:rPr>
                    <m:t>×</m:t>
                  </m:r>
                </m:oMath>
              </a14:m>
              <a:r>
                <a:rPr lang="es-ES" sz="1000" b="0" i="0">
                  <a:latin typeface="Cambria Math" panose="02040503050406030204" pitchFamily="18" charset="0"/>
                  <a:ea typeface="Cambria Math" panose="02040503050406030204" pitchFamily="18" charset="0"/>
                </a:rPr>
                <a:t>100</a:t>
              </a:r>
            </a:p>
          </xdr:txBody>
        </xdr:sp>
      </mc:Choice>
      <mc:Fallback xmlns="">
        <xdr:sp macro="" textlink="">
          <xdr:nvSpPr>
            <xdr:cNvPr id="25" name="2 CuadroTexto">
              <a:extLst>
                <a:ext uri="{FF2B5EF4-FFF2-40B4-BE49-F238E27FC236}">
                  <a16:creationId xmlns:a16="http://schemas.microsoft.com/office/drawing/2014/main" id="{373F97DF-0BD1-4B3F-8564-1144E0401277}"/>
                </a:ext>
              </a:extLst>
            </xdr:cNvPr>
            <xdr:cNvSpPr txBox="1"/>
          </xdr:nvSpPr>
          <xdr:spPr>
            <a:xfrm>
              <a:off x="3226678" y="8627658"/>
              <a:ext cx="5464969" cy="41433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r>
                <a:rPr lang="es-ES" sz="1000" b="0" i="0">
                  <a:latin typeface="Cambria Math" panose="02040503050406030204" pitchFamily="18" charset="0"/>
                  <a:ea typeface="Cambria Math" panose="02040503050406030204" pitchFamily="18" charset="0"/>
                </a:rPr>
                <a:t>Tasa</a:t>
              </a:r>
              <a:r>
                <a:rPr lang="es-ES" sz="1000" b="0" i="0" baseline="0">
                  <a:latin typeface="Cambria Math" panose="02040503050406030204" pitchFamily="18" charset="0"/>
                  <a:ea typeface="Cambria Math" panose="02040503050406030204" pitchFamily="18" charset="0"/>
                </a:rPr>
                <a:t> de crecimiento de la productividad laboral</a:t>
              </a:r>
              <a:r>
                <a:rPr lang="es-ES" sz="1000" b="0" i="0">
                  <a:latin typeface="Cambria Math" panose="02040503050406030204" pitchFamily="18" charset="0"/>
                  <a:ea typeface="Cambria Math" panose="02040503050406030204" pitchFamily="18" charset="0"/>
                </a:rPr>
                <a:t>=(((〖</a:t>
              </a:r>
              <a:r>
                <a:rPr lang="es-ES" sz="1000" b="0" i="0">
                  <a:solidFill>
                    <a:schemeClr val="tx1"/>
                  </a:solidFill>
                  <a:effectLst/>
                  <a:latin typeface="Cambria Math" panose="02040503050406030204" pitchFamily="18" charset="0"/>
                  <a:ea typeface="+mn-ea"/>
                  <a:cs typeface="+mn-cs"/>
                </a:rPr>
                <a:t>Productividad laboral</a:t>
              </a:r>
              <a:r>
                <a:rPr lang="es-ES" sz="1000" b="0" i="0">
                  <a:solidFill>
                    <a:schemeClr val="tx1"/>
                  </a:solidFill>
                  <a:effectLst/>
                  <a:latin typeface="Cambria Math" panose="02040503050406030204" pitchFamily="18" charset="0"/>
                  <a:ea typeface="Cambria Math" panose="02040503050406030204" pitchFamily="18" charset="0"/>
                  <a:cs typeface="+mn-cs"/>
                </a:rPr>
                <a:t>〗_</a:t>
              </a:r>
              <a:r>
                <a:rPr lang="es-ES" sz="1000" b="0" i="0">
                  <a:latin typeface="Cambria Math" panose="02040503050406030204" pitchFamily="18" charset="0"/>
                  <a:ea typeface="Cambria Math" panose="02040503050406030204" pitchFamily="18" charset="0"/>
                </a:rPr>
                <a:t>𝑡  )/〖</a:t>
              </a:r>
              <a:r>
                <a:rPr lang="es-ES" sz="1000" b="0" i="0">
                  <a:solidFill>
                    <a:schemeClr val="tx1"/>
                  </a:solidFill>
                  <a:effectLst/>
                  <a:latin typeface="Cambria Math" panose="02040503050406030204" pitchFamily="18" charset="0"/>
                  <a:ea typeface="+mn-ea"/>
                  <a:cs typeface="+mn-cs"/>
                </a:rPr>
                <a:t>Productividad laboral </a:t>
              </a:r>
              <a:r>
                <a:rPr lang="es-ES" sz="1000" b="0" i="0">
                  <a:solidFill>
                    <a:schemeClr val="tx1"/>
                  </a:solidFill>
                  <a:effectLst/>
                  <a:latin typeface="Cambria Math" panose="02040503050406030204" pitchFamily="18" charset="0"/>
                  <a:ea typeface="Cambria Math" panose="02040503050406030204" pitchFamily="18" charset="0"/>
                  <a:cs typeface="+mn-cs"/>
                </a:rPr>
                <a:t>〗_(</a:t>
              </a:r>
              <a:r>
                <a:rPr lang="es-ES" sz="1000" b="0" i="0">
                  <a:solidFill>
                    <a:schemeClr val="tx1"/>
                  </a:solidFill>
                  <a:effectLst/>
                  <a:latin typeface="Cambria Math" panose="02040503050406030204" pitchFamily="18" charset="0"/>
                  <a:ea typeface="+mn-ea"/>
                  <a:cs typeface="+mn-cs"/>
                </a:rPr>
                <a:t>t−1</a:t>
              </a:r>
              <a:r>
                <a:rPr lang="es-ES" sz="1000" b="0" i="0">
                  <a:solidFill>
                    <a:schemeClr val="tx1"/>
                  </a:solidFill>
                  <a:effectLst/>
                  <a:latin typeface="Cambria Math" panose="02040503050406030204" pitchFamily="18" charset="0"/>
                  <a:ea typeface="Cambria Math" panose="02040503050406030204" pitchFamily="18" charset="0"/>
                  <a:cs typeface="+mn-cs"/>
                </a:rPr>
                <a:t>)</a:t>
              </a:r>
              <a:r>
                <a:rPr lang="es-ES" sz="1000" b="0" i="0">
                  <a:solidFill>
                    <a:schemeClr val="tx1"/>
                  </a:solidFill>
                  <a:effectLst/>
                  <a:latin typeface="Cambria Math" panose="02040503050406030204" pitchFamily="18" charset="0"/>
                  <a:ea typeface="+mn-ea"/>
                  <a:cs typeface="+mn-cs"/>
                </a:rPr>
                <a:t> </a:t>
              </a:r>
              <a:r>
                <a:rPr lang="es-ES" sz="1000" b="0" i="0">
                  <a:latin typeface="Cambria Math" panose="02040503050406030204" pitchFamily="18" charset="0"/>
                  <a:ea typeface="Cambria Math" panose="02040503050406030204" pitchFamily="18" charset="0"/>
                </a:rPr>
                <a:t>) -1)</a:t>
              </a:r>
              <a:r>
                <a:rPr lang="es-ES" sz="1000" b="0" i="0">
                  <a:solidFill>
                    <a:schemeClr val="tx1"/>
                  </a:solidFill>
                  <a:effectLst/>
                  <a:latin typeface="Cambria Math" panose="02040503050406030204" pitchFamily="18" charset="0"/>
                  <a:ea typeface="+mn-ea"/>
                  <a:cs typeface="+mn-cs"/>
                </a:rPr>
                <a:t>×</a:t>
              </a:r>
              <a:r>
                <a:rPr lang="es-ES" sz="1000" b="0" i="0">
                  <a:latin typeface="Cambria Math" panose="02040503050406030204" pitchFamily="18" charset="0"/>
                  <a:ea typeface="Cambria Math" panose="02040503050406030204" pitchFamily="18" charset="0"/>
                </a:rPr>
                <a:t>100</a:t>
              </a:r>
            </a:p>
          </xdr:txBody>
        </xdr:sp>
      </mc:Fallback>
    </mc:AlternateContent>
    <xdr:clientData/>
  </xdr:oneCellAnchor>
</xdr:wsDr>
</file>

<file path=xl/drawings/drawing175.xml><?xml version="1.0" encoding="utf-8"?>
<xdr:wsDr xmlns:xdr="http://schemas.openxmlformats.org/drawingml/2006/spreadsheetDrawing" xmlns:a="http://schemas.openxmlformats.org/drawingml/2006/main">
  <xdr:twoCellAnchor>
    <xdr:from>
      <xdr:col>2</xdr:col>
      <xdr:colOff>15239</xdr:colOff>
      <xdr:row>34</xdr:row>
      <xdr:rowOff>100011</xdr:rowOff>
    </xdr:from>
    <xdr:to>
      <xdr:col>14</xdr:col>
      <xdr:colOff>66674</xdr:colOff>
      <xdr:row>49</xdr:row>
      <xdr:rowOff>205740</xdr:rowOff>
    </xdr:to>
    <xdr:graphicFrame macro="">
      <xdr:nvGraphicFramePr>
        <xdr:cNvPr id="2" name="Gráfico 1">
          <a:extLst>
            <a:ext uri="{FF2B5EF4-FFF2-40B4-BE49-F238E27FC236}">
              <a16:creationId xmlns:a16="http://schemas.microsoft.com/office/drawing/2014/main" id="{00000000-0008-0000-D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6.xml><?xml version="1.0" encoding="utf-8"?>
<xdr:wsDr xmlns:xdr="http://schemas.openxmlformats.org/drawingml/2006/spreadsheetDrawing" xmlns:a="http://schemas.openxmlformats.org/drawingml/2006/main">
  <xdr:oneCellAnchor>
    <xdr:from>
      <xdr:col>3</xdr:col>
      <xdr:colOff>273843</xdr:colOff>
      <xdr:row>15</xdr:row>
      <xdr:rowOff>33337</xdr:rowOff>
    </xdr:from>
    <xdr:ext cx="4941094" cy="774956"/>
    <mc:AlternateContent xmlns:mc="http://schemas.openxmlformats.org/markup-compatibility/2006" xmlns:a14="http://schemas.microsoft.com/office/drawing/2010/main">
      <mc:Choice Requires="a14">
        <xdr:sp macro="" textlink="">
          <xdr:nvSpPr>
            <xdr:cNvPr id="2" name="2 CuadroTexto">
              <a:extLst>
                <a:ext uri="{FF2B5EF4-FFF2-40B4-BE49-F238E27FC236}">
                  <a16:creationId xmlns:a16="http://schemas.microsoft.com/office/drawing/2014/main" id="{00000000-0008-0000-DF00-000002000000}"/>
                </a:ext>
              </a:extLst>
            </xdr:cNvPr>
            <xdr:cNvSpPr txBox="1"/>
          </xdr:nvSpPr>
          <xdr:spPr>
            <a:xfrm>
              <a:off x="4312443" y="7967662"/>
              <a:ext cx="4941094" cy="77495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ES" sz="1100" b="0" i="0">
                  <a:latin typeface="Cambria Math" panose="02040503050406030204" pitchFamily="18" charset="0"/>
                  <a:ea typeface="Cambria Math" panose="02040503050406030204" pitchFamily="18" charset="0"/>
                </a:rPr>
                <a:t>Proporción</a:t>
              </a:r>
              <a:r>
                <a:rPr lang="es-ES" sz="1100" b="0" i="0" baseline="0">
                  <a:latin typeface="Cambria Math" panose="02040503050406030204" pitchFamily="18" charset="0"/>
                  <a:ea typeface="Cambria Math" panose="02040503050406030204" pitchFamily="18" charset="0"/>
                </a:rPr>
                <a:t> de empleo informal en el empleo no agropecuario </a:t>
              </a:r>
              <a14:m>
                <m:oMath xmlns:m="http://schemas.openxmlformats.org/officeDocument/2006/math">
                  <m:r>
                    <a:rPr lang="es-ES" sz="1100" b="0" i="0">
                      <a:latin typeface="Cambria Math" panose="02040503050406030204" pitchFamily="18" charset="0"/>
                      <a:ea typeface="Cambria Math" panose="02040503050406030204" pitchFamily="18" charset="0"/>
                    </a:rPr>
                    <m:t>=</m:t>
                  </m:r>
                </m:oMath>
              </a14:m>
              <a:endParaRPr lang="es-CR" sz="1100" b="0" i="0">
                <a:latin typeface="Cambria Math" panose="02040503050406030204" pitchFamily="18" charset="0"/>
                <a:ea typeface="Cambria Math" panose="02040503050406030204" pitchFamily="18" charset="0"/>
              </a:endParaRPr>
            </a:p>
            <a:p>
              <a:endParaRPr lang="es-CR" sz="1100" b="0" i="0">
                <a:latin typeface="Cambria Math" panose="02040503050406030204" pitchFamily="18" charset="0"/>
                <a:ea typeface="Cambria Math" panose="02040503050406030204" pitchFamily="18" charset="0"/>
              </a:endParaRPr>
            </a:p>
            <a:p>
              <a:pPr/>
              <a14:m>
                <m:oMathPara xmlns:m="http://schemas.openxmlformats.org/officeDocument/2006/math">
                  <m:oMathParaPr>
                    <m:jc m:val="centerGroup"/>
                  </m:oMathParaPr>
                  <m:oMath xmlns:m="http://schemas.openxmlformats.org/officeDocument/2006/math">
                    <m:f>
                      <m:fPr>
                        <m:ctrlPr>
                          <a:rPr lang="es-ES" sz="1100" b="0" i="1">
                            <a:latin typeface="Cambria Math" panose="02040503050406030204" pitchFamily="18" charset="0"/>
                            <a:ea typeface="Cambria Math" panose="02040503050406030204" pitchFamily="18" charset="0"/>
                          </a:rPr>
                        </m:ctrlPr>
                      </m:fPr>
                      <m:num>
                        <m:r>
                          <m:rPr>
                            <m:sty m:val="p"/>
                          </m:rPr>
                          <a:rPr lang="es-ES" sz="1100" b="0" i="0">
                            <a:latin typeface="Cambria Math" panose="02040503050406030204" pitchFamily="18" charset="0"/>
                            <a:ea typeface="Cambria Math" panose="02040503050406030204" pitchFamily="18" charset="0"/>
                          </a:rPr>
                          <m:t>Poblaci</m:t>
                        </m:r>
                        <m:r>
                          <a:rPr lang="es-ES" sz="1100" b="0" i="0">
                            <a:latin typeface="Cambria Math" panose="02040503050406030204" pitchFamily="18" charset="0"/>
                            <a:ea typeface="Cambria Math" panose="02040503050406030204" pitchFamily="18" charset="0"/>
                          </a:rPr>
                          <m:t>ó</m:t>
                        </m:r>
                        <m:r>
                          <m:rPr>
                            <m:sty m:val="p"/>
                          </m:rPr>
                          <a:rPr lang="es-ES" sz="1100" b="0" i="0">
                            <a:latin typeface="Cambria Math" panose="02040503050406030204" pitchFamily="18" charset="0"/>
                            <a:ea typeface="Cambria Math" panose="02040503050406030204" pitchFamily="18" charset="0"/>
                          </a:rPr>
                          <m:t>n</m:t>
                        </m:r>
                        <m:r>
                          <a:rPr lang="es-ES" sz="1100" b="0" i="0">
                            <a:latin typeface="Cambria Math" panose="02040503050406030204" pitchFamily="18" charset="0"/>
                            <a:ea typeface="Cambria Math" panose="02040503050406030204" pitchFamily="18" charset="0"/>
                          </a:rPr>
                          <m:t> </m:t>
                        </m:r>
                        <m:r>
                          <m:rPr>
                            <m:sty m:val="p"/>
                          </m:rPr>
                          <a:rPr lang="es-ES" sz="1100" b="0" i="0">
                            <a:latin typeface="Cambria Math" panose="02040503050406030204" pitchFamily="18" charset="0"/>
                            <a:ea typeface="Cambria Math" panose="02040503050406030204" pitchFamily="18" charset="0"/>
                          </a:rPr>
                          <m:t>ocupada</m:t>
                        </m:r>
                        <m:r>
                          <a:rPr lang="es-ES" sz="1100" b="0" i="0">
                            <a:latin typeface="Cambria Math" panose="02040503050406030204" pitchFamily="18" charset="0"/>
                            <a:ea typeface="Cambria Math" panose="02040503050406030204" pitchFamily="18" charset="0"/>
                          </a:rPr>
                          <m:t> </m:t>
                        </m:r>
                        <m:r>
                          <m:rPr>
                            <m:sty m:val="p"/>
                          </m:rPr>
                          <a:rPr lang="es-ES" sz="1100" b="0" i="0">
                            <a:latin typeface="Cambria Math" panose="02040503050406030204" pitchFamily="18" charset="0"/>
                            <a:ea typeface="Cambria Math" panose="02040503050406030204" pitchFamily="18" charset="0"/>
                          </a:rPr>
                          <m:t>informal</m:t>
                        </m:r>
                        <m:r>
                          <a:rPr lang="es-ES" sz="1100" b="0" i="0">
                            <a:latin typeface="Cambria Math" panose="02040503050406030204" pitchFamily="18" charset="0"/>
                            <a:ea typeface="Cambria Math" panose="02040503050406030204" pitchFamily="18" charset="0"/>
                          </a:rPr>
                          <m:t> </m:t>
                        </m:r>
                        <m:r>
                          <m:rPr>
                            <m:sty m:val="p"/>
                          </m:rPr>
                          <a:rPr lang="es-ES" sz="1100" b="0" i="0">
                            <a:latin typeface="Cambria Math" panose="02040503050406030204" pitchFamily="18" charset="0"/>
                            <a:ea typeface="Cambria Math" panose="02040503050406030204" pitchFamily="18" charset="0"/>
                          </a:rPr>
                          <m:t>no</m:t>
                        </m:r>
                        <m:r>
                          <a:rPr lang="es-ES" sz="1100" b="0" i="0">
                            <a:latin typeface="Cambria Math" panose="02040503050406030204" pitchFamily="18" charset="0"/>
                            <a:ea typeface="Cambria Math" panose="02040503050406030204" pitchFamily="18" charset="0"/>
                          </a:rPr>
                          <m:t> </m:t>
                        </m:r>
                        <m:r>
                          <m:rPr>
                            <m:sty m:val="p"/>
                          </m:rPr>
                          <a:rPr lang="es-ES" sz="1100" b="0" i="0">
                            <a:latin typeface="Cambria Math" panose="02040503050406030204" pitchFamily="18" charset="0"/>
                            <a:ea typeface="Cambria Math" panose="02040503050406030204" pitchFamily="18" charset="0"/>
                          </a:rPr>
                          <m:t>agropecuaria</m:t>
                        </m:r>
                      </m:num>
                      <m:den>
                        <m:r>
                          <m:rPr>
                            <m:sty m:val="p"/>
                          </m:rPr>
                          <a:rPr lang="es-ES" sz="1100" b="0" i="0">
                            <a:latin typeface="Cambria Math" panose="02040503050406030204" pitchFamily="18" charset="0"/>
                            <a:ea typeface="Cambria Math" panose="02040503050406030204" pitchFamily="18" charset="0"/>
                          </a:rPr>
                          <m:t>Poblaci</m:t>
                        </m:r>
                        <m:r>
                          <a:rPr lang="es-ES" sz="1100" b="0" i="0">
                            <a:latin typeface="Cambria Math" panose="02040503050406030204" pitchFamily="18" charset="0"/>
                            <a:ea typeface="Cambria Math" panose="02040503050406030204" pitchFamily="18" charset="0"/>
                          </a:rPr>
                          <m:t>ó</m:t>
                        </m:r>
                        <m:r>
                          <m:rPr>
                            <m:sty m:val="p"/>
                          </m:rPr>
                          <a:rPr lang="es-ES" sz="1100" b="0" i="0">
                            <a:latin typeface="Cambria Math" panose="02040503050406030204" pitchFamily="18" charset="0"/>
                            <a:ea typeface="Cambria Math" panose="02040503050406030204" pitchFamily="18" charset="0"/>
                          </a:rPr>
                          <m:t>n</m:t>
                        </m:r>
                        <m:r>
                          <a:rPr lang="es-ES" sz="1100" b="0" i="0">
                            <a:latin typeface="Cambria Math" panose="02040503050406030204" pitchFamily="18" charset="0"/>
                            <a:ea typeface="Cambria Math" panose="02040503050406030204" pitchFamily="18" charset="0"/>
                          </a:rPr>
                          <m:t> </m:t>
                        </m:r>
                        <m:r>
                          <m:rPr>
                            <m:sty m:val="p"/>
                          </m:rPr>
                          <a:rPr lang="es-ES" sz="1100" b="0" i="0">
                            <a:latin typeface="Cambria Math" panose="02040503050406030204" pitchFamily="18" charset="0"/>
                            <a:ea typeface="Cambria Math" panose="02040503050406030204" pitchFamily="18" charset="0"/>
                          </a:rPr>
                          <m:t>ocupada</m:t>
                        </m:r>
                        <m:r>
                          <a:rPr lang="es-ES" sz="1100" b="0" i="0">
                            <a:latin typeface="Cambria Math" panose="02040503050406030204" pitchFamily="18" charset="0"/>
                            <a:ea typeface="Cambria Math" panose="02040503050406030204" pitchFamily="18" charset="0"/>
                          </a:rPr>
                          <m:t> </m:t>
                        </m:r>
                        <m:r>
                          <m:rPr>
                            <m:sty m:val="p"/>
                          </m:rPr>
                          <a:rPr lang="es-ES" sz="1100" b="0" i="0">
                            <a:latin typeface="Cambria Math" panose="02040503050406030204" pitchFamily="18" charset="0"/>
                            <a:ea typeface="Cambria Math" panose="02040503050406030204" pitchFamily="18" charset="0"/>
                          </a:rPr>
                          <m:t>no</m:t>
                        </m:r>
                        <m:r>
                          <a:rPr lang="es-ES" sz="1100" b="0" i="0">
                            <a:latin typeface="Cambria Math" panose="02040503050406030204" pitchFamily="18" charset="0"/>
                            <a:ea typeface="Cambria Math" panose="02040503050406030204" pitchFamily="18" charset="0"/>
                          </a:rPr>
                          <m:t> </m:t>
                        </m:r>
                        <m:r>
                          <m:rPr>
                            <m:sty m:val="p"/>
                          </m:rPr>
                          <a:rPr lang="es-ES" sz="1100" b="0" i="0">
                            <a:latin typeface="Cambria Math" panose="02040503050406030204" pitchFamily="18" charset="0"/>
                            <a:ea typeface="Cambria Math" panose="02040503050406030204" pitchFamily="18" charset="0"/>
                          </a:rPr>
                          <m:t>agropecuaria</m:t>
                        </m:r>
                      </m:den>
                    </m:f>
                    <m:r>
                      <a:rPr lang="es-ES" sz="1100" b="0" i="1">
                        <a:latin typeface="Cambria Math" panose="02040503050406030204" pitchFamily="18" charset="0"/>
                        <a:ea typeface="Cambria Math" panose="02040503050406030204" pitchFamily="18" charset="0"/>
                      </a:rPr>
                      <m:t>×100</m:t>
                    </m:r>
                  </m:oMath>
                </m:oMathPara>
              </a14:m>
              <a:endParaRPr lang="es-ES" sz="1100" b="0" i="0">
                <a:latin typeface="Cambria Math" panose="02040503050406030204" pitchFamily="18" charset="0"/>
                <a:ea typeface="Cambria Math" panose="02040503050406030204" pitchFamily="18" charset="0"/>
              </a:endParaRPr>
            </a:p>
          </xdr:txBody>
        </xdr:sp>
      </mc:Choice>
      <mc:Fallback xmlns="">
        <xdr:sp macro="" textlink="">
          <xdr:nvSpPr>
            <xdr:cNvPr id="2" name="2 CuadroTexto">
              <a:extLst>
                <a:ext uri="{FF2B5EF4-FFF2-40B4-BE49-F238E27FC236}">
                  <a16:creationId xmlns:a16="http://schemas.microsoft.com/office/drawing/2014/main" id="{00000000-0008-0000-D500-000002000000}"/>
                </a:ext>
              </a:extLst>
            </xdr:cNvPr>
            <xdr:cNvSpPr txBox="1"/>
          </xdr:nvSpPr>
          <xdr:spPr>
            <a:xfrm>
              <a:off x="4312443" y="7967662"/>
              <a:ext cx="4941094" cy="77495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ES" sz="1100" b="0" i="0">
                  <a:latin typeface="Cambria Math" panose="02040503050406030204" pitchFamily="18" charset="0"/>
                  <a:ea typeface="Cambria Math" panose="02040503050406030204" pitchFamily="18" charset="0"/>
                </a:rPr>
                <a:t>Proporción</a:t>
              </a:r>
              <a:r>
                <a:rPr lang="es-ES" sz="1100" b="0" i="0" baseline="0">
                  <a:latin typeface="Cambria Math" panose="02040503050406030204" pitchFamily="18" charset="0"/>
                  <a:ea typeface="Cambria Math" panose="02040503050406030204" pitchFamily="18" charset="0"/>
                </a:rPr>
                <a:t> de empleo informal en el empleo no agropecuario </a:t>
              </a:r>
              <a:r>
                <a:rPr lang="es-ES" sz="1100" b="0" i="0">
                  <a:latin typeface="Cambria Math" panose="02040503050406030204" pitchFamily="18" charset="0"/>
                  <a:ea typeface="Cambria Math" panose="02040503050406030204" pitchFamily="18" charset="0"/>
                </a:rPr>
                <a:t>=</a:t>
              </a:r>
              <a:endParaRPr lang="es-CR" sz="1100" b="0" i="0">
                <a:latin typeface="Cambria Math" panose="02040503050406030204" pitchFamily="18" charset="0"/>
                <a:ea typeface="Cambria Math" panose="02040503050406030204" pitchFamily="18" charset="0"/>
              </a:endParaRPr>
            </a:p>
            <a:p>
              <a:endParaRPr lang="es-CR" sz="1100" b="0" i="0">
                <a:latin typeface="Cambria Math" panose="02040503050406030204" pitchFamily="18" charset="0"/>
                <a:ea typeface="Cambria Math" panose="02040503050406030204" pitchFamily="18" charset="0"/>
              </a:endParaRPr>
            </a:p>
            <a:p>
              <a:pPr/>
              <a:r>
                <a:rPr lang="es-ES" sz="1100" b="0" i="0">
                  <a:latin typeface="Cambria Math" panose="02040503050406030204" pitchFamily="18" charset="0"/>
                  <a:ea typeface="Cambria Math" panose="02040503050406030204" pitchFamily="18" charset="0"/>
                </a:rPr>
                <a:t>(Población ocupada informal no agropecuaria)/(Población ocupada no agropecuaria)×100</a:t>
              </a:r>
            </a:p>
          </xdr:txBody>
        </xdr:sp>
      </mc:Fallback>
    </mc:AlternateContent>
    <xdr:clientData/>
  </xdr:oneCellAnchor>
  <xdr:oneCellAnchor>
    <xdr:from>
      <xdr:col>3</xdr:col>
      <xdr:colOff>16668</xdr:colOff>
      <xdr:row>15</xdr:row>
      <xdr:rowOff>347662</xdr:rowOff>
    </xdr:from>
    <xdr:ext cx="6793707" cy="362663"/>
    <mc:AlternateContent xmlns:mc="http://schemas.openxmlformats.org/markup-compatibility/2006" xmlns:a14="http://schemas.microsoft.com/office/drawing/2010/main">
      <mc:Choice Requires="a14">
        <xdr:sp macro="" textlink="">
          <xdr:nvSpPr>
            <xdr:cNvPr id="3" name="2 CuadroTexto">
              <a:extLst>
                <a:ext uri="{FF2B5EF4-FFF2-40B4-BE49-F238E27FC236}">
                  <a16:creationId xmlns:a16="http://schemas.microsoft.com/office/drawing/2014/main" id="{48D6DC10-EAE1-43E0-9C56-DA4A8B087E0A}"/>
                </a:ext>
              </a:extLst>
            </xdr:cNvPr>
            <xdr:cNvSpPr txBox="1"/>
          </xdr:nvSpPr>
          <xdr:spPr>
            <a:xfrm>
              <a:off x="4177188" y="7167562"/>
              <a:ext cx="6793707" cy="3626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ES" sz="1100" b="0" i="0">
                  <a:latin typeface="Cambria Math" panose="02040503050406030204" pitchFamily="18" charset="0"/>
                  <a:ea typeface="Cambria Math" panose="02040503050406030204" pitchFamily="18" charset="0"/>
                </a:rPr>
                <a:t>Proporción</a:t>
              </a:r>
              <a:r>
                <a:rPr lang="es-ES" sz="1100" b="0" i="0" baseline="0">
                  <a:latin typeface="Cambria Math" panose="02040503050406030204" pitchFamily="18" charset="0"/>
                  <a:ea typeface="Cambria Math" panose="02040503050406030204" pitchFamily="18" charset="0"/>
                </a:rPr>
                <a:t> de empleo informal en el empleo no agropecuario </a:t>
              </a:r>
              <a14:m>
                <m:oMath xmlns:m="http://schemas.openxmlformats.org/officeDocument/2006/math">
                  <m:r>
                    <a:rPr lang="es-ES" sz="1100" b="0" i="0">
                      <a:latin typeface="Cambria Math" panose="02040503050406030204" pitchFamily="18" charset="0"/>
                      <a:ea typeface="Cambria Math" panose="02040503050406030204" pitchFamily="18" charset="0"/>
                    </a:rPr>
                    <m:t>=</m:t>
                  </m:r>
                  <m:f>
                    <m:fPr>
                      <m:ctrlPr>
                        <a:rPr lang="es-ES" sz="1100" b="0" i="1">
                          <a:latin typeface="Cambria Math" panose="02040503050406030204" pitchFamily="18" charset="0"/>
                          <a:ea typeface="Cambria Math" panose="02040503050406030204" pitchFamily="18" charset="0"/>
                        </a:rPr>
                      </m:ctrlPr>
                    </m:fPr>
                    <m:num>
                      <m:r>
                        <m:rPr>
                          <m:sty m:val="p"/>
                        </m:rPr>
                        <a:rPr lang="es-ES" sz="1100" b="0" i="0">
                          <a:latin typeface="Cambria Math" panose="02040503050406030204" pitchFamily="18" charset="0"/>
                          <a:ea typeface="Cambria Math" panose="02040503050406030204" pitchFamily="18" charset="0"/>
                        </a:rPr>
                        <m:t>Poblaci</m:t>
                      </m:r>
                      <m:r>
                        <a:rPr lang="es-ES" sz="1100" b="0" i="0">
                          <a:latin typeface="Cambria Math" panose="02040503050406030204" pitchFamily="18" charset="0"/>
                          <a:ea typeface="Cambria Math" panose="02040503050406030204" pitchFamily="18" charset="0"/>
                        </a:rPr>
                        <m:t>ó</m:t>
                      </m:r>
                      <m:r>
                        <m:rPr>
                          <m:sty m:val="p"/>
                        </m:rPr>
                        <a:rPr lang="es-ES" sz="1100" b="0" i="0">
                          <a:latin typeface="Cambria Math" panose="02040503050406030204" pitchFamily="18" charset="0"/>
                          <a:ea typeface="Cambria Math" panose="02040503050406030204" pitchFamily="18" charset="0"/>
                        </a:rPr>
                        <m:t>n</m:t>
                      </m:r>
                      <m:r>
                        <a:rPr lang="es-ES" sz="1100" b="0" i="0">
                          <a:latin typeface="Cambria Math" panose="02040503050406030204" pitchFamily="18" charset="0"/>
                          <a:ea typeface="Cambria Math" panose="02040503050406030204" pitchFamily="18" charset="0"/>
                        </a:rPr>
                        <m:t> </m:t>
                      </m:r>
                      <m:r>
                        <m:rPr>
                          <m:sty m:val="p"/>
                        </m:rPr>
                        <a:rPr lang="es-ES" sz="1100" b="0" i="0">
                          <a:latin typeface="Cambria Math" panose="02040503050406030204" pitchFamily="18" charset="0"/>
                          <a:ea typeface="Cambria Math" panose="02040503050406030204" pitchFamily="18" charset="0"/>
                        </a:rPr>
                        <m:t>ocupada</m:t>
                      </m:r>
                      <m:r>
                        <a:rPr lang="es-ES" sz="1100" b="0" i="0">
                          <a:latin typeface="Cambria Math" panose="02040503050406030204" pitchFamily="18" charset="0"/>
                          <a:ea typeface="Cambria Math" panose="02040503050406030204" pitchFamily="18" charset="0"/>
                        </a:rPr>
                        <m:t> </m:t>
                      </m:r>
                      <m:r>
                        <m:rPr>
                          <m:sty m:val="p"/>
                        </m:rPr>
                        <a:rPr lang="es-ES" sz="1100" b="0" i="0">
                          <a:latin typeface="Cambria Math" panose="02040503050406030204" pitchFamily="18" charset="0"/>
                          <a:ea typeface="Cambria Math" panose="02040503050406030204" pitchFamily="18" charset="0"/>
                        </a:rPr>
                        <m:t>informal</m:t>
                      </m:r>
                      <m:r>
                        <a:rPr lang="es-ES" sz="1100" b="0" i="0">
                          <a:latin typeface="Cambria Math" panose="02040503050406030204" pitchFamily="18" charset="0"/>
                          <a:ea typeface="Cambria Math" panose="02040503050406030204" pitchFamily="18" charset="0"/>
                        </a:rPr>
                        <m:t> </m:t>
                      </m:r>
                      <m:r>
                        <m:rPr>
                          <m:sty m:val="p"/>
                        </m:rPr>
                        <a:rPr lang="es-ES" sz="1100" b="0" i="0">
                          <a:latin typeface="Cambria Math" panose="02040503050406030204" pitchFamily="18" charset="0"/>
                          <a:ea typeface="Cambria Math" panose="02040503050406030204" pitchFamily="18" charset="0"/>
                        </a:rPr>
                        <m:t>no</m:t>
                      </m:r>
                      <m:r>
                        <a:rPr lang="es-ES" sz="1100" b="0" i="0">
                          <a:latin typeface="Cambria Math" panose="02040503050406030204" pitchFamily="18" charset="0"/>
                          <a:ea typeface="Cambria Math" panose="02040503050406030204" pitchFamily="18" charset="0"/>
                        </a:rPr>
                        <m:t> </m:t>
                      </m:r>
                      <m:r>
                        <m:rPr>
                          <m:sty m:val="p"/>
                        </m:rPr>
                        <a:rPr lang="es-ES" sz="1100" b="0" i="0">
                          <a:latin typeface="Cambria Math" panose="02040503050406030204" pitchFamily="18" charset="0"/>
                          <a:ea typeface="Cambria Math" panose="02040503050406030204" pitchFamily="18" charset="0"/>
                        </a:rPr>
                        <m:t>agropecuaria</m:t>
                      </m:r>
                    </m:num>
                    <m:den>
                      <m:r>
                        <m:rPr>
                          <m:sty m:val="p"/>
                        </m:rPr>
                        <a:rPr lang="es-ES" sz="1100" b="0" i="0">
                          <a:latin typeface="Cambria Math" panose="02040503050406030204" pitchFamily="18" charset="0"/>
                          <a:ea typeface="Cambria Math" panose="02040503050406030204" pitchFamily="18" charset="0"/>
                        </a:rPr>
                        <m:t>Poblaci</m:t>
                      </m:r>
                      <m:r>
                        <a:rPr lang="es-ES" sz="1100" b="0" i="0">
                          <a:latin typeface="Cambria Math" panose="02040503050406030204" pitchFamily="18" charset="0"/>
                          <a:ea typeface="Cambria Math" panose="02040503050406030204" pitchFamily="18" charset="0"/>
                        </a:rPr>
                        <m:t>ó</m:t>
                      </m:r>
                      <m:r>
                        <m:rPr>
                          <m:sty m:val="p"/>
                        </m:rPr>
                        <a:rPr lang="es-ES" sz="1100" b="0" i="0">
                          <a:latin typeface="Cambria Math" panose="02040503050406030204" pitchFamily="18" charset="0"/>
                          <a:ea typeface="Cambria Math" panose="02040503050406030204" pitchFamily="18" charset="0"/>
                        </a:rPr>
                        <m:t>n</m:t>
                      </m:r>
                      <m:r>
                        <a:rPr lang="es-ES" sz="1100" b="0" i="0">
                          <a:latin typeface="Cambria Math" panose="02040503050406030204" pitchFamily="18" charset="0"/>
                          <a:ea typeface="Cambria Math" panose="02040503050406030204" pitchFamily="18" charset="0"/>
                        </a:rPr>
                        <m:t> </m:t>
                      </m:r>
                      <m:r>
                        <m:rPr>
                          <m:sty m:val="p"/>
                        </m:rPr>
                        <a:rPr lang="es-ES" sz="1100" b="0" i="0">
                          <a:latin typeface="Cambria Math" panose="02040503050406030204" pitchFamily="18" charset="0"/>
                          <a:ea typeface="Cambria Math" panose="02040503050406030204" pitchFamily="18" charset="0"/>
                        </a:rPr>
                        <m:t>ocupada</m:t>
                      </m:r>
                      <m:r>
                        <a:rPr lang="es-ES" sz="1100" b="0" i="0">
                          <a:latin typeface="Cambria Math" panose="02040503050406030204" pitchFamily="18" charset="0"/>
                          <a:ea typeface="Cambria Math" panose="02040503050406030204" pitchFamily="18" charset="0"/>
                        </a:rPr>
                        <m:t> </m:t>
                      </m:r>
                      <m:r>
                        <m:rPr>
                          <m:sty m:val="p"/>
                        </m:rPr>
                        <a:rPr lang="es-ES" sz="1100" b="0" i="0">
                          <a:latin typeface="Cambria Math" panose="02040503050406030204" pitchFamily="18" charset="0"/>
                          <a:ea typeface="Cambria Math" panose="02040503050406030204" pitchFamily="18" charset="0"/>
                        </a:rPr>
                        <m:t>no</m:t>
                      </m:r>
                      <m:r>
                        <a:rPr lang="es-ES" sz="1100" b="0" i="0">
                          <a:latin typeface="Cambria Math" panose="02040503050406030204" pitchFamily="18" charset="0"/>
                          <a:ea typeface="Cambria Math" panose="02040503050406030204" pitchFamily="18" charset="0"/>
                        </a:rPr>
                        <m:t> </m:t>
                      </m:r>
                      <m:r>
                        <m:rPr>
                          <m:sty m:val="p"/>
                        </m:rPr>
                        <a:rPr lang="es-ES" sz="1100" b="0" i="0">
                          <a:latin typeface="Cambria Math" panose="02040503050406030204" pitchFamily="18" charset="0"/>
                          <a:ea typeface="Cambria Math" panose="02040503050406030204" pitchFamily="18" charset="0"/>
                        </a:rPr>
                        <m:t>agropecuaria</m:t>
                      </m:r>
                    </m:den>
                  </m:f>
                  <m:r>
                    <a:rPr lang="es-ES" sz="1100" b="0" i="1">
                      <a:latin typeface="Cambria Math" panose="02040503050406030204" pitchFamily="18" charset="0"/>
                      <a:ea typeface="Cambria Math" panose="02040503050406030204" pitchFamily="18" charset="0"/>
                    </a:rPr>
                    <m:t>×100</m:t>
                  </m:r>
                </m:oMath>
              </a14:m>
              <a:endParaRPr lang="es-ES" sz="1100" b="0" i="0">
                <a:latin typeface="Cambria Math" panose="02040503050406030204" pitchFamily="18" charset="0"/>
                <a:ea typeface="Cambria Math" panose="02040503050406030204" pitchFamily="18" charset="0"/>
              </a:endParaRPr>
            </a:p>
          </xdr:txBody>
        </xdr:sp>
      </mc:Choice>
      <mc:Fallback xmlns="">
        <xdr:sp macro="" textlink="">
          <xdr:nvSpPr>
            <xdr:cNvPr id="3" name="2 CuadroTexto">
              <a:extLst>
                <a:ext uri="{FF2B5EF4-FFF2-40B4-BE49-F238E27FC236}">
                  <a16:creationId xmlns:a16="http://schemas.microsoft.com/office/drawing/2014/main" id="{48D6DC10-EAE1-43E0-9C56-DA4A8B087E0A}"/>
                </a:ext>
              </a:extLst>
            </xdr:cNvPr>
            <xdr:cNvSpPr txBox="1"/>
          </xdr:nvSpPr>
          <xdr:spPr>
            <a:xfrm>
              <a:off x="4177188" y="7167562"/>
              <a:ext cx="6793707" cy="3626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ES" sz="1100" b="0" i="0">
                  <a:latin typeface="Cambria Math" panose="02040503050406030204" pitchFamily="18" charset="0"/>
                  <a:ea typeface="Cambria Math" panose="02040503050406030204" pitchFamily="18" charset="0"/>
                </a:rPr>
                <a:t>Proporción</a:t>
              </a:r>
              <a:r>
                <a:rPr lang="es-ES" sz="1100" b="0" i="0" baseline="0">
                  <a:latin typeface="Cambria Math" panose="02040503050406030204" pitchFamily="18" charset="0"/>
                  <a:ea typeface="Cambria Math" panose="02040503050406030204" pitchFamily="18" charset="0"/>
                </a:rPr>
                <a:t> de empleo informal en el empleo no agropecuario </a:t>
              </a:r>
              <a:r>
                <a:rPr lang="es-ES" sz="1100" b="0" i="0">
                  <a:latin typeface="Cambria Math" panose="02040503050406030204" pitchFamily="18" charset="0"/>
                  <a:ea typeface="Cambria Math" panose="02040503050406030204" pitchFamily="18" charset="0"/>
                </a:rPr>
                <a:t>=(Población ocupada informal no agropecuaria)/(Población ocupada no agropecuaria)×100</a:t>
              </a:r>
            </a:p>
          </xdr:txBody>
        </xdr:sp>
      </mc:Fallback>
    </mc:AlternateContent>
    <xdr:clientData/>
  </xdr:oneCellAnchor>
</xdr:wsDr>
</file>

<file path=xl/drawings/drawing177.xml><?xml version="1.0" encoding="utf-8"?>
<xdr:wsDr xmlns:xdr="http://schemas.openxmlformats.org/drawingml/2006/spreadsheetDrawing" xmlns:a="http://schemas.openxmlformats.org/drawingml/2006/main">
  <xdr:twoCellAnchor>
    <xdr:from>
      <xdr:col>8</xdr:col>
      <xdr:colOff>99060</xdr:colOff>
      <xdr:row>10</xdr:row>
      <xdr:rowOff>91441</xdr:rowOff>
    </xdr:from>
    <xdr:to>
      <xdr:col>14</xdr:col>
      <xdr:colOff>7620</xdr:colOff>
      <xdr:row>20</xdr:row>
      <xdr:rowOff>68581</xdr:rowOff>
    </xdr:to>
    <xdr:graphicFrame macro="">
      <xdr:nvGraphicFramePr>
        <xdr:cNvPr id="2" name="Gráfico 1">
          <a:extLst>
            <a:ext uri="{FF2B5EF4-FFF2-40B4-BE49-F238E27FC236}">
              <a16:creationId xmlns:a16="http://schemas.microsoft.com/office/drawing/2014/main" id="{00000000-0008-0000-E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951936</xdr:colOff>
      <xdr:row>27</xdr:row>
      <xdr:rowOff>45719</xdr:rowOff>
    </xdr:from>
    <xdr:to>
      <xdr:col>7</xdr:col>
      <xdr:colOff>106680</xdr:colOff>
      <xdr:row>40</xdr:row>
      <xdr:rowOff>135184</xdr:rowOff>
    </xdr:to>
    <xdr:graphicFrame macro="">
      <xdr:nvGraphicFramePr>
        <xdr:cNvPr id="3" name="Gráfico 2">
          <a:extLst>
            <a:ext uri="{FF2B5EF4-FFF2-40B4-BE49-F238E27FC236}">
              <a16:creationId xmlns:a16="http://schemas.microsoft.com/office/drawing/2014/main" id="{00000000-0008-0000-E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68580</xdr:colOff>
      <xdr:row>27</xdr:row>
      <xdr:rowOff>190501</xdr:rowOff>
    </xdr:from>
    <xdr:to>
      <xdr:col>14</xdr:col>
      <xdr:colOff>114300</xdr:colOff>
      <xdr:row>40</xdr:row>
      <xdr:rowOff>175261</xdr:rowOff>
    </xdr:to>
    <xdr:graphicFrame macro="">
      <xdr:nvGraphicFramePr>
        <xdr:cNvPr id="4" name="Gráfico 3">
          <a:extLst>
            <a:ext uri="{FF2B5EF4-FFF2-40B4-BE49-F238E27FC236}">
              <a16:creationId xmlns:a16="http://schemas.microsoft.com/office/drawing/2014/main" id="{00000000-0008-0000-E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78.xml><?xml version="1.0" encoding="utf-8"?>
<xdr:wsDr xmlns:xdr="http://schemas.openxmlformats.org/drawingml/2006/spreadsheetDrawing" xmlns:a="http://schemas.openxmlformats.org/drawingml/2006/main">
  <xdr:oneCellAnchor>
    <xdr:from>
      <xdr:col>2</xdr:col>
      <xdr:colOff>1588859</xdr:colOff>
      <xdr:row>15</xdr:row>
      <xdr:rowOff>331258</xdr:rowOff>
    </xdr:from>
    <xdr:ext cx="8212365" cy="335492"/>
    <mc:AlternateContent xmlns:mc="http://schemas.openxmlformats.org/markup-compatibility/2006" xmlns:a14="http://schemas.microsoft.com/office/drawing/2010/main">
      <mc:Choice Requires="a14">
        <xdr:sp macro="" textlink="">
          <xdr:nvSpPr>
            <xdr:cNvPr id="3" name="2 CuadroTexto">
              <a:extLst>
                <a:ext uri="{FF2B5EF4-FFF2-40B4-BE49-F238E27FC236}">
                  <a16:creationId xmlns:a16="http://schemas.microsoft.com/office/drawing/2014/main" id="{9DB2C495-A6A3-41D3-854B-443BD5BE7C8C}"/>
                </a:ext>
              </a:extLst>
            </xdr:cNvPr>
            <xdr:cNvSpPr txBox="1"/>
          </xdr:nvSpPr>
          <xdr:spPr>
            <a:xfrm>
              <a:off x="3821519" y="4689898"/>
              <a:ext cx="8212365" cy="33549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s-ES" sz="1050" b="0" i="0">
                  <a:latin typeface="Cambria Math" panose="02040503050406030204" pitchFamily="18" charset="0"/>
                  <a:ea typeface="Cambria Math" panose="02040503050406030204" pitchFamily="18" charset="0"/>
                </a:rPr>
                <a:t>D</a:t>
              </a:r>
              <a14:m>
                <m:oMath xmlns:m="http://schemas.openxmlformats.org/officeDocument/2006/math">
                  <m:r>
                    <m:rPr>
                      <m:sty m:val="p"/>
                    </m:rPr>
                    <a:rPr lang="es-ES" sz="1050" b="0" i="0">
                      <a:latin typeface="Cambria Math" panose="02040503050406030204" pitchFamily="18" charset="0"/>
                      <a:ea typeface="Cambria Math" panose="02040503050406030204" pitchFamily="18" charset="0"/>
                    </a:rPr>
                    <m:t>iferencial</m:t>
                  </m:r>
                  <m:r>
                    <a:rPr lang="es-ES" sz="1050" b="0" i="0">
                      <a:latin typeface="Cambria Math" panose="02040503050406030204" pitchFamily="18" charset="0"/>
                      <a:ea typeface="Cambria Math" panose="02040503050406030204" pitchFamily="18" charset="0"/>
                    </a:rPr>
                    <m:t> </m:t>
                  </m:r>
                  <m:r>
                    <m:rPr>
                      <m:sty m:val="p"/>
                    </m:rPr>
                    <a:rPr lang="es-ES" sz="1050" b="0" i="0">
                      <a:latin typeface="Cambria Math" panose="02040503050406030204" pitchFamily="18" charset="0"/>
                      <a:ea typeface="Cambria Math" panose="02040503050406030204" pitchFamily="18" charset="0"/>
                    </a:rPr>
                    <m:t>del</m:t>
                  </m:r>
                  <m:r>
                    <a:rPr lang="es-ES" sz="1050" b="0" i="0">
                      <a:latin typeface="Cambria Math" panose="02040503050406030204" pitchFamily="18" charset="0"/>
                      <a:ea typeface="Cambria Math" panose="02040503050406030204" pitchFamily="18" charset="0"/>
                    </a:rPr>
                    <m:t> </m:t>
                  </m:r>
                  <m:r>
                    <m:rPr>
                      <m:sty m:val="p"/>
                    </m:rPr>
                    <a:rPr lang="es-ES" sz="1050" b="0" i="0">
                      <a:latin typeface="Cambria Math" panose="02040503050406030204" pitchFamily="18" charset="0"/>
                      <a:ea typeface="Cambria Math" panose="02040503050406030204" pitchFamily="18" charset="0"/>
                    </a:rPr>
                    <m:t>g</m:t>
                  </m:r>
                  <m:r>
                    <a:rPr lang="es-ES" sz="1050" b="0" i="0">
                      <a:latin typeface="Cambria Math" panose="02040503050406030204" pitchFamily="18" charset="0"/>
                      <a:ea typeface="Cambria Math" panose="02040503050406030204" pitchFamily="18" charset="0"/>
                    </a:rPr>
                    <m:t>é</m:t>
                  </m:r>
                  <m:r>
                    <m:rPr>
                      <m:sty m:val="p"/>
                    </m:rPr>
                    <a:rPr lang="es-ES" sz="1050" b="0" i="0">
                      <a:latin typeface="Cambria Math" panose="02040503050406030204" pitchFamily="18" charset="0"/>
                      <a:ea typeface="Cambria Math" panose="02040503050406030204" pitchFamily="18" charset="0"/>
                    </a:rPr>
                    <m:t>nero</m:t>
                  </m:r>
                  <m:r>
                    <a:rPr lang="es-ES" sz="1050" b="0" i="0">
                      <a:latin typeface="Cambria Math" panose="02040503050406030204" pitchFamily="18" charset="0"/>
                      <a:ea typeface="Cambria Math" panose="02040503050406030204" pitchFamily="18" charset="0"/>
                    </a:rPr>
                    <m:t> </m:t>
                  </m:r>
                  <m:r>
                    <m:rPr>
                      <m:sty m:val="p"/>
                    </m:rPr>
                    <a:rPr lang="es-ES" sz="1050" b="0" i="0">
                      <a:latin typeface="Cambria Math" panose="02040503050406030204" pitchFamily="18" charset="0"/>
                      <a:ea typeface="Cambria Math" panose="02040503050406030204" pitchFamily="18" charset="0"/>
                    </a:rPr>
                    <m:t>en</m:t>
                  </m:r>
                  <m:r>
                    <a:rPr lang="es-ES" sz="1050" b="0" i="0">
                      <a:latin typeface="Cambria Math" panose="02040503050406030204" pitchFamily="18" charset="0"/>
                      <a:ea typeface="Cambria Math" panose="02040503050406030204" pitchFamily="18" charset="0"/>
                    </a:rPr>
                    <m:t> </m:t>
                  </m:r>
                  <m:r>
                    <m:rPr>
                      <m:sty m:val="p"/>
                    </m:rPr>
                    <a:rPr lang="es-ES" sz="1050" b="0" i="0">
                      <a:latin typeface="Cambria Math" panose="02040503050406030204" pitchFamily="18" charset="0"/>
                      <a:ea typeface="Cambria Math" panose="02040503050406030204" pitchFamily="18" charset="0"/>
                    </a:rPr>
                    <m:t>el</m:t>
                  </m:r>
                  <m:r>
                    <a:rPr lang="es-ES" sz="1050" b="0" i="0">
                      <a:latin typeface="Cambria Math" panose="02040503050406030204" pitchFamily="18" charset="0"/>
                      <a:ea typeface="Cambria Math" panose="02040503050406030204" pitchFamily="18" charset="0"/>
                    </a:rPr>
                    <m:t> </m:t>
                  </m:r>
                  <m:r>
                    <m:rPr>
                      <m:sty m:val="p"/>
                    </m:rPr>
                    <a:rPr lang="es-ES" sz="1050" b="0" i="0">
                      <a:latin typeface="Cambria Math" panose="02040503050406030204" pitchFamily="18" charset="0"/>
                      <a:ea typeface="Cambria Math" panose="02040503050406030204" pitchFamily="18" charset="0"/>
                    </a:rPr>
                    <m:t>ingreso</m:t>
                  </m:r>
                  <m:r>
                    <a:rPr lang="es-ES" sz="1050" b="0" i="0">
                      <a:latin typeface="Cambria Math" panose="02040503050406030204" pitchFamily="18" charset="0"/>
                      <a:ea typeface="Cambria Math" panose="02040503050406030204" pitchFamily="18" charset="0"/>
                    </a:rPr>
                    <m:t> </m:t>
                  </m:r>
                  <m:r>
                    <m:rPr>
                      <m:sty m:val="p"/>
                    </m:rPr>
                    <a:rPr lang="es-ES" sz="1050" b="0" i="0">
                      <a:latin typeface="Cambria Math" panose="02040503050406030204" pitchFamily="18" charset="0"/>
                      <a:ea typeface="Cambria Math" panose="02040503050406030204" pitchFamily="18" charset="0"/>
                    </a:rPr>
                    <m:t>bruto</m:t>
                  </m:r>
                  <m:r>
                    <a:rPr lang="es-ES" sz="1050" b="0" i="0">
                      <a:latin typeface="Cambria Math" panose="02040503050406030204" pitchFamily="18" charset="0"/>
                      <a:ea typeface="Cambria Math" panose="02040503050406030204" pitchFamily="18" charset="0"/>
                    </a:rPr>
                    <m:t> </m:t>
                  </m:r>
                  <m:r>
                    <m:rPr>
                      <m:sty m:val="p"/>
                    </m:rPr>
                    <a:rPr lang="es-ES" sz="1050" b="0" i="0">
                      <a:latin typeface="Cambria Math" panose="02040503050406030204" pitchFamily="18" charset="0"/>
                      <a:ea typeface="Cambria Math" panose="02040503050406030204" pitchFamily="18" charset="0"/>
                    </a:rPr>
                    <m:t>medio</m:t>
                  </m:r>
                  <m:r>
                    <a:rPr lang="es-ES" sz="1050" b="0" i="0">
                      <a:latin typeface="Cambria Math" panose="02040503050406030204" pitchFamily="18" charset="0"/>
                      <a:ea typeface="Cambria Math" panose="02040503050406030204" pitchFamily="18" charset="0"/>
                    </a:rPr>
                    <m:t> </m:t>
                  </m:r>
                  <m:r>
                    <m:rPr>
                      <m:sty m:val="p"/>
                    </m:rPr>
                    <a:rPr lang="es-ES" sz="1050" b="0" i="0">
                      <a:latin typeface="Cambria Math" panose="02040503050406030204" pitchFamily="18" charset="0"/>
                      <a:ea typeface="Cambria Math" panose="02040503050406030204" pitchFamily="18" charset="0"/>
                    </a:rPr>
                    <m:t>por</m:t>
                  </m:r>
                  <m:r>
                    <a:rPr lang="es-ES" sz="1050" b="0" i="0">
                      <a:latin typeface="Cambria Math" panose="02040503050406030204" pitchFamily="18" charset="0"/>
                      <a:ea typeface="Cambria Math" panose="02040503050406030204" pitchFamily="18" charset="0"/>
                    </a:rPr>
                    <m:t> </m:t>
                  </m:r>
                  <m:r>
                    <m:rPr>
                      <m:sty m:val="p"/>
                    </m:rPr>
                    <a:rPr lang="es-ES" sz="1050" b="0" i="0">
                      <a:latin typeface="Cambria Math" panose="02040503050406030204" pitchFamily="18" charset="0"/>
                      <a:ea typeface="Cambria Math" panose="02040503050406030204" pitchFamily="18" charset="0"/>
                    </a:rPr>
                    <m:t>hora</m:t>
                  </m:r>
                  <m:r>
                    <a:rPr lang="es-ES" sz="1050" b="0" i="0">
                      <a:latin typeface="Cambria Math" panose="02040503050406030204" pitchFamily="18" charset="0"/>
                      <a:ea typeface="Cambria Math" panose="02040503050406030204" pitchFamily="18" charset="0"/>
                    </a:rPr>
                    <m:t>= </m:t>
                  </m:r>
                  <m:f>
                    <m:fPr>
                      <m:ctrlPr>
                        <a:rPr lang="es-ES" sz="1050" b="0" i="1">
                          <a:latin typeface="Cambria Math" panose="02040503050406030204" pitchFamily="18" charset="0"/>
                          <a:ea typeface="Cambria Math" panose="02040503050406030204" pitchFamily="18" charset="0"/>
                        </a:rPr>
                      </m:ctrlPr>
                    </m:fPr>
                    <m:num>
                      <m:r>
                        <m:rPr>
                          <m:sty m:val="p"/>
                        </m:rPr>
                        <a:rPr lang="es-ES" sz="1050" b="0" i="0">
                          <a:latin typeface="Cambria Math" panose="02040503050406030204" pitchFamily="18" charset="0"/>
                          <a:ea typeface="Cambria Math" panose="02040503050406030204" pitchFamily="18" charset="0"/>
                        </a:rPr>
                        <m:t>Ingreso</m:t>
                      </m:r>
                      <m:r>
                        <a:rPr lang="es-ES" sz="1050" b="0" i="0">
                          <a:latin typeface="Cambria Math" panose="02040503050406030204" pitchFamily="18" charset="0"/>
                          <a:ea typeface="Cambria Math" panose="02040503050406030204" pitchFamily="18" charset="0"/>
                        </a:rPr>
                        <m:t> </m:t>
                      </m:r>
                      <m:r>
                        <m:rPr>
                          <m:sty m:val="p"/>
                        </m:rPr>
                        <a:rPr lang="es-ES" sz="1050" b="0" i="0">
                          <a:latin typeface="Cambria Math" panose="02040503050406030204" pitchFamily="18" charset="0"/>
                          <a:ea typeface="Cambria Math" panose="02040503050406030204" pitchFamily="18" charset="0"/>
                        </a:rPr>
                        <m:t>bruto</m:t>
                      </m:r>
                      <m:r>
                        <a:rPr lang="es-ES" sz="1050" b="0" i="0">
                          <a:latin typeface="Cambria Math" panose="02040503050406030204" pitchFamily="18" charset="0"/>
                          <a:ea typeface="Cambria Math" panose="02040503050406030204" pitchFamily="18" charset="0"/>
                        </a:rPr>
                        <m:t> </m:t>
                      </m:r>
                      <m:r>
                        <m:rPr>
                          <m:sty m:val="p"/>
                        </m:rPr>
                        <a:rPr lang="es-ES" sz="1050" b="0" i="0">
                          <a:latin typeface="Cambria Math" panose="02040503050406030204" pitchFamily="18" charset="0"/>
                          <a:ea typeface="Cambria Math" panose="02040503050406030204" pitchFamily="18" charset="0"/>
                        </a:rPr>
                        <m:t>medio</m:t>
                      </m:r>
                      <m:r>
                        <a:rPr lang="es-ES" sz="1050" b="0" i="0">
                          <a:latin typeface="Cambria Math" panose="02040503050406030204" pitchFamily="18" charset="0"/>
                          <a:ea typeface="Cambria Math" panose="02040503050406030204" pitchFamily="18" charset="0"/>
                        </a:rPr>
                        <m:t> </m:t>
                      </m:r>
                      <m:r>
                        <m:rPr>
                          <m:sty m:val="p"/>
                        </m:rPr>
                        <a:rPr lang="es-ES" sz="1050" b="0" i="0">
                          <a:latin typeface="Cambria Math" panose="02040503050406030204" pitchFamily="18" charset="0"/>
                          <a:ea typeface="Cambria Math" panose="02040503050406030204" pitchFamily="18" charset="0"/>
                        </a:rPr>
                        <m:t>por</m:t>
                      </m:r>
                      <m:r>
                        <a:rPr lang="es-ES" sz="1050" b="0" i="0">
                          <a:latin typeface="Cambria Math" panose="02040503050406030204" pitchFamily="18" charset="0"/>
                          <a:ea typeface="Cambria Math" panose="02040503050406030204" pitchFamily="18" charset="0"/>
                        </a:rPr>
                        <m:t> </m:t>
                      </m:r>
                      <m:r>
                        <m:rPr>
                          <m:sty m:val="p"/>
                        </m:rPr>
                        <a:rPr lang="es-ES" sz="1050" b="0" i="0">
                          <a:latin typeface="Cambria Math" panose="02040503050406030204" pitchFamily="18" charset="0"/>
                          <a:ea typeface="Cambria Math" panose="02040503050406030204" pitchFamily="18" charset="0"/>
                        </a:rPr>
                        <m:t>hora</m:t>
                      </m:r>
                      <m:r>
                        <a:rPr lang="es-ES" sz="1050" b="0" i="0">
                          <a:latin typeface="Cambria Math" panose="02040503050406030204" pitchFamily="18" charset="0"/>
                          <a:ea typeface="Cambria Math" panose="02040503050406030204" pitchFamily="18" charset="0"/>
                        </a:rPr>
                        <m:t> </m:t>
                      </m:r>
                      <m:r>
                        <m:rPr>
                          <m:sty m:val="p"/>
                        </m:rPr>
                        <a:rPr lang="es-ES" sz="1050" b="0" i="0">
                          <a:latin typeface="Cambria Math" panose="02040503050406030204" pitchFamily="18" charset="0"/>
                          <a:ea typeface="Cambria Math" panose="02040503050406030204" pitchFamily="18" charset="0"/>
                        </a:rPr>
                        <m:t>del</m:t>
                      </m:r>
                      <m:r>
                        <a:rPr lang="es-ES" sz="1050" b="0" i="0">
                          <a:latin typeface="Cambria Math" panose="02040503050406030204" pitchFamily="18" charset="0"/>
                          <a:ea typeface="Cambria Math" panose="02040503050406030204" pitchFamily="18" charset="0"/>
                        </a:rPr>
                        <m:t> </m:t>
                      </m:r>
                      <m:r>
                        <m:rPr>
                          <m:sty m:val="p"/>
                        </m:rPr>
                        <a:rPr lang="es-ES" sz="1050" b="0" i="0">
                          <a:latin typeface="Cambria Math" panose="02040503050406030204" pitchFamily="18" charset="0"/>
                          <a:ea typeface="Cambria Math" panose="02040503050406030204" pitchFamily="18" charset="0"/>
                        </a:rPr>
                        <m:t>hombre</m:t>
                      </m:r>
                      <m:r>
                        <a:rPr lang="es-ES" sz="1050" b="0" i="0">
                          <a:latin typeface="Cambria Math" panose="02040503050406030204" pitchFamily="18" charset="0"/>
                          <a:ea typeface="Cambria Math" panose="02040503050406030204" pitchFamily="18" charset="0"/>
                        </a:rPr>
                        <m:t> −</m:t>
                      </m:r>
                      <m:r>
                        <m:rPr>
                          <m:sty m:val="p"/>
                        </m:rPr>
                        <a:rPr lang="es-ES" sz="1050" b="0" i="0">
                          <a:latin typeface="Cambria Math" panose="02040503050406030204" pitchFamily="18" charset="0"/>
                          <a:ea typeface="Cambria Math" panose="02040503050406030204" pitchFamily="18" charset="0"/>
                        </a:rPr>
                        <m:t>Ingreso</m:t>
                      </m:r>
                      <m:r>
                        <a:rPr lang="es-ES" sz="1050" b="0" i="0">
                          <a:latin typeface="Cambria Math" panose="02040503050406030204" pitchFamily="18" charset="0"/>
                          <a:ea typeface="Cambria Math" panose="02040503050406030204" pitchFamily="18" charset="0"/>
                        </a:rPr>
                        <m:t> </m:t>
                      </m:r>
                      <m:r>
                        <m:rPr>
                          <m:sty m:val="p"/>
                        </m:rPr>
                        <a:rPr lang="es-ES" sz="1050" b="0" i="0">
                          <a:latin typeface="Cambria Math" panose="02040503050406030204" pitchFamily="18" charset="0"/>
                          <a:ea typeface="Cambria Math" panose="02040503050406030204" pitchFamily="18" charset="0"/>
                        </a:rPr>
                        <m:t>bruto</m:t>
                      </m:r>
                      <m:r>
                        <a:rPr lang="es-ES" sz="1050" b="0" i="0">
                          <a:latin typeface="Cambria Math" panose="02040503050406030204" pitchFamily="18" charset="0"/>
                          <a:ea typeface="Cambria Math" panose="02040503050406030204" pitchFamily="18" charset="0"/>
                        </a:rPr>
                        <m:t> </m:t>
                      </m:r>
                      <m:r>
                        <m:rPr>
                          <m:sty m:val="p"/>
                        </m:rPr>
                        <a:rPr lang="es-ES" sz="1050" b="0" i="0">
                          <a:latin typeface="Cambria Math" panose="02040503050406030204" pitchFamily="18" charset="0"/>
                          <a:ea typeface="Cambria Math" panose="02040503050406030204" pitchFamily="18" charset="0"/>
                        </a:rPr>
                        <m:t>medio</m:t>
                      </m:r>
                      <m:r>
                        <a:rPr lang="es-ES" sz="1050" b="0" i="0">
                          <a:latin typeface="Cambria Math" panose="02040503050406030204" pitchFamily="18" charset="0"/>
                          <a:ea typeface="Cambria Math" panose="02040503050406030204" pitchFamily="18" charset="0"/>
                        </a:rPr>
                        <m:t> </m:t>
                      </m:r>
                      <m:r>
                        <m:rPr>
                          <m:sty m:val="p"/>
                        </m:rPr>
                        <a:rPr lang="es-ES" sz="1050" b="0" i="0">
                          <a:latin typeface="Cambria Math" panose="02040503050406030204" pitchFamily="18" charset="0"/>
                          <a:ea typeface="Cambria Math" panose="02040503050406030204" pitchFamily="18" charset="0"/>
                        </a:rPr>
                        <m:t>por</m:t>
                      </m:r>
                      <m:r>
                        <a:rPr lang="es-ES" sz="1050" b="0" i="0">
                          <a:latin typeface="Cambria Math" panose="02040503050406030204" pitchFamily="18" charset="0"/>
                          <a:ea typeface="Cambria Math" panose="02040503050406030204" pitchFamily="18" charset="0"/>
                        </a:rPr>
                        <m:t> </m:t>
                      </m:r>
                      <m:r>
                        <m:rPr>
                          <m:sty m:val="p"/>
                        </m:rPr>
                        <a:rPr lang="es-ES" sz="1050" b="0" i="0">
                          <a:latin typeface="Cambria Math" panose="02040503050406030204" pitchFamily="18" charset="0"/>
                          <a:ea typeface="Cambria Math" panose="02040503050406030204" pitchFamily="18" charset="0"/>
                        </a:rPr>
                        <m:t>hora</m:t>
                      </m:r>
                      <m:r>
                        <a:rPr lang="es-ES" sz="1050" b="0" i="0">
                          <a:latin typeface="Cambria Math" panose="02040503050406030204" pitchFamily="18" charset="0"/>
                          <a:ea typeface="Cambria Math" panose="02040503050406030204" pitchFamily="18" charset="0"/>
                        </a:rPr>
                        <m:t> </m:t>
                      </m:r>
                      <m:r>
                        <m:rPr>
                          <m:sty m:val="p"/>
                        </m:rPr>
                        <a:rPr lang="es-ES" sz="1050" b="0" i="0">
                          <a:latin typeface="Cambria Math" panose="02040503050406030204" pitchFamily="18" charset="0"/>
                          <a:ea typeface="Cambria Math" panose="02040503050406030204" pitchFamily="18" charset="0"/>
                        </a:rPr>
                        <m:t>de</m:t>
                      </m:r>
                      <m:r>
                        <a:rPr lang="es-ES" sz="1050" b="0" i="0">
                          <a:latin typeface="Cambria Math" panose="02040503050406030204" pitchFamily="18" charset="0"/>
                          <a:ea typeface="Cambria Math" panose="02040503050406030204" pitchFamily="18" charset="0"/>
                        </a:rPr>
                        <m:t> </m:t>
                      </m:r>
                      <m:r>
                        <m:rPr>
                          <m:sty m:val="p"/>
                        </m:rPr>
                        <a:rPr lang="es-ES" sz="1050" b="0" i="0">
                          <a:latin typeface="Cambria Math" panose="02040503050406030204" pitchFamily="18" charset="0"/>
                          <a:ea typeface="Cambria Math" panose="02040503050406030204" pitchFamily="18" charset="0"/>
                        </a:rPr>
                        <m:t>la</m:t>
                      </m:r>
                      <m:r>
                        <a:rPr lang="es-ES" sz="1050" b="0" i="0">
                          <a:latin typeface="Cambria Math" panose="02040503050406030204" pitchFamily="18" charset="0"/>
                          <a:ea typeface="Cambria Math" panose="02040503050406030204" pitchFamily="18" charset="0"/>
                        </a:rPr>
                        <m:t> </m:t>
                      </m:r>
                      <m:r>
                        <m:rPr>
                          <m:sty m:val="p"/>
                        </m:rPr>
                        <a:rPr lang="es-ES" sz="1050" b="0" i="0">
                          <a:latin typeface="Cambria Math" panose="02040503050406030204" pitchFamily="18" charset="0"/>
                          <a:ea typeface="Cambria Math" panose="02040503050406030204" pitchFamily="18" charset="0"/>
                        </a:rPr>
                        <m:t>mujer</m:t>
                      </m:r>
                    </m:num>
                    <m:den>
                      <m:r>
                        <m:rPr>
                          <m:sty m:val="p"/>
                        </m:rPr>
                        <a:rPr lang="es-ES" sz="1050" b="0" i="0">
                          <a:latin typeface="Cambria Math" panose="02040503050406030204" pitchFamily="18" charset="0"/>
                          <a:ea typeface="Cambria Math" panose="02040503050406030204" pitchFamily="18" charset="0"/>
                        </a:rPr>
                        <m:t>Ingreso</m:t>
                      </m:r>
                      <m:r>
                        <a:rPr lang="es-ES" sz="1050" b="0" i="0">
                          <a:latin typeface="Cambria Math" panose="02040503050406030204" pitchFamily="18" charset="0"/>
                          <a:ea typeface="Cambria Math" panose="02040503050406030204" pitchFamily="18" charset="0"/>
                        </a:rPr>
                        <m:t> </m:t>
                      </m:r>
                      <m:r>
                        <m:rPr>
                          <m:sty m:val="p"/>
                        </m:rPr>
                        <a:rPr lang="es-ES" sz="1050" b="0" i="0">
                          <a:latin typeface="Cambria Math" panose="02040503050406030204" pitchFamily="18" charset="0"/>
                          <a:ea typeface="Cambria Math" panose="02040503050406030204" pitchFamily="18" charset="0"/>
                        </a:rPr>
                        <m:t>bruto</m:t>
                      </m:r>
                      <m:r>
                        <a:rPr lang="es-ES" sz="1050" b="0" i="0">
                          <a:latin typeface="Cambria Math" panose="02040503050406030204" pitchFamily="18" charset="0"/>
                          <a:ea typeface="Cambria Math" panose="02040503050406030204" pitchFamily="18" charset="0"/>
                        </a:rPr>
                        <m:t> </m:t>
                      </m:r>
                      <m:r>
                        <m:rPr>
                          <m:sty m:val="p"/>
                        </m:rPr>
                        <a:rPr lang="es-ES" sz="1050" b="0" i="0">
                          <a:latin typeface="Cambria Math" panose="02040503050406030204" pitchFamily="18" charset="0"/>
                          <a:ea typeface="Cambria Math" panose="02040503050406030204" pitchFamily="18" charset="0"/>
                        </a:rPr>
                        <m:t>medio</m:t>
                      </m:r>
                      <m:r>
                        <a:rPr lang="es-ES" sz="1050" b="0" i="0">
                          <a:latin typeface="Cambria Math" panose="02040503050406030204" pitchFamily="18" charset="0"/>
                          <a:ea typeface="Cambria Math" panose="02040503050406030204" pitchFamily="18" charset="0"/>
                        </a:rPr>
                        <m:t> </m:t>
                      </m:r>
                      <m:r>
                        <m:rPr>
                          <m:sty m:val="p"/>
                        </m:rPr>
                        <a:rPr lang="es-ES" sz="1050" b="0" i="0">
                          <a:latin typeface="Cambria Math" panose="02040503050406030204" pitchFamily="18" charset="0"/>
                          <a:ea typeface="Cambria Math" panose="02040503050406030204" pitchFamily="18" charset="0"/>
                        </a:rPr>
                        <m:t>por</m:t>
                      </m:r>
                      <m:r>
                        <a:rPr lang="es-ES" sz="1050" b="0" i="0">
                          <a:latin typeface="Cambria Math" panose="02040503050406030204" pitchFamily="18" charset="0"/>
                          <a:ea typeface="Cambria Math" panose="02040503050406030204" pitchFamily="18" charset="0"/>
                        </a:rPr>
                        <m:t> </m:t>
                      </m:r>
                      <m:r>
                        <m:rPr>
                          <m:sty m:val="p"/>
                        </m:rPr>
                        <a:rPr lang="es-ES" sz="1050" b="0" i="0">
                          <a:latin typeface="Cambria Math" panose="02040503050406030204" pitchFamily="18" charset="0"/>
                          <a:ea typeface="Cambria Math" panose="02040503050406030204" pitchFamily="18" charset="0"/>
                        </a:rPr>
                        <m:t>hora</m:t>
                      </m:r>
                      <m:r>
                        <a:rPr lang="es-ES" sz="1050" b="0" i="0">
                          <a:latin typeface="Cambria Math" panose="02040503050406030204" pitchFamily="18" charset="0"/>
                          <a:ea typeface="Cambria Math" panose="02040503050406030204" pitchFamily="18" charset="0"/>
                        </a:rPr>
                        <m:t> </m:t>
                      </m:r>
                      <m:r>
                        <m:rPr>
                          <m:sty m:val="p"/>
                        </m:rPr>
                        <a:rPr lang="es-ES" sz="1050" b="0" i="0">
                          <a:latin typeface="Cambria Math" panose="02040503050406030204" pitchFamily="18" charset="0"/>
                          <a:ea typeface="Cambria Math" panose="02040503050406030204" pitchFamily="18" charset="0"/>
                        </a:rPr>
                        <m:t>del</m:t>
                      </m:r>
                      <m:r>
                        <a:rPr lang="es-ES" sz="1050" b="0" i="0">
                          <a:latin typeface="Cambria Math" panose="02040503050406030204" pitchFamily="18" charset="0"/>
                          <a:ea typeface="Cambria Math" panose="02040503050406030204" pitchFamily="18" charset="0"/>
                        </a:rPr>
                        <m:t> </m:t>
                      </m:r>
                      <m:r>
                        <m:rPr>
                          <m:sty m:val="p"/>
                        </m:rPr>
                        <a:rPr lang="es-ES" sz="1050" b="0" i="0">
                          <a:latin typeface="Cambria Math" panose="02040503050406030204" pitchFamily="18" charset="0"/>
                          <a:ea typeface="Cambria Math" panose="02040503050406030204" pitchFamily="18" charset="0"/>
                        </a:rPr>
                        <m:t>hombre</m:t>
                      </m:r>
                      <m:r>
                        <a:rPr lang="es-ES" sz="1050" b="0" i="0">
                          <a:latin typeface="Cambria Math" panose="02040503050406030204" pitchFamily="18" charset="0"/>
                          <a:ea typeface="Cambria Math" panose="02040503050406030204" pitchFamily="18" charset="0"/>
                        </a:rPr>
                        <m:t> </m:t>
                      </m:r>
                    </m:den>
                  </m:f>
                  <m:r>
                    <a:rPr lang="es-ES" sz="1050" b="0" i="1">
                      <a:latin typeface="Cambria Math" panose="02040503050406030204" pitchFamily="18" charset="0"/>
                      <a:ea typeface="Cambria Math" panose="02040503050406030204" pitchFamily="18" charset="0"/>
                    </a:rPr>
                    <m:t>×</m:t>
                  </m:r>
                  <m:r>
                    <a:rPr lang="es-ES" sz="1100" b="0" i="1">
                      <a:solidFill>
                        <a:schemeClr val="tx1"/>
                      </a:solidFill>
                      <a:effectLst/>
                      <a:latin typeface="Cambria Math" panose="02040503050406030204" pitchFamily="18" charset="0"/>
                      <a:ea typeface="+mn-ea"/>
                      <a:cs typeface="+mn-cs"/>
                    </a:rPr>
                    <m:t>100</m:t>
                  </m:r>
                </m:oMath>
              </a14:m>
              <a:endParaRPr lang="es-ES" sz="1050" b="0" i="0">
                <a:latin typeface="Cambria Math" panose="02040503050406030204" pitchFamily="18" charset="0"/>
                <a:ea typeface="Cambria Math" panose="02040503050406030204" pitchFamily="18" charset="0"/>
              </a:endParaRPr>
            </a:p>
          </xdr:txBody>
        </xdr:sp>
      </mc:Choice>
      <mc:Fallback xmlns="">
        <xdr:sp macro="" textlink="">
          <xdr:nvSpPr>
            <xdr:cNvPr id="3" name="2 CuadroTexto">
              <a:extLst>
                <a:ext uri="{FF2B5EF4-FFF2-40B4-BE49-F238E27FC236}">
                  <a16:creationId xmlns:a16="http://schemas.microsoft.com/office/drawing/2014/main" id="{9DB2C495-A6A3-41D3-854B-443BD5BE7C8C}"/>
                </a:ext>
              </a:extLst>
            </xdr:cNvPr>
            <xdr:cNvSpPr txBox="1"/>
          </xdr:nvSpPr>
          <xdr:spPr>
            <a:xfrm>
              <a:off x="3821519" y="4689898"/>
              <a:ext cx="8212365" cy="33549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s-ES" sz="1050" b="0" i="0">
                  <a:latin typeface="Cambria Math" panose="02040503050406030204" pitchFamily="18" charset="0"/>
                  <a:ea typeface="Cambria Math" panose="02040503050406030204" pitchFamily="18" charset="0"/>
                </a:rPr>
                <a:t>Diferencial del género en el ingreso bruto medio por hora=  (Ingreso bruto medio por hora del hombre −Ingreso bruto medio por hora de la mujer)/(Ingreso bruto medio por hora del hombre )×</a:t>
              </a:r>
              <a:r>
                <a:rPr lang="es-ES" sz="1100" b="0" i="0">
                  <a:solidFill>
                    <a:schemeClr val="tx1"/>
                  </a:solidFill>
                  <a:effectLst/>
                  <a:latin typeface="Cambria Math" panose="02040503050406030204" pitchFamily="18" charset="0"/>
                  <a:ea typeface="+mn-ea"/>
                  <a:cs typeface="+mn-cs"/>
                </a:rPr>
                <a:t>100</a:t>
              </a:r>
              <a:endParaRPr lang="es-ES" sz="1050" b="0" i="0">
                <a:latin typeface="Cambria Math" panose="02040503050406030204" pitchFamily="18" charset="0"/>
                <a:ea typeface="Cambria Math" panose="02040503050406030204" pitchFamily="18" charset="0"/>
              </a:endParaRPr>
            </a:p>
          </xdr:txBody>
        </xdr:sp>
      </mc:Fallback>
    </mc:AlternateContent>
    <xdr:clientData/>
  </xdr:oneCellAnchor>
</xdr:wsDr>
</file>

<file path=xl/drawings/drawing179.xml><?xml version="1.0" encoding="utf-8"?>
<xdr:wsDr xmlns:xdr="http://schemas.openxmlformats.org/drawingml/2006/spreadsheetDrawing" xmlns:a="http://schemas.openxmlformats.org/drawingml/2006/main">
  <xdr:oneCellAnchor>
    <xdr:from>
      <xdr:col>3</xdr:col>
      <xdr:colOff>19048</xdr:colOff>
      <xdr:row>15</xdr:row>
      <xdr:rowOff>95250</xdr:rowOff>
    </xdr:from>
    <xdr:ext cx="6010278" cy="457200"/>
    <mc:AlternateContent xmlns:mc="http://schemas.openxmlformats.org/markup-compatibility/2006" xmlns:a14="http://schemas.microsoft.com/office/drawing/2010/main">
      <mc:Choice Requires="a14">
        <xdr:sp macro="" textlink="">
          <xdr:nvSpPr>
            <xdr:cNvPr id="3" name="4 CuadroTexto">
              <a:extLst>
                <a:ext uri="{FF2B5EF4-FFF2-40B4-BE49-F238E27FC236}">
                  <a16:creationId xmlns:a16="http://schemas.microsoft.com/office/drawing/2014/main" id="{F85EB971-420D-4247-9C11-05037DE7CE2C}"/>
                </a:ext>
              </a:extLst>
            </xdr:cNvPr>
            <xdr:cNvSpPr txBox="1"/>
          </xdr:nvSpPr>
          <xdr:spPr>
            <a:xfrm>
              <a:off x="4286248" y="5368290"/>
              <a:ext cx="6010278" cy="4572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s-ES" sz="1100" b="0" i="0">
                  <a:latin typeface="Cambria Math" panose="02040503050406030204" pitchFamily="18" charset="0"/>
                  <a:ea typeface="Cambria Math" panose="02040503050406030204" pitchFamily="18" charset="0"/>
                </a:rPr>
                <a:t>B</a:t>
              </a:r>
              <a14:m>
                <m:oMath xmlns:m="http://schemas.openxmlformats.org/officeDocument/2006/math">
                  <m:r>
                    <m:rPr>
                      <m:sty m:val="p"/>
                    </m:rPr>
                    <a:rPr lang="es-ES" sz="1100" b="0" i="0">
                      <a:latin typeface="Cambria Math" panose="02040503050406030204" pitchFamily="18" charset="0"/>
                      <a:ea typeface="Cambria Math" panose="02040503050406030204" pitchFamily="18" charset="0"/>
                    </a:rPr>
                    <m:t>recha</m:t>
                  </m:r>
                  <m:r>
                    <a:rPr lang="es-ES" sz="1100" b="0" i="0">
                      <a:latin typeface="Cambria Math" panose="02040503050406030204" pitchFamily="18" charset="0"/>
                      <a:ea typeface="Cambria Math" panose="02040503050406030204" pitchFamily="18" charset="0"/>
                    </a:rPr>
                    <m:t> </m:t>
                  </m:r>
                  <m:r>
                    <m:rPr>
                      <m:sty m:val="p"/>
                    </m:rPr>
                    <a:rPr lang="es-ES" sz="1100" b="0" i="0">
                      <a:latin typeface="Cambria Math" panose="02040503050406030204" pitchFamily="18" charset="0"/>
                      <a:ea typeface="Cambria Math" panose="02040503050406030204" pitchFamily="18" charset="0"/>
                    </a:rPr>
                    <m:t>de</m:t>
                  </m:r>
                  <m:r>
                    <a:rPr lang="es-ES" sz="1100" b="0" i="0">
                      <a:latin typeface="Cambria Math" panose="02040503050406030204" pitchFamily="18" charset="0"/>
                      <a:ea typeface="Cambria Math" panose="02040503050406030204" pitchFamily="18" charset="0"/>
                    </a:rPr>
                    <m:t> </m:t>
                  </m:r>
                  <m:r>
                    <m:rPr>
                      <m:sty m:val="p"/>
                    </m:rPr>
                    <a:rPr lang="es-ES" sz="1100" b="0" i="0">
                      <a:latin typeface="Cambria Math" panose="02040503050406030204" pitchFamily="18" charset="0"/>
                      <a:ea typeface="Cambria Math" panose="02040503050406030204" pitchFamily="18" charset="0"/>
                    </a:rPr>
                    <m:t>g</m:t>
                  </m:r>
                  <m:r>
                    <a:rPr lang="es-ES" sz="1100" b="0" i="0">
                      <a:latin typeface="Cambria Math" panose="02040503050406030204" pitchFamily="18" charset="0"/>
                      <a:ea typeface="Cambria Math" panose="02040503050406030204" pitchFamily="18" charset="0"/>
                    </a:rPr>
                    <m:t>é</m:t>
                  </m:r>
                  <m:r>
                    <m:rPr>
                      <m:sty m:val="p"/>
                    </m:rPr>
                    <a:rPr lang="es-ES" sz="1100" b="0" i="0">
                      <a:latin typeface="Cambria Math" panose="02040503050406030204" pitchFamily="18" charset="0"/>
                      <a:ea typeface="Cambria Math" panose="02040503050406030204" pitchFamily="18" charset="0"/>
                    </a:rPr>
                    <m:t>nero</m:t>
                  </m:r>
                  <m:r>
                    <a:rPr lang="es-ES" sz="1100" b="0" i="0">
                      <a:latin typeface="Cambria Math" panose="02040503050406030204" pitchFamily="18" charset="0"/>
                      <a:ea typeface="Cambria Math" panose="02040503050406030204" pitchFamily="18" charset="0"/>
                    </a:rPr>
                    <m:t> </m:t>
                  </m:r>
                  <m:r>
                    <m:rPr>
                      <m:sty m:val="p"/>
                    </m:rPr>
                    <a:rPr lang="es-ES" sz="1100" b="0" i="0">
                      <a:latin typeface="Cambria Math" panose="02040503050406030204" pitchFamily="18" charset="0"/>
                      <a:ea typeface="Cambria Math" panose="02040503050406030204" pitchFamily="18" charset="0"/>
                    </a:rPr>
                    <m:t>en</m:t>
                  </m:r>
                  <m:r>
                    <a:rPr lang="es-ES" sz="1100" b="0" i="0">
                      <a:latin typeface="Cambria Math" panose="02040503050406030204" pitchFamily="18" charset="0"/>
                      <a:ea typeface="Cambria Math" panose="02040503050406030204" pitchFamily="18" charset="0"/>
                    </a:rPr>
                    <m:t> </m:t>
                  </m:r>
                  <m:r>
                    <m:rPr>
                      <m:sty m:val="p"/>
                    </m:rPr>
                    <a:rPr lang="es-ES" sz="1100" b="0" i="0">
                      <a:latin typeface="Cambria Math" panose="02040503050406030204" pitchFamily="18" charset="0"/>
                      <a:ea typeface="Cambria Math" panose="02040503050406030204" pitchFamily="18" charset="0"/>
                    </a:rPr>
                    <m:t>el</m:t>
                  </m:r>
                  <m:r>
                    <a:rPr lang="es-ES" sz="1100" b="0" i="0">
                      <a:latin typeface="Cambria Math" panose="02040503050406030204" pitchFamily="18" charset="0"/>
                      <a:ea typeface="Cambria Math" panose="02040503050406030204" pitchFamily="18" charset="0"/>
                    </a:rPr>
                    <m:t> </m:t>
                  </m:r>
                  <m:r>
                    <m:rPr>
                      <m:sty m:val="p"/>
                    </m:rPr>
                    <a:rPr lang="es-ES" sz="1100" b="0" i="0">
                      <a:latin typeface="Cambria Math" panose="02040503050406030204" pitchFamily="18" charset="0"/>
                      <a:ea typeface="Cambria Math" panose="02040503050406030204" pitchFamily="18" charset="0"/>
                    </a:rPr>
                    <m:t>ingreso</m:t>
                  </m:r>
                  <m:r>
                    <a:rPr lang="es-ES" sz="1100" b="0" i="0">
                      <a:latin typeface="Cambria Math" panose="02040503050406030204" pitchFamily="18" charset="0"/>
                      <a:ea typeface="Cambria Math" panose="02040503050406030204" pitchFamily="18" charset="0"/>
                    </a:rPr>
                    <m:t> </m:t>
                  </m:r>
                  <m:r>
                    <m:rPr>
                      <m:sty m:val="p"/>
                    </m:rPr>
                    <a:rPr lang="es-ES" sz="1100" b="0" i="0">
                      <a:latin typeface="Cambria Math" panose="02040503050406030204" pitchFamily="18" charset="0"/>
                      <a:ea typeface="Cambria Math" panose="02040503050406030204" pitchFamily="18" charset="0"/>
                    </a:rPr>
                    <m:t>bruto</m:t>
                  </m:r>
                  <m:r>
                    <a:rPr lang="es-ES" sz="1100" b="0" i="0">
                      <a:latin typeface="Cambria Math" panose="02040503050406030204" pitchFamily="18" charset="0"/>
                      <a:ea typeface="Cambria Math" panose="02040503050406030204" pitchFamily="18" charset="0"/>
                    </a:rPr>
                    <m:t> </m:t>
                  </m:r>
                  <m:r>
                    <m:rPr>
                      <m:sty m:val="p"/>
                    </m:rPr>
                    <a:rPr lang="es-ES" sz="1100" b="0" i="0">
                      <a:latin typeface="Cambria Math" panose="02040503050406030204" pitchFamily="18" charset="0"/>
                      <a:ea typeface="Cambria Math" panose="02040503050406030204" pitchFamily="18" charset="0"/>
                    </a:rPr>
                    <m:t>medio</m:t>
                  </m:r>
                  <m:r>
                    <a:rPr lang="es-ES" sz="1100" b="0" i="0">
                      <a:latin typeface="Cambria Math" panose="02040503050406030204" pitchFamily="18" charset="0"/>
                      <a:ea typeface="Cambria Math" panose="02040503050406030204" pitchFamily="18" charset="0"/>
                    </a:rPr>
                    <m:t> </m:t>
                  </m:r>
                  <m:r>
                    <m:rPr>
                      <m:sty m:val="p"/>
                    </m:rPr>
                    <a:rPr lang="es-ES" sz="1100" b="0" i="0">
                      <a:latin typeface="Cambria Math" panose="02040503050406030204" pitchFamily="18" charset="0"/>
                      <a:ea typeface="Cambria Math" panose="02040503050406030204" pitchFamily="18" charset="0"/>
                    </a:rPr>
                    <m:t>por</m:t>
                  </m:r>
                  <m:r>
                    <a:rPr lang="es-ES" sz="1100" b="0" i="0">
                      <a:latin typeface="Cambria Math" panose="02040503050406030204" pitchFamily="18" charset="0"/>
                      <a:ea typeface="Cambria Math" panose="02040503050406030204" pitchFamily="18" charset="0"/>
                    </a:rPr>
                    <m:t> </m:t>
                  </m:r>
                  <m:r>
                    <m:rPr>
                      <m:sty m:val="p"/>
                    </m:rPr>
                    <a:rPr lang="es-ES" sz="1100" b="0" i="0">
                      <a:latin typeface="Cambria Math" panose="02040503050406030204" pitchFamily="18" charset="0"/>
                      <a:ea typeface="Cambria Math" panose="02040503050406030204" pitchFamily="18" charset="0"/>
                    </a:rPr>
                    <m:t>hora</m:t>
                  </m:r>
                  <m:r>
                    <a:rPr lang="es-ES" sz="1100" b="0" i="0">
                      <a:latin typeface="Cambria Math" panose="02040503050406030204" pitchFamily="18" charset="0"/>
                      <a:ea typeface="Cambria Math" panose="02040503050406030204" pitchFamily="18" charset="0"/>
                    </a:rPr>
                    <m:t>=</m:t>
                  </m:r>
                  <m:f>
                    <m:fPr>
                      <m:ctrlPr>
                        <a:rPr lang="es-ES" sz="1100" b="0" i="1">
                          <a:latin typeface="Cambria Math" panose="02040503050406030204" pitchFamily="18" charset="0"/>
                          <a:ea typeface="Cambria Math" panose="02040503050406030204" pitchFamily="18" charset="0"/>
                        </a:rPr>
                      </m:ctrlPr>
                    </m:fPr>
                    <m:num>
                      <m:r>
                        <m:rPr>
                          <m:sty m:val="p"/>
                        </m:rPr>
                        <a:rPr lang="es-ES" sz="1100" b="0" i="0">
                          <a:latin typeface="Cambria Math" panose="02040503050406030204" pitchFamily="18" charset="0"/>
                          <a:ea typeface="Cambria Math" panose="02040503050406030204" pitchFamily="18" charset="0"/>
                        </a:rPr>
                        <m:t>Ingreso</m:t>
                      </m:r>
                      <m:r>
                        <a:rPr lang="es-ES" sz="1100" b="0" i="0">
                          <a:latin typeface="Cambria Math" panose="02040503050406030204" pitchFamily="18" charset="0"/>
                          <a:ea typeface="Cambria Math" panose="02040503050406030204" pitchFamily="18" charset="0"/>
                        </a:rPr>
                        <m:t> </m:t>
                      </m:r>
                      <m:r>
                        <m:rPr>
                          <m:sty m:val="p"/>
                        </m:rPr>
                        <a:rPr lang="es-ES" sz="1100" b="0" i="0">
                          <a:latin typeface="Cambria Math" panose="02040503050406030204" pitchFamily="18" charset="0"/>
                          <a:ea typeface="Cambria Math" panose="02040503050406030204" pitchFamily="18" charset="0"/>
                        </a:rPr>
                        <m:t>bruto</m:t>
                      </m:r>
                      <m:r>
                        <a:rPr lang="es-ES" sz="1100" b="0" i="0">
                          <a:latin typeface="Cambria Math" panose="02040503050406030204" pitchFamily="18" charset="0"/>
                          <a:ea typeface="Cambria Math" panose="02040503050406030204" pitchFamily="18" charset="0"/>
                        </a:rPr>
                        <m:t> </m:t>
                      </m:r>
                      <m:r>
                        <m:rPr>
                          <m:sty m:val="p"/>
                        </m:rPr>
                        <a:rPr lang="es-ES" sz="1100" b="0" i="0">
                          <a:latin typeface="Cambria Math" panose="02040503050406030204" pitchFamily="18" charset="0"/>
                          <a:ea typeface="Cambria Math" panose="02040503050406030204" pitchFamily="18" charset="0"/>
                        </a:rPr>
                        <m:t>medio</m:t>
                      </m:r>
                      <m:r>
                        <a:rPr lang="es-ES" sz="1100" b="0" i="0">
                          <a:latin typeface="Cambria Math" panose="02040503050406030204" pitchFamily="18" charset="0"/>
                          <a:ea typeface="Cambria Math" panose="02040503050406030204" pitchFamily="18" charset="0"/>
                        </a:rPr>
                        <m:t> </m:t>
                      </m:r>
                      <m:r>
                        <m:rPr>
                          <m:sty m:val="p"/>
                        </m:rPr>
                        <a:rPr lang="es-ES" sz="1100" b="0" i="0">
                          <a:latin typeface="Cambria Math" panose="02040503050406030204" pitchFamily="18" charset="0"/>
                          <a:ea typeface="Cambria Math" panose="02040503050406030204" pitchFamily="18" charset="0"/>
                        </a:rPr>
                        <m:t>por</m:t>
                      </m:r>
                      <m:r>
                        <a:rPr lang="es-ES" sz="1100" b="0" i="0">
                          <a:latin typeface="Cambria Math" panose="02040503050406030204" pitchFamily="18" charset="0"/>
                          <a:ea typeface="Cambria Math" panose="02040503050406030204" pitchFamily="18" charset="0"/>
                        </a:rPr>
                        <m:t> </m:t>
                      </m:r>
                      <m:r>
                        <m:rPr>
                          <m:sty m:val="p"/>
                        </m:rPr>
                        <a:rPr lang="es-ES" sz="1100" b="0" i="0">
                          <a:latin typeface="Cambria Math" panose="02040503050406030204" pitchFamily="18" charset="0"/>
                          <a:ea typeface="Cambria Math" panose="02040503050406030204" pitchFamily="18" charset="0"/>
                        </a:rPr>
                        <m:t>hora</m:t>
                      </m:r>
                      <m:r>
                        <a:rPr lang="es-ES" sz="1100" b="0" i="0">
                          <a:latin typeface="Cambria Math" panose="02040503050406030204" pitchFamily="18" charset="0"/>
                          <a:ea typeface="Cambria Math" panose="02040503050406030204" pitchFamily="18" charset="0"/>
                        </a:rPr>
                        <m:t> </m:t>
                      </m:r>
                      <m:r>
                        <m:rPr>
                          <m:sty m:val="p"/>
                        </m:rPr>
                        <a:rPr lang="es-ES" sz="1100" b="0" i="0">
                          <a:latin typeface="Cambria Math" panose="02040503050406030204" pitchFamily="18" charset="0"/>
                          <a:ea typeface="Cambria Math" panose="02040503050406030204" pitchFamily="18" charset="0"/>
                        </a:rPr>
                        <m:t>de</m:t>
                      </m:r>
                      <m:r>
                        <a:rPr lang="es-ES" sz="1100" b="0" i="0">
                          <a:latin typeface="Cambria Math" panose="02040503050406030204" pitchFamily="18" charset="0"/>
                          <a:ea typeface="Cambria Math" panose="02040503050406030204" pitchFamily="18" charset="0"/>
                        </a:rPr>
                        <m:t> </m:t>
                      </m:r>
                      <m:r>
                        <m:rPr>
                          <m:sty m:val="p"/>
                        </m:rPr>
                        <a:rPr lang="es-ES" sz="1100" b="0" i="0">
                          <a:latin typeface="Cambria Math" panose="02040503050406030204" pitchFamily="18" charset="0"/>
                          <a:ea typeface="Cambria Math" panose="02040503050406030204" pitchFamily="18" charset="0"/>
                        </a:rPr>
                        <m:t>la</m:t>
                      </m:r>
                      <m:r>
                        <a:rPr lang="es-ES" sz="1100" b="0" i="0">
                          <a:latin typeface="Cambria Math" panose="02040503050406030204" pitchFamily="18" charset="0"/>
                          <a:ea typeface="Cambria Math" panose="02040503050406030204" pitchFamily="18" charset="0"/>
                        </a:rPr>
                        <m:t> </m:t>
                      </m:r>
                      <m:r>
                        <m:rPr>
                          <m:sty m:val="p"/>
                        </m:rPr>
                        <a:rPr lang="es-ES" sz="1100" b="0" i="0">
                          <a:latin typeface="Cambria Math" panose="02040503050406030204" pitchFamily="18" charset="0"/>
                          <a:ea typeface="Cambria Math" panose="02040503050406030204" pitchFamily="18" charset="0"/>
                        </a:rPr>
                        <m:t>mujer</m:t>
                      </m:r>
                    </m:num>
                    <m:den>
                      <m:r>
                        <m:rPr>
                          <m:sty m:val="p"/>
                        </m:rPr>
                        <a:rPr lang="es-ES" sz="1100" b="0" i="0">
                          <a:latin typeface="Cambria Math" panose="02040503050406030204" pitchFamily="18" charset="0"/>
                          <a:ea typeface="Cambria Math" panose="02040503050406030204" pitchFamily="18" charset="0"/>
                        </a:rPr>
                        <m:t>Ingreso</m:t>
                      </m:r>
                      <m:r>
                        <a:rPr lang="es-ES" sz="1100" b="0" i="0">
                          <a:latin typeface="Cambria Math" panose="02040503050406030204" pitchFamily="18" charset="0"/>
                          <a:ea typeface="Cambria Math" panose="02040503050406030204" pitchFamily="18" charset="0"/>
                        </a:rPr>
                        <m:t> </m:t>
                      </m:r>
                      <m:r>
                        <m:rPr>
                          <m:sty m:val="p"/>
                        </m:rPr>
                        <a:rPr lang="es-ES" sz="1100" b="0" i="0">
                          <a:latin typeface="Cambria Math" panose="02040503050406030204" pitchFamily="18" charset="0"/>
                          <a:ea typeface="Cambria Math" panose="02040503050406030204" pitchFamily="18" charset="0"/>
                        </a:rPr>
                        <m:t>bruto</m:t>
                      </m:r>
                      <m:r>
                        <a:rPr lang="es-ES" sz="1100" b="0" i="0">
                          <a:latin typeface="Cambria Math" panose="02040503050406030204" pitchFamily="18" charset="0"/>
                          <a:ea typeface="Cambria Math" panose="02040503050406030204" pitchFamily="18" charset="0"/>
                        </a:rPr>
                        <m:t> </m:t>
                      </m:r>
                      <m:r>
                        <m:rPr>
                          <m:sty m:val="p"/>
                        </m:rPr>
                        <a:rPr lang="es-ES" sz="1100" b="0" i="0">
                          <a:latin typeface="Cambria Math" panose="02040503050406030204" pitchFamily="18" charset="0"/>
                          <a:ea typeface="Cambria Math" panose="02040503050406030204" pitchFamily="18" charset="0"/>
                        </a:rPr>
                        <m:t>medio</m:t>
                      </m:r>
                      <m:r>
                        <a:rPr lang="es-ES" sz="1100" b="0" i="0">
                          <a:latin typeface="Cambria Math" panose="02040503050406030204" pitchFamily="18" charset="0"/>
                          <a:ea typeface="Cambria Math" panose="02040503050406030204" pitchFamily="18" charset="0"/>
                        </a:rPr>
                        <m:t> </m:t>
                      </m:r>
                      <m:r>
                        <m:rPr>
                          <m:sty m:val="p"/>
                        </m:rPr>
                        <a:rPr lang="es-ES" sz="1100" b="0" i="0">
                          <a:latin typeface="Cambria Math" panose="02040503050406030204" pitchFamily="18" charset="0"/>
                          <a:ea typeface="Cambria Math" panose="02040503050406030204" pitchFamily="18" charset="0"/>
                        </a:rPr>
                        <m:t>por</m:t>
                      </m:r>
                      <m:r>
                        <a:rPr lang="es-ES" sz="1100" b="0" i="0">
                          <a:latin typeface="Cambria Math" panose="02040503050406030204" pitchFamily="18" charset="0"/>
                          <a:ea typeface="Cambria Math" panose="02040503050406030204" pitchFamily="18" charset="0"/>
                        </a:rPr>
                        <m:t> </m:t>
                      </m:r>
                      <m:r>
                        <m:rPr>
                          <m:sty m:val="p"/>
                        </m:rPr>
                        <a:rPr lang="es-ES" sz="1100" b="0" i="0">
                          <a:latin typeface="Cambria Math" panose="02040503050406030204" pitchFamily="18" charset="0"/>
                          <a:ea typeface="Cambria Math" panose="02040503050406030204" pitchFamily="18" charset="0"/>
                        </a:rPr>
                        <m:t>hora</m:t>
                      </m:r>
                      <m:r>
                        <a:rPr lang="es-ES" sz="1100" b="0" i="0">
                          <a:latin typeface="Cambria Math" panose="02040503050406030204" pitchFamily="18" charset="0"/>
                          <a:ea typeface="Cambria Math" panose="02040503050406030204" pitchFamily="18" charset="0"/>
                        </a:rPr>
                        <m:t> </m:t>
                      </m:r>
                      <m:r>
                        <m:rPr>
                          <m:sty m:val="p"/>
                        </m:rPr>
                        <a:rPr lang="es-ES" sz="1100" b="0" i="0">
                          <a:latin typeface="Cambria Math" panose="02040503050406030204" pitchFamily="18" charset="0"/>
                          <a:ea typeface="Cambria Math" panose="02040503050406030204" pitchFamily="18" charset="0"/>
                        </a:rPr>
                        <m:t>del</m:t>
                      </m:r>
                      <m:r>
                        <a:rPr lang="es-ES" sz="1100" b="0" i="0">
                          <a:latin typeface="Cambria Math" panose="02040503050406030204" pitchFamily="18" charset="0"/>
                          <a:ea typeface="Cambria Math" panose="02040503050406030204" pitchFamily="18" charset="0"/>
                        </a:rPr>
                        <m:t> </m:t>
                      </m:r>
                      <m:r>
                        <m:rPr>
                          <m:sty m:val="p"/>
                        </m:rPr>
                        <a:rPr lang="es-ES" sz="1100" b="0" i="0">
                          <a:latin typeface="Cambria Math" panose="02040503050406030204" pitchFamily="18" charset="0"/>
                          <a:ea typeface="Cambria Math" panose="02040503050406030204" pitchFamily="18" charset="0"/>
                        </a:rPr>
                        <m:t>hombre</m:t>
                      </m:r>
                    </m:den>
                  </m:f>
                  <m:r>
                    <a:rPr lang="es-ES" sz="1100" b="0" i="1">
                      <a:latin typeface="Cambria Math" panose="02040503050406030204" pitchFamily="18" charset="0"/>
                      <a:ea typeface="Cambria Math" panose="02040503050406030204" pitchFamily="18" charset="0"/>
                    </a:rPr>
                    <m:t>×100</m:t>
                  </m:r>
                </m:oMath>
              </a14:m>
              <a:endParaRPr lang="es-ES" sz="1100" b="0" i="0">
                <a:latin typeface="Cambria Math" panose="02040503050406030204" pitchFamily="18" charset="0"/>
                <a:ea typeface="Cambria Math" panose="02040503050406030204" pitchFamily="18" charset="0"/>
              </a:endParaRPr>
            </a:p>
          </xdr:txBody>
        </xdr:sp>
      </mc:Choice>
      <mc:Fallback xmlns="">
        <xdr:sp macro="" textlink="">
          <xdr:nvSpPr>
            <xdr:cNvPr id="3" name="4 CuadroTexto">
              <a:extLst>
                <a:ext uri="{FF2B5EF4-FFF2-40B4-BE49-F238E27FC236}">
                  <a16:creationId xmlns:a16="http://schemas.microsoft.com/office/drawing/2014/main" id="{F85EB971-420D-4247-9C11-05037DE7CE2C}"/>
                </a:ext>
              </a:extLst>
            </xdr:cNvPr>
            <xdr:cNvSpPr txBox="1"/>
          </xdr:nvSpPr>
          <xdr:spPr>
            <a:xfrm>
              <a:off x="4286248" y="5368290"/>
              <a:ext cx="6010278" cy="4572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s-ES" sz="1100" b="0" i="0">
                  <a:latin typeface="Cambria Math" panose="02040503050406030204" pitchFamily="18" charset="0"/>
                  <a:ea typeface="Cambria Math" panose="02040503050406030204" pitchFamily="18" charset="0"/>
                </a:rPr>
                <a:t>Brecha de género en el ingreso bruto medio por hora=(Ingreso bruto medio por hora de la mujer)/(Ingreso bruto medio por hora del hombre)×100</a:t>
              </a:r>
            </a:p>
          </xdr:txBody>
        </xdr:sp>
      </mc:Fallback>
    </mc:AlternateContent>
    <xdr:clientData/>
  </xdr:oneCellAnchor>
</xdr:wsDr>
</file>

<file path=xl/drawings/drawing18.xml><?xml version="1.0" encoding="utf-8"?>
<xdr:wsDr xmlns:xdr="http://schemas.openxmlformats.org/drawingml/2006/spreadsheetDrawing" xmlns:a="http://schemas.openxmlformats.org/drawingml/2006/main">
  <xdr:oneCellAnchor>
    <xdr:from>
      <xdr:col>4</xdr:col>
      <xdr:colOff>70484</xdr:colOff>
      <xdr:row>15</xdr:row>
      <xdr:rowOff>104230</xdr:rowOff>
    </xdr:from>
    <xdr:ext cx="5789839" cy="339773"/>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00000000-0008-0000-1600-000002000000}"/>
                </a:ext>
              </a:extLst>
            </xdr:cNvPr>
            <xdr:cNvSpPr txBox="1"/>
          </xdr:nvSpPr>
          <xdr:spPr>
            <a:xfrm>
              <a:off x="4573904" y="6977470"/>
              <a:ext cx="5789839" cy="3397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14:m>
                <m:oMath xmlns:m="http://schemas.openxmlformats.org/officeDocument/2006/math">
                  <m:f>
                    <m:fPr>
                      <m:ctrlPr>
                        <a:rPr lang="es-CR" sz="1400" i="1">
                          <a:latin typeface="Cambria Math" panose="02040503050406030204" pitchFamily="18" charset="0"/>
                        </a:rPr>
                      </m:ctrlPr>
                    </m:fPr>
                    <m:num>
                      <m:r>
                        <a:rPr lang="es-CR" sz="1400" b="0" i="1">
                          <a:latin typeface="Cambria Math" panose="02040503050406030204" pitchFamily="18" charset="0"/>
                        </a:rPr>
                        <m:t>𝑁</m:t>
                      </m:r>
                      <m:r>
                        <a:rPr lang="es-CR" sz="1400" b="0" i="1">
                          <a:latin typeface="Cambria Math" panose="02040503050406030204" pitchFamily="18" charset="0"/>
                        </a:rPr>
                        <m:t>ú</m:t>
                      </m:r>
                      <m:r>
                        <a:rPr lang="es-CR" sz="1400" b="0" i="1">
                          <a:latin typeface="Cambria Math" panose="02040503050406030204" pitchFamily="18" charset="0"/>
                        </a:rPr>
                        <m:t>𝑚𝑒𝑟𝑜</m:t>
                      </m:r>
                      <m:r>
                        <a:rPr lang="es-CR" sz="1400" b="0" i="1">
                          <a:latin typeface="Cambria Math" panose="02040503050406030204" pitchFamily="18" charset="0"/>
                        </a:rPr>
                        <m:t> </m:t>
                      </m:r>
                      <m:r>
                        <a:rPr lang="es-CR" sz="1400" b="0" i="1">
                          <a:latin typeface="Cambria Math" panose="02040503050406030204" pitchFamily="18" charset="0"/>
                        </a:rPr>
                        <m:t>𝑑𝑒</m:t>
                      </m:r>
                      <m:r>
                        <a:rPr lang="es-CR" sz="1400" b="0" i="1">
                          <a:latin typeface="Cambria Math" panose="02040503050406030204" pitchFamily="18" charset="0"/>
                        </a:rPr>
                        <m:t> </m:t>
                      </m:r>
                      <m:r>
                        <a:rPr lang="es-CR" sz="1400" b="0" i="1">
                          <a:latin typeface="Cambria Math" panose="02040503050406030204" pitchFamily="18" charset="0"/>
                        </a:rPr>
                        <m:t>𝑔𝑜𝑏𝑖𝑒𝑟𝑛𝑜𝑠</m:t>
                      </m:r>
                      <m:r>
                        <a:rPr lang="es-CR" sz="1400" b="0" i="1">
                          <a:latin typeface="Cambria Math" panose="02040503050406030204" pitchFamily="18" charset="0"/>
                        </a:rPr>
                        <m:t> </m:t>
                      </m:r>
                      <m:r>
                        <a:rPr lang="es-CR" sz="1400" b="0" i="1">
                          <a:latin typeface="Cambria Math" panose="02040503050406030204" pitchFamily="18" charset="0"/>
                        </a:rPr>
                        <m:t>𝑙𝑜𝑐𝑎𝑙𝑒𝑠</m:t>
                      </m:r>
                      <m:r>
                        <a:rPr lang="es-CR" sz="1400" b="0" i="1">
                          <a:latin typeface="Cambria Math" panose="02040503050406030204" pitchFamily="18" charset="0"/>
                        </a:rPr>
                        <m:t> </m:t>
                      </m:r>
                      <m:r>
                        <a:rPr lang="es-CR" sz="1400" b="0" i="1">
                          <a:latin typeface="Cambria Math" panose="02040503050406030204" pitchFamily="18" charset="0"/>
                        </a:rPr>
                        <m:t>𝑞𝑢𝑒</m:t>
                      </m:r>
                      <m:r>
                        <a:rPr lang="es-CR" sz="1400" b="0" i="1">
                          <a:latin typeface="Cambria Math" panose="02040503050406030204" pitchFamily="18" charset="0"/>
                        </a:rPr>
                        <m:t> </m:t>
                      </m:r>
                      <m:r>
                        <a:rPr lang="es-CR" sz="1400" b="0" i="1">
                          <a:latin typeface="Cambria Math" panose="02040503050406030204" pitchFamily="18" charset="0"/>
                        </a:rPr>
                        <m:t>𝑐𝑢𝑒𝑛𝑡𝑎𝑛</m:t>
                      </m:r>
                      <m:r>
                        <a:rPr lang="es-CR" sz="1400" b="0" i="1">
                          <a:latin typeface="Cambria Math" panose="02040503050406030204" pitchFamily="18" charset="0"/>
                        </a:rPr>
                        <m:t> </m:t>
                      </m:r>
                      <m:r>
                        <a:rPr lang="es-CR" sz="1400" b="0" i="1">
                          <a:latin typeface="Cambria Math" panose="02040503050406030204" pitchFamily="18" charset="0"/>
                        </a:rPr>
                        <m:t>𝑐𝑜𝑛</m:t>
                      </m:r>
                      <m:r>
                        <a:rPr lang="es-CR" sz="1400" b="0" i="1">
                          <a:latin typeface="Cambria Math" panose="02040503050406030204" pitchFamily="18" charset="0"/>
                        </a:rPr>
                        <m:t> </m:t>
                      </m:r>
                      <m:r>
                        <a:rPr lang="es-CR" sz="1400" b="0" i="1">
                          <a:latin typeface="Cambria Math" panose="02040503050406030204" pitchFamily="18" charset="0"/>
                        </a:rPr>
                        <m:t>𝑒𝑠𝑡𝑟𝑎𝑡𝑒𝑔𝑖𝑎𝑠</m:t>
                      </m:r>
                      <m:r>
                        <a:rPr lang="es-CR" sz="1400" b="0" i="1">
                          <a:latin typeface="Cambria Math" panose="02040503050406030204" pitchFamily="18" charset="0"/>
                        </a:rPr>
                        <m:t> </m:t>
                      </m:r>
                      <m:r>
                        <a:rPr lang="es-CR" sz="1400" b="0" i="1">
                          <a:latin typeface="Cambria Math" panose="02040503050406030204" pitchFamily="18" charset="0"/>
                        </a:rPr>
                        <m:t>𝑑𝑒</m:t>
                      </m:r>
                      <m:r>
                        <a:rPr lang="es-CR" sz="1400" b="0" i="1">
                          <a:latin typeface="Cambria Math" panose="02040503050406030204" pitchFamily="18" charset="0"/>
                        </a:rPr>
                        <m:t> </m:t>
                      </m:r>
                      <m:r>
                        <a:rPr lang="es-CR" sz="1400" b="0" i="1">
                          <a:latin typeface="Cambria Math" panose="02040503050406030204" pitchFamily="18" charset="0"/>
                        </a:rPr>
                        <m:t>𝑟𝑒𝑑𝑢𝑐𝑐𝑖</m:t>
                      </m:r>
                      <m:r>
                        <a:rPr lang="es-CR" sz="1400" b="0" i="1">
                          <a:latin typeface="Cambria Math" panose="02040503050406030204" pitchFamily="18" charset="0"/>
                        </a:rPr>
                        <m:t>ó</m:t>
                      </m:r>
                      <m:r>
                        <a:rPr lang="es-CR" sz="1400" b="0" i="1">
                          <a:latin typeface="Cambria Math" panose="02040503050406030204" pitchFamily="18" charset="0"/>
                        </a:rPr>
                        <m:t>𝑛</m:t>
                      </m:r>
                      <m:r>
                        <a:rPr lang="es-CR" sz="1400" b="0" i="1">
                          <a:latin typeface="Cambria Math" panose="02040503050406030204" pitchFamily="18" charset="0"/>
                        </a:rPr>
                        <m:t> </m:t>
                      </m:r>
                      <m:r>
                        <a:rPr lang="es-CR" sz="1400" b="0" i="1">
                          <a:latin typeface="Cambria Math" panose="02040503050406030204" pitchFamily="18" charset="0"/>
                        </a:rPr>
                        <m:t>𝑑𝑒𝑙</m:t>
                      </m:r>
                      <m:r>
                        <a:rPr lang="es-CR" sz="1400" b="0" i="1">
                          <a:latin typeface="Cambria Math" panose="02040503050406030204" pitchFamily="18" charset="0"/>
                        </a:rPr>
                        <m:t> </m:t>
                      </m:r>
                      <m:r>
                        <a:rPr lang="es-CR" sz="1400" b="0" i="1">
                          <a:latin typeface="Cambria Math" panose="02040503050406030204" pitchFamily="18" charset="0"/>
                        </a:rPr>
                        <m:t>𝑟𝑖𝑒𝑠𝑔𝑜</m:t>
                      </m:r>
                      <m:r>
                        <a:rPr lang="es-CR" sz="1400" b="0" i="1">
                          <a:latin typeface="Cambria Math" panose="02040503050406030204" pitchFamily="18" charset="0"/>
                        </a:rPr>
                        <m:t> </m:t>
                      </m:r>
                    </m:num>
                    <m:den>
                      <m:r>
                        <a:rPr lang="es-CR" sz="1400" b="0" i="1">
                          <a:latin typeface="Cambria Math" panose="02040503050406030204" pitchFamily="18" charset="0"/>
                        </a:rPr>
                        <m:t>𝑇𝑜𝑡𝑎𝑙</m:t>
                      </m:r>
                      <m:r>
                        <a:rPr lang="es-CR" sz="1400" b="0" i="1">
                          <a:latin typeface="Cambria Math" panose="02040503050406030204" pitchFamily="18" charset="0"/>
                        </a:rPr>
                        <m:t> </m:t>
                      </m:r>
                      <m:r>
                        <a:rPr lang="es-CR" sz="1400" b="0" i="1">
                          <a:latin typeface="Cambria Math" panose="02040503050406030204" pitchFamily="18" charset="0"/>
                        </a:rPr>
                        <m:t>𝑑𝑒</m:t>
                      </m:r>
                      <m:r>
                        <a:rPr lang="es-CR" sz="1400" b="0" i="1">
                          <a:latin typeface="Cambria Math" panose="02040503050406030204" pitchFamily="18" charset="0"/>
                        </a:rPr>
                        <m:t> </m:t>
                      </m:r>
                      <m:r>
                        <a:rPr lang="es-CR" sz="1400" b="0" i="1">
                          <a:latin typeface="Cambria Math" panose="02040503050406030204" pitchFamily="18" charset="0"/>
                        </a:rPr>
                        <m:t>𝑔𝑜𝑏𝑖𝑒𝑟𝑛𝑜𝑠</m:t>
                      </m:r>
                      <m:r>
                        <a:rPr lang="es-CR" sz="1400" b="0" i="1">
                          <a:latin typeface="Cambria Math" panose="02040503050406030204" pitchFamily="18" charset="0"/>
                        </a:rPr>
                        <m:t> </m:t>
                      </m:r>
                      <m:r>
                        <a:rPr lang="es-CR" sz="1400" b="0" i="1">
                          <a:latin typeface="Cambria Math" panose="02040503050406030204" pitchFamily="18" charset="0"/>
                        </a:rPr>
                        <m:t>𝑙𝑜𝑐𝑎𝑙𝑒𝑠</m:t>
                      </m:r>
                    </m:den>
                  </m:f>
                  <m:r>
                    <a:rPr lang="es-CR" sz="1400" b="0" i="1">
                      <a:latin typeface="Cambria Math" panose="02040503050406030204" pitchFamily="18" charset="0"/>
                      <a:ea typeface="Cambria Math" panose="02040503050406030204" pitchFamily="18" charset="0"/>
                    </a:rPr>
                    <m:t>×</m:t>
                  </m:r>
                </m:oMath>
              </a14:m>
              <a:r>
                <a:rPr lang="es-CR" sz="1200"/>
                <a:t>100</a:t>
              </a:r>
            </a:p>
          </xdr:txBody>
        </xdr:sp>
      </mc:Choice>
      <mc:Fallback xmlns="">
        <xdr:sp macro="" textlink="">
          <xdr:nvSpPr>
            <xdr:cNvPr id="2" name="CuadroTexto 1">
              <a:extLst>
                <a:ext uri="{FF2B5EF4-FFF2-40B4-BE49-F238E27FC236}">
                  <a16:creationId xmlns:a16="http://schemas.microsoft.com/office/drawing/2014/main" id="{00000000-0008-0000-1600-000002000000}"/>
                </a:ext>
              </a:extLst>
            </xdr:cNvPr>
            <xdr:cNvSpPr txBox="1"/>
          </xdr:nvSpPr>
          <xdr:spPr>
            <a:xfrm>
              <a:off x="4573904" y="6977470"/>
              <a:ext cx="5789839" cy="3397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R" sz="1400" i="0">
                  <a:latin typeface="Cambria Math" panose="02040503050406030204" pitchFamily="18" charset="0"/>
                </a:rPr>
                <a:t>(</a:t>
              </a:r>
              <a:r>
                <a:rPr lang="es-CR" sz="1400" b="0" i="0">
                  <a:latin typeface="Cambria Math" panose="02040503050406030204" pitchFamily="18" charset="0"/>
                </a:rPr>
                <a:t>𝑁ú𝑚𝑒𝑟𝑜 𝑑𝑒 𝑔𝑜𝑏𝑖𝑒𝑟𝑛𝑜𝑠 𝑙𝑜𝑐𝑎𝑙𝑒𝑠 𝑞𝑢𝑒 𝑐𝑢𝑒𝑛𝑡𝑎𝑛 𝑐𝑜𝑛 𝑒𝑠𝑡𝑟𝑎𝑡𝑒𝑔𝑖𝑎𝑠 𝑑𝑒 𝑟𝑒𝑑𝑢𝑐𝑐𝑖ó𝑛 𝑑𝑒𝑙 𝑟𝑖𝑒𝑠𝑔𝑜 )/(𝑇𝑜𝑡𝑎𝑙 𝑑𝑒 𝑔𝑜𝑏𝑖𝑒𝑟𝑛𝑜𝑠 𝑙𝑜𝑐𝑎𝑙𝑒𝑠)</a:t>
              </a:r>
              <a:r>
                <a:rPr lang="es-CR" sz="1400" b="0" i="0">
                  <a:latin typeface="Cambria Math" panose="02040503050406030204" pitchFamily="18" charset="0"/>
                  <a:ea typeface="Cambria Math" panose="02040503050406030204" pitchFamily="18" charset="0"/>
                </a:rPr>
                <a:t>×</a:t>
              </a:r>
              <a:r>
                <a:rPr lang="es-CR" sz="1200"/>
                <a:t>100</a:t>
              </a:r>
            </a:p>
          </xdr:txBody>
        </xdr:sp>
      </mc:Fallback>
    </mc:AlternateContent>
    <xdr:clientData/>
  </xdr:oneCellAnchor>
</xdr:wsDr>
</file>

<file path=xl/drawings/drawing180.xml><?xml version="1.0" encoding="utf-8"?>
<xdr:wsDr xmlns:xdr="http://schemas.openxmlformats.org/drawingml/2006/spreadsheetDrawing" xmlns:a="http://schemas.openxmlformats.org/drawingml/2006/main">
  <xdr:twoCellAnchor>
    <xdr:from>
      <xdr:col>19</xdr:col>
      <xdr:colOff>47624</xdr:colOff>
      <xdr:row>9</xdr:row>
      <xdr:rowOff>69533</xdr:rowOff>
    </xdr:from>
    <xdr:to>
      <xdr:col>25</xdr:col>
      <xdr:colOff>236219</xdr:colOff>
      <xdr:row>23</xdr:row>
      <xdr:rowOff>213361</xdr:rowOff>
    </xdr:to>
    <xdr:graphicFrame macro="">
      <xdr:nvGraphicFramePr>
        <xdr:cNvPr id="2" name="Gráfico 1">
          <a:extLst>
            <a:ext uri="{FF2B5EF4-FFF2-40B4-BE49-F238E27FC236}">
              <a16:creationId xmlns:a16="http://schemas.microsoft.com/office/drawing/2014/main" id="{00000000-0008-0000-E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1.xml><?xml version="1.0" encoding="utf-8"?>
<xdr:wsDr xmlns:xdr="http://schemas.openxmlformats.org/drawingml/2006/spreadsheetDrawing" xmlns:a="http://schemas.openxmlformats.org/drawingml/2006/main">
  <xdr:oneCellAnchor>
    <xdr:from>
      <xdr:col>3</xdr:col>
      <xdr:colOff>367664</xdr:colOff>
      <xdr:row>15</xdr:row>
      <xdr:rowOff>73818</xdr:rowOff>
    </xdr:from>
    <xdr:ext cx="3062288" cy="511969"/>
    <mc:AlternateContent xmlns:mc="http://schemas.openxmlformats.org/markup-compatibility/2006" xmlns:a14="http://schemas.microsoft.com/office/drawing/2010/main">
      <mc:Choice Requires="a14">
        <xdr:sp macro="" textlink="">
          <xdr:nvSpPr>
            <xdr:cNvPr id="2" name="1 CuadroTexto">
              <a:extLst>
                <a:ext uri="{FF2B5EF4-FFF2-40B4-BE49-F238E27FC236}">
                  <a16:creationId xmlns:a16="http://schemas.microsoft.com/office/drawing/2014/main" id="{00000000-0008-0000-E900-000002000000}"/>
                </a:ext>
              </a:extLst>
            </xdr:cNvPr>
            <xdr:cNvSpPr txBox="1"/>
          </xdr:nvSpPr>
          <xdr:spPr>
            <a:xfrm>
              <a:off x="4322444" y="6908958"/>
              <a:ext cx="3062288" cy="51196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s-ES" sz="1600" b="0" i="0">
                  <a:latin typeface="Cambria Math" panose="02040503050406030204" pitchFamily="18" charset="0"/>
                  <a:ea typeface="Cambria Math" panose="02040503050406030204" pitchFamily="18" charset="0"/>
                </a:rPr>
                <a:t>TDA</a:t>
              </a:r>
              <a14:m>
                <m:oMath xmlns:m="http://schemas.openxmlformats.org/officeDocument/2006/math">
                  <m:r>
                    <a:rPr lang="es-ES" sz="1600" b="0" i="0">
                      <a:latin typeface="Cambria Math" panose="02040503050406030204" pitchFamily="18" charset="0"/>
                      <a:ea typeface="Cambria Math" panose="02040503050406030204" pitchFamily="18" charset="0"/>
                    </a:rPr>
                    <m:t>=</m:t>
                  </m:r>
                  <m:f>
                    <m:fPr>
                      <m:ctrlPr>
                        <a:rPr lang="es-ES" sz="1600" b="0" i="1">
                          <a:latin typeface="Cambria Math" panose="02040503050406030204" pitchFamily="18" charset="0"/>
                          <a:ea typeface="Cambria Math" panose="02040503050406030204" pitchFamily="18" charset="0"/>
                        </a:rPr>
                      </m:ctrlPr>
                    </m:fPr>
                    <m:num>
                      <m:r>
                        <m:rPr>
                          <m:sty m:val="p"/>
                        </m:rPr>
                        <a:rPr lang="es-ES" sz="1600" b="0" i="0">
                          <a:latin typeface="Cambria Math" panose="02040503050406030204" pitchFamily="18" charset="0"/>
                          <a:ea typeface="Cambria Math" panose="02040503050406030204" pitchFamily="18" charset="0"/>
                        </a:rPr>
                        <m:t>Poblaci</m:t>
                      </m:r>
                      <m:r>
                        <a:rPr lang="es-ES" sz="1600" b="0" i="0">
                          <a:latin typeface="Cambria Math" panose="02040503050406030204" pitchFamily="18" charset="0"/>
                          <a:ea typeface="Cambria Math" panose="02040503050406030204" pitchFamily="18" charset="0"/>
                        </a:rPr>
                        <m:t>ó</m:t>
                      </m:r>
                      <m:r>
                        <m:rPr>
                          <m:sty m:val="p"/>
                        </m:rPr>
                        <a:rPr lang="es-ES" sz="1600" b="0" i="0">
                          <a:latin typeface="Cambria Math" panose="02040503050406030204" pitchFamily="18" charset="0"/>
                          <a:ea typeface="Cambria Math" panose="02040503050406030204" pitchFamily="18" charset="0"/>
                        </a:rPr>
                        <m:t>n</m:t>
                      </m:r>
                      <m:r>
                        <a:rPr lang="es-ES" sz="1600" b="0" i="0">
                          <a:latin typeface="Cambria Math" panose="02040503050406030204" pitchFamily="18" charset="0"/>
                          <a:ea typeface="Cambria Math" panose="02040503050406030204" pitchFamily="18" charset="0"/>
                        </a:rPr>
                        <m:t> </m:t>
                      </m:r>
                      <m:r>
                        <m:rPr>
                          <m:sty m:val="p"/>
                        </m:rPr>
                        <a:rPr lang="es-ES" sz="1600" b="0" i="0">
                          <a:latin typeface="Cambria Math" panose="02040503050406030204" pitchFamily="18" charset="0"/>
                          <a:ea typeface="Cambria Math" panose="02040503050406030204" pitchFamily="18" charset="0"/>
                        </a:rPr>
                        <m:t>desempleada</m:t>
                      </m:r>
                    </m:num>
                    <m:den>
                      <m:r>
                        <m:rPr>
                          <m:sty m:val="p"/>
                        </m:rPr>
                        <a:rPr lang="es-ES" sz="1600" b="0" i="0">
                          <a:latin typeface="Cambria Math" panose="02040503050406030204" pitchFamily="18" charset="0"/>
                          <a:ea typeface="Cambria Math" panose="02040503050406030204" pitchFamily="18" charset="0"/>
                        </a:rPr>
                        <m:t>Fuerza</m:t>
                      </m:r>
                      <m:r>
                        <a:rPr lang="es-ES" sz="1600" b="0" i="0">
                          <a:latin typeface="Cambria Math" panose="02040503050406030204" pitchFamily="18" charset="0"/>
                          <a:ea typeface="Cambria Math" panose="02040503050406030204" pitchFamily="18" charset="0"/>
                        </a:rPr>
                        <m:t> </m:t>
                      </m:r>
                      <m:r>
                        <m:rPr>
                          <m:sty m:val="p"/>
                        </m:rPr>
                        <a:rPr lang="es-ES" sz="1600" b="0" i="0">
                          <a:latin typeface="Cambria Math" panose="02040503050406030204" pitchFamily="18" charset="0"/>
                          <a:ea typeface="Cambria Math" panose="02040503050406030204" pitchFamily="18" charset="0"/>
                        </a:rPr>
                        <m:t>de</m:t>
                      </m:r>
                      <m:r>
                        <a:rPr lang="es-ES" sz="1600" b="0" i="0">
                          <a:latin typeface="Cambria Math" panose="02040503050406030204" pitchFamily="18" charset="0"/>
                          <a:ea typeface="Cambria Math" panose="02040503050406030204" pitchFamily="18" charset="0"/>
                        </a:rPr>
                        <m:t> </m:t>
                      </m:r>
                      <m:r>
                        <m:rPr>
                          <m:sty m:val="p"/>
                        </m:rPr>
                        <a:rPr lang="es-ES" sz="1600" b="0" i="0">
                          <a:latin typeface="Cambria Math" panose="02040503050406030204" pitchFamily="18" charset="0"/>
                          <a:ea typeface="Cambria Math" panose="02040503050406030204" pitchFamily="18" charset="0"/>
                        </a:rPr>
                        <m:t>trabajo</m:t>
                      </m:r>
                    </m:den>
                  </m:f>
                  <m:r>
                    <a:rPr lang="es-CR" sz="1100" b="0" i="1">
                      <a:solidFill>
                        <a:schemeClr val="tx1"/>
                      </a:solidFill>
                      <a:effectLst/>
                      <a:latin typeface="Cambria Math" panose="02040503050406030204" pitchFamily="18" charset="0"/>
                      <a:ea typeface="+mn-ea"/>
                      <a:cs typeface="+mn-cs"/>
                    </a:rPr>
                    <m:t>×</m:t>
                  </m:r>
                  <m:r>
                    <a:rPr lang="es-CR" sz="1600" b="0" i="0">
                      <a:latin typeface="Cambria Math" panose="02040503050406030204" pitchFamily="18" charset="0"/>
                      <a:ea typeface="Cambria Math" panose="02040503050406030204" pitchFamily="18" charset="0"/>
                    </a:rPr>
                    <m:t>100</m:t>
                  </m:r>
                </m:oMath>
              </a14:m>
              <a:endParaRPr lang="es-ES" sz="1600" b="0" i="0">
                <a:latin typeface="Cambria Math" panose="02040503050406030204" pitchFamily="18" charset="0"/>
                <a:ea typeface="Cambria Math" panose="02040503050406030204" pitchFamily="18" charset="0"/>
              </a:endParaRPr>
            </a:p>
          </xdr:txBody>
        </xdr:sp>
      </mc:Choice>
      <mc:Fallback xmlns="">
        <xdr:sp macro="" textlink="">
          <xdr:nvSpPr>
            <xdr:cNvPr id="2" name="1 CuadroTexto">
              <a:extLst>
                <a:ext uri="{FF2B5EF4-FFF2-40B4-BE49-F238E27FC236}">
                  <a16:creationId xmlns:a16="http://schemas.microsoft.com/office/drawing/2014/main" id="{00000000-0008-0000-E900-000002000000}"/>
                </a:ext>
              </a:extLst>
            </xdr:cNvPr>
            <xdr:cNvSpPr txBox="1"/>
          </xdr:nvSpPr>
          <xdr:spPr>
            <a:xfrm>
              <a:off x="4322444" y="6908958"/>
              <a:ext cx="3062288" cy="51196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s-ES" sz="1600" b="0" i="0">
                  <a:latin typeface="Cambria Math" panose="02040503050406030204" pitchFamily="18" charset="0"/>
                  <a:ea typeface="Cambria Math" panose="02040503050406030204" pitchFamily="18" charset="0"/>
                </a:rPr>
                <a:t>TDA=(Población desempleada)/(Fuerza de trabajo)</a:t>
              </a:r>
              <a:r>
                <a:rPr lang="es-CR" sz="1100" b="0" i="0">
                  <a:solidFill>
                    <a:schemeClr val="tx1"/>
                  </a:solidFill>
                  <a:effectLst/>
                  <a:latin typeface="Cambria Math" panose="02040503050406030204" pitchFamily="18" charset="0"/>
                  <a:ea typeface="+mn-ea"/>
                  <a:cs typeface="+mn-cs"/>
                </a:rPr>
                <a:t>×</a:t>
              </a:r>
              <a:r>
                <a:rPr lang="es-CR" sz="1600" b="0" i="0">
                  <a:latin typeface="Cambria Math" panose="02040503050406030204" pitchFamily="18" charset="0"/>
                  <a:ea typeface="Cambria Math" panose="02040503050406030204" pitchFamily="18" charset="0"/>
                </a:rPr>
                <a:t>100</a:t>
              </a:r>
              <a:endParaRPr lang="es-ES" sz="1600" b="0" i="0">
                <a:latin typeface="Cambria Math" panose="02040503050406030204" pitchFamily="18" charset="0"/>
                <a:ea typeface="Cambria Math" panose="02040503050406030204" pitchFamily="18" charset="0"/>
              </a:endParaRPr>
            </a:p>
          </xdr:txBody>
        </xdr:sp>
      </mc:Fallback>
    </mc:AlternateContent>
    <xdr:clientData/>
  </xdr:oneCellAnchor>
</xdr:wsDr>
</file>

<file path=xl/drawings/drawing182.xml><?xml version="1.0" encoding="utf-8"?>
<xdr:wsDr xmlns:xdr="http://schemas.openxmlformats.org/drawingml/2006/spreadsheetDrawing" xmlns:a="http://schemas.openxmlformats.org/drawingml/2006/main">
  <xdr:twoCellAnchor>
    <xdr:from>
      <xdr:col>10</xdr:col>
      <xdr:colOff>7620</xdr:colOff>
      <xdr:row>8</xdr:row>
      <xdr:rowOff>576262</xdr:rowOff>
    </xdr:from>
    <xdr:to>
      <xdr:col>15</xdr:col>
      <xdr:colOff>701040</xdr:colOff>
      <xdr:row>25</xdr:row>
      <xdr:rowOff>159067</xdr:rowOff>
    </xdr:to>
    <xdr:graphicFrame macro="">
      <xdr:nvGraphicFramePr>
        <xdr:cNvPr id="2" name="Gráfico 1">
          <a:extLst>
            <a:ext uri="{FF2B5EF4-FFF2-40B4-BE49-F238E27FC236}">
              <a16:creationId xmlns:a16="http://schemas.microsoft.com/office/drawing/2014/main" id="{00000000-0008-0000-E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3.xml><?xml version="1.0" encoding="utf-8"?>
<xdr:wsDr xmlns:xdr="http://schemas.openxmlformats.org/drawingml/2006/spreadsheetDrawing" xmlns:a="http://schemas.openxmlformats.org/drawingml/2006/main">
  <xdr:oneCellAnchor>
    <xdr:from>
      <xdr:col>2</xdr:col>
      <xdr:colOff>1592580</xdr:colOff>
      <xdr:row>14</xdr:row>
      <xdr:rowOff>3276600</xdr:rowOff>
    </xdr:from>
    <xdr:ext cx="12858749" cy="790575"/>
    <mc:AlternateContent xmlns:mc="http://schemas.openxmlformats.org/markup-compatibility/2006" xmlns:a14="http://schemas.microsoft.com/office/drawing/2010/main">
      <mc:Choice Requires="a14">
        <xdr:sp macro="" textlink="">
          <xdr:nvSpPr>
            <xdr:cNvPr id="6" name="5 CuadroTexto">
              <a:extLst>
                <a:ext uri="{FF2B5EF4-FFF2-40B4-BE49-F238E27FC236}">
                  <a16:creationId xmlns:a16="http://schemas.microsoft.com/office/drawing/2014/main" id="{00000000-0008-0000-EB00-000006000000}"/>
                </a:ext>
              </a:extLst>
            </xdr:cNvPr>
            <xdr:cNvSpPr txBox="1"/>
          </xdr:nvSpPr>
          <xdr:spPr>
            <a:xfrm>
              <a:off x="3970020" y="6774180"/>
              <a:ext cx="12858749" cy="7905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ES" sz="1000" b="0" i="0">
                  <a:latin typeface="Cambria Math" panose="02040503050406030204" pitchFamily="18" charset="0"/>
                  <a:ea typeface="Cambria Math" panose="02040503050406030204" pitchFamily="18" charset="0"/>
                </a:rPr>
                <a:t>Porcentaje</a:t>
              </a:r>
              <a:r>
                <a:rPr lang="es-ES" sz="1000" b="0" i="0" baseline="0">
                  <a:latin typeface="Cambria Math" panose="02040503050406030204" pitchFamily="18" charset="0"/>
                  <a:ea typeface="Cambria Math" panose="02040503050406030204" pitchFamily="18" charset="0"/>
                </a:rPr>
                <a:t> de j</a:t>
              </a:r>
              <a14:m>
                <m:oMath xmlns:m="http://schemas.openxmlformats.org/officeDocument/2006/math">
                  <m:r>
                    <m:rPr>
                      <m:sty m:val="p"/>
                    </m:rPr>
                    <a:rPr lang="es-ES" sz="1000" b="0" i="0">
                      <a:latin typeface="Cambria Math" panose="02040503050406030204" pitchFamily="18" charset="0"/>
                      <a:ea typeface="Cambria Math" panose="02040503050406030204" pitchFamily="18" charset="0"/>
                    </a:rPr>
                    <m:t>ovene</m:t>
                  </m:r>
                  <m:r>
                    <m:rPr>
                      <m:sty m:val="p"/>
                    </m:rPr>
                    <a:rPr lang="es-CR" sz="1000" b="0" i="0">
                      <a:latin typeface="Cambria Math" panose="02040503050406030204" pitchFamily="18" charset="0"/>
                      <a:ea typeface="Cambria Math" panose="02040503050406030204" pitchFamily="18" charset="0"/>
                    </a:rPr>
                    <m:t>s</m:t>
                  </m:r>
                  <m:r>
                    <a:rPr lang="es-ES" sz="1000" b="0" i="0">
                      <a:latin typeface="Cambria Math" panose="02040503050406030204" pitchFamily="18" charset="0"/>
                      <a:ea typeface="Cambria Math" panose="02040503050406030204" pitchFamily="18" charset="0"/>
                    </a:rPr>
                    <m:t> </m:t>
                  </m:r>
                  <m:r>
                    <m:rPr>
                      <m:sty m:val="p"/>
                    </m:rPr>
                    <a:rPr lang="es-ES" sz="1000" b="0" i="0">
                      <a:latin typeface="Cambria Math" panose="02040503050406030204" pitchFamily="18" charset="0"/>
                      <a:ea typeface="Cambria Math" panose="02040503050406030204" pitchFamily="18" charset="0"/>
                    </a:rPr>
                    <m:t>que</m:t>
                  </m:r>
                  <m:r>
                    <a:rPr lang="es-ES" sz="1000" b="0" i="0">
                      <a:latin typeface="Cambria Math" panose="02040503050406030204" pitchFamily="18" charset="0"/>
                      <a:ea typeface="Cambria Math" panose="02040503050406030204" pitchFamily="18" charset="0"/>
                    </a:rPr>
                    <m:t> </m:t>
                  </m:r>
                  <m:r>
                    <m:rPr>
                      <m:sty m:val="p"/>
                    </m:rPr>
                    <a:rPr lang="es-ES" sz="1000" b="0" i="0">
                      <a:latin typeface="Cambria Math" panose="02040503050406030204" pitchFamily="18" charset="0"/>
                      <a:ea typeface="Cambria Math" panose="02040503050406030204" pitchFamily="18" charset="0"/>
                    </a:rPr>
                    <m:t>no</m:t>
                  </m:r>
                  <m:r>
                    <a:rPr lang="es-ES" sz="1000" b="0" i="0">
                      <a:latin typeface="Cambria Math" panose="02040503050406030204" pitchFamily="18" charset="0"/>
                      <a:ea typeface="Cambria Math" panose="02040503050406030204" pitchFamily="18" charset="0"/>
                    </a:rPr>
                    <m:t> </m:t>
                  </m:r>
                  <m:r>
                    <m:rPr>
                      <m:sty m:val="p"/>
                    </m:rPr>
                    <a:rPr lang="es-ES" sz="1000" b="0" i="0">
                      <a:latin typeface="Cambria Math" panose="02040503050406030204" pitchFamily="18" charset="0"/>
                      <a:ea typeface="Cambria Math" panose="02040503050406030204" pitchFamily="18" charset="0"/>
                    </a:rPr>
                    <m:t>estudian</m:t>
                  </m:r>
                  <m:r>
                    <a:rPr lang="es-ES" sz="1000" b="0" i="0">
                      <a:latin typeface="Cambria Math" panose="02040503050406030204" pitchFamily="18" charset="0"/>
                      <a:ea typeface="Cambria Math" panose="02040503050406030204" pitchFamily="18" charset="0"/>
                    </a:rPr>
                    <m:t> </m:t>
                  </m:r>
                  <m:r>
                    <m:rPr>
                      <m:sty m:val="p"/>
                    </m:rPr>
                    <a:rPr lang="es-ES" sz="1000" b="0" i="0">
                      <a:latin typeface="Cambria Math" panose="02040503050406030204" pitchFamily="18" charset="0"/>
                      <a:ea typeface="Cambria Math" panose="02040503050406030204" pitchFamily="18" charset="0"/>
                    </a:rPr>
                    <m:t>ni</m:t>
                  </m:r>
                  <m:r>
                    <a:rPr lang="es-ES" sz="1000" b="0" i="0">
                      <a:latin typeface="Cambria Math" panose="02040503050406030204" pitchFamily="18" charset="0"/>
                      <a:ea typeface="Cambria Math" panose="02040503050406030204" pitchFamily="18" charset="0"/>
                    </a:rPr>
                    <m:t> </m:t>
                  </m:r>
                  <m:r>
                    <m:rPr>
                      <m:sty m:val="p"/>
                    </m:rPr>
                    <a:rPr lang="es-ES" sz="1000" b="0" i="0">
                      <a:latin typeface="Cambria Math" panose="02040503050406030204" pitchFamily="18" charset="0"/>
                      <a:ea typeface="Cambria Math" panose="02040503050406030204" pitchFamily="18" charset="0"/>
                    </a:rPr>
                    <m:t>tienen</m:t>
                  </m:r>
                  <m:r>
                    <a:rPr lang="es-ES" sz="1000" b="0" i="0">
                      <a:latin typeface="Cambria Math" panose="02040503050406030204" pitchFamily="18" charset="0"/>
                      <a:ea typeface="Cambria Math" panose="02040503050406030204" pitchFamily="18" charset="0"/>
                    </a:rPr>
                    <m:t> </m:t>
                  </m:r>
                  <m:r>
                    <m:rPr>
                      <m:sty m:val="p"/>
                    </m:rPr>
                    <a:rPr lang="es-ES" sz="1000" b="0" i="0">
                      <a:latin typeface="Cambria Math" panose="02040503050406030204" pitchFamily="18" charset="0"/>
                      <a:ea typeface="Cambria Math" panose="02040503050406030204" pitchFamily="18" charset="0"/>
                    </a:rPr>
                    <m:t>empleo</m:t>
                  </m:r>
                  <m:r>
                    <a:rPr lang="es-CR" sz="1000" b="0" i="0">
                      <a:latin typeface="Cambria Math" panose="02040503050406030204" pitchFamily="18" charset="0"/>
                      <a:ea typeface="Cambria Math" panose="02040503050406030204" pitchFamily="18" charset="0"/>
                    </a:rPr>
                    <m:t> </m:t>
                  </m:r>
                  <m:r>
                    <m:rPr>
                      <m:sty m:val="p"/>
                    </m:rPr>
                    <a:rPr lang="es-CR" sz="1000" b="0" i="0">
                      <a:latin typeface="Cambria Math" panose="02040503050406030204" pitchFamily="18" charset="0"/>
                      <a:ea typeface="Cambria Math" panose="02040503050406030204" pitchFamily="18" charset="0"/>
                    </a:rPr>
                    <m:t>ni</m:t>
                  </m:r>
                  <m:r>
                    <a:rPr lang="es-CR" sz="1000" b="0" i="0">
                      <a:latin typeface="Cambria Math" panose="02040503050406030204" pitchFamily="18" charset="0"/>
                      <a:ea typeface="Cambria Math" panose="02040503050406030204" pitchFamily="18" charset="0"/>
                    </a:rPr>
                    <m:t> </m:t>
                  </m:r>
                  <m:r>
                    <m:rPr>
                      <m:sty m:val="p"/>
                    </m:rPr>
                    <a:rPr lang="es-CR" sz="1000" b="0" i="0">
                      <a:latin typeface="Cambria Math" panose="02040503050406030204" pitchFamily="18" charset="0"/>
                      <a:ea typeface="Cambria Math" panose="02040503050406030204" pitchFamily="18" charset="0"/>
                    </a:rPr>
                    <m:t>han</m:t>
                  </m:r>
                  <m:r>
                    <a:rPr lang="es-CR" sz="1000" b="0" i="0">
                      <a:latin typeface="Cambria Math" panose="02040503050406030204" pitchFamily="18" charset="0"/>
                      <a:ea typeface="Cambria Math" panose="02040503050406030204" pitchFamily="18" charset="0"/>
                    </a:rPr>
                    <m:t> </m:t>
                  </m:r>
                  <m:r>
                    <m:rPr>
                      <m:sty m:val="p"/>
                    </m:rPr>
                    <a:rPr lang="es-CR" sz="1000" b="0" i="0">
                      <a:latin typeface="Cambria Math" panose="02040503050406030204" pitchFamily="18" charset="0"/>
                      <a:ea typeface="Cambria Math" panose="02040503050406030204" pitchFamily="18" charset="0"/>
                    </a:rPr>
                    <m:t>recibido</m:t>
                  </m:r>
                  <m:r>
                    <a:rPr lang="es-CR" sz="1000" b="0" i="0">
                      <a:latin typeface="Cambria Math" panose="02040503050406030204" pitchFamily="18" charset="0"/>
                      <a:ea typeface="Cambria Math" panose="02040503050406030204" pitchFamily="18" charset="0"/>
                    </a:rPr>
                    <m:t> </m:t>
                  </m:r>
                  <m:r>
                    <m:rPr>
                      <m:sty m:val="p"/>
                    </m:rPr>
                    <a:rPr lang="es-CR" sz="1000" b="0" i="0">
                      <a:latin typeface="Cambria Math" panose="02040503050406030204" pitchFamily="18" charset="0"/>
                      <a:ea typeface="Cambria Math" panose="02040503050406030204" pitchFamily="18" charset="0"/>
                    </a:rPr>
                    <m:t>curso</m:t>
                  </m:r>
                  <m:r>
                    <a:rPr lang="es-CR" sz="1000" b="0" i="0">
                      <a:latin typeface="Cambria Math" panose="02040503050406030204" pitchFamily="18" charset="0"/>
                      <a:ea typeface="Cambria Math" panose="02040503050406030204" pitchFamily="18" charset="0"/>
                    </a:rPr>
                    <m:t> </m:t>
                  </m:r>
                  <m:r>
                    <m:rPr>
                      <m:sty m:val="p"/>
                    </m:rPr>
                    <a:rPr lang="es-CR" sz="1000" b="0" i="0">
                      <a:latin typeface="Cambria Math" panose="02040503050406030204" pitchFamily="18" charset="0"/>
                      <a:ea typeface="Cambria Math" panose="02040503050406030204" pitchFamily="18" charset="0"/>
                    </a:rPr>
                    <m:t>de</m:t>
                  </m:r>
                  <m:r>
                    <a:rPr lang="es-CR" sz="1000" b="0" i="0">
                      <a:latin typeface="Cambria Math" panose="02040503050406030204" pitchFamily="18" charset="0"/>
                      <a:ea typeface="Cambria Math" panose="02040503050406030204" pitchFamily="18" charset="0"/>
                    </a:rPr>
                    <m:t> </m:t>
                  </m:r>
                  <m:r>
                    <m:rPr>
                      <m:sty m:val="p"/>
                    </m:rPr>
                    <a:rPr lang="es-CR" sz="1000" b="0" i="0">
                      <a:latin typeface="Cambria Math" panose="02040503050406030204" pitchFamily="18" charset="0"/>
                      <a:ea typeface="Cambria Math" panose="02040503050406030204" pitchFamily="18" charset="0"/>
                    </a:rPr>
                    <m:t>capacitaci</m:t>
                  </m:r>
                  <m:r>
                    <a:rPr lang="es-CR" sz="1000" b="0" i="0">
                      <a:latin typeface="Cambria Math" panose="02040503050406030204" pitchFamily="18" charset="0"/>
                      <a:ea typeface="Cambria Math" panose="02040503050406030204" pitchFamily="18" charset="0"/>
                    </a:rPr>
                    <m:t>ó</m:t>
                  </m:r>
                  <m:r>
                    <m:rPr>
                      <m:sty m:val="p"/>
                    </m:rPr>
                    <a:rPr lang="es-CR" sz="1000" b="0" i="0">
                      <a:latin typeface="Cambria Math" panose="02040503050406030204" pitchFamily="18" charset="0"/>
                      <a:ea typeface="Cambria Math" panose="02040503050406030204" pitchFamily="18" charset="0"/>
                    </a:rPr>
                    <m:t>n</m:t>
                  </m:r>
                  <m:r>
                    <a:rPr lang="es-CR" sz="1000" b="0" i="0">
                      <a:latin typeface="Cambria Math" panose="02040503050406030204" pitchFamily="18" charset="0"/>
                      <a:ea typeface="Cambria Math" panose="02040503050406030204" pitchFamily="18" charset="0"/>
                    </a:rPr>
                    <m:t> </m:t>
                  </m:r>
                  <m:r>
                    <m:rPr>
                      <m:sty m:val="p"/>
                    </m:rPr>
                    <a:rPr lang="es-CR" sz="1000" b="0" i="0">
                      <a:latin typeface="Cambria Math" panose="02040503050406030204" pitchFamily="18" charset="0"/>
                      <a:ea typeface="Cambria Math" panose="02040503050406030204" pitchFamily="18" charset="0"/>
                    </a:rPr>
                    <m:t>u</m:t>
                  </m:r>
                  <m:r>
                    <a:rPr lang="es-CR" sz="1000" b="0" i="0">
                      <a:latin typeface="Cambria Math" panose="02040503050406030204" pitchFamily="18" charset="0"/>
                      <a:ea typeface="Cambria Math" panose="02040503050406030204" pitchFamily="18" charset="0"/>
                    </a:rPr>
                    <m:t> </m:t>
                  </m:r>
                  <m:r>
                    <m:rPr>
                      <m:sty m:val="p"/>
                    </m:rPr>
                    <a:rPr lang="es-CR" sz="1000" b="0" i="0">
                      <a:latin typeface="Cambria Math" panose="02040503050406030204" pitchFamily="18" charset="0"/>
                      <a:ea typeface="Cambria Math" panose="02040503050406030204" pitchFamily="18" charset="0"/>
                    </a:rPr>
                    <m:t>otro</m:t>
                  </m:r>
                  <m:r>
                    <a:rPr lang="es-CR" sz="1000" b="0" i="0">
                      <a:latin typeface="Cambria Math" panose="02040503050406030204" pitchFamily="18" charset="0"/>
                      <a:ea typeface="Cambria Math" panose="02040503050406030204" pitchFamily="18" charset="0"/>
                    </a:rPr>
                    <m:t> </m:t>
                  </m:r>
                  <m:r>
                    <m:rPr>
                      <m:sty m:val="p"/>
                    </m:rPr>
                    <a:rPr lang="es-CR" sz="1000" b="0" i="0">
                      <a:latin typeface="Cambria Math" panose="02040503050406030204" pitchFamily="18" charset="0"/>
                      <a:ea typeface="Cambria Math" panose="02040503050406030204" pitchFamily="18" charset="0"/>
                    </a:rPr>
                    <m:t>tipo</m:t>
                  </m:r>
                  <m:r>
                    <a:rPr lang="es-CR" sz="1000" b="0" i="0">
                      <a:latin typeface="Cambria Math" panose="02040503050406030204" pitchFamily="18" charset="0"/>
                      <a:ea typeface="Cambria Math" panose="02040503050406030204" pitchFamily="18" charset="0"/>
                    </a:rPr>
                    <m:t> </m:t>
                  </m:r>
                  <m:r>
                    <m:rPr>
                      <m:sty m:val="p"/>
                    </m:rPr>
                    <a:rPr lang="es-CR" sz="1000" b="0" i="0">
                      <a:latin typeface="Cambria Math" panose="02040503050406030204" pitchFamily="18" charset="0"/>
                      <a:ea typeface="Cambria Math" panose="02040503050406030204" pitchFamily="18" charset="0"/>
                    </a:rPr>
                    <m:t>de</m:t>
                  </m:r>
                  <m:r>
                    <a:rPr lang="es-CR" sz="1000" b="0" i="0">
                      <a:latin typeface="Cambria Math" panose="02040503050406030204" pitchFamily="18" charset="0"/>
                      <a:ea typeface="Cambria Math" panose="02040503050406030204" pitchFamily="18" charset="0"/>
                    </a:rPr>
                    <m:t> </m:t>
                  </m:r>
                  <m:r>
                    <m:rPr>
                      <m:sty m:val="p"/>
                    </m:rPr>
                    <a:rPr lang="es-CR" sz="1000" b="0" i="0">
                      <a:latin typeface="Cambria Math" panose="02040503050406030204" pitchFamily="18" charset="0"/>
                      <a:ea typeface="Cambria Math" panose="02040503050406030204" pitchFamily="18" charset="0"/>
                    </a:rPr>
                    <m:t>eduaci</m:t>
                  </m:r>
                  <m:r>
                    <a:rPr lang="es-CR" sz="1000" b="0" i="0">
                      <a:latin typeface="Cambria Math" panose="02040503050406030204" pitchFamily="18" charset="0"/>
                      <a:ea typeface="Cambria Math" panose="02040503050406030204" pitchFamily="18" charset="0"/>
                    </a:rPr>
                    <m:t>ó</m:t>
                  </m:r>
                  <m:r>
                    <m:rPr>
                      <m:sty m:val="p"/>
                    </m:rPr>
                    <a:rPr lang="es-CR" sz="1000" b="0" i="0">
                      <a:latin typeface="Cambria Math" panose="02040503050406030204" pitchFamily="18" charset="0"/>
                      <a:ea typeface="Cambria Math" panose="02040503050406030204" pitchFamily="18" charset="0"/>
                    </a:rPr>
                    <m:t>n</m:t>
                  </m:r>
                  <m:r>
                    <a:rPr lang="es-CR" sz="1000" b="0" i="0">
                      <a:latin typeface="Cambria Math" panose="02040503050406030204" pitchFamily="18" charset="0"/>
                      <a:ea typeface="Cambria Math" panose="02040503050406030204" pitchFamily="18" charset="0"/>
                    </a:rPr>
                    <m:t> </m:t>
                  </m:r>
                  <m:r>
                    <m:rPr>
                      <m:sty m:val="p"/>
                    </m:rPr>
                    <a:rPr lang="es-CR" sz="1000" b="0" i="0">
                      <a:latin typeface="Cambria Math" panose="02040503050406030204" pitchFamily="18" charset="0"/>
                      <a:ea typeface="Cambria Math" panose="02040503050406030204" pitchFamily="18" charset="0"/>
                    </a:rPr>
                    <m:t>no</m:t>
                  </m:r>
                  <m:r>
                    <a:rPr lang="es-CR" sz="1000" b="0" i="0">
                      <a:latin typeface="Cambria Math" panose="02040503050406030204" pitchFamily="18" charset="0"/>
                      <a:ea typeface="Cambria Math" panose="02040503050406030204" pitchFamily="18" charset="0"/>
                    </a:rPr>
                    <m:t> </m:t>
                  </m:r>
                  <m:r>
                    <m:rPr>
                      <m:sty m:val="p"/>
                    </m:rPr>
                    <a:rPr lang="es-CR" sz="1000" b="0" i="0">
                      <a:latin typeface="Cambria Math" panose="02040503050406030204" pitchFamily="18" charset="0"/>
                      <a:ea typeface="Cambria Math" panose="02040503050406030204" pitchFamily="18" charset="0"/>
                    </a:rPr>
                    <m:t>formal</m:t>
                  </m:r>
                  <m:r>
                    <a:rPr lang="es-CR" sz="1000" b="0" i="1">
                      <a:latin typeface="Cambria Math" panose="02040503050406030204" pitchFamily="18" charset="0"/>
                      <a:ea typeface="Cambria Math" panose="02040503050406030204" pitchFamily="18" charset="0"/>
                    </a:rPr>
                    <m:t>=</m:t>
                  </m:r>
                  <m:f>
                    <m:fPr>
                      <m:ctrlPr>
                        <a:rPr lang="es-ES" sz="1000" b="0" i="1">
                          <a:latin typeface="Cambria Math" panose="02040503050406030204" pitchFamily="18" charset="0"/>
                          <a:ea typeface="Cambria Math" panose="02040503050406030204" pitchFamily="18" charset="0"/>
                        </a:rPr>
                      </m:ctrlPr>
                    </m:fPr>
                    <m:num>
                      <m:r>
                        <m:rPr>
                          <m:sty m:val="p"/>
                        </m:rPr>
                        <a:rPr lang="es-ES" sz="1000" b="0" i="0">
                          <a:latin typeface="Cambria Math" panose="02040503050406030204" pitchFamily="18" charset="0"/>
                          <a:ea typeface="Cambria Math" panose="02040503050406030204" pitchFamily="18" charset="0"/>
                        </a:rPr>
                        <m:t>Poblaci</m:t>
                      </m:r>
                      <m:r>
                        <a:rPr lang="es-ES" sz="1000" b="0" i="0">
                          <a:latin typeface="Cambria Math" panose="02040503050406030204" pitchFamily="18" charset="0"/>
                          <a:ea typeface="Cambria Math" panose="02040503050406030204" pitchFamily="18" charset="0"/>
                        </a:rPr>
                        <m:t>ó</m:t>
                      </m:r>
                      <m:r>
                        <m:rPr>
                          <m:sty m:val="p"/>
                        </m:rPr>
                        <a:rPr lang="es-ES" sz="1000" b="0" i="0">
                          <a:latin typeface="Cambria Math" panose="02040503050406030204" pitchFamily="18" charset="0"/>
                          <a:ea typeface="Cambria Math" panose="02040503050406030204" pitchFamily="18" charset="0"/>
                        </a:rPr>
                        <m:t>n</m:t>
                      </m:r>
                      <m:r>
                        <a:rPr lang="es-ES" sz="1000" b="0" i="0">
                          <a:latin typeface="Cambria Math" panose="02040503050406030204" pitchFamily="18" charset="0"/>
                          <a:ea typeface="Cambria Math" panose="02040503050406030204" pitchFamily="18" charset="0"/>
                        </a:rPr>
                        <m:t> </m:t>
                      </m:r>
                      <m:r>
                        <m:rPr>
                          <m:sty m:val="p"/>
                        </m:rPr>
                        <a:rPr lang="es-ES" sz="1000" b="0" i="0">
                          <a:latin typeface="Cambria Math" panose="02040503050406030204" pitchFamily="18" charset="0"/>
                          <a:ea typeface="Cambria Math" panose="02040503050406030204" pitchFamily="18" charset="0"/>
                        </a:rPr>
                        <m:t>joven</m:t>
                      </m:r>
                      <m:r>
                        <a:rPr lang="es-ES" sz="1000" b="0" i="0">
                          <a:latin typeface="Cambria Math" panose="02040503050406030204" pitchFamily="18" charset="0"/>
                          <a:ea typeface="Cambria Math" panose="02040503050406030204" pitchFamily="18" charset="0"/>
                        </a:rPr>
                        <m:t> </m:t>
                      </m:r>
                      <m:r>
                        <m:rPr>
                          <m:sty m:val="p"/>
                        </m:rPr>
                        <a:rPr lang="es-ES" sz="1000" b="0" i="0">
                          <a:latin typeface="Cambria Math" panose="02040503050406030204" pitchFamily="18" charset="0"/>
                          <a:ea typeface="Cambria Math" panose="02040503050406030204" pitchFamily="18" charset="0"/>
                        </a:rPr>
                        <m:t>que</m:t>
                      </m:r>
                      <m:r>
                        <a:rPr lang="es-ES" sz="1000" b="0" i="0">
                          <a:latin typeface="Cambria Math" panose="02040503050406030204" pitchFamily="18" charset="0"/>
                          <a:ea typeface="Cambria Math" panose="02040503050406030204" pitchFamily="18" charset="0"/>
                        </a:rPr>
                        <m:t> </m:t>
                      </m:r>
                      <m:r>
                        <m:rPr>
                          <m:sty m:val="p"/>
                        </m:rPr>
                        <a:rPr lang="es-ES" sz="1000" b="0" i="0">
                          <a:latin typeface="Cambria Math" panose="02040503050406030204" pitchFamily="18" charset="0"/>
                          <a:ea typeface="Cambria Math" panose="02040503050406030204" pitchFamily="18" charset="0"/>
                        </a:rPr>
                        <m:t>no</m:t>
                      </m:r>
                      <m:r>
                        <a:rPr lang="es-ES" sz="1000" b="0" i="0">
                          <a:latin typeface="Cambria Math" panose="02040503050406030204" pitchFamily="18" charset="0"/>
                          <a:ea typeface="Cambria Math" panose="02040503050406030204" pitchFamily="18" charset="0"/>
                        </a:rPr>
                        <m:t> </m:t>
                      </m:r>
                      <m:r>
                        <m:rPr>
                          <m:sty m:val="p"/>
                        </m:rPr>
                        <a:rPr lang="es-ES" sz="1000" b="0" i="0">
                          <a:latin typeface="Cambria Math" panose="02040503050406030204" pitchFamily="18" charset="0"/>
                          <a:ea typeface="Cambria Math" panose="02040503050406030204" pitchFamily="18" charset="0"/>
                        </a:rPr>
                        <m:t>estudia</m:t>
                      </m:r>
                      <m:r>
                        <a:rPr lang="es-ES" sz="1000" b="0" i="0">
                          <a:latin typeface="Cambria Math" panose="02040503050406030204" pitchFamily="18" charset="0"/>
                          <a:ea typeface="Cambria Math" panose="02040503050406030204" pitchFamily="18" charset="0"/>
                        </a:rPr>
                        <m:t> </m:t>
                      </m:r>
                      <m:r>
                        <m:rPr>
                          <m:sty m:val="p"/>
                        </m:rPr>
                        <a:rPr lang="es-ES" sz="1000" b="0" i="0">
                          <a:latin typeface="Cambria Math" panose="02040503050406030204" pitchFamily="18" charset="0"/>
                          <a:ea typeface="Cambria Math" panose="02040503050406030204" pitchFamily="18" charset="0"/>
                        </a:rPr>
                        <m:t>n</m:t>
                      </m:r>
                      <m:r>
                        <a:rPr lang="es-CR" sz="1000" b="0" i="1">
                          <a:latin typeface="Cambria Math" panose="02040503050406030204" pitchFamily="18" charset="0"/>
                          <a:ea typeface="Cambria Math" panose="02040503050406030204" pitchFamily="18" charset="0"/>
                        </a:rPr>
                        <m:t>𝑖</m:t>
                      </m:r>
                      <m:r>
                        <a:rPr lang="es-CR" sz="1000" b="0" i="1">
                          <a:latin typeface="Cambria Math" panose="02040503050406030204" pitchFamily="18" charset="0"/>
                          <a:ea typeface="Cambria Math" panose="02040503050406030204" pitchFamily="18" charset="0"/>
                        </a:rPr>
                        <m:t> </m:t>
                      </m:r>
                      <m:r>
                        <a:rPr lang="es-CR" sz="1000" b="0" i="1">
                          <a:latin typeface="Cambria Math" panose="02040503050406030204" pitchFamily="18" charset="0"/>
                          <a:ea typeface="Cambria Math" panose="02040503050406030204" pitchFamily="18" charset="0"/>
                        </a:rPr>
                        <m:t>𝑡𝑖𝑒𝑛𝑒</m:t>
                      </m:r>
                      <m:r>
                        <a:rPr lang="es-CR" sz="1000" b="0" i="1">
                          <a:latin typeface="Cambria Math" panose="02040503050406030204" pitchFamily="18" charset="0"/>
                          <a:ea typeface="Cambria Math" panose="02040503050406030204" pitchFamily="18" charset="0"/>
                        </a:rPr>
                        <m:t> </m:t>
                      </m:r>
                      <m:r>
                        <a:rPr lang="es-CR" sz="1000" b="0" i="1">
                          <a:latin typeface="Cambria Math" panose="02040503050406030204" pitchFamily="18" charset="0"/>
                          <a:ea typeface="Cambria Math" panose="02040503050406030204" pitchFamily="18" charset="0"/>
                        </a:rPr>
                        <m:t>𝑒𝑚𝑝𝑙𝑒𝑜</m:t>
                      </m:r>
                      <m:r>
                        <a:rPr lang="es-CR" sz="1000" b="0" i="1">
                          <a:latin typeface="Cambria Math" panose="02040503050406030204" pitchFamily="18" charset="0"/>
                          <a:ea typeface="Cambria Math" panose="02040503050406030204" pitchFamily="18" charset="0"/>
                        </a:rPr>
                        <m:t> </m:t>
                      </m:r>
                      <m:r>
                        <a:rPr lang="es-CR" sz="1000" b="0" i="1">
                          <a:latin typeface="Cambria Math" panose="02040503050406030204" pitchFamily="18" charset="0"/>
                          <a:ea typeface="Cambria Math" panose="02040503050406030204" pitchFamily="18" charset="0"/>
                        </a:rPr>
                        <m:t>𝑛𝑖</m:t>
                      </m:r>
                      <m:r>
                        <a:rPr lang="es-CR" sz="1000" b="0" i="1">
                          <a:latin typeface="Cambria Math" panose="02040503050406030204" pitchFamily="18" charset="0"/>
                          <a:ea typeface="Cambria Math" panose="02040503050406030204" pitchFamily="18" charset="0"/>
                        </a:rPr>
                        <m:t> </m:t>
                      </m:r>
                      <m:r>
                        <a:rPr lang="es-CR" sz="1000" b="0" i="1">
                          <a:latin typeface="Cambria Math" panose="02040503050406030204" pitchFamily="18" charset="0"/>
                          <a:ea typeface="Cambria Math" panose="02040503050406030204" pitchFamily="18" charset="0"/>
                        </a:rPr>
                        <m:t>h𝑎𝑛</m:t>
                      </m:r>
                      <m:r>
                        <a:rPr lang="es-CR" sz="1000" b="0" i="1">
                          <a:latin typeface="Cambria Math" panose="02040503050406030204" pitchFamily="18" charset="0"/>
                          <a:ea typeface="Cambria Math" panose="02040503050406030204" pitchFamily="18" charset="0"/>
                        </a:rPr>
                        <m:t> </m:t>
                      </m:r>
                      <m:r>
                        <a:rPr lang="es-CR" sz="1000" b="0" i="1">
                          <a:latin typeface="Cambria Math" panose="02040503050406030204" pitchFamily="18" charset="0"/>
                          <a:ea typeface="Cambria Math" panose="02040503050406030204" pitchFamily="18" charset="0"/>
                        </a:rPr>
                        <m:t>𝑟𝑒𝑐𝑖𝑏𝑖𝑑𝑜</m:t>
                      </m:r>
                      <m:r>
                        <a:rPr lang="es-CR" sz="1000" b="0" i="1">
                          <a:latin typeface="Cambria Math" panose="02040503050406030204" pitchFamily="18" charset="0"/>
                          <a:ea typeface="Cambria Math" panose="02040503050406030204" pitchFamily="18" charset="0"/>
                        </a:rPr>
                        <m:t> </m:t>
                      </m:r>
                      <m:r>
                        <a:rPr lang="es-CR" sz="1000" b="0" i="1">
                          <a:latin typeface="Cambria Math" panose="02040503050406030204" pitchFamily="18" charset="0"/>
                          <a:ea typeface="Cambria Math" panose="02040503050406030204" pitchFamily="18" charset="0"/>
                        </a:rPr>
                        <m:t>𝑐𝑎𝑝𝑎𝑐𝑖𝑡𝑎𝑐𝑖</m:t>
                      </m:r>
                      <m:r>
                        <a:rPr lang="es-CR" sz="1000" b="0" i="1">
                          <a:latin typeface="Cambria Math" panose="02040503050406030204" pitchFamily="18" charset="0"/>
                          <a:ea typeface="Cambria Math" panose="02040503050406030204" pitchFamily="18" charset="0"/>
                        </a:rPr>
                        <m:t>ó</m:t>
                      </m:r>
                      <m:r>
                        <a:rPr lang="es-CR" sz="1000" b="0" i="1">
                          <a:latin typeface="Cambria Math" panose="02040503050406030204" pitchFamily="18" charset="0"/>
                          <a:ea typeface="Cambria Math" panose="02040503050406030204" pitchFamily="18" charset="0"/>
                        </a:rPr>
                        <m:t>𝑛</m:t>
                      </m:r>
                      <m:r>
                        <a:rPr lang="es-CR" sz="1000" b="0" i="1">
                          <a:latin typeface="Cambria Math" panose="02040503050406030204" pitchFamily="18" charset="0"/>
                          <a:ea typeface="Cambria Math" panose="02040503050406030204" pitchFamily="18" charset="0"/>
                        </a:rPr>
                        <m:t> </m:t>
                      </m:r>
                      <m:r>
                        <a:rPr lang="es-CR" sz="1000" b="0" i="1">
                          <a:latin typeface="Cambria Math" panose="02040503050406030204" pitchFamily="18" charset="0"/>
                          <a:ea typeface="Cambria Math" panose="02040503050406030204" pitchFamily="18" charset="0"/>
                        </a:rPr>
                        <m:t>𝑢</m:t>
                      </m:r>
                      <m:r>
                        <a:rPr lang="es-CR" sz="1000" b="0" i="1">
                          <a:latin typeface="Cambria Math" panose="02040503050406030204" pitchFamily="18" charset="0"/>
                          <a:ea typeface="Cambria Math" panose="02040503050406030204" pitchFamily="18" charset="0"/>
                        </a:rPr>
                        <m:t> </m:t>
                      </m:r>
                      <m:r>
                        <a:rPr lang="es-CR" sz="1000" b="0" i="1">
                          <a:latin typeface="Cambria Math" panose="02040503050406030204" pitchFamily="18" charset="0"/>
                          <a:ea typeface="Cambria Math" panose="02040503050406030204" pitchFamily="18" charset="0"/>
                        </a:rPr>
                        <m:t>𝑜𝑡𝑟𝑜</m:t>
                      </m:r>
                      <m:r>
                        <a:rPr lang="es-CR" sz="1000" b="0" i="1">
                          <a:latin typeface="Cambria Math" panose="02040503050406030204" pitchFamily="18" charset="0"/>
                          <a:ea typeface="Cambria Math" panose="02040503050406030204" pitchFamily="18" charset="0"/>
                        </a:rPr>
                        <m:t> </m:t>
                      </m:r>
                      <m:r>
                        <a:rPr lang="es-CR" sz="1000" b="0" i="1">
                          <a:latin typeface="Cambria Math" panose="02040503050406030204" pitchFamily="18" charset="0"/>
                          <a:ea typeface="Cambria Math" panose="02040503050406030204" pitchFamily="18" charset="0"/>
                        </a:rPr>
                        <m:t>𝑡𝑖𝑝𝑜</m:t>
                      </m:r>
                      <m:r>
                        <a:rPr lang="es-CR" sz="1000" b="0" i="1">
                          <a:latin typeface="Cambria Math" panose="02040503050406030204" pitchFamily="18" charset="0"/>
                          <a:ea typeface="Cambria Math" panose="02040503050406030204" pitchFamily="18" charset="0"/>
                        </a:rPr>
                        <m:t> </m:t>
                      </m:r>
                      <m:r>
                        <a:rPr lang="es-CR" sz="1000" b="0" i="1">
                          <a:latin typeface="Cambria Math" panose="02040503050406030204" pitchFamily="18" charset="0"/>
                          <a:ea typeface="Cambria Math" panose="02040503050406030204" pitchFamily="18" charset="0"/>
                        </a:rPr>
                        <m:t>𝑑𝑒</m:t>
                      </m:r>
                      <m:r>
                        <a:rPr lang="es-CR" sz="1000" b="0" i="1">
                          <a:latin typeface="Cambria Math" panose="02040503050406030204" pitchFamily="18" charset="0"/>
                          <a:ea typeface="Cambria Math" panose="02040503050406030204" pitchFamily="18" charset="0"/>
                        </a:rPr>
                        <m:t> </m:t>
                      </m:r>
                      <m:r>
                        <a:rPr lang="es-CR" sz="1000" b="0" i="1">
                          <a:latin typeface="Cambria Math" panose="02040503050406030204" pitchFamily="18" charset="0"/>
                          <a:ea typeface="Cambria Math" panose="02040503050406030204" pitchFamily="18" charset="0"/>
                        </a:rPr>
                        <m:t>𝑒𝑑𝑢𝑐𝑎𝑐𝑖</m:t>
                      </m:r>
                      <m:r>
                        <a:rPr lang="es-CR" sz="1000" b="0" i="1">
                          <a:latin typeface="Cambria Math" panose="02040503050406030204" pitchFamily="18" charset="0"/>
                          <a:ea typeface="Cambria Math" panose="02040503050406030204" pitchFamily="18" charset="0"/>
                        </a:rPr>
                        <m:t>ó</m:t>
                      </m:r>
                      <m:r>
                        <a:rPr lang="es-CR" sz="1000" b="0" i="1">
                          <a:latin typeface="Cambria Math" panose="02040503050406030204" pitchFamily="18" charset="0"/>
                          <a:ea typeface="Cambria Math" panose="02040503050406030204" pitchFamily="18" charset="0"/>
                        </a:rPr>
                        <m:t>𝑛</m:t>
                      </m:r>
                      <m:r>
                        <a:rPr lang="es-CR" sz="1000" b="0" i="1">
                          <a:latin typeface="Cambria Math" panose="02040503050406030204" pitchFamily="18" charset="0"/>
                          <a:ea typeface="Cambria Math" panose="02040503050406030204" pitchFamily="18" charset="0"/>
                        </a:rPr>
                        <m:t> </m:t>
                      </m:r>
                      <m:r>
                        <a:rPr lang="es-CR" sz="1000" b="0" i="1">
                          <a:latin typeface="Cambria Math" panose="02040503050406030204" pitchFamily="18" charset="0"/>
                          <a:ea typeface="Cambria Math" panose="02040503050406030204" pitchFamily="18" charset="0"/>
                        </a:rPr>
                        <m:t>𝑛𝑜</m:t>
                      </m:r>
                      <m:r>
                        <a:rPr lang="es-CR" sz="1000" b="0" i="1">
                          <a:latin typeface="Cambria Math" panose="02040503050406030204" pitchFamily="18" charset="0"/>
                          <a:ea typeface="Cambria Math" panose="02040503050406030204" pitchFamily="18" charset="0"/>
                        </a:rPr>
                        <m:t> </m:t>
                      </m:r>
                      <m:r>
                        <a:rPr lang="es-CR" sz="1000" b="0" i="1">
                          <a:latin typeface="Cambria Math" panose="02040503050406030204" pitchFamily="18" charset="0"/>
                          <a:ea typeface="Cambria Math" panose="02040503050406030204" pitchFamily="18" charset="0"/>
                        </a:rPr>
                        <m:t>𝑟𝑒𝑔𝑢𝑙𝑎𝑟</m:t>
                      </m:r>
                    </m:num>
                    <m:den>
                      <m:r>
                        <m:rPr>
                          <m:sty m:val="p"/>
                        </m:rPr>
                        <a:rPr lang="es-ES" sz="1000" b="0" i="0">
                          <a:latin typeface="Cambria Math" panose="02040503050406030204" pitchFamily="18" charset="0"/>
                          <a:ea typeface="Cambria Math" panose="02040503050406030204" pitchFamily="18" charset="0"/>
                        </a:rPr>
                        <m:t>Poblaci</m:t>
                      </m:r>
                      <m:r>
                        <a:rPr lang="es-ES" sz="1000" b="0" i="0">
                          <a:latin typeface="Cambria Math" panose="02040503050406030204" pitchFamily="18" charset="0"/>
                          <a:ea typeface="Cambria Math" panose="02040503050406030204" pitchFamily="18" charset="0"/>
                        </a:rPr>
                        <m:t>ó</m:t>
                      </m:r>
                      <m:r>
                        <m:rPr>
                          <m:sty m:val="p"/>
                        </m:rPr>
                        <a:rPr lang="es-ES" sz="1000" b="0" i="0">
                          <a:latin typeface="Cambria Math" panose="02040503050406030204" pitchFamily="18" charset="0"/>
                          <a:ea typeface="Cambria Math" panose="02040503050406030204" pitchFamily="18" charset="0"/>
                        </a:rPr>
                        <m:t>n</m:t>
                      </m:r>
                      <m:r>
                        <a:rPr lang="es-ES" sz="1000" b="0" i="0">
                          <a:latin typeface="Cambria Math" panose="02040503050406030204" pitchFamily="18" charset="0"/>
                          <a:ea typeface="Cambria Math" panose="02040503050406030204" pitchFamily="18" charset="0"/>
                        </a:rPr>
                        <m:t> </m:t>
                      </m:r>
                      <m:r>
                        <m:rPr>
                          <m:sty m:val="p"/>
                        </m:rPr>
                        <a:rPr lang="es-ES" sz="1000" b="0" i="0">
                          <a:latin typeface="Cambria Math" panose="02040503050406030204" pitchFamily="18" charset="0"/>
                          <a:ea typeface="Cambria Math" panose="02040503050406030204" pitchFamily="18" charset="0"/>
                        </a:rPr>
                        <m:t>joven</m:t>
                      </m:r>
                      <m:r>
                        <a:rPr lang="es-ES" sz="1000" b="0" i="0">
                          <a:latin typeface="Cambria Math" panose="02040503050406030204" pitchFamily="18" charset="0"/>
                          <a:ea typeface="Cambria Math" panose="02040503050406030204" pitchFamily="18" charset="0"/>
                        </a:rPr>
                        <m:t> </m:t>
                      </m:r>
                      <m:r>
                        <m:rPr>
                          <m:sty m:val="p"/>
                        </m:rPr>
                        <a:rPr lang="es-ES" sz="1000" b="0" i="0">
                          <a:latin typeface="Cambria Math" panose="02040503050406030204" pitchFamily="18" charset="0"/>
                          <a:ea typeface="Cambria Math" panose="02040503050406030204" pitchFamily="18" charset="0"/>
                        </a:rPr>
                        <m:t>total</m:t>
                      </m:r>
                      <m:r>
                        <a:rPr lang="es-ES" sz="1000" b="0" i="0">
                          <a:latin typeface="Cambria Math" panose="02040503050406030204" pitchFamily="18" charset="0"/>
                          <a:ea typeface="Cambria Math" panose="02040503050406030204" pitchFamily="18" charset="0"/>
                        </a:rPr>
                        <m:t> </m:t>
                      </m:r>
                    </m:den>
                  </m:f>
                  <m:r>
                    <a:rPr lang="es-ES" sz="1000" b="0" i="1">
                      <a:latin typeface="Cambria Math" panose="02040503050406030204" pitchFamily="18" charset="0"/>
                      <a:ea typeface="Cambria Math" panose="02040503050406030204" pitchFamily="18" charset="0"/>
                    </a:rPr>
                    <m:t>×100</m:t>
                  </m:r>
                </m:oMath>
              </a14:m>
              <a:endParaRPr lang="es-ES" sz="1000" b="0" i="0">
                <a:latin typeface="Cambria Math" panose="02040503050406030204" pitchFamily="18" charset="0"/>
                <a:ea typeface="Cambria Math" panose="02040503050406030204" pitchFamily="18" charset="0"/>
              </a:endParaRPr>
            </a:p>
          </xdr:txBody>
        </xdr:sp>
      </mc:Choice>
      <mc:Fallback xmlns="">
        <xdr:sp macro="" textlink="">
          <xdr:nvSpPr>
            <xdr:cNvPr id="6" name="5 CuadroTexto">
              <a:extLst>
                <a:ext uri="{FF2B5EF4-FFF2-40B4-BE49-F238E27FC236}">
                  <a16:creationId xmlns:a16="http://schemas.microsoft.com/office/drawing/2014/main" id="{00000000-0008-0000-EB00-000006000000}"/>
                </a:ext>
              </a:extLst>
            </xdr:cNvPr>
            <xdr:cNvSpPr txBox="1"/>
          </xdr:nvSpPr>
          <xdr:spPr>
            <a:xfrm>
              <a:off x="3970020" y="6774180"/>
              <a:ext cx="12858749" cy="7905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ES" sz="1000" b="0" i="0">
                  <a:latin typeface="Cambria Math" panose="02040503050406030204" pitchFamily="18" charset="0"/>
                  <a:ea typeface="Cambria Math" panose="02040503050406030204" pitchFamily="18" charset="0"/>
                </a:rPr>
                <a:t>Porcentaje</a:t>
              </a:r>
              <a:r>
                <a:rPr lang="es-ES" sz="1000" b="0" i="0" baseline="0">
                  <a:latin typeface="Cambria Math" panose="02040503050406030204" pitchFamily="18" charset="0"/>
                  <a:ea typeface="Cambria Math" panose="02040503050406030204" pitchFamily="18" charset="0"/>
                </a:rPr>
                <a:t> de j</a:t>
              </a:r>
              <a:r>
                <a:rPr lang="es-ES" sz="1000" b="0" i="0">
                  <a:latin typeface="Cambria Math" panose="02040503050406030204" pitchFamily="18" charset="0"/>
                  <a:ea typeface="Cambria Math" panose="02040503050406030204" pitchFamily="18" charset="0"/>
                </a:rPr>
                <a:t>ovene</a:t>
              </a:r>
              <a:r>
                <a:rPr lang="es-CR" sz="1000" b="0" i="0">
                  <a:latin typeface="Cambria Math" panose="02040503050406030204" pitchFamily="18" charset="0"/>
                  <a:ea typeface="Cambria Math" panose="02040503050406030204" pitchFamily="18" charset="0"/>
                </a:rPr>
                <a:t>s</a:t>
              </a:r>
              <a:r>
                <a:rPr lang="es-ES" sz="1000" b="0" i="0">
                  <a:latin typeface="Cambria Math" panose="02040503050406030204" pitchFamily="18" charset="0"/>
                  <a:ea typeface="Cambria Math" panose="02040503050406030204" pitchFamily="18" charset="0"/>
                </a:rPr>
                <a:t> que no estudian ni tienen empleo</a:t>
              </a:r>
              <a:r>
                <a:rPr lang="es-CR" sz="1000" b="0" i="0">
                  <a:latin typeface="Cambria Math" panose="02040503050406030204" pitchFamily="18" charset="0"/>
                  <a:ea typeface="Cambria Math" panose="02040503050406030204" pitchFamily="18" charset="0"/>
                </a:rPr>
                <a:t> ni han recibido curso de capacitación u otro tipo de eduación no formal=</a:t>
              </a:r>
              <a:r>
                <a:rPr lang="es-ES" sz="1000" b="0" i="0">
                  <a:latin typeface="Cambria Math" panose="02040503050406030204" pitchFamily="18" charset="0"/>
                  <a:ea typeface="Cambria Math" panose="02040503050406030204" pitchFamily="18" charset="0"/>
                </a:rPr>
                <a:t>(Población joven que no estudia n</a:t>
              </a:r>
              <a:r>
                <a:rPr lang="es-CR" sz="1000" b="0" i="0">
                  <a:latin typeface="Cambria Math" panose="02040503050406030204" pitchFamily="18" charset="0"/>
                  <a:ea typeface="Cambria Math" panose="02040503050406030204" pitchFamily="18" charset="0"/>
                </a:rPr>
                <a:t>𝑖 𝑡𝑖𝑒𝑛𝑒 𝑒𝑚𝑝𝑙𝑒𝑜 𝑛𝑖 ℎ𝑎𝑛 𝑟𝑒𝑐𝑖𝑏𝑖𝑑𝑜 𝑐𝑎𝑝𝑎𝑐𝑖𝑡𝑎𝑐𝑖ó𝑛 𝑢 𝑜𝑡𝑟𝑜 𝑡𝑖𝑝𝑜 𝑑𝑒 𝑒𝑑𝑢𝑐𝑎𝑐𝑖ó𝑛 𝑛𝑜 𝑟𝑒𝑔𝑢𝑙𝑎𝑟</a:t>
              </a:r>
              <a:r>
                <a:rPr lang="es-ES" sz="1000" b="0" i="0">
                  <a:latin typeface="Cambria Math" panose="02040503050406030204" pitchFamily="18" charset="0"/>
                  <a:ea typeface="Cambria Math" panose="02040503050406030204" pitchFamily="18" charset="0"/>
                </a:rPr>
                <a:t>)/(Población joven total )×100</a:t>
              </a:r>
            </a:p>
          </xdr:txBody>
        </xdr:sp>
      </mc:Fallback>
    </mc:AlternateContent>
    <xdr:clientData/>
  </xdr:oneCellAnchor>
</xdr:wsDr>
</file>

<file path=xl/drawings/drawing184.xml><?xml version="1.0" encoding="utf-8"?>
<xdr:wsDr xmlns:xdr="http://schemas.openxmlformats.org/drawingml/2006/spreadsheetDrawing" xmlns:a="http://schemas.openxmlformats.org/drawingml/2006/main">
  <xdr:twoCellAnchor>
    <xdr:from>
      <xdr:col>2</xdr:col>
      <xdr:colOff>47625</xdr:colOff>
      <xdr:row>22</xdr:row>
      <xdr:rowOff>114300</xdr:rowOff>
    </xdr:from>
    <xdr:to>
      <xdr:col>12</xdr:col>
      <xdr:colOff>175260</xdr:colOff>
      <xdr:row>35</xdr:row>
      <xdr:rowOff>0</xdr:rowOff>
    </xdr:to>
    <xdr:graphicFrame macro="">
      <xdr:nvGraphicFramePr>
        <xdr:cNvPr id="3" name="2 Gráfico">
          <a:extLst>
            <a:ext uri="{FF2B5EF4-FFF2-40B4-BE49-F238E27FC236}">
              <a16:creationId xmlns:a16="http://schemas.microsoft.com/office/drawing/2014/main" id="{00000000-0008-0000-EC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5.xml><?xml version="1.0" encoding="utf-8"?>
<xdr:wsDr xmlns:xdr="http://schemas.openxmlformats.org/drawingml/2006/spreadsheetDrawing" xmlns:a="http://schemas.openxmlformats.org/drawingml/2006/main">
  <xdr:oneCellAnchor>
    <xdr:from>
      <xdr:col>2</xdr:col>
      <xdr:colOff>1571625</xdr:colOff>
      <xdr:row>15</xdr:row>
      <xdr:rowOff>133352</xdr:rowOff>
    </xdr:from>
    <xdr:ext cx="5272087" cy="351186"/>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00000000-0008-0000-ED00-000002000000}"/>
                </a:ext>
              </a:extLst>
            </xdr:cNvPr>
            <xdr:cNvSpPr txBox="1"/>
          </xdr:nvSpPr>
          <xdr:spPr>
            <a:xfrm>
              <a:off x="4095750" y="6591302"/>
              <a:ext cx="5272087" cy="3511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100" i="1">
                            <a:latin typeface="Cambria Math" panose="02040503050406030204" pitchFamily="18" charset="0"/>
                          </a:rPr>
                        </m:ctrlPr>
                      </m:fPr>
                      <m:num>
                        <m:r>
                          <a:rPr lang="es-CR" sz="1100" b="0" i="1">
                            <a:latin typeface="Cambria Math" panose="02040503050406030204" pitchFamily="18" charset="0"/>
                          </a:rPr>
                          <m:t>𝑁</m:t>
                        </m:r>
                        <m:r>
                          <a:rPr lang="es-CR" sz="1100" b="0" i="1">
                            <a:latin typeface="Cambria Math" panose="02040503050406030204" pitchFamily="18" charset="0"/>
                          </a:rPr>
                          <m:t>ú</m:t>
                        </m:r>
                        <m:r>
                          <a:rPr lang="es-CR" sz="1100" b="0" i="1">
                            <a:latin typeface="Cambria Math" panose="02040503050406030204" pitchFamily="18" charset="0"/>
                          </a:rPr>
                          <m:t>𝑚𝑒𝑟𝑜</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𝑛𝑖</m:t>
                        </m:r>
                        <m:r>
                          <a:rPr lang="es-CR" sz="1100" b="0" i="1">
                            <a:latin typeface="Cambria Math" panose="02040503050406030204" pitchFamily="18" charset="0"/>
                          </a:rPr>
                          <m:t>ñ</m:t>
                        </m:r>
                        <m:r>
                          <a:rPr lang="es-CR" sz="1100" b="0" i="1">
                            <a:latin typeface="Cambria Math" panose="02040503050406030204" pitchFamily="18" charset="0"/>
                          </a:rPr>
                          <m:t>𝑜𝑠</m:t>
                        </m:r>
                        <m:r>
                          <a:rPr lang="es-CR" sz="1100" b="0" i="1">
                            <a:latin typeface="Cambria Math" panose="02040503050406030204" pitchFamily="18" charset="0"/>
                          </a:rPr>
                          <m:t> </m:t>
                        </m:r>
                        <m:r>
                          <a:rPr lang="es-CR" sz="1100" b="0" i="1">
                            <a:latin typeface="Cambria Math" panose="02040503050406030204" pitchFamily="18" charset="0"/>
                          </a:rPr>
                          <m:t>𝑦</m:t>
                        </m:r>
                        <m:r>
                          <a:rPr lang="es-CR" sz="1100" b="0" i="1">
                            <a:latin typeface="Cambria Math" panose="02040503050406030204" pitchFamily="18" charset="0"/>
                          </a:rPr>
                          <m:t> </m:t>
                        </m:r>
                        <m:r>
                          <a:rPr lang="es-CR" sz="1100" b="0" i="1">
                            <a:latin typeface="Cambria Math" panose="02040503050406030204" pitchFamily="18" charset="0"/>
                          </a:rPr>
                          <m:t>𝑛𝑖</m:t>
                        </m:r>
                        <m:r>
                          <a:rPr lang="es-CR" sz="1100" b="0" i="1">
                            <a:latin typeface="Cambria Math" panose="02040503050406030204" pitchFamily="18" charset="0"/>
                          </a:rPr>
                          <m:t>ñ</m:t>
                        </m:r>
                        <m:r>
                          <a:rPr lang="es-CR" sz="1100" b="0" i="1">
                            <a:latin typeface="Cambria Math" panose="02040503050406030204" pitchFamily="18" charset="0"/>
                          </a:rPr>
                          <m:t>𝑎𝑠</m:t>
                        </m:r>
                        <m:r>
                          <a:rPr lang="es-CR" sz="1100" b="0" i="1">
                            <a:latin typeface="Cambria Math" panose="02040503050406030204" pitchFamily="18" charset="0"/>
                          </a:rPr>
                          <m:t> </m:t>
                        </m:r>
                        <m:r>
                          <a:rPr lang="es-CR" sz="1100" b="0" i="1">
                            <a:latin typeface="Cambria Math" panose="02040503050406030204" pitchFamily="18" charset="0"/>
                          </a:rPr>
                          <m:t>𝑒𝑛𝑡𝑟𝑒</m:t>
                        </m:r>
                        <m:r>
                          <a:rPr lang="es-CR" sz="1100" b="0" i="1">
                            <a:latin typeface="Cambria Math" panose="02040503050406030204" pitchFamily="18" charset="0"/>
                          </a:rPr>
                          <m:t> 5 </m:t>
                        </m:r>
                        <m:r>
                          <a:rPr lang="es-CR" sz="1100" b="0" i="1">
                            <a:latin typeface="Cambria Math" panose="02040503050406030204" pitchFamily="18" charset="0"/>
                          </a:rPr>
                          <m:t>𝑦</m:t>
                        </m:r>
                        <m:r>
                          <a:rPr lang="es-CR" sz="1100" b="0" i="1">
                            <a:latin typeface="Cambria Math" panose="02040503050406030204" pitchFamily="18" charset="0"/>
                          </a:rPr>
                          <m:t> 17 </m:t>
                        </m:r>
                        <m:r>
                          <a:rPr lang="es-CR" sz="1100" b="0" i="1">
                            <a:latin typeface="Cambria Math" panose="02040503050406030204" pitchFamily="18" charset="0"/>
                          </a:rPr>
                          <m:t>𝑎</m:t>
                        </m:r>
                        <m:r>
                          <a:rPr lang="es-CR" sz="1100" b="0" i="1">
                            <a:latin typeface="Cambria Math" panose="02040503050406030204" pitchFamily="18" charset="0"/>
                          </a:rPr>
                          <m:t>ñ</m:t>
                        </m:r>
                        <m:r>
                          <a:rPr lang="es-CR" sz="1100" b="0" i="1">
                            <a:latin typeface="Cambria Math" panose="02040503050406030204" pitchFamily="18" charset="0"/>
                          </a:rPr>
                          <m:t>𝑜𝑠</m:t>
                        </m:r>
                        <m:r>
                          <a:rPr lang="es-CR" sz="1100" b="0" i="1">
                            <a:latin typeface="Cambria Math" panose="02040503050406030204" pitchFamily="18" charset="0"/>
                          </a:rPr>
                          <m:t> </m:t>
                        </m:r>
                        <m:r>
                          <a:rPr lang="es-CR" sz="1100" b="0" i="1">
                            <a:latin typeface="Cambria Math" panose="02040503050406030204" pitchFamily="18" charset="0"/>
                          </a:rPr>
                          <m:t>𝑞𝑢𝑒</m:t>
                        </m:r>
                        <m:r>
                          <a:rPr lang="es-CR" sz="1100" b="0" i="1">
                            <a:latin typeface="Cambria Math" panose="02040503050406030204" pitchFamily="18" charset="0"/>
                          </a:rPr>
                          <m:t> </m:t>
                        </m:r>
                        <m:r>
                          <a:rPr lang="es-CR" sz="1100" b="0" i="1">
                            <a:latin typeface="Cambria Math" panose="02040503050406030204" pitchFamily="18" charset="0"/>
                          </a:rPr>
                          <m:t>𝑟𝑒𝑎𝑙𝑖𝑧𝑎𝑛</m:t>
                        </m:r>
                        <m:r>
                          <a:rPr lang="es-CR" sz="1100" b="0" i="1">
                            <a:latin typeface="Cambria Math" panose="02040503050406030204" pitchFamily="18" charset="0"/>
                          </a:rPr>
                          <m:t> </m:t>
                        </m:r>
                        <m:r>
                          <a:rPr lang="es-CR" sz="1100" b="0" i="1">
                            <a:latin typeface="Cambria Math" panose="02040503050406030204" pitchFamily="18" charset="0"/>
                          </a:rPr>
                          <m:t>𝑡𝑟𝑎𝑏𝑎𝑗𝑜</m:t>
                        </m:r>
                        <m:r>
                          <a:rPr lang="es-CR" sz="1100" b="0" i="1">
                            <a:latin typeface="Cambria Math" panose="02040503050406030204" pitchFamily="18" charset="0"/>
                          </a:rPr>
                          <m:t> </m:t>
                        </m:r>
                        <m:r>
                          <a:rPr lang="es-CR" sz="1100" b="0" i="1">
                            <a:latin typeface="Cambria Math" panose="02040503050406030204" pitchFamily="18" charset="0"/>
                          </a:rPr>
                          <m:t>𝑖𝑛𝑓𝑎𝑛𝑡𝑖𝑙</m:t>
                        </m:r>
                      </m:num>
                      <m:den>
                        <m:r>
                          <a:rPr lang="es-CR" sz="1100" b="0" i="1">
                            <a:latin typeface="Cambria Math" panose="02040503050406030204" pitchFamily="18" charset="0"/>
                          </a:rPr>
                          <m:t>𝑇𝑜𝑡𝑎𝑙</m:t>
                        </m:r>
                        <m:r>
                          <a:rPr lang="es-CR" sz="1100" b="0" i="1">
                            <a:latin typeface="Cambria Math" panose="02040503050406030204" pitchFamily="18" charset="0"/>
                          </a:rPr>
                          <m:t> </m:t>
                        </m:r>
                        <m:r>
                          <a:rPr lang="es-CR" sz="1100" b="0" i="1">
                            <a:latin typeface="Cambria Math" panose="02040503050406030204" pitchFamily="18" charset="0"/>
                          </a:rPr>
                          <m:t>𝑑𝑒𝑙</m:t>
                        </m:r>
                        <m:r>
                          <a:rPr lang="es-CR" sz="1100" b="0" i="1">
                            <a:latin typeface="Cambria Math" panose="02040503050406030204" pitchFamily="18" charset="0"/>
                          </a:rPr>
                          <m:t> </m:t>
                        </m:r>
                        <m:r>
                          <a:rPr lang="es-CR" sz="1100" b="0" i="1">
                            <a:latin typeface="Cambria Math" panose="02040503050406030204" pitchFamily="18" charset="0"/>
                          </a:rPr>
                          <m:t>𝑛𝑖</m:t>
                        </m:r>
                        <m:r>
                          <a:rPr lang="es-CR" sz="1100" b="0" i="1">
                            <a:latin typeface="Cambria Math" panose="02040503050406030204" pitchFamily="18" charset="0"/>
                          </a:rPr>
                          <m:t>ñ</m:t>
                        </m:r>
                        <m:r>
                          <a:rPr lang="es-CR" sz="1100" b="0" i="1">
                            <a:latin typeface="Cambria Math" panose="02040503050406030204" pitchFamily="18" charset="0"/>
                          </a:rPr>
                          <m:t>𝑜𝑠</m:t>
                        </m:r>
                        <m:r>
                          <a:rPr lang="es-CR" sz="1100" b="0" i="1">
                            <a:latin typeface="Cambria Math" panose="02040503050406030204" pitchFamily="18" charset="0"/>
                          </a:rPr>
                          <m:t> </m:t>
                        </m:r>
                        <m:r>
                          <a:rPr lang="es-CR" sz="1100" b="0" i="1">
                            <a:latin typeface="Cambria Math" panose="02040503050406030204" pitchFamily="18" charset="0"/>
                          </a:rPr>
                          <m:t>𝑦</m:t>
                        </m:r>
                        <m:r>
                          <a:rPr lang="es-CR" sz="1100" b="0" i="1">
                            <a:latin typeface="Cambria Math" panose="02040503050406030204" pitchFamily="18" charset="0"/>
                          </a:rPr>
                          <m:t> </m:t>
                        </m:r>
                        <m:r>
                          <a:rPr lang="es-CR" sz="1100" b="0" i="1">
                            <a:latin typeface="Cambria Math" panose="02040503050406030204" pitchFamily="18" charset="0"/>
                          </a:rPr>
                          <m:t>𝑛𝑖</m:t>
                        </m:r>
                        <m:r>
                          <a:rPr lang="es-CR" sz="1100" b="0" i="1">
                            <a:latin typeface="Cambria Math" panose="02040503050406030204" pitchFamily="18" charset="0"/>
                          </a:rPr>
                          <m:t>ñ</m:t>
                        </m:r>
                        <m:r>
                          <a:rPr lang="es-CR" sz="1100" b="0" i="1">
                            <a:latin typeface="Cambria Math" panose="02040503050406030204" pitchFamily="18" charset="0"/>
                          </a:rPr>
                          <m:t>𝑎𝑠</m:t>
                        </m:r>
                        <m:r>
                          <a:rPr lang="es-CR" sz="1100" b="0" i="1">
                            <a:latin typeface="Cambria Math" panose="02040503050406030204" pitchFamily="18" charset="0"/>
                          </a:rPr>
                          <m:t> </m:t>
                        </m:r>
                        <m:r>
                          <a:rPr lang="es-CR" sz="1100" b="0" i="1">
                            <a:latin typeface="Cambria Math" panose="02040503050406030204" pitchFamily="18" charset="0"/>
                          </a:rPr>
                          <m:t>𝑒𝑛𝑡𝑟𝑒</m:t>
                        </m:r>
                        <m:r>
                          <a:rPr lang="es-CR" sz="1100" b="0" i="1">
                            <a:latin typeface="Cambria Math" panose="02040503050406030204" pitchFamily="18" charset="0"/>
                          </a:rPr>
                          <m:t> 5 </m:t>
                        </m:r>
                        <m:r>
                          <a:rPr lang="es-CR" sz="1100" b="0" i="1">
                            <a:latin typeface="Cambria Math" panose="02040503050406030204" pitchFamily="18" charset="0"/>
                          </a:rPr>
                          <m:t>𝑦</m:t>
                        </m:r>
                        <m:r>
                          <a:rPr lang="es-CR" sz="1100" b="0" i="1">
                            <a:latin typeface="Cambria Math" panose="02040503050406030204" pitchFamily="18" charset="0"/>
                          </a:rPr>
                          <m:t> 17 </m:t>
                        </m:r>
                        <m:r>
                          <a:rPr lang="es-CR" sz="1100" b="0" i="1">
                            <a:latin typeface="Cambria Math" panose="02040503050406030204" pitchFamily="18" charset="0"/>
                          </a:rPr>
                          <m:t>𝑎</m:t>
                        </m:r>
                        <m:r>
                          <a:rPr lang="es-CR" sz="1100" b="0" i="1">
                            <a:latin typeface="Cambria Math" panose="02040503050406030204" pitchFamily="18" charset="0"/>
                          </a:rPr>
                          <m:t>ñ</m:t>
                        </m:r>
                        <m:r>
                          <a:rPr lang="es-CR" sz="1100" b="0" i="1">
                            <a:latin typeface="Cambria Math" panose="02040503050406030204" pitchFamily="18" charset="0"/>
                          </a:rPr>
                          <m:t>𝑜𝑠</m:t>
                        </m:r>
                      </m:den>
                    </m:f>
                    <m:r>
                      <a:rPr lang="es-CR" sz="1100" b="0" i="1">
                        <a:latin typeface="Cambria Math" panose="02040503050406030204" pitchFamily="18" charset="0"/>
                        <a:ea typeface="Cambria Math" panose="02040503050406030204" pitchFamily="18" charset="0"/>
                      </a:rPr>
                      <m:t>×</m:t>
                    </m:r>
                    <m:r>
                      <a:rPr lang="es-ES" sz="1100" b="0" i="1">
                        <a:latin typeface="Cambria Math" panose="02040503050406030204" pitchFamily="18" charset="0"/>
                        <a:ea typeface="Cambria Math" panose="02040503050406030204" pitchFamily="18" charset="0"/>
                      </a:rPr>
                      <m:t>100</m:t>
                    </m:r>
                  </m:oMath>
                </m:oMathPara>
              </a14:m>
              <a:endParaRPr lang="es-CR" sz="1100"/>
            </a:p>
          </xdr:txBody>
        </xdr:sp>
      </mc:Choice>
      <mc:Fallback xmlns="">
        <xdr:sp macro="" textlink="">
          <xdr:nvSpPr>
            <xdr:cNvPr id="2" name="CuadroTexto 1">
              <a:extLst>
                <a:ext uri="{FF2B5EF4-FFF2-40B4-BE49-F238E27FC236}">
                  <a16:creationId xmlns:a16="http://schemas.microsoft.com/office/drawing/2014/main" id="{00000000-0008-0000-E300-000002000000}"/>
                </a:ext>
              </a:extLst>
            </xdr:cNvPr>
            <xdr:cNvSpPr txBox="1"/>
          </xdr:nvSpPr>
          <xdr:spPr>
            <a:xfrm>
              <a:off x="4095750" y="6591302"/>
              <a:ext cx="5272087" cy="3511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R" sz="1100" i="0">
                  <a:latin typeface="Cambria Math" panose="02040503050406030204" pitchFamily="18" charset="0"/>
                </a:rPr>
                <a:t>(</a:t>
              </a:r>
              <a:r>
                <a:rPr lang="es-CR" sz="1100" b="0" i="0">
                  <a:latin typeface="Cambria Math" panose="02040503050406030204" pitchFamily="18" charset="0"/>
                </a:rPr>
                <a:t>𝑁ú𝑚𝑒𝑟𝑜 𝑑𝑒 𝑛𝑖ñ𝑜𝑠 𝑦 𝑛𝑖ñ𝑎𝑠 𝑒𝑛𝑡𝑟𝑒 5 𝑦 17 𝑎ñ𝑜𝑠 𝑞𝑢𝑒 𝑟𝑒𝑎𝑙𝑖𝑧𝑎𝑛 𝑡𝑟𝑎𝑏𝑎𝑗𝑜 𝑖𝑛𝑓𝑎𝑛𝑡𝑖𝑙)/(𝑇𝑜𝑡𝑎𝑙 𝑑𝑒𝑙 𝑛𝑖ñ𝑜𝑠 𝑦 𝑛𝑖ñ𝑎𝑠 𝑒𝑛𝑡𝑟𝑒 5 𝑦 17 𝑎ñ𝑜𝑠)</a:t>
              </a:r>
              <a:r>
                <a:rPr lang="es-CR" sz="1100" b="0" i="0">
                  <a:latin typeface="Cambria Math" panose="02040503050406030204" pitchFamily="18" charset="0"/>
                  <a:ea typeface="Cambria Math" panose="02040503050406030204" pitchFamily="18" charset="0"/>
                </a:rPr>
                <a:t>×</a:t>
              </a:r>
              <a:r>
                <a:rPr lang="es-ES" sz="1100" b="0" i="0">
                  <a:latin typeface="Cambria Math" panose="02040503050406030204" pitchFamily="18" charset="0"/>
                  <a:ea typeface="Cambria Math" panose="02040503050406030204" pitchFamily="18" charset="0"/>
                </a:rPr>
                <a:t>100</a:t>
              </a:r>
              <a:endParaRPr lang="es-CR" sz="1100"/>
            </a:p>
          </xdr:txBody>
        </xdr:sp>
      </mc:Fallback>
    </mc:AlternateContent>
    <xdr:clientData/>
  </xdr:oneCellAnchor>
</xdr:wsDr>
</file>

<file path=xl/drawings/drawing186.xml><?xml version="1.0" encoding="utf-8"?>
<xdr:wsDr xmlns:xdr="http://schemas.openxmlformats.org/drawingml/2006/spreadsheetDrawing" xmlns:a="http://schemas.openxmlformats.org/drawingml/2006/main">
  <xdr:twoCellAnchor>
    <xdr:from>
      <xdr:col>2</xdr:col>
      <xdr:colOff>53341</xdr:colOff>
      <xdr:row>29</xdr:row>
      <xdr:rowOff>104775</xdr:rowOff>
    </xdr:from>
    <xdr:to>
      <xdr:col>7</xdr:col>
      <xdr:colOff>1047751</xdr:colOff>
      <xdr:row>43</xdr:row>
      <xdr:rowOff>160021</xdr:rowOff>
    </xdr:to>
    <xdr:graphicFrame macro="">
      <xdr:nvGraphicFramePr>
        <xdr:cNvPr id="2" name="1 Gráfico">
          <a:extLst>
            <a:ext uri="{FF2B5EF4-FFF2-40B4-BE49-F238E27FC236}">
              <a16:creationId xmlns:a16="http://schemas.microsoft.com/office/drawing/2014/main" id="{00000000-0008-0000-EE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7.xml><?xml version="1.0" encoding="utf-8"?>
<xdr:wsDr xmlns:xdr="http://schemas.openxmlformats.org/drawingml/2006/spreadsheetDrawing" xmlns:a="http://schemas.openxmlformats.org/drawingml/2006/main">
  <xdr:oneCellAnchor>
    <xdr:from>
      <xdr:col>3</xdr:col>
      <xdr:colOff>137160</xdr:colOff>
      <xdr:row>15</xdr:row>
      <xdr:rowOff>2267427</xdr:rowOff>
    </xdr:from>
    <xdr:ext cx="4312655" cy="294183"/>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00000000-0008-0000-EF00-000002000000}"/>
                </a:ext>
              </a:extLst>
            </xdr:cNvPr>
            <xdr:cNvSpPr txBox="1"/>
          </xdr:nvSpPr>
          <xdr:spPr>
            <a:xfrm>
              <a:off x="4381500" y="9651207"/>
              <a:ext cx="4312655" cy="29418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ES" sz="1200" i="1">
                  <a:latin typeface="+mn-lt"/>
                </a:rPr>
                <a:t>Índice</a:t>
              </a:r>
              <a:r>
                <a:rPr lang="es-ES" sz="1200" i="1" baseline="0">
                  <a:latin typeface="+mn-lt"/>
                </a:rPr>
                <a:t> frecuencia </a:t>
              </a:r>
              <a:r>
                <a:rPr lang="es-ES" sz="1200" i="0" baseline="0">
                  <a:latin typeface="+mn-lt"/>
                </a:rPr>
                <a:t>= </a:t>
              </a:r>
              <a14:m>
                <m:oMath xmlns:m="http://schemas.openxmlformats.org/officeDocument/2006/math">
                  <m:f>
                    <m:fPr>
                      <m:ctrlPr>
                        <a:rPr lang="es-ES" sz="1200" i="1" baseline="0">
                          <a:latin typeface="Cambria Math" panose="02040503050406030204" pitchFamily="18" charset="0"/>
                        </a:rPr>
                      </m:ctrlPr>
                    </m:fPr>
                    <m:num>
                      <m:r>
                        <a:rPr lang="es-ES" sz="1200" b="0" i="1" baseline="0">
                          <a:latin typeface="Cambria Math" panose="02040503050406030204" pitchFamily="18" charset="0"/>
                        </a:rPr>
                        <m:t>𝑁</m:t>
                      </m:r>
                      <m:r>
                        <a:rPr lang="es-ES" sz="1200" b="0" i="1" baseline="0">
                          <a:latin typeface="Cambria Math" panose="02040503050406030204" pitchFamily="18" charset="0"/>
                        </a:rPr>
                        <m:t>ú</m:t>
                      </m:r>
                      <m:r>
                        <a:rPr lang="es-ES" sz="1200" b="0" i="1" baseline="0">
                          <a:latin typeface="Cambria Math" panose="02040503050406030204" pitchFamily="18" charset="0"/>
                        </a:rPr>
                        <m:t>𝑚𝑒𝑟𝑜</m:t>
                      </m:r>
                      <m:r>
                        <a:rPr lang="es-ES" sz="1200" b="0" i="1" baseline="0">
                          <a:latin typeface="Cambria Math" panose="02040503050406030204" pitchFamily="18" charset="0"/>
                        </a:rPr>
                        <m:t> </m:t>
                      </m:r>
                      <m:r>
                        <a:rPr lang="es-ES" sz="1200" b="0" i="1" baseline="0">
                          <a:latin typeface="Cambria Math" panose="02040503050406030204" pitchFamily="18" charset="0"/>
                        </a:rPr>
                        <m:t>𝑑𝑒</m:t>
                      </m:r>
                      <m:r>
                        <a:rPr lang="es-ES" sz="1200" b="0" i="1" baseline="0">
                          <a:latin typeface="Cambria Math" panose="02040503050406030204" pitchFamily="18" charset="0"/>
                        </a:rPr>
                        <m:t> </m:t>
                      </m:r>
                      <m:r>
                        <a:rPr lang="es-ES" sz="1200" b="0" i="1" baseline="0">
                          <a:latin typeface="Cambria Math" panose="02040503050406030204" pitchFamily="18" charset="0"/>
                        </a:rPr>
                        <m:t>𝑐𝑎𝑠𝑜𝑠</m:t>
                      </m:r>
                      <m:r>
                        <a:rPr lang="es-ES" sz="1200" b="0" i="1" baseline="0">
                          <a:latin typeface="Cambria Math" panose="02040503050406030204" pitchFamily="18" charset="0"/>
                        </a:rPr>
                        <m:t>  (</m:t>
                      </m:r>
                      <m:r>
                        <a:rPr lang="es-ES" sz="1200" b="0" i="1" baseline="0">
                          <a:latin typeface="Cambria Math" panose="02040503050406030204" pitchFamily="18" charset="0"/>
                        </a:rPr>
                        <m:t>𝑚𝑒𝑠</m:t>
                      </m:r>
                      <m:r>
                        <a:rPr lang="es-ES" sz="1200" b="0" i="1" baseline="0">
                          <a:latin typeface="Cambria Math" panose="02040503050406030204" pitchFamily="18" charset="0"/>
                        </a:rPr>
                        <m:t> </m:t>
                      </m:r>
                      <m:r>
                        <a:rPr lang="es-ES" sz="1200" b="0" i="1" baseline="0">
                          <a:latin typeface="Cambria Math" panose="02040503050406030204" pitchFamily="18" charset="0"/>
                        </a:rPr>
                        <m:t>𝑜</m:t>
                      </m:r>
                      <m:r>
                        <a:rPr lang="es-ES" sz="1200" b="0" i="1" baseline="0">
                          <a:latin typeface="Cambria Math" panose="02040503050406030204" pitchFamily="18" charset="0"/>
                        </a:rPr>
                        <m:t> </m:t>
                      </m:r>
                      <m:r>
                        <a:rPr lang="es-ES" sz="1200" b="0" i="1" baseline="0">
                          <a:latin typeface="Cambria Math" panose="02040503050406030204" pitchFamily="18" charset="0"/>
                        </a:rPr>
                        <m:t>𝑎</m:t>
                      </m:r>
                      <m:r>
                        <a:rPr lang="es-ES" sz="1200" b="0" i="1" baseline="0">
                          <a:latin typeface="Cambria Math" panose="02040503050406030204" pitchFamily="18" charset="0"/>
                        </a:rPr>
                        <m:t>ñ</m:t>
                      </m:r>
                      <m:r>
                        <a:rPr lang="es-ES" sz="1200" b="0" i="1" baseline="0">
                          <a:latin typeface="Cambria Math" panose="02040503050406030204" pitchFamily="18" charset="0"/>
                        </a:rPr>
                        <m:t>𝑜</m:t>
                      </m:r>
                      <m:r>
                        <a:rPr lang="es-ES" sz="1200" b="0" i="1" baseline="0">
                          <a:latin typeface="Cambria Math" panose="02040503050406030204" pitchFamily="18" charset="0"/>
                        </a:rPr>
                        <m:t>)</m:t>
                      </m:r>
                    </m:num>
                    <m:den>
                      <m:r>
                        <a:rPr lang="es-ES" sz="1200" b="0" i="1" baseline="0">
                          <a:latin typeface="Cambria Math" panose="02040503050406030204" pitchFamily="18" charset="0"/>
                        </a:rPr>
                        <m:t>𝑁</m:t>
                      </m:r>
                      <m:r>
                        <a:rPr lang="es-ES" sz="1200" b="0" i="1" baseline="0">
                          <a:latin typeface="Cambria Math" panose="02040503050406030204" pitchFamily="18" charset="0"/>
                        </a:rPr>
                        <m:t>ú</m:t>
                      </m:r>
                      <m:r>
                        <a:rPr lang="es-ES" sz="1200" b="0" i="1" baseline="0">
                          <a:latin typeface="Cambria Math" panose="02040503050406030204" pitchFamily="18" charset="0"/>
                        </a:rPr>
                        <m:t>𝑚𝑒𝑟𝑜</m:t>
                      </m:r>
                      <m:r>
                        <a:rPr lang="es-ES" sz="1200" b="0" i="1" baseline="0">
                          <a:latin typeface="Cambria Math" panose="02040503050406030204" pitchFamily="18" charset="0"/>
                        </a:rPr>
                        <m:t> </m:t>
                      </m:r>
                      <m:r>
                        <a:rPr lang="es-ES" sz="1200" b="0" i="1" baseline="0">
                          <a:latin typeface="Cambria Math" panose="02040503050406030204" pitchFamily="18" charset="0"/>
                        </a:rPr>
                        <m:t>𝑑𝑒</m:t>
                      </m:r>
                      <m:r>
                        <a:rPr lang="es-ES" sz="1200" b="0" i="1" baseline="0">
                          <a:latin typeface="Cambria Math" panose="02040503050406030204" pitchFamily="18" charset="0"/>
                        </a:rPr>
                        <m:t> </m:t>
                      </m:r>
                      <m:r>
                        <a:rPr lang="es-ES" sz="1200" b="0" i="1" baseline="0">
                          <a:latin typeface="Cambria Math" panose="02040503050406030204" pitchFamily="18" charset="0"/>
                        </a:rPr>
                        <m:t>h𝑜𝑟𝑎𝑠</m:t>
                      </m:r>
                      <m:r>
                        <a:rPr lang="es-ES" sz="1200" b="0" i="1" baseline="0">
                          <a:latin typeface="Cambria Math" panose="02040503050406030204" pitchFamily="18" charset="0"/>
                        </a:rPr>
                        <m:t> </m:t>
                      </m:r>
                      <m:r>
                        <a:rPr lang="es-ES" sz="1200" b="0" i="1" baseline="0">
                          <a:latin typeface="Cambria Math" panose="02040503050406030204" pitchFamily="18" charset="0"/>
                        </a:rPr>
                        <m:t>𝑡𝑟𝑎𝑏𝑎𝑗𝑎𝑑𝑎𝑠</m:t>
                      </m:r>
                      <m:r>
                        <a:rPr lang="es-ES" sz="1200" b="0" i="1" baseline="0">
                          <a:latin typeface="Cambria Math" panose="02040503050406030204" pitchFamily="18" charset="0"/>
                        </a:rPr>
                        <m:t> (</m:t>
                      </m:r>
                      <m:r>
                        <a:rPr lang="es-ES" sz="1200" b="0" i="1" baseline="0">
                          <a:latin typeface="Cambria Math" panose="02040503050406030204" pitchFamily="18" charset="0"/>
                        </a:rPr>
                        <m:t>𝑚𝑒𝑠</m:t>
                      </m:r>
                      <m:r>
                        <a:rPr lang="es-ES" sz="1200" b="0" i="1" baseline="0">
                          <a:latin typeface="Cambria Math" panose="02040503050406030204" pitchFamily="18" charset="0"/>
                        </a:rPr>
                        <m:t> </m:t>
                      </m:r>
                      <m:r>
                        <a:rPr lang="es-ES" sz="1200" b="0" i="1" baseline="0">
                          <a:latin typeface="Cambria Math" panose="02040503050406030204" pitchFamily="18" charset="0"/>
                        </a:rPr>
                        <m:t>𝑜</m:t>
                      </m:r>
                      <m:r>
                        <a:rPr lang="es-ES" sz="1200" b="0" i="1" baseline="0">
                          <a:latin typeface="Cambria Math" panose="02040503050406030204" pitchFamily="18" charset="0"/>
                        </a:rPr>
                        <m:t> </m:t>
                      </m:r>
                      <m:r>
                        <a:rPr lang="es-ES" sz="1200" b="0" i="1" baseline="0">
                          <a:latin typeface="Cambria Math" panose="02040503050406030204" pitchFamily="18" charset="0"/>
                        </a:rPr>
                        <m:t>𝑎</m:t>
                      </m:r>
                      <m:r>
                        <a:rPr lang="es-ES" sz="1200" b="0" i="1" baseline="0">
                          <a:latin typeface="Cambria Math" panose="02040503050406030204" pitchFamily="18" charset="0"/>
                        </a:rPr>
                        <m:t>ñ</m:t>
                      </m:r>
                      <m:r>
                        <a:rPr lang="es-ES" sz="1200" b="0" i="1" baseline="0">
                          <a:latin typeface="Cambria Math" panose="02040503050406030204" pitchFamily="18" charset="0"/>
                        </a:rPr>
                        <m:t>𝑜</m:t>
                      </m:r>
                      <m:r>
                        <a:rPr lang="es-ES" sz="1200" b="0" i="1" baseline="0">
                          <a:latin typeface="Cambria Math" panose="02040503050406030204" pitchFamily="18" charset="0"/>
                        </a:rPr>
                        <m:t>)</m:t>
                      </m:r>
                    </m:den>
                  </m:f>
                  <m:r>
                    <a:rPr lang="es-ES" sz="1200" i="1" baseline="0">
                      <a:latin typeface="Cambria Math" panose="02040503050406030204" pitchFamily="18" charset="0"/>
                      <a:ea typeface="Cambria Math" panose="02040503050406030204" pitchFamily="18" charset="0"/>
                    </a:rPr>
                    <m:t>×</m:t>
                  </m:r>
                  <m:r>
                    <a:rPr lang="es-ES" sz="1200" b="0" i="1" baseline="0">
                      <a:latin typeface="Cambria Math" panose="02040503050406030204" pitchFamily="18" charset="0"/>
                      <a:ea typeface="Cambria Math" panose="02040503050406030204" pitchFamily="18" charset="0"/>
                    </a:rPr>
                    <m:t>1 000 000</m:t>
                  </m:r>
                </m:oMath>
              </a14:m>
              <a:endParaRPr lang="es-ES" sz="1200"/>
            </a:p>
          </xdr:txBody>
        </xdr:sp>
      </mc:Choice>
      <mc:Fallback xmlns="">
        <xdr:sp macro="" textlink="">
          <xdr:nvSpPr>
            <xdr:cNvPr id="2" name="CuadroTexto 1">
              <a:extLst>
                <a:ext uri="{FF2B5EF4-FFF2-40B4-BE49-F238E27FC236}">
                  <a16:creationId xmlns:a16="http://schemas.microsoft.com/office/drawing/2014/main" id="{00000000-0008-0000-EF00-000002000000}"/>
                </a:ext>
              </a:extLst>
            </xdr:cNvPr>
            <xdr:cNvSpPr txBox="1"/>
          </xdr:nvSpPr>
          <xdr:spPr>
            <a:xfrm>
              <a:off x="4381500" y="9651207"/>
              <a:ext cx="4312655" cy="29418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ES" sz="1200" i="1">
                  <a:latin typeface="+mn-lt"/>
                </a:rPr>
                <a:t>Índice</a:t>
              </a:r>
              <a:r>
                <a:rPr lang="es-ES" sz="1200" i="1" baseline="0">
                  <a:latin typeface="+mn-lt"/>
                </a:rPr>
                <a:t> frecuencia </a:t>
              </a:r>
              <a:r>
                <a:rPr lang="es-ES" sz="1200" i="0" baseline="0">
                  <a:latin typeface="+mn-lt"/>
                </a:rPr>
                <a:t>= </a:t>
              </a:r>
              <a:r>
                <a:rPr lang="es-ES" sz="1200" i="0" baseline="0">
                  <a:latin typeface="Cambria Math" panose="02040503050406030204" pitchFamily="18" charset="0"/>
                </a:rPr>
                <a:t>(</a:t>
              </a:r>
              <a:r>
                <a:rPr lang="es-ES" sz="1200" b="0" i="0" baseline="0">
                  <a:latin typeface="Cambria Math" panose="02040503050406030204" pitchFamily="18" charset="0"/>
                </a:rPr>
                <a:t>𝑁ú𝑚𝑒𝑟𝑜 𝑑𝑒 𝑐𝑎𝑠𝑜𝑠  (𝑚𝑒𝑠 𝑜 𝑎ñ𝑜))/(𝑁ú𝑚𝑒𝑟𝑜 𝑑𝑒 ℎ𝑜𝑟𝑎𝑠 𝑡𝑟𝑎𝑏𝑎𝑗𝑎𝑑𝑎𝑠 (𝑚𝑒𝑠 𝑜 𝑎ñ𝑜))</a:t>
              </a:r>
              <a:r>
                <a:rPr lang="es-ES" sz="1200" i="0" baseline="0">
                  <a:latin typeface="Cambria Math" panose="02040503050406030204" pitchFamily="18" charset="0"/>
                  <a:ea typeface="Cambria Math" panose="02040503050406030204" pitchFamily="18" charset="0"/>
                </a:rPr>
                <a:t>×</a:t>
              </a:r>
              <a:r>
                <a:rPr lang="es-ES" sz="1200" b="0" i="0" baseline="0">
                  <a:latin typeface="Cambria Math" panose="02040503050406030204" pitchFamily="18" charset="0"/>
                  <a:ea typeface="Cambria Math" panose="02040503050406030204" pitchFamily="18" charset="0"/>
                </a:rPr>
                <a:t>1 000 000</a:t>
              </a:r>
              <a:endParaRPr lang="es-ES" sz="1200"/>
            </a:p>
          </xdr:txBody>
        </xdr:sp>
      </mc:Fallback>
    </mc:AlternateContent>
    <xdr:clientData/>
  </xdr:oneCellAnchor>
  <xdr:oneCellAnchor>
    <xdr:from>
      <xdr:col>3</xdr:col>
      <xdr:colOff>223361</xdr:colOff>
      <xdr:row>16</xdr:row>
      <xdr:rowOff>379095</xdr:rowOff>
    </xdr:from>
    <xdr:ext cx="3400675" cy="291105"/>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00000000-0008-0000-EF00-000003000000}"/>
                </a:ext>
              </a:extLst>
            </xdr:cNvPr>
            <xdr:cNvSpPr txBox="1"/>
          </xdr:nvSpPr>
          <xdr:spPr>
            <a:xfrm>
              <a:off x="4467701" y="10056495"/>
              <a:ext cx="3400675" cy="2911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ES" sz="1200" i="1">
                  <a:latin typeface="+mn-lt"/>
                </a:rPr>
                <a:t>Índice</a:t>
              </a:r>
              <a:r>
                <a:rPr lang="es-ES" sz="1200" i="1" baseline="0">
                  <a:latin typeface="+mn-lt"/>
                </a:rPr>
                <a:t> gravedad </a:t>
              </a:r>
              <a:r>
                <a:rPr lang="es-ES" sz="1200" i="0" baseline="0">
                  <a:latin typeface="+mn-lt"/>
                </a:rPr>
                <a:t>= </a:t>
              </a:r>
              <a14:m>
                <m:oMath xmlns:m="http://schemas.openxmlformats.org/officeDocument/2006/math">
                  <m:f>
                    <m:fPr>
                      <m:ctrlPr>
                        <a:rPr lang="es-ES" sz="1200" i="1" baseline="0">
                          <a:latin typeface="Cambria Math" panose="02040503050406030204" pitchFamily="18" charset="0"/>
                        </a:rPr>
                      </m:ctrlPr>
                    </m:fPr>
                    <m:num>
                      <m:r>
                        <a:rPr lang="es-ES" sz="1200" b="0" i="1" baseline="0">
                          <a:latin typeface="Cambria Math" panose="02040503050406030204" pitchFamily="18" charset="0"/>
                        </a:rPr>
                        <m:t>𝑁</m:t>
                      </m:r>
                      <m:r>
                        <a:rPr lang="es-ES" sz="1200" b="0" i="1" baseline="0">
                          <a:latin typeface="Cambria Math" panose="02040503050406030204" pitchFamily="18" charset="0"/>
                        </a:rPr>
                        <m:t>ú</m:t>
                      </m:r>
                      <m:r>
                        <a:rPr lang="es-ES" sz="1200" b="0" i="1" baseline="0">
                          <a:latin typeface="Cambria Math" panose="02040503050406030204" pitchFamily="18" charset="0"/>
                        </a:rPr>
                        <m:t>𝑚𝑒𝑟𝑜</m:t>
                      </m:r>
                      <m:r>
                        <a:rPr lang="es-ES" sz="1200" b="0" i="1" baseline="0">
                          <a:latin typeface="Cambria Math" panose="02040503050406030204" pitchFamily="18" charset="0"/>
                        </a:rPr>
                        <m:t> </m:t>
                      </m:r>
                      <m:r>
                        <a:rPr lang="es-ES" sz="1200" b="0" i="1" baseline="0">
                          <a:latin typeface="Cambria Math" panose="02040503050406030204" pitchFamily="18" charset="0"/>
                        </a:rPr>
                        <m:t>𝑑𝑒</m:t>
                      </m:r>
                      <m:r>
                        <a:rPr lang="es-ES" sz="1200" b="0" i="1" baseline="0">
                          <a:latin typeface="Cambria Math" panose="02040503050406030204" pitchFamily="18" charset="0"/>
                        </a:rPr>
                        <m:t> </m:t>
                      </m:r>
                      <m:r>
                        <a:rPr lang="es-ES" sz="1200" b="0" i="1" baseline="0">
                          <a:latin typeface="Cambria Math" panose="02040503050406030204" pitchFamily="18" charset="0"/>
                        </a:rPr>
                        <m:t>𝑗𝑜𝑟𝑛𝑎𝑑𝑎𝑠</m:t>
                      </m:r>
                      <m:r>
                        <a:rPr lang="es-ES" sz="1200" b="0" i="1" baseline="0">
                          <a:latin typeface="Cambria Math" panose="02040503050406030204" pitchFamily="18" charset="0"/>
                        </a:rPr>
                        <m:t> </m:t>
                      </m:r>
                      <m:r>
                        <a:rPr lang="es-ES" sz="1200" b="0" i="1" baseline="0">
                          <a:latin typeface="Cambria Math" panose="02040503050406030204" pitchFamily="18" charset="0"/>
                        </a:rPr>
                        <m:t>𝑝𝑒𝑟𝑑𝑖𝑑𝑎𝑠</m:t>
                      </m:r>
                    </m:num>
                    <m:den>
                      <m:r>
                        <a:rPr lang="es-ES" sz="1200" b="0" i="1" baseline="0">
                          <a:latin typeface="Cambria Math" panose="02040503050406030204" pitchFamily="18" charset="0"/>
                        </a:rPr>
                        <m:t>𝑁</m:t>
                      </m:r>
                      <m:r>
                        <a:rPr lang="es-ES" sz="1200" b="0" i="1" baseline="0">
                          <a:latin typeface="Cambria Math" panose="02040503050406030204" pitchFamily="18" charset="0"/>
                        </a:rPr>
                        <m:t>ú</m:t>
                      </m:r>
                      <m:r>
                        <a:rPr lang="es-ES" sz="1200" b="0" i="1" baseline="0">
                          <a:latin typeface="Cambria Math" panose="02040503050406030204" pitchFamily="18" charset="0"/>
                        </a:rPr>
                        <m:t>𝑚𝑒𝑟𝑜</m:t>
                      </m:r>
                      <m:r>
                        <a:rPr lang="es-ES" sz="1200" b="0" i="1" baseline="0">
                          <a:latin typeface="Cambria Math" panose="02040503050406030204" pitchFamily="18" charset="0"/>
                        </a:rPr>
                        <m:t> </m:t>
                      </m:r>
                      <m:r>
                        <a:rPr lang="es-ES" sz="1200" b="0" i="1" baseline="0">
                          <a:latin typeface="Cambria Math" panose="02040503050406030204" pitchFamily="18" charset="0"/>
                        </a:rPr>
                        <m:t>𝑑𝑒</m:t>
                      </m:r>
                      <m:r>
                        <a:rPr lang="es-ES" sz="1200" b="0" i="1" baseline="0">
                          <a:latin typeface="Cambria Math" panose="02040503050406030204" pitchFamily="18" charset="0"/>
                        </a:rPr>
                        <m:t> </m:t>
                      </m:r>
                      <m:r>
                        <a:rPr lang="es-ES" sz="1200" b="0" i="1" baseline="0">
                          <a:latin typeface="Cambria Math" panose="02040503050406030204" pitchFamily="18" charset="0"/>
                        </a:rPr>
                        <m:t>h𝑜𝑟𝑎𝑠</m:t>
                      </m:r>
                      <m:r>
                        <a:rPr lang="es-ES" sz="1200" b="0" i="1" baseline="0">
                          <a:latin typeface="Cambria Math" panose="02040503050406030204" pitchFamily="18" charset="0"/>
                        </a:rPr>
                        <m:t> </m:t>
                      </m:r>
                      <m:r>
                        <a:rPr lang="es-ES" sz="1200" b="0" i="1" baseline="0">
                          <a:latin typeface="Cambria Math" panose="02040503050406030204" pitchFamily="18" charset="0"/>
                        </a:rPr>
                        <m:t>𝑡𝑟𝑎𝑏𝑎𝑗𝑎𝑑𝑎𝑠</m:t>
                      </m:r>
                    </m:den>
                  </m:f>
                  <m:r>
                    <a:rPr lang="es-ES" sz="1200" i="1" baseline="0">
                      <a:latin typeface="Cambria Math" panose="02040503050406030204" pitchFamily="18" charset="0"/>
                      <a:ea typeface="Cambria Math" panose="02040503050406030204" pitchFamily="18" charset="0"/>
                    </a:rPr>
                    <m:t>×</m:t>
                  </m:r>
                  <m:r>
                    <a:rPr lang="es-ES" sz="1200" b="0" i="1" baseline="0">
                      <a:latin typeface="Cambria Math" panose="02040503050406030204" pitchFamily="18" charset="0"/>
                      <a:ea typeface="Cambria Math" panose="02040503050406030204" pitchFamily="18" charset="0"/>
                    </a:rPr>
                    <m:t>1 000 </m:t>
                  </m:r>
                </m:oMath>
              </a14:m>
              <a:endParaRPr lang="es-ES" sz="1200"/>
            </a:p>
          </xdr:txBody>
        </xdr:sp>
      </mc:Choice>
      <mc:Fallback xmlns="">
        <xdr:sp macro="" textlink="">
          <xdr:nvSpPr>
            <xdr:cNvPr id="3" name="CuadroTexto 2">
              <a:extLst>
                <a:ext uri="{FF2B5EF4-FFF2-40B4-BE49-F238E27FC236}">
                  <a16:creationId xmlns:a16="http://schemas.microsoft.com/office/drawing/2014/main" id="{00000000-0008-0000-EF00-000003000000}"/>
                </a:ext>
              </a:extLst>
            </xdr:cNvPr>
            <xdr:cNvSpPr txBox="1"/>
          </xdr:nvSpPr>
          <xdr:spPr>
            <a:xfrm>
              <a:off x="4467701" y="10056495"/>
              <a:ext cx="3400675" cy="2911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ES" sz="1200" i="1">
                  <a:latin typeface="+mn-lt"/>
                </a:rPr>
                <a:t>Índice</a:t>
              </a:r>
              <a:r>
                <a:rPr lang="es-ES" sz="1200" i="1" baseline="0">
                  <a:latin typeface="+mn-lt"/>
                </a:rPr>
                <a:t> gravedad </a:t>
              </a:r>
              <a:r>
                <a:rPr lang="es-ES" sz="1200" i="0" baseline="0">
                  <a:latin typeface="+mn-lt"/>
                </a:rPr>
                <a:t>= </a:t>
              </a:r>
              <a:r>
                <a:rPr lang="es-ES" sz="1200" i="0" baseline="0">
                  <a:latin typeface="Cambria Math" panose="02040503050406030204" pitchFamily="18" charset="0"/>
                </a:rPr>
                <a:t>(</a:t>
              </a:r>
              <a:r>
                <a:rPr lang="es-ES" sz="1200" b="0" i="0" baseline="0">
                  <a:latin typeface="Cambria Math" panose="02040503050406030204" pitchFamily="18" charset="0"/>
                </a:rPr>
                <a:t>𝑁ú𝑚𝑒𝑟𝑜 𝑑𝑒 𝑗𝑜𝑟𝑛𝑎𝑑𝑎𝑠 𝑝𝑒𝑟𝑑𝑖𝑑𝑎𝑠)/(𝑁ú𝑚𝑒𝑟𝑜 𝑑𝑒 ℎ𝑜𝑟𝑎𝑠 𝑡𝑟𝑎𝑏𝑎𝑗𝑎𝑑𝑎𝑠)</a:t>
              </a:r>
              <a:r>
                <a:rPr lang="es-ES" sz="1200" i="0" baseline="0">
                  <a:latin typeface="Cambria Math" panose="02040503050406030204" pitchFamily="18" charset="0"/>
                  <a:ea typeface="Cambria Math" panose="02040503050406030204" pitchFamily="18" charset="0"/>
                </a:rPr>
                <a:t>×</a:t>
              </a:r>
              <a:r>
                <a:rPr lang="es-ES" sz="1200" b="0" i="0" baseline="0">
                  <a:latin typeface="Cambria Math" panose="02040503050406030204" pitchFamily="18" charset="0"/>
                  <a:ea typeface="Cambria Math" panose="02040503050406030204" pitchFamily="18" charset="0"/>
                </a:rPr>
                <a:t>1 000 </a:t>
              </a:r>
              <a:endParaRPr lang="es-ES" sz="1200"/>
            </a:p>
          </xdr:txBody>
        </xdr:sp>
      </mc:Fallback>
    </mc:AlternateContent>
    <xdr:clientData/>
  </xdr:oneCellAnchor>
  <xdr:oneCellAnchor>
    <xdr:from>
      <xdr:col>3</xdr:col>
      <xdr:colOff>152400</xdr:colOff>
      <xdr:row>16</xdr:row>
      <xdr:rowOff>1227297</xdr:rowOff>
    </xdr:from>
    <xdr:ext cx="3845733" cy="294055"/>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id="{00000000-0008-0000-EF00-000004000000}"/>
                </a:ext>
              </a:extLst>
            </xdr:cNvPr>
            <xdr:cNvSpPr txBox="1"/>
          </xdr:nvSpPr>
          <xdr:spPr>
            <a:xfrm>
              <a:off x="4396740" y="10904697"/>
              <a:ext cx="3845733" cy="2940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ES" sz="1200" i="0">
                  <a:latin typeface="+mn-lt"/>
                </a:rPr>
                <a:t>Índice de duración media </a:t>
              </a:r>
              <a:r>
                <a:rPr lang="es-ES" sz="1200" i="0" baseline="0">
                  <a:latin typeface="+mn-lt"/>
                </a:rPr>
                <a:t>= </a:t>
              </a:r>
              <a14:m>
                <m:oMath xmlns:m="http://schemas.openxmlformats.org/officeDocument/2006/math">
                  <m:f>
                    <m:fPr>
                      <m:ctrlPr>
                        <a:rPr lang="es-ES" sz="1200" i="1" baseline="0">
                          <a:latin typeface="Cambria Math" panose="02040503050406030204" pitchFamily="18" charset="0"/>
                        </a:rPr>
                      </m:ctrlPr>
                    </m:fPr>
                    <m:num>
                      <m:r>
                        <a:rPr lang="es-ES" sz="1200" b="0" i="1" baseline="0">
                          <a:latin typeface="Cambria Math" panose="02040503050406030204" pitchFamily="18" charset="0"/>
                        </a:rPr>
                        <m:t>𝑁</m:t>
                      </m:r>
                      <m:r>
                        <a:rPr lang="es-ES" sz="1200" b="0" i="1" baseline="0">
                          <a:latin typeface="Cambria Math" panose="02040503050406030204" pitchFamily="18" charset="0"/>
                        </a:rPr>
                        <m:t>ú</m:t>
                      </m:r>
                      <m:r>
                        <a:rPr lang="es-ES" sz="1200" b="0" i="1" baseline="0">
                          <a:latin typeface="Cambria Math" panose="02040503050406030204" pitchFamily="18" charset="0"/>
                        </a:rPr>
                        <m:t>𝑚𝑒𝑟𝑜</m:t>
                      </m:r>
                      <m:r>
                        <a:rPr lang="es-ES" sz="1200" b="0" i="1" baseline="0">
                          <a:latin typeface="Cambria Math" panose="02040503050406030204" pitchFamily="18" charset="0"/>
                        </a:rPr>
                        <m:t> </m:t>
                      </m:r>
                      <m:r>
                        <a:rPr lang="es-ES" sz="1200" b="0" i="1" baseline="0">
                          <a:latin typeface="Cambria Math" panose="02040503050406030204" pitchFamily="18" charset="0"/>
                        </a:rPr>
                        <m:t>𝑑𝑒</m:t>
                      </m:r>
                      <m:r>
                        <a:rPr lang="es-ES" sz="1200" b="0" i="1" baseline="0">
                          <a:latin typeface="Cambria Math" panose="02040503050406030204" pitchFamily="18" charset="0"/>
                        </a:rPr>
                        <m:t> </m:t>
                      </m:r>
                      <m:r>
                        <a:rPr lang="es-ES" sz="1200" b="0" i="1" baseline="0">
                          <a:latin typeface="Cambria Math" panose="02040503050406030204" pitchFamily="18" charset="0"/>
                        </a:rPr>
                        <m:t>𝑑</m:t>
                      </m:r>
                      <m:r>
                        <a:rPr lang="es-ES" sz="1200" b="0" i="1" baseline="0">
                          <a:latin typeface="Cambria Math" panose="02040503050406030204" pitchFamily="18" charset="0"/>
                        </a:rPr>
                        <m:t>í</m:t>
                      </m:r>
                      <m:r>
                        <a:rPr lang="es-ES" sz="1200" b="0" i="1" baseline="0">
                          <a:latin typeface="Cambria Math" panose="02040503050406030204" pitchFamily="18" charset="0"/>
                        </a:rPr>
                        <m:t>𝑎𝑠</m:t>
                      </m:r>
                      <m:r>
                        <a:rPr lang="es-ES" sz="1200" b="0" i="1" baseline="0">
                          <a:latin typeface="Cambria Math" panose="02040503050406030204" pitchFamily="18" charset="0"/>
                        </a:rPr>
                        <m:t> </m:t>
                      </m:r>
                      <m:r>
                        <a:rPr lang="es-ES" sz="1200" b="0" i="1" baseline="0">
                          <a:latin typeface="Cambria Math" panose="02040503050406030204" pitchFamily="18" charset="0"/>
                        </a:rPr>
                        <m:t>𝑝𝑒𝑟𝑑𝑖𝑑𝑜𝑠</m:t>
                      </m:r>
                    </m:num>
                    <m:den>
                      <m:r>
                        <a:rPr lang="es-ES" sz="1200" b="0" i="1" baseline="0">
                          <a:latin typeface="Cambria Math" panose="02040503050406030204" pitchFamily="18" charset="0"/>
                        </a:rPr>
                        <m:t>𝑁</m:t>
                      </m:r>
                      <m:r>
                        <a:rPr lang="es-ES" sz="1200" b="0" i="1" baseline="0">
                          <a:latin typeface="Cambria Math" panose="02040503050406030204" pitchFamily="18" charset="0"/>
                        </a:rPr>
                        <m:t>ú</m:t>
                      </m:r>
                      <m:r>
                        <a:rPr lang="es-ES" sz="1200" b="0" i="1" baseline="0">
                          <a:latin typeface="Cambria Math" panose="02040503050406030204" pitchFamily="18" charset="0"/>
                        </a:rPr>
                        <m:t>𝑚𝑒𝑟𝑜</m:t>
                      </m:r>
                      <m:r>
                        <a:rPr lang="es-ES" sz="1200" b="0" i="1" baseline="0">
                          <a:latin typeface="Cambria Math" panose="02040503050406030204" pitchFamily="18" charset="0"/>
                        </a:rPr>
                        <m:t> </m:t>
                      </m:r>
                      <m:r>
                        <a:rPr lang="es-ES" sz="1200" b="0" i="1" baseline="0">
                          <a:latin typeface="Cambria Math" panose="02040503050406030204" pitchFamily="18" charset="0"/>
                        </a:rPr>
                        <m:t>𝑑𝑒</m:t>
                      </m:r>
                      <m:r>
                        <a:rPr lang="es-ES" sz="1200" b="0" i="1" baseline="0">
                          <a:latin typeface="Cambria Math" panose="02040503050406030204" pitchFamily="18" charset="0"/>
                        </a:rPr>
                        <m:t> </m:t>
                      </m:r>
                      <m:r>
                        <a:rPr lang="es-ES" sz="1200" b="0" i="1" baseline="0">
                          <a:latin typeface="Cambria Math" panose="02040503050406030204" pitchFamily="18" charset="0"/>
                        </a:rPr>
                        <m:t>𝑐𝑎𝑠𝑜𝑠</m:t>
                      </m:r>
                      <m:r>
                        <a:rPr lang="es-ES" sz="1200" b="0" i="1" baseline="0">
                          <a:latin typeface="Cambria Math" panose="02040503050406030204" pitchFamily="18" charset="0"/>
                        </a:rPr>
                        <m:t>(</m:t>
                      </m:r>
                      <m:r>
                        <a:rPr lang="es-ES" sz="1200" b="0" i="1" baseline="0">
                          <a:latin typeface="Cambria Math" panose="02040503050406030204" pitchFamily="18" charset="0"/>
                        </a:rPr>
                        <m:t>𝑚𝑒𝑠</m:t>
                      </m:r>
                      <m:r>
                        <a:rPr lang="es-ES" sz="1200" b="0" i="1" baseline="0">
                          <a:latin typeface="Cambria Math" panose="02040503050406030204" pitchFamily="18" charset="0"/>
                        </a:rPr>
                        <m:t> </m:t>
                      </m:r>
                      <m:r>
                        <a:rPr lang="es-ES" sz="1200" b="0" i="1" baseline="0">
                          <a:latin typeface="Cambria Math" panose="02040503050406030204" pitchFamily="18" charset="0"/>
                        </a:rPr>
                        <m:t>𝑜</m:t>
                      </m:r>
                      <m:r>
                        <a:rPr lang="es-ES" sz="1200" b="0" i="1" baseline="0">
                          <a:latin typeface="Cambria Math" panose="02040503050406030204" pitchFamily="18" charset="0"/>
                        </a:rPr>
                        <m:t> </m:t>
                      </m:r>
                      <m:r>
                        <a:rPr lang="es-ES" sz="1200" b="0" i="1" baseline="0">
                          <a:latin typeface="Cambria Math" panose="02040503050406030204" pitchFamily="18" charset="0"/>
                        </a:rPr>
                        <m:t>𝑎</m:t>
                      </m:r>
                      <m:r>
                        <a:rPr lang="es-ES" sz="1200" b="0" i="1" baseline="0">
                          <a:latin typeface="Cambria Math" panose="02040503050406030204" pitchFamily="18" charset="0"/>
                        </a:rPr>
                        <m:t>ñ</m:t>
                      </m:r>
                      <m:r>
                        <a:rPr lang="es-ES" sz="1200" b="0" i="1" baseline="0">
                          <a:latin typeface="Cambria Math" panose="02040503050406030204" pitchFamily="18" charset="0"/>
                        </a:rPr>
                        <m:t>𝑜</m:t>
                      </m:r>
                      <m:r>
                        <a:rPr lang="es-ES" sz="1200" b="0" i="1" baseline="0">
                          <a:latin typeface="Cambria Math" panose="02040503050406030204" pitchFamily="18" charset="0"/>
                        </a:rPr>
                        <m:t>)</m:t>
                      </m:r>
                    </m:den>
                  </m:f>
                  <m:r>
                    <a:rPr lang="es-ES" sz="1200" i="1" baseline="0">
                      <a:latin typeface="Cambria Math" panose="02040503050406030204" pitchFamily="18" charset="0"/>
                      <a:ea typeface="Cambria Math" panose="02040503050406030204" pitchFamily="18" charset="0"/>
                    </a:rPr>
                    <m:t>×</m:t>
                  </m:r>
                  <m:r>
                    <a:rPr lang="es-ES" sz="1200" b="0" i="1" baseline="0">
                      <a:latin typeface="Cambria Math" panose="02040503050406030204" pitchFamily="18" charset="0"/>
                      <a:ea typeface="Cambria Math" panose="02040503050406030204" pitchFamily="18" charset="0"/>
                    </a:rPr>
                    <m:t>1 000</m:t>
                  </m:r>
                </m:oMath>
              </a14:m>
              <a:endParaRPr lang="es-ES" sz="1200"/>
            </a:p>
          </xdr:txBody>
        </xdr:sp>
      </mc:Choice>
      <mc:Fallback xmlns="">
        <xdr:sp macro="" textlink="">
          <xdr:nvSpPr>
            <xdr:cNvPr id="4" name="CuadroTexto 3">
              <a:extLst>
                <a:ext uri="{FF2B5EF4-FFF2-40B4-BE49-F238E27FC236}">
                  <a16:creationId xmlns:a16="http://schemas.microsoft.com/office/drawing/2014/main" id="{00000000-0008-0000-EF00-000004000000}"/>
                </a:ext>
              </a:extLst>
            </xdr:cNvPr>
            <xdr:cNvSpPr txBox="1"/>
          </xdr:nvSpPr>
          <xdr:spPr>
            <a:xfrm>
              <a:off x="4396740" y="10904697"/>
              <a:ext cx="3845733" cy="2940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ES" sz="1200" i="0">
                  <a:latin typeface="+mn-lt"/>
                </a:rPr>
                <a:t>Índice de duración media </a:t>
              </a:r>
              <a:r>
                <a:rPr lang="es-ES" sz="1200" i="0" baseline="0">
                  <a:latin typeface="+mn-lt"/>
                </a:rPr>
                <a:t>= </a:t>
              </a:r>
              <a:r>
                <a:rPr lang="es-ES" sz="1200" i="0" baseline="0">
                  <a:latin typeface="Cambria Math" panose="02040503050406030204" pitchFamily="18" charset="0"/>
                </a:rPr>
                <a:t>(</a:t>
              </a:r>
              <a:r>
                <a:rPr lang="es-ES" sz="1200" b="0" i="0" baseline="0">
                  <a:latin typeface="Cambria Math" panose="02040503050406030204" pitchFamily="18" charset="0"/>
                </a:rPr>
                <a:t>𝑁ú𝑚𝑒𝑟𝑜 𝑑𝑒 𝑑í𝑎𝑠 𝑝𝑒𝑟𝑑𝑖𝑑𝑜𝑠)/(𝑁ú𝑚𝑒𝑟𝑜 𝑑𝑒 𝑐𝑎𝑠𝑜𝑠(𝑚𝑒𝑠 𝑜 𝑎ñ𝑜))</a:t>
              </a:r>
              <a:r>
                <a:rPr lang="es-ES" sz="1200" i="0" baseline="0">
                  <a:latin typeface="Cambria Math" panose="02040503050406030204" pitchFamily="18" charset="0"/>
                  <a:ea typeface="Cambria Math" panose="02040503050406030204" pitchFamily="18" charset="0"/>
                </a:rPr>
                <a:t>×</a:t>
              </a:r>
              <a:r>
                <a:rPr lang="es-ES" sz="1200" b="0" i="0" baseline="0">
                  <a:latin typeface="Cambria Math" panose="02040503050406030204" pitchFamily="18" charset="0"/>
                  <a:ea typeface="Cambria Math" panose="02040503050406030204" pitchFamily="18" charset="0"/>
                </a:rPr>
                <a:t>1 000</a:t>
              </a:r>
              <a:endParaRPr lang="es-ES" sz="1200"/>
            </a:p>
          </xdr:txBody>
        </xdr:sp>
      </mc:Fallback>
    </mc:AlternateContent>
    <xdr:clientData/>
  </xdr:oneCellAnchor>
  <xdr:oneCellAnchor>
    <xdr:from>
      <xdr:col>3</xdr:col>
      <xdr:colOff>123349</xdr:colOff>
      <xdr:row>16</xdr:row>
      <xdr:rowOff>769620</xdr:rowOff>
    </xdr:from>
    <xdr:ext cx="4557210" cy="294183"/>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id="{00000000-0008-0000-EF00-000005000000}"/>
                </a:ext>
              </a:extLst>
            </xdr:cNvPr>
            <xdr:cNvSpPr txBox="1"/>
          </xdr:nvSpPr>
          <xdr:spPr>
            <a:xfrm>
              <a:off x="4367689" y="10447020"/>
              <a:ext cx="4557210" cy="29418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ES" sz="1200" i="1">
                  <a:solidFill>
                    <a:srgbClr val="FF0000"/>
                  </a:solidFill>
                  <a:latin typeface="+mn-lt"/>
                </a:rPr>
                <a:t>Índice</a:t>
              </a:r>
              <a:r>
                <a:rPr lang="es-ES" sz="1200" i="1" baseline="0">
                  <a:solidFill>
                    <a:srgbClr val="FF0000"/>
                  </a:solidFill>
                  <a:latin typeface="+mn-lt"/>
                </a:rPr>
                <a:t> de incidencia </a:t>
              </a:r>
              <a:r>
                <a:rPr lang="es-ES" sz="1200" i="0" baseline="0">
                  <a:solidFill>
                    <a:srgbClr val="FF0000"/>
                  </a:solidFill>
                  <a:latin typeface="+mn-lt"/>
                </a:rPr>
                <a:t>= </a:t>
              </a:r>
              <a14:m>
                <m:oMath xmlns:m="http://schemas.openxmlformats.org/officeDocument/2006/math">
                  <m:f>
                    <m:fPr>
                      <m:ctrlPr>
                        <a:rPr lang="es-ES" sz="1200" i="1" baseline="0">
                          <a:solidFill>
                            <a:srgbClr val="FF0000"/>
                          </a:solidFill>
                          <a:latin typeface="Cambria Math" panose="02040503050406030204" pitchFamily="18" charset="0"/>
                        </a:rPr>
                      </m:ctrlPr>
                    </m:fPr>
                    <m:num>
                      <m:r>
                        <a:rPr lang="es-ES" sz="1200" b="0" i="1" baseline="0">
                          <a:solidFill>
                            <a:srgbClr val="FF0000"/>
                          </a:solidFill>
                          <a:latin typeface="Cambria Math" panose="02040503050406030204" pitchFamily="18" charset="0"/>
                        </a:rPr>
                        <m:t>𝑁</m:t>
                      </m:r>
                      <m:r>
                        <a:rPr lang="es-ES" sz="1200" b="0" i="1" baseline="0">
                          <a:solidFill>
                            <a:srgbClr val="FF0000"/>
                          </a:solidFill>
                          <a:latin typeface="Cambria Math" panose="02040503050406030204" pitchFamily="18" charset="0"/>
                        </a:rPr>
                        <m:t>ú</m:t>
                      </m:r>
                      <m:r>
                        <a:rPr lang="es-ES" sz="1200" b="0" i="1" baseline="0">
                          <a:solidFill>
                            <a:srgbClr val="FF0000"/>
                          </a:solidFill>
                          <a:latin typeface="Cambria Math" panose="02040503050406030204" pitchFamily="18" charset="0"/>
                        </a:rPr>
                        <m:t>𝑚𝑒𝑟𝑜</m:t>
                      </m:r>
                      <m:r>
                        <a:rPr lang="es-ES" sz="1200" b="0" i="1" baseline="0">
                          <a:solidFill>
                            <a:srgbClr val="FF0000"/>
                          </a:solidFill>
                          <a:latin typeface="Cambria Math" panose="02040503050406030204" pitchFamily="18" charset="0"/>
                        </a:rPr>
                        <m:t> </m:t>
                      </m:r>
                      <m:r>
                        <a:rPr lang="es-ES" sz="1200" b="0" i="1" baseline="0">
                          <a:solidFill>
                            <a:srgbClr val="FF0000"/>
                          </a:solidFill>
                          <a:latin typeface="Cambria Math" panose="02040503050406030204" pitchFamily="18" charset="0"/>
                        </a:rPr>
                        <m:t>𝑑𝑒</m:t>
                      </m:r>
                      <m:r>
                        <a:rPr lang="es-ES" sz="1200" b="0" i="1" baseline="0">
                          <a:solidFill>
                            <a:srgbClr val="FF0000"/>
                          </a:solidFill>
                          <a:latin typeface="Cambria Math" panose="02040503050406030204" pitchFamily="18" charset="0"/>
                        </a:rPr>
                        <m:t> </m:t>
                      </m:r>
                      <m:r>
                        <a:rPr lang="es-ES" sz="1200" b="0" i="1" baseline="0">
                          <a:solidFill>
                            <a:srgbClr val="FF0000"/>
                          </a:solidFill>
                          <a:latin typeface="Cambria Math" panose="02040503050406030204" pitchFamily="18" charset="0"/>
                        </a:rPr>
                        <m:t>𝑐𝑎𝑠𝑜𝑠</m:t>
                      </m:r>
                      <m:r>
                        <a:rPr lang="es-ES" sz="1200" b="0" i="1" baseline="0">
                          <a:solidFill>
                            <a:srgbClr val="FF0000"/>
                          </a:solidFill>
                          <a:latin typeface="Cambria Math" panose="02040503050406030204" pitchFamily="18" charset="0"/>
                        </a:rPr>
                        <m:t>  (</m:t>
                      </m:r>
                      <m:r>
                        <a:rPr lang="es-ES" sz="1200" b="0" i="1" baseline="0">
                          <a:solidFill>
                            <a:srgbClr val="FF0000"/>
                          </a:solidFill>
                          <a:latin typeface="Cambria Math" panose="02040503050406030204" pitchFamily="18" charset="0"/>
                        </a:rPr>
                        <m:t>𝑚𝑒𝑠</m:t>
                      </m:r>
                      <m:r>
                        <a:rPr lang="es-ES" sz="1200" b="0" i="1" baseline="0">
                          <a:solidFill>
                            <a:srgbClr val="FF0000"/>
                          </a:solidFill>
                          <a:latin typeface="Cambria Math" panose="02040503050406030204" pitchFamily="18" charset="0"/>
                        </a:rPr>
                        <m:t> </m:t>
                      </m:r>
                      <m:r>
                        <a:rPr lang="es-ES" sz="1200" b="0" i="1" baseline="0">
                          <a:solidFill>
                            <a:srgbClr val="FF0000"/>
                          </a:solidFill>
                          <a:latin typeface="Cambria Math" panose="02040503050406030204" pitchFamily="18" charset="0"/>
                        </a:rPr>
                        <m:t>𝑜</m:t>
                      </m:r>
                      <m:r>
                        <a:rPr lang="es-ES" sz="1200" b="0" i="1" baseline="0">
                          <a:solidFill>
                            <a:srgbClr val="FF0000"/>
                          </a:solidFill>
                          <a:latin typeface="Cambria Math" panose="02040503050406030204" pitchFamily="18" charset="0"/>
                        </a:rPr>
                        <m:t> </m:t>
                      </m:r>
                      <m:r>
                        <a:rPr lang="es-ES" sz="1200" b="0" i="1" baseline="0">
                          <a:solidFill>
                            <a:srgbClr val="FF0000"/>
                          </a:solidFill>
                          <a:latin typeface="Cambria Math" panose="02040503050406030204" pitchFamily="18" charset="0"/>
                        </a:rPr>
                        <m:t>𝑎</m:t>
                      </m:r>
                      <m:r>
                        <a:rPr lang="es-ES" sz="1200" b="0" i="1" baseline="0">
                          <a:solidFill>
                            <a:srgbClr val="FF0000"/>
                          </a:solidFill>
                          <a:latin typeface="Cambria Math" panose="02040503050406030204" pitchFamily="18" charset="0"/>
                        </a:rPr>
                        <m:t>ñ</m:t>
                      </m:r>
                      <m:r>
                        <a:rPr lang="es-ES" sz="1200" b="0" i="1" baseline="0">
                          <a:solidFill>
                            <a:srgbClr val="FF0000"/>
                          </a:solidFill>
                          <a:latin typeface="Cambria Math" panose="02040503050406030204" pitchFamily="18" charset="0"/>
                        </a:rPr>
                        <m:t>𝑜</m:t>
                      </m:r>
                      <m:r>
                        <a:rPr lang="es-ES" sz="1200" b="0" i="1" baseline="0">
                          <a:solidFill>
                            <a:srgbClr val="FF0000"/>
                          </a:solidFill>
                          <a:latin typeface="Cambria Math" panose="02040503050406030204" pitchFamily="18" charset="0"/>
                        </a:rPr>
                        <m:t>)</m:t>
                      </m:r>
                    </m:num>
                    <m:den>
                      <m:r>
                        <a:rPr lang="es-ES" sz="1200" b="0" i="1" baseline="0">
                          <a:solidFill>
                            <a:srgbClr val="FF0000"/>
                          </a:solidFill>
                          <a:latin typeface="Cambria Math" panose="02040503050406030204" pitchFamily="18" charset="0"/>
                        </a:rPr>
                        <m:t>𝑁</m:t>
                      </m:r>
                      <m:r>
                        <a:rPr lang="es-ES" sz="1200" b="0" i="1" baseline="0">
                          <a:solidFill>
                            <a:srgbClr val="FF0000"/>
                          </a:solidFill>
                          <a:latin typeface="Cambria Math" panose="02040503050406030204" pitchFamily="18" charset="0"/>
                        </a:rPr>
                        <m:t>ú</m:t>
                      </m:r>
                      <m:r>
                        <a:rPr lang="es-ES" sz="1200" b="0" i="1" baseline="0">
                          <a:solidFill>
                            <a:srgbClr val="FF0000"/>
                          </a:solidFill>
                          <a:latin typeface="Cambria Math" panose="02040503050406030204" pitchFamily="18" charset="0"/>
                        </a:rPr>
                        <m:t>𝑚𝑒𝑟𝑜</m:t>
                      </m:r>
                      <m:r>
                        <a:rPr lang="es-ES" sz="1200" b="0" i="1" baseline="0">
                          <a:solidFill>
                            <a:srgbClr val="FF0000"/>
                          </a:solidFill>
                          <a:latin typeface="Cambria Math" panose="02040503050406030204" pitchFamily="18" charset="0"/>
                        </a:rPr>
                        <m:t> </m:t>
                      </m:r>
                      <m:r>
                        <a:rPr lang="es-ES" sz="1200" b="0" i="1" baseline="0">
                          <a:solidFill>
                            <a:srgbClr val="FF0000"/>
                          </a:solidFill>
                          <a:latin typeface="Cambria Math" panose="02040503050406030204" pitchFamily="18" charset="0"/>
                        </a:rPr>
                        <m:t>𝑑𝑒</m:t>
                      </m:r>
                      <m:r>
                        <a:rPr lang="es-ES" sz="1200" b="0" i="1" baseline="0">
                          <a:solidFill>
                            <a:srgbClr val="FF0000"/>
                          </a:solidFill>
                          <a:latin typeface="Cambria Math" panose="02040503050406030204" pitchFamily="18" charset="0"/>
                        </a:rPr>
                        <m:t> </m:t>
                      </m:r>
                      <m:r>
                        <a:rPr lang="es-ES" sz="1200" b="0" i="1" baseline="0">
                          <a:solidFill>
                            <a:srgbClr val="FF0000"/>
                          </a:solidFill>
                          <a:latin typeface="Cambria Math" panose="02040503050406030204" pitchFamily="18" charset="0"/>
                        </a:rPr>
                        <m:t>𝑡𝑟𝑎𝑏𝑎𝑗𝑎𝑑𝑜𝑟𝑒𝑠</m:t>
                      </m:r>
                      <m:r>
                        <a:rPr lang="es-ES" sz="1200" b="0" i="1" baseline="0">
                          <a:solidFill>
                            <a:srgbClr val="FF0000"/>
                          </a:solidFill>
                          <a:latin typeface="Cambria Math" panose="02040503050406030204" pitchFamily="18" charset="0"/>
                        </a:rPr>
                        <m:t> </m:t>
                      </m:r>
                      <m:r>
                        <a:rPr lang="es-ES" sz="1200" b="0" i="1" baseline="0">
                          <a:solidFill>
                            <a:srgbClr val="FF0000"/>
                          </a:solidFill>
                          <a:latin typeface="Cambria Math" panose="02040503050406030204" pitchFamily="18" charset="0"/>
                        </a:rPr>
                        <m:t>𝑝𝑟𝑜𝑚𝑒𝑑𝑖𝑜</m:t>
                      </m:r>
                      <m:r>
                        <a:rPr lang="es-ES" sz="1200" b="0" i="1" baseline="0">
                          <a:solidFill>
                            <a:srgbClr val="FF0000"/>
                          </a:solidFill>
                          <a:latin typeface="Cambria Math" panose="02040503050406030204" pitchFamily="18" charset="0"/>
                        </a:rPr>
                        <m:t> (</m:t>
                      </m:r>
                      <m:r>
                        <a:rPr lang="es-ES" sz="1200" b="0" i="1" baseline="0">
                          <a:solidFill>
                            <a:srgbClr val="FF0000"/>
                          </a:solidFill>
                          <a:latin typeface="Cambria Math" panose="02040503050406030204" pitchFamily="18" charset="0"/>
                        </a:rPr>
                        <m:t>𝑚𝑒𝑠</m:t>
                      </m:r>
                      <m:r>
                        <a:rPr lang="es-ES" sz="1200" b="0" i="1" baseline="0">
                          <a:solidFill>
                            <a:srgbClr val="FF0000"/>
                          </a:solidFill>
                          <a:latin typeface="Cambria Math" panose="02040503050406030204" pitchFamily="18" charset="0"/>
                        </a:rPr>
                        <m:t> </m:t>
                      </m:r>
                      <m:r>
                        <a:rPr lang="es-ES" sz="1200" b="0" i="1" baseline="0">
                          <a:solidFill>
                            <a:srgbClr val="FF0000"/>
                          </a:solidFill>
                          <a:latin typeface="Cambria Math" panose="02040503050406030204" pitchFamily="18" charset="0"/>
                        </a:rPr>
                        <m:t>𝑜</m:t>
                      </m:r>
                      <m:r>
                        <a:rPr lang="es-ES" sz="1200" b="0" i="1" baseline="0">
                          <a:solidFill>
                            <a:srgbClr val="FF0000"/>
                          </a:solidFill>
                          <a:latin typeface="Cambria Math" panose="02040503050406030204" pitchFamily="18" charset="0"/>
                        </a:rPr>
                        <m:t> </m:t>
                      </m:r>
                      <m:r>
                        <a:rPr lang="es-ES" sz="1200" b="0" i="1" baseline="0">
                          <a:solidFill>
                            <a:srgbClr val="FF0000"/>
                          </a:solidFill>
                          <a:latin typeface="Cambria Math" panose="02040503050406030204" pitchFamily="18" charset="0"/>
                        </a:rPr>
                        <m:t>𝑎</m:t>
                      </m:r>
                      <m:r>
                        <a:rPr lang="es-ES" sz="1200" b="0" i="1" baseline="0">
                          <a:solidFill>
                            <a:srgbClr val="FF0000"/>
                          </a:solidFill>
                          <a:latin typeface="Cambria Math" panose="02040503050406030204" pitchFamily="18" charset="0"/>
                        </a:rPr>
                        <m:t>ñ</m:t>
                      </m:r>
                      <m:r>
                        <a:rPr lang="es-ES" sz="1200" b="0" i="1" baseline="0">
                          <a:solidFill>
                            <a:srgbClr val="FF0000"/>
                          </a:solidFill>
                          <a:latin typeface="Cambria Math" panose="02040503050406030204" pitchFamily="18" charset="0"/>
                        </a:rPr>
                        <m:t>𝑜</m:t>
                      </m:r>
                      <m:r>
                        <a:rPr lang="es-ES" sz="1200" b="0" i="1" baseline="0">
                          <a:solidFill>
                            <a:srgbClr val="FF0000"/>
                          </a:solidFill>
                          <a:latin typeface="Cambria Math" panose="02040503050406030204" pitchFamily="18" charset="0"/>
                        </a:rPr>
                        <m:t>)</m:t>
                      </m:r>
                    </m:den>
                  </m:f>
                  <m:r>
                    <a:rPr lang="es-ES" sz="1200" i="1" baseline="0">
                      <a:solidFill>
                        <a:srgbClr val="FF0000"/>
                      </a:solidFill>
                      <a:latin typeface="Cambria Math" panose="02040503050406030204" pitchFamily="18" charset="0"/>
                      <a:ea typeface="Cambria Math" panose="02040503050406030204" pitchFamily="18" charset="0"/>
                    </a:rPr>
                    <m:t>×</m:t>
                  </m:r>
                  <m:r>
                    <a:rPr lang="es-ES" sz="1200" b="0" i="1" baseline="0">
                      <a:solidFill>
                        <a:srgbClr val="FF0000"/>
                      </a:solidFill>
                      <a:latin typeface="Cambria Math" panose="02040503050406030204" pitchFamily="18" charset="0"/>
                      <a:ea typeface="Cambria Math" panose="02040503050406030204" pitchFamily="18" charset="0"/>
                    </a:rPr>
                    <m:t>1 000 </m:t>
                  </m:r>
                </m:oMath>
              </a14:m>
              <a:endParaRPr lang="es-ES" sz="1200">
                <a:solidFill>
                  <a:srgbClr val="FF0000"/>
                </a:solidFill>
              </a:endParaRPr>
            </a:p>
          </xdr:txBody>
        </xdr:sp>
      </mc:Choice>
      <mc:Fallback xmlns="">
        <xdr:sp macro="" textlink="">
          <xdr:nvSpPr>
            <xdr:cNvPr id="5" name="CuadroTexto 4">
              <a:extLst>
                <a:ext uri="{FF2B5EF4-FFF2-40B4-BE49-F238E27FC236}">
                  <a16:creationId xmlns:a16="http://schemas.microsoft.com/office/drawing/2014/main" id="{00000000-0008-0000-EF00-000005000000}"/>
                </a:ext>
              </a:extLst>
            </xdr:cNvPr>
            <xdr:cNvSpPr txBox="1"/>
          </xdr:nvSpPr>
          <xdr:spPr>
            <a:xfrm>
              <a:off x="4367689" y="10447020"/>
              <a:ext cx="4557210" cy="29418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ES" sz="1200" i="1">
                  <a:solidFill>
                    <a:srgbClr val="FF0000"/>
                  </a:solidFill>
                  <a:latin typeface="+mn-lt"/>
                </a:rPr>
                <a:t>Índice</a:t>
              </a:r>
              <a:r>
                <a:rPr lang="es-ES" sz="1200" i="1" baseline="0">
                  <a:solidFill>
                    <a:srgbClr val="FF0000"/>
                  </a:solidFill>
                  <a:latin typeface="+mn-lt"/>
                </a:rPr>
                <a:t> de incidencia </a:t>
              </a:r>
              <a:r>
                <a:rPr lang="es-ES" sz="1200" i="0" baseline="0">
                  <a:solidFill>
                    <a:srgbClr val="FF0000"/>
                  </a:solidFill>
                  <a:latin typeface="+mn-lt"/>
                </a:rPr>
                <a:t>= </a:t>
              </a:r>
              <a:r>
                <a:rPr lang="es-ES" sz="1200" i="0" baseline="0">
                  <a:solidFill>
                    <a:srgbClr val="FF0000"/>
                  </a:solidFill>
                  <a:latin typeface="Cambria Math" panose="02040503050406030204" pitchFamily="18" charset="0"/>
                </a:rPr>
                <a:t>(</a:t>
              </a:r>
              <a:r>
                <a:rPr lang="es-ES" sz="1200" b="0" i="0" baseline="0">
                  <a:solidFill>
                    <a:srgbClr val="FF0000"/>
                  </a:solidFill>
                  <a:latin typeface="Cambria Math" panose="02040503050406030204" pitchFamily="18" charset="0"/>
                </a:rPr>
                <a:t>𝑁ú𝑚𝑒𝑟𝑜 𝑑𝑒 𝑐𝑎𝑠𝑜𝑠  (𝑚𝑒𝑠 𝑜 𝑎ñ𝑜))/(𝑁ú𝑚𝑒𝑟𝑜 𝑑𝑒 𝑡𝑟𝑎𝑏𝑎𝑗𝑎𝑑𝑜𝑟𝑒𝑠 𝑝𝑟𝑜𝑚𝑒𝑑𝑖𝑜 (𝑚𝑒𝑠 𝑜 𝑎ñ𝑜))</a:t>
              </a:r>
              <a:r>
                <a:rPr lang="es-ES" sz="1200" i="0" baseline="0">
                  <a:solidFill>
                    <a:srgbClr val="FF0000"/>
                  </a:solidFill>
                  <a:latin typeface="Cambria Math" panose="02040503050406030204" pitchFamily="18" charset="0"/>
                  <a:ea typeface="Cambria Math" panose="02040503050406030204" pitchFamily="18" charset="0"/>
                </a:rPr>
                <a:t>×</a:t>
              </a:r>
              <a:r>
                <a:rPr lang="es-ES" sz="1200" b="0" i="0" baseline="0">
                  <a:solidFill>
                    <a:srgbClr val="FF0000"/>
                  </a:solidFill>
                  <a:latin typeface="Cambria Math" panose="02040503050406030204" pitchFamily="18" charset="0"/>
                  <a:ea typeface="Cambria Math" panose="02040503050406030204" pitchFamily="18" charset="0"/>
                </a:rPr>
                <a:t>1 000 </a:t>
              </a:r>
              <a:endParaRPr lang="es-ES" sz="1200">
                <a:solidFill>
                  <a:srgbClr val="FF0000"/>
                </a:solidFill>
              </a:endParaRPr>
            </a:p>
          </xdr:txBody>
        </xdr:sp>
      </mc:Fallback>
    </mc:AlternateContent>
    <xdr:clientData/>
  </xdr:oneCellAnchor>
  <xdr:oneCellAnchor>
    <xdr:from>
      <xdr:col>3</xdr:col>
      <xdr:colOff>38100</xdr:colOff>
      <xdr:row>16</xdr:row>
      <xdr:rowOff>1679257</xdr:rowOff>
    </xdr:from>
    <xdr:ext cx="5045034" cy="350352"/>
    <mc:AlternateContent xmlns:mc="http://schemas.openxmlformats.org/markup-compatibility/2006" xmlns:a14="http://schemas.microsoft.com/office/drawing/2010/main">
      <mc:Choice Requires="a14">
        <xdr:sp macro="" textlink="">
          <xdr:nvSpPr>
            <xdr:cNvPr id="6" name="CuadroTexto 5">
              <a:extLst>
                <a:ext uri="{FF2B5EF4-FFF2-40B4-BE49-F238E27FC236}">
                  <a16:creationId xmlns:a16="http://schemas.microsoft.com/office/drawing/2014/main" id="{00000000-0008-0000-EF00-000006000000}"/>
                </a:ext>
              </a:extLst>
            </xdr:cNvPr>
            <xdr:cNvSpPr txBox="1"/>
          </xdr:nvSpPr>
          <xdr:spPr>
            <a:xfrm>
              <a:off x="4282440" y="11356657"/>
              <a:ext cx="5045034" cy="3503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ES" sz="1100" b="0" i="1">
                        <a:solidFill>
                          <a:srgbClr val="FF0000"/>
                        </a:solidFill>
                        <a:latin typeface="Cambria Math" panose="02040503050406030204" pitchFamily="18" charset="0"/>
                      </a:rPr>
                      <m:t>𝑇𝑎𝑠𝑎</m:t>
                    </m:r>
                    <m:r>
                      <a:rPr lang="es-ES" sz="1100" b="0" i="1">
                        <a:solidFill>
                          <a:srgbClr val="FF0000"/>
                        </a:solidFill>
                        <a:latin typeface="Cambria Math" panose="02040503050406030204" pitchFamily="18" charset="0"/>
                      </a:rPr>
                      <m:t> </m:t>
                    </m:r>
                    <m:r>
                      <a:rPr lang="es-ES" sz="1100" b="0" i="1">
                        <a:solidFill>
                          <a:srgbClr val="FF0000"/>
                        </a:solidFill>
                        <a:latin typeface="Cambria Math" panose="02040503050406030204" pitchFamily="18" charset="0"/>
                      </a:rPr>
                      <m:t>𝑑𝑒</m:t>
                    </m:r>
                    <m:r>
                      <a:rPr lang="es-ES" sz="1100" b="0" i="1">
                        <a:solidFill>
                          <a:srgbClr val="FF0000"/>
                        </a:solidFill>
                        <a:latin typeface="Cambria Math" panose="02040503050406030204" pitchFamily="18" charset="0"/>
                      </a:rPr>
                      <m:t> </m:t>
                    </m:r>
                    <m:r>
                      <a:rPr lang="es-ES" sz="1100" b="0" i="1">
                        <a:solidFill>
                          <a:srgbClr val="FF0000"/>
                        </a:solidFill>
                        <a:latin typeface="Cambria Math" panose="02040503050406030204" pitchFamily="18" charset="0"/>
                      </a:rPr>
                      <m:t>𝑑𝑒𝑓𝑢𝑛𝑐𝑖𝑜𝑛𝑒𝑠</m:t>
                    </m:r>
                    <m:r>
                      <a:rPr lang="es-ES" sz="1100" b="0" i="1">
                        <a:solidFill>
                          <a:srgbClr val="FF0000"/>
                        </a:solidFill>
                        <a:latin typeface="Cambria Math" panose="02040503050406030204" pitchFamily="18" charset="0"/>
                      </a:rPr>
                      <m:t> </m:t>
                    </m:r>
                    <m:r>
                      <a:rPr lang="es-ES" sz="1100" b="0" i="1">
                        <a:solidFill>
                          <a:srgbClr val="FF0000"/>
                        </a:solidFill>
                        <a:latin typeface="Cambria Math" panose="02040503050406030204" pitchFamily="18" charset="0"/>
                      </a:rPr>
                      <m:t>𝑙𝑎𝑏𝑜𝑟𝑎𝑙𝑒𝑠</m:t>
                    </m:r>
                    <m:r>
                      <a:rPr lang="es-ES" sz="1100" b="0" i="1">
                        <a:latin typeface="Cambria Math" panose="02040503050406030204" pitchFamily="18" charset="0"/>
                        <a:ea typeface="Cambria Math" panose="02040503050406030204" pitchFamily="18" charset="0"/>
                      </a:rPr>
                      <m:t>=</m:t>
                    </m:r>
                    <m:f>
                      <m:fPr>
                        <m:ctrlPr>
                          <a:rPr lang="es-ES" sz="1100" b="0" i="1">
                            <a:latin typeface="Cambria Math" panose="02040503050406030204" pitchFamily="18" charset="0"/>
                            <a:ea typeface="Cambria Math" panose="02040503050406030204" pitchFamily="18" charset="0"/>
                          </a:rPr>
                        </m:ctrlPr>
                      </m:fPr>
                      <m:num>
                        <m:r>
                          <a:rPr lang="es-ES" sz="1100" b="0" i="1">
                            <a:latin typeface="Cambria Math" panose="02040503050406030204" pitchFamily="18" charset="0"/>
                            <a:ea typeface="Cambria Math" panose="02040503050406030204" pitchFamily="18" charset="0"/>
                          </a:rPr>
                          <m:t>𝐷𝑒𝑓𝑢𝑛𝑐𝑖𝑜𝑛𝑒𝑠</m:t>
                        </m:r>
                        <m:r>
                          <a:rPr lang="es-ES" sz="1100" b="0" i="1">
                            <a:latin typeface="Cambria Math" panose="02040503050406030204" pitchFamily="18" charset="0"/>
                            <a:ea typeface="Cambria Math" panose="02040503050406030204" pitchFamily="18" charset="0"/>
                          </a:rPr>
                          <m:t> </m:t>
                        </m:r>
                        <m:r>
                          <a:rPr lang="es-ES" sz="1100" b="0" i="1">
                            <a:latin typeface="Cambria Math" panose="02040503050406030204" pitchFamily="18" charset="0"/>
                            <a:ea typeface="Cambria Math" panose="02040503050406030204" pitchFamily="18" charset="0"/>
                          </a:rPr>
                          <m:t>𝑝𝑜𝑟</m:t>
                        </m:r>
                        <m:r>
                          <a:rPr lang="es-ES" sz="1100" b="0" i="1">
                            <a:latin typeface="Cambria Math" panose="02040503050406030204" pitchFamily="18" charset="0"/>
                            <a:ea typeface="Cambria Math" panose="02040503050406030204" pitchFamily="18" charset="0"/>
                          </a:rPr>
                          <m:t> </m:t>
                        </m:r>
                        <m:r>
                          <a:rPr lang="es-ES" sz="1100" b="0" i="1">
                            <a:latin typeface="Cambria Math" panose="02040503050406030204" pitchFamily="18" charset="0"/>
                            <a:ea typeface="Cambria Math" panose="02040503050406030204" pitchFamily="18" charset="0"/>
                          </a:rPr>
                          <m:t>𝑎𝑐𝑐𝑖𝑑𝑒𝑛𝑡𝑒</m:t>
                        </m:r>
                        <m:r>
                          <a:rPr lang="es-ES" sz="1100" b="0" i="1">
                            <a:latin typeface="Cambria Math" panose="02040503050406030204" pitchFamily="18" charset="0"/>
                            <a:ea typeface="Cambria Math" panose="02040503050406030204" pitchFamily="18" charset="0"/>
                          </a:rPr>
                          <m:t> </m:t>
                        </m:r>
                        <m:r>
                          <a:rPr lang="es-ES" sz="1100" b="0" i="1">
                            <a:latin typeface="Cambria Math" panose="02040503050406030204" pitchFamily="18" charset="0"/>
                            <a:ea typeface="Cambria Math" panose="02040503050406030204" pitchFamily="18" charset="0"/>
                          </a:rPr>
                          <m:t>𝑙𝑎𝑏𝑜𝑟𝑎𝑙</m:t>
                        </m:r>
                      </m:num>
                      <m:den>
                        <m:r>
                          <a:rPr lang="es-ES" sz="1100" b="0" i="1">
                            <a:latin typeface="Cambria Math" panose="02040503050406030204" pitchFamily="18" charset="0"/>
                            <a:ea typeface="Cambria Math" panose="02040503050406030204" pitchFamily="18" charset="0"/>
                          </a:rPr>
                          <m:t>𝑃𝑜𝑏𝑙𝑎𝑐𝑖</m:t>
                        </m:r>
                        <m:r>
                          <a:rPr lang="es-ES" sz="1100" b="0" i="1">
                            <a:latin typeface="Cambria Math" panose="02040503050406030204" pitchFamily="18" charset="0"/>
                            <a:ea typeface="Cambria Math" panose="02040503050406030204" pitchFamily="18" charset="0"/>
                          </a:rPr>
                          <m:t>ó</m:t>
                        </m:r>
                        <m:r>
                          <a:rPr lang="es-ES" sz="1100" b="0" i="1">
                            <a:latin typeface="Cambria Math" panose="02040503050406030204" pitchFamily="18" charset="0"/>
                            <a:ea typeface="Cambria Math" panose="02040503050406030204" pitchFamily="18" charset="0"/>
                          </a:rPr>
                          <m:t>𝑛</m:t>
                        </m:r>
                        <m:r>
                          <a:rPr lang="es-ES" sz="1100" b="0" i="1">
                            <a:latin typeface="Cambria Math" panose="02040503050406030204" pitchFamily="18" charset="0"/>
                            <a:ea typeface="Cambria Math" panose="02040503050406030204" pitchFamily="18" charset="0"/>
                          </a:rPr>
                          <m:t> </m:t>
                        </m:r>
                        <m:r>
                          <a:rPr lang="es-ES" sz="1100" b="0" i="1">
                            <a:latin typeface="Cambria Math" panose="02040503050406030204" pitchFamily="18" charset="0"/>
                            <a:ea typeface="Cambria Math" panose="02040503050406030204" pitchFamily="18" charset="0"/>
                          </a:rPr>
                          <m:t>𝑜𝑐𝑢𝑝𝑎𝑑𝑎</m:t>
                        </m:r>
                      </m:den>
                    </m:f>
                    <m:r>
                      <a:rPr lang="es-ES" sz="1100" b="0" i="1">
                        <a:latin typeface="Cambria Math" panose="02040503050406030204" pitchFamily="18" charset="0"/>
                        <a:ea typeface="Cambria Math" panose="02040503050406030204" pitchFamily="18" charset="0"/>
                      </a:rPr>
                      <m:t>×100 000</m:t>
                    </m:r>
                  </m:oMath>
                </m:oMathPara>
              </a14:m>
              <a:endParaRPr lang="es-ES" sz="1100"/>
            </a:p>
          </xdr:txBody>
        </xdr:sp>
      </mc:Choice>
      <mc:Fallback xmlns="">
        <xdr:sp macro="" textlink="">
          <xdr:nvSpPr>
            <xdr:cNvPr id="6" name="CuadroTexto 5">
              <a:extLst>
                <a:ext uri="{FF2B5EF4-FFF2-40B4-BE49-F238E27FC236}">
                  <a16:creationId xmlns:a16="http://schemas.microsoft.com/office/drawing/2014/main" id="{00000000-0008-0000-EF00-000006000000}"/>
                </a:ext>
              </a:extLst>
            </xdr:cNvPr>
            <xdr:cNvSpPr txBox="1"/>
          </xdr:nvSpPr>
          <xdr:spPr>
            <a:xfrm>
              <a:off x="4282440" y="11356657"/>
              <a:ext cx="5045034" cy="3503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ES" sz="1100" b="0" i="0">
                  <a:solidFill>
                    <a:srgbClr val="FF0000"/>
                  </a:solidFill>
                  <a:latin typeface="Cambria Math" panose="02040503050406030204" pitchFamily="18" charset="0"/>
                </a:rPr>
                <a:t>𝑇𝑎𝑠𝑎 𝑑𝑒 𝑑𝑒𝑓𝑢𝑛𝑐𝑖𝑜𝑛𝑒𝑠 𝑙𝑎𝑏𝑜𝑟𝑎𝑙𝑒𝑠</a:t>
              </a:r>
              <a:r>
                <a:rPr lang="es-ES" sz="1100" b="0" i="0">
                  <a:latin typeface="Cambria Math" panose="02040503050406030204" pitchFamily="18" charset="0"/>
                  <a:ea typeface="Cambria Math" panose="02040503050406030204" pitchFamily="18" charset="0"/>
                </a:rPr>
                <a:t>=(𝐷𝑒𝑓𝑢𝑛𝑐𝑖𝑜𝑛𝑒𝑠 𝑝𝑜𝑟 𝑎𝑐𝑐𝑖𝑑𝑒𝑛𝑡𝑒 𝑙𝑎𝑏𝑜𝑟𝑎𝑙)/(𝑃𝑜𝑏𝑙𝑎𝑐𝑖ó𝑛 𝑜𝑐𝑢𝑝𝑎𝑑𝑎)×100 000</a:t>
              </a:r>
              <a:endParaRPr lang="es-ES" sz="1100"/>
            </a:p>
          </xdr:txBody>
        </xdr:sp>
      </mc:Fallback>
    </mc:AlternateContent>
    <xdr:clientData/>
  </xdr:oneCellAnchor>
</xdr:wsDr>
</file>

<file path=xl/drawings/drawing188.xml><?xml version="1.0" encoding="utf-8"?>
<xdr:wsDr xmlns:xdr="http://schemas.openxmlformats.org/drawingml/2006/spreadsheetDrawing" xmlns:a="http://schemas.openxmlformats.org/drawingml/2006/main">
  <xdr:twoCellAnchor>
    <xdr:from>
      <xdr:col>11</xdr:col>
      <xdr:colOff>7620</xdr:colOff>
      <xdr:row>10</xdr:row>
      <xdr:rowOff>100012</xdr:rowOff>
    </xdr:from>
    <xdr:to>
      <xdr:col>16</xdr:col>
      <xdr:colOff>611505</xdr:colOff>
      <xdr:row>24</xdr:row>
      <xdr:rowOff>297180</xdr:rowOff>
    </xdr:to>
    <xdr:graphicFrame macro="">
      <xdr:nvGraphicFramePr>
        <xdr:cNvPr id="2" name="Gráfico 1">
          <a:extLst>
            <a:ext uri="{FF2B5EF4-FFF2-40B4-BE49-F238E27FC236}">
              <a16:creationId xmlns:a16="http://schemas.microsoft.com/office/drawing/2014/main" id="{00000000-0008-0000-F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9.xml><?xml version="1.0" encoding="utf-8"?>
<xdr:wsDr xmlns:xdr="http://schemas.openxmlformats.org/drawingml/2006/spreadsheetDrawing" xmlns:a="http://schemas.openxmlformats.org/drawingml/2006/main">
  <xdr:oneCellAnchor>
    <xdr:from>
      <xdr:col>2</xdr:col>
      <xdr:colOff>1455894</xdr:colOff>
      <xdr:row>15</xdr:row>
      <xdr:rowOff>112396</xdr:rowOff>
    </xdr:from>
    <xdr:ext cx="4667251" cy="363176"/>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00000000-0008-0000-F100-000002000000}"/>
                </a:ext>
              </a:extLst>
            </xdr:cNvPr>
            <xdr:cNvSpPr txBox="1"/>
          </xdr:nvSpPr>
          <xdr:spPr>
            <a:xfrm>
              <a:off x="3818094" y="4676776"/>
              <a:ext cx="4667251" cy="3631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100" i="1">
                            <a:latin typeface="Cambria Math" panose="02040503050406030204" pitchFamily="18" charset="0"/>
                          </a:rPr>
                        </m:ctrlPr>
                      </m:fPr>
                      <m:num>
                        <m:sSub>
                          <m:sSubPr>
                            <m:ctrlPr>
                              <a:rPr lang="es-CR" sz="1100" i="1">
                                <a:latin typeface="Cambria Math" panose="02040503050406030204" pitchFamily="18" charset="0"/>
                              </a:rPr>
                            </m:ctrlPr>
                          </m:sSubPr>
                          <m:e>
                            <m:r>
                              <a:rPr lang="es-CR" sz="1100" b="0" i="1">
                                <a:solidFill>
                                  <a:schemeClr val="tx1"/>
                                </a:solidFill>
                                <a:effectLst/>
                                <a:latin typeface="Cambria Math" panose="02040503050406030204" pitchFamily="18" charset="0"/>
                                <a:ea typeface="+mn-ea"/>
                                <a:cs typeface="+mn-cs"/>
                              </a:rPr>
                              <m:t>𝑇𝑜𝑡𝑎𝑙</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𝑑𝑒</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𝑎𝑓𝑖𝑙𝑖𝑎𝑑𝑜𝑠</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𝑎</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𝑢𝑛𝑎</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𝑜𝑟𝑔𝑎𝑛𝑖𝑧𝑎𝑐𝑖</m:t>
                            </m:r>
                            <m:r>
                              <a:rPr lang="es-CR" sz="1100" b="0" i="1">
                                <a:solidFill>
                                  <a:schemeClr val="tx1"/>
                                </a:solidFill>
                                <a:effectLst/>
                                <a:latin typeface="Cambria Math" panose="02040503050406030204" pitchFamily="18" charset="0"/>
                                <a:ea typeface="+mn-ea"/>
                                <a:cs typeface="+mn-cs"/>
                              </a:rPr>
                              <m:t>ó</m:t>
                            </m:r>
                            <m:r>
                              <a:rPr lang="es-CR" sz="1100" b="0" i="1">
                                <a:solidFill>
                                  <a:schemeClr val="tx1"/>
                                </a:solidFill>
                                <a:effectLst/>
                                <a:latin typeface="Cambria Math" panose="02040503050406030204" pitchFamily="18" charset="0"/>
                                <a:ea typeface="+mn-ea"/>
                                <a:cs typeface="+mn-cs"/>
                              </a:rPr>
                              <m:t>𝑛</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𝑠𝑖𝑛𝑑𝑖𝑐𝑎𝑙</m:t>
                            </m:r>
                          </m:e>
                          <m:sub>
                            <m:r>
                              <a:rPr lang="es-CR" sz="1100" b="0" i="1">
                                <a:latin typeface="Cambria Math" panose="02040503050406030204" pitchFamily="18" charset="0"/>
                              </a:rPr>
                              <m:t>𝑖</m:t>
                            </m:r>
                          </m:sub>
                        </m:sSub>
                      </m:num>
                      <m:den>
                        <m:sSub>
                          <m:sSubPr>
                            <m:ctrlPr>
                              <a:rPr lang="es-CR" sz="1100" i="1">
                                <a:latin typeface="Cambria Math" panose="02040503050406030204" pitchFamily="18" charset="0"/>
                              </a:rPr>
                            </m:ctrlPr>
                          </m:sSubPr>
                          <m:e>
                            <m:r>
                              <a:rPr lang="es-CR" sz="1100" b="0" i="1">
                                <a:solidFill>
                                  <a:schemeClr val="tx1"/>
                                </a:solidFill>
                                <a:effectLst/>
                                <a:latin typeface="Cambria Math" panose="02040503050406030204" pitchFamily="18" charset="0"/>
                                <a:ea typeface="+mn-ea"/>
                                <a:cs typeface="+mn-cs"/>
                              </a:rPr>
                              <m:t>𝑇𝑜𝑡𝑎𝑙</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𝑑𝑒</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𝑜𝑐𝑢𝑝𝑎𝑑𝑜𝑠</m:t>
                            </m:r>
                            <m:r>
                              <a:rPr lang="es-CR" sz="1100" b="0" i="1">
                                <a:solidFill>
                                  <a:schemeClr val="tx1"/>
                                </a:solidFill>
                                <a:effectLst/>
                                <a:latin typeface="Cambria Math" panose="02040503050406030204" pitchFamily="18" charset="0"/>
                                <a:ea typeface="+mn-ea"/>
                                <a:cs typeface="+mn-cs"/>
                              </a:rPr>
                              <m:t> </m:t>
                            </m:r>
                          </m:e>
                          <m:sub>
                            <m:r>
                              <a:rPr lang="es-CR" sz="1100" b="0" i="1">
                                <a:latin typeface="Cambria Math" panose="02040503050406030204" pitchFamily="18" charset="0"/>
                              </a:rPr>
                              <m:t>𝑖</m:t>
                            </m:r>
                          </m:sub>
                        </m:sSub>
                      </m:den>
                    </m:f>
                    <m:r>
                      <a:rPr lang="es-CR"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100</m:t>
                    </m:r>
                  </m:oMath>
                </m:oMathPara>
              </a14:m>
              <a:endParaRPr lang="es-CR" sz="1100"/>
            </a:p>
          </xdr:txBody>
        </xdr:sp>
      </mc:Choice>
      <mc:Fallback xmlns="">
        <xdr:sp macro="" textlink="">
          <xdr:nvSpPr>
            <xdr:cNvPr id="2" name="CuadroTexto 1">
              <a:extLst>
                <a:ext uri="{FF2B5EF4-FFF2-40B4-BE49-F238E27FC236}">
                  <a16:creationId xmlns:a16="http://schemas.microsoft.com/office/drawing/2014/main" id="{00000000-0008-0000-F100-000002000000}"/>
                </a:ext>
              </a:extLst>
            </xdr:cNvPr>
            <xdr:cNvSpPr txBox="1"/>
          </xdr:nvSpPr>
          <xdr:spPr>
            <a:xfrm>
              <a:off x="3818094" y="4676776"/>
              <a:ext cx="4667251" cy="3631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R" sz="1100" i="0">
                  <a:latin typeface="Cambria Math" panose="02040503050406030204" pitchFamily="18" charset="0"/>
                </a:rPr>
                <a:t>〖</a:t>
              </a:r>
              <a:r>
                <a:rPr lang="es-CR" sz="1100" b="0" i="0">
                  <a:solidFill>
                    <a:schemeClr val="tx1"/>
                  </a:solidFill>
                  <a:effectLst/>
                  <a:latin typeface="Cambria Math" panose="02040503050406030204" pitchFamily="18" charset="0"/>
                  <a:ea typeface="+mn-ea"/>
                  <a:cs typeface="+mn-cs"/>
                </a:rPr>
                <a:t>𝑇𝑜𝑡𝑎𝑙 𝑑𝑒 𝑎𝑓𝑖𝑙𝑖𝑎𝑑𝑜𝑠 𝑎 𝑢𝑛𝑎 𝑜𝑟𝑔𝑎𝑛𝑖𝑧𝑎𝑐𝑖ó𝑛 𝑠𝑖𝑛𝑑𝑖𝑐𝑎𝑙〗_</a:t>
              </a:r>
              <a:r>
                <a:rPr lang="es-CR" sz="1100" b="0" i="0">
                  <a:latin typeface="Cambria Math" panose="02040503050406030204" pitchFamily="18" charset="0"/>
                </a:rPr>
                <a:t>𝑖/〖</a:t>
              </a:r>
              <a:r>
                <a:rPr lang="es-CR" sz="1100" b="0" i="0">
                  <a:solidFill>
                    <a:schemeClr val="tx1"/>
                  </a:solidFill>
                  <a:effectLst/>
                  <a:latin typeface="Cambria Math" panose="02040503050406030204" pitchFamily="18" charset="0"/>
                  <a:ea typeface="+mn-ea"/>
                  <a:cs typeface="+mn-cs"/>
                </a:rPr>
                <a:t>𝑇𝑜𝑡𝑎𝑙 𝑑𝑒 𝑜𝑐𝑢𝑝𝑎𝑑𝑜𝑠 〗_</a:t>
              </a:r>
              <a:r>
                <a:rPr lang="es-CR" sz="1100" b="0" i="0">
                  <a:latin typeface="Cambria Math" panose="02040503050406030204" pitchFamily="18" charset="0"/>
                </a:rPr>
                <a:t>𝑖 </a:t>
              </a:r>
              <a:r>
                <a:rPr lang="es-CR" sz="1100" b="0" i="0">
                  <a:latin typeface="Cambria Math" panose="02040503050406030204" pitchFamily="18" charset="0"/>
                  <a:ea typeface="Cambria Math" panose="02040503050406030204" pitchFamily="18" charset="0"/>
                </a:rPr>
                <a:t>×</a:t>
              </a:r>
              <a:r>
                <a:rPr lang="en-US" sz="1100" b="0" i="0">
                  <a:latin typeface="Cambria Math" panose="02040503050406030204" pitchFamily="18" charset="0"/>
                  <a:ea typeface="Cambria Math" panose="02040503050406030204" pitchFamily="18" charset="0"/>
                </a:rPr>
                <a:t>100</a:t>
              </a:r>
              <a:endParaRPr lang="es-CR" sz="1100"/>
            </a:p>
          </xdr:txBody>
        </xdr:sp>
      </mc:Fallback>
    </mc:AlternateContent>
    <xdr:clientData/>
  </xdr:oneCellAnchor>
</xdr:wsDr>
</file>

<file path=xl/drawings/drawing19.xml><?xml version="1.0" encoding="utf-8"?>
<xdr:wsDr xmlns:xdr="http://schemas.openxmlformats.org/drawingml/2006/spreadsheetDrawing" xmlns:a="http://schemas.openxmlformats.org/drawingml/2006/main">
  <xdr:twoCellAnchor>
    <xdr:from>
      <xdr:col>2</xdr:col>
      <xdr:colOff>14287</xdr:colOff>
      <xdr:row>32</xdr:row>
      <xdr:rowOff>52387</xdr:rowOff>
    </xdr:from>
    <xdr:to>
      <xdr:col>8</xdr:col>
      <xdr:colOff>14287</xdr:colOff>
      <xdr:row>51</xdr:row>
      <xdr:rowOff>80962</xdr:rowOff>
    </xdr:to>
    <xdr:graphicFrame macro="">
      <xdr:nvGraphicFramePr>
        <xdr:cNvPr id="2" name="Gráfico 1">
          <a:extLst>
            <a:ext uri="{FF2B5EF4-FFF2-40B4-BE49-F238E27FC236}">
              <a16:creationId xmlns:a16="http://schemas.microsoft.com/office/drawing/2014/main" id="{00000000-0008-0000-1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0.xml><?xml version="1.0" encoding="utf-8"?>
<xdr:wsDr xmlns:xdr="http://schemas.openxmlformats.org/drawingml/2006/spreadsheetDrawing" xmlns:a="http://schemas.openxmlformats.org/drawingml/2006/main">
  <xdr:twoCellAnchor>
    <xdr:from>
      <xdr:col>9</xdr:col>
      <xdr:colOff>22860</xdr:colOff>
      <xdr:row>9</xdr:row>
      <xdr:rowOff>37147</xdr:rowOff>
    </xdr:from>
    <xdr:to>
      <xdr:col>15</xdr:col>
      <xdr:colOff>28575</xdr:colOff>
      <xdr:row>24</xdr:row>
      <xdr:rowOff>373380</xdr:rowOff>
    </xdr:to>
    <xdr:graphicFrame macro="">
      <xdr:nvGraphicFramePr>
        <xdr:cNvPr id="2" name="Gráfico 1">
          <a:extLst>
            <a:ext uri="{FF2B5EF4-FFF2-40B4-BE49-F238E27FC236}">
              <a16:creationId xmlns:a16="http://schemas.microsoft.com/office/drawing/2014/main" id="{00000000-0008-0000-F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1.xml><?xml version="1.0" encoding="utf-8"?>
<xdr:wsDr xmlns:xdr="http://schemas.openxmlformats.org/drawingml/2006/spreadsheetDrawing" xmlns:a="http://schemas.openxmlformats.org/drawingml/2006/main">
  <xdr:oneCellAnchor>
    <xdr:from>
      <xdr:col>2</xdr:col>
      <xdr:colOff>1512146</xdr:colOff>
      <xdr:row>15</xdr:row>
      <xdr:rowOff>107209</xdr:rowOff>
    </xdr:from>
    <xdr:ext cx="4559300" cy="334963"/>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00000000-0008-0000-F300-000002000000}"/>
                </a:ext>
              </a:extLst>
            </xdr:cNvPr>
            <xdr:cNvSpPr txBox="1"/>
          </xdr:nvSpPr>
          <xdr:spPr>
            <a:xfrm>
              <a:off x="3805766" y="4412509"/>
              <a:ext cx="4559300" cy="3349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050" i="1">
                            <a:latin typeface="Cambria Math" panose="02040503050406030204" pitchFamily="18" charset="0"/>
                          </a:rPr>
                        </m:ctrlPr>
                      </m:fPr>
                      <m:num>
                        <m:sSub>
                          <m:sSubPr>
                            <m:ctrlPr>
                              <a:rPr lang="es-CR" sz="1050" b="0" i="1">
                                <a:latin typeface="Cambria Math" panose="02040503050406030204" pitchFamily="18" charset="0"/>
                              </a:rPr>
                            </m:ctrlPr>
                          </m:sSubPr>
                          <m:e>
                            <m:r>
                              <a:rPr lang="es-CR" sz="1050" b="0" i="1">
                                <a:solidFill>
                                  <a:schemeClr val="tx1"/>
                                </a:solidFill>
                                <a:effectLst/>
                                <a:latin typeface="Cambria Math" panose="02040503050406030204" pitchFamily="18" charset="0"/>
                                <a:ea typeface="+mn-ea"/>
                                <a:cs typeface="+mn-cs"/>
                              </a:rPr>
                              <m:t>𝑇𝑜𝑡𝑎𝑙</m:t>
                            </m:r>
                            <m:r>
                              <a:rPr lang="es-CR" sz="1050" b="0" i="1">
                                <a:solidFill>
                                  <a:schemeClr val="tx1"/>
                                </a:solidFill>
                                <a:effectLst/>
                                <a:latin typeface="Cambria Math" panose="02040503050406030204" pitchFamily="18" charset="0"/>
                                <a:ea typeface="+mn-ea"/>
                                <a:cs typeface="+mn-cs"/>
                              </a:rPr>
                              <m:t> </m:t>
                            </m:r>
                            <m:r>
                              <a:rPr lang="es-CR" sz="1050" b="0" i="1">
                                <a:solidFill>
                                  <a:schemeClr val="tx1"/>
                                </a:solidFill>
                                <a:effectLst/>
                                <a:latin typeface="Cambria Math" panose="02040503050406030204" pitchFamily="18" charset="0"/>
                                <a:ea typeface="+mn-ea"/>
                                <a:cs typeface="+mn-cs"/>
                              </a:rPr>
                              <m:t>𝑑𝑒</m:t>
                            </m:r>
                            <m:r>
                              <a:rPr lang="es-CR" sz="1050" b="0" i="1">
                                <a:solidFill>
                                  <a:schemeClr val="tx1"/>
                                </a:solidFill>
                                <a:effectLst/>
                                <a:latin typeface="Cambria Math" panose="02040503050406030204" pitchFamily="18" charset="0"/>
                                <a:ea typeface="+mn-ea"/>
                                <a:cs typeface="+mn-cs"/>
                              </a:rPr>
                              <m:t> </m:t>
                            </m:r>
                            <m:r>
                              <a:rPr lang="es-CR" sz="1050" b="0" i="1">
                                <a:solidFill>
                                  <a:schemeClr val="tx1"/>
                                </a:solidFill>
                                <a:effectLst/>
                                <a:latin typeface="Cambria Math" panose="02040503050406030204" pitchFamily="18" charset="0"/>
                                <a:ea typeface="+mn-ea"/>
                                <a:cs typeface="+mn-cs"/>
                              </a:rPr>
                              <m:t>𝑎𝑠𝑎𝑙𝑟𝑖𝑎𝑑𝑜𝑠</m:t>
                            </m:r>
                            <m:r>
                              <a:rPr lang="es-CR" sz="1050" b="0" i="1">
                                <a:solidFill>
                                  <a:schemeClr val="tx1"/>
                                </a:solidFill>
                                <a:effectLst/>
                                <a:latin typeface="Cambria Math" panose="02040503050406030204" pitchFamily="18" charset="0"/>
                                <a:ea typeface="+mn-ea"/>
                                <a:cs typeface="+mn-cs"/>
                              </a:rPr>
                              <m:t> </m:t>
                            </m:r>
                            <m:r>
                              <a:rPr lang="es-CR" sz="1050" b="0" i="1">
                                <a:solidFill>
                                  <a:schemeClr val="tx1"/>
                                </a:solidFill>
                                <a:effectLst/>
                                <a:latin typeface="Cambria Math" panose="02040503050406030204" pitchFamily="18" charset="0"/>
                                <a:ea typeface="+mn-ea"/>
                                <a:cs typeface="+mn-cs"/>
                              </a:rPr>
                              <m:t>𝑐𝑢𝑏𝑖𝑒𝑟𝑡𝑜𝑠</m:t>
                            </m:r>
                            <m:r>
                              <a:rPr lang="es-CR" sz="1050" b="0" i="1">
                                <a:solidFill>
                                  <a:schemeClr val="tx1"/>
                                </a:solidFill>
                                <a:effectLst/>
                                <a:latin typeface="Cambria Math" panose="02040503050406030204" pitchFamily="18" charset="0"/>
                                <a:ea typeface="+mn-ea"/>
                                <a:cs typeface="+mn-cs"/>
                              </a:rPr>
                              <m:t> </m:t>
                            </m:r>
                            <m:r>
                              <a:rPr lang="es-CR" sz="1050" b="0" i="1">
                                <a:solidFill>
                                  <a:schemeClr val="tx1"/>
                                </a:solidFill>
                                <a:effectLst/>
                                <a:latin typeface="Cambria Math" panose="02040503050406030204" pitchFamily="18" charset="0"/>
                                <a:ea typeface="+mn-ea"/>
                                <a:cs typeface="+mn-cs"/>
                              </a:rPr>
                              <m:t>𝑝𝑜𝑟</m:t>
                            </m:r>
                            <m:r>
                              <a:rPr lang="es-CR" sz="1050" b="0" i="1">
                                <a:solidFill>
                                  <a:schemeClr val="tx1"/>
                                </a:solidFill>
                                <a:effectLst/>
                                <a:latin typeface="Cambria Math" panose="02040503050406030204" pitchFamily="18" charset="0"/>
                                <a:ea typeface="+mn-ea"/>
                                <a:cs typeface="+mn-cs"/>
                              </a:rPr>
                              <m:t> </m:t>
                            </m:r>
                            <m:r>
                              <a:rPr lang="es-CR" sz="1050" b="0" i="1">
                                <a:solidFill>
                                  <a:schemeClr val="tx1"/>
                                </a:solidFill>
                                <a:effectLst/>
                                <a:latin typeface="Cambria Math" panose="02040503050406030204" pitchFamily="18" charset="0"/>
                                <a:ea typeface="+mn-ea"/>
                                <a:cs typeface="+mn-cs"/>
                              </a:rPr>
                              <m:t>𝑐𝑜𝑛𝑣𝑒𝑛𝑐𝑖</m:t>
                            </m:r>
                            <m:r>
                              <a:rPr lang="es-CR" sz="1050" b="0" i="1">
                                <a:solidFill>
                                  <a:schemeClr val="tx1"/>
                                </a:solidFill>
                                <a:effectLst/>
                                <a:latin typeface="Cambria Math" panose="02040503050406030204" pitchFamily="18" charset="0"/>
                                <a:ea typeface="+mn-ea"/>
                                <a:cs typeface="+mn-cs"/>
                              </a:rPr>
                              <m:t>ó</m:t>
                            </m:r>
                            <m:r>
                              <a:rPr lang="es-CR" sz="1050" b="0" i="1">
                                <a:solidFill>
                                  <a:schemeClr val="tx1"/>
                                </a:solidFill>
                                <a:effectLst/>
                                <a:latin typeface="Cambria Math" panose="02040503050406030204" pitchFamily="18" charset="0"/>
                                <a:ea typeface="+mn-ea"/>
                                <a:cs typeface="+mn-cs"/>
                              </a:rPr>
                              <m:t>𝑛</m:t>
                            </m:r>
                            <m:r>
                              <a:rPr lang="es-CR" sz="1050" b="0" i="1">
                                <a:solidFill>
                                  <a:schemeClr val="tx1"/>
                                </a:solidFill>
                                <a:effectLst/>
                                <a:latin typeface="Cambria Math" panose="02040503050406030204" pitchFamily="18" charset="0"/>
                                <a:ea typeface="+mn-ea"/>
                                <a:cs typeface="+mn-cs"/>
                              </a:rPr>
                              <m:t> </m:t>
                            </m:r>
                            <m:r>
                              <a:rPr lang="es-CR" sz="1050" b="0" i="1">
                                <a:solidFill>
                                  <a:schemeClr val="tx1"/>
                                </a:solidFill>
                                <a:effectLst/>
                                <a:latin typeface="Cambria Math" panose="02040503050406030204" pitchFamily="18" charset="0"/>
                                <a:ea typeface="+mn-ea"/>
                                <a:cs typeface="+mn-cs"/>
                              </a:rPr>
                              <m:t>𝑐𝑜𝑙𝑒𝑐𝑡𝑖𝑣𝑎</m:t>
                            </m:r>
                          </m:e>
                          <m:sub>
                            <m:r>
                              <a:rPr lang="es-CR" sz="1050" b="0" i="1">
                                <a:latin typeface="Cambria Math" panose="02040503050406030204" pitchFamily="18" charset="0"/>
                              </a:rPr>
                              <m:t>𝑖</m:t>
                            </m:r>
                          </m:sub>
                        </m:sSub>
                      </m:num>
                      <m:den>
                        <m:sSub>
                          <m:sSubPr>
                            <m:ctrlPr>
                              <a:rPr lang="es-CR" sz="1050" b="0" i="1">
                                <a:latin typeface="Cambria Math" panose="02040503050406030204" pitchFamily="18" charset="0"/>
                              </a:rPr>
                            </m:ctrlPr>
                          </m:sSubPr>
                          <m:e>
                            <m:r>
                              <a:rPr lang="es-CR" sz="1050" b="0" i="1">
                                <a:solidFill>
                                  <a:schemeClr val="tx1"/>
                                </a:solidFill>
                                <a:effectLst/>
                                <a:latin typeface="Cambria Math" panose="02040503050406030204" pitchFamily="18" charset="0"/>
                                <a:ea typeface="+mn-ea"/>
                                <a:cs typeface="+mn-cs"/>
                              </a:rPr>
                              <m:t>𝑇𝑜𝑡𝑎𝑙</m:t>
                            </m:r>
                            <m:r>
                              <a:rPr lang="es-CR" sz="1050" b="0" i="1">
                                <a:solidFill>
                                  <a:schemeClr val="tx1"/>
                                </a:solidFill>
                                <a:effectLst/>
                                <a:latin typeface="Cambria Math" panose="02040503050406030204" pitchFamily="18" charset="0"/>
                                <a:ea typeface="+mn-ea"/>
                                <a:cs typeface="+mn-cs"/>
                              </a:rPr>
                              <m:t> </m:t>
                            </m:r>
                            <m:r>
                              <a:rPr lang="es-CR" sz="1050" b="0" i="1">
                                <a:solidFill>
                                  <a:schemeClr val="tx1"/>
                                </a:solidFill>
                                <a:effectLst/>
                                <a:latin typeface="Cambria Math" panose="02040503050406030204" pitchFamily="18" charset="0"/>
                                <a:ea typeface="+mn-ea"/>
                                <a:cs typeface="+mn-cs"/>
                              </a:rPr>
                              <m:t>𝑑𝑒</m:t>
                            </m:r>
                            <m:r>
                              <a:rPr lang="es-CR" sz="1050" b="0" i="1">
                                <a:solidFill>
                                  <a:schemeClr val="tx1"/>
                                </a:solidFill>
                                <a:effectLst/>
                                <a:latin typeface="Cambria Math" panose="02040503050406030204" pitchFamily="18" charset="0"/>
                                <a:ea typeface="+mn-ea"/>
                                <a:cs typeface="+mn-cs"/>
                              </a:rPr>
                              <m:t> </m:t>
                            </m:r>
                            <m:r>
                              <a:rPr lang="es-CR" sz="1050" b="0" i="1">
                                <a:solidFill>
                                  <a:schemeClr val="tx1"/>
                                </a:solidFill>
                                <a:effectLst/>
                                <a:latin typeface="Cambria Math" panose="02040503050406030204" pitchFamily="18" charset="0"/>
                                <a:ea typeface="+mn-ea"/>
                                <a:cs typeface="+mn-cs"/>
                              </a:rPr>
                              <m:t>𝑎𝑠𝑎𝑙𝑎𝑟𝑖𝑎𝑑𝑜𝑠</m:t>
                            </m:r>
                            <m:r>
                              <a:rPr lang="es-CR" sz="1050" b="0" i="1">
                                <a:solidFill>
                                  <a:schemeClr val="tx1"/>
                                </a:solidFill>
                                <a:effectLst/>
                                <a:latin typeface="Cambria Math" panose="02040503050406030204" pitchFamily="18" charset="0"/>
                                <a:ea typeface="+mn-ea"/>
                                <a:cs typeface="+mn-cs"/>
                              </a:rPr>
                              <m:t> </m:t>
                            </m:r>
                          </m:e>
                          <m:sub>
                            <m:r>
                              <a:rPr lang="es-CR" sz="1050" b="0" i="1">
                                <a:latin typeface="Cambria Math" panose="02040503050406030204" pitchFamily="18" charset="0"/>
                              </a:rPr>
                              <m:t>𝑖</m:t>
                            </m:r>
                          </m:sub>
                        </m:sSub>
                      </m:den>
                    </m:f>
                    <m:r>
                      <a:rPr lang="es-CR" sz="1050" b="0" i="1">
                        <a:latin typeface="Cambria Math" panose="02040503050406030204" pitchFamily="18" charset="0"/>
                        <a:ea typeface="Cambria Math" panose="02040503050406030204" pitchFamily="18" charset="0"/>
                      </a:rPr>
                      <m:t>×</m:t>
                    </m:r>
                    <m:r>
                      <a:rPr lang="es-ES" sz="1050" b="0" i="1">
                        <a:latin typeface="Cambria Math" panose="02040503050406030204" pitchFamily="18" charset="0"/>
                        <a:ea typeface="Cambria Math" panose="02040503050406030204" pitchFamily="18" charset="0"/>
                      </a:rPr>
                      <m:t>100</m:t>
                    </m:r>
                  </m:oMath>
                </m:oMathPara>
              </a14:m>
              <a:endParaRPr lang="es-CR" sz="1050"/>
            </a:p>
          </xdr:txBody>
        </xdr:sp>
      </mc:Choice>
      <mc:Fallback xmlns="">
        <xdr:sp macro="" textlink="">
          <xdr:nvSpPr>
            <xdr:cNvPr id="2" name="CuadroTexto 1">
              <a:extLst>
                <a:ext uri="{FF2B5EF4-FFF2-40B4-BE49-F238E27FC236}">
                  <a16:creationId xmlns:a16="http://schemas.microsoft.com/office/drawing/2014/main" id="{00000000-0008-0000-F300-000002000000}"/>
                </a:ext>
              </a:extLst>
            </xdr:cNvPr>
            <xdr:cNvSpPr txBox="1"/>
          </xdr:nvSpPr>
          <xdr:spPr>
            <a:xfrm>
              <a:off x="3805766" y="4412509"/>
              <a:ext cx="4559300" cy="3349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R" sz="1050" b="0" i="0">
                  <a:latin typeface="Cambria Math" panose="02040503050406030204" pitchFamily="18" charset="0"/>
                </a:rPr>
                <a:t>〖</a:t>
              </a:r>
              <a:r>
                <a:rPr lang="es-CR" sz="1050" b="0" i="0">
                  <a:solidFill>
                    <a:schemeClr val="tx1"/>
                  </a:solidFill>
                  <a:effectLst/>
                  <a:latin typeface="Cambria Math" panose="02040503050406030204" pitchFamily="18" charset="0"/>
                  <a:ea typeface="+mn-ea"/>
                  <a:cs typeface="+mn-cs"/>
                </a:rPr>
                <a:t>𝑇𝑜𝑡𝑎𝑙 𝑑𝑒 𝑎𝑠𝑎𝑙𝑟𝑖𝑎𝑑𝑜𝑠 𝑐𝑢𝑏𝑖𝑒𝑟𝑡𝑜𝑠 𝑝𝑜𝑟 𝑐𝑜𝑛𝑣𝑒𝑛𝑐𝑖ó𝑛 𝑐𝑜𝑙𝑒𝑐𝑡𝑖𝑣𝑎〗_</a:t>
              </a:r>
              <a:r>
                <a:rPr lang="es-CR" sz="1050" b="0" i="0">
                  <a:latin typeface="Cambria Math" panose="02040503050406030204" pitchFamily="18" charset="0"/>
                </a:rPr>
                <a:t>𝑖/〖</a:t>
              </a:r>
              <a:r>
                <a:rPr lang="es-CR" sz="1050" b="0" i="0">
                  <a:solidFill>
                    <a:schemeClr val="tx1"/>
                  </a:solidFill>
                  <a:effectLst/>
                  <a:latin typeface="Cambria Math" panose="02040503050406030204" pitchFamily="18" charset="0"/>
                  <a:ea typeface="+mn-ea"/>
                  <a:cs typeface="+mn-cs"/>
                </a:rPr>
                <a:t>𝑇𝑜𝑡𝑎𝑙 𝑑𝑒 𝑎𝑠𝑎𝑙𝑎𝑟𝑖𝑎𝑑𝑜𝑠 〗_</a:t>
              </a:r>
              <a:r>
                <a:rPr lang="es-CR" sz="1050" b="0" i="0">
                  <a:latin typeface="Cambria Math" panose="02040503050406030204" pitchFamily="18" charset="0"/>
                </a:rPr>
                <a:t>𝑖 </a:t>
              </a:r>
              <a:r>
                <a:rPr lang="es-CR" sz="1050" b="0" i="0">
                  <a:latin typeface="Cambria Math" panose="02040503050406030204" pitchFamily="18" charset="0"/>
                  <a:ea typeface="Cambria Math" panose="02040503050406030204" pitchFamily="18" charset="0"/>
                </a:rPr>
                <a:t>×</a:t>
              </a:r>
              <a:r>
                <a:rPr lang="es-ES" sz="1050" b="0" i="0">
                  <a:latin typeface="Cambria Math" panose="02040503050406030204" pitchFamily="18" charset="0"/>
                  <a:ea typeface="Cambria Math" panose="02040503050406030204" pitchFamily="18" charset="0"/>
                </a:rPr>
                <a:t>100</a:t>
              </a:r>
              <a:endParaRPr lang="es-CR" sz="1050"/>
            </a:p>
          </xdr:txBody>
        </xdr:sp>
      </mc:Fallback>
    </mc:AlternateContent>
    <xdr:clientData/>
  </xdr:oneCellAnchor>
</xdr:wsDr>
</file>

<file path=xl/drawings/drawing192.xml><?xml version="1.0" encoding="utf-8"?>
<xdr:wsDr xmlns:xdr="http://schemas.openxmlformats.org/drawingml/2006/spreadsheetDrawing" xmlns:a="http://schemas.openxmlformats.org/drawingml/2006/main">
  <xdr:twoCellAnchor>
    <xdr:from>
      <xdr:col>2</xdr:col>
      <xdr:colOff>64770</xdr:colOff>
      <xdr:row>28</xdr:row>
      <xdr:rowOff>26670</xdr:rowOff>
    </xdr:from>
    <xdr:to>
      <xdr:col>7</xdr:col>
      <xdr:colOff>22860</xdr:colOff>
      <xdr:row>38</xdr:row>
      <xdr:rowOff>190500</xdr:rowOff>
    </xdr:to>
    <xdr:graphicFrame macro="">
      <xdr:nvGraphicFramePr>
        <xdr:cNvPr id="2" name="1 Gráfico">
          <a:extLst>
            <a:ext uri="{FF2B5EF4-FFF2-40B4-BE49-F238E27FC236}">
              <a16:creationId xmlns:a16="http://schemas.microsoft.com/office/drawing/2014/main" id="{00000000-0008-0000-F4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3.xml><?xml version="1.0" encoding="utf-8"?>
<xdr:wsDr xmlns:xdr="http://schemas.openxmlformats.org/drawingml/2006/spreadsheetDrawing" xmlns:a="http://schemas.openxmlformats.org/drawingml/2006/main">
  <xdr:twoCellAnchor>
    <xdr:from>
      <xdr:col>10</xdr:col>
      <xdr:colOff>771525</xdr:colOff>
      <xdr:row>8</xdr:row>
      <xdr:rowOff>604837</xdr:rowOff>
    </xdr:from>
    <xdr:to>
      <xdr:col>17</xdr:col>
      <xdr:colOff>219075</xdr:colOff>
      <xdr:row>22</xdr:row>
      <xdr:rowOff>161925</xdr:rowOff>
    </xdr:to>
    <xdr:graphicFrame macro="">
      <xdr:nvGraphicFramePr>
        <xdr:cNvPr id="2" name="Gráfico 1">
          <a:extLst>
            <a:ext uri="{FF2B5EF4-FFF2-40B4-BE49-F238E27FC236}">
              <a16:creationId xmlns:a16="http://schemas.microsoft.com/office/drawing/2014/main" id="{00000000-0008-0000-F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4.xml><?xml version="1.0" encoding="utf-8"?>
<c:userShapes xmlns:c="http://schemas.openxmlformats.org/drawingml/2006/chart">
  <cdr:relSizeAnchor xmlns:cdr="http://schemas.openxmlformats.org/drawingml/2006/chartDrawing">
    <cdr:from>
      <cdr:x>0.01574</cdr:x>
      <cdr:y>0.82923</cdr:y>
    </cdr:from>
    <cdr:to>
      <cdr:x>0.03865</cdr:x>
      <cdr:y>0.91604</cdr:y>
    </cdr:to>
    <cdr:sp macro="" textlink="">
      <cdr:nvSpPr>
        <cdr:cNvPr id="2" name="Rectángulo 1"/>
        <cdr:cNvSpPr/>
      </cdr:nvSpPr>
      <cdr:spPr>
        <a:xfrm xmlns:a="http://schemas.openxmlformats.org/drawingml/2006/main">
          <a:off x="76562" y="2962703"/>
          <a:ext cx="111466" cy="310157"/>
        </a:xfrm>
        <a:prstGeom xmlns:a="http://schemas.openxmlformats.org/drawingml/2006/main" prst="rect">
          <a:avLst/>
        </a:prstGeom>
        <a:solidFill xmlns:a="http://schemas.openxmlformats.org/drawingml/2006/main">
          <a:schemeClr val="bg1"/>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s-CR"/>
        </a:p>
      </cdr:txBody>
    </cdr:sp>
  </cdr:relSizeAnchor>
  <cdr:relSizeAnchor xmlns:cdr="http://schemas.openxmlformats.org/drawingml/2006/chartDrawing">
    <cdr:from>
      <cdr:x>0.05978</cdr:x>
      <cdr:y>0.81231</cdr:y>
    </cdr:from>
    <cdr:to>
      <cdr:x>0.09728</cdr:x>
      <cdr:y>0.83315</cdr:y>
    </cdr:to>
    <cdr:cxnSp macro="">
      <cdr:nvCxnSpPr>
        <cdr:cNvPr id="4" name="Conector recto 3">
          <a:extLst xmlns:a="http://schemas.openxmlformats.org/drawingml/2006/main">
            <a:ext uri="{FF2B5EF4-FFF2-40B4-BE49-F238E27FC236}">
              <a16:creationId xmlns:a16="http://schemas.microsoft.com/office/drawing/2014/main" id="{5D154769-B6BF-41C2-95DD-C22A5ED574B7}"/>
            </a:ext>
          </a:extLst>
        </cdr:cNvPr>
        <cdr:cNvCxnSpPr/>
      </cdr:nvCxnSpPr>
      <cdr:spPr>
        <a:xfrm xmlns:a="http://schemas.openxmlformats.org/drawingml/2006/main">
          <a:off x="290875" y="2902246"/>
          <a:ext cx="182451" cy="74457"/>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0.05774</cdr:x>
      <cdr:y>0.78818</cdr:y>
    </cdr:from>
    <cdr:to>
      <cdr:x>0.09524</cdr:x>
      <cdr:y>0.80901</cdr:y>
    </cdr:to>
    <cdr:cxnSp macro="">
      <cdr:nvCxnSpPr>
        <cdr:cNvPr id="5" name="Conector recto 4">
          <a:extLst xmlns:a="http://schemas.openxmlformats.org/drawingml/2006/main">
            <a:ext uri="{FF2B5EF4-FFF2-40B4-BE49-F238E27FC236}">
              <a16:creationId xmlns:a16="http://schemas.microsoft.com/office/drawing/2014/main" id="{29E7DB2D-9745-4317-AB0E-F662E8F29908}"/>
            </a:ext>
          </a:extLst>
        </cdr:cNvPr>
        <cdr:cNvCxnSpPr/>
      </cdr:nvCxnSpPr>
      <cdr:spPr>
        <a:xfrm xmlns:a="http://schemas.openxmlformats.org/drawingml/2006/main">
          <a:off x="280908" y="2816021"/>
          <a:ext cx="182451" cy="74422"/>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95.xml><?xml version="1.0" encoding="utf-8"?>
<xdr:wsDr xmlns:xdr="http://schemas.openxmlformats.org/drawingml/2006/spreadsheetDrawing" xmlns:a="http://schemas.openxmlformats.org/drawingml/2006/main">
  <xdr:oneCellAnchor>
    <xdr:from>
      <xdr:col>3</xdr:col>
      <xdr:colOff>144303</xdr:colOff>
      <xdr:row>15</xdr:row>
      <xdr:rowOff>105252</xdr:rowOff>
    </xdr:from>
    <xdr:ext cx="3031856" cy="351186"/>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00000000-0008-0000-F700-000002000000}"/>
                </a:ext>
              </a:extLst>
            </xdr:cNvPr>
            <xdr:cNvSpPr txBox="1"/>
          </xdr:nvSpPr>
          <xdr:spPr>
            <a:xfrm>
              <a:off x="4182903" y="5142072"/>
              <a:ext cx="3031856" cy="3511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100" i="1">
                            <a:latin typeface="Cambria Math" panose="02040503050406030204" pitchFamily="18" charset="0"/>
                          </a:rPr>
                        </m:ctrlPr>
                      </m:fPr>
                      <m:num>
                        <m:r>
                          <a:rPr lang="es-CR" sz="1100" b="0" i="1">
                            <a:latin typeface="Cambria Math" panose="02040503050406030204" pitchFamily="18" charset="0"/>
                          </a:rPr>
                          <m:t>𝑁</m:t>
                        </m:r>
                        <m:r>
                          <a:rPr lang="es-CR" sz="1100" b="0" i="1">
                            <a:latin typeface="Cambria Math" panose="02040503050406030204" pitchFamily="18" charset="0"/>
                          </a:rPr>
                          <m:t>ú</m:t>
                        </m:r>
                        <m:r>
                          <a:rPr lang="es-CR" sz="1100" b="0" i="1">
                            <a:latin typeface="Cambria Math" panose="02040503050406030204" pitchFamily="18" charset="0"/>
                          </a:rPr>
                          <m:t>𝑚𝑒𝑟𝑜</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𝑠𝑢𝑐𝑢𝑟𝑠𝑎𝑙𝑒𝑠</m:t>
                        </m:r>
                        <m:r>
                          <a:rPr lang="es-CR" sz="1100" b="0" i="1">
                            <a:latin typeface="Cambria Math" panose="02040503050406030204" pitchFamily="18" charset="0"/>
                          </a:rPr>
                          <m:t> </m:t>
                        </m:r>
                        <m:r>
                          <a:rPr lang="es-CR" sz="1100" b="0" i="1">
                            <a:latin typeface="Cambria Math" panose="02040503050406030204" pitchFamily="18" charset="0"/>
                          </a:rPr>
                          <m:t>𝑐𝑜𝑚𝑒𝑟𝑐𝑖𝑎𝑙𝑒𝑠</m:t>
                        </m:r>
                      </m:num>
                      <m:den>
                        <m:r>
                          <a:rPr lang="es-CR" sz="1100" b="0" i="1">
                            <a:latin typeface="Cambria Math" panose="02040503050406030204" pitchFamily="18" charset="0"/>
                          </a:rPr>
                          <m:t>𝑇𝑜𝑡𝑎𝑙</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𝑝𝑜𝑏𝑙𝑎𝑐𝑖</m:t>
                        </m:r>
                        <m:r>
                          <a:rPr lang="es-CR" sz="1100" b="0" i="1">
                            <a:latin typeface="Cambria Math" panose="02040503050406030204" pitchFamily="18" charset="0"/>
                          </a:rPr>
                          <m:t>ó</m:t>
                        </m:r>
                        <m:r>
                          <a:rPr lang="es-CR" sz="1100" b="0" i="1">
                            <a:latin typeface="Cambria Math" panose="02040503050406030204" pitchFamily="18" charset="0"/>
                          </a:rPr>
                          <m:t>𝑛</m:t>
                        </m:r>
                        <m:r>
                          <a:rPr lang="es-CR" sz="1100" b="0" i="1">
                            <a:latin typeface="Cambria Math" panose="02040503050406030204" pitchFamily="18" charset="0"/>
                          </a:rPr>
                          <m:t> </m:t>
                        </m:r>
                        <m:r>
                          <a:rPr lang="es-CR" sz="1100" b="0" i="1">
                            <a:latin typeface="Cambria Math" panose="02040503050406030204" pitchFamily="18" charset="0"/>
                          </a:rPr>
                          <m:t>𝑚𝑎𝑦𝑜𝑟</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15 </m:t>
                        </m:r>
                        <m:r>
                          <a:rPr lang="es-CR" sz="1100" b="0" i="1">
                            <a:latin typeface="Cambria Math" panose="02040503050406030204" pitchFamily="18" charset="0"/>
                          </a:rPr>
                          <m:t>𝑎</m:t>
                        </m:r>
                        <m:r>
                          <a:rPr lang="es-CR" sz="1100" b="0" i="1">
                            <a:latin typeface="Cambria Math" panose="02040503050406030204" pitchFamily="18" charset="0"/>
                          </a:rPr>
                          <m:t>ñ</m:t>
                        </m:r>
                        <m:r>
                          <a:rPr lang="es-CR" sz="1100" b="0" i="1">
                            <a:latin typeface="Cambria Math" panose="02040503050406030204" pitchFamily="18" charset="0"/>
                          </a:rPr>
                          <m:t>𝑜𝑠</m:t>
                        </m:r>
                      </m:den>
                    </m:f>
                    <m:r>
                      <a:rPr lang="es-CR" sz="1100" b="0" i="1">
                        <a:solidFill>
                          <a:schemeClr val="tx1"/>
                        </a:solidFill>
                        <a:effectLst/>
                        <a:latin typeface="Cambria Math" panose="02040503050406030204" pitchFamily="18" charset="0"/>
                        <a:ea typeface="+mn-ea"/>
                        <a:cs typeface="+mn-cs"/>
                      </a:rPr>
                      <m:t>×</m:t>
                    </m:r>
                    <m:r>
                      <a:rPr lang="es-CR" sz="1100" b="0" i="1">
                        <a:latin typeface="Cambria Math" panose="02040503050406030204" pitchFamily="18" charset="0"/>
                      </a:rPr>
                      <m:t>100 000</m:t>
                    </m:r>
                  </m:oMath>
                </m:oMathPara>
              </a14:m>
              <a:endParaRPr lang="es-CR" sz="1100"/>
            </a:p>
          </xdr:txBody>
        </xdr:sp>
      </mc:Choice>
      <mc:Fallback xmlns="">
        <xdr:sp macro="" textlink="">
          <xdr:nvSpPr>
            <xdr:cNvPr id="2" name="CuadroTexto 1">
              <a:extLst>
                <a:ext uri="{FF2B5EF4-FFF2-40B4-BE49-F238E27FC236}">
                  <a16:creationId xmlns:a16="http://schemas.microsoft.com/office/drawing/2014/main" id="{00000000-0008-0000-F700-000002000000}"/>
                </a:ext>
              </a:extLst>
            </xdr:cNvPr>
            <xdr:cNvSpPr txBox="1"/>
          </xdr:nvSpPr>
          <xdr:spPr>
            <a:xfrm>
              <a:off x="4182903" y="5142072"/>
              <a:ext cx="3031856" cy="3511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100" i="0">
                  <a:latin typeface="Cambria Math" panose="02040503050406030204" pitchFamily="18" charset="0"/>
                </a:rPr>
                <a:t>(</a:t>
              </a:r>
              <a:r>
                <a:rPr lang="es-CR" sz="1100" b="0" i="0">
                  <a:latin typeface="Cambria Math" panose="02040503050406030204" pitchFamily="18" charset="0"/>
                </a:rPr>
                <a:t>𝑁ú𝑚𝑒𝑟𝑜 𝑑𝑒 𝑠𝑢𝑐𝑢𝑟𝑠𝑎𝑙𝑒𝑠 𝑐𝑜𝑚𝑒𝑟𝑐𝑖𝑎𝑙𝑒𝑠)/(𝑇𝑜𝑡𝑎𝑙 𝑑𝑒 𝑝𝑜𝑏𝑙𝑎𝑐𝑖ó𝑛 𝑚𝑎𝑦𝑜𝑟 𝑑𝑒 15 𝑎ñ𝑜𝑠)</a:t>
              </a:r>
              <a:r>
                <a:rPr lang="es-CR" sz="1100" b="0" i="0">
                  <a:solidFill>
                    <a:schemeClr val="tx1"/>
                  </a:solidFill>
                  <a:effectLst/>
                  <a:latin typeface="Cambria Math" panose="02040503050406030204" pitchFamily="18" charset="0"/>
                  <a:ea typeface="+mn-ea"/>
                  <a:cs typeface="+mn-cs"/>
                </a:rPr>
                <a:t>×</a:t>
              </a:r>
              <a:r>
                <a:rPr lang="es-CR" sz="1100" b="0" i="0">
                  <a:latin typeface="Cambria Math" panose="02040503050406030204" pitchFamily="18" charset="0"/>
                </a:rPr>
                <a:t>100 000</a:t>
              </a:r>
              <a:endParaRPr lang="es-CR" sz="1100"/>
            </a:p>
          </xdr:txBody>
        </xdr:sp>
      </mc:Fallback>
    </mc:AlternateContent>
    <xdr:clientData/>
  </xdr:oneCellAnchor>
</xdr:wsDr>
</file>

<file path=xl/drawings/drawing196.xml><?xml version="1.0" encoding="utf-8"?>
<xdr:wsDr xmlns:xdr="http://schemas.openxmlformats.org/drawingml/2006/spreadsheetDrawing" xmlns:a="http://schemas.openxmlformats.org/drawingml/2006/main">
  <xdr:twoCellAnchor>
    <xdr:from>
      <xdr:col>10</xdr:col>
      <xdr:colOff>708660</xdr:colOff>
      <xdr:row>23</xdr:row>
      <xdr:rowOff>652463</xdr:rowOff>
    </xdr:from>
    <xdr:to>
      <xdr:col>16</xdr:col>
      <xdr:colOff>327660</xdr:colOff>
      <xdr:row>31</xdr:row>
      <xdr:rowOff>0</xdr:rowOff>
    </xdr:to>
    <xdr:graphicFrame macro="">
      <xdr:nvGraphicFramePr>
        <xdr:cNvPr id="2" name="Gráfico 1">
          <a:extLst>
            <a:ext uri="{FF2B5EF4-FFF2-40B4-BE49-F238E27FC236}">
              <a16:creationId xmlns:a16="http://schemas.microsoft.com/office/drawing/2014/main" id="{00000000-0008-0000-F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76200</xdr:colOff>
      <xdr:row>9</xdr:row>
      <xdr:rowOff>152400</xdr:rowOff>
    </xdr:from>
    <xdr:to>
      <xdr:col>16</xdr:col>
      <xdr:colOff>601980</xdr:colOff>
      <xdr:row>18</xdr:row>
      <xdr:rowOff>94297</xdr:rowOff>
    </xdr:to>
    <xdr:graphicFrame macro="">
      <xdr:nvGraphicFramePr>
        <xdr:cNvPr id="3" name="Gráfico 2">
          <a:extLst>
            <a:ext uri="{FF2B5EF4-FFF2-40B4-BE49-F238E27FC236}">
              <a16:creationId xmlns:a16="http://schemas.microsoft.com/office/drawing/2014/main" id="{F53E6B5B-E000-4A79-AC9A-5C6D4A4A358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97.xml><?xml version="1.0" encoding="utf-8"?>
<xdr:wsDr xmlns:xdr="http://schemas.openxmlformats.org/drawingml/2006/spreadsheetDrawing" xmlns:a="http://schemas.openxmlformats.org/drawingml/2006/main">
  <xdr:oneCellAnchor>
    <xdr:from>
      <xdr:col>2</xdr:col>
      <xdr:colOff>1639993</xdr:colOff>
      <xdr:row>15</xdr:row>
      <xdr:rowOff>121972</xdr:rowOff>
    </xdr:from>
    <xdr:ext cx="3085835" cy="351186"/>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00000000-0008-0000-F900-000002000000}"/>
                </a:ext>
              </a:extLst>
            </xdr:cNvPr>
            <xdr:cNvSpPr txBox="1"/>
          </xdr:nvSpPr>
          <xdr:spPr>
            <a:xfrm>
              <a:off x="4032673" y="4084372"/>
              <a:ext cx="3085835" cy="3511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100" i="1">
                            <a:latin typeface="Cambria Math" panose="02040503050406030204" pitchFamily="18" charset="0"/>
                          </a:rPr>
                        </m:ctrlPr>
                      </m:fPr>
                      <m:num>
                        <m:r>
                          <a:rPr lang="es-CR" sz="1100" b="0" i="1">
                            <a:latin typeface="Cambria Math" panose="02040503050406030204" pitchFamily="18" charset="0"/>
                          </a:rPr>
                          <m:t>𝑁</m:t>
                        </m:r>
                        <m:r>
                          <a:rPr lang="es-CR" sz="1100" b="0" i="1">
                            <a:latin typeface="Cambria Math" panose="02040503050406030204" pitchFamily="18" charset="0"/>
                          </a:rPr>
                          <m:t>ú</m:t>
                        </m:r>
                        <m:r>
                          <a:rPr lang="es-CR" sz="1100" b="0" i="1">
                            <a:latin typeface="Cambria Math" panose="02040503050406030204" pitchFamily="18" charset="0"/>
                          </a:rPr>
                          <m:t>𝑚𝑒𝑟𝑜</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𝑐𝑎𝑗𝑒𝑟𝑜𝑠</m:t>
                        </m:r>
                        <m:r>
                          <a:rPr lang="es-CR" sz="1100" b="0" i="1">
                            <a:latin typeface="Cambria Math" panose="02040503050406030204" pitchFamily="18" charset="0"/>
                          </a:rPr>
                          <m:t> </m:t>
                        </m:r>
                        <m:r>
                          <a:rPr lang="es-CR" sz="1100" b="0" i="1">
                            <a:latin typeface="Cambria Math" panose="02040503050406030204" pitchFamily="18" charset="0"/>
                          </a:rPr>
                          <m:t>𝑎𝑢𝑡𝑜𝑚</m:t>
                        </m:r>
                        <m:r>
                          <a:rPr lang="es-CR" sz="1100" b="0" i="1">
                            <a:latin typeface="Cambria Math" panose="02040503050406030204" pitchFamily="18" charset="0"/>
                          </a:rPr>
                          <m:t>á</m:t>
                        </m:r>
                        <m:r>
                          <a:rPr lang="es-CR" sz="1100" b="0" i="1">
                            <a:latin typeface="Cambria Math" panose="02040503050406030204" pitchFamily="18" charset="0"/>
                          </a:rPr>
                          <m:t>𝑡𝑖𝑐𝑜𝑠</m:t>
                        </m:r>
                      </m:num>
                      <m:den>
                        <m:r>
                          <a:rPr lang="es-CR" sz="1100" b="0" i="1">
                            <a:latin typeface="Cambria Math" panose="02040503050406030204" pitchFamily="18" charset="0"/>
                          </a:rPr>
                          <m:t>𝑇𝑜𝑡𝑎𝑙</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𝑝𝑜𝑏𝑙𝑎𝑐𝑖</m:t>
                        </m:r>
                        <m:r>
                          <a:rPr lang="es-CR" sz="1100" b="0" i="1">
                            <a:latin typeface="Cambria Math" panose="02040503050406030204" pitchFamily="18" charset="0"/>
                          </a:rPr>
                          <m:t>ó</m:t>
                        </m:r>
                        <m:r>
                          <a:rPr lang="es-CR" sz="1100" b="0" i="1">
                            <a:latin typeface="Cambria Math" panose="02040503050406030204" pitchFamily="18" charset="0"/>
                          </a:rPr>
                          <m:t>𝑛</m:t>
                        </m:r>
                        <m:r>
                          <a:rPr lang="es-CR" sz="1100" b="0" i="1">
                            <a:latin typeface="Cambria Math" panose="02040503050406030204" pitchFamily="18" charset="0"/>
                          </a:rPr>
                          <m:t> </m:t>
                        </m:r>
                        <m:r>
                          <a:rPr lang="es-CR" sz="1100" b="0" i="1">
                            <a:latin typeface="Cambria Math" panose="02040503050406030204" pitchFamily="18" charset="0"/>
                          </a:rPr>
                          <m:t>𝑚𝑎𝑦𝑜𝑟</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15 </m:t>
                        </m:r>
                        <m:r>
                          <a:rPr lang="es-CR" sz="1100" b="0" i="1">
                            <a:latin typeface="Cambria Math" panose="02040503050406030204" pitchFamily="18" charset="0"/>
                          </a:rPr>
                          <m:t>𝑎</m:t>
                        </m:r>
                        <m:r>
                          <a:rPr lang="es-CR" sz="1100" b="0" i="1">
                            <a:latin typeface="Cambria Math" panose="02040503050406030204" pitchFamily="18" charset="0"/>
                          </a:rPr>
                          <m:t>ñ</m:t>
                        </m:r>
                        <m:r>
                          <a:rPr lang="es-CR" sz="1100" b="0" i="1">
                            <a:latin typeface="Cambria Math" panose="02040503050406030204" pitchFamily="18" charset="0"/>
                          </a:rPr>
                          <m:t>𝑜𝑠</m:t>
                        </m:r>
                      </m:den>
                    </m:f>
                    <m:r>
                      <a:rPr lang="es-CR" sz="1100" b="0" i="1">
                        <a:solidFill>
                          <a:schemeClr val="tx1"/>
                        </a:solidFill>
                        <a:effectLst/>
                        <a:latin typeface="Cambria Math" panose="02040503050406030204" pitchFamily="18" charset="0"/>
                        <a:ea typeface="+mn-ea"/>
                        <a:cs typeface="+mn-cs"/>
                      </a:rPr>
                      <m:t>×</m:t>
                    </m:r>
                    <m:r>
                      <a:rPr lang="es-CR" sz="1100" b="0" i="1">
                        <a:latin typeface="Cambria Math" panose="02040503050406030204" pitchFamily="18" charset="0"/>
                      </a:rPr>
                      <m:t>100 000</m:t>
                    </m:r>
                  </m:oMath>
                </m:oMathPara>
              </a14:m>
              <a:endParaRPr lang="es-CR" sz="1100"/>
            </a:p>
          </xdr:txBody>
        </xdr:sp>
      </mc:Choice>
      <mc:Fallback xmlns="">
        <xdr:sp macro="" textlink="">
          <xdr:nvSpPr>
            <xdr:cNvPr id="2" name="CuadroTexto 1">
              <a:extLst>
                <a:ext uri="{FF2B5EF4-FFF2-40B4-BE49-F238E27FC236}">
                  <a16:creationId xmlns:a16="http://schemas.microsoft.com/office/drawing/2014/main" id="{00000000-0008-0000-F900-000002000000}"/>
                </a:ext>
              </a:extLst>
            </xdr:cNvPr>
            <xdr:cNvSpPr txBox="1"/>
          </xdr:nvSpPr>
          <xdr:spPr>
            <a:xfrm>
              <a:off x="4032673" y="4084372"/>
              <a:ext cx="3085835" cy="3511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R" sz="1100" i="0">
                  <a:latin typeface="Cambria Math" panose="02040503050406030204" pitchFamily="18" charset="0"/>
                </a:rPr>
                <a:t>(</a:t>
              </a:r>
              <a:r>
                <a:rPr lang="es-CR" sz="1100" b="0" i="0">
                  <a:latin typeface="Cambria Math" panose="02040503050406030204" pitchFamily="18" charset="0"/>
                </a:rPr>
                <a:t>𝑁ú𝑚𝑒𝑟𝑜 𝑑𝑒 𝑐𝑎𝑗𝑒𝑟𝑜𝑠 𝑎𝑢𝑡𝑜𝑚á𝑡𝑖𝑐𝑜𝑠)/(𝑇𝑜𝑡𝑎𝑙 𝑑𝑒 𝑝𝑜𝑏𝑙𝑎𝑐𝑖ó𝑛 𝑚𝑎𝑦𝑜𝑟 𝑑𝑒 15 𝑎ñ𝑜𝑠)</a:t>
              </a:r>
              <a:r>
                <a:rPr lang="es-CR" sz="1100" b="0" i="0">
                  <a:solidFill>
                    <a:schemeClr val="tx1"/>
                  </a:solidFill>
                  <a:effectLst/>
                  <a:latin typeface="Cambria Math" panose="02040503050406030204" pitchFamily="18" charset="0"/>
                  <a:ea typeface="+mn-ea"/>
                  <a:cs typeface="+mn-cs"/>
                </a:rPr>
                <a:t>×</a:t>
              </a:r>
              <a:r>
                <a:rPr lang="es-CR" sz="1100" b="0" i="0">
                  <a:latin typeface="Cambria Math" panose="02040503050406030204" pitchFamily="18" charset="0"/>
                </a:rPr>
                <a:t>100 000</a:t>
              </a:r>
              <a:endParaRPr lang="es-CR" sz="1100"/>
            </a:p>
          </xdr:txBody>
        </xdr:sp>
      </mc:Fallback>
    </mc:AlternateContent>
    <xdr:clientData/>
  </xdr:oneCellAnchor>
</xdr:wsDr>
</file>

<file path=xl/drawings/drawing198.xml><?xml version="1.0" encoding="utf-8"?>
<xdr:wsDr xmlns:xdr="http://schemas.openxmlformats.org/drawingml/2006/spreadsheetDrawing" xmlns:a="http://schemas.openxmlformats.org/drawingml/2006/main">
  <xdr:twoCellAnchor>
    <xdr:from>
      <xdr:col>1</xdr:col>
      <xdr:colOff>1000124</xdr:colOff>
      <xdr:row>29</xdr:row>
      <xdr:rowOff>47625</xdr:rowOff>
    </xdr:from>
    <xdr:to>
      <xdr:col>10</xdr:col>
      <xdr:colOff>525779</xdr:colOff>
      <xdr:row>42</xdr:row>
      <xdr:rowOff>167640</xdr:rowOff>
    </xdr:to>
    <xdr:graphicFrame macro="">
      <xdr:nvGraphicFramePr>
        <xdr:cNvPr id="3" name="Gráfico 2">
          <a:extLst>
            <a:ext uri="{FF2B5EF4-FFF2-40B4-BE49-F238E27FC236}">
              <a16:creationId xmlns:a16="http://schemas.microsoft.com/office/drawing/2014/main" id="{00000000-0008-0000-FA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9.xml><?xml version="1.0" encoding="utf-8"?>
<xdr:wsDr xmlns:xdr="http://schemas.openxmlformats.org/drawingml/2006/spreadsheetDrawing" xmlns:a="http://schemas.openxmlformats.org/drawingml/2006/main">
  <xdr:oneCellAnchor>
    <xdr:from>
      <xdr:col>2</xdr:col>
      <xdr:colOff>1581149</xdr:colOff>
      <xdr:row>15</xdr:row>
      <xdr:rowOff>123824</xdr:rowOff>
    </xdr:from>
    <xdr:ext cx="4288632" cy="510140"/>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00000000-0008-0000-FB00-000002000000}"/>
                </a:ext>
              </a:extLst>
            </xdr:cNvPr>
            <xdr:cNvSpPr txBox="1"/>
          </xdr:nvSpPr>
          <xdr:spPr>
            <a:xfrm>
              <a:off x="3890009" y="4223384"/>
              <a:ext cx="4288632" cy="5101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100" i="1">
                            <a:latin typeface="Cambria Math" panose="02040503050406030204" pitchFamily="18" charset="0"/>
                          </a:rPr>
                        </m:ctrlPr>
                      </m:fPr>
                      <m:num>
                        <m:eqArr>
                          <m:eqArrPr>
                            <m:ctrlPr>
                              <a:rPr lang="es-CR" sz="1100" b="0" i="1">
                                <a:latin typeface="Cambria Math" panose="02040503050406030204" pitchFamily="18" charset="0"/>
                              </a:rPr>
                            </m:ctrlPr>
                          </m:eqArrPr>
                          <m:e>
                            <m:r>
                              <a:rPr lang="es-CR" sz="1100" b="0" i="1">
                                <a:latin typeface="Cambria Math" panose="02040503050406030204" pitchFamily="18" charset="0"/>
                              </a:rPr>
                              <m:t>𝑇𝑜𝑡𝑎𝑙</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𝑝𝑒𝑟𝑠𝑜𝑛𝑎𝑠</m:t>
                            </m:r>
                            <m:r>
                              <a:rPr lang="es-CR" sz="1100" b="0" i="1">
                                <a:latin typeface="Cambria Math" panose="02040503050406030204" pitchFamily="18" charset="0"/>
                              </a:rPr>
                              <m:t> </m:t>
                            </m:r>
                            <m:r>
                              <a:rPr lang="es-CR" sz="1100" b="0" i="1">
                                <a:latin typeface="Cambria Math" panose="02040503050406030204" pitchFamily="18" charset="0"/>
                              </a:rPr>
                              <m:t>𝑞𝑢𝑒</m:t>
                            </m:r>
                            <m:r>
                              <a:rPr lang="es-CR" sz="1100" b="0" i="1">
                                <a:latin typeface="Cambria Math" panose="02040503050406030204" pitchFamily="18" charset="0"/>
                              </a:rPr>
                              <m:t> </m:t>
                            </m:r>
                            <m:r>
                              <a:rPr lang="es-CR" sz="1100" b="0" i="1">
                                <a:latin typeface="Cambria Math" panose="02040503050406030204" pitchFamily="18" charset="0"/>
                              </a:rPr>
                              <m:t>𝑡𝑖𝑒𝑛𝑒𝑛</m:t>
                            </m:r>
                            <m:r>
                              <a:rPr lang="es-CR" sz="1100" b="0" i="1">
                                <a:latin typeface="Cambria Math" panose="02040503050406030204" pitchFamily="18" charset="0"/>
                              </a:rPr>
                              <m:t> </m:t>
                            </m:r>
                            <m:r>
                              <a:rPr lang="es-CR" sz="1100" b="0" i="1">
                                <a:latin typeface="Cambria Math" panose="02040503050406030204" pitchFamily="18" charset="0"/>
                              </a:rPr>
                              <m:t>𝑢𝑛𝑎</m:t>
                            </m:r>
                            <m:r>
                              <a:rPr lang="es-CR" sz="1100" b="0" i="1">
                                <a:latin typeface="Cambria Math" panose="02040503050406030204" pitchFamily="18" charset="0"/>
                              </a:rPr>
                              <m:t> </m:t>
                            </m:r>
                            <m:r>
                              <a:rPr lang="es-CR" sz="1100" b="0" i="1">
                                <a:latin typeface="Cambria Math" panose="02040503050406030204" pitchFamily="18" charset="0"/>
                              </a:rPr>
                              <m:t>𝑐𝑢𝑒𝑛𝑡𝑎</m:t>
                            </m:r>
                            <m:r>
                              <a:rPr lang="es-CR" sz="1100" b="0" i="1">
                                <a:latin typeface="Cambria Math" panose="02040503050406030204" pitchFamily="18" charset="0"/>
                              </a:rPr>
                              <m:t> </m:t>
                            </m:r>
                            <m:r>
                              <a:rPr lang="es-CR" sz="1100" b="0" i="1">
                                <a:latin typeface="Cambria Math" panose="02040503050406030204" pitchFamily="18" charset="0"/>
                              </a:rPr>
                              <m:t>𝑒𝑛</m:t>
                            </m:r>
                            <m:r>
                              <a:rPr lang="es-CR" sz="1100" b="0" i="1">
                                <a:latin typeface="Cambria Math" panose="02040503050406030204" pitchFamily="18" charset="0"/>
                              </a:rPr>
                              <m:t> </m:t>
                            </m:r>
                            <m:r>
                              <a:rPr lang="es-CR" sz="1100" b="0" i="1">
                                <a:latin typeface="Cambria Math" panose="02040503050406030204" pitchFamily="18" charset="0"/>
                              </a:rPr>
                              <m:t>𝑢𝑛</m:t>
                            </m:r>
                            <m:r>
                              <a:rPr lang="es-CR" sz="1100" b="0" i="1">
                                <a:latin typeface="Cambria Math" panose="02040503050406030204" pitchFamily="18" charset="0"/>
                              </a:rPr>
                              <m:t> </m:t>
                            </m:r>
                            <m:r>
                              <a:rPr lang="es-CR" sz="1100" b="0" i="1">
                                <a:latin typeface="Cambria Math" panose="02040503050406030204" pitchFamily="18" charset="0"/>
                              </a:rPr>
                              <m:t>𝑏𝑎𝑛𝑐𝑜</m:t>
                            </m:r>
                            <m:r>
                              <a:rPr lang="es-CR" sz="1100" b="0" i="1">
                                <a:latin typeface="Cambria Math" panose="02040503050406030204" pitchFamily="18" charset="0"/>
                              </a:rPr>
                              <m:t> </m:t>
                            </m:r>
                          </m:e>
                          <m:e>
                            <m:r>
                              <a:rPr lang="es-CR" sz="1100" b="0" i="1">
                                <a:latin typeface="Cambria Math" panose="02040503050406030204" pitchFamily="18" charset="0"/>
                              </a:rPr>
                              <m:t>𝑢</m:t>
                            </m:r>
                            <m:r>
                              <a:rPr lang="es-CR" sz="1100" b="0" i="1">
                                <a:latin typeface="Cambria Math" panose="02040503050406030204" pitchFamily="18" charset="0"/>
                              </a:rPr>
                              <m:t> </m:t>
                            </m:r>
                            <m:r>
                              <a:rPr lang="es-CR" sz="1100" b="0" i="1">
                                <a:latin typeface="Cambria Math" panose="02040503050406030204" pitchFamily="18" charset="0"/>
                              </a:rPr>
                              <m:t>𝑜𝑡𝑟𝑜</m:t>
                            </m:r>
                            <m:r>
                              <a:rPr lang="es-CR" sz="1100" b="0" i="1">
                                <a:latin typeface="Cambria Math" panose="02040503050406030204" pitchFamily="18" charset="0"/>
                              </a:rPr>
                              <m:t> </m:t>
                            </m:r>
                            <m:r>
                              <a:rPr lang="es-CR" sz="1100" b="0" i="1">
                                <a:latin typeface="Cambria Math" panose="02040503050406030204" pitchFamily="18" charset="0"/>
                              </a:rPr>
                              <m:t>𝑡𝑖𝑝𝑜</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𝑒𝑛𝑡𝑖𝑒𝑛𝑑𝑎𝑑</m:t>
                            </m:r>
                            <m:r>
                              <a:rPr lang="es-CR" sz="1100" b="0" i="1">
                                <a:latin typeface="Cambria Math" panose="02040503050406030204" pitchFamily="18" charset="0"/>
                              </a:rPr>
                              <m:t> </m:t>
                            </m:r>
                            <m:r>
                              <a:rPr lang="es-CR" sz="1100" b="0" i="1">
                                <a:latin typeface="Cambria Math" panose="02040503050406030204" pitchFamily="18" charset="0"/>
                              </a:rPr>
                              <m:t>𝑓𝑖𝑛𝑎𝑛𝑐𝑖𝑒𝑟𝑎</m:t>
                            </m:r>
                          </m:e>
                        </m:eqArr>
                      </m:num>
                      <m:den>
                        <m:r>
                          <a:rPr lang="es-CR" sz="1100" b="0" i="1">
                            <a:latin typeface="Cambria Math" panose="02040503050406030204" pitchFamily="18" charset="0"/>
                          </a:rPr>
                          <m:t>𝑇𝑜𝑡𝑎𝑙</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𝑝𝑜𝑏𝑙𝑎𝑐𝑖</m:t>
                        </m:r>
                        <m:r>
                          <a:rPr lang="es-CR" sz="1100" b="0" i="1">
                            <a:latin typeface="Cambria Math" panose="02040503050406030204" pitchFamily="18" charset="0"/>
                          </a:rPr>
                          <m:t>ó</m:t>
                        </m:r>
                        <m:r>
                          <a:rPr lang="es-CR" sz="1100" b="0" i="1">
                            <a:latin typeface="Cambria Math" panose="02040503050406030204" pitchFamily="18" charset="0"/>
                          </a:rPr>
                          <m:t>𝑛</m:t>
                        </m:r>
                      </m:den>
                    </m:f>
                    <m:r>
                      <a:rPr lang="es-CR" sz="1100" b="0" i="1">
                        <a:solidFill>
                          <a:schemeClr val="tx1"/>
                        </a:solidFill>
                        <a:effectLst/>
                        <a:latin typeface="Cambria Math" panose="02040503050406030204" pitchFamily="18" charset="0"/>
                        <a:ea typeface="+mn-ea"/>
                        <a:cs typeface="+mn-cs"/>
                      </a:rPr>
                      <m:t>×</m:t>
                    </m:r>
                    <m:r>
                      <a:rPr lang="es-CR" sz="1100" b="0" i="1">
                        <a:latin typeface="Cambria Math" panose="02040503050406030204" pitchFamily="18" charset="0"/>
                      </a:rPr>
                      <m:t>100</m:t>
                    </m:r>
                  </m:oMath>
                </m:oMathPara>
              </a14:m>
              <a:endParaRPr lang="es-CR" sz="1100"/>
            </a:p>
          </xdr:txBody>
        </xdr:sp>
      </mc:Choice>
      <mc:Fallback xmlns="">
        <xdr:sp macro="" textlink="">
          <xdr:nvSpPr>
            <xdr:cNvPr id="2" name="CuadroTexto 1">
              <a:extLst>
                <a:ext uri="{FF2B5EF4-FFF2-40B4-BE49-F238E27FC236}">
                  <a16:creationId xmlns:a16="http://schemas.microsoft.com/office/drawing/2014/main" id="{00000000-0008-0000-FB00-000002000000}"/>
                </a:ext>
              </a:extLst>
            </xdr:cNvPr>
            <xdr:cNvSpPr txBox="1"/>
          </xdr:nvSpPr>
          <xdr:spPr>
            <a:xfrm>
              <a:off x="3890009" y="4223384"/>
              <a:ext cx="4288632" cy="5101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R" sz="1100" b="0" i="0">
                  <a:latin typeface="Cambria Math" panose="02040503050406030204" pitchFamily="18" charset="0"/>
                </a:rPr>
                <a:t>█(𝑇𝑜𝑡𝑎𝑙 𝑑𝑒 𝑝𝑒𝑟𝑠𝑜𝑛𝑎𝑠 𝑞𝑢𝑒 𝑡𝑖𝑒𝑛𝑒𝑛 𝑢𝑛𝑎 𝑐𝑢𝑒𝑛𝑡𝑎 𝑒𝑛 𝑢𝑛 𝑏𝑎𝑛𝑐𝑜 @𝑢 𝑜𝑡𝑟𝑜 𝑡𝑖𝑝𝑜 𝑑𝑒 𝑒𝑛𝑡𝑖𝑒𝑛𝑑𝑎𝑑 𝑓𝑖𝑛𝑎𝑛𝑐𝑖𝑒𝑟𝑎)/(𝑇𝑜𝑡𝑎𝑙 𝑑𝑒 𝑝𝑜𝑏𝑙𝑎𝑐𝑖ó𝑛)</a:t>
              </a:r>
              <a:r>
                <a:rPr lang="es-CR" sz="1100" b="0" i="0">
                  <a:solidFill>
                    <a:schemeClr val="tx1"/>
                  </a:solidFill>
                  <a:effectLst/>
                  <a:latin typeface="Cambria Math" panose="02040503050406030204" pitchFamily="18" charset="0"/>
                  <a:ea typeface="+mn-ea"/>
                  <a:cs typeface="+mn-cs"/>
                </a:rPr>
                <a:t>×</a:t>
              </a:r>
              <a:r>
                <a:rPr lang="es-CR" sz="1100" b="0" i="0">
                  <a:latin typeface="Cambria Math" panose="02040503050406030204" pitchFamily="18" charset="0"/>
                </a:rPr>
                <a:t>100</a:t>
              </a:r>
              <a:endParaRPr lang="es-CR" sz="1100"/>
            </a:p>
          </xdr:txBody>
        </xdr:sp>
      </mc:Fallback>
    </mc:AlternateContent>
    <xdr:clientData/>
  </xdr:oneCellAnchor>
</xdr:wsDr>
</file>

<file path=xl/drawings/drawing2.xml><?xml version="1.0" encoding="utf-8"?>
<xdr:wsDr xmlns:xdr="http://schemas.openxmlformats.org/drawingml/2006/spreadsheetDrawing" xmlns:a="http://schemas.openxmlformats.org/drawingml/2006/main">
  <xdr:twoCellAnchor editAs="oneCell">
    <xdr:from>
      <xdr:col>0</xdr:col>
      <xdr:colOff>68580</xdr:colOff>
      <xdr:row>1</xdr:row>
      <xdr:rowOff>45720</xdr:rowOff>
    </xdr:from>
    <xdr:to>
      <xdr:col>1</xdr:col>
      <xdr:colOff>750147</xdr:colOff>
      <xdr:row>4</xdr:row>
      <xdr:rowOff>847</xdr:rowOff>
    </xdr:to>
    <xdr:pic>
      <xdr:nvPicPr>
        <xdr:cNvPr id="3" name="Imagen 2">
          <a:extLst>
            <a:ext uri="{FF2B5EF4-FFF2-40B4-BE49-F238E27FC236}">
              <a16:creationId xmlns:a16="http://schemas.microsoft.com/office/drawing/2014/main" id="{6428F2F9-1D98-437E-9413-6F096AF9721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68580" y="281940"/>
          <a:ext cx="1466427" cy="1540087"/>
        </a:xfrm>
        <a:prstGeom prst="rect">
          <a:avLst/>
        </a:prstGeom>
        <a:ln w="28575">
          <a:solidFill>
            <a:schemeClr val="bg1"/>
          </a:solidFill>
        </a:ln>
      </xdr:spPr>
    </xdr:pic>
    <xdr:clientData/>
  </xdr:twoCellAnchor>
</xdr:wsDr>
</file>

<file path=xl/drawings/drawing20.xml><?xml version="1.0" encoding="utf-8"?>
<xdr:wsDr xmlns:xdr="http://schemas.openxmlformats.org/drawingml/2006/spreadsheetDrawing" xmlns:a="http://schemas.openxmlformats.org/drawingml/2006/main">
  <xdr:oneCellAnchor>
    <xdr:from>
      <xdr:col>3</xdr:col>
      <xdr:colOff>329089</xdr:colOff>
      <xdr:row>15</xdr:row>
      <xdr:rowOff>65245</xdr:rowOff>
    </xdr:from>
    <xdr:ext cx="4024313" cy="335861"/>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00000000-0008-0000-1A00-000002000000}"/>
                </a:ext>
              </a:extLst>
            </xdr:cNvPr>
            <xdr:cNvSpPr txBox="1"/>
          </xdr:nvSpPr>
          <xdr:spPr>
            <a:xfrm>
              <a:off x="4459129" y="8995885"/>
              <a:ext cx="4024313" cy="33586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100" i="1">
                            <a:latin typeface="Cambria Math" panose="02040503050406030204" pitchFamily="18" charset="0"/>
                          </a:rPr>
                        </m:ctrlPr>
                      </m:fPr>
                      <m:num>
                        <m:sSub>
                          <m:sSubPr>
                            <m:ctrlPr>
                              <a:rPr lang="es-CR" sz="1100" i="1">
                                <a:latin typeface="Cambria Math" panose="02040503050406030204" pitchFamily="18" charset="0"/>
                              </a:rPr>
                            </m:ctrlPr>
                          </m:sSubPr>
                          <m:e>
                            <m:nary>
                              <m:naryPr>
                                <m:chr m:val="∑"/>
                                <m:subHide m:val="on"/>
                                <m:supHide m:val="on"/>
                                <m:ctrlPr>
                                  <a:rPr lang="es-CR" sz="1100" i="1">
                                    <a:latin typeface="Cambria Math" panose="02040503050406030204" pitchFamily="18" charset="0"/>
                                  </a:rPr>
                                </m:ctrlPr>
                              </m:naryPr>
                              <m:sub/>
                              <m:sup/>
                              <m:e>
                                <m:r>
                                  <a:rPr lang="es-CR" sz="1100" b="0" i="1">
                                    <a:latin typeface="Cambria Math" panose="02040503050406030204" pitchFamily="18" charset="0"/>
                                  </a:rPr>
                                  <m:t>𝐺𝑎𝑠𝑡𝑜</m:t>
                                </m:r>
                                <m:r>
                                  <a:rPr lang="es-CR" sz="1100" b="0" i="1">
                                    <a:latin typeface="Cambria Math" panose="02040503050406030204" pitchFamily="18" charset="0"/>
                                  </a:rPr>
                                  <m:t> </m:t>
                                </m:r>
                                <m:r>
                                  <a:rPr lang="es-CR" sz="1100" b="0" i="1">
                                    <a:latin typeface="Cambria Math" panose="02040503050406030204" pitchFamily="18" charset="0"/>
                                  </a:rPr>
                                  <m:t>𝑝</m:t>
                                </m:r>
                                <m:r>
                                  <a:rPr lang="es-CR" sz="1100" b="0" i="1">
                                    <a:latin typeface="Cambria Math" panose="02040503050406030204" pitchFamily="18" charset="0"/>
                                  </a:rPr>
                                  <m:t>ú</m:t>
                                </m:r>
                                <m:r>
                                  <a:rPr lang="es-CR" sz="1100" b="0" i="1">
                                    <a:latin typeface="Cambria Math" panose="02040503050406030204" pitchFamily="18" charset="0"/>
                                  </a:rPr>
                                  <m:t>𝑏𝑙𝑖𝑐𝑜</m:t>
                                </m:r>
                                <m:r>
                                  <a:rPr lang="es-CR" sz="1100" b="0" i="1">
                                    <a:latin typeface="Cambria Math" panose="02040503050406030204" pitchFamily="18" charset="0"/>
                                  </a:rPr>
                                  <m:t> </m:t>
                                </m:r>
                                <m:r>
                                  <a:rPr lang="es-CR" sz="1100" b="0" i="1">
                                    <a:latin typeface="Cambria Math" panose="02040503050406030204" pitchFamily="18" charset="0"/>
                                  </a:rPr>
                                  <m:t>𝑡𝑜𝑡𝑎𝑙</m:t>
                                </m:r>
                                <m:r>
                                  <a:rPr lang="es-CR" sz="1100" b="0" i="1">
                                    <a:latin typeface="Cambria Math" panose="02040503050406030204" pitchFamily="18" charset="0"/>
                                  </a:rPr>
                                  <m:t> </m:t>
                                </m:r>
                                <m:r>
                                  <a:rPr lang="es-CR" sz="1100" b="0" i="1">
                                    <a:latin typeface="Cambria Math" panose="02040503050406030204" pitchFamily="18" charset="0"/>
                                  </a:rPr>
                                  <m:t>𝑒𝑛</m:t>
                                </m:r>
                                <m:r>
                                  <a:rPr lang="es-CR" sz="1100" b="0" i="1">
                                    <a:latin typeface="Cambria Math" panose="02040503050406030204" pitchFamily="18" charset="0"/>
                                  </a:rPr>
                                  <m:t> </m:t>
                                </m:r>
                                <m:r>
                                  <a:rPr lang="es-CR" sz="1100" b="0" i="1">
                                    <a:latin typeface="Cambria Math" panose="02040503050406030204" pitchFamily="18" charset="0"/>
                                  </a:rPr>
                                  <m:t>𝑠𝑒𝑟𝑣𝑖𝑐𝑖𝑜</m:t>
                                </m:r>
                                <m:r>
                                  <a:rPr lang="es-CR" sz="1100" b="0" i="1">
                                    <a:latin typeface="Cambria Math" panose="02040503050406030204" pitchFamily="18" charset="0"/>
                                  </a:rPr>
                                  <m:t> </m:t>
                                </m:r>
                                <m:r>
                                  <a:rPr lang="es-CR" sz="1100" b="0" i="1">
                                    <a:latin typeface="Cambria Math" panose="02040503050406030204" pitchFamily="18" charset="0"/>
                                  </a:rPr>
                                  <m:t>𝑒𝑠𝑐𝑒𝑛𝑐𝑖𝑎𝑙</m:t>
                                </m:r>
                              </m:e>
                            </m:nary>
                          </m:e>
                          <m:sub>
                            <m:r>
                              <a:rPr lang="es-CR" sz="1100" b="0" i="1">
                                <a:latin typeface="Cambria Math" panose="02040503050406030204" pitchFamily="18" charset="0"/>
                              </a:rPr>
                              <m:t>𝑖</m:t>
                            </m:r>
                          </m:sub>
                        </m:sSub>
                      </m:num>
                      <m:den>
                        <m:r>
                          <a:rPr lang="es-CR" sz="1100" b="0" i="1">
                            <a:solidFill>
                              <a:schemeClr val="tx1"/>
                            </a:solidFill>
                            <a:effectLst/>
                            <a:latin typeface="Cambria Math" panose="02040503050406030204" pitchFamily="18" charset="0"/>
                            <a:ea typeface="+mn-ea"/>
                            <a:cs typeface="+mn-cs"/>
                          </a:rPr>
                          <m:t>𝐺𝑎𝑠𝑡𝑜</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𝑃</m:t>
                        </m:r>
                        <m:r>
                          <a:rPr lang="es-CR" sz="1100" b="0" i="1">
                            <a:solidFill>
                              <a:schemeClr val="tx1"/>
                            </a:solidFill>
                            <a:effectLst/>
                            <a:latin typeface="Cambria Math" panose="02040503050406030204" pitchFamily="18" charset="0"/>
                            <a:ea typeface="+mn-ea"/>
                            <a:cs typeface="+mn-cs"/>
                          </a:rPr>
                          <m:t>ú</m:t>
                        </m:r>
                        <m:r>
                          <a:rPr lang="es-CR" sz="1100" b="0" i="1">
                            <a:solidFill>
                              <a:schemeClr val="tx1"/>
                            </a:solidFill>
                            <a:effectLst/>
                            <a:latin typeface="Cambria Math" panose="02040503050406030204" pitchFamily="18" charset="0"/>
                            <a:ea typeface="+mn-ea"/>
                            <a:cs typeface="+mn-cs"/>
                          </a:rPr>
                          <m:t>𝑏𝑙𝑖𝑜</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𝑡𝑜𝑡𝑎𝑙</m:t>
                        </m:r>
                      </m:den>
                    </m:f>
                    <m:r>
                      <a:rPr lang="es-CR" sz="1100" b="0" i="1">
                        <a:latin typeface="Cambria Math" panose="02040503050406030204" pitchFamily="18" charset="0"/>
                        <a:ea typeface="Cambria Math" panose="02040503050406030204" pitchFamily="18" charset="0"/>
                      </a:rPr>
                      <m:t>×</m:t>
                    </m:r>
                    <m:r>
                      <a:rPr lang="es-ES" sz="1100" b="0" i="1">
                        <a:latin typeface="Cambria Math" panose="02040503050406030204" pitchFamily="18" charset="0"/>
                        <a:ea typeface="Cambria Math" panose="02040503050406030204" pitchFamily="18" charset="0"/>
                      </a:rPr>
                      <m:t>100</m:t>
                    </m:r>
                  </m:oMath>
                </m:oMathPara>
              </a14:m>
              <a:endParaRPr lang="es-CR" sz="1100"/>
            </a:p>
          </xdr:txBody>
        </xdr:sp>
      </mc:Choice>
      <mc:Fallback xmlns="">
        <xdr:sp macro="" textlink="">
          <xdr:nvSpPr>
            <xdr:cNvPr id="2" name="CuadroTexto 1">
              <a:extLst>
                <a:ext uri="{FF2B5EF4-FFF2-40B4-BE49-F238E27FC236}">
                  <a16:creationId xmlns:a16="http://schemas.microsoft.com/office/drawing/2014/main" id="{00000000-0008-0000-1A00-000002000000}"/>
                </a:ext>
              </a:extLst>
            </xdr:cNvPr>
            <xdr:cNvSpPr txBox="1"/>
          </xdr:nvSpPr>
          <xdr:spPr>
            <a:xfrm>
              <a:off x="4459129" y="8995885"/>
              <a:ext cx="4024313" cy="33586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R" sz="1100" i="0">
                  <a:latin typeface="Cambria Math" panose="02040503050406030204" pitchFamily="18" charset="0"/>
                </a:rPr>
                <a:t>∑</a:t>
              </a:r>
              <a:r>
                <a:rPr lang="es-CR" sz="1100" b="0" i="0">
                  <a:latin typeface="Cambria Math" panose="02040503050406030204" pitchFamily="18" charset="0"/>
                </a:rPr>
                <a:t>▒〖𝐺𝑎𝑠𝑡𝑜 𝑝ú𝑏𝑙𝑖𝑐𝑜 𝑡𝑜𝑡𝑎𝑙 𝑒𝑛 𝑠𝑒𝑟𝑣𝑖𝑐𝑖𝑜 𝑒𝑠𝑐𝑒𝑛𝑐𝑖𝑎𝑙〗_𝑖/(</a:t>
              </a:r>
              <a:r>
                <a:rPr lang="es-CR" sz="1100" b="0" i="0">
                  <a:solidFill>
                    <a:schemeClr val="tx1"/>
                  </a:solidFill>
                  <a:effectLst/>
                  <a:latin typeface="Cambria Math" panose="02040503050406030204" pitchFamily="18" charset="0"/>
                  <a:ea typeface="+mn-ea"/>
                  <a:cs typeface="+mn-cs"/>
                </a:rPr>
                <a:t>𝐺𝑎𝑠𝑡𝑜 𝑃ú𝑏𝑙𝑖𝑜 𝑡𝑜𝑡𝑎𝑙)</a:t>
              </a:r>
              <a:r>
                <a:rPr lang="es-CR" sz="1100" b="0" i="0">
                  <a:latin typeface="Cambria Math" panose="02040503050406030204" pitchFamily="18" charset="0"/>
                  <a:ea typeface="Cambria Math" panose="02040503050406030204" pitchFamily="18" charset="0"/>
                </a:rPr>
                <a:t>×</a:t>
              </a:r>
              <a:r>
                <a:rPr lang="es-ES" sz="1100" b="0" i="0">
                  <a:latin typeface="Cambria Math" panose="02040503050406030204" pitchFamily="18" charset="0"/>
                  <a:ea typeface="Cambria Math" panose="02040503050406030204" pitchFamily="18" charset="0"/>
                </a:rPr>
                <a:t>100</a:t>
              </a:r>
              <a:endParaRPr lang="es-CR" sz="1100"/>
            </a:p>
          </xdr:txBody>
        </xdr:sp>
      </mc:Fallback>
    </mc:AlternateContent>
    <xdr:clientData/>
  </xdr:oneCellAnchor>
  <xdr:oneCellAnchor>
    <xdr:from>
      <xdr:col>3</xdr:col>
      <xdr:colOff>329089</xdr:colOff>
      <xdr:row>15</xdr:row>
      <xdr:rowOff>65245</xdr:rowOff>
    </xdr:from>
    <xdr:ext cx="4024313" cy="335861"/>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C7601988-990E-4EC5-8435-6DB121BCA993}"/>
                </a:ext>
              </a:extLst>
            </xdr:cNvPr>
            <xdr:cNvSpPr txBox="1"/>
          </xdr:nvSpPr>
          <xdr:spPr>
            <a:xfrm>
              <a:off x="4451509" y="9178765"/>
              <a:ext cx="4024313" cy="33586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100" i="1">
                            <a:latin typeface="Cambria Math" panose="02040503050406030204" pitchFamily="18" charset="0"/>
                          </a:rPr>
                        </m:ctrlPr>
                      </m:fPr>
                      <m:num>
                        <m:sSub>
                          <m:sSubPr>
                            <m:ctrlPr>
                              <a:rPr lang="es-CR" sz="1100" i="1">
                                <a:latin typeface="Cambria Math" panose="02040503050406030204" pitchFamily="18" charset="0"/>
                              </a:rPr>
                            </m:ctrlPr>
                          </m:sSubPr>
                          <m:e>
                            <m:nary>
                              <m:naryPr>
                                <m:chr m:val="∑"/>
                                <m:subHide m:val="on"/>
                                <m:supHide m:val="on"/>
                                <m:ctrlPr>
                                  <a:rPr lang="es-CR" sz="1100" i="1">
                                    <a:latin typeface="Cambria Math" panose="02040503050406030204" pitchFamily="18" charset="0"/>
                                  </a:rPr>
                                </m:ctrlPr>
                              </m:naryPr>
                              <m:sub/>
                              <m:sup/>
                              <m:e>
                                <m:r>
                                  <a:rPr lang="es-CR" sz="1100" b="0" i="1">
                                    <a:latin typeface="Cambria Math" panose="02040503050406030204" pitchFamily="18" charset="0"/>
                                  </a:rPr>
                                  <m:t>𝐺𝑎𝑠𝑡𝑜</m:t>
                                </m:r>
                                <m:r>
                                  <a:rPr lang="es-CR" sz="1100" b="0" i="1">
                                    <a:latin typeface="Cambria Math" panose="02040503050406030204" pitchFamily="18" charset="0"/>
                                  </a:rPr>
                                  <m:t> </m:t>
                                </m:r>
                                <m:r>
                                  <a:rPr lang="es-CR" sz="1100" b="0" i="1">
                                    <a:latin typeface="Cambria Math" panose="02040503050406030204" pitchFamily="18" charset="0"/>
                                  </a:rPr>
                                  <m:t>𝑝</m:t>
                                </m:r>
                                <m:r>
                                  <a:rPr lang="es-CR" sz="1100" b="0" i="1">
                                    <a:latin typeface="Cambria Math" panose="02040503050406030204" pitchFamily="18" charset="0"/>
                                  </a:rPr>
                                  <m:t>ú</m:t>
                                </m:r>
                                <m:r>
                                  <a:rPr lang="es-CR" sz="1100" b="0" i="1">
                                    <a:latin typeface="Cambria Math" panose="02040503050406030204" pitchFamily="18" charset="0"/>
                                  </a:rPr>
                                  <m:t>𝑏𝑙𝑖𝑐𝑜</m:t>
                                </m:r>
                                <m:r>
                                  <a:rPr lang="es-CR" sz="1100" b="0" i="1">
                                    <a:latin typeface="Cambria Math" panose="02040503050406030204" pitchFamily="18" charset="0"/>
                                  </a:rPr>
                                  <m:t> </m:t>
                                </m:r>
                                <m:r>
                                  <a:rPr lang="es-CR" sz="1100" b="0" i="1">
                                    <a:latin typeface="Cambria Math" panose="02040503050406030204" pitchFamily="18" charset="0"/>
                                  </a:rPr>
                                  <m:t>𝑡𝑜𝑡𝑎𝑙</m:t>
                                </m:r>
                                <m:r>
                                  <a:rPr lang="es-CR" sz="1100" b="0" i="1">
                                    <a:latin typeface="Cambria Math" panose="02040503050406030204" pitchFamily="18" charset="0"/>
                                  </a:rPr>
                                  <m:t> </m:t>
                                </m:r>
                                <m:r>
                                  <a:rPr lang="es-CR" sz="1100" b="0" i="1">
                                    <a:latin typeface="Cambria Math" panose="02040503050406030204" pitchFamily="18" charset="0"/>
                                  </a:rPr>
                                  <m:t>𝑒𝑛</m:t>
                                </m:r>
                                <m:r>
                                  <a:rPr lang="es-CR" sz="1100" b="0" i="1">
                                    <a:latin typeface="Cambria Math" panose="02040503050406030204" pitchFamily="18" charset="0"/>
                                  </a:rPr>
                                  <m:t> </m:t>
                                </m:r>
                                <m:r>
                                  <a:rPr lang="es-CR" sz="1100" b="0" i="1">
                                    <a:latin typeface="Cambria Math" panose="02040503050406030204" pitchFamily="18" charset="0"/>
                                  </a:rPr>
                                  <m:t>𝑠𝑒𝑟𝑣𝑖𝑐𝑖𝑜</m:t>
                                </m:r>
                                <m:r>
                                  <a:rPr lang="es-CR" sz="1100" b="0" i="1">
                                    <a:latin typeface="Cambria Math" panose="02040503050406030204" pitchFamily="18" charset="0"/>
                                  </a:rPr>
                                  <m:t> </m:t>
                                </m:r>
                                <m:r>
                                  <a:rPr lang="es-CR" sz="1100" b="0" i="1">
                                    <a:latin typeface="Cambria Math" panose="02040503050406030204" pitchFamily="18" charset="0"/>
                                  </a:rPr>
                                  <m:t>𝑒𝑠𝑐𝑒𝑛𝑐𝑖𝑎𝑙</m:t>
                                </m:r>
                              </m:e>
                            </m:nary>
                          </m:e>
                          <m:sub>
                            <m:r>
                              <a:rPr lang="es-CR" sz="1100" b="0" i="1">
                                <a:latin typeface="Cambria Math" panose="02040503050406030204" pitchFamily="18" charset="0"/>
                              </a:rPr>
                              <m:t>𝑖</m:t>
                            </m:r>
                          </m:sub>
                        </m:sSub>
                      </m:num>
                      <m:den>
                        <m:r>
                          <a:rPr lang="es-CR" sz="1100" b="0" i="1">
                            <a:solidFill>
                              <a:schemeClr val="tx1"/>
                            </a:solidFill>
                            <a:effectLst/>
                            <a:latin typeface="Cambria Math" panose="02040503050406030204" pitchFamily="18" charset="0"/>
                            <a:ea typeface="+mn-ea"/>
                            <a:cs typeface="+mn-cs"/>
                          </a:rPr>
                          <m:t>𝐺𝑎𝑠𝑡𝑜</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𝑃</m:t>
                        </m:r>
                        <m:r>
                          <a:rPr lang="es-CR" sz="1100" b="0" i="1">
                            <a:solidFill>
                              <a:schemeClr val="tx1"/>
                            </a:solidFill>
                            <a:effectLst/>
                            <a:latin typeface="Cambria Math" panose="02040503050406030204" pitchFamily="18" charset="0"/>
                            <a:ea typeface="+mn-ea"/>
                            <a:cs typeface="+mn-cs"/>
                          </a:rPr>
                          <m:t>ú</m:t>
                        </m:r>
                        <m:r>
                          <a:rPr lang="es-CR" sz="1100" b="0" i="1">
                            <a:solidFill>
                              <a:schemeClr val="tx1"/>
                            </a:solidFill>
                            <a:effectLst/>
                            <a:latin typeface="Cambria Math" panose="02040503050406030204" pitchFamily="18" charset="0"/>
                            <a:ea typeface="+mn-ea"/>
                            <a:cs typeface="+mn-cs"/>
                          </a:rPr>
                          <m:t>𝑏𝑙𝑖𝑜</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𝑡𝑜𝑡𝑎𝑙</m:t>
                        </m:r>
                      </m:den>
                    </m:f>
                    <m:r>
                      <a:rPr lang="es-CR" sz="1100" b="0" i="1">
                        <a:latin typeface="Cambria Math" panose="02040503050406030204" pitchFamily="18" charset="0"/>
                        <a:ea typeface="Cambria Math" panose="02040503050406030204" pitchFamily="18" charset="0"/>
                      </a:rPr>
                      <m:t>×</m:t>
                    </m:r>
                    <m:r>
                      <a:rPr lang="es-ES" sz="1100" b="0" i="1">
                        <a:latin typeface="Cambria Math" panose="02040503050406030204" pitchFamily="18" charset="0"/>
                        <a:ea typeface="Cambria Math" panose="02040503050406030204" pitchFamily="18" charset="0"/>
                      </a:rPr>
                      <m:t>100</m:t>
                    </m:r>
                  </m:oMath>
                </m:oMathPara>
              </a14:m>
              <a:endParaRPr lang="es-CR" sz="1100"/>
            </a:p>
          </xdr:txBody>
        </xdr:sp>
      </mc:Choice>
      <mc:Fallback xmlns="">
        <xdr:sp macro="" textlink="">
          <xdr:nvSpPr>
            <xdr:cNvPr id="3" name="CuadroTexto 2">
              <a:extLst>
                <a:ext uri="{FF2B5EF4-FFF2-40B4-BE49-F238E27FC236}">
                  <a16:creationId xmlns:a16="http://schemas.microsoft.com/office/drawing/2014/main" id="{C7601988-990E-4EC5-8435-6DB121BCA993}"/>
                </a:ext>
              </a:extLst>
            </xdr:cNvPr>
            <xdr:cNvSpPr txBox="1"/>
          </xdr:nvSpPr>
          <xdr:spPr>
            <a:xfrm>
              <a:off x="4451509" y="9178765"/>
              <a:ext cx="4024313" cy="33586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R" sz="1100" i="0">
                  <a:latin typeface="Cambria Math" panose="02040503050406030204" pitchFamily="18" charset="0"/>
                </a:rPr>
                <a:t>∑</a:t>
              </a:r>
              <a:r>
                <a:rPr lang="es-CR" sz="1100" b="0" i="0">
                  <a:latin typeface="Cambria Math" panose="02040503050406030204" pitchFamily="18" charset="0"/>
                </a:rPr>
                <a:t>▒〖𝐺𝑎𝑠𝑡𝑜 𝑝ú𝑏𝑙𝑖𝑐𝑜 𝑡𝑜𝑡𝑎𝑙 𝑒𝑛 𝑠𝑒𝑟𝑣𝑖𝑐𝑖𝑜 𝑒𝑠𝑐𝑒𝑛𝑐𝑖𝑎𝑙〗_𝑖/(</a:t>
              </a:r>
              <a:r>
                <a:rPr lang="es-CR" sz="1100" b="0" i="0">
                  <a:solidFill>
                    <a:schemeClr val="tx1"/>
                  </a:solidFill>
                  <a:effectLst/>
                  <a:latin typeface="Cambria Math" panose="02040503050406030204" pitchFamily="18" charset="0"/>
                  <a:ea typeface="+mn-ea"/>
                  <a:cs typeface="+mn-cs"/>
                </a:rPr>
                <a:t>𝐺𝑎𝑠𝑡𝑜 𝑃ú𝑏𝑙𝑖𝑜 𝑡𝑜𝑡𝑎𝑙)</a:t>
              </a:r>
              <a:r>
                <a:rPr lang="es-CR" sz="1100" b="0" i="0">
                  <a:latin typeface="Cambria Math" panose="02040503050406030204" pitchFamily="18" charset="0"/>
                  <a:ea typeface="Cambria Math" panose="02040503050406030204" pitchFamily="18" charset="0"/>
                </a:rPr>
                <a:t>×</a:t>
              </a:r>
              <a:r>
                <a:rPr lang="es-ES" sz="1100" b="0" i="0">
                  <a:latin typeface="Cambria Math" panose="02040503050406030204" pitchFamily="18" charset="0"/>
                  <a:ea typeface="Cambria Math" panose="02040503050406030204" pitchFamily="18" charset="0"/>
                </a:rPr>
                <a:t>100</a:t>
              </a:r>
              <a:endParaRPr lang="es-CR" sz="1100"/>
            </a:p>
          </xdr:txBody>
        </xdr:sp>
      </mc:Fallback>
    </mc:AlternateContent>
    <xdr:clientData/>
  </xdr:oneCellAnchor>
</xdr:wsDr>
</file>

<file path=xl/drawings/drawing200.xml><?xml version="1.0" encoding="utf-8"?>
<xdr:wsDr xmlns:xdr="http://schemas.openxmlformats.org/drawingml/2006/spreadsheetDrawing" xmlns:a="http://schemas.openxmlformats.org/drawingml/2006/main">
  <xdr:twoCellAnchor editAs="oneCell">
    <xdr:from>
      <xdr:col>4</xdr:col>
      <xdr:colOff>95694</xdr:colOff>
      <xdr:row>20</xdr:row>
      <xdr:rowOff>0</xdr:rowOff>
    </xdr:from>
    <xdr:to>
      <xdr:col>4</xdr:col>
      <xdr:colOff>430269</xdr:colOff>
      <xdr:row>22</xdr:row>
      <xdr:rowOff>66257</xdr:rowOff>
    </xdr:to>
    <xdr:pic>
      <xdr:nvPicPr>
        <xdr:cNvPr id="2" name="Imagen 1">
          <a:hlinkClick xmlns:r="http://schemas.openxmlformats.org/officeDocument/2006/relationships" r:id="rId1"/>
          <a:extLst>
            <a:ext uri="{FF2B5EF4-FFF2-40B4-BE49-F238E27FC236}">
              <a16:creationId xmlns:a16="http://schemas.microsoft.com/office/drawing/2014/main" id="{ED2DCF60-9B6A-4651-AA6C-7463AF97E1D4}"/>
            </a:ext>
          </a:extLst>
        </xdr:cNvPr>
        <xdr:cNvPicPr>
          <a:picLocks noChangeAspect="1"/>
        </xdr:cNvPicPr>
      </xdr:nvPicPr>
      <xdr:blipFill>
        <a:blip xmlns:r="http://schemas.openxmlformats.org/officeDocument/2006/relationships" r:embed="rId2"/>
        <a:stretch>
          <a:fillRect/>
        </a:stretch>
      </xdr:blipFill>
      <xdr:spPr>
        <a:xfrm>
          <a:off x="5155374" y="3451860"/>
          <a:ext cx="334575" cy="538697"/>
        </a:xfrm>
        <a:prstGeom prst="rect">
          <a:avLst/>
        </a:prstGeom>
      </xdr:spPr>
    </xdr:pic>
    <xdr:clientData/>
  </xdr:twoCellAnchor>
  <xdr:twoCellAnchor editAs="oneCell">
    <xdr:from>
      <xdr:col>4</xdr:col>
      <xdr:colOff>563880</xdr:colOff>
      <xdr:row>19</xdr:row>
      <xdr:rowOff>182881</xdr:rowOff>
    </xdr:from>
    <xdr:to>
      <xdr:col>10</xdr:col>
      <xdr:colOff>495300</xdr:colOff>
      <xdr:row>22</xdr:row>
      <xdr:rowOff>84557</xdr:rowOff>
    </xdr:to>
    <xdr:pic>
      <xdr:nvPicPr>
        <xdr:cNvPr id="3" name="Imagen 2">
          <a:hlinkClick xmlns:r="http://schemas.openxmlformats.org/officeDocument/2006/relationships" r:id="rId1"/>
          <a:extLst>
            <a:ext uri="{FF2B5EF4-FFF2-40B4-BE49-F238E27FC236}">
              <a16:creationId xmlns:a16="http://schemas.microsoft.com/office/drawing/2014/main" id="{A0DAF4F5-FA51-4DA4-835A-87A0C1F0A1D0}"/>
            </a:ext>
          </a:extLst>
        </xdr:cNvPr>
        <xdr:cNvPicPr>
          <a:picLocks noChangeAspect="1"/>
        </xdr:cNvPicPr>
      </xdr:nvPicPr>
      <xdr:blipFill>
        <a:blip xmlns:r="http://schemas.openxmlformats.org/officeDocument/2006/relationships" r:embed="rId3"/>
        <a:stretch>
          <a:fillRect/>
        </a:stretch>
      </xdr:blipFill>
      <xdr:spPr>
        <a:xfrm>
          <a:off x="5623560" y="3436621"/>
          <a:ext cx="4709160" cy="610336"/>
        </a:xfrm>
        <a:prstGeom prst="rect">
          <a:avLst/>
        </a:prstGeom>
      </xdr:spPr>
    </xdr:pic>
    <xdr:clientData/>
  </xdr:twoCellAnchor>
</xdr:wsDr>
</file>

<file path=xl/drawings/drawing201.xml><?xml version="1.0" encoding="utf-8"?>
<xdr:wsDr xmlns:xdr="http://schemas.openxmlformats.org/drawingml/2006/spreadsheetDrawing" xmlns:a="http://schemas.openxmlformats.org/drawingml/2006/main">
  <xdr:twoCellAnchor editAs="oneCell">
    <xdr:from>
      <xdr:col>0</xdr:col>
      <xdr:colOff>60960</xdr:colOff>
      <xdr:row>1</xdr:row>
      <xdr:rowOff>44450</xdr:rowOff>
    </xdr:from>
    <xdr:to>
      <xdr:col>1</xdr:col>
      <xdr:colOff>742527</xdr:colOff>
      <xdr:row>4</xdr:row>
      <xdr:rowOff>2117</xdr:rowOff>
    </xdr:to>
    <xdr:pic>
      <xdr:nvPicPr>
        <xdr:cNvPr id="3" name="Imagen 2">
          <a:extLst>
            <a:ext uri="{FF2B5EF4-FFF2-40B4-BE49-F238E27FC236}">
              <a16:creationId xmlns:a16="http://schemas.microsoft.com/office/drawing/2014/main" id="{42A5E489-3967-42A3-B98E-7418331C285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60960" y="280670"/>
          <a:ext cx="1466427" cy="1466427"/>
        </a:xfrm>
        <a:prstGeom prst="rect">
          <a:avLst/>
        </a:prstGeom>
        <a:ln w="28575">
          <a:solidFill>
            <a:schemeClr val="bg1"/>
          </a:solidFill>
        </a:ln>
      </xdr:spPr>
    </xdr:pic>
    <xdr:clientData/>
  </xdr:twoCellAnchor>
</xdr:wsDr>
</file>

<file path=xl/drawings/drawing202.xml><?xml version="1.0" encoding="utf-8"?>
<xdr:wsDr xmlns:xdr="http://schemas.openxmlformats.org/drawingml/2006/spreadsheetDrawing" xmlns:a="http://schemas.openxmlformats.org/drawingml/2006/main">
  <xdr:twoCellAnchor>
    <xdr:from>
      <xdr:col>6</xdr:col>
      <xdr:colOff>41910</xdr:colOff>
      <xdr:row>8</xdr:row>
      <xdr:rowOff>529590</xdr:rowOff>
    </xdr:from>
    <xdr:to>
      <xdr:col>12</xdr:col>
      <xdr:colOff>41910</xdr:colOff>
      <xdr:row>25</xdr:row>
      <xdr:rowOff>47625</xdr:rowOff>
    </xdr:to>
    <xdr:graphicFrame macro="">
      <xdr:nvGraphicFramePr>
        <xdr:cNvPr id="2" name="1 Gráfico">
          <a:extLst>
            <a:ext uri="{FF2B5EF4-FFF2-40B4-BE49-F238E27FC236}">
              <a16:creationId xmlns:a16="http://schemas.microsoft.com/office/drawing/2014/main" id="{00000000-0008-0000-0501-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3.xml><?xml version="1.0" encoding="utf-8"?>
<xdr:wsDr xmlns:xdr="http://schemas.openxmlformats.org/drawingml/2006/spreadsheetDrawing" xmlns:a="http://schemas.openxmlformats.org/drawingml/2006/main">
  <xdr:oneCellAnchor>
    <xdr:from>
      <xdr:col>2</xdr:col>
      <xdr:colOff>1476374</xdr:colOff>
      <xdr:row>15</xdr:row>
      <xdr:rowOff>156369</xdr:rowOff>
    </xdr:from>
    <xdr:ext cx="3607594" cy="466090"/>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00000000-0008-0000-0601-000002000000}"/>
                </a:ext>
              </a:extLst>
            </xdr:cNvPr>
            <xdr:cNvSpPr txBox="1"/>
          </xdr:nvSpPr>
          <xdr:spPr>
            <a:xfrm>
              <a:off x="4074794" y="8835549"/>
              <a:ext cx="3607594" cy="4660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050" i="1">
                            <a:latin typeface="Cambria Math" panose="02040503050406030204" pitchFamily="18" charset="0"/>
                            <a:ea typeface="Cambria Math" panose="02040503050406030204" pitchFamily="18" charset="0"/>
                          </a:rPr>
                        </m:ctrlPr>
                      </m:fPr>
                      <m:num>
                        <m:sSub>
                          <m:sSubPr>
                            <m:ctrlPr>
                              <a:rPr lang="es-CR" sz="1100" i="1">
                                <a:solidFill>
                                  <a:schemeClr val="tx1"/>
                                </a:solidFill>
                                <a:effectLst/>
                                <a:latin typeface="Cambria Math" panose="02040503050406030204" pitchFamily="18" charset="0"/>
                                <a:ea typeface="+mn-ea"/>
                                <a:cs typeface="+mn-cs"/>
                              </a:rPr>
                            </m:ctrlPr>
                          </m:sSubPr>
                          <m:e>
                            <m:r>
                              <a:rPr lang="es-CR" sz="1100" b="0" i="1">
                                <a:solidFill>
                                  <a:schemeClr val="tx1"/>
                                </a:solidFill>
                                <a:effectLst/>
                                <a:latin typeface="Cambria Math" panose="02040503050406030204" pitchFamily="18" charset="0"/>
                                <a:ea typeface="+mn-ea"/>
                                <a:cs typeface="+mn-cs"/>
                              </a:rPr>
                              <m:t>𝑉𝐴</m:t>
                            </m:r>
                          </m:e>
                          <m:sub>
                            <m:r>
                              <a:rPr lang="es-CR" sz="1100" b="0" i="1">
                                <a:solidFill>
                                  <a:schemeClr val="tx1"/>
                                </a:solidFill>
                                <a:effectLst/>
                                <a:latin typeface="Cambria Math" panose="02040503050406030204" pitchFamily="18" charset="0"/>
                                <a:ea typeface="+mn-ea"/>
                                <a:cs typeface="+mn-cs"/>
                              </a:rPr>
                              <m:t>𝑖</m:t>
                            </m:r>
                          </m:sub>
                        </m:sSub>
                      </m:num>
                      <m:den>
                        <m:sSub>
                          <m:sSubPr>
                            <m:ctrlPr>
                              <a:rPr lang="es-CR" sz="1100" i="1">
                                <a:solidFill>
                                  <a:schemeClr val="tx1"/>
                                </a:solidFill>
                                <a:effectLst/>
                                <a:latin typeface="Cambria Math" panose="02040503050406030204" pitchFamily="18" charset="0"/>
                                <a:ea typeface="+mn-ea"/>
                                <a:cs typeface="+mn-cs"/>
                              </a:rPr>
                            </m:ctrlPr>
                          </m:sSubPr>
                          <m:e>
                            <m:r>
                              <a:rPr lang="es-ES" sz="1100" b="0" i="1">
                                <a:solidFill>
                                  <a:schemeClr val="tx1"/>
                                </a:solidFill>
                                <a:effectLst/>
                                <a:latin typeface="Cambria Math" panose="02040503050406030204" pitchFamily="18" charset="0"/>
                                <a:ea typeface="+mn-ea"/>
                                <a:cs typeface="+mn-cs"/>
                              </a:rPr>
                              <m:t>𝑃𝐼𝐵</m:t>
                            </m:r>
                          </m:e>
                          <m:sub>
                            <m:r>
                              <a:rPr lang="es-ES" sz="1100" b="0" i="1">
                                <a:solidFill>
                                  <a:schemeClr val="tx1"/>
                                </a:solidFill>
                                <a:effectLst/>
                                <a:latin typeface="Cambria Math" panose="02040503050406030204" pitchFamily="18" charset="0"/>
                                <a:ea typeface="+mn-ea"/>
                                <a:cs typeface="+mn-cs"/>
                              </a:rPr>
                              <m:t>𝑝𝑒𝑟</m:t>
                            </m:r>
                            <m:r>
                              <a:rPr lang="es-ES" sz="1100" b="0" i="1">
                                <a:solidFill>
                                  <a:schemeClr val="tx1"/>
                                </a:solidFill>
                                <a:effectLst/>
                                <a:latin typeface="Cambria Math" panose="02040503050406030204" pitchFamily="18" charset="0"/>
                                <a:ea typeface="+mn-ea"/>
                                <a:cs typeface="+mn-cs"/>
                              </a:rPr>
                              <m:t> </m:t>
                            </m:r>
                            <m:r>
                              <a:rPr lang="es-ES" sz="1100" b="0" i="1">
                                <a:solidFill>
                                  <a:schemeClr val="tx1"/>
                                </a:solidFill>
                                <a:effectLst/>
                                <a:latin typeface="Cambria Math" panose="02040503050406030204" pitchFamily="18" charset="0"/>
                                <a:ea typeface="+mn-ea"/>
                                <a:cs typeface="+mn-cs"/>
                              </a:rPr>
                              <m:t>𝑐𝑎𝑝𝑖𝑡𝑎</m:t>
                            </m:r>
                          </m:sub>
                        </m:sSub>
                      </m:den>
                    </m:f>
                    <m:r>
                      <a:rPr lang="es-CR" sz="1050" i="1">
                        <a:latin typeface="Cambria Math" panose="02040503050406030204" pitchFamily="18" charset="0"/>
                        <a:ea typeface="Cambria Math" panose="02040503050406030204" pitchFamily="18" charset="0"/>
                      </a:rPr>
                      <m:t>=</m:t>
                    </m:r>
                    <m:f>
                      <m:fPr>
                        <m:ctrlPr>
                          <a:rPr lang="es-CR" sz="1050" i="1">
                            <a:latin typeface="Cambria Math" panose="02040503050406030204" pitchFamily="18" charset="0"/>
                          </a:rPr>
                        </m:ctrlPr>
                      </m:fPr>
                      <m:num>
                        <m:sSub>
                          <m:sSubPr>
                            <m:ctrlPr>
                              <a:rPr lang="es-CR" sz="1050" i="1">
                                <a:latin typeface="Cambria Math" panose="02040503050406030204" pitchFamily="18" charset="0"/>
                              </a:rPr>
                            </m:ctrlPr>
                          </m:sSubPr>
                          <m:e>
                            <m:r>
                              <a:rPr lang="es-CR" sz="1050" b="0" i="1">
                                <a:latin typeface="Cambria Math" panose="02040503050406030204" pitchFamily="18" charset="0"/>
                              </a:rPr>
                              <m:t>𝑉𝐴</m:t>
                            </m:r>
                          </m:e>
                          <m:sub>
                            <m:r>
                              <a:rPr lang="es-CR" sz="1050" b="0" i="1">
                                <a:latin typeface="Cambria Math" panose="02040503050406030204" pitchFamily="18" charset="0"/>
                              </a:rPr>
                              <m:t>𝑖</m:t>
                            </m:r>
                          </m:sub>
                        </m:sSub>
                      </m:num>
                      <m:den>
                        <m:f>
                          <m:fPr>
                            <m:ctrlPr>
                              <a:rPr lang="es-CR" sz="1050" b="0" i="1">
                                <a:latin typeface="Cambria Math" panose="02040503050406030204" pitchFamily="18" charset="0"/>
                              </a:rPr>
                            </m:ctrlPr>
                          </m:fPr>
                          <m:num>
                            <m:r>
                              <a:rPr lang="es-CR" sz="1050" b="0" i="1">
                                <a:latin typeface="Cambria Math" panose="02040503050406030204" pitchFamily="18" charset="0"/>
                              </a:rPr>
                              <m:t>𝑃𝐼𝐵</m:t>
                            </m:r>
                          </m:num>
                          <m:den>
                            <m:r>
                              <a:rPr lang="es-CR" sz="1050" b="0" i="1">
                                <a:latin typeface="Cambria Math" panose="02040503050406030204" pitchFamily="18" charset="0"/>
                              </a:rPr>
                              <m:t>𝑇𝑜𝑡𝑎𝑙</m:t>
                            </m:r>
                            <m:r>
                              <a:rPr lang="es-CR" sz="1050" b="0" i="1">
                                <a:latin typeface="Cambria Math" panose="02040503050406030204" pitchFamily="18" charset="0"/>
                              </a:rPr>
                              <m:t> </m:t>
                            </m:r>
                            <m:r>
                              <a:rPr lang="es-CR" sz="1050" b="0" i="1">
                                <a:latin typeface="Cambria Math" panose="02040503050406030204" pitchFamily="18" charset="0"/>
                              </a:rPr>
                              <m:t>𝑑𝑒</m:t>
                            </m:r>
                            <m:r>
                              <a:rPr lang="es-CR" sz="1050" b="0" i="1">
                                <a:latin typeface="Cambria Math" panose="02040503050406030204" pitchFamily="18" charset="0"/>
                              </a:rPr>
                              <m:t> </m:t>
                            </m:r>
                            <m:r>
                              <a:rPr lang="es-CR" sz="1050" b="0" i="1">
                                <a:latin typeface="Cambria Math" panose="02040503050406030204" pitchFamily="18" charset="0"/>
                              </a:rPr>
                              <m:t>𝑝𝑜𝑏𝑙𝑎𝑐𝑖</m:t>
                            </m:r>
                            <m:r>
                              <a:rPr lang="es-CR" sz="1050" b="0" i="1">
                                <a:latin typeface="Cambria Math" panose="02040503050406030204" pitchFamily="18" charset="0"/>
                              </a:rPr>
                              <m:t>ó</m:t>
                            </m:r>
                            <m:r>
                              <a:rPr lang="es-CR" sz="1050" b="0" i="1">
                                <a:latin typeface="Cambria Math" panose="02040503050406030204" pitchFamily="18" charset="0"/>
                              </a:rPr>
                              <m:t>𝑛</m:t>
                            </m:r>
                          </m:den>
                        </m:f>
                      </m:den>
                    </m:f>
                    <m:r>
                      <a:rPr lang="es-CR" sz="1050" b="0" i="1">
                        <a:latin typeface="Cambria Math" panose="02040503050406030204" pitchFamily="18" charset="0"/>
                        <a:ea typeface="Cambria Math" panose="02040503050406030204" pitchFamily="18" charset="0"/>
                      </a:rPr>
                      <m:t>×</m:t>
                    </m:r>
                    <m:r>
                      <a:rPr lang="es-ES" sz="1050" b="0" i="1">
                        <a:latin typeface="Cambria Math" panose="02040503050406030204" pitchFamily="18" charset="0"/>
                        <a:ea typeface="Cambria Math" panose="02040503050406030204" pitchFamily="18" charset="0"/>
                      </a:rPr>
                      <m:t>100</m:t>
                    </m:r>
                  </m:oMath>
                </m:oMathPara>
              </a14:m>
              <a:endParaRPr lang="es-CR" sz="1050"/>
            </a:p>
          </xdr:txBody>
        </xdr:sp>
      </mc:Choice>
      <mc:Fallback xmlns="">
        <xdr:sp macro="" textlink="">
          <xdr:nvSpPr>
            <xdr:cNvPr id="2" name="CuadroTexto 1">
              <a:extLst>
                <a:ext uri="{FF2B5EF4-FFF2-40B4-BE49-F238E27FC236}">
                  <a16:creationId xmlns:a16="http://schemas.microsoft.com/office/drawing/2014/main" id="{00000000-0008-0000-0601-000002000000}"/>
                </a:ext>
              </a:extLst>
            </xdr:cNvPr>
            <xdr:cNvSpPr txBox="1"/>
          </xdr:nvSpPr>
          <xdr:spPr>
            <a:xfrm>
              <a:off x="4074794" y="8835549"/>
              <a:ext cx="3607594" cy="4660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R" sz="1100" i="0">
                  <a:solidFill>
                    <a:schemeClr val="tx1"/>
                  </a:solidFill>
                  <a:effectLst/>
                  <a:latin typeface="Cambria Math" panose="02040503050406030204" pitchFamily="18" charset="0"/>
                  <a:ea typeface="+mn-ea"/>
                  <a:cs typeface="+mn-cs"/>
                </a:rPr>
                <a:t>〖</a:t>
              </a:r>
              <a:r>
                <a:rPr lang="es-CR" sz="1100" b="0" i="0">
                  <a:solidFill>
                    <a:schemeClr val="tx1"/>
                  </a:solidFill>
                  <a:effectLst/>
                  <a:latin typeface="Cambria Math" panose="02040503050406030204" pitchFamily="18" charset="0"/>
                  <a:ea typeface="+mn-ea"/>
                  <a:cs typeface="+mn-cs"/>
                </a:rPr>
                <a:t>𝑉𝐴〗_𝑖</a:t>
              </a:r>
              <a:r>
                <a:rPr lang="es-CR" sz="1050" b="0" i="0">
                  <a:solidFill>
                    <a:schemeClr val="tx1"/>
                  </a:solidFill>
                  <a:effectLst/>
                  <a:latin typeface="Cambria Math" panose="02040503050406030204" pitchFamily="18" charset="0"/>
                  <a:ea typeface="Cambria Math" panose="02040503050406030204" pitchFamily="18" charset="0"/>
                  <a:cs typeface="+mn-cs"/>
                </a:rPr>
                <a:t>/</a:t>
              </a:r>
              <a:r>
                <a:rPr lang="es-CR" sz="1100" b="0" i="0">
                  <a:solidFill>
                    <a:schemeClr val="tx1"/>
                  </a:solidFill>
                  <a:effectLst/>
                  <a:latin typeface="Cambria Math" panose="02040503050406030204" pitchFamily="18" charset="0"/>
                  <a:ea typeface="+mn-ea"/>
                  <a:cs typeface="+mn-cs"/>
                </a:rPr>
                <a:t>〖</a:t>
              </a:r>
              <a:r>
                <a:rPr lang="es-ES" sz="1100" b="0" i="0">
                  <a:solidFill>
                    <a:schemeClr val="tx1"/>
                  </a:solidFill>
                  <a:effectLst/>
                  <a:latin typeface="Cambria Math" panose="02040503050406030204" pitchFamily="18" charset="0"/>
                  <a:ea typeface="+mn-ea"/>
                  <a:cs typeface="+mn-cs"/>
                </a:rPr>
                <a:t>𝑃𝐼𝐵</a:t>
              </a:r>
              <a:r>
                <a:rPr lang="es-CR" sz="1100" b="0" i="0">
                  <a:solidFill>
                    <a:schemeClr val="tx1"/>
                  </a:solidFill>
                  <a:effectLst/>
                  <a:latin typeface="Cambria Math" panose="02040503050406030204" pitchFamily="18" charset="0"/>
                  <a:ea typeface="+mn-ea"/>
                  <a:cs typeface="+mn-cs"/>
                </a:rPr>
                <a:t>〗_(</a:t>
              </a:r>
              <a:r>
                <a:rPr lang="es-ES" sz="1100" b="0" i="0">
                  <a:solidFill>
                    <a:schemeClr val="tx1"/>
                  </a:solidFill>
                  <a:effectLst/>
                  <a:latin typeface="Cambria Math" panose="02040503050406030204" pitchFamily="18" charset="0"/>
                  <a:ea typeface="+mn-ea"/>
                  <a:cs typeface="+mn-cs"/>
                </a:rPr>
                <a:t>𝑝𝑒𝑟 𝑐𝑎𝑝𝑖𝑡𝑎</a:t>
              </a:r>
              <a:r>
                <a:rPr lang="es-CR" sz="1100" b="0" i="0">
                  <a:solidFill>
                    <a:schemeClr val="tx1"/>
                  </a:solidFill>
                  <a:effectLst/>
                  <a:latin typeface="Cambria Math" panose="02040503050406030204" pitchFamily="18" charset="0"/>
                  <a:ea typeface="+mn-ea"/>
                  <a:cs typeface="+mn-cs"/>
                </a:rPr>
                <a:t>)</a:t>
              </a:r>
              <a:r>
                <a:rPr lang="es-ES" sz="1100" b="0" i="0">
                  <a:solidFill>
                    <a:schemeClr val="tx1"/>
                  </a:solidFill>
                  <a:effectLst/>
                  <a:latin typeface="Cambria Math" panose="02040503050406030204" pitchFamily="18" charset="0"/>
                  <a:ea typeface="+mn-ea"/>
                  <a:cs typeface="+mn-cs"/>
                </a:rPr>
                <a:t> </a:t>
              </a:r>
              <a:r>
                <a:rPr lang="es-CR" sz="1050" i="0">
                  <a:latin typeface="Cambria Math" panose="02040503050406030204" pitchFamily="18" charset="0"/>
                  <a:ea typeface="Cambria Math" panose="02040503050406030204" pitchFamily="18" charset="0"/>
                </a:rPr>
                <a:t>=</a:t>
              </a:r>
              <a:r>
                <a:rPr lang="es-CR" sz="1050" i="0">
                  <a:latin typeface="Cambria Math" panose="02040503050406030204" pitchFamily="18" charset="0"/>
                </a:rPr>
                <a:t>〖</a:t>
              </a:r>
              <a:r>
                <a:rPr lang="es-CR" sz="1050" b="0" i="0">
                  <a:latin typeface="Cambria Math" panose="02040503050406030204" pitchFamily="18" charset="0"/>
                </a:rPr>
                <a:t>𝑉𝐴〗_𝑖/(𝑃𝐼𝐵/(𝑇𝑜𝑡𝑎𝑙 𝑑𝑒 𝑝𝑜𝑏𝑙𝑎𝑐𝑖ó𝑛))</a:t>
              </a:r>
              <a:r>
                <a:rPr lang="es-CR" sz="1050" b="0" i="0">
                  <a:latin typeface="Cambria Math" panose="02040503050406030204" pitchFamily="18" charset="0"/>
                  <a:ea typeface="Cambria Math" panose="02040503050406030204" pitchFamily="18" charset="0"/>
                </a:rPr>
                <a:t>×</a:t>
              </a:r>
              <a:r>
                <a:rPr lang="es-ES" sz="1050" b="0" i="0">
                  <a:latin typeface="Cambria Math" panose="02040503050406030204" pitchFamily="18" charset="0"/>
                  <a:ea typeface="Cambria Math" panose="02040503050406030204" pitchFamily="18" charset="0"/>
                </a:rPr>
                <a:t>100</a:t>
              </a:r>
              <a:endParaRPr lang="es-CR" sz="1050"/>
            </a:p>
          </xdr:txBody>
        </xdr:sp>
      </mc:Fallback>
    </mc:AlternateContent>
    <xdr:clientData/>
  </xdr:oneCellAnchor>
</xdr:wsDr>
</file>

<file path=xl/drawings/drawing204.xml><?xml version="1.0" encoding="utf-8"?>
<xdr:wsDr xmlns:xdr="http://schemas.openxmlformats.org/drawingml/2006/spreadsheetDrawing" xmlns:a="http://schemas.openxmlformats.org/drawingml/2006/main">
  <xdr:twoCellAnchor>
    <xdr:from>
      <xdr:col>8</xdr:col>
      <xdr:colOff>22860</xdr:colOff>
      <xdr:row>8</xdr:row>
      <xdr:rowOff>585787</xdr:rowOff>
    </xdr:from>
    <xdr:to>
      <xdr:col>14</xdr:col>
      <xdr:colOff>563879</xdr:colOff>
      <xdr:row>24</xdr:row>
      <xdr:rowOff>121920</xdr:rowOff>
    </xdr:to>
    <xdr:graphicFrame macro="">
      <xdr:nvGraphicFramePr>
        <xdr:cNvPr id="2" name="Gráfico 1">
          <a:extLst>
            <a:ext uri="{FF2B5EF4-FFF2-40B4-BE49-F238E27FC236}">
              <a16:creationId xmlns:a16="http://schemas.microsoft.com/office/drawing/2014/main" id="{00000000-0008-0000-0701-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5.xml><?xml version="1.0" encoding="utf-8"?>
<xdr:wsDr xmlns:xdr="http://schemas.openxmlformats.org/drawingml/2006/spreadsheetDrawing" xmlns:a="http://schemas.openxmlformats.org/drawingml/2006/main">
  <xdr:oneCellAnchor>
    <xdr:from>
      <xdr:col>3</xdr:col>
      <xdr:colOff>68851</xdr:colOff>
      <xdr:row>15</xdr:row>
      <xdr:rowOff>297656</xdr:rowOff>
    </xdr:from>
    <xdr:ext cx="6349093" cy="388144"/>
    <mc:AlternateContent xmlns:mc="http://schemas.openxmlformats.org/markup-compatibility/2006" xmlns:a14="http://schemas.microsoft.com/office/drawing/2010/main">
      <mc:Choice Requires="a14">
        <xdr:sp macro="" textlink="">
          <xdr:nvSpPr>
            <xdr:cNvPr id="4" name="3 CuadroTexto">
              <a:extLst>
                <a:ext uri="{FF2B5EF4-FFF2-40B4-BE49-F238E27FC236}">
                  <a16:creationId xmlns:a16="http://schemas.microsoft.com/office/drawing/2014/main" id="{00000000-0008-0000-0801-000004000000}"/>
                </a:ext>
              </a:extLst>
            </xdr:cNvPr>
            <xdr:cNvSpPr txBox="1"/>
          </xdr:nvSpPr>
          <xdr:spPr>
            <a:xfrm>
              <a:off x="4092211" y="5715476"/>
              <a:ext cx="6349093" cy="3881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s-ES" sz="1100" b="0" i="0">
                  <a:latin typeface="Cambria Math" panose="02040503050406030204" pitchFamily="18" charset="0"/>
                  <a:ea typeface="Cambria Math" panose="02040503050406030204" pitchFamily="18" charset="0"/>
                </a:rPr>
                <a:t>Porcentaje</a:t>
              </a:r>
              <a:r>
                <a:rPr lang="es-ES" sz="1100" b="0" i="0" baseline="0">
                  <a:latin typeface="Cambria Math" panose="02040503050406030204" pitchFamily="18" charset="0"/>
                  <a:ea typeface="Cambria Math" panose="02040503050406030204" pitchFamily="18" charset="0"/>
                </a:rPr>
                <a:t> de ocupados en la industria manufacturera</a:t>
              </a:r>
              <a14:m>
                <m:oMath xmlns:m="http://schemas.openxmlformats.org/officeDocument/2006/math">
                  <m:r>
                    <a:rPr lang="es-ES" sz="1100" b="0" i="0">
                      <a:latin typeface="Cambria Math" panose="02040503050406030204" pitchFamily="18" charset="0"/>
                      <a:ea typeface="Cambria Math" panose="02040503050406030204" pitchFamily="18" charset="0"/>
                    </a:rPr>
                    <m:t>=</m:t>
                  </m:r>
                  <m:f>
                    <m:fPr>
                      <m:ctrlPr>
                        <a:rPr lang="es-ES" sz="1100" b="0" i="1">
                          <a:latin typeface="Cambria Math" panose="02040503050406030204" pitchFamily="18" charset="0"/>
                          <a:ea typeface="Cambria Math" panose="02040503050406030204" pitchFamily="18" charset="0"/>
                        </a:rPr>
                      </m:ctrlPr>
                    </m:fPr>
                    <m:num>
                      <m:r>
                        <m:rPr>
                          <m:sty m:val="p"/>
                        </m:rPr>
                        <a:rPr lang="es-ES" sz="1100" b="0" i="0">
                          <a:latin typeface="Cambria Math" panose="02040503050406030204" pitchFamily="18" charset="0"/>
                          <a:ea typeface="Cambria Math" panose="02040503050406030204" pitchFamily="18" charset="0"/>
                        </a:rPr>
                        <m:t>Poblaci</m:t>
                      </m:r>
                      <m:r>
                        <a:rPr lang="es-ES" sz="1100" b="0" i="0">
                          <a:latin typeface="Cambria Math" panose="02040503050406030204" pitchFamily="18" charset="0"/>
                          <a:ea typeface="Cambria Math" panose="02040503050406030204" pitchFamily="18" charset="0"/>
                        </a:rPr>
                        <m:t>ó</m:t>
                      </m:r>
                      <m:r>
                        <m:rPr>
                          <m:sty m:val="p"/>
                        </m:rPr>
                        <a:rPr lang="es-ES" sz="1100" b="0" i="0">
                          <a:latin typeface="Cambria Math" panose="02040503050406030204" pitchFamily="18" charset="0"/>
                          <a:ea typeface="Cambria Math" panose="02040503050406030204" pitchFamily="18" charset="0"/>
                        </a:rPr>
                        <m:t>n</m:t>
                      </m:r>
                      <m:r>
                        <a:rPr lang="es-ES" sz="1100" b="0" i="0">
                          <a:latin typeface="Cambria Math" panose="02040503050406030204" pitchFamily="18" charset="0"/>
                          <a:ea typeface="Cambria Math" panose="02040503050406030204" pitchFamily="18" charset="0"/>
                        </a:rPr>
                        <m:t> </m:t>
                      </m:r>
                      <m:r>
                        <m:rPr>
                          <m:sty m:val="p"/>
                        </m:rPr>
                        <a:rPr lang="es-ES" sz="1100" b="0" i="0">
                          <a:latin typeface="Cambria Math" panose="02040503050406030204" pitchFamily="18" charset="0"/>
                          <a:ea typeface="Cambria Math" panose="02040503050406030204" pitchFamily="18" charset="0"/>
                        </a:rPr>
                        <m:t>ocupada</m:t>
                      </m:r>
                      <m:r>
                        <a:rPr lang="es-ES" sz="1100" b="0" i="0">
                          <a:latin typeface="Cambria Math" panose="02040503050406030204" pitchFamily="18" charset="0"/>
                          <a:ea typeface="Cambria Math" panose="02040503050406030204" pitchFamily="18" charset="0"/>
                        </a:rPr>
                        <m:t> </m:t>
                      </m:r>
                      <m:r>
                        <m:rPr>
                          <m:sty m:val="p"/>
                        </m:rPr>
                        <a:rPr lang="es-ES" sz="1100" b="0" i="0">
                          <a:latin typeface="Cambria Math" panose="02040503050406030204" pitchFamily="18" charset="0"/>
                          <a:ea typeface="Cambria Math" panose="02040503050406030204" pitchFamily="18" charset="0"/>
                        </a:rPr>
                        <m:t>en</m:t>
                      </m:r>
                      <m:r>
                        <a:rPr lang="es-ES" sz="1100" b="0" i="0">
                          <a:latin typeface="Cambria Math" panose="02040503050406030204" pitchFamily="18" charset="0"/>
                          <a:ea typeface="Cambria Math" panose="02040503050406030204" pitchFamily="18" charset="0"/>
                        </a:rPr>
                        <m:t> </m:t>
                      </m:r>
                      <m:r>
                        <m:rPr>
                          <m:sty m:val="p"/>
                        </m:rPr>
                        <a:rPr lang="es-ES" sz="1100" b="0" i="0">
                          <a:latin typeface="Cambria Math" panose="02040503050406030204" pitchFamily="18" charset="0"/>
                          <a:ea typeface="Cambria Math" panose="02040503050406030204" pitchFamily="18" charset="0"/>
                        </a:rPr>
                        <m:t>la</m:t>
                      </m:r>
                      <m:r>
                        <a:rPr lang="es-ES" sz="1100" b="0" i="0">
                          <a:latin typeface="Cambria Math" panose="02040503050406030204" pitchFamily="18" charset="0"/>
                          <a:ea typeface="Cambria Math" panose="02040503050406030204" pitchFamily="18" charset="0"/>
                        </a:rPr>
                        <m:t> </m:t>
                      </m:r>
                      <m:r>
                        <m:rPr>
                          <m:sty m:val="p"/>
                        </m:rPr>
                        <a:rPr lang="es-ES" sz="1100" b="0" i="0">
                          <a:latin typeface="Cambria Math" panose="02040503050406030204" pitchFamily="18" charset="0"/>
                          <a:ea typeface="Cambria Math" panose="02040503050406030204" pitchFamily="18" charset="0"/>
                        </a:rPr>
                        <m:t>industria</m:t>
                      </m:r>
                      <m:r>
                        <a:rPr lang="es-ES" sz="1100" b="0" i="0">
                          <a:latin typeface="Cambria Math" panose="02040503050406030204" pitchFamily="18" charset="0"/>
                          <a:ea typeface="Cambria Math" panose="02040503050406030204" pitchFamily="18" charset="0"/>
                        </a:rPr>
                        <m:t> </m:t>
                      </m:r>
                      <m:r>
                        <m:rPr>
                          <m:sty m:val="p"/>
                        </m:rPr>
                        <a:rPr lang="es-ES" sz="1100" b="0" i="0">
                          <a:latin typeface="Cambria Math" panose="02040503050406030204" pitchFamily="18" charset="0"/>
                          <a:ea typeface="Cambria Math" panose="02040503050406030204" pitchFamily="18" charset="0"/>
                        </a:rPr>
                        <m:t>manufacturera</m:t>
                      </m:r>
                    </m:num>
                    <m:den>
                      <m:r>
                        <m:rPr>
                          <m:sty m:val="p"/>
                        </m:rPr>
                        <a:rPr lang="es-ES" sz="1100" b="0" i="0">
                          <a:latin typeface="Cambria Math" panose="02040503050406030204" pitchFamily="18" charset="0"/>
                          <a:ea typeface="Cambria Math" panose="02040503050406030204" pitchFamily="18" charset="0"/>
                        </a:rPr>
                        <m:t>Poblaci</m:t>
                      </m:r>
                      <m:r>
                        <a:rPr lang="es-ES" sz="1100" b="0" i="0">
                          <a:latin typeface="Cambria Math" panose="02040503050406030204" pitchFamily="18" charset="0"/>
                          <a:ea typeface="Cambria Math" panose="02040503050406030204" pitchFamily="18" charset="0"/>
                        </a:rPr>
                        <m:t>ó</m:t>
                      </m:r>
                      <m:r>
                        <m:rPr>
                          <m:sty m:val="p"/>
                        </m:rPr>
                        <a:rPr lang="es-ES" sz="1100" b="0" i="0">
                          <a:latin typeface="Cambria Math" panose="02040503050406030204" pitchFamily="18" charset="0"/>
                          <a:ea typeface="Cambria Math" panose="02040503050406030204" pitchFamily="18" charset="0"/>
                        </a:rPr>
                        <m:t>n</m:t>
                      </m:r>
                      <m:r>
                        <a:rPr lang="es-ES" sz="1100" b="0" i="0">
                          <a:latin typeface="Cambria Math" panose="02040503050406030204" pitchFamily="18" charset="0"/>
                          <a:ea typeface="Cambria Math" panose="02040503050406030204" pitchFamily="18" charset="0"/>
                        </a:rPr>
                        <m:t> </m:t>
                      </m:r>
                      <m:r>
                        <m:rPr>
                          <m:sty m:val="p"/>
                        </m:rPr>
                        <a:rPr lang="es-ES" sz="1100" b="0" i="0">
                          <a:latin typeface="Cambria Math" panose="02040503050406030204" pitchFamily="18" charset="0"/>
                          <a:ea typeface="Cambria Math" panose="02040503050406030204" pitchFamily="18" charset="0"/>
                        </a:rPr>
                        <m:t>ocupada</m:t>
                      </m:r>
                    </m:den>
                  </m:f>
                  <m:r>
                    <a:rPr lang="es-ES" sz="1100" b="0" i="1">
                      <a:latin typeface="Cambria Math" panose="02040503050406030204" pitchFamily="18" charset="0"/>
                      <a:ea typeface="Cambria Math" panose="02040503050406030204" pitchFamily="18" charset="0"/>
                    </a:rPr>
                    <m:t>×100</m:t>
                  </m:r>
                </m:oMath>
              </a14:m>
              <a:endParaRPr lang="es-ES" sz="1100" b="0" i="0">
                <a:latin typeface="Cambria Math" panose="02040503050406030204" pitchFamily="18" charset="0"/>
                <a:ea typeface="Cambria Math" panose="02040503050406030204" pitchFamily="18" charset="0"/>
              </a:endParaRPr>
            </a:p>
          </xdr:txBody>
        </xdr:sp>
      </mc:Choice>
      <mc:Fallback xmlns="">
        <xdr:sp macro="" textlink="">
          <xdr:nvSpPr>
            <xdr:cNvPr id="4" name="3 CuadroTexto">
              <a:extLst>
                <a:ext uri="{FF2B5EF4-FFF2-40B4-BE49-F238E27FC236}">
                  <a16:creationId xmlns:a16="http://schemas.microsoft.com/office/drawing/2014/main" id="{00000000-0008-0000-0801-000004000000}"/>
                </a:ext>
              </a:extLst>
            </xdr:cNvPr>
            <xdr:cNvSpPr txBox="1"/>
          </xdr:nvSpPr>
          <xdr:spPr>
            <a:xfrm>
              <a:off x="4092211" y="5715476"/>
              <a:ext cx="6349093" cy="3881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s-ES" sz="1100" b="0" i="0">
                  <a:latin typeface="Cambria Math" panose="02040503050406030204" pitchFamily="18" charset="0"/>
                  <a:ea typeface="Cambria Math" panose="02040503050406030204" pitchFamily="18" charset="0"/>
                </a:rPr>
                <a:t>Porcentaje</a:t>
              </a:r>
              <a:r>
                <a:rPr lang="es-ES" sz="1100" b="0" i="0" baseline="0">
                  <a:latin typeface="Cambria Math" panose="02040503050406030204" pitchFamily="18" charset="0"/>
                  <a:ea typeface="Cambria Math" panose="02040503050406030204" pitchFamily="18" charset="0"/>
                </a:rPr>
                <a:t> de ocupados en la industria manufacturera</a:t>
              </a:r>
              <a:r>
                <a:rPr lang="es-ES" sz="1100" b="0" i="0">
                  <a:latin typeface="Cambria Math" panose="02040503050406030204" pitchFamily="18" charset="0"/>
                  <a:ea typeface="Cambria Math" panose="02040503050406030204" pitchFamily="18" charset="0"/>
                </a:rPr>
                <a:t>=(Población ocupada en la industria manufacturera)/(Población ocupada)×100</a:t>
              </a:r>
            </a:p>
          </xdr:txBody>
        </xdr:sp>
      </mc:Fallback>
    </mc:AlternateContent>
    <xdr:clientData/>
  </xdr:oneCellAnchor>
</xdr:wsDr>
</file>

<file path=xl/drawings/drawing206.xml><?xml version="1.0" encoding="utf-8"?>
<xdr:wsDr xmlns:xdr="http://schemas.openxmlformats.org/drawingml/2006/spreadsheetDrawing" xmlns:a="http://schemas.openxmlformats.org/drawingml/2006/main">
  <xdr:oneCellAnchor>
    <xdr:from>
      <xdr:col>3</xdr:col>
      <xdr:colOff>1203483</xdr:colOff>
      <xdr:row>15</xdr:row>
      <xdr:rowOff>136208</xdr:rowOff>
    </xdr:from>
    <xdr:ext cx="2670283" cy="446532"/>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00000000-0008-0000-0A01-000002000000}"/>
                </a:ext>
              </a:extLst>
            </xdr:cNvPr>
            <xdr:cNvSpPr txBox="1"/>
          </xdr:nvSpPr>
          <xdr:spPr>
            <a:xfrm>
              <a:off x="5447823" y="8853488"/>
              <a:ext cx="2670283" cy="44653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400" i="1">
                            <a:latin typeface="Cambria Math" panose="02040503050406030204" pitchFamily="18" charset="0"/>
                          </a:rPr>
                        </m:ctrlPr>
                      </m:fPr>
                      <m:num>
                        <m:sSub>
                          <m:sSubPr>
                            <m:ctrlPr>
                              <a:rPr lang="es-CR" sz="1400" i="1">
                                <a:latin typeface="Cambria Math" panose="02040503050406030204" pitchFamily="18" charset="0"/>
                              </a:rPr>
                            </m:ctrlPr>
                          </m:sSubPr>
                          <m:e>
                            <m:r>
                              <a:rPr lang="es-CR" sz="1400" b="0" i="1">
                                <a:latin typeface="Cambria Math" panose="02040503050406030204" pitchFamily="18" charset="0"/>
                              </a:rPr>
                              <m:t>𝑉𝐴</m:t>
                            </m:r>
                          </m:e>
                          <m:sub>
                            <m:r>
                              <a:rPr lang="es-CR" sz="1400" b="0" i="1">
                                <a:latin typeface="Cambria Math" panose="02040503050406030204" pitchFamily="18" charset="0"/>
                              </a:rPr>
                              <m:t>𝑖𝑛𝑑𝑢𝑠𝑡𝑟𝑖𝑎𝑠</m:t>
                            </m:r>
                            <m:r>
                              <a:rPr lang="es-CR" sz="1400" b="0" i="1">
                                <a:latin typeface="Cambria Math" panose="02040503050406030204" pitchFamily="18" charset="0"/>
                              </a:rPr>
                              <m:t> </m:t>
                            </m:r>
                            <m:r>
                              <a:rPr lang="es-CR" sz="1400" b="0" i="1">
                                <a:latin typeface="Cambria Math" panose="02040503050406030204" pitchFamily="18" charset="0"/>
                              </a:rPr>
                              <m:t>𝑑𝑒</m:t>
                            </m:r>
                            <m:r>
                              <a:rPr lang="es-CR" sz="1400" b="0" i="1">
                                <a:latin typeface="Cambria Math" panose="02040503050406030204" pitchFamily="18" charset="0"/>
                              </a:rPr>
                              <m:t> </m:t>
                            </m:r>
                            <m:r>
                              <a:rPr lang="es-CR" sz="1400" b="0" i="1">
                                <a:latin typeface="Cambria Math" panose="02040503050406030204" pitchFamily="18" charset="0"/>
                              </a:rPr>
                              <m:t>𝑝𝑒𝑞𝑢𝑒</m:t>
                            </m:r>
                            <m:r>
                              <a:rPr lang="es-CR" sz="1400" b="0" i="1">
                                <a:latin typeface="Cambria Math" panose="02040503050406030204" pitchFamily="18" charset="0"/>
                              </a:rPr>
                              <m:t>ñ</m:t>
                            </m:r>
                            <m:r>
                              <a:rPr lang="es-CR" sz="1400" b="0" i="1">
                                <a:latin typeface="Cambria Math" panose="02040503050406030204" pitchFamily="18" charset="0"/>
                              </a:rPr>
                              <m:t>𝑎</m:t>
                            </m:r>
                            <m:r>
                              <a:rPr lang="es-CR" sz="1400" b="0" i="1">
                                <a:latin typeface="Cambria Math" panose="02040503050406030204" pitchFamily="18" charset="0"/>
                              </a:rPr>
                              <m:t> </m:t>
                            </m:r>
                            <m:r>
                              <a:rPr lang="es-CR" sz="1400" b="0" i="1">
                                <a:latin typeface="Cambria Math" panose="02040503050406030204" pitchFamily="18" charset="0"/>
                              </a:rPr>
                              <m:t>𝑒𝑠𝑐𝑎𝑙𝑎</m:t>
                            </m:r>
                          </m:sub>
                        </m:sSub>
                      </m:num>
                      <m:den>
                        <m:sSub>
                          <m:sSubPr>
                            <m:ctrlPr>
                              <a:rPr lang="es-CR" sz="1400" i="1">
                                <a:latin typeface="Cambria Math" panose="02040503050406030204" pitchFamily="18" charset="0"/>
                              </a:rPr>
                            </m:ctrlPr>
                          </m:sSubPr>
                          <m:e>
                            <m:r>
                              <a:rPr lang="es-CR" sz="1400" b="0" i="1">
                                <a:latin typeface="Cambria Math" panose="02040503050406030204" pitchFamily="18" charset="0"/>
                              </a:rPr>
                              <m:t>𝑉𝐴</m:t>
                            </m:r>
                          </m:e>
                          <m:sub>
                            <m:r>
                              <a:rPr lang="es-CR" sz="1400" b="0" i="1">
                                <a:latin typeface="Cambria Math" panose="02040503050406030204" pitchFamily="18" charset="0"/>
                              </a:rPr>
                              <m:t>𝑖𝑛𝑑𝑢𝑠𝑡𝑟𝑖𝑎𝑙</m:t>
                            </m:r>
                          </m:sub>
                        </m:sSub>
                      </m:den>
                    </m:f>
                    <m:r>
                      <a:rPr lang="es-CR" sz="1400" b="0" i="1">
                        <a:latin typeface="Cambria Math" panose="02040503050406030204" pitchFamily="18" charset="0"/>
                        <a:ea typeface="Cambria Math" panose="02040503050406030204" pitchFamily="18" charset="0"/>
                      </a:rPr>
                      <m:t>×100</m:t>
                    </m:r>
                  </m:oMath>
                </m:oMathPara>
              </a14:m>
              <a:endParaRPr lang="es-CR" sz="1400"/>
            </a:p>
          </xdr:txBody>
        </xdr:sp>
      </mc:Choice>
      <mc:Fallback xmlns="">
        <xdr:sp macro="" textlink="">
          <xdr:nvSpPr>
            <xdr:cNvPr id="2" name="CuadroTexto 1">
              <a:extLst>
                <a:ext uri="{FF2B5EF4-FFF2-40B4-BE49-F238E27FC236}">
                  <a16:creationId xmlns:a16="http://schemas.microsoft.com/office/drawing/2014/main" id="{00000000-0008-0000-0A01-000002000000}"/>
                </a:ext>
              </a:extLst>
            </xdr:cNvPr>
            <xdr:cNvSpPr txBox="1"/>
          </xdr:nvSpPr>
          <xdr:spPr>
            <a:xfrm>
              <a:off x="5447823" y="8853488"/>
              <a:ext cx="2670283" cy="44653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400" i="0">
                  <a:latin typeface="Cambria Math" panose="02040503050406030204" pitchFamily="18" charset="0"/>
                </a:rPr>
                <a:t>〖</a:t>
              </a:r>
              <a:r>
                <a:rPr lang="es-CR" sz="1400" b="0" i="0">
                  <a:latin typeface="Cambria Math" panose="02040503050406030204" pitchFamily="18" charset="0"/>
                </a:rPr>
                <a:t>𝑉𝐴〗_(𝑖𝑛𝑑𝑢𝑠𝑡𝑟𝑖𝑎𝑠 𝑑𝑒 𝑝𝑒𝑞𝑢𝑒ñ𝑎 𝑒𝑠𝑐𝑎𝑙𝑎)/〖𝑉𝐴〗_𝑖𝑛𝑑𝑢𝑠𝑡𝑟𝑖𝑎𝑙 </a:t>
              </a:r>
              <a:r>
                <a:rPr lang="es-CR" sz="1400" b="0" i="0">
                  <a:latin typeface="Cambria Math" panose="02040503050406030204" pitchFamily="18" charset="0"/>
                  <a:ea typeface="Cambria Math" panose="02040503050406030204" pitchFamily="18" charset="0"/>
                </a:rPr>
                <a:t>×100</a:t>
              </a:r>
              <a:endParaRPr lang="es-CR" sz="1400"/>
            </a:p>
          </xdr:txBody>
        </xdr:sp>
      </mc:Fallback>
    </mc:AlternateContent>
    <xdr:clientData/>
  </xdr:oneCellAnchor>
</xdr:wsDr>
</file>

<file path=xl/drawings/drawing207.xml><?xml version="1.0" encoding="utf-8"?>
<xdr:wsDr xmlns:xdr="http://schemas.openxmlformats.org/drawingml/2006/spreadsheetDrawing" xmlns:a="http://schemas.openxmlformats.org/drawingml/2006/main">
  <xdr:oneCellAnchor>
    <xdr:from>
      <xdr:col>3</xdr:col>
      <xdr:colOff>188118</xdr:colOff>
      <xdr:row>15</xdr:row>
      <xdr:rowOff>116679</xdr:rowOff>
    </xdr:from>
    <xdr:ext cx="5514975" cy="318870"/>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00000000-0008-0000-0C01-000002000000}"/>
                </a:ext>
              </a:extLst>
            </xdr:cNvPr>
            <xdr:cNvSpPr txBox="1"/>
          </xdr:nvSpPr>
          <xdr:spPr>
            <a:xfrm>
              <a:off x="4312443" y="8955879"/>
              <a:ext cx="5514975" cy="31887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000" i="1">
                            <a:latin typeface="Cambria Math" panose="02040503050406030204" pitchFamily="18" charset="0"/>
                          </a:rPr>
                        </m:ctrlPr>
                      </m:fPr>
                      <m:num>
                        <m:r>
                          <a:rPr lang="es-CR" sz="1000" b="0" i="1">
                            <a:latin typeface="Cambria Math" panose="02040503050406030204" pitchFamily="18" charset="0"/>
                          </a:rPr>
                          <m:t>𝐼𝑛𝑑𝑢𝑠𝑡𝑟𝑖𝑎𝑠</m:t>
                        </m:r>
                        <m:r>
                          <a:rPr lang="es-CR" sz="1000" b="0" i="1">
                            <a:latin typeface="Cambria Math" panose="02040503050406030204" pitchFamily="18" charset="0"/>
                          </a:rPr>
                          <m:t> </m:t>
                        </m:r>
                        <m:r>
                          <a:rPr lang="es-CR" sz="1000" b="0" i="1">
                            <a:latin typeface="Cambria Math" panose="02040503050406030204" pitchFamily="18" charset="0"/>
                          </a:rPr>
                          <m:t>𝑎</m:t>
                        </m:r>
                        <m:r>
                          <a:rPr lang="es-CR" sz="1000" b="0" i="1">
                            <a:latin typeface="Cambria Math" panose="02040503050406030204" pitchFamily="18" charset="0"/>
                          </a:rPr>
                          <m:t> </m:t>
                        </m:r>
                        <m:r>
                          <a:rPr lang="es-CR" sz="1000" b="0" i="1">
                            <a:latin typeface="Cambria Math" panose="02040503050406030204" pitchFamily="18" charset="0"/>
                          </a:rPr>
                          <m:t>𝑝𝑒𝑞𝑢𝑒</m:t>
                        </m:r>
                        <m:r>
                          <a:rPr lang="es-CR" sz="1000" b="0" i="1">
                            <a:latin typeface="Cambria Math" panose="02040503050406030204" pitchFamily="18" charset="0"/>
                          </a:rPr>
                          <m:t>ñ</m:t>
                        </m:r>
                        <m:r>
                          <a:rPr lang="es-CR" sz="1000" b="0" i="1">
                            <a:latin typeface="Cambria Math" panose="02040503050406030204" pitchFamily="18" charset="0"/>
                          </a:rPr>
                          <m:t>𝑎</m:t>
                        </m:r>
                        <m:r>
                          <a:rPr lang="es-CR" sz="1000" b="0" i="1">
                            <a:latin typeface="Cambria Math" panose="02040503050406030204" pitchFamily="18" charset="0"/>
                          </a:rPr>
                          <m:t> </m:t>
                        </m:r>
                        <m:r>
                          <a:rPr lang="es-CR" sz="1000" b="0" i="1">
                            <a:latin typeface="Cambria Math" panose="02040503050406030204" pitchFamily="18" charset="0"/>
                          </a:rPr>
                          <m:t>𝑒𝑠𝑐𝑎𝑙𝑎</m:t>
                        </m:r>
                        <m:r>
                          <a:rPr lang="es-CR" sz="1000" b="0" i="1">
                            <a:latin typeface="Cambria Math" panose="02040503050406030204" pitchFamily="18" charset="0"/>
                          </a:rPr>
                          <m:t> </m:t>
                        </m:r>
                        <m:r>
                          <a:rPr lang="es-CR" sz="1000" b="0" i="1">
                            <a:latin typeface="Cambria Math" panose="02040503050406030204" pitchFamily="18" charset="0"/>
                          </a:rPr>
                          <m:t>𝑞𝑢𝑒</m:t>
                        </m:r>
                        <m:r>
                          <a:rPr lang="es-CR" sz="1000" b="0" i="1">
                            <a:latin typeface="Cambria Math" panose="02040503050406030204" pitchFamily="18" charset="0"/>
                          </a:rPr>
                          <m:t> </m:t>
                        </m:r>
                        <m:r>
                          <a:rPr lang="es-CR" sz="1000" b="0" i="1">
                            <a:latin typeface="Cambria Math" panose="02040503050406030204" pitchFamily="18" charset="0"/>
                          </a:rPr>
                          <m:t>h𝑎𝑛</m:t>
                        </m:r>
                        <m:r>
                          <a:rPr lang="es-CR" sz="1000" b="0" i="1">
                            <a:latin typeface="Cambria Math" panose="02040503050406030204" pitchFamily="18" charset="0"/>
                          </a:rPr>
                          <m:t> </m:t>
                        </m:r>
                        <m:r>
                          <a:rPr lang="es-CR" sz="1000" b="0" i="1">
                            <a:latin typeface="Cambria Math" panose="02040503050406030204" pitchFamily="18" charset="0"/>
                          </a:rPr>
                          <m:t>𝑜𝑏𝑡𝑒𝑛𝑖𝑑𝑜</m:t>
                        </m:r>
                        <m:r>
                          <a:rPr lang="es-CR" sz="1000" b="0" i="1">
                            <a:latin typeface="Cambria Math" panose="02040503050406030204" pitchFamily="18" charset="0"/>
                          </a:rPr>
                          <m:t> </m:t>
                        </m:r>
                        <m:r>
                          <a:rPr lang="es-CR" sz="1000" b="0" i="1">
                            <a:latin typeface="Cambria Math" panose="02040503050406030204" pitchFamily="18" charset="0"/>
                          </a:rPr>
                          <m:t>𝑢𝑛</m:t>
                        </m:r>
                        <m:r>
                          <a:rPr lang="es-CR" sz="1000" b="0" i="1">
                            <a:latin typeface="Cambria Math" panose="02040503050406030204" pitchFamily="18" charset="0"/>
                          </a:rPr>
                          <m:t> </m:t>
                        </m:r>
                        <m:r>
                          <a:rPr lang="es-CR" sz="1000" b="0" i="1">
                            <a:latin typeface="Cambria Math" panose="02040503050406030204" pitchFamily="18" charset="0"/>
                          </a:rPr>
                          <m:t>𝑝𝑟</m:t>
                        </m:r>
                        <m:r>
                          <a:rPr lang="es-CR" sz="1000" b="0" i="1">
                            <a:latin typeface="Cambria Math" panose="02040503050406030204" pitchFamily="18" charset="0"/>
                          </a:rPr>
                          <m:t>é</m:t>
                        </m:r>
                        <m:r>
                          <a:rPr lang="es-CR" sz="1000" b="0" i="1">
                            <a:latin typeface="Cambria Math" panose="02040503050406030204" pitchFamily="18" charset="0"/>
                          </a:rPr>
                          <m:t>𝑠𝑡𝑎𝑚𝑜</m:t>
                        </m:r>
                        <m:r>
                          <a:rPr lang="es-CR" sz="1000" b="0" i="1">
                            <a:latin typeface="Cambria Math" panose="02040503050406030204" pitchFamily="18" charset="0"/>
                          </a:rPr>
                          <m:t> </m:t>
                        </m:r>
                        <m:r>
                          <a:rPr lang="es-CR" sz="1000" b="0" i="1">
                            <a:latin typeface="Cambria Math" panose="02040503050406030204" pitchFamily="18" charset="0"/>
                          </a:rPr>
                          <m:t>𝑜</m:t>
                        </m:r>
                        <m:r>
                          <a:rPr lang="es-CR" sz="1000" b="0" i="1">
                            <a:latin typeface="Cambria Math" panose="02040503050406030204" pitchFamily="18" charset="0"/>
                          </a:rPr>
                          <m:t> </m:t>
                        </m:r>
                        <m:r>
                          <a:rPr lang="es-CR" sz="1000" b="0" i="1">
                            <a:latin typeface="Cambria Math" panose="02040503050406030204" pitchFamily="18" charset="0"/>
                          </a:rPr>
                          <m:t>𝑢𝑛𝑎</m:t>
                        </m:r>
                        <m:r>
                          <a:rPr lang="es-CR" sz="1000" b="0" i="1">
                            <a:latin typeface="Cambria Math" panose="02040503050406030204" pitchFamily="18" charset="0"/>
                          </a:rPr>
                          <m:t> </m:t>
                        </m:r>
                        <m:r>
                          <a:rPr lang="es-CR" sz="1000" b="0" i="1">
                            <a:latin typeface="Cambria Math" panose="02040503050406030204" pitchFamily="18" charset="0"/>
                          </a:rPr>
                          <m:t>𝑙</m:t>
                        </m:r>
                        <m:r>
                          <a:rPr lang="es-CR" sz="1000" b="0" i="1">
                            <a:latin typeface="Cambria Math" panose="02040503050406030204" pitchFamily="18" charset="0"/>
                          </a:rPr>
                          <m:t>í</m:t>
                        </m:r>
                        <m:r>
                          <a:rPr lang="es-CR" sz="1000" b="0" i="1">
                            <a:latin typeface="Cambria Math" panose="02040503050406030204" pitchFamily="18" charset="0"/>
                          </a:rPr>
                          <m:t>𝑛𝑒𝑎</m:t>
                        </m:r>
                        <m:r>
                          <a:rPr lang="es-CR" sz="1000" b="0" i="1">
                            <a:latin typeface="Cambria Math" panose="02040503050406030204" pitchFamily="18" charset="0"/>
                          </a:rPr>
                          <m:t> </m:t>
                        </m:r>
                        <m:r>
                          <a:rPr lang="es-CR" sz="1000" b="0" i="1">
                            <a:latin typeface="Cambria Math" panose="02040503050406030204" pitchFamily="18" charset="0"/>
                          </a:rPr>
                          <m:t>𝑑𝑒</m:t>
                        </m:r>
                        <m:r>
                          <a:rPr lang="es-CR" sz="1000" b="0" i="1">
                            <a:latin typeface="Cambria Math" panose="02040503050406030204" pitchFamily="18" charset="0"/>
                          </a:rPr>
                          <m:t> </m:t>
                        </m:r>
                        <m:r>
                          <a:rPr lang="es-CR" sz="1000" b="0" i="1">
                            <a:latin typeface="Cambria Math" panose="02040503050406030204" pitchFamily="18" charset="0"/>
                          </a:rPr>
                          <m:t>𝑐𝑟</m:t>
                        </m:r>
                        <m:r>
                          <a:rPr lang="es-CR" sz="1000" b="0" i="1">
                            <a:latin typeface="Cambria Math" panose="02040503050406030204" pitchFamily="18" charset="0"/>
                          </a:rPr>
                          <m:t>é</m:t>
                        </m:r>
                        <m:r>
                          <a:rPr lang="es-CR" sz="1000" b="0" i="1">
                            <a:latin typeface="Cambria Math" panose="02040503050406030204" pitchFamily="18" charset="0"/>
                          </a:rPr>
                          <m:t>𝑑𝑖𝑡𝑜</m:t>
                        </m:r>
                      </m:num>
                      <m:den>
                        <m:r>
                          <a:rPr lang="es-CR" sz="1000" b="0" i="1">
                            <a:latin typeface="Cambria Math" panose="02040503050406030204" pitchFamily="18" charset="0"/>
                          </a:rPr>
                          <m:t>𝑇𝑜𝑡𝑎𝑙</m:t>
                        </m:r>
                        <m:r>
                          <a:rPr lang="es-CR" sz="1000" b="0" i="1">
                            <a:latin typeface="Cambria Math" panose="02040503050406030204" pitchFamily="18" charset="0"/>
                          </a:rPr>
                          <m:t> </m:t>
                        </m:r>
                        <m:r>
                          <a:rPr lang="es-CR" sz="1000" b="0" i="1">
                            <a:latin typeface="Cambria Math" panose="02040503050406030204" pitchFamily="18" charset="0"/>
                          </a:rPr>
                          <m:t>𝑑𝑒</m:t>
                        </m:r>
                        <m:r>
                          <a:rPr lang="es-CR" sz="1000" b="0" i="1">
                            <a:latin typeface="Cambria Math" panose="02040503050406030204" pitchFamily="18" charset="0"/>
                          </a:rPr>
                          <m:t> </m:t>
                        </m:r>
                        <m:r>
                          <a:rPr lang="es-CR" sz="1000" b="0" i="1">
                            <a:latin typeface="Cambria Math" panose="02040503050406030204" pitchFamily="18" charset="0"/>
                          </a:rPr>
                          <m:t>𝑖𝑛𝑑𝑢𝑠𝑡𝑟𝑖𝑎𝑠</m:t>
                        </m:r>
                        <m:r>
                          <a:rPr lang="es-CR" sz="1000" b="0" i="1">
                            <a:latin typeface="Cambria Math" panose="02040503050406030204" pitchFamily="18" charset="0"/>
                          </a:rPr>
                          <m:t> </m:t>
                        </m:r>
                        <m:r>
                          <a:rPr lang="es-CR" sz="1000" b="0" i="1">
                            <a:latin typeface="Cambria Math" panose="02040503050406030204" pitchFamily="18" charset="0"/>
                          </a:rPr>
                          <m:t>𝑎</m:t>
                        </m:r>
                        <m:r>
                          <a:rPr lang="es-CR" sz="1000" b="0" i="1">
                            <a:latin typeface="Cambria Math" panose="02040503050406030204" pitchFamily="18" charset="0"/>
                          </a:rPr>
                          <m:t> </m:t>
                        </m:r>
                        <m:r>
                          <a:rPr lang="es-CR" sz="1000" b="0" i="1">
                            <a:latin typeface="Cambria Math" panose="02040503050406030204" pitchFamily="18" charset="0"/>
                          </a:rPr>
                          <m:t>𝑝𝑒𝑞𝑢𝑒</m:t>
                        </m:r>
                        <m:r>
                          <a:rPr lang="es-CR" sz="1000" b="0" i="1">
                            <a:latin typeface="Cambria Math" panose="02040503050406030204" pitchFamily="18" charset="0"/>
                          </a:rPr>
                          <m:t>ñ</m:t>
                        </m:r>
                        <m:r>
                          <a:rPr lang="es-CR" sz="1000" b="0" i="1">
                            <a:latin typeface="Cambria Math" panose="02040503050406030204" pitchFamily="18" charset="0"/>
                          </a:rPr>
                          <m:t>𝑎</m:t>
                        </m:r>
                        <m:r>
                          <a:rPr lang="es-CR" sz="1000" b="0" i="1">
                            <a:latin typeface="Cambria Math" panose="02040503050406030204" pitchFamily="18" charset="0"/>
                          </a:rPr>
                          <m:t> </m:t>
                        </m:r>
                        <m:r>
                          <a:rPr lang="es-CR" sz="1000" b="0" i="1">
                            <a:latin typeface="Cambria Math" panose="02040503050406030204" pitchFamily="18" charset="0"/>
                          </a:rPr>
                          <m:t>𝑒𝑠𝑐𝑎𝑙𝑎</m:t>
                        </m:r>
                        <m:r>
                          <a:rPr lang="es-CR" sz="1000" b="0" i="1">
                            <a:latin typeface="Cambria Math" panose="02040503050406030204" pitchFamily="18" charset="0"/>
                          </a:rPr>
                          <m:t> </m:t>
                        </m:r>
                      </m:den>
                    </m:f>
                    <m:r>
                      <a:rPr lang="es-CR" sz="1100" b="0" i="1">
                        <a:solidFill>
                          <a:schemeClr val="tx1"/>
                        </a:solidFill>
                        <a:effectLst/>
                        <a:latin typeface="Cambria Math" panose="02040503050406030204" pitchFamily="18" charset="0"/>
                        <a:ea typeface="+mn-ea"/>
                        <a:cs typeface="+mn-cs"/>
                      </a:rPr>
                      <m:t>×</m:t>
                    </m:r>
                    <m:r>
                      <a:rPr lang="es-CR" sz="1000" b="0" i="1">
                        <a:latin typeface="Cambria Math" panose="02040503050406030204" pitchFamily="18" charset="0"/>
                      </a:rPr>
                      <m:t>100</m:t>
                    </m:r>
                  </m:oMath>
                </m:oMathPara>
              </a14:m>
              <a:endParaRPr lang="es-CR" sz="1000"/>
            </a:p>
          </xdr:txBody>
        </xdr:sp>
      </mc:Choice>
      <mc:Fallback xmlns="">
        <xdr:sp macro="" textlink="">
          <xdr:nvSpPr>
            <xdr:cNvPr id="2" name="CuadroTexto 1">
              <a:extLst>
                <a:ext uri="{FF2B5EF4-FFF2-40B4-BE49-F238E27FC236}">
                  <a16:creationId xmlns:a16="http://schemas.microsoft.com/office/drawing/2014/main" id="{00000000-0008-0000-0401-000002000000}"/>
                </a:ext>
              </a:extLst>
            </xdr:cNvPr>
            <xdr:cNvSpPr txBox="1"/>
          </xdr:nvSpPr>
          <xdr:spPr>
            <a:xfrm>
              <a:off x="4312443" y="8955879"/>
              <a:ext cx="5514975" cy="31887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R" sz="1000" i="0">
                  <a:latin typeface="Cambria Math" panose="02040503050406030204" pitchFamily="18" charset="0"/>
                </a:rPr>
                <a:t>(</a:t>
              </a:r>
              <a:r>
                <a:rPr lang="es-CR" sz="1000" b="0" i="0">
                  <a:latin typeface="Cambria Math" panose="02040503050406030204" pitchFamily="18" charset="0"/>
                </a:rPr>
                <a:t>𝐼𝑛𝑑𝑢𝑠𝑡𝑟𝑖𝑎𝑠 𝑎 𝑝𝑒𝑞𝑢𝑒ñ𝑎 𝑒𝑠𝑐𝑎𝑙𝑎 𝑞𝑢𝑒 ℎ𝑎𝑛 𝑜𝑏𝑡𝑒𝑛𝑖𝑑𝑜 𝑢𝑛 𝑝𝑟é𝑠𝑡𝑎𝑚𝑜 𝑜 𝑢𝑛𝑎 𝑙í𝑛𝑒𝑎 𝑑𝑒 𝑐𝑟é𝑑𝑖𝑡𝑜)/(𝑇𝑜𝑡𝑎𝑙 𝑑𝑒 𝑖𝑛𝑑𝑢𝑠𝑡𝑟𝑖𝑎𝑠 𝑎 𝑝𝑒𝑞𝑢𝑒ñ𝑎 𝑒𝑠𝑐𝑎𝑙𝑎 )</a:t>
              </a:r>
              <a:r>
                <a:rPr lang="es-CR" sz="1100" b="0" i="0">
                  <a:solidFill>
                    <a:schemeClr val="tx1"/>
                  </a:solidFill>
                  <a:effectLst/>
                  <a:latin typeface="Cambria Math" panose="02040503050406030204" pitchFamily="18" charset="0"/>
                  <a:ea typeface="+mn-ea"/>
                  <a:cs typeface="+mn-cs"/>
                </a:rPr>
                <a:t>×</a:t>
              </a:r>
              <a:r>
                <a:rPr lang="es-CR" sz="1000" b="0" i="0">
                  <a:latin typeface="Cambria Math" panose="02040503050406030204" pitchFamily="18" charset="0"/>
                </a:rPr>
                <a:t>100</a:t>
              </a:r>
              <a:endParaRPr lang="es-CR" sz="1000"/>
            </a:p>
          </xdr:txBody>
        </xdr:sp>
      </mc:Fallback>
    </mc:AlternateContent>
    <xdr:clientData/>
  </xdr:oneCellAnchor>
</xdr:wsDr>
</file>

<file path=xl/drawings/drawing208.xml><?xml version="1.0" encoding="utf-8"?>
<xdr:wsDr xmlns:xdr="http://schemas.openxmlformats.org/drawingml/2006/spreadsheetDrawing" xmlns:a="http://schemas.openxmlformats.org/drawingml/2006/main">
  <xdr:twoCellAnchor>
    <xdr:from>
      <xdr:col>1</xdr:col>
      <xdr:colOff>1021081</xdr:colOff>
      <xdr:row>27</xdr:row>
      <xdr:rowOff>44450</xdr:rowOff>
    </xdr:from>
    <xdr:to>
      <xdr:col>8</xdr:col>
      <xdr:colOff>54610</xdr:colOff>
      <xdr:row>42</xdr:row>
      <xdr:rowOff>19050</xdr:rowOff>
    </xdr:to>
    <xdr:graphicFrame macro="">
      <xdr:nvGraphicFramePr>
        <xdr:cNvPr id="2" name="Gráfico 1">
          <a:extLst>
            <a:ext uri="{FF2B5EF4-FFF2-40B4-BE49-F238E27FC236}">
              <a16:creationId xmlns:a16="http://schemas.microsoft.com/office/drawing/2014/main" id="{00000000-0008-0000-0D01-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9.xml><?xml version="1.0" encoding="utf-8"?>
<c:userShapes xmlns:c="http://schemas.openxmlformats.org/drawingml/2006/chart">
  <cdr:relSizeAnchor xmlns:cdr="http://schemas.openxmlformats.org/drawingml/2006/chartDrawing">
    <cdr:from>
      <cdr:x>0.00183</cdr:x>
      <cdr:y>0.88012</cdr:y>
    </cdr:from>
    <cdr:to>
      <cdr:x>0.73993</cdr:x>
      <cdr:y>1</cdr:y>
    </cdr:to>
    <cdr:sp macro="" textlink="">
      <cdr:nvSpPr>
        <cdr:cNvPr id="2" name="CuadroTexto 1"/>
        <cdr:cNvSpPr txBox="1"/>
      </cdr:nvSpPr>
      <cdr:spPr>
        <a:xfrm xmlns:a="http://schemas.openxmlformats.org/drawingml/2006/main">
          <a:off x="9525" y="2867025"/>
          <a:ext cx="3838575" cy="3905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eaLnBrk="1" fontAlgn="auto" latinLnBrk="0" hangingPunct="1"/>
          <a:endParaRPr lang="es-CR" sz="900">
            <a:effectLst/>
          </a:endParaRPr>
        </a:p>
      </cdr:txBody>
    </cdr:sp>
  </cdr:relSizeAnchor>
</c:userShapes>
</file>

<file path=xl/drawings/drawing21.xml><?xml version="1.0" encoding="utf-8"?>
<xdr:wsDr xmlns:xdr="http://schemas.openxmlformats.org/drawingml/2006/spreadsheetDrawing" xmlns:a="http://schemas.openxmlformats.org/drawingml/2006/main">
  <xdr:twoCellAnchor editAs="oneCell">
    <xdr:from>
      <xdr:col>0</xdr:col>
      <xdr:colOff>45720</xdr:colOff>
      <xdr:row>1</xdr:row>
      <xdr:rowOff>36830</xdr:rowOff>
    </xdr:from>
    <xdr:to>
      <xdr:col>1</xdr:col>
      <xdr:colOff>742527</xdr:colOff>
      <xdr:row>3</xdr:row>
      <xdr:rowOff>512657</xdr:rowOff>
    </xdr:to>
    <xdr:pic>
      <xdr:nvPicPr>
        <xdr:cNvPr id="4" name="Imagen 3">
          <a:extLst>
            <a:ext uri="{FF2B5EF4-FFF2-40B4-BE49-F238E27FC236}">
              <a16:creationId xmlns:a16="http://schemas.microsoft.com/office/drawing/2014/main" id="{1DFCBE6E-DB5F-422E-AC61-D13AEEA024D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45720" y="273050"/>
          <a:ext cx="1466427" cy="1466427"/>
        </a:xfrm>
        <a:prstGeom prst="rect">
          <a:avLst/>
        </a:prstGeom>
        <a:ln w="28575">
          <a:solidFill>
            <a:schemeClr val="bg1"/>
          </a:solidFill>
        </a:ln>
      </xdr:spPr>
    </xdr:pic>
    <xdr:clientData/>
  </xdr:twoCellAnchor>
</xdr:wsDr>
</file>

<file path=xl/drawings/drawing210.xml><?xml version="1.0" encoding="utf-8"?>
<xdr:wsDr xmlns:xdr="http://schemas.openxmlformats.org/drawingml/2006/spreadsheetDrawing" xmlns:a="http://schemas.openxmlformats.org/drawingml/2006/main">
  <xdr:twoCellAnchor>
    <xdr:from>
      <xdr:col>3</xdr:col>
      <xdr:colOff>121920</xdr:colOff>
      <xdr:row>15</xdr:row>
      <xdr:rowOff>464820</xdr:rowOff>
    </xdr:from>
    <xdr:to>
      <xdr:col>3</xdr:col>
      <xdr:colOff>4512945</xdr:colOff>
      <xdr:row>15</xdr:row>
      <xdr:rowOff>779145</xdr:rowOff>
    </xdr:to>
    <xdr:pic>
      <xdr:nvPicPr>
        <xdr:cNvPr id="2" name="Imagen 1">
          <a:extLst>
            <a:ext uri="{FF2B5EF4-FFF2-40B4-BE49-F238E27FC236}">
              <a16:creationId xmlns:a16="http://schemas.microsoft.com/office/drawing/2014/main" id="{00000000-0008-0000-0E01-0000020000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4366260" y="6713220"/>
          <a:ext cx="4391025" cy="314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11.xml><?xml version="1.0" encoding="utf-8"?>
<xdr:wsDr xmlns:xdr="http://schemas.openxmlformats.org/drawingml/2006/spreadsheetDrawing" xmlns:a="http://schemas.openxmlformats.org/drawingml/2006/main">
  <xdr:twoCellAnchor>
    <xdr:from>
      <xdr:col>1</xdr:col>
      <xdr:colOff>982980</xdr:colOff>
      <xdr:row>26</xdr:row>
      <xdr:rowOff>96520</xdr:rowOff>
    </xdr:from>
    <xdr:to>
      <xdr:col>10</xdr:col>
      <xdr:colOff>384810</xdr:colOff>
      <xdr:row>43</xdr:row>
      <xdr:rowOff>114300</xdr:rowOff>
    </xdr:to>
    <xdr:graphicFrame macro="">
      <xdr:nvGraphicFramePr>
        <xdr:cNvPr id="2" name="Gráfico 1">
          <a:extLst>
            <a:ext uri="{FF2B5EF4-FFF2-40B4-BE49-F238E27FC236}">
              <a16:creationId xmlns:a16="http://schemas.microsoft.com/office/drawing/2014/main" id="{00000000-0008-0000-0F01-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2.xml><?xml version="1.0" encoding="utf-8"?>
<c:userShapes xmlns:c="http://schemas.openxmlformats.org/drawingml/2006/chart">
  <cdr:relSizeAnchor xmlns:cdr="http://schemas.openxmlformats.org/drawingml/2006/chartDrawing">
    <cdr:from>
      <cdr:x>0.01415</cdr:x>
      <cdr:y>0.92096</cdr:y>
    </cdr:from>
    <cdr:to>
      <cdr:x>0.52359</cdr:x>
      <cdr:y>1</cdr:y>
    </cdr:to>
    <cdr:sp macro="" textlink="">
      <cdr:nvSpPr>
        <cdr:cNvPr id="2" name="CuadroTexto 1"/>
        <cdr:cNvSpPr txBox="1"/>
      </cdr:nvSpPr>
      <cdr:spPr>
        <a:xfrm xmlns:a="http://schemas.openxmlformats.org/drawingml/2006/main">
          <a:off x="114302" y="4772025"/>
          <a:ext cx="4114800" cy="4095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endParaRPr lang="es-CR" sz="900">
            <a:effectLst/>
          </a:endParaRPr>
        </a:p>
      </cdr:txBody>
    </cdr:sp>
  </cdr:relSizeAnchor>
</c:userShapes>
</file>

<file path=xl/drawings/drawing213.xml><?xml version="1.0" encoding="utf-8"?>
<xdr:wsDr xmlns:xdr="http://schemas.openxmlformats.org/drawingml/2006/spreadsheetDrawing" xmlns:a="http://schemas.openxmlformats.org/drawingml/2006/main">
  <xdr:twoCellAnchor>
    <xdr:from>
      <xdr:col>3</xdr:col>
      <xdr:colOff>81915</xdr:colOff>
      <xdr:row>15</xdr:row>
      <xdr:rowOff>303848</xdr:rowOff>
    </xdr:from>
    <xdr:to>
      <xdr:col>3</xdr:col>
      <xdr:colOff>5139690</xdr:colOff>
      <xdr:row>15</xdr:row>
      <xdr:rowOff>618173</xdr:rowOff>
    </xdr:to>
    <xdr:pic>
      <xdr:nvPicPr>
        <xdr:cNvPr id="2" name="Imagen 1">
          <a:extLst>
            <a:ext uri="{FF2B5EF4-FFF2-40B4-BE49-F238E27FC236}">
              <a16:creationId xmlns:a16="http://schemas.microsoft.com/office/drawing/2014/main" id="{00000000-0008-0000-1001-0000020000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4326255" y="6796088"/>
          <a:ext cx="5057775" cy="314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14.xml><?xml version="1.0" encoding="utf-8"?>
<xdr:wsDr xmlns:xdr="http://schemas.openxmlformats.org/drawingml/2006/spreadsheetDrawing" xmlns:a="http://schemas.openxmlformats.org/drawingml/2006/main">
  <xdr:twoCellAnchor>
    <xdr:from>
      <xdr:col>2</xdr:col>
      <xdr:colOff>60960</xdr:colOff>
      <xdr:row>30</xdr:row>
      <xdr:rowOff>128587</xdr:rowOff>
    </xdr:from>
    <xdr:to>
      <xdr:col>8</xdr:col>
      <xdr:colOff>657225</xdr:colOff>
      <xdr:row>42</xdr:row>
      <xdr:rowOff>167640</xdr:rowOff>
    </xdr:to>
    <xdr:graphicFrame macro="">
      <xdr:nvGraphicFramePr>
        <xdr:cNvPr id="2" name="Gráfico 1">
          <a:extLst>
            <a:ext uri="{FF2B5EF4-FFF2-40B4-BE49-F238E27FC236}">
              <a16:creationId xmlns:a16="http://schemas.microsoft.com/office/drawing/2014/main" id="{00000000-0008-0000-1101-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5.xml><?xml version="1.0" encoding="utf-8"?>
<xdr:wsDr xmlns:xdr="http://schemas.openxmlformats.org/drawingml/2006/spreadsheetDrawing" xmlns:a="http://schemas.openxmlformats.org/drawingml/2006/main">
  <xdr:oneCellAnchor>
    <xdr:from>
      <xdr:col>3</xdr:col>
      <xdr:colOff>393382</xdr:colOff>
      <xdr:row>15</xdr:row>
      <xdr:rowOff>92869</xdr:rowOff>
    </xdr:from>
    <xdr:ext cx="3081338" cy="321114"/>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00000000-0008-0000-1201-000002000000}"/>
                </a:ext>
              </a:extLst>
            </xdr:cNvPr>
            <xdr:cNvSpPr txBox="1"/>
          </xdr:nvSpPr>
          <xdr:spPr>
            <a:xfrm>
              <a:off x="4592002" y="7926229"/>
              <a:ext cx="3081338" cy="32111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100" i="1">
                            <a:latin typeface="Cambria Math" panose="02040503050406030204" pitchFamily="18" charset="0"/>
                          </a:rPr>
                        </m:ctrlPr>
                      </m:fPr>
                      <m:num>
                        <m:r>
                          <a:rPr lang="es-CR" sz="1100" b="0" i="1">
                            <a:latin typeface="Cambria Math" panose="02040503050406030204" pitchFamily="18" charset="0"/>
                          </a:rPr>
                          <m:t>𝐺𝑎𝑠𝑡𝑜𝑠</m:t>
                        </m:r>
                        <m:r>
                          <a:rPr lang="es-CR" sz="1100" b="0" i="1">
                            <a:latin typeface="Cambria Math" panose="02040503050406030204" pitchFamily="18" charset="0"/>
                          </a:rPr>
                          <m:t> </m:t>
                        </m:r>
                        <m:r>
                          <a:rPr lang="es-CR" sz="1100" b="0" i="1">
                            <a:latin typeface="Cambria Math" panose="02040503050406030204" pitchFamily="18" charset="0"/>
                          </a:rPr>
                          <m:t>𝑒𝑛</m:t>
                        </m:r>
                        <m:r>
                          <a:rPr lang="es-CR" sz="1100" b="0" i="1">
                            <a:latin typeface="Cambria Math" panose="02040503050406030204" pitchFamily="18" charset="0"/>
                          </a:rPr>
                          <m:t> </m:t>
                        </m:r>
                        <m:r>
                          <a:rPr lang="es-CR" sz="1100" b="0" i="1">
                            <a:latin typeface="Cambria Math" panose="02040503050406030204" pitchFamily="18" charset="0"/>
                          </a:rPr>
                          <m:t>𝑖𝑛𝑣𝑒𝑠𝑡𝑖𝑔𝑎𝑐𝑖</m:t>
                        </m:r>
                        <m:r>
                          <a:rPr lang="es-CR" sz="1100" b="0" i="1">
                            <a:latin typeface="Cambria Math" panose="02040503050406030204" pitchFamily="18" charset="0"/>
                          </a:rPr>
                          <m:t>ó</m:t>
                        </m:r>
                        <m:r>
                          <a:rPr lang="es-CR" sz="1100" b="0" i="1">
                            <a:latin typeface="Cambria Math" panose="02040503050406030204" pitchFamily="18" charset="0"/>
                          </a:rPr>
                          <m:t>𝑛</m:t>
                        </m:r>
                        <m:r>
                          <a:rPr lang="es-CR" sz="1100" b="0" i="1">
                            <a:latin typeface="Cambria Math" panose="02040503050406030204" pitchFamily="18" charset="0"/>
                          </a:rPr>
                          <m:t> </m:t>
                        </m:r>
                        <m:r>
                          <a:rPr lang="es-CR" sz="1100" b="0" i="1">
                            <a:latin typeface="Cambria Math" panose="02040503050406030204" pitchFamily="18" charset="0"/>
                          </a:rPr>
                          <m:t>𝑦</m:t>
                        </m:r>
                        <m:r>
                          <a:rPr lang="es-CR" sz="1100" b="0" i="1">
                            <a:latin typeface="Cambria Math" panose="02040503050406030204" pitchFamily="18" charset="0"/>
                          </a:rPr>
                          <m:t> </m:t>
                        </m:r>
                        <m:r>
                          <a:rPr lang="es-CR" sz="1100" b="0" i="1">
                            <a:latin typeface="Cambria Math" panose="02040503050406030204" pitchFamily="18" charset="0"/>
                          </a:rPr>
                          <m:t>𝑑𝑒𝑠𝑎𝑟𝑟𝑜𝑙𝑙𝑜</m:t>
                        </m:r>
                      </m:num>
                      <m:den>
                        <m:r>
                          <a:rPr lang="es-CR" sz="1100" b="0" i="1">
                            <a:latin typeface="Cambria Math" panose="02040503050406030204" pitchFamily="18" charset="0"/>
                          </a:rPr>
                          <m:t>𝑃𝐼𝐵</m:t>
                        </m:r>
                      </m:den>
                    </m:f>
                    <m:r>
                      <a:rPr lang="es-CR" sz="1100" b="0" i="1">
                        <a:latin typeface="Cambria Math" panose="02040503050406030204" pitchFamily="18" charset="0"/>
                        <a:ea typeface="Cambria Math" panose="02040503050406030204" pitchFamily="18" charset="0"/>
                      </a:rPr>
                      <m:t>×</m:t>
                    </m:r>
                    <m:r>
                      <a:rPr lang="es-ES" sz="1100" b="0" i="1">
                        <a:latin typeface="Cambria Math" panose="02040503050406030204" pitchFamily="18" charset="0"/>
                        <a:ea typeface="Cambria Math" panose="02040503050406030204" pitchFamily="18" charset="0"/>
                      </a:rPr>
                      <m:t>100</m:t>
                    </m:r>
                  </m:oMath>
                </m:oMathPara>
              </a14:m>
              <a:endParaRPr lang="es-CR" sz="1100"/>
            </a:p>
          </xdr:txBody>
        </xdr:sp>
      </mc:Choice>
      <mc:Fallback xmlns="">
        <xdr:sp macro="" textlink="">
          <xdr:nvSpPr>
            <xdr:cNvPr id="2" name="CuadroTexto 1">
              <a:extLst>
                <a:ext uri="{FF2B5EF4-FFF2-40B4-BE49-F238E27FC236}">
                  <a16:creationId xmlns:a16="http://schemas.microsoft.com/office/drawing/2014/main" id="{00000000-0008-0000-1201-000002000000}"/>
                </a:ext>
              </a:extLst>
            </xdr:cNvPr>
            <xdr:cNvSpPr txBox="1"/>
          </xdr:nvSpPr>
          <xdr:spPr>
            <a:xfrm>
              <a:off x="4592002" y="7926229"/>
              <a:ext cx="3081338" cy="32111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R" sz="1100" i="0">
                  <a:latin typeface="Cambria Math" panose="02040503050406030204" pitchFamily="18" charset="0"/>
                </a:rPr>
                <a:t>(</a:t>
              </a:r>
              <a:r>
                <a:rPr lang="es-CR" sz="1100" b="0" i="0">
                  <a:latin typeface="Cambria Math" panose="02040503050406030204" pitchFamily="18" charset="0"/>
                </a:rPr>
                <a:t>𝐺𝑎𝑠𝑡𝑜𝑠 𝑒𝑛 𝑖𝑛𝑣𝑒𝑠𝑡𝑖𝑔𝑎𝑐𝑖ó𝑛 𝑦 𝑑𝑒𝑠𝑎𝑟𝑟𝑜𝑙𝑙𝑜)/𝑃𝐼𝐵</a:t>
              </a:r>
              <a:r>
                <a:rPr lang="es-CR" sz="1100" b="0" i="0">
                  <a:latin typeface="Cambria Math" panose="02040503050406030204" pitchFamily="18" charset="0"/>
                  <a:ea typeface="Cambria Math" panose="02040503050406030204" pitchFamily="18" charset="0"/>
                </a:rPr>
                <a:t>×</a:t>
              </a:r>
              <a:r>
                <a:rPr lang="es-ES" sz="1100" b="0" i="0">
                  <a:latin typeface="Cambria Math" panose="02040503050406030204" pitchFamily="18" charset="0"/>
                  <a:ea typeface="Cambria Math" panose="02040503050406030204" pitchFamily="18" charset="0"/>
                </a:rPr>
                <a:t>100</a:t>
              </a:r>
              <a:endParaRPr lang="es-CR" sz="1100"/>
            </a:p>
          </xdr:txBody>
        </xdr:sp>
      </mc:Fallback>
    </mc:AlternateContent>
    <xdr:clientData/>
  </xdr:oneCellAnchor>
</xdr:wsDr>
</file>

<file path=xl/drawings/drawing216.xml><?xml version="1.0" encoding="utf-8"?>
<xdr:wsDr xmlns:xdr="http://schemas.openxmlformats.org/drawingml/2006/spreadsheetDrawing" xmlns:a="http://schemas.openxmlformats.org/drawingml/2006/main">
  <xdr:twoCellAnchor>
    <xdr:from>
      <xdr:col>8</xdr:col>
      <xdr:colOff>22860</xdr:colOff>
      <xdr:row>8</xdr:row>
      <xdr:rowOff>587693</xdr:rowOff>
    </xdr:from>
    <xdr:to>
      <xdr:col>13</xdr:col>
      <xdr:colOff>758190</xdr:colOff>
      <xdr:row>21</xdr:row>
      <xdr:rowOff>175261</xdr:rowOff>
    </xdr:to>
    <xdr:graphicFrame macro="">
      <xdr:nvGraphicFramePr>
        <xdr:cNvPr id="2" name="Gráfico 1">
          <a:extLst>
            <a:ext uri="{FF2B5EF4-FFF2-40B4-BE49-F238E27FC236}">
              <a16:creationId xmlns:a16="http://schemas.microsoft.com/office/drawing/2014/main" id="{00000000-0008-0000-1301-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7.xml><?xml version="1.0" encoding="utf-8"?>
<xdr:wsDr xmlns:xdr="http://schemas.openxmlformats.org/drawingml/2006/spreadsheetDrawing" xmlns:a="http://schemas.openxmlformats.org/drawingml/2006/main">
  <xdr:oneCellAnchor>
    <xdr:from>
      <xdr:col>3</xdr:col>
      <xdr:colOff>136548</xdr:colOff>
      <xdr:row>15</xdr:row>
      <xdr:rowOff>138248</xdr:rowOff>
    </xdr:from>
    <xdr:ext cx="2328073" cy="349904"/>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00000000-0008-0000-1401-000002000000}"/>
                </a:ext>
              </a:extLst>
            </xdr:cNvPr>
            <xdr:cNvSpPr txBox="1"/>
          </xdr:nvSpPr>
          <xdr:spPr>
            <a:xfrm>
              <a:off x="4380888" y="5418908"/>
              <a:ext cx="2328073" cy="34990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100" i="1">
                            <a:latin typeface="Cambria Math" panose="02040503050406030204" pitchFamily="18" charset="0"/>
                          </a:rPr>
                        </m:ctrlPr>
                      </m:fPr>
                      <m:num>
                        <m:r>
                          <a:rPr lang="es-CR" sz="1100" b="0" i="1">
                            <a:latin typeface="Cambria Math" panose="02040503050406030204" pitchFamily="18" charset="0"/>
                          </a:rPr>
                          <m:t>𝑇𝑜𝑡𝑎𝑙</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𝑖𝑛𝑣𝑒𝑠𝑡𝑖𝑔𝑎𝑑𝑜𝑟𝑒𝑠</m:t>
                        </m:r>
                      </m:num>
                      <m:den>
                        <m:r>
                          <a:rPr lang="es-CR" sz="1100" b="0" i="1">
                            <a:latin typeface="Cambria Math" panose="02040503050406030204" pitchFamily="18" charset="0"/>
                          </a:rPr>
                          <m:t>𝑇𝑜𝑡𝑎𝑙</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𝑝𝑜𝑏𝑙𝑎𝑐𝑖</m:t>
                        </m:r>
                        <m:r>
                          <a:rPr lang="es-CR" sz="1100" b="0" i="1">
                            <a:latin typeface="Cambria Math" panose="02040503050406030204" pitchFamily="18" charset="0"/>
                          </a:rPr>
                          <m:t>ó</m:t>
                        </m:r>
                        <m:r>
                          <a:rPr lang="es-CR" sz="1100" b="0" i="1">
                            <a:latin typeface="Cambria Math" panose="02040503050406030204" pitchFamily="18" charset="0"/>
                          </a:rPr>
                          <m:t>𝑛</m:t>
                        </m:r>
                      </m:den>
                    </m:f>
                    <m:r>
                      <a:rPr lang="es-CR" sz="1100" b="0" i="1">
                        <a:solidFill>
                          <a:schemeClr val="tx1"/>
                        </a:solidFill>
                        <a:effectLst/>
                        <a:latin typeface="Cambria Math" panose="02040503050406030204" pitchFamily="18" charset="0"/>
                        <a:ea typeface="+mn-ea"/>
                        <a:cs typeface="+mn-cs"/>
                      </a:rPr>
                      <m:t>×</m:t>
                    </m:r>
                    <m:r>
                      <a:rPr lang="es-CR" sz="1100" b="0" i="1">
                        <a:latin typeface="Cambria Math" panose="02040503050406030204" pitchFamily="18" charset="0"/>
                      </a:rPr>
                      <m:t>1 000 000</m:t>
                    </m:r>
                  </m:oMath>
                </m:oMathPara>
              </a14:m>
              <a:endParaRPr lang="es-CR" sz="1100"/>
            </a:p>
          </xdr:txBody>
        </xdr:sp>
      </mc:Choice>
      <mc:Fallback xmlns="">
        <xdr:sp macro="" textlink="">
          <xdr:nvSpPr>
            <xdr:cNvPr id="2" name="CuadroTexto 1">
              <a:extLst>
                <a:ext uri="{FF2B5EF4-FFF2-40B4-BE49-F238E27FC236}">
                  <a16:creationId xmlns:a16="http://schemas.microsoft.com/office/drawing/2014/main" id="{00000000-0008-0000-1401-000002000000}"/>
                </a:ext>
              </a:extLst>
            </xdr:cNvPr>
            <xdr:cNvSpPr txBox="1"/>
          </xdr:nvSpPr>
          <xdr:spPr>
            <a:xfrm>
              <a:off x="4380888" y="5418908"/>
              <a:ext cx="2328073" cy="34990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100" i="0">
                  <a:latin typeface="Cambria Math" panose="02040503050406030204" pitchFamily="18" charset="0"/>
                </a:rPr>
                <a:t>(</a:t>
              </a:r>
              <a:r>
                <a:rPr lang="es-CR" sz="1100" b="0" i="0">
                  <a:latin typeface="Cambria Math" panose="02040503050406030204" pitchFamily="18" charset="0"/>
                </a:rPr>
                <a:t>𝑇𝑜𝑡𝑎𝑙 𝑑𝑒 𝑖𝑛𝑣𝑒𝑠𝑡𝑖𝑔𝑎𝑑𝑜𝑟𝑒𝑠)/(𝑇𝑜𝑡𝑎𝑙 𝑑𝑒 𝑝𝑜𝑏𝑙𝑎𝑐𝑖ó𝑛)</a:t>
              </a:r>
              <a:r>
                <a:rPr lang="es-CR" sz="1100" b="0" i="0">
                  <a:solidFill>
                    <a:schemeClr val="tx1"/>
                  </a:solidFill>
                  <a:effectLst/>
                  <a:latin typeface="Cambria Math" panose="02040503050406030204" pitchFamily="18" charset="0"/>
                  <a:ea typeface="+mn-ea"/>
                  <a:cs typeface="+mn-cs"/>
                </a:rPr>
                <a:t>×</a:t>
              </a:r>
              <a:r>
                <a:rPr lang="es-CR" sz="1100" b="0" i="0">
                  <a:latin typeface="Cambria Math" panose="02040503050406030204" pitchFamily="18" charset="0"/>
                </a:rPr>
                <a:t>1 000 000</a:t>
              </a:r>
              <a:endParaRPr lang="es-CR" sz="1100"/>
            </a:p>
          </xdr:txBody>
        </xdr:sp>
      </mc:Fallback>
    </mc:AlternateContent>
    <xdr:clientData/>
  </xdr:oneCellAnchor>
</xdr:wsDr>
</file>

<file path=xl/drawings/drawing218.xml><?xml version="1.0" encoding="utf-8"?>
<xdr:wsDr xmlns:xdr="http://schemas.openxmlformats.org/drawingml/2006/spreadsheetDrawing" xmlns:a="http://schemas.openxmlformats.org/drawingml/2006/main">
  <xdr:twoCellAnchor editAs="oneCell">
    <xdr:from>
      <xdr:col>4</xdr:col>
      <xdr:colOff>95694</xdr:colOff>
      <xdr:row>21</xdr:row>
      <xdr:rowOff>0</xdr:rowOff>
    </xdr:from>
    <xdr:to>
      <xdr:col>4</xdr:col>
      <xdr:colOff>430269</xdr:colOff>
      <xdr:row>23</xdr:row>
      <xdr:rowOff>96737</xdr:rowOff>
    </xdr:to>
    <xdr:pic>
      <xdr:nvPicPr>
        <xdr:cNvPr id="2" name="Imagen 1">
          <a:hlinkClick xmlns:r="http://schemas.openxmlformats.org/officeDocument/2006/relationships" r:id="rId1"/>
          <a:extLst>
            <a:ext uri="{FF2B5EF4-FFF2-40B4-BE49-F238E27FC236}">
              <a16:creationId xmlns:a16="http://schemas.microsoft.com/office/drawing/2014/main" id="{B8D7C188-F2F4-46F4-896B-5A9EB88E82B6}"/>
            </a:ext>
          </a:extLst>
        </xdr:cNvPr>
        <xdr:cNvPicPr>
          <a:picLocks noChangeAspect="1"/>
        </xdr:cNvPicPr>
      </xdr:nvPicPr>
      <xdr:blipFill>
        <a:blip xmlns:r="http://schemas.openxmlformats.org/officeDocument/2006/relationships" r:embed="rId2"/>
        <a:stretch>
          <a:fillRect/>
        </a:stretch>
      </xdr:blipFill>
      <xdr:spPr>
        <a:xfrm>
          <a:off x="5155374" y="3451860"/>
          <a:ext cx="334575" cy="538697"/>
        </a:xfrm>
        <a:prstGeom prst="rect">
          <a:avLst/>
        </a:prstGeom>
      </xdr:spPr>
    </xdr:pic>
    <xdr:clientData/>
  </xdr:twoCellAnchor>
  <xdr:twoCellAnchor editAs="oneCell">
    <xdr:from>
      <xdr:col>4</xdr:col>
      <xdr:colOff>563880</xdr:colOff>
      <xdr:row>20</xdr:row>
      <xdr:rowOff>182881</xdr:rowOff>
    </xdr:from>
    <xdr:to>
      <xdr:col>10</xdr:col>
      <xdr:colOff>487680</xdr:colOff>
      <xdr:row>23</xdr:row>
      <xdr:rowOff>130277</xdr:rowOff>
    </xdr:to>
    <xdr:pic>
      <xdr:nvPicPr>
        <xdr:cNvPr id="3" name="Imagen 2">
          <a:hlinkClick xmlns:r="http://schemas.openxmlformats.org/officeDocument/2006/relationships" r:id="rId1"/>
          <a:extLst>
            <a:ext uri="{FF2B5EF4-FFF2-40B4-BE49-F238E27FC236}">
              <a16:creationId xmlns:a16="http://schemas.microsoft.com/office/drawing/2014/main" id="{CD710ED2-5F12-4139-AE2E-C76D4E7F5766}"/>
            </a:ext>
          </a:extLst>
        </xdr:cNvPr>
        <xdr:cNvPicPr>
          <a:picLocks noChangeAspect="1"/>
        </xdr:cNvPicPr>
      </xdr:nvPicPr>
      <xdr:blipFill>
        <a:blip xmlns:r="http://schemas.openxmlformats.org/officeDocument/2006/relationships" r:embed="rId3"/>
        <a:stretch>
          <a:fillRect/>
        </a:stretch>
      </xdr:blipFill>
      <xdr:spPr>
        <a:xfrm>
          <a:off x="5623560" y="3436621"/>
          <a:ext cx="4709160" cy="610336"/>
        </a:xfrm>
        <a:prstGeom prst="rect">
          <a:avLst/>
        </a:prstGeom>
      </xdr:spPr>
    </xdr:pic>
    <xdr:clientData/>
  </xdr:twoCellAnchor>
</xdr:wsDr>
</file>

<file path=xl/drawings/drawing219.xml><?xml version="1.0" encoding="utf-8"?>
<xdr:wsDr xmlns:xdr="http://schemas.openxmlformats.org/drawingml/2006/spreadsheetDrawing" xmlns:a="http://schemas.openxmlformats.org/drawingml/2006/main">
  <xdr:twoCellAnchor>
    <xdr:from>
      <xdr:col>6</xdr:col>
      <xdr:colOff>116840</xdr:colOff>
      <xdr:row>8</xdr:row>
      <xdr:rowOff>524827</xdr:rowOff>
    </xdr:from>
    <xdr:to>
      <xdr:col>11</xdr:col>
      <xdr:colOff>767715</xdr:colOff>
      <xdr:row>19</xdr:row>
      <xdr:rowOff>0</xdr:rowOff>
    </xdr:to>
    <xdr:graphicFrame macro="">
      <xdr:nvGraphicFramePr>
        <xdr:cNvPr id="2" name="Gráfico 1">
          <a:extLst>
            <a:ext uri="{FF2B5EF4-FFF2-40B4-BE49-F238E27FC236}">
              <a16:creationId xmlns:a16="http://schemas.microsoft.com/office/drawing/2014/main" id="{00000000-0008-0000-1701-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6</xdr:col>
      <xdr:colOff>9525</xdr:colOff>
      <xdr:row>8</xdr:row>
      <xdr:rowOff>390524</xdr:rowOff>
    </xdr:from>
    <xdr:to>
      <xdr:col>14</xdr:col>
      <xdr:colOff>409575</xdr:colOff>
      <xdr:row>26</xdr:row>
      <xdr:rowOff>28575</xdr:rowOff>
    </xdr:to>
    <xdr:graphicFrame macro="">
      <xdr:nvGraphicFramePr>
        <xdr:cNvPr id="2" name="Gráfico 1">
          <a:extLst>
            <a:ext uri="{FF2B5EF4-FFF2-40B4-BE49-F238E27FC236}">
              <a16:creationId xmlns:a16="http://schemas.microsoft.com/office/drawing/2014/main" id="{00000000-0008-0000-1E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0.xml><?xml version="1.0" encoding="utf-8"?>
<xdr:wsDr xmlns:xdr="http://schemas.openxmlformats.org/drawingml/2006/spreadsheetDrawing" xmlns:a="http://schemas.openxmlformats.org/drawingml/2006/main">
  <xdr:oneCellAnchor>
    <xdr:from>
      <xdr:col>3</xdr:col>
      <xdr:colOff>133825</xdr:colOff>
      <xdr:row>15</xdr:row>
      <xdr:rowOff>129063</xdr:rowOff>
    </xdr:from>
    <xdr:ext cx="3356303" cy="291939"/>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00000000-0008-0000-1801-000002000000}"/>
                </a:ext>
              </a:extLst>
            </xdr:cNvPr>
            <xdr:cNvSpPr txBox="1"/>
          </xdr:nvSpPr>
          <xdr:spPr>
            <a:xfrm>
              <a:off x="4378165" y="5424963"/>
              <a:ext cx="3356303" cy="2919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000" i="1">
                            <a:latin typeface="Cambria Math" panose="02040503050406030204" pitchFamily="18" charset="0"/>
                          </a:rPr>
                        </m:ctrlPr>
                      </m:fPr>
                      <m:num>
                        <m:r>
                          <a:rPr lang="es-CR" sz="1000" b="0" i="1">
                            <a:latin typeface="Cambria Math" panose="02040503050406030204" pitchFamily="18" charset="0"/>
                          </a:rPr>
                          <m:t>𝐼𝑛𝑣𝑒𝑟𝑠𝑖</m:t>
                        </m:r>
                        <m:r>
                          <a:rPr lang="es-CR" sz="1000" b="0" i="1">
                            <a:latin typeface="Cambria Math" panose="02040503050406030204" pitchFamily="18" charset="0"/>
                          </a:rPr>
                          <m:t>ó</m:t>
                        </m:r>
                        <m:r>
                          <a:rPr lang="es-CR" sz="1000" b="0" i="1">
                            <a:latin typeface="Cambria Math" panose="02040503050406030204" pitchFamily="18" charset="0"/>
                          </a:rPr>
                          <m:t>𝑛</m:t>
                        </m:r>
                        <m:r>
                          <a:rPr lang="es-CR" sz="1000" b="0" i="1">
                            <a:latin typeface="Cambria Math" panose="02040503050406030204" pitchFamily="18" charset="0"/>
                          </a:rPr>
                          <m:t> </m:t>
                        </m:r>
                        <m:r>
                          <a:rPr lang="es-CR" sz="1000" b="0" i="1">
                            <a:latin typeface="Cambria Math" panose="02040503050406030204" pitchFamily="18" charset="0"/>
                          </a:rPr>
                          <m:t>𝑒𝑛</m:t>
                        </m:r>
                        <m:r>
                          <a:rPr lang="es-CR" sz="1000" b="0" i="1">
                            <a:latin typeface="Cambria Math" panose="02040503050406030204" pitchFamily="18" charset="0"/>
                          </a:rPr>
                          <m:t> </m:t>
                        </m:r>
                        <m:r>
                          <a:rPr lang="es-CR" sz="1000" b="0" i="1">
                            <a:latin typeface="Cambria Math" panose="02040503050406030204" pitchFamily="18" charset="0"/>
                          </a:rPr>
                          <m:t>𝑎𝑐𝑡𝑖𝑣𝑖𝑑𝑎𝑑𝑒𝑠</m:t>
                        </m:r>
                        <m:r>
                          <a:rPr lang="es-CR" sz="1000" b="0" i="1">
                            <a:latin typeface="Cambria Math" panose="02040503050406030204" pitchFamily="18" charset="0"/>
                          </a:rPr>
                          <m:t> </m:t>
                        </m:r>
                        <m:r>
                          <a:rPr lang="es-CR" sz="1000" b="0" i="1">
                            <a:latin typeface="Cambria Math" panose="02040503050406030204" pitchFamily="18" charset="0"/>
                          </a:rPr>
                          <m:t>𝑐𝑖𝑒𝑛𝑡</m:t>
                        </m:r>
                        <m:r>
                          <a:rPr lang="es-CR" sz="1000" b="0" i="1">
                            <a:latin typeface="Cambria Math" panose="02040503050406030204" pitchFamily="18" charset="0"/>
                          </a:rPr>
                          <m:t>í</m:t>
                        </m:r>
                        <m:r>
                          <a:rPr lang="es-CR" sz="1000" b="0" i="1">
                            <a:latin typeface="Cambria Math" panose="02040503050406030204" pitchFamily="18" charset="0"/>
                          </a:rPr>
                          <m:t>𝑓𝑖𝑐𝑎𝑠</m:t>
                        </m:r>
                        <m:r>
                          <a:rPr lang="es-CR" sz="1000" b="0" i="1">
                            <a:latin typeface="Cambria Math" panose="02040503050406030204" pitchFamily="18" charset="0"/>
                          </a:rPr>
                          <m:t> </m:t>
                        </m:r>
                        <m:r>
                          <a:rPr lang="es-CR" sz="1000" b="0" i="1">
                            <a:latin typeface="Cambria Math" panose="02040503050406030204" pitchFamily="18" charset="0"/>
                          </a:rPr>
                          <m:t>𝑦</m:t>
                        </m:r>
                        <m:r>
                          <a:rPr lang="es-CR" sz="1000" b="0" i="1">
                            <a:latin typeface="Cambria Math" panose="02040503050406030204" pitchFamily="18" charset="0"/>
                          </a:rPr>
                          <m:t> </m:t>
                        </m:r>
                        <m:r>
                          <a:rPr lang="es-CR" sz="1000" b="0" i="1">
                            <a:latin typeface="Cambria Math" panose="02040503050406030204" pitchFamily="18" charset="0"/>
                          </a:rPr>
                          <m:t>𝑡𝑒𝑐𝑛𝑜𝑙</m:t>
                        </m:r>
                        <m:r>
                          <a:rPr lang="es-CR" sz="1000" b="0" i="1">
                            <a:latin typeface="Cambria Math" panose="02040503050406030204" pitchFamily="18" charset="0"/>
                          </a:rPr>
                          <m:t>ó</m:t>
                        </m:r>
                        <m:r>
                          <a:rPr lang="es-CR" sz="1000" b="0" i="1">
                            <a:latin typeface="Cambria Math" panose="02040503050406030204" pitchFamily="18" charset="0"/>
                          </a:rPr>
                          <m:t>𝑔𝑖𝑐𝑎𝑠</m:t>
                        </m:r>
                      </m:num>
                      <m:den>
                        <m:r>
                          <a:rPr lang="es-CR" sz="1000" b="0" i="1">
                            <a:latin typeface="Cambria Math" panose="02040503050406030204" pitchFamily="18" charset="0"/>
                          </a:rPr>
                          <m:t>𝑃𝐼𝐵</m:t>
                        </m:r>
                      </m:den>
                    </m:f>
                    <m:r>
                      <a:rPr lang="es-CR" sz="1100" b="0" i="1">
                        <a:solidFill>
                          <a:schemeClr val="tx1"/>
                        </a:solidFill>
                        <a:effectLst/>
                        <a:latin typeface="Cambria Math" panose="02040503050406030204" pitchFamily="18" charset="0"/>
                        <a:ea typeface="+mn-ea"/>
                        <a:cs typeface="+mn-cs"/>
                      </a:rPr>
                      <m:t>×</m:t>
                    </m:r>
                    <m:r>
                      <a:rPr lang="es-CR" sz="1000" b="0" i="1">
                        <a:latin typeface="Cambria Math" panose="02040503050406030204" pitchFamily="18" charset="0"/>
                      </a:rPr>
                      <m:t>100</m:t>
                    </m:r>
                  </m:oMath>
                </m:oMathPara>
              </a14:m>
              <a:endParaRPr lang="es-CR" sz="1000"/>
            </a:p>
          </xdr:txBody>
        </xdr:sp>
      </mc:Choice>
      <mc:Fallback xmlns="">
        <xdr:sp macro="" textlink="">
          <xdr:nvSpPr>
            <xdr:cNvPr id="2" name="CuadroTexto 1">
              <a:extLst>
                <a:ext uri="{FF2B5EF4-FFF2-40B4-BE49-F238E27FC236}">
                  <a16:creationId xmlns:a16="http://schemas.microsoft.com/office/drawing/2014/main" id="{00000000-0008-0000-1801-000002000000}"/>
                </a:ext>
              </a:extLst>
            </xdr:cNvPr>
            <xdr:cNvSpPr txBox="1"/>
          </xdr:nvSpPr>
          <xdr:spPr>
            <a:xfrm>
              <a:off x="4378165" y="5424963"/>
              <a:ext cx="3356303" cy="2919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000" i="0">
                  <a:latin typeface="Cambria Math" panose="02040503050406030204" pitchFamily="18" charset="0"/>
                </a:rPr>
                <a:t>(</a:t>
              </a:r>
              <a:r>
                <a:rPr lang="es-CR" sz="1000" b="0" i="0">
                  <a:latin typeface="Cambria Math" panose="02040503050406030204" pitchFamily="18" charset="0"/>
                </a:rPr>
                <a:t>𝐼𝑛𝑣𝑒𝑟𝑠𝑖ó𝑛 𝑒𝑛 𝑎𝑐𝑡𝑖𝑣𝑖𝑑𝑎𝑑𝑒𝑠 𝑐𝑖𝑒𝑛𝑡í𝑓𝑖𝑐𝑎𝑠 𝑦 𝑡𝑒𝑐𝑛𝑜𝑙ó𝑔𝑖𝑐𝑎𝑠)/𝑃𝐼𝐵</a:t>
              </a:r>
              <a:r>
                <a:rPr lang="es-CR" sz="1100" b="0" i="0">
                  <a:solidFill>
                    <a:schemeClr val="tx1"/>
                  </a:solidFill>
                  <a:effectLst/>
                  <a:latin typeface="Cambria Math" panose="02040503050406030204" pitchFamily="18" charset="0"/>
                  <a:ea typeface="+mn-ea"/>
                  <a:cs typeface="+mn-cs"/>
                </a:rPr>
                <a:t>×</a:t>
              </a:r>
              <a:r>
                <a:rPr lang="es-CR" sz="1000" b="0" i="0">
                  <a:latin typeface="Cambria Math" panose="02040503050406030204" pitchFamily="18" charset="0"/>
                </a:rPr>
                <a:t>100</a:t>
              </a:r>
              <a:endParaRPr lang="es-CR" sz="1000"/>
            </a:p>
          </xdr:txBody>
        </xdr:sp>
      </mc:Fallback>
    </mc:AlternateContent>
    <xdr:clientData/>
  </xdr:oneCellAnchor>
</xdr:wsDr>
</file>

<file path=xl/drawings/drawing221.xml><?xml version="1.0" encoding="utf-8"?>
<xdr:wsDr xmlns:xdr="http://schemas.openxmlformats.org/drawingml/2006/spreadsheetDrawing" xmlns:a="http://schemas.openxmlformats.org/drawingml/2006/main">
  <xdr:twoCellAnchor>
    <xdr:from>
      <xdr:col>2</xdr:col>
      <xdr:colOff>53340</xdr:colOff>
      <xdr:row>33</xdr:row>
      <xdr:rowOff>123825</xdr:rowOff>
    </xdr:from>
    <xdr:to>
      <xdr:col>9</xdr:col>
      <xdr:colOff>285750</xdr:colOff>
      <xdr:row>50</xdr:row>
      <xdr:rowOff>15240</xdr:rowOff>
    </xdr:to>
    <xdr:graphicFrame macro="">
      <xdr:nvGraphicFramePr>
        <xdr:cNvPr id="2" name="1 Gráfico">
          <a:extLst>
            <a:ext uri="{FF2B5EF4-FFF2-40B4-BE49-F238E27FC236}">
              <a16:creationId xmlns:a16="http://schemas.microsoft.com/office/drawing/2014/main" id="{00000000-0008-0000-1901-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2.xml><?xml version="1.0" encoding="utf-8"?>
<xdr:wsDr xmlns:xdr="http://schemas.openxmlformats.org/drawingml/2006/spreadsheetDrawing" xmlns:a="http://schemas.openxmlformats.org/drawingml/2006/main">
  <xdr:oneCellAnchor>
    <xdr:from>
      <xdr:col>3</xdr:col>
      <xdr:colOff>45448</xdr:colOff>
      <xdr:row>15</xdr:row>
      <xdr:rowOff>65722</xdr:rowOff>
    </xdr:from>
    <xdr:ext cx="2249398" cy="318870"/>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00000000-0008-0000-1A01-000002000000}"/>
                </a:ext>
              </a:extLst>
            </xdr:cNvPr>
            <xdr:cNvSpPr txBox="1"/>
          </xdr:nvSpPr>
          <xdr:spPr>
            <a:xfrm>
              <a:off x="4207873" y="5533072"/>
              <a:ext cx="2249398" cy="31887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000" i="1">
                            <a:latin typeface="Cambria Math" panose="02040503050406030204" pitchFamily="18" charset="0"/>
                          </a:rPr>
                        </m:ctrlPr>
                      </m:fPr>
                      <m:num>
                        <m:r>
                          <a:rPr lang="es-CR" sz="1000" b="0" i="1">
                            <a:latin typeface="Cambria Math" panose="02040503050406030204" pitchFamily="18" charset="0"/>
                          </a:rPr>
                          <m:t>𝑆𝑢𝑠𝑐𝑟𝑖𝑝𝑐𝑖𝑜𝑛𝑒𝑠</m:t>
                        </m:r>
                        <m:r>
                          <a:rPr lang="es-CR" sz="1000" b="0" i="1">
                            <a:latin typeface="Cambria Math" panose="02040503050406030204" pitchFamily="18" charset="0"/>
                          </a:rPr>
                          <m:t> </m:t>
                        </m:r>
                        <m:r>
                          <a:rPr lang="es-CR" sz="1000" b="0" i="1">
                            <a:latin typeface="Cambria Math" panose="02040503050406030204" pitchFamily="18" charset="0"/>
                          </a:rPr>
                          <m:t>𝑎</m:t>
                        </m:r>
                        <m:r>
                          <a:rPr lang="es-CR" sz="1000" b="0" i="1">
                            <a:latin typeface="Cambria Math" panose="02040503050406030204" pitchFamily="18" charset="0"/>
                          </a:rPr>
                          <m:t> </m:t>
                        </m:r>
                        <m:r>
                          <a:rPr lang="es-CR" sz="1000" b="0" i="1">
                            <a:latin typeface="Cambria Math" panose="02040503050406030204" pitchFamily="18" charset="0"/>
                          </a:rPr>
                          <m:t>𝑡𝑒𝑙𝑒𝑓𝑜𝑛</m:t>
                        </m:r>
                        <m:r>
                          <a:rPr lang="es-CR" sz="1000" b="0" i="1">
                            <a:latin typeface="Cambria Math" panose="02040503050406030204" pitchFamily="18" charset="0"/>
                          </a:rPr>
                          <m:t>í</m:t>
                        </m:r>
                        <m:r>
                          <a:rPr lang="es-CR" sz="1000" b="0" i="1">
                            <a:latin typeface="Cambria Math" panose="02040503050406030204" pitchFamily="18" charset="0"/>
                          </a:rPr>
                          <m:t>𝑎</m:t>
                        </m:r>
                        <m:r>
                          <a:rPr lang="es-CR" sz="1000" b="0" i="1">
                            <a:latin typeface="Cambria Math" panose="02040503050406030204" pitchFamily="18" charset="0"/>
                          </a:rPr>
                          <m:t> </m:t>
                        </m:r>
                        <m:r>
                          <a:rPr lang="es-CR" sz="1000" b="0" i="1">
                            <a:latin typeface="Cambria Math" panose="02040503050406030204" pitchFamily="18" charset="0"/>
                          </a:rPr>
                          <m:t>𝑚𝑜𝑣𝑖𝑙</m:t>
                        </m:r>
                        <m:r>
                          <a:rPr lang="es-CR" sz="1000" b="0" i="1">
                            <a:latin typeface="Cambria Math" panose="02040503050406030204" pitchFamily="18" charset="0"/>
                          </a:rPr>
                          <m:t> </m:t>
                        </m:r>
                      </m:num>
                      <m:den>
                        <m:r>
                          <a:rPr lang="es-CR" sz="1000" b="0" i="1">
                            <a:latin typeface="Cambria Math" panose="02040503050406030204" pitchFamily="18" charset="0"/>
                          </a:rPr>
                          <m:t>𝑇𝑜𝑡𝑎𝑙</m:t>
                        </m:r>
                        <m:r>
                          <a:rPr lang="es-CR" sz="1000" b="0" i="1">
                            <a:latin typeface="Cambria Math" panose="02040503050406030204" pitchFamily="18" charset="0"/>
                          </a:rPr>
                          <m:t> </m:t>
                        </m:r>
                        <m:r>
                          <a:rPr lang="es-CR" sz="1000" b="0" i="1">
                            <a:latin typeface="Cambria Math" panose="02040503050406030204" pitchFamily="18" charset="0"/>
                          </a:rPr>
                          <m:t>𝑑𝑒</m:t>
                        </m:r>
                        <m:r>
                          <a:rPr lang="es-CR" sz="1000" b="0" i="1">
                            <a:latin typeface="Cambria Math" panose="02040503050406030204" pitchFamily="18" charset="0"/>
                          </a:rPr>
                          <m:t> </m:t>
                        </m:r>
                        <m:r>
                          <a:rPr lang="es-CR" sz="1000" b="0" i="1">
                            <a:latin typeface="Cambria Math" panose="02040503050406030204" pitchFamily="18" charset="0"/>
                          </a:rPr>
                          <m:t>𝑝𝑜𝑏𝑙𝑎𝑐𝑖</m:t>
                        </m:r>
                        <m:r>
                          <a:rPr lang="es-CR" sz="1000" b="0" i="1">
                            <a:latin typeface="Cambria Math" panose="02040503050406030204" pitchFamily="18" charset="0"/>
                          </a:rPr>
                          <m:t>ó</m:t>
                        </m:r>
                        <m:r>
                          <a:rPr lang="es-CR" sz="1000" b="0" i="1">
                            <a:latin typeface="Cambria Math" panose="02040503050406030204" pitchFamily="18" charset="0"/>
                          </a:rPr>
                          <m:t>𝑛</m:t>
                        </m:r>
                        <m:r>
                          <a:rPr lang="es-CR" sz="1000" b="0" i="1">
                            <a:latin typeface="Cambria Math" panose="02040503050406030204" pitchFamily="18" charset="0"/>
                          </a:rPr>
                          <m:t> </m:t>
                        </m:r>
                      </m:den>
                    </m:f>
                    <m:r>
                      <a:rPr lang="es-CR" sz="1000" b="0" i="1">
                        <a:solidFill>
                          <a:schemeClr val="tx1"/>
                        </a:solidFill>
                        <a:effectLst/>
                        <a:latin typeface="Cambria Math" panose="02040503050406030204" pitchFamily="18" charset="0"/>
                        <a:ea typeface="+mn-ea"/>
                        <a:cs typeface="+mn-cs"/>
                      </a:rPr>
                      <m:t>×</m:t>
                    </m:r>
                    <m:r>
                      <a:rPr lang="es-CR" sz="1000" b="0" i="1">
                        <a:latin typeface="Cambria Math" panose="02040503050406030204" pitchFamily="18" charset="0"/>
                      </a:rPr>
                      <m:t>100</m:t>
                    </m:r>
                  </m:oMath>
                </m:oMathPara>
              </a14:m>
              <a:endParaRPr lang="es-CR" sz="1100"/>
            </a:p>
          </xdr:txBody>
        </xdr:sp>
      </mc:Choice>
      <mc:Fallback xmlns="">
        <xdr:sp macro="" textlink="">
          <xdr:nvSpPr>
            <xdr:cNvPr id="2" name="CuadroTexto 1">
              <a:extLst>
                <a:ext uri="{FF2B5EF4-FFF2-40B4-BE49-F238E27FC236}">
                  <a16:creationId xmlns:a16="http://schemas.microsoft.com/office/drawing/2014/main" id="{00000000-0008-0000-1A01-000002000000}"/>
                </a:ext>
              </a:extLst>
            </xdr:cNvPr>
            <xdr:cNvSpPr txBox="1"/>
          </xdr:nvSpPr>
          <xdr:spPr>
            <a:xfrm>
              <a:off x="4207873" y="5533072"/>
              <a:ext cx="2249398" cy="31887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000" i="0">
                  <a:latin typeface="Cambria Math" panose="02040503050406030204" pitchFamily="18" charset="0"/>
                </a:rPr>
                <a:t>(</a:t>
              </a:r>
              <a:r>
                <a:rPr lang="es-CR" sz="1000" b="0" i="0">
                  <a:latin typeface="Cambria Math" panose="02040503050406030204" pitchFamily="18" charset="0"/>
                </a:rPr>
                <a:t>𝑆𝑢𝑠𝑐𝑟𝑖𝑝𝑐𝑖𝑜𝑛𝑒𝑠 𝑎 𝑡𝑒𝑙𝑒𝑓𝑜𝑛í𝑎 𝑚𝑜𝑣𝑖𝑙 )/(𝑇𝑜𝑡𝑎𝑙 𝑑𝑒 𝑝𝑜𝑏𝑙𝑎𝑐𝑖ó𝑛 )</a:t>
              </a:r>
              <a:r>
                <a:rPr lang="es-CR" sz="1000" b="0" i="0">
                  <a:solidFill>
                    <a:schemeClr val="tx1"/>
                  </a:solidFill>
                  <a:effectLst/>
                  <a:latin typeface="Cambria Math" panose="02040503050406030204" pitchFamily="18" charset="0"/>
                  <a:ea typeface="+mn-ea"/>
                  <a:cs typeface="+mn-cs"/>
                </a:rPr>
                <a:t>×</a:t>
              </a:r>
              <a:r>
                <a:rPr lang="es-CR" sz="1000" b="0" i="0">
                  <a:latin typeface="Cambria Math" panose="02040503050406030204" pitchFamily="18" charset="0"/>
                </a:rPr>
                <a:t>100</a:t>
              </a:r>
              <a:endParaRPr lang="es-CR" sz="1100"/>
            </a:p>
          </xdr:txBody>
        </xdr:sp>
      </mc:Fallback>
    </mc:AlternateContent>
    <xdr:clientData/>
  </xdr:oneCellAnchor>
  <xdr:oneCellAnchor>
    <xdr:from>
      <xdr:col>3</xdr:col>
      <xdr:colOff>93618</xdr:colOff>
      <xdr:row>15</xdr:row>
      <xdr:rowOff>511356</xdr:rowOff>
    </xdr:from>
    <xdr:ext cx="2455609" cy="266227"/>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00000000-0008-0000-1A01-000003000000}"/>
                </a:ext>
              </a:extLst>
            </xdr:cNvPr>
            <xdr:cNvSpPr txBox="1"/>
          </xdr:nvSpPr>
          <xdr:spPr>
            <a:xfrm>
              <a:off x="4256043" y="5978706"/>
              <a:ext cx="2455609" cy="266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marL="0" indent="0"/>
              <a14:m>
                <m:oMath xmlns:m="http://schemas.openxmlformats.org/officeDocument/2006/math">
                  <m:f>
                    <m:fPr>
                      <m:ctrlPr>
                        <a:rPr lang="es-CR" sz="1100" i="1">
                          <a:solidFill>
                            <a:schemeClr val="tx1"/>
                          </a:solidFill>
                          <a:latin typeface="Cambria Math" panose="02040503050406030204" pitchFamily="18" charset="0"/>
                          <a:ea typeface="+mn-ea"/>
                          <a:cs typeface="+mn-cs"/>
                        </a:rPr>
                      </m:ctrlPr>
                    </m:fPr>
                    <m:num>
                      <m:r>
                        <a:rPr lang="es-CR" sz="1100" i="1">
                          <a:solidFill>
                            <a:schemeClr val="tx1"/>
                          </a:solidFill>
                          <a:latin typeface="Cambria Math" panose="02040503050406030204" pitchFamily="18" charset="0"/>
                          <a:ea typeface="+mn-ea"/>
                          <a:cs typeface="+mn-cs"/>
                        </a:rPr>
                        <m:t>𝑆𝑢𝑠𝑐𝑟𝑖𝑝𝑐𝑖𝑜𝑛𝑒𝑠</m:t>
                      </m:r>
                      <m:r>
                        <a:rPr lang="es-CR" sz="1100" i="1">
                          <a:solidFill>
                            <a:schemeClr val="tx1"/>
                          </a:solidFill>
                          <a:latin typeface="Cambria Math" panose="02040503050406030204" pitchFamily="18" charset="0"/>
                          <a:ea typeface="+mn-ea"/>
                          <a:cs typeface="+mn-cs"/>
                        </a:rPr>
                        <m:t> </m:t>
                      </m:r>
                      <m:r>
                        <a:rPr lang="es-CR" sz="1100" i="1">
                          <a:solidFill>
                            <a:schemeClr val="tx1"/>
                          </a:solidFill>
                          <a:latin typeface="Cambria Math" panose="02040503050406030204" pitchFamily="18" charset="0"/>
                          <a:ea typeface="+mn-ea"/>
                          <a:cs typeface="+mn-cs"/>
                        </a:rPr>
                        <m:t>𝑎</m:t>
                      </m:r>
                      <m:r>
                        <a:rPr lang="es-CR" sz="1100" i="1">
                          <a:solidFill>
                            <a:schemeClr val="tx1"/>
                          </a:solidFill>
                          <a:latin typeface="Cambria Math" panose="02040503050406030204" pitchFamily="18" charset="0"/>
                          <a:ea typeface="+mn-ea"/>
                          <a:cs typeface="+mn-cs"/>
                        </a:rPr>
                        <m:t> </m:t>
                      </m:r>
                      <m:r>
                        <a:rPr lang="es-CR" sz="1100" i="1">
                          <a:solidFill>
                            <a:schemeClr val="tx1"/>
                          </a:solidFill>
                          <a:latin typeface="Cambria Math" panose="02040503050406030204" pitchFamily="18" charset="0"/>
                          <a:ea typeface="+mn-ea"/>
                          <a:cs typeface="+mn-cs"/>
                        </a:rPr>
                        <m:t>𝑡𝑒𝑙𝑒𝑓𝑜𝑛</m:t>
                      </m:r>
                      <m:r>
                        <a:rPr lang="es-CR" sz="1100" i="1">
                          <a:solidFill>
                            <a:schemeClr val="tx1"/>
                          </a:solidFill>
                          <a:latin typeface="Cambria Math" panose="02040503050406030204" pitchFamily="18" charset="0"/>
                          <a:ea typeface="+mn-ea"/>
                          <a:cs typeface="+mn-cs"/>
                        </a:rPr>
                        <m:t>í</m:t>
                      </m:r>
                      <m:r>
                        <a:rPr lang="es-CR" sz="1100" i="1">
                          <a:solidFill>
                            <a:schemeClr val="tx1"/>
                          </a:solidFill>
                          <a:latin typeface="Cambria Math" panose="02040503050406030204" pitchFamily="18" charset="0"/>
                          <a:ea typeface="+mn-ea"/>
                          <a:cs typeface="+mn-cs"/>
                        </a:rPr>
                        <m:t>𝑎</m:t>
                      </m:r>
                      <m:r>
                        <a:rPr lang="es-CR" sz="1100" i="1">
                          <a:solidFill>
                            <a:schemeClr val="tx1"/>
                          </a:solidFill>
                          <a:latin typeface="Cambria Math" panose="02040503050406030204" pitchFamily="18" charset="0"/>
                          <a:ea typeface="+mn-ea"/>
                          <a:cs typeface="+mn-cs"/>
                        </a:rPr>
                        <m:t> </m:t>
                      </m:r>
                      <m:r>
                        <a:rPr lang="es-CR" sz="1100" i="1">
                          <a:solidFill>
                            <a:schemeClr val="tx1"/>
                          </a:solidFill>
                          <a:latin typeface="Cambria Math" panose="02040503050406030204" pitchFamily="18" charset="0"/>
                          <a:ea typeface="+mn-ea"/>
                          <a:cs typeface="+mn-cs"/>
                        </a:rPr>
                        <m:t>𝑚𝑜𝑣𝑖𝑙</m:t>
                      </m:r>
                      <m:r>
                        <a:rPr lang="es-CR" sz="1100" i="1">
                          <a:solidFill>
                            <a:schemeClr val="tx1"/>
                          </a:solidFill>
                          <a:latin typeface="Cambria Math" panose="02040503050406030204" pitchFamily="18" charset="0"/>
                          <a:ea typeface="+mn-ea"/>
                          <a:cs typeface="+mn-cs"/>
                        </a:rPr>
                        <m:t> </m:t>
                      </m:r>
                      <m:r>
                        <a:rPr lang="es-CR" sz="1100" i="1">
                          <a:solidFill>
                            <a:schemeClr val="tx1"/>
                          </a:solidFill>
                          <a:latin typeface="Cambria Math" panose="02040503050406030204" pitchFamily="18" charset="0"/>
                          <a:ea typeface="+mn-ea"/>
                          <a:cs typeface="+mn-cs"/>
                        </a:rPr>
                        <m:t>𝑝𝑟𝑒𝑝𝑎𝑔𝑜</m:t>
                      </m:r>
                      <m:r>
                        <a:rPr lang="es-CR" sz="1100" i="1">
                          <a:solidFill>
                            <a:schemeClr val="tx1"/>
                          </a:solidFill>
                          <a:latin typeface="Cambria Math" panose="02040503050406030204" pitchFamily="18" charset="0"/>
                          <a:ea typeface="+mn-ea"/>
                          <a:cs typeface="+mn-cs"/>
                        </a:rPr>
                        <m:t> </m:t>
                      </m:r>
                    </m:num>
                    <m:den>
                      <m:r>
                        <a:rPr lang="es-CR" sz="1100" i="1">
                          <a:solidFill>
                            <a:schemeClr val="tx1"/>
                          </a:solidFill>
                          <a:latin typeface="Cambria Math" panose="02040503050406030204" pitchFamily="18" charset="0"/>
                          <a:ea typeface="+mn-ea"/>
                          <a:cs typeface="+mn-cs"/>
                        </a:rPr>
                        <m:t>𝑇𝑜𝑡𝑎𝑙</m:t>
                      </m:r>
                      <m:r>
                        <a:rPr lang="es-CR" sz="1100" i="1">
                          <a:solidFill>
                            <a:schemeClr val="tx1"/>
                          </a:solidFill>
                          <a:latin typeface="Cambria Math" panose="02040503050406030204" pitchFamily="18" charset="0"/>
                          <a:ea typeface="+mn-ea"/>
                          <a:cs typeface="+mn-cs"/>
                        </a:rPr>
                        <m:t> </m:t>
                      </m:r>
                      <m:r>
                        <a:rPr lang="es-CR" sz="1100" i="1">
                          <a:solidFill>
                            <a:schemeClr val="tx1"/>
                          </a:solidFill>
                          <a:latin typeface="Cambria Math" panose="02040503050406030204" pitchFamily="18" charset="0"/>
                          <a:ea typeface="+mn-ea"/>
                          <a:cs typeface="+mn-cs"/>
                        </a:rPr>
                        <m:t>𝑑𝑒</m:t>
                      </m:r>
                      <m:r>
                        <a:rPr lang="es-CR" sz="1100" i="1">
                          <a:solidFill>
                            <a:schemeClr val="tx1"/>
                          </a:solidFill>
                          <a:latin typeface="Cambria Math" panose="02040503050406030204" pitchFamily="18" charset="0"/>
                          <a:ea typeface="+mn-ea"/>
                          <a:cs typeface="+mn-cs"/>
                        </a:rPr>
                        <m:t> </m:t>
                      </m:r>
                      <m:r>
                        <a:rPr lang="es-CR" sz="1100" i="1">
                          <a:solidFill>
                            <a:schemeClr val="tx1"/>
                          </a:solidFill>
                          <a:latin typeface="Cambria Math" panose="02040503050406030204" pitchFamily="18" charset="0"/>
                          <a:ea typeface="+mn-ea"/>
                          <a:cs typeface="+mn-cs"/>
                        </a:rPr>
                        <m:t>𝑠𝑢𝑠𝑐𝑟𝑖𝑝𝑐𝑖𝑜𝑛𝑒𝑠</m:t>
                      </m:r>
                    </m:den>
                  </m:f>
                  <m:r>
                    <a:rPr lang="es-CR" sz="1100" i="1">
                      <a:solidFill>
                        <a:schemeClr val="tx1"/>
                      </a:solidFill>
                      <a:latin typeface="Cambria Math" panose="02040503050406030204" pitchFamily="18" charset="0"/>
                      <a:ea typeface="+mn-ea"/>
                      <a:cs typeface="+mn-cs"/>
                    </a:rPr>
                    <m:t>×</m:t>
                  </m:r>
                </m:oMath>
              </a14:m>
              <a:r>
                <a:rPr lang="es-CR" sz="1100" i="1">
                  <a:solidFill>
                    <a:schemeClr val="tx1"/>
                  </a:solidFill>
                  <a:latin typeface="Cambria Math" panose="02040503050406030204" pitchFamily="18" charset="0"/>
                  <a:ea typeface="+mn-ea"/>
                  <a:cs typeface="+mn-cs"/>
                </a:rPr>
                <a:t>100</a:t>
              </a:r>
            </a:p>
          </xdr:txBody>
        </xdr:sp>
      </mc:Choice>
      <mc:Fallback xmlns="">
        <xdr:sp macro="" textlink="">
          <xdr:nvSpPr>
            <xdr:cNvPr id="3" name="CuadroTexto 2">
              <a:extLst>
                <a:ext uri="{FF2B5EF4-FFF2-40B4-BE49-F238E27FC236}">
                  <a16:creationId xmlns:a16="http://schemas.microsoft.com/office/drawing/2014/main" id="{00000000-0008-0000-1A01-000003000000}"/>
                </a:ext>
              </a:extLst>
            </xdr:cNvPr>
            <xdr:cNvSpPr txBox="1"/>
          </xdr:nvSpPr>
          <xdr:spPr>
            <a:xfrm>
              <a:off x="4256043" y="5978706"/>
              <a:ext cx="2455609" cy="266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marL="0" indent="0"/>
              <a:r>
                <a:rPr lang="es-CR" sz="1100" i="0">
                  <a:solidFill>
                    <a:schemeClr val="tx1"/>
                  </a:solidFill>
                  <a:latin typeface="Cambria Math" panose="02040503050406030204" pitchFamily="18" charset="0"/>
                  <a:ea typeface="+mn-ea"/>
                  <a:cs typeface="+mn-cs"/>
                </a:rPr>
                <a:t>(𝑆𝑢𝑠𝑐𝑟𝑖𝑝𝑐𝑖𝑜𝑛𝑒𝑠 𝑎 𝑡𝑒𝑙𝑒𝑓𝑜𝑛í𝑎 𝑚𝑜𝑣𝑖𝑙 𝑝𝑟𝑒𝑝𝑎𝑔𝑜 )/(𝑇𝑜𝑡𝑎𝑙 𝑑𝑒 𝑠𝑢𝑠𝑐𝑟𝑖𝑝𝑐𝑖𝑜𝑛𝑒𝑠)×</a:t>
              </a:r>
              <a:r>
                <a:rPr lang="es-CR" sz="1100" i="1">
                  <a:solidFill>
                    <a:schemeClr val="tx1"/>
                  </a:solidFill>
                  <a:latin typeface="Cambria Math" panose="02040503050406030204" pitchFamily="18" charset="0"/>
                  <a:ea typeface="+mn-ea"/>
                  <a:cs typeface="+mn-cs"/>
                </a:rPr>
                <a:t>100</a:t>
              </a:r>
            </a:p>
          </xdr:txBody>
        </xdr:sp>
      </mc:Fallback>
    </mc:AlternateContent>
    <xdr:clientData/>
  </xdr:oneCellAnchor>
  <xdr:oneCellAnchor>
    <xdr:from>
      <xdr:col>3</xdr:col>
      <xdr:colOff>60416</xdr:colOff>
      <xdr:row>15</xdr:row>
      <xdr:rowOff>968012</xdr:rowOff>
    </xdr:from>
    <xdr:ext cx="2481257" cy="266227"/>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id="{00000000-0008-0000-1A01-000004000000}"/>
                </a:ext>
              </a:extLst>
            </xdr:cNvPr>
            <xdr:cNvSpPr txBox="1"/>
          </xdr:nvSpPr>
          <xdr:spPr>
            <a:xfrm>
              <a:off x="4222841" y="6435362"/>
              <a:ext cx="2481257" cy="266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f>
                    <m:fPr>
                      <m:ctrlPr>
                        <a:rPr lang="es-CR" sz="1100" i="1">
                          <a:latin typeface="Cambria Math" panose="02040503050406030204" pitchFamily="18" charset="0"/>
                        </a:rPr>
                      </m:ctrlPr>
                    </m:fPr>
                    <m:num>
                      <m:r>
                        <a:rPr lang="es-CR" sz="1100" b="0" i="1">
                          <a:latin typeface="Cambria Math" panose="02040503050406030204" pitchFamily="18" charset="0"/>
                        </a:rPr>
                        <m:t>𝑆𝑢𝑠𝑐𝑟𝑖𝑝𝑐𝑖𝑜𝑛𝑒𝑠</m:t>
                      </m:r>
                      <m:r>
                        <a:rPr lang="es-CR" sz="1100" b="0" i="1">
                          <a:latin typeface="Cambria Math" panose="02040503050406030204" pitchFamily="18" charset="0"/>
                        </a:rPr>
                        <m:t> </m:t>
                      </m:r>
                      <m:r>
                        <a:rPr lang="es-CR" sz="1100" b="0" i="1">
                          <a:latin typeface="Cambria Math" panose="02040503050406030204" pitchFamily="18" charset="0"/>
                        </a:rPr>
                        <m:t>𝑎</m:t>
                      </m:r>
                      <m:r>
                        <a:rPr lang="es-CR" sz="1100" b="0" i="1">
                          <a:latin typeface="Cambria Math" panose="02040503050406030204" pitchFamily="18" charset="0"/>
                        </a:rPr>
                        <m:t> </m:t>
                      </m:r>
                      <m:r>
                        <a:rPr lang="es-CR" sz="1100" b="0" i="1">
                          <a:latin typeface="Cambria Math" panose="02040503050406030204" pitchFamily="18" charset="0"/>
                        </a:rPr>
                        <m:t>𝑡𝑒𝑙𝑒𝑓𝑜𝑛</m:t>
                      </m:r>
                      <m:r>
                        <a:rPr lang="es-CR" sz="1100" b="0" i="1">
                          <a:latin typeface="Cambria Math" panose="02040503050406030204" pitchFamily="18" charset="0"/>
                        </a:rPr>
                        <m:t>í</m:t>
                      </m:r>
                      <m:r>
                        <a:rPr lang="es-CR" sz="1100" b="0" i="1">
                          <a:latin typeface="Cambria Math" panose="02040503050406030204" pitchFamily="18" charset="0"/>
                        </a:rPr>
                        <m:t>𝑎</m:t>
                      </m:r>
                      <m:r>
                        <a:rPr lang="es-CR" sz="1100" b="0" i="1">
                          <a:latin typeface="Cambria Math" panose="02040503050406030204" pitchFamily="18" charset="0"/>
                        </a:rPr>
                        <m:t> </m:t>
                      </m:r>
                      <m:r>
                        <a:rPr lang="es-CR" sz="1100" b="0" i="1">
                          <a:latin typeface="Cambria Math" panose="02040503050406030204" pitchFamily="18" charset="0"/>
                        </a:rPr>
                        <m:t>𝑚𝑜𝑣𝑖𝑙</m:t>
                      </m:r>
                      <m:r>
                        <a:rPr lang="es-CR" sz="1100" b="0" i="1">
                          <a:latin typeface="Cambria Math" panose="02040503050406030204" pitchFamily="18" charset="0"/>
                        </a:rPr>
                        <m:t> </m:t>
                      </m:r>
                      <m:r>
                        <a:rPr lang="es-CR" sz="1100" b="0" i="1">
                          <a:latin typeface="Cambria Math" panose="02040503050406030204" pitchFamily="18" charset="0"/>
                        </a:rPr>
                        <m:t>𝑝𝑜𝑠𝑡𝑝𝑎𝑔𝑜</m:t>
                      </m:r>
                      <m:r>
                        <a:rPr lang="es-CR" sz="1100" b="0" i="1">
                          <a:latin typeface="Cambria Math" panose="02040503050406030204" pitchFamily="18" charset="0"/>
                        </a:rPr>
                        <m:t> </m:t>
                      </m:r>
                    </m:num>
                    <m:den>
                      <m:r>
                        <a:rPr lang="es-CR" sz="1100" b="0" i="1">
                          <a:latin typeface="Cambria Math" panose="02040503050406030204" pitchFamily="18" charset="0"/>
                        </a:rPr>
                        <m:t>𝑇𝑜𝑡𝑎𝑙</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𝑠𝑢𝑠𝑐𝑟𝑖𝑝𝑐𝑖𝑜𝑛𝑒𝑠</m:t>
                      </m:r>
                    </m:den>
                  </m:f>
                  <m:r>
                    <a:rPr lang="es-CR" sz="1100" b="0" i="1">
                      <a:solidFill>
                        <a:schemeClr val="tx1"/>
                      </a:solidFill>
                      <a:effectLst/>
                      <a:latin typeface="Cambria Math" panose="02040503050406030204" pitchFamily="18" charset="0"/>
                      <a:ea typeface="+mn-ea"/>
                      <a:cs typeface="+mn-cs"/>
                    </a:rPr>
                    <m:t>×</m:t>
                  </m:r>
                </m:oMath>
              </a14:m>
              <a:r>
                <a:rPr lang="es-CR" sz="1100"/>
                <a:t>100</a:t>
              </a:r>
            </a:p>
          </xdr:txBody>
        </xdr:sp>
      </mc:Choice>
      <mc:Fallback xmlns="">
        <xdr:sp macro="" textlink="">
          <xdr:nvSpPr>
            <xdr:cNvPr id="4" name="CuadroTexto 3">
              <a:extLst>
                <a:ext uri="{FF2B5EF4-FFF2-40B4-BE49-F238E27FC236}">
                  <a16:creationId xmlns:a16="http://schemas.microsoft.com/office/drawing/2014/main" id="{00000000-0008-0000-1A01-000004000000}"/>
                </a:ext>
              </a:extLst>
            </xdr:cNvPr>
            <xdr:cNvSpPr txBox="1"/>
          </xdr:nvSpPr>
          <xdr:spPr>
            <a:xfrm>
              <a:off x="4222841" y="6435362"/>
              <a:ext cx="2481257" cy="266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R" sz="1100" i="0">
                  <a:latin typeface="Cambria Math" panose="02040503050406030204" pitchFamily="18" charset="0"/>
                </a:rPr>
                <a:t>(</a:t>
              </a:r>
              <a:r>
                <a:rPr lang="es-CR" sz="1100" b="0" i="0">
                  <a:latin typeface="Cambria Math" panose="02040503050406030204" pitchFamily="18" charset="0"/>
                </a:rPr>
                <a:t>𝑆𝑢𝑠𝑐𝑟𝑖𝑝𝑐𝑖𝑜𝑛𝑒𝑠 𝑎 𝑡𝑒𝑙𝑒𝑓𝑜𝑛í𝑎 𝑚𝑜𝑣𝑖𝑙 𝑝𝑜𝑠𝑡𝑝𝑎𝑔𝑜 )/(𝑇𝑜𝑡𝑎𝑙 𝑑𝑒 𝑠𝑢𝑠𝑐𝑟𝑖𝑝𝑐𝑖𝑜𝑛𝑒𝑠)</a:t>
              </a:r>
              <a:r>
                <a:rPr lang="es-CR" sz="1100" b="0" i="0">
                  <a:solidFill>
                    <a:schemeClr val="tx1"/>
                  </a:solidFill>
                  <a:effectLst/>
                  <a:latin typeface="Cambria Math" panose="02040503050406030204" pitchFamily="18" charset="0"/>
                  <a:ea typeface="+mn-ea"/>
                  <a:cs typeface="+mn-cs"/>
                </a:rPr>
                <a:t>×</a:t>
              </a:r>
              <a:r>
                <a:rPr lang="es-CR" sz="1100"/>
                <a:t>100</a:t>
              </a:r>
            </a:p>
          </xdr:txBody>
        </xdr:sp>
      </mc:Fallback>
    </mc:AlternateContent>
    <xdr:clientData/>
  </xdr:oneCellAnchor>
  <xdr:oneCellAnchor>
    <xdr:from>
      <xdr:col>3</xdr:col>
      <xdr:colOff>115388</xdr:colOff>
      <xdr:row>15</xdr:row>
      <xdr:rowOff>1369151</xdr:rowOff>
    </xdr:from>
    <xdr:ext cx="1929311" cy="264816"/>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id="{00000000-0008-0000-1A01-000005000000}"/>
                </a:ext>
              </a:extLst>
            </xdr:cNvPr>
            <xdr:cNvSpPr txBox="1"/>
          </xdr:nvSpPr>
          <xdr:spPr>
            <a:xfrm>
              <a:off x="4277813" y="6836501"/>
              <a:ext cx="1929311" cy="2648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f>
                    <m:fPr>
                      <m:ctrlPr>
                        <a:rPr lang="es-CR" sz="1100" i="1">
                          <a:latin typeface="Cambria Math" panose="02040503050406030204" pitchFamily="18" charset="0"/>
                        </a:rPr>
                      </m:ctrlPr>
                    </m:fPr>
                    <m:num>
                      <m:r>
                        <a:rPr lang="es-CR" sz="1100" b="0" i="1">
                          <a:latin typeface="Cambria Math" panose="02040503050406030204" pitchFamily="18" charset="0"/>
                        </a:rPr>
                        <m:t>𝑆𝑢𝑠𝑐𝑟𝑖𝑝𝑐𝑖𝑜𝑛𝑒𝑠</m:t>
                      </m:r>
                      <m:r>
                        <a:rPr lang="es-CR" sz="1100" b="0" i="1">
                          <a:latin typeface="Cambria Math" panose="02040503050406030204" pitchFamily="18" charset="0"/>
                        </a:rPr>
                        <m:t> </m:t>
                      </m:r>
                      <m:r>
                        <a:rPr lang="es-CR" sz="1100" b="0" i="1">
                          <a:latin typeface="Cambria Math" panose="02040503050406030204" pitchFamily="18" charset="0"/>
                        </a:rPr>
                        <m:t>𝑎</m:t>
                      </m:r>
                      <m:r>
                        <a:rPr lang="es-CR" sz="1100" b="0" i="1">
                          <a:latin typeface="Cambria Math" panose="02040503050406030204" pitchFamily="18" charset="0"/>
                        </a:rPr>
                        <m:t> </m:t>
                      </m:r>
                      <m:r>
                        <a:rPr lang="es-CR" sz="1100" b="0" i="1">
                          <a:latin typeface="Cambria Math" panose="02040503050406030204" pitchFamily="18" charset="0"/>
                        </a:rPr>
                        <m:t>𝑖𝑛𝑡𝑒𝑟𝑛𝑒𝑡</m:t>
                      </m:r>
                      <m:r>
                        <a:rPr lang="es-CR" sz="1100" b="0" i="1">
                          <a:latin typeface="Cambria Math" panose="02040503050406030204" pitchFamily="18" charset="0"/>
                        </a:rPr>
                        <m:t> </m:t>
                      </m:r>
                      <m:r>
                        <a:rPr lang="es-CR" sz="1100" b="0" i="1">
                          <a:latin typeface="Cambria Math" panose="02040503050406030204" pitchFamily="18" charset="0"/>
                        </a:rPr>
                        <m:t>𝑚𝑜𝑣𝑖𝑙</m:t>
                      </m:r>
                      <m:r>
                        <a:rPr lang="es-CR" sz="1100" b="0" i="1">
                          <a:latin typeface="Cambria Math" panose="02040503050406030204" pitchFamily="18" charset="0"/>
                        </a:rPr>
                        <m:t> </m:t>
                      </m:r>
                    </m:num>
                    <m:den>
                      <m:r>
                        <a:rPr lang="es-CR" sz="1100" b="0" i="1">
                          <a:latin typeface="Cambria Math" panose="02040503050406030204" pitchFamily="18" charset="0"/>
                        </a:rPr>
                        <m:t>𝑇𝑜𝑡𝑎𝑙</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𝑝𝑜𝑏𝑙𝑎𝑐𝑖</m:t>
                      </m:r>
                      <m:r>
                        <a:rPr lang="es-CR" sz="1100" b="0" i="1">
                          <a:latin typeface="Cambria Math" panose="02040503050406030204" pitchFamily="18" charset="0"/>
                        </a:rPr>
                        <m:t>ó</m:t>
                      </m:r>
                      <m:r>
                        <a:rPr lang="es-CR" sz="1100" b="0" i="1">
                          <a:latin typeface="Cambria Math" panose="02040503050406030204" pitchFamily="18" charset="0"/>
                        </a:rPr>
                        <m:t>𝑛</m:t>
                      </m:r>
                    </m:den>
                  </m:f>
                  <m:r>
                    <a:rPr lang="es-CR" sz="1100" b="0" i="1">
                      <a:solidFill>
                        <a:schemeClr val="tx1"/>
                      </a:solidFill>
                      <a:effectLst/>
                      <a:latin typeface="Cambria Math" panose="02040503050406030204" pitchFamily="18" charset="0"/>
                      <a:ea typeface="+mn-ea"/>
                      <a:cs typeface="+mn-cs"/>
                    </a:rPr>
                    <m:t>×</m:t>
                  </m:r>
                </m:oMath>
              </a14:m>
              <a:r>
                <a:rPr lang="es-CR" sz="1100"/>
                <a:t>100</a:t>
              </a:r>
            </a:p>
          </xdr:txBody>
        </xdr:sp>
      </mc:Choice>
      <mc:Fallback xmlns="">
        <xdr:sp macro="" textlink="">
          <xdr:nvSpPr>
            <xdr:cNvPr id="5" name="CuadroTexto 4">
              <a:extLst>
                <a:ext uri="{FF2B5EF4-FFF2-40B4-BE49-F238E27FC236}">
                  <a16:creationId xmlns:a16="http://schemas.microsoft.com/office/drawing/2014/main" id="{00000000-0008-0000-1A01-000005000000}"/>
                </a:ext>
              </a:extLst>
            </xdr:cNvPr>
            <xdr:cNvSpPr txBox="1"/>
          </xdr:nvSpPr>
          <xdr:spPr>
            <a:xfrm>
              <a:off x="4277813" y="6836501"/>
              <a:ext cx="1929311" cy="2648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R" sz="1100" i="0">
                  <a:latin typeface="Cambria Math" panose="02040503050406030204" pitchFamily="18" charset="0"/>
                </a:rPr>
                <a:t>(</a:t>
              </a:r>
              <a:r>
                <a:rPr lang="es-CR" sz="1100" b="0" i="0">
                  <a:latin typeface="Cambria Math" panose="02040503050406030204" pitchFamily="18" charset="0"/>
                </a:rPr>
                <a:t>𝑆𝑢𝑠𝑐𝑟𝑖𝑝𝑐𝑖𝑜𝑛𝑒𝑠 𝑎 𝑖𝑛𝑡𝑒𝑟𝑛𝑒𝑡 𝑚𝑜𝑣𝑖𝑙 )/(𝑇𝑜𝑡𝑎𝑙 𝑑𝑒 𝑝𝑜𝑏𝑙𝑎𝑐𝑖ó𝑛)</a:t>
              </a:r>
              <a:r>
                <a:rPr lang="es-CR" sz="1100" b="0" i="0">
                  <a:solidFill>
                    <a:schemeClr val="tx1"/>
                  </a:solidFill>
                  <a:effectLst/>
                  <a:latin typeface="Cambria Math" panose="02040503050406030204" pitchFamily="18" charset="0"/>
                  <a:ea typeface="+mn-ea"/>
                  <a:cs typeface="+mn-cs"/>
                </a:rPr>
                <a:t>×</a:t>
              </a:r>
              <a:r>
                <a:rPr lang="es-CR" sz="1100"/>
                <a:t>100</a:t>
              </a:r>
            </a:p>
          </xdr:txBody>
        </xdr:sp>
      </mc:Fallback>
    </mc:AlternateContent>
    <xdr:clientData/>
  </xdr:oneCellAnchor>
  <xdr:oneCellAnchor>
    <xdr:from>
      <xdr:col>3</xdr:col>
      <xdr:colOff>92256</xdr:colOff>
      <xdr:row>15</xdr:row>
      <xdr:rowOff>1745796</xdr:rowOff>
    </xdr:from>
    <xdr:ext cx="1929311" cy="264816"/>
    <mc:AlternateContent xmlns:mc="http://schemas.openxmlformats.org/markup-compatibility/2006" xmlns:a14="http://schemas.microsoft.com/office/drawing/2010/main">
      <mc:Choice Requires="a14">
        <xdr:sp macro="" textlink="">
          <xdr:nvSpPr>
            <xdr:cNvPr id="6" name="CuadroTexto 5">
              <a:extLst>
                <a:ext uri="{FF2B5EF4-FFF2-40B4-BE49-F238E27FC236}">
                  <a16:creationId xmlns:a16="http://schemas.microsoft.com/office/drawing/2014/main" id="{00000000-0008-0000-1A01-000006000000}"/>
                </a:ext>
              </a:extLst>
            </xdr:cNvPr>
            <xdr:cNvSpPr txBox="1"/>
          </xdr:nvSpPr>
          <xdr:spPr>
            <a:xfrm>
              <a:off x="4254681" y="7213146"/>
              <a:ext cx="1929311" cy="2648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f>
                    <m:fPr>
                      <m:ctrlPr>
                        <a:rPr lang="es-CR" sz="1100" i="1">
                          <a:latin typeface="Cambria Math" panose="02040503050406030204" pitchFamily="18" charset="0"/>
                        </a:rPr>
                      </m:ctrlPr>
                    </m:fPr>
                    <m:num>
                      <m:r>
                        <a:rPr lang="es-CR" sz="1100" b="0" i="1">
                          <a:latin typeface="Cambria Math" panose="02040503050406030204" pitchFamily="18" charset="0"/>
                        </a:rPr>
                        <m:t>𝑆𝑢𝑠𝑐𝑟𝑖𝑝𝑐𝑖𝑜𝑛𝑒𝑠</m:t>
                      </m:r>
                      <m:r>
                        <a:rPr lang="es-CR" sz="1100" b="0" i="1">
                          <a:latin typeface="Cambria Math" panose="02040503050406030204" pitchFamily="18" charset="0"/>
                        </a:rPr>
                        <m:t> </m:t>
                      </m:r>
                      <m:r>
                        <a:rPr lang="es-CR" sz="1100" b="0" i="1">
                          <a:latin typeface="Cambria Math" panose="02040503050406030204" pitchFamily="18" charset="0"/>
                        </a:rPr>
                        <m:t>𝑎</m:t>
                      </m:r>
                      <m:r>
                        <a:rPr lang="es-CR" sz="1100" b="0" i="1">
                          <a:latin typeface="Cambria Math" panose="02040503050406030204" pitchFamily="18" charset="0"/>
                        </a:rPr>
                        <m:t> </m:t>
                      </m:r>
                      <m:r>
                        <a:rPr lang="es-CR" sz="1100" b="0" i="1">
                          <a:latin typeface="Cambria Math" panose="02040503050406030204" pitchFamily="18" charset="0"/>
                        </a:rPr>
                        <m:t>𝑖𝑛𝑡𝑒𝑟𝑛𝑒𝑡</m:t>
                      </m:r>
                      <m:r>
                        <a:rPr lang="es-CR" sz="1100" b="0" i="1">
                          <a:latin typeface="Cambria Math" panose="02040503050406030204" pitchFamily="18" charset="0"/>
                        </a:rPr>
                        <m:t> </m:t>
                      </m:r>
                      <m:r>
                        <a:rPr lang="es-CR" sz="1100" b="0" i="1">
                          <a:latin typeface="Cambria Math" panose="02040503050406030204" pitchFamily="18" charset="0"/>
                        </a:rPr>
                        <m:t>𝑚𝑜𝑣𝑖𝑙</m:t>
                      </m:r>
                      <m:r>
                        <a:rPr lang="es-CR" sz="1100" b="0" i="1">
                          <a:latin typeface="Cambria Math" panose="02040503050406030204" pitchFamily="18" charset="0"/>
                        </a:rPr>
                        <m:t> </m:t>
                      </m:r>
                    </m:num>
                    <m:den>
                      <m:r>
                        <a:rPr lang="es-CR" sz="1100" b="0" i="1">
                          <a:latin typeface="Cambria Math" panose="02040503050406030204" pitchFamily="18" charset="0"/>
                        </a:rPr>
                        <m:t>𝑇𝑜𝑡𝑎𝑙</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𝑠𝑢𝑠𝑐𝑟𝑖𝑝𝑐𝑖𝑜𝑛𝑒𝑠</m:t>
                      </m:r>
                    </m:den>
                  </m:f>
                  <m:r>
                    <a:rPr lang="es-CR" sz="1100" b="0" i="1">
                      <a:solidFill>
                        <a:schemeClr val="tx1"/>
                      </a:solidFill>
                      <a:effectLst/>
                      <a:latin typeface="Cambria Math" panose="02040503050406030204" pitchFamily="18" charset="0"/>
                      <a:ea typeface="+mn-ea"/>
                      <a:cs typeface="+mn-cs"/>
                    </a:rPr>
                    <m:t>×</m:t>
                  </m:r>
                </m:oMath>
              </a14:m>
              <a:r>
                <a:rPr lang="es-CR" sz="1100"/>
                <a:t>100</a:t>
              </a:r>
            </a:p>
          </xdr:txBody>
        </xdr:sp>
      </mc:Choice>
      <mc:Fallback xmlns="">
        <xdr:sp macro="" textlink="">
          <xdr:nvSpPr>
            <xdr:cNvPr id="6" name="CuadroTexto 5">
              <a:extLst>
                <a:ext uri="{FF2B5EF4-FFF2-40B4-BE49-F238E27FC236}">
                  <a16:creationId xmlns:a16="http://schemas.microsoft.com/office/drawing/2014/main" id="{00000000-0008-0000-1A01-000006000000}"/>
                </a:ext>
              </a:extLst>
            </xdr:cNvPr>
            <xdr:cNvSpPr txBox="1"/>
          </xdr:nvSpPr>
          <xdr:spPr>
            <a:xfrm>
              <a:off x="4254681" y="7213146"/>
              <a:ext cx="1929311" cy="2648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R" sz="1100" i="0">
                  <a:latin typeface="Cambria Math" panose="02040503050406030204" pitchFamily="18" charset="0"/>
                </a:rPr>
                <a:t>(</a:t>
              </a:r>
              <a:r>
                <a:rPr lang="es-CR" sz="1100" b="0" i="0">
                  <a:latin typeface="Cambria Math" panose="02040503050406030204" pitchFamily="18" charset="0"/>
                </a:rPr>
                <a:t>𝑆𝑢𝑠𝑐𝑟𝑖𝑝𝑐𝑖𝑜𝑛𝑒𝑠 𝑎 𝑖𝑛𝑡𝑒𝑟𝑛𝑒𝑡 𝑚𝑜𝑣𝑖𝑙 )/(𝑇𝑜𝑡𝑎𝑙 𝑑𝑒 𝑠𝑢𝑠𝑐𝑟𝑖𝑝𝑐𝑖𝑜𝑛𝑒𝑠)</a:t>
              </a:r>
              <a:r>
                <a:rPr lang="es-CR" sz="1100" b="0" i="0">
                  <a:solidFill>
                    <a:schemeClr val="tx1"/>
                  </a:solidFill>
                  <a:effectLst/>
                  <a:latin typeface="Cambria Math" panose="02040503050406030204" pitchFamily="18" charset="0"/>
                  <a:ea typeface="+mn-ea"/>
                  <a:cs typeface="+mn-cs"/>
                </a:rPr>
                <a:t>×</a:t>
              </a:r>
              <a:r>
                <a:rPr lang="es-CR" sz="1100"/>
                <a:t>100</a:t>
              </a:r>
            </a:p>
          </xdr:txBody>
        </xdr:sp>
      </mc:Fallback>
    </mc:AlternateContent>
    <xdr:clientData/>
  </xdr:oneCellAnchor>
</xdr:wsDr>
</file>

<file path=xl/drawings/drawing223.xml><?xml version="1.0" encoding="utf-8"?>
<xdr:wsDr xmlns:xdr="http://schemas.openxmlformats.org/drawingml/2006/spreadsheetDrawing" xmlns:a="http://schemas.openxmlformats.org/drawingml/2006/main">
  <xdr:twoCellAnchor editAs="oneCell">
    <xdr:from>
      <xdr:col>0</xdr:col>
      <xdr:colOff>83820</xdr:colOff>
      <xdr:row>1</xdr:row>
      <xdr:rowOff>36830</xdr:rowOff>
    </xdr:from>
    <xdr:to>
      <xdr:col>1</xdr:col>
      <xdr:colOff>757767</xdr:colOff>
      <xdr:row>4</xdr:row>
      <xdr:rowOff>9737</xdr:rowOff>
    </xdr:to>
    <xdr:pic>
      <xdr:nvPicPr>
        <xdr:cNvPr id="3" name="Imagen 2">
          <a:extLst>
            <a:ext uri="{FF2B5EF4-FFF2-40B4-BE49-F238E27FC236}">
              <a16:creationId xmlns:a16="http://schemas.microsoft.com/office/drawing/2014/main" id="{E687CB38-16F4-4439-9801-5C02F652E31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83820" y="257810"/>
          <a:ext cx="1466427" cy="1466427"/>
        </a:xfrm>
        <a:prstGeom prst="rect">
          <a:avLst/>
        </a:prstGeom>
        <a:ln w="28575">
          <a:solidFill>
            <a:schemeClr val="bg1"/>
          </a:solidFill>
        </a:ln>
      </xdr:spPr>
    </xdr:pic>
    <xdr:clientData/>
  </xdr:twoCellAnchor>
</xdr:wsDr>
</file>

<file path=xl/drawings/drawing224.xml><?xml version="1.0" encoding="utf-8"?>
<xdr:wsDr xmlns:xdr="http://schemas.openxmlformats.org/drawingml/2006/spreadsheetDrawing" xmlns:a="http://schemas.openxmlformats.org/drawingml/2006/main">
  <xdr:twoCellAnchor>
    <xdr:from>
      <xdr:col>16</xdr:col>
      <xdr:colOff>99059</xdr:colOff>
      <xdr:row>9</xdr:row>
      <xdr:rowOff>20002</xdr:rowOff>
    </xdr:from>
    <xdr:to>
      <xdr:col>22</xdr:col>
      <xdr:colOff>756284</xdr:colOff>
      <xdr:row>20</xdr:row>
      <xdr:rowOff>213360</xdr:rowOff>
    </xdr:to>
    <xdr:graphicFrame macro="">
      <xdr:nvGraphicFramePr>
        <xdr:cNvPr id="2" name="Gráfico 1">
          <a:extLst>
            <a:ext uri="{FF2B5EF4-FFF2-40B4-BE49-F238E27FC236}">
              <a16:creationId xmlns:a16="http://schemas.microsoft.com/office/drawing/2014/main" id="{00000000-0008-0000-1C01-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5.xml><?xml version="1.0" encoding="utf-8"?>
<c:userShapes xmlns:c="http://schemas.openxmlformats.org/drawingml/2006/chart">
  <cdr:relSizeAnchor xmlns:cdr="http://schemas.openxmlformats.org/drawingml/2006/chartDrawing">
    <cdr:from>
      <cdr:x>0.02083</cdr:x>
      <cdr:y>0.78993</cdr:y>
    </cdr:from>
    <cdr:to>
      <cdr:x>0.05833</cdr:x>
      <cdr:y>0.86632</cdr:y>
    </cdr:to>
    <cdr:sp macro="" textlink="">
      <cdr:nvSpPr>
        <cdr:cNvPr id="2" name="Rectángulo 1"/>
        <cdr:cNvSpPr/>
      </cdr:nvSpPr>
      <cdr:spPr>
        <a:xfrm xmlns:a="http://schemas.openxmlformats.org/drawingml/2006/main">
          <a:off x="95251" y="2166939"/>
          <a:ext cx="171450" cy="209549"/>
        </a:xfrm>
        <a:prstGeom xmlns:a="http://schemas.openxmlformats.org/drawingml/2006/main" prst="rect">
          <a:avLst/>
        </a:prstGeom>
        <a:solidFill xmlns:a="http://schemas.openxmlformats.org/drawingml/2006/main">
          <a:schemeClr val="bg1"/>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s-CR"/>
        </a:p>
      </cdr:txBody>
    </cdr:sp>
  </cdr:relSizeAnchor>
  <cdr:relSizeAnchor xmlns:cdr="http://schemas.openxmlformats.org/drawingml/2006/chartDrawing">
    <cdr:from>
      <cdr:x>0.08125</cdr:x>
      <cdr:y>0.73438</cdr:y>
    </cdr:from>
    <cdr:to>
      <cdr:x>0.11667</cdr:x>
      <cdr:y>0.75174</cdr:y>
    </cdr:to>
    <cdr:cxnSp macro="">
      <cdr:nvCxnSpPr>
        <cdr:cNvPr id="4" name="Conector recto 3">
          <a:extLst xmlns:a="http://schemas.openxmlformats.org/drawingml/2006/main">
            <a:ext uri="{FF2B5EF4-FFF2-40B4-BE49-F238E27FC236}">
              <a16:creationId xmlns:a16="http://schemas.microsoft.com/office/drawing/2014/main" id="{4B4FCE37-1D69-4551-98AB-6EFD08A11494}"/>
            </a:ext>
          </a:extLst>
        </cdr:cNvPr>
        <cdr:cNvCxnSpPr/>
      </cdr:nvCxnSpPr>
      <cdr:spPr>
        <a:xfrm xmlns:a="http://schemas.openxmlformats.org/drawingml/2006/main">
          <a:off x="371475" y="2014538"/>
          <a:ext cx="161925" cy="47625"/>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0.08194</cdr:x>
      <cdr:y>0.71644</cdr:y>
    </cdr:from>
    <cdr:to>
      <cdr:x>0.11736</cdr:x>
      <cdr:y>0.7338</cdr:y>
    </cdr:to>
    <cdr:cxnSp macro="">
      <cdr:nvCxnSpPr>
        <cdr:cNvPr id="5" name="Conector recto 4">
          <a:extLst xmlns:a="http://schemas.openxmlformats.org/drawingml/2006/main">
            <a:ext uri="{FF2B5EF4-FFF2-40B4-BE49-F238E27FC236}">
              <a16:creationId xmlns:a16="http://schemas.microsoft.com/office/drawing/2014/main" id="{4B24AC01-C6D3-466A-9618-4DC3B4A16283}"/>
            </a:ext>
          </a:extLst>
        </cdr:cNvPr>
        <cdr:cNvCxnSpPr/>
      </cdr:nvCxnSpPr>
      <cdr:spPr>
        <a:xfrm xmlns:a="http://schemas.openxmlformats.org/drawingml/2006/main">
          <a:off x="374650" y="1965325"/>
          <a:ext cx="161925" cy="47625"/>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26.xml><?xml version="1.0" encoding="utf-8"?>
<xdr:wsDr xmlns:xdr="http://schemas.openxmlformats.org/drawingml/2006/spreadsheetDrawing" xmlns:a="http://schemas.openxmlformats.org/drawingml/2006/main">
  <xdr:oneCellAnchor>
    <xdr:from>
      <xdr:col>3</xdr:col>
      <xdr:colOff>923925</xdr:colOff>
      <xdr:row>15</xdr:row>
      <xdr:rowOff>63341</xdr:rowOff>
    </xdr:from>
    <xdr:ext cx="4042838" cy="356893"/>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00000000-0008-0000-1D01-000002000000}"/>
                </a:ext>
              </a:extLst>
            </xdr:cNvPr>
            <xdr:cNvSpPr txBox="1"/>
          </xdr:nvSpPr>
          <xdr:spPr>
            <a:xfrm>
              <a:off x="5067300" y="5025866"/>
              <a:ext cx="4042838" cy="3568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100" i="1">
                            <a:latin typeface="Cambria Math" panose="02040503050406030204" pitchFamily="18" charset="0"/>
                          </a:rPr>
                        </m:ctrlPr>
                      </m:fPr>
                      <m:num>
                        <m:nary>
                          <m:naryPr>
                            <m:chr m:val="∑"/>
                            <m:subHide m:val="on"/>
                            <m:supHide m:val="on"/>
                            <m:ctrlPr>
                              <a:rPr lang="es-CR" sz="1100" i="1">
                                <a:latin typeface="Cambria Math" panose="02040503050406030204" pitchFamily="18" charset="0"/>
                              </a:rPr>
                            </m:ctrlPr>
                          </m:naryPr>
                          <m:sub/>
                          <m:sup/>
                          <m:e>
                            <m:r>
                              <a:rPr lang="es-CR" sz="1100" b="0" i="1">
                                <a:latin typeface="Cambria Math" panose="02040503050406030204" pitchFamily="18" charset="0"/>
                              </a:rPr>
                              <m:t>𝑖𝑛𝑔𝑟𝑒𝑠𝑜</m:t>
                            </m:r>
                            <m:r>
                              <a:rPr lang="es-CR" sz="1100" b="0" i="1">
                                <a:latin typeface="Cambria Math" panose="02040503050406030204" pitchFamily="18" charset="0"/>
                              </a:rPr>
                              <m:t> </m:t>
                            </m:r>
                            <m:r>
                              <a:rPr lang="es-CR" sz="1100" b="0" i="1">
                                <a:latin typeface="Cambria Math" panose="02040503050406030204" pitchFamily="18" charset="0"/>
                              </a:rPr>
                              <m:t>𝑝𝑒𝑟</m:t>
                            </m:r>
                            <m:r>
                              <a:rPr lang="es-CR" sz="1100" b="0" i="1">
                                <a:latin typeface="Cambria Math" panose="02040503050406030204" pitchFamily="18" charset="0"/>
                              </a:rPr>
                              <m:t> </m:t>
                            </m:r>
                            <m:r>
                              <a:rPr lang="es-CR" sz="1100" b="0" i="1">
                                <a:latin typeface="Cambria Math" panose="02040503050406030204" pitchFamily="18" charset="0"/>
                              </a:rPr>
                              <m:t>𝑐</m:t>
                            </m:r>
                            <m:r>
                              <a:rPr lang="es-CR" sz="1100" b="0" i="1">
                                <a:latin typeface="Cambria Math" panose="02040503050406030204" pitchFamily="18" charset="0"/>
                              </a:rPr>
                              <m:t>á</m:t>
                            </m:r>
                            <m:r>
                              <a:rPr lang="es-CR" sz="1100" b="0" i="1">
                                <a:latin typeface="Cambria Math" panose="02040503050406030204" pitchFamily="18" charset="0"/>
                              </a:rPr>
                              <m:t>𝑝𝑖𝑡𝑎</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𝑙𝑎𝑠</m:t>
                            </m:r>
                            <m:r>
                              <a:rPr lang="es-CR" sz="1100" b="0" i="1">
                                <a:latin typeface="Cambria Math" panose="02040503050406030204" pitchFamily="18" charset="0"/>
                              </a:rPr>
                              <m:t> </m:t>
                            </m:r>
                            <m:r>
                              <a:rPr lang="es-CR" sz="1100" b="0" i="1">
                                <a:latin typeface="Cambria Math" panose="02040503050406030204" pitchFamily="18" charset="0"/>
                              </a:rPr>
                              <m:t>𝑝𝑒𝑟𝑠𝑜𝑛𝑎𝑠</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𝑙𝑜𝑠</m:t>
                            </m:r>
                            <m:r>
                              <a:rPr lang="es-CR" sz="1100" b="0" i="1">
                                <a:latin typeface="Cambria Math" panose="02040503050406030204" pitchFamily="18" charset="0"/>
                              </a:rPr>
                              <m:t> </m:t>
                            </m:r>
                            <m:r>
                              <a:rPr lang="es-CR" sz="1100" b="0" i="1">
                                <a:latin typeface="Cambria Math" panose="02040503050406030204" pitchFamily="18" charset="0"/>
                              </a:rPr>
                              <m:t>𝑞𝑢𝑖𝑛𝑡𝑖𝑙𝑒𝑠</m:t>
                            </m:r>
                            <m:r>
                              <a:rPr lang="es-CR" sz="1100" b="0" i="1">
                                <a:latin typeface="Cambria Math" panose="02040503050406030204" pitchFamily="18" charset="0"/>
                              </a:rPr>
                              <m:t> 1 </m:t>
                            </m:r>
                            <m:r>
                              <a:rPr lang="es-CR" sz="1100" b="0" i="1">
                                <a:latin typeface="Cambria Math" panose="02040503050406030204" pitchFamily="18" charset="0"/>
                              </a:rPr>
                              <m:t>𝑦</m:t>
                            </m:r>
                            <m:r>
                              <a:rPr lang="es-CR" sz="1100" b="0" i="1">
                                <a:latin typeface="Cambria Math" panose="02040503050406030204" pitchFamily="18" charset="0"/>
                              </a:rPr>
                              <m:t> 2</m:t>
                            </m:r>
                          </m:e>
                        </m:nary>
                      </m:num>
                      <m:den>
                        <m:r>
                          <a:rPr lang="es-CR" sz="1100" b="0" i="1">
                            <a:latin typeface="Cambria Math" panose="02040503050406030204" pitchFamily="18" charset="0"/>
                          </a:rPr>
                          <m:t>𝑇𝑜𝑡𝑎𝑙</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𝑖𝑛𝑔𝑟𝑒𝑠𝑜</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𝑙𝑎</m:t>
                        </m:r>
                        <m:r>
                          <a:rPr lang="es-CR" sz="1100" b="0" i="1">
                            <a:latin typeface="Cambria Math" panose="02040503050406030204" pitchFamily="18" charset="0"/>
                          </a:rPr>
                          <m:t> </m:t>
                        </m:r>
                        <m:r>
                          <a:rPr lang="es-CR" sz="1100" b="0" i="1">
                            <a:latin typeface="Cambria Math" panose="02040503050406030204" pitchFamily="18" charset="0"/>
                          </a:rPr>
                          <m:t>𝑝𝑜𝑏𝑙𝑎𝑐𝑖</m:t>
                        </m:r>
                        <m:r>
                          <a:rPr lang="es-CR" sz="1100" b="0" i="1">
                            <a:latin typeface="Cambria Math" panose="02040503050406030204" pitchFamily="18" charset="0"/>
                          </a:rPr>
                          <m:t>ó</m:t>
                        </m:r>
                        <m:r>
                          <a:rPr lang="es-CR" sz="1100" b="0" i="1">
                            <a:latin typeface="Cambria Math" panose="02040503050406030204" pitchFamily="18" charset="0"/>
                          </a:rPr>
                          <m:t>𝑛</m:t>
                        </m:r>
                      </m:den>
                    </m:f>
                    <m:r>
                      <a:rPr lang="es-CR" sz="1100" b="0" i="1">
                        <a:solidFill>
                          <a:schemeClr val="tx1"/>
                        </a:solidFill>
                        <a:effectLst/>
                        <a:latin typeface="Cambria Math" panose="02040503050406030204" pitchFamily="18" charset="0"/>
                        <a:ea typeface="+mn-ea"/>
                        <a:cs typeface="+mn-cs"/>
                      </a:rPr>
                      <m:t>×</m:t>
                    </m:r>
                    <m:r>
                      <a:rPr lang="es-CR" sz="1100" b="0" i="1">
                        <a:latin typeface="Cambria Math" panose="02040503050406030204" pitchFamily="18" charset="0"/>
                      </a:rPr>
                      <m:t>100</m:t>
                    </m:r>
                  </m:oMath>
                </m:oMathPara>
              </a14:m>
              <a:endParaRPr lang="es-CR" sz="1100"/>
            </a:p>
          </xdr:txBody>
        </xdr:sp>
      </mc:Choice>
      <mc:Fallback xmlns="">
        <xdr:sp macro="" textlink="">
          <xdr:nvSpPr>
            <xdr:cNvPr id="2" name="CuadroTexto 1">
              <a:extLst>
                <a:ext uri="{FF2B5EF4-FFF2-40B4-BE49-F238E27FC236}">
                  <a16:creationId xmlns:a16="http://schemas.microsoft.com/office/drawing/2014/main" id="{00000000-0008-0000-1D01-000002000000}"/>
                </a:ext>
              </a:extLst>
            </xdr:cNvPr>
            <xdr:cNvSpPr txBox="1"/>
          </xdr:nvSpPr>
          <xdr:spPr>
            <a:xfrm>
              <a:off x="5067300" y="5025866"/>
              <a:ext cx="4042838" cy="3568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100" i="0">
                  <a:latin typeface="Cambria Math" panose="02040503050406030204" pitchFamily="18" charset="0"/>
                </a:rPr>
                <a:t>(∑</a:t>
              </a:r>
              <a:r>
                <a:rPr lang="es-CR" sz="1100" b="0" i="0">
                  <a:latin typeface="Cambria Math" panose="02040503050406030204" pitchFamily="18" charset="0"/>
                </a:rPr>
                <a:t>▒〖𝑖𝑛𝑔𝑟𝑒𝑠𝑜 𝑝𝑒𝑟 𝑐á𝑝𝑖𝑡𝑎 𝑑𝑒 𝑙𝑎𝑠 𝑝𝑒𝑟𝑠𝑜𝑛𝑎𝑠 𝑑𝑒 𝑙𝑜𝑠 𝑞𝑢𝑖𝑛𝑡𝑖𝑙𝑒𝑠 1 𝑦 2〗)/(𝑇𝑜𝑡𝑎𝑙 𝑑𝑒 𝑖𝑛𝑔𝑟𝑒𝑠𝑜 𝑑𝑒 𝑙𝑎 𝑝𝑜𝑏𝑙𝑎𝑐𝑖ó𝑛)</a:t>
              </a:r>
              <a:r>
                <a:rPr lang="es-CR" sz="1100" b="0" i="0">
                  <a:solidFill>
                    <a:schemeClr val="tx1"/>
                  </a:solidFill>
                  <a:effectLst/>
                  <a:latin typeface="Cambria Math" panose="02040503050406030204" pitchFamily="18" charset="0"/>
                  <a:ea typeface="+mn-ea"/>
                  <a:cs typeface="+mn-cs"/>
                </a:rPr>
                <a:t>×</a:t>
              </a:r>
              <a:r>
                <a:rPr lang="es-CR" sz="1100" b="0" i="0">
                  <a:latin typeface="Cambria Math" panose="02040503050406030204" pitchFamily="18" charset="0"/>
                </a:rPr>
                <a:t>100</a:t>
              </a:r>
              <a:endParaRPr lang="es-CR" sz="1100"/>
            </a:p>
          </xdr:txBody>
        </xdr:sp>
      </mc:Fallback>
    </mc:AlternateContent>
    <xdr:clientData/>
  </xdr:oneCellAnchor>
</xdr:wsDr>
</file>

<file path=xl/drawings/drawing227.xml><?xml version="1.0" encoding="utf-8"?>
<xdr:wsDr xmlns:xdr="http://schemas.openxmlformats.org/drawingml/2006/spreadsheetDrawing" xmlns:a="http://schemas.openxmlformats.org/drawingml/2006/main">
  <xdr:twoCellAnchor>
    <xdr:from>
      <xdr:col>2</xdr:col>
      <xdr:colOff>68580</xdr:colOff>
      <xdr:row>29</xdr:row>
      <xdr:rowOff>48577</xdr:rowOff>
    </xdr:from>
    <xdr:to>
      <xdr:col>14</xdr:col>
      <xdr:colOff>518158</xdr:colOff>
      <xdr:row>43</xdr:row>
      <xdr:rowOff>129540</xdr:rowOff>
    </xdr:to>
    <xdr:graphicFrame macro="">
      <xdr:nvGraphicFramePr>
        <xdr:cNvPr id="2" name="Gráfico 1">
          <a:extLst>
            <a:ext uri="{FF2B5EF4-FFF2-40B4-BE49-F238E27FC236}">
              <a16:creationId xmlns:a16="http://schemas.microsoft.com/office/drawing/2014/main" id="{00000000-0008-0000-1E01-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8.xml><?xml version="1.0" encoding="utf-8"?>
<c:userShapes xmlns:c="http://schemas.openxmlformats.org/drawingml/2006/chart">
  <cdr:relSizeAnchor xmlns:cdr="http://schemas.openxmlformats.org/drawingml/2006/chartDrawing">
    <cdr:from>
      <cdr:x>0.03958</cdr:x>
      <cdr:y>0.7934</cdr:y>
    </cdr:from>
    <cdr:to>
      <cdr:x>0.09583</cdr:x>
      <cdr:y>0.87674</cdr:y>
    </cdr:to>
    <cdr:sp macro="" textlink="">
      <cdr:nvSpPr>
        <cdr:cNvPr id="2" name="CuadroTexto 1"/>
        <cdr:cNvSpPr txBox="1"/>
      </cdr:nvSpPr>
      <cdr:spPr>
        <a:xfrm xmlns:a="http://schemas.openxmlformats.org/drawingml/2006/main">
          <a:off x="180975" y="2176463"/>
          <a:ext cx="257175" cy="228600"/>
        </a:xfrm>
        <a:prstGeom xmlns:a="http://schemas.openxmlformats.org/drawingml/2006/main" prst="rect">
          <a:avLst/>
        </a:prstGeom>
        <a:solidFill xmlns:a="http://schemas.openxmlformats.org/drawingml/2006/main">
          <a:schemeClr val="bg1"/>
        </a:solidFill>
        <a:ln xmlns:a="http://schemas.openxmlformats.org/drawingml/2006/main">
          <a:solidFill>
            <a:schemeClr val="bg1"/>
          </a:solidFill>
        </a:ln>
      </cdr:spPr>
      <cdr:txBody>
        <a:bodyPr xmlns:a="http://schemas.openxmlformats.org/drawingml/2006/main" vertOverflow="clip" wrap="square" rtlCol="0"/>
        <a:lstStyle xmlns:a="http://schemas.openxmlformats.org/drawingml/2006/main"/>
        <a:p xmlns:a="http://schemas.openxmlformats.org/drawingml/2006/main">
          <a:r>
            <a:rPr lang="es-CR" sz="900">
              <a:solidFill>
                <a:schemeClr val="bg2">
                  <a:lumMod val="50000"/>
                </a:schemeClr>
              </a:solidFill>
            </a:rPr>
            <a:t>0</a:t>
          </a:r>
        </a:p>
      </cdr:txBody>
    </cdr:sp>
  </cdr:relSizeAnchor>
  <cdr:relSizeAnchor xmlns:cdr="http://schemas.openxmlformats.org/drawingml/2006/chartDrawing">
    <cdr:from>
      <cdr:x>0.09792</cdr:x>
      <cdr:y>0.80382</cdr:y>
    </cdr:from>
    <cdr:to>
      <cdr:x>0.12292</cdr:x>
      <cdr:y>0.81771</cdr:y>
    </cdr:to>
    <cdr:cxnSp macro="">
      <cdr:nvCxnSpPr>
        <cdr:cNvPr id="4" name="Conector recto 3">
          <a:extLst xmlns:a="http://schemas.openxmlformats.org/drawingml/2006/main">
            <a:ext uri="{FF2B5EF4-FFF2-40B4-BE49-F238E27FC236}">
              <a16:creationId xmlns:a16="http://schemas.microsoft.com/office/drawing/2014/main" id="{AF004F97-4DB1-4969-AAD7-D1CDCC9AA170}"/>
            </a:ext>
          </a:extLst>
        </cdr:cNvPr>
        <cdr:cNvCxnSpPr/>
      </cdr:nvCxnSpPr>
      <cdr:spPr>
        <a:xfrm xmlns:a="http://schemas.openxmlformats.org/drawingml/2006/main">
          <a:off x="447675" y="2205038"/>
          <a:ext cx="114300" cy="38100"/>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0.10069</cdr:x>
      <cdr:y>0.78588</cdr:y>
    </cdr:from>
    <cdr:to>
      <cdr:x>0.12569</cdr:x>
      <cdr:y>0.79977</cdr:y>
    </cdr:to>
    <cdr:cxnSp macro="">
      <cdr:nvCxnSpPr>
        <cdr:cNvPr id="5" name="Conector recto 4">
          <a:extLst xmlns:a="http://schemas.openxmlformats.org/drawingml/2006/main">
            <a:ext uri="{FF2B5EF4-FFF2-40B4-BE49-F238E27FC236}">
              <a16:creationId xmlns:a16="http://schemas.microsoft.com/office/drawing/2014/main" id="{73D15345-35C7-41A8-A9B0-A5DEB9117921}"/>
            </a:ext>
          </a:extLst>
        </cdr:cNvPr>
        <cdr:cNvCxnSpPr/>
      </cdr:nvCxnSpPr>
      <cdr:spPr>
        <a:xfrm xmlns:a="http://schemas.openxmlformats.org/drawingml/2006/main">
          <a:off x="460375" y="2155825"/>
          <a:ext cx="114300" cy="38100"/>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29.xml><?xml version="1.0" encoding="utf-8"?>
<xdr:wsDr xmlns:xdr="http://schemas.openxmlformats.org/drawingml/2006/spreadsheetDrawing" xmlns:a="http://schemas.openxmlformats.org/drawingml/2006/main">
  <xdr:oneCellAnchor>
    <xdr:from>
      <xdr:col>3</xdr:col>
      <xdr:colOff>183832</xdr:colOff>
      <xdr:row>15</xdr:row>
      <xdr:rowOff>181451</xdr:rowOff>
    </xdr:from>
    <xdr:ext cx="3284617" cy="534762"/>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00000000-0008-0000-1F01-000002000000}"/>
                </a:ext>
              </a:extLst>
            </xdr:cNvPr>
            <xdr:cNvSpPr txBox="1"/>
          </xdr:nvSpPr>
          <xdr:spPr>
            <a:xfrm>
              <a:off x="4355782" y="5105876"/>
              <a:ext cx="3284617" cy="53476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100" i="1">
                            <a:latin typeface="Cambria Math" panose="02040503050406030204" pitchFamily="18" charset="0"/>
                          </a:rPr>
                        </m:ctrlPr>
                      </m:fPr>
                      <m:num>
                        <m:sSub>
                          <m:sSubPr>
                            <m:ctrlPr>
                              <a:rPr lang="es-CR" sz="1100" i="1">
                                <a:latin typeface="Cambria Math" panose="02040503050406030204" pitchFamily="18" charset="0"/>
                              </a:rPr>
                            </m:ctrlPr>
                          </m:sSubPr>
                          <m:e>
                            <m:eqArr>
                              <m:eqArrPr>
                                <m:ctrlPr>
                                  <a:rPr lang="es-CR" sz="1100" b="0" i="1">
                                    <a:solidFill>
                                      <a:schemeClr val="tx1"/>
                                    </a:solidFill>
                                    <a:effectLst/>
                                    <a:latin typeface="Cambria Math" panose="02040503050406030204" pitchFamily="18" charset="0"/>
                                    <a:ea typeface="+mn-ea"/>
                                    <a:cs typeface="+mn-cs"/>
                                  </a:rPr>
                                </m:ctrlPr>
                              </m:eqArrPr>
                              <m:e>
                                <m:r>
                                  <a:rPr lang="es-CR" sz="1100" b="0" i="1">
                                    <a:solidFill>
                                      <a:schemeClr val="tx1"/>
                                    </a:solidFill>
                                    <a:effectLst/>
                                    <a:latin typeface="Cambria Math" panose="02040503050406030204" pitchFamily="18" charset="0"/>
                                    <a:ea typeface="+mn-ea"/>
                                    <a:cs typeface="+mn-cs"/>
                                  </a:rPr>
                                  <m:t>𝑇𝑜𝑡𝑎𝑙</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𝑑𝑒</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𝑝𝑒𝑟𝑠𝑜𝑛𝑎𝑠</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𝑐𝑜𝑛</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𝑖𝑛𝑔𝑟𝑒𝑠𝑜</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𝑝𝑒𝑟</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𝑐</m:t>
                                </m:r>
                                <m:r>
                                  <a:rPr lang="es-CR" sz="1100" b="0" i="1">
                                    <a:solidFill>
                                      <a:schemeClr val="tx1"/>
                                    </a:solidFill>
                                    <a:effectLst/>
                                    <a:latin typeface="Cambria Math" panose="02040503050406030204" pitchFamily="18" charset="0"/>
                                    <a:ea typeface="+mn-ea"/>
                                    <a:cs typeface="+mn-cs"/>
                                  </a:rPr>
                                  <m:t>á</m:t>
                                </m:r>
                                <m:r>
                                  <a:rPr lang="es-CR" sz="1100" b="0" i="1">
                                    <a:solidFill>
                                      <a:schemeClr val="tx1"/>
                                    </a:solidFill>
                                    <a:effectLst/>
                                    <a:latin typeface="Cambria Math" panose="02040503050406030204" pitchFamily="18" charset="0"/>
                                    <a:ea typeface="+mn-ea"/>
                                    <a:cs typeface="+mn-cs"/>
                                  </a:rPr>
                                  <m:t>𝑝𝑖𝑡𝑎</m:t>
                                </m:r>
                                <m:r>
                                  <a:rPr lang="es-CR" sz="1100" b="0" i="1">
                                    <a:solidFill>
                                      <a:schemeClr val="tx1"/>
                                    </a:solidFill>
                                    <a:effectLst/>
                                    <a:latin typeface="Cambria Math" panose="02040503050406030204" pitchFamily="18" charset="0"/>
                                    <a:ea typeface="+mn-ea"/>
                                    <a:cs typeface="+mn-cs"/>
                                  </a:rPr>
                                  <m:t> </m:t>
                                </m:r>
                              </m:e>
                              <m:e>
                                <m:r>
                                  <a:rPr lang="es-CR" sz="1100" b="0" i="1">
                                    <a:solidFill>
                                      <a:schemeClr val="tx1"/>
                                    </a:solidFill>
                                    <a:effectLst/>
                                    <a:latin typeface="Cambria Math" panose="02040503050406030204" pitchFamily="18" charset="0"/>
                                    <a:ea typeface="+mn-ea"/>
                                    <a:cs typeface="+mn-cs"/>
                                  </a:rPr>
                                  <m:t>𝑚𝑒𝑛𝑜𝑟</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𝑎𝑙</m:t>
                                </m:r>
                                <m:r>
                                  <a:rPr lang="es-CR" sz="1100" b="0" i="1">
                                    <a:solidFill>
                                      <a:schemeClr val="tx1"/>
                                    </a:solidFill>
                                    <a:effectLst/>
                                    <a:latin typeface="Cambria Math" panose="02040503050406030204" pitchFamily="18" charset="0"/>
                                    <a:ea typeface="+mn-ea"/>
                                    <a:cs typeface="+mn-cs"/>
                                  </a:rPr>
                                  <m:t> 50% </m:t>
                                </m:r>
                                <m:r>
                                  <a:rPr lang="es-CR" sz="1100" b="0" i="1">
                                    <a:solidFill>
                                      <a:schemeClr val="tx1"/>
                                    </a:solidFill>
                                    <a:effectLst/>
                                    <a:latin typeface="Cambria Math" panose="02040503050406030204" pitchFamily="18" charset="0"/>
                                    <a:ea typeface="+mn-ea"/>
                                    <a:cs typeface="+mn-cs"/>
                                  </a:rPr>
                                  <m:t>𝑑𝑒</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𝑙𝑎</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𝑚𝑒𝑑𝑖𝑎𝑛𝑎</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𝑑𝑒</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𝑙𝑜𝑠</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𝑖𝑛𝑔𝑟𝑒𝑠𝑜𝑠</m:t>
                                </m:r>
                              </m:e>
                            </m:eqArr>
                          </m:e>
                          <m:sub>
                            <m:r>
                              <a:rPr lang="es-CR" sz="1100" b="0" i="1">
                                <a:latin typeface="Cambria Math" panose="02040503050406030204" pitchFamily="18" charset="0"/>
                              </a:rPr>
                              <m:t>𝑖</m:t>
                            </m:r>
                          </m:sub>
                        </m:sSub>
                      </m:num>
                      <m:den>
                        <m:sSub>
                          <m:sSubPr>
                            <m:ctrlPr>
                              <a:rPr lang="es-CR" sz="1100" i="1">
                                <a:latin typeface="Cambria Math" panose="02040503050406030204" pitchFamily="18" charset="0"/>
                              </a:rPr>
                            </m:ctrlPr>
                          </m:sSubPr>
                          <m:e>
                            <m:r>
                              <a:rPr lang="es-CR" sz="1100" b="0" i="1">
                                <a:solidFill>
                                  <a:schemeClr val="tx1"/>
                                </a:solidFill>
                                <a:effectLst/>
                                <a:latin typeface="Cambria Math" panose="02040503050406030204" pitchFamily="18" charset="0"/>
                                <a:ea typeface="+mn-ea"/>
                                <a:cs typeface="+mn-cs"/>
                              </a:rPr>
                              <m:t>𝑇𝑜𝑡𝑎𝑙</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𝑑𝑒</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𝑠𝑢𝑏𝑝𝑜𝑏𝑙𝑎𝑐𝑖</m:t>
                            </m:r>
                            <m:r>
                              <a:rPr lang="es-CR" sz="1100" b="0" i="1">
                                <a:solidFill>
                                  <a:schemeClr val="tx1"/>
                                </a:solidFill>
                                <a:effectLst/>
                                <a:latin typeface="Cambria Math" panose="02040503050406030204" pitchFamily="18" charset="0"/>
                                <a:ea typeface="+mn-ea"/>
                                <a:cs typeface="+mn-cs"/>
                              </a:rPr>
                              <m:t>ó</m:t>
                            </m:r>
                            <m:r>
                              <a:rPr lang="es-CR" sz="1100" b="0" i="1">
                                <a:solidFill>
                                  <a:schemeClr val="tx1"/>
                                </a:solidFill>
                                <a:effectLst/>
                                <a:latin typeface="Cambria Math" panose="02040503050406030204" pitchFamily="18" charset="0"/>
                                <a:ea typeface="+mn-ea"/>
                                <a:cs typeface="+mn-cs"/>
                              </a:rPr>
                              <m:t>𝑛</m:t>
                            </m:r>
                          </m:e>
                          <m:sub>
                            <m:r>
                              <a:rPr lang="es-CR" sz="1100" b="0" i="1">
                                <a:latin typeface="Cambria Math" panose="02040503050406030204" pitchFamily="18" charset="0"/>
                              </a:rPr>
                              <m:t>𝑖</m:t>
                            </m:r>
                          </m:sub>
                        </m:sSub>
                      </m:den>
                    </m:f>
                    <m:r>
                      <a:rPr lang="es-CR" sz="1100" b="0" i="1">
                        <a:solidFill>
                          <a:schemeClr val="tx1"/>
                        </a:solidFill>
                        <a:effectLst/>
                        <a:latin typeface="Cambria Math" panose="02040503050406030204" pitchFamily="18" charset="0"/>
                        <a:ea typeface="+mn-ea"/>
                        <a:cs typeface="+mn-cs"/>
                      </a:rPr>
                      <m:t>×</m:t>
                    </m:r>
                    <m:r>
                      <a:rPr lang="es-CR" sz="1100" b="0" i="1">
                        <a:latin typeface="Cambria Math" panose="02040503050406030204" pitchFamily="18" charset="0"/>
                      </a:rPr>
                      <m:t>100</m:t>
                    </m:r>
                  </m:oMath>
                </m:oMathPara>
              </a14:m>
              <a:endParaRPr lang="es-CR" sz="1100"/>
            </a:p>
          </xdr:txBody>
        </xdr:sp>
      </mc:Choice>
      <mc:Fallback xmlns="">
        <xdr:sp macro="" textlink="">
          <xdr:nvSpPr>
            <xdr:cNvPr id="2" name="CuadroTexto 1">
              <a:extLst>
                <a:ext uri="{FF2B5EF4-FFF2-40B4-BE49-F238E27FC236}">
                  <a16:creationId xmlns:a16="http://schemas.microsoft.com/office/drawing/2014/main" id="{00000000-0008-0000-1F01-000002000000}"/>
                </a:ext>
              </a:extLst>
            </xdr:cNvPr>
            <xdr:cNvSpPr txBox="1"/>
          </xdr:nvSpPr>
          <xdr:spPr>
            <a:xfrm>
              <a:off x="4355782" y="5105876"/>
              <a:ext cx="3284617" cy="53476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100" b="0" i="0">
                  <a:solidFill>
                    <a:schemeClr val="tx1"/>
                  </a:solidFill>
                  <a:effectLst/>
                  <a:latin typeface="Cambria Math" panose="02040503050406030204" pitchFamily="18" charset="0"/>
                  <a:ea typeface="+mn-ea"/>
                  <a:cs typeface="+mn-cs"/>
                </a:rPr>
                <a:t>█(𝑇𝑜𝑡𝑎𝑙 𝑑𝑒 𝑝𝑒𝑟𝑠𝑜𝑛𝑎𝑠 𝑐𝑜𝑛 𝑖𝑛𝑔𝑟𝑒𝑠𝑜 𝑝𝑒𝑟 𝑐á𝑝𝑖𝑡𝑎 @𝑚𝑒𝑛𝑜𝑟 𝑎𝑙 50% 𝑑𝑒 𝑙𝑎 𝑚𝑒𝑑𝑖𝑎𝑛𝑎 𝑑𝑒 𝑙𝑜𝑠 𝑖𝑛𝑔𝑟𝑒𝑠𝑜𝑠)_</a:t>
              </a:r>
              <a:r>
                <a:rPr lang="es-CR" sz="1100" b="0" i="0">
                  <a:latin typeface="Cambria Math" panose="02040503050406030204" pitchFamily="18" charset="0"/>
                </a:rPr>
                <a:t>𝑖/〖</a:t>
              </a:r>
              <a:r>
                <a:rPr lang="es-CR" sz="1100" b="0" i="0">
                  <a:solidFill>
                    <a:schemeClr val="tx1"/>
                  </a:solidFill>
                  <a:effectLst/>
                  <a:latin typeface="Cambria Math" panose="02040503050406030204" pitchFamily="18" charset="0"/>
                  <a:ea typeface="+mn-ea"/>
                  <a:cs typeface="+mn-cs"/>
                </a:rPr>
                <a:t>𝑇𝑜𝑡𝑎𝑙 𝑑𝑒 𝑠𝑢𝑏𝑝𝑜𝑏𝑙𝑎𝑐𝑖ó𝑛〗_</a:t>
              </a:r>
              <a:r>
                <a:rPr lang="es-CR" sz="1100" b="0" i="0">
                  <a:latin typeface="Cambria Math" panose="02040503050406030204" pitchFamily="18" charset="0"/>
                </a:rPr>
                <a:t>𝑖 </a:t>
              </a:r>
              <a:r>
                <a:rPr lang="es-CR" sz="1100" b="0" i="0">
                  <a:solidFill>
                    <a:schemeClr val="tx1"/>
                  </a:solidFill>
                  <a:effectLst/>
                  <a:latin typeface="Cambria Math" panose="02040503050406030204" pitchFamily="18" charset="0"/>
                  <a:ea typeface="+mn-ea"/>
                  <a:cs typeface="+mn-cs"/>
                </a:rPr>
                <a:t>×</a:t>
              </a:r>
              <a:r>
                <a:rPr lang="es-CR" sz="1100" b="0" i="0">
                  <a:latin typeface="Cambria Math" panose="02040503050406030204" pitchFamily="18" charset="0"/>
                </a:rPr>
                <a:t>100</a:t>
              </a:r>
              <a:endParaRPr lang="es-CR" sz="1100"/>
            </a:p>
          </xdr:txBody>
        </xdr:sp>
      </mc:Fallback>
    </mc:AlternateContent>
    <xdr:clientData/>
  </xdr:oneCellAnchor>
</xdr:wsDr>
</file>

<file path=xl/drawings/drawing23.xml><?xml version="1.0" encoding="utf-8"?>
<xdr:wsDr xmlns:xdr="http://schemas.openxmlformats.org/drawingml/2006/spreadsheetDrawing" xmlns:a="http://schemas.openxmlformats.org/drawingml/2006/main">
  <xdr:oneCellAnchor>
    <xdr:from>
      <xdr:col>3</xdr:col>
      <xdr:colOff>601367</xdr:colOff>
      <xdr:row>15</xdr:row>
      <xdr:rowOff>71438</xdr:rowOff>
    </xdr:from>
    <xdr:ext cx="2410467" cy="363561"/>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00000000-0008-0000-1F00-000002000000}"/>
                </a:ext>
              </a:extLst>
            </xdr:cNvPr>
            <xdr:cNvSpPr txBox="1"/>
          </xdr:nvSpPr>
          <xdr:spPr>
            <a:xfrm>
              <a:off x="4815227" y="5382578"/>
              <a:ext cx="2410467" cy="36356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200" i="1">
                            <a:latin typeface="Cambria Math" panose="02040503050406030204" pitchFamily="18" charset="0"/>
                            <a:ea typeface="Cambria Math" panose="02040503050406030204" pitchFamily="18" charset="0"/>
                          </a:rPr>
                        </m:ctrlPr>
                      </m:fPr>
                      <m:num>
                        <m:r>
                          <m:rPr>
                            <m:nor/>
                          </m:rPr>
                          <a:rPr lang="es-CR" sz="1100" b="0" i="0">
                            <a:solidFill>
                              <a:schemeClr val="tx1"/>
                            </a:solidFill>
                            <a:effectLst/>
                            <a:latin typeface="+mn-lt"/>
                            <a:ea typeface="+mn-ea"/>
                            <a:cs typeface="+mn-cs"/>
                          </a:rPr>
                          <m:t>N</m:t>
                        </m:r>
                        <m:r>
                          <m:rPr>
                            <m:nor/>
                          </m:rPr>
                          <a:rPr lang="es-CR" sz="1100">
                            <a:solidFill>
                              <a:schemeClr val="tx1"/>
                            </a:solidFill>
                            <a:effectLst/>
                            <a:latin typeface="+mn-lt"/>
                            <a:ea typeface="+mn-ea"/>
                            <a:cs typeface="+mn-cs"/>
                          </a:rPr>
                          <m:t>ú</m:t>
                        </m:r>
                        <m:r>
                          <m:rPr>
                            <m:nor/>
                          </m:rPr>
                          <a:rPr lang="es-CR" sz="1100">
                            <a:solidFill>
                              <a:schemeClr val="tx1"/>
                            </a:solidFill>
                            <a:effectLst/>
                            <a:latin typeface="+mn-lt"/>
                            <a:ea typeface="+mn-ea"/>
                            <a:cs typeface="+mn-cs"/>
                          </a:rPr>
                          <m:t>mero</m:t>
                        </m:r>
                        <m:r>
                          <m:rPr>
                            <m:nor/>
                          </m:rPr>
                          <a:rPr lang="es-CR" sz="1100" i="1">
                            <a:solidFill>
                              <a:schemeClr val="tx1"/>
                            </a:solidFill>
                            <a:effectLst/>
                            <a:latin typeface="+mn-lt"/>
                            <a:ea typeface="+mn-ea"/>
                            <a:cs typeface="+mn-cs"/>
                          </a:rPr>
                          <m:t> </m:t>
                        </m:r>
                        <m:r>
                          <m:rPr>
                            <m:nor/>
                          </m:rPr>
                          <a:rPr lang="es-CR" sz="1100">
                            <a:solidFill>
                              <a:schemeClr val="tx1"/>
                            </a:solidFill>
                            <a:effectLst/>
                            <a:latin typeface="+mn-lt"/>
                            <a:ea typeface="+mn-ea"/>
                            <a:cs typeface="+mn-cs"/>
                          </a:rPr>
                          <m:t>de</m:t>
                        </m:r>
                        <m:r>
                          <m:rPr>
                            <m:nor/>
                          </m:rPr>
                          <a:rPr lang="es-CR" sz="1100" i="1">
                            <a:solidFill>
                              <a:schemeClr val="tx1"/>
                            </a:solidFill>
                            <a:effectLst/>
                            <a:latin typeface="+mn-lt"/>
                            <a:ea typeface="+mn-ea"/>
                            <a:cs typeface="+mn-cs"/>
                          </a:rPr>
                          <m:t> </m:t>
                        </m:r>
                        <m:r>
                          <m:rPr>
                            <m:nor/>
                          </m:rPr>
                          <a:rPr lang="es-CR" sz="1100">
                            <a:solidFill>
                              <a:schemeClr val="tx1"/>
                            </a:solidFill>
                            <a:effectLst/>
                            <a:latin typeface="+mn-lt"/>
                            <a:ea typeface="+mn-ea"/>
                            <a:cs typeface="+mn-cs"/>
                          </a:rPr>
                          <m:t>personas</m:t>
                        </m:r>
                        <m:r>
                          <m:rPr>
                            <m:nor/>
                          </m:rPr>
                          <a:rPr lang="es-CR" sz="1100" i="1">
                            <a:solidFill>
                              <a:schemeClr val="tx1"/>
                            </a:solidFill>
                            <a:effectLst/>
                            <a:latin typeface="+mn-lt"/>
                            <a:ea typeface="+mn-ea"/>
                            <a:cs typeface="+mn-cs"/>
                          </a:rPr>
                          <m:t> </m:t>
                        </m:r>
                        <m:r>
                          <m:rPr>
                            <m:nor/>
                          </m:rPr>
                          <a:rPr lang="es-CR" sz="1100">
                            <a:solidFill>
                              <a:schemeClr val="tx1"/>
                            </a:solidFill>
                            <a:effectLst/>
                            <a:latin typeface="+mn-lt"/>
                            <a:ea typeface="+mn-ea"/>
                            <a:cs typeface="+mn-cs"/>
                          </a:rPr>
                          <m:t>subnutridas</m:t>
                        </m:r>
                        <m:r>
                          <m:rPr>
                            <m:nor/>
                          </m:rPr>
                          <a:rPr lang="es-CR" sz="1200">
                            <a:latin typeface="Cambria Math" panose="02040503050406030204" pitchFamily="18" charset="0"/>
                            <a:ea typeface="Cambria Math" panose="02040503050406030204" pitchFamily="18" charset="0"/>
                          </a:rPr>
                          <m:t> </m:t>
                        </m:r>
                      </m:num>
                      <m:den>
                        <m:r>
                          <m:rPr>
                            <m:nor/>
                          </m:rPr>
                          <a:rPr lang="es-CR" sz="1200" i="1">
                            <a:solidFill>
                              <a:schemeClr val="tx1"/>
                            </a:solidFill>
                            <a:effectLst/>
                            <a:latin typeface="Cambria Math" panose="02040503050406030204" pitchFamily="18" charset="0"/>
                            <a:ea typeface="Cambria Math" panose="02040503050406030204" pitchFamily="18" charset="0"/>
                            <a:cs typeface="+mn-cs"/>
                          </a:rPr>
                          <m:t> </m:t>
                        </m:r>
                        <m:r>
                          <m:rPr>
                            <m:nor/>
                          </m:rPr>
                          <a:rPr lang="es-CR" sz="1100" b="0" i="0">
                            <a:solidFill>
                              <a:schemeClr val="tx1"/>
                            </a:solidFill>
                            <a:effectLst/>
                            <a:latin typeface="+mn-lt"/>
                            <a:ea typeface="+mn-ea"/>
                            <a:cs typeface="+mn-cs"/>
                          </a:rPr>
                          <m:t>T</m:t>
                        </m:r>
                        <m:r>
                          <m:rPr>
                            <m:nor/>
                          </m:rPr>
                          <a:rPr lang="es-CR" sz="1100">
                            <a:solidFill>
                              <a:schemeClr val="tx1"/>
                            </a:solidFill>
                            <a:effectLst/>
                            <a:latin typeface="+mn-lt"/>
                            <a:ea typeface="+mn-ea"/>
                            <a:cs typeface="+mn-cs"/>
                          </a:rPr>
                          <m:t>otal</m:t>
                        </m:r>
                        <m:r>
                          <m:rPr>
                            <m:nor/>
                          </m:rPr>
                          <a:rPr lang="es-CR" sz="1100" b="0" i="0">
                            <a:solidFill>
                              <a:schemeClr val="tx1"/>
                            </a:solidFill>
                            <a:effectLst/>
                            <a:latin typeface="+mn-lt"/>
                            <a:ea typeface="+mn-ea"/>
                            <a:cs typeface="+mn-cs"/>
                          </a:rPr>
                          <m:t> </m:t>
                        </m:r>
                        <m:r>
                          <m:rPr>
                            <m:nor/>
                          </m:rPr>
                          <a:rPr lang="es-CR" sz="1100">
                            <a:solidFill>
                              <a:schemeClr val="tx1"/>
                            </a:solidFill>
                            <a:effectLst/>
                            <a:latin typeface="+mn-lt"/>
                            <a:ea typeface="+mn-ea"/>
                            <a:cs typeface="+mn-cs"/>
                          </a:rPr>
                          <m:t>de</m:t>
                        </m:r>
                        <m:r>
                          <m:rPr>
                            <m:nor/>
                          </m:rPr>
                          <a:rPr lang="es-CR" sz="1100" i="1">
                            <a:solidFill>
                              <a:schemeClr val="tx1"/>
                            </a:solidFill>
                            <a:effectLst/>
                            <a:latin typeface="+mn-lt"/>
                            <a:ea typeface="+mn-ea"/>
                            <a:cs typeface="+mn-cs"/>
                          </a:rPr>
                          <m:t> </m:t>
                        </m:r>
                        <m:r>
                          <m:rPr>
                            <m:nor/>
                          </m:rPr>
                          <a:rPr lang="es-CR" sz="1100">
                            <a:solidFill>
                              <a:schemeClr val="tx1"/>
                            </a:solidFill>
                            <a:effectLst/>
                            <a:latin typeface="+mn-lt"/>
                            <a:ea typeface="+mn-ea"/>
                            <a:cs typeface="+mn-cs"/>
                          </a:rPr>
                          <m:t>la</m:t>
                        </m:r>
                        <m:r>
                          <m:rPr>
                            <m:nor/>
                          </m:rPr>
                          <a:rPr lang="es-CR" sz="1100" i="1">
                            <a:solidFill>
                              <a:schemeClr val="tx1"/>
                            </a:solidFill>
                            <a:effectLst/>
                            <a:latin typeface="+mn-lt"/>
                            <a:ea typeface="+mn-ea"/>
                            <a:cs typeface="+mn-cs"/>
                          </a:rPr>
                          <m:t> </m:t>
                        </m:r>
                        <m:r>
                          <m:rPr>
                            <m:nor/>
                          </m:rPr>
                          <a:rPr lang="es-CR" sz="1100">
                            <a:solidFill>
                              <a:schemeClr val="tx1"/>
                            </a:solidFill>
                            <a:effectLst/>
                            <a:latin typeface="+mn-lt"/>
                            <a:ea typeface="+mn-ea"/>
                            <a:cs typeface="+mn-cs"/>
                          </a:rPr>
                          <m:t>poblaci</m:t>
                        </m:r>
                        <m:r>
                          <m:rPr>
                            <m:nor/>
                          </m:rPr>
                          <a:rPr lang="es-CR" sz="1100">
                            <a:solidFill>
                              <a:schemeClr val="tx1"/>
                            </a:solidFill>
                            <a:effectLst/>
                            <a:latin typeface="+mn-lt"/>
                            <a:ea typeface="+mn-ea"/>
                            <a:cs typeface="+mn-cs"/>
                          </a:rPr>
                          <m:t>ó</m:t>
                        </m:r>
                        <m:r>
                          <m:rPr>
                            <m:nor/>
                          </m:rPr>
                          <a:rPr lang="es-CR" sz="1100">
                            <a:solidFill>
                              <a:schemeClr val="tx1"/>
                            </a:solidFill>
                            <a:effectLst/>
                            <a:latin typeface="+mn-lt"/>
                            <a:ea typeface="+mn-ea"/>
                            <a:cs typeface="+mn-cs"/>
                          </a:rPr>
                          <m:t>n</m:t>
                        </m:r>
                        <m:r>
                          <m:rPr>
                            <m:nor/>
                          </m:rPr>
                          <a:rPr lang="es-CR" sz="1100" i="1">
                            <a:solidFill>
                              <a:schemeClr val="tx1"/>
                            </a:solidFill>
                            <a:effectLst/>
                            <a:latin typeface="+mn-lt"/>
                            <a:ea typeface="+mn-ea"/>
                            <a:cs typeface="+mn-cs"/>
                          </a:rPr>
                          <m:t> </m:t>
                        </m:r>
                        <m:r>
                          <m:rPr>
                            <m:nor/>
                          </m:rPr>
                          <a:rPr lang="es-CR" sz="1100">
                            <a:solidFill>
                              <a:schemeClr val="tx1"/>
                            </a:solidFill>
                            <a:effectLst/>
                            <a:latin typeface="+mn-lt"/>
                            <a:ea typeface="+mn-ea"/>
                            <a:cs typeface="+mn-cs"/>
                          </a:rPr>
                          <m:t>del</m:t>
                        </m:r>
                        <m:r>
                          <m:rPr>
                            <m:nor/>
                          </m:rPr>
                          <a:rPr lang="es-CR" sz="1100" i="1">
                            <a:solidFill>
                              <a:schemeClr val="tx1"/>
                            </a:solidFill>
                            <a:effectLst/>
                            <a:latin typeface="+mn-lt"/>
                            <a:ea typeface="+mn-ea"/>
                            <a:cs typeface="+mn-cs"/>
                          </a:rPr>
                          <m:t> </m:t>
                        </m:r>
                        <m:r>
                          <m:rPr>
                            <m:nor/>
                          </m:rPr>
                          <a:rPr lang="es-CR" sz="1100">
                            <a:solidFill>
                              <a:schemeClr val="tx1"/>
                            </a:solidFill>
                            <a:effectLst/>
                            <a:latin typeface="+mn-lt"/>
                            <a:ea typeface="+mn-ea"/>
                            <a:cs typeface="+mn-cs"/>
                          </a:rPr>
                          <m:t>pa</m:t>
                        </m:r>
                        <m:r>
                          <m:rPr>
                            <m:nor/>
                          </m:rPr>
                          <a:rPr lang="es-CR" sz="1100">
                            <a:solidFill>
                              <a:schemeClr val="tx1"/>
                            </a:solidFill>
                            <a:effectLst/>
                            <a:latin typeface="+mn-lt"/>
                            <a:ea typeface="+mn-ea"/>
                            <a:cs typeface="+mn-cs"/>
                          </a:rPr>
                          <m:t>í</m:t>
                        </m:r>
                        <m:r>
                          <m:rPr>
                            <m:nor/>
                          </m:rPr>
                          <a:rPr lang="es-CR" sz="1100">
                            <a:solidFill>
                              <a:schemeClr val="tx1"/>
                            </a:solidFill>
                            <a:effectLst/>
                            <a:latin typeface="+mn-lt"/>
                            <a:ea typeface="+mn-ea"/>
                            <a:cs typeface="+mn-cs"/>
                          </a:rPr>
                          <m:t>s</m:t>
                        </m:r>
                      </m:den>
                    </m:f>
                    <m:r>
                      <a:rPr lang="es-CR" sz="1200" i="1">
                        <a:solidFill>
                          <a:schemeClr val="tx1"/>
                        </a:solidFill>
                        <a:effectLst/>
                        <a:latin typeface="Cambria Math" panose="02040503050406030204" pitchFamily="18" charset="0"/>
                        <a:ea typeface="Cambria Math" panose="02040503050406030204" pitchFamily="18" charset="0"/>
                        <a:cs typeface="+mn-cs"/>
                      </a:rPr>
                      <m:t>×</m:t>
                    </m:r>
                    <m:r>
                      <a:rPr lang="es-ES" sz="1200" b="0" i="1">
                        <a:solidFill>
                          <a:schemeClr val="tx1"/>
                        </a:solidFill>
                        <a:effectLst/>
                        <a:latin typeface="Cambria Math" panose="02040503050406030204" pitchFamily="18" charset="0"/>
                        <a:ea typeface="Cambria Math" panose="02040503050406030204" pitchFamily="18" charset="0"/>
                        <a:cs typeface="+mn-cs"/>
                      </a:rPr>
                      <m:t>100</m:t>
                    </m:r>
                  </m:oMath>
                </m:oMathPara>
              </a14:m>
              <a:endParaRPr lang="es-CR" sz="1200">
                <a:latin typeface="Cambria Math" panose="02040503050406030204" pitchFamily="18" charset="0"/>
                <a:ea typeface="Cambria Math" panose="02040503050406030204" pitchFamily="18" charset="0"/>
              </a:endParaRPr>
            </a:p>
          </xdr:txBody>
        </xdr:sp>
      </mc:Choice>
      <mc:Fallback xmlns="">
        <xdr:sp macro="" textlink="">
          <xdr:nvSpPr>
            <xdr:cNvPr id="2" name="CuadroTexto 1">
              <a:extLst>
                <a:ext uri="{FF2B5EF4-FFF2-40B4-BE49-F238E27FC236}">
                  <a16:creationId xmlns:a16="http://schemas.microsoft.com/office/drawing/2014/main" id="{00000000-0008-0000-1F00-000002000000}"/>
                </a:ext>
              </a:extLst>
            </xdr:cNvPr>
            <xdr:cNvSpPr txBox="1"/>
          </xdr:nvSpPr>
          <xdr:spPr>
            <a:xfrm>
              <a:off x="4815227" y="5382578"/>
              <a:ext cx="2410467" cy="36356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100" b="0" i="0">
                  <a:solidFill>
                    <a:schemeClr val="tx1"/>
                  </a:solidFill>
                  <a:effectLst/>
                  <a:latin typeface="+mn-lt"/>
                  <a:ea typeface="+mn-ea"/>
                  <a:cs typeface="+mn-cs"/>
                </a:rPr>
                <a:t>"N</a:t>
              </a:r>
              <a:r>
                <a:rPr lang="es-CR" sz="1100" i="0">
                  <a:solidFill>
                    <a:schemeClr val="tx1"/>
                  </a:solidFill>
                  <a:effectLst/>
                  <a:latin typeface="+mn-lt"/>
                  <a:ea typeface="+mn-ea"/>
                  <a:cs typeface="+mn-cs"/>
                </a:rPr>
                <a:t>úmero de personas subnutridas</a:t>
              </a:r>
              <a:r>
                <a:rPr lang="es-CR" sz="1200" i="0">
                  <a:latin typeface="Cambria Math" panose="02040503050406030204" pitchFamily="18" charset="0"/>
                  <a:ea typeface="Cambria Math" panose="02040503050406030204" pitchFamily="18" charset="0"/>
                </a:rPr>
                <a:t> " /</a:t>
              </a:r>
              <a:r>
                <a:rPr lang="es-CR" sz="1200" i="0">
                  <a:solidFill>
                    <a:schemeClr val="tx1"/>
                  </a:solidFill>
                  <a:effectLst/>
                  <a:latin typeface="Cambria Math" panose="02040503050406030204" pitchFamily="18" charset="0"/>
                  <a:ea typeface="Cambria Math" panose="02040503050406030204" pitchFamily="18" charset="0"/>
                  <a:cs typeface="+mn-cs"/>
                </a:rPr>
                <a:t>" </a:t>
              </a:r>
              <a:r>
                <a:rPr lang="es-CR" sz="1100" b="0" i="0">
                  <a:solidFill>
                    <a:schemeClr val="tx1"/>
                  </a:solidFill>
                  <a:effectLst/>
                  <a:latin typeface="+mn-lt"/>
                  <a:ea typeface="+mn-ea"/>
                  <a:cs typeface="+mn-cs"/>
                </a:rPr>
                <a:t>T</a:t>
              </a:r>
              <a:r>
                <a:rPr lang="es-CR" sz="1100" i="0">
                  <a:solidFill>
                    <a:schemeClr val="tx1"/>
                  </a:solidFill>
                  <a:effectLst/>
                  <a:latin typeface="+mn-lt"/>
                  <a:ea typeface="+mn-ea"/>
                  <a:cs typeface="+mn-cs"/>
                </a:rPr>
                <a:t>otal</a:t>
              </a:r>
              <a:r>
                <a:rPr lang="es-CR" sz="1100" b="0" i="0">
                  <a:solidFill>
                    <a:schemeClr val="tx1"/>
                  </a:solidFill>
                  <a:effectLst/>
                  <a:latin typeface="+mn-lt"/>
                  <a:ea typeface="+mn-ea"/>
                  <a:cs typeface="+mn-cs"/>
                </a:rPr>
                <a:t> </a:t>
              </a:r>
              <a:r>
                <a:rPr lang="es-CR" sz="1100" i="0">
                  <a:solidFill>
                    <a:schemeClr val="tx1"/>
                  </a:solidFill>
                  <a:effectLst/>
                  <a:latin typeface="+mn-lt"/>
                  <a:ea typeface="+mn-ea"/>
                  <a:cs typeface="+mn-cs"/>
                </a:rPr>
                <a:t>de la población del país</a:t>
              </a:r>
              <a:r>
                <a:rPr lang="es-CR" sz="1100" i="0">
                  <a:solidFill>
                    <a:schemeClr val="tx1"/>
                  </a:solidFill>
                  <a:effectLst/>
                  <a:latin typeface="Cambria Math" panose="02040503050406030204" pitchFamily="18" charset="0"/>
                  <a:ea typeface="+mn-ea"/>
                  <a:cs typeface="+mn-cs"/>
                </a:rPr>
                <a:t>" </a:t>
              </a:r>
              <a:r>
                <a:rPr lang="es-CR" sz="1200" i="0">
                  <a:solidFill>
                    <a:schemeClr val="tx1"/>
                  </a:solidFill>
                  <a:effectLst/>
                  <a:latin typeface="Cambria Math" panose="02040503050406030204" pitchFamily="18" charset="0"/>
                  <a:ea typeface="Cambria Math" panose="02040503050406030204" pitchFamily="18" charset="0"/>
                  <a:cs typeface="+mn-cs"/>
                </a:rPr>
                <a:t>×</a:t>
              </a:r>
              <a:r>
                <a:rPr lang="es-ES" sz="1200" b="0" i="0">
                  <a:solidFill>
                    <a:schemeClr val="tx1"/>
                  </a:solidFill>
                  <a:effectLst/>
                  <a:latin typeface="Cambria Math" panose="02040503050406030204" pitchFamily="18" charset="0"/>
                  <a:ea typeface="Cambria Math" panose="02040503050406030204" pitchFamily="18" charset="0"/>
                  <a:cs typeface="+mn-cs"/>
                </a:rPr>
                <a:t>100</a:t>
              </a:r>
              <a:endParaRPr lang="es-CR" sz="1200">
                <a:latin typeface="Cambria Math" panose="02040503050406030204" pitchFamily="18" charset="0"/>
                <a:ea typeface="Cambria Math" panose="02040503050406030204" pitchFamily="18" charset="0"/>
              </a:endParaRPr>
            </a:p>
          </xdr:txBody>
        </xdr:sp>
      </mc:Fallback>
    </mc:AlternateContent>
    <xdr:clientData/>
  </xdr:oneCellAnchor>
</xdr:wsDr>
</file>

<file path=xl/drawings/drawing230.xml><?xml version="1.0" encoding="utf-8"?>
<xdr:wsDr xmlns:xdr="http://schemas.openxmlformats.org/drawingml/2006/spreadsheetDrawing" xmlns:a="http://schemas.openxmlformats.org/drawingml/2006/main">
  <xdr:twoCellAnchor>
    <xdr:from>
      <xdr:col>1</xdr:col>
      <xdr:colOff>1059180</xdr:colOff>
      <xdr:row>25</xdr:row>
      <xdr:rowOff>49530</xdr:rowOff>
    </xdr:from>
    <xdr:to>
      <xdr:col>13</xdr:col>
      <xdr:colOff>228600</xdr:colOff>
      <xdr:row>38</xdr:row>
      <xdr:rowOff>129540</xdr:rowOff>
    </xdr:to>
    <xdr:graphicFrame macro="">
      <xdr:nvGraphicFramePr>
        <xdr:cNvPr id="3" name="Gráfico 2">
          <a:extLst>
            <a:ext uri="{FF2B5EF4-FFF2-40B4-BE49-F238E27FC236}">
              <a16:creationId xmlns:a16="http://schemas.microsoft.com/office/drawing/2014/main" id="{502412EC-F294-461F-A285-BAC7B2430AD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1.xml><?xml version="1.0" encoding="utf-8"?>
<xdr:wsDr xmlns:xdr="http://schemas.openxmlformats.org/drawingml/2006/spreadsheetDrawing" xmlns:a="http://schemas.openxmlformats.org/drawingml/2006/main">
  <xdr:oneCellAnchor>
    <xdr:from>
      <xdr:col>3</xdr:col>
      <xdr:colOff>550068</xdr:colOff>
      <xdr:row>15</xdr:row>
      <xdr:rowOff>39688</xdr:rowOff>
    </xdr:from>
    <xdr:ext cx="4698170" cy="509587"/>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00000000-0008-0000-2101-000003000000}"/>
                </a:ext>
              </a:extLst>
            </xdr:cNvPr>
            <xdr:cNvSpPr txBox="1"/>
          </xdr:nvSpPr>
          <xdr:spPr>
            <a:xfrm>
              <a:off x="4823618" y="4237038"/>
              <a:ext cx="4698170" cy="50958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100" i="1">
                            <a:latin typeface="Cambria Math" panose="02040503050406030204" pitchFamily="18" charset="0"/>
                          </a:rPr>
                        </m:ctrlPr>
                      </m:fPr>
                      <m:num>
                        <m:eqArr>
                          <m:eqArrPr>
                            <m:ctrlPr>
                              <a:rPr lang="es-CR" sz="1100" b="0" i="1">
                                <a:latin typeface="Cambria Math" panose="02040503050406030204" pitchFamily="18" charset="0"/>
                              </a:rPr>
                            </m:ctrlPr>
                          </m:eqArrPr>
                          <m:e>
                            <m:r>
                              <a:rPr lang="es-CR" sz="1100" b="0" i="1">
                                <a:latin typeface="Cambria Math" panose="02040503050406030204" pitchFamily="18" charset="0"/>
                              </a:rPr>
                              <m:t>𝑇𝑜𝑡𝑎𝑙</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𝑝𝑒𝑟𝑠𝑜𝑛𝑎𝑠</m:t>
                            </m:r>
                            <m:r>
                              <a:rPr lang="es-CR" sz="1100" b="0" i="1">
                                <a:latin typeface="Cambria Math" panose="02040503050406030204" pitchFamily="18" charset="0"/>
                              </a:rPr>
                              <m:t> </m:t>
                            </m:r>
                            <m:r>
                              <a:rPr lang="es-CR" sz="1100" b="0" i="1">
                                <a:latin typeface="Cambria Math" panose="02040503050406030204" pitchFamily="18" charset="0"/>
                              </a:rPr>
                              <m:t>𝑐𝑜𝑛</m:t>
                            </m:r>
                            <m:r>
                              <a:rPr lang="es-CR" sz="1100" b="0" i="1">
                                <a:latin typeface="Cambria Math" panose="02040503050406030204" pitchFamily="18" charset="0"/>
                              </a:rPr>
                              <m:t> </m:t>
                            </m:r>
                            <m:r>
                              <a:rPr lang="es-CR" sz="1100" b="0" i="1">
                                <a:latin typeface="Cambria Math" panose="02040503050406030204" pitchFamily="18" charset="0"/>
                              </a:rPr>
                              <m:t>𝑖𝑛𝑔𝑟𝑒𝑠𝑜</m:t>
                            </m:r>
                            <m:r>
                              <a:rPr lang="es-CR" sz="1100" b="0" i="1">
                                <a:latin typeface="Cambria Math" panose="02040503050406030204" pitchFamily="18" charset="0"/>
                              </a:rPr>
                              <m:t> </m:t>
                            </m:r>
                            <m:r>
                              <a:rPr lang="es-CR" sz="1100" b="0" i="1">
                                <a:latin typeface="Cambria Math" panose="02040503050406030204" pitchFamily="18" charset="0"/>
                              </a:rPr>
                              <m:t>𝑝𝑒𝑟</m:t>
                            </m:r>
                            <m:r>
                              <a:rPr lang="es-CR" sz="1100" b="0" i="1">
                                <a:latin typeface="Cambria Math" panose="02040503050406030204" pitchFamily="18" charset="0"/>
                              </a:rPr>
                              <m:t> </m:t>
                            </m:r>
                            <m:r>
                              <a:rPr lang="es-CR" sz="1100" b="0" i="1">
                                <a:latin typeface="Cambria Math" panose="02040503050406030204" pitchFamily="18" charset="0"/>
                              </a:rPr>
                              <m:t>𝑐</m:t>
                            </m:r>
                            <m:r>
                              <a:rPr lang="es-CR" sz="1100" b="0" i="1">
                                <a:latin typeface="Cambria Math" panose="02040503050406030204" pitchFamily="18" charset="0"/>
                              </a:rPr>
                              <m:t>á</m:t>
                            </m:r>
                            <m:r>
                              <a:rPr lang="es-CR" sz="1100" b="0" i="1">
                                <a:latin typeface="Cambria Math" panose="02040503050406030204" pitchFamily="18" charset="0"/>
                              </a:rPr>
                              <m:t>𝑝𝑖𝑡𝑎</m:t>
                            </m:r>
                            <m:r>
                              <a:rPr lang="es-CR" sz="1100" b="0" i="1">
                                <a:latin typeface="Cambria Math" panose="02040503050406030204" pitchFamily="18" charset="0"/>
                              </a:rPr>
                              <m:t> </m:t>
                            </m:r>
                          </m:e>
                          <m:e>
                            <m:r>
                              <a:rPr lang="es-CR" sz="1100" b="0" i="1">
                                <a:latin typeface="Cambria Math" panose="02040503050406030204" pitchFamily="18" charset="0"/>
                              </a:rPr>
                              <m:t>𝑚𝑒𝑛𝑜𝑟</m:t>
                            </m:r>
                            <m:r>
                              <a:rPr lang="es-CR" sz="1100" b="0" i="1">
                                <a:latin typeface="Cambria Math" panose="02040503050406030204" pitchFamily="18" charset="0"/>
                              </a:rPr>
                              <m:t> </m:t>
                            </m:r>
                            <m:r>
                              <a:rPr lang="es-CR" sz="1100" b="0" i="1">
                                <a:latin typeface="Cambria Math" panose="02040503050406030204" pitchFamily="18" charset="0"/>
                              </a:rPr>
                              <m:t>𝑎𝑙</m:t>
                            </m:r>
                            <m:r>
                              <a:rPr lang="es-CR" sz="1100" b="0" i="1">
                                <a:latin typeface="Cambria Math" panose="02040503050406030204" pitchFamily="18" charset="0"/>
                              </a:rPr>
                              <m:t> 50%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𝑙𝑎</m:t>
                            </m:r>
                            <m:r>
                              <a:rPr lang="es-CR" sz="1100" b="0" i="1">
                                <a:latin typeface="Cambria Math" panose="02040503050406030204" pitchFamily="18" charset="0"/>
                              </a:rPr>
                              <m:t> </m:t>
                            </m:r>
                            <m:r>
                              <a:rPr lang="es-CR" sz="1100" b="0" i="1">
                                <a:latin typeface="Cambria Math" panose="02040503050406030204" pitchFamily="18" charset="0"/>
                              </a:rPr>
                              <m:t>𝑚𝑒𝑑𝑖𝑎𝑛𝑎</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𝑙𝑜𝑠</m:t>
                            </m:r>
                            <m:r>
                              <a:rPr lang="es-CR" sz="1100" b="0" i="1">
                                <a:latin typeface="Cambria Math" panose="02040503050406030204" pitchFamily="18" charset="0"/>
                              </a:rPr>
                              <m:t> </m:t>
                            </m:r>
                            <m:r>
                              <a:rPr lang="es-CR" sz="1100" b="0" i="1">
                                <a:latin typeface="Cambria Math" panose="02040503050406030204" pitchFamily="18" charset="0"/>
                              </a:rPr>
                              <m:t>𝑖𝑛𝑔𝑟𝑒𝑠𝑜𝑠</m:t>
                            </m:r>
                            <m:r>
                              <a:rPr lang="es-CR" sz="1100" b="0" i="1">
                                <a:latin typeface="Cambria Math" panose="02040503050406030204" pitchFamily="18" charset="0"/>
                              </a:rPr>
                              <m:t> </m:t>
                            </m:r>
                            <m:r>
                              <a:rPr lang="es-CR" sz="1100" b="0" i="1">
                                <a:latin typeface="Cambria Math" panose="02040503050406030204" pitchFamily="18" charset="0"/>
                              </a:rPr>
                              <m:t>𝑝𝑜𝑏𝑙𝑎𝑐𝑖𝑜𝑛𝑎𝑙</m:t>
                            </m:r>
                          </m:e>
                        </m:eqArr>
                      </m:num>
                      <m:den>
                        <m:r>
                          <a:rPr lang="es-CR" sz="1100" b="0" i="1">
                            <a:latin typeface="Cambria Math" panose="02040503050406030204" pitchFamily="18" charset="0"/>
                          </a:rPr>
                          <m:t>𝑇𝑜𝑡𝑎𝑙</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𝑝𝑜𝑏𝑙𝑎𝑐𝑖</m:t>
                        </m:r>
                        <m:r>
                          <a:rPr lang="es-CR" sz="1100" b="0" i="1">
                            <a:latin typeface="Cambria Math" panose="02040503050406030204" pitchFamily="18" charset="0"/>
                          </a:rPr>
                          <m:t>ó</m:t>
                        </m:r>
                        <m:r>
                          <a:rPr lang="es-CR" sz="1100" b="0" i="1">
                            <a:latin typeface="Cambria Math" panose="02040503050406030204" pitchFamily="18" charset="0"/>
                          </a:rPr>
                          <m:t>𝑛</m:t>
                        </m:r>
                      </m:den>
                    </m:f>
                    <m:r>
                      <a:rPr lang="es-CR" sz="1100" b="0" i="1">
                        <a:solidFill>
                          <a:schemeClr val="tx1"/>
                        </a:solidFill>
                        <a:effectLst/>
                        <a:latin typeface="Cambria Math" panose="02040503050406030204" pitchFamily="18" charset="0"/>
                        <a:ea typeface="+mn-ea"/>
                        <a:cs typeface="+mn-cs"/>
                      </a:rPr>
                      <m:t>×</m:t>
                    </m:r>
                    <m:r>
                      <a:rPr lang="es-CR" sz="1100" b="0" i="1">
                        <a:latin typeface="Cambria Math" panose="02040503050406030204" pitchFamily="18" charset="0"/>
                      </a:rPr>
                      <m:t>100</m:t>
                    </m:r>
                  </m:oMath>
                </m:oMathPara>
              </a14:m>
              <a:endParaRPr lang="es-CR" sz="1100"/>
            </a:p>
          </xdr:txBody>
        </xdr:sp>
      </mc:Choice>
      <mc:Fallback xmlns="">
        <xdr:sp macro="" textlink="">
          <xdr:nvSpPr>
            <xdr:cNvPr id="3" name="CuadroTexto 2">
              <a:extLst>
                <a:ext uri="{FF2B5EF4-FFF2-40B4-BE49-F238E27FC236}">
                  <a16:creationId xmlns:a16="http://schemas.microsoft.com/office/drawing/2014/main" id="{00000000-0008-0000-1701-000002000000}"/>
                </a:ext>
              </a:extLst>
            </xdr:cNvPr>
            <xdr:cNvSpPr txBox="1"/>
          </xdr:nvSpPr>
          <xdr:spPr>
            <a:xfrm>
              <a:off x="4823618" y="4237038"/>
              <a:ext cx="4698170" cy="50958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R" sz="1100" b="0" i="0">
                  <a:latin typeface="Cambria Math" panose="02040503050406030204" pitchFamily="18" charset="0"/>
                </a:rPr>
                <a:t>█(𝑇𝑜𝑡𝑎𝑙 𝑑𝑒 𝑝𝑒𝑟𝑠𝑜𝑛𝑎𝑠 𝑐𝑜𝑛 𝑖𝑛𝑔𝑟𝑒𝑠𝑜 𝑝𝑒𝑟 𝑐á𝑝𝑖𝑡𝑎 @𝑚𝑒𝑛𝑜𝑟 𝑎𝑙 50% 𝑑𝑒 𝑙𝑎 𝑚𝑒𝑑𝑖𝑎𝑛𝑎 𝑑𝑒 𝑙𝑜𝑠 𝑖𝑛𝑔𝑟𝑒𝑠𝑜𝑠 𝑝𝑜𝑏𝑙𝑎𝑐𝑖𝑜𝑛𝑎𝑙)/(𝑇𝑜𝑡𝑎𝑙 𝑑𝑒 𝑝𝑜𝑏𝑙𝑎𝑐𝑖ó𝑛)</a:t>
              </a:r>
              <a:r>
                <a:rPr lang="es-CR" sz="1100" b="0" i="0">
                  <a:solidFill>
                    <a:schemeClr val="tx1"/>
                  </a:solidFill>
                  <a:effectLst/>
                  <a:latin typeface="Cambria Math" panose="02040503050406030204" pitchFamily="18" charset="0"/>
                  <a:ea typeface="+mn-ea"/>
                  <a:cs typeface="+mn-cs"/>
                </a:rPr>
                <a:t>×</a:t>
              </a:r>
              <a:r>
                <a:rPr lang="es-CR" sz="1100" b="0" i="0">
                  <a:latin typeface="Cambria Math" panose="02040503050406030204" pitchFamily="18" charset="0"/>
                </a:rPr>
                <a:t>100</a:t>
              </a:r>
              <a:endParaRPr lang="es-CR" sz="1100"/>
            </a:p>
          </xdr:txBody>
        </xdr:sp>
      </mc:Fallback>
    </mc:AlternateContent>
    <xdr:clientData/>
  </xdr:oneCellAnchor>
</xdr:wsDr>
</file>

<file path=xl/drawings/drawing232.xml><?xml version="1.0" encoding="utf-8"?>
<xdr:wsDr xmlns:xdr="http://schemas.openxmlformats.org/drawingml/2006/spreadsheetDrawing" xmlns:a="http://schemas.openxmlformats.org/drawingml/2006/main">
  <xdr:twoCellAnchor>
    <xdr:from>
      <xdr:col>6</xdr:col>
      <xdr:colOff>66674</xdr:colOff>
      <xdr:row>8</xdr:row>
      <xdr:rowOff>495300</xdr:rowOff>
    </xdr:from>
    <xdr:to>
      <xdr:col>13</xdr:col>
      <xdr:colOff>411480</xdr:colOff>
      <xdr:row>24</xdr:row>
      <xdr:rowOff>76200</xdr:rowOff>
    </xdr:to>
    <xdr:graphicFrame macro="">
      <xdr:nvGraphicFramePr>
        <xdr:cNvPr id="2" name="1 Gráfico">
          <a:extLst>
            <a:ext uri="{FF2B5EF4-FFF2-40B4-BE49-F238E27FC236}">
              <a16:creationId xmlns:a16="http://schemas.microsoft.com/office/drawing/2014/main" id="{00000000-0008-0000-2401-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3.xml><?xml version="1.0" encoding="utf-8"?>
<xdr:wsDr xmlns:xdr="http://schemas.openxmlformats.org/drawingml/2006/spreadsheetDrawing" xmlns:a="http://schemas.openxmlformats.org/drawingml/2006/main">
  <xdr:oneCellAnchor>
    <xdr:from>
      <xdr:col>3</xdr:col>
      <xdr:colOff>392430</xdr:colOff>
      <xdr:row>15</xdr:row>
      <xdr:rowOff>135731</xdr:rowOff>
    </xdr:from>
    <xdr:ext cx="2601546" cy="335926"/>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00000000-0008-0000-2501-000002000000}"/>
                </a:ext>
              </a:extLst>
            </xdr:cNvPr>
            <xdr:cNvSpPr txBox="1"/>
          </xdr:nvSpPr>
          <xdr:spPr>
            <a:xfrm>
              <a:off x="4554855" y="5145881"/>
              <a:ext cx="2601546" cy="3359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
                  </m:oMathParaPr>
                  <m:oMath xmlns:m="http://schemas.openxmlformats.org/officeDocument/2006/math">
                    <m:f>
                      <m:fPr>
                        <m:ctrlPr>
                          <a:rPr lang="es-CR" sz="1050" i="1">
                            <a:latin typeface="Cambria Math" panose="02040503050406030204" pitchFamily="18" charset="0"/>
                          </a:rPr>
                        </m:ctrlPr>
                      </m:fPr>
                      <m:num>
                        <m:r>
                          <a:rPr lang="es-CR" sz="1050" b="0" i="1">
                            <a:latin typeface="Cambria Math" panose="02040503050406030204" pitchFamily="18" charset="0"/>
                          </a:rPr>
                          <m:t>𝑅𝑒𝑚𝑢𝑛𝑒𝑟𝑎𝑐𝑖</m:t>
                        </m:r>
                        <m:r>
                          <a:rPr lang="es-CR" sz="1050" b="0" i="1">
                            <a:latin typeface="Cambria Math" panose="02040503050406030204" pitchFamily="18" charset="0"/>
                          </a:rPr>
                          <m:t>ó</m:t>
                        </m:r>
                        <m:r>
                          <a:rPr lang="es-CR" sz="1050" b="0" i="1">
                            <a:latin typeface="Cambria Math" panose="02040503050406030204" pitchFamily="18" charset="0"/>
                          </a:rPr>
                          <m:t>𝑛</m:t>
                        </m:r>
                        <m:r>
                          <a:rPr lang="es-CR" sz="1050" b="0" i="1">
                            <a:latin typeface="Cambria Math" panose="02040503050406030204" pitchFamily="18" charset="0"/>
                          </a:rPr>
                          <m:t> </m:t>
                        </m:r>
                        <m:r>
                          <a:rPr lang="es-CR" sz="1050" b="0" i="1">
                            <a:latin typeface="Cambria Math" panose="02040503050406030204" pitchFamily="18" charset="0"/>
                          </a:rPr>
                          <m:t>𝑑𝑒</m:t>
                        </m:r>
                        <m:r>
                          <a:rPr lang="es-CR" sz="1050" b="0" i="1">
                            <a:latin typeface="Cambria Math" panose="02040503050406030204" pitchFamily="18" charset="0"/>
                          </a:rPr>
                          <m:t> </m:t>
                        </m:r>
                        <m:r>
                          <a:rPr lang="es-CR" sz="1050" b="0" i="1">
                            <a:latin typeface="Cambria Math" panose="02040503050406030204" pitchFamily="18" charset="0"/>
                          </a:rPr>
                          <m:t>𝑙𝑜𝑠</m:t>
                        </m:r>
                        <m:r>
                          <a:rPr lang="es-CR" sz="1050" b="0" i="1">
                            <a:latin typeface="Cambria Math" panose="02040503050406030204" pitchFamily="18" charset="0"/>
                          </a:rPr>
                          <m:t> </m:t>
                        </m:r>
                        <m:r>
                          <a:rPr lang="es-CR" sz="1050" b="0" i="1">
                            <a:latin typeface="Cambria Math" panose="02040503050406030204" pitchFamily="18" charset="0"/>
                          </a:rPr>
                          <m:t>𝑎𝑠𝑎𝑙𝑎𝑟𝑖𝑎𝑑𝑜𝑠</m:t>
                        </m:r>
                      </m:num>
                      <m:den>
                        <m:r>
                          <a:rPr lang="es-CR" sz="1050" b="0" i="1">
                            <a:latin typeface="Cambria Math" panose="02040503050406030204" pitchFamily="18" charset="0"/>
                          </a:rPr>
                          <m:t>𝑉𝑎𝑙𝑜𝑟</m:t>
                        </m:r>
                        <m:r>
                          <a:rPr lang="es-CR" sz="1050" b="0" i="1">
                            <a:latin typeface="Cambria Math" panose="02040503050406030204" pitchFamily="18" charset="0"/>
                          </a:rPr>
                          <m:t> </m:t>
                        </m:r>
                        <m:r>
                          <a:rPr lang="es-CR" sz="1050" b="0" i="1">
                            <a:latin typeface="Cambria Math" panose="02040503050406030204" pitchFamily="18" charset="0"/>
                          </a:rPr>
                          <m:t>𝐴𝑔𝑟𝑒𝑔𝑎𝑑𝑜</m:t>
                        </m:r>
                        <m:r>
                          <a:rPr lang="es-CR" sz="1050" b="0" i="1">
                            <a:latin typeface="Cambria Math" panose="02040503050406030204" pitchFamily="18" charset="0"/>
                          </a:rPr>
                          <m:t> </m:t>
                        </m:r>
                        <m:r>
                          <a:rPr lang="es-CR" sz="1050" b="0" i="1">
                            <a:latin typeface="Cambria Math" panose="02040503050406030204" pitchFamily="18" charset="0"/>
                          </a:rPr>
                          <m:t>𝐵𝑟𝑢𝑡𝑜</m:t>
                        </m:r>
                        <m:r>
                          <a:rPr lang="es-CR" sz="1050" b="0" i="1">
                            <a:latin typeface="Cambria Math" panose="02040503050406030204" pitchFamily="18" charset="0"/>
                          </a:rPr>
                          <m:t> </m:t>
                        </m:r>
                        <m:r>
                          <a:rPr lang="es-CR" sz="1050" b="0" i="1">
                            <a:latin typeface="Cambria Math" panose="02040503050406030204" pitchFamily="18" charset="0"/>
                          </a:rPr>
                          <m:t>𝑇𝑜𝑡𝑎𝑙</m:t>
                        </m:r>
                      </m:den>
                    </m:f>
                    <m:r>
                      <a:rPr lang="es-CR" sz="1050" b="0" i="1">
                        <a:solidFill>
                          <a:schemeClr val="tx1"/>
                        </a:solidFill>
                        <a:effectLst/>
                        <a:latin typeface="Cambria Math" panose="02040503050406030204" pitchFamily="18" charset="0"/>
                        <a:ea typeface="+mn-ea"/>
                        <a:cs typeface="+mn-cs"/>
                      </a:rPr>
                      <m:t>×</m:t>
                    </m:r>
                    <m:r>
                      <a:rPr lang="es-CR" sz="1050" b="0" i="1">
                        <a:latin typeface="Cambria Math" panose="02040503050406030204" pitchFamily="18" charset="0"/>
                      </a:rPr>
                      <m:t>100= </m:t>
                    </m:r>
                  </m:oMath>
                </m:oMathPara>
              </a14:m>
              <a:endParaRPr lang="es-CR" sz="1050"/>
            </a:p>
          </xdr:txBody>
        </xdr:sp>
      </mc:Choice>
      <mc:Fallback xmlns="">
        <xdr:sp macro="" textlink="">
          <xdr:nvSpPr>
            <xdr:cNvPr id="2" name="CuadroTexto 1">
              <a:extLst>
                <a:ext uri="{FF2B5EF4-FFF2-40B4-BE49-F238E27FC236}">
                  <a16:creationId xmlns:a16="http://schemas.microsoft.com/office/drawing/2014/main" id="{00000000-0008-0000-2501-000002000000}"/>
                </a:ext>
              </a:extLst>
            </xdr:cNvPr>
            <xdr:cNvSpPr txBox="1"/>
          </xdr:nvSpPr>
          <xdr:spPr>
            <a:xfrm>
              <a:off x="4554855" y="5145881"/>
              <a:ext cx="2601546" cy="3359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050" i="0">
                  <a:latin typeface="Cambria Math" panose="02040503050406030204" pitchFamily="18" charset="0"/>
                </a:rPr>
                <a:t>(</a:t>
              </a:r>
              <a:r>
                <a:rPr lang="es-CR" sz="1050" b="0" i="0">
                  <a:latin typeface="Cambria Math" panose="02040503050406030204" pitchFamily="18" charset="0"/>
                </a:rPr>
                <a:t>𝑅𝑒𝑚𝑢𝑛𝑒𝑟𝑎𝑐𝑖ó𝑛 𝑑𝑒 𝑙𝑜𝑠 𝑎𝑠𝑎𝑙𝑎𝑟𝑖𝑎𝑑𝑜𝑠)/(𝑉𝑎𝑙𝑜𝑟 𝐴𝑔𝑟𝑒𝑔𝑎𝑑𝑜 𝐵𝑟𝑢𝑡𝑜 𝑇𝑜𝑡𝑎𝑙)</a:t>
              </a:r>
              <a:r>
                <a:rPr lang="es-CR" sz="1050" b="0" i="0">
                  <a:solidFill>
                    <a:schemeClr val="tx1"/>
                  </a:solidFill>
                  <a:effectLst/>
                  <a:latin typeface="Cambria Math" panose="02040503050406030204" pitchFamily="18" charset="0"/>
                  <a:ea typeface="+mn-ea"/>
                  <a:cs typeface="+mn-cs"/>
                </a:rPr>
                <a:t>×</a:t>
              </a:r>
              <a:r>
                <a:rPr lang="es-CR" sz="1050" b="0" i="0">
                  <a:latin typeface="Cambria Math" panose="02040503050406030204" pitchFamily="18" charset="0"/>
                </a:rPr>
                <a:t>100= </a:t>
              </a:r>
              <a:endParaRPr lang="es-CR" sz="1050"/>
            </a:p>
          </xdr:txBody>
        </xdr:sp>
      </mc:Fallback>
    </mc:AlternateContent>
    <xdr:clientData/>
  </xdr:oneCellAnchor>
</xdr:wsDr>
</file>

<file path=xl/drawings/drawing234.xml><?xml version="1.0" encoding="utf-8"?>
<xdr:wsDr xmlns:xdr="http://schemas.openxmlformats.org/drawingml/2006/spreadsheetDrawing" xmlns:a="http://schemas.openxmlformats.org/drawingml/2006/main">
  <xdr:twoCellAnchor>
    <xdr:from>
      <xdr:col>10</xdr:col>
      <xdr:colOff>60960</xdr:colOff>
      <xdr:row>10</xdr:row>
      <xdr:rowOff>90487</xdr:rowOff>
    </xdr:from>
    <xdr:to>
      <xdr:col>15</xdr:col>
      <xdr:colOff>361950</xdr:colOff>
      <xdr:row>24</xdr:row>
      <xdr:rowOff>167640</xdr:rowOff>
    </xdr:to>
    <xdr:graphicFrame macro="">
      <xdr:nvGraphicFramePr>
        <xdr:cNvPr id="2" name="Gráfico 1">
          <a:extLst>
            <a:ext uri="{FF2B5EF4-FFF2-40B4-BE49-F238E27FC236}">
              <a16:creationId xmlns:a16="http://schemas.microsoft.com/office/drawing/2014/main" id="{00000000-0008-0000-2801-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5.xml><?xml version="1.0" encoding="utf-8"?>
<c:userShapes xmlns:c="http://schemas.openxmlformats.org/drawingml/2006/chart">
  <cdr:relSizeAnchor xmlns:cdr="http://schemas.openxmlformats.org/drawingml/2006/chartDrawing">
    <cdr:from>
      <cdr:x>0.89167</cdr:x>
      <cdr:y>0.67882</cdr:y>
    </cdr:from>
    <cdr:to>
      <cdr:x>0.96667</cdr:x>
      <cdr:y>0.7691</cdr:y>
    </cdr:to>
    <cdr:sp macro="" textlink="">
      <cdr:nvSpPr>
        <cdr:cNvPr id="2" name="CuadroTexto 1"/>
        <cdr:cNvSpPr txBox="1"/>
      </cdr:nvSpPr>
      <cdr:spPr>
        <a:xfrm xmlns:a="http://schemas.openxmlformats.org/drawingml/2006/main">
          <a:off x="4076701" y="1862138"/>
          <a:ext cx="342900" cy="247650"/>
        </a:xfrm>
        <a:prstGeom xmlns:a="http://schemas.openxmlformats.org/drawingml/2006/main" prst="rect">
          <a:avLst/>
        </a:prstGeom>
        <a:solidFill xmlns:a="http://schemas.openxmlformats.org/drawingml/2006/main">
          <a:schemeClr val="bg1"/>
        </a:solidFill>
        <a:ln xmlns:a="http://schemas.openxmlformats.org/drawingml/2006/main">
          <a:solidFill>
            <a:schemeClr val="bg1"/>
          </a:solidFill>
        </a:ln>
      </cdr:spPr>
      <cdr:txBody>
        <a:bodyPr xmlns:a="http://schemas.openxmlformats.org/drawingml/2006/main" vertOverflow="clip" wrap="square" rtlCol="0"/>
        <a:lstStyle xmlns:a="http://schemas.openxmlformats.org/drawingml/2006/main"/>
        <a:p xmlns:a="http://schemas.openxmlformats.org/drawingml/2006/main">
          <a:r>
            <a:rPr lang="es-CR" sz="900">
              <a:solidFill>
                <a:schemeClr val="bg2">
                  <a:lumMod val="50000"/>
                </a:schemeClr>
              </a:solidFill>
            </a:rPr>
            <a:t>0</a:t>
          </a:r>
        </a:p>
      </cdr:txBody>
    </cdr:sp>
  </cdr:relSizeAnchor>
  <cdr:relSizeAnchor xmlns:cdr="http://schemas.openxmlformats.org/drawingml/2006/chartDrawing">
    <cdr:from>
      <cdr:x>0.87708</cdr:x>
      <cdr:y>0.6684</cdr:y>
    </cdr:from>
    <cdr:to>
      <cdr:x>0.89792</cdr:x>
      <cdr:y>0.68924</cdr:y>
    </cdr:to>
    <cdr:cxnSp macro="">
      <cdr:nvCxnSpPr>
        <cdr:cNvPr id="6" name="Conector recto 5">
          <a:extLst xmlns:a="http://schemas.openxmlformats.org/drawingml/2006/main">
            <a:ext uri="{FF2B5EF4-FFF2-40B4-BE49-F238E27FC236}">
              <a16:creationId xmlns:a16="http://schemas.microsoft.com/office/drawing/2014/main" id="{BA309BC1-8547-45F2-95CC-CDA16BD7CC17}"/>
            </a:ext>
          </a:extLst>
        </cdr:cNvPr>
        <cdr:cNvCxnSpPr/>
      </cdr:nvCxnSpPr>
      <cdr:spPr>
        <a:xfrm xmlns:a="http://schemas.openxmlformats.org/drawingml/2006/main">
          <a:off x="4010025" y="1833563"/>
          <a:ext cx="95250" cy="57150"/>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0.87778</cdr:x>
      <cdr:y>0.65394</cdr:y>
    </cdr:from>
    <cdr:to>
      <cdr:x>0.89861</cdr:x>
      <cdr:y>0.67477</cdr:y>
    </cdr:to>
    <cdr:cxnSp macro="">
      <cdr:nvCxnSpPr>
        <cdr:cNvPr id="7" name="Conector recto 6">
          <a:extLst xmlns:a="http://schemas.openxmlformats.org/drawingml/2006/main">
            <a:ext uri="{FF2B5EF4-FFF2-40B4-BE49-F238E27FC236}">
              <a16:creationId xmlns:a16="http://schemas.microsoft.com/office/drawing/2014/main" id="{7F82D140-9B42-49D4-B39C-B8E49503C3D8}"/>
            </a:ext>
          </a:extLst>
        </cdr:cNvPr>
        <cdr:cNvCxnSpPr/>
      </cdr:nvCxnSpPr>
      <cdr:spPr>
        <a:xfrm xmlns:a="http://schemas.openxmlformats.org/drawingml/2006/main">
          <a:off x="4013200" y="1793875"/>
          <a:ext cx="95250" cy="57150"/>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36.xml><?xml version="1.0" encoding="utf-8"?>
<xdr:wsDr xmlns:xdr="http://schemas.openxmlformats.org/drawingml/2006/spreadsheetDrawing" xmlns:a="http://schemas.openxmlformats.org/drawingml/2006/main">
  <xdr:oneCellAnchor>
    <xdr:from>
      <xdr:col>3</xdr:col>
      <xdr:colOff>1674283</xdr:colOff>
      <xdr:row>16</xdr:row>
      <xdr:rowOff>91017</xdr:rowOff>
    </xdr:from>
    <xdr:ext cx="1185004" cy="321435"/>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00000000-0008-0000-2901-000002000000}"/>
                </a:ext>
              </a:extLst>
            </xdr:cNvPr>
            <xdr:cNvSpPr txBox="1"/>
          </xdr:nvSpPr>
          <xdr:spPr>
            <a:xfrm>
              <a:off x="5541433" y="12425892"/>
              <a:ext cx="1185004" cy="3214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
                  </m:oMathParaPr>
                  <m:oMath xmlns:m="http://schemas.openxmlformats.org/officeDocument/2006/math">
                    <m:f>
                      <m:fPr>
                        <m:ctrlPr>
                          <a:rPr lang="es-CR" sz="1100" i="1">
                            <a:latin typeface="Cambria Math" panose="02040503050406030204" pitchFamily="18" charset="0"/>
                          </a:rPr>
                        </m:ctrlPr>
                      </m:fPr>
                      <m:num>
                        <m:r>
                          <a:rPr lang="es-CR" sz="1100" b="0" i="1">
                            <a:latin typeface="Cambria Math" panose="02040503050406030204" pitchFamily="18" charset="0"/>
                          </a:rPr>
                          <m:t>𝐴𝑐𝑡𝑖𝑣𝑜</m:t>
                        </m:r>
                        <m:r>
                          <a:rPr lang="es-CR" sz="1100" b="0" i="1">
                            <a:latin typeface="Cambria Math" panose="02040503050406030204" pitchFamily="18" charset="0"/>
                          </a:rPr>
                          <m:t> </m:t>
                        </m:r>
                        <m:r>
                          <a:rPr lang="es-CR" sz="1100" b="0" i="1">
                            <a:latin typeface="Cambria Math" panose="02040503050406030204" pitchFamily="18" charset="0"/>
                          </a:rPr>
                          <m:t>𝑃𝑟𝑜𝑑𝑢𝑐𝑡𝑖𝑣𝑜</m:t>
                        </m:r>
                      </m:num>
                      <m:den>
                        <m:r>
                          <a:rPr lang="es-CR" sz="1100" b="0" i="1">
                            <a:latin typeface="Cambria Math" panose="02040503050406030204" pitchFamily="18" charset="0"/>
                          </a:rPr>
                          <m:t>𝐴𝑐𝑡𝑖𝑣𝑜</m:t>
                        </m:r>
                        <m:r>
                          <a:rPr lang="es-CR" sz="1100" b="0" i="1">
                            <a:latin typeface="Cambria Math" panose="02040503050406030204" pitchFamily="18" charset="0"/>
                          </a:rPr>
                          <m:t> </m:t>
                        </m:r>
                        <m:r>
                          <a:rPr lang="es-CR" sz="1100" b="0" i="1">
                            <a:latin typeface="Cambria Math" panose="02040503050406030204" pitchFamily="18" charset="0"/>
                          </a:rPr>
                          <m:t>𝑇𝑜𝑡𝑎𝑙</m:t>
                        </m:r>
                      </m:den>
                    </m:f>
                  </m:oMath>
                </m:oMathPara>
              </a14:m>
              <a:endParaRPr lang="es-CR" sz="1100"/>
            </a:p>
          </xdr:txBody>
        </xdr:sp>
      </mc:Choice>
      <mc:Fallback xmlns="">
        <xdr:sp macro="" textlink="">
          <xdr:nvSpPr>
            <xdr:cNvPr id="2" name="CuadroTexto 1">
              <a:extLst>
                <a:ext uri="{FF2B5EF4-FFF2-40B4-BE49-F238E27FC236}">
                  <a16:creationId xmlns:a16="http://schemas.microsoft.com/office/drawing/2014/main" id="{00000000-0008-0000-1D01-000002000000}"/>
                </a:ext>
              </a:extLst>
            </xdr:cNvPr>
            <xdr:cNvSpPr txBox="1"/>
          </xdr:nvSpPr>
          <xdr:spPr>
            <a:xfrm>
              <a:off x="5541433" y="12425892"/>
              <a:ext cx="1185004" cy="3214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100" i="0">
                  <a:latin typeface="Cambria Math" panose="02040503050406030204" pitchFamily="18" charset="0"/>
                </a:rPr>
                <a:t>(</a:t>
              </a:r>
              <a:r>
                <a:rPr lang="es-CR" sz="1100" b="0" i="0">
                  <a:latin typeface="Cambria Math" panose="02040503050406030204" pitchFamily="18" charset="0"/>
                </a:rPr>
                <a:t>𝐴𝑐𝑡𝑖𝑣𝑜 𝑃𝑟𝑜𝑑𝑢𝑐𝑡𝑖𝑣𝑜)/(𝐴𝑐𝑡𝑖𝑣𝑜 𝑇𝑜𝑡𝑎𝑙)</a:t>
              </a:r>
              <a:endParaRPr lang="es-CR" sz="1100"/>
            </a:p>
          </xdr:txBody>
        </xdr:sp>
      </mc:Fallback>
    </mc:AlternateContent>
    <xdr:clientData/>
  </xdr:oneCellAnchor>
  <xdr:oneCellAnchor>
    <xdr:from>
      <xdr:col>3</xdr:col>
      <xdr:colOff>1818218</xdr:colOff>
      <xdr:row>16</xdr:row>
      <xdr:rowOff>621242</xdr:rowOff>
    </xdr:from>
    <xdr:ext cx="1087285" cy="316946"/>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00000000-0008-0000-2901-000003000000}"/>
                </a:ext>
              </a:extLst>
            </xdr:cNvPr>
            <xdr:cNvSpPr txBox="1"/>
          </xdr:nvSpPr>
          <xdr:spPr>
            <a:xfrm>
              <a:off x="5685368" y="12956117"/>
              <a:ext cx="1087285" cy="31694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100" i="1">
                            <a:latin typeface="Cambria Math" panose="02040503050406030204" pitchFamily="18" charset="0"/>
                          </a:rPr>
                        </m:ctrlPr>
                      </m:fPr>
                      <m:num>
                        <m:r>
                          <a:rPr lang="es-CR" sz="1100" b="0" i="1">
                            <a:latin typeface="Cambria Math" panose="02040503050406030204" pitchFamily="18" charset="0"/>
                          </a:rPr>
                          <m:t>𝑃𝑎𝑠𝑖𝑣𝑜</m:t>
                        </m:r>
                        <m:r>
                          <a:rPr lang="es-CR" sz="1100" b="0" i="1">
                            <a:latin typeface="Cambria Math" panose="02040503050406030204" pitchFamily="18" charset="0"/>
                          </a:rPr>
                          <m:t> </m:t>
                        </m:r>
                        <m:r>
                          <a:rPr lang="es-CR" sz="1100" b="0" i="1">
                            <a:latin typeface="Cambria Math" panose="02040503050406030204" pitchFamily="18" charset="0"/>
                          </a:rPr>
                          <m:t>𝑐𝑜𝑛</m:t>
                        </m:r>
                        <m:r>
                          <a:rPr lang="es-CR" sz="1100" b="0" i="1">
                            <a:latin typeface="Cambria Math" panose="02040503050406030204" pitchFamily="18" charset="0"/>
                          </a:rPr>
                          <m:t> </m:t>
                        </m:r>
                        <m:r>
                          <a:rPr lang="es-CR" sz="1100" b="0" i="1">
                            <a:latin typeface="Cambria Math" panose="02040503050406030204" pitchFamily="18" charset="0"/>
                          </a:rPr>
                          <m:t>𝑐𝑜𝑠𝑡𝑜</m:t>
                        </m:r>
                      </m:num>
                      <m:den>
                        <m:r>
                          <a:rPr lang="es-CR" sz="1100" b="0" i="1">
                            <a:latin typeface="Cambria Math" panose="02040503050406030204" pitchFamily="18" charset="0"/>
                          </a:rPr>
                          <m:t>𝑃𝑎𝑠𝑖𝑣𝑜</m:t>
                        </m:r>
                        <m:r>
                          <a:rPr lang="es-CR" sz="1100" b="0" i="1">
                            <a:latin typeface="Cambria Math" panose="02040503050406030204" pitchFamily="18" charset="0"/>
                          </a:rPr>
                          <m:t> </m:t>
                        </m:r>
                        <m:r>
                          <a:rPr lang="es-CR" sz="1100" b="0" i="1">
                            <a:latin typeface="Cambria Math" panose="02040503050406030204" pitchFamily="18" charset="0"/>
                          </a:rPr>
                          <m:t>𝑡𝑜𝑡𝑎𝑙</m:t>
                        </m:r>
                      </m:den>
                    </m:f>
                  </m:oMath>
                </m:oMathPara>
              </a14:m>
              <a:endParaRPr lang="es-CR" sz="1100"/>
            </a:p>
          </xdr:txBody>
        </xdr:sp>
      </mc:Choice>
      <mc:Fallback xmlns="">
        <xdr:sp macro="" textlink="">
          <xdr:nvSpPr>
            <xdr:cNvPr id="3" name="CuadroTexto 2">
              <a:extLst>
                <a:ext uri="{FF2B5EF4-FFF2-40B4-BE49-F238E27FC236}">
                  <a16:creationId xmlns:a16="http://schemas.microsoft.com/office/drawing/2014/main" id="{00000000-0008-0000-1D01-000003000000}"/>
                </a:ext>
              </a:extLst>
            </xdr:cNvPr>
            <xdr:cNvSpPr txBox="1"/>
          </xdr:nvSpPr>
          <xdr:spPr>
            <a:xfrm>
              <a:off x="5685368" y="12956117"/>
              <a:ext cx="1087285" cy="31694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100" i="0">
                  <a:latin typeface="Cambria Math" panose="02040503050406030204" pitchFamily="18" charset="0"/>
                </a:rPr>
                <a:t>(</a:t>
              </a:r>
              <a:r>
                <a:rPr lang="es-CR" sz="1100" b="0" i="0">
                  <a:latin typeface="Cambria Math" panose="02040503050406030204" pitchFamily="18" charset="0"/>
                </a:rPr>
                <a:t>𝑃𝑎𝑠𝑖𝑣𝑜 𝑐𝑜𝑛 𝑐𝑜𝑠𝑡𝑜)/(𝑃𝑎𝑠𝑖𝑣𝑜 𝑡𝑜𝑡𝑎𝑙)</a:t>
              </a:r>
              <a:endParaRPr lang="es-CR" sz="1100"/>
            </a:p>
          </xdr:txBody>
        </xdr:sp>
      </mc:Fallback>
    </mc:AlternateContent>
    <xdr:clientData/>
  </xdr:oneCellAnchor>
  <xdr:oneCellAnchor>
    <xdr:from>
      <xdr:col>3</xdr:col>
      <xdr:colOff>1598083</xdr:colOff>
      <xdr:row>16</xdr:row>
      <xdr:rowOff>1810809</xdr:rowOff>
    </xdr:from>
    <xdr:ext cx="1357551" cy="334002"/>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id="{00000000-0008-0000-2901-000004000000}"/>
                </a:ext>
              </a:extLst>
            </xdr:cNvPr>
            <xdr:cNvSpPr txBox="1"/>
          </xdr:nvSpPr>
          <xdr:spPr>
            <a:xfrm>
              <a:off x="5465233" y="14145684"/>
              <a:ext cx="1357551" cy="3340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050" i="1">
                            <a:latin typeface="Cambria Math" panose="02040503050406030204" pitchFamily="18" charset="0"/>
                          </a:rPr>
                        </m:ctrlPr>
                      </m:fPr>
                      <m:num>
                        <m:r>
                          <a:rPr lang="es-CR" sz="1050" b="0" i="1">
                            <a:latin typeface="Cambria Math" panose="02040503050406030204" pitchFamily="18" charset="0"/>
                          </a:rPr>
                          <m:t>𝑅𝑒𝑛𝑡𝑎𝑏𝑖𝑙𝑖𝑑𝑎𝑑</m:t>
                        </m:r>
                        <m:r>
                          <a:rPr lang="es-CR" sz="1050" b="0" i="1">
                            <a:latin typeface="Cambria Math" panose="02040503050406030204" pitchFamily="18" charset="0"/>
                          </a:rPr>
                          <m:t> </m:t>
                        </m:r>
                        <m:r>
                          <a:rPr lang="es-CR" sz="1050" b="0" i="1">
                            <a:latin typeface="Cambria Math" panose="02040503050406030204" pitchFamily="18" charset="0"/>
                          </a:rPr>
                          <m:t>𝑛𝑜𝑚𝑖𝑛𝑎𝑙</m:t>
                        </m:r>
                      </m:num>
                      <m:den>
                        <m:r>
                          <a:rPr lang="es-CR" sz="1050" b="0" i="1">
                            <a:latin typeface="Cambria Math" panose="02040503050406030204" pitchFamily="18" charset="0"/>
                          </a:rPr>
                          <m:t>𝑃𝑎𝑡𝑟𝑖𝑚𝑜𝑛𝑖𝑜</m:t>
                        </m:r>
                        <m:r>
                          <a:rPr lang="es-CR" sz="1050" b="0" i="1">
                            <a:latin typeface="Cambria Math" panose="02040503050406030204" pitchFamily="18" charset="0"/>
                          </a:rPr>
                          <m:t> </m:t>
                        </m:r>
                        <m:r>
                          <a:rPr lang="es-CR" sz="1050" b="0" i="1">
                            <a:latin typeface="Cambria Math" panose="02040503050406030204" pitchFamily="18" charset="0"/>
                          </a:rPr>
                          <m:t>𝑝𝑟𝑜𝑚𝑒𝑑𝑖𝑜</m:t>
                        </m:r>
                      </m:den>
                    </m:f>
                  </m:oMath>
                </m:oMathPara>
              </a14:m>
              <a:endParaRPr lang="es-CR" sz="1050"/>
            </a:p>
          </xdr:txBody>
        </xdr:sp>
      </mc:Choice>
      <mc:Fallback xmlns="">
        <xdr:sp macro="" textlink="">
          <xdr:nvSpPr>
            <xdr:cNvPr id="4" name="CuadroTexto 3">
              <a:extLst>
                <a:ext uri="{FF2B5EF4-FFF2-40B4-BE49-F238E27FC236}">
                  <a16:creationId xmlns:a16="http://schemas.microsoft.com/office/drawing/2014/main" id="{00000000-0008-0000-1D01-000004000000}"/>
                </a:ext>
              </a:extLst>
            </xdr:cNvPr>
            <xdr:cNvSpPr txBox="1"/>
          </xdr:nvSpPr>
          <xdr:spPr>
            <a:xfrm>
              <a:off x="5465233" y="14145684"/>
              <a:ext cx="1357551" cy="3340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050" i="0">
                  <a:latin typeface="Cambria Math" panose="02040503050406030204" pitchFamily="18" charset="0"/>
                </a:rPr>
                <a:t>(</a:t>
              </a:r>
              <a:r>
                <a:rPr lang="es-CR" sz="1050" b="0" i="0">
                  <a:latin typeface="Cambria Math" panose="02040503050406030204" pitchFamily="18" charset="0"/>
                </a:rPr>
                <a:t>𝑅𝑒𝑛𝑡𝑎𝑏𝑖𝑙𝑖𝑑𝑎𝑑 𝑛𝑜𝑚𝑖𝑛𝑎𝑙)/(𝑃𝑎𝑡𝑟𝑖𝑚𝑜𝑛𝑖𝑜 𝑝𝑟𝑜𝑚𝑒𝑑𝑖𝑜)</a:t>
              </a:r>
              <a:endParaRPr lang="es-CR" sz="1050"/>
            </a:p>
          </xdr:txBody>
        </xdr:sp>
      </mc:Fallback>
    </mc:AlternateContent>
    <xdr:clientData/>
  </xdr:oneCellAnchor>
  <xdr:oneCellAnchor>
    <xdr:from>
      <xdr:col>3</xdr:col>
      <xdr:colOff>1477434</xdr:colOff>
      <xdr:row>16</xdr:row>
      <xdr:rowOff>2378075</xdr:rowOff>
    </xdr:from>
    <xdr:ext cx="1672317" cy="306815"/>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id="{00000000-0008-0000-2901-000005000000}"/>
                </a:ext>
              </a:extLst>
            </xdr:cNvPr>
            <xdr:cNvSpPr txBox="1"/>
          </xdr:nvSpPr>
          <xdr:spPr>
            <a:xfrm>
              <a:off x="5344584" y="14712950"/>
              <a:ext cx="1672317" cy="3068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050" i="1">
                            <a:latin typeface="Cambria Math" panose="02040503050406030204" pitchFamily="18" charset="0"/>
                          </a:rPr>
                        </m:ctrlPr>
                      </m:fPr>
                      <m:num>
                        <m:r>
                          <a:rPr lang="es-CR" sz="1050" b="0" i="1">
                            <a:latin typeface="Cambria Math" panose="02040503050406030204" pitchFamily="18" charset="0"/>
                          </a:rPr>
                          <m:t>𝑈𝑡𝑖𝑙𝑖𝑑𝑎𝑑</m:t>
                        </m:r>
                        <m:r>
                          <a:rPr lang="es-CR" sz="1050" b="0" i="1">
                            <a:latin typeface="Cambria Math" panose="02040503050406030204" pitchFamily="18" charset="0"/>
                          </a:rPr>
                          <m:t> </m:t>
                        </m:r>
                        <m:r>
                          <a:rPr lang="es-CR" sz="1050" b="0" i="1">
                            <a:latin typeface="Cambria Math" panose="02040503050406030204" pitchFamily="18" charset="0"/>
                          </a:rPr>
                          <m:t>𝑜𝑝𝑒𝑟𝑎𝑐𝑖𝑜𝑛𝑎𝑙</m:t>
                        </m:r>
                        <m:r>
                          <a:rPr lang="es-CR" sz="1050" b="0" i="1">
                            <a:latin typeface="Cambria Math" panose="02040503050406030204" pitchFamily="18" charset="0"/>
                          </a:rPr>
                          <m:t> </m:t>
                        </m:r>
                        <m:r>
                          <a:rPr lang="es-CR" sz="1050" b="0" i="1">
                            <a:latin typeface="Cambria Math" panose="02040503050406030204" pitchFamily="18" charset="0"/>
                          </a:rPr>
                          <m:t>𝑏𝑟𝑢𝑡𝑎</m:t>
                        </m:r>
                      </m:num>
                      <m:den>
                        <m:r>
                          <a:rPr lang="es-CR" sz="1050" b="0" i="1">
                            <a:latin typeface="Cambria Math" panose="02040503050406030204" pitchFamily="18" charset="0"/>
                          </a:rPr>
                          <m:t>𝐺𝑎𝑠𝑡𝑜𝑠</m:t>
                        </m:r>
                        <m:r>
                          <a:rPr lang="es-CR" sz="1050" b="0" i="1">
                            <a:latin typeface="Cambria Math" panose="02040503050406030204" pitchFamily="18" charset="0"/>
                          </a:rPr>
                          <m:t> </m:t>
                        </m:r>
                        <m:r>
                          <a:rPr lang="es-CR" sz="1050" b="0" i="1">
                            <a:latin typeface="Cambria Math" panose="02040503050406030204" pitchFamily="18" charset="0"/>
                          </a:rPr>
                          <m:t>𝑑𝑒</m:t>
                        </m:r>
                        <m:r>
                          <a:rPr lang="es-CR" sz="1050" b="0" i="1">
                            <a:latin typeface="Cambria Math" panose="02040503050406030204" pitchFamily="18" charset="0"/>
                          </a:rPr>
                          <m:t> </m:t>
                        </m:r>
                        <m:r>
                          <a:rPr lang="es-CR" sz="1050" b="0" i="1">
                            <a:latin typeface="Cambria Math" panose="02040503050406030204" pitchFamily="18" charset="0"/>
                          </a:rPr>
                          <m:t>𝑎𝑑𝑚𝑖𝑛𝑖𝑠𝑡𝑟𝑎𝑐𝑖</m:t>
                        </m:r>
                        <m:r>
                          <a:rPr lang="es-CR" sz="1050" b="0" i="1">
                            <a:latin typeface="Cambria Math" panose="02040503050406030204" pitchFamily="18" charset="0"/>
                          </a:rPr>
                          <m:t>ó</m:t>
                        </m:r>
                        <m:r>
                          <a:rPr lang="es-CR" sz="1050" b="0" i="1">
                            <a:latin typeface="Cambria Math" panose="02040503050406030204" pitchFamily="18" charset="0"/>
                          </a:rPr>
                          <m:t>𝑛</m:t>
                        </m:r>
                      </m:den>
                    </m:f>
                  </m:oMath>
                </m:oMathPara>
              </a14:m>
              <a:endParaRPr lang="es-CR" sz="1050"/>
            </a:p>
          </xdr:txBody>
        </xdr:sp>
      </mc:Choice>
      <mc:Fallback xmlns="">
        <xdr:sp macro="" textlink="">
          <xdr:nvSpPr>
            <xdr:cNvPr id="5" name="CuadroTexto 4">
              <a:extLst>
                <a:ext uri="{FF2B5EF4-FFF2-40B4-BE49-F238E27FC236}">
                  <a16:creationId xmlns:a16="http://schemas.microsoft.com/office/drawing/2014/main" id="{00000000-0008-0000-1D01-000005000000}"/>
                </a:ext>
              </a:extLst>
            </xdr:cNvPr>
            <xdr:cNvSpPr txBox="1"/>
          </xdr:nvSpPr>
          <xdr:spPr>
            <a:xfrm>
              <a:off x="5344584" y="14712950"/>
              <a:ext cx="1672317" cy="3068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050" i="0">
                  <a:latin typeface="Cambria Math" panose="02040503050406030204" pitchFamily="18" charset="0"/>
                </a:rPr>
                <a:t>(</a:t>
              </a:r>
              <a:r>
                <a:rPr lang="es-CR" sz="1050" b="0" i="0">
                  <a:latin typeface="Cambria Math" panose="02040503050406030204" pitchFamily="18" charset="0"/>
                </a:rPr>
                <a:t>𝑈𝑡𝑖𝑙𝑖𝑑𝑎𝑑 𝑜𝑝𝑒𝑟𝑎𝑐𝑖𝑜𝑛𝑎𝑙 𝑏𝑟𝑢𝑡𝑎)/(𝐺𝑎𝑠𝑡𝑜𝑠 𝑑𝑒 𝑎𝑑𝑚𝑖𝑛𝑖𝑠𝑡𝑟𝑎𝑐𝑖ó𝑛)</a:t>
              </a:r>
              <a:endParaRPr lang="es-CR" sz="1050"/>
            </a:p>
          </xdr:txBody>
        </xdr:sp>
      </mc:Fallback>
    </mc:AlternateContent>
    <xdr:clientData/>
  </xdr:oneCellAnchor>
  <xdr:oneCellAnchor>
    <xdr:from>
      <xdr:col>3</xdr:col>
      <xdr:colOff>974724</xdr:colOff>
      <xdr:row>16</xdr:row>
      <xdr:rowOff>1212850</xdr:rowOff>
    </xdr:from>
    <xdr:ext cx="3682738" cy="307648"/>
    <mc:AlternateContent xmlns:mc="http://schemas.openxmlformats.org/markup-compatibility/2006" xmlns:a14="http://schemas.microsoft.com/office/drawing/2010/main">
      <mc:Choice Requires="a14">
        <xdr:sp macro="" textlink="">
          <xdr:nvSpPr>
            <xdr:cNvPr id="6" name="CuadroTexto 5">
              <a:extLst>
                <a:ext uri="{FF2B5EF4-FFF2-40B4-BE49-F238E27FC236}">
                  <a16:creationId xmlns:a16="http://schemas.microsoft.com/office/drawing/2014/main" id="{00000000-0008-0000-2901-000006000000}"/>
                </a:ext>
              </a:extLst>
            </xdr:cNvPr>
            <xdr:cNvSpPr txBox="1"/>
          </xdr:nvSpPr>
          <xdr:spPr>
            <a:xfrm>
              <a:off x="4841874" y="13547725"/>
              <a:ext cx="3682738" cy="30764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R" sz="1050" b="0" i="1">
                        <a:latin typeface="Cambria Math" panose="02040503050406030204" pitchFamily="18" charset="0"/>
                      </a:rPr>
                      <m:t>𝐶𝑜𝑚𝑝𝑟𝑜𝑚𝑖𝑠𝑜</m:t>
                    </m:r>
                    <m:r>
                      <a:rPr lang="es-CR" sz="1050" b="0" i="1">
                        <a:latin typeface="Cambria Math" panose="02040503050406030204" pitchFamily="18" charset="0"/>
                      </a:rPr>
                      <m:t> </m:t>
                    </m:r>
                    <m:r>
                      <a:rPr lang="es-CR" sz="1050" b="0" i="1">
                        <a:latin typeface="Cambria Math" panose="02040503050406030204" pitchFamily="18" charset="0"/>
                      </a:rPr>
                      <m:t>𝑝𝑎𝑡𝑟𝑖𝑚𝑜𝑛𝑖𝑎𝑙</m:t>
                    </m:r>
                    <m:r>
                      <a:rPr lang="es-CR" sz="1050" b="0" i="1">
                        <a:latin typeface="Cambria Math" panose="02040503050406030204" pitchFamily="18" charset="0"/>
                      </a:rPr>
                      <m:t>=</m:t>
                    </m:r>
                    <m:f>
                      <m:fPr>
                        <m:ctrlPr>
                          <a:rPr lang="es-CR" sz="1050" i="1">
                            <a:latin typeface="Cambria Math" panose="02040503050406030204" pitchFamily="18" charset="0"/>
                          </a:rPr>
                        </m:ctrlPr>
                      </m:fPr>
                      <m:num>
                        <m:r>
                          <a:rPr lang="es-CR" sz="1050" b="0" i="1">
                            <a:latin typeface="Cambria Math" panose="02040503050406030204" pitchFamily="18" charset="0"/>
                          </a:rPr>
                          <m:t>𝑃</m:t>
                        </m:r>
                        <m:r>
                          <a:rPr lang="es-CR" sz="1050" b="0" i="1">
                            <a:latin typeface="Cambria Math" panose="02040503050406030204" pitchFamily="18" charset="0"/>
                          </a:rPr>
                          <m:t>é</m:t>
                        </m:r>
                        <m:r>
                          <a:rPr lang="es-CR" sz="1050" b="0" i="1">
                            <a:latin typeface="Cambria Math" panose="02040503050406030204" pitchFamily="18" charset="0"/>
                          </a:rPr>
                          <m:t>𝑟𝑑𝑖𝑑𝑎𝑠</m:t>
                        </m:r>
                      </m:num>
                      <m:den>
                        <m:r>
                          <a:rPr lang="es-CR" sz="1050" b="0" i="1">
                            <a:latin typeface="Cambria Math" panose="02040503050406030204" pitchFamily="18" charset="0"/>
                          </a:rPr>
                          <m:t>𝑃𝑎𝑡𝑟𝑖𝑚𝑜𝑛𝑖𝑜</m:t>
                        </m:r>
                        <m:r>
                          <a:rPr lang="es-CR" sz="1050" b="0" i="1">
                            <a:latin typeface="Cambria Math" panose="02040503050406030204" pitchFamily="18" charset="0"/>
                          </a:rPr>
                          <m:t> </m:t>
                        </m:r>
                        <m:r>
                          <a:rPr lang="es-CR" sz="1050" b="0" i="1">
                            <a:latin typeface="Cambria Math" panose="02040503050406030204" pitchFamily="18" charset="0"/>
                          </a:rPr>
                          <m:t>𝑛𝑜</m:t>
                        </m:r>
                        <m:r>
                          <a:rPr lang="es-CR" sz="1050" b="0" i="1">
                            <a:latin typeface="Cambria Math" panose="02040503050406030204" pitchFamily="18" charset="0"/>
                          </a:rPr>
                          <m:t> </m:t>
                        </m:r>
                        <m:r>
                          <a:rPr lang="es-CR" sz="1050" b="0" i="1">
                            <a:latin typeface="Cambria Math" panose="02040503050406030204" pitchFamily="18" charset="0"/>
                          </a:rPr>
                          <m:t>𝑟𝑒𝑑𝑖𝑚𝑖𝑏𝑙𝑒𝑠</m:t>
                        </m:r>
                      </m:den>
                    </m:f>
                    <m:r>
                      <a:rPr lang="es-CR" sz="1050" b="0" i="1">
                        <a:solidFill>
                          <a:schemeClr val="tx1"/>
                        </a:solidFill>
                        <a:effectLst/>
                        <a:latin typeface="Cambria Math" panose="02040503050406030204" pitchFamily="18" charset="0"/>
                        <a:ea typeface="+mn-ea"/>
                        <a:cs typeface="+mn-cs"/>
                      </a:rPr>
                      <m:t>×</m:t>
                    </m:r>
                    <m:r>
                      <a:rPr lang="es-CR" sz="1050" b="0" i="1">
                        <a:latin typeface="Cambria Math" panose="02040503050406030204" pitchFamily="18" charset="0"/>
                      </a:rPr>
                      <m:t>100</m:t>
                    </m:r>
                  </m:oMath>
                </m:oMathPara>
              </a14:m>
              <a:endParaRPr lang="es-CR" sz="1050"/>
            </a:p>
          </xdr:txBody>
        </xdr:sp>
      </mc:Choice>
      <mc:Fallback xmlns="">
        <xdr:sp macro="" textlink="">
          <xdr:nvSpPr>
            <xdr:cNvPr id="6" name="CuadroTexto 5">
              <a:extLst>
                <a:ext uri="{FF2B5EF4-FFF2-40B4-BE49-F238E27FC236}">
                  <a16:creationId xmlns:a16="http://schemas.microsoft.com/office/drawing/2014/main" id="{00000000-0008-0000-1D01-000006000000}"/>
                </a:ext>
              </a:extLst>
            </xdr:cNvPr>
            <xdr:cNvSpPr txBox="1"/>
          </xdr:nvSpPr>
          <xdr:spPr>
            <a:xfrm>
              <a:off x="4841874" y="13547725"/>
              <a:ext cx="3682738" cy="30764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050" b="0" i="0">
                  <a:latin typeface="Cambria Math" panose="02040503050406030204" pitchFamily="18" charset="0"/>
                </a:rPr>
                <a:t>𝐶𝑜𝑚𝑝𝑟𝑜𝑚𝑖𝑠𝑜 𝑝𝑎𝑡𝑟𝑖𝑚𝑜𝑛𝑖𝑎𝑙=𝑃é𝑟𝑑𝑖𝑑𝑎𝑠/(𝑃𝑎𝑡𝑟𝑖𝑚𝑜𝑛𝑖𝑜 𝑛𝑜 𝑟𝑒𝑑𝑖𝑚𝑖𝑏𝑙𝑒𝑠)</a:t>
              </a:r>
              <a:r>
                <a:rPr lang="es-CR" sz="1050" b="0" i="0">
                  <a:solidFill>
                    <a:schemeClr val="tx1"/>
                  </a:solidFill>
                  <a:effectLst/>
                  <a:latin typeface="Cambria Math" panose="02040503050406030204" pitchFamily="18" charset="0"/>
                  <a:ea typeface="+mn-ea"/>
                  <a:cs typeface="+mn-cs"/>
                </a:rPr>
                <a:t>×</a:t>
              </a:r>
              <a:r>
                <a:rPr lang="es-CR" sz="1050" b="0" i="0">
                  <a:latin typeface="Cambria Math" panose="02040503050406030204" pitchFamily="18" charset="0"/>
                </a:rPr>
                <a:t>100</a:t>
              </a:r>
              <a:endParaRPr lang="es-CR" sz="1050"/>
            </a:p>
          </xdr:txBody>
        </xdr:sp>
      </mc:Fallback>
    </mc:AlternateContent>
    <xdr:clientData/>
  </xdr:oneCellAnchor>
</xdr:wsDr>
</file>

<file path=xl/drawings/drawing237.xml><?xml version="1.0" encoding="utf-8"?>
<xdr:wsDr xmlns:xdr="http://schemas.openxmlformats.org/drawingml/2006/spreadsheetDrawing" xmlns:a="http://schemas.openxmlformats.org/drawingml/2006/main">
  <xdr:twoCellAnchor editAs="oneCell">
    <xdr:from>
      <xdr:col>4</xdr:col>
      <xdr:colOff>95694</xdr:colOff>
      <xdr:row>20</xdr:row>
      <xdr:rowOff>0</xdr:rowOff>
    </xdr:from>
    <xdr:to>
      <xdr:col>4</xdr:col>
      <xdr:colOff>430269</xdr:colOff>
      <xdr:row>22</xdr:row>
      <xdr:rowOff>66257</xdr:rowOff>
    </xdr:to>
    <xdr:pic>
      <xdr:nvPicPr>
        <xdr:cNvPr id="2" name="Imagen 1">
          <a:hlinkClick xmlns:r="http://schemas.openxmlformats.org/officeDocument/2006/relationships" r:id="rId1"/>
          <a:extLst>
            <a:ext uri="{FF2B5EF4-FFF2-40B4-BE49-F238E27FC236}">
              <a16:creationId xmlns:a16="http://schemas.microsoft.com/office/drawing/2014/main" id="{06FEDC4C-F71E-4511-9F56-3EC1F7965FDF}"/>
            </a:ext>
          </a:extLst>
        </xdr:cNvPr>
        <xdr:cNvPicPr>
          <a:picLocks noChangeAspect="1"/>
        </xdr:cNvPicPr>
      </xdr:nvPicPr>
      <xdr:blipFill>
        <a:blip xmlns:r="http://schemas.openxmlformats.org/officeDocument/2006/relationships" r:embed="rId2"/>
        <a:stretch>
          <a:fillRect/>
        </a:stretch>
      </xdr:blipFill>
      <xdr:spPr>
        <a:xfrm>
          <a:off x="5155374" y="3451860"/>
          <a:ext cx="334575" cy="538697"/>
        </a:xfrm>
        <a:prstGeom prst="rect">
          <a:avLst/>
        </a:prstGeom>
      </xdr:spPr>
    </xdr:pic>
    <xdr:clientData/>
  </xdr:twoCellAnchor>
  <xdr:twoCellAnchor editAs="oneCell">
    <xdr:from>
      <xdr:col>4</xdr:col>
      <xdr:colOff>563880</xdr:colOff>
      <xdr:row>19</xdr:row>
      <xdr:rowOff>182881</xdr:rowOff>
    </xdr:from>
    <xdr:to>
      <xdr:col>10</xdr:col>
      <xdr:colOff>457200</xdr:colOff>
      <xdr:row>22</xdr:row>
      <xdr:rowOff>84557</xdr:rowOff>
    </xdr:to>
    <xdr:pic>
      <xdr:nvPicPr>
        <xdr:cNvPr id="3" name="Imagen 2">
          <a:hlinkClick xmlns:r="http://schemas.openxmlformats.org/officeDocument/2006/relationships" r:id="rId1"/>
          <a:extLst>
            <a:ext uri="{FF2B5EF4-FFF2-40B4-BE49-F238E27FC236}">
              <a16:creationId xmlns:a16="http://schemas.microsoft.com/office/drawing/2014/main" id="{DDCAAB08-BAEC-48C1-8470-CFFA8A64E386}"/>
            </a:ext>
          </a:extLst>
        </xdr:cNvPr>
        <xdr:cNvPicPr>
          <a:picLocks noChangeAspect="1"/>
        </xdr:cNvPicPr>
      </xdr:nvPicPr>
      <xdr:blipFill>
        <a:blip xmlns:r="http://schemas.openxmlformats.org/officeDocument/2006/relationships" r:embed="rId3"/>
        <a:stretch>
          <a:fillRect/>
        </a:stretch>
      </xdr:blipFill>
      <xdr:spPr>
        <a:xfrm>
          <a:off x="5623560" y="3436621"/>
          <a:ext cx="4709160" cy="610336"/>
        </a:xfrm>
        <a:prstGeom prst="rect">
          <a:avLst/>
        </a:prstGeom>
      </xdr:spPr>
    </xdr:pic>
    <xdr:clientData/>
  </xdr:twoCellAnchor>
</xdr:wsDr>
</file>

<file path=xl/drawings/drawing238.xml><?xml version="1.0" encoding="utf-8"?>
<xdr:wsDr xmlns:xdr="http://schemas.openxmlformats.org/drawingml/2006/spreadsheetDrawing" xmlns:a="http://schemas.openxmlformats.org/drawingml/2006/main">
  <xdr:twoCellAnchor editAs="oneCell">
    <xdr:from>
      <xdr:col>4</xdr:col>
      <xdr:colOff>95694</xdr:colOff>
      <xdr:row>18</xdr:row>
      <xdr:rowOff>0</xdr:rowOff>
    </xdr:from>
    <xdr:to>
      <xdr:col>4</xdr:col>
      <xdr:colOff>430269</xdr:colOff>
      <xdr:row>20</xdr:row>
      <xdr:rowOff>66257</xdr:rowOff>
    </xdr:to>
    <xdr:pic>
      <xdr:nvPicPr>
        <xdr:cNvPr id="2" name="Imagen 1">
          <a:hlinkClick xmlns:r="http://schemas.openxmlformats.org/officeDocument/2006/relationships" r:id="rId1"/>
          <a:extLst>
            <a:ext uri="{FF2B5EF4-FFF2-40B4-BE49-F238E27FC236}">
              <a16:creationId xmlns:a16="http://schemas.microsoft.com/office/drawing/2014/main" id="{84D249CC-E311-4F68-AB96-83536565FD6F}"/>
            </a:ext>
          </a:extLst>
        </xdr:cNvPr>
        <xdr:cNvPicPr>
          <a:picLocks noChangeAspect="1"/>
        </xdr:cNvPicPr>
      </xdr:nvPicPr>
      <xdr:blipFill>
        <a:blip xmlns:r="http://schemas.openxmlformats.org/officeDocument/2006/relationships" r:embed="rId2"/>
        <a:stretch>
          <a:fillRect/>
        </a:stretch>
      </xdr:blipFill>
      <xdr:spPr>
        <a:xfrm>
          <a:off x="5155374" y="3451860"/>
          <a:ext cx="334575" cy="538697"/>
        </a:xfrm>
        <a:prstGeom prst="rect">
          <a:avLst/>
        </a:prstGeom>
      </xdr:spPr>
    </xdr:pic>
    <xdr:clientData/>
  </xdr:twoCellAnchor>
  <xdr:twoCellAnchor editAs="oneCell">
    <xdr:from>
      <xdr:col>4</xdr:col>
      <xdr:colOff>563880</xdr:colOff>
      <xdr:row>17</xdr:row>
      <xdr:rowOff>182881</xdr:rowOff>
    </xdr:from>
    <xdr:to>
      <xdr:col>10</xdr:col>
      <xdr:colOff>518160</xdr:colOff>
      <xdr:row>20</xdr:row>
      <xdr:rowOff>84557</xdr:rowOff>
    </xdr:to>
    <xdr:pic>
      <xdr:nvPicPr>
        <xdr:cNvPr id="3" name="Imagen 2">
          <a:hlinkClick xmlns:r="http://schemas.openxmlformats.org/officeDocument/2006/relationships" r:id="rId1"/>
          <a:extLst>
            <a:ext uri="{FF2B5EF4-FFF2-40B4-BE49-F238E27FC236}">
              <a16:creationId xmlns:a16="http://schemas.microsoft.com/office/drawing/2014/main" id="{C1DFC2B6-059E-47B9-A35A-EBB557E5889E}"/>
            </a:ext>
          </a:extLst>
        </xdr:cNvPr>
        <xdr:cNvPicPr>
          <a:picLocks noChangeAspect="1"/>
        </xdr:cNvPicPr>
      </xdr:nvPicPr>
      <xdr:blipFill>
        <a:blip xmlns:r="http://schemas.openxmlformats.org/officeDocument/2006/relationships" r:embed="rId3"/>
        <a:stretch>
          <a:fillRect/>
        </a:stretch>
      </xdr:blipFill>
      <xdr:spPr>
        <a:xfrm>
          <a:off x="5623560" y="3436621"/>
          <a:ext cx="4709160" cy="610336"/>
        </a:xfrm>
        <a:prstGeom prst="rect">
          <a:avLst/>
        </a:prstGeom>
      </xdr:spPr>
    </xdr:pic>
    <xdr:clientData/>
  </xdr:twoCellAnchor>
</xdr:wsDr>
</file>

<file path=xl/drawings/drawing239.xml><?xml version="1.0" encoding="utf-8"?>
<xdr:wsDr xmlns:xdr="http://schemas.openxmlformats.org/drawingml/2006/spreadsheetDrawing" xmlns:a="http://schemas.openxmlformats.org/drawingml/2006/main">
  <xdr:twoCellAnchor editAs="oneCell">
    <xdr:from>
      <xdr:col>4</xdr:col>
      <xdr:colOff>95694</xdr:colOff>
      <xdr:row>20</xdr:row>
      <xdr:rowOff>0</xdr:rowOff>
    </xdr:from>
    <xdr:to>
      <xdr:col>4</xdr:col>
      <xdr:colOff>430269</xdr:colOff>
      <xdr:row>22</xdr:row>
      <xdr:rowOff>66257</xdr:rowOff>
    </xdr:to>
    <xdr:pic>
      <xdr:nvPicPr>
        <xdr:cNvPr id="2" name="Imagen 1">
          <a:hlinkClick xmlns:r="http://schemas.openxmlformats.org/officeDocument/2006/relationships" r:id="rId1"/>
          <a:extLst>
            <a:ext uri="{FF2B5EF4-FFF2-40B4-BE49-F238E27FC236}">
              <a16:creationId xmlns:a16="http://schemas.microsoft.com/office/drawing/2014/main" id="{23CD3172-E66C-40ED-976B-B90DFED53D79}"/>
            </a:ext>
          </a:extLst>
        </xdr:cNvPr>
        <xdr:cNvPicPr>
          <a:picLocks noChangeAspect="1"/>
        </xdr:cNvPicPr>
      </xdr:nvPicPr>
      <xdr:blipFill>
        <a:blip xmlns:r="http://schemas.openxmlformats.org/officeDocument/2006/relationships" r:embed="rId2"/>
        <a:stretch>
          <a:fillRect/>
        </a:stretch>
      </xdr:blipFill>
      <xdr:spPr>
        <a:xfrm>
          <a:off x="5155374" y="3451860"/>
          <a:ext cx="334575" cy="538697"/>
        </a:xfrm>
        <a:prstGeom prst="rect">
          <a:avLst/>
        </a:prstGeom>
      </xdr:spPr>
    </xdr:pic>
    <xdr:clientData/>
  </xdr:twoCellAnchor>
  <xdr:twoCellAnchor editAs="oneCell">
    <xdr:from>
      <xdr:col>4</xdr:col>
      <xdr:colOff>563880</xdr:colOff>
      <xdr:row>19</xdr:row>
      <xdr:rowOff>182881</xdr:rowOff>
    </xdr:from>
    <xdr:to>
      <xdr:col>10</xdr:col>
      <xdr:colOff>518160</xdr:colOff>
      <xdr:row>22</xdr:row>
      <xdr:rowOff>84557</xdr:rowOff>
    </xdr:to>
    <xdr:pic>
      <xdr:nvPicPr>
        <xdr:cNvPr id="3" name="Imagen 2">
          <a:hlinkClick xmlns:r="http://schemas.openxmlformats.org/officeDocument/2006/relationships" r:id="rId1"/>
          <a:extLst>
            <a:ext uri="{FF2B5EF4-FFF2-40B4-BE49-F238E27FC236}">
              <a16:creationId xmlns:a16="http://schemas.microsoft.com/office/drawing/2014/main" id="{E3F54F5B-45D3-458A-A684-5406B36395F2}"/>
            </a:ext>
          </a:extLst>
        </xdr:cNvPr>
        <xdr:cNvPicPr>
          <a:picLocks noChangeAspect="1"/>
        </xdr:cNvPicPr>
      </xdr:nvPicPr>
      <xdr:blipFill>
        <a:blip xmlns:r="http://schemas.openxmlformats.org/officeDocument/2006/relationships" r:embed="rId3"/>
        <a:stretch>
          <a:fillRect/>
        </a:stretch>
      </xdr:blipFill>
      <xdr:spPr>
        <a:xfrm>
          <a:off x="5623560" y="3436621"/>
          <a:ext cx="4709160" cy="610336"/>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xdr:from>
      <xdr:col>2</xdr:col>
      <xdr:colOff>19050</xdr:colOff>
      <xdr:row>33</xdr:row>
      <xdr:rowOff>90487</xdr:rowOff>
    </xdr:from>
    <xdr:to>
      <xdr:col>12</xdr:col>
      <xdr:colOff>247650</xdr:colOff>
      <xdr:row>52</xdr:row>
      <xdr:rowOff>119062</xdr:rowOff>
    </xdr:to>
    <xdr:graphicFrame macro="">
      <xdr:nvGraphicFramePr>
        <xdr:cNvPr id="2" name="Gráfico 1">
          <a:extLst>
            <a:ext uri="{FF2B5EF4-FFF2-40B4-BE49-F238E27FC236}">
              <a16:creationId xmlns:a16="http://schemas.microsoft.com/office/drawing/2014/main" id="{00000000-0008-0000-2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40.xml><?xml version="1.0" encoding="utf-8"?>
<xdr:wsDr xmlns:xdr="http://schemas.openxmlformats.org/drawingml/2006/spreadsheetDrawing" xmlns:a="http://schemas.openxmlformats.org/drawingml/2006/main">
  <xdr:twoCellAnchor editAs="oneCell">
    <xdr:from>
      <xdr:col>4</xdr:col>
      <xdr:colOff>95694</xdr:colOff>
      <xdr:row>20</xdr:row>
      <xdr:rowOff>0</xdr:rowOff>
    </xdr:from>
    <xdr:to>
      <xdr:col>4</xdr:col>
      <xdr:colOff>430269</xdr:colOff>
      <xdr:row>22</xdr:row>
      <xdr:rowOff>66257</xdr:rowOff>
    </xdr:to>
    <xdr:pic>
      <xdr:nvPicPr>
        <xdr:cNvPr id="2" name="Imagen 1">
          <a:hlinkClick xmlns:r="http://schemas.openxmlformats.org/officeDocument/2006/relationships" r:id="rId1"/>
          <a:extLst>
            <a:ext uri="{FF2B5EF4-FFF2-40B4-BE49-F238E27FC236}">
              <a16:creationId xmlns:a16="http://schemas.microsoft.com/office/drawing/2014/main" id="{B02282B3-8CE3-428D-A932-7EA247739F09}"/>
            </a:ext>
          </a:extLst>
        </xdr:cNvPr>
        <xdr:cNvPicPr>
          <a:picLocks noChangeAspect="1"/>
        </xdr:cNvPicPr>
      </xdr:nvPicPr>
      <xdr:blipFill>
        <a:blip xmlns:r="http://schemas.openxmlformats.org/officeDocument/2006/relationships" r:embed="rId2"/>
        <a:stretch>
          <a:fillRect/>
        </a:stretch>
      </xdr:blipFill>
      <xdr:spPr>
        <a:xfrm>
          <a:off x="5155374" y="3451860"/>
          <a:ext cx="334575" cy="538697"/>
        </a:xfrm>
        <a:prstGeom prst="rect">
          <a:avLst/>
        </a:prstGeom>
      </xdr:spPr>
    </xdr:pic>
    <xdr:clientData/>
  </xdr:twoCellAnchor>
  <xdr:twoCellAnchor editAs="oneCell">
    <xdr:from>
      <xdr:col>4</xdr:col>
      <xdr:colOff>563880</xdr:colOff>
      <xdr:row>19</xdr:row>
      <xdr:rowOff>182881</xdr:rowOff>
    </xdr:from>
    <xdr:to>
      <xdr:col>10</xdr:col>
      <xdr:colOff>403860</xdr:colOff>
      <xdr:row>22</xdr:row>
      <xdr:rowOff>84557</xdr:rowOff>
    </xdr:to>
    <xdr:pic>
      <xdr:nvPicPr>
        <xdr:cNvPr id="3" name="Imagen 2">
          <a:hlinkClick xmlns:r="http://schemas.openxmlformats.org/officeDocument/2006/relationships" r:id="rId1"/>
          <a:extLst>
            <a:ext uri="{FF2B5EF4-FFF2-40B4-BE49-F238E27FC236}">
              <a16:creationId xmlns:a16="http://schemas.microsoft.com/office/drawing/2014/main" id="{EA904062-19C8-4A3E-8052-8FA6AD8EE836}"/>
            </a:ext>
          </a:extLst>
        </xdr:cNvPr>
        <xdr:cNvPicPr>
          <a:picLocks noChangeAspect="1"/>
        </xdr:cNvPicPr>
      </xdr:nvPicPr>
      <xdr:blipFill>
        <a:blip xmlns:r="http://schemas.openxmlformats.org/officeDocument/2006/relationships" r:embed="rId3"/>
        <a:stretch>
          <a:fillRect/>
        </a:stretch>
      </xdr:blipFill>
      <xdr:spPr>
        <a:xfrm>
          <a:off x="5623560" y="3436621"/>
          <a:ext cx="4709160" cy="610336"/>
        </a:xfrm>
        <a:prstGeom prst="rect">
          <a:avLst/>
        </a:prstGeom>
      </xdr:spPr>
    </xdr:pic>
    <xdr:clientData/>
  </xdr:twoCellAnchor>
</xdr:wsDr>
</file>

<file path=xl/drawings/drawing241.xml><?xml version="1.0" encoding="utf-8"?>
<xdr:wsDr xmlns:xdr="http://schemas.openxmlformats.org/drawingml/2006/spreadsheetDrawing" xmlns:a="http://schemas.openxmlformats.org/drawingml/2006/main">
  <xdr:twoCellAnchor>
    <xdr:from>
      <xdr:col>7</xdr:col>
      <xdr:colOff>83820</xdr:colOff>
      <xdr:row>8</xdr:row>
      <xdr:rowOff>599122</xdr:rowOff>
    </xdr:from>
    <xdr:to>
      <xdr:col>14</xdr:col>
      <xdr:colOff>764540</xdr:colOff>
      <xdr:row>21</xdr:row>
      <xdr:rowOff>38100</xdr:rowOff>
    </xdr:to>
    <xdr:graphicFrame macro="">
      <xdr:nvGraphicFramePr>
        <xdr:cNvPr id="2" name="Gráfico 1">
          <a:extLst>
            <a:ext uri="{FF2B5EF4-FFF2-40B4-BE49-F238E27FC236}">
              <a16:creationId xmlns:a16="http://schemas.microsoft.com/office/drawing/2014/main" id="{00000000-0008-0000-3801-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42.xml><?xml version="1.0" encoding="utf-8"?>
<xdr:wsDr xmlns:xdr="http://schemas.openxmlformats.org/drawingml/2006/spreadsheetDrawing" xmlns:a="http://schemas.openxmlformats.org/drawingml/2006/main">
  <xdr:oneCellAnchor>
    <xdr:from>
      <xdr:col>3</xdr:col>
      <xdr:colOff>455294</xdr:colOff>
      <xdr:row>15</xdr:row>
      <xdr:rowOff>78105</xdr:rowOff>
    </xdr:from>
    <xdr:ext cx="3679031" cy="357727"/>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00000000-0008-0000-3901-000002000000}"/>
                </a:ext>
              </a:extLst>
            </xdr:cNvPr>
            <xdr:cNvSpPr txBox="1"/>
          </xdr:nvSpPr>
          <xdr:spPr>
            <a:xfrm>
              <a:off x="4617719" y="6755130"/>
              <a:ext cx="3679031" cy="3577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100" i="1">
                            <a:latin typeface="Cambria Math" panose="02040503050406030204" pitchFamily="18" charset="0"/>
                          </a:rPr>
                        </m:ctrlPr>
                      </m:fPr>
                      <m:num>
                        <m:r>
                          <a:rPr lang="es-CR" sz="1100" b="0" i="1">
                            <a:latin typeface="Cambria Math" panose="02040503050406030204" pitchFamily="18" charset="0"/>
                          </a:rPr>
                          <m:t>𝐶𝑜𝑠𝑡𝑜</m:t>
                        </m:r>
                        <m:r>
                          <a:rPr lang="es-CR" sz="1100" b="0" i="1">
                            <a:latin typeface="Cambria Math" panose="02040503050406030204" pitchFamily="18" charset="0"/>
                          </a:rPr>
                          <m:t> </m:t>
                        </m:r>
                        <m:r>
                          <a:rPr lang="es-CR" sz="1100" b="0" i="1">
                            <a:latin typeface="Cambria Math" panose="02040503050406030204" pitchFamily="18" charset="0"/>
                          </a:rPr>
                          <m:t>𝑝𝑟𝑜𝑚𝑒𝑑𝑖𝑜</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𝑒𝑛𝑣</m:t>
                        </m:r>
                        <m:r>
                          <a:rPr lang="es-CR" sz="1100" b="0" i="1">
                            <a:latin typeface="Cambria Math" panose="02040503050406030204" pitchFamily="18" charset="0"/>
                          </a:rPr>
                          <m:t>í</m:t>
                        </m:r>
                        <m:r>
                          <a:rPr lang="es-CR" sz="1100" b="0" i="1">
                            <a:latin typeface="Cambria Math" panose="02040503050406030204" pitchFamily="18" charset="0"/>
                          </a:rPr>
                          <m:t>𝑜</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𝑟𝑒𝑚𝑒𝑠𝑎𝑠</m:t>
                        </m:r>
                      </m:num>
                      <m:den>
                        <m:sSub>
                          <m:sSubPr>
                            <m:ctrlPr>
                              <a:rPr lang="es-CR" sz="1100" i="1">
                                <a:latin typeface="Cambria Math" panose="02040503050406030204" pitchFamily="18" charset="0"/>
                              </a:rPr>
                            </m:ctrlPr>
                          </m:sSubPr>
                          <m:e>
                            <m:r>
                              <a:rPr lang="es-CR" sz="1100" b="0" i="1">
                                <a:latin typeface="Cambria Math" panose="02040503050406030204" pitchFamily="18" charset="0"/>
                              </a:rPr>
                              <m:t>𝑀𝑜𝑛𝑡𝑜</m:t>
                            </m:r>
                            <m:r>
                              <a:rPr lang="es-CR" sz="1100" b="0" i="1">
                                <a:latin typeface="Cambria Math" panose="02040503050406030204" pitchFamily="18" charset="0"/>
                              </a:rPr>
                              <m:t> </m:t>
                            </m:r>
                            <m:r>
                              <a:rPr lang="es-CR" sz="1100" b="0" i="1">
                                <a:latin typeface="Cambria Math" panose="02040503050406030204" pitchFamily="18" charset="0"/>
                              </a:rPr>
                              <m:t>𝑟𝑒𝑚𝑖𝑡𝑖𝑑𝑜</m:t>
                            </m:r>
                          </m:e>
                          <m:sub>
                            <m:r>
                              <a:rPr lang="es-CR" sz="1100" b="0" i="1">
                                <a:latin typeface="Cambria Math" panose="02040503050406030204" pitchFamily="18" charset="0"/>
                              </a:rPr>
                              <m:t>$200 ó $500</m:t>
                            </m:r>
                          </m:sub>
                        </m:sSub>
                      </m:den>
                    </m:f>
                    <m:r>
                      <a:rPr lang="es-CR" sz="1100" b="0" i="1">
                        <a:latin typeface="Cambria Math" panose="02040503050406030204" pitchFamily="18" charset="0"/>
                        <a:ea typeface="Cambria Math" panose="02040503050406030204" pitchFamily="18" charset="0"/>
                      </a:rPr>
                      <m:t>×</m:t>
                    </m:r>
                    <m:r>
                      <a:rPr lang="es-ES" sz="1100" b="0" i="1">
                        <a:latin typeface="Cambria Math" panose="02040503050406030204" pitchFamily="18" charset="0"/>
                        <a:ea typeface="Cambria Math" panose="02040503050406030204" pitchFamily="18" charset="0"/>
                      </a:rPr>
                      <m:t>100</m:t>
                    </m:r>
                  </m:oMath>
                </m:oMathPara>
              </a14:m>
              <a:endParaRPr lang="es-CR" sz="1100"/>
            </a:p>
          </xdr:txBody>
        </xdr:sp>
      </mc:Choice>
      <mc:Fallback xmlns="">
        <xdr:sp macro="" textlink="">
          <xdr:nvSpPr>
            <xdr:cNvPr id="2" name="CuadroTexto 1">
              <a:extLst>
                <a:ext uri="{FF2B5EF4-FFF2-40B4-BE49-F238E27FC236}">
                  <a16:creationId xmlns:a16="http://schemas.microsoft.com/office/drawing/2014/main" id="{00000000-0008-0000-3901-000002000000}"/>
                </a:ext>
              </a:extLst>
            </xdr:cNvPr>
            <xdr:cNvSpPr txBox="1"/>
          </xdr:nvSpPr>
          <xdr:spPr>
            <a:xfrm>
              <a:off x="4617719" y="6755130"/>
              <a:ext cx="3679031" cy="3577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R" sz="1100" i="0">
                  <a:latin typeface="Cambria Math" panose="02040503050406030204" pitchFamily="18" charset="0"/>
                </a:rPr>
                <a:t>(</a:t>
              </a:r>
              <a:r>
                <a:rPr lang="es-CR" sz="1100" b="0" i="0">
                  <a:latin typeface="Cambria Math" panose="02040503050406030204" pitchFamily="18" charset="0"/>
                </a:rPr>
                <a:t>𝐶𝑜𝑠𝑡𝑜 𝑝𝑟𝑜𝑚𝑒𝑑𝑖𝑜 𝑑𝑒 𝑒𝑛𝑣í𝑜 𝑑𝑒 𝑟𝑒𝑚𝑒𝑠𝑎𝑠)/〖𝑀𝑜𝑛𝑡𝑜 𝑟𝑒𝑚𝑖𝑡𝑖𝑑𝑜〗_($200 ó $500) </a:t>
              </a:r>
              <a:r>
                <a:rPr lang="es-CR" sz="1100" b="0" i="0">
                  <a:latin typeface="Cambria Math" panose="02040503050406030204" pitchFamily="18" charset="0"/>
                  <a:ea typeface="Cambria Math" panose="02040503050406030204" pitchFamily="18" charset="0"/>
                </a:rPr>
                <a:t>×</a:t>
              </a:r>
              <a:r>
                <a:rPr lang="es-ES" sz="1100" b="0" i="0">
                  <a:latin typeface="Cambria Math" panose="02040503050406030204" pitchFamily="18" charset="0"/>
                  <a:ea typeface="Cambria Math" panose="02040503050406030204" pitchFamily="18" charset="0"/>
                </a:rPr>
                <a:t>100</a:t>
              </a:r>
              <a:endParaRPr lang="es-CR" sz="1100"/>
            </a:p>
          </xdr:txBody>
        </xdr:sp>
      </mc:Fallback>
    </mc:AlternateContent>
    <xdr:clientData/>
  </xdr:oneCellAnchor>
</xdr:wsDr>
</file>

<file path=xl/drawings/drawing243.xml><?xml version="1.0" encoding="utf-8"?>
<xdr:wsDr xmlns:xdr="http://schemas.openxmlformats.org/drawingml/2006/spreadsheetDrawing" xmlns:a="http://schemas.openxmlformats.org/drawingml/2006/main">
  <xdr:twoCellAnchor editAs="oneCell">
    <xdr:from>
      <xdr:col>0</xdr:col>
      <xdr:colOff>91440</xdr:colOff>
      <xdr:row>1</xdr:row>
      <xdr:rowOff>29210</xdr:rowOff>
    </xdr:from>
    <xdr:to>
      <xdr:col>1</xdr:col>
      <xdr:colOff>765387</xdr:colOff>
      <xdr:row>4</xdr:row>
      <xdr:rowOff>2117</xdr:rowOff>
    </xdr:to>
    <xdr:pic>
      <xdr:nvPicPr>
        <xdr:cNvPr id="3" name="Imagen 2">
          <a:extLst>
            <a:ext uri="{FF2B5EF4-FFF2-40B4-BE49-F238E27FC236}">
              <a16:creationId xmlns:a16="http://schemas.microsoft.com/office/drawing/2014/main" id="{4529EDA5-E6E5-4920-9DD4-E9867285255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91440" y="265430"/>
          <a:ext cx="1466427" cy="1466427"/>
        </a:xfrm>
        <a:prstGeom prst="rect">
          <a:avLst/>
        </a:prstGeom>
        <a:ln w="28575">
          <a:solidFill>
            <a:schemeClr val="bg1"/>
          </a:solidFill>
        </a:ln>
      </xdr:spPr>
    </xdr:pic>
    <xdr:clientData/>
  </xdr:twoCellAnchor>
</xdr:wsDr>
</file>

<file path=xl/drawings/drawing244.xml><?xml version="1.0" encoding="utf-8"?>
<xdr:wsDr xmlns:xdr="http://schemas.openxmlformats.org/drawingml/2006/spreadsheetDrawing" xmlns:a="http://schemas.openxmlformats.org/drawingml/2006/main">
  <xdr:twoCellAnchor>
    <xdr:from>
      <xdr:col>2</xdr:col>
      <xdr:colOff>57150</xdr:colOff>
      <xdr:row>29</xdr:row>
      <xdr:rowOff>176212</xdr:rowOff>
    </xdr:from>
    <xdr:to>
      <xdr:col>11</xdr:col>
      <xdr:colOff>180975</xdr:colOff>
      <xdr:row>74</xdr:row>
      <xdr:rowOff>61912</xdr:rowOff>
    </xdr:to>
    <xdr:graphicFrame macro="">
      <xdr:nvGraphicFramePr>
        <xdr:cNvPr id="2" name="Gráfico 1">
          <a:extLst>
            <a:ext uri="{FF2B5EF4-FFF2-40B4-BE49-F238E27FC236}">
              <a16:creationId xmlns:a16="http://schemas.microsoft.com/office/drawing/2014/main" id="{00000000-0008-0000-3B01-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45.xml><?xml version="1.0" encoding="utf-8"?>
<xdr:wsDr xmlns:xdr="http://schemas.openxmlformats.org/drawingml/2006/spreadsheetDrawing" xmlns:a="http://schemas.openxmlformats.org/drawingml/2006/main">
  <xdr:oneCellAnchor>
    <xdr:from>
      <xdr:col>3</xdr:col>
      <xdr:colOff>142399</xdr:colOff>
      <xdr:row>15</xdr:row>
      <xdr:rowOff>171449</xdr:rowOff>
    </xdr:from>
    <xdr:ext cx="3837204" cy="350737"/>
    <mc:AlternateContent xmlns:mc="http://schemas.openxmlformats.org/markup-compatibility/2006" xmlns:a14="http://schemas.microsoft.com/office/drawing/2010/main">
      <mc:Choice Requires="a14">
        <xdr:sp macro="" textlink="">
          <xdr:nvSpPr>
            <xdr:cNvPr id="8" name="CuadroTexto 1">
              <a:extLst>
                <a:ext uri="{FF2B5EF4-FFF2-40B4-BE49-F238E27FC236}">
                  <a16:creationId xmlns:a16="http://schemas.microsoft.com/office/drawing/2014/main" id="{00000000-0008-0000-3C01-000008000000}"/>
                </a:ext>
              </a:extLst>
            </xdr:cNvPr>
            <xdr:cNvSpPr txBox="1"/>
          </xdr:nvSpPr>
          <xdr:spPr>
            <a:xfrm>
              <a:off x="4161949" y="4733924"/>
              <a:ext cx="3837204" cy="35073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100" i="1">
                            <a:latin typeface="Cambria Math" panose="02040503050406030204" pitchFamily="18" charset="0"/>
                          </a:rPr>
                        </m:ctrlPr>
                      </m:fPr>
                      <m:num>
                        <m:r>
                          <a:rPr lang="es-CR" sz="1100" b="0" i="1">
                            <a:latin typeface="Cambria Math" panose="02040503050406030204" pitchFamily="18" charset="0"/>
                          </a:rPr>
                          <m:t>𝑇𝑜𝑡𝑎𝑙</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𝑝𝑒𝑟𝑠𝑜𝑛𝑎𝑠</m:t>
                        </m:r>
                        <m:r>
                          <a:rPr lang="es-CR" sz="1100" b="0" i="1">
                            <a:latin typeface="Cambria Math" panose="02040503050406030204" pitchFamily="18" charset="0"/>
                          </a:rPr>
                          <m:t> </m:t>
                        </m:r>
                        <m:r>
                          <a:rPr lang="es-CR" sz="1100" b="0" i="1">
                            <a:latin typeface="Cambria Math" panose="02040503050406030204" pitchFamily="18" charset="0"/>
                          </a:rPr>
                          <m:t>𝑒𝑛</m:t>
                        </m:r>
                        <m:r>
                          <a:rPr lang="es-CR" sz="1100" b="0" i="1">
                            <a:latin typeface="Cambria Math" panose="02040503050406030204" pitchFamily="18" charset="0"/>
                          </a:rPr>
                          <m:t> </m:t>
                        </m:r>
                        <m:r>
                          <a:rPr lang="es-CR" sz="1100" b="0" i="1">
                            <a:latin typeface="Cambria Math" panose="02040503050406030204" pitchFamily="18" charset="0"/>
                          </a:rPr>
                          <m:t>𝑣𝑖𝑣𝑖𝑒𝑛𝑑𝑎𝑠</m:t>
                        </m:r>
                        <m:r>
                          <a:rPr lang="es-CR" sz="1100" b="0" i="1">
                            <a:latin typeface="Cambria Math" panose="02040503050406030204" pitchFamily="18" charset="0"/>
                          </a:rPr>
                          <m:t> </m:t>
                        </m:r>
                        <m:r>
                          <a:rPr lang="es-CR" sz="1100" b="0" i="1">
                            <a:latin typeface="Cambria Math" panose="02040503050406030204" pitchFamily="18" charset="0"/>
                          </a:rPr>
                          <m:t>𝑒𝑛</m:t>
                        </m:r>
                        <m:r>
                          <a:rPr lang="es-CR" sz="1100" b="0" i="1">
                            <a:latin typeface="Cambria Math" panose="02040503050406030204" pitchFamily="18" charset="0"/>
                          </a:rPr>
                          <m:t> </m:t>
                        </m:r>
                        <m:r>
                          <a:rPr lang="es-CR" sz="1100" b="0" i="1">
                            <a:latin typeface="Cambria Math" panose="02040503050406030204" pitchFamily="18" charset="0"/>
                          </a:rPr>
                          <m:t>𝑒𝑠𝑡𝑎𝑑𝑜</m:t>
                        </m:r>
                        <m:r>
                          <a:rPr lang="es-CR" sz="1100" b="0" i="1">
                            <a:latin typeface="Cambria Math" panose="02040503050406030204" pitchFamily="18" charset="0"/>
                          </a:rPr>
                          <m:t> </m:t>
                        </m:r>
                        <m:r>
                          <a:rPr lang="es-CR" sz="1100" b="0" i="1">
                            <a:latin typeface="Cambria Math" panose="02040503050406030204" pitchFamily="18" charset="0"/>
                          </a:rPr>
                          <m:t>𝑓</m:t>
                        </m:r>
                        <m:r>
                          <a:rPr lang="es-CR" sz="1100" b="0" i="1">
                            <a:latin typeface="Cambria Math" panose="02040503050406030204" pitchFamily="18" charset="0"/>
                          </a:rPr>
                          <m:t>í</m:t>
                        </m:r>
                        <m:r>
                          <a:rPr lang="es-CR" sz="1100" b="0" i="1">
                            <a:latin typeface="Cambria Math" panose="02040503050406030204" pitchFamily="18" charset="0"/>
                          </a:rPr>
                          <m:t>𝑠𝑖𝑐𝑜</m:t>
                        </m:r>
                        <m:r>
                          <a:rPr lang="es-CR" sz="1100" b="0" i="1">
                            <a:latin typeface="Cambria Math" panose="02040503050406030204" pitchFamily="18" charset="0"/>
                          </a:rPr>
                          <m:t> </m:t>
                        </m:r>
                        <m:r>
                          <a:rPr lang="es-CR" sz="1100" b="0" i="1">
                            <a:latin typeface="Cambria Math" panose="02040503050406030204" pitchFamily="18" charset="0"/>
                          </a:rPr>
                          <m:t>𝑚𝑎𝑙𝑜</m:t>
                        </m:r>
                        <m:r>
                          <a:rPr lang="es-CR" sz="1100" b="0" i="1">
                            <a:latin typeface="Cambria Math" panose="02040503050406030204" pitchFamily="18" charset="0"/>
                          </a:rPr>
                          <m:t> </m:t>
                        </m:r>
                      </m:num>
                      <m:den>
                        <m:r>
                          <a:rPr lang="es-CR" sz="1100" b="0" i="1">
                            <a:latin typeface="Cambria Math" panose="02040503050406030204" pitchFamily="18" charset="0"/>
                          </a:rPr>
                          <m:t>𝑇𝑜𝑡𝑎𝑙</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𝑝𝑜𝑏𝑙𝑎𝑐𝑖</m:t>
                        </m:r>
                        <m:r>
                          <a:rPr lang="es-CR" sz="1100" b="0" i="1">
                            <a:latin typeface="Cambria Math" panose="02040503050406030204" pitchFamily="18" charset="0"/>
                          </a:rPr>
                          <m:t>ó</m:t>
                        </m:r>
                        <m:r>
                          <a:rPr lang="es-CR" sz="1100" b="0" i="1">
                            <a:latin typeface="Cambria Math" panose="02040503050406030204" pitchFamily="18" charset="0"/>
                          </a:rPr>
                          <m:t>𝑛</m:t>
                        </m:r>
                      </m:den>
                    </m:f>
                    <m:r>
                      <a:rPr lang="es-CR" sz="1100" b="0" i="1">
                        <a:solidFill>
                          <a:schemeClr val="tx1"/>
                        </a:solidFill>
                        <a:effectLst/>
                        <a:latin typeface="Cambria Math" panose="02040503050406030204" pitchFamily="18" charset="0"/>
                        <a:ea typeface="+mn-ea"/>
                        <a:cs typeface="+mn-cs"/>
                      </a:rPr>
                      <m:t>×</m:t>
                    </m:r>
                    <m:r>
                      <a:rPr lang="es-CR" sz="1100" b="0" i="1">
                        <a:latin typeface="Cambria Math" panose="02040503050406030204" pitchFamily="18" charset="0"/>
                      </a:rPr>
                      <m:t>100</m:t>
                    </m:r>
                  </m:oMath>
                </m:oMathPara>
              </a14:m>
              <a:endParaRPr lang="es-CR" sz="1100"/>
            </a:p>
          </xdr:txBody>
        </xdr:sp>
      </mc:Choice>
      <mc:Fallback xmlns="">
        <xdr:sp macro="" textlink="">
          <xdr:nvSpPr>
            <xdr:cNvPr id="8" name="CuadroTexto 1">
              <a:extLst>
                <a:ext uri="{FF2B5EF4-FFF2-40B4-BE49-F238E27FC236}">
                  <a16:creationId xmlns:a16="http://schemas.microsoft.com/office/drawing/2014/main" id="{00000000-0008-0000-3C01-000008000000}"/>
                </a:ext>
              </a:extLst>
            </xdr:cNvPr>
            <xdr:cNvSpPr txBox="1"/>
          </xdr:nvSpPr>
          <xdr:spPr>
            <a:xfrm>
              <a:off x="4161949" y="4733924"/>
              <a:ext cx="3837204" cy="35073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100" i="0">
                  <a:latin typeface="Cambria Math" panose="02040503050406030204" pitchFamily="18" charset="0"/>
                </a:rPr>
                <a:t>(</a:t>
              </a:r>
              <a:r>
                <a:rPr lang="es-CR" sz="1100" b="0" i="0">
                  <a:latin typeface="Cambria Math" panose="02040503050406030204" pitchFamily="18" charset="0"/>
                </a:rPr>
                <a:t>𝑇𝑜𝑡𝑎𝑙 𝑑𝑒 𝑝𝑒𝑟𝑠𝑜𝑛𝑎𝑠 𝑒𝑛 𝑣𝑖𝑣𝑖𝑒𝑛𝑑𝑎𝑠 𝑒𝑛 𝑒𝑠𝑡𝑎𝑑𝑜 𝑓í𝑠𝑖𝑐𝑜 𝑚𝑎𝑙𝑜 )/(𝑇𝑜𝑡𝑎𝑙 𝑑𝑒 𝑝𝑜𝑏𝑙𝑎𝑐𝑖ó𝑛)</a:t>
              </a:r>
              <a:r>
                <a:rPr lang="es-CR" sz="1100" b="0" i="0">
                  <a:solidFill>
                    <a:schemeClr val="tx1"/>
                  </a:solidFill>
                  <a:effectLst/>
                  <a:latin typeface="Cambria Math" panose="02040503050406030204" pitchFamily="18" charset="0"/>
                  <a:ea typeface="+mn-ea"/>
                  <a:cs typeface="+mn-cs"/>
                </a:rPr>
                <a:t>×</a:t>
              </a:r>
              <a:r>
                <a:rPr lang="es-CR" sz="1100" b="0" i="0">
                  <a:latin typeface="Cambria Math" panose="02040503050406030204" pitchFamily="18" charset="0"/>
                </a:rPr>
                <a:t>100</a:t>
              </a:r>
              <a:endParaRPr lang="es-CR" sz="1100"/>
            </a:p>
          </xdr:txBody>
        </xdr:sp>
      </mc:Fallback>
    </mc:AlternateContent>
    <xdr:clientData/>
  </xdr:oneCellAnchor>
</xdr:wsDr>
</file>

<file path=xl/drawings/drawing246.xml><?xml version="1.0" encoding="utf-8"?>
<xdr:wsDr xmlns:xdr="http://schemas.openxmlformats.org/drawingml/2006/spreadsheetDrawing" xmlns:a="http://schemas.openxmlformats.org/drawingml/2006/main">
  <xdr:twoCellAnchor>
    <xdr:from>
      <xdr:col>2</xdr:col>
      <xdr:colOff>19050</xdr:colOff>
      <xdr:row>31</xdr:row>
      <xdr:rowOff>1</xdr:rowOff>
    </xdr:from>
    <xdr:to>
      <xdr:col>12</xdr:col>
      <xdr:colOff>304800</xdr:colOff>
      <xdr:row>46</xdr:row>
      <xdr:rowOff>38101</xdr:rowOff>
    </xdr:to>
    <xdr:graphicFrame macro="">
      <xdr:nvGraphicFramePr>
        <xdr:cNvPr id="2" name="Gráfico 1">
          <a:extLst>
            <a:ext uri="{FF2B5EF4-FFF2-40B4-BE49-F238E27FC236}">
              <a16:creationId xmlns:a16="http://schemas.microsoft.com/office/drawing/2014/main" id="{00000000-0008-0000-3D01-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47.xml><?xml version="1.0" encoding="utf-8"?>
<xdr:wsDr xmlns:xdr="http://schemas.openxmlformats.org/drawingml/2006/spreadsheetDrawing" xmlns:a="http://schemas.openxmlformats.org/drawingml/2006/main">
  <xdr:oneCellAnchor>
    <xdr:from>
      <xdr:col>3</xdr:col>
      <xdr:colOff>248443</xdr:colOff>
      <xdr:row>15</xdr:row>
      <xdr:rowOff>125412</xdr:rowOff>
    </xdr:from>
    <xdr:ext cx="3223126" cy="349904"/>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00000000-0008-0000-3E01-000002000000}"/>
                </a:ext>
              </a:extLst>
            </xdr:cNvPr>
            <xdr:cNvSpPr txBox="1"/>
          </xdr:nvSpPr>
          <xdr:spPr>
            <a:xfrm>
              <a:off x="4312443" y="4367212"/>
              <a:ext cx="3223126" cy="34990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100" i="1">
                            <a:latin typeface="Cambria Math" panose="02040503050406030204" pitchFamily="18" charset="0"/>
                          </a:rPr>
                        </m:ctrlPr>
                      </m:fPr>
                      <m:num>
                        <m:r>
                          <a:rPr lang="es-CR" sz="1100" b="0" i="1">
                            <a:latin typeface="Cambria Math" panose="02040503050406030204" pitchFamily="18" charset="0"/>
                          </a:rPr>
                          <m:t>𝑇𝑜𝑡𝑎𝑙</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𝑝𝑒𝑟𝑠𝑜𝑛𝑎𝑠</m:t>
                        </m:r>
                        <m:r>
                          <a:rPr lang="es-CR" sz="1100" b="0" i="1">
                            <a:latin typeface="Cambria Math" panose="02040503050406030204" pitchFamily="18" charset="0"/>
                          </a:rPr>
                          <m:t> </m:t>
                        </m:r>
                        <m:r>
                          <a:rPr lang="es-CR" sz="1100" b="0" i="1">
                            <a:latin typeface="Cambria Math" panose="02040503050406030204" pitchFamily="18" charset="0"/>
                          </a:rPr>
                          <m:t>𝑒𝑛</m:t>
                        </m:r>
                        <m:r>
                          <a:rPr lang="es-CR" sz="1100" b="0" i="1">
                            <a:latin typeface="Cambria Math" panose="02040503050406030204" pitchFamily="18" charset="0"/>
                          </a:rPr>
                          <m:t> </m:t>
                        </m:r>
                        <m:r>
                          <a:rPr lang="es-CR" sz="1100" b="0" i="1">
                            <a:latin typeface="Cambria Math" panose="02040503050406030204" pitchFamily="18" charset="0"/>
                          </a:rPr>
                          <m:t>𝑣𝑖𝑣𝑖𝑒𝑛𝑑𝑎𝑠</m:t>
                        </m:r>
                        <m:r>
                          <a:rPr lang="es-CR" sz="1100" b="0" i="1">
                            <a:latin typeface="Cambria Math" panose="02040503050406030204" pitchFamily="18" charset="0"/>
                          </a:rPr>
                          <m:t> </m:t>
                        </m:r>
                        <m:r>
                          <a:rPr lang="es-CR" sz="1100" b="0" i="1">
                            <a:latin typeface="Cambria Math" panose="02040503050406030204" pitchFamily="18" charset="0"/>
                          </a:rPr>
                          <m:t>𝑡𝑖𝑝𝑜</m:t>
                        </m:r>
                        <m:r>
                          <a:rPr lang="es-CR" sz="1100" b="0" i="1">
                            <a:latin typeface="Cambria Math" panose="02040503050406030204" pitchFamily="18" charset="0"/>
                          </a:rPr>
                          <m:t> </m:t>
                        </m:r>
                        <m:r>
                          <a:rPr lang="es-CR" sz="1100" b="0" i="1">
                            <a:latin typeface="Cambria Math" panose="02040503050406030204" pitchFamily="18" charset="0"/>
                          </a:rPr>
                          <m:t>𝑡𝑢𝑔𝑢𝑟𝑖𝑜</m:t>
                        </m:r>
                      </m:num>
                      <m:den>
                        <m:r>
                          <a:rPr lang="es-CR" sz="1100" b="0" i="1">
                            <a:latin typeface="Cambria Math" panose="02040503050406030204" pitchFamily="18" charset="0"/>
                          </a:rPr>
                          <m:t>𝑇𝑜𝑡𝑎𝑙</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𝑝𝑜𝑏𝑙𝑎𝑐𝑖</m:t>
                        </m:r>
                        <m:r>
                          <a:rPr lang="es-CR" sz="1100" b="0" i="1">
                            <a:latin typeface="Cambria Math" panose="02040503050406030204" pitchFamily="18" charset="0"/>
                          </a:rPr>
                          <m:t>ó</m:t>
                        </m:r>
                        <m:r>
                          <a:rPr lang="es-CR" sz="1100" b="0" i="1">
                            <a:latin typeface="Cambria Math" panose="02040503050406030204" pitchFamily="18" charset="0"/>
                          </a:rPr>
                          <m:t>𝑛</m:t>
                        </m:r>
                      </m:den>
                    </m:f>
                    <m:r>
                      <a:rPr lang="es-CR" sz="1100" b="0" i="1">
                        <a:solidFill>
                          <a:schemeClr val="tx1"/>
                        </a:solidFill>
                        <a:effectLst/>
                        <a:latin typeface="Cambria Math" panose="02040503050406030204" pitchFamily="18" charset="0"/>
                        <a:ea typeface="+mn-ea"/>
                        <a:cs typeface="+mn-cs"/>
                      </a:rPr>
                      <m:t>×</m:t>
                    </m:r>
                    <m:r>
                      <a:rPr lang="es-CR" sz="1100" b="0" i="1">
                        <a:latin typeface="Cambria Math" panose="02040503050406030204" pitchFamily="18" charset="0"/>
                      </a:rPr>
                      <m:t>100</m:t>
                    </m:r>
                  </m:oMath>
                </m:oMathPara>
              </a14:m>
              <a:endParaRPr lang="es-CR" sz="1100"/>
            </a:p>
          </xdr:txBody>
        </xdr:sp>
      </mc:Choice>
      <mc:Fallback xmlns="">
        <xdr:sp macro="" textlink="">
          <xdr:nvSpPr>
            <xdr:cNvPr id="2" name="CuadroTexto 1">
              <a:extLst>
                <a:ext uri="{FF2B5EF4-FFF2-40B4-BE49-F238E27FC236}">
                  <a16:creationId xmlns:a16="http://schemas.microsoft.com/office/drawing/2014/main" id="{00000000-0008-0000-2E01-000002000000}"/>
                </a:ext>
              </a:extLst>
            </xdr:cNvPr>
            <xdr:cNvSpPr txBox="1"/>
          </xdr:nvSpPr>
          <xdr:spPr>
            <a:xfrm>
              <a:off x="4312443" y="4367212"/>
              <a:ext cx="3223126" cy="34990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100" i="0">
                  <a:latin typeface="Cambria Math" panose="02040503050406030204" pitchFamily="18" charset="0"/>
                </a:rPr>
                <a:t>(</a:t>
              </a:r>
              <a:r>
                <a:rPr lang="es-CR" sz="1100" b="0" i="0">
                  <a:latin typeface="Cambria Math" panose="02040503050406030204" pitchFamily="18" charset="0"/>
                </a:rPr>
                <a:t>𝑇𝑜𝑡𝑎𝑙 𝑑𝑒 𝑝𝑒𝑟𝑠𝑜𝑛𝑎𝑠 𝑒𝑛 𝑣𝑖𝑣𝑖𝑒𝑛𝑑𝑎𝑠 𝑡𝑖𝑝𝑜 𝑡𝑢𝑔𝑢𝑟𝑖𝑜)/(𝑇𝑜𝑡𝑎𝑙 𝑑𝑒 𝑝𝑜𝑏𝑙𝑎𝑐𝑖ó𝑛)</a:t>
              </a:r>
              <a:r>
                <a:rPr lang="es-CR" sz="1100" b="0" i="0">
                  <a:solidFill>
                    <a:schemeClr val="tx1"/>
                  </a:solidFill>
                  <a:effectLst/>
                  <a:latin typeface="Cambria Math" panose="02040503050406030204" pitchFamily="18" charset="0"/>
                  <a:ea typeface="+mn-ea"/>
                  <a:cs typeface="+mn-cs"/>
                </a:rPr>
                <a:t>×</a:t>
              </a:r>
              <a:r>
                <a:rPr lang="es-CR" sz="1100" b="0" i="0">
                  <a:latin typeface="Cambria Math" panose="02040503050406030204" pitchFamily="18" charset="0"/>
                </a:rPr>
                <a:t>100</a:t>
              </a:r>
              <a:endParaRPr lang="es-CR" sz="1100"/>
            </a:p>
          </xdr:txBody>
        </xdr:sp>
      </mc:Fallback>
    </mc:AlternateContent>
    <xdr:clientData/>
  </xdr:oneCellAnchor>
</xdr:wsDr>
</file>

<file path=xl/drawings/drawing248.xml><?xml version="1.0" encoding="utf-8"?>
<xdr:wsDr xmlns:xdr="http://schemas.openxmlformats.org/drawingml/2006/spreadsheetDrawing" xmlns:a="http://schemas.openxmlformats.org/drawingml/2006/main">
  <xdr:twoCellAnchor>
    <xdr:from>
      <xdr:col>2</xdr:col>
      <xdr:colOff>76200</xdr:colOff>
      <xdr:row>31</xdr:row>
      <xdr:rowOff>38100</xdr:rowOff>
    </xdr:from>
    <xdr:to>
      <xdr:col>13</xdr:col>
      <xdr:colOff>95250</xdr:colOff>
      <xdr:row>47</xdr:row>
      <xdr:rowOff>85725</xdr:rowOff>
    </xdr:to>
    <xdr:graphicFrame macro="">
      <xdr:nvGraphicFramePr>
        <xdr:cNvPr id="2" name="Gráfico 1">
          <a:extLst>
            <a:ext uri="{FF2B5EF4-FFF2-40B4-BE49-F238E27FC236}">
              <a16:creationId xmlns:a16="http://schemas.microsoft.com/office/drawing/2014/main" id="{00000000-0008-0000-3F01-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49.xml><?xml version="1.0" encoding="utf-8"?>
<xdr:wsDr xmlns:xdr="http://schemas.openxmlformats.org/drawingml/2006/spreadsheetDrawing" xmlns:a="http://schemas.openxmlformats.org/drawingml/2006/main">
  <xdr:oneCellAnchor>
    <xdr:from>
      <xdr:col>3</xdr:col>
      <xdr:colOff>502444</xdr:colOff>
      <xdr:row>15</xdr:row>
      <xdr:rowOff>103823</xdr:rowOff>
    </xdr:from>
    <xdr:ext cx="2851550" cy="334002"/>
    <mc:AlternateContent xmlns:mc="http://schemas.openxmlformats.org/markup-compatibility/2006" xmlns:a14="http://schemas.microsoft.com/office/drawing/2010/main">
      <mc:Choice Requires="a14">
        <xdr:sp macro="" textlink="">
          <xdr:nvSpPr>
            <xdr:cNvPr id="5" name="CuadroTexto 1">
              <a:extLst>
                <a:ext uri="{FF2B5EF4-FFF2-40B4-BE49-F238E27FC236}">
                  <a16:creationId xmlns:a16="http://schemas.microsoft.com/office/drawing/2014/main" id="{00000000-0008-0000-4001-000005000000}"/>
                </a:ext>
              </a:extLst>
            </xdr:cNvPr>
            <xdr:cNvSpPr txBox="1"/>
          </xdr:nvSpPr>
          <xdr:spPr>
            <a:xfrm>
              <a:off x="4436269" y="4190048"/>
              <a:ext cx="2851550" cy="3340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050" i="1">
                            <a:latin typeface="Cambria Math" panose="02040503050406030204" pitchFamily="18" charset="0"/>
                          </a:rPr>
                        </m:ctrlPr>
                      </m:fPr>
                      <m:num>
                        <m:r>
                          <a:rPr lang="es-CR" sz="1050" b="0" i="1">
                            <a:latin typeface="Cambria Math" panose="02040503050406030204" pitchFamily="18" charset="0"/>
                          </a:rPr>
                          <m:t>𝑇𝑜𝑡𝑎𝑙</m:t>
                        </m:r>
                        <m:r>
                          <a:rPr lang="es-CR" sz="1050" b="0" i="1">
                            <a:latin typeface="Cambria Math" panose="02040503050406030204" pitchFamily="18" charset="0"/>
                          </a:rPr>
                          <m:t> </m:t>
                        </m:r>
                        <m:r>
                          <a:rPr lang="es-CR" sz="1050" b="0" i="1">
                            <a:latin typeface="Cambria Math" panose="02040503050406030204" pitchFamily="18" charset="0"/>
                          </a:rPr>
                          <m:t>𝑑𝑒</m:t>
                        </m:r>
                        <m:r>
                          <a:rPr lang="es-CR" sz="1050" b="0" i="1">
                            <a:latin typeface="Cambria Math" panose="02040503050406030204" pitchFamily="18" charset="0"/>
                          </a:rPr>
                          <m:t> </m:t>
                        </m:r>
                        <m:r>
                          <a:rPr lang="es-CR" sz="1050" b="0" i="1">
                            <a:latin typeface="Cambria Math" panose="02040503050406030204" pitchFamily="18" charset="0"/>
                          </a:rPr>
                          <m:t>𝑝𝑒𝑟𝑠𝑜𝑛𝑎𝑠</m:t>
                        </m:r>
                        <m:r>
                          <a:rPr lang="es-CR" sz="1050" b="0" i="1">
                            <a:latin typeface="Cambria Math" panose="02040503050406030204" pitchFamily="18" charset="0"/>
                          </a:rPr>
                          <m:t> </m:t>
                        </m:r>
                        <m:r>
                          <a:rPr lang="es-CR" sz="1050" b="0" i="1">
                            <a:latin typeface="Cambria Math" panose="02040503050406030204" pitchFamily="18" charset="0"/>
                          </a:rPr>
                          <m:t>𝑞𝑢𝑒</m:t>
                        </m:r>
                        <m:r>
                          <a:rPr lang="es-CR" sz="1050" b="0" i="1">
                            <a:latin typeface="Cambria Math" panose="02040503050406030204" pitchFamily="18" charset="0"/>
                          </a:rPr>
                          <m:t> </m:t>
                        </m:r>
                        <m:r>
                          <a:rPr lang="es-CR" sz="1050" b="0" i="1">
                            <a:latin typeface="Cambria Math" panose="02040503050406030204" pitchFamily="18" charset="0"/>
                          </a:rPr>
                          <m:t>𝑣𝑖𝑣𝑒𝑛</m:t>
                        </m:r>
                        <m:r>
                          <a:rPr lang="es-CR" sz="1050" b="0" i="1">
                            <a:latin typeface="Cambria Math" panose="02040503050406030204" pitchFamily="18" charset="0"/>
                          </a:rPr>
                          <m:t> </m:t>
                        </m:r>
                        <m:r>
                          <a:rPr lang="es-CR" sz="1050" b="0" i="1">
                            <a:latin typeface="Cambria Math" panose="02040503050406030204" pitchFamily="18" charset="0"/>
                          </a:rPr>
                          <m:t>𝑒𝑛</m:t>
                        </m:r>
                        <m:r>
                          <a:rPr lang="es-CR" sz="1050" b="0" i="1">
                            <a:latin typeface="Cambria Math" panose="02040503050406030204" pitchFamily="18" charset="0"/>
                          </a:rPr>
                          <m:t> </m:t>
                        </m:r>
                        <m:r>
                          <a:rPr lang="es-CR" sz="1050" b="0" i="1">
                            <a:latin typeface="Cambria Math" panose="02040503050406030204" pitchFamily="18" charset="0"/>
                          </a:rPr>
                          <m:t>𝑝𝑟𝑒𝑐𝑎𝑟𝑖𝑜</m:t>
                        </m:r>
                      </m:num>
                      <m:den>
                        <m:r>
                          <a:rPr lang="es-CR" sz="1050" b="0" i="1">
                            <a:latin typeface="Cambria Math" panose="02040503050406030204" pitchFamily="18" charset="0"/>
                          </a:rPr>
                          <m:t>𝑇𝑜𝑡𝑎𝑙</m:t>
                        </m:r>
                        <m:r>
                          <a:rPr lang="es-CR" sz="1050" b="0" i="1">
                            <a:latin typeface="Cambria Math" panose="02040503050406030204" pitchFamily="18" charset="0"/>
                          </a:rPr>
                          <m:t> </m:t>
                        </m:r>
                        <m:r>
                          <a:rPr lang="es-CR" sz="1050" b="0" i="1">
                            <a:latin typeface="Cambria Math" panose="02040503050406030204" pitchFamily="18" charset="0"/>
                          </a:rPr>
                          <m:t>𝑑𝑒</m:t>
                        </m:r>
                        <m:r>
                          <a:rPr lang="es-CR" sz="1050" b="0" i="1">
                            <a:latin typeface="Cambria Math" panose="02040503050406030204" pitchFamily="18" charset="0"/>
                          </a:rPr>
                          <m:t> </m:t>
                        </m:r>
                        <m:r>
                          <a:rPr lang="es-CR" sz="1050" b="0" i="1">
                            <a:latin typeface="Cambria Math" panose="02040503050406030204" pitchFamily="18" charset="0"/>
                          </a:rPr>
                          <m:t>𝑝𝑜𝑏𝑙𝑎𝑐𝑖</m:t>
                        </m:r>
                        <m:r>
                          <a:rPr lang="es-CR" sz="1050" b="0" i="1">
                            <a:latin typeface="Cambria Math" panose="02040503050406030204" pitchFamily="18" charset="0"/>
                          </a:rPr>
                          <m:t>ó</m:t>
                        </m:r>
                        <m:r>
                          <a:rPr lang="es-CR" sz="1050" b="0" i="1">
                            <a:latin typeface="Cambria Math" panose="02040503050406030204" pitchFamily="18" charset="0"/>
                          </a:rPr>
                          <m:t>𝑛</m:t>
                        </m:r>
                      </m:den>
                    </m:f>
                    <m:r>
                      <a:rPr lang="es-CR" sz="1100" b="0" i="1">
                        <a:solidFill>
                          <a:schemeClr val="tx1"/>
                        </a:solidFill>
                        <a:effectLst/>
                        <a:latin typeface="Cambria Math" panose="02040503050406030204" pitchFamily="18" charset="0"/>
                        <a:ea typeface="+mn-ea"/>
                        <a:cs typeface="+mn-cs"/>
                      </a:rPr>
                      <m:t>×</m:t>
                    </m:r>
                    <m:r>
                      <a:rPr lang="es-CR" sz="1050" b="0" i="1">
                        <a:latin typeface="Cambria Math" panose="02040503050406030204" pitchFamily="18" charset="0"/>
                      </a:rPr>
                      <m:t>100</m:t>
                    </m:r>
                  </m:oMath>
                </m:oMathPara>
              </a14:m>
              <a:endParaRPr lang="es-CR" sz="1050"/>
            </a:p>
          </xdr:txBody>
        </xdr:sp>
      </mc:Choice>
      <mc:Fallback xmlns="">
        <xdr:sp macro="" textlink="">
          <xdr:nvSpPr>
            <xdr:cNvPr id="5" name="CuadroTexto 1">
              <a:extLst>
                <a:ext uri="{FF2B5EF4-FFF2-40B4-BE49-F238E27FC236}">
                  <a16:creationId xmlns:a16="http://schemas.microsoft.com/office/drawing/2014/main" id="{00000000-0008-0000-4001-000005000000}"/>
                </a:ext>
              </a:extLst>
            </xdr:cNvPr>
            <xdr:cNvSpPr txBox="1"/>
          </xdr:nvSpPr>
          <xdr:spPr>
            <a:xfrm>
              <a:off x="4436269" y="4190048"/>
              <a:ext cx="2851550" cy="3340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050" i="0">
                  <a:latin typeface="Cambria Math" panose="02040503050406030204" pitchFamily="18" charset="0"/>
                </a:rPr>
                <a:t>(</a:t>
              </a:r>
              <a:r>
                <a:rPr lang="es-CR" sz="1050" b="0" i="0">
                  <a:latin typeface="Cambria Math" panose="02040503050406030204" pitchFamily="18" charset="0"/>
                </a:rPr>
                <a:t>𝑇𝑜𝑡𝑎𝑙 𝑑𝑒 𝑝𝑒𝑟𝑠𝑜𝑛𝑎𝑠 𝑞𝑢𝑒 𝑣𝑖𝑣𝑒𝑛 𝑒𝑛 𝑝𝑟𝑒𝑐𝑎𝑟𝑖𝑜)/(𝑇𝑜𝑡𝑎𝑙 𝑑𝑒 𝑝𝑜𝑏𝑙𝑎𝑐𝑖ó𝑛)</a:t>
              </a:r>
              <a:r>
                <a:rPr lang="es-CR" sz="1100" b="0" i="0">
                  <a:solidFill>
                    <a:schemeClr val="tx1"/>
                  </a:solidFill>
                  <a:effectLst/>
                  <a:latin typeface="Cambria Math" panose="02040503050406030204" pitchFamily="18" charset="0"/>
                  <a:ea typeface="+mn-ea"/>
                  <a:cs typeface="+mn-cs"/>
                </a:rPr>
                <a:t>×</a:t>
              </a:r>
              <a:r>
                <a:rPr lang="es-CR" sz="1050" b="0" i="0">
                  <a:latin typeface="Cambria Math" panose="02040503050406030204" pitchFamily="18" charset="0"/>
                </a:rPr>
                <a:t>100</a:t>
              </a:r>
              <a:endParaRPr lang="es-CR" sz="1050"/>
            </a:p>
          </xdr:txBody>
        </xdr:sp>
      </mc:Fallback>
    </mc:AlternateContent>
    <xdr:clientData/>
  </xdr:oneCellAnchor>
</xdr:wsDr>
</file>

<file path=xl/drawings/drawing25.xml><?xml version="1.0" encoding="utf-8"?>
<xdr:wsDr xmlns:xdr="http://schemas.openxmlformats.org/drawingml/2006/spreadsheetDrawing" xmlns:a="http://schemas.openxmlformats.org/drawingml/2006/main">
  <xdr:oneCellAnchor>
    <xdr:from>
      <xdr:col>2</xdr:col>
      <xdr:colOff>1628434</xdr:colOff>
      <xdr:row>16</xdr:row>
      <xdr:rowOff>96383</xdr:rowOff>
    </xdr:from>
    <xdr:ext cx="5892081" cy="414472"/>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00000000-0008-0000-2B00-000002000000}"/>
                </a:ext>
              </a:extLst>
            </xdr:cNvPr>
            <xdr:cNvSpPr txBox="1"/>
          </xdr:nvSpPr>
          <xdr:spPr>
            <a:xfrm>
              <a:off x="3853474" y="14627723"/>
              <a:ext cx="5892081" cy="4144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200" i="1" baseline="0">
                            <a:latin typeface="Cambria Math" panose="02040503050406030204" pitchFamily="18" charset="0"/>
                          </a:rPr>
                        </m:ctrlPr>
                      </m:fPr>
                      <m:num>
                        <m:nary>
                          <m:naryPr>
                            <m:chr m:val="∑"/>
                            <m:subHide m:val="on"/>
                            <m:supHide m:val="on"/>
                            <m:ctrlPr>
                              <a:rPr lang="es-CR" sz="1200" b="0" i="1" baseline="0">
                                <a:solidFill>
                                  <a:schemeClr val="tx1"/>
                                </a:solidFill>
                                <a:effectLst/>
                                <a:latin typeface="Cambria Math" panose="02040503050406030204" pitchFamily="18" charset="0"/>
                                <a:ea typeface="+mn-ea"/>
                                <a:cs typeface="+mn-cs"/>
                              </a:rPr>
                            </m:ctrlPr>
                          </m:naryPr>
                          <m:sub/>
                          <m:sup/>
                          <m:e>
                            <m:sSub>
                              <m:sSubPr>
                                <m:ctrlPr>
                                  <a:rPr lang="es-CR" sz="1200" b="0" i="1" baseline="0">
                                    <a:solidFill>
                                      <a:schemeClr val="tx1"/>
                                    </a:solidFill>
                                    <a:effectLst/>
                                    <a:latin typeface="Cambria Math" panose="02040503050406030204" pitchFamily="18" charset="0"/>
                                    <a:ea typeface="+mn-ea"/>
                                    <a:cs typeface="+mn-cs"/>
                                  </a:rPr>
                                </m:ctrlPr>
                              </m:sSubPr>
                              <m:e>
                                <m:r>
                                  <a:rPr lang="es-CR" sz="1200" b="0" i="1" baseline="0">
                                    <a:solidFill>
                                      <a:schemeClr val="tx1"/>
                                    </a:solidFill>
                                    <a:effectLst/>
                                    <a:latin typeface="Cambria Math" panose="02040503050406030204" pitchFamily="18" charset="0"/>
                                    <a:ea typeface="+mn-ea"/>
                                    <a:cs typeface="+mn-cs"/>
                                  </a:rPr>
                                  <m:t>𝐼𝑛𝑔𝑟𝑒𝑠𝑜</m:t>
                                </m:r>
                                <m:r>
                                  <a:rPr lang="es-CR" sz="1200" b="0" i="1" baseline="0">
                                    <a:solidFill>
                                      <a:schemeClr val="tx1"/>
                                    </a:solidFill>
                                    <a:effectLst/>
                                    <a:latin typeface="Cambria Math" panose="02040503050406030204" pitchFamily="18" charset="0"/>
                                    <a:ea typeface="+mn-ea"/>
                                    <a:cs typeface="+mn-cs"/>
                                  </a:rPr>
                                  <m:t> </m:t>
                                </m:r>
                                <m:r>
                                  <a:rPr lang="es-CR" sz="1200" b="0" i="1" baseline="0">
                                    <a:solidFill>
                                      <a:schemeClr val="tx1"/>
                                    </a:solidFill>
                                    <a:effectLst/>
                                    <a:latin typeface="Cambria Math" panose="02040503050406030204" pitchFamily="18" charset="0"/>
                                    <a:ea typeface="+mn-ea"/>
                                    <a:cs typeface="+mn-cs"/>
                                  </a:rPr>
                                  <m:t>𝑝𝑟𝑜𝑚𝑒𝑑𝑖𝑜</m:t>
                                </m:r>
                                <m:r>
                                  <a:rPr lang="es-CR" sz="1200" b="0" i="1" baseline="0">
                                    <a:solidFill>
                                      <a:schemeClr val="tx1"/>
                                    </a:solidFill>
                                    <a:effectLst/>
                                    <a:latin typeface="Cambria Math" panose="02040503050406030204" pitchFamily="18" charset="0"/>
                                    <a:ea typeface="+mn-ea"/>
                                    <a:cs typeface="+mn-cs"/>
                                  </a:rPr>
                                  <m:t> </m:t>
                                </m:r>
                                <m:r>
                                  <a:rPr lang="es-CR" sz="1200" b="0" i="1" baseline="0">
                                    <a:solidFill>
                                      <a:schemeClr val="tx1"/>
                                    </a:solidFill>
                                    <a:effectLst/>
                                    <a:latin typeface="Cambria Math" panose="02040503050406030204" pitchFamily="18" charset="0"/>
                                    <a:ea typeface="+mn-ea"/>
                                    <a:cs typeface="+mn-cs"/>
                                  </a:rPr>
                                  <m:t>𝑝𝑜𝑟</m:t>
                                </m:r>
                                <m:r>
                                  <a:rPr lang="es-CR" sz="1200" b="0" i="1" baseline="0">
                                    <a:solidFill>
                                      <a:schemeClr val="tx1"/>
                                    </a:solidFill>
                                    <a:effectLst/>
                                    <a:latin typeface="Cambria Math" panose="02040503050406030204" pitchFamily="18" charset="0"/>
                                    <a:ea typeface="+mn-ea"/>
                                    <a:cs typeface="+mn-cs"/>
                                  </a:rPr>
                                  <m:t> </m:t>
                                </m:r>
                                <m:r>
                                  <a:rPr lang="es-CR" sz="1200" b="0" i="1" baseline="0">
                                    <a:solidFill>
                                      <a:schemeClr val="tx1"/>
                                    </a:solidFill>
                                    <a:effectLst/>
                                    <a:latin typeface="Cambria Math" panose="02040503050406030204" pitchFamily="18" charset="0"/>
                                    <a:ea typeface="+mn-ea"/>
                                    <a:cs typeface="+mn-cs"/>
                                  </a:rPr>
                                  <m:t>h𝑜𝑟𝑎</m:t>
                                </m:r>
                                <m:r>
                                  <a:rPr lang="es-CR" sz="1200" b="0" i="1" baseline="0">
                                    <a:solidFill>
                                      <a:schemeClr val="tx1"/>
                                    </a:solidFill>
                                    <a:effectLst/>
                                    <a:latin typeface="Cambria Math" panose="02040503050406030204" pitchFamily="18" charset="0"/>
                                    <a:ea typeface="+mn-ea"/>
                                    <a:cs typeface="+mn-cs"/>
                                  </a:rPr>
                                  <m:t> </m:t>
                                </m:r>
                                <m:r>
                                  <a:rPr lang="es-CR" sz="1200" b="0" i="1" baseline="0">
                                    <a:solidFill>
                                      <a:schemeClr val="tx1"/>
                                    </a:solidFill>
                                    <a:effectLst/>
                                    <a:latin typeface="Cambria Math" panose="02040503050406030204" pitchFamily="18" charset="0"/>
                                    <a:ea typeface="+mn-ea"/>
                                    <a:cs typeface="+mn-cs"/>
                                  </a:rPr>
                                  <m:t>𝑒𝑓𝑒𝑐𝑡𝑖𝑣𝑎</m:t>
                                </m:r>
                                <m:r>
                                  <a:rPr lang="es-CR" sz="1200" b="0" i="1" baseline="0">
                                    <a:solidFill>
                                      <a:schemeClr val="tx1"/>
                                    </a:solidFill>
                                    <a:effectLst/>
                                    <a:latin typeface="Cambria Math" panose="02040503050406030204" pitchFamily="18" charset="0"/>
                                    <a:ea typeface="+mn-ea"/>
                                    <a:cs typeface="+mn-cs"/>
                                  </a:rPr>
                                  <m:t> </m:t>
                                </m:r>
                                <m:r>
                                  <a:rPr lang="es-CR" sz="1200" b="0" i="1" baseline="0">
                                    <a:solidFill>
                                      <a:schemeClr val="tx1"/>
                                    </a:solidFill>
                                    <a:effectLst/>
                                    <a:latin typeface="Cambria Math" panose="02040503050406030204" pitchFamily="18" charset="0"/>
                                    <a:ea typeface="+mn-ea"/>
                                    <a:cs typeface="+mn-cs"/>
                                  </a:rPr>
                                  <m:t>𝑑𝑒</m:t>
                                </m:r>
                                <m:r>
                                  <a:rPr lang="es-CR" sz="1200" b="0" i="1" baseline="0">
                                    <a:solidFill>
                                      <a:schemeClr val="tx1"/>
                                    </a:solidFill>
                                    <a:effectLst/>
                                    <a:latin typeface="Cambria Math" panose="02040503050406030204" pitchFamily="18" charset="0"/>
                                    <a:ea typeface="+mn-ea"/>
                                    <a:cs typeface="+mn-cs"/>
                                  </a:rPr>
                                  <m:t> </m:t>
                                </m:r>
                                <m:r>
                                  <a:rPr lang="es-CR" sz="1200" b="0" i="1" baseline="0">
                                    <a:solidFill>
                                      <a:schemeClr val="tx1"/>
                                    </a:solidFill>
                                    <a:effectLst/>
                                    <a:latin typeface="Cambria Math" panose="02040503050406030204" pitchFamily="18" charset="0"/>
                                    <a:ea typeface="+mn-ea"/>
                                    <a:cs typeface="+mn-cs"/>
                                  </a:rPr>
                                  <m:t>𝑙𝑜𝑠</m:t>
                                </m:r>
                                <m:r>
                                  <a:rPr lang="es-CR" sz="1200" b="0" i="1" baseline="0">
                                    <a:solidFill>
                                      <a:schemeClr val="tx1"/>
                                    </a:solidFill>
                                    <a:effectLst/>
                                    <a:latin typeface="Cambria Math" panose="02040503050406030204" pitchFamily="18" charset="0"/>
                                    <a:ea typeface="+mn-ea"/>
                                    <a:cs typeface="+mn-cs"/>
                                  </a:rPr>
                                  <m:t> </m:t>
                                </m:r>
                                <m:r>
                                  <a:rPr lang="es-CR" sz="1200" b="0" i="1" baseline="0">
                                    <a:solidFill>
                                      <a:schemeClr val="tx1"/>
                                    </a:solidFill>
                                    <a:effectLst/>
                                    <a:latin typeface="Cambria Math" panose="02040503050406030204" pitchFamily="18" charset="0"/>
                                    <a:ea typeface="+mn-ea"/>
                                    <a:cs typeface="+mn-cs"/>
                                  </a:rPr>
                                  <m:t>𝑡𝑟𝑎𝑏𝑎𝑗𝑎𝑑𝑜𝑟𝑒𝑠</m:t>
                                </m:r>
                                <m:r>
                                  <a:rPr lang="es-CR" sz="1200" b="0" i="1" baseline="0">
                                    <a:solidFill>
                                      <a:schemeClr val="tx1"/>
                                    </a:solidFill>
                                    <a:effectLst/>
                                    <a:latin typeface="Cambria Math" panose="02040503050406030204" pitchFamily="18" charset="0"/>
                                    <a:ea typeface="+mn-ea"/>
                                    <a:cs typeface="+mn-cs"/>
                                  </a:rPr>
                                  <m:t> </m:t>
                                </m:r>
                                <m:r>
                                  <a:rPr lang="es-CR" sz="1200" b="0" i="1" baseline="0">
                                    <a:solidFill>
                                      <a:schemeClr val="tx1"/>
                                    </a:solidFill>
                                    <a:effectLst/>
                                    <a:latin typeface="Cambria Math" panose="02040503050406030204" pitchFamily="18" charset="0"/>
                                    <a:ea typeface="+mn-ea"/>
                                    <a:cs typeface="+mn-cs"/>
                                  </a:rPr>
                                  <m:t>𝑒𝑛</m:t>
                                </m:r>
                                <m:r>
                                  <a:rPr lang="es-CR" sz="1200" b="0" i="1" baseline="0">
                                    <a:solidFill>
                                      <a:schemeClr val="tx1"/>
                                    </a:solidFill>
                                    <a:effectLst/>
                                    <a:latin typeface="Cambria Math" panose="02040503050406030204" pitchFamily="18" charset="0"/>
                                    <a:ea typeface="+mn-ea"/>
                                    <a:cs typeface="+mn-cs"/>
                                  </a:rPr>
                                  <m:t> </m:t>
                                </m:r>
                                <m:r>
                                  <a:rPr lang="es-CR" sz="1200" b="0" i="1" baseline="0">
                                    <a:solidFill>
                                      <a:schemeClr val="tx1"/>
                                    </a:solidFill>
                                    <a:effectLst/>
                                    <a:latin typeface="Cambria Math" panose="02040503050406030204" pitchFamily="18" charset="0"/>
                                    <a:ea typeface="+mn-ea"/>
                                    <a:cs typeface="+mn-cs"/>
                                  </a:rPr>
                                  <m:t>𝑒𝑙</m:t>
                                </m:r>
                                <m:r>
                                  <a:rPr lang="es-CR" sz="1200" b="0" i="1" baseline="0">
                                    <a:solidFill>
                                      <a:schemeClr val="tx1"/>
                                    </a:solidFill>
                                    <a:effectLst/>
                                    <a:latin typeface="Cambria Math" panose="02040503050406030204" pitchFamily="18" charset="0"/>
                                    <a:ea typeface="+mn-ea"/>
                                    <a:cs typeface="+mn-cs"/>
                                  </a:rPr>
                                  <m:t> </m:t>
                                </m:r>
                                <m:r>
                                  <a:rPr lang="es-CR" sz="1200" b="0" i="1" baseline="0">
                                    <a:solidFill>
                                      <a:schemeClr val="tx1"/>
                                    </a:solidFill>
                                    <a:effectLst/>
                                    <a:latin typeface="Cambria Math" panose="02040503050406030204" pitchFamily="18" charset="0"/>
                                    <a:ea typeface="+mn-ea"/>
                                    <a:cs typeface="+mn-cs"/>
                                  </a:rPr>
                                  <m:t>𝑒𝑚𝑝𝑙𝑒𝑜</m:t>
                                </m:r>
                                <m:r>
                                  <a:rPr lang="es-CR" sz="1200" b="0" i="1" baseline="0">
                                    <a:solidFill>
                                      <a:schemeClr val="tx1"/>
                                    </a:solidFill>
                                    <a:effectLst/>
                                    <a:latin typeface="Cambria Math" panose="02040503050406030204" pitchFamily="18" charset="0"/>
                                    <a:ea typeface="+mn-ea"/>
                                    <a:cs typeface="+mn-cs"/>
                                  </a:rPr>
                                  <m:t> </m:t>
                                </m:r>
                                <m:r>
                                  <a:rPr lang="es-CR" sz="1200" b="0" i="1" baseline="0">
                                    <a:solidFill>
                                      <a:schemeClr val="tx1"/>
                                    </a:solidFill>
                                    <a:effectLst/>
                                    <a:latin typeface="Cambria Math" panose="02040503050406030204" pitchFamily="18" charset="0"/>
                                    <a:ea typeface="+mn-ea"/>
                                    <a:cs typeface="+mn-cs"/>
                                  </a:rPr>
                                  <m:t>𝑝𝑟𝑖𝑛𝑐𝑖𝑝𝑎𝑙</m:t>
                                </m:r>
                                <m:r>
                                  <a:rPr lang="es-CR" sz="1200" b="0" i="1" baseline="0">
                                    <a:solidFill>
                                      <a:schemeClr val="tx1"/>
                                    </a:solidFill>
                                    <a:effectLst/>
                                    <a:latin typeface="Cambria Math" panose="02040503050406030204" pitchFamily="18" charset="0"/>
                                    <a:ea typeface="+mn-ea"/>
                                    <a:cs typeface="+mn-cs"/>
                                  </a:rPr>
                                  <m:t> </m:t>
                                </m:r>
                              </m:e>
                              <m:sub>
                                <m:r>
                                  <a:rPr lang="es-ES" sz="1200" b="0" i="1" baseline="0">
                                    <a:solidFill>
                                      <a:schemeClr val="tx1"/>
                                    </a:solidFill>
                                    <a:effectLst/>
                                    <a:latin typeface="Cambria Math" panose="02040503050406030204" pitchFamily="18" charset="0"/>
                                    <a:ea typeface="+mn-ea"/>
                                    <a:cs typeface="+mn-cs"/>
                                  </a:rPr>
                                  <m:t>𝑖</m:t>
                                </m:r>
                                <m:r>
                                  <a:rPr lang="es-CR" sz="1200" b="0" i="1" baseline="0">
                                    <a:solidFill>
                                      <a:schemeClr val="tx1"/>
                                    </a:solidFill>
                                    <a:effectLst/>
                                    <a:latin typeface="Cambria Math" panose="02040503050406030204" pitchFamily="18" charset="0"/>
                                    <a:ea typeface="+mn-ea"/>
                                    <a:cs typeface="+mn-cs"/>
                                  </a:rPr>
                                  <m:t>𝑗</m:t>
                                </m:r>
                              </m:sub>
                            </m:sSub>
                          </m:e>
                        </m:nary>
                      </m:num>
                      <m:den>
                        <m:sSub>
                          <m:sSubPr>
                            <m:ctrlPr>
                              <a:rPr lang="es-CR" sz="1200" i="1" baseline="0">
                                <a:latin typeface="Cambria Math" panose="02040503050406030204" pitchFamily="18" charset="0"/>
                              </a:rPr>
                            </m:ctrlPr>
                          </m:sSubPr>
                          <m:e>
                            <m:r>
                              <a:rPr lang="es-CR" sz="1200" b="0" i="1" baseline="0">
                                <a:solidFill>
                                  <a:schemeClr val="tx1"/>
                                </a:solidFill>
                                <a:effectLst/>
                                <a:latin typeface="Cambria Math" panose="02040503050406030204" pitchFamily="18" charset="0"/>
                                <a:ea typeface="+mn-ea"/>
                                <a:cs typeface="+mn-cs"/>
                              </a:rPr>
                              <m:t>𝑇𝑜𝑡𝑎𝑙</m:t>
                            </m:r>
                            <m:r>
                              <a:rPr lang="es-CR" sz="1200" b="0" i="1" baseline="0">
                                <a:solidFill>
                                  <a:schemeClr val="tx1"/>
                                </a:solidFill>
                                <a:effectLst/>
                                <a:latin typeface="Cambria Math" panose="02040503050406030204" pitchFamily="18" charset="0"/>
                                <a:ea typeface="+mn-ea"/>
                                <a:cs typeface="+mn-cs"/>
                              </a:rPr>
                              <m:t> </m:t>
                            </m:r>
                            <m:r>
                              <a:rPr lang="es-CR" sz="1200" b="0" i="1" baseline="0">
                                <a:solidFill>
                                  <a:schemeClr val="tx1"/>
                                </a:solidFill>
                                <a:effectLst/>
                                <a:latin typeface="Cambria Math" panose="02040503050406030204" pitchFamily="18" charset="0"/>
                                <a:ea typeface="+mn-ea"/>
                                <a:cs typeface="+mn-cs"/>
                              </a:rPr>
                              <m:t>𝑑𝑒</m:t>
                            </m:r>
                            <m:r>
                              <a:rPr lang="es-CR" sz="1200" b="0" i="1" baseline="0">
                                <a:solidFill>
                                  <a:schemeClr val="tx1"/>
                                </a:solidFill>
                                <a:effectLst/>
                                <a:latin typeface="Cambria Math" panose="02040503050406030204" pitchFamily="18" charset="0"/>
                                <a:ea typeface="+mn-ea"/>
                                <a:cs typeface="+mn-cs"/>
                              </a:rPr>
                              <m:t> </m:t>
                            </m:r>
                            <m:r>
                              <a:rPr lang="es-CR" sz="1200" b="0" i="1" baseline="0">
                                <a:solidFill>
                                  <a:schemeClr val="tx1"/>
                                </a:solidFill>
                                <a:effectLst/>
                                <a:latin typeface="Cambria Math" panose="02040503050406030204" pitchFamily="18" charset="0"/>
                                <a:ea typeface="+mn-ea"/>
                                <a:cs typeface="+mn-cs"/>
                              </a:rPr>
                              <m:t>𝑡𝑟𝑎𝑏𝑎𝑗𝑎𝑑𝑜𝑟𝑒𝑠</m:t>
                            </m:r>
                          </m:e>
                          <m:sub>
                            <m:r>
                              <a:rPr lang="es-CR" sz="1200" b="0" i="1" baseline="0">
                                <a:latin typeface="Cambria Math" panose="02040503050406030204" pitchFamily="18" charset="0"/>
                              </a:rPr>
                              <m:t>𝑖𝑗</m:t>
                            </m:r>
                          </m:sub>
                        </m:sSub>
                      </m:den>
                    </m:f>
                  </m:oMath>
                </m:oMathPara>
              </a14:m>
              <a:endParaRPr lang="es-CR" sz="1200" baseline="0"/>
            </a:p>
          </xdr:txBody>
        </xdr:sp>
      </mc:Choice>
      <mc:Fallback xmlns="">
        <xdr:sp macro="" textlink="">
          <xdr:nvSpPr>
            <xdr:cNvPr id="2" name="CuadroTexto 1">
              <a:extLst>
                <a:ext uri="{FF2B5EF4-FFF2-40B4-BE49-F238E27FC236}">
                  <a16:creationId xmlns:a16="http://schemas.microsoft.com/office/drawing/2014/main" id="{00000000-0008-0000-2B00-000002000000}"/>
                </a:ext>
              </a:extLst>
            </xdr:cNvPr>
            <xdr:cNvSpPr txBox="1"/>
          </xdr:nvSpPr>
          <xdr:spPr>
            <a:xfrm>
              <a:off x="3853474" y="14627723"/>
              <a:ext cx="5892081" cy="4144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R" sz="1200" i="0" baseline="0">
                  <a:latin typeface="Cambria Math" panose="02040503050406030204" pitchFamily="18" charset="0"/>
                </a:rPr>
                <a:t>(</a:t>
              </a:r>
              <a:r>
                <a:rPr lang="es-CR" sz="1200" b="0" i="0" baseline="0">
                  <a:solidFill>
                    <a:schemeClr val="tx1"/>
                  </a:solidFill>
                  <a:effectLst/>
                  <a:latin typeface="Cambria Math" panose="02040503050406030204" pitchFamily="18" charset="0"/>
                  <a:ea typeface="+mn-ea"/>
                  <a:cs typeface="+mn-cs"/>
                </a:rPr>
                <a:t>∑▒〖𝐼𝑛𝑔𝑟𝑒𝑠𝑜 𝑝𝑟𝑜𝑚𝑒𝑑𝑖𝑜 𝑝𝑜𝑟 ℎ𝑜𝑟𝑎 𝑒𝑓𝑒𝑐𝑡𝑖𝑣𝑎 𝑑𝑒 𝑙𝑜𝑠 𝑡𝑟𝑎𝑏𝑎𝑗𝑎𝑑𝑜𝑟𝑒𝑠 𝑒𝑛 𝑒𝑙 𝑒𝑚𝑝𝑙𝑒𝑜 𝑝𝑟𝑖𝑛𝑐𝑖𝑝𝑎𝑙 〗_</a:t>
              </a:r>
              <a:r>
                <a:rPr lang="es-ES" sz="1200" b="0" i="0" baseline="0">
                  <a:solidFill>
                    <a:schemeClr val="tx1"/>
                  </a:solidFill>
                  <a:effectLst/>
                  <a:latin typeface="Cambria Math" panose="02040503050406030204" pitchFamily="18" charset="0"/>
                  <a:ea typeface="+mn-ea"/>
                  <a:cs typeface="+mn-cs"/>
                </a:rPr>
                <a:t>𝑖</a:t>
              </a:r>
              <a:r>
                <a:rPr lang="es-CR" sz="1200" b="0" i="0" baseline="0">
                  <a:solidFill>
                    <a:schemeClr val="tx1"/>
                  </a:solidFill>
                  <a:effectLst/>
                  <a:latin typeface="Cambria Math" panose="02040503050406030204" pitchFamily="18" charset="0"/>
                  <a:ea typeface="+mn-ea"/>
                  <a:cs typeface="+mn-cs"/>
                </a:rPr>
                <a:t>𝑗 )/〖𝑇𝑜𝑡𝑎𝑙 𝑑𝑒 𝑡𝑟𝑎𝑏𝑎𝑗𝑎𝑑𝑜𝑟𝑒𝑠〗_</a:t>
              </a:r>
              <a:r>
                <a:rPr lang="es-CR" sz="1200" b="0" i="0" baseline="0">
                  <a:latin typeface="Cambria Math" panose="02040503050406030204" pitchFamily="18" charset="0"/>
                </a:rPr>
                <a:t>𝑖𝑗 </a:t>
              </a:r>
              <a:endParaRPr lang="es-CR" sz="1200" baseline="0"/>
            </a:p>
          </xdr:txBody>
        </xdr:sp>
      </mc:Fallback>
    </mc:AlternateContent>
    <xdr:clientData/>
  </xdr:oneCellAnchor>
  <xdr:oneCellAnchor>
    <xdr:from>
      <xdr:col>3</xdr:col>
      <xdr:colOff>66334</xdr:colOff>
      <xdr:row>16</xdr:row>
      <xdr:rowOff>477383</xdr:rowOff>
    </xdr:from>
    <xdr:ext cx="5892081" cy="414472"/>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A8CEB2AB-B63B-48D2-AA0C-51C1DD7661C9}"/>
                </a:ext>
              </a:extLst>
            </xdr:cNvPr>
            <xdr:cNvSpPr txBox="1"/>
          </xdr:nvSpPr>
          <xdr:spPr>
            <a:xfrm>
              <a:off x="3937294" y="15008723"/>
              <a:ext cx="5892081" cy="4144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200" i="1" baseline="0">
                            <a:latin typeface="Cambria Math" panose="02040503050406030204" pitchFamily="18" charset="0"/>
                          </a:rPr>
                        </m:ctrlPr>
                      </m:fPr>
                      <m:num>
                        <m:nary>
                          <m:naryPr>
                            <m:chr m:val="∑"/>
                            <m:subHide m:val="on"/>
                            <m:supHide m:val="on"/>
                            <m:ctrlPr>
                              <a:rPr lang="es-CR" sz="1200" b="0" i="1" baseline="0">
                                <a:solidFill>
                                  <a:schemeClr val="tx1"/>
                                </a:solidFill>
                                <a:effectLst/>
                                <a:latin typeface="Cambria Math" panose="02040503050406030204" pitchFamily="18" charset="0"/>
                                <a:ea typeface="+mn-ea"/>
                                <a:cs typeface="+mn-cs"/>
                              </a:rPr>
                            </m:ctrlPr>
                          </m:naryPr>
                          <m:sub/>
                          <m:sup/>
                          <m:e>
                            <m:sSub>
                              <m:sSubPr>
                                <m:ctrlPr>
                                  <a:rPr lang="es-CR" sz="1200" b="0" i="1" baseline="0">
                                    <a:solidFill>
                                      <a:schemeClr val="tx1"/>
                                    </a:solidFill>
                                    <a:effectLst/>
                                    <a:latin typeface="Cambria Math" panose="02040503050406030204" pitchFamily="18" charset="0"/>
                                    <a:ea typeface="+mn-ea"/>
                                    <a:cs typeface="+mn-cs"/>
                                  </a:rPr>
                                </m:ctrlPr>
                              </m:sSubPr>
                              <m:e>
                                <m:r>
                                  <a:rPr lang="es-CR" sz="1200" b="0" i="1" baseline="0">
                                    <a:solidFill>
                                      <a:schemeClr val="tx1"/>
                                    </a:solidFill>
                                    <a:effectLst/>
                                    <a:latin typeface="Cambria Math" panose="02040503050406030204" pitchFamily="18" charset="0"/>
                                    <a:ea typeface="+mn-ea"/>
                                    <a:cs typeface="+mn-cs"/>
                                  </a:rPr>
                                  <m:t>𝐼𝑛𝑔𝑟𝑒𝑠𝑜</m:t>
                                </m:r>
                                <m:r>
                                  <a:rPr lang="es-CR" sz="1200" b="0" i="1" baseline="0">
                                    <a:solidFill>
                                      <a:schemeClr val="tx1"/>
                                    </a:solidFill>
                                    <a:effectLst/>
                                    <a:latin typeface="Cambria Math" panose="02040503050406030204" pitchFamily="18" charset="0"/>
                                    <a:ea typeface="+mn-ea"/>
                                    <a:cs typeface="+mn-cs"/>
                                  </a:rPr>
                                  <m:t> </m:t>
                                </m:r>
                                <m:r>
                                  <a:rPr lang="es-CR" sz="1200" b="0" i="1" baseline="0">
                                    <a:solidFill>
                                      <a:schemeClr val="tx1"/>
                                    </a:solidFill>
                                    <a:effectLst/>
                                    <a:latin typeface="Cambria Math" panose="02040503050406030204" pitchFamily="18" charset="0"/>
                                    <a:ea typeface="+mn-ea"/>
                                    <a:cs typeface="+mn-cs"/>
                                  </a:rPr>
                                  <m:t>𝑝𝑟𝑜𝑚𝑒𝑑𝑖𝑜</m:t>
                                </m:r>
                                <m:r>
                                  <a:rPr lang="es-CR" sz="1200" b="0" i="1" baseline="0">
                                    <a:solidFill>
                                      <a:schemeClr val="tx1"/>
                                    </a:solidFill>
                                    <a:effectLst/>
                                    <a:latin typeface="Cambria Math" panose="02040503050406030204" pitchFamily="18" charset="0"/>
                                    <a:ea typeface="+mn-ea"/>
                                    <a:cs typeface="+mn-cs"/>
                                  </a:rPr>
                                  <m:t> </m:t>
                                </m:r>
                                <m:r>
                                  <a:rPr lang="es-CR" sz="1200" b="0" i="1" baseline="0">
                                    <a:solidFill>
                                      <a:schemeClr val="tx1"/>
                                    </a:solidFill>
                                    <a:effectLst/>
                                    <a:latin typeface="Cambria Math" panose="02040503050406030204" pitchFamily="18" charset="0"/>
                                    <a:ea typeface="+mn-ea"/>
                                    <a:cs typeface="+mn-cs"/>
                                  </a:rPr>
                                  <m:t>𝑝𝑜𝑟</m:t>
                                </m:r>
                                <m:r>
                                  <a:rPr lang="es-CR" sz="1200" b="0" i="1" baseline="0">
                                    <a:solidFill>
                                      <a:schemeClr val="tx1"/>
                                    </a:solidFill>
                                    <a:effectLst/>
                                    <a:latin typeface="Cambria Math" panose="02040503050406030204" pitchFamily="18" charset="0"/>
                                    <a:ea typeface="+mn-ea"/>
                                    <a:cs typeface="+mn-cs"/>
                                  </a:rPr>
                                  <m:t> </m:t>
                                </m:r>
                                <m:r>
                                  <a:rPr lang="es-CR" sz="1200" b="0" i="1" baseline="0">
                                    <a:solidFill>
                                      <a:schemeClr val="tx1"/>
                                    </a:solidFill>
                                    <a:effectLst/>
                                    <a:latin typeface="Cambria Math" panose="02040503050406030204" pitchFamily="18" charset="0"/>
                                    <a:ea typeface="+mn-ea"/>
                                    <a:cs typeface="+mn-cs"/>
                                  </a:rPr>
                                  <m:t>h𝑜𝑟𝑎</m:t>
                                </m:r>
                                <m:r>
                                  <a:rPr lang="es-CR" sz="1200" b="0" i="1" baseline="0">
                                    <a:solidFill>
                                      <a:schemeClr val="tx1"/>
                                    </a:solidFill>
                                    <a:effectLst/>
                                    <a:latin typeface="Cambria Math" panose="02040503050406030204" pitchFamily="18" charset="0"/>
                                    <a:ea typeface="+mn-ea"/>
                                    <a:cs typeface="+mn-cs"/>
                                  </a:rPr>
                                  <m:t> </m:t>
                                </m:r>
                                <m:r>
                                  <a:rPr lang="es-CR" sz="1200" b="0" i="1" baseline="0">
                                    <a:solidFill>
                                      <a:schemeClr val="tx1"/>
                                    </a:solidFill>
                                    <a:effectLst/>
                                    <a:latin typeface="Cambria Math" panose="02040503050406030204" pitchFamily="18" charset="0"/>
                                    <a:ea typeface="+mn-ea"/>
                                    <a:cs typeface="+mn-cs"/>
                                  </a:rPr>
                                  <m:t>𝑒𝑓𝑒𝑐𝑡𝑖𝑣𝑎</m:t>
                                </m:r>
                                <m:r>
                                  <a:rPr lang="es-CR" sz="1200" b="0" i="1" baseline="0">
                                    <a:solidFill>
                                      <a:schemeClr val="tx1"/>
                                    </a:solidFill>
                                    <a:effectLst/>
                                    <a:latin typeface="Cambria Math" panose="02040503050406030204" pitchFamily="18" charset="0"/>
                                    <a:ea typeface="+mn-ea"/>
                                    <a:cs typeface="+mn-cs"/>
                                  </a:rPr>
                                  <m:t> </m:t>
                                </m:r>
                                <m:r>
                                  <a:rPr lang="es-CR" sz="1200" b="0" i="1" baseline="0">
                                    <a:solidFill>
                                      <a:schemeClr val="tx1"/>
                                    </a:solidFill>
                                    <a:effectLst/>
                                    <a:latin typeface="Cambria Math" panose="02040503050406030204" pitchFamily="18" charset="0"/>
                                    <a:ea typeface="+mn-ea"/>
                                    <a:cs typeface="+mn-cs"/>
                                  </a:rPr>
                                  <m:t>𝑑𝑒</m:t>
                                </m:r>
                                <m:r>
                                  <a:rPr lang="es-CR" sz="1200" b="0" i="1" baseline="0">
                                    <a:solidFill>
                                      <a:schemeClr val="tx1"/>
                                    </a:solidFill>
                                    <a:effectLst/>
                                    <a:latin typeface="Cambria Math" panose="02040503050406030204" pitchFamily="18" charset="0"/>
                                    <a:ea typeface="+mn-ea"/>
                                    <a:cs typeface="+mn-cs"/>
                                  </a:rPr>
                                  <m:t> </m:t>
                                </m:r>
                                <m:r>
                                  <a:rPr lang="es-CR" sz="1200" b="0" i="1" baseline="0">
                                    <a:solidFill>
                                      <a:schemeClr val="tx1"/>
                                    </a:solidFill>
                                    <a:effectLst/>
                                    <a:latin typeface="Cambria Math" panose="02040503050406030204" pitchFamily="18" charset="0"/>
                                    <a:ea typeface="+mn-ea"/>
                                    <a:cs typeface="+mn-cs"/>
                                  </a:rPr>
                                  <m:t>𝑙𝑜𝑠</m:t>
                                </m:r>
                                <m:r>
                                  <a:rPr lang="es-CR" sz="1200" b="0" i="1" baseline="0">
                                    <a:solidFill>
                                      <a:schemeClr val="tx1"/>
                                    </a:solidFill>
                                    <a:effectLst/>
                                    <a:latin typeface="Cambria Math" panose="02040503050406030204" pitchFamily="18" charset="0"/>
                                    <a:ea typeface="+mn-ea"/>
                                    <a:cs typeface="+mn-cs"/>
                                  </a:rPr>
                                  <m:t> </m:t>
                                </m:r>
                                <m:r>
                                  <a:rPr lang="es-CR" sz="1200" b="0" i="1" baseline="0">
                                    <a:solidFill>
                                      <a:schemeClr val="tx1"/>
                                    </a:solidFill>
                                    <a:effectLst/>
                                    <a:latin typeface="Cambria Math" panose="02040503050406030204" pitchFamily="18" charset="0"/>
                                    <a:ea typeface="+mn-ea"/>
                                    <a:cs typeface="+mn-cs"/>
                                  </a:rPr>
                                  <m:t>𝑡𝑟𝑎𝑏𝑎𝑗𝑎𝑑𝑜𝑟𝑒𝑠</m:t>
                                </m:r>
                                <m:r>
                                  <a:rPr lang="es-CR" sz="1200" b="0" i="1" baseline="0">
                                    <a:solidFill>
                                      <a:schemeClr val="tx1"/>
                                    </a:solidFill>
                                    <a:effectLst/>
                                    <a:latin typeface="Cambria Math" panose="02040503050406030204" pitchFamily="18" charset="0"/>
                                    <a:ea typeface="+mn-ea"/>
                                    <a:cs typeface="+mn-cs"/>
                                  </a:rPr>
                                  <m:t> </m:t>
                                </m:r>
                                <m:r>
                                  <a:rPr lang="es-CR" sz="1200" b="0" i="1" baseline="0">
                                    <a:solidFill>
                                      <a:schemeClr val="tx1"/>
                                    </a:solidFill>
                                    <a:effectLst/>
                                    <a:latin typeface="Cambria Math" panose="02040503050406030204" pitchFamily="18" charset="0"/>
                                    <a:ea typeface="+mn-ea"/>
                                    <a:cs typeface="+mn-cs"/>
                                  </a:rPr>
                                  <m:t>𝑒𝑛</m:t>
                                </m:r>
                                <m:r>
                                  <a:rPr lang="es-CR" sz="1200" b="0" i="1" baseline="0">
                                    <a:solidFill>
                                      <a:schemeClr val="tx1"/>
                                    </a:solidFill>
                                    <a:effectLst/>
                                    <a:latin typeface="Cambria Math" panose="02040503050406030204" pitchFamily="18" charset="0"/>
                                    <a:ea typeface="+mn-ea"/>
                                    <a:cs typeface="+mn-cs"/>
                                  </a:rPr>
                                  <m:t> </m:t>
                                </m:r>
                                <m:r>
                                  <a:rPr lang="es-CR" sz="1200" b="0" i="1" baseline="0">
                                    <a:solidFill>
                                      <a:schemeClr val="tx1"/>
                                    </a:solidFill>
                                    <a:effectLst/>
                                    <a:latin typeface="Cambria Math" panose="02040503050406030204" pitchFamily="18" charset="0"/>
                                    <a:ea typeface="+mn-ea"/>
                                    <a:cs typeface="+mn-cs"/>
                                  </a:rPr>
                                  <m:t>𝑒𝑙</m:t>
                                </m:r>
                                <m:r>
                                  <a:rPr lang="es-CR" sz="1200" b="0" i="1" baseline="0">
                                    <a:solidFill>
                                      <a:schemeClr val="tx1"/>
                                    </a:solidFill>
                                    <a:effectLst/>
                                    <a:latin typeface="Cambria Math" panose="02040503050406030204" pitchFamily="18" charset="0"/>
                                    <a:ea typeface="+mn-ea"/>
                                    <a:cs typeface="+mn-cs"/>
                                  </a:rPr>
                                  <m:t> </m:t>
                                </m:r>
                                <m:r>
                                  <a:rPr lang="es-CR" sz="1200" b="0" i="1" baseline="0">
                                    <a:solidFill>
                                      <a:schemeClr val="tx1"/>
                                    </a:solidFill>
                                    <a:effectLst/>
                                    <a:latin typeface="Cambria Math" panose="02040503050406030204" pitchFamily="18" charset="0"/>
                                    <a:ea typeface="+mn-ea"/>
                                    <a:cs typeface="+mn-cs"/>
                                  </a:rPr>
                                  <m:t>𝑒𝑚𝑝𝑙𝑒𝑜</m:t>
                                </m:r>
                                <m:r>
                                  <a:rPr lang="es-CR" sz="1200" b="0" i="1" baseline="0">
                                    <a:solidFill>
                                      <a:schemeClr val="tx1"/>
                                    </a:solidFill>
                                    <a:effectLst/>
                                    <a:latin typeface="Cambria Math" panose="02040503050406030204" pitchFamily="18" charset="0"/>
                                    <a:ea typeface="+mn-ea"/>
                                    <a:cs typeface="+mn-cs"/>
                                  </a:rPr>
                                  <m:t> </m:t>
                                </m:r>
                                <m:r>
                                  <a:rPr lang="es-CR" sz="1200" b="0" i="1" baseline="0">
                                    <a:solidFill>
                                      <a:schemeClr val="tx1"/>
                                    </a:solidFill>
                                    <a:effectLst/>
                                    <a:latin typeface="Cambria Math" panose="02040503050406030204" pitchFamily="18" charset="0"/>
                                    <a:ea typeface="+mn-ea"/>
                                    <a:cs typeface="+mn-cs"/>
                                  </a:rPr>
                                  <m:t>𝑝𝑟𝑖𝑛𝑐𝑖𝑝𝑎𝑙</m:t>
                                </m:r>
                                <m:r>
                                  <a:rPr lang="es-CR" sz="1200" b="0" i="1" baseline="0">
                                    <a:solidFill>
                                      <a:schemeClr val="tx1"/>
                                    </a:solidFill>
                                    <a:effectLst/>
                                    <a:latin typeface="Cambria Math" panose="02040503050406030204" pitchFamily="18" charset="0"/>
                                    <a:ea typeface="+mn-ea"/>
                                    <a:cs typeface="+mn-cs"/>
                                  </a:rPr>
                                  <m:t> </m:t>
                                </m:r>
                              </m:e>
                              <m:sub>
                                <m:r>
                                  <a:rPr lang="es-ES" sz="1200" b="0" i="1" baseline="0">
                                    <a:solidFill>
                                      <a:schemeClr val="tx1"/>
                                    </a:solidFill>
                                    <a:effectLst/>
                                    <a:latin typeface="Cambria Math" panose="02040503050406030204" pitchFamily="18" charset="0"/>
                                    <a:ea typeface="+mn-ea"/>
                                    <a:cs typeface="+mn-cs"/>
                                  </a:rPr>
                                  <m:t>𝑖</m:t>
                                </m:r>
                                <m:r>
                                  <a:rPr lang="es-CR" sz="1200" b="0" i="1" baseline="0">
                                    <a:solidFill>
                                      <a:schemeClr val="tx1"/>
                                    </a:solidFill>
                                    <a:effectLst/>
                                    <a:latin typeface="Cambria Math" panose="02040503050406030204" pitchFamily="18" charset="0"/>
                                    <a:ea typeface="+mn-ea"/>
                                    <a:cs typeface="+mn-cs"/>
                                  </a:rPr>
                                  <m:t>𝑗</m:t>
                                </m:r>
                              </m:sub>
                            </m:sSub>
                          </m:e>
                        </m:nary>
                      </m:num>
                      <m:den>
                        <m:sSub>
                          <m:sSubPr>
                            <m:ctrlPr>
                              <a:rPr lang="es-CR" sz="1200" i="1" baseline="0">
                                <a:latin typeface="Cambria Math" panose="02040503050406030204" pitchFamily="18" charset="0"/>
                              </a:rPr>
                            </m:ctrlPr>
                          </m:sSubPr>
                          <m:e>
                            <m:r>
                              <a:rPr lang="es-CR" sz="1200" b="0" i="1" baseline="0">
                                <a:solidFill>
                                  <a:schemeClr val="tx1"/>
                                </a:solidFill>
                                <a:effectLst/>
                                <a:latin typeface="Cambria Math" panose="02040503050406030204" pitchFamily="18" charset="0"/>
                                <a:ea typeface="+mn-ea"/>
                                <a:cs typeface="+mn-cs"/>
                              </a:rPr>
                              <m:t>𝑇𝑜𝑡𝑎𝑙</m:t>
                            </m:r>
                            <m:r>
                              <a:rPr lang="es-CR" sz="1200" b="0" i="1" baseline="0">
                                <a:solidFill>
                                  <a:schemeClr val="tx1"/>
                                </a:solidFill>
                                <a:effectLst/>
                                <a:latin typeface="Cambria Math" panose="02040503050406030204" pitchFamily="18" charset="0"/>
                                <a:ea typeface="+mn-ea"/>
                                <a:cs typeface="+mn-cs"/>
                              </a:rPr>
                              <m:t> </m:t>
                            </m:r>
                            <m:r>
                              <a:rPr lang="es-CR" sz="1200" b="0" i="1" baseline="0">
                                <a:solidFill>
                                  <a:schemeClr val="tx1"/>
                                </a:solidFill>
                                <a:effectLst/>
                                <a:latin typeface="Cambria Math" panose="02040503050406030204" pitchFamily="18" charset="0"/>
                                <a:ea typeface="+mn-ea"/>
                                <a:cs typeface="+mn-cs"/>
                              </a:rPr>
                              <m:t>𝑑𝑒</m:t>
                            </m:r>
                            <m:r>
                              <a:rPr lang="es-CR" sz="1200" b="0" i="1" baseline="0">
                                <a:solidFill>
                                  <a:schemeClr val="tx1"/>
                                </a:solidFill>
                                <a:effectLst/>
                                <a:latin typeface="Cambria Math" panose="02040503050406030204" pitchFamily="18" charset="0"/>
                                <a:ea typeface="+mn-ea"/>
                                <a:cs typeface="+mn-cs"/>
                              </a:rPr>
                              <m:t> </m:t>
                            </m:r>
                            <m:r>
                              <a:rPr lang="es-CR" sz="1200" b="0" i="1" baseline="0">
                                <a:solidFill>
                                  <a:schemeClr val="tx1"/>
                                </a:solidFill>
                                <a:effectLst/>
                                <a:latin typeface="Cambria Math" panose="02040503050406030204" pitchFamily="18" charset="0"/>
                                <a:ea typeface="+mn-ea"/>
                                <a:cs typeface="+mn-cs"/>
                              </a:rPr>
                              <m:t>𝑡𝑟𝑎𝑏𝑎𝑗𝑎𝑑𝑜𝑟𝑒𝑠</m:t>
                            </m:r>
                          </m:e>
                          <m:sub>
                            <m:r>
                              <a:rPr lang="es-CR" sz="1200" b="0" i="1" baseline="0">
                                <a:latin typeface="Cambria Math" panose="02040503050406030204" pitchFamily="18" charset="0"/>
                              </a:rPr>
                              <m:t>𝑖𝑗</m:t>
                            </m:r>
                          </m:sub>
                        </m:sSub>
                      </m:den>
                    </m:f>
                  </m:oMath>
                </m:oMathPara>
              </a14:m>
              <a:endParaRPr lang="es-CR" sz="1200" baseline="0"/>
            </a:p>
          </xdr:txBody>
        </xdr:sp>
      </mc:Choice>
      <mc:Fallback xmlns="">
        <xdr:sp macro="" textlink="">
          <xdr:nvSpPr>
            <xdr:cNvPr id="3" name="CuadroTexto 2">
              <a:extLst>
                <a:ext uri="{FF2B5EF4-FFF2-40B4-BE49-F238E27FC236}">
                  <a16:creationId xmlns:a16="http://schemas.microsoft.com/office/drawing/2014/main" id="{A8CEB2AB-B63B-48D2-AA0C-51C1DD7661C9}"/>
                </a:ext>
              </a:extLst>
            </xdr:cNvPr>
            <xdr:cNvSpPr txBox="1"/>
          </xdr:nvSpPr>
          <xdr:spPr>
            <a:xfrm>
              <a:off x="3937294" y="15008723"/>
              <a:ext cx="5892081" cy="4144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R" sz="1200" i="0" baseline="0">
                  <a:latin typeface="Cambria Math" panose="02040503050406030204" pitchFamily="18" charset="0"/>
                </a:rPr>
                <a:t>(</a:t>
              </a:r>
              <a:r>
                <a:rPr lang="es-CR" sz="1200" b="0" i="0" baseline="0">
                  <a:solidFill>
                    <a:schemeClr val="tx1"/>
                  </a:solidFill>
                  <a:effectLst/>
                  <a:latin typeface="Cambria Math" panose="02040503050406030204" pitchFamily="18" charset="0"/>
                  <a:ea typeface="+mn-ea"/>
                  <a:cs typeface="+mn-cs"/>
                </a:rPr>
                <a:t>∑▒〖𝐼𝑛𝑔𝑟𝑒𝑠𝑜 𝑝𝑟𝑜𝑚𝑒𝑑𝑖𝑜 𝑝𝑜𝑟 ℎ𝑜𝑟𝑎 𝑒𝑓𝑒𝑐𝑡𝑖𝑣𝑎 𝑑𝑒 𝑙𝑜𝑠 𝑡𝑟𝑎𝑏𝑎𝑗𝑎𝑑𝑜𝑟𝑒𝑠 𝑒𝑛 𝑒𝑙 𝑒𝑚𝑝𝑙𝑒𝑜 𝑝𝑟𝑖𝑛𝑐𝑖𝑝𝑎𝑙 〗_</a:t>
              </a:r>
              <a:r>
                <a:rPr lang="es-ES" sz="1200" b="0" i="0" baseline="0">
                  <a:solidFill>
                    <a:schemeClr val="tx1"/>
                  </a:solidFill>
                  <a:effectLst/>
                  <a:latin typeface="Cambria Math" panose="02040503050406030204" pitchFamily="18" charset="0"/>
                  <a:ea typeface="+mn-ea"/>
                  <a:cs typeface="+mn-cs"/>
                </a:rPr>
                <a:t>𝑖</a:t>
              </a:r>
              <a:r>
                <a:rPr lang="es-CR" sz="1200" b="0" i="0" baseline="0">
                  <a:solidFill>
                    <a:schemeClr val="tx1"/>
                  </a:solidFill>
                  <a:effectLst/>
                  <a:latin typeface="Cambria Math" panose="02040503050406030204" pitchFamily="18" charset="0"/>
                  <a:ea typeface="+mn-ea"/>
                  <a:cs typeface="+mn-cs"/>
                </a:rPr>
                <a:t>𝑗 )/〖𝑇𝑜𝑡𝑎𝑙 𝑑𝑒 𝑡𝑟𝑎𝑏𝑎𝑗𝑎𝑑𝑜𝑟𝑒𝑠〗_</a:t>
              </a:r>
              <a:r>
                <a:rPr lang="es-CR" sz="1200" b="0" i="0" baseline="0">
                  <a:latin typeface="Cambria Math" panose="02040503050406030204" pitchFamily="18" charset="0"/>
                </a:rPr>
                <a:t>𝑖𝑗 </a:t>
              </a:r>
              <a:endParaRPr lang="es-CR" sz="1200" baseline="0"/>
            </a:p>
          </xdr:txBody>
        </xdr:sp>
      </mc:Fallback>
    </mc:AlternateContent>
    <xdr:clientData/>
  </xdr:oneCellAnchor>
</xdr:wsDr>
</file>

<file path=xl/drawings/drawing250.xml><?xml version="1.0" encoding="utf-8"?>
<xdr:wsDr xmlns:xdr="http://schemas.openxmlformats.org/drawingml/2006/spreadsheetDrawing" xmlns:a="http://schemas.openxmlformats.org/drawingml/2006/main">
  <xdr:twoCellAnchor>
    <xdr:from>
      <xdr:col>2</xdr:col>
      <xdr:colOff>68580</xdr:colOff>
      <xdr:row>22</xdr:row>
      <xdr:rowOff>6351</xdr:rowOff>
    </xdr:from>
    <xdr:to>
      <xdr:col>9</xdr:col>
      <xdr:colOff>147108</xdr:colOff>
      <xdr:row>34</xdr:row>
      <xdr:rowOff>129540</xdr:rowOff>
    </xdr:to>
    <xdr:graphicFrame macro="">
      <xdr:nvGraphicFramePr>
        <xdr:cNvPr id="2" name="Gráfico 1">
          <a:extLst>
            <a:ext uri="{FF2B5EF4-FFF2-40B4-BE49-F238E27FC236}">
              <a16:creationId xmlns:a16="http://schemas.microsoft.com/office/drawing/2014/main" id="{00000000-0008-0000-4501-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51.xml><?xml version="1.0" encoding="utf-8"?>
<xdr:wsDr xmlns:xdr="http://schemas.openxmlformats.org/drawingml/2006/spreadsheetDrawing" xmlns:a="http://schemas.openxmlformats.org/drawingml/2006/main">
  <xdr:oneCellAnchor>
    <xdr:from>
      <xdr:col>3</xdr:col>
      <xdr:colOff>1593533</xdr:colOff>
      <xdr:row>16</xdr:row>
      <xdr:rowOff>104774</xdr:rowOff>
    </xdr:from>
    <xdr:ext cx="2954791" cy="382669"/>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00000000-0008-0000-4A01-000003000000}"/>
                </a:ext>
              </a:extLst>
            </xdr:cNvPr>
            <xdr:cNvSpPr txBox="1"/>
          </xdr:nvSpPr>
          <xdr:spPr>
            <a:xfrm>
              <a:off x="5546408" y="5267324"/>
              <a:ext cx="2954791" cy="38266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200" i="1">
                            <a:latin typeface="Cambria Math" panose="02040503050406030204" pitchFamily="18" charset="0"/>
                          </a:rPr>
                        </m:ctrlPr>
                      </m:fPr>
                      <m:num>
                        <m:sSub>
                          <m:sSubPr>
                            <m:ctrlPr>
                              <a:rPr lang="es-CR" sz="1200" i="1">
                                <a:latin typeface="Cambria Math" panose="02040503050406030204" pitchFamily="18" charset="0"/>
                              </a:rPr>
                            </m:ctrlPr>
                          </m:sSubPr>
                          <m:e>
                            <m:r>
                              <a:rPr lang="es-CR" sz="1200" b="0" i="1">
                                <a:latin typeface="Cambria Math" panose="02040503050406030204" pitchFamily="18" charset="0"/>
                              </a:rPr>
                              <m:t>𝑁</m:t>
                            </m:r>
                            <m:r>
                              <a:rPr lang="es-CR" sz="1200" b="0" i="1">
                                <a:latin typeface="Cambria Math" panose="02040503050406030204" pitchFamily="18" charset="0"/>
                              </a:rPr>
                              <m:t>ú</m:t>
                            </m:r>
                            <m:r>
                              <a:rPr lang="es-CR" sz="1200" b="0" i="1">
                                <a:latin typeface="Cambria Math" panose="02040503050406030204" pitchFamily="18" charset="0"/>
                              </a:rPr>
                              <m:t>𝑚𝑒𝑟𝑜</m:t>
                            </m:r>
                            <m:r>
                              <a:rPr lang="es-CR" sz="1200" b="0" i="1">
                                <a:latin typeface="Cambria Math" panose="02040503050406030204" pitchFamily="18" charset="0"/>
                              </a:rPr>
                              <m:t> </m:t>
                            </m:r>
                            <m:r>
                              <a:rPr lang="es-CR" sz="1200" b="0" i="1">
                                <a:latin typeface="Cambria Math" panose="02040503050406030204" pitchFamily="18" charset="0"/>
                              </a:rPr>
                              <m:t>𝑑𝑒</m:t>
                            </m:r>
                            <m:r>
                              <a:rPr lang="es-CR" sz="1200" b="0" i="1">
                                <a:latin typeface="Cambria Math" panose="02040503050406030204" pitchFamily="18" charset="0"/>
                              </a:rPr>
                              <m:t> </m:t>
                            </m:r>
                            <m:r>
                              <a:rPr lang="es-CR" sz="1200" b="0" i="1">
                                <a:latin typeface="Cambria Math" panose="02040503050406030204" pitchFamily="18" charset="0"/>
                              </a:rPr>
                              <m:t>𝑎𝑓𝑒𝑐𝑡𝑎𝑑𝑜𝑠</m:t>
                            </m:r>
                          </m:e>
                          <m:sub>
                            <m:r>
                              <a:rPr lang="es-CR" sz="1200" b="0" i="1">
                                <a:latin typeface="Cambria Math" panose="02040503050406030204" pitchFamily="18" charset="0"/>
                              </a:rPr>
                              <m:t>𝑖</m:t>
                            </m:r>
                          </m:sub>
                        </m:sSub>
                      </m:num>
                      <m:den>
                        <m:r>
                          <a:rPr lang="es-CR" sz="1100" b="0" i="1">
                            <a:solidFill>
                              <a:schemeClr val="tx1"/>
                            </a:solidFill>
                            <a:effectLst/>
                            <a:latin typeface="Cambria Math" panose="02040503050406030204" pitchFamily="18" charset="0"/>
                            <a:ea typeface="+mn-ea"/>
                            <a:cs typeface="+mn-cs"/>
                          </a:rPr>
                          <m:t>𝑇𝑜𝑡𝑎𝑙</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𝑑𝑒</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𝑝𝑜𝑏𝑙𝑎𝑐𝑖</m:t>
                        </m:r>
                        <m:r>
                          <a:rPr lang="es-CR" sz="1100" b="0" i="1">
                            <a:solidFill>
                              <a:schemeClr val="tx1"/>
                            </a:solidFill>
                            <a:effectLst/>
                            <a:latin typeface="Cambria Math" panose="02040503050406030204" pitchFamily="18" charset="0"/>
                            <a:ea typeface="+mn-ea"/>
                            <a:cs typeface="+mn-cs"/>
                          </a:rPr>
                          <m:t>ó</m:t>
                        </m:r>
                        <m:r>
                          <a:rPr lang="es-CR" sz="1100" b="0" i="1">
                            <a:solidFill>
                              <a:schemeClr val="tx1"/>
                            </a:solidFill>
                            <a:effectLst/>
                            <a:latin typeface="Cambria Math" panose="02040503050406030204" pitchFamily="18" charset="0"/>
                            <a:ea typeface="+mn-ea"/>
                            <a:cs typeface="+mn-cs"/>
                          </a:rPr>
                          <m:t>𝑛</m:t>
                        </m:r>
                      </m:den>
                    </m:f>
                    <m:r>
                      <a:rPr lang="es-ES" sz="1200" b="0" i="1">
                        <a:latin typeface="Cambria Math" panose="02040503050406030204" pitchFamily="18" charset="0"/>
                      </a:rPr>
                      <m:t> </m:t>
                    </m:r>
                    <m:r>
                      <a:rPr lang="es-ES" sz="1200" b="0" i="1">
                        <a:latin typeface="Cambria Math" panose="02040503050406030204" pitchFamily="18" charset="0"/>
                        <a:ea typeface="Cambria Math" panose="02040503050406030204" pitchFamily="18" charset="0"/>
                      </a:rPr>
                      <m:t>×</m:t>
                    </m:r>
                    <m:r>
                      <a:rPr lang="es-CR" sz="1200" b="0" i="1">
                        <a:latin typeface="Cambria Math" panose="02040503050406030204" pitchFamily="18" charset="0"/>
                      </a:rPr>
                      <m:t>100 000</m:t>
                    </m:r>
                  </m:oMath>
                </m:oMathPara>
              </a14:m>
              <a:endParaRPr lang="es-CR" sz="1200"/>
            </a:p>
          </xdr:txBody>
        </xdr:sp>
      </mc:Choice>
      <mc:Fallback xmlns="">
        <xdr:sp macro="" textlink="">
          <xdr:nvSpPr>
            <xdr:cNvPr id="3" name="CuadroTexto 2">
              <a:extLst>
                <a:ext uri="{FF2B5EF4-FFF2-40B4-BE49-F238E27FC236}">
                  <a16:creationId xmlns:a16="http://schemas.microsoft.com/office/drawing/2014/main" id="{00000000-0008-0000-4A01-000003000000}"/>
                </a:ext>
              </a:extLst>
            </xdr:cNvPr>
            <xdr:cNvSpPr txBox="1"/>
          </xdr:nvSpPr>
          <xdr:spPr>
            <a:xfrm>
              <a:off x="5546408" y="5267324"/>
              <a:ext cx="2954791" cy="38266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R" sz="1200" i="0">
                  <a:latin typeface="Cambria Math" panose="02040503050406030204" pitchFamily="18" charset="0"/>
                </a:rPr>
                <a:t>〖</a:t>
              </a:r>
              <a:r>
                <a:rPr lang="es-CR" sz="1200" b="0" i="0">
                  <a:latin typeface="Cambria Math" panose="02040503050406030204" pitchFamily="18" charset="0"/>
                </a:rPr>
                <a:t>𝑁ú𝑚𝑒𝑟𝑜 𝑑𝑒 𝑎𝑓𝑒𝑐𝑡𝑎𝑑𝑜𝑠〗_𝑖/(</a:t>
              </a:r>
              <a:r>
                <a:rPr lang="es-CR" sz="1100" b="0" i="0">
                  <a:solidFill>
                    <a:schemeClr val="tx1"/>
                  </a:solidFill>
                  <a:effectLst/>
                  <a:latin typeface="Cambria Math" panose="02040503050406030204" pitchFamily="18" charset="0"/>
                  <a:ea typeface="+mn-ea"/>
                  <a:cs typeface="+mn-cs"/>
                </a:rPr>
                <a:t>𝑇𝑜𝑡𝑎𝑙 𝑑𝑒 𝑝𝑜𝑏𝑙𝑎𝑐𝑖ó𝑛</a:t>
              </a:r>
              <a:r>
                <a:rPr lang="es-CR" sz="1200" b="0" i="0">
                  <a:solidFill>
                    <a:schemeClr val="tx1"/>
                  </a:solidFill>
                  <a:effectLst/>
                  <a:latin typeface="Cambria Math" panose="02040503050406030204" pitchFamily="18" charset="0"/>
                  <a:ea typeface="+mn-ea"/>
                  <a:cs typeface="+mn-cs"/>
                </a:rPr>
                <a:t>)</a:t>
              </a:r>
              <a:r>
                <a:rPr lang="es-ES" sz="1200" b="0" i="0">
                  <a:solidFill>
                    <a:schemeClr val="tx1"/>
                  </a:solidFill>
                  <a:effectLst/>
                  <a:latin typeface="Cambria Math" panose="02040503050406030204" pitchFamily="18" charset="0"/>
                  <a:ea typeface="+mn-ea"/>
                  <a:cs typeface="+mn-cs"/>
                </a:rPr>
                <a:t> </a:t>
              </a:r>
              <a:r>
                <a:rPr lang="es-ES" sz="1200" b="0" i="0">
                  <a:latin typeface="Cambria Math" panose="02040503050406030204" pitchFamily="18" charset="0"/>
                </a:rPr>
                <a:t> </a:t>
              </a:r>
              <a:r>
                <a:rPr lang="es-ES" sz="1200" b="0" i="0">
                  <a:latin typeface="Cambria Math" panose="02040503050406030204" pitchFamily="18" charset="0"/>
                  <a:ea typeface="Cambria Math" panose="02040503050406030204" pitchFamily="18" charset="0"/>
                </a:rPr>
                <a:t>×</a:t>
              </a:r>
              <a:r>
                <a:rPr lang="es-CR" sz="1200" b="0" i="0">
                  <a:latin typeface="Cambria Math" panose="02040503050406030204" pitchFamily="18" charset="0"/>
                </a:rPr>
                <a:t>100 000</a:t>
              </a:r>
              <a:endParaRPr lang="es-CR" sz="1200"/>
            </a:p>
          </xdr:txBody>
        </xdr:sp>
      </mc:Fallback>
    </mc:AlternateContent>
    <xdr:clientData/>
  </xdr:oneCellAnchor>
</xdr:wsDr>
</file>

<file path=xl/drawings/drawing252.xml><?xml version="1.0" encoding="utf-8"?>
<xdr:wsDr xmlns:xdr="http://schemas.openxmlformats.org/drawingml/2006/spreadsheetDrawing" xmlns:a="http://schemas.openxmlformats.org/drawingml/2006/main">
  <xdr:oneCellAnchor>
    <xdr:from>
      <xdr:col>3</xdr:col>
      <xdr:colOff>169545</xdr:colOff>
      <xdr:row>15</xdr:row>
      <xdr:rowOff>94297</xdr:rowOff>
    </xdr:from>
    <xdr:ext cx="3051926" cy="409920"/>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00000000-0008-0000-4C01-000002000000}"/>
                </a:ext>
              </a:extLst>
            </xdr:cNvPr>
            <xdr:cNvSpPr txBox="1"/>
          </xdr:nvSpPr>
          <xdr:spPr>
            <a:xfrm>
              <a:off x="4408170" y="6066472"/>
              <a:ext cx="3051926" cy="409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nary>
                      <m:naryPr>
                        <m:chr m:val="∑"/>
                        <m:subHide m:val="on"/>
                        <m:supHide m:val="on"/>
                        <m:ctrlPr>
                          <a:rPr lang="es-CR" sz="1100" i="1">
                            <a:latin typeface="Cambria Math" panose="02040503050406030204" pitchFamily="18" charset="0"/>
                          </a:rPr>
                        </m:ctrlPr>
                      </m:naryPr>
                      <m:sub/>
                      <m:sup/>
                      <m:e>
                        <m:r>
                          <a:rPr lang="es-CR" sz="1100" b="0" i="1">
                            <a:latin typeface="Cambria Math" panose="02040503050406030204" pitchFamily="18" charset="0"/>
                          </a:rPr>
                          <m:t>𝑃</m:t>
                        </m:r>
                        <m:r>
                          <a:rPr lang="es-CR" sz="1100" b="0" i="1">
                            <a:latin typeface="Cambria Math" panose="02040503050406030204" pitchFamily="18" charset="0"/>
                          </a:rPr>
                          <m:t>é</m:t>
                        </m:r>
                        <m:r>
                          <a:rPr lang="es-CR" sz="1100" b="0" i="1">
                            <a:latin typeface="Cambria Math" panose="02040503050406030204" pitchFamily="18" charset="0"/>
                          </a:rPr>
                          <m:t>𝑟𝑑𝑖𝑑𝑎𝑠</m:t>
                        </m:r>
                        <m:r>
                          <a:rPr lang="es-CR" sz="1100" b="0" i="1">
                            <a:latin typeface="Cambria Math" panose="02040503050406030204" pitchFamily="18" charset="0"/>
                          </a:rPr>
                          <m:t> </m:t>
                        </m:r>
                        <m:r>
                          <a:rPr lang="es-CR" sz="1100" b="0" i="1">
                            <a:latin typeface="Cambria Math" panose="02040503050406030204" pitchFamily="18" charset="0"/>
                          </a:rPr>
                          <m:t>𝑒𝑐𝑜𝑛</m:t>
                        </m:r>
                        <m:r>
                          <a:rPr lang="es-CR" sz="1100" b="0" i="1">
                            <a:latin typeface="Cambria Math" panose="02040503050406030204" pitchFamily="18" charset="0"/>
                          </a:rPr>
                          <m:t>ó</m:t>
                        </m:r>
                        <m:r>
                          <a:rPr lang="es-CR" sz="1100" b="0" i="1">
                            <a:latin typeface="Cambria Math" panose="02040503050406030204" pitchFamily="18" charset="0"/>
                          </a:rPr>
                          <m:t>𝑚𝑖𝑐𝑎𝑠</m:t>
                        </m:r>
                        <m:r>
                          <a:rPr lang="es-CR" sz="1100" b="0" i="1">
                            <a:latin typeface="Cambria Math" panose="02040503050406030204" pitchFamily="18" charset="0"/>
                          </a:rPr>
                          <m:t> </m:t>
                        </m:r>
                        <m:r>
                          <a:rPr lang="es-CR" sz="1100" b="0" i="1">
                            <a:latin typeface="Cambria Math" panose="02040503050406030204" pitchFamily="18" charset="0"/>
                          </a:rPr>
                          <m:t>𝑝𝑜𝑟</m:t>
                        </m:r>
                        <m:r>
                          <a:rPr lang="es-CR" sz="1100" b="0" i="1">
                            <a:latin typeface="Cambria Math" panose="02040503050406030204" pitchFamily="18" charset="0"/>
                          </a:rPr>
                          <m:t> </m:t>
                        </m:r>
                        <m:r>
                          <a:rPr lang="es-CR" sz="1100" b="0" i="1">
                            <a:latin typeface="Cambria Math" panose="02040503050406030204" pitchFamily="18" charset="0"/>
                          </a:rPr>
                          <m:t>𝑑𝑒𝑠𝑎𝑠𝑡𝑟𝑒𝑠</m:t>
                        </m:r>
                        <m:r>
                          <a:rPr lang="es-CR" sz="1100" b="0" i="1">
                            <a:latin typeface="Cambria Math" panose="02040503050406030204" pitchFamily="18" charset="0"/>
                          </a:rPr>
                          <m:t> </m:t>
                        </m:r>
                        <m:r>
                          <a:rPr lang="es-CR" sz="1100" b="0" i="1">
                            <a:latin typeface="Cambria Math" panose="02040503050406030204" pitchFamily="18" charset="0"/>
                          </a:rPr>
                          <m:t>𝑝𝑜𝑟</m:t>
                        </m:r>
                        <m:r>
                          <a:rPr lang="es-CR" sz="1100" b="0" i="1">
                            <a:latin typeface="Cambria Math" panose="02040503050406030204" pitchFamily="18" charset="0"/>
                          </a:rPr>
                          <m:t> </m:t>
                        </m:r>
                        <m:r>
                          <a:rPr lang="es-CR" sz="1100" b="0" i="1">
                            <a:latin typeface="Cambria Math" panose="02040503050406030204" pitchFamily="18" charset="0"/>
                          </a:rPr>
                          <m:t>𝑎</m:t>
                        </m:r>
                        <m:r>
                          <a:rPr lang="es-CR" sz="1100" b="0" i="1">
                            <a:latin typeface="Cambria Math" panose="02040503050406030204" pitchFamily="18" charset="0"/>
                          </a:rPr>
                          <m:t>ñ</m:t>
                        </m:r>
                        <m:r>
                          <a:rPr lang="es-CR" sz="1100" b="0" i="1">
                            <a:latin typeface="Cambria Math" panose="02040503050406030204" pitchFamily="18" charset="0"/>
                          </a:rPr>
                          <m:t>𝑜</m:t>
                        </m:r>
                        <m:r>
                          <a:rPr lang="es-CR" sz="1100" b="0" i="1">
                            <a:latin typeface="Cambria Math" panose="02040503050406030204" pitchFamily="18" charset="0"/>
                          </a:rPr>
                          <m:t> </m:t>
                        </m:r>
                      </m:e>
                    </m:nary>
                  </m:oMath>
                </m:oMathPara>
              </a14:m>
              <a:endParaRPr lang="es-CR" sz="1100"/>
            </a:p>
          </xdr:txBody>
        </xdr:sp>
      </mc:Choice>
      <mc:Fallback xmlns="">
        <xdr:sp macro="" textlink="">
          <xdr:nvSpPr>
            <xdr:cNvPr id="2" name="CuadroTexto 1">
              <a:extLst>
                <a:ext uri="{FF2B5EF4-FFF2-40B4-BE49-F238E27FC236}">
                  <a16:creationId xmlns:a16="http://schemas.microsoft.com/office/drawing/2014/main" id="{00000000-0008-0000-4C01-000002000000}"/>
                </a:ext>
              </a:extLst>
            </xdr:cNvPr>
            <xdr:cNvSpPr txBox="1"/>
          </xdr:nvSpPr>
          <xdr:spPr>
            <a:xfrm>
              <a:off x="4408170" y="6066472"/>
              <a:ext cx="3051926" cy="409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100" i="0">
                  <a:latin typeface="Cambria Math" panose="02040503050406030204" pitchFamily="18" charset="0"/>
                </a:rPr>
                <a:t>∑</a:t>
              </a:r>
              <a:r>
                <a:rPr lang="es-CR" sz="1100" b="0" i="0">
                  <a:latin typeface="Cambria Math" panose="02040503050406030204" pitchFamily="18" charset="0"/>
                </a:rPr>
                <a:t>▒〖𝑃é𝑟𝑑𝑖𝑑𝑎𝑠 𝑒𝑐𝑜𝑛ó𝑚𝑖𝑐𝑎𝑠 𝑝𝑜𝑟 𝑑𝑒𝑠𝑎𝑠𝑡𝑟𝑒𝑠 𝑝𝑜𝑟 𝑎ñ𝑜 〗</a:t>
              </a:r>
              <a:endParaRPr lang="es-CR" sz="1100"/>
            </a:p>
          </xdr:txBody>
        </xdr:sp>
      </mc:Fallback>
    </mc:AlternateContent>
    <xdr:clientData/>
  </xdr:oneCellAnchor>
</xdr:wsDr>
</file>

<file path=xl/drawings/drawing253.xml><?xml version="1.0" encoding="utf-8"?>
<xdr:wsDr xmlns:xdr="http://schemas.openxmlformats.org/drawingml/2006/spreadsheetDrawing" xmlns:a="http://schemas.openxmlformats.org/drawingml/2006/main">
  <xdr:twoCellAnchor>
    <xdr:from>
      <xdr:col>20</xdr:col>
      <xdr:colOff>142875</xdr:colOff>
      <xdr:row>156</xdr:row>
      <xdr:rowOff>57150</xdr:rowOff>
    </xdr:from>
    <xdr:to>
      <xdr:col>26</xdr:col>
      <xdr:colOff>142875</xdr:colOff>
      <xdr:row>175</xdr:row>
      <xdr:rowOff>85725</xdr:rowOff>
    </xdr:to>
    <xdr:graphicFrame macro="">
      <xdr:nvGraphicFramePr>
        <xdr:cNvPr id="6" name="5 Gráfico">
          <a:extLst>
            <a:ext uri="{FF2B5EF4-FFF2-40B4-BE49-F238E27FC236}">
              <a16:creationId xmlns:a16="http://schemas.microsoft.com/office/drawing/2014/main" id="{00000000-0008-0000-4D01-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54.xml><?xml version="1.0" encoding="utf-8"?>
<xdr:wsDr xmlns:xdr="http://schemas.openxmlformats.org/drawingml/2006/spreadsheetDrawing" xmlns:a="http://schemas.openxmlformats.org/drawingml/2006/main">
  <xdr:oneCellAnchor>
    <xdr:from>
      <xdr:col>3</xdr:col>
      <xdr:colOff>77258</xdr:colOff>
      <xdr:row>15</xdr:row>
      <xdr:rowOff>111652</xdr:rowOff>
    </xdr:from>
    <xdr:ext cx="5990167" cy="239874"/>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id="{00000000-0008-0000-5001-000004000000}"/>
                </a:ext>
              </a:extLst>
            </xdr:cNvPr>
            <xdr:cNvSpPr txBox="1"/>
          </xdr:nvSpPr>
          <xdr:spPr>
            <a:xfrm>
              <a:off x="4401608" y="4563002"/>
              <a:ext cx="5990167"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R" sz="1050"/>
                <a:t> Concentración Promedio Anual de PM2.5 = </a:t>
              </a:r>
              <a14:m>
                <m:oMath xmlns:m="http://schemas.openxmlformats.org/officeDocument/2006/math">
                  <m:f>
                    <m:fPr>
                      <m:ctrlPr>
                        <a:rPr lang="es-CR" sz="1050" i="1">
                          <a:latin typeface="Cambria Math" panose="02040503050406030204" pitchFamily="18" charset="0"/>
                        </a:rPr>
                      </m:ctrlPr>
                    </m:fPr>
                    <m:num>
                      <m:nary>
                        <m:naryPr>
                          <m:chr m:val="∑"/>
                          <m:subHide m:val="on"/>
                          <m:supHide m:val="on"/>
                          <m:ctrlPr>
                            <a:rPr lang="es-CR" sz="1050" i="1">
                              <a:latin typeface="Cambria Math" panose="02040503050406030204" pitchFamily="18" charset="0"/>
                            </a:rPr>
                          </m:ctrlPr>
                        </m:naryPr>
                        <m:sub/>
                        <m:sup/>
                        <m:e>
                          <m:r>
                            <a:rPr lang="es-CR" sz="1050" b="0" i="1">
                              <a:latin typeface="Cambria Math" panose="02040503050406030204" pitchFamily="18" charset="0"/>
                            </a:rPr>
                            <m:t>𝐶𝑜𝑛𝑐𝑒𝑛𝑡𝑟𝑎𝑐𝑖𝑜𝑛𝑒𝑠</m:t>
                          </m:r>
                          <m:r>
                            <a:rPr lang="es-CR" sz="1050" b="0" i="1">
                              <a:latin typeface="Cambria Math" panose="02040503050406030204" pitchFamily="18" charset="0"/>
                            </a:rPr>
                            <m:t> </m:t>
                          </m:r>
                          <m:r>
                            <a:rPr lang="es-CR" sz="1050" b="0" i="1">
                              <a:latin typeface="Cambria Math" panose="02040503050406030204" pitchFamily="18" charset="0"/>
                            </a:rPr>
                            <m:t>𝑑𝑖𝑎𝑟𝑖𝑎𝑠</m:t>
                          </m:r>
                          <m:r>
                            <a:rPr lang="es-CR" sz="1050" b="0" i="1">
                              <a:latin typeface="Cambria Math" panose="02040503050406030204" pitchFamily="18" charset="0"/>
                            </a:rPr>
                            <m:t> </m:t>
                          </m:r>
                          <m:r>
                            <a:rPr lang="es-CR" sz="1050" b="0" i="1">
                              <a:latin typeface="Cambria Math" panose="02040503050406030204" pitchFamily="18" charset="0"/>
                            </a:rPr>
                            <m:t>𝑑𝑒</m:t>
                          </m:r>
                          <m:r>
                            <a:rPr lang="es-CR" sz="1050" b="0" i="1">
                              <a:latin typeface="Cambria Math" panose="02040503050406030204" pitchFamily="18" charset="0"/>
                            </a:rPr>
                            <m:t> </m:t>
                          </m:r>
                          <m:r>
                            <a:rPr lang="es-CR" sz="1050" b="0" i="1">
                              <a:latin typeface="Cambria Math" panose="02040503050406030204" pitchFamily="18" charset="0"/>
                            </a:rPr>
                            <m:t>𝑃𝑀</m:t>
                          </m:r>
                          <m:r>
                            <a:rPr lang="es-CR" sz="1050" b="0" i="1">
                              <a:latin typeface="Cambria Math" panose="02040503050406030204" pitchFamily="18" charset="0"/>
                            </a:rPr>
                            <m:t>2.5</m:t>
                          </m:r>
                        </m:e>
                      </m:nary>
                    </m:num>
                    <m:den>
                      <m:r>
                        <a:rPr lang="es-CR" sz="1050" b="0" i="1">
                          <a:latin typeface="Cambria Math" panose="02040503050406030204" pitchFamily="18" charset="0"/>
                        </a:rPr>
                        <m:t>𝑁</m:t>
                      </m:r>
                      <m:r>
                        <a:rPr lang="es-CR" sz="1050" b="0" i="1">
                          <a:latin typeface="Cambria Math" panose="02040503050406030204" pitchFamily="18" charset="0"/>
                        </a:rPr>
                        <m:t>ú</m:t>
                      </m:r>
                      <m:r>
                        <a:rPr lang="es-CR" sz="1050" b="0" i="1">
                          <a:latin typeface="Cambria Math" panose="02040503050406030204" pitchFamily="18" charset="0"/>
                        </a:rPr>
                        <m:t>𝑚𝑒𝑟𝑜</m:t>
                      </m:r>
                      <m:r>
                        <a:rPr lang="es-CR" sz="1050" b="0" i="1">
                          <a:latin typeface="Cambria Math" panose="02040503050406030204" pitchFamily="18" charset="0"/>
                        </a:rPr>
                        <m:t> </m:t>
                      </m:r>
                      <m:r>
                        <a:rPr lang="es-CR" sz="1050" b="0" i="1">
                          <a:latin typeface="Cambria Math" panose="02040503050406030204" pitchFamily="18" charset="0"/>
                        </a:rPr>
                        <m:t>𝑑𝑒</m:t>
                      </m:r>
                      <m:r>
                        <a:rPr lang="es-CR" sz="1050" b="0" i="1">
                          <a:latin typeface="Cambria Math" panose="02040503050406030204" pitchFamily="18" charset="0"/>
                        </a:rPr>
                        <m:t> </m:t>
                      </m:r>
                      <m:r>
                        <a:rPr lang="es-CR" sz="1050" b="0" i="1">
                          <a:latin typeface="Cambria Math" panose="02040503050406030204" pitchFamily="18" charset="0"/>
                        </a:rPr>
                        <m:t>𝑑</m:t>
                      </m:r>
                      <m:r>
                        <a:rPr lang="es-CR" sz="1050" b="0" i="1">
                          <a:latin typeface="Cambria Math" panose="02040503050406030204" pitchFamily="18" charset="0"/>
                        </a:rPr>
                        <m:t>í</m:t>
                      </m:r>
                      <m:r>
                        <a:rPr lang="es-CR" sz="1050" b="0" i="1">
                          <a:latin typeface="Cambria Math" panose="02040503050406030204" pitchFamily="18" charset="0"/>
                        </a:rPr>
                        <m:t>𝑎𝑠</m:t>
                      </m:r>
                      <m:r>
                        <a:rPr lang="es-CR" sz="1050" b="0" i="1">
                          <a:latin typeface="Cambria Math" panose="02040503050406030204" pitchFamily="18" charset="0"/>
                        </a:rPr>
                        <m:t>  </m:t>
                      </m:r>
                      <m:r>
                        <a:rPr lang="es-CR" sz="1050" b="0" i="1">
                          <a:latin typeface="Cambria Math" panose="02040503050406030204" pitchFamily="18" charset="0"/>
                        </a:rPr>
                        <m:t>𝑚𝑢𝑒𝑒𝑠𝑡𝑟𝑒𝑎𝑑𝑜𝑠</m:t>
                      </m:r>
                      <m:r>
                        <a:rPr lang="es-CR" sz="1050" b="0" i="1">
                          <a:latin typeface="Cambria Math" panose="02040503050406030204" pitchFamily="18" charset="0"/>
                        </a:rPr>
                        <m:t>   </m:t>
                      </m:r>
                      <m:r>
                        <a:rPr lang="es-CR" sz="1050" b="0" i="1">
                          <a:latin typeface="Cambria Math" panose="02040503050406030204" pitchFamily="18" charset="0"/>
                        </a:rPr>
                        <m:t>𝑒𝑛</m:t>
                      </m:r>
                      <m:r>
                        <a:rPr lang="es-CR" sz="1050" b="0" i="1">
                          <a:latin typeface="Cambria Math" panose="02040503050406030204" pitchFamily="18" charset="0"/>
                        </a:rPr>
                        <m:t> </m:t>
                      </m:r>
                      <m:r>
                        <a:rPr lang="es-CR" sz="1050" b="0" i="1">
                          <a:latin typeface="Cambria Math" panose="02040503050406030204" pitchFamily="18" charset="0"/>
                        </a:rPr>
                        <m:t>𝑒𝑙</m:t>
                      </m:r>
                      <m:r>
                        <a:rPr lang="es-CR" sz="1050" b="0" i="1">
                          <a:latin typeface="Cambria Math" panose="02040503050406030204" pitchFamily="18" charset="0"/>
                        </a:rPr>
                        <m:t> </m:t>
                      </m:r>
                      <m:r>
                        <a:rPr lang="es-CR" sz="1050" b="0" i="1">
                          <a:latin typeface="Cambria Math" panose="02040503050406030204" pitchFamily="18" charset="0"/>
                        </a:rPr>
                        <m:t>𝑎</m:t>
                      </m:r>
                      <m:r>
                        <a:rPr lang="es-CR" sz="1050" b="0" i="1">
                          <a:latin typeface="Cambria Math" panose="02040503050406030204" pitchFamily="18" charset="0"/>
                        </a:rPr>
                        <m:t>ñ</m:t>
                      </m:r>
                      <m:r>
                        <a:rPr lang="es-CR" sz="1050" b="0" i="1">
                          <a:latin typeface="Cambria Math" panose="02040503050406030204" pitchFamily="18" charset="0"/>
                        </a:rPr>
                        <m:t>𝑜</m:t>
                      </m:r>
                    </m:den>
                  </m:f>
                </m:oMath>
              </a14:m>
              <a:endParaRPr lang="es-CR" sz="1050"/>
            </a:p>
          </xdr:txBody>
        </xdr:sp>
      </mc:Choice>
      <mc:Fallback xmlns="">
        <xdr:sp macro="" textlink="">
          <xdr:nvSpPr>
            <xdr:cNvPr id="4" name="CuadroTexto 3">
              <a:extLst>
                <a:ext uri="{FF2B5EF4-FFF2-40B4-BE49-F238E27FC236}">
                  <a16:creationId xmlns:a16="http://schemas.microsoft.com/office/drawing/2014/main" id="{00000000-0008-0000-4001-000002000000}"/>
                </a:ext>
              </a:extLst>
            </xdr:cNvPr>
            <xdr:cNvSpPr txBox="1"/>
          </xdr:nvSpPr>
          <xdr:spPr>
            <a:xfrm>
              <a:off x="4401608" y="4563002"/>
              <a:ext cx="5990167"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R" sz="1050"/>
                <a:t> Concentración Promedio Anual de PM2.5 = </a:t>
              </a:r>
              <a:r>
                <a:rPr lang="es-CR" sz="1050" i="0">
                  <a:latin typeface="Cambria Math" panose="02040503050406030204" pitchFamily="18" charset="0"/>
                </a:rPr>
                <a:t>(∑</a:t>
              </a:r>
              <a:r>
                <a:rPr lang="es-CR" sz="1050" b="0" i="0">
                  <a:latin typeface="Cambria Math" panose="02040503050406030204" pitchFamily="18" charset="0"/>
                </a:rPr>
                <a:t>▒〖𝐶𝑜𝑛𝑐𝑒𝑛𝑡𝑟𝑎𝑐𝑖𝑜𝑛𝑒𝑠 𝑑𝑖𝑎𝑟𝑖𝑎𝑠 𝑑𝑒 𝑃𝑀2.5〗)/(𝑁ú𝑚𝑒𝑟𝑜 𝑑𝑒 𝑑í𝑎𝑠  𝑚𝑢𝑒𝑒𝑠𝑡𝑟𝑒𝑎𝑑𝑜𝑠   𝑒𝑛 𝑒𝑙 𝑎ñ𝑜)</a:t>
              </a:r>
              <a:endParaRPr lang="es-CR" sz="1050"/>
            </a:p>
          </xdr:txBody>
        </xdr:sp>
      </mc:Fallback>
    </mc:AlternateContent>
    <xdr:clientData/>
  </xdr:oneCellAnchor>
  <xdr:oneCellAnchor>
    <xdr:from>
      <xdr:col>3</xdr:col>
      <xdr:colOff>149226</xdr:colOff>
      <xdr:row>15</xdr:row>
      <xdr:rowOff>622301</xdr:rowOff>
    </xdr:from>
    <xdr:ext cx="4233723" cy="239874"/>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id="{00000000-0008-0000-5001-000005000000}"/>
                </a:ext>
              </a:extLst>
            </xdr:cNvPr>
            <xdr:cNvSpPr txBox="1"/>
          </xdr:nvSpPr>
          <xdr:spPr>
            <a:xfrm>
              <a:off x="4473576" y="5073651"/>
              <a:ext cx="4233723"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R" sz="1050">
                  <a:solidFill>
                    <a:schemeClr val="tx1"/>
                  </a:solidFill>
                  <a:effectLst/>
                  <a:latin typeface="+mn-lt"/>
                  <a:ea typeface="+mn-ea"/>
                  <a:cs typeface="+mn-cs"/>
                </a:rPr>
                <a:t>Concentración Promedio Anual de PM10</a:t>
              </a:r>
              <a:r>
                <a:rPr lang="es-CR" sz="1050" baseline="0">
                  <a:solidFill>
                    <a:schemeClr val="tx1"/>
                  </a:solidFill>
                  <a:effectLst/>
                  <a:latin typeface="+mn-lt"/>
                  <a:ea typeface="+mn-ea"/>
                  <a:cs typeface="+mn-cs"/>
                </a:rPr>
                <a:t> </a:t>
              </a:r>
              <a:r>
                <a:rPr lang="es-CR" sz="1050">
                  <a:solidFill>
                    <a:schemeClr val="tx1"/>
                  </a:solidFill>
                  <a:effectLst/>
                  <a:latin typeface="+mn-lt"/>
                  <a:ea typeface="+mn-ea"/>
                  <a:cs typeface="+mn-cs"/>
                </a:rPr>
                <a:t>= </a:t>
              </a:r>
              <a14:m>
                <m:oMath xmlns:m="http://schemas.openxmlformats.org/officeDocument/2006/math">
                  <m:f>
                    <m:fPr>
                      <m:ctrlPr>
                        <a:rPr lang="es-CR" sz="1050" i="1">
                          <a:latin typeface="Cambria Math" panose="02040503050406030204" pitchFamily="18" charset="0"/>
                        </a:rPr>
                      </m:ctrlPr>
                    </m:fPr>
                    <m:num>
                      <m:nary>
                        <m:naryPr>
                          <m:chr m:val="∑"/>
                          <m:subHide m:val="on"/>
                          <m:supHide m:val="on"/>
                          <m:ctrlPr>
                            <a:rPr lang="es-CR" sz="1050" i="1">
                              <a:latin typeface="Cambria Math" panose="02040503050406030204" pitchFamily="18" charset="0"/>
                            </a:rPr>
                          </m:ctrlPr>
                        </m:naryPr>
                        <m:sub/>
                        <m:sup/>
                        <m:e>
                          <m:r>
                            <a:rPr lang="es-CR" sz="1050" b="0" i="1">
                              <a:latin typeface="Cambria Math" panose="02040503050406030204" pitchFamily="18" charset="0"/>
                            </a:rPr>
                            <m:t>𝐶𝑜𝑛𝑐𝑒𝑛𝑡𝑟𝑎𝑐𝑖𝑜𝑛𝑒𝑠</m:t>
                          </m:r>
                          <m:r>
                            <a:rPr lang="es-CR" sz="1050" b="0" i="1">
                              <a:latin typeface="Cambria Math" panose="02040503050406030204" pitchFamily="18" charset="0"/>
                            </a:rPr>
                            <m:t> </m:t>
                          </m:r>
                          <m:r>
                            <a:rPr lang="es-CR" sz="1050" b="0" i="1">
                              <a:latin typeface="Cambria Math" panose="02040503050406030204" pitchFamily="18" charset="0"/>
                            </a:rPr>
                            <m:t>𝑑𝑖𝑎𝑟𝑖𝑎𝑠</m:t>
                          </m:r>
                          <m:r>
                            <a:rPr lang="es-CR" sz="1050" b="0" i="1">
                              <a:latin typeface="Cambria Math" panose="02040503050406030204" pitchFamily="18" charset="0"/>
                            </a:rPr>
                            <m:t> </m:t>
                          </m:r>
                          <m:r>
                            <a:rPr lang="es-CR" sz="1050" b="0" i="1">
                              <a:latin typeface="Cambria Math" panose="02040503050406030204" pitchFamily="18" charset="0"/>
                            </a:rPr>
                            <m:t>𝑑𝑒</m:t>
                          </m:r>
                          <m:r>
                            <a:rPr lang="es-CR" sz="1050" b="0" i="1">
                              <a:latin typeface="Cambria Math" panose="02040503050406030204" pitchFamily="18" charset="0"/>
                            </a:rPr>
                            <m:t> </m:t>
                          </m:r>
                          <m:r>
                            <a:rPr lang="es-CR" sz="1050" b="0" i="1">
                              <a:latin typeface="Cambria Math" panose="02040503050406030204" pitchFamily="18" charset="0"/>
                            </a:rPr>
                            <m:t>𝑃𝑀</m:t>
                          </m:r>
                          <m:r>
                            <a:rPr lang="es-CR" sz="1050" b="0" i="1">
                              <a:latin typeface="Cambria Math" panose="02040503050406030204" pitchFamily="18" charset="0"/>
                            </a:rPr>
                            <m:t>10</m:t>
                          </m:r>
                        </m:e>
                      </m:nary>
                    </m:num>
                    <m:den>
                      <m:r>
                        <a:rPr lang="es-CR" sz="1050" b="0" i="1">
                          <a:latin typeface="Cambria Math" panose="02040503050406030204" pitchFamily="18" charset="0"/>
                        </a:rPr>
                        <m:t>𝑁</m:t>
                      </m:r>
                      <m:r>
                        <a:rPr lang="es-CR" sz="1050" b="0" i="1">
                          <a:latin typeface="Cambria Math" panose="02040503050406030204" pitchFamily="18" charset="0"/>
                        </a:rPr>
                        <m:t>ú</m:t>
                      </m:r>
                      <m:r>
                        <a:rPr lang="es-CR" sz="1050" b="0" i="1">
                          <a:latin typeface="Cambria Math" panose="02040503050406030204" pitchFamily="18" charset="0"/>
                        </a:rPr>
                        <m:t>𝑚𝑒𝑟𝑜</m:t>
                      </m:r>
                      <m:r>
                        <a:rPr lang="es-CR" sz="1050" b="0" i="1">
                          <a:latin typeface="Cambria Math" panose="02040503050406030204" pitchFamily="18" charset="0"/>
                        </a:rPr>
                        <m:t> </m:t>
                      </m:r>
                      <m:r>
                        <a:rPr lang="es-CR" sz="1050" b="0" i="1">
                          <a:latin typeface="Cambria Math" panose="02040503050406030204" pitchFamily="18" charset="0"/>
                        </a:rPr>
                        <m:t>𝑑𝑒</m:t>
                      </m:r>
                      <m:r>
                        <a:rPr lang="es-CR" sz="1050" b="0" i="1">
                          <a:latin typeface="Cambria Math" panose="02040503050406030204" pitchFamily="18" charset="0"/>
                        </a:rPr>
                        <m:t> </m:t>
                      </m:r>
                      <m:r>
                        <a:rPr lang="es-CR" sz="1050" b="0" i="1">
                          <a:latin typeface="Cambria Math" panose="02040503050406030204" pitchFamily="18" charset="0"/>
                        </a:rPr>
                        <m:t>𝑑</m:t>
                      </m:r>
                      <m:r>
                        <a:rPr lang="es-CR" sz="1050" b="0" i="1">
                          <a:latin typeface="Cambria Math" panose="02040503050406030204" pitchFamily="18" charset="0"/>
                        </a:rPr>
                        <m:t>í</m:t>
                      </m:r>
                      <m:r>
                        <a:rPr lang="es-CR" sz="1050" b="0" i="1">
                          <a:latin typeface="Cambria Math" panose="02040503050406030204" pitchFamily="18" charset="0"/>
                        </a:rPr>
                        <m:t>𝑎𝑠</m:t>
                      </m:r>
                      <m:r>
                        <a:rPr lang="es-CR" sz="1050" b="0" i="1">
                          <a:latin typeface="Cambria Math" panose="02040503050406030204" pitchFamily="18" charset="0"/>
                        </a:rPr>
                        <m:t>  </m:t>
                      </m:r>
                      <m:r>
                        <a:rPr lang="es-CR" sz="1050" b="0" i="1">
                          <a:latin typeface="Cambria Math" panose="02040503050406030204" pitchFamily="18" charset="0"/>
                        </a:rPr>
                        <m:t>𝑚𝑢𝑒𝑠𝑡𝑟𝑒𝑑𝑎𝑜𝑠</m:t>
                      </m:r>
                      <m:r>
                        <a:rPr lang="es-CR" sz="1050" b="0" i="1">
                          <a:latin typeface="Cambria Math" panose="02040503050406030204" pitchFamily="18" charset="0"/>
                        </a:rPr>
                        <m:t>  </m:t>
                      </m:r>
                      <m:r>
                        <a:rPr lang="es-CR" sz="1050" b="0" i="1">
                          <a:latin typeface="Cambria Math" panose="02040503050406030204" pitchFamily="18" charset="0"/>
                        </a:rPr>
                        <m:t>𝑒𝑛</m:t>
                      </m:r>
                      <m:r>
                        <a:rPr lang="es-CR" sz="1050" b="0" i="1">
                          <a:latin typeface="Cambria Math" panose="02040503050406030204" pitchFamily="18" charset="0"/>
                        </a:rPr>
                        <m:t> </m:t>
                      </m:r>
                      <m:r>
                        <a:rPr lang="es-CR" sz="1050" b="0" i="1">
                          <a:latin typeface="Cambria Math" panose="02040503050406030204" pitchFamily="18" charset="0"/>
                        </a:rPr>
                        <m:t>𝑒𝑙</m:t>
                      </m:r>
                      <m:r>
                        <a:rPr lang="es-CR" sz="1050" b="0" i="1">
                          <a:latin typeface="Cambria Math" panose="02040503050406030204" pitchFamily="18" charset="0"/>
                        </a:rPr>
                        <m:t> </m:t>
                      </m:r>
                      <m:r>
                        <a:rPr lang="es-CR" sz="1050" b="0" i="1">
                          <a:latin typeface="Cambria Math" panose="02040503050406030204" pitchFamily="18" charset="0"/>
                        </a:rPr>
                        <m:t>𝑎</m:t>
                      </m:r>
                      <m:r>
                        <a:rPr lang="es-CR" sz="1050" b="0" i="1">
                          <a:latin typeface="Cambria Math" panose="02040503050406030204" pitchFamily="18" charset="0"/>
                        </a:rPr>
                        <m:t>ñ</m:t>
                      </m:r>
                      <m:r>
                        <a:rPr lang="es-CR" sz="1050" b="0" i="1">
                          <a:latin typeface="Cambria Math" panose="02040503050406030204" pitchFamily="18" charset="0"/>
                        </a:rPr>
                        <m:t>𝑜</m:t>
                      </m:r>
                    </m:den>
                  </m:f>
                </m:oMath>
              </a14:m>
              <a:endParaRPr lang="es-CR" sz="1050"/>
            </a:p>
          </xdr:txBody>
        </xdr:sp>
      </mc:Choice>
      <mc:Fallback xmlns="">
        <xdr:sp macro="" textlink="">
          <xdr:nvSpPr>
            <xdr:cNvPr id="5" name="CuadroTexto 4">
              <a:extLst>
                <a:ext uri="{FF2B5EF4-FFF2-40B4-BE49-F238E27FC236}">
                  <a16:creationId xmlns:a16="http://schemas.microsoft.com/office/drawing/2014/main" id="{00000000-0008-0000-4001-000003000000}"/>
                </a:ext>
              </a:extLst>
            </xdr:cNvPr>
            <xdr:cNvSpPr txBox="1"/>
          </xdr:nvSpPr>
          <xdr:spPr>
            <a:xfrm>
              <a:off x="4473576" y="5073651"/>
              <a:ext cx="4233723"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R" sz="1050">
                  <a:solidFill>
                    <a:schemeClr val="tx1"/>
                  </a:solidFill>
                  <a:effectLst/>
                  <a:latin typeface="+mn-lt"/>
                  <a:ea typeface="+mn-ea"/>
                  <a:cs typeface="+mn-cs"/>
                </a:rPr>
                <a:t>Concentración Promedio Anual de PM10</a:t>
              </a:r>
              <a:r>
                <a:rPr lang="es-CR" sz="1050" baseline="0">
                  <a:solidFill>
                    <a:schemeClr val="tx1"/>
                  </a:solidFill>
                  <a:effectLst/>
                  <a:latin typeface="+mn-lt"/>
                  <a:ea typeface="+mn-ea"/>
                  <a:cs typeface="+mn-cs"/>
                </a:rPr>
                <a:t> </a:t>
              </a:r>
              <a:r>
                <a:rPr lang="es-CR" sz="1050">
                  <a:solidFill>
                    <a:schemeClr val="tx1"/>
                  </a:solidFill>
                  <a:effectLst/>
                  <a:latin typeface="+mn-lt"/>
                  <a:ea typeface="+mn-ea"/>
                  <a:cs typeface="+mn-cs"/>
                </a:rPr>
                <a:t>= </a:t>
              </a:r>
              <a:r>
                <a:rPr lang="es-CR" sz="1050" i="0">
                  <a:latin typeface="Cambria Math" panose="02040503050406030204" pitchFamily="18" charset="0"/>
                </a:rPr>
                <a:t>(∑</a:t>
              </a:r>
              <a:r>
                <a:rPr lang="es-CR" sz="1050" b="0" i="0">
                  <a:latin typeface="Cambria Math" panose="02040503050406030204" pitchFamily="18" charset="0"/>
                </a:rPr>
                <a:t>▒〖𝐶𝑜𝑛𝑐𝑒𝑛𝑡𝑟𝑎𝑐𝑖𝑜𝑛𝑒𝑠 𝑑𝑖𝑎𝑟𝑖𝑎𝑠 𝑑𝑒 𝑃𝑀10〗)/(𝑁ú𝑚𝑒𝑟𝑜 𝑑𝑒 𝑑í𝑎𝑠  𝑚𝑢𝑒𝑠𝑡𝑟𝑒𝑑𝑎𝑜𝑠  𝑒𝑛 𝑒𝑙 𝑎ñ𝑜)</a:t>
              </a:r>
              <a:endParaRPr lang="es-CR" sz="1050"/>
            </a:p>
          </xdr:txBody>
        </xdr:sp>
      </mc:Fallback>
    </mc:AlternateContent>
    <xdr:clientData/>
  </xdr:oneCellAnchor>
</xdr:wsDr>
</file>

<file path=xl/drawings/drawing255.xml><?xml version="1.0" encoding="utf-8"?>
<xdr:wsDr xmlns:xdr="http://schemas.openxmlformats.org/drawingml/2006/spreadsheetDrawing" xmlns:a="http://schemas.openxmlformats.org/drawingml/2006/main">
  <xdr:twoCellAnchor>
    <xdr:from>
      <xdr:col>1</xdr:col>
      <xdr:colOff>981075</xdr:colOff>
      <xdr:row>26</xdr:row>
      <xdr:rowOff>100012</xdr:rowOff>
    </xdr:from>
    <xdr:to>
      <xdr:col>9</xdr:col>
      <xdr:colOff>66675</xdr:colOff>
      <xdr:row>45</xdr:row>
      <xdr:rowOff>128587</xdr:rowOff>
    </xdr:to>
    <xdr:graphicFrame macro="">
      <xdr:nvGraphicFramePr>
        <xdr:cNvPr id="2" name="Gráfico 1">
          <a:extLst>
            <a:ext uri="{FF2B5EF4-FFF2-40B4-BE49-F238E27FC236}">
              <a16:creationId xmlns:a16="http://schemas.microsoft.com/office/drawing/2014/main" id="{00000000-0008-0000-5301-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56.xml><?xml version="1.0" encoding="utf-8"?>
<xdr:wsDr xmlns:xdr="http://schemas.openxmlformats.org/drawingml/2006/spreadsheetDrawing" xmlns:a="http://schemas.openxmlformats.org/drawingml/2006/main">
  <xdr:oneCellAnchor>
    <xdr:from>
      <xdr:col>3</xdr:col>
      <xdr:colOff>150018</xdr:colOff>
      <xdr:row>15</xdr:row>
      <xdr:rowOff>125253</xdr:rowOff>
    </xdr:from>
    <xdr:ext cx="3428182" cy="433196"/>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00000000-0008-0000-5401-000002000000}"/>
                </a:ext>
              </a:extLst>
            </xdr:cNvPr>
            <xdr:cNvSpPr txBox="1"/>
          </xdr:nvSpPr>
          <xdr:spPr>
            <a:xfrm>
              <a:off x="4464843" y="6668928"/>
              <a:ext cx="3428182" cy="4331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050" i="1">
                            <a:latin typeface="Cambria Math" panose="02040503050406030204" pitchFamily="18" charset="0"/>
                          </a:rPr>
                        </m:ctrlPr>
                      </m:fPr>
                      <m:num>
                        <m:eqArr>
                          <m:eqArrPr>
                            <m:ctrlPr>
                              <a:rPr lang="es-CR" sz="1050" b="0" i="1">
                                <a:latin typeface="Cambria Math" panose="02040503050406030204" pitchFamily="18" charset="0"/>
                              </a:rPr>
                            </m:ctrlPr>
                          </m:eqArrPr>
                          <m:e>
                            <m:r>
                              <a:rPr lang="es-CR" sz="1050" b="0" i="1">
                                <a:latin typeface="Cambria Math" panose="02040503050406030204" pitchFamily="18" charset="0"/>
                              </a:rPr>
                              <m:t>𝑃𝑜𝑏𝑙𝑎𝑐𝑖</m:t>
                            </m:r>
                            <m:r>
                              <a:rPr lang="es-CR" sz="1050" b="0" i="1">
                                <a:latin typeface="Cambria Math" panose="02040503050406030204" pitchFamily="18" charset="0"/>
                              </a:rPr>
                              <m:t>ó</m:t>
                            </m:r>
                            <m:r>
                              <a:rPr lang="es-CR" sz="1050" b="0" i="1">
                                <a:latin typeface="Cambria Math" panose="02040503050406030204" pitchFamily="18" charset="0"/>
                              </a:rPr>
                              <m:t>𝑛</m:t>
                            </m:r>
                            <m:r>
                              <a:rPr lang="es-CR" sz="1050" b="0" i="1">
                                <a:latin typeface="Cambria Math" panose="02040503050406030204" pitchFamily="18" charset="0"/>
                              </a:rPr>
                              <m:t> </m:t>
                            </m:r>
                            <m:r>
                              <a:rPr lang="es-CR" sz="1050" b="0" i="1">
                                <a:latin typeface="Cambria Math" panose="02040503050406030204" pitchFamily="18" charset="0"/>
                              </a:rPr>
                              <m:t>𝑠𝑜𝑚𝑒𝑡𝑖𝑑𝑎</m:t>
                            </m:r>
                            <m:r>
                              <a:rPr lang="es-CR" sz="1050" b="0" i="1">
                                <a:latin typeface="Cambria Math" panose="02040503050406030204" pitchFamily="18" charset="0"/>
                              </a:rPr>
                              <m:t> </m:t>
                            </m:r>
                            <m:r>
                              <a:rPr lang="es-CR" sz="1050" b="0" i="1">
                                <a:latin typeface="Cambria Math" panose="02040503050406030204" pitchFamily="18" charset="0"/>
                              </a:rPr>
                              <m:t>𝑎</m:t>
                            </m:r>
                            <m:r>
                              <a:rPr lang="es-CR" sz="1050" b="0" i="1">
                                <a:latin typeface="Cambria Math" panose="02040503050406030204" pitchFamily="18" charset="0"/>
                              </a:rPr>
                              <m:t> </m:t>
                            </m:r>
                            <m:r>
                              <a:rPr lang="es-CR" sz="1050" b="0" i="1">
                                <a:latin typeface="Cambria Math" panose="02040503050406030204" pitchFamily="18" charset="0"/>
                              </a:rPr>
                              <m:t>𝑣𝑖𝑜𝑙𝑒𝑛𝑐𝑖𝑎</m:t>
                            </m:r>
                            <m:r>
                              <a:rPr lang="es-CR" sz="1050" b="0" i="1">
                                <a:latin typeface="Cambria Math" panose="02040503050406030204" pitchFamily="18" charset="0"/>
                              </a:rPr>
                              <m:t> </m:t>
                            </m:r>
                            <m:r>
                              <a:rPr lang="es-CR" sz="1050" b="0" i="1">
                                <a:latin typeface="Cambria Math" panose="02040503050406030204" pitchFamily="18" charset="0"/>
                              </a:rPr>
                              <m:t>𝑖𝑛𝑡𝑟𝑎𝑓𝑎𝑚𝑖𝑙𝑖𝑎𝑟</m:t>
                            </m:r>
                          </m:e>
                          <m:e>
                            <m:r>
                              <a:rPr lang="es-CR" sz="1050" b="0" i="1">
                                <a:latin typeface="Cambria Math" panose="02040503050406030204" pitchFamily="18" charset="0"/>
                              </a:rPr>
                              <m:t>  </m:t>
                            </m:r>
                            <m:r>
                              <a:rPr lang="es-CR" sz="1050" b="0" i="1">
                                <a:latin typeface="Cambria Math" panose="02040503050406030204" pitchFamily="18" charset="0"/>
                              </a:rPr>
                              <m:t>𝑒𝑛</m:t>
                            </m:r>
                            <m:r>
                              <a:rPr lang="es-CR" sz="1050" b="0" i="1">
                                <a:latin typeface="Cambria Math" panose="02040503050406030204" pitchFamily="18" charset="0"/>
                              </a:rPr>
                              <m:t> </m:t>
                            </m:r>
                            <m:r>
                              <a:rPr lang="es-CR" sz="1050" b="0" i="1">
                                <a:latin typeface="Cambria Math" panose="02040503050406030204" pitchFamily="18" charset="0"/>
                              </a:rPr>
                              <m:t>𝑙𝑜𝑠</m:t>
                            </m:r>
                            <m:r>
                              <a:rPr lang="es-CR" sz="1050" b="0" i="1">
                                <a:latin typeface="Cambria Math" panose="02040503050406030204" pitchFamily="18" charset="0"/>
                              </a:rPr>
                              <m:t> 12 </m:t>
                            </m:r>
                            <m:r>
                              <a:rPr lang="es-CR" sz="1050" b="0" i="1">
                                <a:latin typeface="Cambria Math" panose="02040503050406030204" pitchFamily="18" charset="0"/>
                              </a:rPr>
                              <m:t>𝑚𝑒𝑠𝑒𝑠</m:t>
                            </m:r>
                            <m:r>
                              <a:rPr lang="es-CR" sz="1050" b="0" i="1">
                                <a:latin typeface="Cambria Math" panose="02040503050406030204" pitchFamily="18" charset="0"/>
                              </a:rPr>
                              <m:t> </m:t>
                            </m:r>
                            <m:r>
                              <a:rPr lang="es-CR" sz="1050" b="0" i="1">
                                <a:latin typeface="Cambria Math" panose="02040503050406030204" pitchFamily="18" charset="0"/>
                              </a:rPr>
                              <m:t>𝑎𝑛𝑡𝑒𝑟𝑖𝑜𝑟𝑒𝑠</m:t>
                            </m:r>
                          </m:e>
                        </m:eqArr>
                      </m:num>
                      <m:den>
                        <m:r>
                          <a:rPr lang="es-CR" sz="1050" b="0" i="1">
                            <a:latin typeface="Cambria Math" panose="02040503050406030204" pitchFamily="18" charset="0"/>
                          </a:rPr>
                          <m:t>𝑇𝑜𝑡𝑎𝑙</m:t>
                        </m:r>
                        <m:r>
                          <a:rPr lang="es-CR" sz="1050" b="0" i="1">
                            <a:latin typeface="Cambria Math" panose="02040503050406030204" pitchFamily="18" charset="0"/>
                          </a:rPr>
                          <m:t> </m:t>
                        </m:r>
                        <m:r>
                          <a:rPr lang="es-CR" sz="1050" b="0" i="1">
                            <a:latin typeface="Cambria Math" panose="02040503050406030204" pitchFamily="18" charset="0"/>
                          </a:rPr>
                          <m:t>𝑑𝑒</m:t>
                        </m:r>
                        <m:r>
                          <a:rPr lang="es-CR" sz="1050" b="0" i="1">
                            <a:latin typeface="Cambria Math" panose="02040503050406030204" pitchFamily="18" charset="0"/>
                          </a:rPr>
                          <m:t> </m:t>
                        </m:r>
                        <m:r>
                          <a:rPr lang="es-CR" sz="1050" b="0" i="1">
                            <a:latin typeface="Cambria Math" panose="02040503050406030204" pitchFamily="18" charset="0"/>
                          </a:rPr>
                          <m:t>𝑃𝑜𝑏𝑙𝑎𝑐𝑖</m:t>
                        </m:r>
                        <m:r>
                          <a:rPr lang="es-CR" sz="1050" b="0" i="1">
                            <a:latin typeface="Cambria Math" panose="02040503050406030204" pitchFamily="18" charset="0"/>
                          </a:rPr>
                          <m:t>ó</m:t>
                        </m:r>
                        <m:r>
                          <a:rPr lang="es-CR" sz="1050" b="0" i="1">
                            <a:latin typeface="Cambria Math" panose="02040503050406030204" pitchFamily="18" charset="0"/>
                          </a:rPr>
                          <m:t>𝑛</m:t>
                        </m:r>
                      </m:den>
                    </m:f>
                    <m:r>
                      <a:rPr lang="es-CR" sz="1050" b="0" i="1">
                        <a:solidFill>
                          <a:schemeClr val="tx1"/>
                        </a:solidFill>
                        <a:effectLst/>
                        <a:latin typeface="Cambria Math" panose="02040503050406030204" pitchFamily="18" charset="0"/>
                        <a:ea typeface="+mn-ea"/>
                        <a:cs typeface="+mn-cs"/>
                      </a:rPr>
                      <m:t>×</m:t>
                    </m:r>
                    <m:r>
                      <a:rPr lang="es-CR" sz="1050" b="0" i="1">
                        <a:solidFill>
                          <a:sysClr val="windowText" lastClr="000000"/>
                        </a:solidFill>
                        <a:latin typeface="Cambria Math" panose="02040503050406030204" pitchFamily="18" charset="0"/>
                      </a:rPr>
                      <m:t>100 000</m:t>
                    </m:r>
                  </m:oMath>
                </m:oMathPara>
              </a14:m>
              <a:endParaRPr lang="es-CR" sz="1050" b="0">
                <a:solidFill>
                  <a:sysClr val="windowText" lastClr="000000"/>
                </a:solidFill>
              </a:endParaRPr>
            </a:p>
          </xdr:txBody>
        </xdr:sp>
      </mc:Choice>
      <mc:Fallback xmlns="">
        <xdr:sp macro="" textlink="">
          <xdr:nvSpPr>
            <xdr:cNvPr id="2" name="CuadroTexto 1">
              <a:extLst>
                <a:ext uri="{FF2B5EF4-FFF2-40B4-BE49-F238E27FC236}">
                  <a16:creationId xmlns:a16="http://schemas.microsoft.com/office/drawing/2014/main" id="{00000000-0008-0000-5401-000002000000}"/>
                </a:ext>
              </a:extLst>
            </xdr:cNvPr>
            <xdr:cNvSpPr txBox="1"/>
          </xdr:nvSpPr>
          <xdr:spPr>
            <a:xfrm>
              <a:off x="4464843" y="6668928"/>
              <a:ext cx="3428182" cy="4331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050" b="0" i="0">
                  <a:latin typeface="Cambria Math" panose="02040503050406030204" pitchFamily="18" charset="0"/>
                </a:rPr>
                <a:t>█(𝑃𝑜𝑏𝑙𝑎𝑐𝑖ó𝑛 𝑠𝑜𝑚𝑒𝑡𝑖𝑑𝑎 𝑎 𝑣𝑖𝑜𝑙𝑒𝑛𝑐𝑖𝑎 𝑖𝑛𝑡𝑟𝑎𝑓𝑎𝑚𝑖𝑙𝑖𝑎𝑟@  𝑒𝑛 𝑙𝑜𝑠 12 𝑚𝑒𝑠𝑒𝑠 𝑎𝑛𝑡𝑒𝑟𝑖𝑜𝑟𝑒𝑠)/(𝑇𝑜𝑡𝑎𝑙 𝑑𝑒 𝑃𝑜𝑏𝑙𝑎𝑐𝑖ó𝑛)</a:t>
              </a:r>
              <a:r>
                <a:rPr lang="es-CR" sz="1050" b="0" i="0">
                  <a:solidFill>
                    <a:schemeClr val="tx1"/>
                  </a:solidFill>
                  <a:effectLst/>
                  <a:latin typeface="Cambria Math" panose="02040503050406030204" pitchFamily="18" charset="0"/>
                  <a:ea typeface="+mn-ea"/>
                  <a:cs typeface="+mn-cs"/>
                </a:rPr>
                <a:t>×</a:t>
              </a:r>
              <a:r>
                <a:rPr lang="es-CR" sz="1050" b="0" i="0">
                  <a:solidFill>
                    <a:sysClr val="windowText" lastClr="000000"/>
                  </a:solidFill>
                  <a:latin typeface="Cambria Math" panose="02040503050406030204" pitchFamily="18" charset="0"/>
                </a:rPr>
                <a:t>100 000</a:t>
              </a:r>
              <a:endParaRPr lang="es-CR" sz="1050" b="0">
                <a:solidFill>
                  <a:sysClr val="windowText" lastClr="000000"/>
                </a:solidFill>
              </a:endParaRPr>
            </a:p>
          </xdr:txBody>
        </xdr:sp>
      </mc:Fallback>
    </mc:AlternateContent>
    <xdr:clientData/>
  </xdr:oneCellAnchor>
</xdr:wsDr>
</file>

<file path=xl/drawings/drawing257.xml><?xml version="1.0" encoding="utf-8"?>
<xdr:wsDr xmlns:xdr="http://schemas.openxmlformats.org/drawingml/2006/spreadsheetDrawing" xmlns:a="http://schemas.openxmlformats.org/drawingml/2006/main">
  <xdr:twoCellAnchor editAs="oneCell">
    <xdr:from>
      <xdr:col>4</xdr:col>
      <xdr:colOff>95694</xdr:colOff>
      <xdr:row>19</xdr:row>
      <xdr:rowOff>0</xdr:rowOff>
    </xdr:from>
    <xdr:to>
      <xdr:col>4</xdr:col>
      <xdr:colOff>430269</xdr:colOff>
      <xdr:row>22</xdr:row>
      <xdr:rowOff>35777</xdr:rowOff>
    </xdr:to>
    <xdr:pic>
      <xdr:nvPicPr>
        <xdr:cNvPr id="2" name="Imagen 1">
          <a:hlinkClick xmlns:r="http://schemas.openxmlformats.org/officeDocument/2006/relationships" r:id="rId1"/>
          <a:extLst>
            <a:ext uri="{FF2B5EF4-FFF2-40B4-BE49-F238E27FC236}">
              <a16:creationId xmlns:a16="http://schemas.microsoft.com/office/drawing/2014/main" id="{0F441E1B-E553-42DB-AE0D-29B75E4B08EC}"/>
            </a:ext>
          </a:extLst>
        </xdr:cNvPr>
        <xdr:cNvPicPr>
          <a:picLocks noChangeAspect="1"/>
        </xdr:cNvPicPr>
      </xdr:nvPicPr>
      <xdr:blipFill>
        <a:blip xmlns:r="http://schemas.openxmlformats.org/officeDocument/2006/relationships" r:embed="rId2"/>
        <a:stretch>
          <a:fillRect/>
        </a:stretch>
      </xdr:blipFill>
      <xdr:spPr>
        <a:xfrm>
          <a:off x="5155374" y="3451860"/>
          <a:ext cx="334575" cy="538697"/>
        </a:xfrm>
        <a:prstGeom prst="rect">
          <a:avLst/>
        </a:prstGeom>
      </xdr:spPr>
    </xdr:pic>
    <xdr:clientData/>
  </xdr:twoCellAnchor>
  <xdr:twoCellAnchor editAs="oneCell">
    <xdr:from>
      <xdr:col>4</xdr:col>
      <xdr:colOff>563880</xdr:colOff>
      <xdr:row>18</xdr:row>
      <xdr:rowOff>182881</xdr:rowOff>
    </xdr:from>
    <xdr:to>
      <xdr:col>10</xdr:col>
      <xdr:colOff>411480</xdr:colOff>
      <xdr:row>22</xdr:row>
      <xdr:rowOff>107417</xdr:rowOff>
    </xdr:to>
    <xdr:pic>
      <xdr:nvPicPr>
        <xdr:cNvPr id="3" name="Imagen 2">
          <a:hlinkClick xmlns:r="http://schemas.openxmlformats.org/officeDocument/2006/relationships" r:id="rId1"/>
          <a:extLst>
            <a:ext uri="{FF2B5EF4-FFF2-40B4-BE49-F238E27FC236}">
              <a16:creationId xmlns:a16="http://schemas.microsoft.com/office/drawing/2014/main" id="{F3450C62-D7CE-4007-8445-0795D69DA10E}"/>
            </a:ext>
          </a:extLst>
        </xdr:cNvPr>
        <xdr:cNvPicPr>
          <a:picLocks noChangeAspect="1"/>
        </xdr:cNvPicPr>
      </xdr:nvPicPr>
      <xdr:blipFill>
        <a:blip xmlns:r="http://schemas.openxmlformats.org/officeDocument/2006/relationships" r:embed="rId3"/>
        <a:stretch>
          <a:fillRect/>
        </a:stretch>
      </xdr:blipFill>
      <xdr:spPr>
        <a:xfrm>
          <a:off x="5623560" y="3436621"/>
          <a:ext cx="4709160" cy="610336"/>
        </a:xfrm>
        <a:prstGeom prst="rect">
          <a:avLst/>
        </a:prstGeom>
      </xdr:spPr>
    </xdr:pic>
    <xdr:clientData/>
  </xdr:twoCellAnchor>
</xdr:wsDr>
</file>

<file path=xl/drawings/drawing258.xml><?xml version="1.0" encoding="utf-8"?>
<xdr:wsDr xmlns:xdr="http://schemas.openxmlformats.org/drawingml/2006/spreadsheetDrawing" xmlns:a="http://schemas.openxmlformats.org/drawingml/2006/main">
  <xdr:twoCellAnchor editAs="oneCell">
    <xdr:from>
      <xdr:col>4</xdr:col>
      <xdr:colOff>95694</xdr:colOff>
      <xdr:row>19</xdr:row>
      <xdr:rowOff>0</xdr:rowOff>
    </xdr:from>
    <xdr:to>
      <xdr:col>4</xdr:col>
      <xdr:colOff>430269</xdr:colOff>
      <xdr:row>21</xdr:row>
      <xdr:rowOff>66257</xdr:rowOff>
    </xdr:to>
    <xdr:pic>
      <xdr:nvPicPr>
        <xdr:cNvPr id="2" name="Imagen 1">
          <a:hlinkClick xmlns:r="http://schemas.openxmlformats.org/officeDocument/2006/relationships" r:id="rId1"/>
          <a:extLst>
            <a:ext uri="{FF2B5EF4-FFF2-40B4-BE49-F238E27FC236}">
              <a16:creationId xmlns:a16="http://schemas.microsoft.com/office/drawing/2014/main" id="{3F794418-E85A-43D0-B636-EB9AB86730B3}"/>
            </a:ext>
          </a:extLst>
        </xdr:cNvPr>
        <xdr:cNvPicPr>
          <a:picLocks noChangeAspect="1"/>
        </xdr:cNvPicPr>
      </xdr:nvPicPr>
      <xdr:blipFill>
        <a:blip xmlns:r="http://schemas.openxmlformats.org/officeDocument/2006/relationships" r:embed="rId2"/>
        <a:stretch>
          <a:fillRect/>
        </a:stretch>
      </xdr:blipFill>
      <xdr:spPr>
        <a:xfrm>
          <a:off x="5155374" y="3451860"/>
          <a:ext cx="334575" cy="538697"/>
        </a:xfrm>
        <a:prstGeom prst="rect">
          <a:avLst/>
        </a:prstGeom>
      </xdr:spPr>
    </xdr:pic>
    <xdr:clientData/>
  </xdr:twoCellAnchor>
  <xdr:twoCellAnchor editAs="oneCell">
    <xdr:from>
      <xdr:col>4</xdr:col>
      <xdr:colOff>563880</xdr:colOff>
      <xdr:row>18</xdr:row>
      <xdr:rowOff>182881</xdr:rowOff>
    </xdr:from>
    <xdr:to>
      <xdr:col>10</xdr:col>
      <xdr:colOff>541020</xdr:colOff>
      <xdr:row>21</xdr:row>
      <xdr:rowOff>84557</xdr:rowOff>
    </xdr:to>
    <xdr:pic>
      <xdr:nvPicPr>
        <xdr:cNvPr id="3" name="Imagen 2">
          <a:hlinkClick xmlns:r="http://schemas.openxmlformats.org/officeDocument/2006/relationships" r:id="rId1"/>
          <a:extLst>
            <a:ext uri="{FF2B5EF4-FFF2-40B4-BE49-F238E27FC236}">
              <a16:creationId xmlns:a16="http://schemas.microsoft.com/office/drawing/2014/main" id="{90CF481B-30E8-4E7A-8CAE-BBC222B6A776}"/>
            </a:ext>
          </a:extLst>
        </xdr:cNvPr>
        <xdr:cNvPicPr>
          <a:picLocks noChangeAspect="1"/>
        </xdr:cNvPicPr>
      </xdr:nvPicPr>
      <xdr:blipFill>
        <a:blip xmlns:r="http://schemas.openxmlformats.org/officeDocument/2006/relationships" r:embed="rId3"/>
        <a:stretch>
          <a:fillRect/>
        </a:stretch>
      </xdr:blipFill>
      <xdr:spPr>
        <a:xfrm>
          <a:off x="5623560" y="3436621"/>
          <a:ext cx="4709160" cy="610336"/>
        </a:xfrm>
        <a:prstGeom prst="rect">
          <a:avLst/>
        </a:prstGeom>
      </xdr:spPr>
    </xdr:pic>
    <xdr:clientData/>
  </xdr:twoCellAnchor>
</xdr:wsDr>
</file>

<file path=xl/drawings/drawing259.xml><?xml version="1.0" encoding="utf-8"?>
<xdr:wsDr xmlns:xdr="http://schemas.openxmlformats.org/drawingml/2006/spreadsheetDrawing" xmlns:a="http://schemas.openxmlformats.org/drawingml/2006/main">
  <xdr:oneCellAnchor>
    <xdr:from>
      <xdr:col>3</xdr:col>
      <xdr:colOff>154781</xdr:colOff>
      <xdr:row>15</xdr:row>
      <xdr:rowOff>221455</xdr:rowOff>
    </xdr:from>
    <xdr:ext cx="5393531" cy="481014"/>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00000000-0008-0000-5A01-000002000000}"/>
                </a:ext>
              </a:extLst>
            </xdr:cNvPr>
            <xdr:cNvSpPr txBox="1"/>
          </xdr:nvSpPr>
          <xdr:spPr>
            <a:xfrm>
              <a:off x="4279106" y="8489155"/>
              <a:ext cx="5393531" cy="48101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14:m>
                <m:oMath xmlns:m="http://schemas.openxmlformats.org/officeDocument/2006/math">
                  <m:f>
                    <m:fPr>
                      <m:ctrlPr>
                        <a:rPr lang="es-CR" sz="1300" i="1">
                          <a:latin typeface="Cambria Math" panose="02040503050406030204" pitchFamily="18" charset="0"/>
                        </a:rPr>
                      </m:ctrlPr>
                    </m:fPr>
                    <m:num>
                      <m:r>
                        <a:rPr lang="es-CR" sz="1300" b="0" i="1">
                          <a:latin typeface="Cambria Math" panose="02040503050406030204" pitchFamily="18" charset="0"/>
                        </a:rPr>
                        <m:t>𝑁</m:t>
                      </m:r>
                      <m:r>
                        <a:rPr lang="es-CR" sz="1300" b="0" i="1">
                          <a:latin typeface="Cambria Math" panose="02040503050406030204" pitchFamily="18" charset="0"/>
                        </a:rPr>
                        <m:t>ú</m:t>
                      </m:r>
                      <m:r>
                        <a:rPr lang="es-CR" sz="1300" b="0" i="1">
                          <a:latin typeface="Cambria Math" panose="02040503050406030204" pitchFamily="18" charset="0"/>
                        </a:rPr>
                        <m:t>𝑚𝑒𝑟𝑜</m:t>
                      </m:r>
                      <m:r>
                        <a:rPr lang="es-CR" sz="1300" b="0" i="1">
                          <a:latin typeface="Cambria Math" panose="02040503050406030204" pitchFamily="18" charset="0"/>
                        </a:rPr>
                        <m:t> </m:t>
                      </m:r>
                      <m:r>
                        <a:rPr lang="es-CR" sz="1300" b="0" i="1">
                          <a:latin typeface="Cambria Math" panose="02040503050406030204" pitchFamily="18" charset="0"/>
                        </a:rPr>
                        <m:t>𝑑𝑒</m:t>
                      </m:r>
                      <m:r>
                        <a:rPr lang="es-CR" sz="1300" b="0" i="1">
                          <a:latin typeface="Cambria Math" panose="02040503050406030204" pitchFamily="18" charset="0"/>
                        </a:rPr>
                        <m:t> </m:t>
                      </m:r>
                      <m:r>
                        <a:rPr lang="es-CR" sz="1300" b="0" i="1">
                          <a:latin typeface="Cambria Math" panose="02040503050406030204" pitchFamily="18" charset="0"/>
                        </a:rPr>
                        <m:t>𝑔𝑜𝑏𝑖𝑒𝑟𝑛𝑜𝑠</m:t>
                      </m:r>
                      <m:r>
                        <a:rPr lang="es-CR" sz="1300" b="0" i="1">
                          <a:latin typeface="Cambria Math" panose="02040503050406030204" pitchFamily="18" charset="0"/>
                        </a:rPr>
                        <m:t> </m:t>
                      </m:r>
                      <m:r>
                        <a:rPr lang="es-CR" sz="1300" b="0" i="1">
                          <a:latin typeface="Cambria Math" panose="02040503050406030204" pitchFamily="18" charset="0"/>
                        </a:rPr>
                        <m:t>𝑙𝑜𝑐𝑎𝑙𝑒𝑠</m:t>
                      </m:r>
                      <m:r>
                        <a:rPr lang="es-CR" sz="1300" b="0" i="1">
                          <a:latin typeface="Cambria Math" panose="02040503050406030204" pitchFamily="18" charset="0"/>
                        </a:rPr>
                        <m:t> </m:t>
                      </m:r>
                      <m:r>
                        <a:rPr lang="es-CR" sz="1300" b="0" i="1">
                          <a:latin typeface="Cambria Math" panose="02040503050406030204" pitchFamily="18" charset="0"/>
                        </a:rPr>
                        <m:t>𝑞𝑢𝑒</m:t>
                      </m:r>
                      <m:r>
                        <a:rPr lang="es-CR" sz="1300" b="0" i="1">
                          <a:latin typeface="Cambria Math" panose="02040503050406030204" pitchFamily="18" charset="0"/>
                        </a:rPr>
                        <m:t> </m:t>
                      </m:r>
                      <m:r>
                        <a:rPr lang="es-CR" sz="1300" b="0" i="1">
                          <a:latin typeface="Cambria Math" panose="02040503050406030204" pitchFamily="18" charset="0"/>
                        </a:rPr>
                        <m:t>𝑐𝑢𝑒𝑛𝑡𝑎𝑛</m:t>
                      </m:r>
                      <m:r>
                        <a:rPr lang="es-CR" sz="1300" b="0" i="1">
                          <a:latin typeface="Cambria Math" panose="02040503050406030204" pitchFamily="18" charset="0"/>
                        </a:rPr>
                        <m:t> </m:t>
                      </m:r>
                      <m:r>
                        <a:rPr lang="es-CR" sz="1300" b="0" i="1">
                          <a:latin typeface="Cambria Math" panose="02040503050406030204" pitchFamily="18" charset="0"/>
                        </a:rPr>
                        <m:t>𝑐𝑜𝑛</m:t>
                      </m:r>
                      <m:r>
                        <a:rPr lang="es-CR" sz="1300" b="0" i="1">
                          <a:latin typeface="Cambria Math" panose="02040503050406030204" pitchFamily="18" charset="0"/>
                        </a:rPr>
                        <m:t> </m:t>
                      </m:r>
                      <m:r>
                        <a:rPr lang="es-CR" sz="1300" b="0" i="1">
                          <a:latin typeface="Cambria Math" panose="02040503050406030204" pitchFamily="18" charset="0"/>
                        </a:rPr>
                        <m:t>𝑒𝑠𝑡𝑟𝑎𝑡𝑒𝑔𝑖𝑎𝑠</m:t>
                      </m:r>
                      <m:r>
                        <a:rPr lang="es-CR" sz="1300" b="0" i="1">
                          <a:latin typeface="Cambria Math" panose="02040503050406030204" pitchFamily="18" charset="0"/>
                        </a:rPr>
                        <m:t> </m:t>
                      </m:r>
                      <m:r>
                        <a:rPr lang="es-CR" sz="1300" b="0" i="1">
                          <a:latin typeface="Cambria Math" panose="02040503050406030204" pitchFamily="18" charset="0"/>
                        </a:rPr>
                        <m:t>𝑑𝑒</m:t>
                      </m:r>
                      <m:r>
                        <a:rPr lang="es-CR" sz="1300" b="0" i="1">
                          <a:latin typeface="Cambria Math" panose="02040503050406030204" pitchFamily="18" charset="0"/>
                        </a:rPr>
                        <m:t> </m:t>
                      </m:r>
                      <m:r>
                        <a:rPr lang="es-CR" sz="1300" b="0" i="1">
                          <a:latin typeface="Cambria Math" panose="02040503050406030204" pitchFamily="18" charset="0"/>
                        </a:rPr>
                        <m:t>𝑟𝑒𝑑𝑢𝑐𝑐𝑖</m:t>
                      </m:r>
                      <m:r>
                        <a:rPr lang="es-CR" sz="1300" b="0" i="1">
                          <a:latin typeface="Cambria Math" panose="02040503050406030204" pitchFamily="18" charset="0"/>
                        </a:rPr>
                        <m:t>ó</m:t>
                      </m:r>
                      <m:r>
                        <a:rPr lang="es-CR" sz="1300" b="0" i="1">
                          <a:latin typeface="Cambria Math" panose="02040503050406030204" pitchFamily="18" charset="0"/>
                        </a:rPr>
                        <m:t>𝑛</m:t>
                      </m:r>
                      <m:r>
                        <a:rPr lang="es-CR" sz="1300" b="0" i="1">
                          <a:latin typeface="Cambria Math" panose="02040503050406030204" pitchFamily="18" charset="0"/>
                        </a:rPr>
                        <m:t> </m:t>
                      </m:r>
                      <m:r>
                        <a:rPr lang="es-CR" sz="1300" b="0" i="1">
                          <a:latin typeface="Cambria Math" panose="02040503050406030204" pitchFamily="18" charset="0"/>
                        </a:rPr>
                        <m:t>𝑑𝑒𝑙</m:t>
                      </m:r>
                      <m:r>
                        <a:rPr lang="es-CR" sz="1300" b="0" i="1">
                          <a:latin typeface="Cambria Math" panose="02040503050406030204" pitchFamily="18" charset="0"/>
                        </a:rPr>
                        <m:t> </m:t>
                      </m:r>
                      <m:r>
                        <a:rPr lang="es-CR" sz="1300" b="0" i="1">
                          <a:latin typeface="Cambria Math" panose="02040503050406030204" pitchFamily="18" charset="0"/>
                        </a:rPr>
                        <m:t>𝑟𝑖𝑒𝑠𝑔𝑜</m:t>
                      </m:r>
                      <m:r>
                        <a:rPr lang="es-CR" sz="1300" b="0" i="1">
                          <a:latin typeface="Cambria Math" panose="02040503050406030204" pitchFamily="18" charset="0"/>
                        </a:rPr>
                        <m:t> </m:t>
                      </m:r>
                    </m:num>
                    <m:den>
                      <m:r>
                        <a:rPr lang="es-CR" sz="1300" b="0" i="1">
                          <a:latin typeface="Cambria Math" panose="02040503050406030204" pitchFamily="18" charset="0"/>
                        </a:rPr>
                        <m:t>𝑇𝑜𝑡𝑎𝑙</m:t>
                      </m:r>
                      <m:r>
                        <a:rPr lang="es-CR" sz="1300" b="0" i="1">
                          <a:latin typeface="Cambria Math" panose="02040503050406030204" pitchFamily="18" charset="0"/>
                        </a:rPr>
                        <m:t> </m:t>
                      </m:r>
                      <m:r>
                        <a:rPr lang="es-CR" sz="1300" b="0" i="1">
                          <a:latin typeface="Cambria Math" panose="02040503050406030204" pitchFamily="18" charset="0"/>
                        </a:rPr>
                        <m:t>𝑑𝑒</m:t>
                      </m:r>
                      <m:r>
                        <a:rPr lang="es-CR" sz="1300" b="0" i="1">
                          <a:latin typeface="Cambria Math" panose="02040503050406030204" pitchFamily="18" charset="0"/>
                        </a:rPr>
                        <m:t> </m:t>
                      </m:r>
                      <m:r>
                        <a:rPr lang="es-CR" sz="1300" b="0" i="1">
                          <a:latin typeface="Cambria Math" panose="02040503050406030204" pitchFamily="18" charset="0"/>
                        </a:rPr>
                        <m:t>𝑔𝑜𝑏𝑖𝑒𝑟𝑛𝑜𝑠</m:t>
                      </m:r>
                      <m:r>
                        <a:rPr lang="es-CR" sz="1300" b="0" i="1">
                          <a:latin typeface="Cambria Math" panose="02040503050406030204" pitchFamily="18" charset="0"/>
                        </a:rPr>
                        <m:t> </m:t>
                      </m:r>
                      <m:r>
                        <a:rPr lang="es-CR" sz="1300" b="0" i="1">
                          <a:latin typeface="Cambria Math" panose="02040503050406030204" pitchFamily="18" charset="0"/>
                        </a:rPr>
                        <m:t>𝑙𝑜𝑐𝑎𝑙𝑒𝑠</m:t>
                      </m:r>
                    </m:den>
                  </m:f>
                  <m:r>
                    <a:rPr lang="es-CR" sz="1100" i="1">
                      <a:solidFill>
                        <a:schemeClr val="tx1"/>
                      </a:solidFill>
                      <a:effectLst/>
                      <a:latin typeface="Cambria Math" panose="02040503050406030204" pitchFamily="18" charset="0"/>
                      <a:ea typeface="+mn-ea"/>
                      <a:cs typeface="+mn-cs"/>
                    </a:rPr>
                    <m:t>×</m:t>
                  </m:r>
                </m:oMath>
              </a14:m>
              <a:r>
                <a:rPr lang="es-CR" sz="1100"/>
                <a:t>100</a:t>
              </a:r>
            </a:p>
          </xdr:txBody>
        </xdr:sp>
      </mc:Choice>
      <mc:Fallback xmlns="">
        <xdr:sp macro="" textlink="">
          <xdr:nvSpPr>
            <xdr:cNvPr id="2" name="CuadroTexto 1">
              <a:extLst>
                <a:ext uri="{FF2B5EF4-FFF2-40B4-BE49-F238E27FC236}">
                  <a16:creationId xmlns:a16="http://schemas.microsoft.com/office/drawing/2014/main" id="{00000000-0008-0000-4A01-000002000000}"/>
                </a:ext>
              </a:extLst>
            </xdr:cNvPr>
            <xdr:cNvSpPr txBox="1"/>
          </xdr:nvSpPr>
          <xdr:spPr>
            <a:xfrm>
              <a:off x="4279106" y="8489155"/>
              <a:ext cx="5393531" cy="48101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r>
                <a:rPr lang="es-CR" sz="1300" i="0">
                  <a:latin typeface="Cambria Math" panose="02040503050406030204" pitchFamily="18" charset="0"/>
                </a:rPr>
                <a:t>(</a:t>
              </a:r>
              <a:r>
                <a:rPr lang="es-CR" sz="1300" b="0" i="0">
                  <a:latin typeface="Cambria Math" panose="02040503050406030204" pitchFamily="18" charset="0"/>
                </a:rPr>
                <a:t>𝑁ú𝑚𝑒𝑟𝑜 𝑑𝑒 𝑔𝑜𝑏𝑖𝑒𝑟𝑛𝑜𝑠 𝑙𝑜𝑐𝑎𝑙𝑒𝑠 𝑞𝑢𝑒 𝑐𝑢𝑒𝑛𝑡𝑎𝑛 𝑐𝑜𝑛 𝑒𝑠𝑡𝑟𝑎𝑡𝑒𝑔𝑖𝑎𝑠 𝑑𝑒 𝑟𝑒𝑑𝑢𝑐𝑐𝑖ó𝑛 𝑑𝑒𝑙 𝑟𝑖𝑒𝑠𝑔𝑜 )/(𝑇𝑜𝑡𝑎𝑙 𝑑𝑒 𝑔𝑜𝑏𝑖𝑒𝑟𝑛𝑜𝑠 𝑙𝑜𝑐𝑎𝑙𝑒𝑠)</a:t>
              </a:r>
              <a:r>
                <a:rPr lang="es-CR" sz="1100" i="0">
                  <a:solidFill>
                    <a:schemeClr val="tx1"/>
                  </a:solidFill>
                  <a:effectLst/>
                  <a:latin typeface="Cambria Math" panose="02040503050406030204" pitchFamily="18" charset="0"/>
                  <a:ea typeface="+mn-ea"/>
                  <a:cs typeface="+mn-cs"/>
                </a:rPr>
                <a:t>×</a:t>
              </a:r>
              <a:r>
                <a:rPr lang="es-CR" sz="1100"/>
                <a:t>100</a:t>
              </a:r>
            </a:p>
          </xdr:txBody>
        </xdr:sp>
      </mc:Fallback>
    </mc:AlternateContent>
    <xdr:clientData/>
  </xdr:oneCellAnchor>
</xdr:wsDr>
</file>

<file path=xl/drawings/drawing26.xml><?xml version="1.0" encoding="utf-8"?>
<xdr:wsDr xmlns:xdr="http://schemas.openxmlformats.org/drawingml/2006/spreadsheetDrawing" xmlns:a="http://schemas.openxmlformats.org/drawingml/2006/main">
  <xdr:twoCellAnchor>
    <xdr:from>
      <xdr:col>8</xdr:col>
      <xdr:colOff>52070</xdr:colOff>
      <xdr:row>9</xdr:row>
      <xdr:rowOff>95885</xdr:rowOff>
    </xdr:from>
    <xdr:to>
      <xdr:col>13</xdr:col>
      <xdr:colOff>522605</xdr:colOff>
      <xdr:row>20</xdr:row>
      <xdr:rowOff>144780</xdr:rowOff>
    </xdr:to>
    <xdr:graphicFrame macro="">
      <xdr:nvGraphicFramePr>
        <xdr:cNvPr id="2" name="1 Gráfico">
          <a:extLst>
            <a:ext uri="{FF2B5EF4-FFF2-40B4-BE49-F238E27FC236}">
              <a16:creationId xmlns:a16="http://schemas.microsoft.com/office/drawing/2014/main" id="{00000000-0008-0000-3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60.xml><?xml version="1.0" encoding="utf-8"?>
<xdr:wsDr xmlns:xdr="http://schemas.openxmlformats.org/drawingml/2006/spreadsheetDrawing" xmlns:a="http://schemas.openxmlformats.org/drawingml/2006/main">
  <xdr:twoCellAnchor editAs="oneCell">
    <xdr:from>
      <xdr:col>0</xdr:col>
      <xdr:colOff>53340</xdr:colOff>
      <xdr:row>1</xdr:row>
      <xdr:rowOff>36830</xdr:rowOff>
    </xdr:from>
    <xdr:to>
      <xdr:col>1</xdr:col>
      <xdr:colOff>727287</xdr:colOff>
      <xdr:row>4</xdr:row>
      <xdr:rowOff>24977</xdr:rowOff>
    </xdr:to>
    <xdr:pic>
      <xdr:nvPicPr>
        <xdr:cNvPr id="3" name="Imagen 2">
          <a:extLst>
            <a:ext uri="{FF2B5EF4-FFF2-40B4-BE49-F238E27FC236}">
              <a16:creationId xmlns:a16="http://schemas.microsoft.com/office/drawing/2014/main" id="{DD6168B7-4DB5-496E-A39D-68D6207C733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53340" y="257810"/>
          <a:ext cx="1466427" cy="1466427"/>
        </a:xfrm>
        <a:prstGeom prst="rect">
          <a:avLst/>
        </a:prstGeom>
        <a:ln w="28575">
          <a:solidFill>
            <a:schemeClr val="bg1"/>
          </a:solidFill>
        </a:ln>
      </xdr:spPr>
    </xdr:pic>
    <xdr:clientData/>
  </xdr:twoCellAnchor>
</xdr:wsDr>
</file>

<file path=xl/drawings/drawing261.xml><?xml version="1.0" encoding="utf-8"?>
<xdr:wsDr xmlns:xdr="http://schemas.openxmlformats.org/drawingml/2006/spreadsheetDrawing" xmlns:a="http://schemas.openxmlformats.org/drawingml/2006/main">
  <xdr:twoCellAnchor editAs="oneCell">
    <xdr:from>
      <xdr:col>4</xdr:col>
      <xdr:colOff>95694</xdr:colOff>
      <xdr:row>18</xdr:row>
      <xdr:rowOff>0</xdr:rowOff>
    </xdr:from>
    <xdr:to>
      <xdr:col>4</xdr:col>
      <xdr:colOff>430269</xdr:colOff>
      <xdr:row>20</xdr:row>
      <xdr:rowOff>96737</xdr:rowOff>
    </xdr:to>
    <xdr:pic>
      <xdr:nvPicPr>
        <xdr:cNvPr id="2" name="Imagen 1">
          <a:hlinkClick xmlns:r="http://schemas.openxmlformats.org/officeDocument/2006/relationships" r:id="rId1"/>
          <a:extLst>
            <a:ext uri="{FF2B5EF4-FFF2-40B4-BE49-F238E27FC236}">
              <a16:creationId xmlns:a16="http://schemas.microsoft.com/office/drawing/2014/main" id="{5CE588E7-D1D8-4E3B-B79E-CEA53909F00C}"/>
            </a:ext>
          </a:extLst>
        </xdr:cNvPr>
        <xdr:cNvPicPr>
          <a:picLocks noChangeAspect="1"/>
        </xdr:cNvPicPr>
      </xdr:nvPicPr>
      <xdr:blipFill>
        <a:blip xmlns:r="http://schemas.openxmlformats.org/officeDocument/2006/relationships" r:embed="rId2"/>
        <a:stretch>
          <a:fillRect/>
        </a:stretch>
      </xdr:blipFill>
      <xdr:spPr>
        <a:xfrm>
          <a:off x="5155374" y="3451860"/>
          <a:ext cx="334575" cy="538697"/>
        </a:xfrm>
        <a:prstGeom prst="rect">
          <a:avLst/>
        </a:prstGeom>
      </xdr:spPr>
    </xdr:pic>
    <xdr:clientData/>
  </xdr:twoCellAnchor>
  <xdr:twoCellAnchor editAs="oneCell">
    <xdr:from>
      <xdr:col>4</xdr:col>
      <xdr:colOff>609600</xdr:colOff>
      <xdr:row>17</xdr:row>
      <xdr:rowOff>182881</xdr:rowOff>
    </xdr:from>
    <xdr:to>
      <xdr:col>10</xdr:col>
      <xdr:colOff>541020</xdr:colOff>
      <xdr:row>20</xdr:row>
      <xdr:rowOff>130277</xdr:rowOff>
    </xdr:to>
    <xdr:pic>
      <xdr:nvPicPr>
        <xdr:cNvPr id="3" name="Imagen 2">
          <a:hlinkClick xmlns:r="http://schemas.openxmlformats.org/officeDocument/2006/relationships" r:id="rId1"/>
          <a:extLst>
            <a:ext uri="{FF2B5EF4-FFF2-40B4-BE49-F238E27FC236}">
              <a16:creationId xmlns:a16="http://schemas.microsoft.com/office/drawing/2014/main" id="{A9AD4CB7-B894-4A50-9CDE-DBF0E74D03C8}"/>
            </a:ext>
          </a:extLst>
        </xdr:cNvPr>
        <xdr:cNvPicPr>
          <a:picLocks noChangeAspect="1"/>
        </xdr:cNvPicPr>
      </xdr:nvPicPr>
      <xdr:blipFill>
        <a:blip xmlns:r="http://schemas.openxmlformats.org/officeDocument/2006/relationships" r:embed="rId3"/>
        <a:stretch>
          <a:fillRect/>
        </a:stretch>
      </xdr:blipFill>
      <xdr:spPr>
        <a:xfrm>
          <a:off x="4503420" y="4046221"/>
          <a:ext cx="4709160" cy="610336"/>
        </a:xfrm>
        <a:prstGeom prst="rect">
          <a:avLst/>
        </a:prstGeom>
      </xdr:spPr>
    </xdr:pic>
    <xdr:clientData/>
  </xdr:twoCellAnchor>
</xdr:wsDr>
</file>

<file path=xl/drawings/drawing262.xml><?xml version="1.0" encoding="utf-8"?>
<xdr:wsDr xmlns:xdr="http://schemas.openxmlformats.org/drawingml/2006/spreadsheetDrawing" xmlns:a="http://schemas.openxmlformats.org/drawingml/2006/main">
  <xdr:twoCellAnchor>
    <xdr:from>
      <xdr:col>7</xdr:col>
      <xdr:colOff>714869</xdr:colOff>
      <xdr:row>10</xdr:row>
      <xdr:rowOff>77047</xdr:rowOff>
    </xdr:from>
    <xdr:to>
      <xdr:col>13</xdr:col>
      <xdr:colOff>540594</xdr:colOff>
      <xdr:row>21</xdr:row>
      <xdr:rowOff>22861</xdr:rowOff>
    </xdr:to>
    <xdr:graphicFrame macro="">
      <xdr:nvGraphicFramePr>
        <xdr:cNvPr id="2" name="Gráfico 1">
          <a:extLst>
            <a:ext uri="{FF2B5EF4-FFF2-40B4-BE49-F238E27FC236}">
              <a16:creationId xmlns:a16="http://schemas.microsoft.com/office/drawing/2014/main" id="{00000000-0008-0000-6001-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959556</xdr:colOff>
      <xdr:row>27</xdr:row>
      <xdr:rowOff>42335</xdr:rowOff>
    </xdr:from>
    <xdr:to>
      <xdr:col>6</xdr:col>
      <xdr:colOff>635000</xdr:colOff>
      <xdr:row>41</xdr:row>
      <xdr:rowOff>119945</xdr:rowOff>
    </xdr:to>
    <xdr:graphicFrame macro="">
      <xdr:nvGraphicFramePr>
        <xdr:cNvPr id="3" name="Gráfico 2">
          <a:extLst>
            <a:ext uri="{FF2B5EF4-FFF2-40B4-BE49-F238E27FC236}">
              <a16:creationId xmlns:a16="http://schemas.microsoft.com/office/drawing/2014/main" id="{00000000-0008-0000-6001-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63500</xdr:colOff>
      <xdr:row>27</xdr:row>
      <xdr:rowOff>63502</xdr:rowOff>
    </xdr:from>
    <xdr:to>
      <xdr:col>13</xdr:col>
      <xdr:colOff>261054</xdr:colOff>
      <xdr:row>41</xdr:row>
      <xdr:rowOff>49389</xdr:rowOff>
    </xdr:to>
    <xdr:graphicFrame macro="">
      <xdr:nvGraphicFramePr>
        <xdr:cNvPr id="4" name="Gráfico 3">
          <a:extLst>
            <a:ext uri="{FF2B5EF4-FFF2-40B4-BE49-F238E27FC236}">
              <a16:creationId xmlns:a16="http://schemas.microsoft.com/office/drawing/2014/main" id="{00000000-0008-0000-6001-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63.xml><?xml version="1.0" encoding="utf-8"?>
<xdr:wsDr xmlns:xdr="http://schemas.openxmlformats.org/drawingml/2006/spreadsheetDrawing" xmlns:a="http://schemas.openxmlformats.org/drawingml/2006/main">
  <xdr:twoCellAnchor editAs="oneCell">
    <xdr:from>
      <xdr:col>4</xdr:col>
      <xdr:colOff>95694</xdr:colOff>
      <xdr:row>17</xdr:row>
      <xdr:rowOff>0</xdr:rowOff>
    </xdr:from>
    <xdr:to>
      <xdr:col>4</xdr:col>
      <xdr:colOff>430269</xdr:colOff>
      <xdr:row>19</xdr:row>
      <xdr:rowOff>66257</xdr:rowOff>
    </xdr:to>
    <xdr:pic>
      <xdr:nvPicPr>
        <xdr:cNvPr id="2" name="Imagen 1">
          <a:hlinkClick xmlns:r="http://schemas.openxmlformats.org/officeDocument/2006/relationships" r:id="rId1"/>
          <a:extLst>
            <a:ext uri="{FF2B5EF4-FFF2-40B4-BE49-F238E27FC236}">
              <a16:creationId xmlns:a16="http://schemas.microsoft.com/office/drawing/2014/main" id="{2B08B02D-3489-426D-A74F-0AF77D83861A}"/>
            </a:ext>
          </a:extLst>
        </xdr:cNvPr>
        <xdr:cNvPicPr>
          <a:picLocks noChangeAspect="1"/>
        </xdr:cNvPicPr>
      </xdr:nvPicPr>
      <xdr:blipFill>
        <a:blip xmlns:r="http://schemas.openxmlformats.org/officeDocument/2006/relationships" r:embed="rId2"/>
        <a:stretch>
          <a:fillRect/>
        </a:stretch>
      </xdr:blipFill>
      <xdr:spPr>
        <a:xfrm>
          <a:off x="5155374" y="3451860"/>
          <a:ext cx="334575" cy="538697"/>
        </a:xfrm>
        <a:prstGeom prst="rect">
          <a:avLst/>
        </a:prstGeom>
      </xdr:spPr>
    </xdr:pic>
    <xdr:clientData/>
  </xdr:twoCellAnchor>
  <xdr:twoCellAnchor editAs="oneCell">
    <xdr:from>
      <xdr:col>4</xdr:col>
      <xdr:colOff>525780</xdr:colOff>
      <xdr:row>16</xdr:row>
      <xdr:rowOff>220981</xdr:rowOff>
    </xdr:from>
    <xdr:to>
      <xdr:col>10</xdr:col>
      <xdr:colOff>487680</xdr:colOff>
      <xdr:row>19</xdr:row>
      <xdr:rowOff>122657</xdr:rowOff>
    </xdr:to>
    <xdr:pic>
      <xdr:nvPicPr>
        <xdr:cNvPr id="3" name="Imagen 2">
          <a:hlinkClick xmlns:r="http://schemas.openxmlformats.org/officeDocument/2006/relationships" r:id="rId1"/>
          <a:extLst>
            <a:ext uri="{FF2B5EF4-FFF2-40B4-BE49-F238E27FC236}">
              <a16:creationId xmlns:a16="http://schemas.microsoft.com/office/drawing/2014/main" id="{257FA8D4-5330-4B12-A904-E57CB6D3B5F5}"/>
            </a:ext>
          </a:extLst>
        </xdr:cNvPr>
        <xdr:cNvPicPr>
          <a:picLocks noChangeAspect="1"/>
        </xdr:cNvPicPr>
      </xdr:nvPicPr>
      <xdr:blipFill>
        <a:blip xmlns:r="http://schemas.openxmlformats.org/officeDocument/2006/relationships" r:embed="rId3"/>
        <a:stretch>
          <a:fillRect/>
        </a:stretch>
      </xdr:blipFill>
      <xdr:spPr>
        <a:xfrm>
          <a:off x="4229100" y="3992881"/>
          <a:ext cx="4709160" cy="610336"/>
        </a:xfrm>
        <a:prstGeom prst="rect">
          <a:avLst/>
        </a:prstGeom>
      </xdr:spPr>
    </xdr:pic>
    <xdr:clientData/>
  </xdr:twoCellAnchor>
</xdr:wsDr>
</file>

<file path=xl/drawings/drawing264.xml><?xml version="1.0" encoding="utf-8"?>
<xdr:wsDr xmlns:xdr="http://schemas.openxmlformats.org/drawingml/2006/spreadsheetDrawing" xmlns:a="http://schemas.openxmlformats.org/drawingml/2006/main">
  <xdr:twoCellAnchor>
    <xdr:from>
      <xdr:col>7</xdr:col>
      <xdr:colOff>38100</xdr:colOff>
      <xdr:row>10</xdr:row>
      <xdr:rowOff>22860</xdr:rowOff>
    </xdr:from>
    <xdr:to>
      <xdr:col>12</xdr:col>
      <xdr:colOff>15240</xdr:colOff>
      <xdr:row>19</xdr:row>
      <xdr:rowOff>91440</xdr:rowOff>
    </xdr:to>
    <xdr:graphicFrame macro="">
      <xdr:nvGraphicFramePr>
        <xdr:cNvPr id="4" name="Gráfico 3">
          <a:extLst>
            <a:ext uri="{FF2B5EF4-FFF2-40B4-BE49-F238E27FC236}">
              <a16:creationId xmlns:a16="http://schemas.microsoft.com/office/drawing/2014/main" id="{0B9FB0D2-F5FA-4E4B-ACB3-EF479B97D21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65.xml><?xml version="1.0" encoding="utf-8"?>
<xdr:wsDr xmlns:xdr="http://schemas.openxmlformats.org/drawingml/2006/spreadsheetDrawing" xmlns:a="http://schemas.openxmlformats.org/drawingml/2006/main">
  <xdr:twoCellAnchor>
    <xdr:from>
      <xdr:col>14</xdr:col>
      <xdr:colOff>776149</xdr:colOff>
      <xdr:row>10</xdr:row>
      <xdr:rowOff>45720</xdr:rowOff>
    </xdr:from>
    <xdr:to>
      <xdr:col>24</xdr:col>
      <xdr:colOff>631733</xdr:colOff>
      <xdr:row>24</xdr:row>
      <xdr:rowOff>175351</xdr:rowOff>
    </xdr:to>
    <xdr:graphicFrame macro="">
      <xdr:nvGraphicFramePr>
        <xdr:cNvPr id="3" name="2 Gráfico">
          <a:extLst>
            <a:ext uri="{FF2B5EF4-FFF2-40B4-BE49-F238E27FC236}">
              <a16:creationId xmlns:a16="http://schemas.microsoft.com/office/drawing/2014/main" id="{00000000-0008-0000-6801-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66.xml><?xml version="1.0" encoding="utf-8"?>
<xdr:wsDr xmlns:xdr="http://schemas.openxmlformats.org/drawingml/2006/spreadsheetDrawing" xmlns:a="http://schemas.openxmlformats.org/drawingml/2006/main">
  <xdr:oneCellAnchor>
    <xdr:from>
      <xdr:col>3</xdr:col>
      <xdr:colOff>888682</xdr:colOff>
      <xdr:row>15</xdr:row>
      <xdr:rowOff>257809</xdr:rowOff>
    </xdr:from>
    <xdr:ext cx="2261966" cy="172227"/>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00000000-0008-0000-6F01-000002000000}"/>
                </a:ext>
              </a:extLst>
            </xdr:cNvPr>
            <xdr:cNvSpPr txBox="1"/>
          </xdr:nvSpPr>
          <xdr:spPr>
            <a:xfrm>
              <a:off x="5060632" y="6668134"/>
              <a:ext cx="226196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R" sz="1100" b="0" i="1">
                        <a:latin typeface="Cambria Math" panose="02040503050406030204" pitchFamily="18" charset="0"/>
                      </a:rPr>
                      <m:t>1=</m:t>
                    </m:r>
                    <m:r>
                      <a:rPr lang="es-CR" sz="1100" b="0" i="1">
                        <a:latin typeface="Cambria Math" panose="02040503050406030204" pitchFamily="18" charset="0"/>
                      </a:rPr>
                      <m:t>𝑠𝑖</m:t>
                    </m:r>
                    <m:r>
                      <a:rPr lang="es-CR" sz="1100" b="0" i="1">
                        <a:latin typeface="Cambria Math" panose="02040503050406030204" pitchFamily="18" charset="0"/>
                      </a:rPr>
                      <m:t> </m:t>
                    </m:r>
                    <m:r>
                      <a:rPr lang="es-CR" sz="1100" b="0" i="1">
                        <a:latin typeface="Cambria Math" panose="02040503050406030204" pitchFamily="18" charset="0"/>
                      </a:rPr>
                      <m:t>𝑠𝑒</m:t>
                    </m:r>
                    <m:r>
                      <a:rPr lang="es-CR" sz="1100" b="0" i="1">
                        <a:latin typeface="Cambria Math" panose="02040503050406030204" pitchFamily="18" charset="0"/>
                      </a:rPr>
                      <m:t> </m:t>
                    </m:r>
                    <m:r>
                      <a:rPr lang="es-CR" sz="1100" b="0" i="1">
                        <a:latin typeface="Cambria Math" panose="02040503050406030204" pitchFamily="18" charset="0"/>
                      </a:rPr>
                      <m:t>𝑖𝑛𝑐𝑙𝑢𝑦𝑒</m:t>
                    </m:r>
                    <m:r>
                      <a:rPr lang="es-CR" sz="1100" b="0" i="1">
                        <a:latin typeface="Cambria Math" panose="02040503050406030204" pitchFamily="18" charset="0"/>
                      </a:rPr>
                      <m:t> </m:t>
                    </m:r>
                    <m:sSub>
                      <m:sSubPr>
                        <m:ctrlPr>
                          <a:rPr lang="es-CR" sz="1100" b="0" i="1">
                            <a:latin typeface="Cambria Math" panose="02040503050406030204" pitchFamily="18" charset="0"/>
                          </a:rPr>
                        </m:ctrlPr>
                      </m:sSubPr>
                      <m:e>
                        <m:r>
                          <a:rPr lang="es-CR" sz="1100" b="0" i="1">
                            <a:latin typeface="Cambria Math" panose="02040503050406030204" pitchFamily="18" charset="0"/>
                          </a:rPr>
                          <m:t>𝑡𝑒𝑚</m:t>
                        </m:r>
                        <m:r>
                          <a:rPr lang="es-CR" sz="1100" b="0" i="1">
                            <a:latin typeface="Cambria Math" panose="02040503050406030204" pitchFamily="18" charset="0"/>
                          </a:rPr>
                          <m:t>á</m:t>
                        </m:r>
                        <m:r>
                          <a:rPr lang="es-CR" sz="1100" b="0" i="1">
                            <a:latin typeface="Cambria Math" panose="02040503050406030204" pitchFamily="18" charset="0"/>
                          </a:rPr>
                          <m:t>𝑡𝑖𝑐𝑎</m:t>
                        </m:r>
                        <m:r>
                          <a:rPr lang="es-CR" sz="1100" b="0" i="1">
                            <a:latin typeface="Cambria Math" panose="02040503050406030204" pitchFamily="18" charset="0"/>
                          </a:rPr>
                          <m:t> </m:t>
                        </m:r>
                      </m:e>
                      <m:sub>
                        <m:r>
                          <a:rPr lang="es-CR" sz="1100" b="0" i="1">
                            <a:latin typeface="Cambria Math" panose="02040503050406030204" pitchFamily="18" charset="0"/>
                          </a:rPr>
                          <m:t>𝑖</m:t>
                        </m:r>
                        <m:r>
                          <a:rPr lang="es-CR" sz="1100" b="0" i="1">
                            <a:latin typeface="Cambria Math" panose="02040503050406030204" pitchFamily="18" charset="0"/>
                          </a:rPr>
                          <m:t> </m:t>
                        </m:r>
                      </m:sub>
                    </m:sSub>
                    <m:r>
                      <a:rPr lang="es-CR" sz="1100" b="0" i="1">
                        <a:latin typeface="Cambria Math" panose="02040503050406030204" pitchFamily="18" charset="0"/>
                      </a:rPr>
                      <m:t>𝑒𝑛</m:t>
                    </m:r>
                    <m:r>
                      <a:rPr lang="es-CR" sz="1100" b="0" i="1">
                        <a:latin typeface="Cambria Math" panose="02040503050406030204" pitchFamily="18" charset="0"/>
                      </a:rPr>
                      <m:t> </m:t>
                    </m:r>
                    <m:sSub>
                      <m:sSubPr>
                        <m:ctrlPr>
                          <a:rPr lang="es-CR" sz="1100" b="0" i="1">
                            <a:latin typeface="Cambria Math" panose="02040503050406030204" pitchFamily="18" charset="0"/>
                          </a:rPr>
                        </m:ctrlPr>
                      </m:sSubPr>
                      <m:e>
                        <m:r>
                          <a:rPr lang="es-CR" sz="1100" b="0" i="1">
                            <a:latin typeface="Cambria Math" panose="02040503050406030204" pitchFamily="18" charset="0"/>
                          </a:rPr>
                          <m:t>𝑓𝑖𝑛</m:t>
                        </m:r>
                        <m:r>
                          <a:rPr lang="es-CR" sz="1100" b="0" i="1">
                            <a:latin typeface="Cambria Math" panose="02040503050406030204" pitchFamily="18" charset="0"/>
                          </a:rPr>
                          <m:t> </m:t>
                        </m:r>
                      </m:e>
                      <m:sub>
                        <m:r>
                          <a:rPr lang="es-CR" sz="1100" b="0" i="1">
                            <a:latin typeface="Cambria Math" panose="02040503050406030204" pitchFamily="18" charset="0"/>
                          </a:rPr>
                          <m:t>𝑛</m:t>
                        </m:r>
                      </m:sub>
                    </m:sSub>
                  </m:oMath>
                </m:oMathPara>
              </a14:m>
              <a:endParaRPr lang="es-CR" sz="1100" b="0"/>
            </a:p>
          </xdr:txBody>
        </xdr:sp>
      </mc:Choice>
      <mc:Fallback xmlns="">
        <xdr:sp macro="" textlink="">
          <xdr:nvSpPr>
            <xdr:cNvPr id="2" name="CuadroTexto 1">
              <a:extLst>
                <a:ext uri="{FF2B5EF4-FFF2-40B4-BE49-F238E27FC236}">
                  <a16:creationId xmlns:a16="http://schemas.microsoft.com/office/drawing/2014/main" id="{00000000-0008-0000-6F01-000002000000}"/>
                </a:ext>
              </a:extLst>
            </xdr:cNvPr>
            <xdr:cNvSpPr txBox="1"/>
          </xdr:nvSpPr>
          <xdr:spPr>
            <a:xfrm>
              <a:off x="5060632" y="6668134"/>
              <a:ext cx="226196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100" b="0" i="0">
                  <a:latin typeface="Cambria Math" panose="02040503050406030204" pitchFamily="18" charset="0"/>
                </a:rPr>
                <a:t>1=𝑠𝑖 𝑠𝑒 𝑖𝑛𝑐𝑙𝑢𝑦𝑒 〖𝑡𝑒𝑚á𝑡𝑖𝑐𝑎 〗_(𝑖 ) 𝑒𝑛 〖𝑓𝑖𝑛 〗_𝑛</a:t>
              </a:r>
              <a:endParaRPr lang="es-CR" sz="1100" b="0"/>
            </a:p>
          </xdr:txBody>
        </xdr:sp>
      </mc:Fallback>
    </mc:AlternateContent>
    <xdr:clientData/>
  </xdr:oneCellAnchor>
  <xdr:oneCellAnchor>
    <xdr:from>
      <xdr:col>3</xdr:col>
      <xdr:colOff>884237</xdr:colOff>
      <xdr:row>15</xdr:row>
      <xdr:rowOff>524933</xdr:rowOff>
    </xdr:from>
    <xdr:ext cx="2452146" cy="172227"/>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00000000-0008-0000-6F01-000003000000}"/>
                </a:ext>
              </a:extLst>
            </xdr:cNvPr>
            <xdr:cNvSpPr txBox="1"/>
          </xdr:nvSpPr>
          <xdr:spPr>
            <a:xfrm>
              <a:off x="5056187" y="6935258"/>
              <a:ext cx="245214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R" sz="1100" b="0" i="1">
                        <a:latin typeface="Cambria Math" panose="02040503050406030204" pitchFamily="18" charset="0"/>
                      </a:rPr>
                      <m:t>0=</m:t>
                    </m:r>
                    <m:r>
                      <a:rPr lang="es-CR" sz="1100" b="0" i="1">
                        <a:latin typeface="Cambria Math" panose="02040503050406030204" pitchFamily="18" charset="0"/>
                      </a:rPr>
                      <m:t>𝑠𝑖</m:t>
                    </m:r>
                    <m:r>
                      <a:rPr lang="es-CR" sz="1100" b="0" i="1">
                        <a:latin typeface="Cambria Math" panose="02040503050406030204" pitchFamily="18" charset="0"/>
                      </a:rPr>
                      <m:t> </m:t>
                    </m:r>
                    <m:r>
                      <a:rPr lang="es-CR" sz="1100" b="0" i="1">
                        <a:latin typeface="Cambria Math" panose="02040503050406030204" pitchFamily="18" charset="0"/>
                      </a:rPr>
                      <m:t>𝑛𝑜</m:t>
                    </m:r>
                    <m:r>
                      <a:rPr lang="es-CR" sz="1100" b="0" i="1">
                        <a:latin typeface="Cambria Math" panose="02040503050406030204" pitchFamily="18" charset="0"/>
                      </a:rPr>
                      <m:t> </m:t>
                    </m:r>
                    <m:r>
                      <a:rPr lang="es-CR" sz="1100" b="0" i="1">
                        <a:latin typeface="Cambria Math" panose="02040503050406030204" pitchFamily="18" charset="0"/>
                      </a:rPr>
                      <m:t>𝑠𝑒</m:t>
                    </m:r>
                    <m:r>
                      <a:rPr lang="es-CR" sz="1100" b="0" i="1">
                        <a:latin typeface="Cambria Math" panose="02040503050406030204" pitchFamily="18" charset="0"/>
                      </a:rPr>
                      <m:t> </m:t>
                    </m:r>
                    <m:r>
                      <a:rPr lang="es-CR" sz="1100" b="0" i="1">
                        <a:latin typeface="Cambria Math" panose="02040503050406030204" pitchFamily="18" charset="0"/>
                      </a:rPr>
                      <m:t>𝑖𝑛𝑐𝑙𝑢𝑦𝑒</m:t>
                    </m:r>
                    <m:r>
                      <a:rPr lang="es-CR" sz="1100" b="0" i="1">
                        <a:latin typeface="Cambria Math" panose="02040503050406030204" pitchFamily="18" charset="0"/>
                      </a:rPr>
                      <m:t> </m:t>
                    </m:r>
                    <m:sSub>
                      <m:sSubPr>
                        <m:ctrlPr>
                          <a:rPr lang="es-CR" sz="1100" b="0" i="1">
                            <a:latin typeface="Cambria Math" panose="02040503050406030204" pitchFamily="18" charset="0"/>
                          </a:rPr>
                        </m:ctrlPr>
                      </m:sSubPr>
                      <m:e>
                        <m:r>
                          <a:rPr lang="es-CR" sz="1100" b="0" i="1">
                            <a:latin typeface="Cambria Math" panose="02040503050406030204" pitchFamily="18" charset="0"/>
                          </a:rPr>
                          <m:t>𝑡𝑒𝑚</m:t>
                        </m:r>
                        <m:r>
                          <a:rPr lang="es-CR" sz="1100" b="0" i="1">
                            <a:latin typeface="Cambria Math" panose="02040503050406030204" pitchFamily="18" charset="0"/>
                          </a:rPr>
                          <m:t>á</m:t>
                        </m:r>
                        <m:r>
                          <a:rPr lang="es-CR" sz="1100" b="0" i="1">
                            <a:latin typeface="Cambria Math" panose="02040503050406030204" pitchFamily="18" charset="0"/>
                          </a:rPr>
                          <m:t>𝑡𝑖𝑐𝑎</m:t>
                        </m:r>
                        <m:r>
                          <a:rPr lang="es-CR" sz="1100" b="0" i="1">
                            <a:latin typeface="Cambria Math" panose="02040503050406030204" pitchFamily="18" charset="0"/>
                          </a:rPr>
                          <m:t> </m:t>
                        </m:r>
                      </m:e>
                      <m:sub>
                        <m:r>
                          <a:rPr lang="es-CR" sz="1100" b="0" i="1">
                            <a:latin typeface="Cambria Math" panose="02040503050406030204" pitchFamily="18" charset="0"/>
                          </a:rPr>
                          <m:t>𝑖</m:t>
                        </m:r>
                        <m:r>
                          <a:rPr lang="es-CR" sz="1100" b="0" i="1">
                            <a:latin typeface="Cambria Math" panose="02040503050406030204" pitchFamily="18" charset="0"/>
                          </a:rPr>
                          <m:t> </m:t>
                        </m:r>
                      </m:sub>
                    </m:sSub>
                    <m:r>
                      <a:rPr lang="es-CR" sz="1100" b="0" i="1">
                        <a:latin typeface="Cambria Math" panose="02040503050406030204" pitchFamily="18" charset="0"/>
                      </a:rPr>
                      <m:t>𝑒𝑛</m:t>
                    </m:r>
                    <m:r>
                      <a:rPr lang="es-CR" sz="1100" b="0" i="1">
                        <a:latin typeface="Cambria Math" panose="02040503050406030204" pitchFamily="18" charset="0"/>
                      </a:rPr>
                      <m:t> </m:t>
                    </m:r>
                    <m:sSub>
                      <m:sSubPr>
                        <m:ctrlPr>
                          <a:rPr lang="es-CR" sz="1100" b="0" i="1">
                            <a:latin typeface="Cambria Math" panose="02040503050406030204" pitchFamily="18" charset="0"/>
                          </a:rPr>
                        </m:ctrlPr>
                      </m:sSubPr>
                      <m:e>
                        <m:r>
                          <a:rPr lang="es-CR" sz="1100" b="0" i="1">
                            <a:latin typeface="Cambria Math" panose="02040503050406030204" pitchFamily="18" charset="0"/>
                          </a:rPr>
                          <m:t>𝑓𝑖𝑛</m:t>
                        </m:r>
                        <m:r>
                          <a:rPr lang="es-CR" sz="1100" b="0" i="1">
                            <a:latin typeface="Cambria Math" panose="02040503050406030204" pitchFamily="18" charset="0"/>
                          </a:rPr>
                          <m:t> </m:t>
                        </m:r>
                      </m:e>
                      <m:sub>
                        <m:r>
                          <a:rPr lang="es-CR" sz="1100" b="0" i="1">
                            <a:latin typeface="Cambria Math" panose="02040503050406030204" pitchFamily="18" charset="0"/>
                          </a:rPr>
                          <m:t>𝑛</m:t>
                        </m:r>
                      </m:sub>
                    </m:sSub>
                  </m:oMath>
                </m:oMathPara>
              </a14:m>
              <a:endParaRPr lang="es-CR" sz="1100" b="0"/>
            </a:p>
          </xdr:txBody>
        </xdr:sp>
      </mc:Choice>
      <mc:Fallback xmlns="">
        <xdr:sp macro="" textlink="">
          <xdr:nvSpPr>
            <xdr:cNvPr id="3" name="CuadroTexto 2">
              <a:extLst>
                <a:ext uri="{FF2B5EF4-FFF2-40B4-BE49-F238E27FC236}">
                  <a16:creationId xmlns:a16="http://schemas.microsoft.com/office/drawing/2014/main" id="{00000000-0008-0000-6F01-000003000000}"/>
                </a:ext>
              </a:extLst>
            </xdr:cNvPr>
            <xdr:cNvSpPr txBox="1"/>
          </xdr:nvSpPr>
          <xdr:spPr>
            <a:xfrm>
              <a:off x="5056187" y="6935258"/>
              <a:ext cx="245214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100" b="0" i="0">
                  <a:latin typeface="Cambria Math" panose="02040503050406030204" pitchFamily="18" charset="0"/>
                </a:rPr>
                <a:t>0=𝑠𝑖 𝑛𝑜 𝑠𝑒 𝑖𝑛𝑐𝑙𝑢𝑦𝑒 〖𝑡𝑒𝑚á𝑡𝑖𝑐𝑎 〗_(𝑖 ) 𝑒𝑛 〖𝑓𝑖𝑛 〗_𝑛</a:t>
              </a:r>
              <a:endParaRPr lang="es-CR" sz="1100" b="0"/>
            </a:p>
          </xdr:txBody>
        </xdr:sp>
      </mc:Fallback>
    </mc:AlternateContent>
    <xdr:clientData/>
  </xdr:oneCellAnchor>
</xdr:wsDr>
</file>

<file path=xl/drawings/drawing267.xml><?xml version="1.0" encoding="utf-8"?>
<xdr:wsDr xmlns:xdr="http://schemas.openxmlformats.org/drawingml/2006/spreadsheetDrawing" xmlns:a="http://schemas.openxmlformats.org/drawingml/2006/main">
  <xdr:twoCellAnchor>
    <xdr:from>
      <xdr:col>7</xdr:col>
      <xdr:colOff>104775</xdr:colOff>
      <xdr:row>10</xdr:row>
      <xdr:rowOff>57150</xdr:rowOff>
    </xdr:from>
    <xdr:to>
      <xdr:col>13</xdr:col>
      <xdr:colOff>104775</xdr:colOff>
      <xdr:row>24</xdr:row>
      <xdr:rowOff>104775</xdr:rowOff>
    </xdr:to>
    <xdr:graphicFrame macro="">
      <xdr:nvGraphicFramePr>
        <xdr:cNvPr id="3" name="2 Gráfico">
          <a:extLst>
            <a:ext uri="{FF2B5EF4-FFF2-40B4-BE49-F238E27FC236}">
              <a16:creationId xmlns:a16="http://schemas.microsoft.com/office/drawing/2014/main" id="{00000000-0008-0000-7001-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68.xml><?xml version="1.0" encoding="utf-8"?>
<xdr:wsDr xmlns:xdr="http://schemas.openxmlformats.org/drawingml/2006/spreadsheetDrawing" xmlns:a="http://schemas.openxmlformats.org/drawingml/2006/main">
  <xdr:oneCellAnchor>
    <xdr:from>
      <xdr:col>2</xdr:col>
      <xdr:colOff>1470659</xdr:colOff>
      <xdr:row>15</xdr:row>
      <xdr:rowOff>451348</xdr:rowOff>
    </xdr:from>
    <xdr:ext cx="6886575" cy="630692"/>
    <mc:AlternateContent xmlns:mc="http://schemas.openxmlformats.org/markup-compatibility/2006" xmlns:a14="http://schemas.microsoft.com/office/drawing/2010/main">
      <mc:Choice Requires="a14">
        <xdr:sp macro="" textlink="">
          <xdr:nvSpPr>
            <xdr:cNvPr id="3" name="CuadroTexto 1">
              <a:extLst>
                <a:ext uri="{FF2B5EF4-FFF2-40B4-BE49-F238E27FC236}">
                  <a16:creationId xmlns:a16="http://schemas.microsoft.com/office/drawing/2014/main" id="{00000000-0008-0000-7101-000003000000}"/>
                </a:ext>
              </a:extLst>
            </xdr:cNvPr>
            <xdr:cNvSpPr txBox="1"/>
          </xdr:nvSpPr>
          <xdr:spPr>
            <a:xfrm>
              <a:off x="4061459" y="4651873"/>
              <a:ext cx="6886575" cy="63069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s-ES" sz="1100" b="0" i="1">
                        <a:latin typeface="Cambria Math" panose="02040503050406030204" pitchFamily="18" charset="0"/>
                      </a:rPr>
                      <m:t>𝐶𝑎𝑝𝑎𝑐𝑖𝑑𝑎𝑑</m:t>
                    </m:r>
                    <m:r>
                      <a:rPr lang="es-ES" sz="1100" b="0" i="1">
                        <a:latin typeface="Cambria Math" panose="02040503050406030204" pitchFamily="18" charset="0"/>
                      </a:rPr>
                      <m:t> </m:t>
                    </m:r>
                    <m:r>
                      <a:rPr lang="es-ES" sz="1100" b="0" i="1">
                        <a:latin typeface="Cambria Math" panose="02040503050406030204" pitchFamily="18" charset="0"/>
                      </a:rPr>
                      <m:t>𝑖𝑛𝑠𝑡𝑎𝑙𝑎𝑑𝑎</m:t>
                    </m:r>
                    <m:r>
                      <a:rPr lang="es-ES" sz="1100" b="0" i="1">
                        <a:latin typeface="Cambria Math" panose="02040503050406030204" pitchFamily="18" charset="0"/>
                      </a:rPr>
                      <m:t> </m:t>
                    </m:r>
                    <m:r>
                      <a:rPr lang="es-ES" sz="1100" b="0" i="1">
                        <a:latin typeface="Cambria Math" panose="02040503050406030204" pitchFamily="18" charset="0"/>
                      </a:rPr>
                      <m:t>𝑝𝑒𝑟</m:t>
                    </m:r>
                    <m:r>
                      <a:rPr lang="es-ES" sz="1100" b="0" i="1">
                        <a:latin typeface="Cambria Math" panose="02040503050406030204" pitchFamily="18" charset="0"/>
                      </a:rPr>
                      <m:t> </m:t>
                    </m:r>
                    <m:r>
                      <a:rPr lang="es-ES" sz="1100" b="0" i="1">
                        <a:latin typeface="Cambria Math" panose="02040503050406030204" pitchFamily="18" charset="0"/>
                      </a:rPr>
                      <m:t>𝑐</m:t>
                    </m:r>
                    <m:r>
                      <a:rPr lang="es-ES" sz="1100" b="0" i="1">
                        <a:latin typeface="Cambria Math" panose="02040503050406030204" pitchFamily="18" charset="0"/>
                      </a:rPr>
                      <m:t>á</m:t>
                    </m:r>
                    <m:r>
                      <a:rPr lang="es-ES" sz="1100" b="0" i="1">
                        <a:latin typeface="Cambria Math" panose="02040503050406030204" pitchFamily="18" charset="0"/>
                      </a:rPr>
                      <m:t>𝑝𝑖𝑡𝑎</m:t>
                    </m:r>
                    <m:r>
                      <a:rPr lang="es-CR" sz="1100" b="0" i="1">
                        <a:latin typeface="Cambria Math" panose="02040503050406030204" pitchFamily="18" charset="0"/>
                      </a:rPr>
                      <m:t>=</m:t>
                    </m:r>
                    <m:f>
                      <m:fPr>
                        <m:ctrlPr>
                          <a:rPr lang="es-CR" sz="1100" i="1">
                            <a:latin typeface="Cambria Math" panose="02040503050406030204" pitchFamily="18" charset="0"/>
                          </a:rPr>
                        </m:ctrlPr>
                      </m:fPr>
                      <m:num>
                        <m:r>
                          <a:rPr lang="es-ES" sz="1100" b="0" i="1">
                            <a:latin typeface="Cambria Math" panose="02040503050406030204" pitchFamily="18" charset="0"/>
                          </a:rPr>
                          <m:t>𝐶𝑎𝑝𝑎𝑐𝑖𝑑𝑎𝑑</m:t>
                        </m:r>
                        <m:r>
                          <a:rPr lang="es-ES" sz="1100" b="0" i="1">
                            <a:latin typeface="Cambria Math" panose="02040503050406030204" pitchFamily="18" charset="0"/>
                          </a:rPr>
                          <m:t> </m:t>
                        </m:r>
                        <m:r>
                          <a:rPr lang="es-ES" sz="1100" b="0" i="1">
                            <a:latin typeface="Cambria Math" panose="02040503050406030204" pitchFamily="18" charset="0"/>
                          </a:rPr>
                          <m:t>𝑖𝑛𝑠𝑡𝑎𝑙𝑎𝑑𝑎</m:t>
                        </m:r>
                        <m:r>
                          <a:rPr lang="es-ES" sz="1100" b="0" i="1">
                            <a:latin typeface="Cambria Math" panose="02040503050406030204" pitchFamily="18" charset="0"/>
                          </a:rPr>
                          <m:t> </m:t>
                        </m:r>
                        <m:r>
                          <a:rPr lang="es-ES" sz="1100" b="0" i="1">
                            <a:latin typeface="Cambria Math" panose="02040503050406030204" pitchFamily="18" charset="0"/>
                          </a:rPr>
                          <m:t>𝑒𝑛</m:t>
                        </m:r>
                        <m:r>
                          <a:rPr lang="es-ES" sz="1100" b="0" i="1">
                            <a:latin typeface="Cambria Math" panose="02040503050406030204" pitchFamily="18" charset="0"/>
                          </a:rPr>
                          <m:t> </m:t>
                        </m:r>
                        <m:r>
                          <a:rPr lang="es-ES" sz="1100" b="0" i="1">
                            <a:latin typeface="Cambria Math" panose="02040503050406030204" pitchFamily="18" charset="0"/>
                          </a:rPr>
                          <m:t>𝑣𝑎𝑡𝑖𝑜𝑠</m:t>
                        </m:r>
                        <m:r>
                          <a:rPr lang="es-ES" sz="1100" b="0" i="1">
                            <a:latin typeface="Cambria Math" panose="02040503050406030204" pitchFamily="18" charset="0"/>
                          </a:rPr>
                          <m:t> </m:t>
                        </m:r>
                        <m:r>
                          <a:rPr lang="es-ES" sz="1100" b="0" i="1">
                            <a:latin typeface="Cambria Math" panose="02040503050406030204" pitchFamily="18" charset="0"/>
                          </a:rPr>
                          <m:t>𝑑𝑒</m:t>
                        </m:r>
                        <m:r>
                          <a:rPr lang="es-ES" sz="1100" b="0" i="1">
                            <a:latin typeface="Cambria Math" panose="02040503050406030204" pitchFamily="18" charset="0"/>
                          </a:rPr>
                          <m:t> </m:t>
                        </m:r>
                        <m:r>
                          <a:rPr lang="es-ES" sz="1100" b="0" i="1">
                            <a:latin typeface="Cambria Math" panose="02040503050406030204" pitchFamily="18" charset="0"/>
                          </a:rPr>
                          <m:t>𝑔𝑒𝑛𝑒𝑟𝑎𝑐𝑖</m:t>
                        </m:r>
                        <m:r>
                          <m:rPr>
                            <m:sty m:val="p"/>
                          </m:rPr>
                          <a:rPr lang="es-ES" sz="1100" b="0" i="1">
                            <a:latin typeface="Cambria Math" panose="02040503050406030204" pitchFamily="18" charset="0"/>
                          </a:rPr>
                          <m:t>o</m:t>
                        </m:r>
                        <m:r>
                          <a:rPr lang="es-ES" sz="1100" b="0" i="1">
                            <a:latin typeface="Cambria Math" panose="02040503050406030204" pitchFamily="18" charset="0"/>
                          </a:rPr>
                          <m:t>𝑛</m:t>
                        </m:r>
                        <m:r>
                          <a:rPr lang="es-ES" sz="1100" b="0" i="1">
                            <a:latin typeface="Cambria Math" panose="02040503050406030204" pitchFamily="18" charset="0"/>
                          </a:rPr>
                          <m:t> </m:t>
                        </m:r>
                        <m:r>
                          <a:rPr lang="es-ES" sz="1100" b="0" i="1">
                            <a:latin typeface="Cambria Math" panose="02040503050406030204" pitchFamily="18" charset="0"/>
                          </a:rPr>
                          <m:t>𝑑𝑒</m:t>
                        </m:r>
                        <m:r>
                          <a:rPr lang="es-ES" sz="1100" b="0" i="1">
                            <a:latin typeface="Cambria Math" panose="02040503050406030204" pitchFamily="18" charset="0"/>
                          </a:rPr>
                          <m:t> </m:t>
                        </m:r>
                        <m:r>
                          <a:rPr lang="es-ES" sz="1100" b="0" i="1">
                            <a:latin typeface="Cambria Math" panose="02040503050406030204" pitchFamily="18" charset="0"/>
                          </a:rPr>
                          <m:t>𝑒𝑛𝑒𝑟𝑔</m:t>
                        </m:r>
                        <m:r>
                          <a:rPr lang="es-ES" sz="1100" b="0" i="1">
                            <a:latin typeface="Cambria Math" panose="02040503050406030204" pitchFamily="18" charset="0"/>
                          </a:rPr>
                          <m:t>í</m:t>
                        </m:r>
                        <m:r>
                          <a:rPr lang="es-ES" sz="1100" b="0" i="1">
                            <a:latin typeface="Cambria Math" panose="02040503050406030204" pitchFamily="18" charset="0"/>
                          </a:rPr>
                          <m:t>𝑎</m:t>
                        </m:r>
                        <m:r>
                          <a:rPr lang="es-ES" sz="1100" b="0" i="1">
                            <a:latin typeface="Cambria Math" panose="02040503050406030204" pitchFamily="18" charset="0"/>
                          </a:rPr>
                          <m:t> </m:t>
                        </m:r>
                        <m:r>
                          <a:rPr lang="es-ES" sz="1100" b="0" i="1">
                            <a:latin typeface="Cambria Math" panose="02040503050406030204" pitchFamily="18" charset="0"/>
                          </a:rPr>
                          <m:t>𝑟𝑒𝑛𝑜𝑣𝑎𝑏𝑙𝑒</m:t>
                        </m:r>
                      </m:num>
                      <m:den>
                        <m:r>
                          <a:rPr lang="es-ES" sz="1100" b="0" i="1">
                            <a:latin typeface="Cambria Math" panose="02040503050406030204" pitchFamily="18" charset="0"/>
                          </a:rPr>
                          <m:t>𝑃𝑜𝑏𝑙𝑎𝑐𝑖</m:t>
                        </m:r>
                        <m:r>
                          <a:rPr lang="es-ES" sz="1100" b="0" i="1">
                            <a:latin typeface="Cambria Math" panose="02040503050406030204" pitchFamily="18" charset="0"/>
                          </a:rPr>
                          <m:t>ó</m:t>
                        </m:r>
                        <m:r>
                          <a:rPr lang="es-ES" sz="1100" b="0" i="1">
                            <a:latin typeface="Cambria Math" panose="02040503050406030204" pitchFamily="18" charset="0"/>
                          </a:rPr>
                          <m:t>𝑛</m:t>
                        </m:r>
                      </m:den>
                    </m:f>
                  </m:oMath>
                </m:oMathPara>
              </a14:m>
              <a:endParaRPr lang="es-CR" sz="1100"/>
            </a:p>
          </xdr:txBody>
        </xdr:sp>
      </mc:Choice>
      <mc:Fallback xmlns="">
        <xdr:sp macro="" textlink="">
          <xdr:nvSpPr>
            <xdr:cNvPr id="3" name="CuadroTexto 1">
              <a:extLst>
                <a:ext uri="{FF2B5EF4-FFF2-40B4-BE49-F238E27FC236}">
                  <a16:creationId xmlns:a16="http://schemas.microsoft.com/office/drawing/2014/main" id="{00000000-0008-0000-7101-000003000000}"/>
                </a:ext>
              </a:extLst>
            </xdr:cNvPr>
            <xdr:cNvSpPr txBox="1"/>
          </xdr:nvSpPr>
          <xdr:spPr>
            <a:xfrm>
              <a:off x="4061459" y="4651873"/>
              <a:ext cx="6886575" cy="63069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ES" sz="1100" b="0" i="0">
                  <a:latin typeface="Cambria Math" panose="02040503050406030204" pitchFamily="18" charset="0"/>
                </a:rPr>
                <a:t>𝐶𝑎𝑝𝑎𝑐𝑖𝑑𝑎𝑑 𝑖𝑛𝑠𝑡𝑎𝑙𝑎𝑑𝑎 𝑝𝑒𝑟 𝑐á𝑝𝑖𝑡𝑎</a:t>
              </a:r>
              <a:r>
                <a:rPr lang="es-CR" sz="1100" b="0" i="0">
                  <a:latin typeface="Cambria Math" panose="02040503050406030204" pitchFamily="18" charset="0"/>
                </a:rPr>
                <a:t>=</a:t>
              </a:r>
              <a:r>
                <a:rPr lang="es-CR" sz="1100" i="0">
                  <a:latin typeface="Cambria Math" panose="02040503050406030204" pitchFamily="18" charset="0"/>
                </a:rPr>
                <a:t>(</a:t>
              </a:r>
              <a:r>
                <a:rPr lang="es-ES" sz="1100" b="0" i="0">
                  <a:latin typeface="Cambria Math" panose="02040503050406030204" pitchFamily="18" charset="0"/>
                </a:rPr>
                <a:t>𝐶𝑎𝑝𝑎𝑐𝑖𝑑𝑎𝑑 𝑖𝑛𝑠𝑡𝑎𝑙𝑎𝑑𝑎 𝑒𝑛 𝑣𝑎𝑡𝑖𝑜𝑠 𝑑𝑒 𝑔𝑒𝑛𝑒𝑟𝑎𝑐𝑖o𝑛 𝑑𝑒 𝑒𝑛𝑒𝑟𝑔í𝑎 𝑟𝑒𝑛𝑜𝑣𝑎𝑏𝑙𝑒</a:t>
              </a:r>
              <a:r>
                <a:rPr lang="es-CR" sz="1100" b="0" i="0">
                  <a:latin typeface="Cambria Math" panose="02040503050406030204" pitchFamily="18" charset="0"/>
                </a:rPr>
                <a:t>)/</a:t>
              </a:r>
              <a:r>
                <a:rPr lang="es-ES" sz="1100" b="0" i="0">
                  <a:latin typeface="Cambria Math" panose="02040503050406030204" pitchFamily="18" charset="0"/>
                </a:rPr>
                <a:t>𝑃𝑜𝑏𝑙𝑎𝑐𝑖ó𝑛</a:t>
              </a:r>
              <a:endParaRPr lang="es-CR" sz="1100"/>
            </a:p>
          </xdr:txBody>
        </xdr:sp>
      </mc:Fallback>
    </mc:AlternateContent>
    <xdr:clientData/>
  </xdr:oneCellAnchor>
</xdr:wsDr>
</file>

<file path=xl/drawings/drawing269.xml><?xml version="1.0" encoding="utf-8"?>
<xdr:wsDr xmlns:xdr="http://schemas.openxmlformats.org/drawingml/2006/spreadsheetDrawing" xmlns:a="http://schemas.openxmlformats.org/drawingml/2006/main">
  <xdr:twoCellAnchor editAs="oneCell">
    <xdr:from>
      <xdr:col>9</xdr:col>
      <xdr:colOff>230506</xdr:colOff>
      <xdr:row>7</xdr:row>
      <xdr:rowOff>80011</xdr:rowOff>
    </xdr:from>
    <xdr:to>
      <xdr:col>11</xdr:col>
      <xdr:colOff>335280</xdr:colOff>
      <xdr:row>19</xdr:row>
      <xdr:rowOff>99695</xdr:rowOff>
    </xdr:to>
    <xdr:pic>
      <xdr:nvPicPr>
        <xdr:cNvPr id="2" name="Imagen 1">
          <a:extLst>
            <a:ext uri="{FF2B5EF4-FFF2-40B4-BE49-F238E27FC236}">
              <a16:creationId xmlns:a16="http://schemas.microsoft.com/office/drawing/2014/main" id="{00000000-0008-0000-7201-000002000000}"/>
            </a:ext>
          </a:extLst>
        </xdr:cNvPr>
        <xdr:cNvPicPr>
          <a:picLocks noChangeAspect="1"/>
        </xdr:cNvPicPr>
      </xdr:nvPicPr>
      <xdr:blipFill rotWithShape="1">
        <a:blip xmlns:r="http://schemas.openxmlformats.org/officeDocument/2006/relationships" r:embed="rId1"/>
        <a:srcRect r="2593" b="1262"/>
        <a:stretch/>
      </xdr:blipFill>
      <xdr:spPr>
        <a:xfrm>
          <a:off x="8261986" y="1649731"/>
          <a:ext cx="1674494" cy="2526664"/>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clientData/>
  </xdr:twoCellAnchor>
  <xdr:twoCellAnchor>
    <xdr:from>
      <xdr:col>11</xdr:col>
      <xdr:colOff>656135</xdr:colOff>
      <xdr:row>7</xdr:row>
      <xdr:rowOff>15241</xdr:rowOff>
    </xdr:from>
    <xdr:to>
      <xdr:col>14</xdr:col>
      <xdr:colOff>220981</xdr:colOff>
      <xdr:row>15</xdr:row>
      <xdr:rowOff>182881</xdr:rowOff>
    </xdr:to>
    <xdr:pic>
      <xdr:nvPicPr>
        <xdr:cNvPr id="3" name="Imagen 2" descr="image002">
          <a:extLst>
            <a:ext uri="{FF2B5EF4-FFF2-40B4-BE49-F238E27FC236}">
              <a16:creationId xmlns:a16="http://schemas.microsoft.com/office/drawing/2014/main" id="{00000000-0008-0000-7201-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257335" y="1584961"/>
          <a:ext cx="1919426" cy="2316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oneCellAnchor>
    <xdr:from>
      <xdr:col>7</xdr:col>
      <xdr:colOff>1555976</xdr:colOff>
      <xdr:row>3</xdr:row>
      <xdr:rowOff>0</xdr:rowOff>
    </xdr:from>
    <xdr:ext cx="2951449" cy="351058"/>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00000000-0008-0000-3300-000003000000}"/>
                </a:ext>
              </a:extLst>
            </xdr:cNvPr>
            <xdr:cNvSpPr txBox="1"/>
          </xdr:nvSpPr>
          <xdr:spPr>
            <a:xfrm>
              <a:off x="5585051" y="6686550"/>
              <a:ext cx="2951449" cy="3510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100" i="1">
                            <a:latin typeface="Cambria Math" panose="02040503050406030204" pitchFamily="18" charset="0"/>
                          </a:rPr>
                        </m:ctrlPr>
                      </m:fPr>
                      <m:num>
                        <m:r>
                          <a:rPr lang="es-CR" sz="1100" b="0" i="1">
                            <a:latin typeface="Cambria Math" panose="02040503050406030204" pitchFamily="18" charset="0"/>
                          </a:rPr>
                          <m:t>𝐺𝑎𝑠𝑡𝑜</m:t>
                        </m:r>
                        <m:r>
                          <a:rPr lang="es-CR" sz="1100" b="0" i="1">
                            <a:latin typeface="Cambria Math"/>
                          </a:rPr>
                          <m:t> </m:t>
                        </m:r>
                        <m:r>
                          <a:rPr lang="es-CR" sz="1100" b="0" i="1">
                            <a:latin typeface="Cambria Math"/>
                          </a:rPr>
                          <m:t>𝑐𝑜𝑛𝑠𝑜𝑙𝑖𝑑𝑎𝑑𝑜</m:t>
                        </m:r>
                        <m:r>
                          <a:rPr lang="es-CR" sz="1100" b="0" i="1">
                            <a:latin typeface="Cambria Math" panose="02040503050406030204" pitchFamily="18" charset="0"/>
                          </a:rPr>
                          <m:t> </m:t>
                        </m:r>
                        <m:r>
                          <a:rPr lang="es-CR" sz="1100" b="0" i="1">
                            <a:latin typeface="Cambria Math"/>
                          </a:rPr>
                          <m:t>𝑆𝑒𝑐𝑡𝑜𝑟</m:t>
                        </m:r>
                        <m:r>
                          <a:rPr lang="es-CR" sz="1100" b="0" i="1">
                            <a:latin typeface="Cambria Math"/>
                          </a:rPr>
                          <m:t> </m:t>
                        </m:r>
                        <m:r>
                          <a:rPr lang="es-CR" sz="1100" b="0" i="1">
                            <a:latin typeface="Cambria Math"/>
                          </a:rPr>
                          <m:t>𝐴𝑔𝑟𝑜𝑝𝑒𝑐𝑢𝑎𝑟𝑖𝑜</m:t>
                        </m:r>
                      </m:num>
                      <m:den>
                        <m:r>
                          <a:rPr lang="es-CR" sz="1100" b="0" i="1">
                            <a:latin typeface="Cambria Math" panose="02040503050406030204" pitchFamily="18" charset="0"/>
                          </a:rPr>
                          <m:t>𝐺𝑎𝑠𝑡𝑜</m:t>
                        </m:r>
                        <m:r>
                          <a:rPr lang="es-CR" sz="1100" b="0" i="1">
                            <a:latin typeface="Cambria Math" panose="02040503050406030204" pitchFamily="18" charset="0"/>
                          </a:rPr>
                          <m:t> </m:t>
                        </m:r>
                        <m:r>
                          <a:rPr lang="es-CR" sz="1100" b="0" i="1">
                            <a:latin typeface="Cambria Math" panose="02040503050406030204" pitchFamily="18" charset="0"/>
                          </a:rPr>
                          <m:t>𝑡𝑜𝑡𝑎𝑙</m:t>
                        </m:r>
                        <m:r>
                          <a:rPr lang="es-CR" sz="1100" b="0" i="1">
                            <a:latin typeface="Cambria Math" panose="02040503050406030204" pitchFamily="18" charset="0"/>
                          </a:rPr>
                          <m:t> </m:t>
                        </m:r>
                        <m:r>
                          <a:rPr lang="es-CR" sz="1100" b="0" i="1">
                            <a:latin typeface="Cambria Math" panose="02040503050406030204" pitchFamily="18" charset="0"/>
                          </a:rPr>
                          <m:t>𝑑𝑒𝑙</m:t>
                        </m:r>
                        <m:r>
                          <a:rPr lang="es-CR" sz="1100" b="0" i="1">
                            <a:latin typeface="Cambria Math" panose="02040503050406030204" pitchFamily="18" charset="0"/>
                          </a:rPr>
                          <m:t> </m:t>
                        </m:r>
                        <m:r>
                          <a:rPr lang="es-CR" sz="1100" b="0" i="1">
                            <a:latin typeface="Cambria Math" panose="02040503050406030204" pitchFamily="18" charset="0"/>
                          </a:rPr>
                          <m:t>𝑔𝑜𝑏𝑖𝑒𝑟𝑛𝑜</m:t>
                        </m:r>
                        <m:r>
                          <a:rPr lang="es-CR" sz="1100" b="0" i="1">
                            <a:latin typeface="Cambria Math"/>
                          </a:rPr>
                          <m:t> </m:t>
                        </m:r>
                        <m:r>
                          <a:rPr lang="es-CR" sz="1100" b="0" i="1">
                            <a:latin typeface="Cambria Math"/>
                          </a:rPr>
                          <m:t>𝐶𝑒𝑛𝑡𝑟𝑎𝑙</m:t>
                        </m:r>
                      </m:den>
                    </m:f>
                    <m:r>
                      <a:rPr lang="es-CR" sz="1100" b="0" i="1">
                        <a:latin typeface="Cambria Math" panose="02040503050406030204" pitchFamily="18" charset="0"/>
                        <a:ea typeface="Cambria Math" panose="02040503050406030204" pitchFamily="18" charset="0"/>
                      </a:rPr>
                      <m:t>×</m:t>
                    </m:r>
                    <m:r>
                      <a:rPr lang="es-CR" sz="1100" b="0" i="1">
                        <a:latin typeface="Cambria Math" panose="02040503050406030204" pitchFamily="18" charset="0"/>
                      </a:rPr>
                      <m:t>100</m:t>
                    </m:r>
                  </m:oMath>
                </m:oMathPara>
              </a14:m>
              <a:endParaRPr lang="es-CR" sz="1100"/>
            </a:p>
          </xdr:txBody>
        </xdr:sp>
      </mc:Choice>
      <mc:Fallback xmlns="">
        <xdr:sp macro="" textlink="">
          <xdr:nvSpPr>
            <xdr:cNvPr id="3" name="CuadroTexto 2">
              <a:extLst>
                <a:ext uri="{FF2B5EF4-FFF2-40B4-BE49-F238E27FC236}">
                  <a16:creationId xmlns:a16="http://schemas.microsoft.com/office/drawing/2014/main" id="{00000000-0008-0000-3300-000002000000}"/>
                </a:ext>
              </a:extLst>
            </xdr:cNvPr>
            <xdr:cNvSpPr txBox="1"/>
          </xdr:nvSpPr>
          <xdr:spPr>
            <a:xfrm>
              <a:off x="5585051" y="6686550"/>
              <a:ext cx="2951449" cy="3510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100" i="0">
                  <a:latin typeface="Cambria Math" panose="02040503050406030204" pitchFamily="18" charset="0"/>
                </a:rPr>
                <a:t>(</a:t>
              </a:r>
              <a:r>
                <a:rPr lang="es-CR" sz="1100" b="0" i="0">
                  <a:latin typeface="Cambria Math" panose="02040503050406030204" pitchFamily="18" charset="0"/>
                </a:rPr>
                <a:t>𝐺𝑎𝑠𝑡𝑜</a:t>
              </a:r>
              <a:r>
                <a:rPr lang="es-CR" sz="1100" b="0" i="0">
                  <a:latin typeface="Cambria Math"/>
                </a:rPr>
                <a:t> 𝑐𝑜𝑛𝑠𝑜𝑙𝑖𝑑𝑎𝑑𝑜</a:t>
              </a:r>
              <a:r>
                <a:rPr lang="es-CR" sz="1100" b="0" i="0">
                  <a:latin typeface="Cambria Math" panose="02040503050406030204" pitchFamily="18" charset="0"/>
                </a:rPr>
                <a:t> </a:t>
              </a:r>
              <a:r>
                <a:rPr lang="es-CR" sz="1100" b="0" i="0">
                  <a:latin typeface="Cambria Math"/>
                </a:rPr>
                <a:t>𝑆𝑒𝑐𝑡𝑜𝑟 𝐴𝑔𝑟𝑜𝑝𝑒𝑐𝑢𝑎𝑟𝑖𝑜</a:t>
              </a:r>
              <a:r>
                <a:rPr lang="es-CR" sz="1100" b="0" i="0">
                  <a:latin typeface="Cambria Math" panose="02040503050406030204" pitchFamily="18" charset="0"/>
                </a:rPr>
                <a:t>)/(𝐺𝑎𝑠𝑡𝑜 𝑡𝑜𝑡𝑎𝑙 𝑑𝑒𝑙 𝑔𝑜𝑏𝑖𝑒𝑟𝑛𝑜</a:t>
              </a:r>
              <a:r>
                <a:rPr lang="es-CR" sz="1100" b="0" i="0">
                  <a:latin typeface="Cambria Math"/>
                </a:rPr>
                <a:t> 𝐶𝑒𝑛𝑡𝑟𝑎𝑙</a:t>
              </a:r>
              <a:r>
                <a:rPr lang="es-CR" sz="1100" b="0" i="0">
                  <a:latin typeface="Cambria Math" panose="02040503050406030204" pitchFamily="18" charset="0"/>
                </a:rPr>
                <a:t>)</a:t>
              </a:r>
              <a:r>
                <a:rPr lang="es-CR" sz="1100" b="0" i="0">
                  <a:latin typeface="Cambria Math" panose="02040503050406030204" pitchFamily="18" charset="0"/>
                  <a:ea typeface="Cambria Math" panose="02040503050406030204" pitchFamily="18" charset="0"/>
                </a:rPr>
                <a:t>×</a:t>
              </a:r>
              <a:r>
                <a:rPr lang="es-CR" sz="1100" b="0" i="0">
                  <a:latin typeface="Cambria Math" panose="02040503050406030204" pitchFamily="18" charset="0"/>
                </a:rPr>
                <a:t>100</a:t>
              </a:r>
              <a:endParaRPr lang="es-CR" sz="1100"/>
            </a:p>
          </xdr:txBody>
        </xdr:sp>
      </mc:Fallback>
    </mc:AlternateContent>
    <xdr:clientData/>
  </xdr:oneCellAnchor>
  <xdr:oneCellAnchor>
    <xdr:from>
      <xdr:col>11</xdr:col>
      <xdr:colOff>1555976</xdr:colOff>
      <xdr:row>3</xdr:row>
      <xdr:rowOff>0</xdr:rowOff>
    </xdr:from>
    <xdr:ext cx="2951449" cy="321498"/>
    <mc:AlternateContent xmlns:mc="http://schemas.openxmlformats.org/markup-compatibility/2006" xmlns:a14="http://schemas.microsoft.com/office/drawing/2010/main">
      <mc:Choice Requires="a14">
        <xdr:sp macro="" textlink="">
          <xdr:nvSpPr>
            <xdr:cNvPr id="6" name="CuadroTexto 5">
              <a:extLst>
                <a:ext uri="{FF2B5EF4-FFF2-40B4-BE49-F238E27FC236}">
                  <a16:creationId xmlns:a16="http://schemas.microsoft.com/office/drawing/2014/main" id="{00000000-0008-0000-3300-000006000000}"/>
                </a:ext>
              </a:extLst>
            </xdr:cNvPr>
            <xdr:cNvSpPr txBox="1"/>
          </xdr:nvSpPr>
          <xdr:spPr>
            <a:xfrm>
              <a:off x="5585051" y="6686550"/>
              <a:ext cx="2951449" cy="3214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100" i="1">
                            <a:latin typeface="Cambria Math" panose="02040503050406030204" pitchFamily="18" charset="0"/>
                          </a:rPr>
                        </m:ctrlPr>
                      </m:fPr>
                      <m:num>
                        <m:r>
                          <a:rPr lang="es-CR" sz="1100" b="0" i="1">
                            <a:latin typeface="Cambria Math" panose="02040503050406030204" pitchFamily="18" charset="0"/>
                          </a:rPr>
                          <m:t>𝐺𝑎𝑠𝑡𝑜</m:t>
                        </m:r>
                        <m:r>
                          <a:rPr lang="es-CR" sz="1100" b="0" i="1">
                            <a:latin typeface="Cambria Math"/>
                          </a:rPr>
                          <m:t> </m:t>
                        </m:r>
                        <m:r>
                          <a:rPr lang="es-CR" sz="1100" b="0" i="1">
                            <a:latin typeface="Cambria Math"/>
                          </a:rPr>
                          <m:t>𝑐𝑜𝑛𝑠𝑜𝑙𝑖𝑑𝑎𝑑𝑜</m:t>
                        </m:r>
                        <m:r>
                          <a:rPr lang="es-CR" sz="1100" b="0" i="1">
                            <a:latin typeface="Cambria Math" panose="02040503050406030204" pitchFamily="18" charset="0"/>
                          </a:rPr>
                          <m:t> </m:t>
                        </m:r>
                        <m:r>
                          <a:rPr lang="es-CR" sz="1100" b="0" i="1">
                            <a:latin typeface="Cambria Math"/>
                          </a:rPr>
                          <m:t>𝑆𝑒𝑐𝑡𝑜𝑟</m:t>
                        </m:r>
                        <m:r>
                          <a:rPr lang="es-CR" sz="1100" b="0" i="1">
                            <a:latin typeface="Cambria Math"/>
                          </a:rPr>
                          <m:t> </m:t>
                        </m:r>
                        <m:r>
                          <a:rPr lang="es-CR" sz="1100" b="0" i="1">
                            <a:latin typeface="Cambria Math"/>
                          </a:rPr>
                          <m:t>𝐴𝑔𝑟𝑜𝑝𝑒𝑐𝑢𝑎𝑟𝑖𝑜</m:t>
                        </m:r>
                      </m:num>
                      <m:den>
                        <m:r>
                          <a:rPr lang="es-CR" sz="1100" b="0" i="1">
                            <a:latin typeface="Cambria Math" panose="02040503050406030204" pitchFamily="18" charset="0"/>
                          </a:rPr>
                          <m:t>𝐺𝑎𝑠𝑡𝑜</m:t>
                        </m:r>
                        <m:r>
                          <a:rPr lang="es-CR" sz="1100" b="0" i="1">
                            <a:latin typeface="Cambria Math" panose="02040503050406030204" pitchFamily="18" charset="0"/>
                          </a:rPr>
                          <m:t> </m:t>
                        </m:r>
                        <m:r>
                          <a:rPr lang="es-CR" sz="1100" b="0" i="1">
                            <a:latin typeface="Cambria Math" panose="02040503050406030204" pitchFamily="18" charset="0"/>
                          </a:rPr>
                          <m:t>𝑡𝑜𝑡𝑎𝑙</m:t>
                        </m:r>
                        <m:r>
                          <a:rPr lang="es-CR" sz="1100" b="0" i="1">
                            <a:latin typeface="Cambria Math" panose="02040503050406030204" pitchFamily="18" charset="0"/>
                          </a:rPr>
                          <m:t> </m:t>
                        </m:r>
                        <m:r>
                          <a:rPr lang="es-CR" sz="1100" b="0" i="1">
                            <a:latin typeface="Cambria Math" panose="02040503050406030204" pitchFamily="18" charset="0"/>
                          </a:rPr>
                          <m:t>𝑑𝑒𝑙</m:t>
                        </m:r>
                        <m:r>
                          <a:rPr lang="es-CR" sz="1100" b="0" i="1">
                            <a:latin typeface="Cambria Math" panose="02040503050406030204" pitchFamily="18" charset="0"/>
                          </a:rPr>
                          <m:t> </m:t>
                        </m:r>
                        <m:r>
                          <a:rPr lang="es-CR" sz="1100" b="0" i="1">
                            <a:latin typeface="Cambria Math"/>
                          </a:rPr>
                          <m:t>𝑆𝑒𝑐𝑡𝑜𝑟</m:t>
                        </m:r>
                        <m:r>
                          <a:rPr lang="es-CR" sz="1100" b="0" i="1">
                            <a:latin typeface="Cambria Math"/>
                          </a:rPr>
                          <m:t> </m:t>
                        </m:r>
                        <m:r>
                          <a:rPr lang="es-CR" sz="1100" b="0" i="1">
                            <a:latin typeface="Cambria Math"/>
                          </a:rPr>
                          <m:t>𝑃</m:t>
                        </m:r>
                        <m:r>
                          <a:rPr lang="es-CR" sz="1100" b="0" i="1">
                            <a:latin typeface="Cambria Math"/>
                          </a:rPr>
                          <m:t>ú</m:t>
                        </m:r>
                        <m:r>
                          <a:rPr lang="es-CR" sz="1100" b="0" i="1">
                            <a:latin typeface="Cambria Math"/>
                          </a:rPr>
                          <m:t>𝑏𝑙𝑖𝑐𝑜</m:t>
                        </m:r>
                      </m:den>
                    </m:f>
                    <m:r>
                      <a:rPr lang="es-CR" sz="1100" b="0" i="1">
                        <a:latin typeface="Cambria Math" panose="02040503050406030204" pitchFamily="18" charset="0"/>
                        <a:ea typeface="Cambria Math" panose="02040503050406030204" pitchFamily="18" charset="0"/>
                      </a:rPr>
                      <m:t>×</m:t>
                    </m:r>
                    <m:r>
                      <a:rPr lang="es-CR" sz="1100" b="0" i="1">
                        <a:latin typeface="Cambria Math" panose="02040503050406030204" pitchFamily="18" charset="0"/>
                      </a:rPr>
                      <m:t>100</m:t>
                    </m:r>
                  </m:oMath>
                </m:oMathPara>
              </a14:m>
              <a:endParaRPr lang="es-CR" sz="1100"/>
            </a:p>
          </xdr:txBody>
        </xdr:sp>
      </mc:Choice>
      <mc:Fallback xmlns="">
        <xdr:sp macro="" textlink="">
          <xdr:nvSpPr>
            <xdr:cNvPr id="6" name="CuadroTexto 5">
              <a:extLst>
                <a:ext uri="{FF2B5EF4-FFF2-40B4-BE49-F238E27FC236}">
                  <a16:creationId xmlns:a16="http://schemas.microsoft.com/office/drawing/2014/main" id="{00000000-0008-0000-3300-000002000000}"/>
                </a:ext>
              </a:extLst>
            </xdr:cNvPr>
            <xdr:cNvSpPr txBox="1"/>
          </xdr:nvSpPr>
          <xdr:spPr>
            <a:xfrm>
              <a:off x="5585051" y="6686550"/>
              <a:ext cx="2951449" cy="3214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100" i="0">
                  <a:latin typeface="Cambria Math" panose="02040503050406030204" pitchFamily="18" charset="0"/>
                </a:rPr>
                <a:t>(</a:t>
              </a:r>
              <a:r>
                <a:rPr lang="es-CR" sz="1100" b="0" i="0">
                  <a:latin typeface="Cambria Math" panose="02040503050406030204" pitchFamily="18" charset="0"/>
                </a:rPr>
                <a:t>𝐺𝑎𝑠𝑡𝑜</a:t>
              </a:r>
              <a:r>
                <a:rPr lang="es-CR" sz="1100" b="0" i="0">
                  <a:latin typeface="Cambria Math"/>
                </a:rPr>
                <a:t> 𝑐𝑜𝑛𝑠𝑜𝑙𝑖𝑑𝑎𝑑𝑜</a:t>
              </a:r>
              <a:r>
                <a:rPr lang="es-CR" sz="1100" b="0" i="0">
                  <a:latin typeface="Cambria Math" panose="02040503050406030204" pitchFamily="18" charset="0"/>
                </a:rPr>
                <a:t> </a:t>
              </a:r>
              <a:r>
                <a:rPr lang="es-CR" sz="1100" b="0" i="0">
                  <a:latin typeface="Cambria Math"/>
                </a:rPr>
                <a:t>𝑆𝑒𝑐𝑡𝑜𝑟 𝐴𝑔𝑟𝑜𝑝𝑒𝑐𝑢𝑎𝑟𝑖𝑜</a:t>
              </a:r>
              <a:r>
                <a:rPr lang="es-CR" sz="1100" b="0" i="0">
                  <a:latin typeface="Cambria Math" panose="02040503050406030204" pitchFamily="18" charset="0"/>
                </a:rPr>
                <a:t>)/(𝐺𝑎𝑠𝑡𝑜 𝑡𝑜𝑡𝑎𝑙 𝑑𝑒𝑙 </a:t>
              </a:r>
              <a:r>
                <a:rPr lang="es-CR" sz="1100" b="0" i="0">
                  <a:latin typeface="Cambria Math"/>
                </a:rPr>
                <a:t>𝑆𝑒𝑐𝑡𝑜𝑟 𝑃ú𝑏𝑙𝑖𝑐𝑜</a:t>
              </a:r>
              <a:r>
                <a:rPr lang="es-CR" sz="1100" b="0" i="0">
                  <a:latin typeface="Cambria Math" panose="02040503050406030204" pitchFamily="18" charset="0"/>
                </a:rPr>
                <a:t>)</a:t>
              </a:r>
              <a:r>
                <a:rPr lang="es-CR" sz="1100" b="0" i="0">
                  <a:latin typeface="Cambria Math" panose="02040503050406030204" pitchFamily="18" charset="0"/>
                  <a:ea typeface="Cambria Math" panose="02040503050406030204" pitchFamily="18" charset="0"/>
                </a:rPr>
                <a:t>×</a:t>
              </a:r>
              <a:r>
                <a:rPr lang="es-CR" sz="1100" b="0" i="0">
                  <a:latin typeface="Cambria Math" panose="02040503050406030204" pitchFamily="18" charset="0"/>
                </a:rPr>
                <a:t>100</a:t>
              </a:r>
              <a:endParaRPr lang="es-CR" sz="1100"/>
            </a:p>
          </xdr:txBody>
        </xdr:sp>
      </mc:Fallback>
    </mc:AlternateContent>
    <xdr:clientData/>
  </xdr:oneCellAnchor>
  <xdr:oneCellAnchor>
    <xdr:from>
      <xdr:col>3</xdr:col>
      <xdr:colOff>85316</xdr:colOff>
      <xdr:row>14</xdr:row>
      <xdr:rowOff>139065</xdr:rowOff>
    </xdr:from>
    <xdr:ext cx="2754537" cy="321498"/>
    <mc:AlternateContent xmlns:mc="http://schemas.openxmlformats.org/markup-compatibility/2006" xmlns:a14="http://schemas.microsoft.com/office/drawing/2010/main">
      <mc:Choice Requires="a14">
        <xdr:sp macro="" textlink="">
          <xdr:nvSpPr>
            <xdr:cNvPr id="7" name="CuadroTexto 6">
              <a:extLst>
                <a:ext uri="{FF2B5EF4-FFF2-40B4-BE49-F238E27FC236}">
                  <a16:creationId xmlns:a16="http://schemas.microsoft.com/office/drawing/2014/main" id="{00000000-0008-0000-3300-000007000000}"/>
                </a:ext>
              </a:extLst>
            </xdr:cNvPr>
            <xdr:cNvSpPr txBox="1"/>
          </xdr:nvSpPr>
          <xdr:spPr>
            <a:xfrm>
              <a:off x="4230596" y="5815965"/>
              <a:ext cx="2754537" cy="3214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100" i="1">
                            <a:latin typeface="Cambria Math" panose="02040503050406030204" pitchFamily="18" charset="0"/>
                          </a:rPr>
                        </m:ctrlPr>
                      </m:fPr>
                      <m:num>
                        <m:r>
                          <a:rPr lang="es-CR" sz="1100" b="0" i="1">
                            <a:latin typeface="Cambria Math" panose="02040503050406030204" pitchFamily="18" charset="0"/>
                          </a:rPr>
                          <m:t>𝐺𝑎𝑠𝑡𝑜</m:t>
                        </m:r>
                        <m:r>
                          <a:rPr lang="es-CR" sz="1100" b="0" i="1">
                            <a:latin typeface="Cambria Math"/>
                          </a:rPr>
                          <m:t> </m:t>
                        </m:r>
                        <m:r>
                          <a:rPr lang="es-CR" sz="1100" b="0" i="1">
                            <a:latin typeface="Cambria Math"/>
                          </a:rPr>
                          <m:t>𝑐𝑜𝑛𝑠𝑜𝑙𝑖𝑑𝑎𝑑𝑜</m:t>
                        </m:r>
                        <m:r>
                          <a:rPr lang="es-CR" sz="1100" b="0" i="1">
                            <a:latin typeface="Cambria Math" panose="02040503050406030204" pitchFamily="18" charset="0"/>
                          </a:rPr>
                          <m:t> </m:t>
                        </m:r>
                        <m:r>
                          <a:rPr lang="es-CR" sz="1100" b="0" i="1">
                            <a:latin typeface="Cambria Math"/>
                          </a:rPr>
                          <m:t>𝑆𝑒𝑐𝑡𝑜𝑟</m:t>
                        </m:r>
                        <m:r>
                          <a:rPr lang="es-CR" sz="1100" b="0" i="1">
                            <a:latin typeface="Cambria Math"/>
                          </a:rPr>
                          <m:t> </m:t>
                        </m:r>
                        <m:r>
                          <a:rPr lang="es-CR" sz="1100" b="0" i="1">
                            <a:latin typeface="Cambria Math"/>
                          </a:rPr>
                          <m:t>𝐴𝑔𝑟𝑜𝑝𝑒𝑐𝑢𝑎𝑟𝑖𝑜</m:t>
                        </m:r>
                      </m:num>
                      <m:den>
                        <m:r>
                          <a:rPr lang="es-CR" sz="1100" b="0" i="1">
                            <a:latin typeface="Cambria Math" panose="02040503050406030204" pitchFamily="18" charset="0"/>
                          </a:rPr>
                          <m:t>𝐺𝑎𝑠𝑡𝑜</m:t>
                        </m:r>
                        <m:r>
                          <a:rPr lang="es-CR" sz="1100" b="0" i="1">
                            <a:latin typeface="Cambria Math" panose="02040503050406030204" pitchFamily="18" charset="0"/>
                          </a:rPr>
                          <m:t> </m:t>
                        </m:r>
                        <m:r>
                          <a:rPr lang="es-CR" sz="1100" b="0" i="1">
                            <a:latin typeface="Cambria Math" panose="02040503050406030204" pitchFamily="18" charset="0"/>
                          </a:rPr>
                          <m:t>𝑡𝑜𝑡𝑎𝑙</m:t>
                        </m:r>
                        <m:r>
                          <a:rPr lang="es-CR" sz="1100" b="0" i="1">
                            <a:latin typeface="Cambria Math"/>
                          </a:rPr>
                          <m:t> </m:t>
                        </m:r>
                        <m:r>
                          <a:rPr lang="es-CR" sz="1100" b="0" i="1">
                            <a:latin typeface="Cambria Math"/>
                          </a:rPr>
                          <m:t>𝑐𝑜𝑛𝑠𝑜𝑙𝑖𝑑𝑎𝑑𝑜</m:t>
                        </m:r>
                        <m:r>
                          <a:rPr lang="es-CR" sz="1100" b="0" i="1">
                            <a:latin typeface="Cambria Math"/>
                          </a:rPr>
                          <m:t>  </m:t>
                        </m:r>
                        <m:r>
                          <a:rPr lang="es-CR" sz="1100" b="0" i="1">
                            <a:latin typeface="Cambria Math" panose="02040503050406030204" pitchFamily="18" charset="0"/>
                          </a:rPr>
                          <m:t>𝑑𝑒𝑙</m:t>
                        </m:r>
                        <m:r>
                          <a:rPr lang="es-CR" sz="1100" b="0" i="1">
                            <a:latin typeface="Cambria Math" panose="02040503050406030204" pitchFamily="18" charset="0"/>
                          </a:rPr>
                          <m:t> </m:t>
                        </m:r>
                        <m:r>
                          <a:rPr lang="es-CR" sz="1100" b="0" i="1">
                            <a:latin typeface="Cambria Math"/>
                          </a:rPr>
                          <m:t>𝑆𝑒𝑐𝑡𝑜𝑟</m:t>
                        </m:r>
                        <m:r>
                          <a:rPr lang="es-CR" sz="1100" b="0" i="1">
                            <a:latin typeface="Cambria Math"/>
                          </a:rPr>
                          <m:t> </m:t>
                        </m:r>
                        <m:r>
                          <a:rPr lang="es-CR" sz="1100" b="0" i="1">
                            <a:latin typeface="Cambria Math"/>
                          </a:rPr>
                          <m:t>𝑃</m:t>
                        </m:r>
                        <m:r>
                          <a:rPr lang="es-CR" sz="1100" b="0" i="1">
                            <a:latin typeface="Cambria Math"/>
                          </a:rPr>
                          <m:t>ú</m:t>
                        </m:r>
                        <m:r>
                          <a:rPr lang="es-CR" sz="1100" b="0" i="1">
                            <a:latin typeface="Cambria Math"/>
                          </a:rPr>
                          <m:t>𝑏𝑙𝑖𝑐𝑜</m:t>
                        </m:r>
                      </m:den>
                    </m:f>
                  </m:oMath>
                </m:oMathPara>
              </a14:m>
              <a:endParaRPr lang="es-CR" sz="1100"/>
            </a:p>
          </xdr:txBody>
        </xdr:sp>
      </mc:Choice>
      <mc:Fallback xmlns="">
        <xdr:sp macro="" textlink="">
          <xdr:nvSpPr>
            <xdr:cNvPr id="7" name="CuadroTexto 6">
              <a:extLst>
                <a:ext uri="{FF2B5EF4-FFF2-40B4-BE49-F238E27FC236}">
                  <a16:creationId xmlns:a16="http://schemas.microsoft.com/office/drawing/2014/main" id="{00000000-0008-0000-3300-000007000000}"/>
                </a:ext>
              </a:extLst>
            </xdr:cNvPr>
            <xdr:cNvSpPr txBox="1"/>
          </xdr:nvSpPr>
          <xdr:spPr>
            <a:xfrm>
              <a:off x="4230596" y="5815965"/>
              <a:ext cx="2754537" cy="3214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100" i="0">
                  <a:latin typeface="Cambria Math" panose="02040503050406030204" pitchFamily="18" charset="0"/>
                </a:rPr>
                <a:t>(</a:t>
              </a:r>
              <a:r>
                <a:rPr lang="es-CR" sz="1100" b="0" i="0">
                  <a:latin typeface="Cambria Math" panose="02040503050406030204" pitchFamily="18" charset="0"/>
                </a:rPr>
                <a:t>𝐺𝑎𝑠𝑡𝑜</a:t>
              </a:r>
              <a:r>
                <a:rPr lang="es-CR" sz="1100" b="0" i="0">
                  <a:latin typeface="Cambria Math"/>
                </a:rPr>
                <a:t> 𝑐𝑜𝑛𝑠𝑜𝑙𝑖𝑑𝑎𝑑𝑜</a:t>
              </a:r>
              <a:r>
                <a:rPr lang="es-CR" sz="1100" b="0" i="0">
                  <a:latin typeface="Cambria Math" panose="02040503050406030204" pitchFamily="18" charset="0"/>
                </a:rPr>
                <a:t> </a:t>
              </a:r>
              <a:r>
                <a:rPr lang="es-CR" sz="1100" b="0" i="0">
                  <a:latin typeface="Cambria Math"/>
                </a:rPr>
                <a:t>𝑆𝑒𝑐𝑡𝑜𝑟 𝐴𝑔𝑟𝑜𝑝𝑒𝑐𝑢𝑎𝑟𝑖𝑜</a:t>
              </a:r>
              <a:r>
                <a:rPr lang="es-CR" sz="1100" b="0" i="0">
                  <a:latin typeface="Cambria Math" panose="02040503050406030204" pitchFamily="18" charset="0"/>
                </a:rPr>
                <a:t>)/(𝐺𝑎𝑠𝑡𝑜 𝑡𝑜𝑡𝑎𝑙</a:t>
              </a:r>
              <a:r>
                <a:rPr lang="es-CR" sz="1100" b="0" i="0">
                  <a:latin typeface="Cambria Math"/>
                </a:rPr>
                <a:t> 𝑐𝑜𝑛𝑠𝑜𝑙𝑖𝑑𝑎𝑑𝑜  </a:t>
              </a:r>
              <a:r>
                <a:rPr lang="es-CR" sz="1100" b="0" i="0">
                  <a:latin typeface="Cambria Math" panose="02040503050406030204" pitchFamily="18" charset="0"/>
                </a:rPr>
                <a:t>𝑑𝑒𝑙 </a:t>
              </a:r>
              <a:r>
                <a:rPr lang="es-CR" sz="1100" b="0" i="0">
                  <a:latin typeface="Cambria Math"/>
                </a:rPr>
                <a:t>𝑆𝑒𝑐𝑡𝑜𝑟 𝑃ú𝑏𝑙𝑖𝑐𝑜</a:t>
              </a:r>
              <a:r>
                <a:rPr lang="es-CR" sz="1100" b="0" i="0">
                  <a:latin typeface="Cambria Math" panose="02040503050406030204" pitchFamily="18" charset="0"/>
                </a:rPr>
                <a:t>)</a:t>
              </a:r>
              <a:endParaRPr lang="es-CR" sz="1100"/>
            </a:p>
          </xdr:txBody>
        </xdr:sp>
      </mc:Fallback>
    </mc:AlternateContent>
    <xdr:clientData/>
  </xdr:oneCellAnchor>
  <xdr:oneCellAnchor>
    <xdr:from>
      <xdr:col>3</xdr:col>
      <xdr:colOff>85316</xdr:colOff>
      <xdr:row>14</xdr:row>
      <xdr:rowOff>139065</xdr:rowOff>
    </xdr:from>
    <xdr:ext cx="2754536" cy="321498"/>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id="{0B1FD78D-92F7-4803-BA70-FEC3B0226439}"/>
                </a:ext>
              </a:extLst>
            </xdr:cNvPr>
            <xdr:cNvSpPr txBox="1"/>
          </xdr:nvSpPr>
          <xdr:spPr>
            <a:xfrm>
              <a:off x="4230596" y="6913245"/>
              <a:ext cx="2754536" cy="3214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100" i="1">
                            <a:latin typeface="Cambria Math" panose="02040503050406030204" pitchFamily="18" charset="0"/>
                          </a:rPr>
                        </m:ctrlPr>
                      </m:fPr>
                      <m:num>
                        <m:r>
                          <a:rPr lang="es-CR" sz="1100" b="0" i="1">
                            <a:latin typeface="Cambria Math" panose="02040503050406030204" pitchFamily="18" charset="0"/>
                          </a:rPr>
                          <m:t>𝐺𝑎𝑠𝑡𝑜</m:t>
                        </m:r>
                        <m:r>
                          <a:rPr lang="es-CR" sz="1100" b="0" i="1">
                            <a:latin typeface="Cambria Math"/>
                          </a:rPr>
                          <m:t> </m:t>
                        </m:r>
                        <m:r>
                          <a:rPr lang="es-CR" sz="1100" b="0" i="1">
                            <a:latin typeface="Cambria Math"/>
                          </a:rPr>
                          <m:t>𝑐𝑜𝑛𝑠𝑜𝑙𝑖𝑑𝑎𝑑𝑜</m:t>
                        </m:r>
                        <m:r>
                          <a:rPr lang="es-CR" sz="1100" b="0" i="1">
                            <a:latin typeface="Cambria Math" panose="02040503050406030204" pitchFamily="18" charset="0"/>
                          </a:rPr>
                          <m:t> </m:t>
                        </m:r>
                        <m:r>
                          <a:rPr lang="es-CR" sz="1100" b="0" i="1">
                            <a:latin typeface="Cambria Math" panose="02040503050406030204" pitchFamily="18" charset="0"/>
                          </a:rPr>
                          <m:t>𝑒𝑛</m:t>
                        </m:r>
                        <m:r>
                          <a:rPr lang="es-CR" sz="1100" b="0" i="1">
                            <a:latin typeface="Cambria Math" panose="02040503050406030204" pitchFamily="18" charset="0"/>
                          </a:rPr>
                          <m:t> </m:t>
                        </m:r>
                        <m:r>
                          <a:rPr lang="es-CR" sz="1100" b="0" i="1">
                            <a:latin typeface="Cambria Math" panose="02040503050406030204" pitchFamily="18" charset="0"/>
                          </a:rPr>
                          <m:t>𝐴𝑔𝑟𝑖𝑐𝑢𝑙𝑡𝑢𝑟𝑎</m:t>
                        </m:r>
                      </m:num>
                      <m:den>
                        <m:r>
                          <a:rPr lang="es-CR" sz="1100" b="0" i="1">
                            <a:latin typeface="Cambria Math" panose="02040503050406030204" pitchFamily="18" charset="0"/>
                          </a:rPr>
                          <m:t>𝐺𝑎𝑠𝑡𝑜</m:t>
                        </m:r>
                        <m:r>
                          <a:rPr lang="es-CR" sz="1100" b="0" i="1">
                            <a:latin typeface="Cambria Math" panose="02040503050406030204" pitchFamily="18" charset="0"/>
                          </a:rPr>
                          <m:t> </m:t>
                        </m:r>
                        <m:r>
                          <a:rPr lang="es-CR" sz="1100" b="0" i="1">
                            <a:latin typeface="Cambria Math" panose="02040503050406030204" pitchFamily="18" charset="0"/>
                          </a:rPr>
                          <m:t>𝑡𝑜𝑡𝑎𝑙</m:t>
                        </m:r>
                        <m:r>
                          <a:rPr lang="es-CR" sz="1100" b="0" i="1">
                            <a:latin typeface="Cambria Math"/>
                          </a:rPr>
                          <m:t> </m:t>
                        </m:r>
                        <m:r>
                          <a:rPr lang="es-CR" sz="1100" b="0" i="1">
                            <a:latin typeface="Cambria Math"/>
                          </a:rPr>
                          <m:t>𝑐𝑜𝑛𝑠𝑜𝑙𝑖𝑑𝑎𝑑𝑜</m:t>
                        </m:r>
                        <m:r>
                          <a:rPr lang="es-CR" sz="1100" b="0" i="1">
                            <a:latin typeface="Cambria Math"/>
                          </a:rPr>
                          <m:t>  </m:t>
                        </m:r>
                        <m:r>
                          <a:rPr lang="es-CR" sz="1100" b="0" i="1">
                            <a:latin typeface="Cambria Math" panose="02040503050406030204" pitchFamily="18" charset="0"/>
                          </a:rPr>
                          <m:t>𝑑𝑒𝑙</m:t>
                        </m:r>
                        <m:r>
                          <a:rPr lang="es-CR" sz="1100" b="0" i="1">
                            <a:latin typeface="Cambria Math" panose="02040503050406030204" pitchFamily="18" charset="0"/>
                          </a:rPr>
                          <m:t> </m:t>
                        </m:r>
                        <m:r>
                          <a:rPr lang="es-CR" sz="1100" b="0" i="1">
                            <a:latin typeface="Cambria Math"/>
                          </a:rPr>
                          <m:t>𝑆𝑒𝑐𝑡𝑜𝑟</m:t>
                        </m:r>
                        <m:r>
                          <a:rPr lang="es-CR" sz="1100" b="0" i="1">
                            <a:latin typeface="Cambria Math"/>
                          </a:rPr>
                          <m:t> </m:t>
                        </m:r>
                        <m:r>
                          <a:rPr lang="es-CR" sz="1100" b="0" i="1">
                            <a:latin typeface="Cambria Math"/>
                          </a:rPr>
                          <m:t>𝑃</m:t>
                        </m:r>
                        <m:r>
                          <a:rPr lang="es-CR" sz="1100" b="0" i="1">
                            <a:latin typeface="Cambria Math"/>
                          </a:rPr>
                          <m:t>ú</m:t>
                        </m:r>
                        <m:r>
                          <a:rPr lang="es-CR" sz="1100" b="0" i="1">
                            <a:latin typeface="Cambria Math"/>
                          </a:rPr>
                          <m:t>𝑏𝑙𝑖𝑐𝑜</m:t>
                        </m:r>
                      </m:den>
                    </m:f>
                  </m:oMath>
                </m:oMathPara>
              </a14:m>
              <a:endParaRPr lang="es-CR" sz="1100"/>
            </a:p>
          </xdr:txBody>
        </xdr:sp>
      </mc:Choice>
      <mc:Fallback xmlns="">
        <xdr:sp macro="" textlink="">
          <xdr:nvSpPr>
            <xdr:cNvPr id="5" name="CuadroTexto 4">
              <a:extLst>
                <a:ext uri="{FF2B5EF4-FFF2-40B4-BE49-F238E27FC236}">
                  <a16:creationId xmlns:a16="http://schemas.microsoft.com/office/drawing/2014/main" id="{0B1FD78D-92F7-4803-BA70-FEC3B0226439}"/>
                </a:ext>
              </a:extLst>
            </xdr:cNvPr>
            <xdr:cNvSpPr txBox="1"/>
          </xdr:nvSpPr>
          <xdr:spPr>
            <a:xfrm>
              <a:off x="4230596" y="6913245"/>
              <a:ext cx="2754536" cy="3214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100" i="0">
                  <a:latin typeface="Cambria Math" panose="02040503050406030204" pitchFamily="18" charset="0"/>
                </a:rPr>
                <a:t>(</a:t>
              </a:r>
              <a:r>
                <a:rPr lang="es-CR" sz="1100" b="0" i="0">
                  <a:latin typeface="Cambria Math" panose="02040503050406030204" pitchFamily="18" charset="0"/>
                </a:rPr>
                <a:t>𝐺𝑎𝑠𝑡𝑜</a:t>
              </a:r>
              <a:r>
                <a:rPr lang="es-CR" sz="1100" b="0" i="0">
                  <a:latin typeface="Cambria Math"/>
                </a:rPr>
                <a:t> 𝑐𝑜𝑛𝑠𝑜𝑙𝑖𝑑𝑎𝑑𝑜</a:t>
              </a:r>
              <a:r>
                <a:rPr lang="es-CR" sz="1100" b="0" i="0">
                  <a:latin typeface="Cambria Math" panose="02040503050406030204" pitchFamily="18" charset="0"/>
                </a:rPr>
                <a:t> 𝑒𝑛 𝐴𝑔𝑟𝑖𝑐𝑢𝑙𝑡𝑢𝑟𝑎)/(𝐺𝑎𝑠𝑡𝑜 𝑡𝑜𝑡𝑎𝑙</a:t>
              </a:r>
              <a:r>
                <a:rPr lang="es-CR" sz="1100" b="0" i="0">
                  <a:latin typeface="Cambria Math"/>
                </a:rPr>
                <a:t> 𝑐𝑜𝑛𝑠𝑜𝑙𝑖𝑑𝑎𝑑𝑜  </a:t>
              </a:r>
              <a:r>
                <a:rPr lang="es-CR" sz="1100" b="0" i="0">
                  <a:latin typeface="Cambria Math" panose="02040503050406030204" pitchFamily="18" charset="0"/>
                </a:rPr>
                <a:t>𝑑𝑒𝑙 </a:t>
              </a:r>
              <a:r>
                <a:rPr lang="es-CR" sz="1100" b="0" i="0">
                  <a:latin typeface="Cambria Math"/>
                </a:rPr>
                <a:t>𝑆𝑒𝑐𝑡𝑜𝑟 𝑃ú𝑏𝑙𝑖𝑐𝑜</a:t>
              </a:r>
              <a:r>
                <a:rPr lang="es-CR" sz="1100" b="0" i="0">
                  <a:latin typeface="Cambria Math" panose="02040503050406030204" pitchFamily="18" charset="0"/>
                </a:rPr>
                <a:t>)</a:t>
              </a:r>
              <a:endParaRPr lang="es-CR" sz="1100"/>
            </a:p>
          </xdr:txBody>
        </xdr:sp>
      </mc:Fallback>
    </mc:AlternateContent>
    <xdr:clientData/>
  </xdr:oneCellAnchor>
</xdr:wsDr>
</file>

<file path=xl/drawings/drawing270.xml><?xml version="1.0" encoding="utf-8"?>
<xdr:wsDr xmlns:xdr="http://schemas.openxmlformats.org/drawingml/2006/spreadsheetDrawing" xmlns:a="http://schemas.openxmlformats.org/drawingml/2006/main">
  <xdr:twoCellAnchor editAs="oneCell">
    <xdr:from>
      <xdr:col>0</xdr:col>
      <xdr:colOff>68580</xdr:colOff>
      <xdr:row>1</xdr:row>
      <xdr:rowOff>52070</xdr:rowOff>
    </xdr:from>
    <xdr:to>
      <xdr:col>1</xdr:col>
      <xdr:colOff>742527</xdr:colOff>
      <xdr:row>4</xdr:row>
      <xdr:rowOff>9737</xdr:rowOff>
    </xdr:to>
    <xdr:pic>
      <xdr:nvPicPr>
        <xdr:cNvPr id="3" name="Imagen 2">
          <a:extLst>
            <a:ext uri="{FF2B5EF4-FFF2-40B4-BE49-F238E27FC236}">
              <a16:creationId xmlns:a16="http://schemas.microsoft.com/office/drawing/2014/main" id="{E4A15171-0E37-4549-A7DF-55FB84EB3E9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68580" y="273050"/>
          <a:ext cx="1466427" cy="1466427"/>
        </a:xfrm>
        <a:prstGeom prst="rect">
          <a:avLst/>
        </a:prstGeom>
        <a:ln w="28575">
          <a:solidFill>
            <a:schemeClr val="bg1"/>
          </a:solidFill>
        </a:ln>
      </xdr:spPr>
    </xdr:pic>
    <xdr:clientData/>
  </xdr:twoCellAnchor>
</xdr:wsDr>
</file>

<file path=xl/drawings/drawing271.xml><?xml version="1.0" encoding="utf-8"?>
<xdr:wsDr xmlns:xdr="http://schemas.openxmlformats.org/drawingml/2006/spreadsheetDrawing" xmlns:a="http://schemas.openxmlformats.org/drawingml/2006/main">
  <xdr:oneCellAnchor>
    <xdr:from>
      <xdr:col>3</xdr:col>
      <xdr:colOff>142875</xdr:colOff>
      <xdr:row>16</xdr:row>
      <xdr:rowOff>102394</xdr:rowOff>
    </xdr:from>
    <xdr:ext cx="2020168" cy="334835"/>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00000000-0008-0000-7801-000002000000}"/>
                </a:ext>
              </a:extLst>
            </xdr:cNvPr>
            <xdr:cNvSpPr txBox="1"/>
          </xdr:nvSpPr>
          <xdr:spPr>
            <a:xfrm>
              <a:off x="4229100" y="8760619"/>
              <a:ext cx="2020168" cy="3348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050" i="1">
                            <a:latin typeface="Cambria Math" panose="02040503050406030204" pitchFamily="18" charset="0"/>
                          </a:rPr>
                        </m:ctrlPr>
                      </m:fPr>
                      <m:num>
                        <m:sSub>
                          <m:sSubPr>
                            <m:ctrlPr>
                              <a:rPr lang="es-CR" sz="1050" i="1">
                                <a:latin typeface="Cambria Math" panose="02040503050406030204" pitchFamily="18" charset="0"/>
                              </a:rPr>
                            </m:ctrlPr>
                          </m:sSubPr>
                          <m:e>
                            <m:r>
                              <a:rPr lang="es-CR" sz="1050" b="0" i="1">
                                <a:latin typeface="Cambria Math" panose="02040503050406030204" pitchFamily="18" charset="0"/>
                              </a:rPr>
                              <m:t>𝑁</m:t>
                            </m:r>
                            <m:r>
                              <a:rPr lang="es-CR" sz="1050" b="0" i="1">
                                <a:latin typeface="Cambria Math" panose="02040503050406030204" pitchFamily="18" charset="0"/>
                              </a:rPr>
                              <m:t>ú</m:t>
                            </m:r>
                            <m:r>
                              <a:rPr lang="es-CR" sz="1050" b="0" i="1">
                                <a:latin typeface="Cambria Math" panose="02040503050406030204" pitchFamily="18" charset="0"/>
                              </a:rPr>
                              <m:t>𝑚𝑒𝑟𝑜</m:t>
                            </m:r>
                            <m:r>
                              <a:rPr lang="es-CR" sz="1050" b="0" i="1">
                                <a:latin typeface="Cambria Math" panose="02040503050406030204" pitchFamily="18" charset="0"/>
                              </a:rPr>
                              <m:t> </m:t>
                            </m:r>
                            <m:r>
                              <a:rPr lang="es-CR" sz="1050" b="0" i="1">
                                <a:latin typeface="Cambria Math" panose="02040503050406030204" pitchFamily="18" charset="0"/>
                              </a:rPr>
                              <m:t>𝑑𝑒</m:t>
                            </m:r>
                            <m:r>
                              <a:rPr lang="es-CR" sz="1050" b="0" i="1">
                                <a:latin typeface="Cambria Math" panose="02040503050406030204" pitchFamily="18" charset="0"/>
                              </a:rPr>
                              <m:t> </m:t>
                            </m:r>
                            <m:r>
                              <a:rPr lang="es-CR" sz="1050" b="0" i="1">
                                <a:latin typeface="Cambria Math" panose="02040503050406030204" pitchFamily="18" charset="0"/>
                              </a:rPr>
                              <m:t>𝑎𝑓𝑒𝑐𝑡𝑎𝑑𝑜𝑠</m:t>
                            </m:r>
                          </m:e>
                          <m:sub>
                            <m:r>
                              <a:rPr lang="es-CR" sz="1050" b="0" i="1">
                                <a:latin typeface="Cambria Math" panose="02040503050406030204" pitchFamily="18" charset="0"/>
                              </a:rPr>
                              <m:t>𝑖</m:t>
                            </m:r>
                          </m:sub>
                        </m:sSub>
                      </m:num>
                      <m:den>
                        <m:r>
                          <a:rPr lang="es-CR" sz="1050" b="0" i="1">
                            <a:latin typeface="Cambria Math" panose="02040503050406030204" pitchFamily="18" charset="0"/>
                          </a:rPr>
                          <m:t>𝑇𝑜𝑡𝑎𝑙</m:t>
                        </m:r>
                        <m:r>
                          <a:rPr lang="es-CR" sz="1050" b="0" i="1">
                            <a:latin typeface="Cambria Math" panose="02040503050406030204" pitchFamily="18" charset="0"/>
                          </a:rPr>
                          <m:t> </m:t>
                        </m:r>
                        <m:r>
                          <a:rPr lang="es-CR" sz="1050" b="0" i="1">
                            <a:latin typeface="Cambria Math" panose="02040503050406030204" pitchFamily="18" charset="0"/>
                          </a:rPr>
                          <m:t>𝑑𝑒</m:t>
                        </m:r>
                        <m:r>
                          <a:rPr lang="es-CR" sz="1050" b="0" i="1">
                            <a:latin typeface="Cambria Math" panose="02040503050406030204" pitchFamily="18" charset="0"/>
                          </a:rPr>
                          <m:t> </m:t>
                        </m:r>
                        <m:r>
                          <a:rPr lang="es-CR" sz="1050" b="0" i="1">
                            <a:latin typeface="Cambria Math" panose="02040503050406030204" pitchFamily="18" charset="0"/>
                          </a:rPr>
                          <m:t>𝑝𝑜𝑏𝑙𝑎𝑐𝑖</m:t>
                        </m:r>
                        <m:r>
                          <a:rPr lang="es-CR" sz="1050" b="0" i="1">
                            <a:latin typeface="Cambria Math" panose="02040503050406030204" pitchFamily="18" charset="0"/>
                          </a:rPr>
                          <m:t>ó</m:t>
                        </m:r>
                        <m:r>
                          <a:rPr lang="es-CR" sz="1050" b="0" i="1">
                            <a:latin typeface="Cambria Math" panose="02040503050406030204" pitchFamily="18" charset="0"/>
                          </a:rPr>
                          <m:t>𝑛</m:t>
                        </m:r>
                      </m:den>
                    </m:f>
                    <m:r>
                      <a:rPr lang="es-CR" sz="1050" b="0" i="1">
                        <a:solidFill>
                          <a:schemeClr val="tx1"/>
                        </a:solidFill>
                        <a:effectLst/>
                        <a:latin typeface="Cambria Math" panose="02040503050406030204" pitchFamily="18" charset="0"/>
                        <a:ea typeface="+mn-ea"/>
                        <a:cs typeface="+mn-cs"/>
                      </a:rPr>
                      <m:t>×</m:t>
                    </m:r>
                    <m:r>
                      <a:rPr lang="es-CR" sz="1050" b="0" i="1">
                        <a:latin typeface="Cambria Math" panose="02040503050406030204" pitchFamily="18" charset="0"/>
                      </a:rPr>
                      <m:t>100 000</m:t>
                    </m:r>
                  </m:oMath>
                </m:oMathPara>
              </a14:m>
              <a:endParaRPr lang="es-CR" sz="1050"/>
            </a:p>
          </xdr:txBody>
        </xdr:sp>
      </mc:Choice>
      <mc:Fallback xmlns="">
        <xdr:sp macro="" textlink="">
          <xdr:nvSpPr>
            <xdr:cNvPr id="2" name="CuadroTexto 1">
              <a:extLst>
                <a:ext uri="{FF2B5EF4-FFF2-40B4-BE49-F238E27FC236}">
                  <a16:creationId xmlns:a16="http://schemas.microsoft.com/office/drawing/2014/main" id="{00000000-0008-0000-6A01-000002000000}"/>
                </a:ext>
              </a:extLst>
            </xdr:cNvPr>
            <xdr:cNvSpPr txBox="1"/>
          </xdr:nvSpPr>
          <xdr:spPr>
            <a:xfrm>
              <a:off x="4229100" y="8760619"/>
              <a:ext cx="2020168" cy="3348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050" i="0">
                  <a:latin typeface="Cambria Math" panose="02040503050406030204" pitchFamily="18" charset="0"/>
                </a:rPr>
                <a:t>〖</a:t>
              </a:r>
              <a:r>
                <a:rPr lang="es-CR" sz="1050" b="0" i="0">
                  <a:latin typeface="Cambria Math" panose="02040503050406030204" pitchFamily="18" charset="0"/>
                </a:rPr>
                <a:t>𝑁ú𝑚𝑒𝑟𝑜 𝑑𝑒 𝑎𝑓𝑒𝑐𝑡𝑎𝑑𝑜𝑠〗_𝑖/(𝑇𝑜𝑡𝑎𝑙 𝑑𝑒 𝑝𝑜𝑏𝑙𝑎𝑐𝑖ó𝑛)</a:t>
              </a:r>
              <a:r>
                <a:rPr lang="es-CR" sz="1050" b="0" i="0">
                  <a:solidFill>
                    <a:schemeClr val="tx1"/>
                  </a:solidFill>
                  <a:effectLst/>
                  <a:latin typeface="Cambria Math" panose="02040503050406030204" pitchFamily="18" charset="0"/>
                  <a:ea typeface="+mn-ea"/>
                  <a:cs typeface="+mn-cs"/>
                </a:rPr>
                <a:t>×</a:t>
              </a:r>
              <a:r>
                <a:rPr lang="es-CR" sz="1050" b="0" i="0">
                  <a:latin typeface="Cambria Math" panose="02040503050406030204" pitchFamily="18" charset="0"/>
                </a:rPr>
                <a:t>100 000</a:t>
              </a:r>
              <a:endParaRPr lang="es-CR" sz="1050"/>
            </a:p>
          </xdr:txBody>
        </xdr:sp>
      </mc:Fallback>
    </mc:AlternateContent>
    <xdr:clientData/>
  </xdr:oneCellAnchor>
</xdr:wsDr>
</file>

<file path=xl/drawings/drawing272.xml><?xml version="1.0" encoding="utf-8"?>
<xdr:wsDr xmlns:xdr="http://schemas.openxmlformats.org/drawingml/2006/spreadsheetDrawing" xmlns:a="http://schemas.openxmlformats.org/drawingml/2006/main">
  <xdr:twoCellAnchor editAs="oneCell">
    <xdr:from>
      <xdr:col>4</xdr:col>
      <xdr:colOff>95694</xdr:colOff>
      <xdr:row>19</xdr:row>
      <xdr:rowOff>0</xdr:rowOff>
    </xdr:from>
    <xdr:to>
      <xdr:col>4</xdr:col>
      <xdr:colOff>430269</xdr:colOff>
      <xdr:row>21</xdr:row>
      <xdr:rowOff>96737</xdr:rowOff>
    </xdr:to>
    <xdr:pic>
      <xdr:nvPicPr>
        <xdr:cNvPr id="2" name="Imagen 1">
          <a:hlinkClick xmlns:r="http://schemas.openxmlformats.org/officeDocument/2006/relationships" r:id="rId1"/>
          <a:extLst>
            <a:ext uri="{FF2B5EF4-FFF2-40B4-BE49-F238E27FC236}">
              <a16:creationId xmlns:a16="http://schemas.microsoft.com/office/drawing/2014/main" id="{C48ED577-0F45-43AD-98B5-D98DBABDCFDB}"/>
            </a:ext>
          </a:extLst>
        </xdr:cNvPr>
        <xdr:cNvPicPr>
          <a:picLocks noChangeAspect="1"/>
        </xdr:cNvPicPr>
      </xdr:nvPicPr>
      <xdr:blipFill>
        <a:blip xmlns:r="http://schemas.openxmlformats.org/officeDocument/2006/relationships" r:embed="rId2"/>
        <a:stretch>
          <a:fillRect/>
        </a:stretch>
      </xdr:blipFill>
      <xdr:spPr>
        <a:xfrm>
          <a:off x="5155374" y="3451860"/>
          <a:ext cx="334575" cy="538697"/>
        </a:xfrm>
        <a:prstGeom prst="rect">
          <a:avLst/>
        </a:prstGeom>
      </xdr:spPr>
    </xdr:pic>
    <xdr:clientData/>
  </xdr:twoCellAnchor>
  <xdr:twoCellAnchor editAs="oneCell">
    <xdr:from>
      <xdr:col>4</xdr:col>
      <xdr:colOff>563880</xdr:colOff>
      <xdr:row>18</xdr:row>
      <xdr:rowOff>182881</xdr:rowOff>
    </xdr:from>
    <xdr:to>
      <xdr:col>10</xdr:col>
      <xdr:colOff>449580</xdr:colOff>
      <xdr:row>21</xdr:row>
      <xdr:rowOff>130277</xdr:rowOff>
    </xdr:to>
    <xdr:pic>
      <xdr:nvPicPr>
        <xdr:cNvPr id="3" name="Imagen 2">
          <a:hlinkClick xmlns:r="http://schemas.openxmlformats.org/officeDocument/2006/relationships" r:id="rId1"/>
          <a:extLst>
            <a:ext uri="{FF2B5EF4-FFF2-40B4-BE49-F238E27FC236}">
              <a16:creationId xmlns:a16="http://schemas.microsoft.com/office/drawing/2014/main" id="{634FCF45-818A-4AB0-8CBC-20449B50E50D}"/>
            </a:ext>
          </a:extLst>
        </xdr:cNvPr>
        <xdr:cNvPicPr>
          <a:picLocks noChangeAspect="1"/>
        </xdr:cNvPicPr>
      </xdr:nvPicPr>
      <xdr:blipFill>
        <a:blip xmlns:r="http://schemas.openxmlformats.org/officeDocument/2006/relationships" r:embed="rId3"/>
        <a:stretch>
          <a:fillRect/>
        </a:stretch>
      </xdr:blipFill>
      <xdr:spPr>
        <a:xfrm>
          <a:off x="5623560" y="3436621"/>
          <a:ext cx="4709160" cy="610336"/>
        </a:xfrm>
        <a:prstGeom prst="rect">
          <a:avLst/>
        </a:prstGeom>
      </xdr:spPr>
    </xdr:pic>
    <xdr:clientData/>
  </xdr:twoCellAnchor>
</xdr:wsDr>
</file>

<file path=xl/drawings/drawing273.xml><?xml version="1.0" encoding="utf-8"?>
<xdr:wsDr xmlns:xdr="http://schemas.openxmlformats.org/drawingml/2006/spreadsheetDrawing" xmlns:a="http://schemas.openxmlformats.org/drawingml/2006/main">
  <xdr:twoCellAnchor>
    <xdr:from>
      <xdr:col>2</xdr:col>
      <xdr:colOff>33337</xdr:colOff>
      <xdr:row>26</xdr:row>
      <xdr:rowOff>71437</xdr:rowOff>
    </xdr:from>
    <xdr:to>
      <xdr:col>10</xdr:col>
      <xdr:colOff>23812</xdr:colOff>
      <xdr:row>45</xdr:row>
      <xdr:rowOff>100012</xdr:rowOff>
    </xdr:to>
    <xdr:graphicFrame macro="">
      <xdr:nvGraphicFramePr>
        <xdr:cNvPr id="2" name="Gráfico 1">
          <a:extLst>
            <a:ext uri="{FF2B5EF4-FFF2-40B4-BE49-F238E27FC236}">
              <a16:creationId xmlns:a16="http://schemas.microsoft.com/office/drawing/2014/main" id="{00000000-0008-0000-7B01-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74.xml><?xml version="1.0" encoding="utf-8"?>
<xdr:wsDr xmlns:xdr="http://schemas.openxmlformats.org/drawingml/2006/spreadsheetDrawing" xmlns:a="http://schemas.openxmlformats.org/drawingml/2006/main">
  <xdr:oneCellAnchor>
    <xdr:from>
      <xdr:col>3</xdr:col>
      <xdr:colOff>509586</xdr:colOff>
      <xdr:row>15</xdr:row>
      <xdr:rowOff>140493</xdr:rowOff>
    </xdr:from>
    <xdr:ext cx="4932569" cy="291298"/>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00000000-0008-0000-7C01-000002000000}"/>
                </a:ext>
              </a:extLst>
            </xdr:cNvPr>
            <xdr:cNvSpPr txBox="1"/>
          </xdr:nvSpPr>
          <xdr:spPr>
            <a:xfrm>
              <a:off x="4548186" y="7227093"/>
              <a:ext cx="4932569" cy="2912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f>
                    <m:fPr>
                      <m:ctrlPr>
                        <a:rPr lang="es-CR" sz="1200" i="1">
                          <a:latin typeface="Cambria Math" panose="02040503050406030204" pitchFamily="18" charset="0"/>
                        </a:rPr>
                      </m:ctrlPr>
                    </m:fPr>
                    <m:num>
                      <m:r>
                        <a:rPr lang="es-CR" sz="1200" b="0" i="1">
                          <a:latin typeface="Cambria Math" panose="02040503050406030204" pitchFamily="18" charset="0"/>
                        </a:rPr>
                        <m:t>𝑁</m:t>
                      </m:r>
                      <m:r>
                        <a:rPr lang="es-CR" sz="1200" b="0" i="1">
                          <a:latin typeface="Cambria Math" panose="02040503050406030204" pitchFamily="18" charset="0"/>
                        </a:rPr>
                        <m:t>ú</m:t>
                      </m:r>
                      <m:r>
                        <a:rPr lang="es-CR" sz="1200" b="0" i="1">
                          <a:latin typeface="Cambria Math" panose="02040503050406030204" pitchFamily="18" charset="0"/>
                        </a:rPr>
                        <m:t>𝑚𝑒𝑟𝑜</m:t>
                      </m:r>
                      <m:r>
                        <a:rPr lang="es-CR" sz="1200" b="0" i="1">
                          <a:latin typeface="Cambria Math" panose="02040503050406030204" pitchFamily="18" charset="0"/>
                        </a:rPr>
                        <m:t> </m:t>
                      </m:r>
                      <m:r>
                        <a:rPr lang="es-CR" sz="1200" b="0" i="1">
                          <a:latin typeface="Cambria Math" panose="02040503050406030204" pitchFamily="18" charset="0"/>
                        </a:rPr>
                        <m:t>𝑑𝑒</m:t>
                      </m:r>
                      <m:r>
                        <a:rPr lang="es-CR" sz="1200" b="0" i="1">
                          <a:latin typeface="Cambria Math" panose="02040503050406030204" pitchFamily="18" charset="0"/>
                        </a:rPr>
                        <m:t> </m:t>
                      </m:r>
                      <m:r>
                        <a:rPr lang="es-CR" sz="1200" b="0" i="1">
                          <a:latin typeface="Cambria Math" panose="02040503050406030204" pitchFamily="18" charset="0"/>
                        </a:rPr>
                        <m:t>𝑔𝑜𝑏𝑖𝑒𝑟𝑛𝑜𝑠</m:t>
                      </m:r>
                      <m:r>
                        <a:rPr lang="es-CR" sz="1200" b="0" i="1">
                          <a:latin typeface="Cambria Math" panose="02040503050406030204" pitchFamily="18" charset="0"/>
                        </a:rPr>
                        <m:t> </m:t>
                      </m:r>
                      <m:r>
                        <a:rPr lang="es-CR" sz="1200" b="0" i="1">
                          <a:latin typeface="Cambria Math" panose="02040503050406030204" pitchFamily="18" charset="0"/>
                        </a:rPr>
                        <m:t>𝑙𝑜𝑐𝑎𝑙𝑒𝑠</m:t>
                      </m:r>
                      <m:r>
                        <a:rPr lang="es-CR" sz="1200" b="0" i="1">
                          <a:latin typeface="Cambria Math" panose="02040503050406030204" pitchFamily="18" charset="0"/>
                        </a:rPr>
                        <m:t> </m:t>
                      </m:r>
                      <m:r>
                        <a:rPr lang="es-CR" sz="1200" b="0" i="1">
                          <a:latin typeface="Cambria Math" panose="02040503050406030204" pitchFamily="18" charset="0"/>
                        </a:rPr>
                        <m:t>𝑞𝑢𝑒</m:t>
                      </m:r>
                      <m:r>
                        <a:rPr lang="es-CR" sz="1200" b="0" i="1">
                          <a:latin typeface="Cambria Math" panose="02040503050406030204" pitchFamily="18" charset="0"/>
                        </a:rPr>
                        <m:t> </m:t>
                      </m:r>
                      <m:r>
                        <a:rPr lang="es-CR" sz="1200" b="0" i="1">
                          <a:latin typeface="Cambria Math" panose="02040503050406030204" pitchFamily="18" charset="0"/>
                        </a:rPr>
                        <m:t>𝑐𝑢𝑒𝑛𝑡𝑎𝑛</m:t>
                      </m:r>
                      <m:r>
                        <a:rPr lang="es-CR" sz="1200" b="0" i="1">
                          <a:latin typeface="Cambria Math" panose="02040503050406030204" pitchFamily="18" charset="0"/>
                        </a:rPr>
                        <m:t> </m:t>
                      </m:r>
                      <m:r>
                        <a:rPr lang="es-CR" sz="1200" b="0" i="1">
                          <a:latin typeface="Cambria Math" panose="02040503050406030204" pitchFamily="18" charset="0"/>
                        </a:rPr>
                        <m:t>𝑐𝑜𝑛</m:t>
                      </m:r>
                      <m:r>
                        <a:rPr lang="es-CR" sz="1200" b="0" i="1">
                          <a:latin typeface="Cambria Math" panose="02040503050406030204" pitchFamily="18" charset="0"/>
                        </a:rPr>
                        <m:t> </m:t>
                      </m:r>
                      <m:r>
                        <a:rPr lang="es-CR" sz="1200" b="0" i="1">
                          <a:latin typeface="Cambria Math" panose="02040503050406030204" pitchFamily="18" charset="0"/>
                        </a:rPr>
                        <m:t>𝑒𝑠𝑡𝑟𝑎𝑡𝑒𝑔𝑖𝑎𝑠</m:t>
                      </m:r>
                      <m:r>
                        <a:rPr lang="es-CR" sz="1200" b="0" i="1">
                          <a:latin typeface="Cambria Math" panose="02040503050406030204" pitchFamily="18" charset="0"/>
                        </a:rPr>
                        <m:t> </m:t>
                      </m:r>
                      <m:r>
                        <a:rPr lang="es-CR" sz="1200" b="0" i="1">
                          <a:latin typeface="Cambria Math" panose="02040503050406030204" pitchFamily="18" charset="0"/>
                        </a:rPr>
                        <m:t>𝑑𝑒</m:t>
                      </m:r>
                      <m:r>
                        <a:rPr lang="es-CR" sz="1200" b="0" i="1">
                          <a:latin typeface="Cambria Math" panose="02040503050406030204" pitchFamily="18" charset="0"/>
                        </a:rPr>
                        <m:t> </m:t>
                      </m:r>
                      <m:r>
                        <a:rPr lang="es-CR" sz="1200" b="0" i="1">
                          <a:latin typeface="Cambria Math" panose="02040503050406030204" pitchFamily="18" charset="0"/>
                        </a:rPr>
                        <m:t>𝑟𝑒𝑑𝑢𝑐𝑐𝑖</m:t>
                      </m:r>
                      <m:r>
                        <a:rPr lang="es-CR" sz="1200" b="0" i="1">
                          <a:latin typeface="Cambria Math" panose="02040503050406030204" pitchFamily="18" charset="0"/>
                        </a:rPr>
                        <m:t>ó</m:t>
                      </m:r>
                      <m:r>
                        <a:rPr lang="es-CR" sz="1200" b="0" i="1">
                          <a:latin typeface="Cambria Math" panose="02040503050406030204" pitchFamily="18" charset="0"/>
                        </a:rPr>
                        <m:t>𝑛</m:t>
                      </m:r>
                      <m:r>
                        <a:rPr lang="es-CR" sz="1200" b="0" i="1">
                          <a:latin typeface="Cambria Math" panose="02040503050406030204" pitchFamily="18" charset="0"/>
                        </a:rPr>
                        <m:t> </m:t>
                      </m:r>
                      <m:r>
                        <a:rPr lang="es-CR" sz="1200" b="0" i="1">
                          <a:latin typeface="Cambria Math" panose="02040503050406030204" pitchFamily="18" charset="0"/>
                        </a:rPr>
                        <m:t>𝑑𝑒𝑙</m:t>
                      </m:r>
                      <m:r>
                        <a:rPr lang="es-CR" sz="1200" b="0" i="1">
                          <a:latin typeface="Cambria Math" panose="02040503050406030204" pitchFamily="18" charset="0"/>
                        </a:rPr>
                        <m:t> </m:t>
                      </m:r>
                      <m:r>
                        <a:rPr lang="es-CR" sz="1200" b="0" i="1">
                          <a:latin typeface="Cambria Math" panose="02040503050406030204" pitchFamily="18" charset="0"/>
                        </a:rPr>
                        <m:t>𝑟𝑖𝑒𝑠𝑔𝑜</m:t>
                      </m:r>
                      <m:r>
                        <a:rPr lang="es-CR" sz="1200" b="0" i="1">
                          <a:latin typeface="Cambria Math" panose="02040503050406030204" pitchFamily="18" charset="0"/>
                        </a:rPr>
                        <m:t> </m:t>
                      </m:r>
                    </m:num>
                    <m:den>
                      <m:r>
                        <a:rPr lang="es-CR" sz="1200" b="0" i="1">
                          <a:latin typeface="Cambria Math" panose="02040503050406030204" pitchFamily="18" charset="0"/>
                        </a:rPr>
                        <m:t>𝑇𝑜𝑡𝑎𝑙</m:t>
                      </m:r>
                      <m:r>
                        <a:rPr lang="es-CR" sz="1200" b="0" i="1">
                          <a:latin typeface="Cambria Math" panose="02040503050406030204" pitchFamily="18" charset="0"/>
                        </a:rPr>
                        <m:t> </m:t>
                      </m:r>
                      <m:r>
                        <a:rPr lang="es-CR" sz="1200" b="0" i="1">
                          <a:latin typeface="Cambria Math" panose="02040503050406030204" pitchFamily="18" charset="0"/>
                        </a:rPr>
                        <m:t>𝑑𝑒</m:t>
                      </m:r>
                      <m:r>
                        <a:rPr lang="es-CR" sz="1200" b="0" i="1">
                          <a:latin typeface="Cambria Math" panose="02040503050406030204" pitchFamily="18" charset="0"/>
                        </a:rPr>
                        <m:t> </m:t>
                      </m:r>
                      <m:r>
                        <a:rPr lang="es-CR" sz="1200" b="0" i="1">
                          <a:latin typeface="Cambria Math" panose="02040503050406030204" pitchFamily="18" charset="0"/>
                        </a:rPr>
                        <m:t>𝑔𝑜𝑏𝑖𝑒𝑟𝑛𝑜𝑠</m:t>
                      </m:r>
                      <m:r>
                        <a:rPr lang="es-CR" sz="1200" b="0" i="1">
                          <a:latin typeface="Cambria Math" panose="02040503050406030204" pitchFamily="18" charset="0"/>
                        </a:rPr>
                        <m:t> </m:t>
                      </m:r>
                      <m:r>
                        <a:rPr lang="es-CR" sz="1200" b="0" i="1">
                          <a:latin typeface="Cambria Math" panose="02040503050406030204" pitchFamily="18" charset="0"/>
                        </a:rPr>
                        <m:t>𝑙𝑜𝑐𝑎𝑙𝑒𝑠</m:t>
                      </m:r>
                    </m:den>
                  </m:f>
                  <m:r>
                    <a:rPr lang="es-CR" sz="1200" b="0" i="1">
                      <a:latin typeface="Cambria Math" panose="02040503050406030204" pitchFamily="18" charset="0"/>
                      <a:ea typeface="Cambria Math" panose="02040503050406030204" pitchFamily="18" charset="0"/>
                    </a:rPr>
                    <m:t>×</m:t>
                  </m:r>
                </m:oMath>
              </a14:m>
              <a:r>
                <a:rPr lang="es-CR" sz="1200"/>
                <a:t>100</a:t>
              </a:r>
            </a:p>
          </xdr:txBody>
        </xdr:sp>
      </mc:Choice>
      <mc:Fallback xmlns="">
        <xdr:sp macro="" textlink="">
          <xdr:nvSpPr>
            <xdr:cNvPr id="2" name="CuadroTexto 1">
              <a:extLst>
                <a:ext uri="{FF2B5EF4-FFF2-40B4-BE49-F238E27FC236}">
                  <a16:creationId xmlns:a16="http://schemas.microsoft.com/office/drawing/2014/main" id="{00000000-0008-0000-6E01-000002000000}"/>
                </a:ext>
              </a:extLst>
            </xdr:cNvPr>
            <xdr:cNvSpPr txBox="1"/>
          </xdr:nvSpPr>
          <xdr:spPr>
            <a:xfrm>
              <a:off x="4548186" y="7227093"/>
              <a:ext cx="4932569" cy="2912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R" sz="1200" i="0">
                  <a:latin typeface="Cambria Math" panose="02040503050406030204" pitchFamily="18" charset="0"/>
                </a:rPr>
                <a:t>(</a:t>
              </a:r>
              <a:r>
                <a:rPr lang="es-CR" sz="1200" b="0" i="0">
                  <a:latin typeface="Cambria Math" panose="02040503050406030204" pitchFamily="18" charset="0"/>
                </a:rPr>
                <a:t>𝑁ú𝑚𝑒𝑟𝑜 𝑑𝑒 𝑔𝑜𝑏𝑖𝑒𝑟𝑛𝑜𝑠 𝑙𝑜𝑐𝑎𝑙𝑒𝑠 𝑞𝑢𝑒 𝑐𝑢𝑒𝑛𝑡𝑎𝑛 𝑐𝑜𝑛 𝑒𝑠𝑡𝑟𝑎𝑡𝑒𝑔𝑖𝑎𝑠 𝑑𝑒 𝑟𝑒𝑑𝑢𝑐𝑐𝑖ó𝑛 𝑑𝑒𝑙 𝑟𝑖𝑒𝑠𝑔𝑜 )/(𝑇𝑜𝑡𝑎𝑙 𝑑𝑒 𝑔𝑜𝑏𝑖𝑒𝑟𝑛𝑜𝑠 𝑙𝑜𝑐𝑎𝑙𝑒𝑠)</a:t>
              </a:r>
              <a:r>
                <a:rPr lang="es-CR" sz="1200" b="0" i="0">
                  <a:latin typeface="Cambria Math" panose="02040503050406030204" pitchFamily="18" charset="0"/>
                  <a:ea typeface="Cambria Math" panose="02040503050406030204" pitchFamily="18" charset="0"/>
                </a:rPr>
                <a:t>×</a:t>
              </a:r>
              <a:r>
                <a:rPr lang="es-CR" sz="1200"/>
                <a:t>100</a:t>
              </a:r>
            </a:p>
          </xdr:txBody>
        </xdr:sp>
      </mc:Fallback>
    </mc:AlternateContent>
    <xdr:clientData/>
  </xdr:oneCellAnchor>
</xdr:wsDr>
</file>

<file path=xl/drawings/drawing275.xml><?xml version="1.0" encoding="utf-8"?>
<xdr:wsDr xmlns:xdr="http://schemas.openxmlformats.org/drawingml/2006/spreadsheetDrawing" xmlns:a="http://schemas.openxmlformats.org/drawingml/2006/main">
  <xdr:twoCellAnchor editAs="oneCell">
    <xdr:from>
      <xdr:col>4</xdr:col>
      <xdr:colOff>95694</xdr:colOff>
      <xdr:row>12</xdr:row>
      <xdr:rowOff>0</xdr:rowOff>
    </xdr:from>
    <xdr:to>
      <xdr:col>4</xdr:col>
      <xdr:colOff>430269</xdr:colOff>
      <xdr:row>14</xdr:row>
      <xdr:rowOff>96737</xdr:rowOff>
    </xdr:to>
    <xdr:pic>
      <xdr:nvPicPr>
        <xdr:cNvPr id="2" name="Imagen 1">
          <a:hlinkClick xmlns:r="http://schemas.openxmlformats.org/officeDocument/2006/relationships" r:id="rId1"/>
          <a:extLst>
            <a:ext uri="{FF2B5EF4-FFF2-40B4-BE49-F238E27FC236}">
              <a16:creationId xmlns:a16="http://schemas.microsoft.com/office/drawing/2014/main" id="{F98AE0BA-CC9E-4139-9217-2787832BD8C6}"/>
            </a:ext>
          </a:extLst>
        </xdr:cNvPr>
        <xdr:cNvPicPr>
          <a:picLocks noChangeAspect="1"/>
        </xdr:cNvPicPr>
      </xdr:nvPicPr>
      <xdr:blipFill>
        <a:blip xmlns:r="http://schemas.openxmlformats.org/officeDocument/2006/relationships" r:embed="rId2"/>
        <a:stretch>
          <a:fillRect/>
        </a:stretch>
      </xdr:blipFill>
      <xdr:spPr>
        <a:xfrm>
          <a:off x="5155374" y="3451860"/>
          <a:ext cx="334575" cy="538697"/>
        </a:xfrm>
        <a:prstGeom prst="rect">
          <a:avLst/>
        </a:prstGeom>
      </xdr:spPr>
    </xdr:pic>
    <xdr:clientData/>
  </xdr:twoCellAnchor>
  <xdr:twoCellAnchor editAs="oneCell">
    <xdr:from>
      <xdr:col>4</xdr:col>
      <xdr:colOff>563880</xdr:colOff>
      <xdr:row>11</xdr:row>
      <xdr:rowOff>182881</xdr:rowOff>
    </xdr:from>
    <xdr:to>
      <xdr:col>10</xdr:col>
      <xdr:colOff>487680</xdr:colOff>
      <xdr:row>14</xdr:row>
      <xdr:rowOff>130277</xdr:rowOff>
    </xdr:to>
    <xdr:pic>
      <xdr:nvPicPr>
        <xdr:cNvPr id="3" name="Imagen 2">
          <a:hlinkClick xmlns:r="http://schemas.openxmlformats.org/officeDocument/2006/relationships" r:id="rId1"/>
          <a:extLst>
            <a:ext uri="{FF2B5EF4-FFF2-40B4-BE49-F238E27FC236}">
              <a16:creationId xmlns:a16="http://schemas.microsoft.com/office/drawing/2014/main" id="{58AC03A6-A3F4-4DFB-801D-5CDB3014B954}"/>
            </a:ext>
          </a:extLst>
        </xdr:cNvPr>
        <xdr:cNvPicPr>
          <a:picLocks noChangeAspect="1"/>
        </xdr:cNvPicPr>
      </xdr:nvPicPr>
      <xdr:blipFill>
        <a:blip xmlns:r="http://schemas.openxmlformats.org/officeDocument/2006/relationships" r:embed="rId3"/>
        <a:stretch>
          <a:fillRect/>
        </a:stretch>
      </xdr:blipFill>
      <xdr:spPr>
        <a:xfrm>
          <a:off x="5623560" y="3436621"/>
          <a:ext cx="4709160" cy="610336"/>
        </a:xfrm>
        <a:prstGeom prst="rect">
          <a:avLst/>
        </a:prstGeom>
      </xdr:spPr>
    </xdr:pic>
    <xdr:clientData/>
  </xdr:twoCellAnchor>
</xdr:wsDr>
</file>

<file path=xl/drawings/drawing276.xml><?xml version="1.0" encoding="utf-8"?>
<xdr:wsDr xmlns:xdr="http://schemas.openxmlformats.org/drawingml/2006/spreadsheetDrawing" xmlns:a="http://schemas.openxmlformats.org/drawingml/2006/main">
  <xdr:oneCellAnchor>
    <xdr:from>
      <xdr:col>3</xdr:col>
      <xdr:colOff>1719262</xdr:colOff>
      <xdr:row>15</xdr:row>
      <xdr:rowOff>288132</xdr:rowOff>
    </xdr:from>
    <xdr:ext cx="2261966" cy="172227"/>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00000000-0008-0000-8201-000002000000}"/>
                </a:ext>
              </a:extLst>
            </xdr:cNvPr>
            <xdr:cNvSpPr txBox="1"/>
          </xdr:nvSpPr>
          <xdr:spPr>
            <a:xfrm>
              <a:off x="5862637" y="7088982"/>
              <a:ext cx="226196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R" sz="1100" b="0" i="1">
                        <a:latin typeface="Cambria Math" panose="02040503050406030204" pitchFamily="18" charset="0"/>
                      </a:rPr>
                      <m:t>1=</m:t>
                    </m:r>
                    <m:r>
                      <a:rPr lang="es-CR" sz="1100" b="0" i="1">
                        <a:latin typeface="Cambria Math" panose="02040503050406030204" pitchFamily="18" charset="0"/>
                      </a:rPr>
                      <m:t>𝑠𝑖</m:t>
                    </m:r>
                    <m:r>
                      <a:rPr lang="es-CR" sz="1100" b="0" i="1">
                        <a:latin typeface="Cambria Math" panose="02040503050406030204" pitchFamily="18" charset="0"/>
                      </a:rPr>
                      <m:t> </m:t>
                    </m:r>
                    <m:r>
                      <a:rPr lang="es-CR" sz="1100" b="0" i="1">
                        <a:latin typeface="Cambria Math" panose="02040503050406030204" pitchFamily="18" charset="0"/>
                      </a:rPr>
                      <m:t>𝑠𝑒</m:t>
                    </m:r>
                    <m:r>
                      <a:rPr lang="es-CR" sz="1100" b="0" i="1">
                        <a:latin typeface="Cambria Math" panose="02040503050406030204" pitchFamily="18" charset="0"/>
                      </a:rPr>
                      <m:t> </m:t>
                    </m:r>
                    <m:r>
                      <a:rPr lang="es-CR" sz="1100" b="0" i="1">
                        <a:latin typeface="Cambria Math" panose="02040503050406030204" pitchFamily="18" charset="0"/>
                      </a:rPr>
                      <m:t>𝑖𝑛𝑐𝑙𝑢𝑦𝑒</m:t>
                    </m:r>
                    <m:r>
                      <a:rPr lang="es-CR" sz="1100" b="0" i="1">
                        <a:latin typeface="Cambria Math" panose="02040503050406030204" pitchFamily="18" charset="0"/>
                      </a:rPr>
                      <m:t> </m:t>
                    </m:r>
                    <m:sSub>
                      <m:sSubPr>
                        <m:ctrlPr>
                          <a:rPr lang="es-CR" sz="1100" b="0" i="1">
                            <a:latin typeface="Cambria Math" panose="02040503050406030204" pitchFamily="18" charset="0"/>
                          </a:rPr>
                        </m:ctrlPr>
                      </m:sSubPr>
                      <m:e>
                        <m:r>
                          <a:rPr lang="es-CR" sz="1100" b="0" i="1">
                            <a:latin typeface="Cambria Math" panose="02040503050406030204" pitchFamily="18" charset="0"/>
                          </a:rPr>
                          <m:t>𝑡𝑒𝑚</m:t>
                        </m:r>
                        <m:r>
                          <a:rPr lang="es-CR" sz="1100" b="0" i="1">
                            <a:latin typeface="Cambria Math" panose="02040503050406030204" pitchFamily="18" charset="0"/>
                          </a:rPr>
                          <m:t>á</m:t>
                        </m:r>
                        <m:r>
                          <a:rPr lang="es-CR" sz="1100" b="0" i="1">
                            <a:latin typeface="Cambria Math" panose="02040503050406030204" pitchFamily="18" charset="0"/>
                          </a:rPr>
                          <m:t>𝑡𝑖𝑐𝑎</m:t>
                        </m:r>
                        <m:r>
                          <a:rPr lang="es-CR" sz="1100" b="0" i="1">
                            <a:latin typeface="Cambria Math" panose="02040503050406030204" pitchFamily="18" charset="0"/>
                          </a:rPr>
                          <m:t> </m:t>
                        </m:r>
                      </m:e>
                      <m:sub>
                        <m:r>
                          <a:rPr lang="es-CR" sz="1100" b="0" i="1">
                            <a:latin typeface="Cambria Math" panose="02040503050406030204" pitchFamily="18" charset="0"/>
                          </a:rPr>
                          <m:t>𝑖</m:t>
                        </m:r>
                        <m:r>
                          <a:rPr lang="es-CR" sz="1100" b="0" i="1">
                            <a:latin typeface="Cambria Math" panose="02040503050406030204" pitchFamily="18" charset="0"/>
                          </a:rPr>
                          <m:t> </m:t>
                        </m:r>
                      </m:sub>
                    </m:sSub>
                    <m:r>
                      <a:rPr lang="es-CR" sz="1100" b="0" i="1">
                        <a:latin typeface="Cambria Math" panose="02040503050406030204" pitchFamily="18" charset="0"/>
                      </a:rPr>
                      <m:t>𝑒𝑛</m:t>
                    </m:r>
                    <m:r>
                      <a:rPr lang="es-CR" sz="1100" b="0" i="1">
                        <a:latin typeface="Cambria Math" panose="02040503050406030204" pitchFamily="18" charset="0"/>
                      </a:rPr>
                      <m:t> </m:t>
                    </m:r>
                    <m:sSub>
                      <m:sSubPr>
                        <m:ctrlPr>
                          <a:rPr lang="es-CR" sz="1100" b="0" i="1">
                            <a:latin typeface="Cambria Math" panose="02040503050406030204" pitchFamily="18" charset="0"/>
                          </a:rPr>
                        </m:ctrlPr>
                      </m:sSubPr>
                      <m:e>
                        <m:r>
                          <a:rPr lang="es-CR" sz="1100" b="0" i="1">
                            <a:latin typeface="Cambria Math" panose="02040503050406030204" pitchFamily="18" charset="0"/>
                          </a:rPr>
                          <m:t>𝑓𝑖𝑛</m:t>
                        </m:r>
                        <m:r>
                          <a:rPr lang="es-CR" sz="1100" b="0" i="1">
                            <a:latin typeface="Cambria Math" panose="02040503050406030204" pitchFamily="18" charset="0"/>
                          </a:rPr>
                          <m:t> </m:t>
                        </m:r>
                      </m:e>
                      <m:sub>
                        <m:r>
                          <a:rPr lang="es-CR" sz="1100" b="0" i="1">
                            <a:latin typeface="Cambria Math" panose="02040503050406030204" pitchFamily="18" charset="0"/>
                          </a:rPr>
                          <m:t>𝑛</m:t>
                        </m:r>
                      </m:sub>
                    </m:sSub>
                  </m:oMath>
                </m:oMathPara>
              </a14:m>
              <a:endParaRPr lang="es-CR" sz="1100" b="0"/>
            </a:p>
          </xdr:txBody>
        </xdr:sp>
      </mc:Choice>
      <mc:Fallback xmlns="">
        <xdr:sp macro="" textlink="">
          <xdr:nvSpPr>
            <xdr:cNvPr id="2" name="CuadroTexto 1">
              <a:extLst>
                <a:ext uri="{FF2B5EF4-FFF2-40B4-BE49-F238E27FC236}">
                  <a16:creationId xmlns="" xmlns:a16="http://schemas.microsoft.com/office/drawing/2014/main" xmlns:a14="http://schemas.microsoft.com/office/drawing/2010/main" id="{00000000-0008-0000-8700-000002000000}"/>
                </a:ext>
              </a:extLst>
            </xdr:cNvPr>
            <xdr:cNvSpPr txBox="1"/>
          </xdr:nvSpPr>
          <xdr:spPr>
            <a:xfrm>
              <a:off x="5862637" y="7088982"/>
              <a:ext cx="226196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100" b="0" i="0">
                  <a:latin typeface="Cambria Math" panose="02040503050406030204" pitchFamily="18" charset="0"/>
                </a:rPr>
                <a:t>1=𝑠𝑖 𝑠𝑒 𝑖𝑛𝑐𝑙𝑢𝑦𝑒 </a:t>
              </a:r>
              <a:r>
                <a:rPr lang="es-CR" sz="1100" b="0" i="0">
                  <a:latin typeface="Cambria Math"/>
                </a:rPr>
                <a:t>〖</a:t>
              </a:r>
              <a:r>
                <a:rPr lang="es-CR" sz="1100" b="0" i="0">
                  <a:latin typeface="Cambria Math" panose="02040503050406030204" pitchFamily="18" charset="0"/>
                </a:rPr>
                <a:t>𝑡𝑒𝑚á𝑡𝑖𝑐𝑎 </a:t>
              </a:r>
              <a:r>
                <a:rPr lang="es-CR" sz="1100" b="0" i="0">
                  <a:latin typeface="Cambria Math"/>
                </a:rPr>
                <a:t>〗_(</a:t>
              </a:r>
              <a:r>
                <a:rPr lang="es-CR" sz="1100" b="0" i="0">
                  <a:latin typeface="Cambria Math" panose="02040503050406030204" pitchFamily="18" charset="0"/>
                </a:rPr>
                <a:t>𝑖 </a:t>
              </a:r>
              <a:r>
                <a:rPr lang="es-CR" sz="1100" b="0" i="0">
                  <a:latin typeface="Cambria Math"/>
                </a:rPr>
                <a:t>)</a:t>
              </a:r>
              <a:r>
                <a:rPr lang="es-CR" sz="1100" b="0" i="0">
                  <a:latin typeface="Cambria Math" panose="02040503050406030204" pitchFamily="18" charset="0"/>
                </a:rPr>
                <a:t> 𝑒𝑛 </a:t>
              </a:r>
              <a:r>
                <a:rPr lang="es-CR" sz="1100" b="0" i="0">
                  <a:latin typeface="Cambria Math"/>
                </a:rPr>
                <a:t>〖</a:t>
              </a:r>
              <a:r>
                <a:rPr lang="es-CR" sz="1100" b="0" i="0">
                  <a:latin typeface="Cambria Math" panose="02040503050406030204" pitchFamily="18" charset="0"/>
                </a:rPr>
                <a:t>𝑓𝑖𝑛 </a:t>
              </a:r>
              <a:r>
                <a:rPr lang="es-CR" sz="1100" b="0" i="0">
                  <a:latin typeface="Cambria Math"/>
                </a:rPr>
                <a:t>〗_</a:t>
              </a:r>
              <a:r>
                <a:rPr lang="es-CR" sz="1100" b="0" i="0">
                  <a:latin typeface="Cambria Math" panose="02040503050406030204" pitchFamily="18" charset="0"/>
                </a:rPr>
                <a:t>𝑛</a:t>
              </a:r>
              <a:endParaRPr lang="es-CR" sz="1100" b="0"/>
            </a:p>
          </xdr:txBody>
        </xdr:sp>
      </mc:Fallback>
    </mc:AlternateContent>
    <xdr:clientData/>
  </xdr:oneCellAnchor>
  <xdr:oneCellAnchor>
    <xdr:from>
      <xdr:col>3</xdr:col>
      <xdr:colOff>1692116</xdr:colOff>
      <xdr:row>15</xdr:row>
      <xdr:rowOff>517684</xdr:rowOff>
    </xdr:from>
    <xdr:ext cx="2452146" cy="172227"/>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00000000-0008-0000-8201-000003000000}"/>
                </a:ext>
              </a:extLst>
            </xdr:cNvPr>
            <xdr:cNvSpPr txBox="1"/>
          </xdr:nvSpPr>
          <xdr:spPr>
            <a:xfrm>
              <a:off x="5930741" y="6156484"/>
              <a:ext cx="245214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R" sz="1100" b="0" i="1">
                        <a:latin typeface="Cambria Math" panose="02040503050406030204" pitchFamily="18" charset="0"/>
                      </a:rPr>
                      <m:t>0=</m:t>
                    </m:r>
                    <m:r>
                      <a:rPr lang="es-CR" sz="1100" b="0" i="1">
                        <a:latin typeface="Cambria Math" panose="02040503050406030204" pitchFamily="18" charset="0"/>
                      </a:rPr>
                      <m:t>𝑠𝑖</m:t>
                    </m:r>
                    <m:r>
                      <a:rPr lang="es-CR" sz="1100" b="0" i="1">
                        <a:latin typeface="Cambria Math" panose="02040503050406030204" pitchFamily="18" charset="0"/>
                      </a:rPr>
                      <m:t> </m:t>
                    </m:r>
                    <m:r>
                      <a:rPr lang="es-CR" sz="1100" b="0" i="1">
                        <a:latin typeface="Cambria Math" panose="02040503050406030204" pitchFamily="18" charset="0"/>
                      </a:rPr>
                      <m:t>𝑛𝑜</m:t>
                    </m:r>
                    <m:r>
                      <a:rPr lang="es-CR" sz="1100" b="0" i="1">
                        <a:latin typeface="Cambria Math" panose="02040503050406030204" pitchFamily="18" charset="0"/>
                      </a:rPr>
                      <m:t> </m:t>
                    </m:r>
                    <m:r>
                      <a:rPr lang="es-CR" sz="1100" b="0" i="1">
                        <a:latin typeface="Cambria Math" panose="02040503050406030204" pitchFamily="18" charset="0"/>
                      </a:rPr>
                      <m:t>𝑠𝑒</m:t>
                    </m:r>
                    <m:r>
                      <a:rPr lang="es-CR" sz="1100" b="0" i="1">
                        <a:latin typeface="Cambria Math" panose="02040503050406030204" pitchFamily="18" charset="0"/>
                      </a:rPr>
                      <m:t> </m:t>
                    </m:r>
                    <m:r>
                      <a:rPr lang="es-CR" sz="1100" b="0" i="1">
                        <a:latin typeface="Cambria Math" panose="02040503050406030204" pitchFamily="18" charset="0"/>
                      </a:rPr>
                      <m:t>𝑖𝑛𝑐𝑙𝑢𝑦𝑒</m:t>
                    </m:r>
                    <m:r>
                      <a:rPr lang="es-CR" sz="1100" b="0" i="1">
                        <a:latin typeface="Cambria Math" panose="02040503050406030204" pitchFamily="18" charset="0"/>
                      </a:rPr>
                      <m:t> </m:t>
                    </m:r>
                    <m:sSub>
                      <m:sSubPr>
                        <m:ctrlPr>
                          <a:rPr lang="es-CR" sz="1100" b="0" i="1">
                            <a:latin typeface="Cambria Math" panose="02040503050406030204" pitchFamily="18" charset="0"/>
                          </a:rPr>
                        </m:ctrlPr>
                      </m:sSubPr>
                      <m:e>
                        <m:r>
                          <a:rPr lang="es-CR" sz="1100" b="0" i="1">
                            <a:latin typeface="Cambria Math" panose="02040503050406030204" pitchFamily="18" charset="0"/>
                          </a:rPr>
                          <m:t>𝑡𝑒𝑚</m:t>
                        </m:r>
                        <m:r>
                          <a:rPr lang="es-CR" sz="1100" b="0" i="1">
                            <a:latin typeface="Cambria Math" panose="02040503050406030204" pitchFamily="18" charset="0"/>
                          </a:rPr>
                          <m:t>á</m:t>
                        </m:r>
                        <m:r>
                          <a:rPr lang="es-CR" sz="1100" b="0" i="1">
                            <a:latin typeface="Cambria Math" panose="02040503050406030204" pitchFamily="18" charset="0"/>
                          </a:rPr>
                          <m:t>𝑡𝑖𝑐𝑎</m:t>
                        </m:r>
                        <m:r>
                          <a:rPr lang="es-CR" sz="1100" b="0" i="1">
                            <a:latin typeface="Cambria Math" panose="02040503050406030204" pitchFamily="18" charset="0"/>
                          </a:rPr>
                          <m:t> </m:t>
                        </m:r>
                      </m:e>
                      <m:sub>
                        <m:r>
                          <a:rPr lang="es-CR" sz="1100" b="0" i="1">
                            <a:latin typeface="Cambria Math" panose="02040503050406030204" pitchFamily="18" charset="0"/>
                          </a:rPr>
                          <m:t>𝑖</m:t>
                        </m:r>
                        <m:r>
                          <a:rPr lang="es-CR" sz="1100" b="0" i="1">
                            <a:latin typeface="Cambria Math" panose="02040503050406030204" pitchFamily="18" charset="0"/>
                          </a:rPr>
                          <m:t> </m:t>
                        </m:r>
                      </m:sub>
                    </m:sSub>
                    <m:r>
                      <a:rPr lang="es-CR" sz="1100" b="0" i="1">
                        <a:latin typeface="Cambria Math" panose="02040503050406030204" pitchFamily="18" charset="0"/>
                      </a:rPr>
                      <m:t>𝑒𝑛</m:t>
                    </m:r>
                    <m:r>
                      <a:rPr lang="es-CR" sz="1100" b="0" i="1">
                        <a:latin typeface="Cambria Math" panose="02040503050406030204" pitchFamily="18" charset="0"/>
                      </a:rPr>
                      <m:t> </m:t>
                    </m:r>
                    <m:sSub>
                      <m:sSubPr>
                        <m:ctrlPr>
                          <a:rPr lang="es-CR" sz="1100" b="0" i="1">
                            <a:latin typeface="Cambria Math" panose="02040503050406030204" pitchFamily="18" charset="0"/>
                          </a:rPr>
                        </m:ctrlPr>
                      </m:sSubPr>
                      <m:e>
                        <m:r>
                          <a:rPr lang="es-CR" sz="1100" b="0" i="1">
                            <a:latin typeface="Cambria Math" panose="02040503050406030204" pitchFamily="18" charset="0"/>
                          </a:rPr>
                          <m:t>𝑓𝑖𝑛</m:t>
                        </m:r>
                        <m:r>
                          <a:rPr lang="es-CR" sz="1100" b="0" i="1">
                            <a:latin typeface="Cambria Math" panose="02040503050406030204" pitchFamily="18" charset="0"/>
                          </a:rPr>
                          <m:t> </m:t>
                        </m:r>
                      </m:e>
                      <m:sub>
                        <m:r>
                          <a:rPr lang="es-CR" sz="1100" b="0" i="1">
                            <a:latin typeface="Cambria Math" panose="02040503050406030204" pitchFamily="18" charset="0"/>
                          </a:rPr>
                          <m:t>𝑛</m:t>
                        </m:r>
                      </m:sub>
                    </m:sSub>
                  </m:oMath>
                </m:oMathPara>
              </a14:m>
              <a:endParaRPr lang="es-CR" sz="1100" b="0"/>
            </a:p>
          </xdr:txBody>
        </xdr:sp>
      </mc:Choice>
      <mc:Fallback xmlns="">
        <xdr:sp macro="" textlink="">
          <xdr:nvSpPr>
            <xdr:cNvPr id="3" name="CuadroTexto 2">
              <a:extLst>
                <a:ext uri="{FF2B5EF4-FFF2-40B4-BE49-F238E27FC236}">
                  <a16:creationId xmlns:a16="http://schemas.microsoft.com/office/drawing/2014/main" id="{00000000-0008-0000-8201-000003000000}"/>
                </a:ext>
              </a:extLst>
            </xdr:cNvPr>
            <xdr:cNvSpPr txBox="1"/>
          </xdr:nvSpPr>
          <xdr:spPr>
            <a:xfrm>
              <a:off x="5930741" y="6156484"/>
              <a:ext cx="245214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100" b="0" i="0">
                  <a:latin typeface="Cambria Math" panose="02040503050406030204" pitchFamily="18" charset="0"/>
                </a:rPr>
                <a:t>0=𝑠𝑖 𝑛𝑜 𝑠𝑒 𝑖𝑛𝑐𝑙𝑢𝑦𝑒 〖𝑡𝑒𝑚á𝑡𝑖𝑐𝑎 〗_(𝑖 ) 𝑒𝑛 〖𝑓𝑖𝑛 〗_𝑛</a:t>
              </a:r>
              <a:endParaRPr lang="es-CR" sz="1100" b="0"/>
            </a:p>
          </xdr:txBody>
        </xdr:sp>
      </mc:Fallback>
    </mc:AlternateContent>
    <xdr:clientData/>
  </xdr:oneCellAnchor>
</xdr:wsDr>
</file>

<file path=xl/drawings/drawing277.xml><?xml version="1.0" encoding="utf-8"?>
<xdr:wsDr xmlns:xdr="http://schemas.openxmlformats.org/drawingml/2006/spreadsheetDrawing" xmlns:a="http://schemas.openxmlformats.org/drawingml/2006/main">
  <xdr:twoCellAnchor editAs="oneCell">
    <xdr:from>
      <xdr:col>4</xdr:col>
      <xdr:colOff>95694</xdr:colOff>
      <xdr:row>19</xdr:row>
      <xdr:rowOff>0</xdr:rowOff>
    </xdr:from>
    <xdr:to>
      <xdr:col>4</xdr:col>
      <xdr:colOff>430269</xdr:colOff>
      <xdr:row>21</xdr:row>
      <xdr:rowOff>96737</xdr:rowOff>
    </xdr:to>
    <xdr:pic>
      <xdr:nvPicPr>
        <xdr:cNvPr id="2" name="Imagen 1">
          <a:hlinkClick xmlns:r="http://schemas.openxmlformats.org/officeDocument/2006/relationships" r:id="rId1"/>
          <a:extLst>
            <a:ext uri="{FF2B5EF4-FFF2-40B4-BE49-F238E27FC236}">
              <a16:creationId xmlns:a16="http://schemas.microsoft.com/office/drawing/2014/main" id="{D734B376-20D8-47B0-95CC-69A8C7C4E23E}"/>
            </a:ext>
          </a:extLst>
        </xdr:cNvPr>
        <xdr:cNvPicPr>
          <a:picLocks noChangeAspect="1"/>
        </xdr:cNvPicPr>
      </xdr:nvPicPr>
      <xdr:blipFill>
        <a:blip xmlns:r="http://schemas.openxmlformats.org/officeDocument/2006/relationships" r:embed="rId2"/>
        <a:stretch>
          <a:fillRect/>
        </a:stretch>
      </xdr:blipFill>
      <xdr:spPr>
        <a:xfrm>
          <a:off x="5155374" y="3451860"/>
          <a:ext cx="334575" cy="538697"/>
        </a:xfrm>
        <a:prstGeom prst="rect">
          <a:avLst/>
        </a:prstGeom>
      </xdr:spPr>
    </xdr:pic>
    <xdr:clientData/>
  </xdr:twoCellAnchor>
  <xdr:twoCellAnchor editAs="oneCell">
    <xdr:from>
      <xdr:col>4</xdr:col>
      <xdr:colOff>563880</xdr:colOff>
      <xdr:row>18</xdr:row>
      <xdr:rowOff>182881</xdr:rowOff>
    </xdr:from>
    <xdr:to>
      <xdr:col>10</xdr:col>
      <xdr:colOff>518160</xdr:colOff>
      <xdr:row>21</xdr:row>
      <xdr:rowOff>130277</xdr:rowOff>
    </xdr:to>
    <xdr:pic>
      <xdr:nvPicPr>
        <xdr:cNvPr id="3" name="Imagen 2">
          <a:hlinkClick xmlns:r="http://schemas.openxmlformats.org/officeDocument/2006/relationships" r:id="rId1"/>
          <a:extLst>
            <a:ext uri="{FF2B5EF4-FFF2-40B4-BE49-F238E27FC236}">
              <a16:creationId xmlns:a16="http://schemas.microsoft.com/office/drawing/2014/main" id="{7603C270-86D0-4F40-A6FE-4F7F7AF70B07}"/>
            </a:ext>
          </a:extLst>
        </xdr:cNvPr>
        <xdr:cNvPicPr>
          <a:picLocks noChangeAspect="1"/>
        </xdr:cNvPicPr>
      </xdr:nvPicPr>
      <xdr:blipFill>
        <a:blip xmlns:r="http://schemas.openxmlformats.org/officeDocument/2006/relationships" r:embed="rId3"/>
        <a:stretch>
          <a:fillRect/>
        </a:stretch>
      </xdr:blipFill>
      <xdr:spPr>
        <a:xfrm>
          <a:off x="5623560" y="3436621"/>
          <a:ext cx="4709160" cy="610336"/>
        </a:xfrm>
        <a:prstGeom prst="rect">
          <a:avLst/>
        </a:prstGeom>
      </xdr:spPr>
    </xdr:pic>
    <xdr:clientData/>
  </xdr:twoCellAnchor>
</xdr:wsDr>
</file>

<file path=xl/drawings/drawing278.xml><?xml version="1.0" encoding="utf-8"?>
<xdr:wsDr xmlns:xdr="http://schemas.openxmlformats.org/drawingml/2006/spreadsheetDrawing" xmlns:a="http://schemas.openxmlformats.org/drawingml/2006/main">
  <xdr:twoCellAnchor editAs="oneCell">
    <xdr:from>
      <xdr:col>4</xdr:col>
      <xdr:colOff>95694</xdr:colOff>
      <xdr:row>12</xdr:row>
      <xdr:rowOff>0</xdr:rowOff>
    </xdr:from>
    <xdr:to>
      <xdr:col>4</xdr:col>
      <xdr:colOff>430269</xdr:colOff>
      <xdr:row>14</xdr:row>
      <xdr:rowOff>96737</xdr:rowOff>
    </xdr:to>
    <xdr:pic>
      <xdr:nvPicPr>
        <xdr:cNvPr id="2" name="Imagen 1">
          <a:hlinkClick xmlns:r="http://schemas.openxmlformats.org/officeDocument/2006/relationships" r:id="rId1"/>
          <a:extLst>
            <a:ext uri="{FF2B5EF4-FFF2-40B4-BE49-F238E27FC236}">
              <a16:creationId xmlns:a16="http://schemas.microsoft.com/office/drawing/2014/main" id="{525E0AD1-D627-4EF5-9F1F-9A559DB7EF20}"/>
            </a:ext>
          </a:extLst>
        </xdr:cNvPr>
        <xdr:cNvPicPr>
          <a:picLocks noChangeAspect="1"/>
        </xdr:cNvPicPr>
      </xdr:nvPicPr>
      <xdr:blipFill>
        <a:blip xmlns:r="http://schemas.openxmlformats.org/officeDocument/2006/relationships" r:embed="rId2"/>
        <a:stretch>
          <a:fillRect/>
        </a:stretch>
      </xdr:blipFill>
      <xdr:spPr>
        <a:xfrm>
          <a:off x="5155374" y="3451860"/>
          <a:ext cx="334575" cy="538697"/>
        </a:xfrm>
        <a:prstGeom prst="rect">
          <a:avLst/>
        </a:prstGeom>
      </xdr:spPr>
    </xdr:pic>
    <xdr:clientData/>
  </xdr:twoCellAnchor>
  <xdr:twoCellAnchor editAs="oneCell">
    <xdr:from>
      <xdr:col>4</xdr:col>
      <xdr:colOff>563880</xdr:colOff>
      <xdr:row>11</xdr:row>
      <xdr:rowOff>182881</xdr:rowOff>
    </xdr:from>
    <xdr:to>
      <xdr:col>10</xdr:col>
      <xdr:colOff>701040</xdr:colOff>
      <xdr:row>14</xdr:row>
      <xdr:rowOff>130277</xdr:rowOff>
    </xdr:to>
    <xdr:pic>
      <xdr:nvPicPr>
        <xdr:cNvPr id="3" name="Imagen 2">
          <a:hlinkClick xmlns:r="http://schemas.openxmlformats.org/officeDocument/2006/relationships" r:id="rId1"/>
          <a:extLst>
            <a:ext uri="{FF2B5EF4-FFF2-40B4-BE49-F238E27FC236}">
              <a16:creationId xmlns:a16="http://schemas.microsoft.com/office/drawing/2014/main" id="{2C712235-A7FE-4680-ADAB-BC8F6E6473C5}"/>
            </a:ext>
          </a:extLst>
        </xdr:cNvPr>
        <xdr:cNvPicPr>
          <a:picLocks noChangeAspect="1"/>
        </xdr:cNvPicPr>
      </xdr:nvPicPr>
      <xdr:blipFill>
        <a:blip xmlns:r="http://schemas.openxmlformats.org/officeDocument/2006/relationships" r:embed="rId3"/>
        <a:stretch>
          <a:fillRect/>
        </a:stretch>
      </xdr:blipFill>
      <xdr:spPr>
        <a:xfrm>
          <a:off x="5623560" y="3436621"/>
          <a:ext cx="4709160" cy="610336"/>
        </a:xfrm>
        <a:prstGeom prst="rect">
          <a:avLst/>
        </a:prstGeom>
      </xdr:spPr>
    </xdr:pic>
    <xdr:clientData/>
  </xdr:twoCellAnchor>
</xdr:wsDr>
</file>

<file path=xl/drawings/drawing279.xml><?xml version="1.0" encoding="utf-8"?>
<xdr:wsDr xmlns:xdr="http://schemas.openxmlformats.org/drawingml/2006/spreadsheetDrawing" xmlns:a="http://schemas.openxmlformats.org/drawingml/2006/main">
  <xdr:twoCellAnchor editAs="oneCell">
    <xdr:from>
      <xdr:col>0</xdr:col>
      <xdr:colOff>68580</xdr:colOff>
      <xdr:row>1</xdr:row>
      <xdr:rowOff>44450</xdr:rowOff>
    </xdr:from>
    <xdr:to>
      <xdr:col>1</xdr:col>
      <xdr:colOff>742527</xdr:colOff>
      <xdr:row>4</xdr:row>
      <xdr:rowOff>9737</xdr:rowOff>
    </xdr:to>
    <xdr:pic>
      <xdr:nvPicPr>
        <xdr:cNvPr id="3" name="Imagen 2">
          <a:extLst>
            <a:ext uri="{FF2B5EF4-FFF2-40B4-BE49-F238E27FC236}">
              <a16:creationId xmlns:a16="http://schemas.microsoft.com/office/drawing/2014/main" id="{C3107A6B-E779-4A9A-A5AF-119C993A675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68580" y="280670"/>
          <a:ext cx="1466427" cy="1466427"/>
        </a:xfrm>
        <a:prstGeom prst="rect">
          <a:avLst/>
        </a:prstGeom>
        <a:ln w="28575">
          <a:solidFill>
            <a:schemeClr val="bg1"/>
          </a:solidFill>
        </a:ln>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4</xdr:col>
      <xdr:colOff>95694</xdr:colOff>
      <xdr:row>20</xdr:row>
      <xdr:rowOff>0</xdr:rowOff>
    </xdr:from>
    <xdr:to>
      <xdr:col>4</xdr:col>
      <xdr:colOff>430269</xdr:colOff>
      <xdr:row>22</xdr:row>
      <xdr:rowOff>66257</xdr:rowOff>
    </xdr:to>
    <xdr:pic>
      <xdr:nvPicPr>
        <xdr:cNvPr id="2" name="Imagen 1">
          <a:hlinkClick xmlns:r="http://schemas.openxmlformats.org/officeDocument/2006/relationships" r:id="rId1"/>
          <a:extLst>
            <a:ext uri="{FF2B5EF4-FFF2-40B4-BE49-F238E27FC236}">
              <a16:creationId xmlns:a16="http://schemas.microsoft.com/office/drawing/2014/main" id="{4AD2DED4-2087-4AA3-A083-E645F7DA3F95}"/>
            </a:ext>
          </a:extLst>
        </xdr:cNvPr>
        <xdr:cNvPicPr>
          <a:picLocks noChangeAspect="1"/>
        </xdr:cNvPicPr>
      </xdr:nvPicPr>
      <xdr:blipFill>
        <a:blip xmlns:r="http://schemas.openxmlformats.org/officeDocument/2006/relationships" r:embed="rId2"/>
        <a:stretch>
          <a:fillRect/>
        </a:stretch>
      </xdr:blipFill>
      <xdr:spPr>
        <a:xfrm>
          <a:off x="5155374" y="3451860"/>
          <a:ext cx="334575" cy="538697"/>
        </a:xfrm>
        <a:prstGeom prst="rect">
          <a:avLst/>
        </a:prstGeom>
      </xdr:spPr>
    </xdr:pic>
    <xdr:clientData/>
  </xdr:twoCellAnchor>
  <xdr:twoCellAnchor editAs="oneCell">
    <xdr:from>
      <xdr:col>4</xdr:col>
      <xdr:colOff>563880</xdr:colOff>
      <xdr:row>19</xdr:row>
      <xdr:rowOff>182881</xdr:rowOff>
    </xdr:from>
    <xdr:to>
      <xdr:col>10</xdr:col>
      <xdr:colOff>541020</xdr:colOff>
      <xdr:row>22</xdr:row>
      <xdr:rowOff>84557</xdr:rowOff>
    </xdr:to>
    <xdr:pic>
      <xdr:nvPicPr>
        <xdr:cNvPr id="3" name="Imagen 2">
          <a:hlinkClick xmlns:r="http://schemas.openxmlformats.org/officeDocument/2006/relationships" r:id="rId1"/>
          <a:extLst>
            <a:ext uri="{FF2B5EF4-FFF2-40B4-BE49-F238E27FC236}">
              <a16:creationId xmlns:a16="http://schemas.microsoft.com/office/drawing/2014/main" id="{8616D608-307A-4789-8C83-D6D36D2F942D}"/>
            </a:ext>
          </a:extLst>
        </xdr:cNvPr>
        <xdr:cNvPicPr>
          <a:picLocks noChangeAspect="1"/>
        </xdr:cNvPicPr>
      </xdr:nvPicPr>
      <xdr:blipFill>
        <a:blip xmlns:r="http://schemas.openxmlformats.org/officeDocument/2006/relationships" r:embed="rId3"/>
        <a:stretch>
          <a:fillRect/>
        </a:stretch>
      </xdr:blipFill>
      <xdr:spPr>
        <a:xfrm>
          <a:off x="5623560" y="3436621"/>
          <a:ext cx="4709160" cy="610336"/>
        </a:xfrm>
        <a:prstGeom prst="rect">
          <a:avLst/>
        </a:prstGeom>
      </xdr:spPr>
    </xdr:pic>
    <xdr:clientData/>
  </xdr:twoCellAnchor>
</xdr:wsDr>
</file>

<file path=xl/drawings/drawing280.xml><?xml version="1.0" encoding="utf-8"?>
<xdr:wsDr xmlns:xdr="http://schemas.openxmlformats.org/drawingml/2006/spreadsheetDrawing" xmlns:a="http://schemas.openxmlformats.org/drawingml/2006/main">
  <xdr:twoCellAnchor>
    <xdr:from>
      <xdr:col>14</xdr:col>
      <xdr:colOff>548640</xdr:colOff>
      <xdr:row>33</xdr:row>
      <xdr:rowOff>15240</xdr:rowOff>
    </xdr:from>
    <xdr:to>
      <xdr:col>21</xdr:col>
      <xdr:colOff>678179</xdr:colOff>
      <xdr:row>48</xdr:row>
      <xdr:rowOff>121920</xdr:rowOff>
    </xdr:to>
    <xdr:graphicFrame macro="">
      <xdr:nvGraphicFramePr>
        <xdr:cNvPr id="3" name="Gráfico 2">
          <a:extLst>
            <a:ext uri="{FF2B5EF4-FFF2-40B4-BE49-F238E27FC236}">
              <a16:creationId xmlns:a16="http://schemas.microsoft.com/office/drawing/2014/main" id="{00000000-0008-0000-9001-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14</xdr:col>
      <xdr:colOff>414482</xdr:colOff>
      <xdr:row>50</xdr:row>
      <xdr:rowOff>320964</xdr:rowOff>
    </xdr:from>
    <xdr:to>
      <xdr:col>24</xdr:col>
      <xdr:colOff>378893</xdr:colOff>
      <xdr:row>86</xdr:row>
      <xdr:rowOff>87934</xdr:rowOff>
    </xdr:to>
    <xdr:pic>
      <xdr:nvPicPr>
        <xdr:cNvPr id="4" name="Imagen 3">
          <a:extLst>
            <a:ext uri="{FF2B5EF4-FFF2-40B4-BE49-F238E27FC236}">
              <a16:creationId xmlns:a16="http://schemas.microsoft.com/office/drawing/2014/main" id="{00000000-0008-0000-9001-000004000000}"/>
            </a:ext>
          </a:extLst>
        </xdr:cNvPr>
        <xdr:cNvPicPr>
          <a:picLocks noChangeAspect="1"/>
        </xdr:cNvPicPr>
      </xdr:nvPicPr>
      <xdr:blipFill>
        <a:blip xmlns:r="http://schemas.openxmlformats.org/officeDocument/2006/relationships" r:embed="rId2"/>
        <a:stretch>
          <a:fillRect/>
        </a:stretch>
      </xdr:blipFill>
      <xdr:spPr>
        <a:xfrm>
          <a:off x="10168082" y="13663584"/>
          <a:ext cx="7813011" cy="8903350"/>
        </a:xfrm>
        <a:prstGeom prst="rect">
          <a:avLst/>
        </a:prstGeom>
      </xdr:spPr>
    </xdr:pic>
    <xdr:clientData/>
  </xdr:twoCellAnchor>
  <xdr:twoCellAnchor editAs="oneCell">
    <xdr:from>
      <xdr:col>21</xdr:col>
      <xdr:colOff>252152</xdr:colOff>
      <xdr:row>7</xdr:row>
      <xdr:rowOff>9005</xdr:rowOff>
    </xdr:from>
    <xdr:to>
      <xdr:col>29</xdr:col>
      <xdr:colOff>640667</xdr:colOff>
      <xdr:row>25</xdr:row>
      <xdr:rowOff>169028</xdr:rowOff>
    </xdr:to>
    <xdr:pic>
      <xdr:nvPicPr>
        <xdr:cNvPr id="5" name="Imagen 4">
          <a:extLst>
            <a:ext uri="{FF2B5EF4-FFF2-40B4-BE49-F238E27FC236}">
              <a16:creationId xmlns:a16="http://schemas.microsoft.com/office/drawing/2014/main" id="{00000000-0008-0000-9001-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5499772" y="2310245"/>
          <a:ext cx="6667395" cy="4579623"/>
        </a:xfrm>
        <a:prstGeom prst="rect">
          <a:avLst/>
        </a:prstGeom>
      </xdr:spPr>
    </xdr:pic>
    <xdr:clientData/>
  </xdr:twoCellAnchor>
  <xdr:twoCellAnchor>
    <xdr:from>
      <xdr:col>14</xdr:col>
      <xdr:colOff>3810</xdr:colOff>
      <xdr:row>10</xdr:row>
      <xdr:rowOff>81915</xdr:rowOff>
    </xdr:from>
    <xdr:to>
      <xdr:col>19</xdr:col>
      <xdr:colOff>441960</xdr:colOff>
      <xdr:row>25</xdr:row>
      <xdr:rowOff>30480</xdr:rowOff>
    </xdr:to>
    <xdr:graphicFrame macro="">
      <xdr:nvGraphicFramePr>
        <xdr:cNvPr id="6" name="Gráfico 5">
          <a:extLst>
            <a:ext uri="{FF2B5EF4-FFF2-40B4-BE49-F238E27FC236}">
              <a16:creationId xmlns:a16="http://schemas.microsoft.com/office/drawing/2014/main" id="{00000000-0008-0000-9001-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81.xml><?xml version="1.0" encoding="utf-8"?>
<xdr:wsDr xmlns:xdr="http://schemas.openxmlformats.org/drawingml/2006/spreadsheetDrawing" xmlns:a="http://schemas.openxmlformats.org/drawingml/2006/main">
  <xdr:oneCellAnchor>
    <xdr:from>
      <xdr:col>3</xdr:col>
      <xdr:colOff>468154</xdr:colOff>
      <xdr:row>15</xdr:row>
      <xdr:rowOff>114300</xdr:rowOff>
    </xdr:from>
    <xdr:ext cx="3503267" cy="329962"/>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id="{00000000-0008-0000-9101-000004000000}"/>
                </a:ext>
              </a:extLst>
            </xdr:cNvPr>
            <xdr:cNvSpPr txBox="1"/>
          </xdr:nvSpPr>
          <xdr:spPr>
            <a:xfrm>
              <a:off x="4554379" y="8001000"/>
              <a:ext cx="3503267" cy="32996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050" i="1">
                            <a:latin typeface="Cambria Math" panose="02040503050406030204" pitchFamily="18" charset="0"/>
                          </a:rPr>
                        </m:ctrlPr>
                      </m:fPr>
                      <m:num>
                        <m:r>
                          <a:rPr lang="es-CR" sz="1050" b="0" i="1">
                            <a:latin typeface="Cambria Math" panose="02040503050406030204" pitchFamily="18" charset="0"/>
                          </a:rPr>
                          <m:t>Á</m:t>
                        </m:r>
                        <m:r>
                          <a:rPr lang="es-CR" sz="1050" b="0" i="1">
                            <a:latin typeface="Cambria Math" panose="02040503050406030204" pitchFamily="18" charset="0"/>
                          </a:rPr>
                          <m:t>𝑟𝑒𝑎</m:t>
                        </m:r>
                        <m:r>
                          <a:rPr lang="es-CR" sz="1050" b="0" i="1">
                            <a:latin typeface="Cambria Math" panose="02040503050406030204" pitchFamily="18" charset="0"/>
                          </a:rPr>
                          <m:t> </m:t>
                        </m:r>
                        <m:r>
                          <a:rPr lang="es-CR" sz="1050" b="0" i="1">
                            <a:latin typeface="Cambria Math" panose="02040503050406030204" pitchFamily="18" charset="0"/>
                          </a:rPr>
                          <m:t>𝑡𝑒𝑟𝑟</m:t>
                        </m:r>
                        <m:r>
                          <a:rPr lang="es-CR" sz="1050" b="0" i="1">
                            <a:latin typeface="Cambria Math" panose="02040503050406030204" pitchFamily="18" charset="0"/>
                          </a:rPr>
                          <m:t>é</m:t>
                        </m:r>
                        <m:r>
                          <a:rPr lang="es-CR" sz="1050" b="0" i="1">
                            <a:latin typeface="Cambria Math" panose="02040503050406030204" pitchFamily="18" charset="0"/>
                          </a:rPr>
                          <m:t>𝑠𝑡𝑟𝑒</m:t>
                        </m:r>
                        <m:r>
                          <a:rPr lang="es-CR" sz="1050" b="0" i="1">
                            <a:latin typeface="Cambria Math" panose="02040503050406030204" pitchFamily="18" charset="0"/>
                          </a:rPr>
                          <m:t> </m:t>
                        </m:r>
                        <m:r>
                          <a:rPr lang="es-CR" sz="1050" b="0" i="1">
                            <a:latin typeface="Cambria Math" panose="02040503050406030204" pitchFamily="18" charset="0"/>
                          </a:rPr>
                          <m:t>𝑝𝑟𝑜𝑡𝑒𝑔𝑖𝑑𝑎</m:t>
                        </m:r>
                        <m:r>
                          <a:rPr lang="es-CR" sz="1050" b="0" i="1">
                            <a:latin typeface="Cambria Math" panose="02040503050406030204" pitchFamily="18" charset="0"/>
                          </a:rPr>
                          <m:t> </m:t>
                        </m:r>
                        <m:r>
                          <a:rPr lang="es-CR" sz="1050" b="0" i="1">
                            <a:latin typeface="Cambria Math" panose="02040503050406030204" pitchFamily="18" charset="0"/>
                          </a:rPr>
                          <m:t>𝑒𝑛</m:t>
                        </m:r>
                        <m:r>
                          <a:rPr lang="es-CR" sz="1050" b="0" i="1">
                            <a:latin typeface="Cambria Math" panose="02040503050406030204" pitchFamily="18" charset="0"/>
                          </a:rPr>
                          <m:t> </m:t>
                        </m:r>
                        <m:r>
                          <a:rPr lang="es-CR" sz="1050" b="0" i="1">
                            <a:latin typeface="Cambria Math" panose="02040503050406030204" pitchFamily="18" charset="0"/>
                          </a:rPr>
                          <m:t>𝑘𝑖𝑙</m:t>
                        </m:r>
                        <m:r>
                          <a:rPr lang="es-CR" sz="1050" b="0" i="1">
                            <a:latin typeface="Cambria Math" panose="02040503050406030204" pitchFamily="18" charset="0"/>
                          </a:rPr>
                          <m:t>ó</m:t>
                        </m:r>
                        <m:r>
                          <a:rPr lang="es-CR" sz="1050" b="0" i="1">
                            <a:latin typeface="Cambria Math" panose="02040503050406030204" pitchFamily="18" charset="0"/>
                          </a:rPr>
                          <m:t>𝑚𝑒𝑡𝑟𝑜𝑠</m:t>
                        </m:r>
                        <m:r>
                          <a:rPr lang="es-CR" sz="1050" b="0" i="1">
                            <a:latin typeface="Cambria Math" panose="02040503050406030204" pitchFamily="18" charset="0"/>
                          </a:rPr>
                          <m:t> </m:t>
                        </m:r>
                        <m:r>
                          <a:rPr lang="es-CR" sz="1050" b="0" i="1">
                            <a:latin typeface="Cambria Math" panose="02040503050406030204" pitchFamily="18" charset="0"/>
                          </a:rPr>
                          <m:t>𝑐𝑢𝑎𝑑𝑟𝑎𝑑𝑜𝑠</m:t>
                        </m:r>
                      </m:num>
                      <m:den>
                        <m:r>
                          <a:rPr lang="es-CR" sz="1050" b="0" i="1">
                            <a:latin typeface="Cambria Math" panose="02040503050406030204" pitchFamily="18" charset="0"/>
                          </a:rPr>
                          <m:t>𝑇𝑒𝑟𝑟𝑖𝑡𝑜𝑟𝑖𝑜</m:t>
                        </m:r>
                        <m:r>
                          <a:rPr lang="es-CR" sz="1050" b="0" i="1">
                            <a:latin typeface="Cambria Math" panose="02040503050406030204" pitchFamily="18" charset="0"/>
                          </a:rPr>
                          <m:t> </m:t>
                        </m:r>
                        <m:r>
                          <a:rPr lang="es-CR" sz="1050" b="0" i="1">
                            <a:latin typeface="Cambria Math" panose="02040503050406030204" pitchFamily="18" charset="0"/>
                          </a:rPr>
                          <m:t>𝑁𝑎𝑐𝑖𝑜𝑛𝑎𝑙</m:t>
                        </m:r>
                        <m:r>
                          <a:rPr lang="es-CR" sz="1050" b="0" i="1">
                            <a:latin typeface="Cambria Math" panose="02040503050406030204" pitchFamily="18" charset="0"/>
                          </a:rPr>
                          <m:t> </m:t>
                        </m:r>
                        <m:r>
                          <a:rPr lang="es-CR" sz="1050" b="0" i="1">
                            <a:latin typeface="Cambria Math" panose="02040503050406030204" pitchFamily="18" charset="0"/>
                          </a:rPr>
                          <m:t>𝑒𝑛</m:t>
                        </m:r>
                        <m:r>
                          <a:rPr lang="es-CR" sz="1050" b="0" i="1">
                            <a:latin typeface="Cambria Math" panose="02040503050406030204" pitchFamily="18" charset="0"/>
                          </a:rPr>
                          <m:t> </m:t>
                        </m:r>
                        <m:r>
                          <a:rPr lang="es-CR" sz="1050" b="0" i="1">
                            <a:latin typeface="Cambria Math" panose="02040503050406030204" pitchFamily="18" charset="0"/>
                          </a:rPr>
                          <m:t>𝑘𝑖𝑙𝑜𝑚</m:t>
                        </m:r>
                        <m:r>
                          <a:rPr lang="es-CR" sz="1050" b="0" i="1">
                            <a:latin typeface="Cambria Math" panose="02040503050406030204" pitchFamily="18" charset="0"/>
                          </a:rPr>
                          <m:t>é</m:t>
                        </m:r>
                        <m:r>
                          <a:rPr lang="es-CR" sz="1050" b="0" i="1">
                            <a:latin typeface="Cambria Math" panose="02040503050406030204" pitchFamily="18" charset="0"/>
                          </a:rPr>
                          <m:t>𝑡𝑟𝑜𝑠</m:t>
                        </m:r>
                        <m:r>
                          <a:rPr lang="es-CR" sz="1050" b="0" i="1">
                            <a:latin typeface="Cambria Math" panose="02040503050406030204" pitchFamily="18" charset="0"/>
                          </a:rPr>
                          <m:t> </m:t>
                        </m:r>
                        <m:r>
                          <a:rPr lang="es-CR" sz="1050" b="0" i="1">
                            <a:latin typeface="Cambria Math" panose="02040503050406030204" pitchFamily="18" charset="0"/>
                          </a:rPr>
                          <m:t>𝑐𝑢𝑎𝑑𝑟𝑎𝑑𝑜𝑠</m:t>
                        </m:r>
                      </m:den>
                    </m:f>
                    <m:r>
                      <a:rPr lang="es-CR" sz="1050" b="0" i="1">
                        <a:latin typeface="Cambria Math" panose="02040503050406030204" pitchFamily="18" charset="0"/>
                        <a:ea typeface="Cambria Math" panose="02040503050406030204" pitchFamily="18" charset="0"/>
                      </a:rPr>
                      <m:t>×</m:t>
                    </m:r>
                    <m:r>
                      <a:rPr lang="es-ES" sz="1050" b="0" i="1">
                        <a:latin typeface="Cambria Math" panose="02040503050406030204" pitchFamily="18" charset="0"/>
                        <a:ea typeface="Cambria Math" panose="02040503050406030204" pitchFamily="18" charset="0"/>
                      </a:rPr>
                      <m:t>100</m:t>
                    </m:r>
                  </m:oMath>
                </m:oMathPara>
              </a14:m>
              <a:endParaRPr lang="es-CR" sz="1050"/>
            </a:p>
          </xdr:txBody>
        </xdr:sp>
      </mc:Choice>
      <mc:Fallback xmlns="">
        <xdr:sp macro="" textlink="">
          <xdr:nvSpPr>
            <xdr:cNvPr id="4" name="CuadroTexto 3">
              <a:extLst>
                <a:ext uri="{FF2B5EF4-FFF2-40B4-BE49-F238E27FC236}">
                  <a16:creationId xmlns:a16="http://schemas.microsoft.com/office/drawing/2014/main" id="{00000000-0008-0000-9101-000004000000}"/>
                </a:ext>
              </a:extLst>
            </xdr:cNvPr>
            <xdr:cNvSpPr txBox="1"/>
          </xdr:nvSpPr>
          <xdr:spPr>
            <a:xfrm>
              <a:off x="4554379" y="8001000"/>
              <a:ext cx="3503267" cy="32996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050" i="0">
                  <a:latin typeface="Cambria Math" panose="02040503050406030204" pitchFamily="18" charset="0"/>
                </a:rPr>
                <a:t>(</a:t>
              </a:r>
              <a:r>
                <a:rPr lang="es-CR" sz="1050" b="0" i="0">
                  <a:latin typeface="Cambria Math" panose="02040503050406030204" pitchFamily="18" charset="0"/>
                </a:rPr>
                <a:t>Á𝑟𝑒𝑎 𝑡𝑒𝑟𝑟é𝑠𝑡𝑟𝑒 𝑝𝑟𝑜𝑡𝑒𝑔𝑖𝑑𝑎 𝑒𝑛 𝑘𝑖𝑙ó𝑚𝑒𝑡𝑟𝑜𝑠 𝑐𝑢𝑎𝑑𝑟𝑎𝑑𝑜𝑠)/(𝑇𝑒𝑟𝑟𝑖𝑡𝑜𝑟𝑖𝑜 𝑁𝑎𝑐𝑖𝑜𝑛𝑎𝑙 𝑒𝑛 𝑘𝑖𝑙𝑜𝑚é𝑡𝑟𝑜𝑠 𝑐𝑢𝑎𝑑𝑟𝑎𝑑𝑜𝑠)</a:t>
              </a:r>
              <a:r>
                <a:rPr lang="es-CR" sz="1050" b="0" i="0">
                  <a:latin typeface="Cambria Math" panose="02040503050406030204" pitchFamily="18" charset="0"/>
                  <a:ea typeface="Cambria Math" panose="02040503050406030204" pitchFamily="18" charset="0"/>
                </a:rPr>
                <a:t>×</a:t>
              </a:r>
              <a:r>
                <a:rPr lang="es-ES" sz="1050" b="0" i="0">
                  <a:latin typeface="Cambria Math" panose="02040503050406030204" pitchFamily="18" charset="0"/>
                  <a:ea typeface="Cambria Math" panose="02040503050406030204" pitchFamily="18" charset="0"/>
                </a:rPr>
                <a:t>100</a:t>
              </a:r>
              <a:endParaRPr lang="es-CR" sz="1050"/>
            </a:p>
          </xdr:txBody>
        </xdr:sp>
      </mc:Fallback>
    </mc:AlternateContent>
    <xdr:clientData/>
  </xdr:oneCellAnchor>
  <xdr:oneCellAnchor>
    <xdr:from>
      <xdr:col>3</xdr:col>
      <xdr:colOff>268604</xdr:colOff>
      <xdr:row>15</xdr:row>
      <xdr:rowOff>617696</xdr:rowOff>
    </xdr:from>
    <xdr:ext cx="4422236" cy="358303"/>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id="{00000000-0008-0000-9101-000005000000}"/>
                </a:ext>
              </a:extLst>
            </xdr:cNvPr>
            <xdr:cNvSpPr txBox="1"/>
          </xdr:nvSpPr>
          <xdr:spPr>
            <a:xfrm>
              <a:off x="4354829" y="8504396"/>
              <a:ext cx="4422236" cy="3583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050" i="1">
                            <a:latin typeface="Cambria Math" panose="02040503050406030204" pitchFamily="18" charset="0"/>
                          </a:rPr>
                        </m:ctrlPr>
                      </m:fPr>
                      <m:num>
                        <m:r>
                          <a:rPr lang="es-CR" sz="1050" b="0" i="1">
                            <a:latin typeface="Cambria Math" panose="02040503050406030204" pitchFamily="18" charset="0"/>
                          </a:rPr>
                          <m:t>Á</m:t>
                        </m:r>
                        <m:r>
                          <a:rPr lang="es-CR" sz="1050" b="0" i="1">
                            <a:latin typeface="Cambria Math" panose="02040503050406030204" pitchFamily="18" charset="0"/>
                          </a:rPr>
                          <m:t>𝑟𝑒𝑎</m:t>
                        </m:r>
                        <m:r>
                          <a:rPr lang="es-CR" sz="1050" b="0" i="1">
                            <a:latin typeface="Cambria Math" panose="02040503050406030204" pitchFamily="18" charset="0"/>
                          </a:rPr>
                          <m:t> </m:t>
                        </m:r>
                        <m:r>
                          <a:rPr lang="es-CR" sz="1050" b="0" i="1">
                            <a:latin typeface="Cambria Math" panose="02040503050406030204" pitchFamily="18" charset="0"/>
                          </a:rPr>
                          <m:t>𝑚𝑎𝑟𝑖𝑛𝑎</m:t>
                        </m:r>
                        <m:r>
                          <a:rPr lang="es-CR" sz="1050" b="0" i="1">
                            <a:latin typeface="Cambria Math" panose="02040503050406030204" pitchFamily="18" charset="0"/>
                          </a:rPr>
                          <m:t> </m:t>
                        </m:r>
                        <m:r>
                          <a:rPr lang="es-CR" sz="1050" b="0" i="1">
                            <a:latin typeface="Cambria Math" panose="02040503050406030204" pitchFamily="18" charset="0"/>
                          </a:rPr>
                          <m:t>𝑝𝑟𝑜𝑡𝑒𝑔𝑖𝑑𝑎</m:t>
                        </m:r>
                        <m:r>
                          <a:rPr lang="es-CR" sz="1050" b="0" i="1">
                            <a:latin typeface="Cambria Math" panose="02040503050406030204" pitchFamily="18" charset="0"/>
                          </a:rPr>
                          <m:t> </m:t>
                        </m:r>
                        <m:r>
                          <a:rPr lang="es-CR" sz="1050" b="0" i="1">
                            <a:latin typeface="Cambria Math" panose="02040503050406030204" pitchFamily="18" charset="0"/>
                          </a:rPr>
                          <m:t>𝑒𝑛</m:t>
                        </m:r>
                        <m:r>
                          <a:rPr lang="es-CR" sz="1050" b="0" i="1">
                            <a:latin typeface="Cambria Math" panose="02040503050406030204" pitchFamily="18" charset="0"/>
                          </a:rPr>
                          <m:t> </m:t>
                        </m:r>
                        <m:r>
                          <a:rPr lang="es-CR" sz="1050" b="0" i="1">
                            <a:latin typeface="Cambria Math" panose="02040503050406030204" pitchFamily="18" charset="0"/>
                          </a:rPr>
                          <m:t>h𝑒𝑐𝑡</m:t>
                        </m:r>
                        <m:r>
                          <a:rPr lang="es-CR" sz="1050" b="0" i="1">
                            <a:latin typeface="Cambria Math" panose="02040503050406030204" pitchFamily="18" charset="0"/>
                          </a:rPr>
                          <m:t>á</m:t>
                        </m:r>
                        <m:r>
                          <a:rPr lang="es-CR" sz="1050" b="0" i="1">
                            <a:latin typeface="Cambria Math" panose="02040503050406030204" pitchFamily="18" charset="0"/>
                          </a:rPr>
                          <m:t>𝑟𝑒𝑎𝑠</m:t>
                        </m:r>
                      </m:num>
                      <m:den>
                        <m:r>
                          <a:rPr lang="es-CR" sz="1050" b="0" i="1">
                            <a:latin typeface="Cambria Math" panose="02040503050406030204" pitchFamily="18" charset="0"/>
                          </a:rPr>
                          <m:t>𝑆𝑢𝑝𝑒𝑟𝑓𝑖𝑐𝑖𝑒</m:t>
                        </m:r>
                        <m:r>
                          <a:rPr lang="es-CR" sz="1050" b="0" i="1">
                            <a:latin typeface="Cambria Math" panose="02040503050406030204" pitchFamily="18" charset="0"/>
                          </a:rPr>
                          <m:t> </m:t>
                        </m:r>
                        <m:r>
                          <a:rPr lang="es-CR" sz="1050" b="0" i="1">
                            <a:latin typeface="Cambria Math" panose="02040503050406030204" pitchFamily="18" charset="0"/>
                          </a:rPr>
                          <m:t>𝑙𝑎</m:t>
                        </m:r>
                        <m:r>
                          <a:rPr lang="es-CR" sz="1050" b="0" i="1">
                            <a:latin typeface="Cambria Math" panose="02040503050406030204" pitchFamily="18" charset="0"/>
                          </a:rPr>
                          <m:t> </m:t>
                        </m:r>
                        <m:r>
                          <a:rPr lang="es-CR" sz="1050" b="0" i="1">
                            <a:latin typeface="Cambria Math" panose="02040503050406030204" pitchFamily="18" charset="0"/>
                          </a:rPr>
                          <m:t>𝑍𝑜𝑛𝑎</m:t>
                        </m:r>
                        <m:r>
                          <a:rPr lang="es-CR" sz="1050" b="0" i="1">
                            <a:latin typeface="Cambria Math" panose="02040503050406030204" pitchFamily="18" charset="0"/>
                          </a:rPr>
                          <m:t> </m:t>
                        </m:r>
                        <m:r>
                          <a:rPr lang="es-CR" sz="1050" b="0" i="1">
                            <a:latin typeface="Cambria Math" panose="02040503050406030204" pitchFamily="18" charset="0"/>
                          </a:rPr>
                          <m:t>𝐸𝑐𝑜𝑛</m:t>
                        </m:r>
                        <m:r>
                          <a:rPr lang="es-CR" sz="1050" b="0" i="1">
                            <a:latin typeface="Cambria Math" panose="02040503050406030204" pitchFamily="18" charset="0"/>
                          </a:rPr>
                          <m:t>ó</m:t>
                        </m:r>
                        <m:r>
                          <a:rPr lang="es-CR" sz="1050" b="0" i="1">
                            <a:latin typeface="Cambria Math" panose="02040503050406030204" pitchFamily="18" charset="0"/>
                          </a:rPr>
                          <m:t>𝑚𝑖𝑐𝑎</m:t>
                        </m:r>
                        <m:r>
                          <a:rPr lang="es-CR" sz="1050" b="0" i="1">
                            <a:latin typeface="Cambria Math" panose="02040503050406030204" pitchFamily="18" charset="0"/>
                          </a:rPr>
                          <m:t> </m:t>
                        </m:r>
                        <m:r>
                          <a:rPr lang="es-CR" sz="1050" b="0" i="1">
                            <a:latin typeface="Cambria Math" panose="02040503050406030204" pitchFamily="18" charset="0"/>
                          </a:rPr>
                          <m:t>𝐸𝑥𝑐𝑙𝑢𝑠𝑖𝑣𝑎</m:t>
                        </m:r>
                        <m:r>
                          <a:rPr lang="es-CR" sz="1050" b="0" i="1">
                            <a:latin typeface="Cambria Math" panose="02040503050406030204" pitchFamily="18" charset="0"/>
                          </a:rPr>
                          <m:t> </m:t>
                        </m:r>
                        <m:r>
                          <a:rPr lang="es-CR" sz="1050" b="0" i="1">
                            <a:latin typeface="Cambria Math" panose="02040503050406030204" pitchFamily="18" charset="0"/>
                          </a:rPr>
                          <m:t>𝑒𝑛</m:t>
                        </m:r>
                        <m:r>
                          <a:rPr lang="es-CR" sz="1050" b="0" i="1">
                            <a:latin typeface="Cambria Math" panose="02040503050406030204" pitchFamily="18" charset="0"/>
                          </a:rPr>
                          <m:t> </m:t>
                        </m:r>
                        <m:r>
                          <a:rPr lang="es-CR" sz="1050" b="0" i="1">
                            <a:latin typeface="Cambria Math" panose="02040503050406030204" pitchFamily="18" charset="0"/>
                          </a:rPr>
                          <m:t>𝑘𝑖𝑙</m:t>
                        </m:r>
                        <m:r>
                          <a:rPr lang="es-CR" sz="1050" b="0" i="1">
                            <a:latin typeface="Cambria Math" panose="02040503050406030204" pitchFamily="18" charset="0"/>
                          </a:rPr>
                          <m:t>ó</m:t>
                        </m:r>
                        <m:r>
                          <a:rPr lang="es-CR" sz="1050" b="0" i="1">
                            <a:latin typeface="Cambria Math" panose="02040503050406030204" pitchFamily="18" charset="0"/>
                          </a:rPr>
                          <m:t>𝑚𝑒𝑡𝑟𝑜𝑠</m:t>
                        </m:r>
                        <m:r>
                          <a:rPr lang="es-CR" sz="1050" b="0" i="1">
                            <a:latin typeface="Cambria Math" panose="02040503050406030204" pitchFamily="18" charset="0"/>
                          </a:rPr>
                          <m:t> </m:t>
                        </m:r>
                        <m:r>
                          <a:rPr lang="es-CR" sz="1050" b="0" i="1">
                            <a:latin typeface="Cambria Math" panose="02040503050406030204" pitchFamily="18" charset="0"/>
                          </a:rPr>
                          <m:t>𝑐𝑢𝑎𝑑𝑟𝑎𝑑𝑜𝑠</m:t>
                        </m:r>
                      </m:den>
                    </m:f>
                    <m:r>
                      <a:rPr lang="es-CR" sz="1100" b="0" i="1">
                        <a:solidFill>
                          <a:schemeClr val="tx1"/>
                        </a:solidFill>
                        <a:effectLst/>
                        <a:latin typeface="Cambria Math" panose="02040503050406030204" pitchFamily="18" charset="0"/>
                        <a:ea typeface="+mn-ea"/>
                        <a:cs typeface="+mn-cs"/>
                      </a:rPr>
                      <m:t>×</m:t>
                    </m:r>
                    <m:r>
                      <a:rPr lang="es-ES" sz="1100" b="0" i="1">
                        <a:solidFill>
                          <a:schemeClr val="tx1"/>
                        </a:solidFill>
                        <a:effectLst/>
                        <a:latin typeface="Cambria Math" panose="02040503050406030204" pitchFamily="18" charset="0"/>
                        <a:ea typeface="+mn-ea"/>
                        <a:cs typeface="+mn-cs"/>
                      </a:rPr>
                      <m:t>100</m:t>
                    </m:r>
                  </m:oMath>
                </m:oMathPara>
              </a14:m>
              <a:endParaRPr lang="es-CR" sz="1050"/>
            </a:p>
          </xdr:txBody>
        </xdr:sp>
      </mc:Choice>
      <mc:Fallback xmlns="">
        <xdr:sp macro="" textlink="">
          <xdr:nvSpPr>
            <xdr:cNvPr id="5" name="CuadroTexto 4">
              <a:extLst>
                <a:ext uri="{FF2B5EF4-FFF2-40B4-BE49-F238E27FC236}">
                  <a16:creationId xmlns:a16="http://schemas.microsoft.com/office/drawing/2014/main" id="{00000000-0008-0000-9101-000005000000}"/>
                </a:ext>
              </a:extLst>
            </xdr:cNvPr>
            <xdr:cNvSpPr txBox="1"/>
          </xdr:nvSpPr>
          <xdr:spPr>
            <a:xfrm>
              <a:off x="4354829" y="8504396"/>
              <a:ext cx="4422236" cy="3583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050" i="0">
                  <a:latin typeface="Cambria Math" panose="02040503050406030204" pitchFamily="18" charset="0"/>
                </a:rPr>
                <a:t>(</a:t>
              </a:r>
              <a:r>
                <a:rPr lang="es-CR" sz="1050" b="0" i="0">
                  <a:latin typeface="Cambria Math" panose="02040503050406030204" pitchFamily="18" charset="0"/>
                </a:rPr>
                <a:t>Á𝑟𝑒𝑎 𝑚𝑎𝑟𝑖𝑛𝑎 𝑝𝑟𝑜𝑡𝑒𝑔𝑖𝑑𝑎 𝑒𝑛 ℎ𝑒𝑐𝑡á𝑟𝑒𝑎𝑠)/(𝑆𝑢𝑝𝑒𝑟𝑓𝑖𝑐𝑖𝑒 𝑙𝑎 𝑍𝑜𝑛𝑎 𝐸𝑐𝑜𝑛ó𝑚𝑖𝑐𝑎 𝐸𝑥𝑐𝑙𝑢𝑠𝑖𝑣𝑎 𝑒𝑛 𝑘𝑖𝑙ó𝑚𝑒𝑡𝑟𝑜𝑠 𝑐𝑢𝑎𝑑𝑟𝑎𝑑𝑜𝑠)</a:t>
              </a:r>
              <a:r>
                <a:rPr lang="es-CR" sz="1100" b="0" i="0">
                  <a:solidFill>
                    <a:schemeClr val="tx1"/>
                  </a:solidFill>
                  <a:effectLst/>
                  <a:latin typeface="Cambria Math" panose="02040503050406030204" pitchFamily="18" charset="0"/>
                  <a:ea typeface="+mn-ea"/>
                  <a:cs typeface="+mn-cs"/>
                </a:rPr>
                <a:t>×</a:t>
              </a:r>
              <a:r>
                <a:rPr lang="es-ES" sz="1100" b="0" i="0">
                  <a:solidFill>
                    <a:schemeClr val="tx1"/>
                  </a:solidFill>
                  <a:effectLst/>
                  <a:latin typeface="Cambria Math" panose="02040503050406030204" pitchFamily="18" charset="0"/>
                  <a:ea typeface="+mn-ea"/>
                  <a:cs typeface="+mn-cs"/>
                </a:rPr>
                <a:t>100</a:t>
              </a:r>
              <a:endParaRPr lang="es-CR" sz="1050"/>
            </a:p>
          </xdr:txBody>
        </xdr:sp>
      </mc:Fallback>
    </mc:AlternateContent>
    <xdr:clientData/>
  </xdr:oneCellAnchor>
</xdr:wsDr>
</file>

<file path=xl/drawings/drawing282.xml><?xml version="1.0" encoding="utf-8"?>
<xdr:wsDr xmlns:xdr="http://schemas.openxmlformats.org/drawingml/2006/spreadsheetDrawing" xmlns:a="http://schemas.openxmlformats.org/drawingml/2006/main">
  <xdr:twoCellAnchor editAs="oneCell">
    <xdr:from>
      <xdr:col>0</xdr:col>
      <xdr:colOff>68580</xdr:colOff>
      <xdr:row>2</xdr:row>
      <xdr:rowOff>6350</xdr:rowOff>
    </xdr:from>
    <xdr:to>
      <xdr:col>1</xdr:col>
      <xdr:colOff>742527</xdr:colOff>
      <xdr:row>3</xdr:row>
      <xdr:rowOff>329777</xdr:rowOff>
    </xdr:to>
    <xdr:pic>
      <xdr:nvPicPr>
        <xdr:cNvPr id="3" name="Imagen 2">
          <a:extLst>
            <a:ext uri="{FF2B5EF4-FFF2-40B4-BE49-F238E27FC236}">
              <a16:creationId xmlns:a16="http://schemas.microsoft.com/office/drawing/2014/main" id="{969CE006-CF8F-497F-B09A-2E9B831B109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68580" y="448310"/>
          <a:ext cx="1466427" cy="1466427"/>
        </a:xfrm>
        <a:prstGeom prst="rect">
          <a:avLst/>
        </a:prstGeom>
        <a:ln w="28575">
          <a:solidFill>
            <a:schemeClr val="bg1"/>
          </a:solidFill>
        </a:ln>
      </xdr:spPr>
    </xdr:pic>
    <xdr:clientData/>
  </xdr:twoCellAnchor>
</xdr:wsDr>
</file>

<file path=xl/drawings/drawing283.xml><?xml version="1.0" encoding="utf-8"?>
<xdr:wsDr xmlns:xdr="http://schemas.openxmlformats.org/drawingml/2006/spreadsheetDrawing" xmlns:a="http://schemas.openxmlformats.org/drawingml/2006/main">
  <xdr:twoCellAnchor>
    <xdr:from>
      <xdr:col>9</xdr:col>
      <xdr:colOff>76200</xdr:colOff>
      <xdr:row>8</xdr:row>
      <xdr:rowOff>277177</xdr:rowOff>
    </xdr:from>
    <xdr:to>
      <xdr:col>15</xdr:col>
      <xdr:colOff>3809</xdr:colOff>
      <xdr:row>16</xdr:row>
      <xdr:rowOff>571500</xdr:rowOff>
    </xdr:to>
    <xdr:graphicFrame macro="">
      <xdr:nvGraphicFramePr>
        <xdr:cNvPr id="2" name="Gráfico 1">
          <a:extLst>
            <a:ext uri="{FF2B5EF4-FFF2-40B4-BE49-F238E27FC236}">
              <a16:creationId xmlns:a16="http://schemas.microsoft.com/office/drawing/2014/main" id="{00000000-0008-0000-9D01-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84.xml><?xml version="1.0" encoding="utf-8"?>
<xdr:wsDr xmlns:xdr="http://schemas.openxmlformats.org/drawingml/2006/spreadsheetDrawing" xmlns:a="http://schemas.openxmlformats.org/drawingml/2006/main">
  <xdr:oneCellAnchor>
    <xdr:from>
      <xdr:col>2</xdr:col>
      <xdr:colOff>1344930</xdr:colOff>
      <xdr:row>16</xdr:row>
      <xdr:rowOff>254317</xdr:rowOff>
    </xdr:from>
    <xdr:ext cx="3156857" cy="322268"/>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00000000-0008-0000-9E01-000002000000}"/>
                </a:ext>
              </a:extLst>
            </xdr:cNvPr>
            <xdr:cNvSpPr txBox="1"/>
          </xdr:nvSpPr>
          <xdr:spPr>
            <a:xfrm>
              <a:off x="4183380" y="14151292"/>
              <a:ext cx="3156857" cy="3222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100" i="1">
                            <a:latin typeface="Cambria Math" panose="02040503050406030204" pitchFamily="18" charset="0"/>
                          </a:rPr>
                        </m:ctrlPr>
                      </m:fPr>
                      <m:num>
                        <m:r>
                          <a:rPr lang="es-CR" sz="1100" b="0" i="1">
                            <a:latin typeface="Cambria Math" panose="02040503050406030204" pitchFamily="18" charset="0"/>
                          </a:rPr>
                          <m:t>𝐶𝑜𝑏𝑒𝑟𝑡𝑢𝑟𝑎</m:t>
                        </m:r>
                        <m:r>
                          <a:rPr lang="es-CR" sz="1100" b="0" i="1">
                            <a:latin typeface="Cambria Math" panose="02040503050406030204" pitchFamily="18" charset="0"/>
                          </a:rPr>
                          <m:t> </m:t>
                        </m:r>
                        <m:r>
                          <a:rPr lang="es-CR" sz="1100" b="0" i="1">
                            <a:latin typeface="Cambria Math" panose="02040503050406030204" pitchFamily="18" charset="0"/>
                          </a:rPr>
                          <m:t>𝑓𝑜𝑟𝑒𝑠𝑡𝑎𝑙</m:t>
                        </m:r>
                        <m:r>
                          <a:rPr lang="es-CR" sz="1100" b="0" i="1">
                            <a:latin typeface="Cambria Math" panose="02040503050406030204" pitchFamily="18" charset="0"/>
                          </a:rPr>
                          <m:t> </m:t>
                        </m:r>
                        <m:r>
                          <a:rPr lang="es-CR" sz="1100" b="0" i="1">
                            <a:latin typeface="Cambria Math" panose="02040503050406030204" pitchFamily="18" charset="0"/>
                          </a:rPr>
                          <m:t>𝑒𝑛</m:t>
                        </m:r>
                        <m:r>
                          <a:rPr lang="es-CR" sz="1100" b="0" i="1">
                            <a:latin typeface="Cambria Math" panose="02040503050406030204" pitchFamily="18" charset="0"/>
                          </a:rPr>
                          <m:t> </m:t>
                        </m:r>
                        <m:r>
                          <a:rPr lang="es-CR" sz="1100" b="0" i="1">
                            <a:latin typeface="Cambria Math" panose="02040503050406030204" pitchFamily="18" charset="0"/>
                          </a:rPr>
                          <m:t>h𝑒𝑐𝑡</m:t>
                        </m:r>
                        <m:r>
                          <a:rPr lang="es-CR" sz="1100" b="0" i="1">
                            <a:latin typeface="Cambria Math" panose="02040503050406030204" pitchFamily="18" charset="0"/>
                          </a:rPr>
                          <m:t>á</m:t>
                        </m:r>
                        <m:r>
                          <a:rPr lang="es-CR" sz="1100" b="0" i="1">
                            <a:latin typeface="Cambria Math" panose="02040503050406030204" pitchFamily="18" charset="0"/>
                          </a:rPr>
                          <m:t>𝑟𝑒𝑎𝑠</m:t>
                        </m:r>
                      </m:num>
                      <m:den>
                        <m:r>
                          <a:rPr lang="es-CR" sz="1100" b="0" i="1">
                            <a:latin typeface="Cambria Math" panose="02040503050406030204" pitchFamily="18" charset="0"/>
                          </a:rPr>
                          <m:t>𝑇𝑒𝑟𝑟𝑖𝑡𝑜𝑟𝑖𝑜</m:t>
                        </m:r>
                        <m:r>
                          <a:rPr lang="es-CR" sz="1100" b="0" i="1">
                            <a:latin typeface="Cambria Math" panose="02040503050406030204" pitchFamily="18" charset="0"/>
                          </a:rPr>
                          <m:t> </m:t>
                        </m:r>
                        <m:r>
                          <a:rPr lang="es-CR" sz="1100" b="0" i="1">
                            <a:latin typeface="Cambria Math" panose="02040503050406030204" pitchFamily="18" charset="0"/>
                          </a:rPr>
                          <m:t>𝑁𝑎𝑐𝑖𝑜𝑛𝑎𝑙</m:t>
                        </m:r>
                        <m:r>
                          <a:rPr lang="es-CR" sz="1100" b="0" i="1">
                            <a:latin typeface="Cambria Math" panose="02040503050406030204" pitchFamily="18" charset="0"/>
                          </a:rPr>
                          <m:t> </m:t>
                        </m:r>
                        <m:r>
                          <a:rPr lang="es-CR" sz="1100" b="0" i="1">
                            <a:latin typeface="Cambria Math" panose="02040503050406030204" pitchFamily="18" charset="0"/>
                          </a:rPr>
                          <m:t>𝑒𝑛</m:t>
                        </m:r>
                        <m:r>
                          <a:rPr lang="es-CR" sz="1100" b="0" i="1">
                            <a:latin typeface="Cambria Math" panose="02040503050406030204" pitchFamily="18" charset="0"/>
                          </a:rPr>
                          <m:t> </m:t>
                        </m:r>
                        <m:r>
                          <a:rPr lang="es-CR" sz="1100" b="0" i="1">
                            <a:latin typeface="Cambria Math" panose="02040503050406030204" pitchFamily="18" charset="0"/>
                          </a:rPr>
                          <m:t>h𝑒𝑐𝑡</m:t>
                        </m:r>
                        <m:r>
                          <a:rPr lang="es-CR" sz="1100" b="0" i="1">
                            <a:latin typeface="Cambria Math" panose="02040503050406030204" pitchFamily="18" charset="0"/>
                          </a:rPr>
                          <m:t>á</m:t>
                        </m:r>
                        <m:r>
                          <a:rPr lang="es-CR" sz="1100" b="0" i="1">
                            <a:latin typeface="Cambria Math" panose="02040503050406030204" pitchFamily="18" charset="0"/>
                          </a:rPr>
                          <m:t>𝑟𝑒𝑎𝑠</m:t>
                        </m:r>
                      </m:den>
                    </m:f>
                    <m:r>
                      <a:rPr lang="es-CR" sz="1100" b="0" i="1">
                        <a:solidFill>
                          <a:schemeClr val="tx1"/>
                        </a:solidFill>
                        <a:effectLst/>
                        <a:latin typeface="Cambria Math" panose="02040503050406030204" pitchFamily="18" charset="0"/>
                        <a:ea typeface="+mn-ea"/>
                        <a:cs typeface="+mn-cs"/>
                      </a:rPr>
                      <m:t>×</m:t>
                    </m:r>
                    <m:r>
                      <a:rPr lang="es-CR" sz="1100" b="0" i="1">
                        <a:latin typeface="Cambria Math" panose="02040503050406030204" pitchFamily="18" charset="0"/>
                      </a:rPr>
                      <m:t>100</m:t>
                    </m:r>
                  </m:oMath>
                </m:oMathPara>
              </a14:m>
              <a:endParaRPr lang="es-CR" sz="1050"/>
            </a:p>
          </xdr:txBody>
        </xdr:sp>
      </mc:Choice>
      <mc:Fallback xmlns="">
        <xdr:sp macro="" textlink="">
          <xdr:nvSpPr>
            <xdr:cNvPr id="2" name="CuadroTexto 1">
              <a:extLst>
                <a:ext uri="{FF2B5EF4-FFF2-40B4-BE49-F238E27FC236}">
                  <a16:creationId xmlns:a16="http://schemas.microsoft.com/office/drawing/2014/main" id="{00000000-0008-0000-9E01-000002000000}"/>
                </a:ext>
              </a:extLst>
            </xdr:cNvPr>
            <xdr:cNvSpPr txBox="1"/>
          </xdr:nvSpPr>
          <xdr:spPr>
            <a:xfrm>
              <a:off x="4183380" y="14151292"/>
              <a:ext cx="3156857" cy="3222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R" sz="1100" i="0">
                  <a:latin typeface="Cambria Math" panose="02040503050406030204" pitchFamily="18" charset="0"/>
                </a:rPr>
                <a:t>(</a:t>
              </a:r>
              <a:r>
                <a:rPr lang="es-CR" sz="1100" b="0" i="0">
                  <a:latin typeface="Cambria Math" panose="02040503050406030204" pitchFamily="18" charset="0"/>
                </a:rPr>
                <a:t>𝐶𝑜𝑏𝑒𝑟𝑡𝑢𝑟𝑎 𝑓𝑜𝑟𝑒𝑠𝑡𝑎𝑙 𝑒𝑛 ℎ𝑒𝑐𝑡á𝑟𝑒𝑎𝑠)/(𝑇𝑒𝑟𝑟𝑖𝑡𝑜𝑟𝑖𝑜 𝑁𝑎𝑐𝑖𝑜𝑛𝑎𝑙 𝑒𝑛 ℎ𝑒𝑐𝑡á𝑟𝑒𝑎𝑠)</a:t>
              </a:r>
              <a:r>
                <a:rPr lang="es-CR" sz="1100" b="0" i="0">
                  <a:solidFill>
                    <a:schemeClr val="tx1"/>
                  </a:solidFill>
                  <a:effectLst/>
                  <a:latin typeface="Cambria Math" panose="02040503050406030204" pitchFamily="18" charset="0"/>
                  <a:ea typeface="+mn-ea"/>
                  <a:cs typeface="+mn-cs"/>
                </a:rPr>
                <a:t>×</a:t>
              </a:r>
              <a:r>
                <a:rPr lang="es-CR" sz="1100" b="0" i="0">
                  <a:latin typeface="Cambria Math" panose="02040503050406030204" pitchFamily="18" charset="0"/>
                </a:rPr>
                <a:t>100</a:t>
              </a:r>
              <a:endParaRPr lang="es-CR" sz="1050"/>
            </a:p>
          </xdr:txBody>
        </xdr:sp>
      </mc:Fallback>
    </mc:AlternateContent>
    <xdr:clientData/>
  </xdr:oneCellAnchor>
</xdr:wsDr>
</file>

<file path=xl/drawings/drawing285.xml><?xml version="1.0" encoding="utf-8"?>
<xdr:wsDr xmlns:xdr="http://schemas.openxmlformats.org/drawingml/2006/spreadsheetDrawing" xmlns:a="http://schemas.openxmlformats.org/drawingml/2006/main">
  <xdr:twoCellAnchor editAs="oneCell">
    <xdr:from>
      <xdr:col>4</xdr:col>
      <xdr:colOff>247651</xdr:colOff>
      <xdr:row>15</xdr:row>
      <xdr:rowOff>9524</xdr:rowOff>
    </xdr:from>
    <xdr:to>
      <xdr:col>10</xdr:col>
      <xdr:colOff>778687</xdr:colOff>
      <xdr:row>16</xdr:row>
      <xdr:rowOff>38100</xdr:rowOff>
    </xdr:to>
    <xdr:pic>
      <xdr:nvPicPr>
        <xdr:cNvPr id="3" name="Imagen 2">
          <a:extLst>
            <a:ext uri="{FF2B5EF4-FFF2-40B4-BE49-F238E27FC236}">
              <a16:creationId xmlns:a16="http://schemas.microsoft.com/office/drawing/2014/main" id="{00000000-0008-0000-A201-000003000000}"/>
            </a:ext>
          </a:extLst>
        </xdr:cNvPr>
        <xdr:cNvPicPr>
          <a:picLocks noChangeAspect="1"/>
        </xdr:cNvPicPr>
      </xdr:nvPicPr>
      <xdr:blipFill>
        <a:blip xmlns:r="http://schemas.openxmlformats.org/officeDocument/2006/relationships" r:embed="rId1"/>
        <a:stretch>
          <a:fillRect/>
        </a:stretch>
      </xdr:blipFill>
      <xdr:spPr>
        <a:xfrm>
          <a:off x="10560051" y="8804274"/>
          <a:ext cx="5210986" cy="2143126"/>
        </a:xfrm>
        <a:prstGeom prst="rect">
          <a:avLst/>
        </a:prstGeom>
      </xdr:spPr>
    </xdr:pic>
    <xdr:clientData/>
  </xdr:twoCellAnchor>
</xdr:wsDr>
</file>

<file path=xl/drawings/drawing286.xml><?xml version="1.0" encoding="utf-8"?>
<xdr:wsDr xmlns:xdr="http://schemas.openxmlformats.org/drawingml/2006/spreadsheetDrawing" xmlns:a="http://schemas.openxmlformats.org/drawingml/2006/main">
  <xdr:twoCellAnchor>
    <xdr:from>
      <xdr:col>1</xdr:col>
      <xdr:colOff>1066800</xdr:colOff>
      <xdr:row>25</xdr:row>
      <xdr:rowOff>63500</xdr:rowOff>
    </xdr:from>
    <xdr:to>
      <xdr:col>9</xdr:col>
      <xdr:colOff>682624</xdr:colOff>
      <xdr:row>38</xdr:row>
      <xdr:rowOff>127000</xdr:rowOff>
    </xdr:to>
    <xdr:graphicFrame macro="">
      <xdr:nvGraphicFramePr>
        <xdr:cNvPr id="7" name="Gráfico 6">
          <a:extLst>
            <a:ext uri="{FF2B5EF4-FFF2-40B4-BE49-F238E27FC236}">
              <a16:creationId xmlns:a16="http://schemas.microsoft.com/office/drawing/2014/main" id="{00000000-0008-0000-A701-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521064</xdr:colOff>
      <xdr:row>23</xdr:row>
      <xdr:rowOff>168367</xdr:rowOff>
    </xdr:from>
    <xdr:to>
      <xdr:col>25</xdr:col>
      <xdr:colOff>503745</xdr:colOff>
      <xdr:row>55</xdr:row>
      <xdr:rowOff>86147</xdr:rowOff>
    </xdr:to>
    <xdr:grpSp>
      <xdr:nvGrpSpPr>
        <xdr:cNvPr id="9" name="Grupo 8">
          <a:extLst>
            <a:ext uri="{FF2B5EF4-FFF2-40B4-BE49-F238E27FC236}">
              <a16:creationId xmlns:a16="http://schemas.microsoft.com/office/drawing/2014/main" id="{00000000-0008-0000-A701-000009000000}"/>
            </a:ext>
          </a:extLst>
        </xdr:cNvPr>
        <xdr:cNvGrpSpPr/>
      </xdr:nvGrpSpPr>
      <xdr:grpSpPr>
        <a:xfrm>
          <a:off x="9322164" y="5342347"/>
          <a:ext cx="6711141" cy="7004380"/>
          <a:chOff x="8877300" y="4044950"/>
          <a:chExt cx="6851650" cy="5283200"/>
        </a:xfrm>
      </xdr:grpSpPr>
      <xdr:sp macro="" textlink="">
        <xdr:nvSpPr>
          <xdr:cNvPr id="10" name="Cuadro de texto 2">
            <a:extLst>
              <a:ext uri="{FF2B5EF4-FFF2-40B4-BE49-F238E27FC236}">
                <a16:creationId xmlns:a16="http://schemas.microsoft.com/office/drawing/2014/main" id="{00000000-0008-0000-A701-00000A000000}"/>
              </a:ext>
            </a:extLst>
          </xdr:cNvPr>
          <xdr:cNvSpPr txBox="1">
            <a:spLocks noChangeArrowheads="1"/>
          </xdr:cNvSpPr>
        </xdr:nvSpPr>
        <xdr:spPr bwMode="auto">
          <a:xfrm>
            <a:off x="8928168" y="9065285"/>
            <a:ext cx="5389141" cy="2628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91440" tIns="45720" rIns="91440" bIns="45720" anchor="t" upright="1">
            <a:noAutofit/>
          </a:bodyPr>
          <a:lstStyle/>
          <a:p>
            <a:pPr algn="l" rtl="0">
              <a:defRPr sz="1000"/>
            </a:pPr>
            <a:r>
              <a:rPr lang="es-CR" sz="1100" b="0" i="0" u="none" strike="noStrike" baseline="0">
                <a:solidFill>
                  <a:srgbClr val="000000"/>
                </a:solidFill>
                <a:latin typeface="Open Sans Condensed" pitchFamily="2" charset="0"/>
                <a:ea typeface="Open Sans Condensed" pitchFamily="2" charset="0"/>
                <a:cs typeface="Open Sans Condensed" pitchFamily="2" charset="0"/>
              </a:rPr>
              <a:t>Fuente: MINAE, IMN. Departamento de Desarrollo. 2021</a:t>
            </a:r>
          </a:p>
        </xdr:txBody>
      </xdr:sp>
      <xdr:pic>
        <xdr:nvPicPr>
          <xdr:cNvPr id="11" name="Imagen 10">
            <a:extLst>
              <a:ext uri="{FF2B5EF4-FFF2-40B4-BE49-F238E27FC236}">
                <a16:creationId xmlns:a16="http://schemas.microsoft.com/office/drawing/2014/main" id="{00000000-0008-0000-A701-00000B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959850" y="4267200"/>
            <a:ext cx="6769100" cy="4790172"/>
          </a:xfrm>
          <a:prstGeom prst="rect">
            <a:avLst/>
          </a:prstGeom>
          <a:ln>
            <a:solidFill>
              <a:srgbClr val="0070C0"/>
            </a:solidFill>
          </a:ln>
        </xdr:spPr>
      </xdr:pic>
      <xdr:sp macro="" textlink="">
        <xdr:nvSpPr>
          <xdr:cNvPr id="12" name="CuadroTexto 11">
            <a:extLst>
              <a:ext uri="{FF2B5EF4-FFF2-40B4-BE49-F238E27FC236}">
                <a16:creationId xmlns:a16="http://schemas.microsoft.com/office/drawing/2014/main" id="{00000000-0008-0000-A701-00000C000000}"/>
              </a:ext>
            </a:extLst>
          </xdr:cNvPr>
          <xdr:cNvSpPr txBox="1"/>
        </xdr:nvSpPr>
        <xdr:spPr>
          <a:xfrm>
            <a:off x="8877300" y="4044950"/>
            <a:ext cx="6775451" cy="317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R" sz="1200" b="1">
                <a:latin typeface="Open Sans Condensed" pitchFamily="2" charset="0"/>
                <a:ea typeface="Open Sans Condensed" pitchFamily="2" charset="0"/>
                <a:cs typeface="Open Sans Condensed" pitchFamily="2" charset="0"/>
              </a:rPr>
              <a:t>Costa Rica: Mapa Cobertura de la tierra según clases del IPCC en áreas de montaña. 2017 - 2018</a:t>
            </a:r>
          </a:p>
        </xdr:txBody>
      </xdr:sp>
    </xdr:grpSp>
    <xdr:clientData/>
  </xdr:twoCellAnchor>
</xdr:wsDr>
</file>

<file path=xl/drawings/drawing287.xml><?xml version="1.0" encoding="utf-8"?>
<c:userShapes xmlns:c="http://schemas.openxmlformats.org/drawingml/2006/chart">
  <cdr:relSizeAnchor xmlns:cdr="http://schemas.openxmlformats.org/drawingml/2006/chartDrawing">
    <cdr:from>
      <cdr:x>0</cdr:x>
      <cdr:y>0.88331</cdr:y>
    </cdr:from>
    <cdr:to>
      <cdr:x>0.98049</cdr:x>
      <cdr:y>0.97115</cdr:y>
    </cdr:to>
    <cdr:sp macro="" textlink="">
      <cdr:nvSpPr>
        <cdr:cNvPr id="2" name="CuadroTexto 1"/>
        <cdr:cNvSpPr txBox="1"/>
      </cdr:nvSpPr>
      <cdr:spPr>
        <a:xfrm xmlns:a="http://schemas.openxmlformats.org/drawingml/2006/main">
          <a:off x="0" y="3500043"/>
          <a:ext cx="6219885" cy="34805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CR" sz="900"/>
        </a:p>
      </cdr:txBody>
    </cdr:sp>
  </cdr:relSizeAnchor>
  <cdr:relSizeAnchor xmlns:cdr="http://schemas.openxmlformats.org/drawingml/2006/chartDrawing">
    <cdr:from>
      <cdr:x>0.0087</cdr:x>
      <cdr:y>0.89423</cdr:y>
    </cdr:from>
    <cdr:to>
      <cdr:x>0.99275</cdr:x>
      <cdr:y>1</cdr:y>
    </cdr:to>
    <cdr:sp macro="" textlink="">
      <cdr:nvSpPr>
        <cdr:cNvPr id="3" name="2 CuadroTexto"/>
        <cdr:cNvSpPr txBox="1"/>
      </cdr:nvSpPr>
      <cdr:spPr>
        <a:xfrm xmlns:a="http://schemas.openxmlformats.org/drawingml/2006/main">
          <a:off x="57150" y="3543300"/>
          <a:ext cx="6467475" cy="4191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CR" sz="800"/>
        </a:p>
      </cdr:txBody>
    </cdr:sp>
  </cdr:relSizeAnchor>
</c:userShapes>
</file>

<file path=xl/drawings/drawing288.xml><?xml version="1.0" encoding="utf-8"?>
<xdr:wsDr xmlns:xdr="http://schemas.openxmlformats.org/drawingml/2006/spreadsheetDrawing" xmlns:a="http://schemas.openxmlformats.org/drawingml/2006/main">
  <xdr:twoCellAnchor>
    <xdr:from>
      <xdr:col>3</xdr:col>
      <xdr:colOff>3267075</xdr:colOff>
      <xdr:row>15</xdr:row>
      <xdr:rowOff>114300</xdr:rowOff>
    </xdr:from>
    <xdr:to>
      <xdr:col>3</xdr:col>
      <xdr:colOff>4419600</xdr:colOff>
      <xdr:row>15</xdr:row>
      <xdr:rowOff>428625</xdr:rowOff>
    </xdr:to>
    <xdr:pic>
      <xdr:nvPicPr>
        <xdr:cNvPr id="3" name="Imagen 2">
          <a:extLst>
            <a:ext uri="{FF2B5EF4-FFF2-40B4-BE49-F238E27FC236}">
              <a16:creationId xmlns:a16="http://schemas.microsoft.com/office/drawing/2014/main" id="{00000000-0008-0000-A801-0000030000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7391400" y="4381500"/>
          <a:ext cx="1152525"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3267075</xdr:colOff>
      <xdr:row>15</xdr:row>
      <xdr:rowOff>114300</xdr:rowOff>
    </xdr:from>
    <xdr:to>
      <xdr:col>3</xdr:col>
      <xdr:colOff>4419600</xdr:colOff>
      <xdr:row>15</xdr:row>
      <xdr:rowOff>428625</xdr:rowOff>
    </xdr:to>
    <xdr:pic>
      <xdr:nvPicPr>
        <xdr:cNvPr id="5" name="Imagen 4">
          <a:extLst>
            <a:ext uri="{FF2B5EF4-FFF2-40B4-BE49-F238E27FC236}">
              <a16:creationId xmlns:a16="http://schemas.microsoft.com/office/drawing/2014/main" id="{00000000-0008-0000-A801-0000050000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7391400" y="4381500"/>
          <a:ext cx="1152525"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182880</xdr:colOff>
      <xdr:row>8</xdr:row>
      <xdr:rowOff>205740</xdr:rowOff>
    </xdr:from>
    <xdr:to>
      <xdr:col>15</xdr:col>
      <xdr:colOff>122502</xdr:colOff>
      <xdr:row>16</xdr:row>
      <xdr:rowOff>4015739</xdr:rowOff>
    </xdr:to>
    <xdr:pic>
      <xdr:nvPicPr>
        <xdr:cNvPr id="6" name="Imagen 5">
          <a:extLst>
            <a:ext uri="{FF2B5EF4-FFF2-40B4-BE49-F238E27FC236}">
              <a16:creationId xmlns:a16="http://schemas.microsoft.com/office/drawing/2014/main" id="{00000000-0008-0000-A801-000006000000}"/>
            </a:ext>
          </a:extLst>
        </xdr:cNvPr>
        <xdr:cNvPicPr>
          <a:picLocks noChangeAspect="1"/>
        </xdr:cNvPicPr>
      </xdr:nvPicPr>
      <xdr:blipFill>
        <a:blip xmlns:r="http://schemas.openxmlformats.org/officeDocument/2006/relationships" r:embed="rId2"/>
        <a:stretch>
          <a:fillRect/>
        </a:stretch>
      </xdr:blipFill>
      <xdr:spPr>
        <a:xfrm>
          <a:off x="15240000" y="2743200"/>
          <a:ext cx="7498662" cy="7368539"/>
        </a:xfrm>
        <a:prstGeom prst="rect">
          <a:avLst/>
        </a:prstGeom>
      </xdr:spPr>
    </xdr:pic>
    <xdr:clientData/>
  </xdr:twoCellAnchor>
  <xdr:twoCellAnchor>
    <xdr:from>
      <xdr:col>3</xdr:col>
      <xdr:colOff>3267075</xdr:colOff>
      <xdr:row>15</xdr:row>
      <xdr:rowOff>114300</xdr:rowOff>
    </xdr:from>
    <xdr:to>
      <xdr:col>3</xdr:col>
      <xdr:colOff>4419600</xdr:colOff>
      <xdr:row>15</xdr:row>
      <xdr:rowOff>428625</xdr:rowOff>
    </xdr:to>
    <xdr:pic>
      <xdr:nvPicPr>
        <xdr:cNvPr id="7" name="Imagen 6">
          <a:extLst>
            <a:ext uri="{FF2B5EF4-FFF2-40B4-BE49-F238E27FC236}">
              <a16:creationId xmlns:a16="http://schemas.microsoft.com/office/drawing/2014/main" id="{00000000-0008-0000-A801-0000070000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7391400" y="4572000"/>
          <a:ext cx="1152525"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3267075</xdr:colOff>
      <xdr:row>15</xdr:row>
      <xdr:rowOff>114300</xdr:rowOff>
    </xdr:from>
    <xdr:to>
      <xdr:col>3</xdr:col>
      <xdr:colOff>4419600</xdr:colOff>
      <xdr:row>15</xdr:row>
      <xdr:rowOff>428625</xdr:rowOff>
    </xdr:to>
    <xdr:pic>
      <xdr:nvPicPr>
        <xdr:cNvPr id="9" name="Imagen 8">
          <a:extLst>
            <a:ext uri="{FF2B5EF4-FFF2-40B4-BE49-F238E27FC236}">
              <a16:creationId xmlns:a16="http://schemas.microsoft.com/office/drawing/2014/main" id="{00000000-0008-0000-A801-0000090000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7391400" y="4572000"/>
          <a:ext cx="1152525"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3267075</xdr:colOff>
      <xdr:row>16</xdr:row>
      <xdr:rowOff>114300</xdr:rowOff>
    </xdr:from>
    <xdr:to>
      <xdr:col>3</xdr:col>
      <xdr:colOff>4419600</xdr:colOff>
      <xdr:row>16</xdr:row>
      <xdr:rowOff>428625</xdr:rowOff>
    </xdr:to>
    <xdr:pic>
      <xdr:nvPicPr>
        <xdr:cNvPr id="10" name="Imagen 9">
          <a:extLst>
            <a:ext uri="{FF2B5EF4-FFF2-40B4-BE49-F238E27FC236}">
              <a16:creationId xmlns:a16="http://schemas.microsoft.com/office/drawing/2014/main" id="{00000000-0008-0000-A801-00000A0000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7127875" y="5556250"/>
          <a:ext cx="1152525"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3267075</xdr:colOff>
      <xdr:row>16</xdr:row>
      <xdr:rowOff>114300</xdr:rowOff>
    </xdr:from>
    <xdr:to>
      <xdr:col>3</xdr:col>
      <xdr:colOff>4419600</xdr:colOff>
      <xdr:row>16</xdr:row>
      <xdr:rowOff>428625</xdr:rowOff>
    </xdr:to>
    <xdr:pic>
      <xdr:nvPicPr>
        <xdr:cNvPr id="11" name="Imagen 10">
          <a:extLst>
            <a:ext uri="{FF2B5EF4-FFF2-40B4-BE49-F238E27FC236}">
              <a16:creationId xmlns:a16="http://schemas.microsoft.com/office/drawing/2014/main" id="{00000000-0008-0000-A801-00000B0000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7127875" y="5556250"/>
          <a:ext cx="1152525"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3267075</xdr:colOff>
      <xdr:row>16</xdr:row>
      <xdr:rowOff>114300</xdr:rowOff>
    </xdr:from>
    <xdr:to>
      <xdr:col>3</xdr:col>
      <xdr:colOff>4419600</xdr:colOff>
      <xdr:row>16</xdr:row>
      <xdr:rowOff>428625</xdr:rowOff>
    </xdr:to>
    <xdr:pic>
      <xdr:nvPicPr>
        <xdr:cNvPr id="12" name="Imagen 11">
          <a:extLst>
            <a:ext uri="{FF2B5EF4-FFF2-40B4-BE49-F238E27FC236}">
              <a16:creationId xmlns:a16="http://schemas.microsoft.com/office/drawing/2014/main" id="{00000000-0008-0000-A801-00000C0000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7127875" y="5556250"/>
          <a:ext cx="1152525"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3267075</xdr:colOff>
      <xdr:row>16</xdr:row>
      <xdr:rowOff>114300</xdr:rowOff>
    </xdr:from>
    <xdr:to>
      <xdr:col>3</xdr:col>
      <xdr:colOff>4419600</xdr:colOff>
      <xdr:row>16</xdr:row>
      <xdr:rowOff>428625</xdr:rowOff>
    </xdr:to>
    <xdr:pic>
      <xdr:nvPicPr>
        <xdr:cNvPr id="13" name="Imagen 12">
          <a:extLst>
            <a:ext uri="{FF2B5EF4-FFF2-40B4-BE49-F238E27FC236}">
              <a16:creationId xmlns:a16="http://schemas.microsoft.com/office/drawing/2014/main" id="{00000000-0008-0000-A801-00000D0000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7127875" y="5556250"/>
          <a:ext cx="1152525"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3267075</xdr:colOff>
      <xdr:row>16</xdr:row>
      <xdr:rowOff>114300</xdr:rowOff>
    </xdr:from>
    <xdr:to>
      <xdr:col>3</xdr:col>
      <xdr:colOff>4419600</xdr:colOff>
      <xdr:row>16</xdr:row>
      <xdr:rowOff>428625</xdr:rowOff>
    </xdr:to>
    <xdr:pic>
      <xdr:nvPicPr>
        <xdr:cNvPr id="14" name="Imagen 13">
          <a:extLst>
            <a:ext uri="{FF2B5EF4-FFF2-40B4-BE49-F238E27FC236}">
              <a16:creationId xmlns:a16="http://schemas.microsoft.com/office/drawing/2014/main" id="{00000000-0008-0000-A801-00000E0000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7127875" y="5556250"/>
          <a:ext cx="1152525"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3267075</xdr:colOff>
      <xdr:row>16</xdr:row>
      <xdr:rowOff>114300</xdr:rowOff>
    </xdr:from>
    <xdr:to>
      <xdr:col>3</xdr:col>
      <xdr:colOff>4419600</xdr:colOff>
      <xdr:row>16</xdr:row>
      <xdr:rowOff>428625</xdr:rowOff>
    </xdr:to>
    <xdr:pic>
      <xdr:nvPicPr>
        <xdr:cNvPr id="15" name="Imagen 14">
          <a:extLst>
            <a:ext uri="{FF2B5EF4-FFF2-40B4-BE49-F238E27FC236}">
              <a16:creationId xmlns:a16="http://schemas.microsoft.com/office/drawing/2014/main" id="{00000000-0008-0000-A801-00000F0000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7127875" y="5556250"/>
          <a:ext cx="1152525"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3267075</xdr:colOff>
      <xdr:row>16</xdr:row>
      <xdr:rowOff>114300</xdr:rowOff>
    </xdr:from>
    <xdr:to>
      <xdr:col>3</xdr:col>
      <xdr:colOff>4419600</xdr:colOff>
      <xdr:row>16</xdr:row>
      <xdr:rowOff>428625</xdr:rowOff>
    </xdr:to>
    <xdr:pic>
      <xdr:nvPicPr>
        <xdr:cNvPr id="16" name="Imagen 15">
          <a:extLst>
            <a:ext uri="{FF2B5EF4-FFF2-40B4-BE49-F238E27FC236}">
              <a16:creationId xmlns:a16="http://schemas.microsoft.com/office/drawing/2014/main" id="{00000000-0008-0000-A801-0000100000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7127875" y="5556250"/>
          <a:ext cx="1152525"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3267075</xdr:colOff>
      <xdr:row>16</xdr:row>
      <xdr:rowOff>114300</xdr:rowOff>
    </xdr:from>
    <xdr:to>
      <xdr:col>3</xdr:col>
      <xdr:colOff>4419600</xdr:colOff>
      <xdr:row>16</xdr:row>
      <xdr:rowOff>428625</xdr:rowOff>
    </xdr:to>
    <xdr:pic>
      <xdr:nvPicPr>
        <xdr:cNvPr id="17" name="Imagen 16">
          <a:extLst>
            <a:ext uri="{FF2B5EF4-FFF2-40B4-BE49-F238E27FC236}">
              <a16:creationId xmlns:a16="http://schemas.microsoft.com/office/drawing/2014/main" id="{00000000-0008-0000-A801-0000110000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7127875" y="5556250"/>
          <a:ext cx="1152525"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89.xml><?xml version="1.0" encoding="utf-8"?>
<xdr:wsDr xmlns:xdr="http://schemas.openxmlformats.org/drawingml/2006/spreadsheetDrawing" xmlns:a="http://schemas.openxmlformats.org/drawingml/2006/main">
  <xdr:twoCellAnchor>
    <xdr:from>
      <xdr:col>8</xdr:col>
      <xdr:colOff>30480</xdr:colOff>
      <xdr:row>10</xdr:row>
      <xdr:rowOff>76200</xdr:rowOff>
    </xdr:from>
    <xdr:to>
      <xdr:col>16</xdr:col>
      <xdr:colOff>581025</xdr:colOff>
      <xdr:row>22</xdr:row>
      <xdr:rowOff>175260</xdr:rowOff>
    </xdr:to>
    <xdr:graphicFrame macro="">
      <xdr:nvGraphicFramePr>
        <xdr:cNvPr id="3" name="Gráfico 2">
          <a:extLst>
            <a:ext uri="{FF2B5EF4-FFF2-40B4-BE49-F238E27FC236}">
              <a16:creationId xmlns:a16="http://schemas.microsoft.com/office/drawing/2014/main" id="{00000000-0008-0000-A901-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60960</xdr:colOff>
      <xdr:row>1</xdr:row>
      <xdr:rowOff>74930</xdr:rowOff>
    </xdr:from>
    <xdr:to>
      <xdr:col>1</xdr:col>
      <xdr:colOff>742527</xdr:colOff>
      <xdr:row>4</xdr:row>
      <xdr:rowOff>9737</xdr:rowOff>
    </xdr:to>
    <xdr:pic>
      <xdr:nvPicPr>
        <xdr:cNvPr id="3" name="Imagen 2">
          <a:extLst>
            <a:ext uri="{FF2B5EF4-FFF2-40B4-BE49-F238E27FC236}">
              <a16:creationId xmlns:a16="http://schemas.microsoft.com/office/drawing/2014/main" id="{A19D76F5-CC9F-40C4-9941-34E077BB2F4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60960" y="295910"/>
          <a:ext cx="1466427" cy="1466427"/>
        </a:xfrm>
        <a:prstGeom prst="rect">
          <a:avLst/>
        </a:prstGeom>
        <a:ln w="28575">
          <a:solidFill>
            <a:schemeClr val="bg1"/>
          </a:solidFill>
        </a:ln>
      </xdr:spPr>
    </xdr:pic>
    <xdr:clientData/>
  </xdr:twoCellAnchor>
</xdr:wsDr>
</file>

<file path=xl/drawings/drawing290.xml><?xml version="1.0" encoding="utf-8"?>
<xdr:wsDr xmlns:xdr="http://schemas.openxmlformats.org/drawingml/2006/spreadsheetDrawing" xmlns:a="http://schemas.openxmlformats.org/drawingml/2006/main">
  <xdr:twoCellAnchor editAs="oneCell">
    <xdr:from>
      <xdr:col>0</xdr:col>
      <xdr:colOff>53340</xdr:colOff>
      <xdr:row>1</xdr:row>
      <xdr:rowOff>90170</xdr:rowOff>
    </xdr:from>
    <xdr:to>
      <xdr:col>1</xdr:col>
      <xdr:colOff>727287</xdr:colOff>
      <xdr:row>4</xdr:row>
      <xdr:rowOff>2117</xdr:rowOff>
    </xdr:to>
    <xdr:pic>
      <xdr:nvPicPr>
        <xdr:cNvPr id="3" name="Imagen 2">
          <a:extLst>
            <a:ext uri="{FF2B5EF4-FFF2-40B4-BE49-F238E27FC236}">
              <a16:creationId xmlns:a16="http://schemas.microsoft.com/office/drawing/2014/main" id="{7B631CBC-4FCC-4514-855F-3FF07AC316B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53340" y="311150"/>
          <a:ext cx="1466427" cy="1466427"/>
        </a:xfrm>
        <a:prstGeom prst="rect">
          <a:avLst/>
        </a:prstGeom>
        <a:ln w="28575">
          <a:solidFill>
            <a:schemeClr val="bg1"/>
          </a:solidFill>
        </a:ln>
      </xdr:spPr>
    </xdr:pic>
    <xdr:clientData/>
  </xdr:twoCellAnchor>
</xdr:wsDr>
</file>

<file path=xl/drawings/drawing291.xml><?xml version="1.0" encoding="utf-8"?>
<xdr:wsDr xmlns:xdr="http://schemas.openxmlformats.org/drawingml/2006/spreadsheetDrawing" xmlns:a="http://schemas.openxmlformats.org/drawingml/2006/main">
  <xdr:twoCellAnchor>
    <xdr:from>
      <xdr:col>2</xdr:col>
      <xdr:colOff>82550</xdr:colOff>
      <xdr:row>36</xdr:row>
      <xdr:rowOff>53975</xdr:rowOff>
    </xdr:from>
    <xdr:to>
      <xdr:col>11</xdr:col>
      <xdr:colOff>412750</xdr:colOff>
      <xdr:row>55</xdr:row>
      <xdr:rowOff>95250</xdr:rowOff>
    </xdr:to>
    <xdr:graphicFrame macro="">
      <xdr:nvGraphicFramePr>
        <xdr:cNvPr id="3" name="Gráfico 1">
          <a:extLst>
            <a:ext uri="{FF2B5EF4-FFF2-40B4-BE49-F238E27FC236}">
              <a16:creationId xmlns:a16="http://schemas.microsoft.com/office/drawing/2014/main" id="{00000000-0008-0000-BA01-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92.xml><?xml version="1.0" encoding="utf-8"?>
<xdr:wsDr xmlns:xdr="http://schemas.openxmlformats.org/drawingml/2006/spreadsheetDrawing" xmlns:a="http://schemas.openxmlformats.org/drawingml/2006/main">
  <xdr:oneCellAnchor>
    <xdr:from>
      <xdr:col>3</xdr:col>
      <xdr:colOff>126682</xdr:colOff>
      <xdr:row>15</xdr:row>
      <xdr:rowOff>140969</xdr:rowOff>
    </xdr:from>
    <xdr:ext cx="2669064" cy="350737"/>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00000000-0008-0000-BB01-000002000000}"/>
                </a:ext>
              </a:extLst>
            </xdr:cNvPr>
            <xdr:cNvSpPr txBox="1"/>
          </xdr:nvSpPr>
          <xdr:spPr>
            <a:xfrm>
              <a:off x="4165282" y="4423409"/>
              <a:ext cx="2669064" cy="35073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100" i="1">
                            <a:latin typeface="Cambria Math" panose="02040503050406030204" pitchFamily="18" charset="0"/>
                          </a:rPr>
                        </m:ctrlPr>
                      </m:fPr>
                      <m:num>
                        <m:r>
                          <a:rPr lang="es-CR" sz="1100" b="0" i="1">
                            <a:latin typeface="Cambria Math" panose="02040503050406030204" pitchFamily="18" charset="0"/>
                          </a:rPr>
                          <m:t>𝑁</m:t>
                        </m:r>
                        <m:r>
                          <a:rPr lang="es-CR" sz="1100" b="0" i="1">
                            <a:latin typeface="Cambria Math" panose="02040503050406030204" pitchFamily="18" charset="0"/>
                          </a:rPr>
                          <m:t>ú</m:t>
                        </m:r>
                        <m:r>
                          <a:rPr lang="es-CR" sz="1100" b="0" i="1">
                            <a:latin typeface="Cambria Math" panose="02040503050406030204" pitchFamily="18" charset="0"/>
                          </a:rPr>
                          <m:t>𝑚𝑒𝑟𝑜</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h𝑜𝑚𝑖𝑐𝑖𝑑𝑖𝑜𝑠</m:t>
                        </m:r>
                        <m:r>
                          <a:rPr lang="es-CR" sz="1100" b="0" i="1">
                            <a:latin typeface="Cambria Math" panose="02040503050406030204" pitchFamily="18" charset="0"/>
                          </a:rPr>
                          <m:t> </m:t>
                        </m:r>
                        <m:r>
                          <a:rPr lang="es-CR" sz="1100" b="0" i="1">
                            <a:latin typeface="Cambria Math" panose="02040503050406030204" pitchFamily="18" charset="0"/>
                          </a:rPr>
                          <m:t>𝑑𝑜𝑙𝑜𝑠𝑜𝑠</m:t>
                        </m:r>
                      </m:num>
                      <m:den>
                        <m:r>
                          <a:rPr lang="es-CR" sz="1100" b="0" i="1">
                            <a:latin typeface="Cambria Math" panose="02040503050406030204" pitchFamily="18" charset="0"/>
                          </a:rPr>
                          <m:t>𝑇𝑜𝑡𝑎𝑙</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𝑝𝑜𝑏𝑙𝑎𝑐𝑖</m:t>
                        </m:r>
                        <m:r>
                          <a:rPr lang="es-CR" sz="1100" b="0" i="1">
                            <a:latin typeface="Cambria Math" panose="02040503050406030204" pitchFamily="18" charset="0"/>
                          </a:rPr>
                          <m:t>ó</m:t>
                        </m:r>
                        <m:r>
                          <a:rPr lang="es-CR" sz="1100" b="0" i="1">
                            <a:latin typeface="Cambria Math" panose="02040503050406030204" pitchFamily="18" charset="0"/>
                          </a:rPr>
                          <m:t>𝑛</m:t>
                        </m:r>
                      </m:den>
                    </m:f>
                    <m:r>
                      <a:rPr lang="es-CR" sz="1100" b="0" i="1">
                        <a:solidFill>
                          <a:schemeClr val="tx1"/>
                        </a:solidFill>
                        <a:effectLst/>
                        <a:latin typeface="Cambria Math" panose="02040503050406030204" pitchFamily="18" charset="0"/>
                        <a:ea typeface="+mn-ea"/>
                        <a:cs typeface="+mn-cs"/>
                      </a:rPr>
                      <m:t>×</m:t>
                    </m:r>
                    <m:r>
                      <a:rPr lang="es-CR" sz="1100" b="0" i="1">
                        <a:latin typeface="Cambria Math" panose="02040503050406030204" pitchFamily="18" charset="0"/>
                      </a:rPr>
                      <m:t> 100 000</m:t>
                    </m:r>
                  </m:oMath>
                </m:oMathPara>
              </a14:m>
              <a:endParaRPr lang="es-CR" sz="1100"/>
            </a:p>
          </xdr:txBody>
        </xdr:sp>
      </mc:Choice>
      <mc:Fallback xmlns="">
        <xdr:sp macro="" textlink="">
          <xdr:nvSpPr>
            <xdr:cNvPr id="2" name="CuadroTexto 1">
              <a:extLst>
                <a:ext uri="{FF2B5EF4-FFF2-40B4-BE49-F238E27FC236}">
                  <a16:creationId xmlns:a16="http://schemas.microsoft.com/office/drawing/2014/main" id="{00000000-0008-0000-BB01-000002000000}"/>
                </a:ext>
              </a:extLst>
            </xdr:cNvPr>
            <xdr:cNvSpPr txBox="1"/>
          </xdr:nvSpPr>
          <xdr:spPr>
            <a:xfrm>
              <a:off x="4165282" y="4423409"/>
              <a:ext cx="2669064" cy="35073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100" i="0">
                  <a:latin typeface="Cambria Math" panose="02040503050406030204" pitchFamily="18" charset="0"/>
                </a:rPr>
                <a:t>(</a:t>
              </a:r>
              <a:r>
                <a:rPr lang="es-CR" sz="1100" b="0" i="0">
                  <a:latin typeface="Cambria Math" panose="02040503050406030204" pitchFamily="18" charset="0"/>
                </a:rPr>
                <a:t>𝑁ú𝑚𝑒𝑟𝑜 𝑑𝑒 ℎ𝑜𝑚𝑖𝑐𝑖𝑑𝑖𝑜𝑠 𝑑𝑜𝑙𝑜𝑠𝑜𝑠)/(𝑇𝑜𝑡𝑎𝑙 𝑑𝑒 𝑝𝑜𝑏𝑙𝑎𝑐𝑖ó𝑛)</a:t>
              </a:r>
              <a:r>
                <a:rPr lang="es-CR" sz="1100" b="0" i="0">
                  <a:solidFill>
                    <a:schemeClr val="tx1"/>
                  </a:solidFill>
                  <a:effectLst/>
                  <a:latin typeface="Cambria Math" panose="02040503050406030204" pitchFamily="18" charset="0"/>
                  <a:ea typeface="+mn-ea"/>
                  <a:cs typeface="+mn-cs"/>
                </a:rPr>
                <a:t>×</a:t>
              </a:r>
              <a:r>
                <a:rPr lang="es-CR" sz="1100" b="0" i="0">
                  <a:latin typeface="Cambria Math" panose="02040503050406030204" pitchFamily="18" charset="0"/>
                </a:rPr>
                <a:t> 100 000</a:t>
              </a:r>
              <a:endParaRPr lang="es-CR" sz="1100"/>
            </a:p>
          </xdr:txBody>
        </xdr:sp>
      </mc:Fallback>
    </mc:AlternateContent>
    <xdr:clientData/>
  </xdr:oneCellAnchor>
</xdr:wsDr>
</file>

<file path=xl/drawings/drawing293.xml><?xml version="1.0" encoding="utf-8"?>
<xdr:wsDr xmlns:xdr="http://schemas.openxmlformats.org/drawingml/2006/spreadsheetDrawing" xmlns:a="http://schemas.openxmlformats.org/drawingml/2006/main">
  <xdr:twoCellAnchor>
    <xdr:from>
      <xdr:col>1</xdr:col>
      <xdr:colOff>1255394</xdr:colOff>
      <xdr:row>27</xdr:row>
      <xdr:rowOff>201931</xdr:rowOff>
    </xdr:from>
    <xdr:to>
      <xdr:col>11</xdr:col>
      <xdr:colOff>632459</xdr:colOff>
      <xdr:row>42</xdr:row>
      <xdr:rowOff>83821</xdr:rowOff>
    </xdr:to>
    <xdr:graphicFrame macro="">
      <xdr:nvGraphicFramePr>
        <xdr:cNvPr id="2" name="Gráfico 1">
          <a:extLst>
            <a:ext uri="{FF2B5EF4-FFF2-40B4-BE49-F238E27FC236}">
              <a16:creationId xmlns:a16="http://schemas.microsoft.com/office/drawing/2014/main" id="{00000000-0008-0000-BE01-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94.xml><?xml version="1.0" encoding="utf-8"?>
<xdr:wsDr xmlns:xdr="http://schemas.openxmlformats.org/drawingml/2006/spreadsheetDrawing" xmlns:a="http://schemas.openxmlformats.org/drawingml/2006/main">
  <xdr:oneCellAnchor>
    <xdr:from>
      <xdr:col>2</xdr:col>
      <xdr:colOff>1466032</xdr:colOff>
      <xdr:row>15</xdr:row>
      <xdr:rowOff>84636</xdr:rowOff>
    </xdr:from>
    <xdr:ext cx="4219915" cy="453201"/>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00000000-0008-0000-BF01-000002000000}"/>
                </a:ext>
              </a:extLst>
            </xdr:cNvPr>
            <xdr:cNvSpPr txBox="1"/>
          </xdr:nvSpPr>
          <xdr:spPr>
            <a:xfrm>
              <a:off x="4064452" y="6927396"/>
              <a:ext cx="4219915" cy="45320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100" i="1">
                            <a:latin typeface="Cambria Math" panose="02040503050406030204" pitchFamily="18" charset="0"/>
                          </a:rPr>
                        </m:ctrlPr>
                      </m:fPr>
                      <m:num>
                        <m:eqArr>
                          <m:eqArrPr>
                            <m:ctrlPr>
                              <a:rPr lang="es-CR" sz="1100" b="0" i="1">
                                <a:latin typeface="Cambria Math" panose="02040503050406030204" pitchFamily="18" charset="0"/>
                              </a:rPr>
                            </m:ctrlPr>
                          </m:eqArrPr>
                          <m:e>
                            <m:r>
                              <a:rPr lang="es-CR" sz="1100" b="0" i="1">
                                <a:latin typeface="Cambria Math" panose="02040503050406030204" pitchFamily="18" charset="0"/>
                              </a:rPr>
                              <m:t>𝑃𝑜𝑏𝑙𝑎𝑐𝑖</m:t>
                            </m:r>
                            <m:r>
                              <m:rPr>
                                <m:sty m:val="p"/>
                              </m:rPr>
                              <a:rPr lang="es-CR" sz="1100" b="0" i="1">
                                <a:latin typeface="Cambria Math" panose="02040503050406030204" pitchFamily="18" charset="0"/>
                              </a:rPr>
                              <m:t>o</m:t>
                            </m:r>
                            <m:r>
                              <a:rPr lang="es-CR" sz="1100" b="0" i="1">
                                <a:latin typeface="Cambria Math" panose="02040503050406030204" pitchFamily="18" charset="0"/>
                              </a:rPr>
                              <m:t>𝑛</m:t>
                            </m:r>
                            <m:r>
                              <a:rPr lang="es-CR" sz="1100" b="0" i="1">
                                <a:latin typeface="Cambria Math" panose="02040503050406030204" pitchFamily="18" charset="0"/>
                              </a:rPr>
                              <m:t> </m:t>
                            </m:r>
                            <m:r>
                              <a:rPr lang="es-CR" sz="1100" b="0" i="1">
                                <a:latin typeface="Cambria Math" panose="02040503050406030204" pitchFamily="18" charset="0"/>
                              </a:rPr>
                              <m:t>𝑠𝑜𝑚𝑒𝑡𝑖𝑑𝑎</m:t>
                            </m:r>
                            <m:r>
                              <a:rPr lang="es-CR" sz="1100" b="0" i="1">
                                <a:latin typeface="Cambria Math" panose="02040503050406030204" pitchFamily="18" charset="0"/>
                              </a:rPr>
                              <m:t> </m:t>
                            </m:r>
                            <m:r>
                              <a:rPr lang="es-CR" sz="1100" b="0" i="1">
                                <a:latin typeface="Cambria Math" panose="02040503050406030204" pitchFamily="18" charset="0"/>
                              </a:rPr>
                              <m:t>𝑎</m:t>
                            </m:r>
                            <m:r>
                              <a:rPr lang="es-CR" sz="1100" b="0" i="1">
                                <a:latin typeface="Cambria Math" panose="02040503050406030204" pitchFamily="18" charset="0"/>
                              </a:rPr>
                              <m:t> </m:t>
                            </m:r>
                            <m:r>
                              <a:rPr lang="es-CR" sz="1100" b="0" i="1">
                                <a:latin typeface="Cambria Math" panose="02040503050406030204" pitchFamily="18" charset="0"/>
                              </a:rPr>
                              <m:t>𝑣𝑖𝑜𝑙𝑒𝑛𝑐𝑖𝑎</m:t>
                            </m:r>
                            <m:r>
                              <a:rPr lang="es-CR" sz="1100" b="0" i="1">
                                <a:latin typeface="Cambria Math" panose="02040503050406030204" pitchFamily="18" charset="0"/>
                              </a:rPr>
                              <m:t> </m:t>
                            </m:r>
                            <m:r>
                              <a:rPr lang="es-CR" sz="1100" b="0" i="1">
                                <a:latin typeface="Cambria Math" panose="02040503050406030204" pitchFamily="18" charset="0"/>
                              </a:rPr>
                              <m:t>𝑖𝑛𝑡𝑟𝑎𝑓𝑎𝑚𝑖𝑙𝑖𝑎𝑟</m:t>
                            </m:r>
                          </m:e>
                          <m:e>
                            <m:r>
                              <a:rPr lang="es-CR" sz="1100" b="0" i="1">
                                <a:latin typeface="Cambria Math" panose="02040503050406030204" pitchFamily="18" charset="0"/>
                              </a:rPr>
                              <m:t>  </m:t>
                            </m:r>
                            <m:r>
                              <a:rPr lang="es-CR" sz="1100" b="0" i="1">
                                <a:latin typeface="Cambria Math" panose="02040503050406030204" pitchFamily="18" charset="0"/>
                              </a:rPr>
                              <m:t>𝑒𝑛</m:t>
                            </m:r>
                            <m:r>
                              <a:rPr lang="es-CR" sz="1100" b="0" i="1">
                                <a:latin typeface="Cambria Math" panose="02040503050406030204" pitchFamily="18" charset="0"/>
                              </a:rPr>
                              <m:t> </m:t>
                            </m:r>
                            <m:r>
                              <a:rPr lang="es-CR" sz="1100" b="0" i="1">
                                <a:latin typeface="Cambria Math" panose="02040503050406030204" pitchFamily="18" charset="0"/>
                              </a:rPr>
                              <m:t>𝑙𝑜𝑠</m:t>
                            </m:r>
                            <m:r>
                              <a:rPr lang="es-CR" sz="1100" b="0" i="1">
                                <a:latin typeface="Cambria Math" panose="02040503050406030204" pitchFamily="18" charset="0"/>
                              </a:rPr>
                              <m:t> 12 </m:t>
                            </m:r>
                            <m:r>
                              <a:rPr lang="es-CR" sz="1100" b="0" i="1">
                                <a:latin typeface="Cambria Math" panose="02040503050406030204" pitchFamily="18" charset="0"/>
                              </a:rPr>
                              <m:t>𝑚𝑒𝑠𝑒𝑠</m:t>
                            </m:r>
                            <m:r>
                              <a:rPr lang="es-CR" sz="1100" b="0" i="1">
                                <a:latin typeface="Cambria Math" panose="02040503050406030204" pitchFamily="18" charset="0"/>
                              </a:rPr>
                              <m:t> </m:t>
                            </m:r>
                            <m:r>
                              <a:rPr lang="es-CR" sz="1100" b="0" i="1">
                                <a:latin typeface="Cambria Math" panose="02040503050406030204" pitchFamily="18" charset="0"/>
                              </a:rPr>
                              <m:t>𝑎𝑛𝑡𝑒𝑟𝑖𝑜𝑟𝑒𝑠</m:t>
                            </m:r>
                          </m:e>
                        </m:eqArr>
                      </m:num>
                      <m:den>
                        <m:r>
                          <a:rPr lang="es-CR" sz="1100" b="0" i="1">
                            <a:latin typeface="Cambria Math" panose="02040503050406030204" pitchFamily="18" charset="0"/>
                          </a:rPr>
                          <m:t>𝑇𝑜𝑡𝑎𝑙</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𝑃𝑜𝑏𝑙𝑎𝑐𝑖</m:t>
                        </m:r>
                        <m:r>
                          <m:rPr>
                            <m:sty m:val="p"/>
                          </m:rPr>
                          <a:rPr lang="es-CR" sz="1100" b="0" i="1">
                            <a:latin typeface="Cambria Math" panose="02040503050406030204" pitchFamily="18" charset="0"/>
                          </a:rPr>
                          <m:t>o</m:t>
                        </m:r>
                        <m:r>
                          <a:rPr lang="es-CR" sz="1100" b="0" i="1">
                            <a:latin typeface="Cambria Math" panose="02040503050406030204" pitchFamily="18" charset="0"/>
                          </a:rPr>
                          <m:t>𝑛</m:t>
                        </m:r>
                      </m:den>
                    </m:f>
                    <m:r>
                      <a:rPr lang="es-CR" sz="1100" b="0" i="1">
                        <a:solidFill>
                          <a:schemeClr val="tx1"/>
                        </a:solidFill>
                        <a:effectLst/>
                        <a:latin typeface="Cambria Math" panose="02040503050406030204" pitchFamily="18" charset="0"/>
                        <a:ea typeface="+mn-ea"/>
                        <a:cs typeface="+mn-cs"/>
                      </a:rPr>
                      <m:t>×</m:t>
                    </m:r>
                    <m:r>
                      <a:rPr lang="es-CR" sz="1100" b="0" i="1">
                        <a:solidFill>
                          <a:sysClr val="windowText" lastClr="000000"/>
                        </a:solidFill>
                        <a:latin typeface="Cambria Math" panose="02040503050406030204" pitchFamily="18" charset="0"/>
                      </a:rPr>
                      <m:t>100 000</m:t>
                    </m:r>
                  </m:oMath>
                </m:oMathPara>
              </a14:m>
              <a:endParaRPr lang="es-CR" sz="1100" b="0">
                <a:solidFill>
                  <a:sysClr val="windowText" lastClr="000000"/>
                </a:solidFill>
              </a:endParaRPr>
            </a:p>
          </xdr:txBody>
        </xdr:sp>
      </mc:Choice>
      <mc:Fallback xmlns="">
        <xdr:sp macro="" textlink="">
          <xdr:nvSpPr>
            <xdr:cNvPr id="2" name="CuadroTexto 1">
              <a:extLst>
                <a:ext uri="{FF2B5EF4-FFF2-40B4-BE49-F238E27FC236}">
                  <a16:creationId xmlns:a16="http://schemas.microsoft.com/office/drawing/2014/main" id="{00000000-0008-0000-BF01-000002000000}"/>
                </a:ext>
              </a:extLst>
            </xdr:cNvPr>
            <xdr:cNvSpPr txBox="1"/>
          </xdr:nvSpPr>
          <xdr:spPr>
            <a:xfrm>
              <a:off x="4064452" y="6927396"/>
              <a:ext cx="4219915" cy="45320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R" sz="1100" b="0" i="0">
                  <a:latin typeface="Cambria Math" panose="02040503050406030204" pitchFamily="18" charset="0"/>
                </a:rPr>
                <a:t>█(𝑃𝑜𝑏𝑙𝑎𝑐𝑖o𝑛 𝑠𝑜𝑚𝑒𝑡𝑖𝑑𝑎 𝑎 𝑣𝑖𝑜𝑙𝑒𝑛𝑐𝑖𝑎 𝑖𝑛𝑡𝑟𝑎𝑓𝑎𝑚𝑖𝑙𝑖𝑎𝑟@  𝑒𝑛 𝑙𝑜𝑠 12 𝑚𝑒𝑠𝑒𝑠 𝑎𝑛𝑡𝑒𝑟𝑖𝑜𝑟𝑒𝑠)/(𝑇𝑜𝑡𝑎𝑙 𝑑𝑒 𝑃𝑜𝑏𝑙𝑎𝑐𝑖o𝑛)</a:t>
              </a:r>
              <a:r>
                <a:rPr lang="es-CR" sz="1100" b="0" i="0">
                  <a:solidFill>
                    <a:schemeClr val="tx1"/>
                  </a:solidFill>
                  <a:effectLst/>
                  <a:latin typeface="Cambria Math" panose="02040503050406030204" pitchFamily="18" charset="0"/>
                  <a:ea typeface="+mn-ea"/>
                  <a:cs typeface="+mn-cs"/>
                </a:rPr>
                <a:t>×</a:t>
              </a:r>
              <a:r>
                <a:rPr lang="es-CR" sz="1100" b="0" i="0">
                  <a:solidFill>
                    <a:sysClr val="windowText" lastClr="000000"/>
                  </a:solidFill>
                  <a:latin typeface="Cambria Math" panose="02040503050406030204" pitchFamily="18" charset="0"/>
                </a:rPr>
                <a:t>100 000</a:t>
              </a:r>
              <a:endParaRPr lang="es-CR" sz="1100" b="0">
                <a:solidFill>
                  <a:sysClr val="windowText" lastClr="000000"/>
                </a:solidFill>
              </a:endParaRPr>
            </a:p>
          </xdr:txBody>
        </xdr:sp>
      </mc:Fallback>
    </mc:AlternateContent>
    <xdr:clientData/>
  </xdr:oneCellAnchor>
</xdr:wsDr>
</file>

<file path=xl/drawings/drawing295.xml><?xml version="1.0" encoding="utf-8"?>
<xdr:wsDr xmlns:xdr="http://schemas.openxmlformats.org/drawingml/2006/spreadsheetDrawing" xmlns:a="http://schemas.openxmlformats.org/drawingml/2006/main">
  <xdr:twoCellAnchor>
    <xdr:from>
      <xdr:col>2</xdr:col>
      <xdr:colOff>53340</xdr:colOff>
      <xdr:row>33</xdr:row>
      <xdr:rowOff>17145</xdr:rowOff>
    </xdr:from>
    <xdr:to>
      <xdr:col>11</xdr:col>
      <xdr:colOff>318135</xdr:colOff>
      <xdr:row>47</xdr:row>
      <xdr:rowOff>91440</xdr:rowOff>
    </xdr:to>
    <xdr:graphicFrame macro="">
      <xdr:nvGraphicFramePr>
        <xdr:cNvPr id="2" name="Gráfico 1">
          <a:extLst>
            <a:ext uri="{FF2B5EF4-FFF2-40B4-BE49-F238E27FC236}">
              <a16:creationId xmlns:a16="http://schemas.microsoft.com/office/drawing/2014/main" id="{00000000-0008-0000-C401-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96.xml><?xml version="1.0" encoding="utf-8"?>
<xdr:wsDr xmlns:xdr="http://schemas.openxmlformats.org/drawingml/2006/spreadsheetDrawing" xmlns:a="http://schemas.openxmlformats.org/drawingml/2006/main">
  <xdr:oneCellAnchor>
    <xdr:from>
      <xdr:col>3</xdr:col>
      <xdr:colOff>86996</xdr:colOff>
      <xdr:row>15</xdr:row>
      <xdr:rowOff>80644</xdr:rowOff>
    </xdr:from>
    <xdr:ext cx="3769943" cy="409920"/>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00000000-0008-0000-C501-000002000000}"/>
                </a:ext>
              </a:extLst>
            </xdr:cNvPr>
            <xdr:cNvSpPr txBox="1"/>
          </xdr:nvSpPr>
          <xdr:spPr>
            <a:xfrm>
              <a:off x="4079876" y="6694804"/>
              <a:ext cx="3769943" cy="409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nary>
                      <m:naryPr>
                        <m:chr m:val="∑"/>
                        <m:subHide m:val="on"/>
                        <m:supHide m:val="on"/>
                        <m:ctrlPr>
                          <a:rPr lang="es-CR" sz="1100" b="0" i="1">
                            <a:solidFill>
                              <a:schemeClr val="tx1"/>
                            </a:solidFill>
                            <a:effectLst/>
                            <a:latin typeface="Cambria Math" panose="02040503050406030204" pitchFamily="18" charset="0"/>
                            <a:ea typeface="+mn-ea"/>
                            <a:cs typeface="+mn-cs"/>
                          </a:rPr>
                        </m:ctrlPr>
                      </m:naryPr>
                      <m:sub/>
                      <m:sup/>
                      <m:e>
                        <m:r>
                          <a:rPr lang="es-CR" sz="1100" b="0" i="1">
                            <a:solidFill>
                              <a:schemeClr val="tx1"/>
                            </a:solidFill>
                            <a:effectLst/>
                            <a:latin typeface="Cambria Math" panose="02040503050406030204" pitchFamily="18" charset="0"/>
                            <a:ea typeface="+mn-ea"/>
                            <a:cs typeface="+mn-cs"/>
                          </a:rPr>
                          <m:t>𝑁</m:t>
                        </m:r>
                        <m:r>
                          <a:rPr lang="es-CR" sz="1100" b="0" i="1">
                            <a:solidFill>
                              <a:schemeClr val="tx1"/>
                            </a:solidFill>
                            <a:effectLst/>
                            <a:latin typeface="Cambria Math" panose="02040503050406030204" pitchFamily="18" charset="0"/>
                            <a:ea typeface="+mn-ea"/>
                            <a:cs typeface="+mn-cs"/>
                          </a:rPr>
                          <m:t>ú</m:t>
                        </m:r>
                        <m:r>
                          <a:rPr lang="es-CR" sz="1100" b="0" i="1">
                            <a:solidFill>
                              <a:schemeClr val="tx1"/>
                            </a:solidFill>
                            <a:effectLst/>
                            <a:latin typeface="Cambria Math" panose="02040503050406030204" pitchFamily="18" charset="0"/>
                            <a:ea typeface="+mn-ea"/>
                            <a:cs typeface="+mn-cs"/>
                          </a:rPr>
                          <m:t>𝑚𝑒𝑟𝑜</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𝑑𝑒</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𝑣</m:t>
                        </m:r>
                        <m:r>
                          <a:rPr lang="es-CR" sz="1100" b="0" i="1">
                            <a:solidFill>
                              <a:schemeClr val="tx1"/>
                            </a:solidFill>
                            <a:effectLst/>
                            <a:latin typeface="Cambria Math" panose="02040503050406030204" pitchFamily="18" charset="0"/>
                            <a:ea typeface="+mn-ea"/>
                            <a:cs typeface="+mn-cs"/>
                          </a:rPr>
                          <m:t>í</m:t>
                        </m:r>
                        <m:r>
                          <a:rPr lang="es-CR" sz="1100" b="0" i="1">
                            <a:solidFill>
                              <a:schemeClr val="tx1"/>
                            </a:solidFill>
                            <a:effectLst/>
                            <a:latin typeface="Cambria Math" panose="02040503050406030204" pitchFamily="18" charset="0"/>
                            <a:ea typeface="+mn-ea"/>
                            <a:cs typeface="+mn-cs"/>
                          </a:rPr>
                          <m:t>𝑐𝑡𝑖𝑚𝑎𝑠</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𝑑𝑒𝑡𝑒𝑐𝑡𝑎𝑑𝑎𝑠</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𝑑𝑒</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𝑙𝑎</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𝑡𝑟𝑎𝑡𝑎</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𝑑𝑒</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𝑝𝑒𝑟𝑠𝑜𝑛𝑎𝑠</m:t>
                        </m:r>
                      </m:e>
                    </m:nary>
                  </m:oMath>
                </m:oMathPara>
              </a14:m>
              <a:endParaRPr lang="es-CR" sz="1100"/>
            </a:p>
          </xdr:txBody>
        </xdr:sp>
      </mc:Choice>
      <mc:Fallback xmlns="">
        <xdr:sp macro="" textlink="">
          <xdr:nvSpPr>
            <xdr:cNvPr id="2" name="CuadroTexto 1">
              <a:extLst>
                <a:ext uri="{FF2B5EF4-FFF2-40B4-BE49-F238E27FC236}">
                  <a16:creationId xmlns:a16="http://schemas.microsoft.com/office/drawing/2014/main" id="{00000000-0008-0000-C501-000002000000}"/>
                </a:ext>
              </a:extLst>
            </xdr:cNvPr>
            <xdr:cNvSpPr txBox="1"/>
          </xdr:nvSpPr>
          <xdr:spPr>
            <a:xfrm>
              <a:off x="4079876" y="6694804"/>
              <a:ext cx="3769943" cy="409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100" b="0" i="0">
                  <a:solidFill>
                    <a:schemeClr val="tx1"/>
                  </a:solidFill>
                  <a:effectLst/>
                  <a:latin typeface="Cambria Math" panose="02040503050406030204" pitchFamily="18" charset="0"/>
                  <a:ea typeface="+mn-ea"/>
                  <a:cs typeface="+mn-cs"/>
                </a:rPr>
                <a:t>∑▒〖𝑁ú𝑚𝑒𝑟𝑜 𝑑𝑒 𝑣í𝑐𝑡𝑖𝑚𝑎𝑠 𝑑𝑒𝑡𝑒𝑐𝑡𝑎𝑑𝑎𝑠 𝑑𝑒 𝑙𝑎 𝑡𝑟𝑎𝑡𝑎 𝑑𝑒 𝑝𝑒𝑟𝑠𝑜𝑛𝑎𝑠〗</a:t>
              </a:r>
              <a:endParaRPr lang="es-CR" sz="1100"/>
            </a:p>
          </xdr:txBody>
        </xdr:sp>
      </mc:Fallback>
    </mc:AlternateContent>
    <xdr:clientData/>
  </xdr:oneCellAnchor>
</xdr:wsDr>
</file>

<file path=xl/drawings/drawing297.xml><?xml version="1.0" encoding="utf-8"?>
<xdr:wsDr xmlns:xdr="http://schemas.openxmlformats.org/drawingml/2006/spreadsheetDrawing" xmlns:a="http://schemas.openxmlformats.org/drawingml/2006/main">
  <xdr:twoCellAnchor>
    <xdr:from>
      <xdr:col>2</xdr:col>
      <xdr:colOff>161925</xdr:colOff>
      <xdr:row>20</xdr:row>
      <xdr:rowOff>57150</xdr:rowOff>
    </xdr:from>
    <xdr:to>
      <xdr:col>8</xdr:col>
      <xdr:colOff>333375</xdr:colOff>
      <xdr:row>39</xdr:row>
      <xdr:rowOff>9525</xdr:rowOff>
    </xdr:to>
    <xdr:graphicFrame macro="">
      <xdr:nvGraphicFramePr>
        <xdr:cNvPr id="2" name="1 Gráfico">
          <a:extLst>
            <a:ext uri="{FF2B5EF4-FFF2-40B4-BE49-F238E27FC236}">
              <a16:creationId xmlns:a16="http://schemas.microsoft.com/office/drawing/2014/main" id="{00000000-0008-0000-C601-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495300</xdr:colOff>
      <xdr:row>20</xdr:row>
      <xdr:rowOff>95250</xdr:rowOff>
    </xdr:from>
    <xdr:to>
      <xdr:col>14</xdr:col>
      <xdr:colOff>504825</xdr:colOff>
      <xdr:row>38</xdr:row>
      <xdr:rowOff>133350</xdr:rowOff>
    </xdr:to>
    <xdr:graphicFrame macro="">
      <xdr:nvGraphicFramePr>
        <xdr:cNvPr id="4" name="3 Gráfico">
          <a:extLst>
            <a:ext uri="{FF2B5EF4-FFF2-40B4-BE49-F238E27FC236}">
              <a16:creationId xmlns:a16="http://schemas.microsoft.com/office/drawing/2014/main" id="{00000000-0008-0000-C601-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98.xml><?xml version="1.0" encoding="utf-8"?>
<c:userShapes xmlns:c="http://schemas.openxmlformats.org/drawingml/2006/chart">
  <cdr:relSizeAnchor xmlns:cdr="http://schemas.openxmlformats.org/drawingml/2006/chartDrawing">
    <cdr:from>
      <cdr:x>0.33333</cdr:x>
      <cdr:y>0</cdr:y>
    </cdr:from>
    <cdr:to>
      <cdr:x>0.84242</cdr:x>
      <cdr:y>0.07639</cdr:y>
    </cdr:to>
    <cdr:sp macro="" textlink="">
      <cdr:nvSpPr>
        <cdr:cNvPr id="2" name="1 CuadroTexto"/>
        <cdr:cNvSpPr txBox="1"/>
      </cdr:nvSpPr>
      <cdr:spPr>
        <a:xfrm xmlns:a="http://schemas.openxmlformats.org/drawingml/2006/main">
          <a:off x="1571625" y="0"/>
          <a:ext cx="2400300" cy="2095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CR" sz="1100" b="1">
              <a:latin typeface="Open Sans Condensed" pitchFamily="2" charset="0"/>
              <a:ea typeface="Open Sans Condensed" pitchFamily="2" charset="0"/>
              <a:cs typeface="Open Sans Condensed" pitchFamily="2" charset="0"/>
            </a:rPr>
            <a:t>Por rangos</a:t>
          </a:r>
          <a:r>
            <a:rPr lang="es-CR" sz="1100" b="1" baseline="0">
              <a:latin typeface="Open Sans Condensed" pitchFamily="2" charset="0"/>
              <a:ea typeface="Open Sans Condensed" pitchFamily="2" charset="0"/>
              <a:cs typeface="Open Sans Condensed" pitchFamily="2" charset="0"/>
            </a:rPr>
            <a:t> de edad</a:t>
          </a:r>
          <a:endParaRPr lang="es-CR" sz="1100" b="1">
            <a:latin typeface="Open Sans Condensed" pitchFamily="2" charset="0"/>
            <a:ea typeface="Open Sans Condensed" pitchFamily="2" charset="0"/>
            <a:cs typeface="Open Sans Condensed" pitchFamily="2" charset="0"/>
          </a:endParaRPr>
        </a:p>
      </cdr:txBody>
    </cdr:sp>
  </cdr:relSizeAnchor>
</c:userShapes>
</file>

<file path=xl/drawings/drawing299.xml><?xml version="1.0" encoding="utf-8"?>
<c:userShapes xmlns:c="http://schemas.openxmlformats.org/drawingml/2006/chart">
  <cdr:relSizeAnchor xmlns:cdr="http://schemas.openxmlformats.org/drawingml/2006/chartDrawing">
    <cdr:from>
      <cdr:x>0.39931</cdr:x>
      <cdr:y>0.00926</cdr:y>
    </cdr:from>
    <cdr:to>
      <cdr:x>0.92651</cdr:x>
      <cdr:y>0.09656</cdr:y>
    </cdr:to>
    <cdr:sp macro="" textlink="">
      <cdr:nvSpPr>
        <cdr:cNvPr id="2" name="1 CuadroTexto"/>
        <cdr:cNvSpPr txBox="1"/>
      </cdr:nvSpPr>
      <cdr:spPr>
        <a:xfrm xmlns:a="http://schemas.openxmlformats.org/drawingml/2006/main">
          <a:off x="1829464" y="24871"/>
          <a:ext cx="2415365" cy="23449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CR" sz="1100" b="1">
              <a:latin typeface="Open Sans Condensed" pitchFamily="2" charset="0"/>
              <a:ea typeface="Open Sans Condensed" pitchFamily="2" charset="0"/>
              <a:cs typeface="Open Sans Condensed" pitchFamily="2" charset="0"/>
            </a:rPr>
            <a:t>Por sexo</a:t>
          </a:r>
        </a:p>
      </cdr:txBody>
    </cdr:sp>
  </cdr:relSizeAnchor>
</c:userShapes>
</file>

<file path=xl/drawings/drawing3.xml><?xml version="1.0" encoding="utf-8"?>
<xdr:wsDr xmlns:xdr="http://schemas.openxmlformats.org/drawingml/2006/spreadsheetDrawing" xmlns:a="http://schemas.openxmlformats.org/drawingml/2006/main">
  <xdr:twoCellAnchor>
    <xdr:from>
      <xdr:col>2</xdr:col>
      <xdr:colOff>142875</xdr:colOff>
      <xdr:row>30</xdr:row>
      <xdr:rowOff>33337</xdr:rowOff>
    </xdr:from>
    <xdr:to>
      <xdr:col>13</xdr:col>
      <xdr:colOff>295275</xdr:colOff>
      <xdr:row>49</xdr:row>
      <xdr:rowOff>42862</xdr:rowOff>
    </xdr:to>
    <xdr:graphicFrame macro="">
      <xdr:nvGraphicFramePr>
        <xdr:cNvPr id="2" name="Gráfico 1">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1</xdr:col>
      <xdr:colOff>860107</xdr:colOff>
      <xdr:row>31</xdr:row>
      <xdr:rowOff>56197</xdr:rowOff>
    </xdr:from>
    <xdr:to>
      <xdr:col>11</xdr:col>
      <xdr:colOff>98107</xdr:colOff>
      <xdr:row>48</xdr:row>
      <xdr:rowOff>96202</xdr:rowOff>
    </xdr:to>
    <xdr:graphicFrame macro="">
      <xdr:nvGraphicFramePr>
        <xdr:cNvPr id="3" name="Gráfico 2">
          <a:extLst>
            <a:ext uri="{FF2B5EF4-FFF2-40B4-BE49-F238E27FC236}">
              <a16:creationId xmlns:a16="http://schemas.microsoft.com/office/drawing/2014/main" id="{00000000-0008-0000-3B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00.xml><?xml version="1.0" encoding="utf-8"?>
<xdr:wsDr xmlns:xdr="http://schemas.openxmlformats.org/drawingml/2006/spreadsheetDrawing" xmlns:a="http://schemas.openxmlformats.org/drawingml/2006/main">
  <xdr:oneCellAnchor>
    <xdr:from>
      <xdr:col>3</xdr:col>
      <xdr:colOff>208550</xdr:colOff>
      <xdr:row>15</xdr:row>
      <xdr:rowOff>139102</xdr:rowOff>
    </xdr:from>
    <xdr:ext cx="4798742" cy="486608"/>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00000000-0008-0000-C701-000002000000}"/>
                </a:ext>
              </a:extLst>
            </xdr:cNvPr>
            <xdr:cNvSpPr txBox="1"/>
          </xdr:nvSpPr>
          <xdr:spPr>
            <a:xfrm>
              <a:off x="4452890" y="5808382"/>
              <a:ext cx="4798742" cy="48660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14:m>
                <m:oMath xmlns:m="http://schemas.openxmlformats.org/officeDocument/2006/math">
                  <m:f>
                    <m:fPr>
                      <m:ctrlPr>
                        <a:rPr lang="es-CR" sz="1400" i="1">
                          <a:latin typeface="Cambria Math" panose="02040503050406030204" pitchFamily="18" charset="0"/>
                        </a:rPr>
                      </m:ctrlPr>
                    </m:fPr>
                    <m:num>
                      <m:eqArr>
                        <m:eqArrPr>
                          <m:ctrlPr>
                            <a:rPr lang="es-CR" sz="1400" b="0" i="1">
                              <a:latin typeface="Cambria Math" panose="02040503050406030204" pitchFamily="18" charset="0"/>
                            </a:rPr>
                          </m:ctrlPr>
                        </m:eqArrPr>
                        <m:e>
                          <m:r>
                            <a:rPr lang="es-CR" sz="1400" b="0" i="1">
                              <a:latin typeface="Cambria Math" panose="02040503050406030204" pitchFamily="18" charset="0"/>
                            </a:rPr>
                            <m:t>𝑀</m:t>
                          </m:r>
                          <m:r>
                            <a:rPr lang="es-CR" sz="1400" i="1">
                              <a:latin typeface="Cambria Math" panose="02040503050406030204" pitchFamily="18" charset="0"/>
                            </a:rPr>
                            <m:t>𝑢𝑗𝑒𝑟𝑒𝑠</m:t>
                          </m:r>
                          <m:r>
                            <a:rPr lang="es-CR" sz="1400" i="1">
                              <a:latin typeface="Cambria Math" panose="02040503050406030204" pitchFamily="18" charset="0"/>
                            </a:rPr>
                            <m:t> </m:t>
                          </m:r>
                          <m:r>
                            <a:rPr lang="es-CR" sz="1400" i="1">
                              <a:latin typeface="Cambria Math" panose="02040503050406030204" pitchFamily="18" charset="0"/>
                            </a:rPr>
                            <m:t>𝑦</m:t>
                          </m:r>
                          <m:r>
                            <a:rPr lang="es-CR" sz="1400" i="1">
                              <a:latin typeface="Cambria Math" panose="02040503050406030204" pitchFamily="18" charset="0"/>
                            </a:rPr>
                            <m:t> </m:t>
                          </m:r>
                          <m:r>
                            <a:rPr lang="es-CR" sz="1400" i="1">
                              <a:latin typeface="Cambria Math" panose="02040503050406030204" pitchFamily="18" charset="0"/>
                            </a:rPr>
                            <m:t>h𝑜𝑚𝑏𝑟𝑒𝑠</m:t>
                          </m:r>
                          <m:r>
                            <a:rPr lang="es-CR" sz="1400" i="1">
                              <a:latin typeface="Cambria Math" panose="02040503050406030204" pitchFamily="18" charset="0"/>
                            </a:rPr>
                            <m:t> </m:t>
                          </m:r>
                          <m:r>
                            <a:rPr lang="es-CR" sz="1400" i="1">
                              <a:latin typeface="Cambria Math" panose="02040503050406030204" pitchFamily="18" charset="0"/>
                            </a:rPr>
                            <m:t>𝑗</m:t>
                          </m:r>
                          <m:r>
                            <m:rPr>
                              <m:sty m:val="p"/>
                            </m:rPr>
                            <a:rPr lang="es-CR" sz="1400" i="1">
                              <a:latin typeface="Cambria Math" panose="02040503050406030204" pitchFamily="18" charset="0"/>
                            </a:rPr>
                            <m:t>o</m:t>
                          </m:r>
                          <m:r>
                            <a:rPr lang="es-CR" sz="1400" i="1">
                              <a:latin typeface="Cambria Math" panose="02040503050406030204" pitchFamily="18" charset="0"/>
                            </a:rPr>
                            <m:t>𝑣𝑒𝑛𝑒𝑠</m:t>
                          </m:r>
                          <m:r>
                            <a:rPr lang="es-CR" sz="1400" i="1">
                              <a:latin typeface="Cambria Math" panose="02040503050406030204" pitchFamily="18" charset="0"/>
                            </a:rPr>
                            <m:t> </m:t>
                          </m:r>
                          <m:r>
                            <a:rPr lang="es-CR" sz="1400" i="1">
                              <a:latin typeface="Cambria Math" panose="02040503050406030204" pitchFamily="18" charset="0"/>
                            </a:rPr>
                            <m:t>𝑑𝑒</m:t>
                          </m:r>
                          <m:r>
                            <a:rPr lang="es-CR" sz="1400" i="1">
                              <a:latin typeface="Cambria Math" panose="02040503050406030204" pitchFamily="18" charset="0"/>
                            </a:rPr>
                            <m:t> 18−29 </m:t>
                          </m:r>
                          <m:r>
                            <a:rPr lang="es-CR" sz="1400" i="1">
                              <a:latin typeface="Cambria Math" panose="02040503050406030204" pitchFamily="18" charset="0"/>
                            </a:rPr>
                            <m:t>𝑎</m:t>
                          </m:r>
                          <m:r>
                            <a:rPr lang="es-CR" sz="1400" i="1">
                              <a:latin typeface="Cambria Math" panose="02040503050406030204" pitchFamily="18" charset="0"/>
                            </a:rPr>
                            <m:t>ñ</m:t>
                          </m:r>
                          <m:r>
                            <a:rPr lang="es-CR" sz="1400" i="1">
                              <a:latin typeface="Cambria Math" panose="02040503050406030204" pitchFamily="18" charset="0"/>
                            </a:rPr>
                            <m:t>𝑜𝑠</m:t>
                          </m:r>
                          <m:r>
                            <a:rPr lang="es-CR" sz="1400" i="1">
                              <a:latin typeface="Cambria Math" panose="02040503050406030204" pitchFamily="18" charset="0"/>
                            </a:rPr>
                            <m:t> </m:t>
                          </m:r>
                          <m:r>
                            <a:rPr lang="es-CR" sz="1400" i="1">
                              <a:latin typeface="Cambria Math" panose="02040503050406030204" pitchFamily="18" charset="0"/>
                            </a:rPr>
                            <m:t>𝑞𝑢𝑒</m:t>
                          </m:r>
                          <m:r>
                            <a:rPr lang="es-CR" sz="1400" i="1">
                              <a:latin typeface="Cambria Math" panose="02040503050406030204" pitchFamily="18" charset="0"/>
                            </a:rPr>
                            <m:t> </m:t>
                          </m:r>
                          <m:r>
                            <a:rPr lang="es-CR" sz="1400" i="1">
                              <a:latin typeface="Cambria Math" panose="02040503050406030204" pitchFamily="18" charset="0"/>
                            </a:rPr>
                            <m:t>𝑑𝑒𝑐𝑙𝑎𝑟𝑎𝑛</m:t>
                          </m:r>
                          <m:r>
                            <a:rPr lang="es-CR" sz="1400" i="1">
                              <a:latin typeface="Cambria Math" panose="02040503050406030204" pitchFamily="18" charset="0"/>
                            </a:rPr>
                            <m:t> </m:t>
                          </m:r>
                          <m:r>
                            <a:rPr lang="es-CR" sz="1400" i="1">
                              <a:latin typeface="Cambria Math" panose="02040503050406030204" pitchFamily="18" charset="0"/>
                            </a:rPr>
                            <m:t>h𝑎𝑏𝑒𝑟</m:t>
                          </m:r>
                          <m:r>
                            <a:rPr lang="es-CR" sz="1400" i="1">
                              <a:latin typeface="Cambria Math" panose="02040503050406030204" pitchFamily="18" charset="0"/>
                            </a:rPr>
                            <m:t> </m:t>
                          </m:r>
                        </m:e>
                        <m:e>
                          <m:r>
                            <a:rPr lang="es-CR" sz="1400" i="1">
                              <a:latin typeface="Cambria Math" panose="02040503050406030204" pitchFamily="18" charset="0"/>
                            </a:rPr>
                            <m:t>𝑒𝑥𝑝𝑒𝑟𝑖𝑚𝑒𝑛𝑡𝑎𝑑𝑜</m:t>
                          </m:r>
                          <m:r>
                            <a:rPr lang="es-CR" sz="1400" i="1">
                              <a:latin typeface="Cambria Math" panose="02040503050406030204" pitchFamily="18" charset="0"/>
                            </a:rPr>
                            <m:t> </m:t>
                          </m:r>
                          <m:r>
                            <a:rPr lang="es-CR" sz="1400" i="1">
                              <a:latin typeface="Cambria Math" panose="02040503050406030204" pitchFamily="18" charset="0"/>
                            </a:rPr>
                            <m:t>𝑎𝑙𝑔</m:t>
                          </m:r>
                          <m:r>
                            <a:rPr lang="es-CR" sz="1400" i="1">
                              <a:latin typeface="Cambria Math" panose="02040503050406030204" pitchFamily="18" charset="0"/>
                            </a:rPr>
                            <m:t>ú</m:t>
                          </m:r>
                          <m:r>
                            <a:rPr lang="es-CR" sz="1400" i="1">
                              <a:latin typeface="Cambria Math" panose="02040503050406030204" pitchFamily="18" charset="0"/>
                            </a:rPr>
                            <m:t>𝑛</m:t>
                          </m:r>
                          <m:r>
                            <a:rPr lang="es-CR" sz="1400" i="1">
                              <a:latin typeface="Cambria Math" panose="02040503050406030204" pitchFamily="18" charset="0"/>
                            </a:rPr>
                            <m:t> </m:t>
                          </m:r>
                          <m:r>
                            <a:rPr lang="es-CR" sz="1400" i="1">
                              <a:latin typeface="Cambria Math" panose="02040503050406030204" pitchFamily="18" charset="0"/>
                            </a:rPr>
                            <m:t>𝑡𝑖𝑝𝑜</m:t>
                          </m:r>
                          <m:r>
                            <a:rPr lang="es-CR" sz="1400" i="1">
                              <a:latin typeface="Cambria Math" panose="02040503050406030204" pitchFamily="18" charset="0"/>
                            </a:rPr>
                            <m:t> </m:t>
                          </m:r>
                          <m:r>
                            <a:rPr lang="es-CR" sz="1400" i="1">
                              <a:latin typeface="Cambria Math" panose="02040503050406030204" pitchFamily="18" charset="0"/>
                            </a:rPr>
                            <m:t>𝑑𝑒</m:t>
                          </m:r>
                          <m:r>
                            <a:rPr lang="es-CR" sz="1400" i="1">
                              <a:latin typeface="Cambria Math" panose="02040503050406030204" pitchFamily="18" charset="0"/>
                            </a:rPr>
                            <m:t> </m:t>
                          </m:r>
                          <m:r>
                            <a:rPr lang="es-CR" sz="1400" i="1">
                              <a:latin typeface="Cambria Math" panose="02040503050406030204" pitchFamily="18" charset="0"/>
                            </a:rPr>
                            <m:t>𝑣𝑖𝑜𝑙𝑒𝑛𝑐𝑖𝑎</m:t>
                          </m:r>
                          <m:r>
                            <a:rPr lang="es-CR" sz="1400" i="1">
                              <a:latin typeface="Cambria Math" panose="02040503050406030204" pitchFamily="18" charset="0"/>
                            </a:rPr>
                            <m:t> </m:t>
                          </m:r>
                          <m:r>
                            <a:rPr lang="es-CR" sz="1400" i="1">
                              <a:latin typeface="Cambria Math" panose="02040503050406030204" pitchFamily="18" charset="0"/>
                            </a:rPr>
                            <m:t>𝑠𝑒𝑥𝑢𝑎𝑙</m:t>
                          </m:r>
                          <m:r>
                            <a:rPr lang="es-CR" sz="1400" i="1">
                              <a:latin typeface="Cambria Math" panose="02040503050406030204" pitchFamily="18" charset="0"/>
                            </a:rPr>
                            <m:t> </m:t>
                          </m:r>
                          <m:r>
                            <a:rPr lang="es-CR" sz="1400" i="1">
                              <a:latin typeface="Cambria Math" panose="02040503050406030204" pitchFamily="18" charset="0"/>
                            </a:rPr>
                            <m:t>𝑎</m:t>
                          </m:r>
                          <m:r>
                            <a:rPr lang="es-CR" sz="1400" i="1">
                              <a:latin typeface="Cambria Math" panose="02040503050406030204" pitchFamily="18" charset="0"/>
                            </a:rPr>
                            <m:t> </m:t>
                          </m:r>
                          <m:r>
                            <a:rPr lang="es-CR" sz="1400" i="1">
                              <a:latin typeface="Cambria Math" panose="02040503050406030204" pitchFamily="18" charset="0"/>
                            </a:rPr>
                            <m:t>𝑙𝑜𝑠</m:t>
                          </m:r>
                          <m:r>
                            <a:rPr lang="es-CR" sz="1400" i="1">
                              <a:latin typeface="Cambria Math" panose="02040503050406030204" pitchFamily="18" charset="0"/>
                            </a:rPr>
                            <m:t> 18 </m:t>
                          </m:r>
                          <m:r>
                            <a:rPr lang="es-CR" sz="1400" i="1">
                              <a:latin typeface="Cambria Math" panose="02040503050406030204" pitchFamily="18" charset="0"/>
                            </a:rPr>
                            <m:t>𝑎</m:t>
                          </m:r>
                          <m:r>
                            <a:rPr lang="es-CR" sz="1400" i="1">
                              <a:latin typeface="Cambria Math" panose="02040503050406030204" pitchFamily="18" charset="0"/>
                            </a:rPr>
                            <m:t>ñ</m:t>
                          </m:r>
                          <m:r>
                            <a:rPr lang="es-CR" sz="1400" i="1">
                              <a:latin typeface="Cambria Math" panose="02040503050406030204" pitchFamily="18" charset="0"/>
                            </a:rPr>
                            <m:t>𝑜𝑠</m:t>
                          </m:r>
                          <m:r>
                            <a:rPr lang="es-CR" sz="1400" i="1">
                              <a:latin typeface="Cambria Math" panose="02040503050406030204" pitchFamily="18" charset="0"/>
                            </a:rPr>
                            <m:t> </m:t>
                          </m:r>
                          <m:r>
                            <a:rPr lang="es-CR" sz="1400" i="1">
                              <a:latin typeface="Cambria Math" panose="02040503050406030204" pitchFamily="18" charset="0"/>
                            </a:rPr>
                            <m:t>𝑑𝑒</m:t>
                          </m:r>
                          <m:r>
                            <a:rPr lang="es-CR" sz="1400" i="1">
                              <a:latin typeface="Cambria Math" panose="02040503050406030204" pitchFamily="18" charset="0"/>
                            </a:rPr>
                            <m:t> </m:t>
                          </m:r>
                          <m:r>
                            <a:rPr lang="es-CR" sz="1400" i="1">
                              <a:latin typeface="Cambria Math" panose="02040503050406030204" pitchFamily="18" charset="0"/>
                            </a:rPr>
                            <m:t>𝑒𝑑𝑎𝑑</m:t>
                          </m:r>
                        </m:e>
                      </m:eqArr>
                    </m:num>
                    <m:den>
                      <m:r>
                        <a:rPr lang="es-CR" sz="1400" b="0" i="1">
                          <a:latin typeface="Cambria Math" panose="02040503050406030204" pitchFamily="18" charset="0"/>
                        </a:rPr>
                        <m:t>𝑁</m:t>
                      </m:r>
                      <m:r>
                        <a:rPr lang="es-CR" sz="1400" i="1">
                          <a:latin typeface="Cambria Math" panose="02040503050406030204" pitchFamily="18" charset="0"/>
                        </a:rPr>
                        <m:t>ú</m:t>
                      </m:r>
                      <m:r>
                        <a:rPr lang="es-CR" sz="1400" i="1">
                          <a:latin typeface="Cambria Math" panose="02040503050406030204" pitchFamily="18" charset="0"/>
                        </a:rPr>
                        <m:t>𝑚𝑒𝑟𝑜</m:t>
                      </m:r>
                      <m:r>
                        <a:rPr lang="es-CR" sz="1400" i="1">
                          <a:latin typeface="Cambria Math" panose="02040503050406030204" pitchFamily="18" charset="0"/>
                        </a:rPr>
                        <m:t> </m:t>
                      </m:r>
                      <m:r>
                        <a:rPr lang="es-CR" sz="1400" i="1">
                          <a:latin typeface="Cambria Math" panose="02040503050406030204" pitchFamily="18" charset="0"/>
                        </a:rPr>
                        <m:t>𝑡𝑜𝑡𝑎𝑙</m:t>
                      </m:r>
                      <m:r>
                        <a:rPr lang="es-CR" sz="1400" i="1">
                          <a:latin typeface="Cambria Math" panose="02040503050406030204" pitchFamily="18" charset="0"/>
                        </a:rPr>
                        <m:t> </m:t>
                      </m:r>
                      <m:r>
                        <a:rPr lang="es-CR" sz="1400" i="1">
                          <a:latin typeface="Cambria Math" panose="02040503050406030204" pitchFamily="18" charset="0"/>
                        </a:rPr>
                        <m:t>𝑑𝑒</m:t>
                      </m:r>
                      <m:r>
                        <a:rPr lang="es-CR" sz="1400" i="1">
                          <a:latin typeface="Cambria Math" panose="02040503050406030204" pitchFamily="18" charset="0"/>
                        </a:rPr>
                        <m:t> </m:t>
                      </m:r>
                      <m:r>
                        <a:rPr lang="es-CR" sz="1400" i="1">
                          <a:latin typeface="Cambria Math" panose="02040503050406030204" pitchFamily="18" charset="0"/>
                        </a:rPr>
                        <m:t>𝑚𝑢𝑗𝑒𝑟𝑒𝑠</m:t>
                      </m:r>
                      <m:r>
                        <a:rPr lang="es-CR" sz="1400" i="1">
                          <a:latin typeface="Cambria Math" panose="02040503050406030204" pitchFamily="18" charset="0"/>
                        </a:rPr>
                        <m:t> </m:t>
                      </m:r>
                      <m:r>
                        <a:rPr lang="es-CR" sz="1400" i="1">
                          <a:latin typeface="Cambria Math" panose="02040503050406030204" pitchFamily="18" charset="0"/>
                        </a:rPr>
                        <m:t>𝑦</m:t>
                      </m:r>
                      <m:r>
                        <a:rPr lang="es-CR" sz="1400" i="1">
                          <a:latin typeface="Cambria Math" panose="02040503050406030204" pitchFamily="18" charset="0"/>
                        </a:rPr>
                        <m:t> </m:t>
                      </m:r>
                      <m:r>
                        <a:rPr lang="es-CR" sz="1400" i="1">
                          <a:latin typeface="Cambria Math" panose="02040503050406030204" pitchFamily="18" charset="0"/>
                        </a:rPr>
                        <m:t>h𝑜𝑚𝑏𝑟𝑒𝑠</m:t>
                      </m:r>
                      <m:r>
                        <a:rPr lang="es-CR" sz="1400" i="1">
                          <a:latin typeface="Cambria Math" panose="02040503050406030204" pitchFamily="18" charset="0"/>
                        </a:rPr>
                        <m:t> </m:t>
                      </m:r>
                      <m:r>
                        <a:rPr lang="es-CR" sz="1400" i="1">
                          <a:latin typeface="Cambria Math" panose="02040503050406030204" pitchFamily="18" charset="0"/>
                        </a:rPr>
                        <m:t>𝑗</m:t>
                      </m:r>
                      <m:r>
                        <m:rPr>
                          <m:sty m:val="p"/>
                        </m:rPr>
                        <a:rPr lang="es-CR" sz="1400" i="1">
                          <a:latin typeface="Cambria Math" panose="02040503050406030204" pitchFamily="18" charset="0"/>
                        </a:rPr>
                        <m:t>o</m:t>
                      </m:r>
                      <m:r>
                        <a:rPr lang="es-CR" sz="1400" i="1">
                          <a:latin typeface="Cambria Math" panose="02040503050406030204" pitchFamily="18" charset="0"/>
                        </a:rPr>
                        <m:t>𝑣𝑒𝑛𝑒𝑠</m:t>
                      </m:r>
                      <m:r>
                        <a:rPr lang="es-CR" sz="1400" i="1">
                          <a:latin typeface="Cambria Math" panose="02040503050406030204" pitchFamily="18" charset="0"/>
                        </a:rPr>
                        <m:t> </m:t>
                      </m:r>
                      <m:r>
                        <a:rPr lang="es-CR" sz="1400" i="1">
                          <a:latin typeface="Cambria Math" panose="02040503050406030204" pitchFamily="18" charset="0"/>
                        </a:rPr>
                        <m:t>𝑑𝑒</m:t>
                      </m:r>
                      <m:r>
                        <a:rPr lang="es-CR" sz="1400" i="1">
                          <a:latin typeface="Cambria Math" panose="02040503050406030204" pitchFamily="18" charset="0"/>
                        </a:rPr>
                        <m:t> 18−29 </m:t>
                      </m:r>
                      <m:r>
                        <a:rPr lang="es-CR" sz="1400" i="1">
                          <a:latin typeface="Cambria Math" panose="02040503050406030204" pitchFamily="18" charset="0"/>
                        </a:rPr>
                        <m:t>𝑎</m:t>
                      </m:r>
                      <m:r>
                        <a:rPr lang="es-CR" sz="1400" i="1">
                          <a:latin typeface="Cambria Math" panose="02040503050406030204" pitchFamily="18" charset="0"/>
                        </a:rPr>
                        <m:t>ñ</m:t>
                      </m:r>
                      <m:r>
                        <a:rPr lang="es-CR" sz="1400" i="1">
                          <a:latin typeface="Cambria Math" panose="02040503050406030204" pitchFamily="18" charset="0"/>
                        </a:rPr>
                        <m:t>𝑜𝑠</m:t>
                      </m:r>
                    </m:den>
                  </m:f>
                  <m:r>
                    <a:rPr lang="es-CR" sz="1400" i="1">
                      <a:solidFill>
                        <a:schemeClr val="tx1"/>
                      </a:solidFill>
                      <a:effectLst/>
                      <a:latin typeface="Cambria Math" panose="02040503050406030204" pitchFamily="18" charset="0"/>
                      <a:ea typeface="+mn-ea"/>
                      <a:cs typeface="+mn-cs"/>
                    </a:rPr>
                    <m:t>×</m:t>
                  </m:r>
                </m:oMath>
              </a14:m>
              <a:r>
                <a:rPr lang="es-CR" sz="1400"/>
                <a:t>100</a:t>
              </a:r>
            </a:p>
          </xdr:txBody>
        </xdr:sp>
      </mc:Choice>
      <mc:Fallback xmlns="">
        <xdr:sp macro="" textlink="">
          <xdr:nvSpPr>
            <xdr:cNvPr id="2" name="CuadroTexto 1">
              <a:extLst>
                <a:ext uri="{FF2B5EF4-FFF2-40B4-BE49-F238E27FC236}">
                  <a16:creationId xmlns:a16="http://schemas.microsoft.com/office/drawing/2014/main" id="{00000000-0008-0000-C701-000002000000}"/>
                </a:ext>
              </a:extLst>
            </xdr:cNvPr>
            <xdr:cNvSpPr txBox="1"/>
          </xdr:nvSpPr>
          <xdr:spPr>
            <a:xfrm>
              <a:off x="4452890" y="5808382"/>
              <a:ext cx="4798742" cy="48660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R" sz="1400" b="0" i="0">
                  <a:latin typeface="Cambria Math" panose="02040503050406030204" pitchFamily="18" charset="0"/>
                </a:rPr>
                <a:t>█(𝑀</a:t>
              </a:r>
              <a:r>
                <a:rPr lang="es-CR" sz="1400" i="0">
                  <a:latin typeface="Cambria Math" panose="02040503050406030204" pitchFamily="18" charset="0"/>
                </a:rPr>
                <a:t>𝑢𝑗𝑒𝑟𝑒𝑠 𝑦 ℎ𝑜𝑚𝑏𝑟𝑒𝑠 𝑗o𝑣𝑒𝑛𝑒𝑠 𝑑𝑒 18−29 𝑎ñ𝑜𝑠 𝑞𝑢𝑒 𝑑𝑒𝑐𝑙𝑎𝑟𝑎𝑛 ℎ𝑎𝑏𝑒𝑟 @𝑒𝑥𝑝𝑒𝑟𝑖𝑚𝑒𝑛𝑡𝑎𝑑𝑜 𝑎𝑙𝑔ú𝑛 𝑡𝑖𝑝𝑜 𝑑𝑒 𝑣𝑖𝑜𝑙𝑒𝑛𝑐𝑖𝑎 𝑠𝑒𝑥𝑢𝑎𝑙 𝑎 𝑙𝑜𝑠 18 𝑎ñ𝑜𝑠 𝑑𝑒 𝑒𝑑𝑎𝑑)/(</a:t>
              </a:r>
              <a:r>
                <a:rPr lang="es-CR" sz="1400" b="0" i="0">
                  <a:latin typeface="Cambria Math" panose="02040503050406030204" pitchFamily="18" charset="0"/>
                </a:rPr>
                <a:t>𝑁</a:t>
              </a:r>
              <a:r>
                <a:rPr lang="es-CR" sz="1400" i="0">
                  <a:latin typeface="Cambria Math" panose="02040503050406030204" pitchFamily="18" charset="0"/>
                </a:rPr>
                <a:t>ú𝑚𝑒𝑟𝑜 𝑡𝑜𝑡𝑎𝑙 𝑑𝑒 𝑚𝑢𝑗𝑒𝑟𝑒𝑠 𝑦 ℎ𝑜𝑚𝑏𝑟𝑒𝑠 𝑗o𝑣𝑒𝑛𝑒𝑠 𝑑𝑒 18−29 𝑎ñ𝑜𝑠)</a:t>
              </a:r>
              <a:r>
                <a:rPr lang="es-CR" sz="1400" i="0">
                  <a:solidFill>
                    <a:schemeClr val="tx1"/>
                  </a:solidFill>
                  <a:effectLst/>
                  <a:latin typeface="Cambria Math" panose="02040503050406030204" pitchFamily="18" charset="0"/>
                  <a:ea typeface="+mn-ea"/>
                  <a:cs typeface="+mn-cs"/>
                </a:rPr>
                <a:t>×</a:t>
              </a:r>
              <a:r>
                <a:rPr lang="es-CR" sz="1400"/>
                <a:t>100</a:t>
              </a:r>
            </a:p>
          </xdr:txBody>
        </xdr:sp>
      </mc:Fallback>
    </mc:AlternateContent>
    <xdr:clientData/>
  </xdr:oneCellAnchor>
</xdr:wsDr>
</file>

<file path=xl/drawings/drawing301.xml><?xml version="1.0" encoding="utf-8"?>
<xdr:wsDr xmlns:xdr="http://schemas.openxmlformats.org/drawingml/2006/spreadsheetDrawing" xmlns:a="http://schemas.openxmlformats.org/drawingml/2006/main">
  <xdr:twoCellAnchor>
    <xdr:from>
      <xdr:col>2</xdr:col>
      <xdr:colOff>55244</xdr:colOff>
      <xdr:row>25</xdr:row>
      <xdr:rowOff>235267</xdr:rowOff>
    </xdr:from>
    <xdr:to>
      <xdr:col>8</xdr:col>
      <xdr:colOff>205739</xdr:colOff>
      <xdr:row>40</xdr:row>
      <xdr:rowOff>152400</xdr:rowOff>
    </xdr:to>
    <xdr:graphicFrame macro="">
      <xdr:nvGraphicFramePr>
        <xdr:cNvPr id="2" name="Gráfico 1">
          <a:extLst>
            <a:ext uri="{FF2B5EF4-FFF2-40B4-BE49-F238E27FC236}">
              <a16:creationId xmlns:a16="http://schemas.microsoft.com/office/drawing/2014/main" id="{00000000-0008-0000-C801-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02.xml><?xml version="1.0" encoding="utf-8"?>
<xdr:wsDr xmlns:xdr="http://schemas.openxmlformats.org/drawingml/2006/spreadsheetDrawing" xmlns:a="http://schemas.openxmlformats.org/drawingml/2006/main">
  <xdr:oneCellAnchor>
    <xdr:from>
      <xdr:col>3</xdr:col>
      <xdr:colOff>757238</xdr:colOff>
      <xdr:row>15</xdr:row>
      <xdr:rowOff>107157</xdr:rowOff>
    </xdr:from>
    <xdr:ext cx="4235134" cy="484043"/>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00000000-0008-0000-C901-000002000000}"/>
                </a:ext>
              </a:extLst>
            </xdr:cNvPr>
            <xdr:cNvSpPr txBox="1"/>
          </xdr:nvSpPr>
          <xdr:spPr>
            <a:xfrm>
              <a:off x="4786313" y="9603582"/>
              <a:ext cx="4235134" cy="4840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100" i="1">
                            <a:latin typeface="Cambria Math" panose="02040503050406030204" pitchFamily="18" charset="0"/>
                          </a:rPr>
                        </m:ctrlPr>
                      </m:fPr>
                      <m:num>
                        <m:eqArr>
                          <m:eqArrPr>
                            <m:ctrlPr>
                              <a:rPr lang="es-CR" sz="1100" i="1">
                                <a:latin typeface="Cambria Math" panose="02040503050406030204" pitchFamily="18" charset="0"/>
                              </a:rPr>
                            </m:ctrlPr>
                          </m:eqArrPr>
                          <m:e>
                            <m:r>
                              <a:rPr lang="es-CR" sz="1100" i="1">
                                <a:latin typeface="Cambria Math" panose="02040503050406030204" pitchFamily="18" charset="0"/>
                              </a:rPr>
                              <m:t>𝑇𝑜𝑡𝑎𝑙</m:t>
                            </m:r>
                            <m:r>
                              <a:rPr lang="es-CR" sz="1100" i="1">
                                <a:latin typeface="Cambria Math" panose="02040503050406030204" pitchFamily="18" charset="0"/>
                              </a:rPr>
                              <m:t> </m:t>
                            </m:r>
                            <m:r>
                              <a:rPr lang="es-CR" sz="1100" i="1">
                                <a:latin typeface="Cambria Math" panose="02040503050406030204" pitchFamily="18" charset="0"/>
                              </a:rPr>
                              <m:t>𝑑𝑒</m:t>
                            </m:r>
                            <m:r>
                              <a:rPr lang="es-CR" sz="1100" i="1">
                                <a:latin typeface="Cambria Math" panose="02040503050406030204" pitchFamily="18" charset="0"/>
                              </a:rPr>
                              <m:t> </m:t>
                            </m:r>
                            <m:r>
                              <a:rPr lang="es-CR" sz="1100" i="1">
                                <a:latin typeface="Cambria Math" panose="02040503050406030204" pitchFamily="18" charset="0"/>
                              </a:rPr>
                              <m:t>𝑣𝑖𝑣𝑖𝑒𝑛𝑑𝑎𝑠</m:t>
                            </m:r>
                            <m:r>
                              <a:rPr lang="es-CR" sz="1100" i="1">
                                <a:latin typeface="Cambria Math" panose="02040503050406030204" pitchFamily="18" charset="0"/>
                              </a:rPr>
                              <m:t> </m:t>
                            </m:r>
                            <m:r>
                              <a:rPr lang="es-CR" sz="1100" i="1">
                                <a:latin typeface="Cambria Math" panose="02040503050406030204" pitchFamily="18" charset="0"/>
                              </a:rPr>
                              <m:t>𝑑𝑜𝑛𝑑𝑒</m:t>
                            </m:r>
                            <m:r>
                              <a:rPr lang="es-CR" sz="1100" i="1">
                                <a:latin typeface="Cambria Math" panose="02040503050406030204" pitchFamily="18" charset="0"/>
                              </a:rPr>
                              <m:t> </m:t>
                            </m:r>
                            <m:r>
                              <a:rPr lang="es-CR" sz="1100" i="1">
                                <a:latin typeface="Cambria Math" panose="02040503050406030204" pitchFamily="18" charset="0"/>
                              </a:rPr>
                              <m:t>𝑎𝑙</m:t>
                            </m:r>
                            <m:r>
                              <a:rPr lang="es-CR" sz="1100" i="1">
                                <a:latin typeface="Cambria Math" panose="02040503050406030204" pitchFamily="18" charset="0"/>
                              </a:rPr>
                              <m:t> </m:t>
                            </m:r>
                            <m:r>
                              <a:rPr lang="es-CR" sz="1100" i="1">
                                <a:latin typeface="Cambria Math" panose="02040503050406030204" pitchFamily="18" charset="0"/>
                              </a:rPr>
                              <m:t>𝑚𝑒𝑛𝑜𝑠</m:t>
                            </m:r>
                            <m:r>
                              <a:rPr lang="es-CR" sz="1100" i="1">
                                <a:latin typeface="Cambria Math" panose="02040503050406030204" pitchFamily="18" charset="0"/>
                              </a:rPr>
                              <m:t> </m:t>
                            </m:r>
                            <m:r>
                              <a:rPr lang="es-CR" sz="1100" i="1">
                                <a:latin typeface="Cambria Math" panose="02040503050406030204" pitchFamily="18" charset="0"/>
                              </a:rPr>
                              <m:t>𝑢𝑛𝑎</m:t>
                            </m:r>
                            <m:r>
                              <a:rPr lang="es-CR" sz="1100" i="1">
                                <a:latin typeface="Cambria Math" panose="02040503050406030204" pitchFamily="18" charset="0"/>
                              </a:rPr>
                              <m:t> </m:t>
                            </m:r>
                            <m:r>
                              <a:rPr lang="es-CR" sz="1100" i="1">
                                <a:latin typeface="Cambria Math" panose="02040503050406030204" pitchFamily="18" charset="0"/>
                              </a:rPr>
                              <m:t>𝑝𝑒𝑟𝑠𝑜𝑛𝑎</m:t>
                            </m:r>
                            <m:r>
                              <a:rPr lang="es-CR" sz="1100" i="1">
                                <a:latin typeface="Cambria Math" panose="02040503050406030204" pitchFamily="18" charset="0"/>
                              </a:rPr>
                              <m:t> </m:t>
                            </m:r>
                            <m:r>
                              <a:rPr lang="es-CR" sz="1100" i="1">
                                <a:latin typeface="Cambria Math" panose="02040503050406030204" pitchFamily="18" charset="0"/>
                              </a:rPr>
                              <m:t>𝑓𝑢𝑒</m:t>
                            </m:r>
                            <m:r>
                              <a:rPr lang="es-CR" sz="1100" i="1">
                                <a:latin typeface="Cambria Math" panose="02040503050406030204" pitchFamily="18" charset="0"/>
                              </a:rPr>
                              <m:t> </m:t>
                            </m:r>
                            <m:r>
                              <a:rPr lang="es-CR" sz="1100" i="1">
                                <a:latin typeface="Cambria Math" panose="02040503050406030204" pitchFamily="18" charset="0"/>
                              </a:rPr>
                              <m:t>𝑣</m:t>
                            </m:r>
                            <m:r>
                              <a:rPr lang="es-CR" sz="1100" i="1">
                                <a:latin typeface="Cambria Math" panose="02040503050406030204" pitchFamily="18" charset="0"/>
                              </a:rPr>
                              <m:t>í</m:t>
                            </m:r>
                            <m:r>
                              <a:rPr lang="es-CR" sz="1100" i="1">
                                <a:latin typeface="Cambria Math" panose="02040503050406030204" pitchFamily="18" charset="0"/>
                              </a:rPr>
                              <m:t>𝑐𝑡𝑖𝑚𝑎</m:t>
                            </m:r>
                            <m:r>
                              <a:rPr lang="es-CR" sz="1100" i="1">
                                <a:latin typeface="Cambria Math" panose="02040503050406030204" pitchFamily="18" charset="0"/>
                              </a:rPr>
                              <m:t> </m:t>
                            </m:r>
                          </m:e>
                          <m:e>
                            <m:r>
                              <a:rPr lang="es-CR" sz="1100" i="1">
                                <a:latin typeface="Cambria Math" panose="02040503050406030204" pitchFamily="18" charset="0"/>
                              </a:rPr>
                              <m:t>𝑑𝑒</m:t>
                            </m:r>
                            <m:r>
                              <a:rPr lang="es-CR" sz="1100" i="1">
                                <a:latin typeface="Cambria Math" panose="02040503050406030204" pitchFamily="18" charset="0"/>
                              </a:rPr>
                              <m:t> </m:t>
                            </m:r>
                            <m:r>
                              <a:rPr lang="es-CR" sz="1100" i="1">
                                <a:latin typeface="Cambria Math" panose="02040503050406030204" pitchFamily="18" charset="0"/>
                              </a:rPr>
                              <m:t>𝑎𝑙𝑔</m:t>
                            </m:r>
                            <m:r>
                              <a:rPr lang="es-CR" sz="1100" i="1">
                                <a:latin typeface="Cambria Math" panose="02040503050406030204" pitchFamily="18" charset="0"/>
                              </a:rPr>
                              <m:t>ú</m:t>
                            </m:r>
                            <m:r>
                              <a:rPr lang="es-CR" sz="1100" i="1">
                                <a:latin typeface="Cambria Math" panose="02040503050406030204" pitchFamily="18" charset="0"/>
                              </a:rPr>
                              <m:t>𝑛</m:t>
                            </m:r>
                            <m:r>
                              <a:rPr lang="es-CR" sz="1100" i="1">
                                <a:latin typeface="Cambria Math" panose="02040503050406030204" pitchFamily="18" charset="0"/>
                              </a:rPr>
                              <m:t> </m:t>
                            </m:r>
                            <m:r>
                              <a:rPr lang="es-CR" sz="1100" i="1">
                                <a:latin typeface="Cambria Math" panose="02040503050406030204" pitchFamily="18" charset="0"/>
                              </a:rPr>
                              <m:t>𝑎𝑐𝑡𝑜</m:t>
                            </m:r>
                            <m:r>
                              <a:rPr lang="es-CR" sz="1100" i="1">
                                <a:latin typeface="Cambria Math" panose="02040503050406030204" pitchFamily="18" charset="0"/>
                              </a:rPr>
                              <m:t> </m:t>
                            </m:r>
                            <m:r>
                              <a:rPr lang="es-CR" sz="1100" i="1">
                                <a:latin typeface="Cambria Math" panose="02040503050406030204" pitchFamily="18" charset="0"/>
                              </a:rPr>
                              <m:t>𝑣𝑖𝑜𝑙𝑒𝑛𝑡𝑜</m:t>
                            </m:r>
                          </m:e>
                        </m:eqArr>
                      </m:num>
                      <m:den>
                        <m:r>
                          <a:rPr lang="es-CR" sz="1100" b="0" i="1">
                            <a:latin typeface="Cambria Math" panose="02040503050406030204" pitchFamily="18" charset="0"/>
                          </a:rPr>
                          <m:t>𝑇𝑜𝑡𝑎𝑙</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𝑣𝑖𝑣𝑖𝑒𝑛𝑑𝑎𝑠</m:t>
                        </m:r>
                      </m:den>
                    </m:f>
                    <m:r>
                      <a:rPr lang="es-CR" sz="1100" b="0" i="1">
                        <a:solidFill>
                          <a:schemeClr val="tx1"/>
                        </a:solidFill>
                        <a:effectLst/>
                        <a:latin typeface="Cambria Math" panose="02040503050406030204" pitchFamily="18" charset="0"/>
                        <a:ea typeface="+mn-ea"/>
                        <a:cs typeface="+mn-cs"/>
                      </a:rPr>
                      <m:t>×</m:t>
                    </m:r>
                    <m:r>
                      <a:rPr lang="es-CR" sz="1100" b="0" i="1">
                        <a:latin typeface="Cambria Math" panose="02040503050406030204" pitchFamily="18" charset="0"/>
                      </a:rPr>
                      <m:t>100</m:t>
                    </m:r>
                  </m:oMath>
                </m:oMathPara>
              </a14:m>
              <a:endParaRPr lang="es-CR" sz="1100"/>
            </a:p>
          </xdr:txBody>
        </xdr:sp>
      </mc:Choice>
      <mc:Fallback xmlns="">
        <xdr:sp macro="" textlink="">
          <xdr:nvSpPr>
            <xdr:cNvPr id="2" name="CuadroTexto 1">
              <a:extLst>
                <a:ext uri="{FF2B5EF4-FFF2-40B4-BE49-F238E27FC236}">
                  <a16:creationId xmlns:a16="http://schemas.microsoft.com/office/drawing/2014/main" id="{00000000-0008-0000-BB01-000002000000}"/>
                </a:ext>
              </a:extLst>
            </xdr:cNvPr>
            <xdr:cNvSpPr txBox="1"/>
          </xdr:nvSpPr>
          <xdr:spPr>
            <a:xfrm>
              <a:off x="4786313" y="9603582"/>
              <a:ext cx="4235134" cy="4840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100" i="0">
                  <a:latin typeface="Cambria Math" panose="02040503050406030204" pitchFamily="18" charset="0"/>
                </a:rPr>
                <a:t>█(𝑇𝑜𝑡𝑎𝑙 𝑑𝑒 𝑣𝑖𝑣𝑖𝑒𝑛𝑑𝑎𝑠 𝑑𝑜𝑛𝑑𝑒 𝑎𝑙 𝑚𝑒𝑛𝑜𝑠 𝑢𝑛𝑎 𝑝𝑒𝑟𝑠𝑜𝑛𝑎 𝑓𝑢𝑒 𝑣í𝑐𝑡𝑖𝑚𝑎 @𝑑𝑒 𝑎𝑙𝑔ú𝑛 𝑎𝑐𝑡𝑜 𝑣𝑖𝑜𝑙𝑒𝑛𝑡𝑜)/(</a:t>
              </a:r>
              <a:r>
                <a:rPr lang="es-CR" sz="1100" b="0" i="0">
                  <a:latin typeface="Cambria Math" panose="02040503050406030204" pitchFamily="18" charset="0"/>
                </a:rPr>
                <a:t>𝑇𝑜𝑡𝑎𝑙 𝑑𝑒 𝑣𝑖𝑣𝑖𝑒𝑛𝑑𝑎𝑠)</a:t>
              </a:r>
              <a:r>
                <a:rPr lang="es-CR" sz="1100" b="0" i="0">
                  <a:solidFill>
                    <a:schemeClr val="tx1"/>
                  </a:solidFill>
                  <a:effectLst/>
                  <a:latin typeface="Cambria Math" panose="02040503050406030204" pitchFamily="18" charset="0"/>
                  <a:ea typeface="+mn-ea"/>
                  <a:cs typeface="+mn-cs"/>
                </a:rPr>
                <a:t>×</a:t>
              </a:r>
              <a:r>
                <a:rPr lang="es-CR" sz="1100" b="0" i="0">
                  <a:latin typeface="Cambria Math" panose="02040503050406030204" pitchFamily="18" charset="0"/>
                </a:rPr>
                <a:t>100</a:t>
              </a:r>
              <a:endParaRPr lang="es-CR" sz="1100"/>
            </a:p>
          </xdr:txBody>
        </xdr:sp>
      </mc:Fallback>
    </mc:AlternateContent>
    <xdr:clientData/>
  </xdr:oneCellAnchor>
</xdr:wsDr>
</file>

<file path=xl/drawings/drawing303.xml><?xml version="1.0" encoding="utf-8"?>
<xdr:wsDr xmlns:xdr="http://schemas.openxmlformats.org/drawingml/2006/spreadsheetDrawing" xmlns:a="http://schemas.openxmlformats.org/drawingml/2006/main">
  <xdr:twoCellAnchor>
    <xdr:from>
      <xdr:col>2</xdr:col>
      <xdr:colOff>17144</xdr:colOff>
      <xdr:row>29</xdr:row>
      <xdr:rowOff>132397</xdr:rowOff>
    </xdr:from>
    <xdr:to>
      <xdr:col>9</xdr:col>
      <xdr:colOff>321944</xdr:colOff>
      <xdr:row>48</xdr:row>
      <xdr:rowOff>175260</xdr:rowOff>
    </xdr:to>
    <xdr:graphicFrame macro="">
      <xdr:nvGraphicFramePr>
        <xdr:cNvPr id="2" name="Gráfico 1">
          <a:extLst>
            <a:ext uri="{FF2B5EF4-FFF2-40B4-BE49-F238E27FC236}">
              <a16:creationId xmlns:a16="http://schemas.microsoft.com/office/drawing/2014/main" id="{00000000-0008-0000-CA01-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04.xml><?xml version="1.0" encoding="utf-8"?>
<xdr:wsDr xmlns:xdr="http://schemas.openxmlformats.org/drawingml/2006/spreadsheetDrawing" xmlns:a="http://schemas.openxmlformats.org/drawingml/2006/main">
  <xdr:oneCellAnchor>
    <xdr:from>
      <xdr:col>3</xdr:col>
      <xdr:colOff>71436</xdr:colOff>
      <xdr:row>15</xdr:row>
      <xdr:rowOff>159385</xdr:rowOff>
    </xdr:from>
    <xdr:ext cx="4157164" cy="172227"/>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00000000-0008-0000-CB01-000002000000}"/>
                </a:ext>
              </a:extLst>
            </xdr:cNvPr>
            <xdr:cNvSpPr txBox="1"/>
          </xdr:nvSpPr>
          <xdr:spPr>
            <a:xfrm>
              <a:off x="4010976" y="4464685"/>
              <a:ext cx="4157164"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R" sz="1100" b="0" i="1">
                        <a:latin typeface="Cambria Math" panose="02040503050406030204" pitchFamily="18" charset="0"/>
                      </a:rPr>
                      <m:t>𝑁</m:t>
                    </m:r>
                    <m:r>
                      <a:rPr lang="es-CR" sz="1100" b="0" i="1">
                        <a:latin typeface="Cambria Math" panose="02040503050406030204" pitchFamily="18" charset="0"/>
                      </a:rPr>
                      <m:t>ú</m:t>
                    </m:r>
                    <m:r>
                      <a:rPr lang="es-CR" sz="1100" b="0" i="1">
                        <a:latin typeface="Cambria Math" panose="02040503050406030204" pitchFamily="18" charset="0"/>
                      </a:rPr>
                      <m:t>𝑚𝑒𝑟𝑜</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𝑝𝑒𝑟𝑠𝑜𝑛𝑎𝑠</m:t>
                    </m:r>
                    <m:r>
                      <a:rPr lang="es-CR" sz="1100" b="0" i="1">
                        <a:latin typeface="Cambria Math" panose="02040503050406030204" pitchFamily="18" charset="0"/>
                      </a:rPr>
                      <m:t> </m:t>
                    </m:r>
                    <m:r>
                      <a:rPr lang="es-CR" sz="1100" b="0" i="1">
                        <a:latin typeface="Cambria Math" panose="02040503050406030204" pitchFamily="18" charset="0"/>
                      </a:rPr>
                      <m:t>𝑑𝑒𝑡𝑒𝑛𝑖𝑑𝑎𝑠</m:t>
                    </m:r>
                    <m:r>
                      <a:rPr lang="es-CR" sz="1100" b="0" i="1">
                        <a:latin typeface="Cambria Math" panose="02040503050406030204" pitchFamily="18" charset="0"/>
                      </a:rPr>
                      <m:t> </m:t>
                    </m:r>
                    <m:r>
                      <a:rPr lang="es-CR" sz="1100" b="0" i="1">
                        <a:latin typeface="Cambria Math" panose="02040503050406030204" pitchFamily="18" charset="0"/>
                      </a:rPr>
                      <m:t>𝑞𝑢𝑒</m:t>
                    </m:r>
                    <m:r>
                      <a:rPr lang="es-CR" sz="1100" b="0" i="1">
                        <a:latin typeface="Cambria Math" panose="02040503050406030204" pitchFamily="18" charset="0"/>
                      </a:rPr>
                      <m:t> </m:t>
                    </m:r>
                    <m:r>
                      <a:rPr lang="es-CR" sz="1100" b="0" i="1">
                        <a:latin typeface="Cambria Math" panose="02040503050406030204" pitchFamily="18" charset="0"/>
                      </a:rPr>
                      <m:t>𝑎</m:t>
                    </m:r>
                    <m:r>
                      <a:rPr lang="es-CR" sz="1100" b="0" i="1">
                        <a:latin typeface="Cambria Math" panose="02040503050406030204" pitchFamily="18" charset="0"/>
                      </a:rPr>
                      <m:t>ú</m:t>
                    </m:r>
                    <m:r>
                      <a:rPr lang="es-CR" sz="1100" b="0" i="1">
                        <a:latin typeface="Cambria Math" panose="02040503050406030204" pitchFamily="18" charset="0"/>
                      </a:rPr>
                      <m:t>𝑛</m:t>
                    </m:r>
                    <m:r>
                      <a:rPr lang="es-CR" sz="1100" b="0" i="1">
                        <a:latin typeface="Cambria Math" panose="02040503050406030204" pitchFamily="18" charset="0"/>
                      </a:rPr>
                      <m:t> </m:t>
                    </m:r>
                    <m:r>
                      <a:rPr lang="es-CR" sz="1100" b="0" i="1">
                        <a:latin typeface="Cambria Math" panose="02040503050406030204" pitchFamily="18" charset="0"/>
                      </a:rPr>
                      <m:t>𝑛𝑜</m:t>
                    </m:r>
                    <m:r>
                      <a:rPr lang="es-CR" sz="1100" b="0" i="1">
                        <a:latin typeface="Cambria Math" panose="02040503050406030204" pitchFamily="18" charset="0"/>
                      </a:rPr>
                      <m:t> </m:t>
                    </m:r>
                    <m:r>
                      <a:rPr lang="es-CR" sz="1100" b="0" i="1">
                        <a:latin typeface="Cambria Math" panose="02040503050406030204" pitchFamily="18" charset="0"/>
                      </a:rPr>
                      <m:t>h𝑎𝑛</m:t>
                    </m:r>
                    <m:r>
                      <a:rPr lang="es-CR" sz="1100" b="0" i="1">
                        <a:latin typeface="Cambria Math" panose="02040503050406030204" pitchFamily="18" charset="0"/>
                      </a:rPr>
                      <m:t> </m:t>
                    </m:r>
                    <m:r>
                      <a:rPr lang="es-CR" sz="1100" b="0" i="1">
                        <a:latin typeface="Cambria Math" panose="02040503050406030204" pitchFamily="18" charset="0"/>
                      </a:rPr>
                      <m:t>𝑠𝑖𝑑𝑜</m:t>
                    </m:r>
                    <m:r>
                      <a:rPr lang="es-CR" sz="1100" b="0" i="1">
                        <a:latin typeface="Cambria Math" panose="02040503050406030204" pitchFamily="18" charset="0"/>
                      </a:rPr>
                      <m:t> </m:t>
                    </m:r>
                    <m:r>
                      <a:rPr lang="es-CR" sz="1100" b="0" i="1">
                        <a:latin typeface="Cambria Math" panose="02040503050406030204" pitchFamily="18" charset="0"/>
                      </a:rPr>
                      <m:t>𝑐𝑜𝑛𝑑𝑒𝑛𝑎𝑑𝑎𝑠</m:t>
                    </m:r>
                    <m:r>
                      <a:rPr lang="es-CR" sz="1100" b="0" i="1">
                        <a:latin typeface="Cambria Math" panose="02040503050406030204" pitchFamily="18" charset="0"/>
                      </a:rPr>
                      <m:t>  </m:t>
                    </m:r>
                  </m:oMath>
                </m:oMathPara>
              </a14:m>
              <a:endParaRPr lang="es-CR" sz="1100"/>
            </a:p>
          </xdr:txBody>
        </xdr:sp>
      </mc:Choice>
      <mc:Fallback xmlns="">
        <xdr:sp macro="" textlink="">
          <xdr:nvSpPr>
            <xdr:cNvPr id="2" name="CuadroTexto 1">
              <a:extLst>
                <a:ext uri="{FF2B5EF4-FFF2-40B4-BE49-F238E27FC236}">
                  <a16:creationId xmlns:a16="http://schemas.microsoft.com/office/drawing/2014/main" id="{00000000-0008-0000-CB01-000002000000}"/>
                </a:ext>
              </a:extLst>
            </xdr:cNvPr>
            <xdr:cNvSpPr txBox="1"/>
          </xdr:nvSpPr>
          <xdr:spPr>
            <a:xfrm>
              <a:off x="4010976" y="4464685"/>
              <a:ext cx="4157164"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100" b="0" i="0">
                  <a:latin typeface="Cambria Math" panose="02040503050406030204" pitchFamily="18" charset="0"/>
                </a:rPr>
                <a:t>𝑁ú𝑚𝑒𝑟𝑜 𝑑𝑒 𝑝𝑒𝑟𝑠𝑜𝑛𝑎𝑠 𝑑𝑒𝑡𝑒𝑛𝑖𝑑𝑎𝑠 𝑞𝑢𝑒 𝑎ú𝑛 𝑛𝑜 ℎ𝑎𝑛 𝑠𝑖𝑑𝑜 𝑐𝑜𝑛𝑑𝑒𝑛𝑎𝑑𝑎𝑠  </a:t>
              </a:r>
              <a:endParaRPr lang="es-CR" sz="1100"/>
            </a:p>
          </xdr:txBody>
        </xdr:sp>
      </mc:Fallback>
    </mc:AlternateContent>
    <xdr:clientData/>
  </xdr:oneCellAnchor>
</xdr:wsDr>
</file>

<file path=xl/drawings/drawing305.xml><?xml version="1.0" encoding="utf-8"?>
<xdr:wsDr xmlns:xdr="http://schemas.openxmlformats.org/drawingml/2006/spreadsheetDrawing" xmlns:a="http://schemas.openxmlformats.org/drawingml/2006/main">
  <xdr:twoCellAnchor>
    <xdr:from>
      <xdr:col>2</xdr:col>
      <xdr:colOff>19050</xdr:colOff>
      <xdr:row>29</xdr:row>
      <xdr:rowOff>90487</xdr:rowOff>
    </xdr:from>
    <xdr:to>
      <xdr:col>9</xdr:col>
      <xdr:colOff>30480</xdr:colOff>
      <xdr:row>43</xdr:row>
      <xdr:rowOff>205740</xdr:rowOff>
    </xdr:to>
    <xdr:graphicFrame macro="">
      <xdr:nvGraphicFramePr>
        <xdr:cNvPr id="2" name="Gráfico 1">
          <a:extLst>
            <a:ext uri="{FF2B5EF4-FFF2-40B4-BE49-F238E27FC236}">
              <a16:creationId xmlns:a16="http://schemas.microsoft.com/office/drawing/2014/main" id="{00000000-0008-0000-D001-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06.xml><?xml version="1.0" encoding="utf-8"?>
<xdr:wsDr xmlns:xdr="http://schemas.openxmlformats.org/drawingml/2006/spreadsheetDrawing" xmlns:a="http://schemas.openxmlformats.org/drawingml/2006/main">
  <xdr:oneCellAnchor>
    <xdr:from>
      <xdr:col>3</xdr:col>
      <xdr:colOff>221071</xdr:colOff>
      <xdr:row>15</xdr:row>
      <xdr:rowOff>25854</xdr:rowOff>
    </xdr:from>
    <xdr:ext cx="4689938" cy="409920"/>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id="{00000000-0008-0000-D101-000005000000}"/>
                </a:ext>
              </a:extLst>
            </xdr:cNvPr>
            <xdr:cNvSpPr txBox="1"/>
          </xdr:nvSpPr>
          <xdr:spPr>
            <a:xfrm>
              <a:off x="4175851" y="4552134"/>
              <a:ext cx="4689938" cy="409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nary>
                      <m:naryPr>
                        <m:chr m:val="∑"/>
                        <m:subHide m:val="on"/>
                        <m:supHide m:val="on"/>
                        <m:ctrlPr>
                          <a:rPr lang="es-CR" sz="1100" i="1">
                            <a:solidFill>
                              <a:sysClr val="windowText" lastClr="000000"/>
                            </a:solidFill>
                            <a:latin typeface="Cambria Math" panose="02040503050406030204" pitchFamily="18" charset="0"/>
                          </a:rPr>
                        </m:ctrlPr>
                      </m:naryPr>
                      <m:sub/>
                      <m:sup/>
                      <m:e>
                        <m:r>
                          <a:rPr lang="es-CR" sz="1100" b="0" i="1">
                            <a:solidFill>
                              <a:sysClr val="windowText" lastClr="000000"/>
                            </a:solidFill>
                            <a:effectLst/>
                            <a:latin typeface="Cambria Math" panose="02040503050406030204" pitchFamily="18" charset="0"/>
                            <a:ea typeface="+mn-ea"/>
                            <a:cs typeface="+mn-cs"/>
                          </a:rPr>
                          <m:t>𝐴𝑟𝑚𝑎𝑠</m:t>
                        </m:r>
                        <m:r>
                          <a:rPr lang="es-CR" sz="1100" b="0" i="1">
                            <a:solidFill>
                              <a:sysClr val="windowText" lastClr="000000"/>
                            </a:solidFill>
                            <a:effectLst/>
                            <a:latin typeface="Cambria Math" panose="02040503050406030204" pitchFamily="18" charset="0"/>
                            <a:ea typeface="+mn-ea"/>
                            <a:cs typeface="+mn-cs"/>
                          </a:rPr>
                          <m:t> </m:t>
                        </m:r>
                        <m:r>
                          <a:rPr lang="es-CR" sz="1100" b="0" i="1">
                            <a:solidFill>
                              <a:sysClr val="windowText" lastClr="000000"/>
                            </a:solidFill>
                            <a:effectLst/>
                            <a:latin typeface="Cambria Math" panose="02040503050406030204" pitchFamily="18" charset="0"/>
                            <a:ea typeface="+mn-ea"/>
                            <a:cs typeface="+mn-cs"/>
                          </a:rPr>
                          <m:t>𝑑𝑒𝑐𝑜𝑚𝑖𝑧𝑎𝑑𝑎𝑠</m:t>
                        </m:r>
                        <m:r>
                          <a:rPr lang="es-CR" sz="1100" b="0" i="1">
                            <a:solidFill>
                              <a:sysClr val="windowText" lastClr="000000"/>
                            </a:solidFill>
                            <a:effectLst/>
                            <a:latin typeface="Cambria Math" panose="02040503050406030204" pitchFamily="18" charset="0"/>
                            <a:ea typeface="+mn-ea"/>
                            <a:cs typeface="+mn-cs"/>
                          </a:rPr>
                          <m:t> </m:t>
                        </m:r>
                        <m:r>
                          <a:rPr lang="es-CR" sz="1100" b="0" i="1">
                            <a:solidFill>
                              <a:sysClr val="windowText" lastClr="000000"/>
                            </a:solidFill>
                            <a:effectLst/>
                            <a:latin typeface="Cambria Math" panose="02040503050406030204" pitchFamily="18" charset="0"/>
                            <a:ea typeface="+mn-ea"/>
                            <a:cs typeface="+mn-cs"/>
                          </a:rPr>
                          <m:t>𝑦</m:t>
                        </m:r>
                        <m:r>
                          <a:rPr lang="es-CR" sz="1100" b="0" i="1">
                            <a:solidFill>
                              <a:sysClr val="windowText" lastClr="000000"/>
                            </a:solidFill>
                            <a:effectLst/>
                            <a:latin typeface="Cambria Math" panose="02040503050406030204" pitchFamily="18" charset="0"/>
                            <a:ea typeface="+mn-ea"/>
                            <a:cs typeface="+mn-cs"/>
                          </a:rPr>
                          <m:t> </m:t>
                        </m:r>
                        <m:r>
                          <a:rPr lang="es-CR" sz="1100" b="0" i="1">
                            <a:solidFill>
                              <a:sysClr val="windowText" lastClr="000000"/>
                            </a:solidFill>
                            <a:effectLst/>
                            <a:latin typeface="Cambria Math" panose="02040503050406030204" pitchFamily="18" charset="0"/>
                            <a:ea typeface="+mn-ea"/>
                            <a:cs typeface="+mn-cs"/>
                          </a:rPr>
                          <m:t>h𝑎𝑙𝑙𝑎𝑑𝑎𝑠</m:t>
                        </m:r>
                        <m:r>
                          <a:rPr lang="es-CR" sz="1100" b="0" i="1">
                            <a:solidFill>
                              <a:sysClr val="windowText" lastClr="000000"/>
                            </a:solidFill>
                            <a:effectLst/>
                            <a:latin typeface="Cambria Math" panose="02040503050406030204" pitchFamily="18" charset="0"/>
                            <a:ea typeface="+mn-ea"/>
                            <a:cs typeface="+mn-cs"/>
                          </a:rPr>
                          <m:t> </m:t>
                        </m:r>
                        <m:r>
                          <a:rPr lang="es-CR" sz="1100" b="0" i="1">
                            <a:solidFill>
                              <a:sysClr val="windowText" lastClr="000000"/>
                            </a:solidFill>
                            <a:effectLst/>
                            <a:latin typeface="Cambria Math" panose="02040503050406030204" pitchFamily="18" charset="0"/>
                            <a:ea typeface="+mn-ea"/>
                            <a:cs typeface="+mn-cs"/>
                          </a:rPr>
                          <m:t>𝑝𝑜𝑟</m:t>
                        </m:r>
                        <m:r>
                          <a:rPr lang="es-CR" sz="1100" b="0" i="1">
                            <a:solidFill>
                              <a:sysClr val="windowText" lastClr="000000"/>
                            </a:solidFill>
                            <a:effectLst/>
                            <a:latin typeface="Cambria Math" panose="02040503050406030204" pitchFamily="18" charset="0"/>
                            <a:ea typeface="+mn-ea"/>
                            <a:cs typeface="+mn-cs"/>
                          </a:rPr>
                          <m:t> </m:t>
                        </m:r>
                        <m:r>
                          <a:rPr lang="es-CR" sz="1100" b="0" i="1">
                            <a:solidFill>
                              <a:sysClr val="windowText" lastClr="000000"/>
                            </a:solidFill>
                            <a:effectLst/>
                            <a:latin typeface="Cambria Math" panose="02040503050406030204" pitchFamily="18" charset="0"/>
                            <a:ea typeface="+mn-ea"/>
                            <a:cs typeface="+mn-cs"/>
                          </a:rPr>
                          <m:t>𝑒𝑙</m:t>
                        </m:r>
                        <m:r>
                          <a:rPr lang="es-CR" sz="1100" b="0" i="1">
                            <a:solidFill>
                              <a:sysClr val="windowText" lastClr="000000"/>
                            </a:solidFill>
                            <a:effectLst/>
                            <a:latin typeface="Cambria Math" panose="02040503050406030204" pitchFamily="18" charset="0"/>
                            <a:ea typeface="+mn-ea"/>
                            <a:cs typeface="+mn-cs"/>
                          </a:rPr>
                          <m:t> </m:t>
                        </m:r>
                        <m:r>
                          <a:rPr lang="es-CR" sz="1100" b="0" i="1">
                            <a:solidFill>
                              <a:sysClr val="windowText" lastClr="000000"/>
                            </a:solidFill>
                            <a:effectLst/>
                            <a:latin typeface="Cambria Math" panose="02040503050406030204" pitchFamily="18" charset="0"/>
                            <a:ea typeface="+mn-ea"/>
                            <a:cs typeface="+mn-cs"/>
                          </a:rPr>
                          <m:t>𝑀𝑖𝑛𝑖𝑠𝑡𝑒𝑟𝑖𝑜</m:t>
                        </m:r>
                        <m:r>
                          <a:rPr lang="es-CR" sz="1100" b="0" i="1">
                            <a:solidFill>
                              <a:sysClr val="windowText" lastClr="000000"/>
                            </a:solidFill>
                            <a:effectLst/>
                            <a:latin typeface="Cambria Math" panose="02040503050406030204" pitchFamily="18" charset="0"/>
                            <a:ea typeface="+mn-ea"/>
                            <a:cs typeface="+mn-cs"/>
                          </a:rPr>
                          <m:t> </m:t>
                        </m:r>
                        <m:r>
                          <a:rPr lang="es-CR" sz="1100" b="0" i="1">
                            <a:solidFill>
                              <a:sysClr val="windowText" lastClr="000000"/>
                            </a:solidFill>
                            <a:effectLst/>
                            <a:latin typeface="Cambria Math" panose="02040503050406030204" pitchFamily="18" charset="0"/>
                            <a:ea typeface="+mn-ea"/>
                            <a:cs typeface="+mn-cs"/>
                          </a:rPr>
                          <m:t>𝑑𝑒</m:t>
                        </m:r>
                        <m:r>
                          <a:rPr lang="es-CR" sz="1100" b="0" i="1">
                            <a:solidFill>
                              <a:sysClr val="windowText" lastClr="000000"/>
                            </a:solidFill>
                            <a:effectLst/>
                            <a:latin typeface="Cambria Math" panose="02040503050406030204" pitchFamily="18" charset="0"/>
                            <a:ea typeface="+mn-ea"/>
                            <a:cs typeface="+mn-cs"/>
                          </a:rPr>
                          <m:t> </m:t>
                        </m:r>
                        <m:r>
                          <a:rPr lang="es-CR" sz="1100" b="0" i="1">
                            <a:solidFill>
                              <a:sysClr val="windowText" lastClr="000000"/>
                            </a:solidFill>
                            <a:effectLst/>
                            <a:latin typeface="Cambria Math" panose="02040503050406030204" pitchFamily="18" charset="0"/>
                            <a:ea typeface="+mn-ea"/>
                            <a:cs typeface="+mn-cs"/>
                          </a:rPr>
                          <m:t>𝑆𝑒𝑔𝑢𝑟𝑖𝑑𝑎𝑑</m:t>
                        </m:r>
                        <m:r>
                          <a:rPr lang="es-CR" sz="1100" b="0" i="1">
                            <a:solidFill>
                              <a:sysClr val="windowText" lastClr="000000"/>
                            </a:solidFill>
                            <a:effectLst/>
                            <a:latin typeface="Cambria Math" panose="02040503050406030204" pitchFamily="18" charset="0"/>
                            <a:ea typeface="+mn-ea"/>
                            <a:cs typeface="+mn-cs"/>
                          </a:rPr>
                          <m:t> </m:t>
                        </m:r>
                        <m:r>
                          <a:rPr lang="es-CR" sz="1100" b="0" i="1">
                            <a:solidFill>
                              <a:sysClr val="windowText" lastClr="000000"/>
                            </a:solidFill>
                            <a:effectLst/>
                            <a:latin typeface="Cambria Math" panose="02040503050406030204" pitchFamily="18" charset="0"/>
                            <a:ea typeface="+mn-ea"/>
                            <a:cs typeface="+mn-cs"/>
                          </a:rPr>
                          <m:t>𝑃</m:t>
                        </m:r>
                        <m:r>
                          <a:rPr lang="es-CR" sz="1100" b="0" i="1">
                            <a:solidFill>
                              <a:sysClr val="windowText" lastClr="000000"/>
                            </a:solidFill>
                            <a:effectLst/>
                            <a:latin typeface="Cambria Math" panose="02040503050406030204" pitchFamily="18" charset="0"/>
                            <a:ea typeface="+mn-ea"/>
                            <a:cs typeface="+mn-cs"/>
                          </a:rPr>
                          <m:t>ú</m:t>
                        </m:r>
                        <m:r>
                          <a:rPr lang="es-CR" sz="1100" b="0" i="1">
                            <a:solidFill>
                              <a:sysClr val="windowText" lastClr="000000"/>
                            </a:solidFill>
                            <a:effectLst/>
                            <a:latin typeface="Cambria Math" panose="02040503050406030204" pitchFamily="18" charset="0"/>
                            <a:ea typeface="+mn-ea"/>
                            <a:cs typeface="+mn-cs"/>
                          </a:rPr>
                          <m:t>𝑏𝑙𝑖𝑐𝑎</m:t>
                        </m:r>
                      </m:e>
                    </m:nary>
                  </m:oMath>
                </m:oMathPara>
              </a14:m>
              <a:endParaRPr lang="es-CR" sz="1100">
                <a:solidFill>
                  <a:sysClr val="windowText" lastClr="000000"/>
                </a:solidFill>
              </a:endParaRPr>
            </a:p>
          </xdr:txBody>
        </xdr:sp>
      </mc:Choice>
      <mc:Fallback xmlns="">
        <xdr:sp macro="" textlink="">
          <xdr:nvSpPr>
            <xdr:cNvPr id="5" name="CuadroTexto 4">
              <a:extLst>
                <a:ext uri="{FF2B5EF4-FFF2-40B4-BE49-F238E27FC236}">
                  <a16:creationId xmlns:a16="http://schemas.microsoft.com/office/drawing/2014/main" id="{00000000-0008-0000-D101-000005000000}"/>
                </a:ext>
              </a:extLst>
            </xdr:cNvPr>
            <xdr:cNvSpPr txBox="1"/>
          </xdr:nvSpPr>
          <xdr:spPr>
            <a:xfrm>
              <a:off x="4175851" y="4552134"/>
              <a:ext cx="4689938" cy="409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100" i="0">
                  <a:solidFill>
                    <a:sysClr val="windowText" lastClr="000000"/>
                  </a:solidFill>
                  <a:latin typeface="Cambria Math" panose="02040503050406030204" pitchFamily="18" charset="0"/>
                </a:rPr>
                <a:t>∑</a:t>
              </a:r>
              <a:r>
                <a:rPr lang="es-CR" sz="1100" b="0" i="0">
                  <a:solidFill>
                    <a:sysClr val="windowText" lastClr="000000"/>
                  </a:solidFill>
                  <a:effectLst/>
                  <a:latin typeface="Cambria Math" panose="02040503050406030204" pitchFamily="18" charset="0"/>
                  <a:ea typeface="+mn-ea"/>
                  <a:cs typeface="+mn-cs"/>
                </a:rPr>
                <a:t>▒〖𝐴𝑟𝑚𝑎𝑠 𝑑𝑒𝑐𝑜𝑚𝑖𝑧𝑎𝑑𝑎𝑠 𝑦 ℎ𝑎𝑙𝑙𝑎𝑑𝑎𝑠 𝑝𝑜𝑟 𝑒𝑙 𝑀𝑖𝑛𝑖𝑠𝑡𝑒𝑟𝑖𝑜 𝑑𝑒 𝑆𝑒𝑔𝑢𝑟𝑖𝑑𝑎𝑑 𝑃ú𝑏𝑙𝑖𝑐𝑎〗</a:t>
              </a:r>
              <a:endParaRPr lang="es-CR" sz="1100">
                <a:solidFill>
                  <a:sysClr val="windowText" lastClr="000000"/>
                </a:solidFill>
              </a:endParaRPr>
            </a:p>
          </xdr:txBody>
        </xdr:sp>
      </mc:Fallback>
    </mc:AlternateContent>
    <xdr:clientData/>
  </xdr:oneCellAnchor>
</xdr:wsDr>
</file>

<file path=xl/drawings/drawing307.xml><?xml version="1.0" encoding="utf-8"?>
<xdr:wsDr xmlns:xdr="http://schemas.openxmlformats.org/drawingml/2006/spreadsheetDrawing" xmlns:a="http://schemas.openxmlformats.org/drawingml/2006/main">
  <xdr:twoCellAnchor>
    <xdr:from>
      <xdr:col>7</xdr:col>
      <xdr:colOff>782954</xdr:colOff>
      <xdr:row>8</xdr:row>
      <xdr:rowOff>235267</xdr:rowOff>
    </xdr:from>
    <xdr:to>
      <xdr:col>14</xdr:col>
      <xdr:colOff>144779</xdr:colOff>
      <xdr:row>22</xdr:row>
      <xdr:rowOff>144780</xdr:rowOff>
    </xdr:to>
    <xdr:graphicFrame macro="">
      <xdr:nvGraphicFramePr>
        <xdr:cNvPr id="2" name="Gráfico 1">
          <a:extLst>
            <a:ext uri="{FF2B5EF4-FFF2-40B4-BE49-F238E27FC236}">
              <a16:creationId xmlns:a16="http://schemas.microsoft.com/office/drawing/2014/main" id="{00000000-0008-0000-D601-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08.xml><?xml version="1.0" encoding="utf-8"?>
<xdr:wsDr xmlns:xdr="http://schemas.openxmlformats.org/drawingml/2006/spreadsheetDrawing" xmlns:a="http://schemas.openxmlformats.org/drawingml/2006/main">
  <xdr:oneCellAnchor>
    <xdr:from>
      <xdr:col>3</xdr:col>
      <xdr:colOff>112394</xdr:colOff>
      <xdr:row>15</xdr:row>
      <xdr:rowOff>97631</xdr:rowOff>
    </xdr:from>
    <xdr:ext cx="1835054" cy="349904"/>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00000000-0008-0000-D701-000002000000}"/>
                </a:ext>
              </a:extLst>
            </xdr:cNvPr>
            <xdr:cNvSpPr txBox="1"/>
          </xdr:nvSpPr>
          <xdr:spPr>
            <a:xfrm>
              <a:off x="4090034" y="7458551"/>
              <a:ext cx="1835054" cy="34990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100" i="1">
                            <a:latin typeface="Cambria Math" panose="02040503050406030204" pitchFamily="18" charset="0"/>
                          </a:rPr>
                        </m:ctrlPr>
                      </m:fPr>
                      <m:num>
                        <m:r>
                          <a:rPr lang="es-CR" sz="1100" b="0" i="1">
                            <a:latin typeface="Cambria Math" panose="02040503050406030204" pitchFamily="18" charset="0"/>
                          </a:rPr>
                          <m:t>𝐺𝑎𝑠𝑡𝑜</m:t>
                        </m:r>
                        <m:r>
                          <a:rPr lang="es-CR" sz="1100" b="0" i="1">
                            <a:latin typeface="Cambria Math" panose="02040503050406030204" pitchFamily="18" charset="0"/>
                          </a:rPr>
                          <m:t> </m:t>
                        </m:r>
                        <m:r>
                          <a:rPr lang="es-CR" sz="1100" b="0" i="1">
                            <a:latin typeface="Cambria Math" panose="02040503050406030204" pitchFamily="18" charset="0"/>
                          </a:rPr>
                          <m:t>𝑡𝑜𝑡𝑎𝑙</m:t>
                        </m:r>
                      </m:num>
                      <m:den>
                        <m:r>
                          <a:rPr lang="es-CR" sz="1100" b="0" i="1">
                            <a:latin typeface="Cambria Math" panose="02040503050406030204" pitchFamily="18" charset="0"/>
                          </a:rPr>
                          <m:t>𝑃𝑟𝑒𝑠𝑢𝑝𝑢𝑒𝑠𝑡𝑜</m:t>
                        </m:r>
                        <m:r>
                          <a:rPr lang="es-CR" sz="1100" b="0" i="1">
                            <a:latin typeface="Cambria Math" panose="02040503050406030204" pitchFamily="18" charset="0"/>
                          </a:rPr>
                          <m:t> </m:t>
                        </m:r>
                        <m:r>
                          <a:rPr lang="es-CR" sz="1100" b="0" i="1">
                            <a:latin typeface="Cambria Math" panose="02040503050406030204" pitchFamily="18" charset="0"/>
                          </a:rPr>
                          <m:t>𝑁𝑎𝑐𝑖𝑜𝑛𝑎𝑙</m:t>
                        </m:r>
                      </m:den>
                    </m:f>
                    <m:r>
                      <a:rPr lang="es-CR" sz="1100" b="0" i="1">
                        <a:solidFill>
                          <a:schemeClr val="tx1"/>
                        </a:solidFill>
                        <a:effectLst/>
                        <a:latin typeface="Cambria Math" panose="02040503050406030204" pitchFamily="18" charset="0"/>
                        <a:ea typeface="+mn-ea"/>
                        <a:cs typeface="+mn-cs"/>
                      </a:rPr>
                      <m:t>×</m:t>
                    </m:r>
                    <m:r>
                      <a:rPr lang="es-CR" sz="1100" b="0" i="1">
                        <a:latin typeface="Cambria Math" panose="02040503050406030204" pitchFamily="18" charset="0"/>
                      </a:rPr>
                      <m:t>100</m:t>
                    </m:r>
                  </m:oMath>
                </m:oMathPara>
              </a14:m>
              <a:endParaRPr lang="es-CR" sz="1100"/>
            </a:p>
          </xdr:txBody>
        </xdr:sp>
      </mc:Choice>
      <mc:Fallback xmlns="">
        <xdr:sp macro="" textlink="">
          <xdr:nvSpPr>
            <xdr:cNvPr id="2" name="CuadroTexto 1">
              <a:extLst>
                <a:ext uri="{FF2B5EF4-FFF2-40B4-BE49-F238E27FC236}">
                  <a16:creationId xmlns:a16="http://schemas.microsoft.com/office/drawing/2014/main" id="{00000000-0008-0000-D701-000002000000}"/>
                </a:ext>
              </a:extLst>
            </xdr:cNvPr>
            <xdr:cNvSpPr txBox="1"/>
          </xdr:nvSpPr>
          <xdr:spPr>
            <a:xfrm>
              <a:off x="4090034" y="7458551"/>
              <a:ext cx="1835054" cy="34990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100" i="0">
                  <a:latin typeface="Cambria Math" panose="02040503050406030204" pitchFamily="18" charset="0"/>
                </a:rPr>
                <a:t>(</a:t>
              </a:r>
              <a:r>
                <a:rPr lang="es-CR" sz="1100" b="0" i="0">
                  <a:latin typeface="Cambria Math" panose="02040503050406030204" pitchFamily="18" charset="0"/>
                </a:rPr>
                <a:t>𝐺𝑎𝑠𝑡𝑜 𝑡𝑜𝑡𝑎𝑙)/(𝑃𝑟𝑒𝑠𝑢𝑝𝑢𝑒𝑠𝑡𝑜 𝑁𝑎𝑐𝑖𝑜𝑛𝑎𝑙)</a:t>
              </a:r>
              <a:r>
                <a:rPr lang="es-CR" sz="1100" b="0" i="0">
                  <a:solidFill>
                    <a:schemeClr val="tx1"/>
                  </a:solidFill>
                  <a:effectLst/>
                  <a:latin typeface="Cambria Math" panose="02040503050406030204" pitchFamily="18" charset="0"/>
                  <a:ea typeface="+mn-ea"/>
                  <a:cs typeface="+mn-cs"/>
                </a:rPr>
                <a:t>×</a:t>
              </a:r>
              <a:r>
                <a:rPr lang="es-CR" sz="1100" b="0" i="0">
                  <a:latin typeface="Cambria Math" panose="02040503050406030204" pitchFamily="18" charset="0"/>
                </a:rPr>
                <a:t>100</a:t>
              </a:r>
              <a:endParaRPr lang="es-CR" sz="1100"/>
            </a:p>
          </xdr:txBody>
        </xdr:sp>
      </mc:Fallback>
    </mc:AlternateContent>
    <xdr:clientData/>
  </xdr:oneCellAnchor>
  <xdr:oneCellAnchor>
    <xdr:from>
      <xdr:col>3</xdr:col>
      <xdr:colOff>112394</xdr:colOff>
      <xdr:row>15</xdr:row>
      <xdr:rowOff>97631</xdr:rowOff>
    </xdr:from>
    <xdr:ext cx="2273635" cy="490904"/>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54DFB2F8-6223-4F83-98A3-88B2DBE0D22A}"/>
                </a:ext>
              </a:extLst>
            </xdr:cNvPr>
            <xdr:cNvSpPr txBox="1"/>
          </xdr:nvSpPr>
          <xdr:spPr>
            <a:xfrm>
              <a:off x="4090034" y="7824311"/>
              <a:ext cx="2273635" cy="49090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100" i="1">
                            <a:latin typeface="Cambria Math" panose="02040503050406030204" pitchFamily="18" charset="0"/>
                          </a:rPr>
                        </m:ctrlPr>
                      </m:fPr>
                      <m:num>
                        <m:r>
                          <a:rPr lang="es-CR" sz="1100" b="0" i="1">
                            <a:latin typeface="Cambria Math" panose="02040503050406030204" pitchFamily="18" charset="0"/>
                          </a:rPr>
                          <m:t>𝐺𝑎𝑠𝑡𝑜</m:t>
                        </m:r>
                        <m:r>
                          <a:rPr lang="es-CR" sz="1100" b="0" i="1">
                            <a:latin typeface="Cambria Math" panose="02040503050406030204" pitchFamily="18" charset="0"/>
                          </a:rPr>
                          <m:t> </m:t>
                        </m:r>
                        <m:r>
                          <a:rPr lang="es-CR" sz="1100" b="0" i="1">
                            <a:latin typeface="Cambria Math" panose="02040503050406030204" pitchFamily="18" charset="0"/>
                          </a:rPr>
                          <m:t>𝑡𝑜𝑡𝑎𝑙</m:t>
                        </m:r>
                      </m:num>
                      <m:den>
                        <m:eqArr>
                          <m:eqArrPr>
                            <m:ctrlPr>
                              <a:rPr lang="es-CR" sz="1100" b="0" i="1">
                                <a:latin typeface="Cambria Math" panose="02040503050406030204" pitchFamily="18" charset="0"/>
                              </a:rPr>
                            </m:ctrlPr>
                          </m:eqArrPr>
                          <m:e>
                            <m:r>
                              <a:rPr lang="es-CR" sz="1100" b="0" i="1">
                                <a:latin typeface="Cambria Math" panose="02040503050406030204" pitchFamily="18" charset="0"/>
                              </a:rPr>
                              <m:t>𝑃𝑟𝑒𝑠𝑢𝑝𝑢𝑒𝑠𝑡𝑜</m:t>
                            </m:r>
                            <m:r>
                              <a:rPr lang="es-CR" sz="1100" b="0" i="1">
                                <a:latin typeface="Cambria Math" panose="02040503050406030204" pitchFamily="18" charset="0"/>
                              </a:rPr>
                              <m:t> </m:t>
                            </m:r>
                            <m:r>
                              <a:rPr lang="es-CR" sz="1100" b="0" i="1">
                                <a:latin typeface="Cambria Math" panose="02040503050406030204" pitchFamily="18" charset="0"/>
                              </a:rPr>
                              <m:t>𝑁𝑎𝑐𝑖𝑜𝑛𝑎𝑙</m:t>
                            </m:r>
                            <m:r>
                              <a:rPr lang="es-CR" sz="1100" b="0" i="1">
                                <a:latin typeface="Cambria Math" panose="02040503050406030204" pitchFamily="18" charset="0"/>
                              </a:rPr>
                              <m:t> </m:t>
                            </m:r>
                            <m:r>
                              <a:rPr lang="es-CR" sz="1100" b="0" i="1">
                                <a:latin typeface="Cambria Math" panose="02040503050406030204" pitchFamily="18" charset="0"/>
                              </a:rPr>
                              <m:t>𝑖𝑛𝑖𝑐𝑖𝑎𝑙</m:t>
                            </m:r>
                          </m:e>
                          <m:e/>
                        </m:eqArr>
                      </m:den>
                    </m:f>
                    <m:r>
                      <a:rPr lang="es-CR" sz="1100" b="0" i="1">
                        <a:solidFill>
                          <a:schemeClr val="tx1"/>
                        </a:solidFill>
                        <a:effectLst/>
                        <a:latin typeface="Cambria Math" panose="02040503050406030204" pitchFamily="18" charset="0"/>
                        <a:ea typeface="+mn-ea"/>
                        <a:cs typeface="+mn-cs"/>
                      </a:rPr>
                      <m:t>×</m:t>
                    </m:r>
                    <m:r>
                      <a:rPr lang="es-CR" sz="1100" b="0" i="1">
                        <a:latin typeface="Cambria Math" panose="02040503050406030204" pitchFamily="18" charset="0"/>
                      </a:rPr>
                      <m:t>100</m:t>
                    </m:r>
                  </m:oMath>
                </m:oMathPara>
              </a14:m>
              <a:endParaRPr lang="es-CR" sz="1100"/>
            </a:p>
          </xdr:txBody>
        </xdr:sp>
      </mc:Choice>
      <mc:Fallback xmlns="">
        <xdr:sp macro="" textlink="">
          <xdr:nvSpPr>
            <xdr:cNvPr id="3" name="CuadroTexto 2">
              <a:extLst>
                <a:ext uri="{FF2B5EF4-FFF2-40B4-BE49-F238E27FC236}">
                  <a16:creationId xmlns:a16="http://schemas.microsoft.com/office/drawing/2014/main" id="{54DFB2F8-6223-4F83-98A3-88B2DBE0D22A}"/>
                </a:ext>
              </a:extLst>
            </xdr:cNvPr>
            <xdr:cNvSpPr txBox="1"/>
          </xdr:nvSpPr>
          <xdr:spPr>
            <a:xfrm>
              <a:off x="4090034" y="7824311"/>
              <a:ext cx="2273635" cy="49090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100" i="0">
                  <a:latin typeface="Cambria Math" panose="02040503050406030204" pitchFamily="18" charset="0"/>
                </a:rPr>
                <a:t>(</a:t>
              </a:r>
              <a:r>
                <a:rPr lang="es-CR" sz="1100" b="0" i="0">
                  <a:latin typeface="Cambria Math" panose="02040503050406030204" pitchFamily="18" charset="0"/>
                </a:rPr>
                <a:t>𝐺𝑎𝑠𝑡𝑜 𝑡𝑜𝑡𝑎𝑙)/█(𝑃𝑟𝑒𝑠𝑢𝑝𝑢𝑒𝑠𝑡𝑜 𝑁𝑎𝑐𝑖𝑜𝑛𝑎𝑙 𝑖𝑛𝑖𝑐𝑖𝑎𝑙@)</a:t>
              </a:r>
              <a:r>
                <a:rPr lang="es-CR" sz="1100" b="0" i="0">
                  <a:solidFill>
                    <a:schemeClr val="tx1"/>
                  </a:solidFill>
                  <a:effectLst/>
                  <a:latin typeface="Cambria Math" panose="02040503050406030204" pitchFamily="18" charset="0"/>
                  <a:ea typeface="+mn-ea"/>
                  <a:cs typeface="+mn-cs"/>
                </a:rPr>
                <a:t>×</a:t>
              </a:r>
              <a:r>
                <a:rPr lang="es-CR" sz="1100" b="0" i="0">
                  <a:latin typeface="Cambria Math" panose="02040503050406030204" pitchFamily="18" charset="0"/>
                </a:rPr>
                <a:t>100</a:t>
              </a:r>
              <a:endParaRPr lang="es-CR" sz="1100"/>
            </a:p>
          </xdr:txBody>
        </xdr:sp>
      </mc:Fallback>
    </mc:AlternateContent>
    <xdr:clientData/>
  </xdr:oneCellAnchor>
</xdr:wsDr>
</file>

<file path=xl/drawings/drawing309.xml><?xml version="1.0" encoding="utf-8"?>
<xdr:wsDr xmlns:xdr="http://schemas.openxmlformats.org/drawingml/2006/spreadsheetDrawing" xmlns:a="http://schemas.openxmlformats.org/drawingml/2006/main">
  <xdr:twoCellAnchor>
    <xdr:from>
      <xdr:col>11</xdr:col>
      <xdr:colOff>66674</xdr:colOff>
      <xdr:row>9</xdr:row>
      <xdr:rowOff>37147</xdr:rowOff>
    </xdr:from>
    <xdr:to>
      <xdr:col>17</xdr:col>
      <xdr:colOff>662939</xdr:colOff>
      <xdr:row>23</xdr:row>
      <xdr:rowOff>30480</xdr:rowOff>
    </xdr:to>
    <xdr:graphicFrame macro="">
      <xdr:nvGraphicFramePr>
        <xdr:cNvPr id="2" name="Gráfico 1">
          <a:extLst>
            <a:ext uri="{FF2B5EF4-FFF2-40B4-BE49-F238E27FC236}">
              <a16:creationId xmlns:a16="http://schemas.microsoft.com/office/drawing/2014/main" id="{00000000-0008-0000-DA01-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1.xml><?xml version="1.0" encoding="utf-8"?>
<xdr:wsDr xmlns:xdr="http://schemas.openxmlformats.org/drawingml/2006/spreadsheetDrawing" xmlns:a="http://schemas.openxmlformats.org/drawingml/2006/main">
  <xdr:oneCellAnchor>
    <xdr:from>
      <xdr:col>3</xdr:col>
      <xdr:colOff>59054</xdr:colOff>
      <xdr:row>15</xdr:row>
      <xdr:rowOff>55788</xdr:rowOff>
    </xdr:from>
    <xdr:ext cx="2350131" cy="477612"/>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00000000-0008-0000-3C00-000002000000}"/>
                </a:ext>
              </a:extLst>
            </xdr:cNvPr>
            <xdr:cNvSpPr txBox="1"/>
          </xdr:nvSpPr>
          <xdr:spPr>
            <a:xfrm>
              <a:off x="4288154" y="4307748"/>
              <a:ext cx="2350131" cy="47761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f>
                      <m:fPr>
                        <m:ctrlPr>
                          <a:rPr lang="es-CR" sz="1200" i="1">
                            <a:latin typeface="Cambria Math" panose="02040503050406030204" pitchFamily="18" charset="0"/>
                          </a:rPr>
                        </m:ctrlPr>
                      </m:fPr>
                      <m:num>
                        <m:r>
                          <a:rPr lang="es-CR" sz="1200" b="0" i="1">
                            <a:latin typeface="Cambria Math" panose="02040503050406030204" pitchFamily="18" charset="0"/>
                          </a:rPr>
                          <m:t>𝐷𝑒𝑓𝑢𝑛𝑐𝑖𝑜𝑛𝑒𝑠</m:t>
                        </m:r>
                        <m:r>
                          <a:rPr lang="es-CR" sz="1200" b="0" i="1">
                            <a:latin typeface="Cambria Math" panose="02040503050406030204" pitchFamily="18" charset="0"/>
                          </a:rPr>
                          <m:t> </m:t>
                        </m:r>
                        <m:r>
                          <a:rPr lang="es-CR" sz="1200" b="0" i="1">
                            <a:latin typeface="Cambria Math" panose="02040503050406030204" pitchFamily="18" charset="0"/>
                          </a:rPr>
                          <m:t>𝑚𝑎𝑡𝑒𝑟𝑛𝑎𝑠</m:t>
                        </m:r>
                      </m:num>
                      <m:den>
                        <m:r>
                          <a:rPr lang="es-CR" sz="1200" b="0" i="1">
                            <a:latin typeface="Cambria Math" panose="02040503050406030204" pitchFamily="18" charset="0"/>
                          </a:rPr>
                          <m:t>𝑇𝑜𝑡𝑎𝑙</m:t>
                        </m:r>
                        <m:r>
                          <a:rPr lang="es-CR" sz="1200" b="0" i="1">
                            <a:latin typeface="Cambria Math" panose="02040503050406030204" pitchFamily="18" charset="0"/>
                          </a:rPr>
                          <m:t> </m:t>
                        </m:r>
                        <m:r>
                          <a:rPr lang="es-CR" sz="1200" b="0" i="1">
                            <a:latin typeface="Cambria Math" panose="02040503050406030204" pitchFamily="18" charset="0"/>
                          </a:rPr>
                          <m:t>𝑑𝑒</m:t>
                        </m:r>
                        <m:r>
                          <a:rPr lang="es-CR" sz="1200" b="0" i="1">
                            <a:latin typeface="Cambria Math" panose="02040503050406030204" pitchFamily="18" charset="0"/>
                          </a:rPr>
                          <m:t> </m:t>
                        </m:r>
                        <m:r>
                          <a:rPr lang="es-CR" sz="1200" b="0" i="1">
                            <a:latin typeface="Cambria Math" panose="02040503050406030204" pitchFamily="18" charset="0"/>
                          </a:rPr>
                          <m:t>𝑛𝑎𝑐𝑖𝑚𝑖𝑒𝑛𝑡𝑜𝑠</m:t>
                        </m:r>
                      </m:den>
                    </m:f>
                    <m:r>
                      <a:rPr lang="es-CR" sz="1200" b="0" i="1">
                        <a:latin typeface="Cambria Math" panose="02040503050406030204" pitchFamily="18" charset="0"/>
                        <a:ea typeface="Cambria Math" panose="02040503050406030204" pitchFamily="18" charset="0"/>
                      </a:rPr>
                      <m:t>×</m:t>
                    </m:r>
                    <m:r>
                      <a:rPr lang="es-CR" sz="1200" b="0" i="1">
                        <a:solidFill>
                          <a:schemeClr val="tx1"/>
                        </a:solidFill>
                        <a:effectLst/>
                        <a:latin typeface="Cambria Math" panose="02040503050406030204" pitchFamily="18" charset="0"/>
                        <a:ea typeface="+mn-ea"/>
                        <a:cs typeface="+mn-cs"/>
                      </a:rPr>
                      <m:t>100 000</m:t>
                    </m:r>
                  </m:oMath>
                </m:oMathPara>
              </a14:m>
              <a:endParaRPr lang="es-CR" sz="1200"/>
            </a:p>
          </xdr:txBody>
        </xdr:sp>
      </mc:Choice>
      <mc:Fallback xmlns="">
        <xdr:sp macro="" textlink="">
          <xdr:nvSpPr>
            <xdr:cNvPr id="2" name="CuadroTexto 1">
              <a:extLst>
                <a:ext uri="{FF2B5EF4-FFF2-40B4-BE49-F238E27FC236}">
                  <a16:creationId xmlns:a16="http://schemas.microsoft.com/office/drawing/2014/main" id="{00000000-0008-0000-3C00-000002000000}"/>
                </a:ext>
              </a:extLst>
            </xdr:cNvPr>
            <xdr:cNvSpPr txBox="1"/>
          </xdr:nvSpPr>
          <xdr:spPr>
            <a:xfrm>
              <a:off x="4288154" y="4307748"/>
              <a:ext cx="2350131" cy="47761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s-CR" sz="1200" i="0">
                  <a:latin typeface="Cambria Math" panose="02040503050406030204" pitchFamily="18" charset="0"/>
                </a:rPr>
                <a:t>(</a:t>
              </a:r>
              <a:r>
                <a:rPr lang="es-CR" sz="1200" b="0" i="0">
                  <a:latin typeface="Cambria Math" panose="02040503050406030204" pitchFamily="18" charset="0"/>
                </a:rPr>
                <a:t>𝐷𝑒𝑓𝑢𝑛𝑐𝑖𝑜𝑛𝑒𝑠 𝑚𝑎𝑡𝑒𝑟𝑛𝑎𝑠)/(𝑇𝑜𝑡𝑎𝑙 𝑑𝑒 𝑛𝑎𝑐𝑖𝑚𝑖𝑒𝑛𝑡𝑜𝑠)</a:t>
              </a:r>
              <a:r>
                <a:rPr lang="es-CR" sz="1200" b="0" i="0">
                  <a:latin typeface="Cambria Math" panose="02040503050406030204" pitchFamily="18" charset="0"/>
                  <a:ea typeface="Cambria Math" panose="02040503050406030204" pitchFamily="18" charset="0"/>
                </a:rPr>
                <a:t>×</a:t>
              </a:r>
              <a:r>
                <a:rPr lang="es-CR" sz="1200" b="0" i="0">
                  <a:solidFill>
                    <a:schemeClr val="tx1"/>
                  </a:solidFill>
                  <a:effectLst/>
                  <a:latin typeface="Cambria Math" panose="02040503050406030204" pitchFamily="18" charset="0"/>
                  <a:ea typeface="+mn-ea"/>
                  <a:cs typeface="+mn-cs"/>
                </a:rPr>
                <a:t>100 000</a:t>
              </a:r>
              <a:endParaRPr lang="es-CR" sz="1200"/>
            </a:p>
          </xdr:txBody>
        </xdr:sp>
      </mc:Fallback>
    </mc:AlternateContent>
    <xdr:clientData/>
  </xdr:oneCellAnchor>
</xdr:wsDr>
</file>

<file path=xl/drawings/drawing310.xml><?xml version="1.0" encoding="utf-8"?>
<xdr:wsDr xmlns:xdr="http://schemas.openxmlformats.org/drawingml/2006/spreadsheetDrawing" xmlns:a="http://schemas.openxmlformats.org/drawingml/2006/main">
  <xdr:oneCellAnchor>
    <xdr:from>
      <xdr:col>3</xdr:col>
      <xdr:colOff>0</xdr:colOff>
      <xdr:row>15</xdr:row>
      <xdr:rowOff>60960</xdr:rowOff>
    </xdr:from>
    <xdr:ext cx="4943474" cy="335280"/>
    <mc:AlternateContent xmlns:mc="http://schemas.openxmlformats.org/markup-compatibility/2006" xmlns:a14="http://schemas.microsoft.com/office/drawing/2010/main">
      <mc:Choice Requires="a14">
        <xdr:sp macro="" textlink="">
          <xdr:nvSpPr>
            <xdr:cNvPr id="3" name="1 CuadroTexto">
              <a:extLst>
                <a:ext uri="{FF2B5EF4-FFF2-40B4-BE49-F238E27FC236}">
                  <a16:creationId xmlns:a16="http://schemas.microsoft.com/office/drawing/2014/main" id="{00000000-0008-0000-DB01-000003000000}"/>
                </a:ext>
              </a:extLst>
            </xdr:cNvPr>
            <xdr:cNvSpPr txBox="1"/>
          </xdr:nvSpPr>
          <xdr:spPr>
            <a:xfrm>
              <a:off x="4320540" y="9166860"/>
              <a:ext cx="4943474" cy="3352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s-ES" sz="1100" b="1" i="0">
                  <a:solidFill>
                    <a:schemeClr val="tx1"/>
                  </a:solidFill>
                  <a:effectLst/>
                  <a:latin typeface="+mn-lt"/>
                  <a:ea typeface="+mn-ea"/>
                  <a:cs typeface="+mn-cs"/>
                </a:rPr>
                <a:t>Porcentaje</a:t>
              </a:r>
              <a:r>
                <a:rPr lang="es-ES" sz="1100" b="1" i="0" baseline="0">
                  <a:solidFill>
                    <a:schemeClr val="tx1"/>
                  </a:solidFill>
                  <a:effectLst/>
                  <a:latin typeface="+mn-lt"/>
                  <a:ea typeface="+mn-ea"/>
                  <a:cs typeface="+mn-cs"/>
                </a:rPr>
                <a:t> de ocupados en el sector público</a:t>
              </a:r>
              <a14:m>
                <m:oMath xmlns:m="http://schemas.openxmlformats.org/officeDocument/2006/math">
                  <m:r>
                    <a:rPr lang="es-MX" sz="1000" b="1" i="0" baseline="0">
                      <a:solidFill>
                        <a:schemeClr val="tx1"/>
                      </a:solidFill>
                      <a:effectLst/>
                      <a:latin typeface="Cambria Math" panose="02040503050406030204" pitchFamily="18" charset="0"/>
                      <a:ea typeface="+mn-ea"/>
                      <a:cs typeface="+mn-cs"/>
                    </a:rPr>
                    <m:t>=</m:t>
                  </m:r>
                  <m:f>
                    <m:fPr>
                      <m:ctrlPr>
                        <a:rPr lang="es-ES" sz="1000" b="0" i="1">
                          <a:latin typeface="Cambria Math" panose="02040503050406030204" pitchFamily="18" charset="0"/>
                        </a:rPr>
                      </m:ctrlPr>
                    </m:fPr>
                    <m:num>
                      <m:r>
                        <m:rPr>
                          <m:sty m:val="p"/>
                        </m:rPr>
                        <a:rPr lang="es-ES" sz="1000" b="0" i="0">
                          <a:latin typeface="Cambria Math"/>
                        </a:rPr>
                        <m:t>Poblaci</m:t>
                      </m:r>
                      <m:r>
                        <a:rPr lang="es-ES" sz="1000" b="0" i="0">
                          <a:latin typeface="Cambria Math"/>
                        </a:rPr>
                        <m:t>ó</m:t>
                      </m:r>
                      <m:r>
                        <m:rPr>
                          <m:sty m:val="p"/>
                        </m:rPr>
                        <a:rPr lang="es-ES" sz="1000" b="0" i="0">
                          <a:latin typeface="Cambria Math"/>
                        </a:rPr>
                        <m:t>n</m:t>
                      </m:r>
                      <m:r>
                        <a:rPr lang="es-ES" sz="1000" b="0" i="0">
                          <a:latin typeface="Cambria Math"/>
                        </a:rPr>
                        <m:t> </m:t>
                      </m:r>
                      <m:r>
                        <m:rPr>
                          <m:sty m:val="p"/>
                        </m:rPr>
                        <a:rPr lang="es-ES" sz="1000" b="0" i="0">
                          <a:latin typeface="Cambria Math"/>
                        </a:rPr>
                        <m:t>ocupada</m:t>
                      </m:r>
                      <m:r>
                        <a:rPr lang="es-ES" sz="1000" b="0" i="0">
                          <a:latin typeface="Cambria Math"/>
                        </a:rPr>
                        <m:t> </m:t>
                      </m:r>
                      <m:r>
                        <m:rPr>
                          <m:sty m:val="p"/>
                        </m:rPr>
                        <a:rPr lang="es-ES" sz="1000" b="0" i="0">
                          <a:latin typeface="Cambria Math"/>
                        </a:rPr>
                        <m:t>en</m:t>
                      </m:r>
                      <m:r>
                        <a:rPr lang="es-ES" sz="1000" b="0" i="0">
                          <a:latin typeface="Cambria Math"/>
                        </a:rPr>
                        <m:t> </m:t>
                      </m:r>
                      <m:r>
                        <m:rPr>
                          <m:sty m:val="p"/>
                        </m:rPr>
                        <a:rPr lang="es-ES" sz="1000" b="0" i="0">
                          <a:latin typeface="Cambria Math"/>
                        </a:rPr>
                        <m:t>el</m:t>
                      </m:r>
                      <m:r>
                        <a:rPr lang="es-ES" sz="1000" b="0" i="0">
                          <a:latin typeface="Cambria Math"/>
                        </a:rPr>
                        <m:t> </m:t>
                      </m:r>
                      <m:r>
                        <m:rPr>
                          <m:sty m:val="p"/>
                        </m:rPr>
                        <a:rPr lang="es-ES" sz="1000" b="0" i="0">
                          <a:latin typeface="Cambria Math"/>
                        </a:rPr>
                        <m:t>sector</m:t>
                      </m:r>
                      <m:r>
                        <a:rPr lang="es-CR" sz="1000" b="0" i="0">
                          <a:latin typeface="Cambria Math" panose="02040503050406030204" pitchFamily="18" charset="0"/>
                        </a:rPr>
                        <m:t> </m:t>
                      </m:r>
                      <m:r>
                        <m:rPr>
                          <m:sty m:val="p"/>
                        </m:rPr>
                        <a:rPr lang="es-CR" sz="1000" b="0" i="0">
                          <a:latin typeface="Cambria Math" panose="02040503050406030204" pitchFamily="18" charset="0"/>
                        </a:rPr>
                        <m:t>p</m:t>
                      </m:r>
                      <m:r>
                        <a:rPr lang="es-CR" sz="1000" b="0" i="0">
                          <a:latin typeface="Cambria Math" panose="02040503050406030204" pitchFamily="18" charset="0"/>
                        </a:rPr>
                        <m:t>ú</m:t>
                      </m:r>
                      <m:r>
                        <m:rPr>
                          <m:sty m:val="p"/>
                        </m:rPr>
                        <a:rPr lang="es-CR" sz="1000" b="0" i="0">
                          <a:latin typeface="Cambria Math" panose="02040503050406030204" pitchFamily="18" charset="0"/>
                        </a:rPr>
                        <m:t>blico</m:t>
                      </m:r>
                    </m:num>
                    <m:den>
                      <m:r>
                        <m:rPr>
                          <m:sty m:val="p"/>
                        </m:rPr>
                        <a:rPr lang="es-ES" sz="1000" b="0" i="0">
                          <a:latin typeface="Cambria Math"/>
                        </a:rPr>
                        <m:t>Poblaci</m:t>
                      </m:r>
                      <m:r>
                        <a:rPr lang="es-ES" sz="1000" b="0" i="0">
                          <a:latin typeface="Cambria Math"/>
                        </a:rPr>
                        <m:t>ó</m:t>
                      </m:r>
                      <m:r>
                        <m:rPr>
                          <m:sty m:val="p"/>
                        </m:rPr>
                        <a:rPr lang="es-ES" sz="1000" b="0" i="0">
                          <a:latin typeface="Cambria Math"/>
                        </a:rPr>
                        <m:t>n</m:t>
                      </m:r>
                      <m:r>
                        <a:rPr lang="es-ES" sz="1000" b="0" i="0">
                          <a:latin typeface="Cambria Math"/>
                        </a:rPr>
                        <m:t> </m:t>
                      </m:r>
                      <m:r>
                        <m:rPr>
                          <m:sty m:val="p"/>
                        </m:rPr>
                        <a:rPr lang="es-ES" sz="1000" b="0" i="0">
                          <a:latin typeface="Cambria Math"/>
                        </a:rPr>
                        <m:t>ocupada</m:t>
                      </m:r>
                      <m:r>
                        <a:rPr lang="es-MX" sz="1000" b="0" i="0">
                          <a:latin typeface="Cambria Math" panose="02040503050406030204" pitchFamily="18" charset="0"/>
                        </a:rPr>
                        <m:t> </m:t>
                      </m:r>
                      <m:r>
                        <a:rPr lang="es-MX" sz="1000" b="0" i="1">
                          <a:latin typeface="Cambria Math" panose="02040503050406030204" pitchFamily="18" charset="0"/>
                        </a:rPr>
                        <m:t>𝑡𝑜𝑡𝑎𝑙</m:t>
                      </m:r>
                    </m:den>
                  </m:f>
                  <m:r>
                    <a:rPr lang="es-ES" sz="1000" b="0" i="1">
                      <a:latin typeface="Cambria Math"/>
                      <a:ea typeface="Cambria Math"/>
                    </a:rPr>
                    <m:t>×</m:t>
                  </m:r>
                  <m:r>
                    <a:rPr lang="es-CR" sz="1000" b="0" i="1">
                      <a:latin typeface="Cambria Math" panose="02040503050406030204" pitchFamily="18" charset="0"/>
                      <a:ea typeface="Cambria Math"/>
                    </a:rPr>
                    <m:t>1</m:t>
                  </m:r>
                  <m:r>
                    <a:rPr lang="es-ES" sz="1000" b="0" i="1">
                      <a:latin typeface="Cambria Math"/>
                      <a:ea typeface="Cambria Math"/>
                    </a:rPr>
                    <m:t>00</m:t>
                  </m:r>
                </m:oMath>
              </a14:m>
              <a:endParaRPr lang="es-ES" sz="1000" b="0" i="0">
                <a:latin typeface="+mn-lt"/>
              </a:endParaRPr>
            </a:p>
          </xdr:txBody>
        </xdr:sp>
      </mc:Choice>
      <mc:Fallback xmlns="">
        <xdr:sp macro="" textlink="">
          <xdr:nvSpPr>
            <xdr:cNvPr id="3" name="1 CuadroTexto">
              <a:extLst>
                <a:ext uri="{FF2B5EF4-FFF2-40B4-BE49-F238E27FC236}">
                  <a16:creationId xmlns:a16="http://schemas.microsoft.com/office/drawing/2014/main" id="{00000000-0008-0000-DB01-000003000000}"/>
                </a:ext>
              </a:extLst>
            </xdr:cNvPr>
            <xdr:cNvSpPr txBox="1"/>
          </xdr:nvSpPr>
          <xdr:spPr>
            <a:xfrm>
              <a:off x="4320540" y="9166860"/>
              <a:ext cx="4943474" cy="3352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s-ES" sz="1100" b="1" i="0">
                  <a:solidFill>
                    <a:schemeClr val="tx1"/>
                  </a:solidFill>
                  <a:effectLst/>
                  <a:latin typeface="+mn-lt"/>
                  <a:ea typeface="+mn-ea"/>
                  <a:cs typeface="+mn-cs"/>
                </a:rPr>
                <a:t>Porcentaje</a:t>
              </a:r>
              <a:r>
                <a:rPr lang="es-ES" sz="1100" b="1" i="0" baseline="0">
                  <a:solidFill>
                    <a:schemeClr val="tx1"/>
                  </a:solidFill>
                  <a:effectLst/>
                  <a:latin typeface="+mn-lt"/>
                  <a:ea typeface="+mn-ea"/>
                  <a:cs typeface="+mn-cs"/>
                </a:rPr>
                <a:t> de ocupados en el sector público</a:t>
              </a:r>
              <a:r>
                <a:rPr lang="es-MX" sz="1000" b="1" i="0" baseline="0">
                  <a:solidFill>
                    <a:schemeClr val="tx1"/>
                  </a:solidFill>
                  <a:effectLst/>
                  <a:latin typeface="Cambria Math" panose="02040503050406030204" pitchFamily="18" charset="0"/>
                  <a:ea typeface="+mn-ea"/>
                  <a:cs typeface="+mn-cs"/>
                </a:rPr>
                <a:t>=</a:t>
              </a:r>
              <a:r>
                <a:rPr lang="es-ES" sz="1000" b="0" i="0">
                  <a:latin typeface="Cambria Math" panose="02040503050406030204" pitchFamily="18" charset="0"/>
                </a:rPr>
                <a:t>(</a:t>
              </a:r>
              <a:r>
                <a:rPr lang="es-ES" sz="1000" b="0" i="0">
                  <a:latin typeface="Cambria Math"/>
                </a:rPr>
                <a:t>Población ocupada en el sector</a:t>
              </a:r>
              <a:r>
                <a:rPr lang="es-CR" sz="1000" b="0" i="0">
                  <a:latin typeface="Cambria Math" panose="02040503050406030204" pitchFamily="18" charset="0"/>
                </a:rPr>
                <a:t> público</a:t>
              </a:r>
              <a:r>
                <a:rPr lang="es-ES" sz="1000" b="0" i="0">
                  <a:latin typeface="Cambria Math" panose="02040503050406030204" pitchFamily="18" charset="0"/>
                </a:rPr>
                <a:t>)/(</a:t>
              </a:r>
              <a:r>
                <a:rPr lang="es-ES" sz="1000" b="0" i="0">
                  <a:latin typeface="Cambria Math"/>
                </a:rPr>
                <a:t>Población ocupada</a:t>
              </a:r>
              <a:r>
                <a:rPr lang="es-MX" sz="1000" b="0" i="0">
                  <a:latin typeface="Cambria Math" panose="02040503050406030204" pitchFamily="18" charset="0"/>
                </a:rPr>
                <a:t> 𝑡𝑜𝑡𝑎𝑙</a:t>
              </a:r>
              <a:r>
                <a:rPr lang="es-ES" sz="1000" b="0" i="0">
                  <a:latin typeface="Cambria Math" panose="02040503050406030204" pitchFamily="18" charset="0"/>
                </a:rPr>
                <a:t>)</a:t>
              </a:r>
              <a:r>
                <a:rPr lang="es-ES" sz="1000" b="0" i="0">
                  <a:latin typeface="Cambria Math"/>
                  <a:ea typeface="Cambria Math"/>
                </a:rPr>
                <a:t>×</a:t>
              </a:r>
              <a:r>
                <a:rPr lang="es-CR" sz="1000" b="0" i="0">
                  <a:latin typeface="Cambria Math" panose="02040503050406030204" pitchFamily="18" charset="0"/>
                  <a:ea typeface="Cambria Math"/>
                </a:rPr>
                <a:t>1</a:t>
              </a:r>
              <a:r>
                <a:rPr lang="es-ES" sz="1000" b="0" i="0">
                  <a:latin typeface="Cambria Math"/>
                  <a:ea typeface="Cambria Math"/>
                </a:rPr>
                <a:t>00</a:t>
              </a:r>
              <a:endParaRPr lang="es-ES" sz="1000" b="0" i="0">
                <a:latin typeface="+mn-lt"/>
              </a:endParaRPr>
            </a:p>
          </xdr:txBody>
        </xdr:sp>
      </mc:Fallback>
    </mc:AlternateContent>
    <xdr:clientData/>
  </xdr:oneCellAnchor>
  <xdr:oneCellAnchor>
    <xdr:from>
      <xdr:col>3</xdr:col>
      <xdr:colOff>47624</xdr:colOff>
      <xdr:row>15</xdr:row>
      <xdr:rowOff>66675</xdr:rowOff>
    </xdr:from>
    <xdr:ext cx="5686425" cy="361950"/>
    <mc:AlternateContent xmlns:mc="http://schemas.openxmlformats.org/markup-compatibility/2006" xmlns:a14="http://schemas.microsoft.com/office/drawing/2010/main">
      <mc:Choice Requires="a14">
        <xdr:sp macro="" textlink="">
          <xdr:nvSpPr>
            <xdr:cNvPr id="4" name="1 CuadroTexto">
              <a:extLst>
                <a:ext uri="{FF2B5EF4-FFF2-40B4-BE49-F238E27FC236}">
                  <a16:creationId xmlns:a16="http://schemas.microsoft.com/office/drawing/2014/main" id="{7175BA97-9AF1-4B99-BEE4-E64BA8C8C018}"/>
                </a:ext>
              </a:extLst>
            </xdr:cNvPr>
            <xdr:cNvSpPr txBox="1"/>
          </xdr:nvSpPr>
          <xdr:spPr>
            <a:xfrm>
              <a:off x="4368164" y="9225915"/>
              <a:ext cx="5686425" cy="361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s-ES" sz="1100" b="1" i="0">
                  <a:solidFill>
                    <a:schemeClr val="tx1"/>
                  </a:solidFill>
                  <a:effectLst/>
                  <a:latin typeface="+mn-lt"/>
                  <a:ea typeface="+mn-ea"/>
                  <a:cs typeface="+mn-cs"/>
                </a:rPr>
                <a:t>Porcentaje</a:t>
              </a:r>
              <a:r>
                <a:rPr lang="es-ES" sz="1100" b="1" i="0" baseline="0">
                  <a:solidFill>
                    <a:schemeClr val="tx1"/>
                  </a:solidFill>
                  <a:effectLst/>
                  <a:latin typeface="+mn-lt"/>
                  <a:ea typeface="+mn-ea"/>
                  <a:cs typeface="+mn-cs"/>
                </a:rPr>
                <a:t> de ocupados en el sector público</a:t>
              </a:r>
              <a14:m>
                <m:oMath xmlns:m="http://schemas.openxmlformats.org/officeDocument/2006/math">
                  <m:r>
                    <a:rPr lang="es-MX" sz="1100" b="1" i="0" baseline="0">
                      <a:solidFill>
                        <a:schemeClr val="tx1"/>
                      </a:solidFill>
                      <a:effectLst/>
                      <a:latin typeface="Cambria Math" panose="02040503050406030204" pitchFamily="18" charset="0"/>
                      <a:ea typeface="+mn-ea"/>
                      <a:cs typeface="+mn-cs"/>
                    </a:rPr>
                    <m:t>=</m:t>
                  </m:r>
                  <m:f>
                    <m:fPr>
                      <m:ctrlPr>
                        <a:rPr lang="es-ES" sz="1100" b="0" i="1">
                          <a:latin typeface="Cambria Math" panose="02040503050406030204" pitchFamily="18" charset="0"/>
                        </a:rPr>
                      </m:ctrlPr>
                    </m:fPr>
                    <m:num>
                      <m:r>
                        <m:rPr>
                          <m:sty m:val="p"/>
                        </m:rPr>
                        <a:rPr lang="es-ES" sz="1100" b="0" i="0">
                          <a:latin typeface="Cambria Math"/>
                        </a:rPr>
                        <m:t>Poblaci</m:t>
                      </m:r>
                      <m:r>
                        <a:rPr lang="es-ES" sz="1100" b="0" i="0">
                          <a:latin typeface="Cambria Math"/>
                        </a:rPr>
                        <m:t>ó</m:t>
                      </m:r>
                      <m:r>
                        <m:rPr>
                          <m:sty m:val="p"/>
                        </m:rPr>
                        <a:rPr lang="es-ES" sz="1100" b="0" i="0">
                          <a:latin typeface="Cambria Math"/>
                        </a:rPr>
                        <m:t>n</m:t>
                      </m:r>
                      <m:r>
                        <a:rPr lang="es-ES" sz="1100" b="0" i="0">
                          <a:latin typeface="Cambria Math"/>
                        </a:rPr>
                        <m:t> </m:t>
                      </m:r>
                      <m:r>
                        <m:rPr>
                          <m:sty m:val="p"/>
                        </m:rPr>
                        <a:rPr lang="es-ES" sz="1100" b="0" i="0">
                          <a:latin typeface="Cambria Math"/>
                        </a:rPr>
                        <m:t>ocupada</m:t>
                      </m:r>
                      <m:r>
                        <a:rPr lang="es-ES" sz="1100" b="0" i="0">
                          <a:latin typeface="Cambria Math"/>
                        </a:rPr>
                        <m:t> </m:t>
                      </m:r>
                      <m:r>
                        <m:rPr>
                          <m:sty m:val="p"/>
                        </m:rPr>
                        <a:rPr lang="es-ES" sz="1100" b="0" i="0">
                          <a:latin typeface="Cambria Math"/>
                        </a:rPr>
                        <m:t>en</m:t>
                      </m:r>
                      <m:r>
                        <a:rPr lang="es-ES" sz="1100" b="0" i="0">
                          <a:latin typeface="Cambria Math"/>
                        </a:rPr>
                        <m:t> </m:t>
                      </m:r>
                      <m:r>
                        <m:rPr>
                          <m:sty m:val="p"/>
                        </m:rPr>
                        <a:rPr lang="es-ES" sz="1100" b="0" i="0">
                          <a:latin typeface="Cambria Math"/>
                        </a:rPr>
                        <m:t>el</m:t>
                      </m:r>
                      <m:r>
                        <a:rPr lang="es-ES" sz="1100" b="0" i="0">
                          <a:latin typeface="Cambria Math"/>
                        </a:rPr>
                        <m:t> </m:t>
                      </m:r>
                      <m:r>
                        <m:rPr>
                          <m:sty m:val="p"/>
                        </m:rPr>
                        <a:rPr lang="es-ES" sz="1100" b="0" i="0">
                          <a:latin typeface="Cambria Math"/>
                        </a:rPr>
                        <m:t>sector</m:t>
                      </m:r>
                      <m:r>
                        <a:rPr lang="es-CR" sz="1100" b="0" i="0">
                          <a:latin typeface="Cambria Math" panose="02040503050406030204" pitchFamily="18" charset="0"/>
                        </a:rPr>
                        <m:t> </m:t>
                      </m:r>
                      <m:r>
                        <m:rPr>
                          <m:sty m:val="p"/>
                        </m:rPr>
                        <a:rPr lang="es-CR" sz="1100" b="0" i="0">
                          <a:latin typeface="Cambria Math" panose="02040503050406030204" pitchFamily="18" charset="0"/>
                        </a:rPr>
                        <m:t>p</m:t>
                      </m:r>
                      <m:r>
                        <a:rPr lang="es-CR" sz="1100" b="0" i="0">
                          <a:latin typeface="Cambria Math" panose="02040503050406030204" pitchFamily="18" charset="0"/>
                        </a:rPr>
                        <m:t>ú</m:t>
                      </m:r>
                      <m:r>
                        <m:rPr>
                          <m:sty m:val="p"/>
                        </m:rPr>
                        <a:rPr lang="es-CR" sz="1100" b="0" i="0">
                          <a:latin typeface="Cambria Math" panose="02040503050406030204" pitchFamily="18" charset="0"/>
                        </a:rPr>
                        <m:t>blico</m:t>
                      </m:r>
                    </m:num>
                    <m:den>
                      <m:r>
                        <m:rPr>
                          <m:sty m:val="p"/>
                        </m:rPr>
                        <a:rPr lang="es-ES" sz="1100" b="0" i="0">
                          <a:latin typeface="Cambria Math"/>
                        </a:rPr>
                        <m:t>Poblaci</m:t>
                      </m:r>
                      <m:r>
                        <a:rPr lang="es-ES" sz="1100" b="0" i="0">
                          <a:latin typeface="Cambria Math"/>
                        </a:rPr>
                        <m:t>ó</m:t>
                      </m:r>
                      <m:r>
                        <m:rPr>
                          <m:sty m:val="p"/>
                        </m:rPr>
                        <a:rPr lang="es-ES" sz="1100" b="0" i="0">
                          <a:latin typeface="Cambria Math"/>
                        </a:rPr>
                        <m:t>n</m:t>
                      </m:r>
                      <m:r>
                        <a:rPr lang="es-ES" sz="1100" b="0" i="0">
                          <a:latin typeface="Cambria Math"/>
                        </a:rPr>
                        <m:t> </m:t>
                      </m:r>
                      <m:r>
                        <m:rPr>
                          <m:sty m:val="p"/>
                        </m:rPr>
                        <a:rPr lang="es-ES" sz="1100" b="0" i="0">
                          <a:latin typeface="Cambria Math"/>
                        </a:rPr>
                        <m:t>ocupada</m:t>
                      </m:r>
                      <m:r>
                        <a:rPr lang="es-MX" sz="1100" b="0" i="0">
                          <a:latin typeface="Cambria Math" panose="02040503050406030204" pitchFamily="18" charset="0"/>
                        </a:rPr>
                        <m:t> </m:t>
                      </m:r>
                      <m:r>
                        <a:rPr lang="es-MX" sz="1100" b="0" i="1">
                          <a:latin typeface="Cambria Math" panose="02040503050406030204" pitchFamily="18" charset="0"/>
                        </a:rPr>
                        <m:t>𝑡𝑜𝑡𝑎𝑙</m:t>
                      </m:r>
                    </m:den>
                  </m:f>
                  <m:r>
                    <a:rPr lang="es-ES" sz="1100" b="0" i="1">
                      <a:latin typeface="Cambria Math"/>
                      <a:ea typeface="Cambria Math"/>
                    </a:rPr>
                    <m:t>×</m:t>
                  </m:r>
                  <m:r>
                    <a:rPr lang="es-CR" sz="1100" b="0" i="1">
                      <a:latin typeface="Cambria Math" panose="02040503050406030204" pitchFamily="18" charset="0"/>
                      <a:ea typeface="Cambria Math"/>
                    </a:rPr>
                    <m:t>1</m:t>
                  </m:r>
                  <m:r>
                    <a:rPr lang="es-ES" sz="1100" b="0" i="1">
                      <a:latin typeface="Cambria Math"/>
                      <a:ea typeface="Cambria Math"/>
                    </a:rPr>
                    <m:t>00</m:t>
                  </m:r>
                </m:oMath>
              </a14:m>
              <a:endParaRPr lang="es-ES" sz="1000" b="0" i="0">
                <a:latin typeface="+mn-lt"/>
              </a:endParaRPr>
            </a:p>
          </xdr:txBody>
        </xdr:sp>
      </mc:Choice>
      <mc:Fallback xmlns="">
        <xdr:sp macro="" textlink="">
          <xdr:nvSpPr>
            <xdr:cNvPr id="4" name="1 CuadroTexto">
              <a:extLst>
                <a:ext uri="{FF2B5EF4-FFF2-40B4-BE49-F238E27FC236}">
                  <a16:creationId xmlns:a16="http://schemas.microsoft.com/office/drawing/2014/main" id="{7175BA97-9AF1-4B99-BEE4-E64BA8C8C018}"/>
                </a:ext>
              </a:extLst>
            </xdr:cNvPr>
            <xdr:cNvSpPr txBox="1"/>
          </xdr:nvSpPr>
          <xdr:spPr>
            <a:xfrm>
              <a:off x="4368164" y="9225915"/>
              <a:ext cx="5686425" cy="361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s-ES" sz="1100" b="1" i="0">
                  <a:solidFill>
                    <a:schemeClr val="tx1"/>
                  </a:solidFill>
                  <a:effectLst/>
                  <a:latin typeface="+mn-lt"/>
                  <a:ea typeface="+mn-ea"/>
                  <a:cs typeface="+mn-cs"/>
                </a:rPr>
                <a:t>Porcentaje</a:t>
              </a:r>
              <a:r>
                <a:rPr lang="es-ES" sz="1100" b="1" i="0" baseline="0">
                  <a:solidFill>
                    <a:schemeClr val="tx1"/>
                  </a:solidFill>
                  <a:effectLst/>
                  <a:latin typeface="+mn-lt"/>
                  <a:ea typeface="+mn-ea"/>
                  <a:cs typeface="+mn-cs"/>
                </a:rPr>
                <a:t> de ocupados en el sector público</a:t>
              </a:r>
              <a:r>
                <a:rPr lang="es-MX" sz="1100" b="1" i="0" baseline="0">
                  <a:solidFill>
                    <a:schemeClr val="tx1"/>
                  </a:solidFill>
                  <a:effectLst/>
                  <a:latin typeface="Cambria Math" panose="02040503050406030204" pitchFamily="18" charset="0"/>
                  <a:ea typeface="+mn-ea"/>
                  <a:cs typeface="+mn-cs"/>
                </a:rPr>
                <a:t>=</a:t>
              </a:r>
              <a:r>
                <a:rPr lang="es-ES" sz="1100" b="0" i="0">
                  <a:latin typeface="Cambria Math" panose="02040503050406030204" pitchFamily="18" charset="0"/>
                </a:rPr>
                <a:t>(</a:t>
              </a:r>
              <a:r>
                <a:rPr lang="es-ES" sz="1100" b="0" i="0">
                  <a:latin typeface="Cambria Math"/>
                </a:rPr>
                <a:t>Población ocupada en el sector</a:t>
              </a:r>
              <a:r>
                <a:rPr lang="es-CR" sz="1100" b="0" i="0">
                  <a:latin typeface="Cambria Math" panose="02040503050406030204" pitchFamily="18" charset="0"/>
                </a:rPr>
                <a:t> público</a:t>
              </a:r>
              <a:r>
                <a:rPr lang="es-ES" sz="1100" b="0" i="0">
                  <a:latin typeface="Cambria Math" panose="02040503050406030204" pitchFamily="18" charset="0"/>
                </a:rPr>
                <a:t>)/(</a:t>
              </a:r>
              <a:r>
                <a:rPr lang="es-ES" sz="1100" b="0" i="0">
                  <a:latin typeface="Cambria Math"/>
                </a:rPr>
                <a:t>Población ocupada</a:t>
              </a:r>
              <a:r>
                <a:rPr lang="es-MX" sz="1100" b="0" i="0">
                  <a:latin typeface="Cambria Math" panose="02040503050406030204" pitchFamily="18" charset="0"/>
                </a:rPr>
                <a:t> 𝑡𝑜𝑡𝑎𝑙</a:t>
              </a:r>
              <a:r>
                <a:rPr lang="es-ES" sz="1100" b="0" i="0">
                  <a:latin typeface="Cambria Math" panose="02040503050406030204" pitchFamily="18" charset="0"/>
                </a:rPr>
                <a:t>)</a:t>
              </a:r>
              <a:r>
                <a:rPr lang="es-ES" sz="1100" b="0" i="0">
                  <a:latin typeface="Cambria Math"/>
                  <a:ea typeface="Cambria Math"/>
                </a:rPr>
                <a:t>×</a:t>
              </a:r>
              <a:r>
                <a:rPr lang="es-CR" sz="1100" b="0" i="0">
                  <a:latin typeface="Cambria Math" panose="02040503050406030204" pitchFamily="18" charset="0"/>
                  <a:ea typeface="Cambria Math"/>
                </a:rPr>
                <a:t>1</a:t>
              </a:r>
              <a:r>
                <a:rPr lang="es-ES" sz="1100" b="0" i="0">
                  <a:latin typeface="Cambria Math"/>
                  <a:ea typeface="Cambria Math"/>
                </a:rPr>
                <a:t>00</a:t>
              </a:r>
              <a:endParaRPr lang="es-ES" sz="1000" b="0" i="0">
                <a:latin typeface="+mn-lt"/>
              </a:endParaRPr>
            </a:p>
          </xdr:txBody>
        </xdr:sp>
      </mc:Fallback>
    </mc:AlternateContent>
    <xdr:clientData/>
  </xdr:oneCellAnchor>
</xdr:wsDr>
</file>

<file path=xl/drawings/drawing311.xml><?xml version="1.0" encoding="utf-8"?>
<xdr:wsDr xmlns:xdr="http://schemas.openxmlformats.org/drawingml/2006/spreadsheetDrawing" xmlns:a="http://schemas.openxmlformats.org/drawingml/2006/main">
  <xdr:twoCellAnchor>
    <xdr:from>
      <xdr:col>7</xdr:col>
      <xdr:colOff>198120</xdr:colOff>
      <xdr:row>8</xdr:row>
      <xdr:rowOff>434341</xdr:rowOff>
    </xdr:from>
    <xdr:to>
      <xdr:col>15</xdr:col>
      <xdr:colOff>350520</xdr:colOff>
      <xdr:row>20</xdr:row>
      <xdr:rowOff>167640</xdr:rowOff>
    </xdr:to>
    <xdr:graphicFrame macro="">
      <xdr:nvGraphicFramePr>
        <xdr:cNvPr id="2" name="Gráfico 1">
          <a:extLst>
            <a:ext uri="{FF2B5EF4-FFF2-40B4-BE49-F238E27FC236}">
              <a16:creationId xmlns:a16="http://schemas.microsoft.com/office/drawing/2014/main" id="{00000000-0008-0000-E001-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12.xml><?xml version="1.0" encoding="utf-8"?>
<xdr:wsDr xmlns:xdr="http://schemas.openxmlformats.org/drawingml/2006/spreadsheetDrawing" xmlns:a="http://schemas.openxmlformats.org/drawingml/2006/main">
  <xdr:twoCellAnchor editAs="oneCell">
    <xdr:from>
      <xdr:col>0</xdr:col>
      <xdr:colOff>60960</xdr:colOff>
      <xdr:row>1</xdr:row>
      <xdr:rowOff>74930</xdr:rowOff>
    </xdr:from>
    <xdr:to>
      <xdr:col>1</xdr:col>
      <xdr:colOff>734907</xdr:colOff>
      <xdr:row>4</xdr:row>
      <xdr:rowOff>32597</xdr:rowOff>
    </xdr:to>
    <xdr:pic>
      <xdr:nvPicPr>
        <xdr:cNvPr id="3" name="Imagen 2">
          <a:extLst>
            <a:ext uri="{FF2B5EF4-FFF2-40B4-BE49-F238E27FC236}">
              <a16:creationId xmlns:a16="http://schemas.microsoft.com/office/drawing/2014/main" id="{7B49906B-2683-44E3-A186-FBBF869B92A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60960" y="295910"/>
          <a:ext cx="1466427" cy="1466427"/>
        </a:xfrm>
        <a:prstGeom prst="rect">
          <a:avLst/>
        </a:prstGeom>
        <a:ln w="28575">
          <a:solidFill>
            <a:schemeClr val="bg1"/>
          </a:solidFill>
        </a:ln>
      </xdr:spPr>
    </xdr:pic>
    <xdr:clientData/>
  </xdr:twoCellAnchor>
</xdr:wsDr>
</file>

<file path=xl/drawings/drawing313.xml><?xml version="1.0" encoding="utf-8"?>
<xdr:wsDr xmlns:xdr="http://schemas.openxmlformats.org/drawingml/2006/spreadsheetDrawing" xmlns:a="http://schemas.openxmlformats.org/drawingml/2006/main">
  <xdr:twoCellAnchor>
    <xdr:from>
      <xdr:col>2</xdr:col>
      <xdr:colOff>38100</xdr:colOff>
      <xdr:row>39</xdr:row>
      <xdr:rowOff>138112</xdr:rowOff>
    </xdr:from>
    <xdr:to>
      <xdr:col>8</xdr:col>
      <xdr:colOff>342900</xdr:colOff>
      <xdr:row>59</xdr:row>
      <xdr:rowOff>114300</xdr:rowOff>
    </xdr:to>
    <xdr:graphicFrame macro="">
      <xdr:nvGraphicFramePr>
        <xdr:cNvPr id="2" name="Gráfico 1">
          <a:extLst>
            <a:ext uri="{FF2B5EF4-FFF2-40B4-BE49-F238E27FC236}">
              <a16:creationId xmlns:a16="http://schemas.microsoft.com/office/drawing/2014/main" id="{00000000-0008-0000-EB01-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781049</xdr:colOff>
      <xdr:row>39</xdr:row>
      <xdr:rowOff>14286</xdr:rowOff>
    </xdr:from>
    <xdr:to>
      <xdr:col>17</xdr:col>
      <xdr:colOff>161925</xdr:colOff>
      <xdr:row>61</xdr:row>
      <xdr:rowOff>95249</xdr:rowOff>
    </xdr:to>
    <xdr:graphicFrame macro="">
      <xdr:nvGraphicFramePr>
        <xdr:cNvPr id="3" name="Gráfico 2">
          <a:extLst>
            <a:ext uri="{FF2B5EF4-FFF2-40B4-BE49-F238E27FC236}">
              <a16:creationId xmlns:a16="http://schemas.microsoft.com/office/drawing/2014/main" id="{00000000-0008-0000-EB01-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14.xml><?xml version="1.0" encoding="utf-8"?>
<c:userShapes xmlns:c="http://schemas.openxmlformats.org/drawingml/2006/chart">
  <cdr:relSizeAnchor xmlns:cdr="http://schemas.openxmlformats.org/drawingml/2006/chartDrawing">
    <cdr:from>
      <cdr:x>0.0502</cdr:x>
      <cdr:y>0.78487</cdr:y>
    </cdr:from>
    <cdr:to>
      <cdr:x>0.11044</cdr:x>
      <cdr:y>0.85546</cdr:y>
    </cdr:to>
    <cdr:sp macro="" textlink="">
      <cdr:nvSpPr>
        <cdr:cNvPr id="2" name="CuadroTexto 1"/>
        <cdr:cNvSpPr txBox="1"/>
      </cdr:nvSpPr>
      <cdr:spPr>
        <a:xfrm xmlns:a="http://schemas.openxmlformats.org/drawingml/2006/main">
          <a:off x="238125" y="2224088"/>
          <a:ext cx="285750" cy="200025"/>
        </a:xfrm>
        <a:prstGeom xmlns:a="http://schemas.openxmlformats.org/drawingml/2006/main" prst="rect">
          <a:avLst/>
        </a:prstGeom>
        <a:solidFill xmlns:a="http://schemas.openxmlformats.org/drawingml/2006/main">
          <a:schemeClr val="bg1"/>
        </a:solidFill>
        <a:ln xmlns:a="http://schemas.openxmlformats.org/drawingml/2006/main">
          <a:solidFill>
            <a:schemeClr val="bg1"/>
          </a:solidFill>
        </a:ln>
      </cdr:spPr>
      <cdr:txBody>
        <a:bodyPr xmlns:a="http://schemas.openxmlformats.org/drawingml/2006/main" vertOverflow="clip" wrap="square" rtlCol="0"/>
        <a:lstStyle xmlns:a="http://schemas.openxmlformats.org/drawingml/2006/main"/>
        <a:p xmlns:a="http://schemas.openxmlformats.org/drawingml/2006/main">
          <a:pPr algn="r"/>
          <a:r>
            <a:rPr lang="es-CR" sz="900">
              <a:solidFill>
                <a:schemeClr val="bg2">
                  <a:lumMod val="50000"/>
                </a:schemeClr>
              </a:solidFill>
            </a:rPr>
            <a:t>0</a:t>
          </a:r>
        </a:p>
      </cdr:txBody>
    </cdr:sp>
  </cdr:relSizeAnchor>
  <cdr:relSizeAnchor xmlns:cdr="http://schemas.openxmlformats.org/drawingml/2006/chartDrawing">
    <cdr:from>
      <cdr:x>0.1004</cdr:x>
      <cdr:y>0.76471</cdr:y>
    </cdr:from>
    <cdr:to>
      <cdr:x>0.13052</cdr:x>
      <cdr:y>0.79496</cdr:y>
    </cdr:to>
    <cdr:cxnSp macro="">
      <cdr:nvCxnSpPr>
        <cdr:cNvPr id="4" name="Conector recto 3">
          <a:extLst xmlns:a="http://schemas.openxmlformats.org/drawingml/2006/main">
            <a:ext uri="{FF2B5EF4-FFF2-40B4-BE49-F238E27FC236}">
              <a16:creationId xmlns:a16="http://schemas.microsoft.com/office/drawing/2014/main" id="{8067E532-2C24-479B-BFA8-8C7BEA2E41AF}"/>
            </a:ext>
          </a:extLst>
        </cdr:cNvPr>
        <cdr:cNvCxnSpPr/>
      </cdr:nvCxnSpPr>
      <cdr:spPr>
        <a:xfrm xmlns:a="http://schemas.openxmlformats.org/drawingml/2006/main">
          <a:off x="476250" y="2166938"/>
          <a:ext cx="142875" cy="85725"/>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0.10308</cdr:x>
      <cdr:y>0.7507</cdr:y>
    </cdr:from>
    <cdr:to>
      <cdr:x>0.1332</cdr:x>
      <cdr:y>0.78095</cdr:y>
    </cdr:to>
    <cdr:cxnSp macro="">
      <cdr:nvCxnSpPr>
        <cdr:cNvPr id="5" name="Conector recto 4">
          <a:extLst xmlns:a="http://schemas.openxmlformats.org/drawingml/2006/main">
            <a:ext uri="{FF2B5EF4-FFF2-40B4-BE49-F238E27FC236}">
              <a16:creationId xmlns:a16="http://schemas.microsoft.com/office/drawing/2014/main" id="{A25CCD84-812B-4391-A4CD-CBB00B76A9E7}"/>
            </a:ext>
          </a:extLst>
        </cdr:cNvPr>
        <cdr:cNvCxnSpPr/>
      </cdr:nvCxnSpPr>
      <cdr:spPr>
        <a:xfrm xmlns:a="http://schemas.openxmlformats.org/drawingml/2006/main">
          <a:off x="488950" y="2127250"/>
          <a:ext cx="142875" cy="85725"/>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315.xml><?xml version="1.0" encoding="utf-8"?>
<c:userShapes xmlns:c="http://schemas.openxmlformats.org/drawingml/2006/chart">
  <cdr:relSizeAnchor xmlns:cdr="http://schemas.openxmlformats.org/drawingml/2006/chartDrawing">
    <cdr:from>
      <cdr:x>0.02555</cdr:x>
      <cdr:y>0.63289</cdr:y>
    </cdr:from>
    <cdr:to>
      <cdr:x>0.06814</cdr:x>
      <cdr:y>0.70044</cdr:y>
    </cdr:to>
    <cdr:sp macro="" textlink="">
      <cdr:nvSpPr>
        <cdr:cNvPr id="2" name="CuadroTexto 1"/>
        <cdr:cNvSpPr txBox="1"/>
      </cdr:nvSpPr>
      <cdr:spPr>
        <a:xfrm xmlns:a="http://schemas.openxmlformats.org/drawingml/2006/main">
          <a:off x="142876" y="2052639"/>
          <a:ext cx="238125" cy="219075"/>
        </a:xfrm>
        <a:prstGeom xmlns:a="http://schemas.openxmlformats.org/drawingml/2006/main" prst="rect">
          <a:avLst/>
        </a:prstGeom>
        <a:solidFill xmlns:a="http://schemas.openxmlformats.org/drawingml/2006/main">
          <a:schemeClr val="bg1"/>
        </a:solidFill>
        <a:ln xmlns:a="http://schemas.openxmlformats.org/drawingml/2006/main">
          <a:solidFill>
            <a:schemeClr val="bg1"/>
          </a:solidFill>
        </a:ln>
      </cdr:spPr>
      <cdr:txBody>
        <a:bodyPr xmlns:a="http://schemas.openxmlformats.org/drawingml/2006/main" vertOverflow="clip" wrap="square" rtlCol="0"/>
        <a:lstStyle xmlns:a="http://schemas.openxmlformats.org/drawingml/2006/main"/>
        <a:p xmlns:a="http://schemas.openxmlformats.org/drawingml/2006/main">
          <a:r>
            <a:rPr lang="es-CR" sz="900">
              <a:solidFill>
                <a:schemeClr val="bg2">
                  <a:lumMod val="50000"/>
                </a:schemeClr>
              </a:solidFill>
            </a:rPr>
            <a:t>0</a:t>
          </a:r>
        </a:p>
      </cdr:txBody>
    </cdr:sp>
  </cdr:relSizeAnchor>
  <cdr:relSizeAnchor xmlns:cdr="http://schemas.openxmlformats.org/drawingml/2006/chartDrawing">
    <cdr:from>
      <cdr:x>0.06303</cdr:x>
      <cdr:y>0.63583</cdr:y>
    </cdr:from>
    <cdr:to>
      <cdr:x>0.07496</cdr:x>
      <cdr:y>0.65051</cdr:y>
    </cdr:to>
    <cdr:cxnSp macro="">
      <cdr:nvCxnSpPr>
        <cdr:cNvPr id="8" name="Conector recto 7">
          <a:extLst xmlns:a="http://schemas.openxmlformats.org/drawingml/2006/main">
            <a:ext uri="{FF2B5EF4-FFF2-40B4-BE49-F238E27FC236}">
              <a16:creationId xmlns:a16="http://schemas.microsoft.com/office/drawing/2014/main" id="{A588E622-BF60-4646-AA98-E129F4FF9E06}"/>
            </a:ext>
          </a:extLst>
        </cdr:cNvPr>
        <cdr:cNvCxnSpPr/>
      </cdr:nvCxnSpPr>
      <cdr:spPr>
        <a:xfrm xmlns:a="http://schemas.openxmlformats.org/drawingml/2006/main">
          <a:off x="352426" y="2062164"/>
          <a:ext cx="66675" cy="47625"/>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0.0653</cdr:x>
      <cdr:y>0.62653</cdr:y>
    </cdr:from>
    <cdr:to>
      <cdr:x>0.07723</cdr:x>
      <cdr:y>0.64121</cdr:y>
    </cdr:to>
    <cdr:cxnSp macro="">
      <cdr:nvCxnSpPr>
        <cdr:cNvPr id="10" name="Conector recto 9">
          <a:extLst xmlns:a="http://schemas.openxmlformats.org/drawingml/2006/main">
            <a:ext uri="{FF2B5EF4-FFF2-40B4-BE49-F238E27FC236}">
              <a16:creationId xmlns:a16="http://schemas.microsoft.com/office/drawing/2014/main" id="{DB3805CD-DB7D-4EA9-9C9B-630425AAD4F8}"/>
            </a:ext>
          </a:extLst>
        </cdr:cNvPr>
        <cdr:cNvCxnSpPr/>
      </cdr:nvCxnSpPr>
      <cdr:spPr>
        <a:xfrm xmlns:a="http://schemas.openxmlformats.org/drawingml/2006/main">
          <a:off x="365125" y="2032000"/>
          <a:ext cx="66675" cy="47625"/>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316.xml><?xml version="1.0" encoding="utf-8"?>
<xdr:wsDr xmlns:xdr="http://schemas.openxmlformats.org/drawingml/2006/spreadsheetDrawing" xmlns:a="http://schemas.openxmlformats.org/drawingml/2006/main">
  <xdr:oneCellAnchor>
    <xdr:from>
      <xdr:col>3</xdr:col>
      <xdr:colOff>922497</xdr:colOff>
      <xdr:row>15</xdr:row>
      <xdr:rowOff>77152</xdr:rowOff>
    </xdr:from>
    <xdr:ext cx="2397964" cy="321435"/>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00000000-0008-0000-EC01-000003000000}"/>
                </a:ext>
              </a:extLst>
            </xdr:cNvPr>
            <xdr:cNvSpPr txBox="1"/>
          </xdr:nvSpPr>
          <xdr:spPr>
            <a:xfrm>
              <a:off x="5029677" y="8649652"/>
              <a:ext cx="2397964" cy="3214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100" i="1">
                            <a:latin typeface="Cambria Math" panose="02040503050406030204" pitchFamily="18" charset="0"/>
                          </a:rPr>
                        </m:ctrlPr>
                      </m:fPr>
                      <m:num>
                        <m:r>
                          <a:rPr lang="es-CR" sz="1100" b="0" i="1">
                            <a:latin typeface="Cambria Math" panose="02040503050406030204" pitchFamily="18" charset="0"/>
                          </a:rPr>
                          <m:t>𝐼𝑛𝑔𝑟𝑒𝑠𝑜𝑠</m:t>
                        </m:r>
                        <m:r>
                          <a:rPr lang="es-CR" sz="1100" b="0" i="1">
                            <a:latin typeface="Cambria Math" panose="02040503050406030204" pitchFamily="18" charset="0"/>
                          </a:rPr>
                          <m:t> </m:t>
                        </m:r>
                        <m:r>
                          <a:rPr lang="es-CR" sz="1100" b="0" i="1">
                            <a:latin typeface="Cambria Math" panose="02040503050406030204" pitchFamily="18" charset="0"/>
                          </a:rPr>
                          <m:t>𝑑𝑒𝑙</m:t>
                        </m:r>
                        <m:r>
                          <a:rPr lang="es-CR" sz="1100" b="0" i="1">
                            <a:latin typeface="Cambria Math" panose="02040503050406030204" pitchFamily="18" charset="0"/>
                          </a:rPr>
                          <m:t> </m:t>
                        </m:r>
                        <m:r>
                          <a:rPr lang="es-CR" sz="1100" b="0" i="1">
                            <a:latin typeface="Cambria Math" panose="02040503050406030204" pitchFamily="18" charset="0"/>
                          </a:rPr>
                          <m:t>𝑔𝑜𝑏𝑖𝑒𝑟𝑛𝑜</m:t>
                        </m:r>
                        <m:r>
                          <a:rPr lang="es-CR" sz="1100" b="0" i="1">
                            <a:latin typeface="Cambria Math"/>
                          </a:rPr>
                          <m:t> </m:t>
                        </m:r>
                        <m:r>
                          <a:rPr lang="es-CR" sz="1100" b="0" i="1">
                            <a:latin typeface="Cambria Math"/>
                          </a:rPr>
                          <m:t>𝐶𝑒𝑛𝑡𝑟𝑎𝑙</m:t>
                        </m:r>
                      </m:num>
                      <m:den>
                        <m:r>
                          <a:rPr lang="es-CR" sz="1100" b="0" i="1">
                            <a:latin typeface="Cambria Math" panose="02040503050406030204" pitchFamily="18" charset="0"/>
                          </a:rPr>
                          <m:t>𝑃𝑟𝑜𝑑𝑢𝑐𝑡𝑜</m:t>
                        </m:r>
                        <m:r>
                          <a:rPr lang="es-CR" sz="1100" b="0" i="1">
                            <a:latin typeface="Cambria Math" panose="02040503050406030204" pitchFamily="18" charset="0"/>
                          </a:rPr>
                          <m:t> </m:t>
                        </m:r>
                        <m:r>
                          <a:rPr lang="es-CR" sz="1100" b="0" i="1">
                            <a:latin typeface="Cambria Math" panose="02040503050406030204" pitchFamily="18" charset="0"/>
                          </a:rPr>
                          <m:t>𝐼𝑛𝑡𝑒𝑟𝑛𝑜</m:t>
                        </m:r>
                        <m:r>
                          <a:rPr lang="es-CR" sz="1100" b="0" i="1">
                            <a:latin typeface="Cambria Math" panose="02040503050406030204" pitchFamily="18" charset="0"/>
                          </a:rPr>
                          <m:t> </m:t>
                        </m:r>
                        <m:r>
                          <a:rPr lang="es-CR" sz="1100" b="0" i="1">
                            <a:latin typeface="Cambria Math" panose="02040503050406030204" pitchFamily="18" charset="0"/>
                          </a:rPr>
                          <m:t>𝐵𝑟𝑢𝑡𝑜</m:t>
                        </m:r>
                      </m:den>
                    </m:f>
                    <m:r>
                      <a:rPr lang="es-CR" sz="1100" b="0" i="1">
                        <a:solidFill>
                          <a:schemeClr val="tx1"/>
                        </a:solidFill>
                        <a:effectLst/>
                        <a:latin typeface="Cambria Math" panose="02040503050406030204" pitchFamily="18" charset="0"/>
                        <a:ea typeface="+mn-ea"/>
                        <a:cs typeface="+mn-cs"/>
                      </a:rPr>
                      <m:t>×</m:t>
                    </m:r>
                    <m:r>
                      <a:rPr lang="es-CR" sz="1100" b="0" i="1">
                        <a:latin typeface="Cambria Math" panose="02040503050406030204" pitchFamily="18" charset="0"/>
                      </a:rPr>
                      <m:t>100</m:t>
                    </m:r>
                  </m:oMath>
                </m:oMathPara>
              </a14:m>
              <a:endParaRPr lang="es-CR" sz="1100"/>
            </a:p>
          </xdr:txBody>
        </xdr:sp>
      </mc:Choice>
      <mc:Fallback xmlns="">
        <xdr:sp macro="" textlink="">
          <xdr:nvSpPr>
            <xdr:cNvPr id="3" name="CuadroTexto 2">
              <a:extLst>
                <a:ext uri="{FF2B5EF4-FFF2-40B4-BE49-F238E27FC236}">
                  <a16:creationId xmlns:a16="http://schemas.microsoft.com/office/drawing/2014/main" id="{00000000-0008-0000-EC01-000003000000}"/>
                </a:ext>
              </a:extLst>
            </xdr:cNvPr>
            <xdr:cNvSpPr txBox="1"/>
          </xdr:nvSpPr>
          <xdr:spPr>
            <a:xfrm>
              <a:off x="5029677" y="8649652"/>
              <a:ext cx="2397964" cy="3214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100" i="0">
                  <a:latin typeface="Cambria Math" panose="02040503050406030204" pitchFamily="18" charset="0"/>
                </a:rPr>
                <a:t>(</a:t>
              </a:r>
              <a:r>
                <a:rPr lang="es-CR" sz="1100" b="0" i="0">
                  <a:latin typeface="Cambria Math" panose="02040503050406030204" pitchFamily="18" charset="0"/>
                </a:rPr>
                <a:t>𝐼𝑛𝑔𝑟𝑒𝑠𝑜𝑠 𝑑𝑒𝑙 𝑔𝑜𝑏𝑖𝑒𝑟𝑛𝑜</a:t>
              </a:r>
              <a:r>
                <a:rPr lang="es-CR" sz="1100" b="0" i="0">
                  <a:latin typeface="Cambria Math"/>
                </a:rPr>
                <a:t> 𝐶𝑒𝑛𝑡𝑟𝑎𝑙</a:t>
              </a:r>
              <a:r>
                <a:rPr lang="es-CR" sz="1100" b="0" i="0">
                  <a:latin typeface="Cambria Math" panose="02040503050406030204" pitchFamily="18" charset="0"/>
                </a:rPr>
                <a:t>)/(𝑃𝑟𝑜𝑑𝑢𝑐𝑡𝑜 𝐼𝑛𝑡𝑒𝑟𝑛𝑜 𝐵𝑟𝑢𝑡𝑜)</a:t>
              </a:r>
              <a:r>
                <a:rPr lang="es-CR" sz="1100" b="0" i="0">
                  <a:solidFill>
                    <a:schemeClr val="tx1"/>
                  </a:solidFill>
                  <a:effectLst/>
                  <a:latin typeface="Cambria Math" panose="02040503050406030204" pitchFamily="18" charset="0"/>
                  <a:ea typeface="+mn-ea"/>
                  <a:cs typeface="+mn-cs"/>
                </a:rPr>
                <a:t>×</a:t>
              </a:r>
              <a:r>
                <a:rPr lang="es-CR" sz="1100" b="0" i="0">
                  <a:latin typeface="Cambria Math" panose="02040503050406030204" pitchFamily="18" charset="0"/>
                </a:rPr>
                <a:t>100</a:t>
              </a:r>
              <a:endParaRPr lang="es-CR" sz="1100"/>
            </a:p>
          </xdr:txBody>
        </xdr:sp>
      </mc:Fallback>
    </mc:AlternateContent>
    <xdr:clientData/>
  </xdr:oneCellAnchor>
  <xdr:oneCellAnchor>
    <xdr:from>
      <xdr:col>3</xdr:col>
      <xdr:colOff>922497</xdr:colOff>
      <xdr:row>15</xdr:row>
      <xdr:rowOff>77152</xdr:rowOff>
    </xdr:from>
    <xdr:ext cx="2397964" cy="321435"/>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id="{35D36586-2E34-4567-A6F0-710E576DEB3D}"/>
                </a:ext>
              </a:extLst>
            </xdr:cNvPr>
            <xdr:cNvSpPr txBox="1"/>
          </xdr:nvSpPr>
          <xdr:spPr>
            <a:xfrm>
              <a:off x="5029677" y="8931592"/>
              <a:ext cx="2397964" cy="3214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100" i="1">
                            <a:latin typeface="Cambria Math" panose="02040503050406030204" pitchFamily="18" charset="0"/>
                          </a:rPr>
                        </m:ctrlPr>
                      </m:fPr>
                      <m:num>
                        <m:r>
                          <a:rPr lang="es-CR" sz="1100" b="0" i="1">
                            <a:latin typeface="Cambria Math" panose="02040503050406030204" pitchFamily="18" charset="0"/>
                          </a:rPr>
                          <m:t>𝐼𝑛𝑔𝑟𝑒𝑠𝑜𝑠</m:t>
                        </m:r>
                        <m:r>
                          <a:rPr lang="es-CR" sz="1100" b="0" i="1">
                            <a:latin typeface="Cambria Math" panose="02040503050406030204" pitchFamily="18" charset="0"/>
                          </a:rPr>
                          <m:t> </m:t>
                        </m:r>
                        <m:r>
                          <a:rPr lang="es-CR" sz="1100" b="0" i="1">
                            <a:latin typeface="Cambria Math" panose="02040503050406030204" pitchFamily="18" charset="0"/>
                          </a:rPr>
                          <m:t>𝑑𝑒𝑙</m:t>
                        </m:r>
                        <m:r>
                          <a:rPr lang="es-CR" sz="1100" b="0" i="1">
                            <a:latin typeface="Cambria Math" panose="02040503050406030204" pitchFamily="18" charset="0"/>
                          </a:rPr>
                          <m:t> </m:t>
                        </m:r>
                        <m:r>
                          <a:rPr lang="es-CR" sz="1100" b="0" i="1">
                            <a:latin typeface="Cambria Math" panose="02040503050406030204" pitchFamily="18" charset="0"/>
                          </a:rPr>
                          <m:t>𝑔𝑜𝑏𝑖𝑒𝑟𝑛𝑜</m:t>
                        </m:r>
                        <m:r>
                          <a:rPr lang="es-CR" sz="1100" b="0" i="1">
                            <a:latin typeface="Cambria Math"/>
                          </a:rPr>
                          <m:t> </m:t>
                        </m:r>
                        <m:r>
                          <a:rPr lang="es-CR" sz="1100" b="0" i="1">
                            <a:latin typeface="Cambria Math"/>
                          </a:rPr>
                          <m:t>𝐶𝑒𝑛𝑡𝑟𝑎𝑙</m:t>
                        </m:r>
                      </m:num>
                      <m:den>
                        <m:r>
                          <a:rPr lang="es-CR" sz="1100" b="0" i="1">
                            <a:latin typeface="Cambria Math" panose="02040503050406030204" pitchFamily="18" charset="0"/>
                          </a:rPr>
                          <m:t>𝑃𝑟𝑜𝑑𝑢𝑐𝑡𝑜</m:t>
                        </m:r>
                        <m:r>
                          <a:rPr lang="es-CR" sz="1100" b="0" i="1">
                            <a:latin typeface="Cambria Math" panose="02040503050406030204" pitchFamily="18" charset="0"/>
                          </a:rPr>
                          <m:t> </m:t>
                        </m:r>
                        <m:r>
                          <a:rPr lang="es-CR" sz="1100" b="0" i="1">
                            <a:latin typeface="Cambria Math" panose="02040503050406030204" pitchFamily="18" charset="0"/>
                          </a:rPr>
                          <m:t>𝐼𝑛𝑡𝑒𝑟𝑛𝑜</m:t>
                        </m:r>
                        <m:r>
                          <a:rPr lang="es-CR" sz="1100" b="0" i="1">
                            <a:latin typeface="Cambria Math" panose="02040503050406030204" pitchFamily="18" charset="0"/>
                          </a:rPr>
                          <m:t> </m:t>
                        </m:r>
                        <m:r>
                          <a:rPr lang="es-CR" sz="1100" b="0" i="1">
                            <a:latin typeface="Cambria Math" panose="02040503050406030204" pitchFamily="18" charset="0"/>
                          </a:rPr>
                          <m:t>𝐵𝑟𝑢𝑡𝑜</m:t>
                        </m:r>
                      </m:den>
                    </m:f>
                    <m:r>
                      <a:rPr lang="es-CR" sz="1100" b="0" i="1">
                        <a:solidFill>
                          <a:schemeClr val="tx1"/>
                        </a:solidFill>
                        <a:effectLst/>
                        <a:latin typeface="Cambria Math" panose="02040503050406030204" pitchFamily="18" charset="0"/>
                        <a:ea typeface="+mn-ea"/>
                        <a:cs typeface="+mn-cs"/>
                      </a:rPr>
                      <m:t>×</m:t>
                    </m:r>
                    <m:r>
                      <a:rPr lang="es-CR" sz="1100" b="0" i="1">
                        <a:latin typeface="Cambria Math" panose="02040503050406030204" pitchFamily="18" charset="0"/>
                      </a:rPr>
                      <m:t>100</m:t>
                    </m:r>
                  </m:oMath>
                </m:oMathPara>
              </a14:m>
              <a:endParaRPr lang="es-CR" sz="1100"/>
            </a:p>
          </xdr:txBody>
        </xdr:sp>
      </mc:Choice>
      <mc:Fallback xmlns="">
        <xdr:sp macro="" textlink="">
          <xdr:nvSpPr>
            <xdr:cNvPr id="4" name="CuadroTexto 3">
              <a:extLst>
                <a:ext uri="{FF2B5EF4-FFF2-40B4-BE49-F238E27FC236}">
                  <a16:creationId xmlns:a16="http://schemas.microsoft.com/office/drawing/2014/main" id="{35D36586-2E34-4567-A6F0-710E576DEB3D}"/>
                </a:ext>
              </a:extLst>
            </xdr:cNvPr>
            <xdr:cNvSpPr txBox="1"/>
          </xdr:nvSpPr>
          <xdr:spPr>
            <a:xfrm>
              <a:off x="5029677" y="8931592"/>
              <a:ext cx="2397964" cy="3214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100" i="0">
                  <a:latin typeface="Cambria Math" panose="02040503050406030204" pitchFamily="18" charset="0"/>
                </a:rPr>
                <a:t>(</a:t>
              </a:r>
              <a:r>
                <a:rPr lang="es-CR" sz="1100" b="0" i="0">
                  <a:latin typeface="Cambria Math" panose="02040503050406030204" pitchFamily="18" charset="0"/>
                </a:rPr>
                <a:t>𝐼𝑛𝑔𝑟𝑒𝑠𝑜𝑠 𝑑𝑒𝑙 𝑔𝑜𝑏𝑖𝑒𝑟𝑛𝑜</a:t>
              </a:r>
              <a:r>
                <a:rPr lang="es-CR" sz="1100" b="0" i="0">
                  <a:latin typeface="Cambria Math"/>
                </a:rPr>
                <a:t> 𝐶𝑒𝑛𝑡𝑟𝑎𝑙</a:t>
              </a:r>
              <a:r>
                <a:rPr lang="es-CR" sz="1100" b="0" i="0">
                  <a:latin typeface="Cambria Math" panose="02040503050406030204" pitchFamily="18" charset="0"/>
                </a:rPr>
                <a:t>)/(𝑃𝑟𝑜𝑑𝑢𝑐𝑡𝑜 𝐼𝑛𝑡𝑒𝑟𝑛𝑜 𝐵𝑟𝑢𝑡𝑜)</a:t>
              </a:r>
              <a:r>
                <a:rPr lang="es-CR" sz="1100" b="0" i="0">
                  <a:solidFill>
                    <a:schemeClr val="tx1"/>
                  </a:solidFill>
                  <a:effectLst/>
                  <a:latin typeface="Cambria Math" panose="02040503050406030204" pitchFamily="18" charset="0"/>
                  <a:ea typeface="+mn-ea"/>
                  <a:cs typeface="+mn-cs"/>
                </a:rPr>
                <a:t>×</a:t>
              </a:r>
              <a:r>
                <a:rPr lang="es-CR" sz="1100" b="0" i="0">
                  <a:latin typeface="Cambria Math" panose="02040503050406030204" pitchFamily="18" charset="0"/>
                </a:rPr>
                <a:t>100</a:t>
              </a:r>
              <a:endParaRPr lang="es-CR" sz="1100"/>
            </a:p>
          </xdr:txBody>
        </xdr:sp>
      </mc:Fallback>
    </mc:AlternateContent>
    <xdr:clientData/>
  </xdr:oneCellAnchor>
</xdr:wsDr>
</file>

<file path=xl/drawings/drawing317.xml><?xml version="1.0" encoding="utf-8"?>
<xdr:wsDr xmlns:xdr="http://schemas.openxmlformats.org/drawingml/2006/spreadsheetDrawing" xmlns:a="http://schemas.openxmlformats.org/drawingml/2006/main">
  <xdr:twoCellAnchor>
    <xdr:from>
      <xdr:col>7</xdr:col>
      <xdr:colOff>76200</xdr:colOff>
      <xdr:row>8</xdr:row>
      <xdr:rowOff>281940</xdr:rowOff>
    </xdr:from>
    <xdr:to>
      <xdr:col>13</xdr:col>
      <xdr:colOff>213360</xdr:colOff>
      <xdr:row>21</xdr:row>
      <xdr:rowOff>182880</xdr:rowOff>
    </xdr:to>
    <xdr:graphicFrame macro="">
      <xdr:nvGraphicFramePr>
        <xdr:cNvPr id="2" name="Gráfico 1">
          <a:extLst>
            <a:ext uri="{FF2B5EF4-FFF2-40B4-BE49-F238E27FC236}">
              <a16:creationId xmlns:a16="http://schemas.microsoft.com/office/drawing/2014/main" id="{00000000-0008-0000-ED01-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18.xml><?xml version="1.0" encoding="utf-8"?>
<xdr:wsDr xmlns:xdr="http://schemas.openxmlformats.org/drawingml/2006/spreadsheetDrawing" xmlns:a="http://schemas.openxmlformats.org/drawingml/2006/main">
  <xdr:oneCellAnchor>
    <xdr:from>
      <xdr:col>3</xdr:col>
      <xdr:colOff>699135</xdr:colOff>
      <xdr:row>15</xdr:row>
      <xdr:rowOff>81439</xdr:rowOff>
    </xdr:from>
    <xdr:ext cx="2499017" cy="351058"/>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id="{00000000-0008-0000-EE01-000004000000}"/>
                </a:ext>
              </a:extLst>
            </xdr:cNvPr>
            <xdr:cNvSpPr txBox="1"/>
          </xdr:nvSpPr>
          <xdr:spPr>
            <a:xfrm>
              <a:off x="4760595" y="4249579"/>
              <a:ext cx="2499017" cy="3510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100" i="1">
                            <a:latin typeface="Cambria Math" panose="02040503050406030204" pitchFamily="18" charset="0"/>
                          </a:rPr>
                        </m:ctrlPr>
                      </m:fPr>
                      <m:num>
                        <m:r>
                          <a:rPr lang="es-CR" sz="1100" b="0" i="1">
                            <a:latin typeface="Cambria Math"/>
                          </a:rPr>
                          <m:t>𝐼𝑛𝑔𝑟𝑒𝑠𝑜𝑠</m:t>
                        </m:r>
                        <m:r>
                          <a:rPr lang="es-CR" sz="1100" b="0" i="1">
                            <a:latin typeface="Cambria Math"/>
                          </a:rPr>
                          <m:t> </m:t>
                        </m:r>
                        <m:r>
                          <a:rPr lang="es-CR" sz="1100" b="0" i="1">
                            <a:latin typeface="Cambria Math"/>
                          </a:rPr>
                          <m:t>𝑡𝑟𝑖𝑏𝑢𝑡𝑎𝑟𝑖𝑜𝑠</m:t>
                        </m:r>
                      </m:num>
                      <m:den>
                        <m:r>
                          <a:rPr lang="es-CR" sz="1100" b="0" i="1">
                            <a:latin typeface="Cambria Math"/>
                          </a:rPr>
                          <m:t>𝑔𝑎𝑠𝑡𝑜</m:t>
                        </m:r>
                        <m:r>
                          <a:rPr lang="es-CR" sz="1100" b="0" i="1">
                            <a:latin typeface="Cambria Math"/>
                          </a:rPr>
                          <m:t> </m:t>
                        </m:r>
                        <m:r>
                          <a:rPr lang="es-CR" sz="1100" b="0" i="1">
                            <a:latin typeface="Cambria Math"/>
                          </a:rPr>
                          <m:t>𝑡𝑜𝑡𝑎𝑙</m:t>
                        </m:r>
                        <m:r>
                          <a:rPr lang="es-CR" sz="1100" b="0" i="1">
                            <a:latin typeface="Cambria Math"/>
                          </a:rPr>
                          <m:t> </m:t>
                        </m:r>
                        <m:r>
                          <a:rPr lang="es-CR" sz="1100" b="0" i="1">
                            <a:latin typeface="Cambria Math"/>
                          </a:rPr>
                          <m:t>𝑑𝑒𝑙</m:t>
                        </m:r>
                        <m:r>
                          <a:rPr lang="es-CR" sz="1100" b="0" i="1">
                            <a:latin typeface="Cambria Math"/>
                          </a:rPr>
                          <m:t> </m:t>
                        </m:r>
                        <m:r>
                          <a:rPr lang="es-CR" sz="1100" b="0" i="1">
                            <a:latin typeface="Cambria Math"/>
                          </a:rPr>
                          <m:t>𝐺𝑜𝑏𝑖𝑒𝑟𝑛𝑜</m:t>
                        </m:r>
                        <m:r>
                          <a:rPr lang="es-CR" sz="1100" b="0" i="1">
                            <a:latin typeface="Cambria Math"/>
                          </a:rPr>
                          <m:t> </m:t>
                        </m:r>
                        <m:r>
                          <a:rPr lang="es-CR" sz="1100" b="0" i="1">
                            <a:latin typeface="Cambria Math"/>
                          </a:rPr>
                          <m:t>𝐶𝑒𝑛𝑡𝑟𝑎𝑙</m:t>
                        </m:r>
                      </m:den>
                    </m:f>
                    <m:r>
                      <a:rPr lang="es-CR" sz="1100" b="0" i="1">
                        <a:solidFill>
                          <a:schemeClr val="tx1"/>
                        </a:solidFill>
                        <a:effectLst/>
                        <a:latin typeface="Cambria Math" panose="02040503050406030204" pitchFamily="18" charset="0"/>
                        <a:ea typeface="+mn-ea"/>
                        <a:cs typeface="+mn-cs"/>
                      </a:rPr>
                      <m:t>×</m:t>
                    </m:r>
                    <m:r>
                      <a:rPr lang="es-CR" sz="1100" b="0" i="1">
                        <a:latin typeface="Cambria Math" panose="02040503050406030204" pitchFamily="18" charset="0"/>
                      </a:rPr>
                      <m:t>100</m:t>
                    </m:r>
                  </m:oMath>
                </m:oMathPara>
              </a14:m>
              <a:endParaRPr lang="es-CR" sz="1100"/>
            </a:p>
          </xdr:txBody>
        </xdr:sp>
      </mc:Choice>
      <mc:Fallback xmlns="">
        <xdr:sp macro="" textlink="">
          <xdr:nvSpPr>
            <xdr:cNvPr id="4" name="CuadroTexto 3">
              <a:extLst>
                <a:ext uri="{FF2B5EF4-FFF2-40B4-BE49-F238E27FC236}">
                  <a16:creationId xmlns:a16="http://schemas.microsoft.com/office/drawing/2014/main" id="{00000000-0008-0000-EE01-000004000000}"/>
                </a:ext>
              </a:extLst>
            </xdr:cNvPr>
            <xdr:cNvSpPr txBox="1"/>
          </xdr:nvSpPr>
          <xdr:spPr>
            <a:xfrm>
              <a:off x="4760595" y="4249579"/>
              <a:ext cx="2499017" cy="3510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100" i="0">
                  <a:latin typeface="Cambria Math" panose="02040503050406030204" pitchFamily="18" charset="0"/>
                </a:rPr>
                <a:t>(</a:t>
              </a:r>
              <a:r>
                <a:rPr lang="es-CR" sz="1100" b="0" i="0">
                  <a:latin typeface="Cambria Math"/>
                </a:rPr>
                <a:t>𝐼𝑛𝑔𝑟𝑒𝑠𝑜𝑠 𝑡𝑟𝑖𝑏𝑢𝑡𝑎𝑟𝑖𝑜𝑠</a:t>
              </a:r>
              <a:r>
                <a:rPr lang="es-CR" sz="1100" b="0" i="0">
                  <a:latin typeface="Cambria Math" panose="02040503050406030204" pitchFamily="18" charset="0"/>
                </a:rPr>
                <a:t>)/(</a:t>
              </a:r>
              <a:r>
                <a:rPr lang="es-CR" sz="1100" b="0" i="0">
                  <a:latin typeface="Cambria Math"/>
                </a:rPr>
                <a:t>𝑔𝑎𝑠𝑡𝑜 𝑡𝑜𝑡𝑎𝑙 𝑑𝑒𝑙 𝐺𝑜𝑏𝑖𝑒𝑟𝑛𝑜 𝐶𝑒𝑛𝑡𝑟𝑎𝑙</a:t>
              </a:r>
              <a:r>
                <a:rPr lang="es-CR" sz="1100" b="0" i="0">
                  <a:latin typeface="Cambria Math" panose="02040503050406030204" pitchFamily="18" charset="0"/>
                </a:rPr>
                <a:t>)</a:t>
              </a:r>
              <a:r>
                <a:rPr lang="es-CR" sz="1100" b="0" i="0">
                  <a:solidFill>
                    <a:schemeClr val="tx1"/>
                  </a:solidFill>
                  <a:effectLst/>
                  <a:latin typeface="Cambria Math" panose="02040503050406030204" pitchFamily="18" charset="0"/>
                  <a:ea typeface="+mn-ea"/>
                  <a:cs typeface="+mn-cs"/>
                </a:rPr>
                <a:t>×</a:t>
              </a:r>
              <a:r>
                <a:rPr lang="es-CR" sz="1100" b="0" i="0">
                  <a:latin typeface="Cambria Math" panose="02040503050406030204" pitchFamily="18" charset="0"/>
                </a:rPr>
                <a:t>100</a:t>
              </a:r>
              <a:endParaRPr lang="es-CR" sz="1100"/>
            </a:p>
          </xdr:txBody>
        </xdr:sp>
      </mc:Fallback>
    </mc:AlternateContent>
    <xdr:clientData/>
  </xdr:oneCellAnchor>
  <xdr:oneCellAnchor>
    <xdr:from>
      <xdr:col>3</xdr:col>
      <xdr:colOff>699135</xdr:colOff>
      <xdr:row>15</xdr:row>
      <xdr:rowOff>81439</xdr:rowOff>
    </xdr:from>
    <xdr:ext cx="2499017" cy="351058"/>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EB373F19-9BFB-402D-854E-F9C8CBCB9326}"/>
                </a:ext>
              </a:extLst>
            </xdr:cNvPr>
            <xdr:cNvSpPr txBox="1"/>
          </xdr:nvSpPr>
          <xdr:spPr>
            <a:xfrm>
              <a:off x="4752975" y="4447699"/>
              <a:ext cx="2499017" cy="3510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100" i="1">
                            <a:latin typeface="Cambria Math" panose="02040503050406030204" pitchFamily="18" charset="0"/>
                          </a:rPr>
                        </m:ctrlPr>
                      </m:fPr>
                      <m:num>
                        <m:r>
                          <a:rPr lang="es-CR" sz="1100" b="0" i="1">
                            <a:latin typeface="Cambria Math"/>
                          </a:rPr>
                          <m:t>𝐼𝑛𝑔𝑟𝑒𝑠𝑜𝑠</m:t>
                        </m:r>
                        <m:r>
                          <a:rPr lang="es-CR" sz="1100" b="0" i="1">
                            <a:latin typeface="Cambria Math"/>
                          </a:rPr>
                          <m:t> </m:t>
                        </m:r>
                        <m:r>
                          <a:rPr lang="es-CR" sz="1100" b="0" i="1">
                            <a:latin typeface="Cambria Math"/>
                          </a:rPr>
                          <m:t>𝑡𝑟𝑖𝑏𝑢𝑡𝑎𝑟𝑖𝑜𝑠</m:t>
                        </m:r>
                      </m:num>
                      <m:den>
                        <m:r>
                          <a:rPr lang="es-CR" sz="1100" b="0" i="1">
                            <a:latin typeface="Cambria Math"/>
                          </a:rPr>
                          <m:t>𝑔𝑎𝑠𝑡𝑜</m:t>
                        </m:r>
                        <m:r>
                          <a:rPr lang="es-CR" sz="1100" b="0" i="1">
                            <a:latin typeface="Cambria Math"/>
                          </a:rPr>
                          <m:t> </m:t>
                        </m:r>
                        <m:r>
                          <a:rPr lang="es-CR" sz="1100" b="0" i="1">
                            <a:latin typeface="Cambria Math"/>
                          </a:rPr>
                          <m:t>𝑡𝑜𝑡𝑎𝑙</m:t>
                        </m:r>
                        <m:r>
                          <a:rPr lang="es-CR" sz="1100" b="0" i="1">
                            <a:latin typeface="Cambria Math"/>
                          </a:rPr>
                          <m:t> </m:t>
                        </m:r>
                        <m:r>
                          <a:rPr lang="es-CR" sz="1100" b="0" i="1">
                            <a:latin typeface="Cambria Math"/>
                          </a:rPr>
                          <m:t>𝑑𝑒𝑙</m:t>
                        </m:r>
                        <m:r>
                          <a:rPr lang="es-CR" sz="1100" b="0" i="1">
                            <a:latin typeface="Cambria Math"/>
                          </a:rPr>
                          <m:t> </m:t>
                        </m:r>
                        <m:r>
                          <a:rPr lang="es-CR" sz="1100" b="0" i="1">
                            <a:latin typeface="Cambria Math"/>
                          </a:rPr>
                          <m:t>𝐺𝑜𝑏𝑖𝑒𝑟𝑛𝑜</m:t>
                        </m:r>
                        <m:r>
                          <a:rPr lang="es-CR" sz="1100" b="0" i="1">
                            <a:latin typeface="Cambria Math"/>
                          </a:rPr>
                          <m:t> </m:t>
                        </m:r>
                        <m:r>
                          <a:rPr lang="es-CR" sz="1100" b="0" i="1">
                            <a:latin typeface="Cambria Math"/>
                          </a:rPr>
                          <m:t>𝐶𝑒𝑛𝑡𝑟𝑎𝑙</m:t>
                        </m:r>
                      </m:den>
                    </m:f>
                    <m:r>
                      <a:rPr lang="es-CR" sz="1100" b="0" i="1">
                        <a:solidFill>
                          <a:schemeClr val="tx1"/>
                        </a:solidFill>
                        <a:effectLst/>
                        <a:latin typeface="Cambria Math" panose="02040503050406030204" pitchFamily="18" charset="0"/>
                        <a:ea typeface="+mn-ea"/>
                        <a:cs typeface="+mn-cs"/>
                      </a:rPr>
                      <m:t>×</m:t>
                    </m:r>
                    <m:r>
                      <a:rPr lang="es-CR" sz="1100" b="0" i="1">
                        <a:latin typeface="Cambria Math" panose="02040503050406030204" pitchFamily="18" charset="0"/>
                      </a:rPr>
                      <m:t>100</m:t>
                    </m:r>
                  </m:oMath>
                </m:oMathPara>
              </a14:m>
              <a:endParaRPr lang="es-CR" sz="1100"/>
            </a:p>
          </xdr:txBody>
        </xdr:sp>
      </mc:Choice>
      <mc:Fallback xmlns="">
        <xdr:sp macro="" textlink="">
          <xdr:nvSpPr>
            <xdr:cNvPr id="3" name="CuadroTexto 2">
              <a:extLst>
                <a:ext uri="{FF2B5EF4-FFF2-40B4-BE49-F238E27FC236}">
                  <a16:creationId xmlns:a16="http://schemas.microsoft.com/office/drawing/2014/main" id="{EB373F19-9BFB-402D-854E-F9C8CBCB9326}"/>
                </a:ext>
              </a:extLst>
            </xdr:cNvPr>
            <xdr:cNvSpPr txBox="1"/>
          </xdr:nvSpPr>
          <xdr:spPr>
            <a:xfrm>
              <a:off x="4752975" y="4447699"/>
              <a:ext cx="2499017" cy="3510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100" i="0">
                  <a:latin typeface="Cambria Math" panose="02040503050406030204" pitchFamily="18" charset="0"/>
                </a:rPr>
                <a:t>(</a:t>
              </a:r>
              <a:r>
                <a:rPr lang="es-CR" sz="1100" b="0" i="0">
                  <a:latin typeface="Cambria Math"/>
                </a:rPr>
                <a:t>𝐼𝑛𝑔𝑟𝑒𝑠𝑜𝑠 𝑡𝑟𝑖𝑏𝑢𝑡𝑎𝑟𝑖𝑜𝑠</a:t>
              </a:r>
              <a:r>
                <a:rPr lang="es-CR" sz="1100" b="0" i="0">
                  <a:latin typeface="Cambria Math" panose="02040503050406030204" pitchFamily="18" charset="0"/>
                </a:rPr>
                <a:t>)/(</a:t>
              </a:r>
              <a:r>
                <a:rPr lang="es-CR" sz="1100" b="0" i="0">
                  <a:latin typeface="Cambria Math"/>
                </a:rPr>
                <a:t>𝑔𝑎𝑠𝑡𝑜 𝑡𝑜𝑡𝑎𝑙 𝑑𝑒𝑙 𝐺𝑜𝑏𝑖𝑒𝑟𝑛𝑜 𝐶𝑒𝑛𝑡𝑟𝑎𝑙</a:t>
              </a:r>
              <a:r>
                <a:rPr lang="es-CR" sz="1100" b="0" i="0">
                  <a:latin typeface="Cambria Math" panose="02040503050406030204" pitchFamily="18" charset="0"/>
                </a:rPr>
                <a:t>)</a:t>
              </a:r>
              <a:r>
                <a:rPr lang="es-CR" sz="1100" b="0" i="0">
                  <a:solidFill>
                    <a:schemeClr val="tx1"/>
                  </a:solidFill>
                  <a:effectLst/>
                  <a:latin typeface="Cambria Math" panose="02040503050406030204" pitchFamily="18" charset="0"/>
                  <a:ea typeface="+mn-ea"/>
                  <a:cs typeface="+mn-cs"/>
                </a:rPr>
                <a:t>×</a:t>
              </a:r>
              <a:r>
                <a:rPr lang="es-CR" sz="1100" b="0" i="0">
                  <a:latin typeface="Cambria Math" panose="02040503050406030204" pitchFamily="18" charset="0"/>
                </a:rPr>
                <a:t>100</a:t>
              </a:r>
              <a:endParaRPr lang="es-CR" sz="1100"/>
            </a:p>
          </xdr:txBody>
        </xdr:sp>
      </mc:Fallback>
    </mc:AlternateContent>
    <xdr:clientData/>
  </xdr:oneCellAnchor>
</xdr:wsDr>
</file>

<file path=xl/drawings/drawing319.xml><?xml version="1.0" encoding="utf-8"?>
<xdr:wsDr xmlns:xdr="http://schemas.openxmlformats.org/drawingml/2006/spreadsheetDrawing" xmlns:a="http://schemas.openxmlformats.org/drawingml/2006/main">
  <xdr:oneCellAnchor>
    <xdr:from>
      <xdr:col>3</xdr:col>
      <xdr:colOff>1259205</xdr:colOff>
      <xdr:row>15</xdr:row>
      <xdr:rowOff>455930</xdr:rowOff>
    </xdr:from>
    <xdr:ext cx="2476062" cy="327397"/>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00000000-0008-0000-F201-000002000000}"/>
                </a:ext>
              </a:extLst>
            </xdr:cNvPr>
            <xdr:cNvSpPr txBox="1"/>
          </xdr:nvSpPr>
          <xdr:spPr>
            <a:xfrm>
              <a:off x="5503545" y="4380230"/>
              <a:ext cx="2476062" cy="327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R" sz="1100" b="0" i="1">
                        <a:latin typeface="Cambria Math" panose="02040503050406030204" pitchFamily="18" charset="0"/>
                      </a:rPr>
                      <m:t>𝑃𝑜𝑟𝑐𝑒𝑛𝑡𝑎𝑗𝑒</m:t>
                    </m:r>
                    <m:r>
                      <a:rPr lang="es-CR" sz="1100" b="0" i="1">
                        <a:latin typeface="Cambria Math" panose="02040503050406030204" pitchFamily="18" charset="0"/>
                      </a:rPr>
                      <m:t>=</m:t>
                    </m:r>
                    <m:f>
                      <m:fPr>
                        <m:ctrlPr>
                          <a:rPr lang="es-CR" sz="1100" i="1">
                            <a:latin typeface="Cambria Math" panose="02040503050406030204" pitchFamily="18" charset="0"/>
                          </a:rPr>
                        </m:ctrlPr>
                      </m:fPr>
                      <m:num>
                        <m:d>
                          <m:dPr>
                            <m:ctrlPr>
                              <a:rPr lang="es-CR" sz="1100" i="1">
                                <a:latin typeface="Cambria Math" panose="02040503050406030204" pitchFamily="18" charset="0"/>
                              </a:rPr>
                            </m:ctrlPr>
                          </m:dPr>
                          <m:e>
                            <m:r>
                              <a:rPr lang="es-CR" sz="1100" b="0" i="1">
                                <a:latin typeface="Cambria Math" panose="02040503050406030204" pitchFamily="18" charset="0"/>
                              </a:rPr>
                              <m:t>𝐼𝐸𝐷</m:t>
                            </m:r>
                            <m:r>
                              <a:rPr lang="es-CR" sz="1100" b="0" i="1">
                                <a:latin typeface="Cambria Math" panose="02040503050406030204" pitchFamily="18" charset="0"/>
                              </a:rPr>
                              <m:t>+</m:t>
                            </m:r>
                            <m:r>
                              <a:rPr lang="es-CR" sz="1100" b="0" i="1">
                                <a:latin typeface="Cambria Math" panose="02040503050406030204" pitchFamily="18" charset="0"/>
                              </a:rPr>
                              <m:t>𝐶𝐼𝐵</m:t>
                            </m:r>
                            <m:r>
                              <a:rPr lang="es-CR" sz="1100" b="0" i="1">
                                <a:latin typeface="Cambria Math" panose="02040503050406030204" pitchFamily="18" charset="0"/>
                              </a:rPr>
                              <m:t>+</m:t>
                            </m:r>
                            <m:r>
                              <a:rPr lang="es-CR" sz="1100" b="0" i="1">
                                <a:latin typeface="Cambria Math" panose="02040503050406030204" pitchFamily="18" charset="0"/>
                              </a:rPr>
                              <m:t>𝐶𝐼𝑀</m:t>
                            </m:r>
                          </m:e>
                        </m:d>
                      </m:num>
                      <m:den>
                        <m:r>
                          <a:rPr lang="es-CR" sz="1100" b="0" i="1">
                            <a:latin typeface="Cambria Math" panose="02040503050406030204" pitchFamily="18" charset="0"/>
                          </a:rPr>
                          <m:t>𝑃𝐼𝐵</m:t>
                        </m:r>
                      </m:den>
                    </m:f>
                    <m:r>
                      <a:rPr lang="es-CR" sz="1100" b="0" i="1">
                        <a:latin typeface="Cambria Math" panose="02040503050406030204" pitchFamily="18" charset="0"/>
                      </a:rPr>
                      <m:t>∗100</m:t>
                    </m:r>
                  </m:oMath>
                </m:oMathPara>
              </a14:m>
              <a:endParaRPr lang="es-CR" sz="1100"/>
            </a:p>
          </xdr:txBody>
        </xdr:sp>
      </mc:Choice>
      <mc:Fallback xmlns="">
        <xdr:sp macro="" textlink="">
          <xdr:nvSpPr>
            <xdr:cNvPr id="2" name="CuadroTexto 1">
              <a:extLst>
                <a:ext uri="{FF2B5EF4-FFF2-40B4-BE49-F238E27FC236}">
                  <a16:creationId xmlns:a16="http://schemas.microsoft.com/office/drawing/2014/main" id="{00000000-0008-0000-F201-000002000000}"/>
                </a:ext>
              </a:extLst>
            </xdr:cNvPr>
            <xdr:cNvSpPr txBox="1"/>
          </xdr:nvSpPr>
          <xdr:spPr>
            <a:xfrm>
              <a:off x="5503545" y="4380230"/>
              <a:ext cx="2476062" cy="327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100" b="0" i="0">
                  <a:latin typeface="Cambria Math" panose="02040503050406030204" pitchFamily="18" charset="0"/>
                </a:rPr>
                <a:t>𝑃𝑜𝑟𝑐𝑒𝑛𝑡𝑎𝑗𝑒=</a:t>
              </a:r>
              <a:r>
                <a:rPr lang="es-CR" sz="1100" i="0">
                  <a:latin typeface="Cambria Math" panose="02040503050406030204" pitchFamily="18" charset="0"/>
                </a:rPr>
                <a:t>((</a:t>
              </a:r>
              <a:r>
                <a:rPr lang="es-CR" sz="1100" b="0" i="0">
                  <a:latin typeface="Cambria Math" panose="02040503050406030204" pitchFamily="18" charset="0"/>
                </a:rPr>
                <a:t>𝐼𝐸𝐷+𝐶𝐼𝐵+𝐶𝐼𝑀))/𝑃𝐼𝐵∗100</a:t>
              </a:r>
              <a:endParaRPr lang="es-CR" sz="1100"/>
            </a:p>
          </xdr:txBody>
        </xdr:sp>
      </mc:Fallback>
    </mc:AlternateContent>
    <xdr:clientData/>
  </xdr:oneCellAnchor>
  <xdr:oneCellAnchor>
    <xdr:from>
      <xdr:col>3</xdr:col>
      <xdr:colOff>1259205</xdr:colOff>
      <xdr:row>15</xdr:row>
      <xdr:rowOff>455930</xdr:rowOff>
    </xdr:from>
    <xdr:ext cx="2476062" cy="327397"/>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64E31AF5-CBF6-427D-ACD1-A3B370D8FBDE}"/>
                </a:ext>
              </a:extLst>
            </xdr:cNvPr>
            <xdr:cNvSpPr txBox="1"/>
          </xdr:nvSpPr>
          <xdr:spPr>
            <a:xfrm>
              <a:off x="5503545" y="4723130"/>
              <a:ext cx="2476062" cy="327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R" sz="1100" b="0" i="1">
                        <a:latin typeface="Cambria Math" panose="02040503050406030204" pitchFamily="18" charset="0"/>
                      </a:rPr>
                      <m:t>𝑃𝑜𝑟𝑐𝑒𝑛𝑡𝑎𝑗𝑒</m:t>
                    </m:r>
                    <m:r>
                      <a:rPr lang="es-CR" sz="1100" b="0" i="1">
                        <a:latin typeface="Cambria Math" panose="02040503050406030204" pitchFamily="18" charset="0"/>
                      </a:rPr>
                      <m:t>=</m:t>
                    </m:r>
                    <m:f>
                      <m:fPr>
                        <m:ctrlPr>
                          <a:rPr lang="es-CR" sz="1100" i="1">
                            <a:latin typeface="Cambria Math" panose="02040503050406030204" pitchFamily="18" charset="0"/>
                          </a:rPr>
                        </m:ctrlPr>
                      </m:fPr>
                      <m:num>
                        <m:d>
                          <m:dPr>
                            <m:ctrlPr>
                              <a:rPr lang="es-CR" sz="1100" i="1">
                                <a:latin typeface="Cambria Math" panose="02040503050406030204" pitchFamily="18" charset="0"/>
                              </a:rPr>
                            </m:ctrlPr>
                          </m:dPr>
                          <m:e>
                            <m:r>
                              <a:rPr lang="es-CR" sz="1100" b="0" i="1">
                                <a:latin typeface="Cambria Math" panose="02040503050406030204" pitchFamily="18" charset="0"/>
                              </a:rPr>
                              <m:t>𝐼𝐸𝐷</m:t>
                            </m:r>
                            <m:r>
                              <a:rPr lang="es-CR" sz="1100" b="0" i="1">
                                <a:latin typeface="Cambria Math" panose="02040503050406030204" pitchFamily="18" charset="0"/>
                              </a:rPr>
                              <m:t>+</m:t>
                            </m:r>
                            <m:r>
                              <a:rPr lang="es-CR" sz="1100" b="0" i="1">
                                <a:latin typeface="Cambria Math" panose="02040503050406030204" pitchFamily="18" charset="0"/>
                              </a:rPr>
                              <m:t>𝐶𝐼𝐵</m:t>
                            </m:r>
                            <m:r>
                              <a:rPr lang="es-CR" sz="1100" b="0" i="1">
                                <a:latin typeface="Cambria Math" panose="02040503050406030204" pitchFamily="18" charset="0"/>
                              </a:rPr>
                              <m:t>+</m:t>
                            </m:r>
                            <m:r>
                              <a:rPr lang="es-CR" sz="1100" b="0" i="1">
                                <a:latin typeface="Cambria Math" panose="02040503050406030204" pitchFamily="18" charset="0"/>
                              </a:rPr>
                              <m:t>𝐶𝐼𝑀</m:t>
                            </m:r>
                          </m:e>
                        </m:d>
                      </m:num>
                      <m:den>
                        <m:r>
                          <a:rPr lang="es-CR" sz="1100" b="0" i="1">
                            <a:latin typeface="Cambria Math" panose="02040503050406030204" pitchFamily="18" charset="0"/>
                          </a:rPr>
                          <m:t>𝑃𝐼𝐵</m:t>
                        </m:r>
                      </m:den>
                    </m:f>
                    <m:r>
                      <a:rPr lang="es-CR" sz="1100" b="0" i="1">
                        <a:latin typeface="Cambria Math" panose="02040503050406030204" pitchFamily="18" charset="0"/>
                      </a:rPr>
                      <m:t>∗100</m:t>
                    </m:r>
                  </m:oMath>
                </m:oMathPara>
              </a14:m>
              <a:endParaRPr lang="es-CR" sz="1100"/>
            </a:p>
          </xdr:txBody>
        </xdr:sp>
      </mc:Choice>
      <mc:Fallback xmlns="">
        <xdr:sp macro="" textlink="">
          <xdr:nvSpPr>
            <xdr:cNvPr id="3" name="CuadroTexto 2">
              <a:extLst>
                <a:ext uri="{FF2B5EF4-FFF2-40B4-BE49-F238E27FC236}">
                  <a16:creationId xmlns:a16="http://schemas.microsoft.com/office/drawing/2014/main" id="{64E31AF5-CBF6-427D-ACD1-A3B370D8FBDE}"/>
                </a:ext>
              </a:extLst>
            </xdr:cNvPr>
            <xdr:cNvSpPr txBox="1"/>
          </xdr:nvSpPr>
          <xdr:spPr>
            <a:xfrm>
              <a:off x="5503545" y="4723130"/>
              <a:ext cx="2476062" cy="327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100" b="0" i="0">
                  <a:latin typeface="Cambria Math" panose="02040503050406030204" pitchFamily="18" charset="0"/>
                </a:rPr>
                <a:t>𝑃𝑜𝑟𝑐𝑒𝑛𝑡𝑎𝑗𝑒=</a:t>
              </a:r>
              <a:r>
                <a:rPr lang="es-CR" sz="1100" i="0">
                  <a:latin typeface="Cambria Math" panose="02040503050406030204" pitchFamily="18" charset="0"/>
                </a:rPr>
                <a:t>((</a:t>
              </a:r>
              <a:r>
                <a:rPr lang="es-CR" sz="1100" b="0" i="0">
                  <a:latin typeface="Cambria Math" panose="02040503050406030204" pitchFamily="18" charset="0"/>
                </a:rPr>
                <a:t>𝐼𝐸𝐷+𝐶𝐼𝐵+𝐶𝐼𝑀))/𝑃𝐼𝐵∗100</a:t>
              </a:r>
              <a:endParaRPr lang="es-CR" sz="1100"/>
            </a:p>
          </xdr:txBody>
        </xdr:sp>
      </mc:Fallback>
    </mc:AlternateContent>
    <xdr:clientData/>
  </xdr:oneCellAnchor>
</xdr:wsDr>
</file>

<file path=xl/drawings/drawing32.xml><?xml version="1.0" encoding="utf-8"?>
<xdr:wsDr xmlns:xdr="http://schemas.openxmlformats.org/drawingml/2006/spreadsheetDrawing" xmlns:a="http://schemas.openxmlformats.org/drawingml/2006/main">
  <xdr:twoCellAnchor>
    <xdr:from>
      <xdr:col>2</xdr:col>
      <xdr:colOff>31430</xdr:colOff>
      <xdr:row>31</xdr:row>
      <xdr:rowOff>57150</xdr:rowOff>
    </xdr:from>
    <xdr:to>
      <xdr:col>12</xdr:col>
      <xdr:colOff>104775</xdr:colOff>
      <xdr:row>48</xdr:row>
      <xdr:rowOff>56197</xdr:rowOff>
    </xdr:to>
    <xdr:graphicFrame macro="">
      <xdr:nvGraphicFramePr>
        <xdr:cNvPr id="3" name="Gráfico 2">
          <a:extLst>
            <a:ext uri="{FF2B5EF4-FFF2-40B4-BE49-F238E27FC236}">
              <a16:creationId xmlns:a16="http://schemas.microsoft.com/office/drawing/2014/main" id="{00000000-0008-0000-3D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20.xml><?xml version="1.0" encoding="utf-8"?>
<xdr:wsDr xmlns:xdr="http://schemas.openxmlformats.org/drawingml/2006/spreadsheetDrawing" xmlns:a="http://schemas.openxmlformats.org/drawingml/2006/main">
  <xdr:twoCellAnchor>
    <xdr:from>
      <xdr:col>11</xdr:col>
      <xdr:colOff>15240</xdr:colOff>
      <xdr:row>9</xdr:row>
      <xdr:rowOff>56197</xdr:rowOff>
    </xdr:from>
    <xdr:to>
      <xdr:col>17</xdr:col>
      <xdr:colOff>342900</xdr:colOff>
      <xdr:row>22</xdr:row>
      <xdr:rowOff>68580</xdr:rowOff>
    </xdr:to>
    <xdr:graphicFrame macro="">
      <xdr:nvGraphicFramePr>
        <xdr:cNvPr id="2" name="Gráfico 1">
          <a:extLst>
            <a:ext uri="{FF2B5EF4-FFF2-40B4-BE49-F238E27FC236}">
              <a16:creationId xmlns:a16="http://schemas.microsoft.com/office/drawing/2014/main" id="{00000000-0008-0000-F301-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21.xml><?xml version="1.0" encoding="utf-8"?>
<xdr:wsDr xmlns:xdr="http://schemas.openxmlformats.org/drawingml/2006/spreadsheetDrawing" xmlns:a="http://schemas.openxmlformats.org/drawingml/2006/main">
  <xdr:oneCellAnchor>
    <xdr:from>
      <xdr:col>3</xdr:col>
      <xdr:colOff>238125</xdr:colOff>
      <xdr:row>15</xdr:row>
      <xdr:rowOff>140970</xdr:rowOff>
    </xdr:from>
    <xdr:ext cx="3210366" cy="326436"/>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00000000-0008-0000-F401-000002000000}"/>
                </a:ext>
              </a:extLst>
            </xdr:cNvPr>
            <xdr:cNvSpPr txBox="1"/>
          </xdr:nvSpPr>
          <xdr:spPr>
            <a:xfrm>
              <a:off x="4436745" y="6160770"/>
              <a:ext cx="3210366" cy="32643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100" i="1">
                            <a:latin typeface="Cambria Math" panose="02040503050406030204" pitchFamily="18" charset="0"/>
                          </a:rPr>
                        </m:ctrlPr>
                      </m:fPr>
                      <m:num>
                        <m:sSub>
                          <m:sSubPr>
                            <m:ctrlPr>
                              <a:rPr lang="es-CR" sz="1100" i="1">
                                <a:latin typeface="Cambria Math" panose="02040503050406030204" pitchFamily="18" charset="0"/>
                              </a:rPr>
                            </m:ctrlPr>
                          </m:sSubPr>
                          <m:e>
                            <m:r>
                              <a:rPr lang="es-CR" sz="1100" b="0" i="1">
                                <a:latin typeface="Cambria Math" panose="02040503050406030204" pitchFamily="18" charset="0"/>
                              </a:rPr>
                              <m:t>𝑇𝑟𝑎𝑛𝑠𝑓𝑒𝑟𝑒𝑛𝑐𝑖𝑎𝑠</m:t>
                            </m:r>
                            <m:r>
                              <a:rPr lang="es-CR" sz="1100" b="0" i="1">
                                <a:latin typeface="Cambria Math" panose="02040503050406030204" pitchFamily="18" charset="0"/>
                              </a:rPr>
                              <m:t> </m:t>
                            </m:r>
                            <m:r>
                              <a:rPr lang="es-CR" sz="1100" b="0" i="1">
                                <a:latin typeface="Cambria Math" panose="02040503050406030204" pitchFamily="18" charset="0"/>
                              </a:rPr>
                              <m:t>𝑝𝑒𝑟𝑠𝑜𝑛𝑎𝑙𝑒𝑠</m:t>
                            </m:r>
                          </m:e>
                          <m:sub>
                            <m:r>
                              <a:rPr lang="es-CR" sz="1100" b="0" i="1">
                                <a:latin typeface="Cambria Math" panose="02040503050406030204" pitchFamily="18" charset="0"/>
                              </a:rPr>
                              <m:t>𝑒𝑛𝑣𝑖𝑎𝑑𝑎𝑠</m:t>
                            </m:r>
                            <m:r>
                              <a:rPr lang="es-CR" sz="1100" b="0" i="1">
                                <a:latin typeface="Cambria Math" panose="02040503050406030204" pitchFamily="18" charset="0"/>
                              </a:rPr>
                              <m:t> </m:t>
                            </m:r>
                            <m:r>
                              <a:rPr lang="es-CR" sz="1100" b="0" i="1">
                                <a:latin typeface="Cambria Math" panose="02040503050406030204" pitchFamily="18" charset="0"/>
                              </a:rPr>
                              <m:t>𝑦</m:t>
                            </m:r>
                            <m:r>
                              <a:rPr lang="es-CR" sz="1100" b="0" i="1">
                                <a:latin typeface="Cambria Math" panose="02040503050406030204" pitchFamily="18" charset="0"/>
                              </a:rPr>
                              <m:t> </m:t>
                            </m:r>
                            <m:r>
                              <a:rPr lang="es-CR" sz="1100" b="0" i="1">
                                <a:latin typeface="Cambria Math" panose="02040503050406030204" pitchFamily="18" charset="0"/>
                              </a:rPr>
                              <m:t>𝑟𝑒𝑐𝑖𝑏𝑖𝑑𝑎𝑠</m:t>
                            </m:r>
                          </m:sub>
                        </m:sSub>
                      </m:num>
                      <m:den>
                        <m:r>
                          <a:rPr lang="es-CR" sz="1100" b="0" i="1">
                            <a:latin typeface="Cambria Math" panose="02040503050406030204" pitchFamily="18" charset="0"/>
                          </a:rPr>
                          <m:t>𝑃𝑟𝑜𝑑𝑢𝑐𝑡𝑜</m:t>
                        </m:r>
                        <m:r>
                          <a:rPr lang="es-CR" sz="1100" b="0" i="1">
                            <a:latin typeface="Cambria Math" panose="02040503050406030204" pitchFamily="18" charset="0"/>
                          </a:rPr>
                          <m:t> </m:t>
                        </m:r>
                        <m:r>
                          <a:rPr lang="es-CR" sz="1100" b="0" i="1">
                            <a:latin typeface="Cambria Math" panose="02040503050406030204" pitchFamily="18" charset="0"/>
                          </a:rPr>
                          <m:t>𝐼𝑛𝑡𝑒𝑟𝑛𝑜</m:t>
                        </m:r>
                        <m:r>
                          <a:rPr lang="es-CR" sz="1100" b="0" i="1">
                            <a:latin typeface="Cambria Math" panose="02040503050406030204" pitchFamily="18" charset="0"/>
                          </a:rPr>
                          <m:t> </m:t>
                        </m:r>
                        <m:r>
                          <a:rPr lang="es-CR" sz="1100" b="0" i="1">
                            <a:latin typeface="Cambria Math" panose="02040503050406030204" pitchFamily="18" charset="0"/>
                          </a:rPr>
                          <m:t>𝐵𝑟𝑢𝑡𝑜</m:t>
                        </m:r>
                      </m:den>
                    </m:f>
                    <m:r>
                      <a:rPr lang="es-CR" sz="1100" b="0" i="1">
                        <a:solidFill>
                          <a:schemeClr val="tx1"/>
                        </a:solidFill>
                        <a:effectLst/>
                        <a:latin typeface="Cambria Math" panose="02040503050406030204" pitchFamily="18" charset="0"/>
                        <a:ea typeface="+mn-ea"/>
                        <a:cs typeface="+mn-cs"/>
                      </a:rPr>
                      <m:t>×</m:t>
                    </m:r>
                    <m:r>
                      <a:rPr lang="es-CR" sz="1100" b="0" i="1">
                        <a:latin typeface="Cambria Math" panose="02040503050406030204" pitchFamily="18" charset="0"/>
                      </a:rPr>
                      <m:t>100</m:t>
                    </m:r>
                  </m:oMath>
                </m:oMathPara>
              </a14:m>
              <a:endParaRPr lang="es-CR" sz="1100"/>
            </a:p>
          </xdr:txBody>
        </xdr:sp>
      </mc:Choice>
      <mc:Fallback xmlns="">
        <xdr:sp macro="" textlink="">
          <xdr:nvSpPr>
            <xdr:cNvPr id="2" name="CuadroTexto 1">
              <a:extLst>
                <a:ext uri="{FF2B5EF4-FFF2-40B4-BE49-F238E27FC236}">
                  <a16:creationId xmlns:a16="http://schemas.microsoft.com/office/drawing/2014/main" id="{00000000-0008-0000-F401-000002000000}"/>
                </a:ext>
              </a:extLst>
            </xdr:cNvPr>
            <xdr:cNvSpPr txBox="1"/>
          </xdr:nvSpPr>
          <xdr:spPr>
            <a:xfrm>
              <a:off x="4436745" y="6160770"/>
              <a:ext cx="3210366" cy="32643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100" i="0">
                  <a:latin typeface="Cambria Math" panose="02040503050406030204" pitchFamily="18" charset="0"/>
                </a:rPr>
                <a:t>〖</a:t>
              </a:r>
              <a:r>
                <a:rPr lang="es-CR" sz="1100" b="0" i="0">
                  <a:latin typeface="Cambria Math" panose="02040503050406030204" pitchFamily="18" charset="0"/>
                </a:rPr>
                <a:t>𝑇𝑟𝑎𝑛𝑠𝑓𝑒𝑟𝑒𝑛𝑐𝑖𝑎𝑠 𝑝𝑒𝑟𝑠𝑜𝑛𝑎𝑙𝑒𝑠〗_(𝑒𝑛𝑣𝑖𝑎𝑑𝑎𝑠 𝑦 𝑟𝑒𝑐𝑖𝑏𝑖𝑑𝑎𝑠)/(𝑃𝑟𝑜𝑑𝑢𝑐𝑡𝑜 𝐼𝑛𝑡𝑒𝑟𝑛𝑜 𝐵𝑟𝑢𝑡𝑜)</a:t>
              </a:r>
              <a:r>
                <a:rPr lang="es-CR" sz="1100" b="0" i="0">
                  <a:solidFill>
                    <a:schemeClr val="tx1"/>
                  </a:solidFill>
                  <a:effectLst/>
                  <a:latin typeface="Cambria Math" panose="02040503050406030204" pitchFamily="18" charset="0"/>
                  <a:ea typeface="+mn-ea"/>
                  <a:cs typeface="+mn-cs"/>
                </a:rPr>
                <a:t>×</a:t>
              </a:r>
              <a:r>
                <a:rPr lang="es-CR" sz="1100" b="0" i="0">
                  <a:latin typeface="Cambria Math" panose="02040503050406030204" pitchFamily="18" charset="0"/>
                </a:rPr>
                <a:t>100</a:t>
              </a:r>
              <a:endParaRPr lang="es-CR" sz="1100"/>
            </a:p>
          </xdr:txBody>
        </xdr:sp>
      </mc:Fallback>
    </mc:AlternateContent>
    <xdr:clientData/>
  </xdr:oneCellAnchor>
</xdr:wsDr>
</file>

<file path=xl/drawings/drawing322.xml><?xml version="1.0" encoding="utf-8"?>
<xdr:wsDr xmlns:xdr="http://schemas.openxmlformats.org/drawingml/2006/spreadsheetDrawing" xmlns:a="http://schemas.openxmlformats.org/drawingml/2006/main">
  <xdr:twoCellAnchor>
    <xdr:from>
      <xdr:col>8</xdr:col>
      <xdr:colOff>45719</xdr:colOff>
      <xdr:row>10</xdr:row>
      <xdr:rowOff>159066</xdr:rowOff>
    </xdr:from>
    <xdr:to>
      <xdr:col>14</xdr:col>
      <xdr:colOff>32384</xdr:colOff>
      <xdr:row>20</xdr:row>
      <xdr:rowOff>114300</xdr:rowOff>
    </xdr:to>
    <xdr:graphicFrame macro="">
      <xdr:nvGraphicFramePr>
        <xdr:cNvPr id="2" name="Gráfico 1">
          <a:extLst>
            <a:ext uri="{FF2B5EF4-FFF2-40B4-BE49-F238E27FC236}">
              <a16:creationId xmlns:a16="http://schemas.microsoft.com/office/drawing/2014/main" id="{00000000-0008-0000-F501-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23.xml><?xml version="1.0" encoding="utf-8"?>
<xdr:wsDr xmlns:xdr="http://schemas.openxmlformats.org/drawingml/2006/spreadsheetDrawing" xmlns:a="http://schemas.openxmlformats.org/drawingml/2006/main">
  <xdr:oneCellAnchor>
    <xdr:from>
      <xdr:col>3</xdr:col>
      <xdr:colOff>726545</xdr:colOff>
      <xdr:row>15</xdr:row>
      <xdr:rowOff>104245</xdr:rowOff>
    </xdr:from>
    <xdr:ext cx="2697918" cy="351186"/>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00000000-0008-0000-F601-000002000000}"/>
                </a:ext>
              </a:extLst>
            </xdr:cNvPr>
            <xdr:cNvSpPr txBox="1"/>
          </xdr:nvSpPr>
          <xdr:spPr>
            <a:xfrm>
              <a:off x="4755620" y="4361920"/>
              <a:ext cx="2697918" cy="3511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100" i="1">
                            <a:latin typeface="Cambria Math" panose="02040503050406030204" pitchFamily="18" charset="0"/>
                          </a:rPr>
                        </m:ctrlPr>
                      </m:fPr>
                      <m:num>
                        <m:r>
                          <a:rPr lang="es-CR" sz="1100" b="0" i="1">
                            <a:latin typeface="Cambria Math" panose="02040503050406030204" pitchFamily="18" charset="0"/>
                          </a:rPr>
                          <m:t>𝑆𝑒𝑟𝑣𝑖𝑐𝑖𝑜</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𝑑𝑒𝑢𝑑𝑎</m:t>
                        </m:r>
                        <m:r>
                          <a:rPr lang="es-CR" sz="1100" b="0" i="1">
                            <a:latin typeface="Cambria Math" panose="02040503050406030204" pitchFamily="18" charset="0"/>
                          </a:rPr>
                          <m:t> </m:t>
                        </m:r>
                        <m:r>
                          <a:rPr lang="es-CR" sz="1100" b="0" i="1">
                            <a:latin typeface="Cambria Math" panose="02040503050406030204" pitchFamily="18" charset="0"/>
                          </a:rPr>
                          <m:t>𝑝</m:t>
                        </m:r>
                        <m:r>
                          <a:rPr lang="es-CR" sz="1100" b="0" i="1">
                            <a:latin typeface="Cambria Math" panose="02040503050406030204" pitchFamily="18" charset="0"/>
                          </a:rPr>
                          <m:t>ú</m:t>
                        </m:r>
                        <m:r>
                          <a:rPr lang="es-CR" sz="1100" b="0" i="1">
                            <a:latin typeface="Cambria Math" panose="02040503050406030204" pitchFamily="18" charset="0"/>
                          </a:rPr>
                          <m:t>𝑏𝑙𝑖𝑐𝑎</m:t>
                        </m:r>
                      </m:num>
                      <m:den>
                        <m:r>
                          <a:rPr lang="es-CR" sz="1100" b="0" i="1">
                            <a:latin typeface="Cambria Math" panose="02040503050406030204" pitchFamily="18" charset="0"/>
                          </a:rPr>
                          <m:t>𝐸𝑥𝑝𝑜𝑟𝑡𝑎𝑐𝑖𝑜𝑛𝑒𝑠</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𝑏𝑖𝑒𝑛𝑒𝑠</m:t>
                        </m:r>
                        <m:r>
                          <a:rPr lang="es-CR" sz="1100" b="0" i="1">
                            <a:latin typeface="Cambria Math" panose="02040503050406030204" pitchFamily="18" charset="0"/>
                          </a:rPr>
                          <m:t> </m:t>
                        </m:r>
                        <m:r>
                          <a:rPr lang="es-CR" sz="1100" b="0" i="1">
                            <a:latin typeface="Cambria Math" panose="02040503050406030204" pitchFamily="18" charset="0"/>
                          </a:rPr>
                          <m:t>𝑦</m:t>
                        </m:r>
                        <m:r>
                          <a:rPr lang="es-CR" sz="1100" b="0" i="1">
                            <a:latin typeface="Cambria Math" panose="02040503050406030204" pitchFamily="18" charset="0"/>
                          </a:rPr>
                          <m:t> </m:t>
                        </m:r>
                        <m:r>
                          <a:rPr lang="es-CR" sz="1100" b="0" i="1">
                            <a:latin typeface="Cambria Math" panose="02040503050406030204" pitchFamily="18" charset="0"/>
                          </a:rPr>
                          <m:t>𝑠𝑒𝑟𝑣𝑖𝑐𝑖𝑜𝑠</m:t>
                        </m:r>
                      </m:den>
                    </m:f>
                    <m:r>
                      <a:rPr lang="es-CR" sz="1100" b="0" i="1">
                        <a:solidFill>
                          <a:schemeClr val="tx1"/>
                        </a:solidFill>
                        <a:effectLst/>
                        <a:latin typeface="Cambria Math" panose="02040503050406030204" pitchFamily="18" charset="0"/>
                        <a:ea typeface="+mn-ea"/>
                        <a:cs typeface="+mn-cs"/>
                      </a:rPr>
                      <m:t>×</m:t>
                    </m:r>
                    <m:r>
                      <a:rPr lang="es-CR" sz="1100" b="0" i="1">
                        <a:latin typeface="Cambria Math" panose="02040503050406030204" pitchFamily="18" charset="0"/>
                      </a:rPr>
                      <m:t>100</m:t>
                    </m:r>
                  </m:oMath>
                </m:oMathPara>
              </a14:m>
              <a:endParaRPr lang="es-CR" sz="1100"/>
            </a:p>
          </xdr:txBody>
        </xdr:sp>
      </mc:Choice>
      <mc:Fallback xmlns="">
        <xdr:sp macro="" textlink="">
          <xdr:nvSpPr>
            <xdr:cNvPr id="2" name="CuadroTexto 1">
              <a:extLst>
                <a:ext uri="{FF2B5EF4-FFF2-40B4-BE49-F238E27FC236}">
                  <a16:creationId xmlns:a16="http://schemas.microsoft.com/office/drawing/2014/main" id="{00000000-0008-0000-E601-000002000000}"/>
                </a:ext>
              </a:extLst>
            </xdr:cNvPr>
            <xdr:cNvSpPr txBox="1"/>
          </xdr:nvSpPr>
          <xdr:spPr>
            <a:xfrm>
              <a:off x="4755620" y="4361920"/>
              <a:ext cx="2697918" cy="3511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100" i="0">
                  <a:latin typeface="Cambria Math" panose="02040503050406030204" pitchFamily="18" charset="0"/>
                </a:rPr>
                <a:t>(</a:t>
              </a:r>
              <a:r>
                <a:rPr lang="es-CR" sz="1100" b="0" i="0">
                  <a:latin typeface="Cambria Math" panose="02040503050406030204" pitchFamily="18" charset="0"/>
                </a:rPr>
                <a:t>𝑆𝑒𝑟𝑣𝑖𝑐𝑖𝑜 𝑑𝑒 𝑑𝑒𝑢𝑑𝑎 𝑝ú𝑏𝑙𝑖𝑐𝑎)/(𝐸𝑥𝑝𝑜𝑟𝑡𝑎𝑐𝑖𝑜𝑛𝑒𝑠 𝑑𝑒 𝑏𝑖𝑒𝑛𝑒𝑠 𝑦 𝑠𝑒𝑟𝑣𝑖𝑐𝑖𝑜𝑠)</a:t>
              </a:r>
              <a:r>
                <a:rPr lang="es-CR" sz="1100" b="0" i="0">
                  <a:solidFill>
                    <a:schemeClr val="tx1"/>
                  </a:solidFill>
                  <a:effectLst/>
                  <a:latin typeface="Cambria Math" panose="02040503050406030204" pitchFamily="18" charset="0"/>
                  <a:ea typeface="+mn-ea"/>
                  <a:cs typeface="+mn-cs"/>
                </a:rPr>
                <a:t>×</a:t>
              </a:r>
              <a:r>
                <a:rPr lang="es-CR" sz="1100" b="0" i="0">
                  <a:latin typeface="Cambria Math" panose="02040503050406030204" pitchFamily="18" charset="0"/>
                </a:rPr>
                <a:t>100</a:t>
              </a:r>
              <a:endParaRPr lang="es-CR" sz="1100"/>
            </a:p>
          </xdr:txBody>
        </xdr:sp>
      </mc:Fallback>
    </mc:AlternateContent>
    <xdr:clientData/>
  </xdr:oneCellAnchor>
</xdr:wsDr>
</file>

<file path=xl/drawings/drawing324.xml><?xml version="1.0" encoding="utf-8"?>
<xdr:wsDr xmlns:xdr="http://schemas.openxmlformats.org/drawingml/2006/spreadsheetDrawing" xmlns:a="http://schemas.openxmlformats.org/drawingml/2006/main">
  <xdr:twoCellAnchor>
    <xdr:from>
      <xdr:col>7</xdr:col>
      <xdr:colOff>750570</xdr:colOff>
      <xdr:row>9</xdr:row>
      <xdr:rowOff>228600</xdr:rowOff>
    </xdr:from>
    <xdr:to>
      <xdr:col>14</xdr:col>
      <xdr:colOff>464820</xdr:colOff>
      <xdr:row>22</xdr:row>
      <xdr:rowOff>7620</xdr:rowOff>
    </xdr:to>
    <xdr:graphicFrame macro="">
      <xdr:nvGraphicFramePr>
        <xdr:cNvPr id="3" name="Gráfico 1">
          <a:extLst>
            <a:ext uri="{FF2B5EF4-FFF2-40B4-BE49-F238E27FC236}">
              <a16:creationId xmlns:a16="http://schemas.microsoft.com/office/drawing/2014/main" id="{00000000-0008-0000-F901-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25.xml><?xml version="1.0" encoding="utf-8"?>
<xdr:wsDr xmlns:xdr="http://schemas.openxmlformats.org/drawingml/2006/spreadsheetDrawing" xmlns:a="http://schemas.openxmlformats.org/drawingml/2006/main">
  <xdr:oneCellAnchor>
    <xdr:from>
      <xdr:col>2</xdr:col>
      <xdr:colOff>1514000</xdr:colOff>
      <xdr:row>15</xdr:row>
      <xdr:rowOff>45720</xdr:rowOff>
    </xdr:from>
    <xdr:ext cx="5429250" cy="409920"/>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00000000-0008-0000-FA01-000002000000}"/>
                </a:ext>
              </a:extLst>
            </xdr:cNvPr>
            <xdr:cNvSpPr txBox="1"/>
          </xdr:nvSpPr>
          <xdr:spPr>
            <a:xfrm>
              <a:off x="4234340" y="6149340"/>
              <a:ext cx="5429250" cy="409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nary>
                      <m:naryPr>
                        <m:chr m:val="∑"/>
                        <m:subHide m:val="on"/>
                        <m:supHide m:val="on"/>
                        <m:ctrlPr>
                          <a:rPr lang="es-CR" sz="1100" i="1">
                            <a:latin typeface="Cambria Math" panose="02040503050406030204" pitchFamily="18" charset="0"/>
                          </a:rPr>
                        </m:ctrlPr>
                      </m:naryPr>
                      <m:sub/>
                      <m:sup/>
                      <m:e>
                        <m:r>
                          <a:rPr lang="es-CR" sz="1100" b="0" i="1">
                            <a:solidFill>
                              <a:schemeClr val="tx1"/>
                            </a:solidFill>
                            <a:effectLst/>
                            <a:latin typeface="Cambria Math" panose="02040503050406030204" pitchFamily="18" charset="0"/>
                            <a:ea typeface="+mn-ea"/>
                            <a:cs typeface="+mn-cs"/>
                          </a:rPr>
                          <m:t>𝐴𝑐𝑢𝑒𝑟𝑑𝑜𝑠</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𝑦</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𝑝𝑟𝑜𝑔𝑟𝑎𝑚𝑎𝑠</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𝑑𝑒</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𝑐𝑜𝑜𝑝𝑒𝑟𝑎𝑐𝑖</m:t>
                        </m:r>
                        <m:r>
                          <m:rPr>
                            <m:sty m:val="p"/>
                          </m:rPr>
                          <a:rPr lang="es-CR" sz="1100" b="0" i="1">
                            <a:solidFill>
                              <a:schemeClr val="tx1"/>
                            </a:solidFill>
                            <a:effectLst/>
                            <a:latin typeface="Cambria Math" panose="02040503050406030204" pitchFamily="18" charset="0"/>
                            <a:ea typeface="+mn-ea"/>
                            <a:cs typeface="+mn-cs"/>
                          </a:rPr>
                          <m:t>o</m:t>
                        </m:r>
                        <m:r>
                          <a:rPr lang="es-CR" sz="1100" b="0" i="1">
                            <a:solidFill>
                              <a:schemeClr val="tx1"/>
                            </a:solidFill>
                            <a:effectLst/>
                            <a:latin typeface="Cambria Math" panose="02040503050406030204" pitchFamily="18" charset="0"/>
                            <a:ea typeface="+mn-ea"/>
                            <a:cs typeface="+mn-cs"/>
                          </a:rPr>
                          <m:t>𝑛</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𝑒𝑛</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𝑚𝑎𝑡𝑒𝑟𝑖𝑎</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𝑑𝑒</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𝑐𝑖𝑒𝑛𝑐𝑖𝑎</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𝑦</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𝑡𝑒𝑐𝑛𝑜𝑙𝑜𝑔</m:t>
                        </m:r>
                        <m:r>
                          <a:rPr lang="es-CR" sz="1100" b="0" i="1">
                            <a:solidFill>
                              <a:schemeClr val="tx1"/>
                            </a:solidFill>
                            <a:effectLst/>
                            <a:latin typeface="Cambria Math" panose="02040503050406030204" pitchFamily="18" charset="0"/>
                            <a:ea typeface="+mn-ea"/>
                            <a:cs typeface="+mn-cs"/>
                          </a:rPr>
                          <m:t>í</m:t>
                        </m:r>
                        <m:r>
                          <a:rPr lang="es-CR" sz="1100" b="0" i="1">
                            <a:solidFill>
                              <a:schemeClr val="tx1"/>
                            </a:solidFill>
                            <a:effectLst/>
                            <a:latin typeface="Cambria Math" panose="02040503050406030204" pitchFamily="18" charset="0"/>
                            <a:ea typeface="+mn-ea"/>
                            <a:cs typeface="+mn-cs"/>
                          </a:rPr>
                          <m:t>𝑎</m:t>
                        </m:r>
                      </m:e>
                    </m:nary>
                  </m:oMath>
                </m:oMathPara>
              </a14:m>
              <a:endParaRPr lang="es-CR" sz="1100"/>
            </a:p>
          </xdr:txBody>
        </xdr:sp>
      </mc:Choice>
      <mc:Fallback xmlns="">
        <xdr:sp macro="" textlink="">
          <xdr:nvSpPr>
            <xdr:cNvPr id="2" name="CuadroTexto 1">
              <a:extLst>
                <a:ext uri="{FF2B5EF4-FFF2-40B4-BE49-F238E27FC236}">
                  <a16:creationId xmlns:a16="http://schemas.microsoft.com/office/drawing/2014/main" id="{00000000-0008-0000-FA01-000002000000}"/>
                </a:ext>
              </a:extLst>
            </xdr:cNvPr>
            <xdr:cNvSpPr txBox="1"/>
          </xdr:nvSpPr>
          <xdr:spPr>
            <a:xfrm>
              <a:off x="4234340" y="6149340"/>
              <a:ext cx="5429250" cy="409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R" sz="1100" i="0">
                  <a:latin typeface="Cambria Math" panose="02040503050406030204" pitchFamily="18" charset="0"/>
                </a:rPr>
                <a:t>∑</a:t>
              </a:r>
              <a:r>
                <a:rPr lang="es-CR" sz="1100" b="0" i="0">
                  <a:solidFill>
                    <a:schemeClr val="tx1"/>
                  </a:solidFill>
                  <a:effectLst/>
                  <a:latin typeface="Cambria Math" panose="02040503050406030204" pitchFamily="18" charset="0"/>
                  <a:ea typeface="+mn-ea"/>
                  <a:cs typeface="+mn-cs"/>
                </a:rPr>
                <a:t>▒〖𝐴𝑐𝑢𝑒𝑟𝑑𝑜𝑠 𝑦 𝑝𝑟𝑜𝑔𝑟𝑎𝑚𝑎𝑠 𝑑𝑒 𝑐𝑜𝑜𝑝𝑒𝑟𝑎𝑐𝑖o𝑛 𝑒𝑛 𝑚𝑎𝑡𝑒𝑟𝑖𝑎 𝑑𝑒 𝑐𝑖𝑒𝑛𝑐𝑖𝑎 𝑦 𝑡𝑒𝑐𝑛𝑜𝑙𝑜𝑔í𝑎〗</a:t>
              </a:r>
              <a:endParaRPr lang="es-CR" sz="1100"/>
            </a:p>
          </xdr:txBody>
        </xdr:sp>
      </mc:Fallback>
    </mc:AlternateContent>
    <xdr:clientData/>
  </xdr:oneCellAnchor>
  <xdr:oneCellAnchor>
    <xdr:from>
      <xdr:col>3</xdr:col>
      <xdr:colOff>333375</xdr:colOff>
      <xdr:row>15</xdr:row>
      <xdr:rowOff>486727</xdr:rowOff>
    </xdr:from>
    <xdr:ext cx="3258649" cy="382605"/>
    <mc:AlternateContent xmlns:mc="http://schemas.openxmlformats.org/markup-compatibility/2006" xmlns:a14="http://schemas.microsoft.com/office/drawing/2010/main">
      <mc:Choice Requires="a14">
        <xdr:sp macro="" textlink="">
          <xdr:nvSpPr>
            <xdr:cNvPr id="4" name="CuadroTexto 1">
              <a:extLst>
                <a:ext uri="{FF2B5EF4-FFF2-40B4-BE49-F238E27FC236}">
                  <a16:creationId xmlns:a16="http://schemas.microsoft.com/office/drawing/2014/main" id="{00000000-0008-0000-FA01-000004000000}"/>
                </a:ext>
              </a:extLst>
            </xdr:cNvPr>
            <xdr:cNvSpPr txBox="1"/>
          </xdr:nvSpPr>
          <xdr:spPr>
            <a:xfrm>
              <a:off x="4699635" y="6590347"/>
              <a:ext cx="3258649" cy="3826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200" i="1">
                            <a:latin typeface="Cambria Math" panose="02040503050406030204" pitchFamily="18" charset="0"/>
                          </a:rPr>
                        </m:ctrlPr>
                      </m:fPr>
                      <m:num>
                        <m:r>
                          <a:rPr lang="es-CR" sz="1200" b="0" i="1">
                            <a:latin typeface="Cambria Math" panose="02040503050406030204" pitchFamily="18" charset="0"/>
                          </a:rPr>
                          <m:t>𝑁</m:t>
                        </m:r>
                        <m:r>
                          <a:rPr lang="es-CR" sz="1200" b="0" i="1">
                            <a:latin typeface="Cambria Math" panose="02040503050406030204" pitchFamily="18" charset="0"/>
                          </a:rPr>
                          <m:t>ú</m:t>
                        </m:r>
                        <m:r>
                          <a:rPr lang="es-CR" sz="1200" b="0" i="1">
                            <a:latin typeface="Cambria Math" panose="02040503050406030204" pitchFamily="18" charset="0"/>
                          </a:rPr>
                          <m:t>𝑚𝑒𝑟𝑜</m:t>
                        </m:r>
                        <m:r>
                          <a:rPr lang="es-CR" sz="1200" b="0" i="1">
                            <a:latin typeface="Cambria Math" panose="02040503050406030204" pitchFamily="18" charset="0"/>
                          </a:rPr>
                          <m:t> </m:t>
                        </m:r>
                        <m:r>
                          <a:rPr lang="es-CR" sz="1200" b="0" i="1">
                            <a:latin typeface="Cambria Math" panose="02040503050406030204" pitchFamily="18" charset="0"/>
                          </a:rPr>
                          <m:t>𝑑𝑒</m:t>
                        </m:r>
                        <m:r>
                          <a:rPr lang="es-CR" sz="1200" b="0" i="1">
                            <a:latin typeface="Cambria Math" panose="02040503050406030204" pitchFamily="18" charset="0"/>
                          </a:rPr>
                          <m:t> </m:t>
                        </m:r>
                        <m:r>
                          <a:rPr lang="es-CR" sz="1200" b="0" i="1">
                            <a:latin typeface="Cambria Math" panose="02040503050406030204" pitchFamily="18" charset="0"/>
                          </a:rPr>
                          <m:t>𝑠𝑢𝑠𝑐𝑟𝑖𝑝𝑐𝑖𝑜𝑛𝑒𝑠</m:t>
                        </m:r>
                        <m:r>
                          <a:rPr lang="es-CR" sz="1200" b="0" i="1">
                            <a:latin typeface="Cambria Math" panose="02040503050406030204" pitchFamily="18" charset="0"/>
                          </a:rPr>
                          <m:t> </m:t>
                        </m:r>
                        <m:r>
                          <a:rPr lang="es-CR" sz="1200" b="0" i="1">
                            <a:latin typeface="Cambria Math" panose="02040503050406030204" pitchFamily="18" charset="0"/>
                          </a:rPr>
                          <m:t>𝑎</m:t>
                        </m:r>
                        <m:r>
                          <a:rPr lang="es-CR" sz="1200" b="0" i="1">
                            <a:latin typeface="Cambria Math" panose="02040503050406030204" pitchFamily="18" charset="0"/>
                          </a:rPr>
                          <m:t> </m:t>
                        </m:r>
                        <m:r>
                          <a:rPr lang="es-CR" sz="1200" b="0" i="1">
                            <a:latin typeface="Cambria Math" panose="02040503050406030204" pitchFamily="18" charset="0"/>
                          </a:rPr>
                          <m:t>𝑖𝑛𝑡𝑒𝑟𝑛𝑒𝑡</m:t>
                        </m:r>
                        <m:r>
                          <a:rPr lang="es-CR" sz="1200" b="0" i="1">
                            <a:latin typeface="Cambria Math" panose="02040503050406030204" pitchFamily="18" charset="0"/>
                          </a:rPr>
                          <m:t> </m:t>
                        </m:r>
                        <m:r>
                          <a:rPr lang="es-CR" sz="1200" b="0" i="1">
                            <a:latin typeface="Cambria Math" panose="02040503050406030204" pitchFamily="18" charset="0"/>
                          </a:rPr>
                          <m:t>𝑓𝑖𝑗𝑜</m:t>
                        </m:r>
                      </m:num>
                      <m:den>
                        <m:r>
                          <a:rPr lang="es-CR" sz="1200" b="0" i="1">
                            <a:latin typeface="Cambria Math" panose="02040503050406030204" pitchFamily="18" charset="0"/>
                          </a:rPr>
                          <m:t>𝑇𝑜𝑡𝑎𝑙</m:t>
                        </m:r>
                        <m:r>
                          <a:rPr lang="es-CR" sz="1200" b="0" i="1">
                            <a:latin typeface="Cambria Math" panose="02040503050406030204" pitchFamily="18" charset="0"/>
                          </a:rPr>
                          <m:t> </m:t>
                        </m:r>
                        <m:r>
                          <a:rPr lang="es-CR" sz="1200" b="0" i="1">
                            <a:latin typeface="Cambria Math" panose="02040503050406030204" pitchFamily="18" charset="0"/>
                          </a:rPr>
                          <m:t>𝑑𝑒</m:t>
                        </m:r>
                        <m:r>
                          <a:rPr lang="es-CR" sz="1200" b="0" i="1">
                            <a:latin typeface="Cambria Math" panose="02040503050406030204" pitchFamily="18" charset="0"/>
                          </a:rPr>
                          <m:t> </m:t>
                        </m:r>
                        <m:r>
                          <a:rPr lang="es-CR" sz="1200" b="0" i="1">
                            <a:latin typeface="Cambria Math" panose="02040503050406030204" pitchFamily="18" charset="0"/>
                          </a:rPr>
                          <m:t>𝑙𝑎</m:t>
                        </m:r>
                        <m:r>
                          <a:rPr lang="es-CR" sz="1200" b="0" i="1">
                            <a:latin typeface="Cambria Math" panose="02040503050406030204" pitchFamily="18" charset="0"/>
                          </a:rPr>
                          <m:t> </m:t>
                        </m:r>
                        <m:r>
                          <a:rPr lang="es-CR" sz="1200" b="0" i="1">
                            <a:latin typeface="Cambria Math" panose="02040503050406030204" pitchFamily="18" charset="0"/>
                          </a:rPr>
                          <m:t>𝑝𝑜𝑏𝑙𝑎𝑐𝑖</m:t>
                        </m:r>
                        <m:r>
                          <a:rPr lang="es-CR" sz="1200" b="0" i="1">
                            <a:latin typeface="Cambria Math" panose="02040503050406030204" pitchFamily="18" charset="0"/>
                          </a:rPr>
                          <m:t>ó</m:t>
                        </m:r>
                        <m:r>
                          <a:rPr lang="es-CR" sz="1200" b="0" i="1">
                            <a:latin typeface="Cambria Math" panose="02040503050406030204" pitchFamily="18" charset="0"/>
                          </a:rPr>
                          <m:t>𝑛</m:t>
                        </m:r>
                      </m:den>
                    </m:f>
                    <m:r>
                      <a:rPr lang="es-CR" sz="1200" b="0" i="1">
                        <a:solidFill>
                          <a:schemeClr val="tx1"/>
                        </a:solidFill>
                        <a:effectLst/>
                        <a:latin typeface="Cambria Math" panose="02040503050406030204" pitchFamily="18" charset="0"/>
                        <a:ea typeface="+mn-ea"/>
                        <a:cs typeface="+mn-cs"/>
                      </a:rPr>
                      <m:t>×</m:t>
                    </m:r>
                    <m:r>
                      <a:rPr lang="es-CR" sz="1200" b="0" i="1">
                        <a:latin typeface="Cambria Math" panose="02040503050406030204" pitchFamily="18" charset="0"/>
                      </a:rPr>
                      <m:t>100</m:t>
                    </m:r>
                  </m:oMath>
                </m:oMathPara>
              </a14:m>
              <a:endParaRPr lang="es-CR" sz="1200"/>
            </a:p>
          </xdr:txBody>
        </xdr:sp>
      </mc:Choice>
      <mc:Fallback xmlns="">
        <xdr:sp macro="" textlink="">
          <xdr:nvSpPr>
            <xdr:cNvPr id="4" name="CuadroTexto 1">
              <a:extLst>
                <a:ext uri="{FF2B5EF4-FFF2-40B4-BE49-F238E27FC236}">
                  <a16:creationId xmlns:a16="http://schemas.microsoft.com/office/drawing/2014/main" id="{00000000-0008-0000-FA01-000004000000}"/>
                </a:ext>
              </a:extLst>
            </xdr:cNvPr>
            <xdr:cNvSpPr txBox="1"/>
          </xdr:nvSpPr>
          <xdr:spPr>
            <a:xfrm>
              <a:off x="4699635" y="6590347"/>
              <a:ext cx="3258649" cy="3826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200" i="0">
                  <a:latin typeface="Cambria Math" panose="02040503050406030204" pitchFamily="18" charset="0"/>
                </a:rPr>
                <a:t>(</a:t>
              </a:r>
              <a:r>
                <a:rPr lang="es-CR" sz="1200" b="0" i="0">
                  <a:latin typeface="Cambria Math" panose="02040503050406030204" pitchFamily="18" charset="0"/>
                </a:rPr>
                <a:t>𝑁ú𝑚𝑒𝑟𝑜 𝑑𝑒 𝑠𝑢𝑠𝑐𝑟𝑖𝑝𝑐𝑖𝑜𝑛𝑒𝑠 𝑎 𝑖𝑛𝑡𝑒𝑟𝑛𝑒𝑡 𝑓𝑖𝑗𝑜)/(𝑇𝑜𝑡𝑎𝑙 𝑑𝑒 𝑙𝑎 𝑝𝑜𝑏𝑙𝑎𝑐𝑖ó𝑛)</a:t>
              </a:r>
              <a:r>
                <a:rPr lang="es-CR" sz="1200" b="0" i="0">
                  <a:solidFill>
                    <a:schemeClr val="tx1"/>
                  </a:solidFill>
                  <a:effectLst/>
                  <a:latin typeface="Cambria Math" panose="02040503050406030204" pitchFamily="18" charset="0"/>
                  <a:ea typeface="+mn-ea"/>
                  <a:cs typeface="+mn-cs"/>
                </a:rPr>
                <a:t>×</a:t>
              </a:r>
              <a:r>
                <a:rPr lang="es-CR" sz="1200" b="0" i="0">
                  <a:latin typeface="Cambria Math" panose="02040503050406030204" pitchFamily="18" charset="0"/>
                </a:rPr>
                <a:t>100</a:t>
              </a:r>
              <a:endParaRPr lang="es-CR" sz="1200"/>
            </a:p>
          </xdr:txBody>
        </xdr:sp>
      </mc:Fallback>
    </mc:AlternateContent>
    <xdr:clientData/>
  </xdr:oneCellAnchor>
  <xdr:oneCellAnchor>
    <xdr:from>
      <xdr:col>2</xdr:col>
      <xdr:colOff>1514000</xdr:colOff>
      <xdr:row>15</xdr:row>
      <xdr:rowOff>45720</xdr:rowOff>
    </xdr:from>
    <xdr:ext cx="5429250" cy="409920"/>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id="{0D3B27D3-575F-436B-AA67-EB934C895105}"/>
                </a:ext>
              </a:extLst>
            </xdr:cNvPr>
            <xdr:cNvSpPr txBox="1"/>
          </xdr:nvSpPr>
          <xdr:spPr>
            <a:xfrm>
              <a:off x="4241960" y="6416040"/>
              <a:ext cx="5429250" cy="409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nary>
                      <m:naryPr>
                        <m:chr m:val="∑"/>
                        <m:subHide m:val="on"/>
                        <m:supHide m:val="on"/>
                        <m:ctrlPr>
                          <a:rPr lang="es-CR" sz="1100" i="1">
                            <a:latin typeface="Cambria Math" panose="02040503050406030204" pitchFamily="18" charset="0"/>
                          </a:rPr>
                        </m:ctrlPr>
                      </m:naryPr>
                      <m:sub/>
                      <m:sup/>
                      <m:e>
                        <m:r>
                          <a:rPr lang="es-CR" sz="1100" b="0" i="1">
                            <a:solidFill>
                              <a:schemeClr val="tx1"/>
                            </a:solidFill>
                            <a:effectLst/>
                            <a:latin typeface="Cambria Math" panose="02040503050406030204" pitchFamily="18" charset="0"/>
                            <a:ea typeface="+mn-ea"/>
                            <a:cs typeface="+mn-cs"/>
                          </a:rPr>
                          <m:t>𝐴𝑐𝑢𝑒𝑟𝑑𝑜𝑠</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𝑦</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𝑝𝑟𝑜𝑔𝑟𝑎𝑚𝑎𝑠</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𝑑𝑒</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𝑐𝑜𝑜𝑝𝑒𝑟𝑎𝑐𝑖</m:t>
                        </m:r>
                        <m:r>
                          <m:rPr>
                            <m:sty m:val="p"/>
                          </m:rPr>
                          <a:rPr lang="es-CR" sz="1100" b="0" i="1">
                            <a:solidFill>
                              <a:schemeClr val="tx1"/>
                            </a:solidFill>
                            <a:effectLst/>
                            <a:latin typeface="Cambria Math" panose="02040503050406030204" pitchFamily="18" charset="0"/>
                            <a:ea typeface="+mn-ea"/>
                            <a:cs typeface="+mn-cs"/>
                          </a:rPr>
                          <m:t>o</m:t>
                        </m:r>
                        <m:r>
                          <a:rPr lang="es-CR" sz="1100" b="0" i="1">
                            <a:solidFill>
                              <a:schemeClr val="tx1"/>
                            </a:solidFill>
                            <a:effectLst/>
                            <a:latin typeface="Cambria Math" panose="02040503050406030204" pitchFamily="18" charset="0"/>
                            <a:ea typeface="+mn-ea"/>
                            <a:cs typeface="+mn-cs"/>
                          </a:rPr>
                          <m:t>𝑛</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𝑒𝑛</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𝑚𝑎𝑡𝑒𝑟𝑖𝑎</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𝑑𝑒</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𝑐𝑖𝑒𝑛𝑐𝑖𝑎</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𝑦</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𝑡𝑒𝑐𝑛𝑜𝑙𝑜𝑔</m:t>
                        </m:r>
                        <m:r>
                          <a:rPr lang="es-CR" sz="1100" b="0" i="1">
                            <a:solidFill>
                              <a:schemeClr val="tx1"/>
                            </a:solidFill>
                            <a:effectLst/>
                            <a:latin typeface="Cambria Math" panose="02040503050406030204" pitchFamily="18" charset="0"/>
                            <a:ea typeface="+mn-ea"/>
                            <a:cs typeface="+mn-cs"/>
                          </a:rPr>
                          <m:t>í</m:t>
                        </m:r>
                        <m:r>
                          <a:rPr lang="es-CR" sz="1100" b="0" i="1">
                            <a:solidFill>
                              <a:schemeClr val="tx1"/>
                            </a:solidFill>
                            <a:effectLst/>
                            <a:latin typeface="Cambria Math" panose="02040503050406030204" pitchFamily="18" charset="0"/>
                            <a:ea typeface="+mn-ea"/>
                            <a:cs typeface="+mn-cs"/>
                          </a:rPr>
                          <m:t>𝑎</m:t>
                        </m:r>
                      </m:e>
                    </m:nary>
                  </m:oMath>
                </m:oMathPara>
              </a14:m>
              <a:endParaRPr lang="es-CR" sz="1100"/>
            </a:p>
          </xdr:txBody>
        </xdr:sp>
      </mc:Choice>
      <mc:Fallback xmlns="">
        <xdr:sp macro="" textlink="">
          <xdr:nvSpPr>
            <xdr:cNvPr id="5" name="CuadroTexto 4">
              <a:extLst>
                <a:ext uri="{FF2B5EF4-FFF2-40B4-BE49-F238E27FC236}">
                  <a16:creationId xmlns:a16="http://schemas.microsoft.com/office/drawing/2014/main" id="{0D3B27D3-575F-436B-AA67-EB934C895105}"/>
                </a:ext>
              </a:extLst>
            </xdr:cNvPr>
            <xdr:cNvSpPr txBox="1"/>
          </xdr:nvSpPr>
          <xdr:spPr>
            <a:xfrm>
              <a:off x="4241960" y="6416040"/>
              <a:ext cx="5429250" cy="409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R" sz="1100" i="0">
                  <a:latin typeface="Cambria Math" panose="02040503050406030204" pitchFamily="18" charset="0"/>
                </a:rPr>
                <a:t>∑</a:t>
              </a:r>
              <a:r>
                <a:rPr lang="es-CR" sz="1100" b="0" i="0">
                  <a:solidFill>
                    <a:schemeClr val="tx1"/>
                  </a:solidFill>
                  <a:effectLst/>
                  <a:latin typeface="Cambria Math" panose="02040503050406030204" pitchFamily="18" charset="0"/>
                  <a:ea typeface="+mn-ea"/>
                  <a:cs typeface="+mn-cs"/>
                </a:rPr>
                <a:t>▒〖𝐴𝑐𝑢𝑒𝑟𝑑𝑜𝑠 𝑦 𝑝𝑟𝑜𝑔𝑟𝑎𝑚𝑎𝑠 𝑑𝑒 𝑐𝑜𝑜𝑝𝑒𝑟𝑎𝑐𝑖o𝑛 𝑒𝑛 𝑚𝑎𝑡𝑒𝑟𝑖𝑎 𝑑𝑒 𝑐𝑖𝑒𝑛𝑐𝑖𝑎 𝑦 𝑡𝑒𝑐𝑛𝑜𝑙𝑜𝑔í𝑎〗</a:t>
              </a:r>
              <a:endParaRPr lang="es-CR" sz="1100"/>
            </a:p>
          </xdr:txBody>
        </xdr:sp>
      </mc:Fallback>
    </mc:AlternateContent>
    <xdr:clientData/>
  </xdr:oneCellAnchor>
  <xdr:oneCellAnchor>
    <xdr:from>
      <xdr:col>3</xdr:col>
      <xdr:colOff>333375</xdr:colOff>
      <xdr:row>15</xdr:row>
      <xdr:rowOff>486727</xdr:rowOff>
    </xdr:from>
    <xdr:ext cx="3258649" cy="382605"/>
    <mc:AlternateContent xmlns:mc="http://schemas.openxmlformats.org/markup-compatibility/2006" xmlns:a14="http://schemas.microsoft.com/office/drawing/2010/main">
      <mc:Choice Requires="a14">
        <xdr:sp macro="" textlink="">
          <xdr:nvSpPr>
            <xdr:cNvPr id="6" name="CuadroTexto 1">
              <a:extLst>
                <a:ext uri="{FF2B5EF4-FFF2-40B4-BE49-F238E27FC236}">
                  <a16:creationId xmlns:a16="http://schemas.microsoft.com/office/drawing/2014/main" id="{7AFCAFD9-8532-4435-B4C7-A19869172599}"/>
                </a:ext>
              </a:extLst>
            </xdr:cNvPr>
            <xdr:cNvSpPr txBox="1"/>
          </xdr:nvSpPr>
          <xdr:spPr>
            <a:xfrm>
              <a:off x="4707255" y="6857047"/>
              <a:ext cx="3258649" cy="3826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200" i="1">
                            <a:latin typeface="Cambria Math" panose="02040503050406030204" pitchFamily="18" charset="0"/>
                          </a:rPr>
                        </m:ctrlPr>
                      </m:fPr>
                      <m:num>
                        <m:r>
                          <a:rPr lang="es-CR" sz="1200" b="0" i="1">
                            <a:latin typeface="Cambria Math" panose="02040503050406030204" pitchFamily="18" charset="0"/>
                          </a:rPr>
                          <m:t>𝑁</m:t>
                        </m:r>
                        <m:r>
                          <a:rPr lang="es-CR" sz="1200" b="0" i="1">
                            <a:latin typeface="Cambria Math" panose="02040503050406030204" pitchFamily="18" charset="0"/>
                          </a:rPr>
                          <m:t>ú</m:t>
                        </m:r>
                        <m:r>
                          <a:rPr lang="es-CR" sz="1200" b="0" i="1">
                            <a:latin typeface="Cambria Math" panose="02040503050406030204" pitchFamily="18" charset="0"/>
                          </a:rPr>
                          <m:t>𝑚𝑒𝑟𝑜</m:t>
                        </m:r>
                        <m:r>
                          <a:rPr lang="es-CR" sz="1200" b="0" i="1">
                            <a:latin typeface="Cambria Math" panose="02040503050406030204" pitchFamily="18" charset="0"/>
                          </a:rPr>
                          <m:t> </m:t>
                        </m:r>
                        <m:r>
                          <a:rPr lang="es-CR" sz="1200" b="0" i="1">
                            <a:latin typeface="Cambria Math" panose="02040503050406030204" pitchFamily="18" charset="0"/>
                          </a:rPr>
                          <m:t>𝑑𝑒</m:t>
                        </m:r>
                        <m:r>
                          <a:rPr lang="es-CR" sz="1200" b="0" i="1">
                            <a:latin typeface="Cambria Math" panose="02040503050406030204" pitchFamily="18" charset="0"/>
                          </a:rPr>
                          <m:t> </m:t>
                        </m:r>
                        <m:r>
                          <a:rPr lang="es-CR" sz="1200" b="0" i="1">
                            <a:latin typeface="Cambria Math" panose="02040503050406030204" pitchFamily="18" charset="0"/>
                          </a:rPr>
                          <m:t>𝑠𝑢𝑠𝑐𝑟𝑖𝑝𝑐𝑖𝑜𝑛𝑒𝑠</m:t>
                        </m:r>
                        <m:r>
                          <a:rPr lang="es-CR" sz="1200" b="0" i="1">
                            <a:latin typeface="Cambria Math" panose="02040503050406030204" pitchFamily="18" charset="0"/>
                          </a:rPr>
                          <m:t> </m:t>
                        </m:r>
                        <m:r>
                          <a:rPr lang="es-CR" sz="1200" b="0" i="1">
                            <a:latin typeface="Cambria Math" panose="02040503050406030204" pitchFamily="18" charset="0"/>
                          </a:rPr>
                          <m:t>𝑎</m:t>
                        </m:r>
                        <m:r>
                          <a:rPr lang="es-CR" sz="1200" b="0" i="1">
                            <a:latin typeface="Cambria Math" panose="02040503050406030204" pitchFamily="18" charset="0"/>
                          </a:rPr>
                          <m:t> </m:t>
                        </m:r>
                        <m:r>
                          <a:rPr lang="es-CR" sz="1200" b="0" i="1">
                            <a:latin typeface="Cambria Math" panose="02040503050406030204" pitchFamily="18" charset="0"/>
                          </a:rPr>
                          <m:t>𝑖𝑛𝑡𝑒𝑟𝑛𝑒𝑡</m:t>
                        </m:r>
                        <m:r>
                          <a:rPr lang="es-CR" sz="1200" b="0" i="1">
                            <a:latin typeface="Cambria Math" panose="02040503050406030204" pitchFamily="18" charset="0"/>
                          </a:rPr>
                          <m:t> </m:t>
                        </m:r>
                        <m:r>
                          <a:rPr lang="es-CR" sz="1200" b="0" i="1">
                            <a:latin typeface="Cambria Math" panose="02040503050406030204" pitchFamily="18" charset="0"/>
                          </a:rPr>
                          <m:t>𝑓𝑖𝑗𝑜</m:t>
                        </m:r>
                      </m:num>
                      <m:den>
                        <m:r>
                          <a:rPr lang="es-CR" sz="1200" b="0" i="1">
                            <a:latin typeface="Cambria Math" panose="02040503050406030204" pitchFamily="18" charset="0"/>
                          </a:rPr>
                          <m:t>𝑇𝑜𝑡𝑎𝑙</m:t>
                        </m:r>
                        <m:r>
                          <a:rPr lang="es-CR" sz="1200" b="0" i="1">
                            <a:latin typeface="Cambria Math" panose="02040503050406030204" pitchFamily="18" charset="0"/>
                          </a:rPr>
                          <m:t> </m:t>
                        </m:r>
                        <m:r>
                          <a:rPr lang="es-CR" sz="1200" b="0" i="1">
                            <a:latin typeface="Cambria Math" panose="02040503050406030204" pitchFamily="18" charset="0"/>
                          </a:rPr>
                          <m:t>𝑑𝑒</m:t>
                        </m:r>
                        <m:r>
                          <a:rPr lang="es-CR" sz="1200" b="0" i="1">
                            <a:latin typeface="Cambria Math" panose="02040503050406030204" pitchFamily="18" charset="0"/>
                          </a:rPr>
                          <m:t> </m:t>
                        </m:r>
                        <m:r>
                          <a:rPr lang="es-CR" sz="1200" b="0" i="1">
                            <a:latin typeface="Cambria Math" panose="02040503050406030204" pitchFamily="18" charset="0"/>
                          </a:rPr>
                          <m:t>𝑙𝑎</m:t>
                        </m:r>
                        <m:r>
                          <a:rPr lang="es-CR" sz="1200" b="0" i="1">
                            <a:latin typeface="Cambria Math" panose="02040503050406030204" pitchFamily="18" charset="0"/>
                          </a:rPr>
                          <m:t> </m:t>
                        </m:r>
                        <m:r>
                          <a:rPr lang="es-CR" sz="1200" b="0" i="1">
                            <a:latin typeface="Cambria Math" panose="02040503050406030204" pitchFamily="18" charset="0"/>
                          </a:rPr>
                          <m:t>𝑝𝑜𝑏𝑙𝑎𝑐𝑖</m:t>
                        </m:r>
                        <m:r>
                          <a:rPr lang="es-CR" sz="1200" b="0" i="1">
                            <a:latin typeface="Cambria Math" panose="02040503050406030204" pitchFamily="18" charset="0"/>
                          </a:rPr>
                          <m:t>ó</m:t>
                        </m:r>
                        <m:r>
                          <a:rPr lang="es-CR" sz="1200" b="0" i="1">
                            <a:latin typeface="Cambria Math" panose="02040503050406030204" pitchFamily="18" charset="0"/>
                          </a:rPr>
                          <m:t>𝑛</m:t>
                        </m:r>
                      </m:den>
                    </m:f>
                    <m:r>
                      <a:rPr lang="es-CR" sz="1200" b="0" i="1">
                        <a:solidFill>
                          <a:schemeClr val="tx1"/>
                        </a:solidFill>
                        <a:effectLst/>
                        <a:latin typeface="Cambria Math" panose="02040503050406030204" pitchFamily="18" charset="0"/>
                        <a:ea typeface="+mn-ea"/>
                        <a:cs typeface="+mn-cs"/>
                      </a:rPr>
                      <m:t>×</m:t>
                    </m:r>
                    <m:r>
                      <a:rPr lang="es-CR" sz="1200" b="0" i="1">
                        <a:latin typeface="Cambria Math" panose="02040503050406030204" pitchFamily="18" charset="0"/>
                      </a:rPr>
                      <m:t>100</m:t>
                    </m:r>
                  </m:oMath>
                </m:oMathPara>
              </a14:m>
              <a:endParaRPr lang="es-CR" sz="1200"/>
            </a:p>
          </xdr:txBody>
        </xdr:sp>
      </mc:Choice>
      <mc:Fallback xmlns="">
        <xdr:sp macro="" textlink="">
          <xdr:nvSpPr>
            <xdr:cNvPr id="6" name="CuadroTexto 1">
              <a:extLst>
                <a:ext uri="{FF2B5EF4-FFF2-40B4-BE49-F238E27FC236}">
                  <a16:creationId xmlns:a16="http://schemas.microsoft.com/office/drawing/2014/main" id="{7AFCAFD9-8532-4435-B4C7-A19869172599}"/>
                </a:ext>
              </a:extLst>
            </xdr:cNvPr>
            <xdr:cNvSpPr txBox="1"/>
          </xdr:nvSpPr>
          <xdr:spPr>
            <a:xfrm>
              <a:off x="4707255" y="6857047"/>
              <a:ext cx="3258649" cy="3826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200" i="0">
                  <a:latin typeface="Cambria Math" panose="02040503050406030204" pitchFamily="18" charset="0"/>
                </a:rPr>
                <a:t>(</a:t>
              </a:r>
              <a:r>
                <a:rPr lang="es-CR" sz="1200" b="0" i="0">
                  <a:latin typeface="Cambria Math" panose="02040503050406030204" pitchFamily="18" charset="0"/>
                </a:rPr>
                <a:t>𝑁ú𝑚𝑒𝑟𝑜 𝑑𝑒 𝑠𝑢𝑠𝑐𝑟𝑖𝑝𝑐𝑖𝑜𝑛𝑒𝑠 𝑎 𝑖𝑛𝑡𝑒𝑟𝑛𝑒𝑡 𝑓𝑖𝑗𝑜)/(𝑇𝑜𝑡𝑎𝑙 𝑑𝑒 𝑙𝑎 𝑝𝑜𝑏𝑙𝑎𝑐𝑖ó𝑛)</a:t>
              </a:r>
              <a:r>
                <a:rPr lang="es-CR" sz="1200" b="0" i="0">
                  <a:solidFill>
                    <a:schemeClr val="tx1"/>
                  </a:solidFill>
                  <a:effectLst/>
                  <a:latin typeface="Cambria Math" panose="02040503050406030204" pitchFamily="18" charset="0"/>
                  <a:ea typeface="+mn-ea"/>
                  <a:cs typeface="+mn-cs"/>
                </a:rPr>
                <a:t>×</a:t>
              </a:r>
              <a:r>
                <a:rPr lang="es-CR" sz="1200" b="0" i="0">
                  <a:latin typeface="Cambria Math" panose="02040503050406030204" pitchFamily="18" charset="0"/>
                </a:rPr>
                <a:t>100</a:t>
              </a:r>
              <a:endParaRPr lang="es-CR" sz="1200"/>
            </a:p>
          </xdr:txBody>
        </xdr:sp>
      </mc:Fallback>
    </mc:AlternateContent>
    <xdr:clientData/>
  </xdr:oneCellAnchor>
</xdr:wsDr>
</file>

<file path=xl/drawings/drawing326.xml><?xml version="1.0" encoding="utf-8"?>
<xdr:wsDr xmlns:xdr="http://schemas.openxmlformats.org/drawingml/2006/spreadsheetDrawing" xmlns:a="http://schemas.openxmlformats.org/drawingml/2006/main">
  <xdr:twoCellAnchor>
    <xdr:from>
      <xdr:col>2</xdr:col>
      <xdr:colOff>30479</xdr:colOff>
      <xdr:row>30</xdr:row>
      <xdr:rowOff>29527</xdr:rowOff>
    </xdr:from>
    <xdr:to>
      <xdr:col>10</xdr:col>
      <xdr:colOff>685800</xdr:colOff>
      <xdr:row>45</xdr:row>
      <xdr:rowOff>190500</xdr:rowOff>
    </xdr:to>
    <xdr:graphicFrame macro="">
      <xdr:nvGraphicFramePr>
        <xdr:cNvPr id="2" name="Gráfico 1">
          <a:extLst>
            <a:ext uri="{FF2B5EF4-FFF2-40B4-BE49-F238E27FC236}">
              <a16:creationId xmlns:a16="http://schemas.microsoft.com/office/drawing/2014/main" id="{00000000-0008-0000-FD01-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27.xml><?xml version="1.0" encoding="utf-8"?>
<xdr:wsDr xmlns:xdr="http://schemas.openxmlformats.org/drawingml/2006/spreadsheetDrawing" xmlns:a="http://schemas.openxmlformats.org/drawingml/2006/main">
  <xdr:oneCellAnchor>
    <xdr:from>
      <xdr:col>3</xdr:col>
      <xdr:colOff>158115</xdr:colOff>
      <xdr:row>15</xdr:row>
      <xdr:rowOff>71437</xdr:rowOff>
    </xdr:from>
    <xdr:ext cx="3938258" cy="481735"/>
    <mc:AlternateContent xmlns:mc="http://schemas.openxmlformats.org/markup-compatibility/2006" xmlns:a14="http://schemas.microsoft.com/office/drawing/2010/main">
      <mc:Choice Requires="a14">
        <xdr:sp macro="" textlink="">
          <xdr:nvSpPr>
            <xdr:cNvPr id="6" name="CuadroTexto 1">
              <a:extLst>
                <a:ext uri="{FF2B5EF4-FFF2-40B4-BE49-F238E27FC236}">
                  <a16:creationId xmlns:a16="http://schemas.microsoft.com/office/drawing/2014/main" id="{00000000-0008-0000-FE01-000006000000}"/>
                </a:ext>
              </a:extLst>
            </xdr:cNvPr>
            <xdr:cNvSpPr txBox="1"/>
          </xdr:nvSpPr>
          <xdr:spPr>
            <a:xfrm>
              <a:off x="4402455" y="4285297"/>
              <a:ext cx="3938258" cy="4817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100" i="1">
                            <a:latin typeface="Cambria Math" panose="02040503050406030204" pitchFamily="18" charset="0"/>
                          </a:rPr>
                        </m:ctrlPr>
                      </m:fPr>
                      <m:num>
                        <m:eqArr>
                          <m:eqArrPr>
                            <m:ctrlPr>
                              <a:rPr lang="es-CR" sz="1100" b="0" i="1">
                                <a:latin typeface="Cambria Math" panose="02040503050406030204" pitchFamily="18" charset="0"/>
                              </a:rPr>
                            </m:ctrlPr>
                          </m:eqArrPr>
                          <m:e>
                            <m:r>
                              <a:rPr lang="es-CR" sz="1100" b="0" i="1">
                                <a:latin typeface="Cambria Math" panose="02040503050406030204" pitchFamily="18" charset="0"/>
                              </a:rPr>
                              <m:t>𝑁</m:t>
                            </m:r>
                            <m:r>
                              <a:rPr lang="es-CR" sz="1100" b="0" i="1">
                                <a:latin typeface="Cambria Math" panose="02040503050406030204" pitchFamily="18" charset="0"/>
                              </a:rPr>
                              <m:t>ú</m:t>
                            </m:r>
                            <m:r>
                              <a:rPr lang="es-CR" sz="1100" b="0" i="1">
                                <a:latin typeface="Cambria Math" panose="02040503050406030204" pitchFamily="18" charset="0"/>
                              </a:rPr>
                              <m:t>𝑚𝑒𝑟𝑜</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𝑝𝑒𝑟𝑠𝑜𝑛𝑎𝑠</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5 </m:t>
                            </m:r>
                            <m:r>
                              <a:rPr lang="es-CR" sz="1100" b="0" i="1">
                                <a:latin typeface="Cambria Math" panose="02040503050406030204" pitchFamily="18" charset="0"/>
                              </a:rPr>
                              <m:t>𝑎</m:t>
                            </m:r>
                            <m:r>
                              <a:rPr lang="es-CR" sz="1100" b="0" i="1">
                                <a:latin typeface="Cambria Math" panose="02040503050406030204" pitchFamily="18" charset="0"/>
                              </a:rPr>
                              <m:t>ñ</m:t>
                            </m:r>
                            <m:r>
                              <a:rPr lang="es-CR" sz="1100" b="0" i="1">
                                <a:latin typeface="Cambria Math" panose="02040503050406030204" pitchFamily="18" charset="0"/>
                              </a:rPr>
                              <m:t>𝑜𝑠</m:t>
                            </m:r>
                            <m:r>
                              <a:rPr lang="es-CR" sz="1100" b="0" i="1">
                                <a:latin typeface="Cambria Math" panose="02040503050406030204" pitchFamily="18" charset="0"/>
                              </a:rPr>
                              <m:t> </m:t>
                            </m:r>
                            <m:r>
                              <a:rPr lang="es-CR" sz="1100" b="0" i="1">
                                <a:latin typeface="Cambria Math" panose="02040503050406030204" pitchFamily="18" charset="0"/>
                              </a:rPr>
                              <m:t>𝑜</m:t>
                            </m:r>
                            <m:r>
                              <a:rPr lang="es-CR" sz="1100" b="0" i="1">
                                <a:latin typeface="Cambria Math" panose="02040503050406030204" pitchFamily="18" charset="0"/>
                              </a:rPr>
                              <m:t> </m:t>
                            </m:r>
                            <m:r>
                              <a:rPr lang="es-CR" sz="1100" b="0" i="1">
                                <a:latin typeface="Cambria Math" panose="02040503050406030204" pitchFamily="18" charset="0"/>
                              </a:rPr>
                              <m:t>𝑚</m:t>
                            </m:r>
                            <m:r>
                              <a:rPr lang="es-CR" sz="1100" b="0" i="1">
                                <a:latin typeface="Cambria Math" panose="02040503050406030204" pitchFamily="18" charset="0"/>
                              </a:rPr>
                              <m:t>á</m:t>
                            </m:r>
                            <m:r>
                              <a:rPr lang="es-CR" sz="1100" b="0" i="1">
                                <a:latin typeface="Cambria Math" panose="02040503050406030204" pitchFamily="18" charset="0"/>
                              </a:rPr>
                              <m:t>𝑠</m:t>
                            </m:r>
                            <m:r>
                              <a:rPr lang="es-CR" sz="1100" b="0" i="1">
                                <a:latin typeface="Cambria Math" panose="02040503050406030204" pitchFamily="18" charset="0"/>
                              </a:rPr>
                              <m:t> </m:t>
                            </m:r>
                            <m:r>
                              <a:rPr lang="es-CR" sz="1100" b="0" i="1">
                                <a:latin typeface="Cambria Math" panose="02040503050406030204" pitchFamily="18" charset="0"/>
                              </a:rPr>
                              <m:t>𝑞𝑢𝑒</m:t>
                            </m:r>
                            <m:r>
                              <a:rPr lang="es-CR" sz="1100" b="0" i="1">
                                <a:latin typeface="Cambria Math" panose="02040503050406030204" pitchFamily="18" charset="0"/>
                              </a:rPr>
                              <m:t> </m:t>
                            </m:r>
                            <m:r>
                              <a:rPr lang="es-CR" sz="1100" b="0" i="1">
                                <a:latin typeface="Cambria Math" panose="02040503050406030204" pitchFamily="18" charset="0"/>
                              </a:rPr>
                              <m:t>h𝑎𝑛</m:t>
                            </m:r>
                            <m:r>
                              <a:rPr lang="es-CR" sz="1100" b="0" i="1">
                                <a:latin typeface="Cambria Math" panose="02040503050406030204" pitchFamily="18" charset="0"/>
                              </a:rPr>
                              <m:t> </m:t>
                            </m:r>
                            <m:r>
                              <a:rPr lang="es-CR" sz="1100" b="0" i="1">
                                <a:latin typeface="Cambria Math" panose="02040503050406030204" pitchFamily="18" charset="0"/>
                              </a:rPr>
                              <m:t>𝑢𝑡𝑖𝑙𝑖𝑧𝑎𝑑𝑜</m:t>
                            </m:r>
                            <m:r>
                              <a:rPr lang="es-CR" sz="1100" b="0" i="1">
                                <a:latin typeface="Cambria Math" panose="02040503050406030204" pitchFamily="18" charset="0"/>
                              </a:rPr>
                              <m:t> </m:t>
                            </m:r>
                          </m:e>
                          <m:e>
                            <m:r>
                              <a:rPr lang="es-CR" sz="1100" b="0" i="1">
                                <a:latin typeface="Cambria Math" panose="02040503050406030204" pitchFamily="18" charset="0"/>
                              </a:rPr>
                              <m:t>𝑖𝑛𝑡𝑒𝑟𝑛𝑒𝑡</m:t>
                            </m:r>
                            <m:r>
                              <a:rPr lang="es-CR" sz="1100" b="0" i="1">
                                <a:latin typeface="Cambria Math" panose="02040503050406030204" pitchFamily="18" charset="0"/>
                              </a:rPr>
                              <m:t> </m:t>
                            </m:r>
                            <m:r>
                              <a:rPr lang="es-CR" sz="1100" b="0" i="1">
                                <a:latin typeface="Cambria Math" panose="02040503050406030204" pitchFamily="18" charset="0"/>
                              </a:rPr>
                              <m:t>𝑒𝑛</m:t>
                            </m:r>
                            <m:r>
                              <a:rPr lang="es-CR" sz="1100" b="0" i="1">
                                <a:latin typeface="Cambria Math" panose="02040503050406030204" pitchFamily="18" charset="0"/>
                              </a:rPr>
                              <m:t> </m:t>
                            </m:r>
                            <m:r>
                              <a:rPr lang="es-CR" sz="1100" b="0" i="1">
                                <a:latin typeface="Cambria Math" panose="02040503050406030204" pitchFamily="18" charset="0"/>
                              </a:rPr>
                              <m:t>𝑙𝑜𝑠</m:t>
                            </m:r>
                            <m:r>
                              <a:rPr lang="es-CR" sz="1100" b="0" i="1">
                                <a:latin typeface="Cambria Math" panose="02040503050406030204" pitchFamily="18" charset="0"/>
                              </a:rPr>
                              <m:t> ú</m:t>
                            </m:r>
                            <m:r>
                              <a:rPr lang="es-CR" sz="1100" b="0" i="1">
                                <a:latin typeface="Cambria Math" panose="02040503050406030204" pitchFamily="18" charset="0"/>
                              </a:rPr>
                              <m:t>𝑙𝑡𝑖𝑚𝑜𝑠</m:t>
                            </m:r>
                            <m:r>
                              <a:rPr lang="es-CR" sz="1100" b="0" i="1">
                                <a:latin typeface="Cambria Math" panose="02040503050406030204" pitchFamily="18" charset="0"/>
                              </a:rPr>
                              <m:t> 3 </m:t>
                            </m:r>
                            <m:r>
                              <a:rPr lang="es-CR" sz="1100" b="0" i="1">
                                <a:latin typeface="Cambria Math" panose="02040503050406030204" pitchFamily="18" charset="0"/>
                              </a:rPr>
                              <m:t>𝑚𝑒𝑠𝑒𝑠</m:t>
                            </m:r>
                          </m:e>
                        </m:eqArr>
                      </m:num>
                      <m:den>
                        <m:r>
                          <a:rPr lang="es-CR" sz="1100" b="0" i="1">
                            <a:latin typeface="Cambria Math" panose="02040503050406030204" pitchFamily="18" charset="0"/>
                          </a:rPr>
                          <m:t>𝑇𝑜𝑡𝑎𝑙</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𝑝𝑜𝑏𝑙𝑎𝑐𝑖</m:t>
                        </m:r>
                        <m:r>
                          <a:rPr lang="es-CR" sz="1100" b="0" i="1">
                            <a:latin typeface="Cambria Math" panose="02040503050406030204" pitchFamily="18" charset="0"/>
                          </a:rPr>
                          <m:t>ó</m:t>
                        </m:r>
                        <m:r>
                          <a:rPr lang="es-CR" sz="1100" b="0" i="1">
                            <a:latin typeface="Cambria Math" panose="02040503050406030204" pitchFamily="18" charset="0"/>
                          </a:rPr>
                          <m:t>𝑛</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5 </m:t>
                        </m:r>
                        <m:r>
                          <a:rPr lang="es-CR" sz="1100" b="0" i="1">
                            <a:latin typeface="Cambria Math" panose="02040503050406030204" pitchFamily="18" charset="0"/>
                          </a:rPr>
                          <m:t>𝑎</m:t>
                        </m:r>
                        <m:r>
                          <a:rPr lang="es-CR" sz="1100" b="0" i="1">
                            <a:latin typeface="Cambria Math" panose="02040503050406030204" pitchFamily="18" charset="0"/>
                          </a:rPr>
                          <m:t>ñ</m:t>
                        </m:r>
                        <m:r>
                          <a:rPr lang="es-CR" sz="1100" b="0" i="1">
                            <a:latin typeface="Cambria Math" panose="02040503050406030204" pitchFamily="18" charset="0"/>
                          </a:rPr>
                          <m:t>𝑜𝑠</m:t>
                        </m:r>
                        <m:r>
                          <a:rPr lang="es-CR" sz="1100" b="0" i="1">
                            <a:latin typeface="Cambria Math" panose="02040503050406030204" pitchFamily="18" charset="0"/>
                          </a:rPr>
                          <m:t> </m:t>
                        </m:r>
                        <m:r>
                          <a:rPr lang="es-CR" sz="1100" b="0" i="1">
                            <a:latin typeface="Cambria Math" panose="02040503050406030204" pitchFamily="18" charset="0"/>
                          </a:rPr>
                          <m:t>𝑜</m:t>
                        </m:r>
                        <m:r>
                          <a:rPr lang="es-CR" sz="1100" b="0" i="1">
                            <a:latin typeface="Cambria Math" panose="02040503050406030204" pitchFamily="18" charset="0"/>
                          </a:rPr>
                          <m:t> </m:t>
                        </m:r>
                        <m:r>
                          <a:rPr lang="es-CR" sz="1100" b="0" i="1">
                            <a:latin typeface="Cambria Math" panose="02040503050406030204" pitchFamily="18" charset="0"/>
                          </a:rPr>
                          <m:t>𝑚</m:t>
                        </m:r>
                        <m:r>
                          <a:rPr lang="es-CR" sz="1100" b="0" i="1">
                            <a:latin typeface="Cambria Math" panose="02040503050406030204" pitchFamily="18" charset="0"/>
                          </a:rPr>
                          <m:t>á</m:t>
                        </m:r>
                        <m:r>
                          <a:rPr lang="es-CR" sz="1100" b="0" i="1">
                            <a:latin typeface="Cambria Math" panose="02040503050406030204" pitchFamily="18" charset="0"/>
                          </a:rPr>
                          <m:t>𝑠</m:t>
                        </m:r>
                      </m:den>
                    </m:f>
                    <m:r>
                      <a:rPr lang="es-CR" sz="1100" b="0" i="1">
                        <a:solidFill>
                          <a:schemeClr val="tx1"/>
                        </a:solidFill>
                        <a:effectLst/>
                        <a:latin typeface="Cambria Math" panose="02040503050406030204" pitchFamily="18" charset="0"/>
                        <a:ea typeface="+mn-ea"/>
                        <a:cs typeface="+mn-cs"/>
                      </a:rPr>
                      <m:t>×</m:t>
                    </m:r>
                    <m:r>
                      <a:rPr lang="es-CR" sz="1100" b="0" i="1">
                        <a:latin typeface="Cambria Math" panose="02040503050406030204" pitchFamily="18" charset="0"/>
                      </a:rPr>
                      <m:t>100</m:t>
                    </m:r>
                  </m:oMath>
                </m:oMathPara>
              </a14:m>
              <a:endParaRPr lang="es-CR" sz="1100"/>
            </a:p>
          </xdr:txBody>
        </xdr:sp>
      </mc:Choice>
      <mc:Fallback xmlns="">
        <xdr:sp macro="" textlink="">
          <xdr:nvSpPr>
            <xdr:cNvPr id="6" name="CuadroTexto 1">
              <a:extLst>
                <a:ext uri="{FF2B5EF4-FFF2-40B4-BE49-F238E27FC236}">
                  <a16:creationId xmlns:a16="http://schemas.microsoft.com/office/drawing/2014/main" id="{00000000-0008-0000-FE01-000006000000}"/>
                </a:ext>
              </a:extLst>
            </xdr:cNvPr>
            <xdr:cNvSpPr txBox="1"/>
          </xdr:nvSpPr>
          <xdr:spPr>
            <a:xfrm>
              <a:off x="4402455" y="4285297"/>
              <a:ext cx="3938258" cy="4817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100" b="0" i="0">
                  <a:latin typeface="Cambria Math" panose="02040503050406030204" pitchFamily="18" charset="0"/>
                </a:rPr>
                <a:t>█(𝑁ú𝑚𝑒𝑟𝑜 𝑑𝑒 𝑝𝑒𝑟𝑠𝑜𝑛𝑎𝑠 𝑑𝑒 5 𝑎ñ𝑜𝑠 𝑜 𝑚á𝑠 𝑞𝑢𝑒 ℎ𝑎𝑛 𝑢𝑡𝑖𝑙𝑖𝑧𝑎𝑑𝑜 @𝑖𝑛𝑡𝑒𝑟𝑛𝑒𝑡 𝑒𝑛 𝑙𝑜𝑠 ú𝑙𝑡𝑖𝑚𝑜𝑠 3 𝑚𝑒𝑠𝑒𝑠)/(𝑇𝑜𝑡𝑎𝑙 𝑑𝑒 𝑝𝑜𝑏𝑙𝑎𝑐𝑖ó𝑛 𝑑𝑒 5 𝑎ñ𝑜𝑠 𝑜 𝑚á𝑠)</a:t>
              </a:r>
              <a:r>
                <a:rPr lang="es-CR" sz="1100" b="0" i="0">
                  <a:solidFill>
                    <a:schemeClr val="tx1"/>
                  </a:solidFill>
                  <a:effectLst/>
                  <a:latin typeface="Cambria Math" panose="02040503050406030204" pitchFamily="18" charset="0"/>
                  <a:ea typeface="+mn-ea"/>
                  <a:cs typeface="+mn-cs"/>
                </a:rPr>
                <a:t>×</a:t>
              </a:r>
              <a:r>
                <a:rPr lang="es-CR" sz="1100" b="0" i="0">
                  <a:latin typeface="Cambria Math" panose="02040503050406030204" pitchFamily="18" charset="0"/>
                </a:rPr>
                <a:t>100</a:t>
              </a:r>
              <a:endParaRPr lang="es-CR" sz="1100"/>
            </a:p>
          </xdr:txBody>
        </xdr:sp>
      </mc:Fallback>
    </mc:AlternateContent>
    <xdr:clientData/>
  </xdr:oneCellAnchor>
</xdr:wsDr>
</file>

<file path=xl/drawings/drawing328.xml><?xml version="1.0" encoding="utf-8"?>
<xdr:wsDr xmlns:xdr="http://schemas.openxmlformats.org/drawingml/2006/spreadsheetDrawing" xmlns:a="http://schemas.openxmlformats.org/drawingml/2006/main">
  <xdr:twoCellAnchor>
    <xdr:from>
      <xdr:col>7</xdr:col>
      <xdr:colOff>53340</xdr:colOff>
      <xdr:row>10</xdr:row>
      <xdr:rowOff>15240</xdr:rowOff>
    </xdr:from>
    <xdr:to>
      <xdr:col>12</xdr:col>
      <xdr:colOff>777240</xdr:colOff>
      <xdr:row>24</xdr:row>
      <xdr:rowOff>175259</xdr:rowOff>
    </xdr:to>
    <xdr:graphicFrame macro="">
      <xdr:nvGraphicFramePr>
        <xdr:cNvPr id="2" name="1 Gráfico">
          <a:extLst>
            <a:ext uri="{FF2B5EF4-FFF2-40B4-BE49-F238E27FC236}">
              <a16:creationId xmlns:a16="http://schemas.microsoft.com/office/drawing/2014/main" id="{00000000-0008-0000-0102-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3.xml><?xml version="1.0" encoding="utf-8"?>
<xdr:wsDr xmlns:xdr="http://schemas.openxmlformats.org/drawingml/2006/spreadsheetDrawing" xmlns:a="http://schemas.openxmlformats.org/drawingml/2006/main">
  <xdr:oneCellAnchor>
    <xdr:from>
      <xdr:col>3</xdr:col>
      <xdr:colOff>95113</xdr:colOff>
      <xdr:row>15</xdr:row>
      <xdr:rowOff>89943</xdr:rowOff>
    </xdr:from>
    <xdr:ext cx="4239715" cy="593952"/>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id="{00000000-0008-0000-3E00-000005000000}"/>
                </a:ext>
              </a:extLst>
            </xdr:cNvPr>
            <xdr:cNvSpPr txBox="1"/>
          </xdr:nvSpPr>
          <xdr:spPr>
            <a:xfrm>
              <a:off x="4308973" y="4098063"/>
              <a:ext cx="4239715" cy="5939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f>
                      <m:fPr>
                        <m:ctrlPr>
                          <a:rPr lang="es-CR" sz="1200" i="1">
                            <a:latin typeface="Cambria Math" panose="02040503050406030204" pitchFamily="18" charset="0"/>
                          </a:rPr>
                        </m:ctrlPr>
                      </m:fPr>
                      <m:num>
                        <m:eqArr>
                          <m:eqArrPr>
                            <m:ctrlPr>
                              <a:rPr lang="es-CR" sz="1200" b="0" i="1">
                                <a:latin typeface="Cambria Math" panose="02040503050406030204" pitchFamily="18" charset="0"/>
                              </a:rPr>
                            </m:ctrlPr>
                          </m:eqArrPr>
                          <m:e>
                            <m:r>
                              <a:rPr lang="es-CR" sz="1200" b="0" i="1">
                                <a:latin typeface="Cambria Math" panose="02040503050406030204" pitchFamily="18" charset="0"/>
                              </a:rPr>
                              <m:t>𝑁𝑎𝑐𝑖𝑚𝑖𝑒𝑛𝑡𝑜𝑠</m:t>
                            </m:r>
                            <m:r>
                              <a:rPr lang="es-CR" sz="1200" b="0" i="1">
                                <a:latin typeface="Cambria Math" panose="02040503050406030204" pitchFamily="18" charset="0"/>
                              </a:rPr>
                              <m:t> </m:t>
                            </m:r>
                            <m:r>
                              <a:rPr lang="es-CR" sz="1200" b="0" i="1">
                                <a:latin typeface="Cambria Math" panose="02040503050406030204" pitchFamily="18" charset="0"/>
                              </a:rPr>
                              <m:t>𝑎𝑡𝑒𝑛𝑑𝑖𝑑𝑜𝑠</m:t>
                            </m:r>
                            <m:r>
                              <a:rPr lang="es-CR" sz="1200" b="0" i="1">
                                <a:latin typeface="Cambria Math" panose="02040503050406030204" pitchFamily="18" charset="0"/>
                              </a:rPr>
                              <m:t> </m:t>
                            </m:r>
                            <m:r>
                              <a:rPr lang="es-CR" sz="1200" b="0" i="1">
                                <a:latin typeface="Cambria Math" panose="02040503050406030204" pitchFamily="18" charset="0"/>
                              </a:rPr>
                              <m:t>𝑝𝑜𝑟</m:t>
                            </m:r>
                            <m:r>
                              <a:rPr lang="es-CR" sz="1200" b="0" i="1">
                                <a:latin typeface="Cambria Math" panose="02040503050406030204" pitchFamily="18" charset="0"/>
                              </a:rPr>
                              <m:t> </m:t>
                            </m:r>
                            <m:r>
                              <a:rPr lang="es-CR" sz="1200" b="0" i="1">
                                <a:latin typeface="Cambria Math" panose="02040503050406030204" pitchFamily="18" charset="0"/>
                              </a:rPr>
                              <m:t>𝑝𝑒𝑠𝑜𝑛𝑎𝑙</m:t>
                            </m:r>
                            <m:r>
                              <a:rPr lang="es-CR" sz="1200" b="0" i="1">
                                <a:latin typeface="Cambria Math" panose="02040503050406030204" pitchFamily="18" charset="0"/>
                              </a:rPr>
                              <m:t> </m:t>
                            </m:r>
                            <m:r>
                              <a:rPr lang="es-CR" sz="1200" b="0" i="1">
                                <a:latin typeface="Cambria Math" panose="02040503050406030204" pitchFamily="18" charset="0"/>
                              </a:rPr>
                              <m:t>𝑒𝑛</m:t>
                            </m:r>
                            <m:r>
                              <a:rPr lang="es-CR" sz="1200" b="0" i="1">
                                <a:latin typeface="Cambria Math" panose="02040503050406030204" pitchFamily="18" charset="0"/>
                              </a:rPr>
                              <m:t> </m:t>
                            </m:r>
                            <m:r>
                              <a:rPr lang="es-CR" sz="1200" b="0" i="1">
                                <a:latin typeface="Cambria Math" panose="02040503050406030204" pitchFamily="18" charset="0"/>
                              </a:rPr>
                              <m:t>𝑠𝑎𝑙𝑢𝑑</m:t>
                            </m:r>
                            <m:r>
                              <a:rPr lang="es-CR" sz="1200" b="0" i="1">
                                <a:latin typeface="Cambria Math" panose="02040503050406030204" pitchFamily="18" charset="0"/>
                              </a:rPr>
                              <m:t> </m:t>
                            </m:r>
                            <m:r>
                              <a:rPr lang="es-CR" sz="1200" b="0" i="1">
                                <a:latin typeface="Cambria Math" panose="02040503050406030204" pitchFamily="18" charset="0"/>
                              </a:rPr>
                              <m:t>𝑐𝑎𝑙𝑖𝑓𝑖𝑐𝑎𝑑𝑜</m:t>
                            </m:r>
                            <m:r>
                              <a:rPr lang="es-CR" sz="1200" b="0" i="1">
                                <a:latin typeface="Cambria Math" panose="02040503050406030204" pitchFamily="18" charset="0"/>
                              </a:rPr>
                              <m:t> </m:t>
                            </m:r>
                          </m:e>
                          <m:e>
                            <m:r>
                              <a:rPr lang="es-CR" sz="1200" b="0" i="1">
                                <a:latin typeface="Cambria Math" panose="02040503050406030204" pitchFamily="18" charset="0"/>
                              </a:rPr>
                              <m:t>(</m:t>
                            </m:r>
                            <m:r>
                              <a:rPr lang="es-CR" sz="1200" b="0" i="1">
                                <a:latin typeface="Cambria Math" panose="02040503050406030204" pitchFamily="18" charset="0"/>
                              </a:rPr>
                              <m:t>𝑚</m:t>
                            </m:r>
                            <m:r>
                              <a:rPr lang="es-CR" sz="1200" b="0" i="1">
                                <a:latin typeface="Cambria Math" panose="02040503050406030204" pitchFamily="18" charset="0"/>
                              </a:rPr>
                              <m:t>é</m:t>
                            </m:r>
                            <m:r>
                              <a:rPr lang="es-CR" sz="1200" b="0" i="1">
                                <a:latin typeface="Cambria Math" panose="02040503050406030204" pitchFamily="18" charset="0"/>
                              </a:rPr>
                              <m:t>𝑑𝑖𝑐𝑜𝑠</m:t>
                            </m:r>
                            <m:r>
                              <a:rPr lang="es-CR" sz="1200" b="0" i="1">
                                <a:latin typeface="Cambria Math" panose="02040503050406030204" pitchFamily="18" charset="0"/>
                              </a:rPr>
                              <m:t> </m:t>
                            </m:r>
                            <m:r>
                              <a:rPr lang="es-CR" sz="1200" b="0" i="1">
                                <a:latin typeface="Cambria Math" panose="02040503050406030204" pitchFamily="18" charset="0"/>
                              </a:rPr>
                              <m:t>𝑦</m:t>
                            </m:r>
                            <m:r>
                              <a:rPr lang="es-CR" sz="1200" b="0" i="1">
                                <a:latin typeface="Cambria Math" panose="02040503050406030204" pitchFamily="18" charset="0"/>
                              </a:rPr>
                              <m:t> </m:t>
                            </m:r>
                            <m:r>
                              <a:rPr lang="es-CR" sz="1200" b="0" i="1">
                                <a:latin typeface="Cambria Math" panose="02040503050406030204" pitchFamily="18" charset="0"/>
                              </a:rPr>
                              <m:t>𝑒𝑛𝑓𝑒𝑟𝑚𝑒𝑟𝑎𝑠</m:t>
                            </m:r>
                            <m:r>
                              <a:rPr lang="es-CR" sz="1200" b="0" i="1">
                                <a:latin typeface="Cambria Math" panose="02040503050406030204" pitchFamily="18" charset="0"/>
                              </a:rPr>
                              <m:t>)</m:t>
                            </m:r>
                          </m:e>
                        </m:eqArr>
                      </m:num>
                      <m:den>
                        <m:r>
                          <a:rPr lang="es-CR" sz="1200" b="0" i="1">
                            <a:latin typeface="Cambria Math" panose="02040503050406030204" pitchFamily="18" charset="0"/>
                          </a:rPr>
                          <m:t>𝑇𝑜𝑡𝑎𝑙</m:t>
                        </m:r>
                        <m:r>
                          <a:rPr lang="es-CR" sz="1200" b="0" i="1">
                            <a:latin typeface="Cambria Math" panose="02040503050406030204" pitchFamily="18" charset="0"/>
                          </a:rPr>
                          <m:t> </m:t>
                        </m:r>
                        <m:r>
                          <a:rPr lang="es-CR" sz="1200" b="0" i="1">
                            <a:latin typeface="Cambria Math" panose="02040503050406030204" pitchFamily="18" charset="0"/>
                          </a:rPr>
                          <m:t>𝑑𝑒</m:t>
                        </m:r>
                        <m:r>
                          <a:rPr lang="es-CR" sz="1200" b="0" i="1">
                            <a:latin typeface="Cambria Math" panose="02040503050406030204" pitchFamily="18" charset="0"/>
                          </a:rPr>
                          <m:t> </m:t>
                        </m:r>
                        <m:r>
                          <a:rPr lang="es-CR" sz="1200" b="0" i="1">
                            <a:latin typeface="Cambria Math" panose="02040503050406030204" pitchFamily="18" charset="0"/>
                          </a:rPr>
                          <m:t>𝑛𝑎𝑐𝑖𝑚𝑖𝑒𝑛𝑡𝑜𝑠</m:t>
                        </m:r>
                      </m:den>
                    </m:f>
                    <m:r>
                      <a:rPr lang="es-CR" sz="1200" b="0" i="1">
                        <a:latin typeface="Cambria Math" panose="02040503050406030204" pitchFamily="18" charset="0"/>
                        <a:ea typeface="Cambria Math" panose="02040503050406030204" pitchFamily="18" charset="0"/>
                      </a:rPr>
                      <m:t>× </m:t>
                    </m:r>
                    <m:r>
                      <a:rPr lang="es-CR" sz="1100" b="0" i="1">
                        <a:solidFill>
                          <a:schemeClr val="tx1"/>
                        </a:solidFill>
                        <a:effectLst/>
                        <a:latin typeface="Cambria Math" panose="02040503050406030204" pitchFamily="18" charset="0"/>
                        <a:ea typeface="+mn-ea"/>
                        <a:cs typeface="+mn-cs"/>
                      </a:rPr>
                      <m:t>100</m:t>
                    </m:r>
                  </m:oMath>
                </m:oMathPara>
              </a14:m>
              <a:endParaRPr lang="es-CR" sz="1200"/>
            </a:p>
          </xdr:txBody>
        </xdr:sp>
      </mc:Choice>
      <mc:Fallback xmlns="">
        <xdr:sp macro="" textlink="">
          <xdr:nvSpPr>
            <xdr:cNvPr id="5" name="CuadroTexto 4">
              <a:extLst>
                <a:ext uri="{FF2B5EF4-FFF2-40B4-BE49-F238E27FC236}">
                  <a16:creationId xmlns:a16="http://schemas.microsoft.com/office/drawing/2014/main" id="{00000000-0008-0000-3E00-000005000000}"/>
                </a:ext>
              </a:extLst>
            </xdr:cNvPr>
            <xdr:cNvSpPr txBox="1"/>
          </xdr:nvSpPr>
          <xdr:spPr>
            <a:xfrm>
              <a:off x="4308973" y="4098063"/>
              <a:ext cx="4239715" cy="5939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s-CR" sz="1200" b="0" i="0">
                  <a:latin typeface="Cambria Math" panose="02040503050406030204" pitchFamily="18" charset="0"/>
                </a:rPr>
                <a:t>█(𝑁𝑎𝑐𝑖𝑚𝑖𝑒𝑛𝑡𝑜𝑠 𝑎𝑡𝑒𝑛𝑑𝑖𝑑𝑜𝑠 𝑝𝑜𝑟 𝑝𝑒𝑠𝑜𝑛𝑎𝑙 𝑒𝑛 𝑠𝑎𝑙𝑢𝑑 𝑐𝑎𝑙𝑖𝑓𝑖𝑐𝑎𝑑𝑜 @(𝑚é𝑑𝑖𝑐𝑜𝑠 𝑦 𝑒𝑛𝑓𝑒𝑟𝑚𝑒𝑟𝑎𝑠))/(𝑇𝑜𝑡𝑎𝑙 𝑑𝑒 𝑛𝑎𝑐𝑖𝑚𝑖𝑒𝑛𝑡𝑜𝑠)</a:t>
              </a:r>
              <a:r>
                <a:rPr lang="es-CR" sz="1200" b="0" i="0">
                  <a:latin typeface="Cambria Math" panose="02040503050406030204" pitchFamily="18" charset="0"/>
                  <a:ea typeface="Cambria Math" panose="02040503050406030204" pitchFamily="18" charset="0"/>
                </a:rPr>
                <a:t>× </a:t>
              </a:r>
              <a:r>
                <a:rPr lang="es-CR" sz="1100" b="0" i="0">
                  <a:solidFill>
                    <a:schemeClr val="tx1"/>
                  </a:solidFill>
                  <a:effectLst/>
                  <a:latin typeface="Cambria Math" panose="02040503050406030204" pitchFamily="18" charset="0"/>
                  <a:ea typeface="+mn-ea"/>
                  <a:cs typeface="+mn-cs"/>
                </a:rPr>
                <a:t>100</a:t>
              </a:r>
              <a:endParaRPr lang="es-CR" sz="1200"/>
            </a:p>
          </xdr:txBody>
        </xdr:sp>
      </mc:Fallback>
    </mc:AlternateContent>
    <xdr:clientData/>
  </xdr:oneCellAnchor>
</xdr:wsDr>
</file>

<file path=xl/drawings/drawing34.xml><?xml version="1.0" encoding="utf-8"?>
<xdr:wsDr xmlns:xdr="http://schemas.openxmlformats.org/drawingml/2006/spreadsheetDrawing" xmlns:a="http://schemas.openxmlformats.org/drawingml/2006/main">
  <xdr:twoCellAnchor>
    <xdr:from>
      <xdr:col>2</xdr:col>
      <xdr:colOff>24765</xdr:colOff>
      <xdr:row>30</xdr:row>
      <xdr:rowOff>8572</xdr:rowOff>
    </xdr:from>
    <xdr:to>
      <xdr:col>11</xdr:col>
      <xdr:colOff>81915</xdr:colOff>
      <xdr:row>46</xdr:row>
      <xdr:rowOff>103822</xdr:rowOff>
    </xdr:to>
    <xdr:graphicFrame macro="">
      <xdr:nvGraphicFramePr>
        <xdr:cNvPr id="3" name="Gráfico 2">
          <a:extLst>
            <a:ext uri="{FF2B5EF4-FFF2-40B4-BE49-F238E27FC236}">
              <a16:creationId xmlns:a16="http://schemas.microsoft.com/office/drawing/2014/main" id="{00000000-0008-0000-3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5.xml><?xml version="1.0" encoding="utf-8"?>
<xdr:wsDr xmlns:xdr="http://schemas.openxmlformats.org/drawingml/2006/spreadsheetDrawing" xmlns:a="http://schemas.openxmlformats.org/drawingml/2006/main">
  <xdr:oneCellAnchor>
    <xdr:from>
      <xdr:col>2</xdr:col>
      <xdr:colOff>1572304</xdr:colOff>
      <xdr:row>15</xdr:row>
      <xdr:rowOff>152535</xdr:rowOff>
    </xdr:from>
    <xdr:ext cx="3890839" cy="321883"/>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id="{00000000-0008-0000-4000-000005000000}"/>
                </a:ext>
              </a:extLst>
            </xdr:cNvPr>
            <xdr:cNvSpPr txBox="1"/>
          </xdr:nvSpPr>
          <xdr:spPr>
            <a:xfrm>
              <a:off x="4018324" y="4236855"/>
              <a:ext cx="3890839" cy="32188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100" i="1">
                            <a:latin typeface="Cambria Math" panose="02040503050406030204" pitchFamily="18" charset="0"/>
                          </a:rPr>
                        </m:ctrlPr>
                      </m:fPr>
                      <m:num>
                        <m:r>
                          <a:rPr lang="es-CR" sz="1100" b="0" i="1">
                            <a:latin typeface="Cambria Math" panose="02040503050406030204" pitchFamily="18" charset="0"/>
                          </a:rPr>
                          <m:t>𝐷𝑒𝑓𝑢𝑛𝑐𝑖𝑜𝑛𝑒𝑠</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𝑛𝑖</m:t>
                        </m:r>
                        <m:r>
                          <a:rPr lang="es-CR" sz="1100" b="0" i="1">
                            <a:latin typeface="Cambria Math" panose="02040503050406030204" pitchFamily="18" charset="0"/>
                          </a:rPr>
                          <m:t>ñ</m:t>
                        </m:r>
                        <m:r>
                          <a:rPr lang="es-CR" sz="1100" b="0" i="1">
                            <a:latin typeface="Cambria Math" panose="02040503050406030204" pitchFamily="18" charset="0"/>
                          </a:rPr>
                          <m:t>𝑜𝑠</m:t>
                        </m:r>
                        <m:r>
                          <a:rPr lang="es-CR" sz="1100" b="0" i="1">
                            <a:latin typeface="Cambria Math" panose="02040503050406030204" pitchFamily="18" charset="0"/>
                          </a:rPr>
                          <m:t> </m:t>
                        </m:r>
                        <m:r>
                          <a:rPr lang="es-CR" sz="1100" b="0" i="1">
                            <a:latin typeface="Cambria Math" panose="02040503050406030204" pitchFamily="18" charset="0"/>
                          </a:rPr>
                          <m:t>𝑦</m:t>
                        </m:r>
                        <m:r>
                          <a:rPr lang="es-CR" sz="1100" b="0" i="1">
                            <a:latin typeface="Cambria Math" panose="02040503050406030204" pitchFamily="18" charset="0"/>
                          </a:rPr>
                          <m:t> </m:t>
                        </m:r>
                        <m:r>
                          <a:rPr lang="es-CR" sz="1100" b="0" i="1">
                            <a:latin typeface="Cambria Math" panose="02040503050406030204" pitchFamily="18" charset="0"/>
                          </a:rPr>
                          <m:t>𝑛𝑖</m:t>
                        </m:r>
                        <m:r>
                          <a:rPr lang="es-CR" sz="1100" b="0" i="1">
                            <a:latin typeface="Cambria Math" panose="02040503050406030204" pitchFamily="18" charset="0"/>
                          </a:rPr>
                          <m:t>ñ</m:t>
                        </m:r>
                        <m:r>
                          <a:rPr lang="es-CR" sz="1100" b="0" i="1">
                            <a:latin typeface="Cambria Math" panose="02040503050406030204" pitchFamily="18" charset="0"/>
                          </a:rPr>
                          <m:t>𝑎𝑠</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0 </m:t>
                        </m:r>
                        <m:r>
                          <a:rPr lang="es-CR" sz="1100" b="0" i="1">
                            <a:latin typeface="Cambria Math" panose="02040503050406030204" pitchFamily="18" charset="0"/>
                          </a:rPr>
                          <m:t>𝑎</m:t>
                        </m:r>
                        <m:r>
                          <a:rPr lang="es-CR" sz="1100" b="0" i="1">
                            <a:latin typeface="Cambria Math" panose="02040503050406030204" pitchFamily="18" charset="0"/>
                          </a:rPr>
                          <m:t> 4 </m:t>
                        </m:r>
                        <m:r>
                          <a:rPr lang="es-CR" sz="1100" b="0" i="1">
                            <a:latin typeface="Cambria Math" panose="02040503050406030204" pitchFamily="18" charset="0"/>
                          </a:rPr>
                          <m:t>𝑎</m:t>
                        </m:r>
                        <m:r>
                          <a:rPr lang="es-CR" sz="1100" b="0" i="1">
                            <a:latin typeface="Cambria Math" panose="02040503050406030204" pitchFamily="18" charset="0"/>
                          </a:rPr>
                          <m:t>ñ</m:t>
                        </m:r>
                        <m:r>
                          <a:rPr lang="es-CR" sz="1100" b="0" i="1">
                            <a:latin typeface="Cambria Math" panose="02040503050406030204" pitchFamily="18" charset="0"/>
                          </a:rPr>
                          <m:t>𝑜𝑠</m:t>
                        </m:r>
                      </m:num>
                      <m:den>
                        <m:r>
                          <a:rPr lang="es-CR" sz="1100" b="0" i="1">
                            <a:latin typeface="Cambria Math" panose="02040503050406030204" pitchFamily="18" charset="0"/>
                          </a:rPr>
                          <m:t>𝑁𝑎𝑐𝑖𝑚𝑖𝑒𝑛𝑡𝑜𝑠</m:t>
                        </m:r>
                      </m:den>
                    </m:f>
                    <m:r>
                      <a:rPr lang="es-CR" sz="1100" b="0" i="1">
                        <a:latin typeface="Cambria Math" panose="02040503050406030204" pitchFamily="18" charset="0"/>
                        <a:ea typeface="Cambria Math" panose="02040503050406030204" pitchFamily="18" charset="0"/>
                      </a:rPr>
                      <m:t>× </m:t>
                    </m:r>
                    <m:r>
                      <a:rPr lang="es-CR" sz="1100" b="0" i="1">
                        <a:solidFill>
                          <a:schemeClr val="tx1"/>
                        </a:solidFill>
                        <a:effectLst/>
                        <a:latin typeface="Cambria Math" panose="02040503050406030204" pitchFamily="18" charset="0"/>
                        <a:ea typeface="+mn-ea"/>
                        <a:cs typeface="+mn-cs"/>
                      </a:rPr>
                      <m:t>1 000</m:t>
                    </m:r>
                  </m:oMath>
                </m:oMathPara>
              </a14:m>
              <a:endParaRPr lang="es-CR" sz="1400"/>
            </a:p>
          </xdr:txBody>
        </xdr:sp>
      </mc:Choice>
      <mc:Fallback xmlns="">
        <xdr:sp macro="" textlink="">
          <xdr:nvSpPr>
            <xdr:cNvPr id="5" name="CuadroTexto 4">
              <a:extLst>
                <a:ext uri="{FF2B5EF4-FFF2-40B4-BE49-F238E27FC236}">
                  <a16:creationId xmlns:a16="http://schemas.microsoft.com/office/drawing/2014/main" id="{00000000-0008-0000-4000-000005000000}"/>
                </a:ext>
              </a:extLst>
            </xdr:cNvPr>
            <xdr:cNvSpPr txBox="1"/>
          </xdr:nvSpPr>
          <xdr:spPr>
            <a:xfrm>
              <a:off x="4018324" y="4236855"/>
              <a:ext cx="3890839" cy="32188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R" sz="1100" i="0">
                  <a:latin typeface="Cambria Math" panose="02040503050406030204" pitchFamily="18" charset="0"/>
                </a:rPr>
                <a:t>(</a:t>
              </a:r>
              <a:r>
                <a:rPr lang="es-CR" sz="1100" b="0" i="0">
                  <a:latin typeface="Cambria Math" panose="02040503050406030204" pitchFamily="18" charset="0"/>
                </a:rPr>
                <a:t>𝐷𝑒𝑓𝑢𝑛𝑐𝑖𝑜𝑛𝑒𝑠 𝑑𝑒 𝑛𝑖ñ𝑜𝑠 𝑦 𝑛𝑖ñ𝑎𝑠 𝑑𝑒 0 𝑎 4 𝑎ñ𝑜𝑠)/𝑁𝑎𝑐𝑖𝑚𝑖𝑒𝑛𝑡𝑜𝑠</a:t>
              </a:r>
              <a:r>
                <a:rPr lang="es-CR" sz="1100" b="0" i="0">
                  <a:latin typeface="Cambria Math" panose="02040503050406030204" pitchFamily="18" charset="0"/>
                  <a:ea typeface="Cambria Math" panose="02040503050406030204" pitchFamily="18" charset="0"/>
                </a:rPr>
                <a:t>× </a:t>
              </a:r>
              <a:r>
                <a:rPr lang="es-CR" sz="1100" b="0" i="0">
                  <a:solidFill>
                    <a:schemeClr val="tx1"/>
                  </a:solidFill>
                  <a:effectLst/>
                  <a:latin typeface="Cambria Math" panose="02040503050406030204" pitchFamily="18" charset="0"/>
                  <a:ea typeface="+mn-ea"/>
                  <a:cs typeface="+mn-cs"/>
                </a:rPr>
                <a:t>1 000</a:t>
              </a:r>
              <a:endParaRPr lang="es-CR" sz="1400"/>
            </a:p>
          </xdr:txBody>
        </xdr:sp>
      </mc:Fallback>
    </mc:AlternateContent>
    <xdr:clientData/>
  </xdr:oneCellAnchor>
</xdr:wsDr>
</file>

<file path=xl/drawings/drawing36.xml><?xml version="1.0" encoding="utf-8"?>
<xdr:wsDr xmlns:xdr="http://schemas.openxmlformats.org/drawingml/2006/spreadsheetDrawing" xmlns:a="http://schemas.openxmlformats.org/drawingml/2006/main">
  <xdr:twoCellAnchor>
    <xdr:from>
      <xdr:col>1</xdr:col>
      <xdr:colOff>997266</xdr:colOff>
      <xdr:row>30</xdr:row>
      <xdr:rowOff>106681</xdr:rowOff>
    </xdr:from>
    <xdr:to>
      <xdr:col>11</xdr:col>
      <xdr:colOff>518159</xdr:colOff>
      <xdr:row>48</xdr:row>
      <xdr:rowOff>121921</xdr:rowOff>
    </xdr:to>
    <xdr:graphicFrame macro="">
      <xdr:nvGraphicFramePr>
        <xdr:cNvPr id="3" name="Gráfico 2">
          <a:extLst>
            <a:ext uri="{FF2B5EF4-FFF2-40B4-BE49-F238E27FC236}">
              <a16:creationId xmlns:a16="http://schemas.microsoft.com/office/drawing/2014/main" id="{00000000-0008-0000-4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7.xml><?xml version="1.0" encoding="utf-8"?>
<xdr:wsDr xmlns:xdr="http://schemas.openxmlformats.org/drawingml/2006/spreadsheetDrawing" xmlns:a="http://schemas.openxmlformats.org/drawingml/2006/main">
  <xdr:oneCellAnchor>
    <xdr:from>
      <xdr:col>3</xdr:col>
      <xdr:colOff>67626</xdr:colOff>
      <xdr:row>15</xdr:row>
      <xdr:rowOff>76200</xdr:rowOff>
    </xdr:from>
    <xdr:ext cx="3334280" cy="322268"/>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00000000-0008-0000-4200-000003000000}"/>
                </a:ext>
              </a:extLst>
            </xdr:cNvPr>
            <xdr:cNvSpPr txBox="1"/>
          </xdr:nvSpPr>
          <xdr:spPr>
            <a:xfrm>
              <a:off x="4129086" y="5013960"/>
              <a:ext cx="3334280" cy="3222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100" i="1">
                            <a:latin typeface="Cambria Math" panose="02040503050406030204" pitchFamily="18" charset="0"/>
                          </a:rPr>
                        </m:ctrlPr>
                      </m:fPr>
                      <m:num>
                        <m:r>
                          <a:rPr lang="es-CR" sz="1100" b="0" i="1">
                            <a:latin typeface="Cambria Math" panose="02040503050406030204" pitchFamily="18" charset="0"/>
                          </a:rPr>
                          <m:t>𝐷𝑒𝑓𝑢𝑛𝑐𝑖𝑜𝑛𝑒𝑠</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𝑛𝑖</m:t>
                        </m:r>
                        <m:r>
                          <a:rPr lang="es-CR" sz="1100" b="0" i="1">
                            <a:latin typeface="Cambria Math" panose="02040503050406030204" pitchFamily="18" charset="0"/>
                          </a:rPr>
                          <m:t>ñ</m:t>
                        </m:r>
                        <m:r>
                          <a:rPr lang="es-CR" sz="1100" b="0" i="1">
                            <a:latin typeface="Cambria Math" panose="02040503050406030204" pitchFamily="18" charset="0"/>
                          </a:rPr>
                          <m:t>𝑜𝑠</m:t>
                        </m:r>
                        <m:r>
                          <a:rPr lang="es-CR" sz="1100" b="0" i="1">
                            <a:latin typeface="Cambria Math" panose="02040503050406030204" pitchFamily="18" charset="0"/>
                          </a:rPr>
                          <m:t> </m:t>
                        </m:r>
                        <m:r>
                          <a:rPr lang="es-CR" sz="1100" b="0" i="1">
                            <a:latin typeface="Cambria Math" panose="02040503050406030204" pitchFamily="18" charset="0"/>
                          </a:rPr>
                          <m:t>𝑦</m:t>
                        </m:r>
                        <m:r>
                          <a:rPr lang="es-CR" sz="1100" b="0" i="1">
                            <a:latin typeface="Cambria Math" panose="02040503050406030204" pitchFamily="18" charset="0"/>
                          </a:rPr>
                          <m:t> </m:t>
                        </m:r>
                        <m:r>
                          <a:rPr lang="es-CR" sz="1100" b="0" i="1">
                            <a:latin typeface="Cambria Math" panose="02040503050406030204" pitchFamily="18" charset="0"/>
                          </a:rPr>
                          <m:t>𝑛𝑖</m:t>
                        </m:r>
                        <m:r>
                          <a:rPr lang="es-CR" sz="1100" b="0" i="1">
                            <a:latin typeface="Cambria Math" panose="02040503050406030204" pitchFamily="18" charset="0"/>
                          </a:rPr>
                          <m:t>ñ</m:t>
                        </m:r>
                        <m:r>
                          <a:rPr lang="es-CR" sz="1100" b="0" i="1">
                            <a:latin typeface="Cambria Math" panose="02040503050406030204" pitchFamily="18" charset="0"/>
                          </a:rPr>
                          <m:t>𝑎𝑠</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0 </m:t>
                        </m:r>
                        <m:r>
                          <a:rPr lang="es-CR" sz="1100" b="0" i="1">
                            <a:latin typeface="Cambria Math" panose="02040503050406030204" pitchFamily="18" charset="0"/>
                          </a:rPr>
                          <m:t>𝑎</m:t>
                        </m:r>
                        <m:r>
                          <a:rPr lang="es-CR" sz="1100" b="0" i="1">
                            <a:latin typeface="Cambria Math" panose="02040503050406030204" pitchFamily="18" charset="0"/>
                          </a:rPr>
                          <m:t> 28 </m:t>
                        </m:r>
                        <m:r>
                          <a:rPr lang="es-CR" sz="1100" b="0" i="1">
                            <a:latin typeface="Cambria Math" panose="02040503050406030204" pitchFamily="18" charset="0"/>
                          </a:rPr>
                          <m:t>𝑑</m:t>
                        </m:r>
                        <m:r>
                          <a:rPr lang="es-CR" sz="1100" b="0" i="1">
                            <a:latin typeface="Cambria Math" panose="02040503050406030204" pitchFamily="18" charset="0"/>
                          </a:rPr>
                          <m:t>í</m:t>
                        </m:r>
                        <m:r>
                          <a:rPr lang="es-CR" sz="1100" b="0" i="1">
                            <a:latin typeface="Cambria Math" panose="02040503050406030204" pitchFamily="18" charset="0"/>
                          </a:rPr>
                          <m:t>𝑎𝑠</m:t>
                        </m:r>
                      </m:num>
                      <m:den>
                        <m:r>
                          <a:rPr lang="es-CR" sz="1100" b="0" i="1">
                            <a:latin typeface="Cambria Math" panose="02040503050406030204" pitchFamily="18" charset="0"/>
                          </a:rPr>
                          <m:t>𝑁𝑎𝑐𝑖𝑚𝑖𝑒𝑛𝑡𝑜𝑠</m:t>
                        </m:r>
                      </m:den>
                    </m:f>
                    <m:r>
                      <a:rPr lang="es-CR" sz="1100" b="0" i="1">
                        <a:latin typeface="Cambria Math" panose="02040503050406030204" pitchFamily="18" charset="0"/>
                        <a:ea typeface="Cambria Math" panose="02040503050406030204" pitchFamily="18" charset="0"/>
                      </a:rPr>
                      <m:t>×</m:t>
                    </m:r>
                    <m:r>
                      <a:rPr lang="es-CR" sz="1100" b="0" i="1">
                        <a:solidFill>
                          <a:schemeClr val="tx1"/>
                        </a:solidFill>
                        <a:effectLst/>
                        <a:latin typeface="Cambria Math" panose="02040503050406030204" pitchFamily="18" charset="0"/>
                        <a:ea typeface="+mn-ea"/>
                        <a:cs typeface="+mn-cs"/>
                      </a:rPr>
                      <m:t>1 000</m:t>
                    </m:r>
                  </m:oMath>
                </m:oMathPara>
              </a14:m>
              <a:endParaRPr lang="es-CR" sz="1100"/>
            </a:p>
          </xdr:txBody>
        </xdr:sp>
      </mc:Choice>
      <mc:Fallback xmlns="">
        <xdr:sp macro="" textlink="">
          <xdr:nvSpPr>
            <xdr:cNvPr id="3" name="CuadroTexto 2">
              <a:extLst>
                <a:ext uri="{FF2B5EF4-FFF2-40B4-BE49-F238E27FC236}">
                  <a16:creationId xmlns:a16="http://schemas.microsoft.com/office/drawing/2014/main" id="{00000000-0008-0000-4200-000003000000}"/>
                </a:ext>
              </a:extLst>
            </xdr:cNvPr>
            <xdr:cNvSpPr txBox="1"/>
          </xdr:nvSpPr>
          <xdr:spPr>
            <a:xfrm>
              <a:off x="4129086" y="5013960"/>
              <a:ext cx="3334280" cy="3222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R" sz="1100" i="0">
                  <a:latin typeface="Cambria Math" panose="02040503050406030204" pitchFamily="18" charset="0"/>
                </a:rPr>
                <a:t>(</a:t>
              </a:r>
              <a:r>
                <a:rPr lang="es-CR" sz="1100" b="0" i="0">
                  <a:latin typeface="Cambria Math" panose="02040503050406030204" pitchFamily="18" charset="0"/>
                </a:rPr>
                <a:t>𝐷𝑒𝑓𝑢𝑛𝑐𝑖𝑜𝑛𝑒𝑠 𝑑𝑒 𝑛𝑖ñ𝑜𝑠 𝑦 𝑛𝑖ñ𝑎𝑠 𝑑𝑒 0 𝑎 28 𝑑í𝑎𝑠)/𝑁𝑎𝑐𝑖𝑚𝑖𝑒𝑛𝑡𝑜𝑠</a:t>
              </a:r>
              <a:r>
                <a:rPr lang="es-CR" sz="1100" b="0" i="0">
                  <a:latin typeface="Cambria Math" panose="02040503050406030204" pitchFamily="18" charset="0"/>
                  <a:ea typeface="Cambria Math" panose="02040503050406030204" pitchFamily="18" charset="0"/>
                </a:rPr>
                <a:t>×</a:t>
              </a:r>
              <a:r>
                <a:rPr lang="es-CR" sz="1100" b="0" i="0">
                  <a:solidFill>
                    <a:schemeClr val="tx1"/>
                  </a:solidFill>
                  <a:effectLst/>
                  <a:latin typeface="Cambria Math" panose="02040503050406030204" pitchFamily="18" charset="0"/>
                  <a:ea typeface="+mn-ea"/>
                  <a:cs typeface="+mn-cs"/>
                </a:rPr>
                <a:t>1 000</a:t>
              </a:r>
              <a:endParaRPr lang="es-CR" sz="1100"/>
            </a:p>
          </xdr:txBody>
        </xdr:sp>
      </mc:Fallback>
    </mc:AlternateContent>
    <xdr:clientData/>
  </xdr:oneCellAnchor>
</xdr:wsDr>
</file>

<file path=xl/drawings/drawing38.xml><?xml version="1.0" encoding="utf-8"?>
<xdr:wsDr xmlns:xdr="http://schemas.openxmlformats.org/drawingml/2006/spreadsheetDrawing" xmlns:a="http://schemas.openxmlformats.org/drawingml/2006/main">
  <xdr:twoCellAnchor>
    <xdr:from>
      <xdr:col>2</xdr:col>
      <xdr:colOff>14287</xdr:colOff>
      <xdr:row>40</xdr:row>
      <xdr:rowOff>100012</xdr:rowOff>
    </xdr:from>
    <xdr:to>
      <xdr:col>10</xdr:col>
      <xdr:colOff>90487</xdr:colOff>
      <xdr:row>59</xdr:row>
      <xdr:rowOff>128587</xdr:rowOff>
    </xdr:to>
    <xdr:graphicFrame macro="">
      <xdr:nvGraphicFramePr>
        <xdr:cNvPr id="2" name="Gráfico 1">
          <a:extLst>
            <a:ext uri="{FF2B5EF4-FFF2-40B4-BE49-F238E27FC236}">
              <a16:creationId xmlns:a16="http://schemas.microsoft.com/office/drawing/2014/main" id="{00000000-0008-0000-4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9.xml><?xml version="1.0" encoding="utf-8"?>
<xdr:wsDr xmlns:xdr="http://schemas.openxmlformats.org/drawingml/2006/spreadsheetDrawing" xmlns:a="http://schemas.openxmlformats.org/drawingml/2006/main">
  <xdr:oneCellAnchor>
    <xdr:from>
      <xdr:col>3</xdr:col>
      <xdr:colOff>60960</xdr:colOff>
      <xdr:row>15</xdr:row>
      <xdr:rowOff>75247</xdr:rowOff>
    </xdr:from>
    <xdr:ext cx="3609065" cy="382605"/>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00000000-0008-0000-4400-000002000000}"/>
                </a:ext>
              </a:extLst>
            </xdr:cNvPr>
            <xdr:cNvSpPr txBox="1"/>
          </xdr:nvSpPr>
          <xdr:spPr>
            <a:xfrm>
              <a:off x="4290060" y="5058727"/>
              <a:ext cx="3609065" cy="3826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200" i="1">
                            <a:latin typeface="Cambria Math" panose="02040503050406030204" pitchFamily="18" charset="0"/>
                          </a:rPr>
                        </m:ctrlPr>
                      </m:fPr>
                      <m:num>
                        <m:r>
                          <a:rPr lang="es-CR" sz="1200" b="0" i="1">
                            <a:latin typeface="Cambria Math" panose="02040503050406030204" pitchFamily="18" charset="0"/>
                          </a:rPr>
                          <m:t>𝑁</m:t>
                        </m:r>
                        <m:r>
                          <a:rPr lang="es-CR" sz="1200" b="0" i="1">
                            <a:latin typeface="Cambria Math" panose="02040503050406030204" pitchFamily="18" charset="0"/>
                          </a:rPr>
                          <m:t>ú</m:t>
                        </m:r>
                        <m:r>
                          <a:rPr lang="es-CR" sz="1200" b="0" i="1">
                            <a:latin typeface="Cambria Math" panose="02040503050406030204" pitchFamily="18" charset="0"/>
                          </a:rPr>
                          <m:t>𝑚𝑒𝑟𝑜</m:t>
                        </m:r>
                        <m:r>
                          <a:rPr lang="es-CR" sz="1200" b="0" i="1">
                            <a:latin typeface="Cambria Math" panose="02040503050406030204" pitchFamily="18" charset="0"/>
                          </a:rPr>
                          <m:t> </m:t>
                        </m:r>
                        <m:r>
                          <a:rPr lang="es-CR" sz="1200" b="0" i="1">
                            <a:latin typeface="Cambria Math" panose="02040503050406030204" pitchFamily="18" charset="0"/>
                          </a:rPr>
                          <m:t>𝑑𝑒</m:t>
                        </m:r>
                        <m:r>
                          <a:rPr lang="es-CR" sz="1200" b="0" i="1">
                            <a:latin typeface="Cambria Math" panose="02040503050406030204" pitchFamily="18" charset="0"/>
                          </a:rPr>
                          <m:t> </m:t>
                        </m:r>
                        <m:r>
                          <a:rPr lang="es-CR" sz="1200" b="0" i="1">
                            <a:latin typeface="Cambria Math" panose="02040503050406030204" pitchFamily="18" charset="0"/>
                          </a:rPr>
                          <m:t>𝑛𝑢𝑒𝑣𝑜𝑠</m:t>
                        </m:r>
                        <m:r>
                          <a:rPr lang="es-CR" sz="1200" b="0" i="1">
                            <a:latin typeface="Cambria Math" panose="02040503050406030204" pitchFamily="18" charset="0"/>
                          </a:rPr>
                          <m:t> </m:t>
                        </m:r>
                        <m:r>
                          <a:rPr lang="es-CR" sz="1200" b="0" i="1">
                            <a:latin typeface="Cambria Math" panose="02040503050406030204" pitchFamily="18" charset="0"/>
                          </a:rPr>
                          <m:t>𝑑𝑖𝑎𝑔𝑛</m:t>
                        </m:r>
                        <m:r>
                          <a:rPr lang="es-CR" sz="1200" b="0" i="1">
                            <a:latin typeface="Cambria Math" panose="02040503050406030204" pitchFamily="18" charset="0"/>
                          </a:rPr>
                          <m:t>ó</m:t>
                        </m:r>
                        <m:r>
                          <a:rPr lang="es-CR" sz="1200" b="0" i="1">
                            <a:latin typeface="Cambria Math" panose="02040503050406030204" pitchFamily="18" charset="0"/>
                          </a:rPr>
                          <m:t>𝑠𝑡𝑖𝑣𝑜𝑠</m:t>
                        </m:r>
                        <m:r>
                          <a:rPr lang="es-CR" sz="1200" b="0" i="1">
                            <a:latin typeface="Cambria Math" panose="02040503050406030204" pitchFamily="18" charset="0"/>
                          </a:rPr>
                          <m:t> </m:t>
                        </m:r>
                        <m:r>
                          <a:rPr lang="es-CR" sz="1200" b="0" i="1">
                            <a:latin typeface="Cambria Math" panose="02040503050406030204" pitchFamily="18" charset="0"/>
                          </a:rPr>
                          <m:t>𝑝𝑜𝑟</m:t>
                        </m:r>
                        <m:r>
                          <a:rPr lang="es-CR" sz="1200" b="0" i="1">
                            <a:latin typeface="Cambria Math" panose="02040503050406030204" pitchFamily="18" charset="0"/>
                          </a:rPr>
                          <m:t> </m:t>
                        </m:r>
                        <m:r>
                          <a:rPr lang="es-CR" sz="1200" b="0" i="1">
                            <a:latin typeface="Cambria Math" panose="02040503050406030204" pitchFamily="18" charset="0"/>
                          </a:rPr>
                          <m:t>𝑉𝐼𝐻</m:t>
                        </m:r>
                      </m:num>
                      <m:den>
                        <m:r>
                          <a:rPr lang="es-CR" sz="1200" b="0" i="1">
                            <a:latin typeface="Cambria Math" panose="02040503050406030204" pitchFamily="18" charset="0"/>
                          </a:rPr>
                          <m:t>𝑇𝑜𝑡𝑎𝑙</m:t>
                        </m:r>
                        <m:r>
                          <a:rPr lang="es-CR" sz="1200" b="0" i="1">
                            <a:latin typeface="Cambria Math" panose="02040503050406030204" pitchFamily="18" charset="0"/>
                          </a:rPr>
                          <m:t> </m:t>
                        </m:r>
                        <m:r>
                          <a:rPr lang="es-CR" sz="1200" b="0" i="1">
                            <a:latin typeface="Cambria Math" panose="02040503050406030204" pitchFamily="18" charset="0"/>
                          </a:rPr>
                          <m:t>𝑑𝑒</m:t>
                        </m:r>
                        <m:r>
                          <a:rPr lang="es-CR" sz="1200" b="0" i="1">
                            <a:latin typeface="Cambria Math" panose="02040503050406030204" pitchFamily="18" charset="0"/>
                          </a:rPr>
                          <m:t> </m:t>
                        </m:r>
                        <m:r>
                          <a:rPr lang="es-CR" sz="1200" b="0" i="1">
                            <a:latin typeface="Cambria Math" panose="02040503050406030204" pitchFamily="18" charset="0"/>
                          </a:rPr>
                          <m:t>𝑝𝑜𝑏𝑙𝑎𝑐𝑖</m:t>
                        </m:r>
                        <m:r>
                          <a:rPr lang="es-CR" sz="1200" b="0" i="1">
                            <a:latin typeface="Cambria Math" panose="02040503050406030204" pitchFamily="18" charset="0"/>
                          </a:rPr>
                          <m:t>ó</m:t>
                        </m:r>
                        <m:r>
                          <a:rPr lang="es-CR" sz="1200" b="0" i="1">
                            <a:latin typeface="Cambria Math" panose="02040503050406030204" pitchFamily="18" charset="0"/>
                          </a:rPr>
                          <m:t>𝑛</m:t>
                        </m:r>
                      </m:den>
                    </m:f>
                    <m:r>
                      <a:rPr lang="es-CR" sz="1200" b="0" i="1">
                        <a:latin typeface="Cambria Math" panose="02040503050406030204" pitchFamily="18" charset="0"/>
                        <a:ea typeface="Cambria Math" panose="02040503050406030204" pitchFamily="18" charset="0"/>
                      </a:rPr>
                      <m:t>× </m:t>
                    </m:r>
                    <m:r>
                      <a:rPr lang="es-CR" sz="1100" b="0" i="1">
                        <a:solidFill>
                          <a:schemeClr val="tx1"/>
                        </a:solidFill>
                        <a:effectLst/>
                        <a:latin typeface="Cambria Math" panose="02040503050406030204" pitchFamily="18" charset="0"/>
                        <a:ea typeface="+mn-ea"/>
                        <a:cs typeface="+mn-cs"/>
                      </a:rPr>
                      <m:t>100 000</m:t>
                    </m:r>
                  </m:oMath>
                </m:oMathPara>
              </a14:m>
              <a:endParaRPr lang="es-CR" sz="1200"/>
            </a:p>
          </xdr:txBody>
        </xdr:sp>
      </mc:Choice>
      <mc:Fallback xmlns="">
        <xdr:sp macro="" textlink="">
          <xdr:nvSpPr>
            <xdr:cNvPr id="2" name="CuadroTexto 1">
              <a:extLst>
                <a:ext uri="{FF2B5EF4-FFF2-40B4-BE49-F238E27FC236}">
                  <a16:creationId xmlns:a16="http://schemas.microsoft.com/office/drawing/2014/main" id="{00000000-0008-0000-4400-000002000000}"/>
                </a:ext>
              </a:extLst>
            </xdr:cNvPr>
            <xdr:cNvSpPr txBox="1"/>
          </xdr:nvSpPr>
          <xdr:spPr>
            <a:xfrm>
              <a:off x="4290060" y="5058727"/>
              <a:ext cx="3609065" cy="3826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200" i="0">
                  <a:latin typeface="Cambria Math" panose="02040503050406030204" pitchFamily="18" charset="0"/>
                </a:rPr>
                <a:t>(</a:t>
              </a:r>
              <a:r>
                <a:rPr lang="es-CR" sz="1200" b="0" i="0">
                  <a:latin typeface="Cambria Math" panose="02040503050406030204" pitchFamily="18" charset="0"/>
                </a:rPr>
                <a:t>𝑁ú𝑚𝑒𝑟𝑜 𝑑𝑒 𝑛𝑢𝑒𝑣𝑜𝑠 𝑑𝑖𝑎𝑔𝑛ó𝑠𝑡𝑖𝑣𝑜𝑠 𝑝𝑜𝑟 𝑉𝐼𝐻)/(𝑇𝑜𝑡𝑎𝑙 𝑑𝑒 𝑝𝑜𝑏𝑙𝑎𝑐𝑖ó𝑛)</a:t>
              </a:r>
              <a:r>
                <a:rPr lang="es-CR" sz="1200" b="0" i="0">
                  <a:latin typeface="Cambria Math" panose="02040503050406030204" pitchFamily="18" charset="0"/>
                  <a:ea typeface="Cambria Math" panose="02040503050406030204" pitchFamily="18" charset="0"/>
                </a:rPr>
                <a:t>× </a:t>
              </a:r>
              <a:r>
                <a:rPr lang="es-CR" sz="1100" b="0" i="0">
                  <a:solidFill>
                    <a:schemeClr val="tx1"/>
                  </a:solidFill>
                  <a:effectLst/>
                  <a:latin typeface="Cambria Math" panose="02040503050406030204" pitchFamily="18" charset="0"/>
                  <a:ea typeface="+mn-ea"/>
                  <a:cs typeface="+mn-cs"/>
                </a:rPr>
                <a:t>100 000</a:t>
              </a:r>
              <a:endParaRPr lang="es-CR" sz="1200"/>
            </a:p>
          </xdr:txBody>
        </xdr:sp>
      </mc:Fallback>
    </mc:AlternateContent>
    <xdr:clientData/>
  </xdr:oneCellAnchor>
</xdr:wsDr>
</file>

<file path=xl/drawings/drawing4.xml><?xml version="1.0" encoding="utf-8"?>
<xdr:wsDr xmlns:xdr="http://schemas.openxmlformats.org/drawingml/2006/spreadsheetDrawing" xmlns:a="http://schemas.openxmlformats.org/drawingml/2006/main">
  <xdr:oneCellAnchor>
    <xdr:from>
      <xdr:col>3</xdr:col>
      <xdr:colOff>818659</xdr:colOff>
      <xdr:row>16</xdr:row>
      <xdr:rowOff>356054</xdr:rowOff>
    </xdr:from>
    <xdr:ext cx="1751580" cy="421821"/>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00000000-0008-0000-0400-000002000000}"/>
                </a:ext>
              </a:extLst>
            </xdr:cNvPr>
            <xdr:cNvSpPr txBox="1"/>
          </xdr:nvSpPr>
          <xdr:spPr>
            <a:xfrm>
              <a:off x="4840326" y="6248854"/>
              <a:ext cx="1751580" cy="421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d>
                      <m:dPr>
                        <m:ctrlPr>
                          <a:rPr lang="es-CR" sz="1100" i="1">
                            <a:latin typeface="Cambria Math" panose="02040503050406030204" pitchFamily="18" charset="0"/>
                          </a:rPr>
                        </m:ctrlPr>
                      </m:dPr>
                      <m:e>
                        <m:f>
                          <m:fPr>
                            <m:ctrlPr>
                              <a:rPr lang="es-CR" sz="1100" i="1">
                                <a:latin typeface="Cambria Math" panose="02040503050406030204" pitchFamily="18" charset="0"/>
                              </a:rPr>
                            </m:ctrlPr>
                          </m:fPr>
                          <m:num>
                            <m:r>
                              <a:rPr lang="es-CR" sz="1100" b="0" i="1">
                                <a:latin typeface="Cambria Math" panose="02040503050406030204" pitchFamily="18" charset="0"/>
                              </a:rPr>
                              <m:t>𝑖𝑝𝑐𝑛</m:t>
                            </m:r>
                          </m:num>
                          <m:den>
                            <m:r>
                              <a:rPr lang="es-CR" sz="1100" b="0" i="1">
                                <a:latin typeface="Cambria Math" panose="02040503050406030204" pitchFamily="18" charset="0"/>
                              </a:rPr>
                              <m:t>30</m:t>
                            </m:r>
                          </m:den>
                        </m:f>
                      </m:e>
                    </m:d>
                    <m:r>
                      <a:rPr lang="es-CR" sz="1100" i="1">
                        <a:latin typeface="Cambria Math" panose="02040503050406030204" pitchFamily="18" charset="0"/>
                        <a:ea typeface="Cambria Math" panose="02040503050406030204" pitchFamily="18" charset="0"/>
                      </a:rPr>
                      <m:t>≤</m:t>
                    </m:r>
                    <m:r>
                      <a:rPr lang="es-CR" sz="1100" b="0" i="1">
                        <a:latin typeface="Cambria Math" panose="02040503050406030204" pitchFamily="18" charset="0"/>
                        <a:ea typeface="Cambria Math" panose="02040503050406030204" pitchFamily="18" charset="0"/>
                      </a:rPr>
                      <m:t>𝑇𝐶</m:t>
                    </m:r>
                    <m:r>
                      <a:rPr lang="es-CR" sz="1100" b="0" i="1">
                        <a:latin typeface="Cambria Math" panose="02040503050406030204" pitchFamily="18" charset="0"/>
                        <a:ea typeface="Cambria Math" panose="02040503050406030204" pitchFamily="18" charset="0"/>
                      </a:rPr>
                      <m:t>_</m:t>
                    </m:r>
                    <m:r>
                      <a:rPr lang="es-CR" sz="1100" b="0" i="1">
                        <a:latin typeface="Cambria Math" panose="02040503050406030204" pitchFamily="18" charset="0"/>
                        <a:ea typeface="Cambria Math" panose="02040503050406030204" pitchFamily="18" charset="0"/>
                      </a:rPr>
                      <m:t>𝑂𝐷𝑆</m:t>
                    </m:r>
                  </m:oMath>
                </m:oMathPara>
              </a14:m>
              <a:endParaRPr lang="es-CR" sz="1400"/>
            </a:p>
          </xdr:txBody>
        </xdr:sp>
      </mc:Choice>
      <mc:Fallback xmlns="">
        <xdr:sp macro="" textlink="">
          <xdr:nvSpPr>
            <xdr:cNvPr id="2" name="CuadroTexto 1">
              <a:extLst>
                <a:ext uri="{FF2B5EF4-FFF2-40B4-BE49-F238E27FC236}">
                  <a16:creationId xmlns:a16="http://schemas.microsoft.com/office/drawing/2014/main" id="{00000000-0008-0000-0400-000002000000}"/>
                </a:ext>
              </a:extLst>
            </xdr:cNvPr>
            <xdr:cNvSpPr txBox="1"/>
          </xdr:nvSpPr>
          <xdr:spPr>
            <a:xfrm>
              <a:off x="4840326" y="6248854"/>
              <a:ext cx="1751580" cy="421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s-CR" sz="1100" i="0">
                  <a:latin typeface="Cambria Math" panose="02040503050406030204" pitchFamily="18" charset="0"/>
                </a:rPr>
                <a:t>(</a:t>
              </a:r>
              <a:r>
                <a:rPr lang="es-CR" sz="1100" b="0" i="0">
                  <a:latin typeface="Cambria Math" panose="02040503050406030204" pitchFamily="18" charset="0"/>
                </a:rPr>
                <a:t>𝑖𝑝𝑐𝑛/30)</a:t>
              </a:r>
              <a:r>
                <a:rPr lang="es-CR" sz="1100" i="0">
                  <a:latin typeface="Cambria Math" panose="02040503050406030204" pitchFamily="18" charset="0"/>
                  <a:ea typeface="Cambria Math" panose="02040503050406030204" pitchFamily="18" charset="0"/>
                </a:rPr>
                <a:t>≤</a:t>
              </a:r>
              <a:r>
                <a:rPr lang="es-CR" sz="1100" b="0" i="0">
                  <a:latin typeface="Cambria Math" panose="02040503050406030204" pitchFamily="18" charset="0"/>
                  <a:ea typeface="Cambria Math" panose="02040503050406030204" pitchFamily="18" charset="0"/>
                </a:rPr>
                <a:t>𝑇𝐶_𝑂𝐷𝑆</a:t>
              </a:r>
              <a:endParaRPr lang="es-CR" sz="1400"/>
            </a:p>
          </xdr:txBody>
        </xdr:sp>
      </mc:Fallback>
    </mc:AlternateContent>
    <xdr:clientData/>
  </xdr:oneCellAnchor>
  <xdr:oneCellAnchor>
    <xdr:from>
      <xdr:col>3</xdr:col>
      <xdr:colOff>1373071</xdr:colOff>
      <xdr:row>16</xdr:row>
      <xdr:rowOff>3367692</xdr:rowOff>
    </xdr:from>
    <xdr:ext cx="3000821" cy="358560"/>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00000000-0008-0000-0400-000003000000}"/>
                </a:ext>
              </a:extLst>
            </xdr:cNvPr>
            <xdr:cNvSpPr txBox="1"/>
          </xdr:nvSpPr>
          <xdr:spPr>
            <a:xfrm>
              <a:off x="5394738" y="9260492"/>
              <a:ext cx="3000821" cy="358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100" i="1">
                            <a:latin typeface="Cambria Math" panose="02040503050406030204" pitchFamily="18" charset="0"/>
                          </a:rPr>
                        </m:ctrlPr>
                      </m:fPr>
                      <m:num>
                        <m:r>
                          <a:rPr lang="es-CR" sz="1100" b="0" i="1">
                            <a:solidFill>
                              <a:schemeClr val="tx1"/>
                            </a:solidFill>
                            <a:effectLst/>
                            <a:latin typeface="Cambria Math" panose="02040503050406030204" pitchFamily="18" charset="0"/>
                            <a:ea typeface="+mn-ea"/>
                            <a:cs typeface="+mn-cs"/>
                          </a:rPr>
                          <m:t>𝑁</m:t>
                        </m:r>
                        <m:r>
                          <a:rPr lang="es-CR" sz="1100" b="0" i="1">
                            <a:solidFill>
                              <a:schemeClr val="tx1"/>
                            </a:solidFill>
                            <a:effectLst/>
                            <a:latin typeface="Cambria Math" panose="02040503050406030204" pitchFamily="18" charset="0"/>
                            <a:ea typeface="+mn-ea"/>
                            <a:cs typeface="+mn-cs"/>
                          </a:rPr>
                          <m:t>ú</m:t>
                        </m:r>
                        <m:r>
                          <a:rPr lang="es-CR" sz="1100" b="0" i="1">
                            <a:solidFill>
                              <a:schemeClr val="tx1"/>
                            </a:solidFill>
                            <a:effectLst/>
                            <a:latin typeface="Cambria Math" panose="02040503050406030204" pitchFamily="18" charset="0"/>
                            <a:ea typeface="+mn-ea"/>
                            <a:cs typeface="+mn-cs"/>
                          </a:rPr>
                          <m:t>𝑚𝑒𝑟𝑜</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𝑑𝑒</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𝑝𝑒𝑟𝑠𝑜𝑛𝑎𝑠</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𝑝𝑜𝑏𝑟𝑒𝑠</m:t>
                        </m:r>
                        <m:r>
                          <a:rPr lang="es-CR" sz="1100" b="0" i="1">
                            <a:solidFill>
                              <a:schemeClr val="tx1"/>
                            </a:solidFill>
                            <a:effectLst/>
                            <a:latin typeface="Cambria Math" panose="02040503050406030204" pitchFamily="18" charset="0"/>
                            <a:ea typeface="+mn-ea"/>
                            <a:cs typeface="+mn-cs"/>
                          </a:rPr>
                          <m:t> </m:t>
                        </m:r>
                        <m:d>
                          <m:dPr>
                            <m:ctrlPr>
                              <a:rPr lang="es-CR" sz="1100" b="0" i="1">
                                <a:solidFill>
                                  <a:schemeClr val="tx1"/>
                                </a:solidFill>
                                <a:effectLst/>
                                <a:latin typeface="Cambria Math" panose="02040503050406030204" pitchFamily="18" charset="0"/>
                                <a:ea typeface="+mn-ea"/>
                                <a:cs typeface="+mn-cs"/>
                              </a:rPr>
                            </m:ctrlPr>
                          </m:dPr>
                          <m:e>
                            <m:r>
                              <a:rPr lang="es-CR" sz="1100" b="0" i="1">
                                <a:solidFill>
                                  <a:schemeClr val="tx1"/>
                                </a:solidFill>
                                <a:effectLst/>
                                <a:latin typeface="Cambria Math" panose="02040503050406030204" pitchFamily="18" charset="0"/>
                                <a:ea typeface="+mn-ea"/>
                                <a:cs typeface="+mn-cs"/>
                              </a:rPr>
                              <m:t>𝑁</m:t>
                            </m:r>
                            <m:sSub>
                              <m:sSubPr>
                                <m:ctrlPr>
                                  <a:rPr lang="es-CR" sz="1100" b="0" i="1">
                                    <a:solidFill>
                                      <a:schemeClr val="tx1"/>
                                    </a:solidFill>
                                    <a:effectLst/>
                                    <a:latin typeface="Cambria Math" panose="02040503050406030204" pitchFamily="18" charset="0"/>
                                    <a:ea typeface="+mn-ea"/>
                                    <a:cs typeface="+mn-cs"/>
                                  </a:rPr>
                                </m:ctrlPr>
                              </m:sSubPr>
                              <m:e>
                                <m:r>
                                  <a:rPr lang="es-CR" sz="1100" b="0" i="1">
                                    <a:solidFill>
                                      <a:schemeClr val="tx1"/>
                                    </a:solidFill>
                                    <a:effectLst/>
                                    <a:latin typeface="Cambria Math" panose="02040503050406030204" pitchFamily="18" charset="0"/>
                                    <a:ea typeface="+mn-ea"/>
                                    <a:cs typeface="+mn-cs"/>
                                  </a:rPr>
                                  <m:t>𝑃</m:t>
                                </m:r>
                              </m:e>
                              <m:sub>
                                <m:r>
                                  <a:rPr lang="es-CR" sz="1100" b="0" i="1">
                                    <a:solidFill>
                                      <a:schemeClr val="tx1"/>
                                    </a:solidFill>
                                    <a:effectLst/>
                                    <a:latin typeface="Cambria Math" panose="02040503050406030204" pitchFamily="18" charset="0"/>
                                    <a:ea typeface="+mn-ea"/>
                                    <a:cs typeface="+mn-cs"/>
                                  </a:rPr>
                                  <m:t>𝑂𝐷𝑆</m:t>
                                </m:r>
                              </m:sub>
                            </m:sSub>
                            <m:r>
                              <a:rPr lang="es-CR" sz="1100" b="0" i="1">
                                <a:solidFill>
                                  <a:schemeClr val="tx1"/>
                                </a:solidFill>
                                <a:effectLst/>
                                <a:latin typeface="Cambria Math" panose="02040503050406030204" pitchFamily="18" charset="0"/>
                                <a:ea typeface="+mn-ea"/>
                                <a:cs typeface="+mn-cs"/>
                              </a:rPr>
                              <m:t>=1</m:t>
                            </m:r>
                          </m:e>
                        </m:d>
                      </m:num>
                      <m:den>
                        <m:r>
                          <a:rPr lang="es-CR" sz="1100" b="0" i="1">
                            <a:solidFill>
                              <a:schemeClr val="tx1"/>
                            </a:solidFill>
                            <a:effectLst/>
                            <a:latin typeface="Cambria Math" panose="02040503050406030204" pitchFamily="18" charset="0"/>
                            <a:ea typeface="+mn-ea"/>
                            <a:cs typeface="+mn-cs"/>
                          </a:rPr>
                          <m:t>𝑇𝑜𝑡𝑎𝑙</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𝑑𝑒</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𝑝𝑒𝑟𝑠𝑜𝑛𝑎𝑠</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𝑁𝑃</m:t>
                        </m:r>
                        <m:r>
                          <a:rPr lang="es-CR" sz="1100" b="0" i="1">
                            <a:solidFill>
                              <a:schemeClr val="tx1"/>
                            </a:solidFill>
                            <a:effectLst/>
                            <a:latin typeface="Cambria Math" panose="02040503050406030204" pitchFamily="18" charset="0"/>
                            <a:ea typeface="+mn-ea"/>
                            <a:cs typeface="+mn-cs"/>
                          </a:rPr>
                          <m:t>_</m:t>
                        </m:r>
                        <m:r>
                          <a:rPr lang="es-CR" sz="1100" b="0" i="1">
                            <a:solidFill>
                              <a:schemeClr val="tx1"/>
                            </a:solidFill>
                            <a:effectLst/>
                            <a:latin typeface="Cambria Math" panose="02040503050406030204" pitchFamily="18" charset="0"/>
                            <a:ea typeface="+mn-ea"/>
                            <a:cs typeface="+mn-cs"/>
                          </a:rPr>
                          <m:t>𝑂𝐷𝑆</m:t>
                        </m:r>
                        <m:r>
                          <a:rPr lang="es-CR" sz="1100" b="0" i="1">
                            <a:solidFill>
                              <a:schemeClr val="tx1"/>
                            </a:solidFill>
                            <a:effectLst/>
                            <a:latin typeface="Cambria Math" panose="02040503050406030204" pitchFamily="18" charset="0"/>
                            <a:ea typeface="+mn-ea"/>
                            <a:cs typeface="+mn-cs"/>
                          </a:rPr>
                          <m:t>=1 </m:t>
                        </m:r>
                        <m:r>
                          <a:rPr lang="es-CR" sz="1100" b="0" i="1">
                            <a:solidFill>
                              <a:schemeClr val="tx1"/>
                            </a:solidFill>
                            <a:effectLst/>
                            <a:latin typeface="Cambria Math" panose="02040503050406030204" pitchFamily="18" charset="0"/>
                            <a:ea typeface="+mn-ea"/>
                            <a:cs typeface="+mn-cs"/>
                          </a:rPr>
                          <m:t>𝑦</m:t>
                        </m:r>
                        <m:r>
                          <a:rPr lang="es-CR" sz="1100" b="0" i="1">
                            <a:solidFill>
                              <a:schemeClr val="tx1"/>
                            </a:solidFill>
                            <a:effectLst/>
                            <a:latin typeface="Cambria Math" panose="02040503050406030204" pitchFamily="18" charset="0"/>
                            <a:ea typeface="+mn-ea"/>
                            <a:cs typeface="+mn-cs"/>
                          </a:rPr>
                          <m:t> 0)</m:t>
                        </m:r>
                      </m:den>
                    </m:f>
                    <m:r>
                      <a:rPr lang="es-CR" sz="1100" b="1" i="0">
                        <a:latin typeface="Cambria Math" panose="02040503050406030204" pitchFamily="18" charset="0"/>
                        <a:ea typeface="Cambria Math" panose="02040503050406030204" pitchFamily="18" charset="0"/>
                      </a:rPr>
                      <m:t>×</m:t>
                    </m:r>
                    <m:r>
                      <a:rPr lang="es-CR" sz="1100" b="0" i="1">
                        <a:latin typeface="Cambria Math" panose="02040503050406030204" pitchFamily="18" charset="0"/>
                        <a:ea typeface="Cambria Math" panose="02040503050406030204" pitchFamily="18" charset="0"/>
                      </a:rPr>
                      <m:t>100</m:t>
                    </m:r>
                  </m:oMath>
                </m:oMathPara>
              </a14:m>
              <a:endParaRPr lang="es-CR" sz="1100"/>
            </a:p>
          </xdr:txBody>
        </xdr:sp>
      </mc:Choice>
      <mc:Fallback xmlns="">
        <xdr:sp macro="" textlink="">
          <xdr:nvSpPr>
            <xdr:cNvPr id="3" name="CuadroTexto 2">
              <a:extLst>
                <a:ext uri="{FF2B5EF4-FFF2-40B4-BE49-F238E27FC236}">
                  <a16:creationId xmlns:a16="http://schemas.microsoft.com/office/drawing/2014/main" id="{00000000-0008-0000-0400-000003000000}"/>
                </a:ext>
              </a:extLst>
            </xdr:cNvPr>
            <xdr:cNvSpPr txBox="1"/>
          </xdr:nvSpPr>
          <xdr:spPr>
            <a:xfrm>
              <a:off x="5394738" y="9260492"/>
              <a:ext cx="3000821" cy="358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100" i="0">
                  <a:latin typeface="Cambria Math" panose="02040503050406030204" pitchFamily="18" charset="0"/>
                </a:rPr>
                <a:t>(</a:t>
              </a:r>
              <a:r>
                <a:rPr lang="es-CR" sz="1100" b="0" i="0">
                  <a:solidFill>
                    <a:schemeClr val="tx1"/>
                  </a:solidFill>
                  <a:effectLst/>
                  <a:latin typeface="Cambria Math" panose="02040503050406030204" pitchFamily="18" charset="0"/>
                  <a:ea typeface="+mn-ea"/>
                  <a:cs typeface="+mn-cs"/>
                </a:rPr>
                <a:t>𝑁ú𝑚𝑒𝑟𝑜 𝑑𝑒 𝑝𝑒𝑟𝑠𝑜𝑛𝑎𝑠 𝑝𝑜𝑏𝑟𝑒𝑠 (𝑁𝑃_𝑂𝐷𝑆=1))/(𝑇𝑜𝑡𝑎𝑙 𝑑𝑒 𝑝𝑒𝑟𝑠𝑜𝑛𝑎𝑠 (𝑁𝑃_𝑂𝐷𝑆=1 𝑦 0))</a:t>
              </a:r>
              <a:r>
                <a:rPr lang="es-CR" sz="1100" b="1" i="0">
                  <a:latin typeface="Cambria Math" panose="02040503050406030204" pitchFamily="18" charset="0"/>
                  <a:ea typeface="Cambria Math" panose="02040503050406030204" pitchFamily="18" charset="0"/>
                </a:rPr>
                <a:t>×</a:t>
              </a:r>
              <a:r>
                <a:rPr lang="es-CR" sz="1100" b="0" i="0">
                  <a:latin typeface="Cambria Math" panose="02040503050406030204" pitchFamily="18" charset="0"/>
                  <a:ea typeface="Cambria Math" panose="02040503050406030204" pitchFamily="18" charset="0"/>
                </a:rPr>
                <a:t>100</a:t>
              </a:r>
              <a:endParaRPr lang="es-CR" sz="1100"/>
            </a:p>
          </xdr:txBody>
        </xdr:sp>
      </mc:Fallback>
    </mc:AlternateContent>
    <xdr:clientData/>
  </xdr:oneCellAnchor>
</xdr:wsDr>
</file>

<file path=xl/drawings/drawing40.xml><?xml version="1.0" encoding="utf-8"?>
<xdr:wsDr xmlns:xdr="http://schemas.openxmlformats.org/drawingml/2006/spreadsheetDrawing" xmlns:a="http://schemas.openxmlformats.org/drawingml/2006/main">
  <xdr:twoCellAnchor>
    <xdr:from>
      <xdr:col>7</xdr:col>
      <xdr:colOff>42862</xdr:colOff>
      <xdr:row>8</xdr:row>
      <xdr:rowOff>338137</xdr:rowOff>
    </xdr:from>
    <xdr:to>
      <xdr:col>13</xdr:col>
      <xdr:colOff>42862</xdr:colOff>
      <xdr:row>25</xdr:row>
      <xdr:rowOff>80962</xdr:rowOff>
    </xdr:to>
    <xdr:graphicFrame macro="">
      <xdr:nvGraphicFramePr>
        <xdr:cNvPr id="2" name="Gráfico 1">
          <a:extLst>
            <a:ext uri="{FF2B5EF4-FFF2-40B4-BE49-F238E27FC236}">
              <a16:creationId xmlns:a16="http://schemas.microsoft.com/office/drawing/2014/main" id="{00000000-0008-0000-4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1.xml><?xml version="1.0" encoding="utf-8"?>
<xdr:wsDr xmlns:xdr="http://schemas.openxmlformats.org/drawingml/2006/spreadsheetDrawing" xmlns:a="http://schemas.openxmlformats.org/drawingml/2006/main">
  <xdr:oneCellAnchor>
    <xdr:from>
      <xdr:col>3</xdr:col>
      <xdr:colOff>30056</xdr:colOff>
      <xdr:row>15</xdr:row>
      <xdr:rowOff>96096</xdr:rowOff>
    </xdr:from>
    <xdr:ext cx="4391972" cy="351571"/>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00000000-0008-0000-4600-000002000000}"/>
                </a:ext>
              </a:extLst>
            </xdr:cNvPr>
            <xdr:cNvSpPr txBox="1"/>
          </xdr:nvSpPr>
          <xdr:spPr>
            <a:xfrm>
              <a:off x="4259156" y="6519756"/>
              <a:ext cx="4391972" cy="35157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200" i="1">
                            <a:latin typeface="Cambria Math" panose="02040503050406030204" pitchFamily="18" charset="0"/>
                          </a:rPr>
                        </m:ctrlPr>
                      </m:fPr>
                      <m:num>
                        <m:r>
                          <a:rPr lang="es-CR" sz="1200" b="0" i="1">
                            <a:latin typeface="Cambria Math" panose="02040503050406030204" pitchFamily="18" charset="0"/>
                          </a:rPr>
                          <m:t>𝑁</m:t>
                        </m:r>
                        <m:r>
                          <a:rPr lang="es-CR" sz="1200" b="0" i="1">
                            <a:latin typeface="Cambria Math" panose="02040503050406030204" pitchFamily="18" charset="0"/>
                          </a:rPr>
                          <m:t>ú</m:t>
                        </m:r>
                        <m:r>
                          <a:rPr lang="es-CR" sz="1200" b="0" i="1">
                            <a:latin typeface="Cambria Math" panose="02040503050406030204" pitchFamily="18" charset="0"/>
                          </a:rPr>
                          <m:t>𝑚𝑒𝑟𝑜</m:t>
                        </m:r>
                        <m:r>
                          <a:rPr lang="es-CR" sz="1200" b="0" i="1">
                            <a:latin typeface="Cambria Math" panose="02040503050406030204" pitchFamily="18" charset="0"/>
                          </a:rPr>
                          <m:t> </m:t>
                        </m:r>
                        <m:r>
                          <a:rPr lang="es-CR" sz="1200" b="0" i="1">
                            <a:latin typeface="Cambria Math" panose="02040503050406030204" pitchFamily="18" charset="0"/>
                          </a:rPr>
                          <m:t>𝑑𝑒</m:t>
                        </m:r>
                        <m:r>
                          <a:rPr lang="es-CR" sz="1200" b="0" i="1">
                            <a:latin typeface="Cambria Math" panose="02040503050406030204" pitchFamily="18" charset="0"/>
                          </a:rPr>
                          <m:t> </m:t>
                        </m:r>
                        <m:r>
                          <a:rPr lang="es-CR" sz="1200" b="0" i="1">
                            <a:latin typeface="Cambria Math" panose="02040503050406030204" pitchFamily="18" charset="0"/>
                          </a:rPr>
                          <m:t>𝑛𝑢𝑒𝑣𝑜𝑠</m:t>
                        </m:r>
                        <m:r>
                          <a:rPr lang="es-CR" sz="1200" b="0" i="1">
                            <a:latin typeface="Cambria Math" panose="02040503050406030204" pitchFamily="18" charset="0"/>
                          </a:rPr>
                          <m:t> </m:t>
                        </m:r>
                        <m:r>
                          <a:rPr lang="es-CR" sz="1200" b="0" i="1">
                            <a:latin typeface="Cambria Math" panose="02040503050406030204" pitchFamily="18" charset="0"/>
                          </a:rPr>
                          <m:t>𝑐𝑎𝑠𝑜𝑠</m:t>
                        </m:r>
                        <m:r>
                          <a:rPr lang="es-CR" sz="1200" b="0" i="1">
                            <a:latin typeface="Cambria Math" panose="02040503050406030204" pitchFamily="18" charset="0"/>
                          </a:rPr>
                          <m:t> </m:t>
                        </m:r>
                        <m:r>
                          <a:rPr lang="es-CR" sz="1200" b="0" i="1">
                            <a:latin typeface="Cambria Math" panose="02040503050406030204" pitchFamily="18" charset="0"/>
                          </a:rPr>
                          <m:t>𝑦</m:t>
                        </m:r>
                        <m:r>
                          <a:rPr lang="es-CR" sz="1200" b="0" i="1">
                            <a:latin typeface="Cambria Math" panose="02040503050406030204" pitchFamily="18" charset="0"/>
                          </a:rPr>
                          <m:t> </m:t>
                        </m:r>
                        <m:r>
                          <a:rPr lang="es-CR" sz="1200" b="0" i="1">
                            <a:latin typeface="Cambria Math" panose="02040503050406030204" pitchFamily="18" charset="0"/>
                          </a:rPr>
                          <m:t>𝑟𝑒𝑐𝑎</m:t>
                        </m:r>
                        <m:r>
                          <a:rPr lang="es-CR" sz="1200" b="0" i="1">
                            <a:latin typeface="Cambria Math" panose="02040503050406030204" pitchFamily="18" charset="0"/>
                          </a:rPr>
                          <m:t>í</m:t>
                        </m:r>
                        <m:r>
                          <a:rPr lang="es-CR" sz="1200" b="0" i="1">
                            <a:latin typeface="Cambria Math" panose="02040503050406030204" pitchFamily="18" charset="0"/>
                          </a:rPr>
                          <m:t>𝑑𝑎𝑠</m:t>
                        </m:r>
                        <m:r>
                          <a:rPr lang="es-CR" sz="1200" b="0" i="1">
                            <a:latin typeface="Cambria Math" panose="02040503050406030204" pitchFamily="18" charset="0"/>
                          </a:rPr>
                          <m:t> </m:t>
                        </m:r>
                        <m:r>
                          <a:rPr lang="es-CR" sz="1200" b="0" i="1">
                            <a:latin typeface="Cambria Math" panose="02040503050406030204" pitchFamily="18" charset="0"/>
                          </a:rPr>
                          <m:t>𝑑𝑒</m:t>
                        </m:r>
                        <m:r>
                          <a:rPr lang="es-CR" sz="1200" b="0" i="1">
                            <a:latin typeface="Cambria Math" panose="02040503050406030204" pitchFamily="18" charset="0"/>
                          </a:rPr>
                          <m:t> </m:t>
                        </m:r>
                        <m:r>
                          <a:rPr lang="es-CR" sz="1200" b="0" i="1">
                            <a:latin typeface="Cambria Math" panose="02040503050406030204" pitchFamily="18" charset="0"/>
                          </a:rPr>
                          <m:t>𝑡𝑢𝑏𝑒𝑟𝑐𝑢𝑙𝑜𝑠𝑖𝑠</m:t>
                        </m:r>
                      </m:num>
                      <m:den>
                        <m:r>
                          <a:rPr lang="es-CR" sz="1200" b="0" i="1">
                            <a:latin typeface="Cambria Math" panose="02040503050406030204" pitchFamily="18" charset="0"/>
                          </a:rPr>
                          <m:t>𝑇𝑜𝑡𝑎𝑙</m:t>
                        </m:r>
                        <m:r>
                          <a:rPr lang="es-CR" sz="1200" b="0" i="1">
                            <a:latin typeface="Cambria Math" panose="02040503050406030204" pitchFamily="18" charset="0"/>
                          </a:rPr>
                          <m:t> </m:t>
                        </m:r>
                        <m:r>
                          <a:rPr lang="es-CR" sz="1200" b="0" i="1">
                            <a:latin typeface="Cambria Math" panose="02040503050406030204" pitchFamily="18" charset="0"/>
                          </a:rPr>
                          <m:t>𝑑𝑒</m:t>
                        </m:r>
                        <m:r>
                          <a:rPr lang="es-CR" sz="1200" b="0" i="1">
                            <a:latin typeface="Cambria Math" panose="02040503050406030204" pitchFamily="18" charset="0"/>
                          </a:rPr>
                          <m:t> </m:t>
                        </m:r>
                        <m:r>
                          <a:rPr lang="es-CR" sz="1200" b="0" i="1">
                            <a:latin typeface="Cambria Math" panose="02040503050406030204" pitchFamily="18" charset="0"/>
                          </a:rPr>
                          <m:t>h𝑎𝑏𝑖𝑡𝑎𝑛𝑡𝑒𝑠</m:t>
                        </m:r>
                      </m:den>
                    </m:f>
                    <m:r>
                      <a:rPr lang="es-CR" sz="1200" b="0" i="1">
                        <a:latin typeface="Cambria Math" panose="02040503050406030204" pitchFamily="18" charset="0"/>
                      </a:rPr>
                      <m:t> </m:t>
                    </m:r>
                    <m:r>
                      <a:rPr lang="es-CR" sz="1200" b="0" i="1">
                        <a:latin typeface="Cambria Math" panose="02040503050406030204" pitchFamily="18" charset="0"/>
                        <a:ea typeface="Cambria Math" panose="02040503050406030204" pitchFamily="18" charset="0"/>
                      </a:rPr>
                      <m:t>× </m:t>
                    </m:r>
                    <m:r>
                      <a:rPr lang="es-CR" sz="1100" b="0" i="1">
                        <a:solidFill>
                          <a:schemeClr val="tx1"/>
                        </a:solidFill>
                        <a:effectLst/>
                        <a:latin typeface="Cambria Math" panose="02040503050406030204" pitchFamily="18" charset="0"/>
                        <a:ea typeface="+mn-ea"/>
                        <a:cs typeface="+mn-cs"/>
                      </a:rPr>
                      <m:t>100 000</m:t>
                    </m:r>
                  </m:oMath>
                </m:oMathPara>
              </a14:m>
              <a:endParaRPr lang="es-CR" sz="1200"/>
            </a:p>
          </xdr:txBody>
        </xdr:sp>
      </mc:Choice>
      <mc:Fallback xmlns="">
        <xdr:sp macro="" textlink="">
          <xdr:nvSpPr>
            <xdr:cNvPr id="2" name="CuadroTexto 1">
              <a:extLst>
                <a:ext uri="{FF2B5EF4-FFF2-40B4-BE49-F238E27FC236}">
                  <a16:creationId xmlns:a16="http://schemas.microsoft.com/office/drawing/2014/main" id="{00000000-0008-0000-4600-000002000000}"/>
                </a:ext>
              </a:extLst>
            </xdr:cNvPr>
            <xdr:cNvSpPr txBox="1"/>
          </xdr:nvSpPr>
          <xdr:spPr>
            <a:xfrm>
              <a:off x="4259156" y="6519756"/>
              <a:ext cx="4391972" cy="35157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200" i="0">
                  <a:latin typeface="Cambria Math" panose="02040503050406030204" pitchFamily="18" charset="0"/>
                </a:rPr>
                <a:t>(</a:t>
              </a:r>
              <a:r>
                <a:rPr lang="es-CR" sz="1200" b="0" i="0">
                  <a:latin typeface="Cambria Math" panose="02040503050406030204" pitchFamily="18" charset="0"/>
                </a:rPr>
                <a:t>𝑁ú𝑚𝑒𝑟𝑜 𝑑𝑒 𝑛𝑢𝑒𝑣𝑜𝑠 𝑐𝑎𝑠𝑜𝑠 𝑦 𝑟𝑒𝑐𝑎í𝑑𝑎𝑠 𝑑𝑒 𝑡𝑢𝑏𝑒𝑟𝑐𝑢𝑙𝑜𝑠𝑖𝑠)/(𝑇𝑜𝑡𝑎𝑙 𝑑𝑒 ℎ𝑎𝑏𝑖𝑡𝑎𝑛𝑡𝑒𝑠)  </a:t>
              </a:r>
              <a:r>
                <a:rPr lang="es-CR" sz="1200" b="0" i="0">
                  <a:latin typeface="Cambria Math" panose="02040503050406030204" pitchFamily="18" charset="0"/>
                  <a:ea typeface="Cambria Math" panose="02040503050406030204" pitchFamily="18" charset="0"/>
                </a:rPr>
                <a:t>× </a:t>
              </a:r>
              <a:r>
                <a:rPr lang="es-CR" sz="1100" b="0" i="0">
                  <a:solidFill>
                    <a:schemeClr val="tx1"/>
                  </a:solidFill>
                  <a:effectLst/>
                  <a:latin typeface="Cambria Math" panose="02040503050406030204" pitchFamily="18" charset="0"/>
                  <a:ea typeface="+mn-ea"/>
                  <a:cs typeface="+mn-cs"/>
                </a:rPr>
                <a:t>100 000</a:t>
              </a:r>
              <a:endParaRPr lang="es-CR" sz="1200"/>
            </a:p>
          </xdr:txBody>
        </xdr:sp>
      </mc:Fallback>
    </mc:AlternateContent>
    <xdr:clientData/>
  </xdr:oneCellAnchor>
</xdr:wsDr>
</file>

<file path=xl/drawings/drawing42.xml><?xml version="1.0" encoding="utf-8"?>
<xdr:wsDr xmlns:xdr="http://schemas.openxmlformats.org/drawingml/2006/spreadsheetDrawing" xmlns:a="http://schemas.openxmlformats.org/drawingml/2006/main">
  <xdr:twoCellAnchor>
    <xdr:from>
      <xdr:col>10</xdr:col>
      <xdr:colOff>1021079</xdr:colOff>
      <xdr:row>10</xdr:row>
      <xdr:rowOff>90487</xdr:rowOff>
    </xdr:from>
    <xdr:to>
      <xdr:col>17</xdr:col>
      <xdr:colOff>474344</xdr:colOff>
      <xdr:row>23</xdr:row>
      <xdr:rowOff>106681</xdr:rowOff>
    </xdr:to>
    <xdr:graphicFrame macro="">
      <xdr:nvGraphicFramePr>
        <xdr:cNvPr id="2" name="7 Gráfico">
          <a:extLst>
            <a:ext uri="{FF2B5EF4-FFF2-40B4-BE49-F238E27FC236}">
              <a16:creationId xmlns:a16="http://schemas.microsoft.com/office/drawing/2014/main" id="{00000000-0008-0000-4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3.xml><?xml version="1.0" encoding="utf-8"?>
<xdr:wsDr xmlns:xdr="http://schemas.openxmlformats.org/drawingml/2006/spreadsheetDrawing" xmlns:a="http://schemas.openxmlformats.org/drawingml/2006/main">
  <xdr:oneCellAnchor>
    <xdr:from>
      <xdr:col>3</xdr:col>
      <xdr:colOff>60960</xdr:colOff>
      <xdr:row>15</xdr:row>
      <xdr:rowOff>70485</xdr:rowOff>
    </xdr:from>
    <xdr:ext cx="4224683" cy="383888"/>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00000000-0008-0000-4800-000002000000}"/>
                </a:ext>
              </a:extLst>
            </xdr:cNvPr>
            <xdr:cNvSpPr txBox="1"/>
          </xdr:nvSpPr>
          <xdr:spPr>
            <a:xfrm>
              <a:off x="3970020" y="4581525"/>
              <a:ext cx="4224683" cy="3838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200" i="1">
                            <a:latin typeface="Cambria Math" panose="02040503050406030204" pitchFamily="18" charset="0"/>
                          </a:rPr>
                        </m:ctrlPr>
                      </m:fPr>
                      <m:num>
                        <m:r>
                          <a:rPr lang="es-CR" sz="1200" b="0" i="1">
                            <a:latin typeface="Cambria Math" panose="02040503050406030204" pitchFamily="18" charset="0"/>
                          </a:rPr>
                          <m:t>𝑁</m:t>
                        </m:r>
                        <m:r>
                          <a:rPr lang="es-CR" sz="1200" b="0" i="1">
                            <a:latin typeface="Cambria Math" panose="02040503050406030204" pitchFamily="18" charset="0"/>
                          </a:rPr>
                          <m:t>ú</m:t>
                        </m:r>
                        <m:r>
                          <a:rPr lang="es-CR" sz="1200" b="0" i="1">
                            <a:latin typeface="Cambria Math" panose="02040503050406030204" pitchFamily="18" charset="0"/>
                          </a:rPr>
                          <m:t>𝑚𝑒𝑟𝑜</m:t>
                        </m:r>
                        <m:r>
                          <a:rPr lang="es-CR" sz="1200" b="0" i="1">
                            <a:latin typeface="Cambria Math" panose="02040503050406030204" pitchFamily="18" charset="0"/>
                          </a:rPr>
                          <m:t> </m:t>
                        </m:r>
                        <m:r>
                          <a:rPr lang="es-CR" sz="1200" b="0" i="1">
                            <a:latin typeface="Cambria Math" panose="02040503050406030204" pitchFamily="18" charset="0"/>
                          </a:rPr>
                          <m:t>𝑑𝑒</m:t>
                        </m:r>
                        <m:r>
                          <a:rPr lang="es-CR" sz="1200" b="0" i="1">
                            <a:latin typeface="Cambria Math" panose="02040503050406030204" pitchFamily="18" charset="0"/>
                          </a:rPr>
                          <m:t> </m:t>
                        </m:r>
                        <m:r>
                          <a:rPr lang="es-CR" sz="1200" b="0" i="1">
                            <a:latin typeface="Cambria Math" panose="02040503050406030204" pitchFamily="18" charset="0"/>
                          </a:rPr>
                          <m:t>𝑐𝑎𝑠𝑜𝑠</m:t>
                        </m:r>
                        <m:r>
                          <a:rPr lang="es-CR" sz="1200" b="0" i="1">
                            <a:latin typeface="Cambria Math" panose="02040503050406030204" pitchFamily="18" charset="0"/>
                          </a:rPr>
                          <m:t> </m:t>
                        </m:r>
                        <m:r>
                          <a:rPr lang="es-CR" sz="1200" b="0" i="1">
                            <a:latin typeface="Cambria Math" panose="02040503050406030204" pitchFamily="18" charset="0"/>
                          </a:rPr>
                          <m:t>𝑎𝑢𝑡</m:t>
                        </m:r>
                        <m:r>
                          <a:rPr lang="es-CR" sz="1200" b="0" i="1">
                            <a:latin typeface="Cambria Math" panose="02040503050406030204" pitchFamily="18" charset="0"/>
                          </a:rPr>
                          <m:t>ó</m:t>
                        </m:r>
                        <m:r>
                          <a:rPr lang="es-CR" sz="1200" b="0" i="1">
                            <a:latin typeface="Cambria Math" panose="02040503050406030204" pitchFamily="18" charset="0"/>
                          </a:rPr>
                          <m:t>𝑐𝑡𝑜𝑛𝑜𝑠</m:t>
                        </m:r>
                        <m:r>
                          <a:rPr lang="es-CR" sz="1200" b="0" i="1">
                            <a:latin typeface="Cambria Math" panose="02040503050406030204" pitchFamily="18" charset="0"/>
                          </a:rPr>
                          <m:t> </m:t>
                        </m:r>
                        <m:r>
                          <a:rPr lang="es-CR" sz="1200" b="0" i="1">
                            <a:latin typeface="Cambria Math" panose="02040503050406030204" pitchFamily="18" charset="0"/>
                          </a:rPr>
                          <m:t>𝑛𝑜𝑡𝑖𝑓𝑖𝑐𝑎𝑑𝑜𝑠</m:t>
                        </m:r>
                        <m:r>
                          <a:rPr lang="es-CR" sz="1200" b="0" i="1">
                            <a:latin typeface="Cambria Math" panose="02040503050406030204" pitchFamily="18" charset="0"/>
                          </a:rPr>
                          <m:t> </m:t>
                        </m:r>
                        <m:r>
                          <a:rPr lang="es-CR" sz="1200" b="0" i="1">
                            <a:latin typeface="Cambria Math" panose="02040503050406030204" pitchFamily="18" charset="0"/>
                          </a:rPr>
                          <m:t>𝑑𝑒</m:t>
                        </m:r>
                        <m:r>
                          <a:rPr lang="es-CR" sz="1200" b="0" i="1">
                            <a:latin typeface="Cambria Math" panose="02040503050406030204" pitchFamily="18" charset="0"/>
                          </a:rPr>
                          <m:t> </m:t>
                        </m:r>
                        <m:r>
                          <a:rPr lang="es-CR" sz="1200" b="0" i="1">
                            <a:latin typeface="Cambria Math" panose="02040503050406030204" pitchFamily="18" charset="0"/>
                          </a:rPr>
                          <m:t>𝑚𝑎𝑙𝑎𝑟𝑖𝑎</m:t>
                        </m:r>
                      </m:num>
                      <m:den>
                        <m:r>
                          <a:rPr lang="es-CR" sz="1200" b="0" i="1">
                            <a:latin typeface="Cambria Math" panose="02040503050406030204" pitchFamily="18" charset="0"/>
                          </a:rPr>
                          <m:t>𝑃𝑜𝑏𝑙𝑎𝑐𝑖</m:t>
                        </m:r>
                        <m:r>
                          <a:rPr lang="es-CR" sz="1200" b="0" i="1">
                            <a:latin typeface="Cambria Math" panose="02040503050406030204" pitchFamily="18" charset="0"/>
                          </a:rPr>
                          <m:t>ó</m:t>
                        </m:r>
                        <m:r>
                          <a:rPr lang="es-CR" sz="1200" b="0" i="1">
                            <a:latin typeface="Cambria Math" panose="02040503050406030204" pitchFamily="18" charset="0"/>
                          </a:rPr>
                          <m:t>𝑛</m:t>
                        </m:r>
                        <m:r>
                          <a:rPr lang="es-CR" sz="1200" b="0" i="1">
                            <a:latin typeface="Cambria Math" panose="02040503050406030204" pitchFamily="18" charset="0"/>
                          </a:rPr>
                          <m:t> </m:t>
                        </m:r>
                        <m:r>
                          <a:rPr lang="es-CR" sz="1200" b="0" i="1">
                            <a:latin typeface="Cambria Math" panose="02040503050406030204" pitchFamily="18" charset="0"/>
                          </a:rPr>
                          <m:t>𝑒𝑛</m:t>
                        </m:r>
                        <m:r>
                          <a:rPr lang="es-CR" sz="1200" b="0" i="1">
                            <a:latin typeface="Cambria Math" panose="02040503050406030204" pitchFamily="18" charset="0"/>
                          </a:rPr>
                          <m:t> </m:t>
                        </m:r>
                        <m:r>
                          <a:rPr lang="es-CR" sz="1200" b="0" i="1">
                            <a:latin typeface="Cambria Math" panose="02040503050406030204" pitchFamily="18" charset="0"/>
                          </a:rPr>
                          <m:t>𝑟𝑖𝑒𝑠𝑔𝑜</m:t>
                        </m:r>
                      </m:den>
                    </m:f>
                    <m:r>
                      <a:rPr lang="es-CR" sz="1200" b="0" i="1">
                        <a:latin typeface="Cambria Math" panose="02040503050406030204" pitchFamily="18" charset="0"/>
                        <a:ea typeface="Cambria Math" panose="02040503050406030204" pitchFamily="18" charset="0"/>
                      </a:rPr>
                      <m:t>× </m:t>
                    </m:r>
                    <m:r>
                      <a:rPr lang="es-CR" sz="1100" b="0" i="1">
                        <a:solidFill>
                          <a:schemeClr val="tx1"/>
                        </a:solidFill>
                        <a:effectLst/>
                        <a:latin typeface="Cambria Math" panose="02040503050406030204" pitchFamily="18" charset="0"/>
                        <a:ea typeface="+mn-ea"/>
                        <a:cs typeface="+mn-cs"/>
                      </a:rPr>
                      <m:t>1 000</m:t>
                    </m:r>
                  </m:oMath>
                </m:oMathPara>
              </a14:m>
              <a:endParaRPr lang="es-CR" sz="1200"/>
            </a:p>
          </xdr:txBody>
        </xdr:sp>
      </mc:Choice>
      <mc:Fallback xmlns="">
        <xdr:sp macro="" textlink="">
          <xdr:nvSpPr>
            <xdr:cNvPr id="2" name="CuadroTexto 1">
              <a:extLst>
                <a:ext uri="{FF2B5EF4-FFF2-40B4-BE49-F238E27FC236}">
                  <a16:creationId xmlns:a16="http://schemas.microsoft.com/office/drawing/2014/main" id="{00000000-0008-0000-4800-000002000000}"/>
                </a:ext>
              </a:extLst>
            </xdr:cNvPr>
            <xdr:cNvSpPr txBox="1"/>
          </xdr:nvSpPr>
          <xdr:spPr>
            <a:xfrm>
              <a:off x="3970020" y="4581525"/>
              <a:ext cx="4224683" cy="3838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200" i="0">
                  <a:latin typeface="Cambria Math" panose="02040503050406030204" pitchFamily="18" charset="0"/>
                </a:rPr>
                <a:t>(</a:t>
              </a:r>
              <a:r>
                <a:rPr lang="es-CR" sz="1200" b="0" i="0">
                  <a:latin typeface="Cambria Math" panose="02040503050406030204" pitchFamily="18" charset="0"/>
                </a:rPr>
                <a:t>𝑁ú𝑚𝑒𝑟𝑜 𝑑𝑒 𝑐𝑎𝑠𝑜𝑠 𝑎𝑢𝑡ó𝑐𝑡𝑜𝑛𝑜𝑠 𝑛𝑜𝑡𝑖𝑓𝑖𝑐𝑎𝑑𝑜𝑠 𝑑𝑒 𝑚𝑎𝑙𝑎𝑟𝑖𝑎)/(𝑃𝑜𝑏𝑙𝑎𝑐𝑖ó𝑛 𝑒𝑛 𝑟𝑖𝑒𝑠𝑔𝑜)</a:t>
              </a:r>
              <a:r>
                <a:rPr lang="es-CR" sz="1200" b="0" i="0">
                  <a:latin typeface="Cambria Math" panose="02040503050406030204" pitchFamily="18" charset="0"/>
                  <a:ea typeface="Cambria Math" panose="02040503050406030204" pitchFamily="18" charset="0"/>
                </a:rPr>
                <a:t>× </a:t>
              </a:r>
              <a:r>
                <a:rPr lang="es-CR" sz="1100" b="0" i="0">
                  <a:solidFill>
                    <a:schemeClr val="tx1"/>
                  </a:solidFill>
                  <a:effectLst/>
                  <a:latin typeface="Cambria Math" panose="02040503050406030204" pitchFamily="18" charset="0"/>
                  <a:ea typeface="+mn-ea"/>
                  <a:cs typeface="+mn-cs"/>
                </a:rPr>
                <a:t>1 000</a:t>
              </a:r>
              <a:endParaRPr lang="es-CR" sz="1200"/>
            </a:p>
          </xdr:txBody>
        </xdr:sp>
      </mc:Fallback>
    </mc:AlternateContent>
    <xdr:clientData/>
  </xdr:oneCellAnchor>
</xdr:wsDr>
</file>

<file path=xl/drawings/drawing44.xml><?xml version="1.0" encoding="utf-8"?>
<xdr:wsDr xmlns:xdr="http://schemas.openxmlformats.org/drawingml/2006/spreadsheetDrawing" xmlns:a="http://schemas.openxmlformats.org/drawingml/2006/main">
  <xdr:twoCellAnchor>
    <xdr:from>
      <xdr:col>7</xdr:col>
      <xdr:colOff>0</xdr:colOff>
      <xdr:row>10</xdr:row>
      <xdr:rowOff>98107</xdr:rowOff>
    </xdr:from>
    <xdr:to>
      <xdr:col>12</xdr:col>
      <xdr:colOff>728662</xdr:colOff>
      <xdr:row>24</xdr:row>
      <xdr:rowOff>190500</xdr:rowOff>
    </xdr:to>
    <xdr:graphicFrame macro="">
      <xdr:nvGraphicFramePr>
        <xdr:cNvPr id="2" name="Gráfico 1">
          <a:extLst>
            <a:ext uri="{FF2B5EF4-FFF2-40B4-BE49-F238E27FC236}">
              <a16:creationId xmlns:a16="http://schemas.microsoft.com/office/drawing/2014/main" id="{00000000-0008-0000-4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5.xml><?xml version="1.0" encoding="utf-8"?>
<xdr:wsDr xmlns:xdr="http://schemas.openxmlformats.org/drawingml/2006/spreadsheetDrawing" xmlns:a="http://schemas.openxmlformats.org/drawingml/2006/main">
  <xdr:oneCellAnchor>
    <xdr:from>
      <xdr:col>3</xdr:col>
      <xdr:colOff>199548</xdr:colOff>
      <xdr:row>15</xdr:row>
      <xdr:rowOff>100966</xdr:rowOff>
    </xdr:from>
    <xdr:ext cx="4193381" cy="450055"/>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00000000-0008-0000-4A00-000002000000}"/>
                </a:ext>
              </a:extLst>
            </xdr:cNvPr>
            <xdr:cNvSpPr txBox="1"/>
          </xdr:nvSpPr>
          <xdr:spPr>
            <a:xfrm>
              <a:off x="4443888" y="4726306"/>
              <a:ext cx="4193381" cy="4500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14:m>
                <m:oMath xmlns:m="http://schemas.openxmlformats.org/officeDocument/2006/math">
                  <m:f>
                    <m:fPr>
                      <m:ctrlPr>
                        <a:rPr lang="es-CR" sz="1400" i="1">
                          <a:latin typeface="Cambria Math" panose="02040503050406030204" pitchFamily="18" charset="0"/>
                        </a:rPr>
                      </m:ctrlPr>
                    </m:fPr>
                    <m:num>
                      <m:r>
                        <a:rPr lang="es-CR" sz="1400" b="0" i="1">
                          <a:latin typeface="Cambria Math" panose="02040503050406030204" pitchFamily="18" charset="0"/>
                        </a:rPr>
                        <m:t>𝑁</m:t>
                      </m:r>
                      <m:r>
                        <a:rPr lang="es-CR" sz="1400" b="0" i="1">
                          <a:latin typeface="Cambria Math" panose="02040503050406030204" pitchFamily="18" charset="0"/>
                        </a:rPr>
                        <m:t>ú</m:t>
                      </m:r>
                      <m:r>
                        <a:rPr lang="es-CR" sz="1400" b="0" i="1">
                          <a:latin typeface="Cambria Math" panose="02040503050406030204" pitchFamily="18" charset="0"/>
                        </a:rPr>
                        <m:t>𝑚𝑒𝑟𝑜</m:t>
                      </m:r>
                      <m:r>
                        <a:rPr lang="es-CR" sz="1400" b="0" i="1">
                          <a:latin typeface="Cambria Math" panose="02040503050406030204" pitchFamily="18" charset="0"/>
                        </a:rPr>
                        <m:t> </m:t>
                      </m:r>
                      <m:r>
                        <a:rPr lang="es-CR" sz="1400" b="0" i="1">
                          <a:latin typeface="Cambria Math" panose="02040503050406030204" pitchFamily="18" charset="0"/>
                        </a:rPr>
                        <m:t>𝑑𝑒</m:t>
                      </m:r>
                      <m:r>
                        <a:rPr lang="es-CR" sz="1400" b="0" i="1">
                          <a:latin typeface="Cambria Math" panose="02040503050406030204" pitchFamily="18" charset="0"/>
                        </a:rPr>
                        <m:t> </m:t>
                      </m:r>
                      <m:r>
                        <a:rPr lang="es-CR" sz="1400" b="0" i="1">
                          <a:latin typeface="Cambria Math" panose="02040503050406030204" pitchFamily="18" charset="0"/>
                        </a:rPr>
                        <m:t>𝑐𝑎𝑠𝑜𝑠</m:t>
                      </m:r>
                      <m:r>
                        <a:rPr lang="es-CR" sz="1400" b="0" i="1">
                          <a:latin typeface="Cambria Math" panose="02040503050406030204" pitchFamily="18" charset="0"/>
                        </a:rPr>
                        <m:t> </m:t>
                      </m:r>
                      <m:r>
                        <a:rPr lang="es-CR" sz="1400" b="0" i="1">
                          <a:latin typeface="Cambria Math" panose="02040503050406030204" pitchFamily="18" charset="0"/>
                        </a:rPr>
                        <m:t>𝑛𝑢𝑒𝑣𝑜𝑠</m:t>
                      </m:r>
                      <m:r>
                        <a:rPr lang="es-CR" sz="1400" b="0" i="1">
                          <a:latin typeface="Cambria Math" panose="02040503050406030204" pitchFamily="18" charset="0"/>
                        </a:rPr>
                        <m:t> </m:t>
                      </m:r>
                      <m:r>
                        <a:rPr lang="es-CR" sz="1400" b="0" i="1">
                          <a:latin typeface="Cambria Math" panose="02040503050406030204" pitchFamily="18" charset="0"/>
                        </a:rPr>
                        <m:t>𝐻𝑒𝑝𝑎𝑡𝑖𝑡𝑖𝑠</m:t>
                      </m:r>
                      <m:r>
                        <a:rPr lang="es-CR" sz="1400" b="0" i="1">
                          <a:latin typeface="Cambria Math" panose="02040503050406030204" pitchFamily="18" charset="0"/>
                        </a:rPr>
                        <m:t> </m:t>
                      </m:r>
                    </m:num>
                    <m:den>
                      <m:r>
                        <a:rPr lang="es-CR" sz="1400" b="0" i="1">
                          <a:latin typeface="Cambria Math" panose="02040503050406030204" pitchFamily="18" charset="0"/>
                        </a:rPr>
                        <m:t>𝑇𝑜𝑡𝑎𝑙</m:t>
                      </m:r>
                      <m:r>
                        <a:rPr lang="es-CR" sz="1400" b="0" i="1">
                          <a:latin typeface="Cambria Math" panose="02040503050406030204" pitchFamily="18" charset="0"/>
                        </a:rPr>
                        <m:t> </m:t>
                      </m:r>
                      <m:r>
                        <a:rPr lang="es-CR" sz="1400" b="0" i="1">
                          <a:latin typeface="Cambria Math" panose="02040503050406030204" pitchFamily="18" charset="0"/>
                        </a:rPr>
                        <m:t>𝑑𝑒</m:t>
                      </m:r>
                      <m:r>
                        <a:rPr lang="es-CR" sz="1400" b="0" i="1">
                          <a:latin typeface="Cambria Math" panose="02040503050406030204" pitchFamily="18" charset="0"/>
                        </a:rPr>
                        <m:t> </m:t>
                      </m:r>
                      <m:r>
                        <a:rPr lang="es-CR" sz="1400" b="0" i="1">
                          <a:latin typeface="Cambria Math" panose="02040503050406030204" pitchFamily="18" charset="0"/>
                        </a:rPr>
                        <m:t>𝑝𝑜𝑏𝑙𝑎𝑐𝑖</m:t>
                      </m:r>
                      <m:r>
                        <a:rPr lang="es-CR" sz="1400" b="0" i="1">
                          <a:latin typeface="Cambria Math" panose="02040503050406030204" pitchFamily="18" charset="0"/>
                        </a:rPr>
                        <m:t>ó</m:t>
                      </m:r>
                      <m:r>
                        <a:rPr lang="es-CR" sz="1400" b="0" i="1">
                          <a:latin typeface="Cambria Math" panose="02040503050406030204" pitchFamily="18" charset="0"/>
                        </a:rPr>
                        <m:t>𝑛</m:t>
                      </m:r>
                    </m:den>
                  </m:f>
                  <m:r>
                    <a:rPr lang="es-CR" sz="1400" b="0" i="1">
                      <a:latin typeface="Cambria Math" panose="02040503050406030204" pitchFamily="18" charset="0"/>
                      <a:ea typeface="Cambria Math" panose="02040503050406030204" pitchFamily="18" charset="0"/>
                    </a:rPr>
                    <m:t>×</m:t>
                  </m:r>
                </m:oMath>
              </a14:m>
              <a:r>
                <a:rPr lang="es-CR" sz="1400"/>
                <a:t> </a:t>
              </a:r>
              <a14:m>
                <m:oMath xmlns:m="http://schemas.openxmlformats.org/officeDocument/2006/math">
                  <m:r>
                    <a:rPr lang="es-CR" sz="1400" b="0" i="1">
                      <a:solidFill>
                        <a:schemeClr val="tx1"/>
                      </a:solidFill>
                      <a:effectLst/>
                      <a:latin typeface="Cambria Math" panose="02040503050406030204" pitchFamily="18" charset="0"/>
                      <a:ea typeface="+mn-ea"/>
                      <a:cs typeface="+mn-cs"/>
                    </a:rPr>
                    <m:t>100 000</m:t>
                  </m:r>
                </m:oMath>
              </a14:m>
              <a:endParaRPr lang="es-CR" sz="1400"/>
            </a:p>
          </xdr:txBody>
        </xdr:sp>
      </mc:Choice>
      <mc:Fallback xmlns="">
        <xdr:sp macro="" textlink="">
          <xdr:nvSpPr>
            <xdr:cNvPr id="2" name="CuadroTexto 1">
              <a:extLst>
                <a:ext uri="{FF2B5EF4-FFF2-40B4-BE49-F238E27FC236}">
                  <a16:creationId xmlns:a16="http://schemas.microsoft.com/office/drawing/2014/main" id="{00000000-0008-0000-4A00-000002000000}"/>
                </a:ext>
              </a:extLst>
            </xdr:cNvPr>
            <xdr:cNvSpPr txBox="1"/>
          </xdr:nvSpPr>
          <xdr:spPr>
            <a:xfrm>
              <a:off x="4443888" y="4726306"/>
              <a:ext cx="4193381" cy="4500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r>
                <a:rPr lang="es-CR" sz="1400" i="0">
                  <a:latin typeface="Cambria Math" panose="02040503050406030204" pitchFamily="18" charset="0"/>
                </a:rPr>
                <a:t>(</a:t>
              </a:r>
              <a:r>
                <a:rPr lang="es-CR" sz="1400" b="0" i="0">
                  <a:latin typeface="Cambria Math" panose="02040503050406030204" pitchFamily="18" charset="0"/>
                </a:rPr>
                <a:t>𝑁ú𝑚𝑒𝑟𝑜 𝑑𝑒 𝑐𝑎𝑠𝑜𝑠 𝑛𝑢𝑒𝑣𝑜𝑠 𝐻𝑒𝑝𝑎𝑡𝑖𝑡𝑖𝑠 )/(𝑇𝑜𝑡𝑎𝑙 𝑑𝑒 𝑝𝑜𝑏𝑙𝑎𝑐𝑖ó𝑛)</a:t>
              </a:r>
              <a:r>
                <a:rPr lang="es-CR" sz="1400" b="0" i="0">
                  <a:latin typeface="Cambria Math" panose="02040503050406030204" pitchFamily="18" charset="0"/>
                  <a:ea typeface="Cambria Math" panose="02040503050406030204" pitchFamily="18" charset="0"/>
                </a:rPr>
                <a:t>×</a:t>
              </a:r>
              <a:r>
                <a:rPr lang="es-CR" sz="1400"/>
                <a:t> </a:t>
              </a:r>
              <a:r>
                <a:rPr lang="es-CR" sz="1400" b="0" i="0">
                  <a:solidFill>
                    <a:schemeClr val="tx1"/>
                  </a:solidFill>
                  <a:effectLst/>
                  <a:latin typeface="Cambria Math" panose="02040503050406030204" pitchFamily="18" charset="0"/>
                  <a:ea typeface="+mn-ea"/>
                  <a:cs typeface="+mn-cs"/>
                </a:rPr>
                <a:t>100 000</a:t>
              </a:r>
              <a:endParaRPr lang="es-CR" sz="1400"/>
            </a:p>
          </xdr:txBody>
        </xdr:sp>
      </mc:Fallback>
    </mc:AlternateContent>
    <xdr:clientData/>
  </xdr:oneCellAnchor>
</xdr:wsDr>
</file>

<file path=xl/drawings/drawing46.xml><?xml version="1.0" encoding="utf-8"?>
<xdr:wsDr xmlns:xdr="http://schemas.openxmlformats.org/drawingml/2006/spreadsheetDrawing" xmlns:a="http://schemas.openxmlformats.org/drawingml/2006/main">
  <xdr:twoCellAnchor>
    <xdr:from>
      <xdr:col>1</xdr:col>
      <xdr:colOff>1041400</xdr:colOff>
      <xdr:row>32</xdr:row>
      <xdr:rowOff>100647</xdr:rowOff>
    </xdr:from>
    <xdr:to>
      <xdr:col>9</xdr:col>
      <xdr:colOff>41275</xdr:colOff>
      <xdr:row>52</xdr:row>
      <xdr:rowOff>90170</xdr:rowOff>
    </xdr:to>
    <xdr:graphicFrame macro="">
      <xdr:nvGraphicFramePr>
        <xdr:cNvPr id="3" name="Gráfico 2">
          <a:extLst>
            <a:ext uri="{FF2B5EF4-FFF2-40B4-BE49-F238E27FC236}">
              <a16:creationId xmlns:a16="http://schemas.microsoft.com/office/drawing/2014/main" id="{00000000-0008-0000-4D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7.xml><?xml version="1.0" encoding="utf-8"?>
<xdr:wsDr xmlns:xdr="http://schemas.openxmlformats.org/drawingml/2006/spreadsheetDrawing" xmlns:a="http://schemas.openxmlformats.org/drawingml/2006/main">
  <xdr:oneCellAnchor>
    <xdr:from>
      <xdr:col>3</xdr:col>
      <xdr:colOff>41911</xdr:colOff>
      <xdr:row>15</xdr:row>
      <xdr:rowOff>70894</xdr:rowOff>
    </xdr:from>
    <xdr:ext cx="4767602" cy="475323"/>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00000000-0008-0000-4E00-000002000000}"/>
                </a:ext>
              </a:extLst>
            </xdr:cNvPr>
            <xdr:cNvSpPr txBox="1"/>
          </xdr:nvSpPr>
          <xdr:spPr>
            <a:xfrm>
              <a:off x="4545331" y="8689114"/>
              <a:ext cx="4767602" cy="47532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400" i="1">
                            <a:latin typeface="Cambria Math" panose="02040503050406030204" pitchFamily="18" charset="0"/>
                          </a:rPr>
                        </m:ctrlPr>
                      </m:fPr>
                      <m:num>
                        <m:nary>
                          <m:naryPr>
                            <m:chr m:val="∑"/>
                            <m:ctrlPr>
                              <a:rPr lang="es-CR" sz="1400" i="1">
                                <a:latin typeface="Cambria Math" panose="02040503050406030204" pitchFamily="18" charset="0"/>
                              </a:rPr>
                            </m:ctrlPr>
                          </m:naryPr>
                          <m:sub>
                            <m:r>
                              <m:rPr>
                                <m:brk m:alnAt="23"/>
                              </m:rPr>
                              <a:rPr lang="es-CR" sz="1400" b="0" i="1">
                                <a:latin typeface="Cambria Math" panose="02040503050406030204" pitchFamily="18" charset="0"/>
                              </a:rPr>
                              <m:t>𝑖</m:t>
                            </m:r>
                            <m:r>
                              <a:rPr lang="es-CR" sz="1400" b="0" i="1">
                                <a:latin typeface="Cambria Math" panose="02040503050406030204" pitchFamily="18" charset="0"/>
                              </a:rPr>
                              <m:t>=1</m:t>
                            </m:r>
                          </m:sub>
                          <m:sup>
                            <m:r>
                              <a:rPr lang="es-CR" sz="1400" b="0" i="1">
                                <a:latin typeface="Cambria Math" panose="02040503050406030204" pitchFamily="18" charset="0"/>
                              </a:rPr>
                              <m:t>4</m:t>
                            </m:r>
                          </m:sup>
                          <m:e>
                            <m:sSub>
                              <m:sSubPr>
                                <m:ctrlPr>
                                  <a:rPr lang="es-CR" sz="1400" i="1">
                                    <a:solidFill>
                                      <a:schemeClr val="tx1"/>
                                    </a:solidFill>
                                    <a:effectLst/>
                                    <a:latin typeface="Cambria Math" panose="02040503050406030204" pitchFamily="18" charset="0"/>
                                    <a:ea typeface="+mn-ea"/>
                                    <a:cs typeface="+mn-cs"/>
                                  </a:rPr>
                                </m:ctrlPr>
                              </m:sSubPr>
                              <m:e>
                                <m:r>
                                  <a:rPr lang="es-CR" sz="1400" b="0" i="1">
                                    <a:solidFill>
                                      <a:schemeClr val="tx1"/>
                                    </a:solidFill>
                                    <a:effectLst/>
                                    <a:latin typeface="Cambria Math" panose="02040503050406030204" pitchFamily="18" charset="0"/>
                                    <a:ea typeface="+mn-ea"/>
                                    <a:cs typeface="+mn-cs"/>
                                  </a:rPr>
                                  <m:t>𝐷𝑒𝑓𝑢𝑛𝑐𝑖𝑜𝑛𝑒𝑠</m:t>
                                </m:r>
                                <m:r>
                                  <a:rPr lang="es-CR" sz="1400" b="0" i="1">
                                    <a:solidFill>
                                      <a:schemeClr val="tx1"/>
                                    </a:solidFill>
                                    <a:effectLst/>
                                    <a:latin typeface="Cambria Math" panose="02040503050406030204" pitchFamily="18" charset="0"/>
                                    <a:ea typeface="+mn-ea"/>
                                    <a:cs typeface="+mn-cs"/>
                                  </a:rPr>
                                  <m:t> </m:t>
                                </m:r>
                                <m:r>
                                  <a:rPr lang="es-CR" sz="1400" b="0" i="1">
                                    <a:solidFill>
                                      <a:schemeClr val="tx1"/>
                                    </a:solidFill>
                                    <a:effectLst/>
                                    <a:latin typeface="Cambria Math" panose="02040503050406030204" pitchFamily="18" charset="0"/>
                                    <a:ea typeface="+mn-ea"/>
                                    <a:cs typeface="+mn-cs"/>
                                  </a:rPr>
                                  <m:t>𝑑𝑒</m:t>
                                </m:r>
                                <m:r>
                                  <a:rPr lang="es-CR" sz="1400" b="0" i="1">
                                    <a:solidFill>
                                      <a:schemeClr val="tx1"/>
                                    </a:solidFill>
                                    <a:effectLst/>
                                    <a:latin typeface="Cambria Math" panose="02040503050406030204" pitchFamily="18" charset="0"/>
                                    <a:ea typeface="+mn-ea"/>
                                    <a:cs typeface="+mn-cs"/>
                                  </a:rPr>
                                  <m:t> </m:t>
                                </m:r>
                                <m:r>
                                  <a:rPr lang="es-CR" sz="1400" b="0" i="1">
                                    <a:solidFill>
                                      <a:schemeClr val="tx1"/>
                                    </a:solidFill>
                                    <a:effectLst/>
                                    <a:latin typeface="Cambria Math" panose="02040503050406030204" pitchFamily="18" charset="0"/>
                                    <a:ea typeface="+mn-ea"/>
                                    <a:cs typeface="+mn-cs"/>
                                  </a:rPr>
                                  <m:t>𝑝𝑒𝑟𝑠𝑜𝑛𝑎𝑠</m:t>
                                </m:r>
                                <m:r>
                                  <a:rPr lang="es-CR" sz="1400" b="0" i="1">
                                    <a:solidFill>
                                      <a:schemeClr val="tx1"/>
                                    </a:solidFill>
                                    <a:effectLst/>
                                    <a:latin typeface="Cambria Math" panose="02040503050406030204" pitchFamily="18" charset="0"/>
                                    <a:ea typeface="+mn-ea"/>
                                    <a:cs typeface="+mn-cs"/>
                                  </a:rPr>
                                  <m:t> </m:t>
                                </m:r>
                                <m:r>
                                  <a:rPr lang="es-CR" sz="1400" b="0" i="1">
                                    <a:solidFill>
                                      <a:schemeClr val="tx1"/>
                                    </a:solidFill>
                                    <a:effectLst/>
                                    <a:latin typeface="Cambria Math" panose="02040503050406030204" pitchFamily="18" charset="0"/>
                                    <a:ea typeface="+mn-ea"/>
                                    <a:cs typeface="+mn-cs"/>
                                  </a:rPr>
                                  <m:t>𝑒𝑛𝑡𝑟𝑒</m:t>
                                </m:r>
                                <m:r>
                                  <a:rPr lang="es-CR" sz="1400" b="0" i="1">
                                    <a:solidFill>
                                      <a:schemeClr val="tx1"/>
                                    </a:solidFill>
                                    <a:effectLst/>
                                    <a:latin typeface="Cambria Math" panose="02040503050406030204" pitchFamily="18" charset="0"/>
                                    <a:ea typeface="+mn-ea"/>
                                    <a:cs typeface="+mn-cs"/>
                                  </a:rPr>
                                  <m:t> 30 </m:t>
                                </m:r>
                                <m:r>
                                  <a:rPr lang="es-CR" sz="1400" b="0" i="1">
                                    <a:solidFill>
                                      <a:schemeClr val="tx1"/>
                                    </a:solidFill>
                                    <a:effectLst/>
                                    <a:latin typeface="Cambria Math" panose="02040503050406030204" pitchFamily="18" charset="0"/>
                                    <a:ea typeface="+mn-ea"/>
                                    <a:cs typeface="+mn-cs"/>
                                  </a:rPr>
                                  <m:t>𝑦</m:t>
                                </m:r>
                                <m:r>
                                  <a:rPr lang="es-CR" sz="1400" b="0" i="1">
                                    <a:solidFill>
                                      <a:schemeClr val="tx1"/>
                                    </a:solidFill>
                                    <a:effectLst/>
                                    <a:latin typeface="Cambria Math" panose="02040503050406030204" pitchFamily="18" charset="0"/>
                                    <a:ea typeface="+mn-ea"/>
                                    <a:cs typeface="+mn-cs"/>
                                  </a:rPr>
                                  <m:t> 69 </m:t>
                                </m:r>
                                <m:r>
                                  <a:rPr lang="es-CR" sz="1400" b="0" i="1">
                                    <a:solidFill>
                                      <a:schemeClr val="tx1"/>
                                    </a:solidFill>
                                    <a:effectLst/>
                                    <a:latin typeface="Cambria Math" panose="02040503050406030204" pitchFamily="18" charset="0"/>
                                    <a:ea typeface="+mn-ea"/>
                                    <a:cs typeface="+mn-cs"/>
                                  </a:rPr>
                                  <m:t>𝑎</m:t>
                                </m:r>
                                <m:r>
                                  <a:rPr lang="es-CR" sz="1400" b="0" i="1">
                                    <a:solidFill>
                                      <a:schemeClr val="tx1"/>
                                    </a:solidFill>
                                    <a:effectLst/>
                                    <a:latin typeface="Cambria Math" panose="02040503050406030204" pitchFamily="18" charset="0"/>
                                    <a:ea typeface="+mn-ea"/>
                                    <a:cs typeface="+mn-cs"/>
                                  </a:rPr>
                                  <m:t>ñ</m:t>
                                </m:r>
                                <m:r>
                                  <a:rPr lang="es-CR" sz="1400" b="0" i="1">
                                    <a:solidFill>
                                      <a:schemeClr val="tx1"/>
                                    </a:solidFill>
                                    <a:effectLst/>
                                    <a:latin typeface="Cambria Math" panose="02040503050406030204" pitchFamily="18" charset="0"/>
                                    <a:ea typeface="+mn-ea"/>
                                    <a:cs typeface="+mn-cs"/>
                                  </a:rPr>
                                  <m:t>𝑜𝑠</m:t>
                                </m:r>
                                <m:r>
                                  <a:rPr lang="es-CR" sz="1400" b="0" i="1">
                                    <a:solidFill>
                                      <a:schemeClr val="tx1"/>
                                    </a:solidFill>
                                    <a:effectLst/>
                                    <a:latin typeface="Cambria Math" panose="02040503050406030204" pitchFamily="18" charset="0"/>
                                    <a:ea typeface="+mn-ea"/>
                                    <a:cs typeface="+mn-cs"/>
                                  </a:rPr>
                                  <m:t> </m:t>
                                </m:r>
                              </m:e>
                              <m:sub>
                                <m:r>
                                  <a:rPr lang="es-CR" sz="1400" b="0" i="1">
                                    <a:solidFill>
                                      <a:schemeClr val="tx1"/>
                                    </a:solidFill>
                                    <a:effectLst/>
                                    <a:latin typeface="Cambria Math" panose="02040503050406030204" pitchFamily="18" charset="0"/>
                                    <a:ea typeface="+mn-ea"/>
                                    <a:cs typeface="+mn-cs"/>
                                  </a:rPr>
                                  <m:t>𝑖</m:t>
                                </m:r>
                              </m:sub>
                            </m:sSub>
                          </m:e>
                        </m:nary>
                      </m:num>
                      <m:den>
                        <m:r>
                          <a:rPr lang="es-CR" sz="1400" b="0" i="1">
                            <a:latin typeface="Cambria Math" panose="02040503050406030204" pitchFamily="18" charset="0"/>
                          </a:rPr>
                          <m:t>𝑃𝑜𝑏𝑙𝑎𝑐𝑖</m:t>
                        </m:r>
                        <m:r>
                          <a:rPr lang="es-CR" sz="1400" b="0" i="1">
                            <a:latin typeface="Cambria Math" panose="02040503050406030204" pitchFamily="18" charset="0"/>
                          </a:rPr>
                          <m:t>ó</m:t>
                        </m:r>
                        <m:r>
                          <a:rPr lang="es-CR" sz="1400" b="0" i="1">
                            <a:latin typeface="Cambria Math" panose="02040503050406030204" pitchFamily="18" charset="0"/>
                          </a:rPr>
                          <m:t>𝑛</m:t>
                        </m:r>
                        <m:r>
                          <a:rPr lang="es-CR" sz="1400" b="0" i="1">
                            <a:latin typeface="Cambria Math" panose="02040503050406030204" pitchFamily="18" charset="0"/>
                          </a:rPr>
                          <m:t> </m:t>
                        </m:r>
                        <m:r>
                          <a:rPr lang="es-CR" sz="1400" b="0" i="1">
                            <a:latin typeface="Cambria Math" panose="02040503050406030204" pitchFamily="18" charset="0"/>
                          </a:rPr>
                          <m:t>𝑡𝑜𝑡𝑎𝑙</m:t>
                        </m:r>
                        <m:r>
                          <a:rPr lang="es-CR" sz="1400" b="0" i="1">
                            <a:latin typeface="Cambria Math" panose="02040503050406030204" pitchFamily="18" charset="0"/>
                          </a:rPr>
                          <m:t> </m:t>
                        </m:r>
                        <m:r>
                          <a:rPr lang="es-CR" sz="1400" b="0" i="1">
                            <a:latin typeface="Cambria Math" panose="02040503050406030204" pitchFamily="18" charset="0"/>
                          </a:rPr>
                          <m:t>𝑒𝑛𝑡𝑟𝑒</m:t>
                        </m:r>
                        <m:r>
                          <a:rPr lang="es-CR" sz="1400" b="0" i="1">
                            <a:latin typeface="Cambria Math" panose="02040503050406030204" pitchFamily="18" charset="0"/>
                          </a:rPr>
                          <m:t> 30 </m:t>
                        </m:r>
                        <m:r>
                          <a:rPr lang="es-CR" sz="1400" b="0" i="1">
                            <a:latin typeface="Cambria Math" panose="02040503050406030204" pitchFamily="18" charset="0"/>
                          </a:rPr>
                          <m:t>𝑦</m:t>
                        </m:r>
                        <m:r>
                          <a:rPr lang="es-CR" sz="1400" b="0" i="1">
                            <a:latin typeface="Cambria Math" panose="02040503050406030204" pitchFamily="18" charset="0"/>
                          </a:rPr>
                          <m:t> 69 </m:t>
                        </m:r>
                        <m:r>
                          <a:rPr lang="es-CR" sz="1400" b="0" i="1">
                            <a:latin typeface="Cambria Math" panose="02040503050406030204" pitchFamily="18" charset="0"/>
                          </a:rPr>
                          <m:t>𝑎</m:t>
                        </m:r>
                        <m:r>
                          <a:rPr lang="es-CR" sz="1400" b="0" i="1">
                            <a:latin typeface="Cambria Math" panose="02040503050406030204" pitchFamily="18" charset="0"/>
                          </a:rPr>
                          <m:t>ñ</m:t>
                        </m:r>
                        <m:r>
                          <a:rPr lang="es-CR" sz="1400" b="0" i="1">
                            <a:latin typeface="Cambria Math" panose="02040503050406030204" pitchFamily="18" charset="0"/>
                          </a:rPr>
                          <m:t>𝑜𝑠</m:t>
                        </m:r>
                        <m:r>
                          <a:rPr lang="es-CR" sz="1400" b="0" i="1">
                            <a:latin typeface="Cambria Math" panose="02040503050406030204" pitchFamily="18" charset="0"/>
                          </a:rPr>
                          <m:t> </m:t>
                        </m:r>
                      </m:den>
                    </m:f>
                    <m:r>
                      <a:rPr lang="es-CR" sz="1400" b="0" i="1">
                        <a:latin typeface="Cambria Math" panose="02040503050406030204" pitchFamily="18" charset="0"/>
                        <a:ea typeface="Cambria Math" panose="02040503050406030204" pitchFamily="18" charset="0"/>
                      </a:rPr>
                      <m:t>×</m:t>
                    </m:r>
                    <m:r>
                      <a:rPr lang="es-CR" sz="1400" b="0" i="1">
                        <a:solidFill>
                          <a:schemeClr val="tx1"/>
                        </a:solidFill>
                        <a:effectLst/>
                        <a:latin typeface="Cambria Math" panose="02040503050406030204" pitchFamily="18" charset="0"/>
                        <a:ea typeface="+mn-ea"/>
                        <a:cs typeface="+mn-cs"/>
                      </a:rPr>
                      <m:t>1 000</m:t>
                    </m:r>
                  </m:oMath>
                </m:oMathPara>
              </a14:m>
              <a:endParaRPr lang="es-CR" sz="1400"/>
            </a:p>
          </xdr:txBody>
        </xdr:sp>
      </mc:Choice>
      <mc:Fallback xmlns="">
        <xdr:sp macro="" textlink="">
          <xdr:nvSpPr>
            <xdr:cNvPr id="2" name="CuadroTexto 1">
              <a:extLst>
                <a:ext uri="{FF2B5EF4-FFF2-40B4-BE49-F238E27FC236}">
                  <a16:creationId xmlns:a16="http://schemas.microsoft.com/office/drawing/2014/main" id="{00000000-0008-0000-4E00-000002000000}"/>
                </a:ext>
              </a:extLst>
            </xdr:cNvPr>
            <xdr:cNvSpPr txBox="1"/>
          </xdr:nvSpPr>
          <xdr:spPr>
            <a:xfrm>
              <a:off x="4545331" y="8689114"/>
              <a:ext cx="4767602" cy="47532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R" sz="1400" i="0">
                  <a:latin typeface="Cambria Math" panose="02040503050406030204" pitchFamily="18" charset="0"/>
                </a:rPr>
                <a:t>(∑</a:t>
              </a:r>
              <a:r>
                <a:rPr lang="es-CR" sz="1400" b="0" i="0">
                  <a:latin typeface="Cambria Math" panose="02040503050406030204" pitchFamily="18" charset="0"/>
                </a:rPr>
                <a:t>_(𝑖=1)^4</a:t>
              </a:r>
              <a:r>
                <a:rPr lang="es-CR" sz="1400" b="0" i="0">
                  <a:solidFill>
                    <a:schemeClr val="tx1"/>
                  </a:solidFill>
                  <a:effectLst/>
                  <a:latin typeface="Cambria Math" panose="02040503050406030204" pitchFamily="18" charset="0"/>
                  <a:ea typeface="+mn-ea"/>
                  <a:cs typeface="+mn-cs"/>
                </a:rPr>
                <a:t>▒〖𝐷𝑒𝑓𝑢𝑛𝑐𝑖𝑜𝑛𝑒𝑠 𝑑𝑒 𝑝𝑒𝑟𝑠𝑜𝑛𝑎𝑠 𝑒𝑛𝑡𝑟𝑒 30 𝑦 69 𝑎ñ𝑜𝑠 〗_𝑖 )/(</a:t>
              </a:r>
              <a:r>
                <a:rPr lang="es-CR" sz="1400" b="0" i="0">
                  <a:latin typeface="Cambria Math" panose="02040503050406030204" pitchFamily="18" charset="0"/>
                </a:rPr>
                <a:t>𝑃𝑜𝑏𝑙𝑎𝑐𝑖ó𝑛 𝑡𝑜𝑡𝑎𝑙 𝑒𝑛𝑡𝑟𝑒 30 𝑦 69 𝑎ñ𝑜𝑠 )</a:t>
              </a:r>
              <a:r>
                <a:rPr lang="es-CR" sz="1400" b="0" i="0">
                  <a:latin typeface="Cambria Math" panose="02040503050406030204" pitchFamily="18" charset="0"/>
                  <a:ea typeface="Cambria Math" panose="02040503050406030204" pitchFamily="18" charset="0"/>
                </a:rPr>
                <a:t>×</a:t>
              </a:r>
              <a:r>
                <a:rPr lang="es-CR" sz="1400" b="0" i="0">
                  <a:solidFill>
                    <a:schemeClr val="tx1"/>
                  </a:solidFill>
                  <a:effectLst/>
                  <a:latin typeface="Cambria Math" panose="02040503050406030204" pitchFamily="18" charset="0"/>
                  <a:ea typeface="+mn-ea"/>
                  <a:cs typeface="+mn-cs"/>
                </a:rPr>
                <a:t>1 000</a:t>
              </a:r>
              <a:endParaRPr lang="es-CR" sz="1400"/>
            </a:p>
          </xdr:txBody>
        </xdr:sp>
      </mc:Fallback>
    </mc:AlternateContent>
    <xdr:clientData/>
  </xdr:oneCellAnchor>
  <xdr:oneCellAnchor>
    <xdr:from>
      <xdr:col>3</xdr:col>
      <xdr:colOff>12700</xdr:colOff>
      <xdr:row>15</xdr:row>
      <xdr:rowOff>34699</xdr:rowOff>
    </xdr:from>
    <xdr:ext cx="6019800" cy="475323"/>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C680B53D-AB62-4ABF-AE04-A8A495AF4320}"/>
                </a:ext>
              </a:extLst>
            </xdr:cNvPr>
            <xdr:cNvSpPr txBox="1"/>
          </xdr:nvSpPr>
          <xdr:spPr>
            <a:xfrm>
              <a:off x="4516120" y="8805319"/>
              <a:ext cx="6019800" cy="47532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400" i="1">
                            <a:latin typeface="Cambria Math" panose="02040503050406030204" pitchFamily="18" charset="0"/>
                          </a:rPr>
                        </m:ctrlPr>
                      </m:fPr>
                      <m:num>
                        <m:nary>
                          <m:naryPr>
                            <m:chr m:val="∑"/>
                            <m:ctrlPr>
                              <a:rPr lang="es-CR" sz="1400" i="1">
                                <a:latin typeface="Cambria Math" panose="02040503050406030204" pitchFamily="18" charset="0"/>
                              </a:rPr>
                            </m:ctrlPr>
                          </m:naryPr>
                          <m:sub>
                            <m:r>
                              <m:rPr>
                                <m:brk m:alnAt="23"/>
                              </m:rPr>
                              <a:rPr lang="es-CR" sz="1400" b="0" i="1">
                                <a:latin typeface="Cambria Math" panose="02040503050406030204" pitchFamily="18" charset="0"/>
                              </a:rPr>
                              <m:t>𝑖</m:t>
                            </m:r>
                            <m:r>
                              <a:rPr lang="es-CR" sz="1400" b="0" i="1">
                                <a:latin typeface="Cambria Math" panose="02040503050406030204" pitchFamily="18" charset="0"/>
                              </a:rPr>
                              <m:t>=1</m:t>
                            </m:r>
                          </m:sub>
                          <m:sup>
                            <m:r>
                              <a:rPr lang="es-CR" sz="1400" b="0" i="1">
                                <a:latin typeface="Cambria Math" panose="02040503050406030204" pitchFamily="18" charset="0"/>
                              </a:rPr>
                              <m:t>4</m:t>
                            </m:r>
                          </m:sup>
                          <m:e>
                            <m:sSub>
                              <m:sSubPr>
                                <m:ctrlPr>
                                  <a:rPr lang="es-CR" sz="1400" i="1">
                                    <a:solidFill>
                                      <a:schemeClr val="tx1"/>
                                    </a:solidFill>
                                    <a:effectLst/>
                                    <a:latin typeface="Cambria Math" panose="02040503050406030204" pitchFamily="18" charset="0"/>
                                    <a:ea typeface="+mn-ea"/>
                                    <a:cs typeface="+mn-cs"/>
                                  </a:rPr>
                                </m:ctrlPr>
                              </m:sSubPr>
                              <m:e>
                                <m:r>
                                  <a:rPr lang="es-CR" sz="1400" b="0" i="1">
                                    <a:solidFill>
                                      <a:schemeClr val="tx1"/>
                                    </a:solidFill>
                                    <a:effectLst/>
                                    <a:latin typeface="Cambria Math" panose="02040503050406030204" pitchFamily="18" charset="0"/>
                                    <a:ea typeface="+mn-ea"/>
                                    <a:cs typeface="+mn-cs"/>
                                  </a:rPr>
                                  <m:t>𝐷𝑒𝑓𝑢𝑛𝑐𝑖𝑜𝑛𝑒𝑠</m:t>
                                </m:r>
                                <m:r>
                                  <a:rPr lang="es-CR" sz="1400" b="0" i="1">
                                    <a:solidFill>
                                      <a:schemeClr val="tx1"/>
                                    </a:solidFill>
                                    <a:effectLst/>
                                    <a:latin typeface="Cambria Math" panose="02040503050406030204" pitchFamily="18" charset="0"/>
                                    <a:ea typeface="+mn-ea"/>
                                    <a:cs typeface="+mn-cs"/>
                                  </a:rPr>
                                  <m:t> </m:t>
                                </m:r>
                                <m:r>
                                  <a:rPr lang="es-CR" sz="1400" b="0" i="1">
                                    <a:solidFill>
                                      <a:schemeClr val="tx1"/>
                                    </a:solidFill>
                                    <a:effectLst/>
                                    <a:latin typeface="Cambria Math" panose="02040503050406030204" pitchFamily="18" charset="0"/>
                                    <a:ea typeface="+mn-ea"/>
                                    <a:cs typeface="+mn-cs"/>
                                  </a:rPr>
                                  <m:t>𝑑𝑒</m:t>
                                </m:r>
                                <m:r>
                                  <a:rPr lang="es-CR" sz="1400" b="0" i="1">
                                    <a:solidFill>
                                      <a:schemeClr val="tx1"/>
                                    </a:solidFill>
                                    <a:effectLst/>
                                    <a:latin typeface="Cambria Math" panose="02040503050406030204" pitchFamily="18" charset="0"/>
                                    <a:ea typeface="+mn-ea"/>
                                    <a:cs typeface="+mn-cs"/>
                                  </a:rPr>
                                  <m:t> </m:t>
                                </m:r>
                                <m:r>
                                  <a:rPr lang="es-CR" sz="1400" b="0" i="1">
                                    <a:solidFill>
                                      <a:schemeClr val="tx1"/>
                                    </a:solidFill>
                                    <a:effectLst/>
                                    <a:latin typeface="Cambria Math" panose="02040503050406030204" pitchFamily="18" charset="0"/>
                                    <a:ea typeface="+mn-ea"/>
                                    <a:cs typeface="+mn-cs"/>
                                  </a:rPr>
                                  <m:t>𝑝𝑒𝑟𝑠𝑜𝑛𝑎𝑠</m:t>
                                </m:r>
                                <m:r>
                                  <a:rPr lang="es-CR" sz="1400" b="0" i="1">
                                    <a:solidFill>
                                      <a:schemeClr val="tx1"/>
                                    </a:solidFill>
                                    <a:effectLst/>
                                    <a:latin typeface="Cambria Math" panose="02040503050406030204" pitchFamily="18" charset="0"/>
                                    <a:ea typeface="+mn-ea"/>
                                    <a:cs typeface="+mn-cs"/>
                                  </a:rPr>
                                  <m:t> </m:t>
                                </m:r>
                                <m:r>
                                  <a:rPr lang="es-CR" sz="1400" b="0" i="1">
                                    <a:solidFill>
                                      <a:schemeClr val="tx1"/>
                                    </a:solidFill>
                                    <a:effectLst/>
                                    <a:latin typeface="Cambria Math" panose="02040503050406030204" pitchFamily="18" charset="0"/>
                                    <a:ea typeface="+mn-ea"/>
                                    <a:cs typeface="+mn-cs"/>
                                  </a:rPr>
                                  <m:t>𝑒𝑛𝑡𝑟𝑒</m:t>
                                </m:r>
                                <m:r>
                                  <a:rPr lang="es-CR" sz="1400" b="0" i="1">
                                    <a:solidFill>
                                      <a:schemeClr val="tx1"/>
                                    </a:solidFill>
                                    <a:effectLst/>
                                    <a:latin typeface="Cambria Math" panose="02040503050406030204" pitchFamily="18" charset="0"/>
                                    <a:ea typeface="+mn-ea"/>
                                    <a:cs typeface="+mn-cs"/>
                                  </a:rPr>
                                  <m:t> 30 </m:t>
                                </m:r>
                                <m:r>
                                  <a:rPr lang="es-CR" sz="1400" b="0" i="1">
                                    <a:solidFill>
                                      <a:schemeClr val="tx1"/>
                                    </a:solidFill>
                                    <a:effectLst/>
                                    <a:latin typeface="Cambria Math" panose="02040503050406030204" pitchFamily="18" charset="0"/>
                                    <a:ea typeface="+mn-ea"/>
                                    <a:cs typeface="+mn-cs"/>
                                  </a:rPr>
                                  <m:t>𝑦</m:t>
                                </m:r>
                                <m:r>
                                  <a:rPr lang="es-CR" sz="1400" b="0" i="1">
                                    <a:solidFill>
                                      <a:schemeClr val="tx1"/>
                                    </a:solidFill>
                                    <a:effectLst/>
                                    <a:latin typeface="Cambria Math" panose="02040503050406030204" pitchFamily="18" charset="0"/>
                                    <a:ea typeface="+mn-ea"/>
                                    <a:cs typeface="+mn-cs"/>
                                  </a:rPr>
                                  <m:t> 69 </m:t>
                                </m:r>
                                <m:r>
                                  <a:rPr lang="es-CR" sz="1400" b="0" i="1">
                                    <a:solidFill>
                                      <a:schemeClr val="tx1"/>
                                    </a:solidFill>
                                    <a:effectLst/>
                                    <a:latin typeface="Cambria Math" panose="02040503050406030204" pitchFamily="18" charset="0"/>
                                    <a:ea typeface="+mn-ea"/>
                                    <a:cs typeface="+mn-cs"/>
                                  </a:rPr>
                                  <m:t>𝑎</m:t>
                                </m:r>
                                <m:r>
                                  <a:rPr lang="es-CR" sz="1400" b="0" i="1">
                                    <a:solidFill>
                                      <a:schemeClr val="tx1"/>
                                    </a:solidFill>
                                    <a:effectLst/>
                                    <a:latin typeface="Cambria Math" panose="02040503050406030204" pitchFamily="18" charset="0"/>
                                    <a:ea typeface="+mn-ea"/>
                                    <a:cs typeface="+mn-cs"/>
                                  </a:rPr>
                                  <m:t>ñ</m:t>
                                </m:r>
                                <m:r>
                                  <a:rPr lang="es-CR" sz="1400" b="0" i="1">
                                    <a:solidFill>
                                      <a:schemeClr val="tx1"/>
                                    </a:solidFill>
                                    <a:effectLst/>
                                    <a:latin typeface="Cambria Math" panose="02040503050406030204" pitchFamily="18" charset="0"/>
                                    <a:ea typeface="+mn-ea"/>
                                    <a:cs typeface="+mn-cs"/>
                                  </a:rPr>
                                  <m:t>𝑜𝑠</m:t>
                                </m:r>
                                <m:r>
                                  <a:rPr lang="es-CR" sz="1400" b="0" i="1">
                                    <a:solidFill>
                                      <a:schemeClr val="tx1"/>
                                    </a:solidFill>
                                    <a:effectLst/>
                                    <a:latin typeface="Cambria Math" panose="02040503050406030204" pitchFamily="18" charset="0"/>
                                    <a:ea typeface="+mn-ea"/>
                                    <a:cs typeface="+mn-cs"/>
                                  </a:rPr>
                                  <m:t> </m:t>
                                </m:r>
                              </m:e>
                              <m:sub>
                                <m:r>
                                  <a:rPr lang="es-CR" sz="1400" b="0" i="1">
                                    <a:solidFill>
                                      <a:schemeClr val="tx1"/>
                                    </a:solidFill>
                                    <a:effectLst/>
                                    <a:latin typeface="Cambria Math" panose="02040503050406030204" pitchFamily="18" charset="0"/>
                                    <a:ea typeface="+mn-ea"/>
                                    <a:cs typeface="+mn-cs"/>
                                  </a:rPr>
                                  <m:t>𝑖</m:t>
                                </m:r>
                              </m:sub>
                            </m:sSub>
                          </m:e>
                        </m:nary>
                      </m:num>
                      <m:den>
                        <m:r>
                          <a:rPr lang="es-CR" sz="1400" b="0" i="1">
                            <a:latin typeface="Cambria Math" panose="02040503050406030204" pitchFamily="18" charset="0"/>
                          </a:rPr>
                          <m:t>𝑃𝑜𝑏𝑙𝑎𝑐𝑖</m:t>
                        </m:r>
                        <m:r>
                          <a:rPr lang="es-CR" sz="1400" b="0" i="1">
                            <a:latin typeface="Cambria Math" panose="02040503050406030204" pitchFamily="18" charset="0"/>
                          </a:rPr>
                          <m:t>ó</m:t>
                        </m:r>
                        <m:r>
                          <a:rPr lang="es-CR" sz="1400" b="0" i="1">
                            <a:latin typeface="Cambria Math" panose="02040503050406030204" pitchFamily="18" charset="0"/>
                          </a:rPr>
                          <m:t>𝑛</m:t>
                        </m:r>
                        <m:r>
                          <a:rPr lang="es-CR" sz="1400" b="0" i="1">
                            <a:latin typeface="Cambria Math" panose="02040503050406030204" pitchFamily="18" charset="0"/>
                          </a:rPr>
                          <m:t> </m:t>
                        </m:r>
                        <m:r>
                          <a:rPr lang="es-CR" sz="1400" b="0" i="1">
                            <a:latin typeface="Cambria Math" panose="02040503050406030204" pitchFamily="18" charset="0"/>
                          </a:rPr>
                          <m:t>𝑡𝑜𝑡𝑎𝑙</m:t>
                        </m:r>
                        <m:r>
                          <a:rPr lang="es-CR" sz="1400" b="0" i="1">
                            <a:latin typeface="Cambria Math" panose="02040503050406030204" pitchFamily="18" charset="0"/>
                          </a:rPr>
                          <m:t> </m:t>
                        </m:r>
                        <m:r>
                          <a:rPr lang="es-CR" sz="1400" b="0" i="1">
                            <a:latin typeface="Cambria Math" panose="02040503050406030204" pitchFamily="18" charset="0"/>
                          </a:rPr>
                          <m:t>𝑒𝑛𝑡𝑟𝑒</m:t>
                        </m:r>
                        <m:r>
                          <a:rPr lang="es-CR" sz="1400" b="0" i="1">
                            <a:latin typeface="Cambria Math" panose="02040503050406030204" pitchFamily="18" charset="0"/>
                          </a:rPr>
                          <m:t> 30 </m:t>
                        </m:r>
                        <m:r>
                          <a:rPr lang="es-CR" sz="1400" b="0" i="1">
                            <a:latin typeface="Cambria Math" panose="02040503050406030204" pitchFamily="18" charset="0"/>
                          </a:rPr>
                          <m:t>𝑦</m:t>
                        </m:r>
                        <m:r>
                          <a:rPr lang="es-CR" sz="1400" b="0" i="1">
                            <a:latin typeface="Cambria Math" panose="02040503050406030204" pitchFamily="18" charset="0"/>
                          </a:rPr>
                          <m:t> 69 </m:t>
                        </m:r>
                        <m:r>
                          <a:rPr lang="es-CR" sz="1400" b="0" i="1">
                            <a:latin typeface="Cambria Math" panose="02040503050406030204" pitchFamily="18" charset="0"/>
                          </a:rPr>
                          <m:t>𝑎</m:t>
                        </m:r>
                        <m:r>
                          <a:rPr lang="es-CR" sz="1400" b="0" i="1">
                            <a:latin typeface="Cambria Math" panose="02040503050406030204" pitchFamily="18" charset="0"/>
                          </a:rPr>
                          <m:t>ñ</m:t>
                        </m:r>
                        <m:r>
                          <a:rPr lang="es-CR" sz="1400" b="0" i="1">
                            <a:latin typeface="Cambria Math" panose="02040503050406030204" pitchFamily="18" charset="0"/>
                          </a:rPr>
                          <m:t>𝑜𝑠</m:t>
                        </m:r>
                        <m:r>
                          <a:rPr lang="es-CR" sz="1400" b="0" i="1">
                            <a:latin typeface="Cambria Math" panose="02040503050406030204" pitchFamily="18" charset="0"/>
                          </a:rPr>
                          <m:t> </m:t>
                        </m:r>
                      </m:den>
                    </m:f>
                    <m:r>
                      <a:rPr lang="es-CR" sz="1400" b="0" i="1">
                        <a:latin typeface="Cambria Math" panose="02040503050406030204" pitchFamily="18" charset="0"/>
                        <a:ea typeface="Cambria Math" panose="02040503050406030204" pitchFamily="18" charset="0"/>
                      </a:rPr>
                      <m:t>×</m:t>
                    </m:r>
                    <m:r>
                      <a:rPr lang="es-CR" sz="1400" b="0" i="1">
                        <a:solidFill>
                          <a:schemeClr val="tx1"/>
                        </a:solidFill>
                        <a:effectLst/>
                        <a:latin typeface="Cambria Math" panose="02040503050406030204" pitchFamily="18" charset="0"/>
                        <a:ea typeface="+mn-ea"/>
                        <a:cs typeface="+mn-cs"/>
                      </a:rPr>
                      <m:t>1 000</m:t>
                    </m:r>
                  </m:oMath>
                </m:oMathPara>
              </a14:m>
              <a:endParaRPr lang="es-CR" sz="1400"/>
            </a:p>
          </xdr:txBody>
        </xdr:sp>
      </mc:Choice>
      <mc:Fallback xmlns="">
        <xdr:sp macro="" textlink="">
          <xdr:nvSpPr>
            <xdr:cNvPr id="3" name="CuadroTexto 2">
              <a:extLst>
                <a:ext uri="{FF2B5EF4-FFF2-40B4-BE49-F238E27FC236}">
                  <a16:creationId xmlns:a16="http://schemas.microsoft.com/office/drawing/2014/main" id="{C680B53D-AB62-4ABF-AE04-A8A495AF4320}"/>
                </a:ext>
              </a:extLst>
            </xdr:cNvPr>
            <xdr:cNvSpPr txBox="1"/>
          </xdr:nvSpPr>
          <xdr:spPr>
            <a:xfrm>
              <a:off x="4516120" y="8805319"/>
              <a:ext cx="6019800" cy="47532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R" sz="1400" i="0">
                  <a:latin typeface="Cambria Math" panose="02040503050406030204" pitchFamily="18" charset="0"/>
                </a:rPr>
                <a:t>(∑</a:t>
              </a:r>
              <a:r>
                <a:rPr lang="es-CR" sz="1400" b="0" i="0">
                  <a:latin typeface="Cambria Math" panose="02040503050406030204" pitchFamily="18" charset="0"/>
                </a:rPr>
                <a:t>_(𝑖=1)^4</a:t>
              </a:r>
              <a:r>
                <a:rPr lang="es-CR" sz="1400" b="0" i="0">
                  <a:solidFill>
                    <a:schemeClr val="tx1"/>
                  </a:solidFill>
                  <a:effectLst/>
                  <a:latin typeface="Cambria Math" panose="02040503050406030204" pitchFamily="18" charset="0"/>
                  <a:ea typeface="+mn-ea"/>
                  <a:cs typeface="+mn-cs"/>
                </a:rPr>
                <a:t>▒〖𝐷𝑒𝑓𝑢𝑛𝑐𝑖𝑜𝑛𝑒𝑠 𝑑𝑒 𝑝𝑒𝑟𝑠𝑜𝑛𝑎𝑠 𝑒𝑛𝑡𝑟𝑒 30 𝑦 69 𝑎ñ𝑜𝑠 〗_𝑖 )/(</a:t>
              </a:r>
              <a:r>
                <a:rPr lang="es-CR" sz="1400" b="0" i="0">
                  <a:latin typeface="Cambria Math" panose="02040503050406030204" pitchFamily="18" charset="0"/>
                </a:rPr>
                <a:t>𝑃𝑜𝑏𝑙𝑎𝑐𝑖ó𝑛 𝑡𝑜𝑡𝑎𝑙 𝑒𝑛𝑡𝑟𝑒 30 𝑦 69 𝑎ñ𝑜𝑠 )</a:t>
              </a:r>
              <a:r>
                <a:rPr lang="es-CR" sz="1400" b="0" i="0">
                  <a:latin typeface="Cambria Math" panose="02040503050406030204" pitchFamily="18" charset="0"/>
                  <a:ea typeface="Cambria Math" panose="02040503050406030204" pitchFamily="18" charset="0"/>
                </a:rPr>
                <a:t>×</a:t>
              </a:r>
              <a:r>
                <a:rPr lang="es-CR" sz="1400" b="0" i="0">
                  <a:solidFill>
                    <a:schemeClr val="tx1"/>
                  </a:solidFill>
                  <a:effectLst/>
                  <a:latin typeface="Cambria Math" panose="02040503050406030204" pitchFamily="18" charset="0"/>
                  <a:ea typeface="+mn-ea"/>
                  <a:cs typeface="+mn-cs"/>
                </a:rPr>
                <a:t>1 000</a:t>
              </a:r>
              <a:endParaRPr lang="es-CR" sz="1400"/>
            </a:p>
          </xdr:txBody>
        </xdr:sp>
      </mc:Fallback>
    </mc:AlternateContent>
    <xdr:clientData/>
  </xdr:oneCellAnchor>
</xdr:wsDr>
</file>

<file path=xl/drawings/drawing48.xml><?xml version="1.0" encoding="utf-8"?>
<xdr:wsDr xmlns:xdr="http://schemas.openxmlformats.org/drawingml/2006/spreadsheetDrawing" xmlns:a="http://schemas.openxmlformats.org/drawingml/2006/main">
  <xdr:twoCellAnchor>
    <xdr:from>
      <xdr:col>2</xdr:col>
      <xdr:colOff>43815</xdr:colOff>
      <xdr:row>33</xdr:row>
      <xdr:rowOff>82867</xdr:rowOff>
    </xdr:from>
    <xdr:to>
      <xdr:col>8</xdr:col>
      <xdr:colOff>43815</xdr:colOff>
      <xdr:row>49</xdr:row>
      <xdr:rowOff>88582</xdr:rowOff>
    </xdr:to>
    <xdr:graphicFrame macro="">
      <xdr:nvGraphicFramePr>
        <xdr:cNvPr id="3" name="Gráfico 2">
          <a:extLst>
            <a:ext uri="{FF2B5EF4-FFF2-40B4-BE49-F238E27FC236}">
              <a16:creationId xmlns:a16="http://schemas.microsoft.com/office/drawing/2014/main" id="{00000000-0008-0000-4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9.xml><?xml version="1.0" encoding="utf-8"?>
<xdr:wsDr xmlns:xdr="http://schemas.openxmlformats.org/drawingml/2006/spreadsheetDrawing" xmlns:a="http://schemas.openxmlformats.org/drawingml/2006/main">
  <xdr:oneCellAnchor>
    <xdr:from>
      <xdr:col>3</xdr:col>
      <xdr:colOff>23337</xdr:colOff>
      <xdr:row>15</xdr:row>
      <xdr:rowOff>66673</xdr:rowOff>
    </xdr:from>
    <xdr:ext cx="2714624" cy="535781"/>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00000000-0008-0000-5000-000002000000}"/>
                </a:ext>
              </a:extLst>
            </xdr:cNvPr>
            <xdr:cNvSpPr txBox="1"/>
          </xdr:nvSpPr>
          <xdr:spPr>
            <a:xfrm>
              <a:off x="4183857" y="4112893"/>
              <a:ext cx="2714624" cy="535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f>
                      <m:fPr>
                        <m:ctrlPr>
                          <a:rPr lang="es-CR" sz="1200" i="1">
                            <a:latin typeface="Cambria Math" panose="02040503050406030204" pitchFamily="18" charset="0"/>
                          </a:rPr>
                        </m:ctrlPr>
                      </m:fPr>
                      <m:num>
                        <m:r>
                          <a:rPr lang="es-CR" sz="1200" b="0" i="1">
                            <a:latin typeface="Cambria Math" panose="02040503050406030204" pitchFamily="18" charset="0"/>
                          </a:rPr>
                          <m:t>𝐷𝑒𝑓𝑢𝑛𝑐𝑖𝑜𝑛𝑒𝑠</m:t>
                        </m:r>
                        <m:r>
                          <a:rPr lang="es-CR" sz="1200" b="0" i="1">
                            <a:latin typeface="Cambria Math" panose="02040503050406030204" pitchFamily="18" charset="0"/>
                          </a:rPr>
                          <m:t> </m:t>
                        </m:r>
                        <m:r>
                          <a:rPr lang="es-CR" sz="1200" b="0" i="1">
                            <a:latin typeface="Cambria Math" panose="02040503050406030204" pitchFamily="18" charset="0"/>
                          </a:rPr>
                          <m:t>𝑝𝑜𝑟</m:t>
                        </m:r>
                        <m:r>
                          <a:rPr lang="es-CR" sz="1200" b="0" i="1">
                            <a:latin typeface="Cambria Math" panose="02040503050406030204" pitchFamily="18" charset="0"/>
                          </a:rPr>
                          <m:t> </m:t>
                        </m:r>
                        <m:r>
                          <a:rPr lang="es-CR" sz="1200" b="0" i="1">
                            <a:latin typeface="Cambria Math" panose="02040503050406030204" pitchFamily="18" charset="0"/>
                          </a:rPr>
                          <m:t>𝑠𝑢𝑖𝑐𝑖𝑑𝑖𝑜</m:t>
                        </m:r>
                      </m:num>
                      <m:den>
                        <m:r>
                          <a:rPr lang="es-CR" sz="1200" b="0" i="1">
                            <a:latin typeface="Cambria Math" panose="02040503050406030204" pitchFamily="18" charset="0"/>
                          </a:rPr>
                          <m:t>𝑇𝑜𝑡𝑎𝑙</m:t>
                        </m:r>
                        <m:r>
                          <a:rPr lang="es-CR" sz="1200" b="0" i="1">
                            <a:latin typeface="Cambria Math" panose="02040503050406030204" pitchFamily="18" charset="0"/>
                          </a:rPr>
                          <m:t> </m:t>
                        </m:r>
                        <m:r>
                          <a:rPr lang="es-CR" sz="1200" b="0" i="1">
                            <a:latin typeface="Cambria Math" panose="02040503050406030204" pitchFamily="18" charset="0"/>
                          </a:rPr>
                          <m:t>𝑑𝑒</m:t>
                        </m:r>
                        <m:r>
                          <a:rPr lang="es-CR" sz="1200" b="0" i="1">
                            <a:latin typeface="Cambria Math" panose="02040503050406030204" pitchFamily="18" charset="0"/>
                          </a:rPr>
                          <m:t> </m:t>
                        </m:r>
                        <m:r>
                          <a:rPr lang="es-CR" sz="1200" b="0" i="1">
                            <a:latin typeface="Cambria Math" panose="02040503050406030204" pitchFamily="18" charset="0"/>
                          </a:rPr>
                          <m:t>𝑃𝑜𝑏𝑙𝑎𝑐𝑖</m:t>
                        </m:r>
                        <m:r>
                          <a:rPr lang="es-CR" sz="1200" b="0" i="1">
                            <a:latin typeface="Cambria Math" panose="02040503050406030204" pitchFamily="18" charset="0"/>
                          </a:rPr>
                          <m:t>ó</m:t>
                        </m:r>
                        <m:r>
                          <a:rPr lang="es-CR" sz="1200" b="0" i="1">
                            <a:latin typeface="Cambria Math" panose="02040503050406030204" pitchFamily="18" charset="0"/>
                          </a:rPr>
                          <m:t>𝑛</m:t>
                        </m:r>
                      </m:den>
                    </m:f>
                    <m:r>
                      <a:rPr lang="es-CR" sz="1200" b="0" i="1">
                        <a:latin typeface="Cambria Math" panose="02040503050406030204" pitchFamily="18" charset="0"/>
                        <a:ea typeface="Cambria Math" panose="02040503050406030204" pitchFamily="18" charset="0"/>
                      </a:rPr>
                      <m:t>×</m:t>
                    </m:r>
                    <m:r>
                      <a:rPr lang="es-CR" sz="1100" b="0" i="1">
                        <a:solidFill>
                          <a:schemeClr val="tx1"/>
                        </a:solidFill>
                        <a:effectLst/>
                        <a:latin typeface="Cambria Math" panose="02040503050406030204" pitchFamily="18" charset="0"/>
                        <a:ea typeface="+mn-ea"/>
                        <a:cs typeface="+mn-cs"/>
                      </a:rPr>
                      <m:t>100 000</m:t>
                    </m:r>
                  </m:oMath>
                </m:oMathPara>
              </a14:m>
              <a:endParaRPr lang="es-CR" sz="1200"/>
            </a:p>
          </xdr:txBody>
        </xdr:sp>
      </mc:Choice>
      <mc:Fallback xmlns="">
        <xdr:sp macro="" textlink="">
          <xdr:nvSpPr>
            <xdr:cNvPr id="2" name="CuadroTexto 1">
              <a:extLst>
                <a:ext uri="{FF2B5EF4-FFF2-40B4-BE49-F238E27FC236}">
                  <a16:creationId xmlns:a16="http://schemas.microsoft.com/office/drawing/2014/main" id="{00000000-0008-0000-5000-000002000000}"/>
                </a:ext>
              </a:extLst>
            </xdr:cNvPr>
            <xdr:cNvSpPr txBox="1"/>
          </xdr:nvSpPr>
          <xdr:spPr>
            <a:xfrm>
              <a:off x="4183857" y="4112893"/>
              <a:ext cx="2714624" cy="535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R" sz="1200" i="0">
                  <a:latin typeface="Cambria Math" panose="02040503050406030204" pitchFamily="18" charset="0"/>
                </a:rPr>
                <a:t>(</a:t>
              </a:r>
              <a:r>
                <a:rPr lang="es-CR" sz="1200" b="0" i="0">
                  <a:latin typeface="Cambria Math" panose="02040503050406030204" pitchFamily="18" charset="0"/>
                </a:rPr>
                <a:t>𝐷𝑒𝑓𝑢𝑛𝑐𝑖𝑜𝑛𝑒𝑠 𝑝𝑜𝑟 𝑠𝑢𝑖𝑐𝑖𝑑𝑖𝑜)/(𝑇𝑜𝑡𝑎𝑙 𝑑𝑒 𝑃𝑜𝑏𝑙𝑎𝑐𝑖ó𝑛)</a:t>
              </a:r>
              <a:r>
                <a:rPr lang="es-CR" sz="1200" b="0" i="0">
                  <a:latin typeface="Cambria Math" panose="02040503050406030204" pitchFamily="18" charset="0"/>
                  <a:ea typeface="Cambria Math" panose="02040503050406030204" pitchFamily="18" charset="0"/>
                </a:rPr>
                <a:t>×</a:t>
              </a:r>
              <a:r>
                <a:rPr lang="es-CR" sz="1100" b="0" i="0">
                  <a:solidFill>
                    <a:schemeClr val="tx1"/>
                  </a:solidFill>
                  <a:effectLst/>
                  <a:latin typeface="Cambria Math" panose="02040503050406030204" pitchFamily="18" charset="0"/>
                  <a:ea typeface="+mn-ea"/>
                  <a:cs typeface="+mn-cs"/>
                </a:rPr>
                <a:t>100 000</a:t>
              </a:r>
              <a:endParaRPr lang="es-CR" sz="1200"/>
            </a:p>
          </xdr:txBody>
        </xdr:sp>
      </mc:Fallback>
    </mc:AlternateContent>
    <xdr:clientData/>
  </xdr:oneCellAnchor>
</xdr:wsDr>
</file>

<file path=xl/drawings/drawing5.xml><?xml version="1.0" encoding="utf-8"?>
<xdr:wsDr xmlns:xdr="http://schemas.openxmlformats.org/drawingml/2006/spreadsheetDrawing" xmlns:a="http://schemas.openxmlformats.org/drawingml/2006/main">
  <xdr:twoCellAnchor>
    <xdr:from>
      <xdr:col>2</xdr:col>
      <xdr:colOff>19050</xdr:colOff>
      <xdr:row>29</xdr:row>
      <xdr:rowOff>166687</xdr:rowOff>
    </xdr:from>
    <xdr:to>
      <xdr:col>13</xdr:col>
      <xdr:colOff>361950</xdr:colOff>
      <xdr:row>45</xdr:row>
      <xdr:rowOff>58737</xdr:rowOff>
    </xdr:to>
    <xdr:graphicFrame macro="">
      <xdr:nvGraphicFramePr>
        <xdr:cNvPr id="2" name="Gráfico 1">
          <a:extLst>
            <a:ext uri="{FF2B5EF4-FFF2-40B4-BE49-F238E27FC236}">
              <a16:creationId xmlns:a16="http://schemas.microsoft.com/office/drawing/2014/main" id="{00000000-0008-0000-0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0.xml><?xml version="1.0" encoding="utf-8"?>
<xdr:wsDr xmlns:xdr="http://schemas.openxmlformats.org/drawingml/2006/spreadsheetDrawing" xmlns:a="http://schemas.openxmlformats.org/drawingml/2006/main">
  <xdr:twoCellAnchor>
    <xdr:from>
      <xdr:col>1</xdr:col>
      <xdr:colOff>981075</xdr:colOff>
      <xdr:row>31</xdr:row>
      <xdr:rowOff>31432</xdr:rowOff>
    </xdr:from>
    <xdr:to>
      <xdr:col>11</xdr:col>
      <xdr:colOff>575310</xdr:colOff>
      <xdr:row>50</xdr:row>
      <xdr:rowOff>12382</xdr:rowOff>
    </xdr:to>
    <xdr:graphicFrame macro="">
      <xdr:nvGraphicFramePr>
        <xdr:cNvPr id="2" name="Gráfico 1">
          <a:extLst>
            <a:ext uri="{FF2B5EF4-FFF2-40B4-BE49-F238E27FC236}">
              <a16:creationId xmlns:a16="http://schemas.microsoft.com/office/drawing/2014/main" id="{00000000-0008-0000-5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1.xml><?xml version="1.0" encoding="utf-8"?>
<xdr:wsDr xmlns:xdr="http://schemas.openxmlformats.org/drawingml/2006/spreadsheetDrawing" xmlns:a="http://schemas.openxmlformats.org/drawingml/2006/main">
  <xdr:oneCellAnchor>
    <xdr:from>
      <xdr:col>3</xdr:col>
      <xdr:colOff>31705</xdr:colOff>
      <xdr:row>15</xdr:row>
      <xdr:rowOff>175260</xdr:rowOff>
    </xdr:from>
    <xdr:ext cx="5401355" cy="318870"/>
    <mc:AlternateContent xmlns:mc="http://schemas.openxmlformats.org/markup-compatibility/2006" xmlns:a14="http://schemas.microsoft.com/office/drawing/2010/main">
      <mc:Choice Requires="a14">
        <xdr:sp macro="" textlink="">
          <xdr:nvSpPr>
            <xdr:cNvPr id="3" name="CuadroTexto 1">
              <a:extLst>
                <a:ext uri="{FF2B5EF4-FFF2-40B4-BE49-F238E27FC236}">
                  <a16:creationId xmlns:a16="http://schemas.microsoft.com/office/drawing/2014/main" id="{00000000-0008-0000-5200-000003000000}"/>
                </a:ext>
              </a:extLst>
            </xdr:cNvPr>
            <xdr:cNvSpPr txBox="1"/>
          </xdr:nvSpPr>
          <xdr:spPr>
            <a:xfrm>
              <a:off x="4138885" y="6278880"/>
              <a:ext cx="5401355" cy="31887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000" i="1">
                            <a:latin typeface="Cambria Math" panose="02040503050406030204" pitchFamily="18" charset="0"/>
                          </a:rPr>
                        </m:ctrlPr>
                      </m:fPr>
                      <m:num>
                        <m:r>
                          <a:rPr lang="es-ES" sz="1000" b="0" i="1">
                            <a:latin typeface="Cambria Math" panose="02040503050406030204" pitchFamily="18" charset="0"/>
                          </a:rPr>
                          <m:t>𝑃</m:t>
                        </m:r>
                        <m:r>
                          <a:rPr lang="es-CR" sz="1000" b="0" i="1">
                            <a:latin typeface="Cambria Math" panose="02040503050406030204" pitchFamily="18" charset="0"/>
                          </a:rPr>
                          <m:t>𝑒</m:t>
                        </m:r>
                        <m:r>
                          <a:rPr lang="es-ES" sz="1000" b="0" i="1">
                            <a:latin typeface="Cambria Math" panose="02040503050406030204" pitchFamily="18" charset="0"/>
                          </a:rPr>
                          <m:t>𝑟</m:t>
                        </m:r>
                        <m:r>
                          <a:rPr lang="es-CR" sz="1000" b="0" i="1">
                            <a:latin typeface="Cambria Math" panose="02040503050406030204" pitchFamily="18" charset="0"/>
                          </a:rPr>
                          <m:t>𝑠𝑜𝑛𝑎𝑠</m:t>
                        </m:r>
                        <m:r>
                          <a:rPr lang="es-CR" sz="1000" b="0" i="1">
                            <a:latin typeface="Cambria Math" panose="02040503050406030204" pitchFamily="18" charset="0"/>
                          </a:rPr>
                          <m:t> </m:t>
                        </m:r>
                        <m:r>
                          <a:rPr lang="es-CR" sz="1000" b="0" i="1">
                            <a:latin typeface="Cambria Math" panose="02040503050406030204" pitchFamily="18" charset="0"/>
                          </a:rPr>
                          <m:t>𝑎𝑡𝑒𝑛𝑑𝑖𝑑𝑎𝑠</m:t>
                        </m:r>
                        <m:r>
                          <a:rPr lang="es-CR" sz="1000" b="0" i="1">
                            <a:latin typeface="Cambria Math" panose="02040503050406030204" pitchFamily="18" charset="0"/>
                          </a:rPr>
                          <m:t> </m:t>
                        </m:r>
                        <m:r>
                          <a:rPr lang="es-ES" sz="1000" b="0" i="1">
                            <a:latin typeface="Cambria Math" panose="02040503050406030204" pitchFamily="18" charset="0"/>
                          </a:rPr>
                          <m:t>𝑝𝑜𝑟</m:t>
                        </m:r>
                        <m:r>
                          <a:rPr lang="es-CR" sz="1000" b="0" i="1">
                            <a:latin typeface="Cambria Math" panose="02040503050406030204" pitchFamily="18" charset="0"/>
                          </a:rPr>
                          <m:t> </m:t>
                        </m:r>
                        <m:r>
                          <a:rPr lang="es-CR" sz="1000" b="0" i="1">
                            <a:latin typeface="Cambria Math" panose="02040503050406030204" pitchFamily="18" charset="0"/>
                          </a:rPr>
                          <m:t>𝑐𝑜𝑛𝑠𝑢𝑚𝑜</m:t>
                        </m:r>
                        <m:r>
                          <a:rPr lang="es-CR" sz="1000" b="0" i="1">
                            <a:latin typeface="Cambria Math" panose="02040503050406030204" pitchFamily="18" charset="0"/>
                          </a:rPr>
                          <m:t> </m:t>
                        </m:r>
                        <m:r>
                          <a:rPr lang="es-CR" sz="1000" b="0" i="1">
                            <a:latin typeface="Cambria Math" panose="02040503050406030204" pitchFamily="18" charset="0"/>
                          </a:rPr>
                          <m:t>𝑝𝑟𝑜𝑏𝑙𝑒𝑚</m:t>
                        </m:r>
                        <m:r>
                          <a:rPr lang="es-CR" sz="1000" b="0" i="1">
                            <a:latin typeface="Cambria Math" panose="02040503050406030204" pitchFamily="18" charset="0"/>
                          </a:rPr>
                          <m:t>á</m:t>
                        </m:r>
                        <m:r>
                          <a:rPr lang="es-CR" sz="1000" b="0" i="1">
                            <a:latin typeface="Cambria Math" panose="02040503050406030204" pitchFamily="18" charset="0"/>
                          </a:rPr>
                          <m:t>𝑡𝑖𝑐𝑜</m:t>
                        </m:r>
                        <m:r>
                          <a:rPr lang="es-CR" sz="1000" b="0" i="1">
                            <a:latin typeface="Cambria Math" panose="02040503050406030204" pitchFamily="18" charset="0"/>
                          </a:rPr>
                          <m:t> </m:t>
                        </m:r>
                        <m:r>
                          <a:rPr lang="es-CR" sz="1000" b="0" i="1">
                            <a:latin typeface="Cambria Math" panose="02040503050406030204" pitchFamily="18" charset="0"/>
                          </a:rPr>
                          <m:t>𝑑𝑒</m:t>
                        </m:r>
                        <m:r>
                          <a:rPr lang="es-CR" sz="1000" b="0" i="1">
                            <a:latin typeface="Cambria Math" panose="02040503050406030204" pitchFamily="18" charset="0"/>
                          </a:rPr>
                          <m:t> </m:t>
                        </m:r>
                        <m:r>
                          <a:rPr lang="es-ES" sz="1000" b="0" i="1">
                            <a:latin typeface="Cambria Math" panose="02040503050406030204" pitchFamily="18" charset="0"/>
                          </a:rPr>
                          <m:t>𝑆𝑃𝐴</m:t>
                        </m:r>
                        <m:r>
                          <a:rPr lang="es-ES" sz="1000" b="0" i="1">
                            <a:latin typeface="Cambria Math" panose="02040503050406030204" pitchFamily="18" charset="0"/>
                          </a:rPr>
                          <m:t> </m:t>
                        </m:r>
                        <m:r>
                          <a:rPr lang="es-ES" sz="1000" b="0" i="1">
                            <a:latin typeface="Cambria Math" panose="02040503050406030204" pitchFamily="18" charset="0"/>
                          </a:rPr>
                          <m:t>𝑒𝑛</m:t>
                        </m:r>
                        <m:r>
                          <a:rPr lang="es-ES" sz="1000" b="0" i="1">
                            <a:latin typeface="Cambria Math" panose="02040503050406030204" pitchFamily="18" charset="0"/>
                          </a:rPr>
                          <m:t> </m:t>
                        </m:r>
                        <m:r>
                          <a:rPr lang="es-ES" sz="1000" b="0" i="1">
                            <a:latin typeface="Cambria Math" panose="02040503050406030204" pitchFamily="18" charset="0"/>
                          </a:rPr>
                          <m:t>𝑒𝑙</m:t>
                        </m:r>
                        <m:r>
                          <a:rPr lang="es-ES" sz="1000" b="0" i="1">
                            <a:latin typeface="Cambria Math" panose="02040503050406030204" pitchFamily="18" charset="0"/>
                          </a:rPr>
                          <m:t> </m:t>
                        </m:r>
                        <m:r>
                          <a:rPr lang="es-ES" sz="1000" b="0" i="1">
                            <a:latin typeface="Cambria Math" panose="02040503050406030204" pitchFamily="18" charset="0"/>
                          </a:rPr>
                          <m:t>𝑆𝑁𝑇</m:t>
                        </m:r>
                      </m:num>
                      <m:den>
                        <m:r>
                          <a:rPr lang="es-ES" sz="1000" b="0" i="1">
                            <a:latin typeface="Cambria Math" panose="02040503050406030204" pitchFamily="18" charset="0"/>
                          </a:rPr>
                          <m:t>𝑃𝑒𝑟𝑠𝑜𝑛𝑎𝑠</m:t>
                        </m:r>
                        <m:r>
                          <a:rPr lang="es-ES" sz="1000" b="0" i="1">
                            <a:latin typeface="Cambria Math" panose="02040503050406030204" pitchFamily="18" charset="0"/>
                          </a:rPr>
                          <m:t> </m:t>
                        </m:r>
                        <m:r>
                          <a:rPr lang="es-ES" sz="1000" b="0" i="1">
                            <a:latin typeface="Cambria Math" panose="02040503050406030204" pitchFamily="18" charset="0"/>
                          </a:rPr>
                          <m:t>𝑛𝑒𝑐𝑒𝑠𝑖𝑡𝑎𝑑𝑎𝑠</m:t>
                        </m:r>
                        <m:r>
                          <a:rPr lang="es-ES" sz="1000" b="0" i="1">
                            <a:latin typeface="Cambria Math" panose="02040503050406030204" pitchFamily="18" charset="0"/>
                          </a:rPr>
                          <m:t> </m:t>
                        </m:r>
                        <m:r>
                          <a:rPr lang="es-ES" sz="1000" b="0" i="1">
                            <a:latin typeface="Cambria Math" panose="02040503050406030204" pitchFamily="18" charset="0"/>
                          </a:rPr>
                          <m:t>𝑑𝑒</m:t>
                        </m:r>
                        <m:r>
                          <a:rPr lang="es-ES" sz="1000" b="0" i="1">
                            <a:latin typeface="Cambria Math" panose="02040503050406030204" pitchFamily="18" charset="0"/>
                          </a:rPr>
                          <m:t> </m:t>
                        </m:r>
                        <m:r>
                          <a:rPr lang="es-ES" sz="1000" b="0" i="1">
                            <a:latin typeface="Cambria Math" panose="02040503050406030204" pitchFamily="18" charset="0"/>
                          </a:rPr>
                          <m:t>𝑎𝑡𝑒𝑛𝑐𝑖𝑜𝑛</m:t>
                        </m:r>
                        <m:r>
                          <a:rPr lang="es-ES" sz="1000" b="0" i="1">
                            <a:latin typeface="Cambria Math" panose="02040503050406030204" pitchFamily="18" charset="0"/>
                          </a:rPr>
                          <m:t> </m:t>
                        </m:r>
                        <m:r>
                          <a:rPr lang="es-ES" sz="1000" b="0" i="1">
                            <a:latin typeface="Cambria Math" panose="02040503050406030204" pitchFamily="18" charset="0"/>
                          </a:rPr>
                          <m:t>𝑒𝑠𝑝𝑒𝑐𝑖𝑎𝑙𝑖𝑧𝑎𝑑𝑎</m:t>
                        </m:r>
                        <m:r>
                          <a:rPr lang="es-ES" sz="1000" b="0" i="1">
                            <a:latin typeface="Cambria Math" panose="02040503050406030204" pitchFamily="18" charset="0"/>
                          </a:rPr>
                          <m:t> </m:t>
                        </m:r>
                        <m:r>
                          <a:rPr lang="es-ES" sz="1000" b="0" i="1">
                            <a:latin typeface="Cambria Math" panose="02040503050406030204" pitchFamily="18" charset="0"/>
                          </a:rPr>
                          <m:t>𝑝𝑜𝑟</m:t>
                        </m:r>
                        <m:r>
                          <a:rPr lang="es-ES" sz="1000" b="0" i="1">
                            <a:latin typeface="Cambria Math" panose="02040503050406030204" pitchFamily="18" charset="0"/>
                          </a:rPr>
                          <m:t> </m:t>
                        </m:r>
                        <m:r>
                          <a:rPr lang="es-ES" sz="1000" b="0" i="1">
                            <a:latin typeface="Cambria Math" panose="02040503050406030204" pitchFamily="18" charset="0"/>
                          </a:rPr>
                          <m:t>𝑐𝑜𝑛𝑠𝑢𝑚𝑜</m:t>
                        </m:r>
                        <m:r>
                          <a:rPr lang="es-ES" sz="1000" b="0" i="1">
                            <a:latin typeface="Cambria Math" panose="02040503050406030204" pitchFamily="18" charset="0"/>
                          </a:rPr>
                          <m:t> </m:t>
                        </m:r>
                        <m:r>
                          <a:rPr lang="es-ES" sz="1000" b="0" i="1">
                            <a:latin typeface="Cambria Math" panose="02040503050406030204" pitchFamily="18" charset="0"/>
                          </a:rPr>
                          <m:t>𝑝𝑟𝑜𝑏𝑙𝑒𝑚</m:t>
                        </m:r>
                        <m:r>
                          <a:rPr lang="es-ES" sz="1000" b="0" i="1">
                            <a:latin typeface="Cambria Math" panose="02040503050406030204" pitchFamily="18" charset="0"/>
                          </a:rPr>
                          <m:t>á</m:t>
                        </m:r>
                        <m:r>
                          <a:rPr lang="es-ES" sz="1000" b="0" i="1">
                            <a:latin typeface="Cambria Math" panose="02040503050406030204" pitchFamily="18" charset="0"/>
                          </a:rPr>
                          <m:t>𝑡𝑖𝑐𝑜</m:t>
                        </m:r>
                        <m:r>
                          <a:rPr lang="es-ES" sz="1000" b="0" i="1">
                            <a:latin typeface="Cambria Math" panose="02040503050406030204" pitchFamily="18" charset="0"/>
                          </a:rPr>
                          <m:t> </m:t>
                        </m:r>
                        <m:r>
                          <a:rPr lang="es-ES" sz="1000" b="0" i="1">
                            <a:latin typeface="Cambria Math" panose="02040503050406030204" pitchFamily="18" charset="0"/>
                          </a:rPr>
                          <m:t>𝑑𝑒</m:t>
                        </m:r>
                        <m:r>
                          <a:rPr lang="es-ES" sz="1000" b="0" i="1">
                            <a:latin typeface="Cambria Math" panose="02040503050406030204" pitchFamily="18" charset="0"/>
                          </a:rPr>
                          <m:t> </m:t>
                        </m:r>
                        <m:r>
                          <a:rPr lang="es-ES" sz="1000" b="0" i="1">
                            <a:latin typeface="Cambria Math" panose="02040503050406030204" pitchFamily="18" charset="0"/>
                          </a:rPr>
                          <m:t>𝑆𝑃𝐴</m:t>
                        </m:r>
                      </m:den>
                    </m:f>
                    <m:r>
                      <a:rPr lang="es-CR" sz="1000" b="0" i="1">
                        <a:latin typeface="Cambria Math" panose="02040503050406030204" pitchFamily="18" charset="0"/>
                        <a:ea typeface="Cambria Math" panose="02040503050406030204" pitchFamily="18" charset="0"/>
                      </a:rPr>
                      <m:t>×</m:t>
                    </m:r>
                    <m:r>
                      <a:rPr lang="es-CR" sz="1000" b="0" i="1">
                        <a:solidFill>
                          <a:schemeClr val="tx1"/>
                        </a:solidFill>
                        <a:effectLst/>
                        <a:latin typeface="Cambria Math" panose="02040503050406030204" pitchFamily="18" charset="0"/>
                        <a:ea typeface="+mn-ea"/>
                        <a:cs typeface="+mn-cs"/>
                      </a:rPr>
                      <m:t>100</m:t>
                    </m:r>
                  </m:oMath>
                </m:oMathPara>
              </a14:m>
              <a:endParaRPr lang="es-CR" sz="1000"/>
            </a:p>
          </xdr:txBody>
        </xdr:sp>
      </mc:Choice>
      <mc:Fallback xmlns="">
        <xdr:sp macro="" textlink="">
          <xdr:nvSpPr>
            <xdr:cNvPr id="3" name="CuadroTexto 1">
              <a:extLst>
                <a:ext uri="{FF2B5EF4-FFF2-40B4-BE49-F238E27FC236}">
                  <a16:creationId xmlns:a16="http://schemas.microsoft.com/office/drawing/2014/main" id="{00000000-0008-0000-5200-000003000000}"/>
                </a:ext>
              </a:extLst>
            </xdr:cNvPr>
            <xdr:cNvSpPr txBox="1"/>
          </xdr:nvSpPr>
          <xdr:spPr>
            <a:xfrm>
              <a:off x="4138885" y="6278880"/>
              <a:ext cx="5401355" cy="31887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R" sz="1000" i="0">
                  <a:latin typeface="Cambria Math" panose="02040503050406030204" pitchFamily="18" charset="0"/>
                </a:rPr>
                <a:t>(</a:t>
              </a:r>
              <a:r>
                <a:rPr lang="es-ES" sz="1000" b="0" i="0">
                  <a:latin typeface="Cambria Math" panose="02040503050406030204" pitchFamily="18" charset="0"/>
                </a:rPr>
                <a:t>𝑃</a:t>
              </a:r>
              <a:r>
                <a:rPr lang="es-CR" sz="1000" b="0" i="0">
                  <a:latin typeface="Cambria Math" panose="02040503050406030204" pitchFamily="18" charset="0"/>
                </a:rPr>
                <a:t>𝑒</a:t>
              </a:r>
              <a:r>
                <a:rPr lang="es-ES" sz="1000" b="0" i="0">
                  <a:latin typeface="Cambria Math" panose="02040503050406030204" pitchFamily="18" charset="0"/>
                </a:rPr>
                <a:t>𝑟</a:t>
              </a:r>
              <a:r>
                <a:rPr lang="es-CR" sz="1000" b="0" i="0">
                  <a:latin typeface="Cambria Math" panose="02040503050406030204" pitchFamily="18" charset="0"/>
                </a:rPr>
                <a:t>𝑠𝑜𝑛𝑎𝑠 𝑎𝑡𝑒𝑛𝑑𝑖𝑑𝑎𝑠 </a:t>
              </a:r>
              <a:r>
                <a:rPr lang="es-ES" sz="1000" b="0" i="0">
                  <a:latin typeface="Cambria Math" panose="02040503050406030204" pitchFamily="18" charset="0"/>
                </a:rPr>
                <a:t>𝑝𝑜𝑟</a:t>
              </a:r>
              <a:r>
                <a:rPr lang="es-CR" sz="1000" b="0" i="0">
                  <a:latin typeface="Cambria Math" panose="02040503050406030204" pitchFamily="18" charset="0"/>
                </a:rPr>
                <a:t> 𝑐𝑜𝑛𝑠𝑢𝑚𝑜 𝑝𝑟𝑜𝑏𝑙𝑒𝑚á𝑡𝑖𝑐𝑜 𝑑𝑒 </a:t>
              </a:r>
              <a:r>
                <a:rPr lang="es-ES" sz="1000" b="0" i="0">
                  <a:latin typeface="Cambria Math" panose="02040503050406030204" pitchFamily="18" charset="0"/>
                </a:rPr>
                <a:t>𝑆𝑃𝐴 𝑒𝑛 𝑒𝑙 𝑆𝑁𝑇</a:t>
              </a:r>
              <a:r>
                <a:rPr lang="es-CR" sz="1000" b="0" i="0">
                  <a:latin typeface="Cambria Math" panose="02040503050406030204" pitchFamily="18" charset="0"/>
                </a:rPr>
                <a:t>)/(</a:t>
              </a:r>
              <a:r>
                <a:rPr lang="es-ES" sz="1000" b="0" i="0">
                  <a:latin typeface="Cambria Math" panose="02040503050406030204" pitchFamily="18" charset="0"/>
                </a:rPr>
                <a:t>𝑃𝑒𝑟𝑠𝑜𝑛𝑎𝑠 𝑛𝑒𝑐𝑒𝑠𝑖𝑡𝑎𝑑𝑎𝑠 𝑑𝑒 𝑎𝑡𝑒𝑛𝑐𝑖𝑜𝑛 𝑒𝑠𝑝𝑒𝑐𝑖𝑎𝑙𝑖𝑧𝑎𝑑𝑎 𝑝𝑜𝑟 𝑐𝑜𝑛𝑠𝑢𝑚𝑜 𝑝𝑟𝑜𝑏𝑙𝑒𝑚á𝑡𝑖𝑐𝑜 𝑑𝑒 𝑆𝑃𝐴</a:t>
              </a:r>
              <a:r>
                <a:rPr lang="es-CR" sz="1000" b="0" i="0">
                  <a:latin typeface="Cambria Math" panose="02040503050406030204" pitchFamily="18" charset="0"/>
                </a:rPr>
                <a:t>)</a:t>
              </a:r>
              <a:r>
                <a:rPr lang="es-CR" sz="1000" b="0" i="0">
                  <a:latin typeface="Cambria Math" panose="02040503050406030204" pitchFamily="18" charset="0"/>
                  <a:ea typeface="Cambria Math" panose="02040503050406030204" pitchFamily="18" charset="0"/>
                </a:rPr>
                <a:t>×</a:t>
              </a:r>
              <a:r>
                <a:rPr lang="es-CR" sz="1000" b="0" i="0">
                  <a:solidFill>
                    <a:schemeClr val="tx1"/>
                  </a:solidFill>
                  <a:effectLst/>
                  <a:latin typeface="Cambria Math" panose="02040503050406030204" pitchFamily="18" charset="0"/>
                  <a:ea typeface="+mn-ea"/>
                  <a:cs typeface="+mn-cs"/>
                </a:rPr>
                <a:t>100</a:t>
              </a:r>
              <a:endParaRPr lang="es-CR" sz="1000"/>
            </a:p>
          </xdr:txBody>
        </xdr:sp>
      </mc:Fallback>
    </mc:AlternateContent>
    <xdr:clientData/>
  </xdr:oneCellAnchor>
</xdr:wsDr>
</file>

<file path=xl/drawings/drawing52.xml><?xml version="1.0" encoding="utf-8"?>
<xdr:wsDr xmlns:xdr="http://schemas.openxmlformats.org/drawingml/2006/spreadsheetDrawing" xmlns:a="http://schemas.openxmlformats.org/drawingml/2006/main">
  <xdr:twoCellAnchor>
    <xdr:from>
      <xdr:col>2</xdr:col>
      <xdr:colOff>23812</xdr:colOff>
      <xdr:row>30</xdr:row>
      <xdr:rowOff>80962</xdr:rowOff>
    </xdr:from>
    <xdr:to>
      <xdr:col>11</xdr:col>
      <xdr:colOff>119062</xdr:colOff>
      <xdr:row>49</xdr:row>
      <xdr:rowOff>109537</xdr:rowOff>
    </xdr:to>
    <xdr:graphicFrame macro="">
      <xdr:nvGraphicFramePr>
        <xdr:cNvPr id="2" name="Gráfico 1">
          <a:extLst>
            <a:ext uri="{FF2B5EF4-FFF2-40B4-BE49-F238E27FC236}">
              <a16:creationId xmlns:a16="http://schemas.microsoft.com/office/drawing/2014/main" id="{00000000-0008-0000-5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3.xml><?xml version="1.0" encoding="utf-8"?>
<xdr:wsDr xmlns:xdr="http://schemas.openxmlformats.org/drawingml/2006/spreadsheetDrawing" xmlns:a="http://schemas.openxmlformats.org/drawingml/2006/main">
  <xdr:oneCellAnchor>
    <xdr:from>
      <xdr:col>3</xdr:col>
      <xdr:colOff>62594</xdr:colOff>
      <xdr:row>15</xdr:row>
      <xdr:rowOff>390525</xdr:rowOff>
    </xdr:from>
    <xdr:ext cx="5404756" cy="800100"/>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CDC11F59-11CB-4E6E-8A5F-83B8CE2856E4}"/>
                </a:ext>
              </a:extLst>
            </xdr:cNvPr>
            <xdr:cNvSpPr txBox="1"/>
          </xdr:nvSpPr>
          <xdr:spPr>
            <a:xfrm>
              <a:off x="4169774" y="5442585"/>
              <a:ext cx="5404756" cy="800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f>
                      <m:fPr>
                        <m:ctrlPr>
                          <a:rPr lang="es-CR" sz="1200" i="1">
                            <a:latin typeface="Cambria Math" panose="02040503050406030204" pitchFamily="18" charset="0"/>
                          </a:rPr>
                        </m:ctrlPr>
                      </m:fPr>
                      <m:num>
                        <m:eqArr>
                          <m:eqArrPr>
                            <m:ctrlPr>
                              <a:rPr lang="es-CR" sz="1200" b="0" i="1">
                                <a:latin typeface="Cambria Math" panose="02040503050406030204" pitchFamily="18" charset="0"/>
                              </a:rPr>
                            </m:ctrlPr>
                          </m:eqArrPr>
                          <m:e>
                            <m:r>
                              <a:rPr lang="es-CR" sz="1200" b="0" i="1">
                                <a:latin typeface="Cambria Math" panose="02040503050406030204" pitchFamily="18" charset="0"/>
                              </a:rPr>
                              <m:t>𝑃𝑒𝑟𝑠𝑜𝑛𝑎𝑠</m:t>
                            </m:r>
                            <m:r>
                              <a:rPr lang="es-CR" sz="1200" b="0" i="1">
                                <a:latin typeface="Cambria Math" panose="02040503050406030204" pitchFamily="18" charset="0"/>
                              </a:rPr>
                              <m:t> </m:t>
                            </m:r>
                            <m:r>
                              <a:rPr lang="es-CR" sz="1200" b="0" i="1">
                                <a:latin typeface="Cambria Math" panose="02040503050406030204" pitchFamily="18" charset="0"/>
                              </a:rPr>
                              <m:t>𝑑𝑒</m:t>
                            </m:r>
                            <m:r>
                              <a:rPr lang="es-CR" sz="1200" b="0" i="1">
                                <a:latin typeface="Cambria Math" panose="02040503050406030204" pitchFamily="18" charset="0"/>
                              </a:rPr>
                              <m:t> 12 </m:t>
                            </m:r>
                            <m:r>
                              <a:rPr lang="es-CR" sz="1200" b="0" i="1">
                                <a:latin typeface="Cambria Math" panose="02040503050406030204" pitchFamily="18" charset="0"/>
                              </a:rPr>
                              <m:t>𝑎</m:t>
                            </m:r>
                            <m:r>
                              <a:rPr lang="es-CR" sz="1200" b="0" i="1">
                                <a:latin typeface="Cambria Math" panose="02040503050406030204" pitchFamily="18" charset="0"/>
                              </a:rPr>
                              <m:t> 70 </m:t>
                            </m:r>
                            <m:r>
                              <a:rPr lang="es-CR" sz="1200" b="0" i="1">
                                <a:latin typeface="Cambria Math" panose="02040503050406030204" pitchFamily="18" charset="0"/>
                              </a:rPr>
                              <m:t>𝑎</m:t>
                            </m:r>
                            <m:r>
                              <a:rPr lang="es-CR" sz="1200" b="0" i="1">
                                <a:latin typeface="Cambria Math" panose="02040503050406030204" pitchFamily="18" charset="0"/>
                              </a:rPr>
                              <m:t>ñ</m:t>
                            </m:r>
                            <m:r>
                              <a:rPr lang="es-CR" sz="1200" b="0" i="1">
                                <a:latin typeface="Cambria Math" panose="02040503050406030204" pitchFamily="18" charset="0"/>
                              </a:rPr>
                              <m:t>𝑜𝑠</m:t>
                            </m:r>
                            <m:r>
                              <a:rPr lang="es-CR" sz="1200" b="0" i="1">
                                <a:latin typeface="Cambria Math" panose="02040503050406030204" pitchFamily="18" charset="0"/>
                              </a:rPr>
                              <m:t>, </m:t>
                            </m:r>
                            <m:r>
                              <a:rPr lang="es-CR" sz="1200" b="0" i="1">
                                <a:latin typeface="Cambria Math" panose="02040503050406030204" pitchFamily="18" charset="0"/>
                              </a:rPr>
                              <m:t>𝑟𝑒𝑠𝑖𝑑𝑒𝑛𝑡𝑒𝑠</m:t>
                            </m:r>
                            <m:r>
                              <a:rPr lang="es-CR" sz="1200" b="0" i="1">
                                <a:latin typeface="Cambria Math" panose="02040503050406030204" pitchFamily="18" charset="0"/>
                              </a:rPr>
                              <m:t> </m:t>
                            </m:r>
                            <m:r>
                              <a:rPr lang="es-CR" sz="1200" b="0" i="1">
                                <a:latin typeface="Cambria Math" panose="02040503050406030204" pitchFamily="18" charset="0"/>
                              </a:rPr>
                              <m:t>𝑒𝑛</m:t>
                            </m:r>
                            <m:r>
                              <a:rPr lang="es-CR" sz="1200" b="0" i="1">
                                <a:latin typeface="Cambria Math" panose="02040503050406030204" pitchFamily="18" charset="0"/>
                              </a:rPr>
                              <m:t> </m:t>
                            </m:r>
                            <m:r>
                              <a:rPr lang="es-CR" sz="1200" b="0" i="1">
                                <a:latin typeface="Cambria Math" panose="02040503050406030204" pitchFamily="18" charset="0"/>
                              </a:rPr>
                              <m:t>h𝑜𝑔𝑎𝑟𝑒𝑠</m:t>
                            </m:r>
                            <m:r>
                              <a:rPr lang="es-CR" sz="1200" b="0" i="1">
                                <a:latin typeface="Cambria Math" panose="02040503050406030204" pitchFamily="18" charset="0"/>
                              </a:rPr>
                              <m:t>, </m:t>
                            </m:r>
                            <m:r>
                              <a:rPr lang="es-CR" sz="1200" b="0" i="1">
                                <a:latin typeface="Cambria Math" panose="02040503050406030204" pitchFamily="18" charset="0"/>
                              </a:rPr>
                              <m:t>𝑞𝑢𝑒</m:t>
                            </m:r>
                            <m:r>
                              <a:rPr lang="es-CR" sz="1200" b="0" i="1">
                                <a:latin typeface="Cambria Math" panose="02040503050406030204" pitchFamily="18" charset="0"/>
                              </a:rPr>
                              <m:t> </m:t>
                            </m:r>
                            <m:r>
                              <a:rPr lang="es-CR" sz="1200" b="0" i="1">
                                <a:latin typeface="Cambria Math" panose="02040503050406030204" pitchFamily="18" charset="0"/>
                              </a:rPr>
                              <m:t>𝑡𝑜𝑚𝑎𝑟𝑜𝑛</m:t>
                            </m:r>
                            <m:r>
                              <a:rPr lang="es-CR" sz="1200" b="0" i="1">
                                <a:latin typeface="Cambria Math" panose="02040503050406030204" pitchFamily="18" charset="0"/>
                              </a:rPr>
                              <m:t> 5 ó </m:t>
                            </m:r>
                            <m:r>
                              <a:rPr lang="es-CR" sz="1200" b="0" i="1">
                                <a:latin typeface="Cambria Math" panose="02040503050406030204" pitchFamily="18" charset="0"/>
                              </a:rPr>
                              <m:t>𝑚</m:t>
                            </m:r>
                            <m:r>
                              <a:rPr lang="es-CR" sz="1200" b="0" i="1">
                                <a:latin typeface="Cambria Math" panose="02040503050406030204" pitchFamily="18" charset="0"/>
                              </a:rPr>
                              <m:t>á</m:t>
                            </m:r>
                            <m:r>
                              <a:rPr lang="es-CR" sz="1200" b="0" i="1">
                                <a:latin typeface="Cambria Math" panose="02040503050406030204" pitchFamily="18" charset="0"/>
                              </a:rPr>
                              <m:t>𝑠</m:t>
                            </m:r>
                          </m:e>
                          <m:e>
                            <m:r>
                              <a:rPr lang="es-CR" sz="1200" b="0" i="1">
                                <a:latin typeface="Cambria Math" panose="02040503050406030204" pitchFamily="18" charset="0"/>
                              </a:rPr>
                              <m:t> </m:t>
                            </m:r>
                            <m:r>
                              <a:rPr lang="es-CR" sz="1200" b="0" i="1">
                                <a:latin typeface="Cambria Math" panose="02040503050406030204" pitchFamily="18" charset="0"/>
                              </a:rPr>
                              <m:t>𝑏𝑒𝑏𝑖𝑑𝑎𝑠</m:t>
                            </m:r>
                            <m:r>
                              <a:rPr lang="es-CR" sz="1200" b="0" i="1">
                                <a:latin typeface="Cambria Math" panose="02040503050406030204" pitchFamily="18" charset="0"/>
                              </a:rPr>
                              <m:t> </m:t>
                            </m:r>
                            <m:r>
                              <a:rPr lang="es-CR" sz="1200" b="0" i="1">
                                <a:latin typeface="Cambria Math" panose="02040503050406030204" pitchFamily="18" charset="0"/>
                              </a:rPr>
                              <m:t>𝑎𝑙𝑐𝑜h</m:t>
                            </m:r>
                            <m:r>
                              <a:rPr lang="es-CR" sz="1200" b="0" i="1">
                                <a:latin typeface="Cambria Math" panose="02040503050406030204" pitchFamily="18" charset="0"/>
                              </a:rPr>
                              <m:t>ó</m:t>
                            </m:r>
                            <m:r>
                              <a:rPr lang="es-CR" sz="1200" b="0" i="1">
                                <a:latin typeface="Cambria Math" panose="02040503050406030204" pitchFamily="18" charset="0"/>
                              </a:rPr>
                              <m:t>𝑙𝑖𝑐𝑎𝑠</m:t>
                            </m:r>
                            <m:r>
                              <a:rPr lang="es-CR" sz="1200" b="0" i="1">
                                <a:latin typeface="Cambria Math" panose="02040503050406030204" pitchFamily="18" charset="0"/>
                              </a:rPr>
                              <m:t>  </m:t>
                            </m:r>
                          </m:e>
                          <m:e>
                            <m:r>
                              <a:rPr lang="es-CR" sz="1200" b="0" i="1">
                                <a:latin typeface="Cambria Math" panose="02040503050406030204" pitchFamily="18" charset="0"/>
                              </a:rPr>
                              <m:t>𝑒𝑛</m:t>
                            </m:r>
                            <m:r>
                              <a:rPr lang="es-CR" sz="1200" b="0" i="1">
                                <a:latin typeface="Cambria Math" panose="02040503050406030204" pitchFamily="18" charset="0"/>
                              </a:rPr>
                              <m:t> </m:t>
                            </m:r>
                            <m:r>
                              <a:rPr lang="es-CR" sz="1200" b="0" i="1">
                                <a:latin typeface="Cambria Math" panose="02040503050406030204" pitchFamily="18" charset="0"/>
                              </a:rPr>
                              <m:t>𝑎𝑙</m:t>
                            </m:r>
                            <m:r>
                              <a:rPr lang="es-CR" sz="1200" b="0" i="1">
                                <a:latin typeface="Cambria Math" panose="02040503050406030204" pitchFamily="18" charset="0"/>
                              </a:rPr>
                              <m:t> </m:t>
                            </m:r>
                            <m:r>
                              <a:rPr lang="es-CR" sz="1200" b="0" i="1">
                                <a:latin typeface="Cambria Math" panose="02040503050406030204" pitchFamily="18" charset="0"/>
                              </a:rPr>
                              <m:t>𝑚𝑒𝑛𝑜𝑠</m:t>
                            </m:r>
                            <m:r>
                              <a:rPr lang="es-CR" sz="1200" b="0" i="1">
                                <a:latin typeface="Cambria Math" panose="02040503050406030204" pitchFamily="18" charset="0"/>
                              </a:rPr>
                              <m:t> </m:t>
                            </m:r>
                            <m:r>
                              <a:rPr lang="es-CR" sz="1200" b="0" i="1">
                                <a:latin typeface="Cambria Math" panose="02040503050406030204" pitchFamily="18" charset="0"/>
                              </a:rPr>
                              <m:t>𝑢𝑛𝑎</m:t>
                            </m:r>
                            <m:r>
                              <a:rPr lang="es-CR" sz="1200" b="0" i="1">
                                <a:latin typeface="Cambria Math" panose="02040503050406030204" pitchFamily="18" charset="0"/>
                              </a:rPr>
                              <m:t> </m:t>
                            </m:r>
                            <m:r>
                              <a:rPr lang="es-CR" sz="1200" b="0" i="1">
                                <a:latin typeface="Cambria Math" panose="02040503050406030204" pitchFamily="18" charset="0"/>
                              </a:rPr>
                              <m:t>𝑜𝑐𝑎𝑠𝑖</m:t>
                            </m:r>
                            <m:r>
                              <a:rPr lang="es-CR" sz="1200" b="0" i="1">
                                <a:latin typeface="Cambria Math" panose="02040503050406030204" pitchFamily="18" charset="0"/>
                              </a:rPr>
                              <m:t>ó</m:t>
                            </m:r>
                            <m:r>
                              <a:rPr lang="es-CR" sz="1200" b="0" i="1">
                                <a:latin typeface="Cambria Math" panose="02040503050406030204" pitchFamily="18" charset="0"/>
                              </a:rPr>
                              <m:t>𝑛</m:t>
                            </m:r>
                            <m:r>
                              <a:rPr lang="es-CR" sz="1200" b="0" i="1">
                                <a:latin typeface="Cambria Math" panose="02040503050406030204" pitchFamily="18" charset="0"/>
                              </a:rPr>
                              <m:t> </m:t>
                            </m:r>
                            <m:r>
                              <a:rPr lang="es-CR" sz="1200" b="0" i="1">
                                <a:latin typeface="Cambria Math" panose="02040503050406030204" pitchFamily="18" charset="0"/>
                              </a:rPr>
                              <m:t>𝑒𝑛</m:t>
                            </m:r>
                            <m:r>
                              <a:rPr lang="es-CR" sz="1200" b="0" i="1">
                                <a:latin typeface="Cambria Math" panose="02040503050406030204" pitchFamily="18" charset="0"/>
                              </a:rPr>
                              <m:t> </m:t>
                            </m:r>
                            <m:r>
                              <a:rPr lang="es-CR" sz="1200" b="0" i="1">
                                <a:latin typeface="Cambria Math" panose="02040503050406030204" pitchFamily="18" charset="0"/>
                              </a:rPr>
                              <m:t>𝑒𝑙</m:t>
                            </m:r>
                            <m:r>
                              <a:rPr lang="es-CR" sz="1200" b="0" i="1">
                                <a:latin typeface="Cambria Math" panose="02040503050406030204" pitchFamily="18" charset="0"/>
                              </a:rPr>
                              <m:t> </m:t>
                            </m:r>
                            <m:r>
                              <a:rPr lang="es-CR" sz="1200" b="0" i="1">
                                <a:latin typeface="Cambria Math" panose="02040503050406030204" pitchFamily="18" charset="0"/>
                              </a:rPr>
                              <m:t>𝑡𝑟𝑎𝑛𝑠𝑐𝑢𝑟𝑠𝑜</m:t>
                            </m:r>
                            <m:r>
                              <a:rPr lang="es-CR" sz="1200" b="0" i="1">
                                <a:latin typeface="Cambria Math" panose="02040503050406030204" pitchFamily="18" charset="0"/>
                              </a:rPr>
                              <m:t> </m:t>
                            </m:r>
                            <m:r>
                              <a:rPr lang="es-CR" sz="1200" b="0" i="1">
                                <a:latin typeface="Cambria Math" panose="02040503050406030204" pitchFamily="18" charset="0"/>
                              </a:rPr>
                              <m:t>𝑑𝑒</m:t>
                            </m:r>
                            <m:r>
                              <a:rPr lang="es-CR" sz="1200" b="0" i="1">
                                <a:latin typeface="Cambria Math" panose="02040503050406030204" pitchFamily="18" charset="0"/>
                              </a:rPr>
                              <m:t> </m:t>
                            </m:r>
                            <m:r>
                              <a:rPr lang="es-CR" sz="1200" b="0" i="1">
                                <a:latin typeface="Cambria Math" panose="02040503050406030204" pitchFamily="18" charset="0"/>
                              </a:rPr>
                              <m:t>𝑙𝑜𝑠</m:t>
                            </m:r>
                            <m:r>
                              <a:rPr lang="es-CR" sz="1200" b="0" i="1">
                                <a:latin typeface="Cambria Math" panose="02040503050406030204" pitchFamily="18" charset="0"/>
                              </a:rPr>
                              <m:t> ú</m:t>
                            </m:r>
                            <m:r>
                              <a:rPr lang="es-CR" sz="1200" b="0" i="1">
                                <a:latin typeface="Cambria Math" panose="02040503050406030204" pitchFamily="18" charset="0"/>
                              </a:rPr>
                              <m:t>𝑙𝑡𝑖𝑚𝑜𝑠</m:t>
                            </m:r>
                            <m:r>
                              <a:rPr lang="es-CR" sz="1200" b="0" i="1">
                                <a:latin typeface="Cambria Math" panose="02040503050406030204" pitchFamily="18" charset="0"/>
                              </a:rPr>
                              <m:t> 12 </m:t>
                            </m:r>
                            <m:r>
                              <a:rPr lang="es-CR" sz="1200" b="0" i="1">
                                <a:latin typeface="Cambria Math" panose="02040503050406030204" pitchFamily="18" charset="0"/>
                              </a:rPr>
                              <m:t>𝑚𝑒𝑠𝑒𝑠</m:t>
                            </m:r>
                            <m:r>
                              <a:rPr lang="es-CR" sz="1200" b="0" i="1">
                                <a:latin typeface="Cambria Math" panose="02040503050406030204" pitchFamily="18" charset="0"/>
                              </a:rPr>
                              <m:t> </m:t>
                            </m:r>
                          </m:e>
                        </m:eqArr>
                      </m:num>
                      <m:den>
                        <m:r>
                          <a:rPr lang="es-CR" sz="1200" b="0" i="1">
                            <a:latin typeface="Cambria Math" panose="02040503050406030204" pitchFamily="18" charset="0"/>
                          </a:rPr>
                          <m:t>𝑇𝑜𝑡𝑎𝑙</m:t>
                        </m:r>
                        <m:r>
                          <a:rPr lang="es-CR" sz="1200" b="0" i="1">
                            <a:latin typeface="Cambria Math" panose="02040503050406030204" pitchFamily="18" charset="0"/>
                          </a:rPr>
                          <m:t> </m:t>
                        </m:r>
                        <m:r>
                          <a:rPr lang="es-CR" sz="1200" b="0" i="1">
                            <a:latin typeface="Cambria Math" panose="02040503050406030204" pitchFamily="18" charset="0"/>
                          </a:rPr>
                          <m:t>𝑑𝑒</m:t>
                        </m:r>
                        <m:r>
                          <a:rPr lang="es-CR" sz="1200" b="0" i="1">
                            <a:latin typeface="Cambria Math" panose="02040503050406030204" pitchFamily="18" charset="0"/>
                          </a:rPr>
                          <m:t> </m:t>
                        </m:r>
                        <m:r>
                          <a:rPr lang="es-CR" sz="1200" b="0" i="1">
                            <a:latin typeface="Cambria Math" panose="02040503050406030204" pitchFamily="18" charset="0"/>
                          </a:rPr>
                          <m:t>𝑝𝑒𝑟𝑠𝑜𝑛𝑎𝑠</m:t>
                        </m:r>
                        <m:r>
                          <a:rPr lang="es-CR" sz="1200" b="0" i="1">
                            <a:latin typeface="Cambria Math" panose="02040503050406030204" pitchFamily="18" charset="0"/>
                          </a:rPr>
                          <m:t> </m:t>
                        </m:r>
                        <m:r>
                          <a:rPr lang="es-CR" sz="1200" b="0" i="1">
                            <a:latin typeface="Cambria Math" panose="02040503050406030204" pitchFamily="18" charset="0"/>
                          </a:rPr>
                          <m:t>𝑑𝑒</m:t>
                        </m:r>
                        <m:r>
                          <a:rPr lang="es-CR" sz="1200" b="0" i="1">
                            <a:latin typeface="Cambria Math" panose="02040503050406030204" pitchFamily="18" charset="0"/>
                          </a:rPr>
                          <m:t> 12 </m:t>
                        </m:r>
                        <m:r>
                          <a:rPr lang="es-CR" sz="1200" b="0" i="1">
                            <a:latin typeface="Cambria Math" panose="02040503050406030204" pitchFamily="18" charset="0"/>
                          </a:rPr>
                          <m:t>𝑎</m:t>
                        </m:r>
                        <m:r>
                          <a:rPr lang="es-CR" sz="1200" b="0" i="1">
                            <a:latin typeface="Cambria Math" panose="02040503050406030204" pitchFamily="18" charset="0"/>
                          </a:rPr>
                          <m:t> 70 </m:t>
                        </m:r>
                        <m:r>
                          <a:rPr lang="es-CR" sz="1200" b="0" i="1">
                            <a:latin typeface="Cambria Math" panose="02040503050406030204" pitchFamily="18" charset="0"/>
                          </a:rPr>
                          <m:t>𝑎</m:t>
                        </m:r>
                        <m:r>
                          <a:rPr lang="es-CR" sz="1200" b="0" i="1">
                            <a:latin typeface="Cambria Math" panose="02040503050406030204" pitchFamily="18" charset="0"/>
                          </a:rPr>
                          <m:t>ñ</m:t>
                        </m:r>
                        <m:r>
                          <a:rPr lang="es-CR" sz="1200" b="0" i="1">
                            <a:latin typeface="Cambria Math" panose="02040503050406030204" pitchFamily="18" charset="0"/>
                          </a:rPr>
                          <m:t>𝑜𝑠</m:t>
                        </m:r>
                      </m:den>
                    </m:f>
                    <m:r>
                      <a:rPr lang="es-CR" sz="1200" b="0" i="1">
                        <a:latin typeface="Cambria Math" panose="02040503050406030204" pitchFamily="18" charset="0"/>
                        <a:ea typeface="Cambria Math" panose="02040503050406030204" pitchFamily="18" charset="0"/>
                      </a:rPr>
                      <m:t>×</m:t>
                    </m:r>
                    <m:r>
                      <a:rPr lang="es-CR" sz="1100" b="0" i="1">
                        <a:solidFill>
                          <a:schemeClr val="tx1"/>
                        </a:solidFill>
                        <a:effectLst/>
                        <a:latin typeface="Cambria Math" panose="02040503050406030204" pitchFamily="18" charset="0"/>
                        <a:ea typeface="+mn-ea"/>
                        <a:cs typeface="+mn-cs"/>
                      </a:rPr>
                      <m:t>100</m:t>
                    </m:r>
                  </m:oMath>
                </m:oMathPara>
              </a14:m>
              <a:endParaRPr lang="es-CR" sz="1200"/>
            </a:p>
          </xdr:txBody>
        </xdr:sp>
      </mc:Choice>
      <mc:Fallback xmlns="">
        <xdr:sp macro="" textlink="">
          <xdr:nvSpPr>
            <xdr:cNvPr id="3" name="CuadroTexto 2">
              <a:extLst>
                <a:ext uri="{FF2B5EF4-FFF2-40B4-BE49-F238E27FC236}">
                  <a16:creationId xmlns:a16="http://schemas.microsoft.com/office/drawing/2014/main" id="{CDC11F59-11CB-4E6E-8A5F-83B8CE2856E4}"/>
                </a:ext>
              </a:extLst>
            </xdr:cNvPr>
            <xdr:cNvSpPr txBox="1"/>
          </xdr:nvSpPr>
          <xdr:spPr>
            <a:xfrm>
              <a:off x="4169774" y="5442585"/>
              <a:ext cx="5404756" cy="800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s-CR" sz="1200" b="0" i="0">
                  <a:latin typeface="Cambria Math" panose="02040503050406030204" pitchFamily="18" charset="0"/>
                </a:rPr>
                <a:t>█(𝑃𝑒𝑟𝑠𝑜𝑛𝑎𝑠 𝑑𝑒 12 𝑎 70 𝑎ñ𝑜𝑠, 𝑟𝑒𝑠𝑖𝑑𝑒𝑛𝑡𝑒𝑠 𝑒𝑛 ℎ𝑜𝑔𝑎𝑟𝑒𝑠, 𝑞𝑢𝑒 𝑡𝑜𝑚𝑎𝑟𝑜𝑛 5 ó 𝑚á𝑠@ 𝑏𝑒𝑏𝑖𝑑𝑎𝑠 𝑎𝑙𝑐𝑜ℎó𝑙𝑖𝑐𝑎𝑠  @𝑒𝑛 𝑎𝑙 𝑚𝑒𝑛𝑜𝑠 𝑢𝑛𝑎 𝑜𝑐𝑎𝑠𝑖ó𝑛 𝑒𝑛 𝑒𝑙 𝑡𝑟𝑎𝑛𝑠𝑐𝑢𝑟𝑠𝑜 𝑑𝑒 𝑙𝑜𝑠 ú𝑙𝑡𝑖𝑚𝑜𝑠 12 𝑚𝑒𝑠𝑒𝑠 )/(𝑇𝑜𝑡𝑎𝑙 𝑑𝑒 𝑝𝑒𝑟𝑠𝑜𝑛𝑎𝑠 𝑑𝑒 12 𝑎 70 𝑎ñ𝑜𝑠)</a:t>
              </a:r>
              <a:r>
                <a:rPr lang="es-CR" sz="1200" b="0" i="0">
                  <a:latin typeface="Cambria Math" panose="02040503050406030204" pitchFamily="18" charset="0"/>
                  <a:ea typeface="Cambria Math" panose="02040503050406030204" pitchFamily="18" charset="0"/>
                </a:rPr>
                <a:t>×</a:t>
              </a:r>
              <a:r>
                <a:rPr lang="es-CR" sz="1100" b="0" i="0">
                  <a:solidFill>
                    <a:schemeClr val="tx1"/>
                  </a:solidFill>
                  <a:effectLst/>
                  <a:latin typeface="Cambria Math" panose="02040503050406030204" pitchFamily="18" charset="0"/>
                  <a:ea typeface="+mn-ea"/>
                  <a:cs typeface="+mn-cs"/>
                </a:rPr>
                <a:t>100</a:t>
              </a:r>
              <a:endParaRPr lang="es-CR" sz="1200"/>
            </a:p>
          </xdr:txBody>
        </xdr:sp>
      </mc:Fallback>
    </mc:AlternateContent>
    <xdr:clientData/>
  </xdr:oneCellAnchor>
</xdr:wsDr>
</file>

<file path=xl/drawings/drawing54.xml><?xml version="1.0" encoding="utf-8"?>
<xdr:wsDr xmlns:xdr="http://schemas.openxmlformats.org/drawingml/2006/spreadsheetDrawing" xmlns:a="http://schemas.openxmlformats.org/drawingml/2006/main">
  <xdr:twoCellAnchor>
    <xdr:from>
      <xdr:col>1</xdr:col>
      <xdr:colOff>1114425</xdr:colOff>
      <xdr:row>29</xdr:row>
      <xdr:rowOff>56197</xdr:rowOff>
    </xdr:from>
    <xdr:to>
      <xdr:col>8</xdr:col>
      <xdr:colOff>219075</xdr:colOff>
      <xdr:row>48</xdr:row>
      <xdr:rowOff>84772</xdr:rowOff>
    </xdr:to>
    <xdr:graphicFrame macro="">
      <xdr:nvGraphicFramePr>
        <xdr:cNvPr id="2" name="Gráfico 1">
          <a:extLst>
            <a:ext uri="{FF2B5EF4-FFF2-40B4-BE49-F238E27FC236}">
              <a16:creationId xmlns:a16="http://schemas.microsoft.com/office/drawing/2014/main" id="{00000000-0008-0000-5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5.xml><?xml version="1.0" encoding="utf-8"?>
<xdr:wsDr xmlns:xdr="http://schemas.openxmlformats.org/drawingml/2006/spreadsheetDrawing" xmlns:a="http://schemas.openxmlformats.org/drawingml/2006/main">
  <xdr:oneCellAnchor>
    <xdr:from>
      <xdr:col>3</xdr:col>
      <xdr:colOff>65722</xdr:colOff>
      <xdr:row>15</xdr:row>
      <xdr:rowOff>504417</xdr:rowOff>
    </xdr:from>
    <xdr:ext cx="4171270" cy="382605"/>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00000000-0008-0000-5600-000002000000}"/>
                </a:ext>
              </a:extLst>
            </xdr:cNvPr>
            <xdr:cNvSpPr txBox="1"/>
          </xdr:nvSpPr>
          <xdr:spPr>
            <a:xfrm>
              <a:off x="4157662" y="6531837"/>
              <a:ext cx="4171270" cy="3826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200" i="1">
                            <a:latin typeface="Cambria Math" panose="02040503050406030204" pitchFamily="18" charset="0"/>
                          </a:rPr>
                        </m:ctrlPr>
                      </m:fPr>
                      <m:num>
                        <m:r>
                          <a:rPr lang="es-CR" sz="1200" b="0" i="1">
                            <a:latin typeface="Cambria Math" panose="02040503050406030204" pitchFamily="18" charset="0"/>
                          </a:rPr>
                          <m:t>𝑂𝑓𝑒𝑟𝑡𝑎</m:t>
                        </m:r>
                        <m:r>
                          <a:rPr lang="es-CR" sz="1200" b="0" i="1">
                            <a:latin typeface="Cambria Math" panose="02040503050406030204" pitchFamily="18" charset="0"/>
                          </a:rPr>
                          <m:t> </m:t>
                        </m:r>
                        <m:r>
                          <a:rPr lang="es-CR" sz="1200" b="0" i="1">
                            <a:latin typeface="Cambria Math" panose="02040503050406030204" pitchFamily="18" charset="0"/>
                          </a:rPr>
                          <m:t>𝑎𝑛𝑢𝑎𝑙</m:t>
                        </m:r>
                        <m:r>
                          <a:rPr lang="es-CR" sz="1200" b="0" i="1">
                            <a:latin typeface="Cambria Math" panose="02040503050406030204" pitchFamily="18" charset="0"/>
                          </a:rPr>
                          <m:t> </m:t>
                        </m:r>
                        <m:r>
                          <a:rPr lang="es-CR" sz="1200" b="0" i="1">
                            <a:latin typeface="Cambria Math" panose="02040503050406030204" pitchFamily="18" charset="0"/>
                          </a:rPr>
                          <m:t>𝑑𝑒</m:t>
                        </m:r>
                        <m:r>
                          <a:rPr lang="es-CR" sz="1200" b="0" i="1">
                            <a:latin typeface="Cambria Math" panose="02040503050406030204" pitchFamily="18" charset="0"/>
                          </a:rPr>
                          <m:t> </m:t>
                        </m:r>
                        <m:r>
                          <a:rPr lang="es-CR" sz="1200" b="0" i="1">
                            <a:latin typeface="Cambria Math" panose="02040503050406030204" pitchFamily="18" charset="0"/>
                          </a:rPr>
                          <m:t>𝑒𝑡𝑎𝑛𝑜𝑙</m:t>
                        </m:r>
                        <m:r>
                          <a:rPr lang="es-CR" sz="1200" b="0" i="1">
                            <a:latin typeface="Cambria Math" panose="02040503050406030204" pitchFamily="18" charset="0"/>
                          </a:rPr>
                          <m:t> </m:t>
                        </m:r>
                        <m:r>
                          <a:rPr lang="es-CR" sz="1200" b="0" i="1">
                            <a:latin typeface="Cambria Math" panose="02040503050406030204" pitchFamily="18" charset="0"/>
                          </a:rPr>
                          <m:t>𝑒𝑛</m:t>
                        </m:r>
                        <m:r>
                          <a:rPr lang="es-CR" sz="1200" b="0" i="1">
                            <a:latin typeface="Cambria Math" panose="02040503050406030204" pitchFamily="18" charset="0"/>
                          </a:rPr>
                          <m:t> </m:t>
                        </m:r>
                        <m:r>
                          <a:rPr lang="es-CR" sz="1200" b="0" i="1">
                            <a:latin typeface="Cambria Math" panose="02040503050406030204" pitchFamily="18" charset="0"/>
                          </a:rPr>
                          <m:t>𝑏𝑒𝑏𝑖𝑑𝑎𝑠</m:t>
                        </m:r>
                        <m:r>
                          <a:rPr lang="es-CR" sz="1200" b="0" i="1">
                            <a:latin typeface="Cambria Math" panose="02040503050406030204" pitchFamily="18" charset="0"/>
                          </a:rPr>
                          <m:t> </m:t>
                        </m:r>
                        <m:r>
                          <a:rPr lang="es-CR" sz="1200" b="0" i="1">
                            <a:latin typeface="Cambria Math" panose="02040503050406030204" pitchFamily="18" charset="0"/>
                          </a:rPr>
                          <m:t>𝑎𝑙𝑐𝑜h𝑜𝑙𝑖𝑐𝑎𝑠</m:t>
                        </m:r>
                      </m:num>
                      <m:den>
                        <m:r>
                          <a:rPr lang="es-CR" sz="1200" b="0" i="1">
                            <a:latin typeface="Cambria Math" panose="02040503050406030204" pitchFamily="18" charset="0"/>
                          </a:rPr>
                          <m:t>𝑃𝑜𝑏𝑙𝑎𝑐𝑖</m:t>
                        </m:r>
                        <m:r>
                          <a:rPr lang="es-CR" sz="1200" b="0" i="1">
                            <a:latin typeface="Cambria Math" panose="02040503050406030204" pitchFamily="18" charset="0"/>
                          </a:rPr>
                          <m:t>ó</m:t>
                        </m:r>
                        <m:r>
                          <a:rPr lang="es-CR" sz="1200" b="0" i="1">
                            <a:latin typeface="Cambria Math" panose="02040503050406030204" pitchFamily="18" charset="0"/>
                          </a:rPr>
                          <m:t>𝑛</m:t>
                        </m:r>
                        <m:r>
                          <a:rPr lang="es-CR" sz="1200" b="0" i="1">
                            <a:latin typeface="Cambria Math" panose="02040503050406030204" pitchFamily="18" charset="0"/>
                          </a:rPr>
                          <m:t> </m:t>
                        </m:r>
                        <m:r>
                          <a:rPr lang="es-CR" sz="1200" b="0" i="1">
                            <a:latin typeface="Cambria Math" panose="02040503050406030204" pitchFamily="18" charset="0"/>
                          </a:rPr>
                          <m:t>𝑑𝑒</m:t>
                        </m:r>
                        <m:r>
                          <a:rPr lang="es-CR" sz="1200" b="0" i="1">
                            <a:latin typeface="Cambria Math" panose="02040503050406030204" pitchFamily="18" charset="0"/>
                          </a:rPr>
                          <m:t> 15 </m:t>
                        </m:r>
                        <m:r>
                          <a:rPr lang="es-CR" sz="1200" b="0" i="1">
                            <a:latin typeface="Cambria Math" panose="02040503050406030204" pitchFamily="18" charset="0"/>
                          </a:rPr>
                          <m:t>𝑎</m:t>
                        </m:r>
                        <m:r>
                          <a:rPr lang="es-CR" sz="1200" b="0" i="1">
                            <a:latin typeface="Cambria Math" panose="02040503050406030204" pitchFamily="18" charset="0"/>
                          </a:rPr>
                          <m:t>ñ</m:t>
                        </m:r>
                        <m:r>
                          <a:rPr lang="es-CR" sz="1200" b="0" i="1">
                            <a:latin typeface="Cambria Math" panose="02040503050406030204" pitchFamily="18" charset="0"/>
                          </a:rPr>
                          <m:t>𝑜𝑠</m:t>
                        </m:r>
                        <m:r>
                          <a:rPr lang="es-CR" sz="1200" b="0" i="1">
                            <a:latin typeface="Cambria Math" panose="02040503050406030204" pitchFamily="18" charset="0"/>
                          </a:rPr>
                          <m:t> </m:t>
                        </m:r>
                        <m:r>
                          <a:rPr lang="es-CR" sz="1200" b="0" i="1">
                            <a:latin typeface="Cambria Math" panose="02040503050406030204" pitchFamily="18" charset="0"/>
                          </a:rPr>
                          <m:t>𝑦</m:t>
                        </m:r>
                        <m:r>
                          <a:rPr lang="es-CR" sz="1200" b="0" i="1">
                            <a:latin typeface="Cambria Math" panose="02040503050406030204" pitchFamily="18" charset="0"/>
                          </a:rPr>
                          <m:t> </m:t>
                        </m:r>
                        <m:r>
                          <a:rPr lang="es-CR" sz="1200" b="0" i="1">
                            <a:latin typeface="Cambria Math" panose="02040503050406030204" pitchFamily="18" charset="0"/>
                          </a:rPr>
                          <m:t>𝑚</m:t>
                        </m:r>
                        <m:r>
                          <a:rPr lang="es-CR" sz="1200" b="0" i="1">
                            <a:latin typeface="Cambria Math" panose="02040503050406030204" pitchFamily="18" charset="0"/>
                          </a:rPr>
                          <m:t>á</m:t>
                        </m:r>
                        <m:r>
                          <a:rPr lang="es-CR" sz="1200" b="0" i="1">
                            <a:latin typeface="Cambria Math" panose="02040503050406030204" pitchFamily="18" charset="0"/>
                          </a:rPr>
                          <m:t>𝑠</m:t>
                        </m:r>
                      </m:den>
                    </m:f>
                    <m:r>
                      <a:rPr lang="es-CR" sz="1200" b="0" i="1">
                        <a:latin typeface="Cambria Math" panose="02040503050406030204" pitchFamily="18" charset="0"/>
                        <a:ea typeface="Cambria Math" panose="02040503050406030204" pitchFamily="18" charset="0"/>
                      </a:rPr>
                      <m:t>×</m:t>
                    </m:r>
                    <m:r>
                      <a:rPr lang="es-CR" sz="1200" b="0" i="1">
                        <a:solidFill>
                          <a:schemeClr val="tx1"/>
                        </a:solidFill>
                        <a:effectLst/>
                        <a:latin typeface="Cambria Math" panose="02040503050406030204" pitchFamily="18" charset="0"/>
                        <a:ea typeface="+mn-ea"/>
                        <a:cs typeface="+mn-cs"/>
                      </a:rPr>
                      <m:t>100</m:t>
                    </m:r>
                  </m:oMath>
                </m:oMathPara>
              </a14:m>
              <a:endParaRPr lang="es-CR" sz="1200"/>
            </a:p>
          </xdr:txBody>
        </xdr:sp>
      </mc:Choice>
      <mc:Fallback xmlns="">
        <xdr:sp macro="" textlink="">
          <xdr:nvSpPr>
            <xdr:cNvPr id="2" name="CuadroTexto 1">
              <a:extLst>
                <a:ext uri="{FF2B5EF4-FFF2-40B4-BE49-F238E27FC236}">
                  <a16:creationId xmlns:a16="http://schemas.microsoft.com/office/drawing/2014/main" id="{00000000-0008-0000-5600-000002000000}"/>
                </a:ext>
              </a:extLst>
            </xdr:cNvPr>
            <xdr:cNvSpPr txBox="1"/>
          </xdr:nvSpPr>
          <xdr:spPr>
            <a:xfrm>
              <a:off x="4157662" y="6531837"/>
              <a:ext cx="4171270" cy="3826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R" sz="1200" i="0">
                  <a:latin typeface="Cambria Math" panose="02040503050406030204" pitchFamily="18" charset="0"/>
                </a:rPr>
                <a:t>(</a:t>
              </a:r>
              <a:r>
                <a:rPr lang="es-CR" sz="1200" b="0" i="0">
                  <a:latin typeface="Cambria Math" panose="02040503050406030204" pitchFamily="18" charset="0"/>
                </a:rPr>
                <a:t>𝑂𝑓𝑒𝑟𝑡𝑎 𝑎𝑛𝑢𝑎𝑙 𝑑𝑒 𝑒𝑡𝑎𝑛𝑜𝑙 𝑒𝑛 𝑏𝑒𝑏𝑖𝑑𝑎𝑠 𝑎𝑙𝑐𝑜ℎ𝑜𝑙𝑖𝑐𝑎𝑠)/(𝑃𝑜𝑏𝑙𝑎𝑐𝑖ó𝑛 𝑑𝑒 15 𝑎ñ𝑜𝑠 𝑦 𝑚á𝑠)</a:t>
              </a:r>
              <a:r>
                <a:rPr lang="es-CR" sz="1200" b="0" i="0">
                  <a:latin typeface="Cambria Math" panose="02040503050406030204" pitchFamily="18" charset="0"/>
                  <a:ea typeface="Cambria Math" panose="02040503050406030204" pitchFamily="18" charset="0"/>
                </a:rPr>
                <a:t>×</a:t>
              </a:r>
              <a:r>
                <a:rPr lang="es-CR" sz="1200" b="0" i="0">
                  <a:solidFill>
                    <a:schemeClr val="tx1"/>
                  </a:solidFill>
                  <a:effectLst/>
                  <a:latin typeface="Cambria Math" panose="02040503050406030204" pitchFamily="18" charset="0"/>
                  <a:ea typeface="+mn-ea"/>
                  <a:cs typeface="+mn-cs"/>
                </a:rPr>
                <a:t>100</a:t>
              </a:r>
              <a:endParaRPr lang="es-CR" sz="1200"/>
            </a:p>
          </xdr:txBody>
        </xdr:sp>
      </mc:Fallback>
    </mc:AlternateContent>
    <xdr:clientData/>
  </xdr:oneCellAnchor>
</xdr:wsDr>
</file>

<file path=xl/drawings/drawing56.xml><?xml version="1.0" encoding="utf-8"?>
<xdr:wsDr xmlns:xdr="http://schemas.openxmlformats.org/drawingml/2006/spreadsheetDrawing" xmlns:a="http://schemas.openxmlformats.org/drawingml/2006/main">
  <xdr:twoCellAnchor>
    <xdr:from>
      <xdr:col>1</xdr:col>
      <xdr:colOff>994409</xdr:colOff>
      <xdr:row>31</xdr:row>
      <xdr:rowOff>180022</xdr:rowOff>
    </xdr:from>
    <xdr:to>
      <xdr:col>13</xdr:col>
      <xdr:colOff>177165</xdr:colOff>
      <xdr:row>43</xdr:row>
      <xdr:rowOff>127634</xdr:rowOff>
    </xdr:to>
    <xdr:graphicFrame macro="">
      <xdr:nvGraphicFramePr>
        <xdr:cNvPr id="3" name="Gráfico 2">
          <a:extLst>
            <a:ext uri="{FF2B5EF4-FFF2-40B4-BE49-F238E27FC236}">
              <a16:creationId xmlns:a16="http://schemas.microsoft.com/office/drawing/2014/main" id="{00000000-0008-0000-5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7.xml><?xml version="1.0" encoding="utf-8"?>
<xdr:wsDr xmlns:xdr="http://schemas.openxmlformats.org/drawingml/2006/spreadsheetDrawing" xmlns:a="http://schemas.openxmlformats.org/drawingml/2006/main">
  <xdr:oneCellAnchor>
    <xdr:from>
      <xdr:col>3</xdr:col>
      <xdr:colOff>178593</xdr:colOff>
      <xdr:row>15</xdr:row>
      <xdr:rowOff>106680</xdr:rowOff>
    </xdr:from>
    <xdr:ext cx="3530518" cy="382605"/>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00000000-0008-0000-5800-000003000000}"/>
                </a:ext>
              </a:extLst>
            </xdr:cNvPr>
            <xdr:cNvSpPr txBox="1"/>
          </xdr:nvSpPr>
          <xdr:spPr>
            <a:xfrm>
              <a:off x="4422933" y="6469380"/>
              <a:ext cx="3530518" cy="3826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200" i="1">
                            <a:latin typeface="Cambria Math" panose="02040503050406030204" pitchFamily="18" charset="0"/>
                          </a:rPr>
                        </m:ctrlPr>
                      </m:fPr>
                      <m:num>
                        <m:r>
                          <a:rPr lang="es-CR" sz="1200" b="0" i="1">
                            <a:latin typeface="Cambria Math" panose="02040503050406030204" pitchFamily="18" charset="0"/>
                          </a:rPr>
                          <m:t>𝐷𝑒𝑓𝑢𝑛𝑐𝑖𝑜𝑛𝑒𝑠</m:t>
                        </m:r>
                        <m:r>
                          <a:rPr lang="es-CR" sz="1200" b="0" i="1">
                            <a:latin typeface="Cambria Math" panose="02040503050406030204" pitchFamily="18" charset="0"/>
                          </a:rPr>
                          <m:t> </m:t>
                        </m:r>
                        <m:r>
                          <a:rPr lang="es-CR" sz="1200" b="0" i="1">
                            <a:latin typeface="Cambria Math" panose="02040503050406030204" pitchFamily="18" charset="0"/>
                          </a:rPr>
                          <m:t>𝑝𝑜𝑟</m:t>
                        </m:r>
                        <m:r>
                          <a:rPr lang="es-CR" sz="1200" b="0" i="1">
                            <a:latin typeface="Cambria Math" panose="02040503050406030204" pitchFamily="18" charset="0"/>
                          </a:rPr>
                          <m:t> </m:t>
                        </m:r>
                        <m:r>
                          <a:rPr lang="es-CR" sz="1200" b="0" i="1">
                            <a:latin typeface="Cambria Math" panose="02040503050406030204" pitchFamily="18" charset="0"/>
                          </a:rPr>
                          <m:t>𝑎𝑐𝑐𝑖𝑑𝑒𝑛𝑡𝑒𝑠</m:t>
                        </m:r>
                        <m:r>
                          <a:rPr lang="es-CR" sz="1200" b="0" i="1">
                            <a:latin typeface="Cambria Math" panose="02040503050406030204" pitchFamily="18" charset="0"/>
                          </a:rPr>
                          <m:t> </m:t>
                        </m:r>
                        <m:r>
                          <a:rPr lang="es-CR" sz="1200" b="0" i="1">
                            <a:latin typeface="Cambria Math" panose="02040503050406030204" pitchFamily="18" charset="0"/>
                          </a:rPr>
                          <m:t>𝑑𝑒</m:t>
                        </m:r>
                        <m:r>
                          <a:rPr lang="es-CR" sz="1200" b="0" i="1">
                            <a:latin typeface="Cambria Math" panose="02040503050406030204" pitchFamily="18" charset="0"/>
                          </a:rPr>
                          <m:t> </m:t>
                        </m:r>
                        <m:r>
                          <a:rPr lang="es-CR" sz="1200" b="0" i="1">
                            <a:latin typeface="Cambria Math" panose="02040503050406030204" pitchFamily="18" charset="0"/>
                          </a:rPr>
                          <m:t>𝑡𝑟</m:t>
                        </m:r>
                        <m:r>
                          <a:rPr lang="es-CR" sz="1200" b="0" i="1">
                            <a:latin typeface="Cambria Math" panose="02040503050406030204" pitchFamily="18" charset="0"/>
                          </a:rPr>
                          <m:t>á</m:t>
                        </m:r>
                        <m:r>
                          <a:rPr lang="es-CR" sz="1200" b="0" i="1">
                            <a:latin typeface="Cambria Math" panose="02040503050406030204" pitchFamily="18" charset="0"/>
                          </a:rPr>
                          <m:t>𝑛𝑠𝑖𝑡𝑜</m:t>
                        </m:r>
                      </m:num>
                      <m:den>
                        <m:r>
                          <a:rPr lang="es-CR" sz="1200" b="0" i="1">
                            <a:latin typeface="Cambria Math" panose="02040503050406030204" pitchFamily="18" charset="0"/>
                          </a:rPr>
                          <m:t>𝑇𝑜𝑡𝑎𝑙</m:t>
                        </m:r>
                        <m:r>
                          <a:rPr lang="es-CR" sz="1200" b="0" i="1">
                            <a:latin typeface="Cambria Math" panose="02040503050406030204" pitchFamily="18" charset="0"/>
                          </a:rPr>
                          <m:t> </m:t>
                        </m:r>
                        <m:r>
                          <a:rPr lang="es-CR" sz="1200" b="0" i="1">
                            <a:latin typeface="Cambria Math" panose="02040503050406030204" pitchFamily="18" charset="0"/>
                          </a:rPr>
                          <m:t>𝑑𝑒</m:t>
                        </m:r>
                        <m:r>
                          <a:rPr lang="es-CR" sz="1200" b="0" i="1">
                            <a:latin typeface="Cambria Math" panose="02040503050406030204" pitchFamily="18" charset="0"/>
                          </a:rPr>
                          <m:t> </m:t>
                        </m:r>
                        <m:r>
                          <a:rPr lang="es-CR" sz="1200" b="0" i="1">
                            <a:latin typeface="Cambria Math" panose="02040503050406030204" pitchFamily="18" charset="0"/>
                          </a:rPr>
                          <m:t>𝑝𝑜𝑏𝑙𝑎𝑐𝑖</m:t>
                        </m:r>
                        <m:r>
                          <a:rPr lang="es-CR" sz="1200" b="0" i="1">
                            <a:latin typeface="Cambria Math" panose="02040503050406030204" pitchFamily="18" charset="0"/>
                          </a:rPr>
                          <m:t>ó</m:t>
                        </m:r>
                        <m:r>
                          <a:rPr lang="es-CR" sz="1200" b="0" i="1">
                            <a:latin typeface="Cambria Math" panose="02040503050406030204" pitchFamily="18" charset="0"/>
                          </a:rPr>
                          <m:t>𝑛</m:t>
                        </m:r>
                      </m:den>
                    </m:f>
                    <m:r>
                      <a:rPr lang="es-ES" sz="1200" b="0" i="1">
                        <a:latin typeface="Cambria Math" panose="02040503050406030204" pitchFamily="18" charset="0"/>
                      </a:rPr>
                      <m:t> </m:t>
                    </m:r>
                    <m:r>
                      <a:rPr lang="es-CR" sz="1200" b="0" i="1">
                        <a:latin typeface="Cambria Math" panose="02040503050406030204" pitchFamily="18" charset="0"/>
                        <a:ea typeface="Cambria Math" panose="02040503050406030204" pitchFamily="18" charset="0"/>
                      </a:rPr>
                      <m:t>× </m:t>
                    </m:r>
                    <m:r>
                      <a:rPr lang="es-CR" sz="1100" b="0" i="1">
                        <a:solidFill>
                          <a:schemeClr val="tx1"/>
                        </a:solidFill>
                        <a:effectLst/>
                        <a:latin typeface="Cambria Math" panose="02040503050406030204" pitchFamily="18" charset="0"/>
                        <a:ea typeface="+mn-ea"/>
                        <a:cs typeface="+mn-cs"/>
                      </a:rPr>
                      <m:t>100 000</m:t>
                    </m:r>
                  </m:oMath>
                </m:oMathPara>
              </a14:m>
              <a:endParaRPr lang="es-CR" sz="1200"/>
            </a:p>
          </xdr:txBody>
        </xdr:sp>
      </mc:Choice>
      <mc:Fallback xmlns="">
        <xdr:sp macro="" textlink="">
          <xdr:nvSpPr>
            <xdr:cNvPr id="3" name="CuadroTexto 2">
              <a:extLst>
                <a:ext uri="{FF2B5EF4-FFF2-40B4-BE49-F238E27FC236}">
                  <a16:creationId xmlns:a16="http://schemas.microsoft.com/office/drawing/2014/main" id="{00000000-0008-0000-5800-000003000000}"/>
                </a:ext>
              </a:extLst>
            </xdr:cNvPr>
            <xdr:cNvSpPr txBox="1"/>
          </xdr:nvSpPr>
          <xdr:spPr>
            <a:xfrm>
              <a:off x="4422933" y="6469380"/>
              <a:ext cx="3530518" cy="3826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200" i="0">
                  <a:latin typeface="Cambria Math" panose="02040503050406030204" pitchFamily="18" charset="0"/>
                </a:rPr>
                <a:t>(</a:t>
              </a:r>
              <a:r>
                <a:rPr lang="es-CR" sz="1200" b="0" i="0">
                  <a:latin typeface="Cambria Math" panose="02040503050406030204" pitchFamily="18" charset="0"/>
                </a:rPr>
                <a:t>𝐷𝑒𝑓𝑢𝑛𝑐𝑖𝑜𝑛𝑒𝑠 𝑝𝑜𝑟 𝑎𝑐𝑐𝑖𝑑𝑒𝑛𝑡𝑒𝑠 𝑑𝑒 𝑡𝑟á𝑛𝑠𝑖𝑡𝑜)/(𝑇𝑜𝑡𝑎𝑙 𝑑𝑒 𝑝𝑜𝑏𝑙𝑎𝑐𝑖ó𝑛)</a:t>
              </a:r>
              <a:r>
                <a:rPr lang="es-ES" sz="1200" b="0" i="0">
                  <a:latin typeface="Cambria Math" panose="02040503050406030204" pitchFamily="18" charset="0"/>
                </a:rPr>
                <a:t>  </a:t>
              </a:r>
              <a:r>
                <a:rPr lang="es-CR" sz="1200" b="0" i="0">
                  <a:latin typeface="Cambria Math" panose="02040503050406030204" pitchFamily="18" charset="0"/>
                  <a:ea typeface="Cambria Math" panose="02040503050406030204" pitchFamily="18" charset="0"/>
                </a:rPr>
                <a:t>× </a:t>
              </a:r>
              <a:r>
                <a:rPr lang="es-CR" sz="1100" b="0" i="0">
                  <a:solidFill>
                    <a:schemeClr val="tx1"/>
                  </a:solidFill>
                  <a:effectLst/>
                  <a:latin typeface="Cambria Math" panose="02040503050406030204" pitchFamily="18" charset="0"/>
                  <a:ea typeface="+mn-ea"/>
                  <a:cs typeface="+mn-cs"/>
                </a:rPr>
                <a:t>100 000</a:t>
              </a:r>
              <a:endParaRPr lang="es-CR" sz="1200"/>
            </a:p>
          </xdr:txBody>
        </xdr:sp>
      </mc:Fallback>
    </mc:AlternateContent>
    <xdr:clientData/>
  </xdr:oneCellAnchor>
  <xdr:oneCellAnchor>
    <xdr:from>
      <xdr:col>3</xdr:col>
      <xdr:colOff>1359693</xdr:colOff>
      <xdr:row>15</xdr:row>
      <xdr:rowOff>114300</xdr:rowOff>
    </xdr:from>
    <xdr:ext cx="4821245" cy="1186076"/>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id="{37AD740F-644C-4286-98B5-740F9D68BF56}"/>
                </a:ext>
              </a:extLst>
            </xdr:cNvPr>
            <xdr:cNvSpPr txBox="1"/>
          </xdr:nvSpPr>
          <xdr:spPr>
            <a:xfrm>
              <a:off x="5604033" y="7063740"/>
              <a:ext cx="4821245" cy="11860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200" i="1">
                            <a:latin typeface="Cambria Math" panose="02040503050406030204" pitchFamily="18" charset="0"/>
                          </a:rPr>
                        </m:ctrlPr>
                      </m:fPr>
                      <m:num>
                        <m:r>
                          <a:rPr lang="es-CR" sz="1200" b="0" i="1">
                            <a:latin typeface="Cambria Math" panose="02040503050406030204" pitchFamily="18" charset="0"/>
                          </a:rPr>
                          <m:t>𝐷𝑒𝑓𝑢𝑛𝑐𝑖𝑜𝑛𝑒𝑠</m:t>
                        </m:r>
                        <m:r>
                          <a:rPr lang="es-CR" sz="1200" b="0" i="1">
                            <a:latin typeface="Cambria Math" panose="02040503050406030204" pitchFamily="18" charset="0"/>
                          </a:rPr>
                          <m:t> </m:t>
                        </m:r>
                        <m:r>
                          <a:rPr lang="es-CR" sz="1200" b="0" i="1">
                            <a:latin typeface="Cambria Math" panose="02040503050406030204" pitchFamily="18" charset="0"/>
                          </a:rPr>
                          <m:t>𝑝𝑜𝑟</m:t>
                        </m:r>
                        <m:r>
                          <a:rPr lang="es-CR" sz="1200" b="0" i="1">
                            <a:latin typeface="Cambria Math" panose="02040503050406030204" pitchFamily="18" charset="0"/>
                          </a:rPr>
                          <m:t> </m:t>
                        </m:r>
                        <m:r>
                          <a:rPr lang="es-CR" sz="1200" b="0" i="1">
                            <a:latin typeface="Cambria Math" panose="02040503050406030204" pitchFamily="18" charset="0"/>
                          </a:rPr>
                          <m:t>𝑎𝑐𝑐𝑖𝑑𝑒𝑛𝑡𝑒𝑠</m:t>
                        </m:r>
                        <m:r>
                          <a:rPr lang="es-CR" sz="1200" b="0" i="1">
                            <a:latin typeface="Cambria Math" panose="02040503050406030204" pitchFamily="18" charset="0"/>
                          </a:rPr>
                          <m:t> </m:t>
                        </m:r>
                        <m:r>
                          <a:rPr lang="es-CR" sz="1200" b="0" i="1">
                            <a:latin typeface="Cambria Math" panose="02040503050406030204" pitchFamily="18" charset="0"/>
                          </a:rPr>
                          <m:t>𝑑𝑒</m:t>
                        </m:r>
                        <m:r>
                          <a:rPr lang="es-CR" sz="1200" b="0" i="1">
                            <a:latin typeface="Cambria Math" panose="02040503050406030204" pitchFamily="18" charset="0"/>
                          </a:rPr>
                          <m:t> </m:t>
                        </m:r>
                        <m:r>
                          <a:rPr lang="es-CR" sz="1200" b="0" i="1">
                            <a:latin typeface="Cambria Math" panose="02040503050406030204" pitchFamily="18" charset="0"/>
                          </a:rPr>
                          <m:t>𝑡𝑟</m:t>
                        </m:r>
                        <m:r>
                          <a:rPr lang="es-CR" sz="1200" b="0" i="1">
                            <a:latin typeface="Cambria Math" panose="02040503050406030204" pitchFamily="18" charset="0"/>
                          </a:rPr>
                          <m:t>á</m:t>
                        </m:r>
                        <m:r>
                          <a:rPr lang="es-CR" sz="1200" b="0" i="1">
                            <a:latin typeface="Cambria Math" panose="02040503050406030204" pitchFamily="18" charset="0"/>
                          </a:rPr>
                          <m:t>𝑛𝑠𝑖𝑡𝑜</m:t>
                        </m:r>
                      </m:num>
                      <m:den>
                        <m:r>
                          <a:rPr lang="es-CR" sz="1200" b="0" i="1">
                            <a:latin typeface="Cambria Math" panose="02040503050406030204" pitchFamily="18" charset="0"/>
                          </a:rPr>
                          <m:t>𝑇𝑜𝑡𝑎𝑙</m:t>
                        </m:r>
                        <m:r>
                          <a:rPr lang="es-CR" sz="1200" b="0" i="1">
                            <a:latin typeface="Cambria Math" panose="02040503050406030204" pitchFamily="18" charset="0"/>
                          </a:rPr>
                          <m:t> </m:t>
                        </m:r>
                        <m:r>
                          <a:rPr lang="es-CR" sz="1200" b="0" i="1">
                            <a:latin typeface="Cambria Math" panose="02040503050406030204" pitchFamily="18" charset="0"/>
                          </a:rPr>
                          <m:t>𝑑𝑒</m:t>
                        </m:r>
                        <m:r>
                          <a:rPr lang="es-CR" sz="1200" b="0" i="1">
                            <a:latin typeface="Cambria Math" panose="02040503050406030204" pitchFamily="18" charset="0"/>
                          </a:rPr>
                          <m:t> </m:t>
                        </m:r>
                        <m:r>
                          <a:rPr lang="es-CR" sz="1200" b="0" i="1">
                            <a:latin typeface="Cambria Math" panose="02040503050406030204" pitchFamily="18" charset="0"/>
                          </a:rPr>
                          <m:t>𝑝𝑜𝑏𝑙𝑎𝑐𝑖</m:t>
                        </m:r>
                        <m:r>
                          <a:rPr lang="es-CR" sz="1200" b="0" i="1">
                            <a:latin typeface="Cambria Math" panose="02040503050406030204" pitchFamily="18" charset="0"/>
                          </a:rPr>
                          <m:t>ó</m:t>
                        </m:r>
                        <m:r>
                          <a:rPr lang="es-CR" sz="1200" b="0" i="1">
                            <a:latin typeface="Cambria Math" panose="02040503050406030204" pitchFamily="18" charset="0"/>
                          </a:rPr>
                          <m:t>𝑛</m:t>
                        </m:r>
                      </m:den>
                    </m:f>
                    <m:r>
                      <a:rPr lang="es-ES" sz="1200" b="0" i="1">
                        <a:latin typeface="Cambria Math" panose="02040503050406030204" pitchFamily="18" charset="0"/>
                      </a:rPr>
                      <m:t> </m:t>
                    </m:r>
                    <m:r>
                      <a:rPr lang="es-CR" sz="1200" b="0" i="1">
                        <a:latin typeface="Cambria Math" panose="02040503050406030204" pitchFamily="18" charset="0"/>
                        <a:ea typeface="Cambria Math" panose="02040503050406030204" pitchFamily="18" charset="0"/>
                      </a:rPr>
                      <m:t>× </m:t>
                    </m:r>
                    <m:r>
                      <a:rPr lang="es-CR" sz="1100" b="0" i="1">
                        <a:solidFill>
                          <a:schemeClr val="tx1"/>
                        </a:solidFill>
                        <a:effectLst/>
                        <a:latin typeface="Cambria Math" panose="02040503050406030204" pitchFamily="18" charset="0"/>
                        <a:ea typeface="+mn-ea"/>
                        <a:cs typeface="+mn-cs"/>
                      </a:rPr>
                      <m:t>100 000</m:t>
                    </m:r>
                  </m:oMath>
                </m:oMathPara>
              </a14:m>
              <a:endParaRPr lang="es-CR" sz="1200"/>
            </a:p>
          </xdr:txBody>
        </xdr:sp>
      </mc:Choice>
      <mc:Fallback xmlns="">
        <xdr:sp macro="" textlink="">
          <xdr:nvSpPr>
            <xdr:cNvPr id="4" name="CuadroTexto 3">
              <a:extLst>
                <a:ext uri="{FF2B5EF4-FFF2-40B4-BE49-F238E27FC236}">
                  <a16:creationId xmlns:a16="http://schemas.microsoft.com/office/drawing/2014/main" id="{37AD740F-644C-4286-98B5-740F9D68BF56}"/>
                </a:ext>
              </a:extLst>
            </xdr:cNvPr>
            <xdr:cNvSpPr txBox="1"/>
          </xdr:nvSpPr>
          <xdr:spPr>
            <a:xfrm>
              <a:off x="5604033" y="7063740"/>
              <a:ext cx="4821245" cy="11860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200" i="0">
                  <a:latin typeface="Cambria Math" panose="02040503050406030204" pitchFamily="18" charset="0"/>
                </a:rPr>
                <a:t>(</a:t>
              </a:r>
              <a:r>
                <a:rPr lang="es-CR" sz="1200" b="0" i="0">
                  <a:latin typeface="Cambria Math" panose="02040503050406030204" pitchFamily="18" charset="0"/>
                </a:rPr>
                <a:t>𝐷𝑒𝑓𝑢𝑛𝑐𝑖𝑜𝑛𝑒𝑠 𝑝𝑜𝑟 𝑎𝑐𝑐𝑖𝑑𝑒𝑛𝑡𝑒𝑠 𝑑𝑒 𝑡𝑟á𝑛𝑠𝑖𝑡𝑜)/(𝑇𝑜𝑡𝑎𝑙 𝑑𝑒 𝑝𝑜𝑏𝑙𝑎𝑐𝑖ó𝑛)</a:t>
              </a:r>
              <a:r>
                <a:rPr lang="es-ES" sz="1200" b="0" i="0">
                  <a:latin typeface="Cambria Math" panose="02040503050406030204" pitchFamily="18" charset="0"/>
                </a:rPr>
                <a:t>  </a:t>
              </a:r>
              <a:r>
                <a:rPr lang="es-CR" sz="1200" b="0" i="0">
                  <a:latin typeface="Cambria Math" panose="02040503050406030204" pitchFamily="18" charset="0"/>
                  <a:ea typeface="Cambria Math" panose="02040503050406030204" pitchFamily="18" charset="0"/>
                </a:rPr>
                <a:t>× </a:t>
              </a:r>
              <a:r>
                <a:rPr lang="es-CR" sz="1100" b="0" i="0">
                  <a:solidFill>
                    <a:schemeClr val="tx1"/>
                  </a:solidFill>
                  <a:effectLst/>
                  <a:latin typeface="Cambria Math" panose="02040503050406030204" pitchFamily="18" charset="0"/>
                  <a:ea typeface="+mn-ea"/>
                  <a:cs typeface="+mn-cs"/>
                </a:rPr>
                <a:t>100 000</a:t>
              </a:r>
              <a:endParaRPr lang="es-CR" sz="1200"/>
            </a:p>
          </xdr:txBody>
        </xdr:sp>
      </mc:Fallback>
    </mc:AlternateContent>
    <xdr:clientData/>
  </xdr:oneCellAnchor>
  <xdr:oneCellAnchor>
    <xdr:from>
      <xdr:col>3</xdr:col>
      <xdr:colOff>1359693</xdr:colOff>
      <xdr:row>15</xdr:row>
      <xdr:rowOff>114300</xdr:rowOff>
    </xdr:from>
    <xdr:ext cx="4821245" cy="1186076"/>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id="{E08DABD1-95A9-4B17-B706-36B7BA7B674A}"/>
                </a:ext>
              </a:extLst>
            </xdr:cNvPr>
            <xdr:cNvSpPr txBox="1"/>
          </xdr:nvSpPr>
          <xdr:spPr>
            <a:xfrm>
              <a:off x="5604033" y="7063740"/>
              <a:ext cx="4821245" cy="11860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200" i="1">
                            <a:latin typeface="Cambria Math" panose="02040503050406030204" pitchFamily="18" charset="0"/>
                          </a:rPr>
                        </m:ctrlPr>
                      </m:fPr>
                      <m:num>
                        <m:r>
                          <a:rPr lang="es-CR" sz="1200" b="0" i="1">
                            <a:latin typeface="Cambria Math" panose="02040503050406030204" pitchFamily="18" charset="0"/>
                          </a:rPr>
                          <m:t>𝐷𝑒𝑓𝑢𝑛𝑐𝑖𝑜𝑛𝑒𝑠</m:t>
                        </m:r>
                        <m:r>
                          <a:rPr lang="es-CR" sz="1200" b="0" i="1">
                            <a:latin typeface="Cambria Math" panose="02040503050406030204" pitchFamily="18" charset="0"/>
                          </a:rPr>
                          <m:t> </m:t>
                        </m:r>
                        <m:r>
                          <a:rPr lang="es-CR" sz="1200" b="0" i="1">
                            <a:latin typeface="Cambria Math" panose="02040503050406030204" pitchFamily="18" charset="0"/>
                          </a:rPr>
                          <m:t>𝑝𝑜𝑟</m:t>
                        </m:r>
                        <m:r>
                          <a:rPr lang="es-CR" sz="1200" b="0" i="1">
                            <a:latin typeface="Cambria Math" panose="02040503050406030204" pitchFamily="18" charset="0"/>
                          </a:rPr>
                          <m:t> </m:t>
                        </m:r>
                        <m:r>
                          <a:rPr lang="es-CR" sz="1200" b="0" i="1">
                            <a:latin typeface="Cambria Math" panose="02040503050406030204" pitchFamily="18" charset="0"/>
                          </a:rPr>
                          <m:t>𝑎𝑐𝑐𝑖𝑑𝑒𝑛𝑡𝑒𝑠</m:t>
                        </m:r>
                        <m:r>
                          <a:rPr lang="es-CR" sz="1200" b="0" i="1">
                            <a:latin typeface="Cambria Math" panose="02040503050406030204" pitchFamily="18" charset="0"/>
                          </a:rPr>
                          <m:t> </m:t>
                        </m:r>
                        <m:r>
                          <a:rPr lang="es-CR" sz="1200" b="0" i="1">
                            <a:latin typeface="Cambria Math" panose="02040503050406030204" pitchFamily="18" charset="0"/>
                          </a:rPr>
                          <m:t>𝑑𝑒</m:t>
                        </m:r>
                        <m:r>
                          <a:rPr lang="es-CR" sz="1200" b="0" i="1">
                            <a:latin typeface="Cambria Math" panose="02040503050406030204" pitchFamily="18" charset="0"/>
                          </a:rPr>
                          <m:t> </m:t>
                        </m:r>
                        <m:r>
                          <a:rPr lang="es-CR" sz="1200" b="0" i="1">
                            <a:latin typeface="Cambria Math" panose="02040503050406030204" pitchFamily="18" charset="0"/>
                          </a:rPr>
                          <m:t>𝑡𝑟</m:t>
                        </m:r>
                        <m:r>
                          <a:rPr lang="es-CR" sz="1200" b="0" i="1">
                            <a:latin typeface="Cambria Math" panose="02040503050406030204" pitchFamily="18" charset="0"/>
                          </a:rPr>
                          <m:t>á</m:t>
                        </m:r>
                        <m:r>
                          <a:rPr lang="es-CR" sz="1200" b="0" i="1">
                            <a:latin typeface="Cambria Math" panose="02040503050406030204" pitchFamily="18" charset="0"/>
                          </a:rPr>
                          <m:t>𝑛𝑠𝑖𝑡𝑜</m:t>
                        </m:r>
                      </m:num>
                      <m:den>
                        <m:r>
                          <a:rPr lang="es-CR" sz="1200" b="0" i="1">
                            <a:latin typeface="Cambria Math" panose="02040503050406030204" pitchFamily="18" charset="0"/>
                          </a:rPr>
                          <m:t>𝑇𝑜𝑡𝑎𝑙</m:t>
                        </m:r>
                        <m:r>
                          <a:rPr lang="es-CR" sz="1200" b="0" i="1">
                            <a:latin typeface="Cambria Math" panose="02040503050406030204" pitchFamily="18" charset="0"/>
                          </a:rPr>
                          <m:t> </m:t>
                        </m:r>
                        <m:r>
                          <a:rPr lang="es-CR" sz="1200" b="0" i="1">
                            <a:latin typeface="Cambria Math" panose="02040503050406030204" pitchFamily="18" charset="0"/>
                          </a:rPr>
                          <m:t>𝑑𝑒</m:t>
                        </m:r>
                        <m:r>
                          <a:rPr lang="es-CR" sz="1200" b="0" i="1">
                            <a:latin typeface="Cambria Math" panose="02040503050406030204" pitchFamily="18" charset="0"/>
                          </a:rPr>
                          <m:t> </m:t>
                        </m:r>
                        <m:r>
                          <a:rPr lang="es-CR" sz="1200" b="0" i="1">
                            <a:latin typeface="Cambria Math" panose="02040503050406030204" pitchFamily="18" charset="0"/>
                          </a:rPr>
                          <m:t>𝑝𝑜𝑏𝑙𝑎𝑐𝑖</m:t>
                        </m:r>
                        <m:r>
                          <a:rPr lang="es-CR" sz="1200" b="0" i="1">
                            <a:latin typeface="Cambria Math" panose="02040503050406030204" pitchFamily="18" charset="0"/>
                          </a:rPr>
                          <m:t>ó</m:t>
                        </m:r>
                        <m:r>
                          <a:rPr lang="es-CR" sz="1200" b="0" i="1">
                            <a:latin typeface="Cambria Math" panose="02040503050406030204" pitchFamily="18" charset="0"/>
                          </a:rPr>
                          <m:t>𝑛</m:t>
                        </m:r>
                      </m:den>
                    </m:f>
                    <m:r>
                      <a:rPr lang="es-ES" sz="1200" b="0" i="1">
                        <a:latin typeface="Cambria Math" panose="02040503050406030204" pitchFamily="18" charset="0"/>
                      </a:rPr>
                      <m:t> </m:t>
                    </m:r>
                    <m:r>
                      <a:rPr lang="es-CR" sz="1200" b="0" i="1">
                        <a:latin typeface="Cambria Math" panose="02040503050406030204" pitchFamily="18" charset="0"/>
                        <a:ea typeface="Cambria Math" panose="02040503050406030204" pitchFamily="18" charset="0"/>
                      </a:rPr>
                      <m:t>× </m:t>
                    </m:r>
                    <m:r>
                      <a:rPr lang="es-CR" sz="1100" b="0" i="1">
                        <a:solidFill>
                          <a:schemeClr val="tx1"/>
                        </a:solidFill>
                        <a:effectLst/>
                        <a:latin typeface="Cambria Math" panose="02040503050406030204" pitchFamily="18" charset="0"/>
                        <a:ea typeface="+mn-ea"/>
                        <a:cs typeface="+mn-cs"/>
                      </a:rPr>
                      <m:t>100 000</m:t>
                    </m:r>
                  </m:oMath>
                </m:oMathPara>
              </a14:m>
              <a:endParaRPr lang="es-CR" sz="1200"/>
            </a:p>
          </xdr:txBody>
        </xdr:sp>
      </mc:Choice>
      <mc:Fallback xmlns="">
        <xdr:sp macro="" textlink="">
          <xdr:nvSpPr>
            <xdr:cNvPr id="5" name="CuadroTexto 4">
              <a:extLst>
                <a:ext uri="{FF2B5EF4-FFF2-40B4-BE49-F238E27FC236}">
                  <a16:creationId xmlns:a16="http://schemas.microsoft.com/office/drawing/2014/main" id="{E08DABD1-95A9-4B17-B706-36B7BA7B674A}"/>
                </a:ext>
              </a:extLst>
            </xdr:cNvPr>
            <xdr:cNvSpPr txBox="1"/>
          </xdr:nvSpPr>
          <xdr:spPr>
            <a:xfrm>
              <a:off x="5604033" y="7063740"/>
              <a:ext cx="4821245" cy="11860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200" i="0">
                  <a:latin typeface="Cambria Math" panose="02040503050406030204" pitchFamily="18" charset="0"/>
                </a:rPr>
                <a:t>(</a:t>
              </a:r>
              <a:r>
                <a:rPr lang="es-CR" sz="1200" b="0" i="0">
                  <a:latin typeface="Cambria Math" panose="02040503050406030204" pitchFamily="18" charset="0"/>
                </a:rPr>
                <a:t>𝐷𝑒𝑓𝑢𝑛𝑐𝑖𝑜𝑛𝑒𝑠 𝑝𝑜𝑟 𝑎𝑐𝑐𝑖𝑑𝑒𝑛𝑡𝑒𝑠 𝑑𝑒 𝑡𝑟á𝑛𝑠𝑖𝑡𝑜)/(𝑇𝑜𝑡𝑎𝑙 𝑑𝑒 𝑝𝑜𝑏𝑙𝑎𝑐𝑖ó𝑛)</a:t>
              </a:r>
              <a:r>
                <a:rPr lang="es-ES" sz="1200" b="0" i="0">
                  <a:latin typeface="Cambria Math" panose="02040503050406030204" pitchFamily="18" charset="0"/>
                </a:rPr>
                <a:t>  </a:t>
              </a:r>
              <a:r>
                <a:rPr lang="es-CR" sz="1200" b="0" i="0">
                  <a:latin typeface="Cambria Math" panose="02040503050406030204" pitchFamily="18" charset="0"/>
                  <a:ea typeface="Cambria Math" panose="02040503050406030204" pitchFamily="18" charset="0"/>
                </a:rPr>
                <a:t>× </a:t>
              </a:r>
              <a:r>
                <a:rPr lang="es-CR" sz="1100" b="0" i="0">
                  <a:solidFill>
                    <a:schemeClr val="tx1"/>
                  </a:solidFill>
                  <a:effectLst/>
                  <a:latin typeface="Cambria Math" panose="02040503050406030204" pitchFamily="18" charset="0"/>
                  <a:ea typeface="+mn-ea"/>
                  <a:cs typeface="+mn-cs"/>
                </a:rPr>
                <a:t>100 000</a:t>
              </a:r>
              <a:endParaRPr lang="es-CR" sz="1200"/>
            </a:p>
          </xdr:txBody>
        </xdr:sp>
      </mc:Fallback>
    </mc:AlternateContent>
    <xdr:clientData/>
  </xdr:oneCellAnchor>
</xdr:wsDr>
</file>

<file path=xl/drawings/drawing58.xml><?xml version="1.0" encoding="utf-8"?>
<xdr:wsDr xmlns:xdr="http://schemas.openxmlformats.org/drawingml/2006/spreadsheetDrawing" xmlns:a="http://schemas.openxmlformats.org/drawingml/2006/main">
  <xdr:twoCellAnchor>
    <xdr:from>
      <xdr:col>1</xdr:col>
      <xdr:colOff>998220</xdr:colOff>
      <xdr:row>22</xdr:row>
      <xdr:rowOff>23813</xdr:rowOff>
    </xdr:from>
    <xdr:to>
      <xdr:col>8</xdr:col>
      <xdr:colOff>182880</xdr:colOff>
      <xdr:row>34</xdr:row>
      <xdr:rowOff>251460</xdr:rowOff>
    </xdr:to>
    <xdr:graphicFrame macro="">
      <xdr:nvGraphicFramePr>
        <xdr:cNvPr id="2" name="Gráfico 1">
          <a:extLst>
            <a:ext uri="{FF2B5EF4-FFF2-40B4-BE49-F238E27FC236}">
              <a16:creationId xmlns:a16="http://schemas.microsoft.com/office/drawing/2014/main" id="{00000000-0008-0000-5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9.xml><?xml version="1.0" encoding="utf-8"?>
<xdr:wsDr xmlns:xdr="http://schemas.openxmlformats.org/drawingml/2006/spreadsheetDrawing" xmlns:a="http://schemas.openxmlformats.org/drawingml/2006/main">
  <xdr:oneCellAnchor>
    <xdr:from>
      <xdr:col>2</xdr:col>
      <xdr:colOff>1441450</xdr:colOff>
      <xdr:row>15</xdr:row>
      <xdr:rowOff>211364</xdr:rowOff>
    </xdr:from>
    <xdr:ext cx="6223000" cy="383888"/>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00000000-0008-0000-5A00-000002000000}"/>
                </a:ext>
              </a:extLst>
            </xdr:cNvPr>
            <xdr:cNvSpPr txBox="1"/>
          </xdr:nvSpPr>
          <xdr:spPr>
            <a:xfrm>
              <a:off x="3872230" y="7884704"/>
              <a:ext cx="6223000" cy="3838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200" i="1">
                            <a:latin typeface="Cambria Math" panose="02040503050406030204" pitchFamily="18" charset="0"/>
                          </a:rPr>
                        </m:ctrlPr>
                      </m:fPr>
                      <m:num>
                        <m:sSub>
                          <m:sSubPr>
                            <m:ctrlPr>
                              <a:rPr lang="es-CR" sz="1200" i="1">
                                <a:latin typeface="Cambria Math" panose="02040503050406030204" pitchFamily="18" charset="0"/>
                              </a:rPr>
                            </m:ctrlPr>
                          </m:sSubPr>
                          <m:e>
                            <m:r>
                              <a:rPr lang="es-CR" sz="1200" b="0" i="1">
                                <a:solidFill>
                                  <a:schemeClr val="tx1"/>
                                </a:solidFill>
                                <a:effectLst/>
                                <a:latin typeface="Cambria Math" panose="02040503050406030204" pitchFamily="18" charset="0"/>
                                <a:ea typeface="+mn-ea"/>
                                <a:cs typeface="+mn-cs"/>
                              </a:rPr>
                              <m:t>𝑁</m:t>
                            </m:r>
                            <m:r>
                              <a:rPr lang="es-CR" sz="1200" b="0" i="1">
                                <a:solidFill>
                                  <a:schemeClr val="tx1"/>
                                </a:solidFill>
                                <a:effectLst/>
                                <a:latin typeface="Cambria Math" panose="02040503050406030204" pitchFamily="18" charset="0"/>
                                <a:ea typeface="+mn-ea"/>
                                <a:cs typeface="+mn-cs"/>
                              </a:rPr>
                              <m:t>ú</m:t>
                            </m:r>
                            <m:r>
                              <a:rPr lang="es-CR" sz="1200" b="0" i="1">
                                <a:solidFill>
                                  <a:schemeClr val="tx1"/>
                                </a:solidFill>
                                <a:effectLst/>
                                <a:latin typeface="Cambria Math" panose="02040503050406030204" pitchFamily="18" charset="0"/>
                                <a:ea typeface="+mn-ea"/>
                                <a:cs typeface="+mn-cs"/>
                              </a:rPr>
                              <m:t>𝑚𝑒𝑟𝑜</m:t>
                            </m:r>
                            <m:r>
                              <a:rPr lang="es-CR" sz="1200" b="0" i="1">
                                <a:solidFill>
                                  <a:schemeClr val="tx1"/>
                                </a:solidFill>
                                <a:effectLst/>
                                <a:latin typeface="Cambria Math" panose="02040503050406030204" pitchFamily="18" charset="0"/>
                                <a:ea typeface="+mn-ea"/>
                                <a:cs typeface="+mn-cs"/>
                              </a:rPr>
                              <m:t> </m:t>
                            </m:r>
                            <m:r>
                              <a:rPr lang="es-CR" sz="1200" b="0" i="1">
                                <a:solidFill>
                                  <a:schemeClr val="tx1"/>
                                </a:solidFill>
                                <a:effectLst/>
                                <a:latin typeface="Cambria Math" panose="02040503050406030204" pitchFamily="18" charset="0"/>
                                <a:ea typeface="+mn-ea"/>
                                <a:cs typeface="+mn-cs"/>
                              </a:rPr>
                              <m:t>𝑑𝑒</m:t>
                            </m:r>
                            <m:r>
                              <a:rPr lang="es-CR" sz="1200" b="0" i="1">
                                <a:solidFill>
                                  <a:schemeClr val="tx1"/>
                                </a:solidFill>
                                <a:effectLst/>
                                <a:latin typeface="Cambria Math" panose="02040503050406030204" pitchFamily="18" charset="0"/>
                                <a:ea typeface="+mn-ea"/>
                                <a:cs typeface="+mn-cs"/>
                              </a:rPr>
                              <m:t> </m:t>
                            </m:r>
                            <m:r>
                              <a:rPr lang="es-CR" sz="1200" b="0" i="1">
                                <a:solidFill>
                                  <a:schemeClr val="tx1"/>
                                </a:solidFill>
                                <a:effectLst/>
                                <a:latin typeface="Cambria Math" panose="02040503050406030204" pitchFamily="18" charset="0"/>
                                <a:ea typeface="+mn-ea"/>
                                <a:cs typeface="+mn-cs"/>
                              </a:rPr>
                              <m:t>𝑚𝑢𝑗𝑒𝑟𝑒𝑠</m:t>
                            </m:r>
                            <m:r>
                              <a:rPr lang="es-CR" sz="1200" b="0" i="1">
                                <a:solidFill>
                                  <a:schemeClr val="tx1"/>
                                </a:solidFill>
                                <a:effectLst/>
                                <a:latin typeface="Cambria Math" panose="02040503050406030204" pitchFamily="18" charset="0"/>
                                <a:ea typeface="+mn-ea"/>
                                <a:cs typeface="+mn-cs"/>
                              </a:rPr>
                              <m:t> </m:t>
                            </m:r>
                            <m:r>
                              <a:rPr lang="es-CR" sz="1200" b="0" i="1">
                                <a:solidFill>
                                  <a:schemeClr val="tx1"/>
                                </a:solidFill>
                                <a:effectLst/>
                                <a:latin typeface="Cambria Math" panose="02040503050406030204" pitchFamily="18" charset="0"/>
                                <a:ea typeface="+mn-ea"/>
                                <a:cs typeface="+mn-cs"/>
                              </a:rPr>
                              <m:t>𝑒𝑛</m:t>
                            </m:r>
                            <m:r>
                              <a:rPr lang="es-CR" sz="1200" b="0" i="1">
                                <a:solidFill>
                                  <a:schemeClr val="tx1"/>
                                </a:solidFill>
                                <a:effectLst/>
                                <a:latin typeface="Cambria Math" panose="02040503050406030204" pitchFamily="18" charset="0"/>
                                <a:ea typeface="+mn-ea"/>
                                <a:cs typeface="+mn-cs"/>
                              </a:rPr>
                              <m:t> </m:t>
                            </m:r>
                            <m:r>
                              <a:rPr lang="es-CR" sz="1200" b="0" i="1">
                                <a:solidFill>
                                  <a:schemeClr val="tx1"/>
                                </a:solidFill>
                                <a:effectLst/>
                                <a:latin typeface="Cambria Math" panose="02040503050406030204" pitchFamily="18" charset="0"/>
                                <a:ea typeface="+mn-ea"/>
                                <a:cs typeface="+mn-cs"/>
                              </a:rPr>
                              <m:t>𝑢𝑛𝑖</m:t>
                            </m:r>
                            <m:r>
                              <a:rPr lang="es-CR" sz="1200" b="0" i="1">
                                <a:solidFill>
                                  <a:schemeClr val="tx1"/>
                                </a:solidFill>
                                <a:effectLst/>
                                <a:latin typeface="Cambria Math" panose="02040503050406030204" pitchFamily="18" charset="0"/>
                                <a:ea typeface="+mn-ea"/>
                                <a:cs typeface="+mn-cs"/>
                              </a:rPr>
                              <m:t>ó</m:t>
                            </m:r>
                            <m:r>
                              <a:rPr lang="es-CR" sz="1200" b="0" i="1">
                                <a:solidFill>
                                  <a:schemeClr val="tx1"/>
                                </a:solidFill>
                                <a:effectLst/>
                                <a:latin typeface="Cambria Math" panose="02040503050406030204" pitchFamily="18" charset="0"/>
                                <a:ea typeface="+mn-ea"/>
                                <a:cs typeface="+mn-cs"/>
                              </a:rPr>
                              <m:t>𝑛</m:t>
                            </m:r>
                            <m:r>
                              <a:rPr lang="es-CR" sz="1200" b="0" i="1">
                                <a:solidFill>
                                  <a:schemeClr val="tx1"/>
                                </a:solidFill>
                                <a:effectLst/>
                                <a:latin typeface="Cambria Math" panose="02040503050406030204" pitchFamily="18" charset="0"/>
                                <a:ea typeface="+mn-ea"/>
                                <a:cs typeface="+mn-cs"/>
                              </a:rPr>
                              <m:t> </m:t>
                            </m:r>
                            <m:r>
                              <a:rPr lang="es-CR" sz="1200" b="0" i="1">
                                <a:solidFill>
                                  <a:schemeClr val="tx1"/>
                                </a:solidFill>
                                <a:effectLst/>
                                <a:latin typeface="Cambria Math" panose="02040503050406030204" pitchFamily="18" charset="0"/>
                                <a:ea typeface="+mn-ea"/>
                                <a:cs typeface="+mn-cs"/>
                              </a:rPr>
                              <m:t>𝑞𝑢𝑒</m:t>
                            </m:r>
                            <m:r>
                              <a:rPr lang="es-CR" sz="1200" b="0" i="1">
                                <a:solidFill>
                                  <a:schemeClr val="tx1"/>
                                </a:solidFill>
                                <a:effectLst/>
                                <a:latin typeface="Cambria Math" panose="02040503050406030204" pitchFamily="18" charset="0"/>
                                <a:ea typeface="+mn-ea"/>
                                <a:cs typeface="+mn-cs"/>
                              </a:rPr>
                              <m:t> </m:t>
                            </m:r>
                            <m:r>
                              <a:rPr lang="es-CR" sz="1200" b="0" i="1">
                                <a:solidFill>
                                  <a:schemeClr val="tx1"/>
                                </a:solidFill>
                                <a:effectLst/>
                                <a:latin typeface="Cambria Math" panose="02040503050406030204" pitchFamily="18" charset="0"/>
                                <a:ea typeface="+mn-ea"/>
                                <a:cs typeface="+mn-cs"/>
                              </a:rPr>
                              <m:t>𝑢𝑠𝑎𝑛</m:t>
                            </m:r>
                            <m:r>
                              <a:rPr lang="es-CR" sz="1200" b="0" i="1">
                                <a:solidFill>
                                  <a:schemeClr val="tx1"/>
                                </a:solidFill>
                                <a:effectLst/>
                                <a:latin typeface="Cambria Math" panose="02040503050406030204" pitchFamily="18" charset="0"/>
                                <a:ea typeface="+mn-ea"/>
                                <a:cs typeface="+mn-cs"/>
                              </a:rPr>
                              <m:t> </m:t>
                            </m:r>
                            <m:r>
                              <a:rPr lang="es-CR" sz="1200" b="0" i="1">
                                <a:solidFill>
                                  <a:schemeClr val="tx1"/>
                                </a:solidFill>
                                <a:effectLst/>
                                <a:latin typeface="Cambria Math" panose="02040503050406030204" pitchFamily="18" charset="0"/>
                                <a:ea typeface="+mn-ea"/>
                                <a:cs typeface="+mn-cs"/>
                              </a:rPr>
                              <m:t>𝑚</m:t>
                            </m:r>
                            <m:r>
                              <a:rPr lang="es-CR" sz="1200" b="0" i="1">
                                <a:solidFill>
                                  <a:schemeClr val="tx1"/>
                                </a:solidFill>
                                <a:effectLst/>
                                <a:latin typeface="Cambria Math" panose="02040503050406030204" pitchFamily="18" charset="0"/>
                                <a:ea typeface="+mn-ea"/>
                                <a:cs typeface="+mn-cs"/>
                              </a:rPr>
                              <m:t>é</m:t>
                            </m:r>
                            <m:r>
                              <a:rPr lang="es-CR" sz="1200" b="0" i="1">
                                <a:solidFill>
                                  <a:schemeClr val="tx1"/>
                                </a:solidFill>
                                <a:effectLst/>
                                <a:latin typeface="Cambria Math" panose="02040503050406030204" pitchFamily="18" charset="0"/>
                                <a:ea typeface="+mn-ea"/>
                                <a:cs typeface="+mn-cs"/>
                              </a:rPr>
                              <m:t>𝑡𝑜𝑑𝑜𝑠</m:t>
                            </m:r>
                            <m:r>
                              <a:rPr lang="es-CR" sz="1200" b="0" i="1">
                                <a:solidFill>
                                  <a:schemeClr val="tx1"/>
                                </a:solidFill>
                                <a:effectLst/>
                                <a:latin typeface="Cambria Math" panose="02040503050406030204" pitchFamily="18" charset="0"/>
                                <a:ea typeface="+mn-ea"/>
                                <a:cs typeface="+mn-cs"/>
                              </a:rPr>
                              <m:t> </m:t>
                            </m:r>
                            <m:r>
                              <a:rPr lang="es-CR" sz="1200" b="0" i="1">
                                <a:solidFill>
                                  <a:schemeClr val="tx1"/>
                                </a:solidFill>
                                <a:effectLst/>
                                <a:latin typeface="Cambria Math" panose="02040503050406030204" pitchFamily="18" charset="0"/>
                                <a:ea typeface="+mn-ea"/>
                                <a:cs typeface="+mn-cs"/>
                              </a:rPr>
                              <m:t>𝑎𝑛𝑡𝑖𝑐𝑜𝑛𝑐𝑒𝑝𝑡𝑖𝑣𝑜𝑠</m:t>
                            </m:r>
                            <m:r>
                              <a:rPr lang="es-CR" sz="1200" b="0" i="1">
                                <a:solidFill>
                                  <a:schemeClr val="tx1"/>
                                </a:solidFill>
                                <a:effectLst/>
                                <a:latin typeface="Cambria Math" panose="02040503050406030204" pitchFamily="18" charset="0"/>
                                <a:ea typeface="+mn-ea"/>
                                <a:cs typeface="+mn-cs"/>
                              </a:rPr>
                              <m:t> </m:t>
                            </m:r>
                            <m:r>
                              <a:rPr lang="es-CR" sz="1200" b="0" i="1">
                                <a:solidFill>
                                  <a:schemeClr val="tx1"/>
                                </a:solidFill>
                                <a:effectLst/>
                                <a:latin typeface="Cambria Math" panose="02040503050406030204" pitchFamily="18" charset="0"/>
                                <a:ea typeface="+mn-ea"/>
                                <a:cs typeface="+mn-cs"/>
                              </a:rPr>
                              <m:t>𝑚𝑜𝑑𝑒𝑟𝑛𝑜</m:t>
                            </m:r>
                          </m:e>
                          <m:sub>
                            <m:r>
                              <a:rPr lang="es-CR" sz="1200" b="0" i="1">
                                <a:latin typeface="Cambria Math" panose="02040503050406030204" pitchFamily="18" charset="0"/>
                              </a:rPr>
                              <m:t>𝑖</m:t>
                            </m:r>
                          </m:sub>
                        </m:sSub>
                      </m:num>
                      <m:den>
                        <m:r>
                          <a:rPr lang="es-CR" sz="1200" b="0" i="1">
                            <a:latin typeface="Cambria Math" panose="02040503050406030204" pitchFamily="18" charset="0"/>
                          </a:rPr>
                          <m:t>𝑇𝑜𝑡𝑎𝑙</m:t>
                        </m:r>
                        <m:r>
                          <a:rPr lang="es-CR" sz="1200" b="0" i="1">
                            <a:latin typeface="Cambria Math" panose="02040503050406030204" pitchFamily="18" charset="0"/>
                          </a:rPr>
                          <m:t> </m:t>
                        </m:r>
                        <m:r>
                          <a:rPr lang="es-CR" sz="1200" b="0" i="1">
                            <a:latin typeface="Cambria Math" panose="02040503050406030204" pitchFamily="18" charset="0"/>
                          </a:rPr>
                          <m:t>𝑑𝑒</m:t>
                        </m:r>
                        <m:r>
                          <a:rPr lang="es-CR" sz="1200" b="0" i="1">
                            <a:latin typeface="Cambria Math" panose="02040503050406030204" pitchFamily="18" charset="0"/>
                          </a:rPr>
                          <m:t> </m:t>
                        </m:r>
                        <m:r>
                          <a:rPr lang="es-CR" sz="1200" b="0" i="1">
                            <a:latin typeface="Cambria Math" panose="02040503050406030204" pitchFamily="18" charset="0"/>
                          </a:rPr>
                          <m:t>𝑚𝑢𝑗𝑒𝑟𝑒𝑠</m:t>
                        </m:r>
                        <m:r>
                          <a:rPr lang="es-CR" sz="1200" b="0" i="1">
                            <a:latin typeface="Cambria Math" panose="02040503050406030204" pitchFamily="18" charset="0"/>
                          </a:rPr>
                          <m:t> </m:t>
                        </m:r>
                        <m:r>
                          <a:rPr lang="es-CR" sz="1200" b="0" i="1">
                            <a:latin typeface="Cambria Math" panose="02040503050406030204" pitchFamily="18" charset="0"/>
                          </a:rPr>
                          <m:t>𝑑𝑒</m:t>
                        </m:r>
                        <m:r>
                          <a:rPr lang="es-CR" sz="1200" b="0" i="1">
                            <a:latin typeface="Cambria Math" panose="02040503050406030204" pitchFamily="18" charset="0"/>
                          </a:rPr>
                          <m:t> 15 </m:t>
                        </m:r>
                        <m:r>
                          <a:rPr lang="es-CR" sz="1200" b="0" i="1">
                            <a:latin typeface="Cambria Math" panose="02040503050406030204" pitchFamily="18" charset="0"/>
                          </a:rPr>
                          <m:t>𝑎</m:t>
                        </m:r>
                        <m:r>
                          <a:rPr lang="es-CR" sz="1200" b="0" i="1">
                            <a:latin typeface="Cambria Math" panose="02040503050406030204" pitchFamily="18" charset="0"/>
                          </a:rPr>
                          <m:t> 49 </m:t>
                        </m:r>
                        <m:r>
                          <a:rPr lang="es-CR" sz="1200" b="0" i="1">
                            <a:latin typeface="Cambria Math" panose="02040503050406030204" pitchFamily="18" charset="0"/>
                          </a:rPr>
                          <m:t>𝑎</m:t>
                        </m:r>
                        <m:r>
                          <a:rPr lang="es-CR" sz="1200" b="0" i="1">
                            <a:latin typeface="Cambria Math" panose="02040503050406030204" pitchFamily="18" charset="0"/>
                          </a:rPr>
                          <m:t>ñ</m:t>
                        </m:r>
                        <m:r>
                          <a:rPr lang="es-CR" sz="1200" b="0" i="1">
                            <a:latin typeface="Cambria Math" panose="02040503050406030204" pitchFamily="18" charset="0"/>
                          </a:rPr>
                          <m:t>𝑜𝑠</m:t>
                        </m:r>
                      </m:den>
                    </m:f>
                    <m:r>
                      <a:rPr lang="es-CR" sz="1200" i="1">
                        <a:latin typeface="Cambria Math" panose="02040503050406030204" pitchFamily="18" charset="0"/>
                        <a:ea typeface="Cambria Math" panose="02040503050406030204" pitchFamily="18" charset="0"/>
                      </a:rPr>
                      <m:t>×</m:t>
                    </m:r>
                    <m:r>
                      <m:rPr>
                        <m:nor/>
                      </m:rPr>
                      <a:rPr lang="es-CR" sz="1200">
                        <a:solidFill>
                          <a:schemeClr val="tx1"/>
                        </a:solidFill>
                        <a:effectLst/>
                        <a:latin typeface="+mn-lt"/>
                        <a:ea typeface="+mn-ea"/>
                        <a:cs typeface="+mn-cs"/>
                      </a:rPr>
                      <m:t>100</m:t>
                    </m:r>
                  </m:oMath>
                </m:oMathPara>
              </a14:m>
              <a:endParaRPr lang="es-CR" sz="1200"/>
            </a:p>
          </xdr:txBody>
        </xdr:sp>
      </mc:Choice>
      <mc:Fallback xmlns="">
        <xdr:sp macro="" textlink="">
          <xdr:nvSpPr>
            <xdr:cNvPr id="2" name="CuadroTexto 1">
              <a:extLst>
                <a:ext uri="{FF2B5EF4-FFF2-40B4-BE49-F238E27FC236}">
                  <a16:creationId xmlns:a16="http://schemas.microsoft.com/office/drawing/2014/main" id="{00000000-0008-0000-5A00-000002000000}"/>
                </a:ext>
              </a:extLst>
            </xdr:cNvPr>
            <xdr:cNvSpPr txBox="1"/>
          </xdr:nvSpPr>
          <xdr:spPr>
            <a:xfrm>
              <a:off x="3872230" y="7884704"/>
              <a:ext cx="6223000" cy="3838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R" sz="1200" i="0">
                  <a:latin typeface="Cambria Math" panose="02040503050406030204" pitchFamily="18" charset="0"/>
                </a:rPr>
                <a:t>〖</a:t>
              </a:r>
              <a:r>
                <a:rPr lang="es-CR" sz="1200" b="0" i="0">
                  <a:solidFill>
                    <a:schemeClr val="tx1"/>
                  </a:solidFill>
                  <a:effectLst/>
                  <a:latin typeface="Cambria Math" panose="02040503050406030204" pitchFamily="18" charset="0"/>
                  <a:ea typeface="+mn-ea"/>
                  <a:cs typeface="+mn-cs"/>
                </a:rPr>
                <a:t>𝑁ú𝑚𝑒𝑟𝑜 𝑑𝑒 𝑚𝑢𝑗𝑒𝑟𝑒𝑠 𝑒𝑛 𝑢𝑛𝑖ó𝑛 𝑞𝑢𝑒 𝑢𝑠𝑎𝑛 𝑚é𝑡𝑜𝑑𝑜𝑠 𝑎𝑛𝑡𝑖𝑐𝑜𝑛𝑐𝑒𝑝𝑡𝑖𝑣𝑜𝑠 𝑚𝑜𝑑𝑒𝑟𝑛𝑜〗_</a:t>
              </a:r>
              <a:r>
                <a:rPr lang="es-CR" sz="1200" b="0" i="0">
                  <a:latin typeface="Cambria Math" panose="02040503050406030204" pitchFamily="18" charset="0"/>
                </a:rPr>
                <a:t>𝑖/(𝑇𝑜𝑡𝑎𝑙 𝑑𝑒 𝑚𝑢𝑗𝑒𝑟𝑒𝑠 𝑑𝑒 15 𝑎 49 𝑎ñ𝑜𝑠)</a:t>
              </a:r>
              <a:r>
                <a:rPr lang="es-CR" sz="1200" i="0">
                  <a:latin typeface="Cambria Math" panose="02040503050406030204" pitchFamily="18" charset="0"/>
                  <a:ea typeface="Cambria Math" panose="02040503050406030204" pitchFamily="18" charset="0"/>
                </a:rPr>
                <a:t>×</a:t>
              </a:r>
              <a:r>
                <a:rPr lang="es-CR" sz="1200" i="0">
                  <a:solidFill>
                    <a:schemeClr val="tx1"/>
                  </a:solidFill>
                  <a:effectLst/>
                  <a:latin typeface="Cambria Math" panose="02040503050406030204" pitchFamily="18" charset="0"/>
                  <a:ea typeface="+mn-ea"/>
                  <a:cs typeface="+mn-cs"/>
                </a:rPr>
                <a:t>"100</a:t>
              </a:r>
              <a:r>
                <a:rPr lang="es-CR" sz="1200" i="0">
                  <a:solidFill>
                    <a:schemeClr val="tx1"/>
                  </a:solidFill>
                  <a:effectLst/>
                  <a:latin typeface="+mn-lt"/>
                  <a:ea typeface="+mn-ea"/>
                  <a:cs typeface="+mn-cs"/>
                </a:rPr>
                <a:t>"</a:t>
              </a:r>
              <a:endParaRPr lang="es-CR" sz="1200"/>
            </a:p>
          </xdr:txBody>
        </xdr:sp>
      </mc:Fallback>
    </mc:AlternateContent>
    <xdr:clientData/>
  </xdr:oneCellAnchor>
</xdr:wsDr>
</file>

<file path=xl/drawings/drawing6.xml><?xml version="1.0" encoding="utf-8"?>
<c:userShapes xmlns:c="http://schemas.openxmlformats.org/drawingml/2006/chart">
  <cdr:relSizeAnchor xmlns:cdr="http://schemas.openxmlformats.org/drawingml/2006/chartDrawing">
    <cdr:from>
      <cdr:x>2.18723E-7</cdr:x>
      <cdr:y>0.75868</cdr:y>
    </cdr:from>
    <cdr:to>
      <cdr:x>0.03333</cdr:x>
      <cdr:y>0.82465</cdr:y>
    </cdr:to>
    <cdr:sp macro="" textlink="">
      <cdr:nvSpPr>
        <cdr:cNvPr id="2" name="Rectángulo 1"/>
        <cdr:cNvSpPr/>
      </cdr:nvSpPr>
      <cdr:spPr>
        <a:xfrm xmlns:a="http://schemas.openxmlformats.org/drawingml/2006/main">
          <a:off x="1" y="2081199"/>
          <a:ext cx="152400" cy="180989"/>
        </a:xfrm>
        <a:prstGeom xmlns:a="http://schemas.openxmlformats.org/drawingml/2006/main" prst="rect">
          <a:avLst/>
        </a:prstGeom>
        <a:solidFill xmlns:a="http://schemas.openxmlformats.org/drawingml/2006/main">
          <a:schemeClr val="bg1"/>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s-CR"/>
        </a:p>
      </cdr:txBody>
    </cdr:sp>
  </cdr:relSizeAnchor>
  <cdr:relSizeAnchor xmlns:cdr="http://schemas.openxmlformats.org/drawingml/2006/chartDrawing">
    <cdr:from>
      <cdr:x>0.04792</cdr:x>
      <cdr:y>0.72049</cdr:y>
    </cdr:from>
    <cdr:to>
      <cdr:x>0.08334</cdr:x>
      <cdr:y>0.74826</cdr:y>
    </cdr:to>
    <cdr:cxnSp macro="">
      <cdr:nvCxnSpPr>
        <cdr:cNvPr id="4" name="Conector recto 3">
          <a:extLst xmlns:a="http://schemas.openxmlformats.org/drawingml/2006/main">
            <a:ext uri="{FF2B5EF4-FFF2-40B4-BE49-F238E27FC236}">
              <a16:creationId xmlns:a16="http://schemas.microsoft.com/office/drawing/2014/main" id="{757FA7D1-915C-4C30-8774-B6B7ED0A7C17}"/>
            </a:ext>
          </a:extLst>
        </cdr:cNvPr>
        <cdr:cNvCxnSpPr/>
      </cdr:nvCxnSpPr>
      <cdr:spPr>
        <a:xfrm xmlns:a="http://schemas.openxmlformats.org/drawingml/2006/main">
          <a:off x="219075" y="1976448"/>
          <a:ext cx="161940" cy="76179"/>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0.0507</cdr:x>
      <cdr:y>0.69907</cdr:y>
    </cdr:from>
    <cdr:to>
      <cdr:x>0.08611</cdr:x>
      <cdr:y>0.72685</cdr:y>
    </cdr:to>
    <cdr:cxnSp macro="">
      <cdr:nvCxnSpPr>
        <cdr:cNvPr id="5" name="Conector recto 4">
          <a:extLst xmlns:a="http://schemas.openxmlformats.org/drawingml/2006/main">
            <a:ext uri="{FF2B5EF4-FFF2-40B4-BE49-F238E27FC236}">
              <a16:creationId xmlns:a16="http://schemas.microsoft.com/office/drawing/2014/main" id="{EEBEBA29-0A43-418C-A4C7-EA2F3D56D97B}"/>
            </a:ext>
          </a:extLst>
        </cdr:cNvPr>
        <cdr:cNvCxnSpPr/>
      </cdr:nvCxnSpPr>
      <cdr:spPr>
        <a:xfrm xmlns:a="http://schemas.openxmlformats.org/drawingml/2006/main">
          <a:off x="231785" y="1917689"/>
          <a:ext cx="161895" cy="76206"/>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60.xml><?xml version="1.0" encoding="utf-8"?>
<xdr:wsDr xmlns:xdr="http://schemas.openxmlformats.org/drawingml/2006/spreadsheetDrawing" xmlns:a="http://schemas.openxmlformats.org/drawingml/2006/main">
  <xdr:oneCellAnchor>
    <xdr:from>
      <xdr:col>2</xdr:col>
      <xdr:colOff>1441450</xdr:colOff>
      <xdr:row>15</xdr:row>
      <xdr:rowOff>211364</xdr:rowOff>
    </xdr:from>
    <xdr:ext cx="6223000" cy="383888"/>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DC5798AE-0490-4CF4-A4D3-89CBBF2533ED}"/>
                </a:ext>
              </a:extLst>
            </xdr:cNvPr>
            <xdr:cNvSpPr txBox="1"/>
          </xdr:nvSpPr>
          <xdr:spPr>
            <a:xfrm>
              <a:off x="3872230" y="7397024"/>
              <a:ext cx="6223000" cy="3838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200" i="1">
                            <a:latin typeface="Cambria Math" panose="02040503050406030204" pitchFamily="18" charset="0"/>
                          </a:rPr>
                        </m:ctrlPr>
                      </m:fPr>
                      <m:num>
                        <m:sSub>
                          <m:sSubPr>
                            <m:ctrlPr>
                              <a:rPr lang="es-CR" sz="1200" i="1">
                                <a:latin typeface="Cambria Math" panose="02040503050406030204" pitchFamily="18" charset="0"/>
                              </a:rPr>
                            </m:ctrlPr>
                          </m:sSubPr>
                          <m:e>
                            <m:r>
                              <a:rPr lang="es-CR" sz="1200" b="0" i="1">
                                <a:solidFill>
                                  <a:schemeClr val="tx1"/>
                                </a:solidFill>
                                <a:effectLst/>
                                <a:latin typeface="Cambria Math" panose="02040503050406030204" pitchFamily="18" charset="0"/>
                                <a:ea typeface="+mn-ea"/>
                                <a:cs typeface="+mn-cs"/>
                              </a:rPr>
                              <m:t>𝑁</m:t>
                            </m:r>
                            <m:r>
                              <a:rPr lang="es-CR" sz="1200" b="0" i="1">
                                <a:solidFill>
                                  <a:schemeClr val="tx1"/>
                                </a:solidFill>
                                <a:effectLst/>
                                <a:latin typeface="Cambria Math" panose="02040503050406030204" pitchFamily="18" charset="0"/>
                                <a:ea typeface="+mn-ea"/>
                                <a:cs typeface="+mn-cs"/>
                              </a:rPr>
                              <m:t>ú</m:t>
                            </m:r>
                            <m:r>
                              <a:rPr lang="es-CR" sz="1200" b="0" i="1">
                                <a:solidFill>
                                  <a:schemeClr val="tx1"/>
                                </a:solidFill>
                                <a:effectLst/>
                                <a:latin typeface="Cambria Math" panose="02040503050406030204" pitchFamily="18" charset="0"/>
                                <a:ea typeface="+mn-ea"/>
                                <a:cs typeface="+mn-cs"/>
                              </a:rPr>
                              <m:t>𝑚𝑒𝑟𝑜</m:t>
                            </m:r>
                            <m:r>
                              <a:rPr lang="es-CR" sz="1200" b="0" i="1">
                                <a:solidFill>
                                  <a:schemeClr val="tx1"/>
                                </a:solidFill>
                                <a:effectLst/>
                                <a:latin typeface="Cambria Math" panose="02040503050406030204" pitchFamily="18" charset="0"/>
                                <a:ea typeface="+mn-ea"/>
                                <a:cs typeface="+mn-cs"/>
                              </a:rPr>
                              <m:t> </m:t>
                            </m:r>
                            <m:r>
                              <a:rPr lang="es-CR" sz="1200" b="0" i="1">
                                <a:solidFill>
                                  <a:schemeClr val="tx1"/>
                                </a:solidFill>
                                <a:effectLst/>
                                <a:latin typeface="Cambria Math" panose="02040503050406030204" pitchFamily="18" charset="0"/>
                                <a:ea typeface="+mn-ea"/>
                                <a:cs typeface="+mn-cs"/>
                              </a:rPr>
                              <m:t>𝑑𝑒</m:t>
                            </m:r>
                            <m:r>
                              <a:rPr lang="es-CR" sz="1200" b="0" i="1">
                                <a:solidFill>
                                  <a:schemeClr val="tx1"/>
                                </a:solidFill>
                                <a:effectLst/>
                                <a:latin typeface="Cambria Math" panose="02040503050406030204" pitchFamily="18" charset="0"/>
                                <a:ea typeface="+mn-ea"/>
                                <a:cs typeface="+mn-cs"/>
                              </a:rPr>
                              <m:t> </m:t>
                            </m:r>
                            <m:r>
                              <a:rPr lang="es-CR" sz="1200" b="0" i="1">
                                <a:solidFill>
                                  <a:schemeClr val="tx1"/>
                                </a:solidFill>
                                <a:effectLst/>
                                <a:latin typeface="Cambria Math" panose="02040503050406030204" pitchFamily="18" charset="0"/>
                                <a:ea typeface="+mn-ea"/>
                                <a:cs typeface="+mn-cs"/>
                              </a:rPr>
                              <m:t>𝑚𝑢𝑗𝑒𝑟𝑒𝑠</m:t>
                            </m:r>
                            <m:r>
                              <a:rPr lang="es-CR" sz="1200" b="0" i="1">
                                <a:solidFill>
                                  <a:schemeClr val="tx1"/>
                                </a:solidFill>
                                <a:effectLst/>
                                <a:latin typeface="Cambria Math" panose="02040503050406030204" pitchFamily="18" charset="0"/>
                                <a:ea typeface="+mn-ea"/>
                                <a:cs typeface="+mn-cs"/>
                              </a:rPr>
                              <m:t> </m:t>
                            </m:r>
                            <m:r>
                              <a:rPr lang="es-CR" sz="1200" b="0" i="1">
                                <a:solidFill>
                                  <a:schemeClr val="tx1"/>
                                </a:solidFill>
                                <a:effectLst/>
                                <a:latin typeface="Cambria Math" panose="02040503050406030204" pitchFamily="18" charset="0"/>
                                <a:ea typeface="+mn-ea"/>
                                <a:cs typeface="+mn-cs"/>
                              </a:rPr>
                              <m:t>𝑒𝑛</m:t>
                            </m:r>
                            <m:r>
                              <a:rPr lang="es-CR" sz="1200" b="0" i="1">
                                <a:solidFill>
                                  <a:schemeClr val="tx1"/>
                                </a:solidFill>
                                <a:effectLst/>
                                <a:latin typeface="Cambria Math" panose="02040503050406030204" pitchFamily="18" charset="0"/>
                                <a:ea typeface="+mn-ea"/>
                                <a:cs typeface="+mn-cs"/>
                              </a:rPr>
                              <m:t> </m:t>
                            </m:r>
                            <m:r>
                              <a:rPr lang="es-CR" sz="1200" b="0" i="1">
                                <a:solidFill>
                                  <a:schemeClr val="tx1"/>
                                </a:solidFill>
                                <a:effectLst/>
                                <a:latin typeface="Cambria Math" panose="02040503050406030204" pitchFamily="18" charset="0"/>
                                <a:ea typeface="+mn-ea"/>
                                <a:cs typeface="+mn-cs"/>
                              </a:rPr>
                              <m:t>𝑢𝑛𝑖</m:t>
                            </m:r>
                            <m:r>
                              <a:rPr lang="es-CR" sz="1200" b="0" i="1">
                                <a:solidFill>
                                  <a:schemeClr val="tx1"/>
                                </a:solidFill>
                                <a:effectLst/>
                                <a:latin typeface="Cambria Math" panose="02040503050406030204" pitchFamily="18" charset="0"/>
                                <a:ea typeface="+mn-ea"/>
                                <a:cs typeface="+mn-cs"/>
                              </a:rPr>
                              <m:t>ó</m:t>
                            </m:r>
                            <m:r>
                              <a:rPr lang="es-CR" sz="1200" b="0" i="1">
                                <a:solidFill>
                                  <a:schemeClr val="tx1"/>
                                </a:solidFill>
                                <a:effectLst/>
                                <a:latin typeface="Cambria Math" panose="02040503050406030204" pitchFamily="18" charset="0"/>
                                <a:ea typeface="+mn-ea"/>
                                <a:cs typeface="+mn-cs"/>
                              </a:rPr>
                              <m:t>𝑛</m:t>
                            </m:r>
                            <m:r>
                              <a:rPr lang="es-CR" sz="1200" b="0" i="1">
                                <a:solidFill>
                                  <a:schemeClr val="tx1"/>
                                </a:solidFill>
                                <a:effectLst/>
                                <a:latin typeface="Cambria Math" panose="02040503050406030204" pitchFamily="18" charset="0"/>
                                <a:ea typeface="+mn-ea"/>
                                <a:cs typeface="+mn-cs"/>
                              </a:rPr>
                              <m:t> </m:t>
                            </m:r>
                            <m:r>
                              <a:rPr lang="es-CR" sz="1200" b="0" i="1">
                                <a:solidFill>
                                  <a:schemeClr val="tx1"/>
                                </a:solidFill>
                                <a:effectLst/>
                                <a:latin typeface="Cambria Math" panose="02040503050406030204" pitchFamily="18" charset="0"/>
                                <a:ea typeface="+mn-ea"/>
                                <a:cs typeface="+mn-cs"/>
                              </a:rPr>
                              <m:t>𝑞𝑢𝑒</m:t>
                            </m:r>
                            <m:r>
                              <a:rPr lang="es-CR" sz="1200" b="0" i="1">
                                <a:solidFill>
                                  <a:schemeClr val="tx1"/>
                                </a:solidFill>
                                <a:effectLst/>
                                <a:latin typeface="Cambria Math" panose="02040503050406030204" pitchFamily="18" charset="0"/>
                                <a:ea typeface="+mn-ea"/>
                                <a:cs typeface="+mn-cs"/>
                              </a:rPr>
                              <m:t> </m:t>
                            </m:r>
                            <m:r>
                              <a:rPr lang="es-CR" sz="1200" b="0" i="1">
                                <a:solidFill>
                                  <a:schemeClr val="tx1"/>
                                </a:solidFill>
                                <a:effectLst/>
                                <a:latin typeface="Cambria Math" panose="02040503050406030204" pitchFamily="18" charset="0"/>
                                <a:ea typeface="+mn-ea"/>
                                <a:cs typeface="+mn-cs"/>
                              </a:rPr>
                              <m:t>𝑢𝑠𝑎𝑛</m:t>
                            </m:r>
                            <m:r>
                              <a:rPr lang="es-CR" sz="1200" b="0" i="1">
                                <a:solidFill>
                                  <a:schemeClr val="tx1"/>
                                </a:solidFill>
                                <a:effectLst/>
                                <a:latin typeface="Cambria Math" panose="02040503050406030204" pitchFamily="18" charset="0"/>
                                <a:ea typeface="+mn-ea"/>
                                <a:cs typeface="+mn-cs"/>
                              </a:rPr>
                              <m:t> </m:t>
                            </m:r>
                            <m:r>
                              <a:rPr lang="es-CR" sz="1200" b="0" i="1">
                                <a:solidFill>
                                  <a:schemeClr val="tx1"/>
                                </a:solidFill>
                                <a:effectLst/>
                                <a:latin typeface="Cambria Math" panose="02040503050406030204" pitchFamily="18" charset="0"/>
                                <a:ea typeface="+mn-ea"/>
                                <a:cs typeface="+mn-cs"/>
                              </a:rPr>
                              <m:t>𝑚</m:t>
                            </m:r>
                            <m:r>
                              <a:rPr lang="es-CR" sz="1200" b="0" i="1">
                                <a:solidFill>
                                  <a:schemeClr val="tx1"/>
                                </a:solidFill>
                                <a:effectLst/>
                                <a:latin typeface="Cambria Math" panose="02040503050406030204" pitchFamily="18" charset="0"/>
                                <a:ea typeface="+mn-ea"/>
                                <a:cs typeface="+mn-cs"/>
                              </a:rPr>
                              <m:t>é</m:t>
                            </m:r>
                            <m:r>
                              <a:rPr lang="es-CR" sz="1200" b="0" i="1">
                                <a:solidFill>
                                  <a:schemeClr val="tx1"/>
                                </a:solidFill>
                                <a:effectLst/>
                                <a:latin typeface="Cambria Math" panose="02040503050406030204" pitchFamily="18" charset="0"/>
                                <a:ea typeface="+mn-ea"/>
                                <a:cs typeface="+mn-cs"/>
                              </a:rPr>
                              <m:t>𝑡𝑜𝑑𝑜𝑠</m:t>
                            </m:r>
                            <m:r>
                              <a:rPr lang="es-CR" sz="1200" b="0" i="1">
                                <a:solidFill>
                                  <a:schemeClr val="tx1"/>
                                </a:solidFill>
                                <a:effectLst/>
                                <a:latin typeface="Cambria Math" panose="02040503050406030204" pitchFamily="18" charset="0"/>
                                <a:ea typeface="+mn-ea"/>
                                <a:cs typeface="+mn-cs"/>
                              </a:rPr>
                              <m:t> </m:t>
                            </m:r>
                            <m:r>
                              <a:rPr lang="es-CR" sz="1200" b="0" i="1">
                                <a:solidFill>
                                  <a:schemeClr val="tx1"/>
                                </a:solidFill>
                                <a:effectLst/>
                                <a:latin typeface="Cambria Math" panose="02040503050406030204" pitchFamily="18" charset="0"/>
                                <a:ea typeface="+mn-ea"/>
                                <a:cs typeface="+mn-cs"/>
                              </a:rPr>
                              <m:t>𝑎𝑛𝑡𝑖𝑐𝑜𝑛𝑐𝑒𝑝𝑡𝑖𝑣𝑜𝑠</m:t>
                            </m:r>
                            <m:r>
                              <a:rPr lang="es-CR" sz="1200" b="0" i="1">
                                <a:solidFill>
                                  <a:schemeClr val="tx1"/>
                                </a:solidFill>
                                <a:effectLst/>
                                <a:latin typeface="Cambria Math" panose="02040503050406030204" pitchFamily="18" charset="0"/>
                                <a:ea typeface="+mn-ea"/>
                                <a:cs typeface="+mn-cs"/>
                              </a:rPr>
                              <m:t> </m:t>
                            </m:r>
                            <m:r>
                              <a:rPr lang="es-CR" sz="1200" b="0" i="1">
                                <a:solidFill>
                                  <a:schemeClr val="tx1"/>
                                </a:solidFill>
                                <a:effectLst/>
                                <a:latin typeface="Cambria Math" panose="02040503050406030204" pitchFamily="18" charset="0"/>
                                <a:ea typeface="+mn-ea"/>
                                <a:cs typeface="+mn-cs"/>
                              </a:rPr>
                              <m:t>𝑚𝑜𝑑𝑒𝑟𝑛𝑜</m:t>
                            </m:r>
                          </m:e>
                          <m:sub>
                            <m:r>
                              <a:rPr lang="es-CR" sz="1200" b="0" i="1">
                                <a:latin typeface="Cambria Math" panose="02040503050406030204" pitchFamily="18" charset="0"/>
                              </a:rPr>
                              <m:t>𝑖</m:t>
                            </m:r>
                          </m:sub>
                        </m:sSub>
                      </m:num>
                      <m:den>
                        <m:r>
                          <a:rPr lang="es-CR" sz="1200" b="0" i="1">
                            <a:latin typeface="Cambria Math" panose="02040503050406030204" pitchFamily="18" charset="0"/>
                          </a:rPr>
                          <m:t>𝑇𝑜𝑡𝑎𝑙</m:t>
                        </m:r>
                        <m:r>
                          <a:rPr lang="es-CR" sz="1200" b="0" i="1">
                            <a:latin typeface="Cambria Math" panose="02040503050406030204" pitchFamily="18" charset="0"/>
                          </a:rPr>
                          <m:t> </m:t>
                        </m:r>
                        <m:r>
                          <a:rPr lang="es-CR" sz="1200" b="0" i="1">
                            <a:latin typeface="Cambria Math" panose="02040503050406030204" pitchFamily="18" charset="0"/>
                          </a:rPr>
                          <m:t>𝑑𝑒</m:t>
                        </m:r>
                        <m:r>
                          <a:rPr lang="es-CR" sz="1200" b="0" i="1">
                            <a:latin typeface="Cambria Math" panose="02040503050406030204" pitchFamily="18" charset="0"/>
                          </a:rPr>
                          <m:t> </m:t>
                        </m:r>
                        <m:r>
                          <a:rPr lang="es-CR" sz="1200" b="0" i="1">
                            <a:latin typeface="Cambria Math" panose="02040503050406030204" pitchFamily="18" charset="0"/>
                          </a:rPr>
                          <m:t>𝑚𝑢𝑗𝑒𝑟𝑒𝑠</m:t>
                        </m:r>
                        <m:r>
                          <a:rPr lang="es-CR" sz="1200" b="0" i="1">
                            <a:latin typeface="Cambria Math" panose="02040503050406030204" pitchFamily="18" charset="0"/>
                          </a:rPr>
                          <m:t> </m:t>
                        </m:r>
                        <m:r>
                          <a:rPr lang="es-CR" sz="1200" b="0" i="1">
                            <a:latin typeface="Cambria Math" panose="02040503050406030204" pitchFamily="18" charset="0"/>
                          </a:rPr>
                          <m:t>𝑑𝑒</m:t>
                        </m:r>
                        <m:r>
                          <a:rPr lang="es-CR" sz="1200" b="0" i="1">
                            <a:latin typeface="Cambria Math" panose="02040503050406030204" pitchFamily="18" charset="0"/>
                          </a:rPr>
                          <m:t> 15 </m:t>
                        </m:r>
                        <m:r>
                          <a:rPr lang="es-CR" sz="1200" b="0" i="1">
                            <a:latin typeface="Cambria Math" panose="02040503050406030204" pitchFamily="18" charset="0"/>
                          </a:rPr>
                          <m:t>𝑎</m:t>
                        </m:r>
                        <m:r>
                          <a:rPr lang="es-CR" sz="1200" b="0" i="1">
                            <a:latin typeface="Cambria Math" panose="02040503050406030204" pitchFamily="18" charset="0"/>
                          </a:rPr>
                          <m:t> 49 </m:t>
                        </m:r>
                        <m:r>
                          <a:rPr lang="es-CR" sz="1200" b="0" i="1">
                            <a:latin typeface="Cambria Math" panose="02040503050406030204" pitchFamily="18" charset="0"/>
                          </a:rPr>
                          <m:t>𝑎</m:t>
                        </m:r>
                        <m:r>
                          <a:rPr lang="es-CR" sz="1200" b="0" i="1">
                            <a:latin typeface="Cambria Math" panose="02040503050406030204" pitchFamily="18" charset="0"/>
                          </a:rPr>
                          <m:t>ñ</m:t>
                        </m:r>
                        <m:r>
                          <a:rPr lang="es-CR" sz="1200" b="0" i="1">
                            <a:latin typeface="Cambria Math" panose="02040503050406030204" pitchFamily="18" charset="0"/>
                          </a:rPr>
                          <m:t>𝑜𝑠</m:t>
                        </m:r>
                      </m:den>
                    </m:f>
                    <m:r>
                      <a:rPr lang="es-CR" sz="1200" i="1">
                        <a:latin typeface="Cambria Math" panose="02040503050406030204" pitchFamily="18" charset="0"/>
                        <a:ea typeface="Cambria Math" panose="02040503050406030204" pitchFamily="18" charset="0"/>
                      </a:rPr>
                      <m:t>×</m:t>
                    </m:r>
                    <m:r>
                      <m:rPr>
                        <m:nor/>
                      </m:rPr>
                      <a:rPr lang="es-CR" sz="1200">
                        <a:solidFill>
                          <a:schemeClr val="tx1"/>
                        </a:solidFill>
                        <a:effectLst/>
                        <a:latin typeface="+mn-lt"/>
                        <a:ea typeface="+mn-ea"/>
                        <a:cs typeface="+mn-cs"/>
                      </a:rPr>
                      <m:t>100</m:t>
                    </m:r>
                  </m:oMath>
                </m:oMathPara>
              </a14:m>
              <a:endParaRPr lang="es-CR" sz="1200"/>
            </a:p>
          </xdr:txBody>
        </xdr:sp>
      </mc:Choice>
      <mc:Fallback xmlns="">
        <xdr:sp macro="" textlink="">
          <xdr:nvSpPr>
            <xdr:cNvPr id="2" name="CuadroTexto 1">
              <a:extLst>
                <a:ext uri="{FF2B5EF4-FFF2-40B4-BE49-F238E27FC236}">
                  <a16:creationId xmlns:a16="http://schemas.microsoft.com/office/drawing/2014/main" id="{DC5798AE-0490-4CF4-A4D3-89CBBF2533ED}"/>
                </a:ext>
              </a:extLst>
            </xdr:cNvPr>
            <xdr:cNvSpPr txBox="1"/>
          </xdr:nvSpPr>
          <xdr:spPr>
            <a:xfrm>
              <a:off x="3872230" y="7397024"/>
              <a:ext cx="6223000" cy="3838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R" sz="1200" i="0">
                  <a:latin typeface="Cambria Math" panose="02040503050406030204" pitchFamily="18" charset="0"/>
                </a:rPr>
                <a:t>〖</a:t>
              </a:r>
              <a:r>
                <a:rPr lang="es-CR" sz="1200" b="0" i="0">
                  <a:solidFill>
                    <a:schemeClr val="tx1"/>
                  </a:solidFill>
                  <a:effectLst/>
                  <a:latin typeface="Cambria Math" panose="02040503050406030204" pitchFamily="18" charset="0"/>
                  <a:ea typeface="+mn-ea"/>
                  <a:cs typeface="+mn-cs"/>
                </a:rPr>
                <a:t>𝑁ú𝑚𝑒𝑟𝑜 𝑑𝑒 𝑚𝑢𝑗𝑒𝑟𝑒𝑠 𝑒𝑛 𝑢𝑛𝑖ó𝑛 𝑞𝑢𝑒 𝑢𝑠𝑎𝑛 𝑚é𝑡𝑜𝑑𝑜𝑠 𝑎𝑛𝑡𝑖𝑐𝑜𝑛𝑐𝑒𝑝𝑡𝑖𝑣𝑜𝑠 𝑚𝑜𝑑𝑒𝑟𝑛𝑜〗_</a:t>
              </a:r>
              <a:r>
                <a:rPr lang="es-CR" sz="1200" b="0" i="0">
                  <a:latin typeface="Cambria Math" panose="02040503050406030204" pitchFamily="18" charset="0"/>
                </a:rPr>
                <a:t>𝑖/(𝑇𝑜𝑡𝑎𝑙 𝑑𝑒 𝑚𝑢𝑗𝑒𝑟𝑒𝑠 𝑑𝑒 15 𝑎 49 𝑎ñ𝑜𝑠)</a:t>
              </a:r>
              <a:r>
                <a:rPr lang="es-CR" sz="1200" i="0">
                  <a:latin typeface="Cambria Math" panose="02040503050406030204" pitchFamily="18" charset="0"/>
                  <a:ea typeface="Cambria Math" panose="02040503050406030204" pitchFamily="18" charset="0"/>
                </a:rPr>
                <a:t>×</a:t>
              </a:r>
              <a:r>
                <a:rPr lang="es-CR" sz="1200" i="0">
                  <a:solidFill>
                    <a:schemeClr val="tx1"/>
                  </a:solidFill>
                  <a:effectLst/>
                  <a:latin typeface="Cambria Math" panose="02040503050406030204" pitchFamily="18" charset="0"/>
                  <a:ea typeface="+mn-ea"/>
                  <a:cs typeface="+mn-cs"/>
                </a:rPr>
                <a:t>"100</a:t>
              </a:r>
              <a:r>
                <a:rPr lang="es-CR" sz="1200" i="0">
                  <a:solidFill>
                    <a:schemeClr val="tx1"/>
                  </a:solidFill>
                  <a:effectLst/>
                  <a:latin typeface="+mn-lt"/>
                  <a:ea typeface="+mn-ea"/>
                  <a:cs typeface="+mn-cs"/>
                </a:rPr>
                <a:t>"</a:t>
              </a:r>
              <a:endParaRPr lang="es-CR" sz="1200"/>
            </a:p>
          </xdr:txBody>
        </xdr:sp>
      </mc:Fallback>
    </mc:AlternateContent>
    <xdr:clientData/>
  </xdr:oneCellAnchor>
</xdr:wsDr>
</file>

<file path=xl/drawings/drawing61.xml><?xml version="1.0" encoding="utf-8"?>
<xdr:wsDr xmlns:xdr="http://schemas.openxmlformats.org/drawingml/2006/spreadsheetDrawing" xmlns:a="http://schemas.openxmlformats.org/drawingml/2006/main">
  <xdr:twoCellAnchor>
    <xdr:from>
      <xdr:col>1</xdr:col>
      <xdr:colOff>1268730</xdr:colOff>
      <xdr:row>31</xdr:row>
      <xdr:rowOff>65723</xdr:rowOff>
    </xdr:from>
    <xdr:to>
      <xdr:col>12</xdr:col>
      <xdr:colOff>335280</xdr:colOff>
      <xdr:row>45</xdr:row>
      <xdr:rowOff>137161</xdr:rowOff>
    </xdr:to>
    <xdr:graphicFrame macro="">
      <xdr:nvGraphicFramePr>
        <xdr:cNvPr id="3" name="Gráfico 2">
          <a:extLst>
            <a:ext uri="{FF2B5EF4-FFF2-40B4-BE49-F238E27FC236}">
              <a16:creationId xmlns:a16="http://schemas.microsoft.com/office/drawing/2014/main" id="{00000000-0008-0000-5B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2.xml><?xml version="1.0" encoding="utf-8"?>
<xdr:wsDr xmlns:xdr="http://schemas.openxmlformats.org/drawingml/2006/spreadsheetDrawing" xmlns:a="http://schemas.openxmlformats.org/drawingml/2006/main">
  <xdr:oneCellAnchor>
    <xdr:from>
      <xdr:col>3</xdr:col>
      <xdr:colOff>23949</xdr:colOff>
      <xdr:row>15</xdr:row>
      <xdr:rowOff>128043</xdr:rowOff>
    </xdr:from>
    <xdr:ext cx="3712427" cy="382990"/>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00000000-0008-0000-5C00-000003000000}"/>
                </a:ext>
              </a:extLst>
            </xdr:cNvPr>
            <xdr:cNvSpPr txBox="1"/>
          </xdr:nvSpPr>
          <xdr:spPr>
            <a:xfrm>
              <a:off x="4268289" y="5919243"/>
              <a:ext cx="3712427" cy="382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200" i="1">
                            <a:latin typeface="Cambria Math" panose="02040503050406030204" pitchFamily="18" charset="0"/>
                          </a:rPr>
                        </m:ctrlPr>
                      </m:fPr>
                      <m:num>
                        <m:r>
                          <a:rPr lang="es-CR" sz="1200" b="0" i="1">
                            <a:latin typeface="Cambria Math" panose="02040503050406030204" pitchFamily="18" charset="0"/>
                          </a:rPr>
                          <m:t>𝑁𝑎𝑐𝑖𝑚𝑖𝑒𝑛𝑡𝑜𝑠</m:t>
                        </m:r>
                        <m:r>
                          <a:rPr lang="es-CR" sz="1200" b="0" i="1">
                            <a:latin typeface="Cambria Math" panose="02040503050406030204" pitchFamily="18" charset="0"/>
                          </a:rPr>
                          <m:t> </m:t>
                        </m:r>
                        <m:r>
                          <a:rPr lang="es-CR" sz="1200" b="0" i="1">
                            <a:latin typeface="Cambria Math" panose="02040503050406030204" pitchFamily="18" charset="0"/>
                          </a:rPr>
                          <m:t>𝑒𝑛</m:t>
                        </m:r>
                        <m:r>
                          <a:rPr lang="es-CR" sz="1200" b="0" i="1">
                            <a:latin typeface="Cambria Math" panose="02040503050406030204" pitchFamily="18" charset="0"/>
                          </a:rPr>
                          <m:t> </m:t>
                        </m:r>
                        <m:r>
                          <a:rPr lang="es-CR" sz="1200" b="0" i="1">
                            <a:latin typeface="Cambria Math" panose="02040503050406030204" pitchFamily="18" charset="0"/>
                          </a:rPr>
                          <m:t>𝑚𝑢𝑗𝑒𝑟𝑒𝑠</m:t>
                        </m:r>
                        <m:r>
                          <a:rPr lang="es-CR" sz="1200" b="0" i="1">
                            <a:latin typeface="Cambria Math" panose="02040503050406030204" pitchFamily="18" charset="0"/>
                          </a:rPr>
                          <m:t> </m:t>
                        </m:r>
                        <m:r>
                          <a:rPr lang="es-CR" sz="1200" b="0" i="1">
                            <a:latin typeface="Cambria Math" panose="02040503050406030204" pitchFamily="18" charset="0"/>
                          </a:rPr>
                          <m:t>𝑚𝑒𝑛𝑜𝑟𝑒𝑠</m:t>
                        </m:r>
                        <m:r>
                          <a:rPr lang="es-CR" sz="1200" b="0" i="1">
                            <a:latin typeface="Cambria Math" panose="02040503050406030204" pitchFamily="18" charset="0"/>
                          </a:rPr>
                          <m:t> </m:t>
                        </m:r>
                        <m:r>
                          <a:rPr lang="es-CR" sz="1200" b="0" i="1">
                            <a:latin typeface="Cambria Math" panose="02040503050406030204" pitchFamily="18" charset="0"/>
                          </a:rPr>
                          <m:t>𝑑𝑒</m:t>
                        </m:r>
                        <m:r>
                          <a:rPr lang="es-CR" sz="1200" b="0" i="1">
                            <a:latin typeface="Cambria Math" panose="02040503050406030204" pitchFamily="18" charset="0"/>
                          </a:rPr>
                          <m:t> 20 </m:t>
                        </m:r>
                        <m:r>
                          <a:rPr lang="es-CR" sz="1200" b="0" i="1">
                            <a:latin typeface="Cambria Math" panose="02040503050406030204" pitchFamily="18" charset="0"/>
                          </a:rPr>
                          <m:t>𝑎</m:t>
                        </m:r>
                        <m:r>
                          <a:rPr lang="es-CR" sz="1200" b="0" i="1">
                            <a:latin typeface="Cambria Math" panose="02040503050406030204" pitchFamily="18" charset="0"/>
                          </a:rPr>
                          <m:t>ñ</m:t>
                        </m:r>
                        <m:r>
                          <a:rPr lang="es-CR" sz="1200" b="0" i="1">
                            <a:latin typeface="Cambria Math" panose="02040503050406030204" pitchFamily="18" charset="0"/>
                          </a:rPr>
                          <m:t>𝑜𝑠</m:t>
                        </m:r>
                      </m:num>
                      <m:den>
                        <m:r>
                          <a:rPr lang="es-CR" sz="1200" b="0" i="1">
                            <a:latin typeface="Cambria Math" panose="02040503050406030204" pitchFamily="18" charset="0"/>
                          </a:rPr>
                          <m:t>𝑇𝑜𝑡𝑎𝑙</m:t>
                        </m:r>
                        <m:r>
                          <a:rPr lang="es-CR" sz="1200" b="0" i="1">
                            <a:latin typeface="Cambria Math" panose="02040503050406030204" pitchFamily="18" charset="0"/>
                          </a:rPr>
                          <m:t> </m:t>
                        </m:r>
                        <m:r>
                          <a:rPr lang="es-CR" sz="1200" b="0" i="1">
                            <a:latin typeface="Cambria Math" panose="02040503050406030204" pitchFamily="18" charset="0"/>
                          </a:rPr>
                          <m:t>𝑑𝑒</m:t>
                        </m:r>
                        <m:r>
                          <a:rPr lang="es-CR" sz="1200" b="0" i="1">
                            <a:latin typeface="Cambria Math" panose="02040503050406030204" pitchFamily="18" charset="0"/>
                          </a:rPr>
                          <m:t> </m:t>
                        </m:r>
                        <m:r>
                          <a:rPr lang="es-CR" sz="1200" b="0" i="1">
                            <a:latin typeface="Cambria Math" panose="02040503050406030204" pitchFamily="18" charset="0"/>
                          </a:rPr>
                          <m:t>𝑝𝑜𝑏𝑙𝑎𝑐𝑖</m:t>
                        </m:r>
                        <m:r>
                          <a:rPr lang="es-CR" sz="1200" b="0" i="1">
                            <a:latin typeface="Cambria Math" panose="02040503050406030204" pitchFamily="18" charset="0"/>
                          </a:rPr>
                          <m:t>ó</m:t>
                        </m:r>
                        <m:r>
                          <a:rPr lang="es-CR" sz="1200" b="0" i="1">
                            <a:latin typeface="Cambria Math" panose="02040503050406030204" pitchFamily="18" charset="0"/>
                          </a:rPr>
                          <m:t>𝑛</m:t>
                        </m:r>
                        <m:r>
                          <a:rPr lang="es-CR" sz="1200" b="0" i="1">
                            <a:latin typeface="Cambria Math" panose="02040503050406030204" pitchFamily="18" charset="0"/>
                          </a:rPr>
                          <m:t> </m:t>
                        </m:r>
                        <m:r>
                          <a:rPr lang="es-CR" sz="1200" b="0" i="1">
                            <a:latin typeface="Cambria Math" panose="02040503050406030204" pitchFamily="18" charset="0"/>
                          </a:rPr>
                          <m:t>𝑓𝑒𝑚𝑖𝑛𝑖𝑛𝑎</m:t>
                        </m:r>
                        <m:r>
                          <a:rPr lang="es-CR" sz="1200" b="0" i="1">
                            <a:latin typeface="Cambria Math" panose="02040503050406030204" pitchFamily="18" charset="0"/>
                          </a:rPr>
                          <m:t> </m:t>
                        </m:r>
                        <m:r>
                          <a:rPr lang="es-CR" sz="1200" b="0" i="1">
                            <a:latin typeface="Cambria Math" panose="02040503050406030204" pitchFamily="18" charset="0"/>
                          </a:rPr>
                          <m:t>𝑑𝑒</m:t>
                        </m:r>
                        <m:r>
                          <a:rPr lang="es-CR" sz="1200" b="0" i="1">
                            <a:latin typeface="Cambria Math" panose="02040503050406030204" pitchFamily="18" charset="0"/>
                          </a:rPr>
                          <m:t> 10 </m:t>
                        </m:r>
                        <m:r>
                          <a:rPr lang="es-CR" sz="1200" b="0" i="1">
                            <a:latin typeface="Cambria Math" panose="02040503050406030204" pitchFamily="18" charset="0"/>
                          </a:rPr>
                          <m:t>𝑎</m:t>
                        </m:r>
                        <m:r>
                          <a:rPr lang="es-CR" sz="1200" b="0" i="1">
                            <a:latin typeface="Cambria Math" panose="02040503050406030204" pitchFamily="18" charset="0"/>
                          </a:rPr>
                          <m:t> 19 </m:t>
                        </m:r>
                        <m:r>
                          <a:rPr lang="es-CR" sz="1200" b="0" i="1">
                            <a:latin typeface="Cambria Math" panose="02040503050406030204" pitchFamily="18" charset="0"/>
                          </a:rPr>
                          <m:t>𝑎</m:t>
                        </m:r>
                        <m:r>
                          <a:rPr lang="es-CR" sz="1200" b="0" i="1">
                            <a:latin typeface="Cambria Math" panose="02040503050406030204" pitchFamily="18" charset="0"/>
                          </a:rPr>
                          <m:t>ñ</m:t>
                        </m:r>
                        <m:r>
                          <a:rPr lang="es-CR" sz="1200" b="0" i="1">
                            <a:latin typeface="Cambria Math" panose="02040503050406030204" pitchFamily="18" charset="0"/>
                          </a:rPr>
                          <m:t>𝑜𝑠</m:t>
                        </m:r>
                      </m:den>
                    </m:f>
                    <m:r>
                      <a:rPr lang="es-CR" sz="1200" b="0" i="1">
                        <a:latin typeface="Cambria Math" panose="02040503050406030204" pitchFamily="18" charset="0"/>
                        <a:ea typeface="Cambria Math" panose="02040503050406030204" pitchFamily="18" charset="0"/>
                      </a:rPr>
                      <m:t>×</m:t>
                    </m:r>
                    <m:r>
                      <a:rPr lang="es-CR" sz="1100" b="0" i="1">
                        <a:solidFill>
                          <a:schemeClr val="tx1"/>
                        </a:solidFill>
                        <a:effectLst/>
                        <a:latin typeface="Cambria Math" panose="02040503050406030204" pitchFamily="18" charset="0"/>
                        <a:ea typeface="+mn-ea"/>
                        <a:cs typeface="+mn-cs"/>
                      </a:rPr>
                      <m:t>1 000</m:t>
                    </m:r>
                  </m:oMath>
                </m:oMathPara>
              </a14:m>
              <a:endParaRPr lang="es-CR" sz="1100"/>
            </a:p>
          </xdr:txBody>
        </xdr:sp>
      </mc:Choice>
      <mc:Fallback xmlns="">
        <xdr:sp macro="" textlink="">
          <xdr:nvSpPr>
            <xdr:cNvPr id="3" name="CuadroTexto 2">
              <a:extLst>
                <a:ext uri="{FF2B5EF4-FFF2-40B4-BE49-F238E27FC236}">
                  <a16:creationId xmlns:a16="http://schemas.microsoft.com/office/drawing/2014/main" id="{00000000-0008-0000-5C00-000003000000}"/>
                </a:ext>
              </a:extLst>
            </xdr:cNvPr>
            <xdr:cNvSpPr txBox="1"/>
          </xdr:nvSpPr>
          <xdr:spPr>
            <a:xfrm>
              <a:off x="4268289" y="5919243"/>
              <a:ext cx="3712427" cy="382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200" i="0">
                  <a:latin typeface="Cambria Math" panose="02040503050406030204" pitchFamily="18" charset="0"/>
                </a:rPr>
                <a:t>(</a:t>
              </a:r>
              <a:r>
                <a:rPr lang="es-CR" sz="1200" b="0" i="0">
                  <a:latin typeface="Cambria Math" panose="02040503050406030204" pitchFamily="18" charset="0"/>
                </a:rPr>
                <a:t>𝑁𝑎𝑐𝑖𝑚𝑖𝑒𝑛𝑡𝑜𝑠 𝑒𝑛 𝑚𝑢𝑗𝑒𝑟𝑒𝑠 𝑚𝑒𝑛𝑜𝑟𝑒𝑠 𝑑𝑒 20 𝑎ñ𝑜𝑠)/(𝑇𝑜𝑡𝑎𝑙 𝑑𝑒 𝑝𝑜𝑏𝑙𝑎𝑐𝑖ó𝑛 𝑓𝑒𝑚𝑖𝑛𝑖𝑛𝑎 𝑑𝑒 10 𝑎 19 𝑎ñ𝑜𝑠)</a:t>
              </a:r>
              <a:r>
                <a:rPr lang="es-CR" sz="1200" b="0" i="0">
                  <a:latin typeface="Cambria Math" panose="02040503050406030204" pitchFamily="18" charset="0"/>
                  <a:ea typeface="Cambria Math" panose="02040503050406030204" pitchFamily="18" charset="0"/>
                </a:rPr>
                <a:t>×</a:t>
              </a:r>
              <a:r>
                <a:rPr lang="es-CR" sz="1100" b="0" i="0">
                  <a:solidFill>
                    <a:schemeClr val="tx1"/>
                  </a:solidFill>
                  <a:effectLst/>
                  <a:latin typeface="Cambria Math" panose="02040503050406030204" pitchFamily="18" charset="0"/>
                  <a:ea typeface="+mn-ea"/>
                  <a:cs typeface="+mn-cs"/>
                </a:rPr>
                <a:t>1 000</a:t>
              </a:r>
              <a:endParaRPr lang="es-CR" sz="1100"/>
            </a:p>
          </xdr:txBody>
        </xdr:sp>
      </mc:Fallback>
    </mc:AlternateContent>
    <xdr:clientData/>
  </xdr:oneCellAnchor>
</xdr:wsDr>
</file>

<file path=xl/drawings/drawing63.xml><?xml version="1.0" encoding="utf-8"?>
<xdr:wsDr xmlns:xdr="http://schemas.openxmlformats.org/drawingml/2006/spreadsheetDrawing" xmlns:a="http://schemas.openxmlformats.org/drawingml/2006/main">
  <xdr:twoCellAnchor>
    <xdr:from>
      <xdr:col>2</xdr:col>
      <xdr:colOff>15239</xdr:colOff>
      <xdr:row>29</xdr:row>
      <xdr:rowOff>68580</xdr:rowOff>
    </xdr:from>
    <xdr:to>
      <xdr:col>11</xdr:col>
      <xdr:colOff>352424</xdr:colOff>
      <xdr:row>48</xdr:row>
      <xdr:rowOff>4762</xdr:rowOff>
    </xdr:to>
    <xdr:graphicFrame macro="">
      <xdr:nvGraphicFramePr>
        <xdr:cNvPr id="2" name="Gráfico 1">
          <a:extLst>
            <a:ext uri="{FF2B5EF4-FFF2-40B4-BE49-F238E27FC236}">
              <a16:creationId xmlns:a16="http://schemas.microsoft.com/office/drawing/2014/main" id="{00000000-0008-0000-5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4.xml><?xml version="1.0" encoding="utf-8"?>
<c:userShapes xmlns:c="http://schemas.openxmlformats.org/drawingml/2006/chart">
  <cdr:relSizeAnchor xmlns:cdr="http://schemas.openxmlformats.org/drawingml/2006/chartDrawing">
    <cdr:from>
      <cdr:x>0.02708</cdr:x>
      <cdr:y>0.71354</cdr:y>
    </cdr:from>
    <cdr:to>
      <cdr:x>0.07917</cdr:x>
      <cdr:y>0.79688</cdr:y>
    </cdr:to>
    <cdr:sp macro="" textlink="">
      <cdr:nvSpPr>
        <cdr:cNvPr id="2" name="CuadroTexto 1"/>
        <cdr:cNvSpPr txBox="1"/>
      </cdr:nvSpPr>
      <cdr:spPr>
        <a:xfrm xmlns:a="http://schemas.openxmlformats.org/drawingml/2006/main">
          <a:off x="123825" y="1957388"/>
          <a:ext cx="238125" cy="228600"/>
        </a:xfrm>
        <a:prstGeom xmlns:a="http://schemas.openxmlformats.org/drawingml/2006/main" prst="rect">
          <a:avLst/>
        </a:prstGeom>
        <a:solidFill xmlns:a="http://schemas.openxmlformats.org/drawingml/2006/main">
          <a:schemeClr val="bg1"/>
        </a:solidFill>
      </cdr:spPr>
      <cdr:txBody>
        <a:bodyPr xmlns:a="http://schemas.openxmlformats.org/drawingml/2006/main" vertOverflow="clip" wrap="square" rtlCol="0"/>
        <a:lstStyle xmlns:a="http://schemas.openxmlformats.org/drawingml/2006/main"/>
        <a:p xmlns:a="http://schemas.openxmlformats.org/drawingml/2006/main">
          <a:r>
            <a:rPr lang="es-CR" sz="1100">
              <a:solidFill>
                <a:schemeClr val="bg2">
                  <a:lumMod val="50000"/>
                </a:schemeClr>
              </a:solidFill>
            </a:rPr>
            <a:t>0</a:t>
          </a:r>
        </a:p>
      </cdr:txBody>
    </cdr:sp>
  </cdr:relSizeAnchor>
  <cdr:relSizeAnchor xmlns:cdr="http://schemas.openxmlformats.org/drawingml/2006/chartDrawing">
    <cdr:from>
      <cdr:x>0.06458</cdr:x>
      <cdr:y>0.7066</cdr:y>
    </cdr:from>
    <cdr:to>
      <cdr:x>0.1</cdr:x>
      <cdr:y>0.72049</cdr:y>
    </cdr:to>
    <cdr:cxnSp macro="">
      <cdr:nvCxnSpPr>
        <cdr:cNvPr id="4" name="Conector recto 3">
          <a:extLst xmlns:a="http://schemas.openxmlformats.org/drawingml/2006/main">
            <a:ext uri="{FF2B5EF4-FFF2-40B4-BE49-F238E27FC236}">
              <a16:creationId xmlns:a16="http://schemas.microsoft.com/office/drawing/2014/main" id="{CD317A26-4476-4351-94DE-C87797DF2A44}"/>
            </a:ext>
          </a:extLst>
        </cdr:cNvPr>
        <cdr:cNvCxnSpPr/>
      </cdr:nvCxnSpPr>
      <cdr:spPr>
        <a:xfrm xmlns:a="http://schemas.openxmlformats.org/drawingml/2006/main">
          <a:off x="295275" y="1938338"/>
          <a:ext cx="161925" cy="38100"/>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0.06528</cdr:x>
      <cdr:y>0.69213</cdr:y>
    </cdr:from>
    <cdr:to>
      <cdr:x>0.10069</cdr:x>
      <cdr:y>0.70602</cdr:y>
    </cdr:to>
    <cdr:cxnSp macro="">
      <cdr:nvCxnSpPr>
        <cdr:cNvPr id="5" name="Conector recto 4">
          <a:extLst xmlns:a="http://schemas.openxmlformats.org/drawingml/2006/main">
            <a:ext uri="{FF2B5EF4-FFF2-40B4-BE49-F238E27FC236}">
              <a16:creationId xmlns:a16="http://schemas.microsoft.com/office/drawing/2014/main" id="{8649F5C4-8C5C-4B0C-8060-F27DC3BE46A2}"/>
            </a:ext>
          </a:extLst>
        </cdr:cNvPr>
        <cdr:cNvCxnSpPr/>
      </cdr:nvCxnSpPr>
      <cdr:spPr>
        <a:xfrm xmlns:a="http://schemas.openxmlformats.org/drawingml/2006/main">
          <a:off x="298450" y="1898650"/>
          <a:ext cx="161925" cy="38100"/>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65.xml><?xml version="1.0" encoding="utf-8"?>
<xdr:wsDr xmlns:xdr="http://schemas.openxmlformats.org/drawingml/2006/spreadsheetDrawing" xmlns:a="http://schemas.openxmlformats.org/drawingml/2006/main">
  <xdr:oneCellAnchor>
    <xdr:from>
      <xdr:col>3</xdr:col>
      <xdr:colOff>111972</xdr:colOff>
      <xdr:row>15</xdr:row>
      <xdr:rowOff>141287</xdr:rowOff>
    </xdr:from>
    <xdr:ext cx="3937553" cy="350737"/>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00000000-0008-0000-5E00-000002000000}"/>
                </a:ext>
              </a:extLst>
            </xdr:cNvPr>
            <xdr:cNvSpPr txBox="1"/>
          </xdr:nvSpPr>
          <xdr:spPr>
            <a:xfrm>
              <a:off x="4356312" y="8591867"/>
              <a:ext cx="3937553" cy="35073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100" i="1">
                            <a:latin typeface="Cambria Math" panose="02040503050406030204" pitchFamily="18" charset="0"/>
                          </a:rPr>
                        </m:ctrlPr>
                      </m:fPr>
                      <m:num>
                        <m:r>
                          <a:rPr lang="es-CR" sz="1100" b="0" i="1">
                            <a:latin typeface="Cambria Math" panose="02040503050406030204" pitchFamily="18" charset="0"/>
                          </a:rPr>
                          <m:t>𝑃𝑜𝑏𝑙𝑎𝑐𝑖</m:t>
                        </m:r>
                        <m:r>
                          <a:rPr lang="es-CR" sz="1100" b="0" i="1">
                            <a:latin typeface="Cambria Math" panose="02040503050406030204" pitchFamily="18" charset="0"/>
                          </a:rPr>
                          <m:t>ó</m:t>
                        </m:r>
                        <m:r>
                          <a:rPr lang="es-CR" sz="1100" b="0" i="1">
                            <a:latin typeface="Cambria Math" panose="02040503050406030204" pitchFamily="18" charset="0"/>
                          </a:rPr>
                          <m:t>𝑛</m:t>
                        </m:r>
                        <m:r>
                          <a:rPr lang="es-CR" sz="1100" b="0" i="1">
                            <a:latin typeface="Cambria Math" panose="02040503050406030204" pitchFamily="18" charset="0"/>
                          </a:rPr>
                          <m:t> </m:t>
                        </m:r>
                        <m:r>
                          <a:rPr lang="es-CR" sz="1100" b="0" i="1">
                            <a:latin typeface="Cambria Math" panose="02040503050406030204" pitchFamily="18" charset="0"/>
                          </a:rPr>
                          <m:t>𝑐𝑢𝑏𝑖𝑒𝑟𝑡𝑎</m:t>
                        </m:r>
                        <m:r>
                          <a:rPr lang="es-CR" sz="1100" b="0" i="1">
                            <a:latin typeface="Cambria Math" panose="02040503050406030204" pitchFamily="18" charset="0"/>
                          </a:rPr>
                          <m:t> </m:t>
                        </m:r>
                        <m:r>
                          <a:rPr lang="es-CR" sz="1100" b="0" i="1">
                            <a:latin typeface="Cambria Math" panose="02040503050406030204" pitchFamily="18" charset="0"/>
                          </a:rPr>
                          <m:t>𝑝𝑜𝑟</m:t>
                        </m:r>
                        <m:r>
                          <a:rPr lang="es-CR" sz="1100" b="0" i="1">
                            <a:latin typeface="Cambria Math" panose="02040503050406030204" pitchFamily="18" charset="0"/>
                          </a:rPr>
                          <m:t> </m:t>
                        </m:r>
                        <m:r>
                          <a:rPr lang="es-CR" sz="1100" b="0" i="1">
                            <a:latin typeface="Cambria Math" panose="02040503050406030204" pitchFamily="18" charset="0"/>
                          </a:rPr>
                          <m:t>𝑢𝑛</m:t>
                        </m:r>
                        <m:r>
                          <a:rPr lang="es-CR" sz="1100" b="0" i="1">
                            <a:latin typeface="Cambria Math" panose="02040503050406030204" pitchFamily="18" charset="0"/>
                          </a:rPr>
                          <m:t> </m:t>
                        </m:r>
                        <m:r>
                          <a:rPr lang="es-CR" sz="1100" b="0" i="1">
                            <a:latin typeface="Cambria Math" panose="02040503050406030204" pitchFamily="18" charset="0"/>
                          </a:rPr>
                          <m:t>𝑟</m:t>
                        </m:r>
                        <m:r>
                          <a:rPr lang="es-CR" sz="1100" b="0" i="1">
                            <a:latin typeface="Cambria Math" panose="02040503050406030204" pitchFamily="18" charset="0"/>
                          </a:rPr>
                          <m:t>é</m:t>
                        </m:r>
                        <m:r>
                          <a:rPr lang="es-CR" sz="1100" b="0" i="1">
                            <a:latin typeface="Cambria Math" panose="02040503050406030204" pitchFamily="18" charset="0"/>
                          </a:rPr>
                          <m:t>𝑔𝑖𝑚𝑒𝑛</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𝑠𝑒𝑔𝑢𝑟𝑖𝑑𝑎𝑑</m:t>
                        </m:r>
                        <m:r>
                          <a:rPr lang="es-CR" sz="1100" b="0" i="1">
                            <a:latin typeface="Cambria Math" panose="02040503050406030204" pitchFamily="18" charset="0"/>
                          </a:rPr>
                          <m:t> </m:t>
                        </m:r>
                        <m:r>
                          <a:rPr lang="es-CR" sz="1100" b="0" i="1">
                            <a:latin typeface="Cambria Math" panose="02040503050406030204" pitchFamily="18" charset="0"/>
                          </a:rPr>
                          <m:t>𝑠𝑜𝑐𝑖𝑎𝑙</m:t>
                        </m:r>
                      </m:num>
                      <m:den>
                        <m:r>
                          <a:rPr lang="es-CR" sz="1100" b="0" i="1">
                            <a:latin typeface="Cambria Math" panose="02040503050406030204" pitchFamily="18" charset="0"/>
                          </a:rPr>
                          <m:t>𝑇𝑜𝑡𝑎𝑙</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𝑝𝑜𝑏𝑙𝑎𝑐𝑖</m:t>
                        </m:r>
                        <m:r>
                          <a:rPr lang="es-CR" sz="1100" b="0" i="1">
                            <a:latin typeface="Cambria Math" panose="02040503050406030204" pitchFamily="18" charset="0"/>
                          </a:rPr>
                          <m:t>ó</m:t>
                        </m:r>
                        <m:r>
                          <a:rPr lang="es-CR" sz="1100" b="0" i="1">
                            <a:latin typeface="Cambria Math" panose="02040503050406030204" pitchFamily="18" charset="0"/>
                          </a:rPr>
                          <m:t>𝑛</m:t>
                        </m:r>
                      </m:den>
                    </m:f>
                    <m:r>
                      <a:rPr lang="es-CR" sz="1100" b="0" i="1">
                        <a:latin typeface="Cambria Math" panose="02040503050406030204" pitchFamily="18" charset="0"/>
                        <a:ea typeface="Cambria Math" panose="02040503050406030204" pitchFamily="18" charset="0"/>
                      </a:rPr>
                      <m:t>×</m:t>
                    </m:r>
                    <m:r>
                      <a:rPr lang="es-CR" sz="1100" b="0" i="1">
                        <a:solidFill>
                          <a:schemeClr val="tx1"/>
                        </a:solidFill>
                        <a:effectLst/>
                        <a:latin typeface="Cambria Math" panose="02040503050406030204" pitchFamily="18" charset="0"/>
                        <a:ea typeface="+mn-ea"/>
                        <a:cs typeface="+mn-cs"/>
                      </a:rPr>
                      <m:t>100</m:t>
                    </m:r>
                  </m:oMath>
                </m:oMathPara>
              </a14:m>
              <a:endParaRPr lang="es-CR" sz="1100"/>
            </a:p>
          </xdr:txBody>
        </xdr:sp>
      </mc:Choice>
      <mc:Fallback xmlns="">
        <xdr:sp macro="" textlink="">
          <xdr:nvSpPr>
            <xdr:cNvPr id="2" name="CuadroTexto 1">
              <a:extLst>
                <a:ext uri="{FF2B5EF4-FFF2-40B4-BE49-F238E27FC236}">
                  <a16:creationId xmlns:a16="http://schemas.microsoft.com/office/drawing/2014/main" id="{00000000-0008-0000-5E00-000002000000}"/>
                </a:ext>
              </a:extLst>
            </xdr:cNvPr>
            <xdr:cNvSpPr txBox="1"/>
          </xdr:nvSpPr>
          <xdr:spPr>
            <a:xfrm>
              <a:off x="4356312" y="8591867"/>
              <a:ext cx="3937553" cy="35073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100" i="0">
                  <a:latin typeface="Cambria Math" panose="02040503050406030204" pitchFamily="18" charset="0"/>
                </a:rPr>
                <a:t>(</a:t>
              </a:r>
              <a:r>
                <a:rPr lang="es-CR" sz="1100" b="0" i="0">
                  <a:latin typeface="Cambria Math" panose="02040503050406030204" pitchFamily="18" charset="0"/>
                </a:rPr>
                <a:t>𝑃𝑜𝑏𝑙𝑎𝑐𝑖ó𝑛 𝑐𝑢𝑏𝑖𝑒𝑟𝑡𝑎 𝑝𝑜𝑟 𝑢𝑛 𝑟é𝑔𝑖𝑚𝑒𝑛 𝑑𝑒 𝑠𝑒𝑔𝑢𝑟𝑖𝑑𝑎𝑑 𝑠𝑜𝑐𝑖𝑎𝑙)/(𝑇𝑜𝑡𝑎𝑙 𝑑𝑒 𝑝𝑜𝑏𝑙𝑎𝑐𝑖ó𝑛)</a:t>
              </a:r>
              <a:r>
                <a:rPr lang="es-CR" sz="1100" b="0" i="0">
                  <a:latin typeface="Cambria Math" panose="02040503050406030204" pitchFamily="18" charset="0"/>
                  <a:ea typeface="Cambria Math" panose="02040503050406030204" pitchFamily="18" charset="0"/>
                </a:rPr>
                <a:t>×</a:t>
              </a:r>
              <a:r>
                <a:rPr lang="es-CR" sz="1100" b="0" i="0">
                  <a:solidFill>
                    <a:schemeClr val="tx1"/>
                  </a:solidFill>
                  <a:effectLst/>
                  <a:latin typeface="Cambria Math" panose="02040503050406030204" pitchFamily="18" charset="0"/>
                  <a:ea typeface="+mn-ea"/>
                  <a:cs typeface="+mn-cs"/>
                </a:rPr>
                <a:t>100</a:t>
              </a:r>
              <a:endParaRPr lang="es-CR" sz="1100"/>
            </a:p>
          </xdr:txBody>
        </xdr:sp>
      </mc:Fallback>
    </mc:AlternateContent>
    <xdr:clientData/>
  </xdr:oneCellAnchor>
</xdr:wsDr>
</file>

<file path=xl/drawings/drawing66.xml><?xml version="1.0" encoding="utf-8"?>
<xdr:wsDr xmlns:xdr="http://schemas.openxmlformats.org/drawingml/2006/spreadsheetDrawing" xmlns:a="http://schemas.openxmlformats.org/drawingml/2006/main">
  <xdr:twoCellAnchor>
    <xdr:from>
      <xdr:col>2</xdr:col>
      <xdr:colOff>53340</xdr:colOff>
      <xdr:row>28</xdr:row>
      <xdr:rowOff>68580</xdr:rowOff>
    </xdr:from>
    <xdr:to>
      <xdr:col>9</xdr:col>
      <xdr:colOff>190500</xdr:colOff>
      <xdr:row>41</xdr:row>
      <xdr:rowOff>137160</xdr:rowOff>
    </xdr:to>
    <xdr:graphicFrame macro="">
      <xdr:nvGraphicFramePr>
        <xdr:cNvPr id="3" name="2 Gráfico">
          <a:extLst>
            <a:ext uri="{FF2B5EF4-FFF2-40B4-BE49-F238E27FC236}">
              <a16:creationId xmlns:a16="http://schemas.microsoft.com/office/drawing/2014/main" id="{00000000-0008-0000-5F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7.xml><?xml version="1.0" encoding="utf-8"?>
<xdr:wsDr xmlns:xdr="http://schemas.openxmlformats.org/drawingml/2006/spreadsheetDrawing" xmlns:a="http://schemas.openxmlformats.org/drawingml/2006/main">
  <xdr:twoCellAnchor>
    <xdr:from>
      <xdr:col>2</xdr:col>
      <xdr:colOff>39052</xdr:colOff>
      <xdr:row>29</xdr:row>
      <xdr:rowOff>547688</xdr:rowOff>
    </xdr:from>
    <xdr:to>
      <xdr:col>11</xdr:col>
      <xdr:colOff>142875</xdr:colOff>
      <xdr:row>45</xdr:row>
      <xdr:rowOff>104776</xdr:rowOff>
    </xdr:to>
    <xdr:graphicFrame macro="">
      <xdr:nvGraphicFramePr>
        <xdr:cNvPr id="3" name="Gráfico 2">
          <a:extLst>
            <a:ext uri="{FF2B5EF4-FFF2-40B4-BE49-F238E27FC236}">
              <a16:creationId xmlns:a16="http://schemas.microsoft.com/office/drawing/2014/main" id="{00000000-0008-0000-6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8.xml><?xml version="1.0" encoding="utf-8"?>
<xdr:wsDr xmlns:xdr="http://schemas.openxmlformats.org/drawingml/2006/spreadsheetDrawing" xmlns:a="http://schemas.openxmlformats.org/drawingml/2006/main">
  <xdr:oneCellAnchor>
    <xdr:from>
      <xdr:col>3</xdr:col>
      <xdr:colOff>107950</xdr:colOff>
      <xdr:row>15</xdr:row>
      <xdr:rowOff>63499</xdr:rowOff>
    </xdr:from>
    <xdr:ext cx="5822950" cy="511679"/>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4742A842-8317-436D-8DCB-068CADE77031}"/>
                </a:ext>
              </a:extLst>
            </xdr:cNvPr>
            <xdr:cNvSpPr txBox="1"/>
          </xdr:nvSpPr>
          <xdr:spPr>
            <a:xfrm>
              <a:off x="4337050" y="4825999"/>
              <a:ext cx="5822950" cy="51167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100" i="1">
                            <a:latin typeface="Cambria Math" panose="02040503050406030204" pitchFamily="18" charset="0"/>
                          </a:rPr>
                        </m:ctrlPr>
                      </m:fPr>
                      <m:num>
                        <m:eqArr>
                          <m:eqArrPr>
                            <m:ctrlPr>
                              <a:rPr lang="es-CR" sz="1100" b="0" i="1">
                                <a:latin typeface="Cambria Math" panose="02040503050406030204" pitchFamily="18" charset="0"/>
                              </a:rPr>
                            </m:ctrlPr>
                          </m:eqArrPr>
                          <m:e>
                            <m:r>
                              <a:rPr lang="es-CR" sz="1100" b="0" i="1">
                                <a:latin typeface="Cambria Math" panose="02040503050406030204" pitchFamily="18" charset="0"/>
                              </a:rPr>
                              <m:t>𝐷𝑒𝑓𝑢𝑛𝑐𝑖𝑜𝑛𝑒𝑠</m:t>
                            </m:r>
                            <m:r>
                              <a:rPr lang="es-CR" sz="1100" b="0" i="1">
                                <a:latin typeface="Cambria Math" panose="02040503050406030204" pitchFamily="18" charset="0"/>
                              </a:rPr>
                              <m:t> </m:t>
                            </m:r>
                            <m:r>
                              <a:rPr lang="es-CR" sz="1100" b="0" i="1">
                                <a:latin typeface="Cambria Math" panose="02040503050406030204" pitchFamily="18" charset="0"/>
                              </a:rPr>
                              <m:t>𝑝𝑜𝑟</m:t>
                            </m:r>
                            <m:r>
                              <a:rPr lang="es-CR" sz="1100" b="0" i="1">
                                <a:latin typeface="Cambria Math" panose="02040503050406030204" pitchFamily="18" charset="0"/>
                              </a:rPr>
                              <m:t> </m:t>
                            </m:r>
                            <m:r>
                              <a:rPr lang="es-CR" sz="1100" b="0" i="1">
                                <a:latin typeface="Cambria Math" panose="02040503050406030204" pitchFamily="18" charset="0"/>
                              </a:rPr>
                              <m:t>𝑐𝑎𝑢𝑠𝑎𝑠</m:t>
                            </m:r>
                            <m:r>
                              <a:rPr lang="es-CR" sz="1100" b="0" i="1">
                                <a:latin typeface="Cambria Math" panose="02040503050406030204" pitchFamily="18" charset="0"/>
                              </a:rPr>
                              <m:t> </m:t>
                            </m:r>
                            <m:r>
                              <a:rPr lang="es-CR" sz="1100" b="0" i="1">
                                <a:latin typeface="Cambria Math" panose="02040503050406030204" pitchFamily="18" charset="0"/>
                              </a:rPr>
                              <m:t>𝑎𝑡𝑟𝑖𝑏𝑢𝑖𝑑𝑎𝑠</m:t>
                            </m:r>
                            <m:r>
                              <a:rPr lang="es-CR" sz="1100" b="0" i="1">
                                <a:latin typeface="Cambria Math" panose="02040503050406030204" pitchFamily="18" charset="0"/>
                              </a:rPr>
                              <m:t> </m:t>
                            </m:r>
                            <m:r>
                              <a:rPr lang="es-CR" sz="1100" b="0" i="1">
                                <a:latin typeface="Cambria Math" panose="02040503050406030204" pitchFamily="18" charset="0"/>
                              </a:rPr>
                              <m:t>𝑎</m:t>
                            </m:r>
                            <m:r>
                              <a:rPr lang="es-CR" sz="1100" b="0" i="1">
                                <a:latin typeface="Cambria Math" panose="02040503050406030204" pitchFamily="18" charset="0"/>
                              </a:rPr>
                              <m:t> </m:t>
                            </m:r>
                            <m:r>
                              <a:rPr lang="es-CR" sz="1100" b="0" i="1">
                                <a:latin typeface="Cambria Math" panose="02040503050406030204" pitchFamily="18" charset="0"/>
                              </a:rPr>
                              <m:t>𝑙𝑎</m:t>
                            </m:r>
                            <m:r>
                              <a:rPr lang="es-CR" sz="1100" b="0" i="1">
                                <a:latin typeface="Cambria Math" panose="02040503050406030204" pitchFamily="18" charset="0"/>
                              </a:rPr>
                              <m:t> </m:t>
                            </m:r>
                            <m:r>
                              <a:rPr lang="es-CR" sz="1100" b="0" i="1">
                                <a:latin typeface="Cambria Math" panose="02040503050406030204" pitchFamily="18" charset="0"/>
                              </a:rPr>
                              <m:t>𝑐𝑜𝑛𝑡𝑎𝑚𝑖𝑛𝑎𝑐𝑖</m:t>
                            </m:r>
                            <m:r>
                              <a:rPr lang="es-CR" sz="1100" b="0" i="1">
                                <a:latin typeface="Cambria Math" panose="02040503050406030204" pitchFamily="18" charset="0"/>
                              </a:rPr>
                              <m:t>ó</m:t>
                            </m:r>
                            <m:r>
                              <a:rPr lang="es-CR" sz="1100" b="0" i="1">
                                <a:latin typeface="Cambria Math" panose="02040503050406030204" pitchFamily="18" charset="0"/>
                              </a:rPr>
                              <m:t>𝑛</m:t>
                            </m:r>
                          </m:e>
                          <m:e>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𝑙𝑜𝑠</m:t>
                            </m:r>
                            <m:r>
                              <a:rPr lang="es-CR" sz="1100" b="0" i="1">
                                <a:latin typeface="Cambria Math" panose="02040503050406030204" pitchFamily="18" charset="0"/>
                              </a:rPr>
                              <m:t> </m:t>
                            </m:r>
                            <m:r>
                              <a:rPr lang="es-CR" sz="1100" b="0" i="1">
                                <a:latin typeface="Cambria Math" panose="02040503050406030204" pitchFamily="18" charset="0"/>
                              </a:rPr>
                              <m:t>h𝑜𝑔𝑎𝑟𝑒𝑠</m:t>
                            </m:r>
                            <m:r>
                              <a:rPr lang="es-CR" sz="1100" b="0" i="1">
                                <a:latin typeface="Cambria Math" panose="02040503050406030204" pitchFamily="18" charset="0"/>
                              </a:rPr>
                              <m:t> </m:t>
                            </m:r>
                            <m:r>
                              <a:rPr lang="es-CR" sz="1100" b="0" i="1">
                                <a:latin typeface="Cambria Math" panose="02040503050406030204" pitchFamily="18" charset="0"/>
                              </a:rPr>
                              <m:t>𝑦</m:t>
                            </m:r>
                            <m:r>
                              <a:rPr lang="es-CR" sz="1100" b="0" i="1">
                                <a:latin typeface="Cambria Math" panose="02040503050406030204" pitchFamily="18" charset="0"/>
                              </a:rPr>
                              <m:t> </m:t>
                            </m:r>
                            <m:r>
                              <a:rPr lang="es-CR" sz="1100" b="0" i="1">
                                <a:latin typeface="Cambria Math" panose="02040503050406030204" pitchFamily="18" charset="0"/>
                              </a:rPr>
                              <m:t>𝑑𝑒𝑙</m:t>
                            </m:r>
                            <m:r>
                              <a:rPr lang="es-CR" sz="1100" b="0" i="1">
                                <a:latin typeface="Cambria Math" panose="02040503050406030204" pitchFamily="18" charset="0"/>
                              </a:rPr>
                              <m:t> </m:t>
                            </m:r>
                            <m:r>
                              <a:rPr lang="es-CR" sz="1100" b="0" i="1">
                                <a:latin typeface="Cambria Math" panose="02040503050406030204" pitchFamily="18" charset="0"/>
                              </a:rPr>
                              <m:t>𝑎𝑖𝑟𝑒</m:t>
                            </m:r>
                            <m:r>
                              <a:rPr lang="es-CR" sz="1100" b="0" i="1">
                                <a:latin typeface="Cambria Math" panose="02040503050406030204" pitchFamily="18" charset="0"/>
                              </a:rPr>
                              <m:t> </m:t>
                            </m:r>
                            <m:r>
                              <a:rPr lang="es-CR" sz="1100" b="0" i="1">
                                <a:latin typeface="Cambria Math" panose="02040503050406030204" pitchFamily="18" charset="0"/>
                              </a:rPr>
                              <m:t>𝑒𝑛</m:t>
                            </m:r>
                            <m:r>
                              <a:rPr lang="es-CR" sz="1100" b="0" i="1">
                                <a:latin typeface="Cambria Math" panose="02040503050406030204" pitchFamily="18" charset="0"/>
                              </a:rPr>
                              <m:t> </m:t>
                            </m:r>
                            <m:r>
                              <a:rPr lang="es-CR" sz="1100" b="0" i="1">
                                <a:latin typeface="Cambria Math" panose="02040503050406030204" pitchFamily="18" charset="0"/>
                              </a:rPr>
                              <m:t>𝑒𝑙</m:t>
                            </m:r>
                            <m:r>
                              <a:rPr lang="es-CR" sz="1100" b="0" i="1">
                                <a:latin typeface="Cambria Math" panose="02040503050406030204" pitchFamily="18" charset="0"/>
                              </a:rPr>
                              <m:t> </m:t>
                            </m:r>
                            <m:r>
                              <a:rPr lang="es-CR" sz="1100" b="0" i="1">
                                <a:latin typeface="Cambria Math" panose="02040503050406030204" pitchFamily="18" charset="0"/>
                              </a:rPr>
                              <m:t>𝑎𝑚𝑏𝑖𝑒𝑛𝑡𝑒</m:t>
                            </m:r>
                          </m:e>
                        </m:eqArr>
                      </m:num>
                      <m:den>
                        <m:r>
                          <a:rPr lang="es-CR" sz="1100" b="0" i="1">
                            <a:latin typeface="Cambria Math" panose="02040503050406030204" pitchFamily="18" charset="0"/>
                          </a:rPr>
                          <m:t>𝑇𝑜𝑡𝑎𝑙</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𝑝𝑜𝑏𝑙𝑎𝑐𝑖</m:t>
                        </m:r>
                        <m:r>
                          <a:rPr lang="es-CR" sz="1100" b="0" i="1">
                            <a:latin typeface="Cambria Math" panose="02040503050406030204" pitchFamily="18" charset="0"/>
                          </a:rPr>
                          <m:t>ó</m:t>
                        </m:r>
                        <m:r>
                          <a:rPr lang="es-CR" sz="1100" b="0" i="1">
                            <a:latin typeface="Cambria Math" panose="02040503050406030204" pitchFamily="18" charset="0"/>
                          </a:rPr>
                          <m:t>𝑛</m:t>
                        </m:r>
                      </m:den>
                    </m:f>
                    <m:r>
                      <a:rPr lang="es-CR" sz="1100" b="0" i="1">
                        <a:latin typeface="Cambria Math" panose="02040503050406030204" pitchFamily="18" charset="0"/>
                        <a:ea typeface="Cambria Math" panose="02040503050406030204" pitchFamily="18" charset="0"/>
                      </a:rPr>
                      <m:t>×</m:t>
                    </m:r>
                    <m:r>
                      <a:rPr lang="es-CR" sz="1100" b="0" i="1">
                        <a:solidFill>
                          <a:schemeClr val="tx1"/>
                        </a:solidFill>
                        <a:effectLst/>
                        <a:latin typeface="Cambria Math" panose="02040503050406030204" pitchFamily="18" charset="0"/>
                        <a:ea typeface="+mn-ea"/>
                        <a:cs typeface="+mn-cs"/>
                      </a:rPr>
                      <m:t>100 000</m:t>
                    </m:r>
                  </m:oMath>
                </m:oMathPara>
              </a14:m>
              <a:endParaRPr lang="es-CR" sz="1100"/>
            </a:p>
          </xdr:txBody>
        </xdr:sp>
      </mc:Choice>
      <mc:Fallback xmlns="">
        <xdr:sp macro="" textlink="">
          <xdr:nvSpPr>
            <xdr:cNvPr id="3" name="CuadroTexto 2">
              <a:extLst>
                <a:ext uri="{FF2B5EF4-FFF2-40B4-BE49-F238E27FC236}">
                  <a16:creationId xmlns:a16="http://schemas.microsoft.com/office/drawing/2014/main" id="{4742A842-8317-436D-8DCB-068CADE77031}"/>
                </a:ext>
              </a:extLst>
            </xdr:cNvPr>
            <xdr:cNvSpPr txBox="1"/>
          </xdr:nvSpPr>
          <xdr:spPr>
            <a:xfrm>
              <a:off x="4337050" y="4825999"/>
              <a:ext cx="5822950" cy="51167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R" sz="1100" b="0" i="0">
                  <a:latin typeface="Cambria Math" panose="02040503050406030204" pitchFamily="18" charset="0"/>
                </a:rPr>
                <a:t>█(𝐷𝑒𝑓𝑢𝑛𝑐𝑖𝑜𝑛𝑒𝑠 𝑝𝑜𝑟 𝑐𝑎𝑢𝑠𝑎𝑠 𝑎𝑡𝑟𝑖𝑏𝑢𝑖𝑑𝑎𝑠 𝑎 𝑙𝑎 𝑐𝑜𝑛𝑡𝑎𝑚𝑖𝑛𝑎𝑐𝑖ó𝑛@𝑑𝑒 𝑙𝑜𝑠 ℎ𝑜𝑔𝑎𝑟𝑒𝑠 𝑦 𝑑𝑒𝑙 𝑎𝑖𝑟𝑒 𝑒𝑛 𝑒𝑙 𝑎𝑚𝑏𝑖𝑒𝑛𝑡𝑒)/(𝑇𝑜𝑡𝑎𝑙 𝑑𝑒 𝑝𝑜𝑏𝑙𝑎𝑐𝑖ó𝑛)</a:t>
              </a:r>
              <a:r>
                <a:rPr lang="es-CR" sz="1100" b="0" i="0">
                  <a:latin typeface="Cambria Math" panose="02040503050406030204" pitchFamily="18" charset="0"/>
                  <a:ea typeface="Cambria Math" panose="02040503050406030204" pitchFamily="18" charset="0"/>
                </a:rPr>
                <a:t>×</a:t>
              </a:r>
              <a:r>
                <a:rPr lang="es-CR" sz="1100" b="0" i="0">
                  <a:solidFill>
                    <a:schemeClr val="tx1"/>
                  </a:solidFill>
                  <a:effectLst/>
                  <a:latin typeface="Cambria Math" panose="02040503050406030204" pitchFamily="18" charset="0"/>
                  <a:ea typeface="+mn-ea"/>
                  <a:cs typeface="+mn-cs"/>
                </a:rPr>
                <a:t>100 000</a:t>
              </a:r>
              <a:endParaRPr lang="es-CR" sz="1100"/>
            </a:p>
          </xdr:txBody>
        </xdr:sp>
      </mc:Fallback>
    </mc:AlternateContent>
    <xdr:clientData/>
  </xdr:oneCellAnchor>
</xdr:wsDr>
</file>

<file path=xl/drawings/drawing69.xml><?xml version="1.0" encoding="utf-8"?>
<xdr:wsDr xmlns:xdr="http://schemas.openxmlformats.org/drawingml/2006/spreadsheetDrawing" xmlns:a="http://schemas.openxmlformats.org/drawingml/2006/main">
  <xdr:twoCellAnchor>
    <xdr:from>
      <xdr:col>1</xdr:col>
      <xdr:colOff>969645</xdr:colOff>
      <xdr:row>30</xdr:row>
      <xdr:rowOff>21906</xdr:rowOff>
    </xdr:from>
    <xdr:to>
      <xdr:col>11</xdr:col>
      <xdr:colOff>72390</xdr:colOff>
      <xdr:row>47</xdr:row>
      <xdr:rowOff>70485</xdr:rowOff>
    </xdr:to>
    <xdr:graphicFrame macro="">
      <xdr:nvGraphicFramePr>
        <xdr:cNvPr id="4" name="Gráfico 3">
          <a:extLst>
            <a:ext uri="{FF2B5EF4-FFF2-40B4-BE49-F238E27FC236}">
              <a16:creationId xmlns:a16="http://schemas.microsoft.com/office/drawing/2014/main" id="{00000000-0008-0000-6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oneCellAnchor>
    <xdr:from>
      <xdr:col>2</xdr:col>
      <xdr:colOff>1604283</xdr:colOff>
      <xdr:row>15</xdr:row>
      <xdr:rowOff>110489</xdr:rowOff>
    </xdr:from>
    <xdr:ext cx="5919789" cy="476251"/>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00000000-0008-0000-0600-000002000000}"/>
                </a:ext>
              </a:extLst>
            </xdr:cNvPr>
            <xdr:cNvSpPr txBox="1"/>
          </xdr:nvSpPr>
          <xdr:spPr>
            <a:xfrm>
              <a:off x="3913143" y="7799069"/>
              <a:ext cx="5919789" cy="4762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f>
                      <m:fPr>
                        <m:ctrlPr>
                          <a:rPr lang="es-CR" sz="1100" i="1">
                            <a:latin typeface="Cambria Math" panose="02040503050406030204" pitchFamily="18" charset="0"/>
                          </a:rPr>
                        </m:ctrlPr>
                      </m:fPr>
                      <m:num>
                        <m:r>
                          <a:rPr lang="es-CR" sz="1100" b="0" i="1">
                            <a:solidFill>
                              <a:schemeClr val="tx1"/>
                            </a:solidFill>
                            <a:effectLst/>
                            <a:latin typeface="Cambria Math" panose="02040503050406030204" pitchFamily="18" charset="0"/>
                            <a:ea typeface="+mn-ea"/>
                            <a:cs typeface="+mn-cs"/>
                          </a:rPr>
                          <m:t>𝑃𝑜𝑏𝑙𝑎𝑐𝑖</m:t>
                        </m:r>
                        <m:r>
                          <a:rPr lang="es-ES" sz="1100" b="0" i="1">
                            <a:solidFill>
                              <a:schemeClr val="tx1"/>
                            </a:solidFill>
                            <a:effectLst/>
                            <a:latin typeface="Cambria Math" panose="02040503050406030204" pitchFamily="18" charset="0"/>
                            <a:ea typeface="+mn-ea"/>
                            <a:cs typeface="+mn-cs"/>
                          </a:rPr>
                          <m:t>ó</m:t>
                        </m:r>
                        <m:r>
                          <a:rPr lang="es-CR" sz="1100" b="0" i="1">
                            <a:solidFill>
                              <a:schemeClr val="tx1"/>
                            </a:solidFill>
                            <a:effectLst/>
                            <a:latin typeface="Cambria Math" panose="02040503050406030204" pitchFamily="18" charset="0"/>
                            <a:ea typeface="+mn-ea"/>
                            <a:cs typeface="+mn-cs"/>
                          </a:rPr>
                          <m:t>𝑛</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𝑒𝑛</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𝑠𝑖𝑡𝑢𝑎𝑐𝑖</m:t>
                        </m:r>
                        <m:r>
                          <a:rPr lang="es-ES" sz="1100" b="0" i="1">
                            <a:solidFill>
                              <a:schemeClr val="tx1"/>
                            </a:solidFill>
                            <a:effectLst/>
                            <a:latin typeface="Cambria Math" panose="02040503050406030204" pitchFamily="18" charset="0"/>
                            <a:ea typeface="+mn-ea"/>
                            <a:cs typeface="+mn-cs"/>
                          </a:rPr>
                          <m:t>ó</m:t>
                        </m:r>
                        <m:r>
                          <a:rPr lang="es-CR" sz="1100" b="0" i="1">
                            <a:solidFill>
                              <a:schemeClr val="tx1"/>
                            </a:solidFill>
                            <a:effectLst/>
                            <a:latin typeface="Cambria Math" panose="02040503050406030204" pitchFamily="18" charset="0"/>
                            <a:ea typeface="+mn-ea"/>
                            <a:cs typeface="+mn-cs"/>
                          </a:rPr>
                          <m:t>𝑛</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𝑑𝑒</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𝑝𝑜𝑏𝑟𝑒𝑧𝑎</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𝑑𝑒𝑡𝑒𝑟𝑚𝑖𝑛𝑎𝑑𝑜</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𝑝𝑜𝑟</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𝑒𝑙</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𝑚</m:t>
                        </m:r>
                        <m:r>
                          <a:rPr lang="es-CR" sz="1100" b="0" i="1">
                            <a:solidFill>
                              <a:schemeClr val="tx1"/>
                            </a:solidFill>
                            <a:effectLst/>
                            <a:latin typeface="Cambria Math" panose="02040503050406030204" pitchFamily="18" charset="0"/>
                            <a:ea typeface="+mn-ea"/>
                            <a:cs typeface="+mn-cs"/>
                          </a:rPr>
                          <m:t>é</m:t>
                        </m:r>
                        <m:r>
                          <a:rPr lang="es-CR" sz="1100" b="0" i="1">
                            <a:solidFill>
                              <a:schemeClr val="tx1"/>
                            </a:solidFill>
                            <a:effectLst/>
                            <a:latin typeface="Cambria Math" panose="02040503050406030204" pitchFamily="18" charset="0"/>
                            <a:ea typeface="+mn-ea"/>
                            <a:cs typeface="+mn-cs"/>
                          </a:rPr>
                          <m:t>𝑡𝑜𝑑𝑜</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𝑑𝑒</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𝑙</m:t>
                        </m:r>
                        <m:r>
                          <a:rPr lang="es-CR" sz="1100" b="0" i="1">
                            <a:solidFill>
                              <a:schemeClr val="tx1"/>
                            </a:solidFill>
                            <a:effectLst/>
                            <a:latin typeface="Cambria Math" panose="02040503050406030204" pitchFamily="18" charset="0"/>
                            <a:ea typeface="+mn-ea"/>
                            <a:cs typeface="+mn-cs"/>
                          </a:rPr>
                          <m:t>í</m:t>
                        </m:r>
                        <m:r>
                          <a:rPr lang="es-CR" sz="1100" b="0" i="1">
                            <a:solidFill>
                              <a:schemeClr val="tx1"/>
                            </a:solidFill>
                            <a:effectLst/>
                            <a:latin typeface="Cambria Math" panose="02040503050406030204" pitchFamily="18" charset="0"/>
                            <a:ea typeface="+mn-ea"/>
                            <a:cs typeface="+mn-cs"/>
                          </a:rPr>
                          <m:t>𝑛𝑒𝑎</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𝑑𝑒</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𝑝𝑜𝑏𝑟𝑒𝑧𝑎</m:t>
                        </m:r>
                      </m:num>
                      <m:den>
                        <m:r>
                          <a:rPr lang="es-CR" sz="1100" b="0" i="1">
                            <a:solidFill>
                              <a:schemeClr val="tx1"/>
                            </a:solidFill>
                            <a:effectLst/>
                            <a:latin typeface="Cambria Math" panose="02040503050406030204" pitchFamily="18" charset="0"/>
                            <a:ea typeface="+mn-ea"/>
                            <a:cs typeface="+mn-cs"/>
                          </a:rPr>
                          <m:t>𝑇𝑜𝑡𝑎𝑙</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𝑑𝑒</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𝑝𝑜𝑏𝑙𝑎𝑐𝑖</m:t>
                        </m:r>
                        <m:r>
                          <a:rPr lang="es-ES" sz="1100" b="0" i="1">
                            <a:solidFill>
                              <a:schemeClr val="tx1"/>
                            </a:solidFill>
                            <a:effectLst/>
                            <a:latin typeface="Cambria Math" panose="02040503050406030204" pitchFamily="18" charset="0"/>
                            <a:ea typeface="+mn-ea"/>
                            <a:cs typeface="+mn-cs"/>
                          </a:rPr>
                          <m:t>ó</m:t>
                        </m:r>
                        <m:r>
                          <a:rPr lang="es-CR" sz="1100" b="0" i="1">
                            <a:solidFill>
                              <a:schemeClr val="tx1"/>
                            </a:solidFill>
                            <a:effectLst/>
                            <a:latin typeface="Cambria Math" panose="02040503050406030204" pitchFamily="18" charset="0"/>
                            <a:ea typeface="+mn-ea"/>
                            <a:cs typeface="+mn-cs"/>
                          </a:rPr>
                          <m:t>𝑛</m:t>
                        </m:r>
                      </m:den>
                    </m:f>
                    <m:r>
                      <a:rPr lang="es-ES" sz="1100" b="0" i="1">
                        <a:latin typeface="Cambria Math" panose="02040503050406030204" pitchFamily="18" charset="0"/>
                      </a:rPr>
                      <m:t> </m:t>
                    </m:r>
                    <m:r>
                      <a:rPr lang="es-CR" sz="1100" b="0" i="1">
                        <a:latin typeface="Cambria Math" panose="02040503050406030204" pitchFamily="18" charset="0"/>
                        <a:ea typeface="Cambria Math" panose="02040503050406030204" pitchFamily="18" charset="0"/>
                      </a:rPr>
                      <m:t>×</m:t>
                    </m:r>
                    <m:r>
                      <a:rPr lang="es-ES" sz="1100" b="0" i="1">
                        <a:latin typeface="Cambria Math" panose="02040503050406030204" pitchFamily="18" charset="0"/>
                        <a:ea typeface="Cambria Math" panose="02040503050406030204" pitchFamily="18" charset="0"/>
                      </a:rPr>
                      <m:t> </m:t>
                    </m:r>
                    <m:r>
                      <a:rPr lang="es-CR" sz="1100" b="0" i="1">
                        <a:latin typeface="Cambria Math" panose="02040503050406030204" pitchFamily="18" charset="0"/>
                      </a:rPr>
                      <m:t>100</m:t>
                    </m:r>
                  </m:oMath>
                </m:oMathPara>
              </a14:m>
              <a:endParaRPr lang="es-CR" sz="1100">
                <a:latin typeface="+mn-lt"/>
              </a:endParaRPr>
            </a:p>
          </xdr:txBody>
        </xdr:sp>
      </mc:Choice>
      <mc:Fallback xmlns="">
        <xdr:sp macro="" textlink="">
          <xdr:nvSpPr>
            <xdr:cNvPr id="2" name="CuadroTexto 1">
              <a:extLst>
                <a:ext uri="{FF2B5EF4-FFF2-40B4-BE49-F238E27FC236}">
                  <a16:creationId xmlns:a16="http://schemas.microsoft.com/office/drawing/2014/main" id="{00000000-0008-0000-0600-000002000000}"/>
                </a:ext>
              </a:extLst>
            </xdr:cNvPr>
            <xdr:cNvSpPr txBox="1"/>
          </xdr:nvSpPr>
          <xdr:spPr>
            <a:xfrm>
              <a:off x="3913143" y="7799069"/>
              <a:ext cx="5919789" cy="4762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R" sz="1100" i="0">
                  <a:latin typeface="Cambria Math" panose="02040503050406030204" pitchFamily="18" charset="0"/>
                </a:rPr>
                <a:t>(</a:t>
              </a:r>
              <a:r>
                <a:rPr lang="es-CR" sz="1100" b="0" i="0">
                  <a:solidFill>
                    <a:schemeClr val="tx1"/>
                  </a:solidFill>
                  <a:effectLst/>
                  <a:latin typeface="Cambria Math" panose="02040503050406030204" pitchFamily="18" charset="0"/>
                  <a:ea typeface="+mn-ea"/>
                  <a:cs typeface="+mn-cs"/>
                </a:rPr>
                <a:t>𝑃𝑜𝑏𝑙𝑎𝑐𝑖</a:t>
              </a:r>
              <a:r>
                <a:rPr lang="es-ES" sz="1100" b="0" i="0">
                  <a:solidFill>
                    <a:schemeClr val="tx1"/>
                  </a:solidFill>
                  <a:effectLst/>
                  <a:latin typeface="Cambria Math" panose="02040503050406030204" pitchFamily="18" charset="0"/>
                  <a:ea typeface="+mn-ea"/>
                  <a:cs typeface="+mn-cs"/>
                </a:rPr>
                <a:t>ó</a:t>
              </a:r>
              <a:r>
                <a:rPr lang="es-CR" sz="1100" b="0" i="0">
                  <a:solidFill>
                    <a:schemeClr val="tx1"/>
                  </a:solidFill>
                  <a:effectLst/>
                  <a:latin typeface="Cambria Math" panose="02040503050406030204" pitchFamily="18" charset="0"/>
                  <a:ea typeface="+mn-ea"/>
                  <a:cs typeface="+mn-cs"/>
                </a:rPr>
                <a:t>𝑛 𝑒𝑛 𝑠𝑖𝑡𝑢𝑎𝑐𝑖</a:t>
              </a:r>
              <a:r>
                <a:rPr lang="es-ES" sz="1100" b="0" i="0">
                  <a:solidFill>
                    <a:schemeClr val="tx1"/>
                  </a:solidFill>
                  <a:effectLst/>
                  <a:latin typeface="Cambria Math" panose="02040503050406030204" pitchFamily="18" charset="0"/>
                  <a:ea typeface="+mn-ea"/>
                  <a:cs typeface="+mn-cs"/>
                </a:rPr>
                <a:t>ó</a:t>
              </a:r>
              <a:r>
                <a:rPr lang="es-CR" sz="1100" b="0" i="0">
                  <a:solidFill>
                    <a:schemeClr val="tx1"/>
                  </a:solidFill>
                  <a:effectLst/>
                  <a:latin typeface="Cambria Math" panose="02040503050406030204" pitchFamily="18" charset="0"/>
                  <a:ea typeface="+mn-ea"/>
                  <a:cs typeface="+mn-cs"/>
                </a:rPr>
                <a:t>𝑛 𝑑𝑒 𝑝𝑜𝑏𝑟𝑒𝑧𝑎 𝑑𝑒𝑡𝑒𝑟𝑚𝑖𝑛𝑎𝑑𝑜 𝑝𝑜𝑟 𝑒𝑙 𝑚é𝑡𝑜𝑑𝑜 𝑑𝑒 𝑙í𝑛𝑒𝑎 𝑑𝑒 𝑝𝑜𝑏𝑟𝑒𝑧𝑎)/(𝑇𝑜𝑡𝑎𝑙 𝑑𝑒 𝑝𝑜𝑏𝑙𝑎𝑐𝑖</a:t>
              </a:r>
              <a:r>
                <a:rPr lang="es-ES" sz="1100" b="0" i="0">
                  <a:solidFill>
                    <a:schemeClr val="tx1"/>
                  </a:solidFill>
                  <a:effectLst/>
                  <a:latin typeface="Cambria Math" panose="02040503050406030204" pitchFamily="18" charset="0"/>
                  <a:ea typeface="+mn-ea"/>
                  <a:cs typeface="+mn-cs"/>
                </a:rPr>
                <a:t>ó</a:t>
              </a:r>
              <a:r>
                <a:rPr lang="es-CR" sz="1100" b="0" i="0">
                  <a:solidFill>
                    <a:schemeClr val="tx1"/>
                  </a:solidFill>
                  <a:effectLst/>
                  <a:latin typeface="Cambria Math" panose="02040503050406030204" pitchFamily="18" charset="0"/>
                  <a:ea typeface="+mn-ea"/>
                  <a:cs typeface="+mn-cs"/>
                </a:rPr>
                <a:t>𝑛)</a:t>
              </a:r>
              <a:r>
                <a:rPr lang="es-ES" sz="1100" b="0" i="0">
                  <a:solidFill>
                    <a:schemeClr val="tx1"/>
                  </a:solidFill>
                  <a:effectLst/>
                  <a:latin typeface="Cambria Math" panose="02040503050406030204" pitchFamily="18" charset="0"/>
                  <a:ea typeface="+mn-ea"/>
                  <a:cs typeface="+mn-cs"/>
                </a:rPr>
                <a:t> </a:t>
              </a:r>
              <a:r>
                <a:rPr lang="es-ES" sz="1100" b="0" i="0">
                  <a:latin typeface="Cambria Math" panose="02040503050406030204" pitchFamily="18" charset="0"/>
                </a:rPr>
                <a:t> </a:t>
              </a:r>
              <a:r>
                <a:rPr lang="es-CR" sz="1100" b="0" i="0">
                  <a:latin typeface="Cambria Math" panose="02040503050406030204" pitchFamily="18" charset="0"/>
                  <a:ea typeface="Cambria Math" panose="02040503050406030204" pitchFamily="18" charset="0"/>
                </a:rPr>
                <a:t>×</a:t>
              </a:r>
              <a:r>
                <a:rPr lang="es-ES" sz="1100" b="0" i="0">
                  <a:latin typeface="Cambria Math" panose="02040503050406030204" pitchFamily="18" charset="0"/>
                  <a:ea typeface="Cambria Math" panose="02040503050406030204" pitchFamily="18" charset="0"/>
                </a:rPr>
                <a:t> </a:t>
              </a:r>
              <a:r>
                <a:rPr lang="es-CR" sz="1100" b="0" i="0">
                  <a:latin typeface="Cambria Math" panose="02040503050406030204" pitchFamily="18" charset="0"/>
                </a:rPr>
                <a:t>100</a:t>
              </a:r>
              <a:endParaRPr lang="es-CR" sz="1100">
                <a:latin typeface="+mn-lt"/>
              </a:endParaRPr>
            </a:p>
          </xdr:txBody>
        </xdr:sp>
      </mc:Fallback>
    </mc:AlternateContent>
    <xdr:clientData/>
  </xdr:oneCellAnchor>
</xdr:wsDr>
</file>

<file path=xl/drawings/drawing70.xml><?xml version="1.0" encoding="utf-8"?>
<xdr:wsDr xmlns:xdr="http://schemas.openxmlformats.org/drawingml/2006/spreadsheetDrawing" xmlns:a="http://schemas.openxmlformats.org/drawingml/2006/main">
  <xdr:twoCellAnchor>
    <xdr:from>
      <xdr:col>3</xdr:col>
      <xdr:colOff>89535</xdr:colOff>
      <xdr:row>15</xdr:row>
      <xdr:rowOff>97155</xdr:rowOff>
    </xdr:from>
    <xdr:to>
      <xdr:col>3</xdr:col>
      <xdr:colOff>3918585</xdr:colOff>
      <xdr:row>15</xdr:row>
      <xdr:rowOff>459105</xdr:rowOff>
    </xdr:to>
    <xdr:pic>
      <xdr:nvPicPr>
        <xdr:cNvPr id="3" name="Imagen 2">
          <a:extLst>
            <a:ext uri="{FF2B5EF4-FFF2-40B4-BE49-F238E27FC236}">
              <a16:creationId xmlns:a16="http://schemas.microsoft.com/office/drawing/2014/main" id="{CE082DB8-FDB8-497A-B26F-1937ABEC8ACF}"/>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4318635" y="4150995"/>
          <a:ext cx="3829050" cy="361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1.xml><?xml version="1.0" encoding="utf-8"?>
<xdr:wsDr xmlns:xdr="http://schemas.openxmlformats.org/drawingml/2006/spreadsheetDrawing" xmlns:a="http://schemas.openxmlformats.org/drawingml/2006/main">
  <xdr:twoCellAnchor>
    <xdr:from>
      <xdr:col>2</xdr:col>
      <xdr:colOff>3810</xdr:colOff>
      <xdr:row>30</xdr:row>
      <xdr:rowOff>1906</xdr:rowOff>
    </xdr:from>
    <xdr:to>
      <xdr:col>10</xdr:col>
      <xdr:colOff>129540</xdr:colOff>
      <xdr:row>46</xdr:row>
      <xdr:rowOff>123826</xdr:rowOff>
    </xdr:to>
    <xdr:graphicFrame macro="">
      <xdr:nvGraphicFramePr>
        <xdr:cNvPr id="3" name="Gráfico 2">
          <a:extLst>
            <a:ext uri="{FF2B5EF4-FFF2-40B4-BE49-F238E27FC236}">
              <a16:creationId xmlns:a16="http://schemas.microsoft.com/office/drawing/2014/main" id="{00000000-0008-0000-6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2.xml><?xml version="1.0" encoding="utf-8"?>
<xdr:wsDr xmlns:xdr="http://schemas.openxmlformats.org/drawingml/2006/spreadsheetDrawing" xmlns:a="http://schemas.openxmlformats.org/drawingml/2006/main">
  <xdr:oneCellAnchor>
    <xdr:from>
      <xdr:col>3</xdr:col>
      <xdr:colOff>30002</xdr:colOff>
      <xdr:row>15</xdr:row>
      <xdr:rowOff>65245</xdr:rowOff>
    </xdr:from>
    <xdr:ext cx="4194866" cy="382605"/>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00000000-0008-0000-6600-000002000000}"/>
                </a:ext>
              </a:extLst>
            </xdr:cNvPr>
            <xdr:cNvSpPr txBox="1"/>
          </xdr:nvSpPr>
          <xdr:spPr>
            <a:xfrm>
              <a:off x="4076222" y="3936205"/>
              <a:ext cx="4194866" cy="3826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200" i="1">
                            <a:latin typeface="Cambria Math" panose="02040503050406030204" pitchFamily="18" charset="0"/>
                          </a:rPr>
                        </m:ctrlPr>
                      </m:fPr>
                      <m:num>
                        <m:r>
                          <a:rPr lang="es-CR" sz="1200" b="0" i="1">
                            <a:latin typeface="Cambria Math" panose="02040503050406030204" pitchFamily="18" charset="0"/>
                          </a:rPr>
                          <m:t>𝐷𝑒𝑓𝑢𝑛𝑐𝑖𝑜𝑛𝑒𝑠</m:t>
                        </m:r>
                        <m:r>
                          <a:rPr lang="es-CR" sz="1200" b="0" i="1">
                            <a:latin typeface="Cambria Math" panose="02040503050406030204" pitchFamily="18" charset="0"/>
                          </a:rPr>
                          <m:t> </m:t>
                        </m:r>
                        <m:r>
                          <a:rPr lang="es-CR" sz="1200" b="0" i="1">
                            <a:latin typeface="Cambria Math" panose="02040503050406030204" pitchFamily="18" charset="0"/>
                          </a:rPr>
                          <m:t>𝑎𝑡𝑟𝑖𝑏𝑢𝑖𝑑𝑎𝑠</m:t>
                        </m:r>
                        <m:r>
                          <a:rPr lang="es-CR" sz="1200" b="0" i="1">
                            <a:latin typeface="Cambria Math" panose="02040503050406030204" pitchFamily="18" charset="0"/>
                          </a:rPr>
                          <m:t> </m:t>
                        </m:r>
                        <m:r>
                          <a:rPr lang="es-CR" sz="1200" b="0" i="1">
                            <a:latin typeface="Cambria Math" panose="02040503050406030204" pitchFamily="18" charset="0"/>
                          </a:rPr>
                          <m:t>𝑎</m:t>
                        </m:r>
                        <m:r>
                          <a:rPr lang="es-CR" sz="1200" b="0" i="1">
                            <a:latin typeface="Cambria Math" panose="02040503050406030204" pitchFamily="18" charset="0"/>
                          </a:rPr>
                          <m:t> </m:t>
                        </m:r>
                        <m:r>
                          <a:rPr lang="es-CR" sz="1200" b="0" i="1">
                            <a:latin typeface="Cambria Math" panose="02040503050406030204" pitchFamily="18" charset="0"/>
                          </a:rPr>
                          <m:t>𝑖𝑛𝑡𝑜𝑥𝑖𝑐𝑎𝑐𝑖</m:t>
                        </m:r>
                        <m:r>
                          <a:rPr lang="es-CR" sz="1200" b="0" i="1">
                            <a:latin typeface="Cambria Math" panose="02040503050406030204" pitchFamily="18" charset="0"/>
                          </a:rPr>
                          <m:t>ó</m:t>
                        </m:r>
                        <m:r>
                          <a:rPr lang="es-CR" sz="1200" b="0" i="1">
                            <a:latin typeface="Cambria Math" panose="02040503050406030204" pitchFamily="18" charset="0"/>
                          </a:rPr>
                          <m:t>𝑛</m:t>
                        </m:r>
                        <m:r>
                          <a:rPr lang="es-CR" sz="1200" b="0" i="1">
                            <a:latin typeface="Cambria Math" panose="02040503050406030204" pitchFamily="18" charset="0"/>
                          </a:rPr>
                          <m:t> </m:t>
                        </m:r>
                        <m:r>
                          <a:rPr lang="es-CR" sz="1200" b="0" i="1">
                            <a:latin typeface="Cambria Math" panose="02040503050406030204" pitchFamily="18" charset="0"/>
                          </a:rPr>
                          <m:t>𝑎𝑐𝑐𝑖𝑑𝑒𝑛𝑡𝑎𝑙</m:t>
                        </m:r>
                      </m:num>
                      <m:den>
                        <m:r>
                          <a:rPr lang="es-CR" sz="1200" b="0" i="1">
                            <a:latin typeface="Cambria Math" panose="02040503050406030204" pitchFamily="18" charset="0"/>
                          </a:rPr>
                          <m:t>𝑇𝑜𝑡𝑎𝑙</m:t>
                        </m:r>
                        <m:r>
                          <a:rPr lang="es-CR" sz="1200" b="0" i="1">
                            <a:latin typeface="Cambria Math" panose="02040503050406030204" pitchFamily="18" charset="0"/>
                          </a:rPr>
                          <m:t> </m:t>
                        </m:r>
                        <m:r>
                          <a:rPr lang="es-CR" sz="1200" b="0" i="1">
                            <a:latin typeface="Cambria Math" panose="02040503050406030204" pitchFamily="18" charset="0"/>
                          </a:rPr>
                          <m:t>𝑑𝑒</m:t>
                        </m:r>
                        <m:r>
                          <a:rPr lang="es-CR" sz="1200" b="0" i="1">
                            <a:latin typeface="Cambria Math" panose="02040503050406030204" pitchFamily="18" charset="0"/>
                          </a:rPr>
                          <m:t> </m:t>
                        </m:r>
                        <m:r>
                          <a:rPr lang="es-CR" sz="1200" b="0" i="1">
                            <a:latin typeface="Cambria Math" panose="02040503050406030204" pitchFamily="18" charset="0"/>
                          </a:rPr>
                          <m:t>𝑝𝑜𝑏𝑙𝑎𝑐𝑖</m:t>
                        </m:r>
                        <m:r>
                          <a:rPr lang="es-CR" sz="1200" b="0" i="1">
                            <a:latin typeface="Cambria Math" panose="02040503050406030204" pitchFamily="18" charset="0"/>
                          </a:rPr>
                          <m:t>ó</m:t>
                        </m:r>
                        <m:r>
                          <a:rPr lang="es-CR" sz="1200" b="0" i="1">
                            <a:latin typeface="Cambria Math" panose="02040503050406030204" pitchFamily="18" charset="0"/>
                          </a:rPr>
                          <m:t>𝑛</m:t>
                        </m:r>
                      </m:den>
                    </m:f>
                    <m:r>
                      <a:rPr lang="es-CR" sz="1200" b="0" i="1">
                        <a:latin typeface="Cambria Math" panose="02040503050406030204" pitchFamily="18" charset="0"/>
                        <a:ea typeface="Cambria Math" panose="02040503050406030204" pitchFamily="18" charset="0"/>
                      </a:rPr>
                      <m:t>×</m:t>
                    </m:r>
                    <m:r>
                      <a:rPr lang="es-CR" sz="1200" b="0" i="1">
                        <a:solidFill>
                          <a:schemeClr val="tx1"/>
                        </a:solidFill>
                        <a:effectLst/>
                        <a:latin typeface="Cambria Math" panose="02040503050406030204" pitchFamily="18" charset="0"/>
                        <a:ea typeface="+mn-ea"/>
                        <a:cs typeface="+mn-cs"/>
                      </a:rPr>
                      <m:t>100 000</m:t>
                    </m:r>
                  </m:oMath>
                </m:oMathPara>
              </a14:m>
              <a:endParaRPr lang="es-CR" sz="1200"/>
            </a:p>
          </xdr:txBody>
        </xdr:sp>
      </mc:Choice>
      <mc:Fallback xmlns="">
        <xdr:sp macro="" textlink="">
          <xdr:nvSpPr>
            <xdr:cNvPr id="2" name="CuadroTexto 1">
              <a:extLst>
                <a:ext uri="{FF2B5EF4-FFF2-40B4-BE49-F238E27FC236}">
                  <a16:creationId xmlns:a16="http://schemas.microsoft.com/office/drawing/2014/main" id="{00000000-0008-0000-6600-000002000000}"/>
                </a:ext>
              </a:extLst>
            </xdr:cNvPr>
            <xdr:cNvSpPr txBox="1"/>
          </xdr:nvSpPr>
          <xdr:spPr>
            <a:xfrm>
              <a:off x="4076222" y="3936205"/>
              <a:ext cx="4194866" cy="3826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200" i="0">
                  <a:latin typeface="Cambria Math" panose="02040503050406030204" pitchFamily="18" charset="0"/>
                </a:rPr>
                <a:t>(</a:t>
              </a:r>
              <a:r>
                <a:rPr lang="es-CR" sz="1200" b="0" i="0">
                  <a:latin typeface="Cambria Math" panose="02040503050406030204" pitchFamily="18" charset="0"/>
                </a:rPr>
                <a:t>𝐷𝑒𝑓𝑢𝑛𝑐𝑖𝑜𝑛𝑒𝑠 𝑎𝑡𝑟𝑖𝑏𝑢𝑖𝑑𝑎𝑠 𝑎 𝑖𝑛𝑡𝑜𝑥𝑖𝑐𝑎𝑐𝑖ó𝑛 𝑎𝑐𝑐𝑖𝑑𝑒𝑛𝑡𝑎𝑙)/(𝑇𝑜𝑡𝑎𝑙 𝑑𝑒 𝑝𝑜𝑏𝑙𝑎𝑐𝑖ó𝑛)</a:t>
              </a:r>
              <a:r>
                <a:rPr lang="es-CR" sz="1200" b="0" i="0">
                  <a:latin typeface="Cambria Math" panose="02040503050406030204" pitchFamily="18" charset="0"/>
                  <a:ea typeface="Cambria Math" panose="02040503050406030204" pitchFamily="18" charset="0"/>
                </a:rPr>
                <a:t>×</a:t>
              </a:r>
              <a:r>
                <a:rPr lang="es-CR" sz="1200" b="0" i="0">
                  <a:solidFill>
                    <a:schemeClr val="tx1"/>
                  </a:solidFill>
                  <a:effectLst/>
                  <a:latin typeface="Cambria Math" panose="02040503050406030204" pitchFamily="18" charset="0"/>
                  <a:ea typeface="+mn-ea"/>
                  <a:cs typeface="+mn-cs"/>
                </a:rPr>
                <a:t>100 000</a:t>
              </a:r>
              <a:endParaRPr lang="es-CR" sz="1200"/>
            </a:p>
          </xdr:txBody>
        </xdr:sp>
      </mc:Fallback>
    </mc:AlternateContent>
    <xdr:clientData/>
  </xdr:oneCellAnchor>
</xdr:wsDr>
</file>

<file path=xl/drawings/drawing73.xml><?xml version="1.0" encoding="utf-8"?>
<xdr:wsDr xmlns:xdr="http://schemas.openxmlformats.org/drawingml/2006/spreadsheetDrawing" xmlns:a="http://schemas.openxmlformats.org/drawingml/2006/main">
  <xdr:twoCellAnchor>
    <xdr:from>
      <xdr:col>5</xdr:col>
      <xdr:colOff>777240</xdr:colOff>
      <xdr:row>8</xdr:row>
      <xdr:rowOff>464820</xdr:rowOff>
    </xdr:from>
    <xdr:to>
      <xdr:col>11</xdr:col>
      <xdr:colOff>510540</xdr:colOff>
      <xdr:row>17</xdr:row>
      <xdr:rowOff>198120</xdr:rowOff>
    </xdr:to>
    <xdr:graphicFrame macro="">
      <xdr:nvGraphicFramePr>
        <xdr:cNvPr id="4" name="Gráfico 3">
          <a:extLst>
            <a:ext uri="{FF2B5EF4-FFF2-40B4-BE49-F238E27FC236}">
              <a16:creationId xmlns:a16="http://schemas.microsoft.com/office/drawing/2014/main" id="{F9C09F43-14FF-4ABB-B2BD-6F458CF18EC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4.xml><?xml version="1.0" encoding="utf-8"?>
<xdr:wsDr xmlns:xdr="http://schemas.openxmlformats.org/drawingml/2006/spreadsheetDrawing" xmlns:a="http://schemas.openxmlformats.org/drawingml/2006/main">
  <xdr:oneCellAnchor>
    <xdr:from>
      <xdr:col>4</xdr:col>
      <xdr:colOff>87154</xdr:colOff>
      <xdr:row>15</xdr:row>
      <xdr:rowOff>128111</xdr:rowOff>
    </xdr:from>
    <xdr:ext cx="3640227" cy="351186"/>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00000000-0008-0000-6800-000002000000}"/>
                </a:ext>
              </a:extLst>
            </xdr:cNvPr>
            <xdr:cNvSpPr txBox="1"/>
          </xdr:nvSpPr>
          <xdr:spPr>
            <a:xfrm>
              <a:off x="4590574" y="4303871"/>
              <a:ext cx="3640227" cy="3511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100" i="1">
                            <a:latin typeface="Cambria Math" panose="02040503050406030204" pitchFamily="18" charset="0"/>
                          </a:rPr>
                        </m:ctrlPr>
                      </m:fPr>
                      <m:num>
                        <m:r>
                          <a:rPr lang="es-CR" sz="1100" b="0" i="1">
                            <a:latin typeface="Cambria Math" panose="02040503050406030204" pitchFamily="18" charset="0"/>
                          </a:rPr>
                          <m:t>𝐶𝑜𝑛𝑠𝑢𝑚𝑖𝑑𝑜𝑟𝑒𝑠</m:t>
                        </m:r>
                        <m:r>
                          <a:rPr lang="es-CR" sz="1100" b="0" i="1">
                            <a:latin typeface="Cambria Math" panose="02040503050406030204" pitchFamily="18" charset="0"/>
                          </a:rPr>
                          <m:t> </m:t>
                        </m:r>
                        <m:r>
                          <a:rPr lang="es-CR" sz="1100" b="0" i="1">
                            <a:latin typeface="Cambria Math" panose="02040503050406030204" pitchFamily="18" charset="0"/>
                          </a:rPr>
                          <m:t>𝑎𝑐𝑡𝑖𝑣𝑜𝑠</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𝑡𝑎𝑏𝑎𝑐𝑜</m:t>
                        </m:r>
                        <m:r>
                          <a:rPr lang="es-CR" sz="1100" b="0" i="1">
                            <a:latin typeface="Cambria Math" panose="02040503050406030204" pitchFamily="18" charset="0"/>
                          </a:rPr>
                          <m:t>, </m:t>
                        </m:r>
                        <m:r>
                          <a:rPr lang="es-CR" sz="1100" b="0" i="1">
                            <a:solidFill>
                              <a:schemeClr val="tx1"/>
                            </a:solidFill>
                            <a:effectLst/>
                            <a:latin typeface="Cambria Math" panose="02040503050406030204" pitchFamily="18" charset="0"/>
                            <a:ea typeface="+mn-ea"/>
                            <a:cs typeface="+mn-cs"/>
                          </a:rPr>
                          <m:t>𝑑𝑒</m:t>
                        </m:r>
                        <m:r>
                          <a:rPr lang="es-CR" sz="1100" b="0" i="1">
                            <a:solidFill>
                              <a:schemeClr val="tx1"/>
                            </a:solidFill>
                            <a:effectLst/>
                            <a:latin typeface="Cambria Math" panose="02040503050406030204" pitchFamily="18" charset="0"/>
                            <a:ea typeface="+mn-ea"/>
                            <a:cs typeface="+mn-cs"/>
                          </a:rPr>
                          <m:t> 18 </m:t>
                        </m:r>
                        <m:r>
                          <a:rPr lang="es-CR" sz="1100" b="0" i="1">
                            <a:solidFill>
                              <a:schemeClr val="tx1"/>
                            </a:solidFill>
                            <a:effectLst/>
                            <a:latin typeface="Cambria Math" panose="02040503050406030204" pitchFamily="18" charset="0"/>
                            <a:ea typeface="+mn-ea"/>
                            <a:cs typeface="+mn-cs"/>
                          </a:rPr>
                          <m:t>𝑎</m:t>
                        </m:r>
                        <m:r>
                          <a:rPr lang="es-CR" sz="1100" b="0" i="1">
                            <a:solidFill>
                              <a:schemeClr val="tx1"/>
                            </a:solidFill>
                            <a:effectLst/>
                            <a:latin typeface="Cambria Math" panose="02040503050406030204" pitchFamily="18" charset="0"/>
                            <a:ea typeface="+mn-ea"/>
                            <a:cs typeface="+mn-cs"/>
                          </a:rPr>
                          <m:t>ñ</m:t>
                        </m:r>
                        <m:r>
                          <a:rPr lang="es-CR" sz="1100" b="0" i="1">
                            <a:solidFill>
                              <a:schemeClr val="tx1"/>
                            </a:solidFill>
                            <a:effectLst/>
                            <a:latin typeface="Cambria Math" panose="02040503050406030204" pitchFamily="18" charset="0"/>
                            <a:ea typeface="+mn-ea"/>
                            <a:cs typeface="+mn-cs"/>
                          </a:rPr>
                          <m:t>𝑜𝑠</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𝑦</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𝑚</m:t>
                        </m:r>
                        <m:r>
                          <a:rPr lang="es-CR" sz="1100" b="0" i="1">
                            <a:solidFill>
                              <a:schemeClr val="tx1"/>
                            </a:solidFill>
                            <a:effectLst/>
                            <a:latin typeface="Cambria Math" panose="02040503050406030204" pitchFamily="18" charset="0"/>
                            <a:ea typeface="+mn-ea"/>
                            <a:cs typeface="+mn-cs"/>
                          </a:rPr>
                          <m:t>á</m:t>
                        </m:r>
                        <m:r>
                          <a:rPr lang="es-CR" sz="1100" b="0" i="1">
                            <a:solidFill>
                              <a:schemeClr val="tx1"/>
                            </a:solidFill>
                            <a:effectLst/>
                            <a:latin typeface="Cambria Math" panose="02040503050406030204" pitchFamily="18" charset="0"/>
                            <a:ea typeface="+mn-ea"/>
                            <a:cs typeface="+mn-cs"/>
                          </a:rPr>
                          <m:t>𝑠</m:t>
                        </m:r>
                        <m:r>
                          <a:rPr lang="es-CR" sz="1100" b="0" i="1">
                            <a:solidFill>
                              <a:schemeClr val="tx1"/>
                            </a:solidFill>
                            <a:effectLst/>
                            <a:latin typeface="Cambria Math" panose="02040503050406030204" pitchFamily="18" charset="0"/>
                            <a:ea typeface="+mn-ea"/>
                            <a:cs typeface="+mn-cs"/>
                          </a:rPr>
                          <m:t> </m:t>
                        </m:r>
                      </m:num>
                      <m:den>
                        <m:r>
                          <a:rPr lang="es-CR" sz="1100" b="0" i="1">
                            <a:latin typeface="Cambria Math" panose="02040503050406030204" pitchFamily="18" charset="0"/>
                          </a:rPr>
                          <m:t>𝑇𝑜𝑡𝑎𝑙</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𝑝𝑜𝑏𝑙𝑎𝑐𝑖</m:t>
                        </m:r>
                        <m:r>
                          <a:rPr lang="es-CR" sz="1100" b="0" i="1">
                            <a:latin typeface="Cambria Math" panose="02040503050406030204" pitchFamily="18" charset="0"/>
                          </a:rPr>
                          <m:t>ó</m:t>
                        </m:r>
                        <m:r>
                          <a:rPr lang="es-CR" sz="1100" b="0" i="1">
                            <a:latin typeface="Cambria Math" panose="02040503050406030204" pitchFamily="18" charset="0"/>
                          </a:rPr>
                          <m:t>𝑛</m:t>
                        </m:r>
                        <m:r>
                          <a:rPr lang="es-CR" sz="1100" b="0" i="1">
                            <a:latin typeface="Cambria Math" panose="02040503050406030204" pitchFamily="18" charset="0"/>
                          </a:rPr>
                          <m:t> </m:t>
                        </m:r>
                        <m:r>
                          <a:rPr lang="es-CR" sz="1100" b="0" i="1">
                            <a:latin typeface="Cambria Math" panose="02040503050406030204" pitchFamily="18" charset="0"/>
                          </a:rPr>
                          <m:t>𝑚𝑎𝑦𝑜𝑟</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18 </m:t>
                        </m:r>
                        <m:r>
                          <a:rPr lang="es-CR" sz="1100" b="0" i="1">
                            <a:latin typeface="Cambria Math" panose="02040503050406030204" pitchFamily="18" charset="0"/>
                          </a:rPr>
                          <m:t>𝑎</m:t>
                        </m:r>
                        <m:r>
                          <a:rPr lang="es-CR" sz="1100" b="0" i="1">
                            <a:latin typeface="Cambria Math" panose="02040503050406030204" pitchFamily="18" charset="0"/>
                          </a:rPr>
                          <m:t>ñ</m:t>
                        </m:r>
                        <m:r>
                          <a:rPr lang="es-CR" sz="1100" b="0" i="1">
                            <a:latin typeface="Cambria Math" panose="02040503050406030204" pitchFamily="18" charset="0"/>
                          </a:rPr>
                          <m:t>𝑜𝑠</m:t>
                        </m:r>
                      </m:den>
                    </m:f>
                    <m:r>
                      <a:rPr lang="es-CR" sz="1100" b="0" i="1">
                        <a:latin typeface="Cambria Math" panose="02040503050406030204" pitchFamily="18" charset="0"/>
                        <a:ea typeface="Cambria Math" panose="02040503050406030204" pitchFamily="18" charset="0"/>
                      </a:rPr>
                      <m:t>×</m:t>
                    </m:r>
                    <m:r>
                      <a:rPr lang="es-CR" sz="1100" b="0" i="1">
                        <a:solidFill>
                          <a:schemeClr val="tx1"/>
                        </a:solidFill>
                        <a:effectLst/>
                        <a:latin typeface="Cambria Math" panose="02040503050406030204" pitchFamily="18" charset="0"/>
                        <a:ea typeface="+mn-ea"/>
                        <a:cs typeface="+mn-cs"/>
                      </a:rPr>
                      <m:t>100</m:t>
                    </m:r>
                  </m:oMath>
                </m:oMathPara>
              </a14:m>
              <a:endParaRPr lang="es-CR" sz="1100"/>
            </a:p>
          </xdr:txBody>
        </xdr:sp>
      </mc:Choice>
      <mc:Fallback xmlns="">
        <xdr:sp macro="" textlink="">
          <xdr:nvSpPr>
            <xdr:cNvPr id="2" name="CuadroTexto 1">
              <a:extLst>
                <a:ext uri="{FF2B5EF4-FFF2-40B4-BE49-F238E27FC236}">
                  <a16:creationId xmlns:a16="http://schemas.microsoft.com/office/drawing/2014/main" id="{00000000-0008-0000-6800-000002000000}"/>
                </a:ext>
              </a:extLst>
            </xdr:cNvPr>
            <xdr:cNvSpPr txBox="1"/>
          </xdr:nvSpPr>
          <xdr:spPr>
            <a:xfrm>
              <a:off x="4590574" y="4303871"/>
              <a:ext cx="3640227" cy="3511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100" i="0">
                  <a:latin typeface="Cambria Math" panose="02040503050406030204" pitchFamily="18" charset="0"/>
                </a:rPr>
                <a:t>(</a:t>
              </a:r>
              <a:r>
                <a:rPr lang="es-CR" sz="1100" b="0" i="0">
                  <a:latin typeface="Cambria Math" panose="02040503050406030204" pitchFamily="18" charset="0"/>
                </a:rPr>
                <a:t>𝐶𝑜𝑛𝑠𝑢𝑚𝑖𝑑𝑜𝑟𝑒𝑠 𝑎𝑐𝑡𝑖𝑣𝑜𝑠 𝑑𝑒 𝑡𝑎𝑏𝑎𝑐𝑜, </a:t>
              </a:r>
              <a:r>
                <a:rPr lang="es-CR" sz="1100" b="0" i="0">
                  <a:solidFill>
                    <a:schemeClr val="tx1"/>
                  </a:solidFill>
                  <a:effectLst/>
                  <a:latin typeface="Cambria Math" panose="02040503050406030204" pitchFamily="18" charset="0"/>
                  <a:ea typeface="+mn-ea"/>
                  <a:cs typeface="+mn-cs"/>
                </a:rPr>
                <a:t>𝑑𝑒 18 𝑎ñ𝑜𝑠 𝑦 𝑚á𝑠 )/(</a:t>
              </a:r>
              <a:r>
                <a:rPr lang="es-CR" sz="1100" b="0" i="0">
                  <a:latin typeface="Cambria Math" panose="02040503050406030204" pitchFamily="18" charset="0"/>
                </a:rPr>
                <a:t>𝑇𝑜𝑡𝑎𝑙 𝑑𝑒 𝑝𝑜𝑏𝑙𝑎𝑐𝑖ó𝑛 𝑚𝑎𝑦𝑜𝑟 𝑑𝑒 18 𝑎ñ𝑜𝑠)</a:t>
              </a:r>
              <a:r>
                <a:rPr lang="es-CR" sz="1100" b="0" i="0">
                  <a:latin typeface="Cambria Math" panose="02040503050406030204" pitchFamily="18" charset="0"/>
                  <a:ea typeface="Cambria Math" panose="02040503050406030204" pitchFamily="18" charset="0"/>
                </a:rPr>
                <a:t>×</a:t>
              </a:r>
              <a:r>
                <a:rPr lang="es-CR" sz="1100" b="0" i="0">
                  <a:solidFill>
                    <a:schemeClr val="tx1"/>
                  </a:solidFill>
                  <a:effectLst/>
                  <a:latin typeface="Cambria Math" panose="02040503050406030204" pitchFamily="18" charset="0"/>
                  <a:ea typeface="+mn-ea"/>
                  <a:cs typeface="+mn-cs"/>
                </a:rPr>
                <a:t>100</a:t>
              </a:r>
              <a:endParaRPr lang="es-CR" sz="1100"/>
            </a:p>
          </xdr:txBody>
        </xdr:sp>
      </mc:Fallback>
    </mc:AlternateContent>
    <xdr:clientData/>
  </xdr:oneCellAnchor>
  <xdr:twoCellAnchor>
    <xdr:from>
      <xdr:col>4</xdr:col>
      <xdr:colOff>1464946</xdr:colOff>
      <xdr:row>15</xdr:row>
      <xdr:rowOff>563879</xdr:rowOff>
    </xdr:from>
    <xdr:to>
      <xdr:col>4</xdr:col>
      <xdr:colOff>2011680</xdr:colOff>
      <xdr:row>15</xdr:row>
      <xdr:rowOff>1458832</xdr:rowOff>
    </xdr:to>
    <xdr:pic>
      <xdr:nvPicPr>
        <xdr:cNvPr id="3" name="Imagen 2">
          <a:extLst>
            <a:ext uri="{FF2B5EF4-FFF2-40B4-BE49-F238E27FC236}">
              <a16:creationId xmlns:a16="http://schemas.microsoft.com/office/drawing/2014/main" id="{00000000-0008-0000-6800-0000030000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968366" y="5234939"/>
          <a:ext cx="546734" cy="8949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5.xml><?xml version="1.0" encoding="utf-8"?>
<xdr:wsDr xmlns:xdr="http://schemas.openxmlformats.org/drawingml/2006/spreadsheetDrawing" xmlns:a="http://schemas.openxmlformats.org/drawingml/2006/main">
  <xdr:twoCellAnchor>
    <xdr:from>
      <xdr:col>1</xdr:col>
      <xdr:colOff>971550</xdr:colOff>
      <xdr:row>28</xdr:row>
      <xdr:rowOff>4761</xdr:rowOff>
    </xdr:from>
    <xdr:to>
      <xdr:col>12</xdr:col>
      <xdr:colOff>95250</xdr:colOff>
      <xdr:row>53</xdr:row>
      <xdr:rowOff>57149</xdr:rowOff>
    </xdr:to>
    <xdr:graphicFrame macro="">
      <xdr:nvGraphicFramePr>
        <xdr:cNvPr id="2" name="Gráfico 1">
          <a:extLst>
            <a:ext uri="{FF2B5EF4-FFF2-40B4-BE49-F238E27FC236}">
              <a16:creationId xmlns:a16="http://schemas.microsoft.com/office/drawing/2014/main" id="{00000000-0008-0000-6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6.xml><?xml version="1.0" encoding="utf-8"?>
<xdr:wsDr xmlns:xdr="http://schemas.openxmlformats.org/drawingml/2006/spreadsheetDrawing" xmlns:a="http://schemas.openxmlformats.org/drawingml/2006/main">
  <xdr:oneCellAnchor>
    <xdr:from>
      <xdr:col>4</xdr:col>
      <xdr:colOff>79480</xdr:colOff>
      <xdr:row>15</xdr:row>
      <xdr:rowOff>58948</xdr:rowOff>
    </xdr:from>
    <xdr:ext cx="2856808" cy="350737"/>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00000000-0008-0000-6A00-000002000000}"/>
                </a:ext>
              </a:extLst>
            </xdr:cNvPr>
            <xdr:cNvSpPr txBox="1"/>
          </xdr:nvSpPr>
          <xdr:spPr>
            <a:xfrm>
              <a:off x="4262860" y="6459748"/>
              <a:ext cx="2856808" cy="35073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100" i="1">
                            <a:latin typeface="Cambria Math" panose="02040503050406030204" pitchFamily="18" charset="0"/>
                          </a:rPr>
                        </m:ctrlPr>
                      </m:fPr>
                      <m:num>
                        <m:r>
                          <a:rPr lang="es-CR" sz="1100" b="0" i="1">
                            <a:latin typeface="Cambria Math" panose="02040503050406030204" pitchFamily="18" charset="0"/>
                          </a:rPr>
                          <m:t>𝑃𝑜𝑏𝑙𝑎𝑐𝑖</m:t>
                        </m:r>
                        <m:r>
                          <a:rPr lang="es-CR" sz="1100" b="0" i="1">
                            <a:latin typeface="Cambria Math" panose="02040503050406030204" pitchFamily="18" charset="0"/>
                          </a:rPr>
                          <m:t>ó</m:t>
                        </m:r>
                        <m:r>
                          <a:rPr lang="es-CR" sz="1100" b="0" i="1">
                            <a:latin typeface="Cambria Math" panose="02040503050406030204" pitchFamily="18" charset="0"/>
                          </a:rPr>
                          <m:t>𝑛</m:t>
                        </m:r>
                        <m:r>
                          <a:rPr lang="es-CR" sz="1100" b="0" i="1">
                            <a:latin typeface="Cambria Math" panose="02040503050406030204" pitchFamily="18" charset="0"/>
                          </a:rPr>
                          <m:t> </m:t>
                        </m:r>
                        <m:r>
                          <a:rPr lang="es-CR" sz="1100" b="0" i="1">
                            <a:latin typeface="Cambria Math" panose="02040503050406030204" pitchFamily="18" charset="0"/>
                          </a:rPr>
                          <m:t>𝑣𝑎𝑐𝑢𝑛𝑎𝑑𝑎</m:t>
                        </m:r>
                        <m:r>
                          <a:rPr lang="es-CR" sz="1100" b="0" i="1">
                            <a:latin typeface="Cambria Math" panose="02040503050406030204" pitchFamily="18" charset="0"/>
                          </a:rPr>
                          <m:t> </m:t>
                        </m:r>
                        <m:r>
                          <a:rPr lang="es-CR" sz="1100" b="0" i="1">
                            <a:latin typeface="Cambria Math" panose="02040503050406030204" pitchFamily="18" charset="0"/>
                          </a:rPr>
                          <m:t>𝑚𝑒𝑛𝑜𝑟𝑒𝑠</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1 </m:t>
                        </m:r>
                        <m:r>
                          <a:rPr lang="es-CR" sz="1100" b="0" i="1">
                            <a:latin typeface="Cambria Math" panose="02040503050406030204" pitchFamily="18" charset="0"/>
                          </a:rPr>
                          <m:t>𝑎</m:t>
                        </m:r>
                        <m:r>
                          <a:rPr lang="es-CR" sz="1100" b="0" i="1">
                            <a:latin typeface="Cambria Math" panose="02040503050406030204" pitchFamily="18" charset="0"/>
                          </a:rPr>
                          <m:t>ñ</m:t>
                        </m:r>
                        <m:r>
                          <a:rPr lang="es-CR" sz="1100" b="0" i="1">
                            <a:latin typeface="Cambria Math" panose="02040503050406030204" pitchFamily="18" charset="0"/>
                          </a:rPr>
                          <m:t>𝑜</m:t>
                        </m:r>
                      </m:num>
                      <m:den>
                        <m:r>
                          <a:rPr lang="es-CR" sz="1100" b="0" i="1">
                            <a:latin typeface="Cambria Math" panose="02040503050406030204" pitchFamily="18" charset="0"/>
                          </a:rPr>
                          <m:t>𝑇𝑜𝑡𝑎𝑙</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𝑝𝑜𝑏𝑙𝑎𝑐𝑖</m:t>
                        </m:r>
                        <m:r>
                          <a:rPr lang="es-CR" sz="1100" b="0" i="1">
                            <a:latin typeface="Cambria Math" panose="02040503050406030204" pitchFamily="18" charset="0"/>
                          </a:rPr>
                          <m:t>ó</m:t>
                        </m:r>
                        <m:r>
                          <a:rPr lang="es-CR" sz="1100" b="0" i="1">
                            <a:latin typeface="Cambria Math" panose="02040503050406030204" pitchFamily="18" charset="0"/>
                          </a:rPr>
                          <m:t>𝑛</m:t>
                        </m:r>
                        <m:r>
                          <a:rPr lang="es-CR" sz="1100" b="0" i="1">
                            <a:latin typeface="Cambria Math" panose="02040503050406030204" pitchFamily="18" charset="0"/>
                          </a:rPr>
                          <m:t> </m:t>
                        </m:r>
                        <m:r>
                          <a:rPr lang="es-CR" sz="1100" b="0" i="1">
                            <a:latin typeface="Cambria Math" panose="02040503050406030204" pitchFamily="18" charset="0"/>
                          </a:rPr>
                          <m:t>𝑚𝑒𝑛𝑜𝑟𝑒𝑠</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𝑢𝑛</m:t>
                        </m:r>
                        <m:r>
                          <a:rPr lang="es-CR" sz="1100" b="0" i="1">
                            <a:latin typeface="Cambria Math" panose="02040503050406030204" pitchFamily="18" charset="0"/>
                          </a:rPr>
                          <m:t> </m:t>
                        </m:r>
                        <m:r>
                          <a:rPr lang="es-CR" sz="1100" b="0" i="1">
                            <a:latin typeface="Cambria Math" panose="02040503050406030204" pitchFamily="18" charset="0"/>
                          </a:rPr>
                          <m:t>𝑎</m:t>
                        </m:r>
                        <m:r>
                          <a:rPr lang="es-CR" sz="1100" b="0" i="1">
                            <a:latin typeface="Cambria Math" panose="02040503050406030204" pitchFamily="18" charset="0"/>
                          </a:rPr>
                          <m:t>ñ</m:t>
                        </m:r>
                        <m:r>
                          <a:rPr lang="es-CR" sz="1100" b="0" i="1">
                            <a:latin typeface="Cambria Math" panose="02040503050406030204" pitchFamily="18" charset="0"/>
                          </a:rPr>
                          <m:t>𝑜</m:t>
                        </m:r>
                      </m:den>
                    </m:f>
                    <m:r>
                      <a:rPr lang="es-CR" sz="1100" b="0" i="1">
                        <a:latin typeface="Cambria Math" panose="02040503050406030204" pitchFamily="18" charset="0"/>
                        <a:ea typeface="Cambria Math" panose="02040503050406030204" pitchFamily="18" charset="0"/>
                      </a:rPr>
                      <m:t>×</m:t>
                    </m:r>
                    <m:r>
                      <a:rPr lang="es-CR" sz="1100" b="0" i="1">
                        <a:solidFill>
                          <a:schemeClr val="tx1"/>
                        </a:solidFill>
                        <a:effectLst/>
                        <a:latin typeface="Cambria Math" panose="02040503050406030204" pitchFamily="18" charset="0"/>
                        <a:ea typeface="+mn-ea"/>
                        <a:cs typeface="+mn-cs"/>
                      </a:rPr>
                      <m:t>100</m:t>
                    </m:r>
                  </m:oMath>
                </m:oMathPara>
              </a14:m>
              <a:endParaRPr lang="es-CR" sz="1100"/>
            </a:p>
          </xdr:txBody>
        </xdr:sp>
      </mc:Choice>
      <mc:Fallback xmlns="">
        <xdr:sp macro="" textlink="">
          <xdr:nvSpPr>
            <xdr:cNvPr id="2" name="CuadroTexto 1">
              <a:extLst>
                <a:ext uri="{FF2B5EF4-FFF2-40B4-BE49-F238E27FC236}">
                  <a16:creationId xmlns:a16="http://schemas.microsoft.com/office/drawing/2014/main" id="{00000000-0008-0000-6A00-000002000000}"/>
                </a:ext>
              </a:extLst>
            </xdr:cNvPr>
            <xdr:cNvSpPr txBox="1"/>
          </xdr:nvSpPr>
          <xdr:spPr>
            <a:xfrm>
              <a:off x="4262860" y="6459748"/>
              <a:ext cx="2856808" cy="35073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100" i="0">
                  <a:latin typeface="Cambria Math" panose="02040503050406030204" pitchFamily="18" charset="0"/>
                </a:rPr>
                <a:t>(</a:t>
              </a:r>
              <a:r>
                <a:rPr lang="es-CR" sz="1100" b="0" i="0">
                  <a:latin typeface="Cambria Math" panose="02040503050406030204" pitchFamily="18" charset="0"/>
                </a:rPr>
                <a:t>𝑃𝑜𝑏𝑙𝑎𝑐𝑖ó𝑛 𝑣𝑎𝑐𝑢𝑛𝑎𝑑𝑎 𝑚𝑒𝑛𝑜𝑟𝑒𝑠 𝑑𝑒 1 𝑎ñ𝑜)/(𝑇𝑜𝑡𝑎𝑙 𝑑𝑒 𝑝𝑜𝑏𝑙𝑎𝑐𝑖ó𝑛 𝑚𝑒𝑛𝑜𝑟𝑒𝑠 𝑑𝑒 𝑢𝑛 𝑎ñ𝑜)</a:t>
              </a:r>
              <a:r>
                <a:rPr lang="es-CR" sz="1100" b="0" i="0">
                  <a:latin typeface="Cambria Math" panose="02040503050406030204" pitchFamily="18" charset="0"/>
                  <a:ea typeface="Cambria Math" panose="02040503050406030204" pitchFamily="18" charset="0"/>
                </a:rPr>
                <a:t>×</a:t>
              </a:r>
              <a:r>
                <a:rPr lang="es-CR" sz="1100" b="0" i="0">
                  <a:solidFill>
                    <a:schemeClr val="tx1"/>
                  </a:solidFill>
                  <a:effectLst/>
                  <a:latin typeface="Cambria Math" panose="02040503050406030204" pitchFamily="18" charset="0"/>
                  <a:ea typeface="+mn-ea"/>
                  <a:cs typeface="+mn-cs"/>
                </a:rPr>
                <a:t>100</a:t>
              </a:r>
              <a:endParaRPr lang="es-CR" sz="1100"/>
            </a:p>
          </xdr:txBody>
        </xdr:sp>
      </mc:Fallback>
    </mc:AlternateContent>
    <xdr:clientData/>
  </xdr:oneCellAnchor>
</xdr:wsDr>
</file>

<file path=xl/drawings/drawing77.xml><?xml version="1.0" encoding="utf-8"?>
<xdr:wsDr xmlns:xdr="http://schemas.openxmlformats.org/drawingml/2006/spreadsheetDrawing" xmlns:a="http://schemas.openxmlformats.org/drawingml/2006/main">
  <xdr:twoCellAnchor editAs="oneCell">
    <xdr:from>
      <xdr:col>4</xdr:col>
      <xdr:colOff>95694</xdr:colOff>
      <xdr:row>21</xdr:row>
      <xdr:rowOff>0</xdr:rowOff>
    </xdr:from>
    <xdr:to>
      <xdr:col>4</xdr:col>
      <xdr:colOff>430269</xdr:colOff>
      <xdr:row>24</xdr:row>
      <xdr:rowOff>35777</xdr:rowOff>
    </xdr:to>
    <xdr:pic>
      <xdr:nvPicPr>
        <xdr:cNvPr id="2" name="Imagen 1">
          <a:hlinkClick xmlns:r="http://schemas.openxmlformats.org/officeDocument/2006/relationships" r:id="rId1"/>
          <a:extLst>
            <a:ext uri="{FF2B5EF4-FFF2-40B4-BE49-F238E27FC236}">
              <a16:creationId xmlns:a16="http://schemas.microsoft.com/office/drawing/2014/main" id="{D4E20C73-53A3-42FC-A95B-31BE17903AD2}"/>
            </a:ext>
          </a:extLst>
        </xdr:cNvPr>
        <xdr:cNvPicPr>
          <a:picLocks noChangeAspect="1"/>
        </xdr:cNvPicPr>
      </xdr:nvPicPr>
      <xdr:blipFill>
        <a:blip xmlns:r="http://schemas.openxmlformats.org/officeDocument/2006/relationships" r:embed="rId2"/>
        <a:stretch>
          <a:fillRect/>
        </a:stretch>
      </xdr:blipFill>
      <xdr:spPr>
        <a:xfrm>
          <a:off x="5155374" y="3451860"/>
          <a:ext cx="334575" cy="538697"/>
        </a:xfrm>
        <a:prstGeom prst="rect">
          <a:avLst/>
        </a:prstGeom>
      </xdr:spPr>
    </xdr:pic>
    <xdr:clientData/>
  </xdr:twoCellAnchor>
  <xdr:twoCellAnchor editAs="oneCell">
    <xdr:from>
      <xdr:col>4</xdr:col>
      <xdr:colOff>563880</xdr:colOff>
      <xdr:row>20</xdr:row>
      <xdr:rowOff>182881</xdr:rowOff>
    </xdr:from>
    <xdr:to>
      <xdr:col>10</xdr:col>
      <xdr:colOff>518160</xdr:colOff>
      <xdr:row>24</xdr:row>
      <xdr:rowOff>107417</xdr:rowOff>
    </xdr:to>
    <xdr:pic>
      <xdr:nvPicPr>
        <xdr:cNvPr id="3" name="Imagen 2">
          <a:hlinkClick xmlns:r="http://schemas.openxmlformats.org/officeDocument/2006/relationships" r:id="rId1"/>
          <a:extLst>
            <a:ext uri="{FF2B5EF4-FFF2-40B4-BE49-F238E27FC236}">
              <a16:creationId xmlns:a16="http://schemas.microsoft.com/office/drawing/2014/main" id="{F5C1BEB3-EE15-48B3-8821-3FED246F147C}"/>
            </a:ext>
          </a:extLst>
        </xdr:cNvPr>
        <xdr:cNvPicPr>
          <a:picLocks noChangeAspect="1"/>
        </xdr:cNvPicPr>
      </xdr:nvPicPr>
      <xdr:blipFill>
        <a:blip xmlns:r="http://schemas.openxmlformats.org/officeDocument/2006/relationships" r:embed="rId3"/>
        <a:stretch>
          <a:fillRect/>
        </a:stretch>
      </xdr:blipFill>
      <xdr:spPr>
        <a:xfrm>
          <a:off x="5623560" y="3436621"/>
          <a:ext cx="4709160" cy="610336"/>
        </a:xfrm>
        <a:prstGeom prst="rect">
          <a:avLst/>
        </a:prstGeom>
      </xdr:spPr>
    </xdr:pic>
    <xdr:clientData/>
  </xdr:twoCellAnchor>
</xdr:wsDr>
</file>

<file path=xl/drawings/drawing78.xml><?xml version="1.0" encoding="utf-8"?>
<xdr:wsDr xmlns:xdr="http://schemas.openxmlformats.org/drawingml/2006/spreadsheetDrawing" xmlns:a="http://schemas.openxmlformats.org/drawingml/2006/main">
  <xdr:twoCellAnchor editAs="oneCell">
    <xdr:from>
      <xdr:col>1</xdr:col>
      <xdr:colOff>0</xdr:colOff>
      <xdr:row>40</xdr:row>
      <xdr:rowOff>0</xdr:rowOff>
    </xdr:from>
    <xdr:to>
      <xdr:col>3</xdr:col>
      <xdr:colOff>2085294</xdr:colOff>
      <xdr:row>56</xdr:row>
      <xdr:rowOff>28085</xdr:rowOff>
    </xdr:to>
    <xdr:pic>
      <xdr:nvPicPr>
        <xdr:cNvPr id="2" name="1 Imagen">
          <a:extLst>
            <a:ext uri="{FF2B5EF4-FFF2-40B4-BE49-F238E27FC236}">
              <a16:creationId xmlns:a16="http://schemas.microsoft.com/office/drawing/2014/main" id="{00000000-0008-0000-6E00-000002000000}"/>
            </a:ext>
          </a:extLst>
        </xdr:cNvPr>
        <xdr:cNvPicPr>
          <a:picLocks noChangeAspect="1"/>
        </xdr:cNvPicPr>
      </xdr:nvPicPr>
      <xdr:blipFill>
        <a:blip xmlns:r="http://schemas.openxmlformats.org/officeDocument/2006/relationships" r:embed="rId1"/>
        <a:stretch>
          <a:fillRect/>
        </a:stretch>
      </xdr:blipFill>
      <xdr:spPr>
        <a:xfrm>
          <a:off x="762000" y="11410950"/>
          <a:ext cx="5447619" cy="3923810"/>
        </a:xfrm>
        <a:prstGeom prst="rect">
          <a:avLst/>
        </a:prstGeom>
      </xdr:spPr>
    </xdr:pic>
    <xdr:clientData/>
  </xdr:twoCellAnchor>
  <xdr:twoCellAnchor editAs="oneCell">
    <xdr:from>
      <xdr:col>1</xdr:col>
      <xdr:colOff>0</xdr:colOff>
      <xdr:row>68</xdr:row>
      <xdr:rowOff>0</xdr:rowOff>
    </xdr:from>
    <xdr:to>
      <xdr:col>3</xdr:col>
      <xdr:colOff>1923390</xdr:colOff>
      <xdr:row>81</xdr:row>
      <xdr:rowOff>201508</xdr:rowOff>
    </xdr:to>
    <xdr:pic>
      <xdr:nvPicPr>
        <xdr:cNvPr id="3" name="2 Imagen">
          <a:extLst>
            <a:ext uri="{FF2B5EF4-FFF2-40B4-BE49-F238E27FC236}">
              <a16:creationId xmlns:a16="http://schemas.microsoft.com/office/drawing/2014/main" id="{00000000-0008-0000-6E00-000003000000}"/>
            </a:ext>
          </a:extLst>
        </xdr:cNvPr>
        <xdr:cNvPicPr>
          <a:picLocks noChangeAspect="1"/>
        </xdr:cNvPicPr>
      </xdr:nvPicPr>
      <xdr:blipFill>
        <a:blip xmlns:r="http://schemas.openxmlformats.org/officeDocument/2006/relationships" r:embed="rId2"/>
        <a:stretch>
          <a:fillRect/>
        </a:stretch>
      </xdr:blipFill>
      <xdr:spPr>
        <a:xfrm>
          <a:off x="762000" y="15411450"/>
          <a:ext cx="5285715" cy="3380953"/>
        </a:xfrm>
        <a:prstGeom prst="rect">
          <a:avLst/>
        </a:prstGeom>
      </xdr:spPr>
    </xdr:pic>
    <xdr:clientData/>
  </xdr:twoCellAnchor>
  <xdr:twoCellAnchor editAs="oneCell">
    <xdr:from>
      <xdr:col>1</xdr:col>
      <xdr:colOff>0</xdr:colOff>
      <xdr:row>92</xdr:row>
      <xdr:rowOff>0</xdr:rowOff>
    </xdr:from>
    <xdr:to>
      <xdr:col>3</xdr:col>
      <xdr:colOff>1894818</xdr:colOff>
      <xdr:row>105</xdr:row>
      <xdr:rowOff>163412</xdr:rowOff>
    </xdr:to>
    <xdr:pic>
      <xdr:nvPicPr>
        <xdr:cNvPr id="4" name="3 Imagen">
          <a:extLst>
            <a:ext uri="{FF2B5EF4-FFF2-40B4-BE49-F238E27FC236}">
              <a16:creationId xmlns:a16="http://schemas.microsoft.com/office/drawing/2014/main" id="{00000000-0008-0000-6E00-000004000000}"/>
            </a:ext>
          </a:extLst>
        </xdr:cNvPr>
        <xdr:cNvPicPr>
          <a:picLocks noChangeAspect="1"/>
        </xdr:cNvPicPr>
      </xdr:nvPicPr>
      <xdr:blipFill>
        <a:blip xmlns:r="http://schemas.openxmlformats.org/officeDocument/2006/relationships" r:embed="rId3"/>
        <a:stretch>
          <a:fillRect/>
        </a:stretch>
      </xdr:blipFill>
      <xdr:spPr>
        <a:xfrm>
          <a:off x="762000" y="18840450"/>
          <a:ext cx="5257143" cy="3342857"/>
        </a:xfrm>
        <a:prstGeom prst="rect">
          <a:avLst/>
        </a:prstGeom>
      </xdr:spPr>
    </xdr:pic>
    <xdr:clientData/>
  </xdr:twoCellAnchor>
  <xdr:twoCellAnchor editAs="oneCell">
    <xdr:from>
      <xdr:col>1</xdr:col>
      <xdr:colOff>0</xdr:colOff>
      <xdr:row>116</xdr:row>
      <xdr:rowOff>0</xdr:rowOff>
    </xdr:from>
    <xdr:to>
      <xdr:col>3</xdr:col>
      <xdr:colOff>1932913</xdr:colOff>
      <xdr:row>129</xdr:row>
      <xdr:rowOff>201508</xdr:rowOff>
    </xdr:to>
    <xdr:pic>
      <xdr:nvPicPr>
        <xdr:cNvPr id="5" name="4 Imagen">
          <a:extLst>
            <a:ext uri="{FF2B5EF4-FFF2-40B4-BE49-F238E27FC236}">
              <a16:creationId xmlns:a16="http://schemas.microsoft.com/office/drawing/2014/main" id="{00000000-0008-0000-6E00-000005000000}"/>
            </a:ext>
          </a:extLst>
        </xdr:cNvPr>
        <xdr:cNvPicPr>
          <a:picLocks noChangeAspect="1"/>
        </xdr:cNvPicPr>
      </xdr:nvPicPr>
      <xdr:blipFill>
        <a:blip xmlns:r="http://schemas.openxmlformats.org/officeDocument/2006/relationships" r:embed="rId4"/>
        <a:stretch>
          <a:fillRect/>
        </a:stretch>
      </xdr:blipFill>
      <xdr:spPr>
        <a:xfrm>
          <a:off x="762000" y="22269450"/>
          <a:ext cx="5295238" cy="3380953"/>
        </a:xfrm>
        <a:prstGeom prst="rect">
          <a:avLst/>
        </a:prstGeom>
      </xdr:spPr>
    </xdr:pic>
    <xdr:clientData/>
  </xdr:twoCellAnchor>
  <xdr:twoCellAnchor editAs="oneCell">
    <xdr:from>
      <xdr:col>1</xdr:col>
      <xdr:colOff>0</xdr:colOff>
      <xdr:row>140</xdr:row>
      <xdr:rowOff>0</xdr:rowOff>
    </xdr:from>
    <xdr:to>
      <xdr:col>3</xdr:col>
      <xdr:colOff>1856723</xdr:colOff>
      <xdr:row>153</xdr:row>
      <xdr:rowOff>104365</xdr:rowOff>
    </xdr:to>
    <xdr:pic>
      <xdr:nvPicPr>
        <xdr:cNvPr id="6" name="5 Imagen">
          <a:extLst>
            <a:ext uri="{FF2B5EF4-FFF2-40B4-BE49-F238E27FC236}">
              <a16:creationId xmlns:a16="http://schemas.microsoft.com/office/drawing/2014/main" id="{00000000-0008-0000-6E00-000006000000}"/>
            </a:ext>
          </a:extLst>
        </xdr:cNvPr>
        <xdr:cNvPicPr>
          <a:picLocks noChangeAspect="1"/>
        </xdr:cNvPicPr>
      </xdr:nvPicPr>
      <xdr:blipFill>
        <a:blip xmlns:r="http://schemas.openxmlformats.org/officeDocument/2006/relationships" r:embed="rId5"/>
        <a:stretch>
          <a:fillRect/>
        </a:stretch>
      </xdr:blipFill>
      <xdr:spPr>
        <a:xfrm>
          <a:off x="762000" y="25698450"/>
          <a:ext cx="5219048" cy="3285715"/>
        </a:xfrm>
        <a:prstGeom prst="rect">
          <a:avLst/>
        </a:prstGeom>
      </xdr:spPr>
    </xdr:pic>
    <xdr:clientData/>
  </xdr:twoCellAnchor>
  <xdr:twoCellAnchor editAs="oneCell">
    <xdr:from>
      <xdr:col>1</xdr:col>
      <xdr:colOff>0</xdr:colOff>
      <xdr:row>163</xdr:row>
      <xdr:rowOff>0</xdr:rowOff>
    </xdr:from>
    <xdr:to>
      <xdr:col>3</xdr:col>
      <xdr:colOff>1913866</xdr:colOff>
      <xdr:row>174</xdr:row>
      <xdr:rowOff>157758</xdr:rowOff>
    </xdr:to>
    <xdr:pic>
      <xdr:nvPicPr>
        <xdr:cNvPr id="7" name="6 Imagen">
          <a:extLst>
            <a:ext uri="{FF2B5EF4-FFF2-40B4-BE49-F238E27FC236}">
              <a16:creationId xmlns:a16="http://schemas.microsoft.com/office/drawing/2014/main" id="{00000000-0008-0000-6E00-000007000000}"/>
            </a:ext>
          </a:extLst>
        </xdr:cNvPr>
        <xdr:cNvPicPr>
          <a:picLocks noChangeAspect="1"/>
        </xdr:cNvPicPr>
      </xdr:nvPicPr>
      <xdr:blipFill>
        <a:blip xmlns:r="http://schemas.openxmlformats.org/officeDocument/2006/relationships" r:embed="rId6"/>
        <a:stretch>
          <a:fillRect/>
        </a:stretch>
      </xdr:blipFill>
      <xdr:spPr>
        <a:xfrm>
          <a:off x="762000" y="28984575"/>
          <a:ext cx="5276191" cy="2857143"/>
        </a:xfrm>
        <a:prstGeom prst="rect">
          <a:avLst/>
        </a:prstGeom>
      </xdr:spPr>
    </xdr:pic>
    <xdr:clientData/>
  </xdr:twoCellAnchor>
</xdr:wsDr>
</file>

<file path=xl/drawings/drawing79.xml><?xml version="1.0" encoding="utf-8"?>
<xdr:wsDr xmlns:xdr="http://schemas.openxmlformats.org/drawingml/2006/spreadsheetDrawing" xmlns:a="http://schemas.openxmlformats.org/drawingml/2006/main">
  <xdr:twoCellAnchor>
    <xdr:from>
      <xdr:col>2</xdr:col>
      <xdr:colOff>53340</xdr:colOff>
      <xdr:row>30</xdr:row>
      <xdr:rowOff>119062</xdr:rowOff>
    </xdr:from>
    <xdr:to>
      <xdr:col>12</xdr:col>
      <xdr:colOff>495299</xdr:colOff>
      <xdr:row>46</xdr:row>
      <xdr:rowOff>106680</xdr:rowOff>
    </xdr:to>
    <xdr:graphicFrame macro="">
      <xdr:nvGraphicFramePr>
        <xdr:cNvPr id="2" name="Gráfico 1">
          <a:extLst>
            <a:ext uri="{FF2B5EF4-FFF2-40B4-BE49-F238E27FC236}">
              <a16:creationId xmlns:a16="http://schemas.microsoft.com/office/drawing/2014/main" id="{00000000-0008-0000-6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2</xdr:col>
      <xdr:colOff>47625</xdr:colOff>
      <xdr:row>30</xdr:row>
      <xdr:rowOff>80962</xdr:rowOff>
    </xdr:from>
    <xdr:to>
      <xdr:col>12</xdr:col>
      <xdr:colOff>495300</xdr:colOff>
      <xdr:row>50</xdr:row>
      <xdr:rowOff>14287</xdr:rowOff>
    </xdr:to>
    <xdr:graphicFrame macro="">
      <xdr:nvGraphicFramePr>
        <xdr:cNvPr id="2" name="Gráfico 1">
          <a:extLst>
            <a:ext uri="{FF2B5EF4-FFF2-40B4-BE49-F238E27FC236}">
              <a16:creationId xmlns:a16="http://schemas.microsoft.com/office/drawing/2014/main" id="{00000000-0008-0000-0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0.xml><?xml version="1.0" encoding="utf-8"?>
<xdr:wsDr xmlns:xdr="http://schemas.openxmlformats.org/drawingml/2006/spreadsheetDrawing" xmlns:a="http://schemas.openxmlformats.org/drawingml/2006/main">
  <xdr:oneCellAnchor>
    <xdr:from>
      <xdr:col>3</xdr:col>
      <xdr:colOff>31643</xdr:colOff>
      <xdr:row>15</xdr:row>
      <xdr:rowOff>75459</xdr:rowOff>
    </xdr:from>
    <xdr:ext cx="2464393" cy="381708"/>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00000000-0008-0000-7000-000002000000}"/>
                </a:ext>
              </a:extLst>
            </xdr:cNvPr>
            <xdr:cNvSpPr txBox="1"/>
          </xdr:nvSpPr>
          <xdr:spPr>
            <a:xfrm>
              <a:off x="4108343" y="5554239"/>
              <a:ext cx="2464393" cy="38170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200" i="1">
                            <a:latin typeface="Cambria Math" panose="02040503050406030204" pitchFamily="18" charset="0"/>
                          </a:rPr>
                        </m:ctrlPr>
                      </m:fPr>
                      <m:num>
                        <m:sSub>
                          <m:sSubPr>
                            <m:ctrlPr>
                              <a:rPr lang="es-CR" sz="1200" i="1">
                                <a:latin typeface="Cambria Math" panose="02040503050406030204" pitchFamily="18" charset="0"/>
                              </a:rPr>
                            </m:ctrlPr>
                          </m:sSubPr>
                          <m:e>
                            <m:r>
                              <a:rPr lang="es-CR" sz="1200" b="0" i="1">
                                <a:latin typeface="Cambria Math" panose="02040503050406030204" pitchFamily="18" charset="0"/>
                              </a:rPr>
                              <m:t>𝑇𝑟𝑎𝑏𝑎𝑗𝑎𝑑𝑜𝑟𝑒𝑠</m:t>
                            </m:r>
                            <m:r>
                              <a:rPr lang="es-CR" sz="1200" b="0" i="1">
                                <a:latin typeface="Cambria Math" panose="02040503050406030204" pitchFamily="18" charset="0"/>
                              </a:rPr>
                              <m:t> </m:t>
                            </m:r>
                            <m:r>
                              <a:rPr lang="es-CR" sz="1200" b="0" i="1">
                                <a:latin typeface="Cambria Math" panose="02040503050406030204" pitchFamily="18" charset="0"/>
                              </a:rPr>
                              <m:t>𝑠𝑎𝑛𝑖𝑡𝑎𝑟𝑖𝑜𝑠</m:t>
                            </m:r>
                            <m:r>
                              <a:rPr lang="es-CR" sz="1200" b="0" i="1">
                                <a:latin typeface="Cambria Math" panose="02040503050406030204" pitchFamily="18" charset="0"/>
                              </a:rPr>
                              <m:t> </m:t>
                            </m:r>
                          </m:e>
                          <m:sub>
                            <m:r>
                              <a:rPr lang="es-CR" sz="1200" b="0" i="1">
                                <a:latin typeface="Cambria Math" panose="02040503050406030204" pitchFamily="18" charset="0"/>
                              </a:rPr>
                              <m:t>𝑖</m:t>
                            </m:r>
                          </m:sub>
                        </m:sSub>
                      </m:num>
                      <m:den>
                        <m:r>
                          <a:rPr lang="es-CR" sz="1200" b="0" i="1">
                            <a:latin typeface="Cambria Math" panose="02040503050406030204" pitchFamily="18" charset="0"/>
                          </a:rPr>
                          <m:t>𝑇𝑜𝑡𝑎𝑙</m:t>
                        </m:r>
                        <m:r>
                          <a:rPr lang="es-CR" sz="1200" b="0" i="1">
                            <a:latin typeface="Cambria Math" panose="02040503050406030204" pitchFamily="18" charset="0"/>
                          </a:rPr>
                          <m:t> </m:t>
                        </m:r>
                        <m:r>
                          <a:rPr lang="es-CR" sz="1200" b="0" i="1">
                            <a:latin typeface="Cambria Math" panose="02040503050406030204" pitchFamily="18" charset="0"/>
                          </a:rPr>
                          <m:t>𝑑𝑒</m:t>
                        </m:r>
                        <m:r>
                          <a:rPr lang="es-CR" sz="1200" b="0" i="1">
                            <a:latin typeface="Cambria Math" panose="02040503050406030204" pitchFamily="18" charset="0"/>
                          </a:rPr>
                          <m:t> </m:t>
                        </m:r>
                        <m:r>
                          <a:rPr lang="es-CR" sz="1200" b="0" i="1">
                            <a:latin typeface="Cambria Math" panose="02040503050406030204" pitchFamily="18" charset="0"/>
                          </a:rPr>
                          <m:t>𝑝𝑜𝑏𝑙𝑎𝑐𝑖</m:t>
                        </m:r>
                        <m:r>
                          <a:rPr lang="es-CR" sz="1200" b="0" i="1">
                            <a:latin typeface="Cambria Math" panose="02040503050406030204" pitchFamily="18" charset="0"/>
                          </a:rPr>
                          <m:t>ó</m:t>
                        </m:r>
                        <m:r>
                          <a:rPr lang="es-CR" sz="1200" b="0" i="1">
                            <a:latin typeface="Cambria Math" panose="02040503050406030204" pitchFamily="18" charset="0"/>
                          </a:rPr>
                          <m:t>𝑛</m:t>
                        </m:r>
                        <m:r>
                          <a:rPr lang="es-CR" sz="1200" b="0" i="1">
                            <a:latin typeface="Cambria Math" panose="02040503050406030204" pitchFamily="18" charset="0"/>
                          </a:rPr>
                          <m:t> </m:t>
                        </m:r>
                      </m:den>
                    </m:f>
                    <m:r>
                      <a:rPr lang="es-CR" sz="1200" b="0" i="1">
                        <a:latin typeface="Cambria Math" panose="02040503050406030204" pitchFamily="18" charset="0"/>
                        <a:ea typeface="Cambria Math" panose="02040503050406030204" pitchFamily="18" charset="0"/>
                      </a:rPr>
                      <m:t>×</m:t>
                    </m:r>
                    <m:r>
                      <a:rPr lang="es-CR" sz="1100" b="0" i="1">
                        <a:solidFill>
                          <a:schemeClr val="tx1"/>
                        </a:solidFill>
                        <a:effectLst/>
                        <a:latin typeface="Cambria Math" panose="02040503050406030204" pitchFamily="18" charset="0"/>
                        <a:ea typeface="+mn-ea"/>
                        <a:cs typeface="+mn-cs"/>
                      </a:rPr>
                      <m:t>10 000</m:t>
                    </m:r>
                  </m:oMath>
                </m:oMathPara>
              </a14:m>
              <a:endParaRPr lang="es-CR" sz="1200"/>
            </a:p>
          </xdr:txBody>
        </xdr:sp>
      </mc:Choice>
      <mc:Fallback xmlns="">
        <xdr:sp macro="" textlink="">
          <xdr:nvSpPr>
            <xdr:cNvPr id="2" name="CuadroTexto 1">
              <a:extLst>
                <a:ext uri="{FF2B5EF4-FFF2-40B4-BE49-F238E27FC236}">
                  <a16:creationId xmlns:a16="http://schemas.microsoft.com/office/drawing/2014/main" id="{00000000-0008-0000-7000-000002000000}"/>
                </a:ext>
              </a:extLst>
            </xdr:cNvPr>
            <xdr:cNvSpPr txBox="1"/>
          </xdr:nvSpPr>
          <xdr:spPr>
            <a:xfrm>
              <a:off x="4108343" y="5554239"/>
              <a:ext cx="2464393" cy="38170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200" i="0">
                  <a:latin typeface="Cambria Math" panose="02040503050406030204" pitchFamily="18" charset="0"/>
                </a:rPr>
                <a:t>〖</a:t>
              </a:r>
              <a:r>
                <a:rPr lang="es-CR" sz="1200" b="0" i="0">
                  <a:latin typeface="Cambria Math" panose="02040503050406030204" pitchFamily="18" charset="0"/>
                </a:rPr>
                <a:t>𝑇𝑟𝑎𝑏𝑎𝑗𝑎𝑑𝑜𝑟𝑒𝑠 𝑠𝑎𝑛𝑖𝑡𝑎𝑟𝑖𝑜𝑠 〗_𝑖/(𝑇𝑜𝑡𝑎𝑙 𝑑𝑒 𝑝𝑜𝑏𝑙𝑎𝑐𝑖ó𝑛 )</a:t>
              </a:r>
              <a:r>
                <a:rPr lang="es-CR" sz="1200" b="0" i="0">
                  <a:latin typeface="Cambria Math" panose="02040503050406030204" pitchFamily="18" charset="0"/>
                  <a:ea typeface="Cambria Math" panose="02040503050406030204" pitchFamily="18" charset="0"/>
                </a:rPr>
                <a:t>×</a:t>
              </a:r>
              <a:r>
                <a:rPr lang="es-CR" sz="1100" b="0" i="0">
                  <a:solidFill>
                    <a:schemeClr val="tx1"/>
                  </a:solidFill>
                  <a:effectLst/>
                  <a:latin typeface="Cambria Math" panose="02040503050406030204" pitchFamily="18" charset="0"/>
                  <a:ea typeface="+mn-ea"/>
                  <a:cs typeface="+mn-cs"/>
                </a:rPr>
                <a:t>10 000</a:t>
              </a:r>
              <a:endParaRPr lang="es-CR" sz="1200"/>
            </a:p>
          </xdr:txBody>
        </xdr:sp>
      </mc:Fallback>
    </mc:AlternateContent>
    <xdr:clientData/>
  </xdr:oneCellAnchor>
</xdr:wsDr>
</file>

<file path=xl/drawings/drawing81.xml><?xml version="1.0" encoding="utf-8"?>
<xdr:wsDr xmlns:xdr="http://schemas.openxmlformats.org/drawingml/2006/spreadsheetDrawing" xmlns:a="http://schemas.openxmlformats.org/drawingml/2006/main">
  <xdr:oneCellAnchor>
    <xdr:from>
      <xdr:col>3</xdr:col>
      <xdr:colOff>40005</xdr:colOff>
      <xdr:row>15</xdr:row>
      <xdr:rowOff>146685</xdr:rowOff>
    </xdr:from>
    <xdr:ext cx="4562083" cy="419100"/>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00000000-0008-0000-7200-000002000000}"/>
                </a:ext>
              </a:extLst>
            </xdr:cNvPr>
            <xdr:cNvSpPr txBox="1"/>
          </xdr:nvSpPr>
          <xdr:spPr>
            <a:xfrm>
              <a:off x="4284345" y="4604385"/>
              <a:ext cx="4562083" cy="419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f>
                      <m:fPr>
                        <m:ctrlPr>
                          <a:rPr lang="es-CR" sz="1200" i="1">
                            <a:latin typeface="Cambria Math" panose="02040503050406030204" pitchFamily="18" charset="0"/>
                          </a:rPr>
                        </m:ctrlPr>
                      </m:fPr>
                      <m:num>
                        <m:r>
                          <a:rPr lang="es-CR" sz="1200" i="1">
                            <a:latin typeface="Cambria Math" panose="02040503050406030204" pitchFamily="18" charset="0"/>
                          </a:rPr>
                          <m:t>𝑁</m:t>
                        </m:r>
                        <m:r>
                          <a:rPr lang="es-CR" sz="1200" b="0" i="1">
                            <a:latin typeface="Cambria Math" panose="02040503050406030204" pitchFamily="18" charset="0"/>
                          </a:rPr>
                          <m:t>ú</m:t>
                        </m:r>
                        <m:r>
                          <a:rPr lang="es-CR" sz="1200" b="0" i="1">
                            <a:latin typeface="Cambria Math" panose="02040503050406030204" pitchFamily="18" charset="0"/>
                          </a:rPr>
                          <m:t>𝑚𝑒𝑟𝑜</m:t>
                        </m:r>
                        <m:r>
                          <a:rPr lang="es-CR" sz="1200" b="0" i="1">
                            <a:latin typeface="Cambria Math" panose="02040503050406030204" pitchFamily="18" charset="0"/>
                          </a:rPr>
                          <m:t> </m:t>
                        </m:r>
                        <m:r>
                          <a:rPr lang="es-CR" sz="1200" b="0" i="1">
                            <a:latin typeface="Cambria Math" panose="02040503050406030204" pitchFamily="18" charset="0"/>
                          </a:rPr>
                          <m:t>𝑑𝑒</m:t>
                        </m:r>
                        <m:r>
                          <a:rPr lang="es-CR" sz="1200" b="0" i="1">
                            <a:latin typeface="Cambria Math" panose="02040503050406030204" pitchFamily="18" charset="0"/>
                          </a:rPr>
                          <m:t> í</m:t>
                        </m:r>
                        <m:r>
                          <a:rPr lang="es-CR" sz="1200" b="0" i="1">
                            <a:latin typeface="Cambria Math" panose="02040503050406030204" pitchFamily="18" charset="0"/>
                          </a:rPr>
                          <m:t>𝑡𝑒𝑚𝑠</m:t>
                        </m:r>
                        <m:r>
                          <a:rPr lang="es-CR" sz="1200" b="0" i="1">
                            <a:latin typeface="Cambria Math" panose="02040503050406030204" pitchFamily="18" charset="0"/>
                          </a:rPr>
                          <m:t> </m:t>
                        </m:r>
                        <m:r>
                          <a:rPr lang="es-CR" sz="1200" b="0" i="1">
                            <a:latin typeface="Cambria Math" panose="02040503050406030204" pitchFamily="18" charset="0"/>
                          </a:rPr>
                          <m:t>𝑐𝑢𝑚𝑝𝑙𝑖𝑑𝑜𝑠</m:t>
                        </m:r>
                        <m:r>
                          <a:rPr lang="es-CR" sz="1200" b="0" i="1">
                            <a:latin typeface="Cambria Math" panose="02040503050406030204" pitchFamily="18" charset="0"/>
                          </a:rPr>
                          <m:t> </m:t>
                        </m:r>
                        <m:r>
                          <a:rPr lang="es-CR" sz="1200" b="0" i="1">
                            <a:latin typeface="Cambria Math" panose="02040503050406030204" pitchFamily="18" charset="0"/>
                          </a:rPr>
                          <m:t>𝑑𝑒𝑙</m:t>
                        </m:r>
                        <m:r>
                          <a:rPr lang="es-CR" sz="1200" b="0" i="1">
                            <a:latin typeface="Cambria Math" panose="02040503050406030204" pitchFamily="18" charset="0"/>
                          </a:rPr>
                          <m:t> </m:t>
                        </m:r>
                        <m:r>
                          <a:rPr lang="es-CR" sz="1200" b="0" i="1">
                            <a:latin typeface="Cambria Math" panose="02040503050406030204" pitchFamily="18" charset="0"/>
                          </a:rPr>
                          <m:t>𝑖𝑛𝑠𝑡𝑟𝑢𝑚𝑒𝑛𝑡𝑜</m:t>
                        </m:r>
                        <m:r>
                          <a:rPr lang="es-CR" sz="1200" b="0" i="1">
                            <a:latin typeface="Cambria Math" panose="02040503050406030204" pitchFamily="18" charset="0"/>
                          </a:rPr>
                          <m:t> </m:t>
                        </m:r>
                        <m:r>
                          <a:rPr lang="es-CR" sz="1200" b="0" i="1">
                            <a:latin typeface="Cambria Math" panose="02040503050406030204" pitchFamily="18" charset="0"/>
                          </a:rPr>
                          <m:t>𝑑𝑒</m:t>
                        </m:r>
                        <m:r>
                          <a:rPr lang="es-CR" sz="1200" b="0" i="1">
                            <a:latin typeface="Cambria Math" panose="02040503050406030204" pitchFamily="18" charset="0"/>
                          </a:rPr>
                          <m:t> </m:t>
                        </m:r>
                        <m:r>
                          <a:rPr lang="es-CR" sz="1200" b="0" i="1">
                            <a:latin typeface="Cambria Math" panose="02040503050406030204" pitchFamily="18" charset="0"/>
                          </a:rPr>
                          <m:t>𝑒𝑣𝑎𝑙𝑢𝑎𝑐𝑖</m:t>
                        </m:r>
                        <m:r>
                          <a:rPr lang="es-CR" sz="1200" b="0" i="1">
                            <a:latin typeface="Cambria Math" panose="02040503050406030204" pitchFamily="18" charset="0"/>
                          </a:rPr>
                          <m:t>ó</m:t>
                        </m:r>
                        <m:r>
                          <a:rPr lang="es-CR" sz="1200" b="0" i="1">
                            <a:latin typeface="Cambria Math" panose="02040503050406030204" pitchFamily="18" charset="0"/>
                          </a:rPr>
                          <m:t>𝑛</m:t>
                        </m:r>
                      </m:num>
                      <m:den>
                        <m:r>
                          <a:rPr lang="es-CR" sz="1200" b="0" i="1">
                            <a:latin typeface="Cambria Math" panose="02040503050406030204" pitchFamily="18" charset="0"/>
                          </a:rPr>
                          <m:t>𝑇𝑜𝑡𝑎𝑙</m:t>
                        </m:r>
                        <m:r>
                          <a:rPr lang="es-CR" sz="1200" b="0" i="1">
                            <a:latin typeface="Cambria Math" panose="02040503050406030204" pitchFamily="18" charset="0"/>
                          </a:rPr>
                          <m:t> </m:t>
                        </m:r>
                        <m:r>
                          <a:rPr lang="es-CR" sz="1200" b="0" i="1">
                            <a:latin typeface="Cambria Math" panose="02040503050406030204" pitchFamily="18" charset="0"/>
                          </a:rPr>
                          <m:t>𝑑𝑒</m:t>
                        </m:r>
                        <m:r>
                          <a:rPr lang="es-CR" sz="1200" b="0" i="1">
                            <a:latin typeface="Cambria Math" panose="02040503050406030204" pitchFamily="18" charset="0"/>
                          </a:rPr>
                          <m:t> í</m:t>
                        </m:r>
                        <m:r>
                          <a:rPr lang="es-CR" sz="1200" b="0" i="1">
                            <a:latin typeface="Cambria Math" panose="02040503050406030204" pitchFamily="18" charset="0"/>
                          </a:rPr>
                          <m:t>𝑡𝑒𝑚𝑠𝑑𝑒𝑙</m:t>
                        </m:r>
                        <m:r>
                          <a:rPr lang="es-CR" sz="1200" b="0" i="1">
                            <a:latin typeface="Cambria Math" panose="02040503050406030204" pitchFamily="18" charset="0"/>
                          </a:rPr>
                          <m:t> </m:t>
                        </m:r>
                        <m:r>
                          <a:rPr lang="es-CR" sz="1200" b="0" i="1">
                            <a:latin typeface="Cambria Math" panose="02040503050406030204" pitchFamily="18" charset="0"/>
                          </a:rPr>
                          <m:t>𝑖𝑛𝑠𝑡𝑟𝑢𝑚𝑒𝑛𝑡𝑜</m:t>
                        </m:r>
                        <m:r>
                          <a:rPr lang="es-CR" sz="1200" b="0" i="1">
                            <a:latin typeface="Cambria Math" panose="02040503050406030204" pitchFamily="18" charset="0"/>
                          </a:rPr>
                          <m:t> </m:t>
                        </m:r>
                        <m:r>
                          <a:rPr lang="es-CR" sz="1200" b="0" i="1">
                            <a:latin typeface="Cambria Math" panose="02040503050406030204" pitchFamily="18" charset="0"/>
                          </a:rPr>
                          <m:t>𝑑𝑒</m:t>
                        </m:r>
                        <m:r>
                          <a:rPr lang="es-CR" sz="1200" b="0" i="1">
                            <a:latin typeface="Cambria Math" panose="02040503050406030204" pitchFamily="18" charset="0"/>
                          </a:rPr>
                          <m:t> </m:t>
                        </m:r>
                        <m:r>
                          <a:rPr lang="es-CR" sz="1200" b="0" i="1">
                            <a:latin typeface="Cambria Math" panose="02040503050406030204" pitchFamily="18" charset="0"/>
                          </a:rPr>
                          <m:t>𝑒𝑣𝑎𝑙𝑢𝑎𝑐𝑖</m:t>
                        </m:r>
                        <m:r>
                          <a:rPr lang="es-CR" sz="1200" b="0" i="1">
                            <a:latin typeface="Cambria Math" panose="02040503050406030204" pitchFamily="18" charset="0"/>
                          </a:rPr>
                          <m:t>ó</m:t>
                        </m:r>
                        <m:r>
                          <a:rPr lang="es-CR" sz="1200" b="0" i="1">
                            <a:latin typeface="Cambria Math" panose="02040503050406030204" pitchFamily="18" charset="0"/>
                          </a:rPr>
                          <m:t>𝑛</m:t>
                        </m:r>
                      </m:den>
                    </m:f>
                    <m:r>
                      <a:rPr lang="es-CR" sz="1200" b="0" i="1">
                        <a:latin typeface="Cambria Math" panose="02040503050406030204" pitchFamily="18" charset="0"/>
                        <a:ea typeface="Cambria Math" panose="02040503050406030204" pitchFamily="18" charset="0"/>
                      </a:rPr>
                      <m:t>×</m:t>
                    </m:r>
                    <m:r>
                      <a:rPr lang="es-CR" sz="1100" b="0" i="1">
                        <a:solidFill>
                          <a:schemeClr val="tx1"/>
                        </a:solidFill>
                        <a:effectLst/>
                        <a:latin typeface="Cambria Math" panose="02040503050406030204" pitchFamily="18" charset="0"/>
                        <a:ea typeface="+mn-ea"/>
                        <a:cs typeface="+mn-cs"/>
                      </a:rPr>
                      <m:t>100</m:t>
                    </m:r>
                  </m:oMath>
                </m:oMathPara>
              </a14:m>
              <a:endParaRPr lang="es-CR" sz="1200"/>
            </a:p>
          </xdr:txBody>
        </xdr:sp>
      </mc:Choice>
      <mc:Fallback xmlns="">
        <xdr:sp macro="" textlink="">
          <xdr:nvSpPr>
            <xdr:cNvPr id="2" name="CuadroTexto 1">
              <a:extLst>
                <a:ext uri="{FF2B5EF4-FFF2-40B4-BE49-F238E27FC236}">
                  <a16:creationId xmlns:a16="http://schemas.microsoft.com/office/drawing/2014/main" id="{00000000-0008-0000-7200-000002000000}"/>
                </a:ext>
              </a:extLst>
            </xdr:cNvPr>
            <xdr:cNvSpPr txBox="1"/>
          </xdr:nvSpPr>
          <xdr:spPr>
            <a:xfrm>
              <a:off x="4284345" y="4604385"/>
              <a:ext cx="4562083" cy="419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s-CR" sz="1200" i="0">
                  <a:latin typeface="Cambria Math" panose="02040503050406030204" pitchFamily="18" charset="0"/>
                </a:rPr>
                <a:t>(𝑁</a:t>
              </a:r>
              <a:r>
                <a:rPr lang="es-CR" sz="1200" b="0" i="0">
                  <a:latin typeface="Cambria Math" panose="02040503050406030204" pitchFamily="18" charset="0"/>
                </a:rPr>
                <a:t>ú𝑚𝑒𝑟𝑜 𝑑𝑒 í𝑡𝑒𝑚𝑠 𝑐𝑢𝑚𝑝𝑙𝑖𝑑𝑜𝑠 𝑑𝑒𝑙 𝑖𝑛𝑠𝑡𝑟𝑢𝑚𝑒𝑛𝑡𝑜 𝑑𝑒 𝑒𝑣𝑎𝑙𝑢𝑎𝑐𝑖ó𝑛)/(𝑇𝑜𝑡𝑎𝑙 𝑑𝑒 í𝑡𝑒𝑚𝑠𝑑𝑒𝑙 𝑖𝑛𝑠𝑡𝑟𝑢𝑚𝑒𝑛𝑡𝑜 𝑑𝑒 𝑒𝑣𝑎𝑙𝑢𝑎𝑐𝑖ó𝑛)</a:t>
              </a:r>
              <a:r>
                <a:rPr lang="es-CR" sz="1200" b="0" i="0">
                  <a:latin typeface="Cambria Math" panose="02040503050406030204" pitchFamily="18" charset="0"/>
                  <a:ea typeface="Cambria Math" panose="02040503050406030204" pitchFamily="18" charset="0"/>
                </a:rPr>
                <a:t>×</a:t>
              </a:r>
              <a:r>
                <a:rPr lang="es-CR" sz="1100" b="0" i="0">
                  <a:solidFill>
                    <a:schemeClr val="tx1"/>
                  </a:solidFill>
                  <a:effectLst/>
                  <a:latin typeface="Cambria Math" panose="02040503050406030204" pitchFamily="18" charset="0"/>
                  <a:ea typeface="+mn-ea"/>
                  <a:cs typeface="+mn-cs"/>
                </a:rPr>
                <a:t>100</a:t>
              </a:r>
              <a:endParaRPr lang="es-CR" sz="1200"/>
            </a:p>
          </xdr:txBody>
        </xdr:sp>
      </mc:Fallback>
    </mc:AlternateContent>
    <xdr:clientData/>
  </xdr:oneCellAnchor>
</xdr:wsDr>
</file>

<file path=xl/drawings/drawing82.xml><?xml version="1.0" encoding="utf-8"?>
<xdr:wsDr xmlns:xdr="http://schemas.openxmlformats.org/drawingml/2006/spreadsheetDrawing" xmlns:a="http://schemas.openxmlformats.org/drawingml/2006/main">
  <xdr:twoCellAnchor editAs="oneCell">
    <xdr:from>
      <xdr:col>0</xdr:col>
      <xdr:colOff>76200</xdr:colOff>
      <xdr:row>1</xdr:row>
      <xdr:rowOff>44450</xdr:rowOff>
    </xdr:from>
    <xdr:to>
      <xdr:col>1</xdr:col>
      <xdr:colOff>750147</xdr:colOff>
      <xdr:row>3</xdr:row>
      <xdr:rowOff>581237</xdr:rowOff>
    </xdr:to>
    <xdr:pic>
      <xdr:nvPicPr>
        <xdr:cNvPr id="3" name="Imagen 2">
          <a:extLst>
            <a:ext uri="{FF2B5EF4-FFF2-40B4-BE49-F238E27FC236}">
              <a16:creationId xmlns:a16="http://schemas.microsoft.com/office/drawing/2014/main" id="{F11D8276-8441-4543-BC15-CACCB59EBB5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76200" y="280670"/>
          <a:ext cx="1466427" cy="1466427"/>
        </a:xfrm>
        <a:prstGeom prst="rect">
          <a:avLst/>
        </a:prstGeom>
        <a:ln w="28575">
          <a:solidFill>
            <a:schemeClr val="bg1"/>
          </a:solidFill>
        </a:ln>
      </xdr:spPr>
    </xdr:pic>
    <xdr:clientData/>
  </xdr:twoCellAnchor>
</xdr:wsDr>
</file>

<file path=xl/drawings/drawing83.xml><?xml version="1.0" encoding="utf-8"?>
<xdr:wsDr xmlns:xdr="http://schemas.openxmlformats.org/drawingml/2006/spreadsheetDrawing" xmlns:a="http://schemas.openxmlformats.org/drawingml/2006/main">
  <xdr:twoCellAnchor>
    <xdr:from>
      <xdr:col>2</xdr:col>
      <xdr:colOff>7620</xdr:colOff>
      <xdr:row>24</xdr:row>
      <xdr:rowOff>15240</xdr:rowOff>
    </xdr:from>
    <xdr:to>
      <xdr:col>9</xdr:col>
      <xdr:colOff>624840</xdr:colOff>
      <xdr:row>43</xdr:row>
      <xdr:rowOff>152400</xdr:rowOff>
    </xdr:to>
    <xdr:graphicFrame macro="">
      <xdr:nvGraphicFramePr>
        <xdr:cNvPr id="2" name="Gráfico 1">
          <a:extLst>
            <a:ext uri="{FF2B5EF4-FFF2-40B4-BE49-F238E27FC236}">
              <a16:creationId xmlns:a16="http://schemas.microsoft.com/office/drawing/2014/main" id="{A45A5E44-9D91-41B4-AAAE-F10D7E36F80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4.xml><?xml version="1.0" encoding="utf-8"?>
<xdr:wsDr xmlns:xdr="http://schemas.openxmlformats.org/drawingml/2006/spreadsheetDrawing" xmlns:a="http://schemas.openxmlformats.org/drawingml/2006/main">
  <xdr:oneCellAnchor>
    <xdr:from>
      <xdr:col>3</xdr:col>
      <xdr:colOff>302895</xdr:colOff>
      <xdr:row>16</xdr:row>
      <xdr:rowOff>137160</xdr:rowOff>
    </xdr:from>
    <xdr:ext cx="3882409" cy="869662"/>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00000000-0008-0000-7700-000003000000}"/>
                </a:ext>
              </a:extLst>
            </xdr:cNvPr>
            <xdr:cNvSpPr txBox="1"/>
          </xdr:nvSpPr>
          <xdr:spPr>
            <a:xfrm>
              <a:off x="4547235" y="6309360"/>
              <a:ext cx="3882409" cy="86966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100" i="1">
                            <a:solidFill>
                              <a:sysClr val="windowText" lastClr="000000"/>
                            </a:solidFill>
                            <a:latin typeface="Cambria Math" panose="02040503050406030204" pitchFamily="18" charset="0"/>
                          </a:rPr>
                        </m:ctrlPr>
                      </m:fPr>
                      <m:num>
                        <m:eqArr>
                          <m:eqArrPr>
                            <m:ctrlPr>
                              <a:rPr lang="es-CR" sz="1100" b="0" i="1">
                                <a:solidFill>
                                  <a:sysClr val="windowText" lastClr="000000"/>
                                </a:solidFill>
                                <a:latin typeface="Cambria Math" panose="02040503050406030204" pitchFamily="18" charset="0"/>
                              </a:rPr>
                            </m:ctrlPr>
                          </m:eqArrPr>
                          <m:e>
                            <m:r>
                              <a:rPr lang="es-CR" sz="1100" b="0" i="1">
                                <a:solidFill>
                                  <a:sysClr val="windowText" lastClr="000000"/>
                                </a:solidFill>
                                <a:latin typeface="Cambria Math" panose="02040503050406030204" pitchFamily="18" charset="0"/>
                              </a:rPr>
                              <m:t>𝑁</m:t>
                            </m:r>
                            <m:r>
                              <a:rPr lang="es-CR" sz="1100" b="0" i="1">
                                <a:solidFill>
                                  <a:sysClr val="windowText" lastClr="000000"/>
                                </a:solidFill>
                                <a:latin typeface="Cambria Math" panose="02040503050406030204" pitchFamily="18" charset="0"/>
                              </a:rPr>
                              <m:t>ú</m:t>
                            </m:r>
                            <m:r>
                              <a:rPr lang="es-CR" sz="1100" b="0" i="1">
                                <a:solidFill>
                                  <a:sysClr val="windowText" lastClr="000000"/>
                                </a:solidFill>
                                <a:latin typeface="Cambria Math" panose="02040503050406030204" pitchFamily="18" charset="0"/>
                              </a:rPr>
                              <m:t>𝑚𝑒𝑟𝑜</m:t>
                            </m:r>
                            <m:r>
                              <a:rPr lang="es-CR" sz="1100" b="0" i="1">
                                <a:solidFill>
                                  <a:sysClr val="windowText" lastClr="000000"/>
                                </a:solidFill>
                                <a:latin typeface="Cambria Math" panose="02040503050406030204" pitchFamily="18" charset="0"/>
                              </a:rPr>
                              <m:t> </m:t>
                            </m:r>
                            <m:r>
                              <a:rPr lang="es-CR" sz="1100" b="0" i="1">
                                <a:solidFill>
                                  <a:sysClr val="windowText" lastClr="000000"/>
                                </a:solidFill>
                                <a:latin typeface="Cambria Math" panose="02040503050406030204" pitchFamily="18" charset="0"/>
                              </a:rPr>
                              <m:t>𝑑𝑒</m:t>
                            </m:r>
                            <m:r>
                              <a:rPr lang="es-CR" sz="1100" b="0" i="1">
                                <a:solidFill>
                                  <a:sysClr val="windowText" lastClr="000000"/>
                                </a:solidFill>
                                <a:latin typeface="Cambria Math" panose="02040503050406030204" pitchFamily="18" charset="0"/>
                              </a:rPr>
                              <m:t> </m:t>
                            </m:r>
                            <m:r>
                              <a:rPr lang="es-CR" sz="1100" b="0" i="1">
                                <a:solidFill>
                                  <a:sysClr val="windowText" lastClr="000000"/>
                                </a:solidFill>
                                <a:latin typeface="Cambria Math" panose="02040503050406030204" pitchFamily="18" charset="0"/>
                              </a:rPr>
                              <m:t>𝑛𝑖</m:t>
                            </m:r>
                            <m:r>
                              <a:rPr lang="es-CR" sz="1100" b="0" i="1">
                                <a:solidFill>
                                  <a:sysClr val="windowText" lastClr="000000"/>
                                </a:solidFill>
                                <a:latin typeface="Cambria Math" panose="02040503050406030204" pitchFamily="18" charset="0"/>
                              </a:rPr>
                              <m:t>ñ</m:t>
                            </m:r>
                            <m:r>
                              <a:rPr lang="es-CR" sz="1100" b="0" i="1">
                                <a:solidFill>
                                  <a:sysClr val="windowText" lastClr="000000"/>
                                </a:solidFill>
                                <a:latin typeface="Cambria Math" panose="02040503050406030204" pitchFamily="18" charset="0"/>
                              </a:rPr>
                              <m:t>𝑜𝑠</m:t>
                            </m:r>
                            <m:r>
                              <a:rPr lang="es-CR" sz="1100" b="0" i="1">
                                <a:solidFill>
                                  <a:sysClr val="windowText" lastClr="000000"/>
                                </a:solidFill>
                                <a:latin typeface="Cambria Math" panose="02040503050406030204" pitchFamily="18" charset="0"/>
                              </a:rPr>
                              <m:t>, </m:t>
                            </m:r>
                            <m:r>
                              <a:rPr lang="es-CR" sz="1100" b="0" i="1">
                                <a:solidFill>
                                  <a:sysClr val="windowText" lastClr="000000"/>
                                </a:solidFill>
                                <a:latin typeface="Cambria Math" panose="02040503050406030204" pitchFamily="18" charset="0"/>
                              </a:rPr>
                              <m:t>𝑛𝑖</m:t>
                            </m:r>
                            <m:r>
                              <a:rPr lang="es-CR" sz="1100" b="0" i="1">
                                <a:solidFill>
                                  <a:sysClr val="windowText" lastClr="000000"/>
                                </a:solidFill>
                                <a:latin typeface="Cambria Math" panose="02040503050406030204" pitchFamily="18" charset="0"/>
                              </a:rPr>
                              <m:t>ñ</m:t>
                            </m:r>
                            <m:r>
                              <a:rPr lang="es-CR" sz="1100" b="0" i="1">
                                <a:solidFill>
                                  <a:sysClr val="windowText" lastClr="000000"/>
                                </a:solidFill>
                                <a:latin typeface="Cambria Math" panose="02040503050406030204" pitchFamily="18" charset="0"/>
                              </a:rPr>
                              <m:t>𝑎𝑠</m:t>
                            </m:r>
                            <m:r>
                              <a:rPr lang="es-CR" sz="1100" b="0" i="1">
                                <a:solidFill>
                                  <a:sysClr val="windowText" lastClr="000000"/>
                                </a:solidFill>
                                <a:latin typeface="Cambria Math" panose="02040503050406030204" pitchFamily="18" charset="0"/>
                              </a:rPr>
                              <m:t> </m:t>
                            </m:r>
                            <m:r>
                              <a:rPr lang="es-CR" sz="1100" b="0" i="1">
                                <a:solidFill>
                                  <a:sysClr val="windowText" lastClr="000000"/>
                                </a:solidFill>
                                <a:latin typeface="Cambria Math" panose="02040503050406030204" pitchFamily="18" charset="0"/>
                              </a:rPr>
                              <m:t>𝑦</m:t>
                            </m:r>
                            <m:r>
                              <a:rPr lang="es-CR" sz="1100" b="0" i="1">
                                <a:solidFill>
                                  <a:sysClr val="windowText" lastClr="000000"/>
                                </a:solidFill>
                                <a:latin typeface="Cambria Math" panose="02040503050406030204" pitchFamily="18" charset="0"/>
                              </a:rPr>
                              <m:t> </m:t>
                            </m:r>
                            <m:r>
                              <a:rPr lang="es-CR" sz="1100" b="0" i="1">
                                <a:solidFill>
                                  <a:sysClr val="windowText" lastClr="000000"/>
                                </a:solidFill>
                                <a:latin typeface="Cambria Math" panose="02040503050406030204" pitchFamily="18" charset="0"/>
                              </a:rPr>
                              <m:t>𝑎𝑑𝑜𝑙𝑒𝑠𝑐𝑒𝑛𝑡𝑒𝑠</m:t>
                            </m:r>
                            <m:r>
                              <a:rPr lang="es-CR" sz="1100" b="0" i="1">
                                <a:solidFill>
                                  <a:sysClr val="windowText" lastClr="000000"/>
                                </a:solidFill>
                                <a:latin typeface="Cambria Math" panose="02040503050406030204" pitchFamily="18" charset="0"/>
                              </a:rPr>
                              <m:t> </m:t>
                            </m:r>
                            <m:r>
                              <a:rPr lang="es-CR" sz="1100" b="0" i="1">
                                <a:solidFill>
                                  <a:sysClr val="windowText" lastClr="000000"/>
                                </a:solidFill>
                                <a:latin typeface="Cambria Math" panose="02040503050406030204" pitchFamily="18" charset="0"/>
                              </a:rPr>
                              <m:t>𝑒𝑛</m:t>
                            </m:r>
                            <m:r>
                              <a:rPr lang="es-CR" sz="1100" b="0" i="1">
                                <a:solidFill>
                                  <a:sysClr val="windowText" lastClr="000000"/>
                                </a:solidFill>
                                <a:latin typeface="Cambria Math" panose="02040503050406030204" pitchFamily="18" charset="0"/>
                              </a:rPr>
                              <m:t> </m:t>
                            </m:r>
                            <m:r>
                              <a:rPr lang="es-CR" sz="1100" b="0" i="1">
                                <a:solidFill>
                                  <a:sysClr val="windowText" lastClr="000000"/>
                                </a:solidFill>
                                <a:latin typeface="Cambria Math"/>
                              </a:rPr>
                              <m:t>𝑡𝑒𝑟𝑐𝑒𝑟</m:t>
                            </m:r>
                            <m:r>
                              <a:rPr lang="es-CR" sz="1100" b="0" i="1">
                                <a:solidFill>
                                  <a:sysClr val="windowText" lastClr="000000"/>
                                </a:solidFill>
                                <a:latin typeface="Cambria Math" panose="02040503050406030204" pitchFamily="18" charset="0"/>
                              </a:rPr>
                              <m:t> </m:t>
                            </m:r>
                            <m:r>
                              <a:rPr lang="es-CR" sz="1100" b="0" i="1">
                                <a:solidFill>
                                  <a:sysClr val="windowText" lastClr="000000"/>
                                </a:solidFill>
                                <a:latin typeface="Cambria Math" panose="02040503050406030204" pitchFamily="18" charset="0"/>
                              </a:rPr>
                              <m:t>𝑔𝑟𝑎𝑑𝑜</m:t>
                            </m:r>
                            <m:r>
                              <a:rPr lang="es-CR" sz="1100" b="0" i="1">
                                <a:solidFill>
                                  <a:sysClr val="windowText" lastClr="000000"/>
                                </a:solidFill>
                                <a:latin typeface="Cambria Math" panose="02040503050406030204" pitchFamily="18" charset="0"/>
                              </a:rPr>
                              <m:t> </m:t>
                            </m:r>
                          </m:e>
                          <m:e>
                            <m:r>
                              <a:rPr lang="es-CR" sz="1100" b="0" i="1">
                                <a:solidFill>
                                  <a:sysClr val="windowText" lastClr="000000"/>
                                </a:solidFill>
                                <a:latin typeface="Cambria Math" panose="02040503050406030204" pitchFamily="18" charset="0"/>
                              </a:rPr>
                              <m:t>𝑞𝑢𝑒</m:t>
                            </m:r>
                            <m:r>
                              <a:rPr lang="es-CR" sz="1100" b="0" i="1">
                                <a:solidFill>
                                  <a:sysClr val="windowText" lastClr="000000"/>
                                </a:solidFill>
                                <a:latin typeface="Cambria Math" panose="02040503050406030204" pitchFamily="18" charset="0"/>
                              </a:rPr>
                              <m:t> </m:t>
                            </m:r>
                            <m:r>
                              <a:rPr lang="es-CR" sz="1100" b="0" i="1">
                                <a:solidFill>
                                  <a:sysClr val="windowText" lastClr="000000"/>
                                </a:solidFill>
                                <a:latin typeface="Cambria Math" panose="02040503050406030204" pitchFamily="18" charset="0"/>
                              </a:rPr>
                              <m:t>𝑎𝑙𝑐𝑎𝑛𝑧𝑎𝑛</m:t>
                            </m:r>
                            <m:r>
                              <a:rPr lang="es-CR" sz="1100" b="0" i="1">
                                <a:solidFill>
                                  <a:sysClr val="windowText" lastClr="000000"/>
                                </a:solidFill>
                                <a:latin typeface="Cambria Math" panose="02040503050406030204" pitchFamily="18" charset="0"/>
                              </a:rPr>
                              <m:t> </m:t>
                            </m:r>
                            <m:r>
                              <a:rPr lang="es-CR" sz="1100" b="0" i="1">
                                <a:solidFill>
                                  <a:sysClr val="windowText" lastClr="000000"/>
                                </a:solidFill>
                                <a:latin typeface="Cambria Math" panose="02040503050406030204" pitchFamily="18" charset="0"/>
                              </a:rPr>
                              <m:t>𝑛𝑖𝑣𝑒𝑙𝑒𝑠</m:t>
                            </m:r>
                            <m:r>
                              <a:rPr lang="es-CR" sz="1100" b="0" i="1">
                                <a:solidFill>
                                  <a:sysClr val="windowText" lastClr="000000"/>
                                </a:solidFill>
                                <a:latin typeface="Cambria Math" panose="02040503050406030204" pitchFamily="18" charset="0"/>
                              </a:rPr>
                              <m:t> </m:t>
                            </m:r>
                            <m:r>
                              <a:rPr lang="es-CR" sz="1100" b="0" i="1">
                                <a:solidFill>
                                  <a:sysClr val="windowText" lastClr="000000"/>
                                </a:solidFill>
                                <a:latin typeface="Cambria Math" panose="02040503050406030204" pitchFamily="18" charset="0"/>
                              </a:rPr>
                              <m:t>𝑚</m:t>
                            </m:r>
                            <m:r>
                              <a:rPr lang="es-CR" sz="1100" b="0" i="1">
                                <a:solidFill>
                                  <a:sysClr val="windowText" lastClr="000000"/>
                                </a:solidFill>
                                <a:latin typeface="Cambria Math" panose="02040503050406030204" pitchFamily="18" charset="0"/>
                              </a:rPr>
                              <m:t>í</m:t>
                            </m:r>
                            <m:r>
                              <a:rPr lang="es-CR" sz="1100" b="0" i="1">
                                <a:solidFill>
                                  <a:sysClr val="windowText" lastClr="000000"/>
                                </a:solidFill>
                                <a:latin typeface="Cambria Math" panose="02040503050406030204" pitchFamily="18" charset="0"/>
                              </a:rPr>
                              <m:t>𝑛𝑖𝑚𝑜𝑠</m:t>
                            </m:r>
                            <m:r>
                              <a:rPr lang="es-CR" sz="1100" b="0" i="1">
                                <a:solidFill>
                                  <a:sysClr val="windowText" lastClr="000000"/>
                                </a:solidFill>
                                <a:latin typeface="Cambria Math" panose="02040503050406030204" pitchFamily="18" charset="0"/>
                              </a:rPr>
                              <m:t> </m:t>
                            </m:r>
                            <m:r>
                              <a:rPr lang="es-CR" sz="1100" b="0" i="1">
                                <a:solidFill>
                                  <a:sysClr val="windowText" lastClr="000000"/>
                                </a:solidFill>
                                <a:latin typeface="Cambria Math" panose="02040503050406030204" pitchFamily="18" charset="0"/>
                              </a:rPr>
                              <m:t>𝑑𝑒</m:t>
                            </m:r>
                            <m:r>
                              <a:rPr lang="es-CR" sz="1100" b="0" i="1">
                                <a:solidFill>
                                  <a:sysClr val="windowText" lastClr="000000"/>
                                </a:solidFill>
                                <a:latin typeface="Cambria Math" panose="02040503050406030204" pitchFamily="18" charset="0"/>
                              </a:rPr>
                              <m:t> </m:t>
                            </m:r>
                            <m:r>
                              <a:rPr lang="es-CR" sz="1100" b="0" i="1">
                                <a:solidFill>
                                  <a:sysClr val="windowText" lastClr="000000"/>
                                </a:solidFill>
                                <a:latin typeface="Cambria Math" panose="02040503050406030204" pitchFamily="18" charset="0"/>
                              </a:rPr>
                              <m:t>𝑐𝑜𝑚𝑝𝑒𝑡𝑒𝑛𝑐𝑖𝑎</m:t>
                            </m:r>
                            <m:r>
                              <a:rPr lang="es-CR" sz="1100" b="0" i="1">
                                <a:solidFill>
                                  <a:sysClr val="windowText" lastClr="000000"/>
                                </a:solidFill>
                                <a:latin typeface="Cambria Math" panose="02040503050406030204" pitchFamily="18" charset="0"/>
                              </a:rPr>
                              <m:t> </m:t>
                            </m:r>
                            <m:r>
                              <a:rPr lang="es-CR" sz="1100" b="0" i="1">
                                <a:solidFill>
                                  <a:sysClr val="windowText" lastClr="000000"/>
                                </a:solidFill>
                                <a:latin typeface="Cambria Math" panose="02040503050406030204" pitchFamily="18" charset="0"/>
                              </a:rPr>
                              <m:t>𝑝𝑜𝑟</m:t>
                            </m:r>
                          </m:e>
                          <m:e>
                            <m:sSub>
                              <m:sSubPr>
                                <m:ctrlPr>
                                  <a:rPr lang="es-CR" sz="1100" b="0" i="1">
                                    <a:solidFill>
                                      <a:sysClr val="windowText" lastClr="000000"/>
                                    </a:solidFill>
                                    <a:effectLst/>
                                    <a:latin typeface="Cambria Math" panose="02040503050406030204" pitchFamily="18" charset="0"/>
                                    <a:ea typeface="+mn-ea"/>
                                    <a:cs typeface="+mn-cs"/>
                                  </a:rPr>
                                </m:ctrlPr>
                              </m:sSubPr>
                              <m:e>
                                <m:r>
                                  <a:rPr lang="es-CR" sz="1100" b="0" i="1">
                                    <a:solidFill>
                                      <a:sysClr val="windowText" lastClr="000000"/>
                                    </a:solidFill>
                                    <a:effectLst/>
                                    <a:latin typeface="Cambria Math" panose="02040503050406030204" pitchFamily="18" charset="0"/>
                                    <a:ea typeface="+mn-ea"/>
                                    <a:cs typeface="+mn-cs"/>
                                  </a:rPr>
                                  <m:t>á</m:t>
                                </m:r>
                                <m:r>
                                  <a:rPr lang="es-CR" sz="1100" b="0" i="1">
                                    <a:solidFill>
                                      <a:sysClr val="windowText" lastClr="000000"/>
                                    </a:solidFill>
                                    <a:effectLst/>
                                    <a:latin typeface="Cambria Math" panose="02040503050406030204" pitchFamily="18" charset="0"/>
                                    <a:ea typeface="+mn-ea"/>
                                    <a:cs typeface="+mn-cs"/>
                                  </a:rPr>
                                  <m:t>𝑟𝑒𝑎</m:t>
                                </m:r>
                                <m:r>
                                  <a:rPr lang="es-CR" sz="1100" b="0" i="1">
                                    <a:solidFill>
                                      <a:sysClr val="windowText" lastClr="000000"/>
                                    </a:solidFill>
                                    <a:effectLst/>
                                    <a:latin typeface="Cambria Math" panose="02040503050406030204" pitchFamily="18" charset="0"/>
                                    <a:ea typeface="+mn-ea"/>
                                    <a:cs typeface="+mn-cs"/>
                                  </a:rPr>
                                  <m:t> </m:t>
                                </m:r>
                                <m:r>
                                  <a:rPr lang="es-CR" sz="1100" b="0" i="1">
                                    <a:solidFill>
                                      <a:sysClr val="windowText" lastClr="000000"/>
                                    </a:solidFill>
                                    <a:effectLst/>
                                    <a:latin typeface="Cambria Math" panose="02040503050406030204" pitchFamily="18" charset="0"/>
                                    <a:ea typeface="+mn-ea"/>
                                    <a:cs typeface="+mn-cs"/>
                                  </a:rPr>
                                  <m:t>𝑡𝑒𝑚</m:t>
                                </m:r>
                                <m:r>
                                  <a:rPr lang="es-CR" sz="1100" b="0" i="1">
                                    <a:solidFill>
                                      <a:sysClr val="windowText" lastClr="000000"/>
                                    </a:solidFill>
                                    <a:effectLst/>
                                    <a:latin typeface="Cambria Math" panose="02040503050406030204" pitchFamily="18" charset="0"/>
                                    <a:ea typeface="+mn-ea"/>
                                    <a:cs typeface="+mn-cs"/>
                                  </a:rPr>
                                  <m:t>á</m:t>
                                </m:r>
                                <m:r>
                                  <a:rPr lang="es-CR" sz="1100" b="0" i="1">
                                    <a:solidFill>
                                      <a:sysClr val="windowText" lastClr="000000"/>
                                    </a:solidFill>
                                    <a:effectLst/>
                                    <a:latin typeface="Cambria Math" panose="02040503050406030204" pitchFamily="18" charset="0"/>
                                    <a:ea typeface="+mn-ea"/>
                                    <a:cs typeface="+mn-cs"/>
                                  </a:rPr>
                                  <m:t>𝑡𝑖𝑐𝑎</m:t>
                                </m:r>
                              </m:e>
                              <m:sub>
                                <m:r>
                                  <a:rPr lang="es-CR" sz="1100" b="0" i="1">
                                    <a:solidFill>
                                      <a:sysClr val="windowText" lastClr="000000"/>
                                    </a:solidFill>
                                    <a:effectLst/>
                                    <a:latin typeface="Cambria Math" panose="02040503050406030204" pitchFamily="18" charset="0"/>
                                    <a:ea typeface="+mn-ea"/>
                                    <a:cs typeface="+mn-cs"/>
                                  </a:rPr>
                                  <m:t>𝑖</m:t>
                                </m:r>
                              </m:sub>
                            </m:sSub>
                          </m:e>
                        </m:eqArr>
                      </m:num>
                      <m:den>
                        <m:eqArr>
                          <m:eqArrPr>
                            <m:ctrlPr>
                              <a:rPr lang="es-CR" sz="1100" b="0" i="1">
                                <a:solidFill>
                                  <a:sysClr val="windowText" lastClr="000000"/>
                                </a:solidFill>
                                <a:effectLst/>
                                <a:latin typeface="Cambria Math" panose="02040503050406030204" pitchFamily="18" charset="0"/>
                                <a:ea typeface="+mn-ea"/>
                                <a:cs typeface="+mn-cs"/>
                              </a:rPr>
                            </m:ctrlPr>
                          </m:eqArrPr>
                          <m:e>
                            <m:r>
                              <a:rPr lang="es-CR" sz="1100" b="0" i="1">
                                <a:solidFill>
                                  <a:sysClr val="windowText" lastClr="000000"/>
                                </a:solidFill>
                                <a:effectLst/>
                                <a:latin typeface="Cambria Math" panose="02040503050406030204" pitchFamily="18" charset="0"/>
                                <a:ea typeface="+mn-ea"/>
                                <a:cs typeface="+mn-cs"/>
                              </a:rPr>
                              <m:t>𝑇𝑜𝑡𝑎𝑙</m:t>
                            </m:r>
                            <m:r>
                              <a:rPr lang="es-CR" sz="1100" b="0" i="1">
                                <a:solidFill>
                                  <a:sysClr val="windowText" lastClr="000000"/>
                                </a:solidFill>
                                <a:effectLst/>
                                <a:latin typeface="Cambria Math" panose="02040503050406030204" pitchFamily="18" charset="0"/>
                                <a:ea typeface="+mn-ea"/>
                                <a:cs typeface="+mn-cs"/>
                              </a:rPr>
                              <m:t> </m:t>
                            </m:r>
                            <m:r>
                              <a:rPr lang="es-CR" sz="1100" b="0" i="1">
                                <a:solidFill>
                                  <a:sysClr val="windowText" lastClr="000000"/>
                                </a:solidFill>
                                <a:effectLst/>
                                <a:latin typeface="Cambria Math" panose="02040503050406030204" pitchFamily="18" charset="0"/>
                                <a:ea typeface="+mn-ea"/>
                                <a:cs typeface="+mn-cs"/>
                              </a:rPr>
                              <m:t>𝑑𝑒</m:t>
                            </m:r>
                            <m:r>
                              <a:rPr lang="es-CR" sz="1100" b="0" i="1">
                                <a:solidFill>
                                  <a:sysClr val="windowText" lastClr="000000"/>
                                </a:solidFill>
                                <a:effectLst/>
                                <a:latin typeface="Cambria Math" panose="02040503050406030204" pitchFamily="18" charset="0"/>
                                <a:ea typeface="+mn-ea"/>
                                <a:cs typeface="+mn-cs"/>
                              </a:rPr>
                              <m:t> </m:t>
                            </m:r>
                            <m:r>
                              <a:rPr lang="es-CR" sz="1100" b="0" i="1">
                                <a:solidFill>
                                  <a:sysClr val="windowText" lastClr="000000"/>
                                </a:solidFill>
                                <a:effectLst/>
                                <a:latin typeface="Cambria Math" panose="02040503050406030204" pitchFamily="18" charset="0"/>
                                <a:ea typeface="+mn-ea"/>
                                <a:cs typeface="+mn-cs"/>
                              </a:rPr>
                              <m:t>𝑛𝑖</m:t>
                            </m:r>
                            <m:r>
                              <a:rPr lang="es-CR" sz="1100" b="0" i="1">
                                <a:solidFill>
                                  <a:sysClr val="windowText" lastClr="000000"/>
                                </a:solidFill>
                                <a:effectLst/>
                                <a:latin typeface="Cambria Math" panose="02040503050406030204" pitchFamily="18" charset="0"/>
                                <a:ea typeface="+mn-ea"/>
                                <a:cs typeface="+mn-cs"/>
                              </a:rPr>
                              <m:t>ñ</m:t>
                            </m:r>
                            <m:r>
                              <a:rPr lang="es-CR" sz="1100" b="0" i="1">
                                <a:solidFill>
                                  <a:sysClr val="windowText" lastClr="000000"/>
                                </a:solidFill>
                                <a:effectLst/>
                                <a:latin typeface="Cambria Math" panose="02040503050406030204" pitchFamily="18" charset="0"/>
                                <a:ea typeface="+mn-ea"/>
                                <a:cs typeface="+mn-cs"/>
                              </a:rPr>
                              <m:t>𝑜𝑠</m:t>
                            </m:r>
                            <m:r>
                              <a:rPr lang="es-CR" sz="1100" b="0" i="1">
                                <a:solidFill>
                                  <a:sysClr val="windowText" lastClr="000000"/>
                                </a:solidFill>
                                <a:effectLst/>
                                <a:latin typeface="Cambria Math" panose="02040503050406030204" pitchFamily="18" charset="0"/>
                                <a:ea typeface="+mn-ea"/>
                                <a:cs typeface="+mn-cs"/>
                              </a:rPr>
                              <m:t>, </m:t>
                            </m:r>
                            <m:r>
                              <a:rPr lang="es-CR" sz="1100" b="0" i="1">
                                <a:solidFill>
                                  <a:sysClr val="windowText" lastClr="000000"/>
                                </a:solidFill>
                                <a:effectLst/>
                                <a:latin typeface="Cambria Math" panose="02040503050406030204" pitchFamily="18" charset="0"/>
                                <a:ea typeface="+mn-ea"/>
                                <a:cs typeface="+mn-cs"/>
                              </a:rPr>
                              <m:t>𝑛𝑖</m:t>
                            </m:r>
                            <m:r>
                              <a:rPr lang="es-CR" sz="1100" b="0" i="1">
                                <a:solidFill>
                                  <a:sysClr val="windowText" lastClr="000000"/>
                                </a:solidFill>
                                <a:effectLst/>
                                <a:latin typeface="Cambria Math" panose="02040503050406030204" pitchFamily="18" charset="0"/>
                                <a:ea typeface="+mn-ea"/>
                                <a:cs typeface="+mn-cs"/>
                              </a:rPr>
                              <m:t>ñ</m:t>
                            </m:r>
                            <m:r>
                              <a:rPr lang="es-CR" sz="1100" b="0" i="1">
                                <a:solidFill>
                                  <a:sysClr val="windowText" lastClr="000000"/>
                                </a:solidFill>
                                <a:effectLst/>
                                <a:latin typeface="Cambria Math" panose="02040503050406030204" pitchFamily="18" charset="0"/>
                                <a:ea typeface="+mn-ea"/>
                                <a:cs typeface="+mn-cs"/>
                              </a:rPr>
                              <m:t>𝑎𝑠</m:t>
                            </m:r>
                            <m:r>
                              <a:rPr lang="es-CR" sz="1100" b="0" i="1">
                                <a:solidFill>
                                  <a:sysClr val="windowText" lastClr="000000"/>
                                </a:solidFill>
                                <a:effectLst/>
                                <a:latin typeface="Cambria Math" panose="02040503050406030204" pitchFamily="18" charset="0"/>
                                <a:ea typeface="+mn-ea"/>
                                <a:cs typeface="+mn-cs"/>
                              </a:rPr>
                              <m:t> </m:t>
                            </m:r>
                            <m:r>
                              <a:rPr lang="es-CR" sz="1100" b="0" i="1">
                                <a:solidFill>
                                  <a:sysClr val="windowText" lastClr="000000"/>
                                </a:solidFill>
                                <a:effectLst/>
                                <a:latin typeface="Cambria Math" panose="02040503050406030204" pitchFamily="18" charset="0"/>
                                <a:ea typeface="+mn-ea"/>
                                <a:cs typeface="+mn-cs"/>
                              </a:rPr>
                              <m:t>𝑦</m:t>
                            </m:r>
                            <m:r>
                              <a:rPr lang="es-CR" sz="1100" b="0" i="1">
                                <a:solidFill>
                                  <a:sysClr val="windowText" lastClr="000000"/>
                                </a:solidFill>
                                <a:effectLst/>
                                <a:latin typeface="Cambria Math" panose="02040503050406030204" pitchFamily="18" charset="0"/>
                                <a:ea typeface="+mn-ea"/>
                                <a:cs typeface="+mn-cs"/>
                              </a:rPr>
                              <m:t> </m:t>
                            </m:r>
                            <m:r>
                              <a:rPr lang="es-CR" sz="1100" b="0" i="1">
                                <a:solidFill>
                                  <a:sysClr val="windowText" lastClr="000000"/>
                                </a:solidFill>
                                <a:effectLst/>
                                <a:latin typeface="Cambria Math" panose="02040503050406030204" pitchFamily="18" charset="0"/>
                                <a:ea typeface="+mn-ea"/>
                                <a:cs typeface="+mn-cs"/>
                              </a:rPr>
                              <m:t>𝑎𝑑𝑜𝑙𝑒𝑠𝑐𝑒𝑛𝑡𝑒𝑠</m:t>
                            </m:r>
                            <m:r>
                              <a:rPr lang="es-CR" sz="1100" b="0" i="1">
                                <a:solidFill>
                                  <a:sysClr val="windowText" lastClr="000000"/>
                                </a:solidFill>
                                <a:effectLst/>
                                <a:latin typeface="Cambria Math" panose="02040503050406030204" pitchFamily="18" charset="0"/>
                                <a:ea typeface="+mn-ea"/>
                                <a:cs typeface="+mn-cs"/>
                              </a:rPr>
                              <m:t> </m:t>
                            </m:r>
                            <m:r>
                              <a:rPr lang="es-CR" sz="1100" b="0" i="1">
                                <a:solidFill>
                                  <a:sysClr val="windowText" lastClr="000000"/>
                                </a:solidFill>
                                <a:effectLst/>
                                <a:latin typeface="Cambria Math" panose="02040503050406030204" pitchFamily="18" charset="0"/>
                                <a:ea typeface="+mn-ea"/>
                                <a:cs typeface="+mn-cs"/>
                              </a:rPr>
                              <m:t>𝑒𝑛</m:t>
                            </m:r>
                            <m:r>
                              <a:rPr lang="es-CR" sz="1100" b="0" i="1">
                                <a:solidFill>
                                  <a:sysClr val="windowText" lastClr="000000"/>
                                </a:solidFill>
                                <a:effectLst/>
                                <a:latin typeface="Cambria Math" panose="02040503050406030204" pitchFamily="18" charset="0"/>
                                <a:ea typeface="+mn-ea"/>
                                <a:cs typeface="+mn-cs"/>
                              </a:rPr>
                              <m:t> </m:t>
                            </m:r>
                            <m:r>
                              <a:rPr lang="es-CR" sz="1100" b="0" i="1">
                                <a:solidFill>
                                  <a:sysClr val="windowText" lastClr="000000"/>
                                </a:solidFill>
                                <a:effectLst/>
                                <a:latin typeface="Cambria Math" panose="02040503050406030204" pitchFamily="18" charset="0"/>
                                <a:ea typeface="+mn-ea"/>
                                <a:cs typeface="+mn-cs"/>
                              </a:rPr>
                              <m:t>𝑡𝑒𝑟𝑐𝑒𝑟</m:t>
                            </m:r>
                            <m:r>
                              <a:rPr lang="es-CR" sz="1100" b="0" i="1">
                                <a:solidFill>
                                  <a:sysClr val="windowText" lastClr="000000"/>
                                </a:solidFill>
                                <a:effectLst/>
                                <a:latin typeface="Cambria Math" panose="02040503050406030204" pitchFamily="18" charset="0"/>
                                <a:ea typeface="+mn-ea"/>
                                <a:cs typeface="+mn-cs"/>
                              </a:rPr>
                              <m:t> </m:t>
                            </m:r>
                            <m:r>
                              <a:rPr lang="es-CR" sz="1100" b="0" i="1">
                                <a:solidFill>
                                  <a:sysClr val="windowText" lastClr="000000"/>
                                </a:solidFill>
                                <a:effectLst/>
                                <a:latin typeface="Cambria Math" panose="02040503050406030204" pitchFamily="18" charset="0"/>
                                <a:ea typeface="+mn-ea"/>
                                <a:cs typeface="+mn-cs"/>
                              </a:rPr>
                              <m:t>𝑔𝑟𝑎𝑑𝑜</m:t>
                            </m:r>
                          </m:e>
                          <m:e>
                            <m:sSub>
                              <m:sSubPr>
                                <m:ctrlPr>
                                  <a:rPr lang="es-CR" sz="1100" b="0" i="1">
                                    <a:solidFill>
                                      <a:sysClr val="windowText" lastClr="000000"/>
                                    </a:solidFill>
                                    <a:effectLst/>
                                    <a:latin typeface="Cambria Math" panose="02040503050406030204" pitchFamily="18" charset="0"/>
                                    <a:ea typeface="+mn-ea"/>
                                    <a:cs typeface="+mn-cs"/>
                                  </a:rPr>
                                </m:ctrlPr>
                              </m:sSubPr>
                              <m:e>
                                <m:r>
                                  <a:rPr lang="es-CR" sz="1100" b="0" i="1">
                                    <a:solidFill>
                                      <a:sysClr val="windowText" lastClr="000000"/>
                                    </a:solidFill>
                                    <a:effectLst/>
                                    <a:latin typeface="Cambria Math" panose="02040503050406030204" pitchFamily="18" charset="0"/>
                                    <a:ea typeface="+mn-ea"/>
                                    <a:cs typeface="+mn-cs"/>
                                  </a:rPr>
                                  <m:t>𝑝𝑜𝑟</m:t>
                                </m:r>
                                <m:r>
                                  <a:rPr lang="es-CR" sz="1100" b="0" i="1">
                                    <a:solidFill>
                                      <a:sysClr val="windowText" lastClr="000000"/>
                                    </a:solidFill>
                                    <a:effectLst/>
                                    <a:latin typeface="Cambria Math" panose="02040503050406030204" pitchFamily="18" charset="0"/>
                                    <a:ea typeface="+mn-ea"/>
                                    <a:cs typeface="+mn-cs"/>
                                  </a:rPr>
                                  <m:t> á</m:t>
                                </m:r>
                                <m:r>
                                  <a:rPr lang="es-CR" sz="1100" b="0" i="1">
                                    <a:solidFill>
                                      <a:sysClr val="windowText" lastClr="000000"/>
                                    </a:solidFill>
                                    <a:effectLst/>
                                    <a:latin typeface="Cambria Math" panose="02040503050406030204" pitchFamily="18" charset="0"/>
                                    <a:ea typeface="+mn-ea"/>
                                    <a:cs typeface="+mn-cs"/>
                                  </a:rPr>
                                  <m:t>𝑟𝑒𝑎</m:t>
                                </m:r>
                                <m:r>
                                  <a:rPr lang="es-CR" sz="1100" b="0" i="1">
                                    <a:solidFill>
                                      <a:sysClr val="windowText" lastClr="000000"/>
                                    </a:solidFill>
                                    <a:effectLst/>
                                    <a:latin typeface="Cambria Math" panose="02040503050406030204" pitchFamily="18" charset="0"/>
                                    <a:ea typeface="+mn-ea"/>
                                    <a:cs typeface="+mn-cs"/>
                                  </a:rPr>
                                  <m:t> </m:t>
                                </m:r>
                                <m:r>
                                  <a:rPr lang="es-CR" sz="1100" b="0" i="1">
                                    <a:solidFill>
                                      <a:sysClr val="windowText" lastClr="000000"/>
                                    </a:solidFill>
                                    <a:effectLst/>
                                    <a:latin typeface="Cambria Math" panose="02040503050406030204" pitchFamily="18" charset="0"/>
                                    <a:ea typeface="+mn-ea"/>
                                    <a:cs typeface="+mn-cs"/>
                                  </a:rPr>
                                  <m:t>𝑡𝑒𝑚</m:t>
                                </m:r>
                                <m:r>
                                  <a:rPr lang="es-CR" sz="1100" b="0" i="1">
                                    <a:solidFill>
                                      <a:sysClr val="windowText" lastClr="000000"/>
                                    </a:solidFill>
                                    <a:effectLst/>
                                    <a:latin typeface="Cambria Math" panose="02040503050406030204" pitchFamily="18" charset="0"/>
                                    <a:ea typeface="+mn-ea"/>
                                    <a:cs typeface="+mn-cs"/>
                                  </a:rPr>
                                  <m:t>á</m:t>
                                </m:r>
                                <m:r>
                                  <a:rPr lang="es-CR" sz="1100" b="0" i="1">
                                    <a:solidFill>
                                      <a:sysClr val="windowText" lastClr="000000"/>
                                    </a:solidFill>
                                    <a:effectLst/>
                                    <a:latin typeface="Cambria Math" panose="02040503050406030204" pitchFamily="18" charset="0"/>
                                    <a:ea typeface="+mn-ea"/>
                                    <a:cs typeface="+mn-cs"/>
                                  </a:rPr>
                                  <m:t>𝑡𝑖𝑐𝑎</m:t>
                                </m:r>
                              </m:e>
                              <m:sub>
                                <m:r>
                                  <a:rPr lang="es-CR" sz="1100" b="0" i="1">
                                    <a:solidFill>
                                      <a:sysClr val="windowText" lastClr="000000"/>
                                    </a:solidFill>
                                    <a:effectLst/>
                                    <a:latin typeface="Cambria Math" panose="02040503050406030204" pitchFamily="18" charset="0"/>
                                    <a:ea typeface="+mn-ea"/>
                                    <a:cs typeface="+mn-cs"/>
                                  </a:rPr>
                                  <m:t>𝑖</m:t>
                                </m:r>
                              </m:sub>
                            </m:sSub>
                          </m:e>
                        </m:eqArr>
                      </m:den>
                    </m:f>
                    <m:r>
                      <a:rPr lang="es-CR" sz="1100" b="0" i="1">
                        <a:solidFill>
                          <a:sysClr val="windowText" lastClr="000000"/>
                        </a:solidFill>
                        <a:latin typeface="Cambria Math" panose="02040503050406030204" pitchFamily="18" charset="0"/>
                      </a:rPr>
                      <m:t>𝑥</m:t>
                    </m:r>
                    <m:r>
                      <a:rPr lang="es-CR" sz="1100" b="0" i="1">
                        <a:solidFill>
                          <a:sysClr val="windowText" lastClr="000000"/>
                        </a:solidFill>
                        <a:latin typeface="Cambria Math" panose="02040503050406030204" pitchFamily="18" charset="0"/>
                      </a:rPr>
                      <m:t>100</m:t>
                    </m:r>
                  </m:oMath>
                </m:oMathPara>
              </a14:m>
              <a:endParaRPr lang="es-CR" sz="1200" i="1">
                <a:solidFill>
                  <a:sysClr val="windowText" lastClr="000000"/>
                </a:solidFill>
              </a:endParaRPr>
            </a:p>
          </xdr:txBody>
        </xdr:sp>
      </mc:Choice>
      <mc:Fallback xmlns="">
        <xdr:sp macro="" textlink="">
          <xdr:nvSpPr>
            <xdr:cNvPr id="3" name="CuadroTexto 2">
              <a:extLst>
                <a:ext uri="{FF2B5EF4-FFF2-40B4-BE49-F238E27FC236}">
                  <a16:creationId xmlns:a16="http://schemas.microsoft.com/office/drawing/2014/main" id="{00000000-0008-0000-7700-000003000000}"/>
                </a:ext>
              </a:extLst>
            </xdr:cNvPr>
            <xdr:cNvSpPr txBox="1"/>
          </xdr:nvSpPr>
          <xdr:spPr>
            <a:xfrm>
              <a:off x="4547235" y="6309360"/>
              <a:ext cx="3882409" cy="86966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100" b="0" i="0">
                  <a:solidFill>
                    <a:sysClr val="windowText" lastClr="000000"/>
                  </a:solidFill>
                  <a:latin typeface="Cambria Math" panose="02040503050406030204" pitchFamily="18" charset="0"/>
                </a:rPr>
                <a:t>█(𝑁ú𝑚𝑒𝑟𝑜 𝑑𝑒 𝑛𝑖ñ𝑜𝑠, 𝑛𝑖ñ𝑎𝑠 𝑦 𝑎𝑑𝑜𝑙𝑒𝑠𝑐𝑒𝑛𝑡𝑒𝑠 𝑒𝑛 </a:t>
              </a:r>
              <a:r>
                <a:rPr lang="es-CR" sz="1100" b="0" i="0">
                  <a:solidFill>
                    <a:sysClr val="windowText" lastClr="000000"/>
                  </a:solidFill>
                  <a:latin typeface="Cambria Math"/>
                </a:rPr>
                <a:t>𝑡𝑒𝑟𝑐𝑒𝑟</a:t>
              </a:r>
              <a:r>
                <a:rPr lang="es-CR" sz="1100" b="0" i="0">
                  <a:solidFill>
                    <a:sysClr val="windowText" lastClr="000000"/>
                  </a:solidFill>
                  <a:latin typeface="Cambria Math" panose="02040503050406030204" pitchFamily="18" charset="0"/>
                </a:rPr>
                <a:t> 𝑔𝑟𝑎𝑑𝑜 @𝑞𝑢𝑒 𝑎𝑙𝑐𝑎𝑛𝑧𝑎𝑛 𝑛𝑖𝑣𝑒𝑙𝑒𝑠 𝑚í𝑛𝑖𝑚𝑜𝑠 𝑑𝑒 𝑐𝑜𝑚𝑝𝑒𝑡𝑒𝑛𝑐𝑖𝑎 𝑝𝑜𝑟@</a:t>
              </a:r>
              <a:r>
                <a:rPr lang="es-CR" sz="1100" b="0" i="0">
                  <a:solidFill>
                    <a:sysClr val="windowText" lastClr="000000"/>
                  </a:solidFill>
                  <a:effectLst/>
                  <a:latin typeface="Cambria Math" panose="02040503050406030204" pitchFamily="18" charset="0"/>
                  <a:ea typeface="+mn-ea"/>
                  <a:cs typeface="+mn-cs"/>
                </a:rPr>
                <a:t>〖á𝑟𝑒𝑎 𝑡𝑒𝑚á𝑡𝑖𝑐𝑎〗_𝑖 )/█(𝑇𝑜𝑡𝑎𝑙 𝑑𝑒 𝑛𝑖ñ𝑜𝑠, 𝑛𝑖ñ𝑎𝑠 𝑦 𝑎𝑑𝑜𝑙𝑒𝑠𝑐𝑒𝑛𝑡𝑒𝑠 𝑒𝑛 𝑡𝑒𝑟𝑐𝑒𝑟 𝑔𝑟𝑎𝑑𝑜@〖𝑝𝑜𝑟 á𝑟𝑒𝑎 𝑡𝑒𝑚á𝑡𝑖𝑐𝑎〗_𝑖 ) </a:t>
              </a:r>
              <a:r>
                <a:rPr lang="es-CR" sz="1100" b="0" i="0">
                  <a:solidFill>
                    <a:sysClr val="windowText" lastClr="000000"/>
                  </a:solidFill>
                  <a:latin typeface="Cambria Math" panose="02040503050406030204" pitchFamily="18" charset="0"/>
                </a:rPr>
                <a:t>𝑥100</a:t>
              </a:r>
              <a:endParaRPr lang="es-CR" sz="1200" i="1">
                <a:solidFill>
                  <a:sysClr val="windowText" lastClr="000000"/>
                </a:solidFill>
              </a:endParaRPr>
            </a:p>
          </xdr:txBody>
        </xdr:sp>
      </mc:Fallback>
    </mc:AlternateContent>
    <xdr:clientData/>
  </xdr:oneCellAnchor>
  <xdr:twoCellAnchor editAs="oneCell">
    <xdr:from>
      <xdr:col>10</xdr:col>
      <xdr:colOff>0</xdr:colOff>
      <xdr:row>16</xdr:row>
      <xdr:rowOff>0</xdr:rowOff>
    </xdr:from>
    <xdr:to>
      <xdr:col>15</xdr:col>
      <xdr:colOff>395097</xdr:colOff>
      <xdr:row>16</xdr:row>
      <xdr:rowOff>762066</xdr:rowOff>
    </xdr:to>
    <xdr:pic>
      <xdr:nvPicPr>
        <xdr:cNvPr id="6" name="Imagen 5">
          <a:extLst>
            <a:ext uri="{FF2B5EF4-FFF2-40B4-BE49-F238E27FC236}">
              <a16:creationId xmlns:a16="http://schemas.microsoft.com/office/drawing/2014/main" id="{00000000-0008-0000-7700-000006000000}"/>
            </a:ext>
          </a:extLst>
        </xdr:cNvPr>
        <xdr:cNvPicPr>
          <a:picLocks noChangeAspect="1"/>
        </xdr:cNvPicPr>
      </xdr:nvPicPr>
      <xdr:blipFill>
        <a:blip xmlns:r="http://schemas.openxmlformats.org/officeDocument/2006/relationships" r:embed="rId1"/>
        <a:stretch>
          <a:fillRect/>
        </a:stretch>
      </xdr:blipFill>
      <xdr:spPr>
        <a:xfrm>
          <a:off x="14814550" y="6210300"/>
          <a:ext cx="4395597" cy="762066"/>
        </a:xfrm>
        <a:prstGeom prst="rect">
          <a:avLst/>
        </a:prstGeom>
      </xdr:spPr>
    </xdr:pic>
    <xdr:clientData/>
  </xdr:twoCellAnchor>
</xdr:wsDr>
</file>

<file path=xl/drawings/drawing85.xml><?xml version="1.0" encoding="utf-8"?>
<xdr:wsDr xmlns:xdr="http://schemas.openxmlformats.org/drawingml/2006/spreadsheetDrawing" xmlns:a="http://schemas.openxmlformats.org/drawingml/2006/main">
  <xdr:twoCellAnchor>
    <xdr:from>
      <xdr:col>2</xdr:col>
      <xdr:colOff>0</xdr:colOff>
      <xdr:row>29</xdr:row>
      <xdr:rowOff>0</xdr:rowOff>
    </xdr:from>
    <xdr:to>
      <xdr:col>8</xdr:col>
      <xdr:colOff>152400</xdr:colOff>
      <xdr:row>51</xdr:row>
      <xdr:rowOff>64770</xdr:rowOff>
    </xdr:to>
    <xdr:graphicFrame macro="">
      <xdr:nvGraphicFramePr>
        <xdr:cNvPr id="3" name="Gráfico 2">
          <a:extLst>
            <a:ext uri="{FF2B5EF4-FFF2-40B4-BE49-F238E27FC236}">
              <a16:creationId xmlns:a16="http://schemas.microsoft.com/office/drawing/2014/main" id="{7CEB6DBB-7ACB-492E-89F1-1D9EF37C2B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6.xml><?xml version="1.0" encoding="utf-8"?>
<xdr:wsDr xmlns:xdr="http://schemas.openxmlformats.org/drawingml/2006/spreadsheetDrawing" xmlns:a="http://schemas.openxmlformats.org/drawingml/2006/main">
  <xdr:twoCellAnchor>
    <xdr:from>
      <xdr:col>2</xdr:col>
      <xdr:colOff>95250</xdr:colOff>
      <xdr:row>29</xdr:row>
      <xdr:rowOff>103822</xdr:rowOff>
    </xdr:from>
    <xdr:to>
      <xdr:col>10</xdr:col>
      <xdr:colOff>419100</xdr:colOff>
      <xdr:row>52</xdr:row>
      <xdr:rowOff>108585</xdr:rowOff>
    </xdr:to>
    <xdr:graphicFrame macro="">
      <xdr:nvGraphicFramePr>
        <xdr:cNvPr id="2" name="Gráfico 1">
          <a:extLst>
            <a:ext uri="{FF2B5EF4-FFF2-40B4-BE49-F238E27FC236}">
              <a16:creationId xmlns:a16="http://schemas.microsoft.com/office/drawing/2014/main" id="{00000000-0008-0000-7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7.xml><?xml version="1.0" encoding="utf-8"?>
<c:userShapes xmlns:c="http://schemas.openxmlformats.org/drawingml/2006/chart">
  <cdr:relSizeAnchor xmlns:cdr="http://schemas.openxmlformats.org/drawingml/2006/chartDrawing">
    <cdr:from>
      <cdr:x>0.04375</cdr:x>
      <cdr:y>0.74826</cdr:y>
    </cdr:from>
    <cdr:to>
      <cdr:x>0.08542</cdr:x>
      <cdr:y>0.82465</cdr:y>
    </cdr:to>
    <cdr:sp macro="" textlink="">
      <cdr:nvSpPr>
        <cdr:cNvPr id="2" name="CuadroTexto 1"/>
        <cdr:cNvSpPr txBox="1"/>
      </cdr:nvSpPr>
      <cdr:spPr>
        <a:xfrm xmlns:a="http://schemas.openxmlformats.org/drawingml/2006/main">
          <a:off x="200025" y="2052638"/>
          <a:ext cx="190500" cy="209550"/>
        </a:xfrm>
        <a:prstGeom xmlns:a="http://schemas.openxmlformats.org/drawingml/2006/main" prst="rect">
          <a:avLst/>
        </a:prstGeom>
        <a:solidFill xmlns:a="http://schemas.openxmlformats.org/drawingml/2006/main">
          <a:schemeClr val="bg1"/>
        </a:solidFill>
      </cdr:spPr>
      <cdr:txBody>
        <a:bodyPr xmlns:a="http://schemas.openxmlformats.org/drawingml/2006/main" vertOverflow="clip" wrap="square" rtlCol="0"/>
        <a:lstStyle xmlns:a="http://schemas.openxmlformats.org/drawingml/2006/main"/>
        <a:p xmlns:a="http://schemas.openxmlformats.org/drawingml/2006/main">
          <a:r>
            <a:rPr lang="es-CR" sz="1100">
              <a:solidFill>
                <a:schemeClr val="bg2">
                  <a:lumMod val="50000"/>
                </a:schemeClr>
              </a:solidFill>
            </a:rPr>
            <a:t>0</a:t>
          </a:r>
        </a:p>
      </cdr:txBody>
    </cdr:sp>
  </cdr:relSizeAnchor>
  <cdr:relSizeAnchor xmlns:cdr="http://schemas.openxmlformats.org/drawingml/2006/chartDrawing">
    <cdr:from>
      <cdr:x>0.08958</cdr:x>
      <cdr:y>0.75174</cdr:y>
    </cdr:from>
    <cdr:to>
      <cdr:x>0.12292</cdr:x>
      <cdr:y>0.77604</cdr:y>
    </cdr:to>
    <cdr:cxnSp macro="">
      <cdr:nvCxnSpPr>
        <cdr:cNvPr id="4" name="Conector recto 3">
          <a:extLst xmlns:a="http://schemas.openxmlformats.org/drawingml/2006/main">
            <a:ext uri="{FF2B5EF4-FFF2-40B4-BE49-F238E27FC236}">
              <a16:creationId xmlns:a16="http://schemas.microsoft.com/office/drawing/2014/main" id="{12241882-FACB-48C9-B659-2A9BAE24098E}"/>
            </a:ext>
          </a:extLst>
        </cdr:cNvPr>
        <cdr:cNvCxnSpPr/>
      </cdr:nvCxnSpPr>
      <cdr:spPr>
        <a:xfrm xmlns:a="http://schemas.openxmlformats.org/drawingml/2006/main">
          <a:off x="409575" y="2062163"/>
          <a:ext cx="152400" cy="66675"/>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0.09236</cdr:x>
      <cdr:y>0.73727</cdr:y>
    </cdr:from>
    <cdr:to>
      <cdr:x>0.12569</cdr:x>
      <cdr:y>0.76157</cdr:y>
    </cdr:to>
    <cdr:cxnSp macro="">
      <cdr:nvCxnSpPr>
        <cdr:cNvPr id="5" name="Conector recto 4">
          <a:extLst xmlns:a="http://schemas.openxmlformats.org/drawingml/2006/main">
            <a:ext uri="{FF2B5EF4-FFF2-40B4-BE49-F238E27FC236}">
              <a16:creationId xmlns:a16="http://schemas.microsoft.com/office/drawing/2014/main" id="{FAEF257A-729C-4AB3-BA16-EA0200071FB4}"/>
            </a:ext>
          </a:extLst>
        </cdr:cNvPr>
        <cdr:cNvCxnSpPr/>
      </cdr:nvCxnSpPr>
      <cdr:spPr>
        <a:xfrm xmlns:a="http://schemas.openxmlformats.org/drawingml/2006/main">
          <a:off x="422275" y="2022475"/>
          <a:ext cx="152400" cy="66675"/>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88.xml><?xml version="1.0" encoding="utf-8"?>
<xdr:wsDr xmlns:xdr="http://schemas.openxmlformats.org/drawingml/2006/spreadsheetDrawing" xmlns:a="http://schemas.openxmlformats.org/drawingml/2006/main">
  <xdr:oneCellAnchor>
    <xdr:from>
      <xdr:col>3</xdr:col>
      <xdr:colOff>199073</xdr:colOff>
      <xdr:row>15</xdr:row>
      <xdr:rowOff>110967</xdr:rowOff>
    </xdr:from>
    <xdr:ext cx="4481514" cy="454818"/>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id="{00000000-0008-0000-7D00-000004000000}"/>
                </a:ext>
              </a:extLst>
            </xdr:cNvPr>
            <xdr:cNvSpPr txBox="1"/>
          </xdr:nvSpPr>
          <xdr:spPr>
            <a:xfrm>
              <a:off x="4222433" y="5749767"/>
              <a:ext cx="4481514" cy="4548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14:m>
                <m:oMath xmlns:m="http://schemas.openxmlformats.org/officeDocument/2006/math">
                  <m:r>
                    <a:rPr lang="es-CR" sz="1100" b="0" i="1">
                      <a:solidFill>
                        <a:sysClr val="windowText" lastClr="000000"/>
                      </a:solidFill>
                      <a:latin typeface="Cambria Math" panose="02040503050406030204" pitchFamily="18" charset="0"/>
                    </a:rPr>
                    <m:t>𝑇𝑎𝑠𝑎</m:t>
                  </m:r>
                  <m:r>
                    <a:rPr lang="es-CR" sz="1100" b="0" i="1">
                      <a:solidFill>
                        <a:sysClr val="windowText" lastClr="000000"/>
                      </a:solidFill>
                      <a:latin typeface="Cambria Math" panose="02040503050406030204" pitchFamily="18" charset="0"/>
                    </a:rPr>
                    <m:t> </m:t>
                  </m:r>
                  <m:r>
                    <a:rPr lang="es-CR" sz="1100" b="0" i="1">
                      <a:solidFill>
                        <a:sysClr val="windowText" lastClr="000000"/>
                      </a:solidFill>
                      <a:latin typeface="Cambria Math" panose="02040503050406030204" pitchFamily="18" charset="0"/>
                    </a:rPr>
                    <m:t>𝑏𝑟𝑢𝑡𝑎</m:t>
                  </m:r>
                  <m:r>
                    <a:rPr lang="es-CR" sz="1100" b="0" i="1">
                      <a:solidFill>
                        <a:sysClr val="windowText" lastClr="000000"/>
                      </a:solidFill>
                      <a:latin typeface="Cambria Math" panose="02040503050406030204" pitchFamily="18" charset="0"/>
                    </a:rPr>
                    <m:t> </m:t>
                  </m:r>
                  <m:r>
                    <a:rPr lang="es-CR" sz="1100" b="0" i="1">
                      <a:solidFill>
                        <a:sysClr val="windowText" lastClr="000000"/>
                      </a:solidFill>
                      <a:latin typeface="Cambria Math" panose="02040503050406030204" pitchFamily="18" charset="0"/>
                    </a:rPr>
                    <m:t>𝑑𝑒</m:t>
                  </m:r>
                  <m:r>
                    <a:rPr lang="es-CR" sz="1100" b="0" i="1">
                      <a:solidFill>
                        <a:sysClr val="windowText" lastClr="000000"/>
                      </a:solidFill>
                      <a:latin typeface="Cambria Math" panose="02040503050406030204" pitchFamily="18" charset="0"/>
                    </a:rPr>
                    <m:t> </m:t>
                  </m:r>
                  <m:r>
                    <a:rPr lang="es-CR" sz="1100" b="0" i="1">
                      <a:solidFill>
                        <a:sysClr val="windowText" lastClr="000000"/>
                      </a:solidFill>
                      <a:latin typeface="Cambria Math" panose="02040503050406030204" pitchFamily="18" charset="0"/>
                    </a:rPr>
                    <m:t>𝑒𝑠𝑐𝑜𝑙𝑎𝑟𝑖𝑑𝑎𝑑</m:t>
                  </m:r>
                  <m:r>
                    <a:rPr lang="es-CR" sz="1100" b="0" i="1">
                      <a:solidFill>
                        <a:sysClr val="windowText" lastClr="000000"/>
                      </a:solidFill>
                      <a:latin typeface="Cambria Math" panose="02040503050406030204" pitchFamily="18" charset="0"/>
                    </a:rPr>
                    <m:t>: </m:t>
                  </m:r>
                  <m:f>
                    <m:fPr>
                      <m:ctrlPr>
                        <a:rPr lang="es-CR" sz="1100" i="1">
                          <a:solidFill>
                            <a:sysClr val="windowText" lastClr="000000"/>
                          </a:solidFill>
                          <a:latin typeface="Cambria Math" panose="02040503050406030204" pitchFamily="18" charset="0"/>
                        </a:rPr>
                      </m:ctrlPr>
                    </m:fPr>
                    <m:num>
                      <m:r>
                        <a:rPr lang="es-CR" sz="1100" b="0" i="1">
                          <a:solidFill>
                            <a:sysClr val="windowText" lastClr="000000"/>
                          </a:solidFill>
                          <a:latin typeface="Cambria Math" panose="02040503050406030204" pitchFamily="18" charset="0"/>
                        </a:rPr>
                        <m:t>𝑀𝑎𝑡𝑟</m:t>
                      </m:r>
                      <m:r>
                        <a:rPr lang="es-CR" sz="1100" b="0" i="1">
                          <a:solidFill>
                            <a:sysClr val="windowText" lastClr="000000"/>
                          </a:solidFill>
                          <a:latin typeface="Cambria Math" panose="02040503050406030204" pitchFamily="18" charset="0"/>
                        </a:rPr>
                        <m:t>í</m:t>
                      </m:r>
                      <m:r>
                        <a:rPr lang="es-CR" sz="1100" b="0" i="1">
                          <a:solidFill>
                            <a:sysClr val="windowText" lastClr="000000"/>
                          </a:solidFill>
                          <a:latin typeface="Cambria Math" panose="02040503050406030204" pitchFamily="18" charset="0"/>
                        </a:rPr>
                        <m:t>𝑐𝑢𝑙𝑎</m:t>
                      </m:r>
                      <m:r>
                        <a:rPr lang="es-CR" sz="1100" b="0" i="1">
                          <a:solidFill>
                            <a:sysClr val="windowText" lastClr="000000"/>
                          </a:solidFill>
                          <a:latin typeface="Cambria Math" panose="02040503050406030204" pitchFamily="18" charset="0"/>
                        </a:rPr>
                        <m:t> </m:t>
                      </m:r>
                      <m:r>
                        <a:rPr lang="es-CR" sz="1100" b="0" i="1">
                          <a:solidFill>
                            <a:sysClr val="windowText" lastClr="000000"/>
                          </a:solidFill>
                          <a:latin typeface="Cambria Math" panose="02040503050406030204" pitchFamily="18" charset="0"/>
                        </a:rPr>
                        <m:t>𝑖𝑛𝑖𝑐𝑖𝑎𝑙</m:t>
                      </m:r>
                      <m:r>
                        <a:rPr lang="es-CR" sz="1100" b="0" i="1">
                          <a:solidFill>
                            <a:sysClr val="windowText" lastClr="000000"/>
                          </a:solidFill>
                          <a:latin typeface="Cambria Math" panose="02040503050406030204" pitchFamily="18" charset="0"/>
                        </a:rPr>
                        <m:t> </m:t>
                      </m:r>
                      <m:r>
                        <a:rPr lang="es-CR" sz="1100" b="0" i="1">
                          <a:solidFill>
                            <a:sysClr val="windowText" lastClr="000000"/>
                          </a:solidFill>
                          <a:latin typeface="Cambria Math" panose="02040503050406030204" pitchFamily="18" charset="0"/>
                        </a:rPr>
                        <m:t>𝑒𝑛</m:t>
                      </m:r>
                      <m:r>
                        <a:rPr lang="es-CR" sz="1100" b="0" i="1">
                          <a:solidFill>
                            <a:sysClr val="windowText" lastClr="000000"/>
                          </a:solidFill>
                          <a:latin typeface="Cambria Math" panose="02040503050406030204" pitchFamily="18" charset="0"/>
                        </a:rPr>
                        <m:t> </m:t>
                      </m:r>
                      <m:r>
                        <a:rPr lang="es-CR" sz="1100" b="0" i="1">
                          <a:solidFill>
                            <a:sysClr val="windowText" lastClr="000000"/>
                          </a:solidFill>
                          <a:latin typeface="Cambria Math" panose="02040503050406030204" pitchFamily="18" charset="0"/>
                        </a:rPr>
                        <m:t>𝑇𝑟𝑎𝑛𝑠𝑖𝑐𝑖</m:t>
                      </m:r>
                      <m:r>
                        <a:rPr lang="es-CR" sz="1100" b="0" i="1">
                          <a:solidFill>
                            <a:sysClr val="windowText" lastClr="000000"/>
                          </a:solidFill>
                          <a:latin typeface="Cambria Math" panose="02040503050406030204" pitchFamily="18" charset="0"/>
                        </a:rPr>
                        <m:t>ó</m:t>
                      </m:r>
                      <m:r>
                        <a:rPr lang="es-CR" sz="1100" b="0" i="1">
                          <a:solidFill>
                            <a:sysClr val="windowText" lastClr="000000"/>
                          </a:solidFill>
                          <a:latin typeface="Cambria Math" panose="02040503050406030204" pitchFamily="18" charset="0"/>
                        </a:rPr>
                        <m:t>𝑛</m:t>
                      </m:r>
                    </m:num>
                    <m:den>
                      <m:r>
                        <a:rPr lang="es-CR" sz="1100" b="0" i="1">
                          <a:solidFill>
                            <a:sysClr val="windowText" lastClr="000000"/>
                          </a:solidFill>
                          <a:latin typeface="Cambria Math" panose="02040503050406030204" pitchFamily="18" charset="0"/>
                        </a:rPr>
                        <m:t>𝑃𝑜𝑏𝑙𝑎𝑐𝑖</m:t>
                      </m:r>
                      <m:r>
                        <a:rPr lang="es-CR" sz="1100" b="0" i="1">
                          <a:solidFill>
                            <a:sysClr val="windowText" lastClr="000000"/>
                          </a:solidFill>
                          <a:latin typeface="Cambria Math" panose="02040503050406030204" pitchFamily="18" charset="0"/>
                        </a:rPr>
                        <m:t>ó</m:t>
                      </m:r>
                      <m:r>
                        <a:rPr lang="es-CR" sz="1100" b="0" i="1">
                          <a:solidFill>
                            <a:sysClr val="windowText" lastClr="000000"/>
                          </a:solidFill>
                          <a:latin typeface="Cambria Math" panose="02040503050406030204" pitchFamily="18" charset="0"/>
                        </a:rPr>
                        <m:t>𝑛</m:t>
                      </m:r>
                      <m:r>
                        <a:rPr lang="es-CR" sz="1100" b="0" i="1">
                          <a:solidFill>
                            <a:sysClr val="windowText" lastClr="000000"/>
                          </a:solidFill>
                          <a:latin typeface="Cambria Math" panose="02040503050406030204" pitchFamily="18" charset="0"/>
                        </a:rPr>
                        <m:t> </m:t>
                      </m:r>
                      <m:r>
                        <a:rPr lang="es-CR" sz="1100" b="0" i="1">
                          <a:solidFill>
                            <a:sysClr val="windowText" lastClr="000000"/>
                          </a:solidFill>
                          <a:latin typeface="Cambria Math" panose="02040503050406030204" pitchFamily="18" charset="0"/>
                        </a:rPr>
                        <m:t>𝑑𝑒</m:t>
                      </m:r>
                      <m:r>
                        <a:rPr lang="es-CR" sz="1100" b="0" i="1">
                          <a:solidFill>
                            <a:sysClr val="windowText" lastClr="000000"/>
                          </a:solidFill>
                          <a:latin typeface="Cambria Math" panose="02040503050406030204" pitchFamily="18" charset="0"/>
                        </a:rPr>
                        <m:t> 5 </m:t>
                      </m:r>
                      <m:r>
                        <a:rPr lang="es-CR" sz="1100" b="0" i="1">
                          <a:solidFill>
                            <a:sysClr val="windowText" lastClr="000000"/>
                          </a:solidFill>
                          <a:latin typeface="Cambria Math" panose="02040503050406030204" pitchFamily="18" charset="0"/>
                        </a:rPr>
                        <m:t>𝑎</m:t>
                      </m:r>
                      <m:r>
                        <a:rPr lang="es-CR" sz="1100" b="0" i="1">
                          <a:solidFill>
                            <a:sysClr val="windowText" lastClr="000000"/>
                          </a:solidFill>
                          <a:latin typeface="Cambria Math" panose="02040503050406030204" pitchFamily="18" charset="0"/>
                        </a:rPr>
                        <m:t>ñ</m:t>
                      </m:r>
                      <m:r>
                        <a:rPr lang="es-CR" sz="1100" b="0" i="1">
                          <a:solidFill>
                            <a:sysClr val="windowText" lastClr="000000"/>
                          </a:solidFill>
                          <a:latin typeface="Cambria Math" panose="02040503050406030204" pitchFamily="18" charset="0"/>
                        </a:rPr>
                        <m:t>𝑜𝑠</m:t>
                      </m:r>
                    </m:den>
                  </m:f>
                </m:oMath>
              </a14:m>
              <a:r>
                <a:rPr lang="es-CR" sz="1050" i="1">
                  <a:solidFill>
                    <a:sysClr val="windowText" lastClr="000000"/>
                  </a:solidFill>
                  <a:latin typeface="+mn-lt"/>
                </a:rPr>
                <a:t>  X 100</a:t>
              </a:r>
            </a:p>
          </xdr:txBody>
        </xdr:sp>
      </mc:Choice>
      <mc:Fallback xmlns="">
        <xdr:sp macro="" textlink="">
          <xdr:nvSpPr>
            <xdr:cNvPr id="4" name="CuadroTexto 3">
              <a:extLst>
                <a:ext uri="{FF2B5EF4-FFF2-40B4-BE49-F238E27FC236}">
                  <a16:creationId xmlns:a16="http://schemas.microsoft.com/office/drawing/2014/main" id="{00000000-0008-0000-7D00-000004000000}"/>
                </a:ext>
              </a:extLst>
            </xdr:cNvPr>
            <xdr:cNvSpPr txBox="1"/>
          </xdr:nvSpPr>
          <xdr:spPr>
            <a:xfrm>
              <a:off x="4222433" y="5749767"/>
              <a:ext cx="4481514" cy="4548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r>
                <a:rPr lang="es-CR" sz="1100" b="0" i="0">
                  <a:solidFill>
                    <a:sysClr val="windowText" lastClr="000000"/>
                  </a:solidFill>
                  <a:latin typeface="Cambria Math" panose="02040503050406030204" pitchFamily="18" charset="0"/>
                </a:rPr>
                <a:t>𝑇𝑎𝑠𝑎 𝑏𝑟𝑢𝑡𝑎 𝑑𝑒 𝑒𝑠𝑐𝑜𝑙𝑎𝑟𝑖𝑑𝑎𝑑:  (𝑀𝑎𝑡𝑟í𝑐𝑢𝑙𝑎 𝑖𝑛𝑖𝑐𝑖𝑎𝑙 𝑒𝑛 𝑇𝑟𝑎𝑛𝑠𝑖𝑐𝑖ó𝑛)/(𝑃𝑜𝑏𝑙𝑎𝑐𝑖ó𝑛 𝑑𝑒 5 𝑎ñ𝑜𝑠)</a:t>
              </a:r>
              <a:r>
                <a:rPr lang="es-CR" sz="1050" i="1">
                  <a:solidFill>
                    <a:sysClr val="windowText" lastClr="000000"/>
                  </a:solidFill>
                  <a:latin typeface="+mn-lt"/>
                </a:rPr>
                <a:t>  X 100</a:t>
              </a:r>
            </a:p>
          </xdr:txBody>
        </xdr:sp>
      </mc:Fallback>
    </mc:AlternateContent>
    <xdr:clientData/>
  </xdr:oneCellAnchor>
  <xdr:oneCellAnchor>
    <xdr:from>
      <xdr:col>3</xdr:col>
      <xdr:colOff>223839</xdr:colOff>
      <xdr:row>15</xdr:row>
      <xdr:rowOff>788194</xdr:rowOff>
    </xdr:from>
    <xdr:ext cx="4533900" cy="450056"/>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id="{00000000-0008-0000-7D00-000005000000}"/>
                </a:ext>
              </a:extLst>
            </xdr:cNvPr>
            <xdr:cNvSpPr txBox="1"/>
          </xdr:nvSpPr>
          <xdr:spPr>
            <a:xfrm>
              <a:off x="4138614" y="7227094"/>
              <a:ext cx="4533900" cy="45005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14:m>
                <m:oMath xmlns:m="http://schemas.openxmlformats.org/officeDocument/2006/math">
                  <m:r>
                    <a:rPr lang="es-CR" sz="1100" b="0" i="1">
                      <a:solidFill>
                        <a:sysClr val="windowText" lastClr="000000"/>
                      </a:solidFill>
                      <a:latin typeface="Cambria Math" panose="02040503050406030204" pitchFamily="18" charset="0"/>
                    </a:rPr>
                    <m:t>𝑇𝑎𝑠𝑎</m:t>
                  </m:r>
                  <m:r>
                    <a:rPr lang="es-CR" sz="1100" b="0" i="1">
                      <a:solidFill>
                        <a:sysClr val="windowText" lastClr="000000"/>
                      </a:solidFill>
                      <a:latin typeface="Cambria Math" panose="02040503050406030204" pitchFamily="18" charset="0"/>
                    </a:rPr>
                    <m:t> </m:t>
                  </m:r>
                  <m:r>
                    <a:rPr lang="es-CR" sz="1100" b="0" i="1">
                      <a:solidFill>
                        <a:sysClr val="windowText" lastClr="000000"/>
                      </a:solidFill>
                      <a:latin typeface="Cambria Math" panose="02040503050406030204" pitchFamily="18" charset="0"/>
                    </a:rPr>
                    <m:t>𝑛𝑒𝑡𝑎</m:t>
                  </m:r>
                  <m:r>
                    <a:rPr lang="es-CR" sz="1100" b="0" i="1">
                      <a:solidFill>
                        <a:sysClr val="windowText" lastClr="000000"/>
                      </a:solidFill>
                      <a:latin typeface="Cambria Math" panose="02040503050406030204" pitchFamily="18" charset="0"/>
                    </a:rPr>
                    <m:t> </m:t>
                  </m:r>
                  <m:r>
                    <a:rPr lang="es-CR" sz="1100" b="0" i="1">
                      <a:solidFill>
                        <a:sysClr val="windowText" lastClr="000000"/>
                      </a:solidFill>
                      <a:latin typeface="Cambria Math" panose="02040503050406030204" pitchFamily="18" charset="0"/>
                    </a:rPr>
                    <m:t>𝑑𝑒</m:t>
                  </m:r>
                  <m:r>
                    <a:rPr lang="es-CR" sz="1100" b="0" i="1">
                      <a:solidFill>
                        <a:sysClr val="windowText" lastClr="000000"/>
                      </a:solidFill>
                      <a:latin typeface="Cambria Math" panose="02040503050406030204" pitchFamily="18" charset="0"/>
                    </a:rPr>
                    <m:t> </m:t>
                  </m:r>
                  <m:r>
                    <a:rPr lang="es-CR" sz="1100" b="0" i="1">
                      <a:solidFill>
                        <a:sysClr val="windowText" lastClr="000000"/>
                      </a:solidFill>
                      <a:latin typeface="Cambria Math" panose="02040503050406030204" pitchFamily="18" charset="0"/>
                    </a:rPr>
                    <m:t>𝑒𝑠𝑐𝑜𝑙𝑎𝑟𝑖𝑑𝑎𝑑</m:t>
                  </m:r>
                  <m:r>
                    <a:rPr lang="es-CR" sz="1100" b="0" i="1">
                      <a:solidFill>
                        <a:sysClr val="windowText" lastClr="000000"/>
                      </a:solidFill>
                      <a:latin typeface="Cambria Math" panose="02040503050406030204" pitchFamily="18" charset="0"/>
                    </a:rPr>
                    <m:t>: : </m:t>
                  </m:r>
                  <m:f>
                    <m:fPr>
                      <m:ctrlPr>
                        <a:rPr lang="es-CR" sz="1100" i="1">
                          <a:solidFill>
                            <a:sysClr val="windowText" lastClr="000000"/>
                          </a:solidFill>
                          <a:effectLst/>
                          <a:latin typeface="Cambria Math" panose="02040503050406030204" pitchFamily="18" charset="0"/>
                          <a:ea typeface="+mn-ea"/>
                          <a:cs typeface="+mn-cs"/>
                        </a:rPr>
                      </m:ctrlPr>
                    </m:fPr>
                    <m:num>
                      <m:r>
                        <a:rPr lang="es-CR" sz="1100" b="0" i="1">
                          <a:solidFill>
                            <a:sysClr val="windowText" lastClr="000000"/>
                          </a:solidFill>
                          <a:effectLst/>
                          <a:latin typeface="Cambria Math" panose="02040503050406030204" pitchFamily="18" charset="0"/>
                          <a:ea typeface="+mn-ea"/>
                          <a:cs typeface="+mn-cs"/>
                        </a:rPr>
                        <m:t>𝑀𝑎𝑡𝑟</m:t>
                      </m:r>
                      <m:r>
                        <a:rPr lang="es-CR" sz="1100" b="0" i="1">
                          <a:solidFill>
                            <a:sysClr val="windowText" lastClr="000000"/>
                          </a:solidFill>
                          <a:effectLst/>
                          <a:latin typeface="Cambria Math" panose="02040503050406030204" pitchFamily="18" charset="0"/>
                          <a:ea typeface="+mn-ea"/>
                          <a:cs typeface="+mn-cs"/>
                        </a:rPr>
                        <m:t>í</m:t>
                      </m:r>
                      <m:r>
                        <a:rPr lang="es-CR" sz="1100" b="0" i="1">
                          <a:solidFill>
                            <a:sysClr val="windowText" lastClr="000000"/>
                          </a:solidFill>
                          <a:effectLst/>
                          <a:latin typeface="Cambria Math" panose="02040503050406030204" pitchFamily="18" charset="0"/>
                          <a:ea typeface="+mn-ea"/>
                          <a:cs typeface="+mn-cs"/>
                        </a:rPr>
                        <m:t>𝑐𝑢𝑙𝑎</m:t>
                      </m:r>
                      <m:r>
                        <a:rPr lang="es-CR" sz="1100" b="0" i="1">
                          <a:solidFill>
                            <a:sysClr val="windowText" lastClr="000000"/>
                          </a:solidFill>
                          <a:effectLst/>
                          <a:latin typeface="Cambria Math" panose="02040503050406030204" pitchFamily="18" charset="0"/>
                          <a:ea typeface="+mn-ea"/>
                          <a:cs typeface="+mn-cs"/>
                        </a:rPr>
                        <m:t> </m:t>
                      </m:r>
                      <m:r>
                        <a:rPr lang="es-CR" sz="1100" b="0" i="1">
                          <a:solidFill>
                            <a:sysClr val="windowText" lastClr="000000"/>
                          </a:solidFill>
                          <a:effectLst/>
                          <a:latin typeface="Cambria Math" panose="02040503050406030204" pitchFamily="18" charset="0"/>
                          <a:ea typeface="+mn-ea"/>
                          <a:cs typeface="+mn-cs"/>
                        </a:rPr>
                        <m:t>𝑖𝑛𝑖𝑐𝑖𝑎𝑙</m:t>
                      </m:r>
                      <m:r>
                        <a:rPr lang="es-CR" sz="1100" b="0" i="1">
                          <a:solidFill>
                            <a:sysClr val="windowText" lastClr="000000"/>
                          </a:solidFill>
                          <a:effectLst/>
                          <a:latin typeface="Cambria Math" panose="02040503050406030204" pitchFamily="18" charset="0"/>
                          <a:ea typeface="+mn-ea"/>
                          <a:cs typeface="+mn-cs"/>
                        </a:rPr>
                        <m:t> </m:t>
                      </m:r>
                      <m:r>
                        <a:rPr lang="es-CR" sz="1100" b="0" i="1">
                          <a:solidFill>
                            <a:sysClr val="windowText" lastClr="000000"/>
                          </a:solidFill>
                          <a:effectLst/>
                          <a:latin typeface="Cambria Math" panose="02040503050406030204" pitchFamily="18" charset="0"/>
                          <a:ea typeface="+mn-ea"/>
                          <a:cs typeface="+mn-cs"/>
                        </a:rPr>
                        <m:t>𝑑𝑒</m:t>
                      </m:r>
                      <m:r>
                        <a:rPr lang="es-CR" sz="1100" b="0" i="1">
                          <a:solidFill>
                            <a:sysClr val="windowText" lastClr="000000"/>
                          </a:solidFill>
                          <a:effectLst/>
                          <a:latin typeface="Cambria Math" panose="02040503050406030204" pitchFamily="18" charset="0"/>
                          <a:ea typeface="+mn-ea"/>
                          <a:cs typeface="+mn-cs"/>
                        </a:rPr>
                        <m:t> 5 </m:t>
                      </m:r>
                      <m:r>
                        <a:rPr lang="es-CR" sz="1100" b="0" i="1">
                          <a:solidFill>
                            <a:sysClr val="windowText" lastClr="000000"/>
                          </a:solidFill>
                          <a:effectLst/>
                          <a:latin typeface="Cambria Math" panose="02040503050406030204" pitchFamily="18" charset="0"/>
                          <a:ea typeface="+mn-ea"/>
                          <a:cs typeface="+mn-cs"/>
                        </a:rPr>
                        <m:t>𝑎</m:t>
                      </m:r>
                      <m:r>
                        <a:rPr lang="es-CR" sz="1100" b="0" i="1">
                          <a:solidFill>
                            <a:sysClr val="windowText" lastClr="000000"/>
                          </a:solidFill>
                          <a:effectLst/>
                          <a:latin typeface="Cambria Math" panose="02040503050406030204" pitchFamily="18" charset="0"/>
                          <a:ea typeface="+mn-ea"/>
                          <a:cs typeface="+mn-cs"/>
                        </a:rPr>
                        <m:t>ñ</m:t>
                      </m:r>
                      <m:r>
                        <a:rPr lang="es-CR" sz="1100" b="0" i="1">
                          <a:solidFill>
                            <a:sysClr val="windowText" lastClr="000000"/>
                          </a:solidFill>
                          <a:effectLst/>
                          <a:latin typeface="Cambria Math" panose="02040503050406030204" pitchFamily="18" charset="0"/>
                          <a:ea typeface="+mn-ea"/>
                          <a:cs typeface="+mn-cs"/>
                        </a:rPr>
                        <m:t>𝑜𝑠</m:t>
                      </m:r>
                      <m:r>
                        <a:rPr lang="es-CR" sz="1100" b="0" i="1">
                          <a:solidFill>
                            <a:sysClr val="windowText" lastClr="000000"/>
                          </a:solidFill>
                          <a:effectLst/>
                          <a:latin typeface="Cambria Math" panose="02040503050406030204" pitchFamily="18" charset="0"/>
                          <a:ea typeface="+mn-ea"/>
                          <a:cs typeface="+mn-cs"/>
                        </a:rPr>
                        <m:t> </m:t>
                      </m:r>
                      <m:r>
                        <a:rPr lang="es-CR" sz="1100" b="0" i="1">
                          <a:solidFill>
                            <a:sysClr val="windowText" lastClr="000000"/>
                          </a:solidFill>
                          <a:effectLst/>
                          <a:latin typeface="Cambria Math" panose="02040503050406030204" pitchFamily="18" charset="0"/>
                          <a:ea typeface="+mn-ea"/>
                          <a:cs typeface="+mn-cs"/>
                        </a:rPr>
                        <m:t>𝑒𝑛</m:t>
                      </m:r>
                      <m:r>
                        <a:rPr lang="es-CR" sz="1100" b="0" i="1">
                          <a:solidFill>
                            <a:sysClr val="windowText" lastClr="000000"/>
                          </a:solidFill>
                          <a:effectLst/>
                          <a:latin typeface="Cambria Math" panose="02040503050406030204" pitchFamily="18" charset="0"/>
                          <a:ea typeface="+mn-ea"/>
                          <a:cs typeface="+mn-cs"/>
                        </a:rPr>
                        <m:t> </m:t>
                      </m:r>
                      <m:r>
                        <a:rPr lang="es-CR" sz="1100" b="0" i="1">
                          <a:solidFill>
                            <a:sysClr val="windowText" lastClr="000000"/>
                          </a:solidFill>
                          <a:effectLst/>
                          <a:latin typeface="Cambria Math" panose="02040503050406030204" pitchFamily="18" charset="0"/>
                          <a:ea typeface="+mn-ea"/>
                          <a:cs typeface="+mn-cs"/>
                        </a:rPr>
                        <m:t>𝑇𝑟𝑎𝑛𝑠𝑖𝑐𝑖</m:t>
                      </m:r>
                      <m:r>
                        <a:rPr lang="es-CR" sz="1100" b="0" i="1">
                          <a:solidFill>
                            <a:sysClr val="windowText" lastClr="000000"/>
                          </a:solidFill>
                          <a:effectLst/>
                          <a:latin typeface="Cambria Math" panose="02040503050406030204" pitchFamily="18" charset="0"/>
                          <a:ea typeface="+mn-ea"/>
                          <a:cs typeface="+mn-cs"/>
                        </a:rPr>
                        <m:t>ó</m:t>
                      </m:r>
                      <m:r>
                        <a:rPr lang="es-CR" sz="1100" b="0" i="1">
                          <a:solidFill>
                            <a:sysClr val="windowText" lastClr="000000"/>
                          </a:solidFill>
                          <a:effectLst/>
                          <a:latin typeface="Cambria Math" panose="02040503050406030204" pitchFamily="18" charset="0"/>
                          <a:ea typeface="+mn-ea"/>
                          <a:cs typeface="+mn-cs"/>
                        </a:rPr>
                        <m:t>𝑛</m:t>
                      </m:r>
                    </m:num>
                    <m:den>
                      <m:r>
                        <a:rPr lang="es-CR" sz="1100" b="0" i="1">
                          <a:solidFill>
                            <a:sysClr val="windowText" lastClr="000000"/>
                          </a:solidFill>
                          <a:effectLst/>
                          <a:latin typeface="Cambria Math" panose="02040503050406030204" pitchFamily="18" charset="0"/>
                          <a:ea typeface="+mn-ea"/>
                          <a:cs typeface="+mn-cs"/>
                        </a:rPr>
                        <m:t>𝑃𝑜𝑏𝑙𝑎𝑐𝑖</m:t>
                      </m:r>
                      <m:r>
                        <a:rPr lang="es-CR" sz="1100" b="0" i="1">
                          <a:solidFill>
                            <a:sysClr val="windowText" lastClr="000000"/>
                          </a:solidFill>
                          <a:effectLst/>
                          <a:latin typeface="Cambria Math" panose="02040503050406030204" pitchFamily="18" charset="0"/>
                          <a:ea typeface="+mn-ea"/>
                          <a:cs typeface="+mn-cs"/>
                        </a:rPr>
                        <m:t>ó</m:t>
                      </m:r>
                      <m:r>
                        <a:rPr lang="es-CR" sz="1100" b="0" i="1">
                          <a:solidFill>
                            <a:sysClr val="windowText" lastClr="000000"/>
                          </a:solidFill>
                          <a:effectLst/>
                          <a:latin typeface="Cambria Math" panose="02040503050406030204" pitchFamily="18" charset="0"/>
                          <a:ea typeface="+mn-ea"/>
                          <a:cs typeface="+mn-cs"/>
                        </a:rPr>
                        <m:t>𝑛</m:t>
                      </m:r>
                      <m:r>
                        <a:rPr lang="es-CR" sz="1100" b="0" i="1">
                          <a:solidFill>
                            <a:sysClr val="windowText" lastClr="000000"/>
                          </a:solidFill>
                          <a:effectLst/>
                          <a:latin typeface="Cambria Math" panose="02040503050406030204" pitchFamily="18" charset="0"/>
                          <a:ea typeface="+mn-ea"/>
                          <a:cs typeface="+mn-cs"/>
                        </a:rPr>
                        <m:t> </m:t>
                      </m:r>
                      <m:r>
                        <a:rPr lang="es-CR" sz="1100" b="0" i="1">
                          <a:solidFill>
                            <a:sysClr val="windowText" lastClr="000000"/>
                          </a:solidFill>
                          <a:effectLst/>
                          <a:latin typeface="Cambria Math" panose="02040503050406030204" pitchFamily="18" charset="0"/>
                          <a:ea typeface="+mn-ea"/>
                          <a:cs typeface="+mn-cs"/>
                        </a:rPr>
                        <m:t>𝑑𝑒</m:t>
                      </m:r>
                      <m:r>
                        <a:rPr lang="es-CR" sz="1100" b="0" i="1">
                          <a:solidFill>
                            <a:sysClr val="windowText" lastClr="000000"/>
                          </a:solidFill>
                          <a:effectLst/>
                          <a:latin typeface="Cambria Math" panose="02040503050406030204" pitchFamily="18" charset="0"/>
                          <a:ea typeface="+mn-ea"/>
                          <a:cs typeface="+mn-cs"/>
                        </a:rPr>
                        <m:t> 5 </m:t>
                      </m:r>
                      <m:r>
                        <a:rPr lang="es-CR" sz="1100" b="0" i="1">
                          <a:solidFill>
                            <a:sysClr val="windowText" lastClr="000000"/>
                          </a:solidFill>
                          <a:effectLst/>
                          <a:latin typeface="Cambria Math" panose="02040503050406030204" pitchFamily="18" charset="0"/>
                          <a:ea typeface="+mn-ea"/>
                          <a:cs typeface="+mn-cs"/>
                        </a:rPr>
                        <m:t>𝑎</m:t>
                      </m:r>
                      <m:r>
                        <a:rPr lang="es-CR" sz="1100" b="0" i="1">
                          <a:solidFill>
                            <a:sysClr val="windowText" lastClr="000000"/>
                          </a:solidFill>
                          <a:effectLst/>
                          <a:latin typeface="Cambria Math" panose="02040503050406030204" pitchFamily="18" charset="0"/>
                          <a:ea typeface="+mn-ea"/>
                          <a:cs typeface="+mn-cs"/>
                        </a:rPr>
                        <m:t>ñ</m:t>
                      </m:r>
                      <m:r>
                        <a:rPr lang="es-CR" sz="1100" b="0" i="1">
                          <a:solidFill>
                            <a:sysClr val="windowText" lastClr="000000"/>
                          </a:solidFill>
                          <a:effectLst/>
                          <a:latin typeface="Cambria Math" panose="02040503050406030204" pitchFamily="18" charset="0"/>
                          <a:ea typeface="+mn-ea"/>
                          <a:cs typeface="+mn-cs"/>
                        </a:rPr>
                        <m:t>𝑜𝑠</m:t>
                      </m:r>
                    </m:den>
                  </m:f>
                </m:oMath>
              </a14:m>
              <a:r>
                <a:rPr lang="es-CR" sz="1050" i="1">
                  <a:solidFill>
                    <a:sysClr val="windowText" lastClr="000000"/>
                  </a:solidFill>
                  <a:latin typeface="+mn-lt"/>
                </a:rPr>
                <a:t>  X 100</a:t>
              </a:r>
            </a:p>
          </xdr:txBody>
        </xdr:sp>
      </mc:Choice>
      <mc:Fallback xmlns="">
        <xdr:sp macro="" textlink="">
          <xdr:nvSpPr>
            <xdr:cNvPr id="5" name="CuadroTexto 4">
              <a:extLst>
                <a:ext uri="{FF2B5EF4-FFF2-40B4-BE49-F238E27FC236}">
                  <a16:creationId xmlns:a16="http://schemas.microsoft.com/office/drawing/2014/main" id="{00000000-0008-0000-7D00-000003000000}"/>
                </a:ext>
              </a:extLst>
            </xdr:cNvPr>
            <xdr:cNvSpPr txBox="1"/>
          </xdr:nvSpPr>
          <xdr:spPr>
            <a:xfrm>
              <a:off x="4138614" y="7227094"/>
              <a:ext cx="4533900" cy="45005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r>
                <a:rPr lang="es-CR" sz="1100" b="0" i="0">
                  <a:solidFill>
                    <a:sysClr val="windowText" lastClr="000000"/>
                  </a:solidFill>
                  <a:latin typeface="Cambria Math" panose="02040503050406030204" pitchFamily="18" charset="0"/>
                </a:rPr>
                <a:t>𝑇𝑎𝑠𝑎 𝑛𝑒𝑡𝑎 𝑑𝑒 𝑒𝑠𝑐𝑜𝑙𝑎𝑟𝑖𝑑𝑎𝑑: : </a:t>
              </a:r>
              <a:r>
                <a:rPr lang="es-CR" sz="1100" b="0" i="0">
                  <a:solidFill>
                    <a:sysClr val="windowText" lastClr="000000"/>
                  </a:solidFill>
                  <a:effectLst/>
                  <a:latin typeface="Cambria Math" panose="02040503050406030204" pitchFamily="18" charset="0"/>
                  <a:ea typeface="+mn-ea"/>
                  <a:cs typeface="+mn-cs"/>
                </a:rPr>
                <a:t> (𝑀𝑎𝑡𝑟í𝑐𝑢𝑙𝑎 𝑖𝑛𝑖𝑐𝑖𝑎𝑙 𝑑𝑒 5 𝑎ñ𝑜𝑠 𝑒𝑛 𝑇𝑟𝑎𝑛𝑠𝑖𝑐𝑖ó𝑛)/(𝑃𝑜𝑏𝑙𝑎𝑐𝑖ó𝑛 𝑑𝑒 5 𝑎ñ𝑜𝑠)</a:t>
              </a:r>
              <a:r>
                <a:rPr lang="es-CR" sz="1050" i="1">
                  <a:solidFill>
                    <a:sysClr val="windowText" lastClr="000000"/>
                  </a:solidFill>
                  <a:latin typeface="+mn-lt"/>
                </a:rPr>
                <a:t>  X 100</a:t>
              </a:r>
            </a:p>
          </xdr:txBody>
        </xdr:sp>
      </mc:Fallback>
    </mc:AlternateContent>
    <xdr:clientData/>
  </xdr:oneCellAnchor>
</xdr:wsDr>
</file>

<file path=xl/drawings/drawing89.xml><?xml version="1.0" encoding="utf-8"?>
<xdr:wsDr xmlns:xdr="http://schemas.openxmlformats.org/drawingml/2006/spreadsheetDrawing" xmlns:a="http://schemas.openxmlformats.org/drawingml/2006/main">
  <xdr:twoCellAnchor>
    <xdr:from>
      <xdr:col>1</xdr:col>
      <xdr:colOff>1190625</xdr:colOff>
      <xdr:row>31</xdr:row>
      <xdr:rowOff>42862</xdr:rowOff>
    </xdr:from>
    <xdr:to>
      <xdr:col>11</xdr:col>
      <xdr:colOff>419100</xdr:colOff>
      <xdr:row>49</xdr:row>
      <xdr:rowOff>42862</xdr:rowOff>
    </xdr:to>
    <xdr:graphicFrame macro="">
      <xdr:nvGraphicFramePr>
        <xdr:cNvPr id="2" name="Gráfico 1">
          <a:extLst>
            <a:ext uri="{FF2B5EF4-FFF2-40B4-BE49-F238E27FC236}">
              <a16:creationId xmlns:a16="http://schemas.microsoft.com/office/drawing/2014/main" id="{00000000-0008-0000-7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120967</xdr:colOff>
      <xdr:row>30</xdr:row>
      <xdr:rowOff>568642</xdr:rowOff>
    </xdr:from>
    <xdr:to>
      <xdr:col>21</xdr:col>
      <xdr:colOff>301942</xdr:colOff>
      <xdr:row>48</xdr:row>
      <xdr:rowOff>120967</xdr:rowOff>
    </xdr:to>
    <xdr:graphicFrame macro="">
      <xdr:nvGraphicFramePr>
        <xdr:cNvPr id="3" name="Gráfico 2">
          <a:extLst>
            <a:ext uri="{FF2B5EF4-FFF2-40B4-BE49-F238E27FC236}">
              <a16:creationId xmlns:a16="http://schemas.microsoft.com/office/drawing/2014/main" id="{00000000-0008-0000-7E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xml><?xml version="1.0" encoding="utf-8"?>
<xdr:wsDr xmlns:xdr="http://schemas.openxmlformats.org/drawingml/2006/spreadsheetDrawing" xmlns:a="http://schemas.openxmlformats.org/drawingml/2006/main">
  <xdr:oneCellAnchor>
    <xdr:from>
      <xdr:col>2</xdr:col>
      <xdr:colOff>1290229</xdr:colOff>
      <xdr:row>18</xdr:row>
      <xdr:rowOff>134440</xdr:rowOff>
    </xdr:from>
    <xdr:ext cx="5293179" cy="421590"/>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00000000-0008-0000-0800-000002000000}"/>
                </a:ext>
              </a:extLst>
            </xdr:cNvPr>
            <xdr:cNvSpPr txBox="1"/>
          </xdr:nvSpPr>
          <xdr:spPr>
            <a:xfrm>
              <a:off x="3873409" y="18498640"/>
              <a:ext cx="5293179" cy="4215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R" sz="1400" b="0" i="1">
                        <a:latin typeface="Cambria Math" panose="02040503050406030204" pitchFamily="18" charset="0"/>
                      </a:rPr>
                      <m:t>𝐻</m:t>
                    </m:r>
                    <m:r>
                      <a:rPr lang="es-CR" sz="1400" b="0" i="1">
                        <a:latin typeface="Cambria Math" panose="02040503050406030204" pitchFamily="18" charset="0"/>
                      </a:rPr>
                      <m:t>=</m:t>
                    </m:r>
                    <m:d>
                      <m:dPr>
                        <m:ctrlPr>
                          <a:rPr lang="es-CR" sz="1400" b="0" i="1">
                            <a:latin typeface="Cambria Math" panose="02040503050406030204" pitchFamily="18" charset="0"/>
                          </a:rPr>
                        </m:ctrlPr>
                      </m:dPr>
                      <m:e>
                        <m:f>
                          <m:fPr>
                            <m:ctrlPr>
                              <a:rPr lang="es-CR" sz="1400" b="0" i="1">
                                <a:latin typeface="Cambria Math" panose="02040503050406030204" pitchFamily="18" charset="0"/>
                              </a:rPr>
                            </m:ctrlPr>
                          </m:fPr>
                          <m:num>
                            <m:r>
                              <a:rPr lang="es-CR" sz="1100" b="0" i="1">
                                <a:solidFill>
                                  <a:schemeClr val="tx1"/>
                                </a:solidFill>
                                <a:effectLst/>
                                <a:latin typeface="Cambria Math" panose="02040503050406030204" pitchFamily="18" charset="0"/>
                                <a:ea typeface="+mn-ea"/>
                                <a:cs typeface="+mn-cs"/>
                              </a:rPr>
                              <m:t>𝑃𝑒𝑟𝑠𝑜𝑛𝑎𝑠</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𝑒𝑛</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h𝑜𝑔𝑎𝑟𝑒𝑠</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𝑐𝑜𝑛</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𝑝𝑜𝑏𝑟𝑒𝑧𝑎</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𝑚𝑢𝑙𝑡𝑖𝑑𝑖𝑚𝑒𝑛𝑐𝑖𝑜𝑛𝑎𝑙</m:t>
                            </m:r>
                          </m:num>
                          <m:den>
                            <m:r>
                              <a:rPr lang="es-CR" sz="1100" b="0" i="1">
                                <a:solidFill>
                                  <a:schemeClr val="tx1"/>
                                </a:solidFill>
                                <a:effectLst/>
                                <a:latin typeface="Cambria Math" panose="02040503050406030204" pitchFamily="18" charset="0"/>
                                <a:ea typeface="+mn-ea"/>
                                <a:cs typeface="+mn-cs"/>
                              </a:rPr>
                              <m:t>𝑇𝑜𝑡𝑎𝑙</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𝑑𝑒</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𝑝𝑒𝑟𝑠𝑜𝑛𝑎𝑠</m:t>
                            </m:r>
                          </m:den>
                        </m:f>
                      </m:e>
                    </m:d>
                    <m:r>
                      <a:rPr lang="es-CR" sz="1100" b="1" i="0">
                        <a:solidFill>
                          <a:schemeClr val="tx1"/>
                        </a:solidFill>
                        <a:effectLst/>
                        <a:latin typeface="Cambria Math" panose="02040503050406030204" pitchFamily="18" charset="0"/>
                        <a:ea typeface="+mn-ea"/>
                        <a:cs typeface="+mn-cs"/>
                      </a:rPr>
                      <m:t>×</m:t>
                    </m:r>
                    <m:r>
                      <a:rPr lang="es-ES" sz="1400" b="0" i="1">
                        <a:latin typeface="Cambria Math" panose="02040503050406030204" pitchFamily="18" charset="0"/>
                      </a:rPr>
                      <m:t> </m:t>
                    </m:r>
                    <m:r>
                      <a:rPr lang="es-CR" sz="1400" b="0" i="1">
                        <a:latin typeface="Cambria Math" panose="02040503050406030204" pitchFamily="18" charset="0"/>
                      </a:rPr>
                      <m:t>100</m:t>
                    </m:r>
                  </m:oMath>
                </m:oMathPara>
              </a14:m>
              <a:endParaRPr lang="es-CR" sz="1400"/>
            </a:p>
          </xdr:txBody>
        </xdr:sp>
      </mc:Choice>
      <mc:Fallback xmlns="">
        <xdr:sp macro="" textlink="">
          <xdr:nvSpPr>
            <xdr:cNvPr id="2" name="CuadroTexto 1">
              <a:extLst>
                <a:ext uri="{FF2B5EF4-FFF2-40B4-BE49-F238E27FC236}">
                  <a16:creationId xmlns:a16="http://schemas.microsoft.com/office/drawing/2014/main" id="{00000000-0008-0000-0800-000002000000}"/>
                </a:ext>
              </a:extLst>
            </xdr:cNvPr>
            <xdr:cNvSpPr txBox="1"/>
          </xdr:nvSpPr>
          <xdr:spPr>
            <a:xfrm>
              <a:off x="3873409" y="18498640"/>
              <a:ext cx="5293179" cy="4215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R" sz="1400" b="0" i="0">
                  <a:latin typeface="Cambria Math" panose="02040503050406030204" pitchFamily="18" charset="0"/>
                </a:rPr>
                <a:t>𝐻=((</a:t>
              </a:r>
              <a:r>
                <a:rPr lang="es-CR" sz="1100" b="0" i="0">
                  <a:solidFill>
                    <a:schemeClr val="tx1"/>
                  </a:solidFill>
                  <a:effectLst/>
                  <a:latin typeface="Cambria Math" panose="02040503050406030204" pitchFamily="18" charset="0"/>
                  <a:ea typeface="+mn-ea"/>
                  <a:cs typeface="+mn-cs"/>
                </a:rPr>
                <a:t>𝑃𝑒𝑟𝑠𝑜𝑛𝑎𝑠 𝑒𝑛 ℎ𝑜𝑔𝑎𝑟𝑒𝑠 𝑐𝑜𝑛 𝑝𝑜𝑏𝑟𝑒𝑧𝑎 𝑚𝑢𝑙𝑡𝑖𝑑𝑖𝑚𝑒𝑛𝑐𝑖𝑜𝑛𝑎𝑙</a:t>
              </a:r>
              <a:r>
                <a:rPr lang="es-CR" sz="1400" b="0" i="0">
                  <a:solidFill>
                    <a:schemeClr val="tx1"/>
                  </a:solidFill>
                  <a:effectLst/>
                  <a:latin typeface="Cambria Math" panose="02040503050406030204" pitchFamily="18" charset="0"/>
                  <a:ea typeface="+mn-ea"/>
                  <a:cs typeface="+mn-cs"/>
                </a:rPr>
                <a:t>)/(</a:t>
              </a:r>
              <a:r>
                <a:rPr lang="es-CR" sz="1100" b="0" i="0">
                  <a:solidFill>
                    <a:schemeClr val="tx1"/>
                  </a:solidFill>
                  <a:effectLst/>
                  <a:latin typeface="Cambria Math" panose="02040503050406030204" pitchFamily="18" charset="0"/>
                  <a:ea typeface="+mn-ea"/>
                  <a:cs typeface="+mn-cs"/>
                </a:rPr>
                <a:t>𝑇𝑜𝑡𝑎𝑙 𝑑𝑒 𝑝𝑒𝑟𝑠𝑜𝑛𝑎𝑠</a:t>
              </a:r>
              <a:r>
                <a:rPr lang="es-CR" sz="1400" b="0" i="0">
                  <a:solidFill>
                    <a:schemeClr val="tx1"/>
                  </a:solidFill>
                  <a:effectLst/>
                  <a:latin typeface="Cambria Math" panose="02040503050406030204" pitchFamily="18" charset="0"/>
                  <a:ea typeface="+mn-ea"/>
                  <a:cs typeface="+mn-cs"/>
                </a:rPr>
                <a:t>)</a:t>
              </a:r>
              <a:r>
                <a:rPr lang="es-CR" sz="1100" b="0" i="0">
                  <a:solidFill>
                    <a:schemeClr val="tx1"/>
                  </a:solidFill>
                  <a:effectLst/>
                  <a:latin typeface="Cambria Math" panose="02040503050406030204" pitchFamily="18" charset="0"/>
                  <a:ea typeface="+mn-ea"/>
                  <a:cs typeface="+mn-cs"/>
                </a:rPr>
                <a:t>)</a:t>
              </a:r>
              <a:r>
                <a:rPr lang="es-CR" sz="1100" b="1" i="0">
                  <a:solidFill>
                    <a:schemeClr val="tx1"/>
                  </a:solidFill>
                  <a:effectLst/>
                  <a:latin typeface="Cambria Math" panose="02040503050406030204" pitchFamily="18" charset="0"/>
                  <a:ea typeface="+mn-ea"/>
                  <a:cs typeface="+mn-cs"/>
                </a:rPr>
                <a:t>×</a:t>
              </a:r>
              <a:r>
                <a:rPr lang="es-ES" sz="1400" b="0" i="0">
                  <a:latin typeface="Cambria Math" panose="02040503050406030204" pitchFamily="18" charset="0"/>
                </a:rPr>
                <a:t> </a:t>
              </a:r>
              <a:r>
                <a:rPr lang="es-CR" sz="1400" b="0" i="0">
                  <a:latin typeface="Cambria Math" panose="02040503050406030204" pitchFamily="18" charset="0"/>
                </a:rPr>
                <a:t>100</a:t>
              </a:r>
              <a:endParaRPr lang="es-CR" sz="1400"/>
            </a:p>
          </xdr:txBody>
        </xdr:sp>
      </mc:Fallback>
    </mc:AlternateContent>
    <xdr:clientData/>
  </xdr:oneCellAnchor>
</xdr:wsDr>
</file>

<file path=xl/drawings/drawing90.xml><?xml version="1.0" encoding="utf-8"?>
<xdr:wsDr xmlns:xdr="http://schemas.openxmlformats.org/drawingml/2006/spreadsheetDrawing" xmlns:a="http://schemas.openxmlformats.org/drawingml/2006/main">
  <xdr:oneCellAnchor>
    <xdr:from>
      <xdr:col>4</xdr:col>
      <xdr:colOff>26670</xdr:colOff>
      <xdr:row>15</xdr:row>
      <xdr:rowOff>60960</xdr:rowOff>
    </xdr:from>
    <xdr:ext cx="5569821" cy="457200"/>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00000000-0008-0000-7F00-000003000000}"/>
                </a:ext>
              </a:extLst>
            </xdr:cNvPr>
            <xdr:cNvSpPr txBox="1"/>
          </xdr:nvSpPr>
          <xdr:spPr>
            <a:xfrm>
              <a:off x="4331970" y="5036820"/>
              <a:ext cx="5569821" cy="4572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f>
                      <m:fPr>
                        <m:ctrlPr>
                          <a:rPr lang="es-CR" sz="1050" i="1">
                            <a:latin typeface="Cambria Math" panose="02040503050406030204" pitchFamily="18" charset="0"/>
                          </a:rPr>
                        </m:ctrlPr>
                      </m:fPr>
                      <m:num>
                        <m:eqArr>
                          <m:eqArrPr>
                            <m:ctrlPr>
                              <a:rPr lang="es-CR" sz="1050" b="0" i="1">
                                <a:latin typeface="Cambria Math" panose="02040503050406030204" pitchFamily="18" charset="0"/>
                              </a:rPr>
                            </m:ctrlPr>
                          </m:eqArrPr>
                          <m:e>
                            <m:r>
                              <a:rPr lang="es-CR" sz="1050" b="0" i="1">
                                <a:latin typeface="Cambria Math" panose="02040503050406030204" pitchFamily="18" charset="0"/>
                              </a:rPr>
                              <m:t> </m:t>
                            </m:r>
                          </m:e>
                          <m:e>
                            <m:r>
                              <a:rPr lang="es-CR" sz="1100" b="0" i="1">
                                <a:solidFill>
                                  <a:schemeClr val="tx1"/>
                                </a:solidFill>
                                <a:effectLst/>
                                <a:latin typeface="Cambria Math" panose="02040503050406030204" pitchFamily="18" charset="0"/>
                                <a:ea typeface="+mn-ea"/>
                                <a:cs typeface="+mn-cs"/>
                              </a:rPr>
                              <m:t>𝑇𝑜𝑡𝑎𝑙</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𝑑𝑒</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𝑝𝑒𝑟𝑠𝑜𝑛𝑎𝑠</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𝑑𝑒</m:t>
                            </m:r>
                            <m:r>
                              <a:rPr lang="es-CR" sz="1100" b="0" i="1">
                                <a:solidFill>
                                  <a:schemeClr val="tx1"/>
                                </a:solidFill>
                                <a:effectLst/>
                                <a:latin typeface="Cambria Math" panose="02040503050406030204" pitchFamily="18" charset="0"/>
                                <a:ea typeface="+mn-ea"/>
                                <a:cs typeface="+mn-cs"/>
                              </a:rPr>
                              <m:t> 15 </m:t>
                            </m:r>
                            <m:r>
                              <a:rPr lang="es-CR" sz="1100" b="0" i="1">
                                <a:solidFill>
                                  <a:schemeClr val="tx1"/>
                                </a:solidFill>
                                <a:effectLst/>
                                <a:latin typeface="Cambria Math" panose="02040503050406030204" pitchFamily="18" charset="0"/>
                                <a:ea typeface="+mn-ea"/>
                                <a:cs typeface="+mn-cs"/>
                              </a:rPr>
                              <m:t>𝑎</m:t>
                            </m:r>
                            <m:r>
                              <a:rPr lang="es-CR" sz="1100" b="0" i="1">
                                <a:solidFill>
                                  <a:schemeClr val="tx1"/>
                                </a:solidFill>
                                <a:effectLst/>
                                <a:latin typeface="Cambria Math" panose="02040503050406030204" pitchFamily="18" charset="0"/>
                                <a:ea typeface="+mn-ea"/>
                                <a:cs typeface="+mn-cs"/>
                              </a:rPr>
                              <m:t> 35 </m:t>
                            </m:r>
                            <m:r>
                              <a:rPr lang="es-CR" sz="1100" b="0" i="1">
                                <a:solidFill>
                                  <a:schemeClr val="tx1"/>
                                </a:solidFill>
                                <a:effectLst/>
                                <a:latin typeface="Cambria Math" panose="02040503050406030204" pitchFamily="18" charset="0"/>
                                <a:ea typeface="+mn-ea"/>
                                <a:cs typeface="+mn-cs"/>
                              </a:rPr>
                              <m:t>𝑎</m:t>
                            </m:r>
                            <m:r>
                              <a:rPr lang="es-CR" sz="1100" b="0" i="1">
                                <a:solidFill>
                                  <a:schemeClr val="tx1"/>
                                </a:solidFill>
                                <a:effectLst/>
                                <a:latin typeface="Cambria Math" panose="02040503050406030204" pitchFamily="18" charset="0"/>
                                <a:ea typeface="+mn-ea"/>
                                <a:cs typeface="+mn-cs"/>
                              </a:rPr>
                              <m:t>ñ</m:t>
                            </m:r>
                            <m:r>
                              <a:rPr lang="es-CR" sz="1100" b="0" i="1">
                                <a:solidFill>
                                  <a:schemeClr val="tx1"/>
                                </a:solidFill>
                                <a:effectLst/>
                                <a:latin typeface="Cambria Math" panose="02040503050406030204" pitchFamily="18" charset="0"/>
                                <a:ea typeface="+mn-ea"/>
                                <a:cs typeface="+mn-cs"/>
                              </a:rPr>
                              <m:t>𝑜𝑠</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𝑞𝑢𝑒</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𝑎𝑠𝑖𝑠𝑡𝑒𝑛</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𝑎</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𝑒𝑑𝑢𝑐𝑎𝑐𝑖</m:t>
                            </m:r>
                            <m:r>
                              <a:rPr lang="es-CR" sz="1100" b="0" i="1">
                                <a:solidFill>
                                  <a:schemeClr val="tx1"/>
                                </a:solidFill>
                                <a:effectLst/>
                                <a:latin typeface="Cambria Math" panose="02040503050406030204" pitchFamily="18" charset="0"/>
                                <a:ea typeface="+mn-ea"/>
                                <a:cs typeface="+mn-cs"/>
                              </a:rPr>
                              <m:t>ó</m:t>
                            </m:r>
                            <m:r>
                              <a:rPr lang="es-CR" sz="1100" b="0" i="1">
                                <a:solidFill>
                                  <a:schemeClr val="tx1"/>
                                </a:solidFill>
                                <a:effectLst/>
                                <a:latin typeface="Cambria Math" panose="02040503050406030204" pitchFamily="18" charset="0"/>
                                <a:ea typeface="+mn-ea"/>
                                <a:cs typeface="+mn-cs"/>
                              </a:rPr>
                              <m:t>𝑛</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𝑓𝑜𝑟𝑚𝑎𝑙</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𝑦</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𝑛𝑜</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𝑓𝑜𝑟𝑚𝑎𝑙</m:t>
                            </m:r>
                          </m:e>
                        </m:eqArr>
                      </m:num>
                      <m:den>
                        <m:r>
                          <a:rPr lang="es-CR" sz="1050" b="0" i="1">
                            <a:latin typeface="Cambria Math" panose="02040503050406030204" pitchFamily="18" charset="0"/>
                          </a:rPr>
                          <m:t>𝑇𝑜𝑡𝑎𝑙</m:t>
                        </m:r>
                        <m:r>
                          <a:rPr lang="es-CR" sz="1050" b="0" i="1">
                            <a:latin typeface="Cambria Math" panose="02040503050406030204" pitchFamily="18" charset="0"/>
                          </a:rPr>
                          <m:t> </m:t>
                        </m:r>
                        <m:r>
                          <a:rPr lang="es-CR" sz="1050" b="0" i="1">
                            <a:latin typeface="Cambria Math" panose="02040503050406030204" pitchFamily="18" charset="0"/>
                          </a:rPr>
                          <m:t>𝑑𝑒</m:t>
                        </m:r>
                        <m:r>
                          <a:rPr lang="es-CR" sz="1050" b="0" i="1">
                            <a:latin typeface="Cambria Math" panose="02040503050406030204" pitchFamily="18" charset="0"/>
                          </a:rPr>
                          <m:t> </m:t>
                        </m:r>
                        <m:r>
                          <a:rPr lang="es-CR" sz="1050" b="0" i="1">
                            <a:latin typeface="Cambria Math" panose="02040503050406030204" pitchFamily="18" charset="0"/>
                          </a:rPr>
                          <m:t>𝑝𝑒𝑟𝑠𝑜𝑛𝑎𝑠</m:t>
                        </m:r>
                        <m:r>
                          <a:rPr lang="es-CR" sz="1050" b="0" i="1">
                            <a:latin typeface="Cambria Math" panose="02040503050406030204" pitchFamily="18" charset="0"/>
                          </a:rPr>
                          <m:t> </m:t>
                        </m:r>
                        <m:r>
                          <a:rPr lang="es-CR" sz="1050" b="0" i="1">
                            <a:latin typeface="Cambria Math" panose="02040503050406030204" pitchFamily="18" charset="0"/>
                          </a:rPr>
                          <m:t>𝑑𝑒</m:t>
                        </m:r>
                        <m:r>
                          <a:rPr lang="es-CR" sz="1050" b="0" i="1">
                            <a:latin typeface="Cambria Math" panose="02040503050406030204" pitchFamily="18" charset="0"/>
                          </a:rPr>
                          <m:t> 15 </m:t>
                        </m:r>
                        <m:r>
                          <a:rPr lang="es-CR" sz="1050" b="0" i="1">
                            <a:latin typeface="Cambria Math" panose="02040503050406030204" pitchFamily="18" charset="0"/>
                          </a:rPr>
                          <m:t>𝑎</m:t>
                        </m:r>
                        <m:r>
                          <a:rPr lang="es-CR" sz="1050" b="0" i="1">
                            <a:latin typeface="Cambria Math" panose="02040503050406030204" pitchFamily="18" charset="0"/>
                          </a:rPr>
                          <m:t> 35 </m:t>
                        </m:r>
                        <m:r>
                          <a:rPr lang="es-CR" sz="1050" b="0" i="1">
                            <a:latin typeface="Cambria Math" panose="02040503050406030204" pitchFamily="18" charset="0"/>
                          </a:rPr>
                          <m:t>𝑎</m:t>
                        </m:r>
                        <m:r>
                          <a:rPr lang="es-CR" sz="1050" b="0" i="1">
                            <a:latin typeface="Cambria Math" panose="02040503050406030204" pitchFamily="18" charset="0"/>
                          </a:rPr>
                          <m:t>ñ</m:t>
                        </m:r>
                        <m:r>
                          <a:rPr lang="es-CR" sz="1050" b="0" i="1">
                            <a:latin typeface="Cambria Math" panose="02040503050406030204" pitchFamily="18" charset="0"/>
                          </a:rPr>
                          <m:t>𝑜𝑠</m:t>
                        </m:r>
                      </m:den>
                    </m:f>
                    <m:r>
                      <a:rPr lang="es-CR" sz="1050" b="0" i="1">
                        <a:latin typeface="Cambria Math" panose="02040503050406030204" pitchFamily="18" charset="0"/>
                        <a:ea typeface="Cambria Math" panose="02040503050406030204" pitchFamily="18" charset="0"/>
                      </a:rPr>
                      <m:t>×</m:t>
                    </m:r>
                    <m:r>
                      <a:rPr lang="es-CR" sz="1100" b="0" i="1">
                        <a:solidFill>
                          <a:schemeClr val="tx1"/>
                        </a:solidFill>
                        <a:effectLst/>
                        <a:latin typeface="Cambria Math" panose="02040503050406030204" pitchFamily="18" charset="0"/>
                        <a:ea typeface="+mn-ea"/>
                        <a:cs typeface="+mn-cs"/>
                      </a:rPr>
                      <m:t>100</m:t>
                    </m:r>
                  </m:oMath>
                </m:oMathPara>
              </a14:m>
              <a:endParaRPr lang="es-CR" sz="1050"/>
            </a:p>
          </xdr:txBody>
        </xdr:sp>
      </mc:Choice>
      <mc:Fallback xmlns="">
        <xdr:sp macro="" textlink="">
          <xdr:nvSpPr>
            <xdr:cNvPr id="3" name="CuadroTexto 2">
              <a:extLst>
                <a:ext uri="{FF2B5EF4-FFF2-40B4-BE49-F238E27FC236}">
                  <a16:creationId xmlns:a16="http://schemas.microsoft.com/office/drawing/2014/main" id="{00000000-0008-0000-7F00-000003000000}"/>
                </a:ext>
              </a:extLst>
            </xdr:cNvPr>
            <xdr:cNvSpPr txBox="1"/>
          </xdr:nvSpPr>
          <xdr:spPr>
            <a:xfrm>
              <a:off x="4331970" y="5036820"/>
              <a:ext cx="5569821" cy="4572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s-CR" sz="1050" b="0" i="0">
                  <a:latin typeface="Cambria Math" panose="02040503050406030204" pitchFamily="18" charset="0"/>
                </a:rPr>
                <a:t>█( @</a:t>
              </a:r>
              <a:r>
                <a:rPr lang="es-CR" sz="1100" b="0" i="0">
                  <a:solidFill>
                    <a:schemeClr val="tx1"/>
                  </a:solidFill>
                  <a:effectLst/>
                  <a:latin typeface="Cambria Math" panose="02040503050406030204" pitchFamily="18" charset="0"/>
                  <a:ea typeface="+mn-ea"/>
                  <a:cs typeface="+mn-cs"/>
                </a:rPr>
                <a:t>𝑇𝑜𝑡𝑎𝑙 𝑑𝑒 𝑝𝑒𝑟𝑠𝑜𝑛𝑎𝑠 𝑑𝑒 15 𝑎 35 𝑎ñ𝑜𝑠 𝑞𝑢𝑒  𝑎𝑠𝑖𝑠𝑡𝑒𝑛 𝑎 𝑒𝑑𝑢𝑐𝑎𝑐𝑖ó𝑛 𝑓𝑜𝑟𝑚𝑎𝑙 𝑦 𝑛𝑜 𝑓𝑜𝑟𝑚𝑎𝑙)</a:t>
              </a:r>
              <a:r>
                <a:rPr lang="es-CR" sz="1050" b="0" i="0">
                  <a:solidFill>
                    <a:schemeClr val="tx1"/>
                  </a:solidFill>
                  <a:effectLst/>
                  <a:latin typeface="Cambria Math" panose="02040503050406030204" pitchFamily="18" charset="0"/>
                  <a:ea typeface="+mn-ea"/>
                  <a:cs typeface="+mn-cs"/>
                </a:rPr>
                <a:t>/(</a:t>
              </a:r>
              <a:r>
                <a:rPr lang="es-CR" sz="1050" b="0" i="0">
                  <a:latin typeface="Cambria Math" panose="02040503050406030204" pitchFamily="18" charset="0"/>
                </a:rPr>
                <a:t>𝑇𝑜𝑡𝑎𝑙 𝑑𝑒 𝑝𝑒𝑟𝑠𝑜𝑛𝑎𝑠 𝑑𝑒 15 𝑎 35 𝑎ñ𝑜𝑠)</a:t>
              </a:r>
              <a:r>
                <a:rPr lang="es-CR" sz="1050" b="0" i="0">
                  <a:latin typeface="Cambria Math" panose="02040503050406030204" pitchFamily="18" charset="0"/>
                  <a:ea typeface="Cambria Math" panose="02040503050406030204" pitchFamily="18" charset="0"/>
                </a:rPr>
                <a:t>×</a:t>
              </a:r>
              <a:r>
                <a:rPr lang="es-CR" sz="1100" b="0" i="0">
                  <a:solidFill>
                    <a:schemeClr val="tx1"/>
                  </a:solidFill>
                  <a:effectLst/>
                  <a:latin typeface="Cambria Math" panose="02040503050406030204" pitchFamily="18" charset="0"/>
                  <a:ea typeface="+mn-ea"/>
                  <a:cs typeface="+mn-cs"/>
                </a:rPr>
                <a:t>100</a:t>
              </a:r>
              <a:endParaRPr lang="es-CR" sz="1050"/>
            </a:p>
          </xdr:txBody>
        </xdr:sp>
      </mc:Fallback>
    </mc:AlternateContent>
    <xdr:clientData/>
  </xdr:oneCellAnchor>
</xdr:wsDr>
</file>

<file path=xl/drawings/drawing91.xml><?xml version="1.0" encoding="utf-8"?>
<xdr:wsDr xmlns:xdr="http://schemas.openxmlformats.org/drawingml/2006/spreadsheetDrawing" xmlns:a="http://schemas.openxmlformats.org/drawingml/2006/main">
  <xdr:twoCellAnchor>
    <xdr:from>
      <xdr:col>2</xdr:col>
      <xdr:colOff>59054</xdr:colOff>
      <xdr:row>28</xdr:row>
      <xdr:rowOff>19051</xdr:rowOff>
    </xdr:from>
    <xdr:to>
      <xdr:col>7</xdr:col>
      <xdr:colOff>601980</xdr:colOff>
      <xdr:row>51</xdr:row>
      <xdr:rowOff>19051</xdr:rowOff>
    </xdr:to>
    <xdr:graphicFrame macro="">
      <xdr:nvGraphicFramePr>
        <xdr:cNvPr id="4" name="3 Gráfico">
          <a:extLst>
            <a:ext uri="{FF2B5EF4-FFF2-40B4-BE49-F238E27FC236}">
              <a16:creationId xmlns:a16="http://schemas.microsoft.com/office/drawing/2014/main" id="{00000000-0008-0000-80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2.xml><?xml version="1.0" encoding="utf-8"?>
<xdr:wsDr xmlns:xdr="http://schemas.openxmlformats.org/drawingml/2006/spreadsheetDrawing" xmlns:a="http://schemas.openxmlformats.org/drawingml/2006/main">
  <xdr:twoCellAnchor>
    <xdr:from>
      <xdr:col>2</xdr:col>
      <xdr:colOff>70485</xdr:colOff>
      <xdr:row>20</xdr:row>
      <xdr:rowOff>64770</xdr:rowOff>
    </xdr:from>
    <xdr:to>
      <xdr:col>11</xdr:col>
      <xdr:colOff>160020</xdr:colOff>
      <xdr:row>42</xdr:row>
      <xdr:rowOff>156209</xdr:rowOff>
    </xdr:to>
    <xdr:graphicFrame macro="">
      <xdr:nvGraphicFramePr>
        <xdr:cNvPr id="2" name="Gráfico 1">
          <a:extLst>
            <a:ext uri="{FF2B5EF4-FFF2-40B4-BE49-F238E27FC236}">
              <a16:creationId xmlns:a16="http://schemas.microsoft.com/office/drawing/2014/main" id="{00000000-0008-0000-8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11430</xdr:colOff>
      <xdr:row>54</xdr:row>
      <xdr:rowOff>4762</xdr:rowOff>
    </xdr:from>
    <xdr:to>
      <xdr:col>16</xdr:col>
      <xdr:colOff>390525</xdr:colOff>
      <xdr:row>81</xdr:row>
      <xdr:rowOff>0</xdr:rowOff>
    </xdr:to>
    <xdr:graphicFrame macro="">
      <xdr:nvGraphicFramePr>
        <xdr:cNvPr id="3" name="Gráfico 2">
          <a:extLst>
            <a:ext uri="{FF2B5EF4-FFF2-40B4-BE49-F238E27FC236}">
              <a16:creationId xmlns:a16="http://schemas.microsoft.com/office/drawing/2014/main" id="{00000000-0008-0000-8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3.xml><?xml version="1.0" encoding="utf-8"?>
<xdr:wsDr xmlns:xdr="http://schemas.openxmlformats.org/drawingml/2006/spreadsheetDrawing" xmlns:a="http://schemas.openxmlformats.org/drawingml/2006/main">
  <xdr:oneCellAnchor>
    <xdr:from>
      <xdr:col>3</xdr:col>
      <xdr:colOff>954881</xdr:colOff>
      <xdr:row>15</xdr:row>
      <xdr:rowOff>116681</xdr:rowOff>
    </xdr:from>
    <xdr:ext cx="979435" cy="389979"/>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00000000-0008-0000-8300-000002000000}"/>
                </a:ext>
              </a:extLst>
            </xdr:cNvPr>
            <xdr:cNvSpPr txBox="1"/>
          </xdr:nvSpPr>
          <xdr:spPr>
            <a:xfrm>
              <a:off x="5079206" y="4479131"/>
              <a:ext cx="979435" cy="38997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R" sz="1200" b="0" i="1">
                        <a:latin typeface="Cambria Math" panose="02040503050406030204" pitchFamily="18" charset="0"/>
                      </a:rPr>
                      <m:t>𝐷𝑃𝐼</m:t>
                    </m:r>
                    <m:r>
                      <a:rPr lang="es-CR" sz="1200" b="0" i="1">
                        <a:latin typeface="Cambria Math" panose="02040503050406030204" pitchFamily="18" charset="0"/>
                      </a:rPr>
                      <m:t>=</m:t>
                    </m:r>
                    <m:f>
                      <m:fPr>
                        <m:ctrlPr>
                          <a:rPr lang="es-CR" sz="1200" i="1">
                            <a:latin typeface="Cambria Math" panose="02040503050406030204" pitchFamily="18" charset="0"/>
                          </a:rPr>
                        </m:ctrlPr>
                      </m:fPr>
                      <m:num>
                        <m:sSub>
                          <m:sSubPr>
                            <m:ctrlPr>
                              <a:rPr lang="es-CR" sz="1200" i="1">
                                <a:latin typeface="Cambria Math" panose="02040503050406030204" pitchFamily="18" charset="0"/>
                              </a:rPr>
                            </m:ctrlPr>
                          </m:sSubPr>
                          <m:e>
                            <m:d>
                              <m:dPr>
                                <m:begChr m:val="["/>
                                <m:endChr m:val="]"/>
                                <m:ctrlPr>
                                  <a:rPr lang="es-CR" sz="1200" i="1">
                                    <a:latin typeface="Cambria Math" panose="02040503050406030204" pitchFamily="18" charset="0"/>
                                  </a:rPr>
                                </m:ctrlPr>
                              </m:dPr>
                              <m:e>
                                <m:r>
                                  <a:rPr lang="es-CR" sz="1200" b="0" i="1">
                                    <a:latin typeface="Cambria Math" panose="02040503050406030204" pitchFamily="18" charset="0"/>
                                  </a:rPr>
                                  <m:t>𝐼𝑛𝑑𝑖</m:t>
                                </m:r>
                              </m:e>
                            </m:d>
                          </m:e>
                          <m:sub>
                            <m:r>
                              <a:rPr lang="es-CR" sz="1200" b="0" i="1">
                                <a:latin typeface="Cambria Math" panose="02040503050406030204" pitchFamily="18" charset="0"/>
                              </a:rPr>
                              <m:t>𝑑</m:t>
                            </m:r>
                          </m:sub>
                        </m:sSub>
                      </m:num>
                      <m:den>
                        <m:sSub>
                          <m:sSubPr>
                            <m:ctrlPr>
                              <a:rPr lang="es-CR" sz="1200" i="1">
                                <a:latin typeface="Cambria Math" panose="02040503050406030204" pitchFamily="18" charset="0"/>
                              </a:rPr>
                            </m:ctrlPr>
                          </m:sSubPr>
                          <m:e>
                            <m:d>
                              <m:dPr>
                                <m:begChr m:val="["/>
                                <m:endChr m:val="]"/>
                                <m:ctrlPr>
                                  <a:rPr lang="es-CR" sz="1200" i="1">
                                    <a:latin typeface="Cambria Math" panose="02040503050406030204" pitchFamily="18" charset="0"/>
                                  </a:rPr>
                                </m:ctrlPr>
                              </m:dPr>
                              <m:e>
                                <m:r>
                                  <a:rPr lang="es-CR" sz="1200" b="0" i="1">
                                    <a:latin typeface="Cambria Math" panose="02040503050406030204" pitchFamily="18" charset="0"/>
                                  </a:rPr>
                                  <m:t>𝐼𝑛𝑑𝑖</m:t>
                                </m:r>
                              </m:e>
                            </m:d>
                          </m:e>
                          <m:sub>
                            <m:r>
                              <a:rPr lang="es-CR" sz="1200" b="0" i="1">
                                <a:latin typeface="Cambria Math" panose="02040503050406030204" pitchFamily="18" charset="0"/>
                              </a:rPr>
                              <m:t>𝑎</m:t>
                            </m:r>
                          </m:sub>
                        </m:sSub>
                      </m:den>
                    </m:f>
                  </m:oMath>
                </m:oMathPara>
              </a14:m>
              <a:endParaRPr lang="es-CR" sz="1200"/>
            </a:p>
          </xdr:txBody>
        </xdr:sp>
      </mc:Choice>
      <mc:Fallback xmlns="">
        <xdr:sp macro="" textlink="">
          <xdr:nvSpPr>
            <xdr:cNvPr id="2" name="CuadroTexto 1">
              <a:extLst>
                <a:ext uri="{FF2B5EF4-FFF2-40B4-BE49-F238E27FC236}">
                  <a16:creationId xmlns:a16="http://schemas.microsoft.com/office/drawing/2014/main" id="{00000000-0008-0000-8300-000002000000}"/>
                </a:ext>
              </a:extLst>
            </xdr:cNvPr>
            <xdr:cNvSpPr txBox="1"/>
          </xdr:nvSpPr>
          <xdr:spPr>
            <a:xfrm>
              <a:off x="5079206" y="4479131"/>
              <a:ext cx="979435" cy="38997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200" b="0" i="0">
                  <a:latin typeface="Cambria Math" panose="02040503050406030204" pitchFamily="18" charset="0"/>
                </a:rPr>
                <a:t>𝐷𝑃𝐼=</a:t>
              </a:r>
              <a:r>
                <a:rPr lang="es-CR" sz="1200" i="0">
                  <a:latin typeface="Cambria Math" panose="02040503050406030204" pitchFamily="18" charset="0"/>
                </a:rPr>
                <a:t>[</a:t>
              </a:r>
              <a:r>
                <a:rPr lang="es-CR" sz="1200" b="0" i="0">
                  <a:latin typeface="Cambria Math" panose="02040503050406030204" pitchFamily="18" charset="0"/>
                </a:rPr>
                <a:t>𝐼𝑛𝑑𝑖]_𝑑/[𝐼𝑛𝑑𝑖]_𝑎 </a:t>
              </a:r>
              <a:endParaRPr lang="es-CR" sz="1200"/>
            </a:p>
          </xdr:txBody>
        </xdr:sp>
      </mc:Fallback>
    </mc:AlternateContent>
    <xdr:clientData/>
  </xdr:oneCellAnchor>
</xdr:wsDr>
</file>

<file path=xl/drawings/drawing94.xml><?xml version="1.0" encoding="utf-8"?>
<xdr:wsDr xmlns:xdr="http://schemas.openxmlformats.org/drawingml/2006/spreadsheetDrawing" xmlns:a="http://schemas.openxmlformats.org/drawingml/2006/main">
  <xdr:oneCellAnchor>
    <xdr:from>
      <xdr:col>2</xdr:col>
      <xdr:colOff>147637</xdr:colOff>
      <xdr:row>4</xdr:row>
      <xdr:rowOff>0</xdr:rowOff>
    </xdr:from>
    <xdr:ext cx="65" cy="156518"/>
    <xdr:sp macro="" textlink="">
      <xdr:nvSpPr>
        <xdr:cNvPr id="2" name="CuadroTexto 1">
          <a:extLst>
            <a:ext uri="{FF2B5EF4-FFF2-40B4-BE49-F238E27FC236}">
              <a16:creationId xmlns:a16="http://schemas.microsoft.com/office/drawing/2014/main" id="{00000000-0008-0000-8400-000002000000}"/>
            </a:ext>
          </a:extLst>
        </xdr:cNvPr>
        <xdr:cNvSpPr txBox="1"/>
      </xdr:nvSpPr>
      <xdr:spPr>
        <a:xfrm>
          <a:off x="2128837" y="762000"/>
          <a:ext cx="65" cy="1565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R" sz="1000" u="sng"/>
        </a:p>
      </xdr:txBody>
    </xdr:sp>
    <xdr:clientData/>
  </xdr:oneCellAnchor>
  <xdr:twoCellAnchor>
    <xdr:from>
      <xdr:col>2</xdr:col>
      <xdr:colOff>28575</xdr:colOff>
      <xdr:row>20</xdr:row>
      <xdr:rowOff>40957</xdr:rowOff>
    </xdr:from>
    <xdr:to>
      <xdr:col>12</xdr:col>
      <xdr:colOff>504825</xdr:colOff>
      <xdr:row>39</xdr:row>
      <xdr:rowOff>69532</xdr:rowOff>
    </xdr:to>
    <xdr:graphicFrame macro="">
      <xdr:nvGraphicFramePr>
        <xdr:cNvPr id="3" name="Gráfico 2">
          <a:extLst>
            <a:ext uri="{FF2B5EF4-FFF2-40B4-BE49-F238E27FC236}">
              <a16:creationId xmlns:a16="http://schemas.microsoft.com/office/drawing/2014/main" id="{00000000-0008-0000-8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5.xml><?xml version="1.0" encoding="utf-8"?>
<xdr:wsDr xmlns:xdr="http://schemas.openxmlformats.org/drawingml/2006/spreadsheetDrawing" xmlns:a="http://schemas.openxmlformats.org/drawingml/2006/main">
  <xdr:oneCellAnchor>
    <xdr:from>
      <xdr:col>0</xdr:col>
      <xdr:colOff>0</xdr:colOff>
      <xdr:row>11</xdr:row>
      <xdr:rowOff>138112</xdr:rowOff>
    </xdr:from>
    <xdr:ext cx="65" cy="156518"/>
    <xdr:sp macro="" textlink="">
      <xdr:nvSpPr>
        <xdr:cNvPr id="2" name="CuadroTexto 1">
          <a:extLst>
            <a:ext uri="{FF2B5EF4-FFF2-40B4-BE49-F238E27FC236}">
              <a16:creationId xmlns:a16="http://schemas.microsoft.com/office/drawing/2014/main" id="{00000000-0008-0000-8500-000002000000}"/>
            </a:ext>
          </a:extLst>
        </xdr:cNvPr>
        <xdr:cNvSpPr txBox="1"/>
      </xdr:nvSpPr>
      <xdr:spPr>
        <a:xfrm>
          <a:off x="0" y="3290887"/>
          <a:ext cx="65" cy="1565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R" sz="1000" u="sng"/>
        </a:p>
      </xdr:txBody>
    </xdr:sp>
    <xdr:clientData/>
  </xdr:oneCellAnchor>
  <xdr:oneCellAnchor>
    <xdr:from>
      <xdr:col>3</xdr:col>
      <xdr:colOff>147637</xdr:colOff>
      <xdr:row>15</xdr:row>
      <xdr:rowOff>138112</xdr:rowOff>
    </xdr:from>
    <xdr:ext cx="65" cy="156518"/>
    <xdr:sp macro="" textlink="">
      <xdr:nvSpPr>
        <xdr:cNvPr id="3" name="CuadroTexto 2">
          <a:extLst>
            <a:ext uri="{FF2B5EF4-FFF2-40B4-BE49-F238E27FC236}">
              <a16:creationId xmlns:a16="http://schemas.microsoft.com/office/drawing/2014/main" id="{00000000-0008-0000-8500-000003000000}"/>
            </a:ext>
          </a:extLst>
        </xdr:cNvPr>
        <xdr:cNvSpPr txBox="1"/>
      </xdr:nvSpPr>
      <xdr:spPr>
        <a:xfrm>
          <a:off x="4271962" y="4672012"/>
          <a:ext cx="65" cy="1565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R" sz="1000" u="sng"/>
        </a:p>
      </xdr:txBody>
    </xdr:sp>
    <xdr:clientData/>
  </xdr:oneCellAnchor>
  <xdr:oneCellAnchor>
    <xdr:from>
      <xdr:col>3</xdr:col>
      <xdr:colOff>394547</xdr:colOff>
      <xdr:row>15</xdr:row>
      <xdr:rowOff>87207</xdr:rowOff>
    </xdr:from>
    <xdr:ext cx="3801533" cy="510117"/>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id="{00000000-0008-0000-8500-000004000000}"/>
                </a:ext>
              </a:extLst>
            </xdr:cNvPr>
            <xdr:cNvSpPr txBox="1"/>
          </xdr:nvSpPr>
          <xdr:spPr>
            <a:xfrm>
              <a:off x="4638887" y="4857327"/>
              <a:ext cx="3801533" cy="5101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f>
                      <m:fPr>
                        <m:ctrlPr>
                          <a:rPr lang="es-CR" sz="1200" i="1">
                            <a:latin typeface="Cambria Math" panose="02040503050406030204" pitchFamily="18" charset="0"/>
                          </a:rPr>
                        </m:ctrlPr>
                      </m:fPr>
                      <m:num>
                        <m:r>
                          <a:rPr lang="es-CR" sz="1200" b="0" i="1">
                            <a:latin typeface="Cambria Math" panose="02040503050406030204" pitchFamily="18" charset="0"/>
                          </a:rPr>
                          <m:t>𝑁</m:t>
                        </m:r>
                        <m:r>
                          <a:rPr lang="es-CR" sz="1200" b="0" i="1">
                            <a:latin typeface="Cambria Math" panose="02040503050406030204" pitchFamily="18" charset="0"/>
                          </a:rPr>
                          <m:t>ú</m:t>
                        </m:r>
                        <m:r>
                          <a:rPr lang="es-CR" sz="1200" b="0" i="1">
                            <a:latin typeface="Cambria Math" panose="02040503050406030204" pitchFamily="18" charset="0"/>
                          </a:rPr>
                          <m:t>𝑚𝑒𝑟𝑜</m:t>
                        </m:r>
                        <m:r>
                          <a:rPr lang="es-CR" sz="1200" b="0" i="1">
                            <a:latin typeface="Cambria Math" panose="02040503050406030204" pitchFamily="18" charset="0"/>
                          </a:rPr>
                          <m:t> </m:t>
                        </m:r>
                        <m:r>
                          <a:rPr lang="es-CR" sz="1200" b="0" i="1">
                            <a:latin typeface="Cambria Math" panose="02040503050406030204" pitchFamily="18" charset="0"/>
                          </a:rPr>
                          <m:t>𝑑𝑒</m:t>
                        </m:r>
                        <m:r>
                          <a:rPr lang="es-CR" sz="1200" b="0" i="1">
                            <a:latin typeface="Cambria Math" panose="02040503050406030204" pitchFamily="18" charset="0"/>
                          </a:rPr>
                          <m:t> </m:t>
                        </m:r>
                        <m:r>
                          <a:rPr lang="es-CR" sz="1200" b="0" i="1">
                            <a:latin typeface="Cambria Math" panose="02040503050406030204" pitchFamily="18" charset="0"/>
                          </a:rPr>
                          <m:t>𝑗</m:t>
                        </m:r>
                        <m:r>
                          <a:rPr lang="es-CR" sz="1200" b="0" i="1">
                            <a:latin typeface="Cambria Math" panose="02040503050406030204" pitchFamily="18" charset="0"/>
                          </a:rPr>
                          <m:t>ó</m:t>
                        </m:r>
                        <m:r>
                          <a:rPr lang="es-CR" sz="1200" b="0" i="1">
                            <a:latin typeface="Cambria Math" panose="02040503050406030204" pitchFamily="18" charset="0"/>
                          </a:rPr>
                          <m:t>𝑣𝑒𝑛𝑒𝑠</m:t>
                        </m:r>
                        <m:r>
                          <a:rPr lang="es-CR" sz="1200" b="0" i="1">
                            <a:latin typeface="Cambria Math" panose="02040503050406030204" pitchFamily="18" charset="0"/>
                          </a:rPr>
                          <m:t> </m:t>
                        </m:r>
                        <m:r>
                          <a:rPr lang="es-CR" sz="1200" b="0" i="1">
                            <a:latin typeface="Cambria Math" panose="02040503050406030204" pitchFamily="18" charset="0"/>
                          </a:rPr>
                          <m:t>𝑑𝑒</m:t>
                        </m:r>
                        <m:r>
                          <a:rPr lang="es-CR" sz="1200" b="0" i="1">
                            <a:latin typeface="Cambria Math" panose="02040503050406030204" pitchFamily="18" charset="0"/>
                          </a:rPr>
                          <m:t> 15 </m:t>
                        </m:r>
                        <m:r>
                          <a:rPr lang="es-CR" sz="1200" b="0" i="1">
                            <a:latin typeface="Cambria Math" panose="02040503050406030204" pitchFamily="18" charset="0"/>
                          </a:rPr>
                          <m:t>𝑎</m:t>
                        </m:r>
                        <m:r>
                          <a:rPr lang="es-CR" sz="1200" b="0" i="1">
                            <a:latin typeface="Cambria Math" panose="02040503050406030204" pitchFamily="18" charset="0"/>
                          </a:rPr>
                          <m:t> 24 </m:t>
                        </m:r>
                        <m:r>
                          <a:rPr lang="es-CR" sz="1200" b="0" i="1">
                            <a:latin typeface="Cambria Math" panose="02040503050406030204" pitchFamily="18" charset="0"/>
                          </a:rPr>
                          <m:t>𝑎</m:t>
                        </m:r>
                        <m:r>
                          <a:rPr lang="es-CR" sz="1200" b="0" i="1">
                            <a:latin typeface="Cambria Math" panose="02040503050406030204" pitchFamily="18" charset="0"/>
                          </a:rPr>
                          <m:t>ñ</m:t>
                        </m:r>
                        <m:r>
                          <a:rPr lang="es-CR" sz="1200" b="0" i="1">
                            <a:latin typeface="Cambria Math" panose="02040503050406030204" pitchFamily="18" charset="0"/>
                          </a:rPr>
                          <m:t>𝑜𝑠</m:t>
                        </m:r>
                        <m:r>
                          <a:rPr lang="es-CR" sz="1200" b="0" i="1">
                            <a:latin typeface="Cambria Math" panose="02040503050406030204" pitchFamily="18" charset="0"/>
                          </a:rPr>
                          <m:t> </m:t>
                        </m:r>
                        <m:r>
                          <a:rPr lang="es-CR" sz="1200" b="0" i="1">
                            <a:latin typeface="Cambria Math" panose="02040503050406030204" pitchFamily="18" charset="0"/>
                          </a:rPr>
                          <m:t>𝑎𝑙𝑓𝑎𝑏𝑒𝑡𝑎𝑠</m:t>
                        </m:r>
                      </m:num>
                      <m:den>
                        <m:r>
                          <a:rPr lang="es-CR" sz="1200" b="0" i="1">
                            <a:latin typeface="Cambria Math" panose="02040503050406030204" pitchFamily="18" charset="0"/>
                          </a:rPr>
                          <m:t>𝑇𝑜𝑡𝑎𝑙</m:t>
                        </m:r>
                        <m:r>
                          <a:rPr lang="es-CR" sz="1200" b="0" i="1">
                            <a:latin typeface="Cambria Math" panose="02040503050406030204" pitchFamily="18" charset="0"/>
                          </a:rPr>
                          <m:t> </m:t>
                        </m:r>
                        <m:r>
                          <a:rPr lang="es-CR" sz="1200" b="0" i="1">
                            <a:latin typeface="Cambria Math" panose="02040503050406030204" pitchFamily="18" charset="0"/>
                          </a:rPr>
                          <m:t>𝑑𝑒</m:t>
                        </m:r>
                        <m:r>
                          <a:rPr lang="es-CR" sz="1200" b="0" i="1">
                            <a:latin typeface="Cambria Math" panose="02040503050406030204" pitchFamily="18" charset="0"/>
                          </a:rPr>
                          <m:t> </m:t>
                        </m:r>
                        <m:r>
                          <a:rPr lang="es-CR" sz="1200" b="0" i="1">
                            <a:latin typeface="Cambria Math" panose="02040503050406030204" pitchFamily="18" charset="0"/>
                          </a:rPr>
                          <m:t>𝑝𝑜𝑏𝑙𝑎𝑐𝑖</m:t>
                        </m:r>
                        <m:r>
                          <a:rPr lang="es-CR" sz="1200" b="0" i="1">
                            <a:latin typeface="Cambria Math" panose="02040503050406030204" pitchFamily="18" charset="0"/>
                          </a:rPr>
                          <m:t>ó</m:t>
                        </m:r>
                        <m:r>
                          <a:rPr lang="es-CR" sz="1200" b="0" i="1">
                            <a:latin typeface="Cambria Math" panose="02040503050406030204" pitchFamily="18" charset="0"/>
                          </a:rPr>
                          <m:t>𝑛</m:t>
                        </m:r>
                        <m:r>
                          <a:rPr lang="es-CR" sz="1200" b="0" i="1">
                            <a:latin typeface="Cambria Math" panose="02040503050406030204" pitchFamily="18" charset="0"/>
                          </a:rPr>
                          <m:t>  </m:t>
                        </m:r>
                        <m:r>
                          <a:rPr lang="es-CR" sz="1200" b="0" i="1">
                            <a:latin typeface="Cambria Math" panose="02040503050406030204" pitchFamily="18" charset="0"/>
                          </a:rPr>
                          <m:t>𝑑𝑒</m:t>
                        </m:r>
                        <m:r>
                          <a:rPr lang="es-CR" sz="1200" b="0" i="1">
                            <a:latin typeface="Cambria Math" panose="02040503050406030204" pitchFamily="18" charset="0"/>
                          </a:rPr>
                          <m:t> 15  </m:t>
                        </m:r>
                        <m:r>
                          <a:rPr lang="es-CR" sz="1200" b="0" i="1">
                            <a:latin typeface="Cambria Math" panose="02040503050406030204" pitchFamily="18" charset="0"/>
                          </a:rPr>
                          <m:t>𝑎</m:t>
                        </m:r>
                        <m:r>
                          <a:rPr lang="es-CR" sz="1200" b="0" i="1">
                            <a:latin typeface="Cambria Math" panose="02040503050406030204" pitchFamily="18" charset="0"/>
                          </a:rPr>
                          <m:t> 24 </m:t>
                        </m:r>
                        <m:r>
                          <a:rPr lang="es-CR" sz="1200" b="0" i="1">
                            <a:latin typeface="Cambria Math" panose="02040503050406030204" pitchFamily="18" charset="0"/>
                          </a:rPr>
                          <m:t>𝑎</m:t>
                        </m:r>
                        <m:r>
                          <a:rPr lang="es-CR" sz="1200" b="0" i="1">
                            <a:latin typeface="Cambria Math" panose="02040503050406030204" pitchFamily="18" charset="0"/>
                          </a:rPr>
                          <m:t>ñ</m:t>
                        </m:r>
                        <m:r>
                          <a:rPr lang="es-CR" sz="1200" b="0" i="1">
                            <a:latin typeface="Cambria Math" panose="02040503050406030204" pitchFamily="18" charset="0"/>
                          </a:rPr>
                          <m:t>𝑜𝑠</m:t>
                        </m:r>
                        <m:r>
                          <a:rPr lang="es-CR" sz="1200" b="0" i="1">
                            <a:latin typeface="Cambria Math" panose="02040503050406030204" pitchFamily="18" charset="0"/>
                          </a:rPr>
                          <m:t> </m:t>
                        </m:r>
                        <m:r>
                          <a:rPr lang="es-CR" sz="1200" b="0" i="1">
                            <a:latin typeface="Cambria Math" panose="02040503050406030204" pitchFamily="18" charset="0"/>
                          </a:rPr>
                          <m:t>𝑎</m:t>
                        </m:r>
                        <m:r>
                          <a:rPr lang="es-CR" sz="1200" b="0" i="1">
                            <a:latin typeface="Cambria Math" panose="02040503050406030204" pitchFamily="18" charset="0"/>
                          </a:rPr>
                          <m:t>ñ</m:t>
                        </m:r>
                        <m:r>
                          <a:rPr lang="es-CR" sz="1200" b="0" i="1">
                            <a:latin typeface="Cambria Math" panose="02040503050406030204" pitchFamily="18" charset="0"/>
                          </a:rPr>
                          <m:t>𝑜𝑠</m:t>
                        </m:r>
                      </m:den>
                    </m:f>
                    <m:r>
                      <a:rPr lang="es-CR" sz="1200" b="0" i="1">
                        <a:latin typeface="Cambria Math" panose="02040503050406030204" pitchFamily="18" charset="0"/>
                        <a:ea typeface="Cambria Math" panose="02040503050406030204" pitchFamily="18" charset="0"/>
                      </a:rPr>
                      <m:t>×</m:t>
                    </m:r>
                    <m:r>
                      <a:rPr lang="es-CR" sz="1200" b="0" i="1">
                        <a:solidFill>
                          <a:schemeClr val="tx1"/>
                        </a:solidFill>
                        <a:effectLst/>
                        <a:latin typeface="Cambria Math" panose="02040503050406030204" pitchFamily="18" charset="0"/>
                        <a:ea typeface="+mn-ea"/>
                        <a:cs typeface="+mn-cs"/>
                      </a:rPr>
                      <m:t>100</m:t>
                    </m:r>
                  </m:oMath>
                </m:oMathPara>
              </a14:m>
              <a:endParaRPr lang="es-CR" sz="1200"/>
            </a:p>
            <a:p>
              <a:endParaRPr lang="es-CR" sz="1200"/>
            </a:p>
          </xdr:txBody>
        </xdr:sp>
      </mc:Choice>
      <mc:Fallback xmlns="">
        <xdr:sp macro="" textlink="">
          <xdr:nvSpPr>
            <xdr:cNvPr id="4" name="CuadroTexto 3">
              <a:extLst>
                <a:ext uri="{FF2B5EF4-FFF2-40B4-BE49-F238E27FC236}">
                  <a16:creationId xmlns:a16="http://schemas.microsoft.com/office/drawing/2014/main" id="{00000000-0008-0000-8500-000004000000}"/>
                </a:ext>
              </a:extLst>
            </xdr:cNvPr>
            <xdr:cNvSpPr txBox="1"/>
          </xdr:nvSpPr>
          <xdr:spPr>
            <a:xfrm>
              <a:off x="4638887" y="4857327"/>
              <a:ext cx="3801533" cy="5101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s-CR" sz="1200" i="0">
                  <a:latin typeface="Cambria Math" panose="02040503050406030204" pitchFamily="18" charset="0"/>
                </a:rPr>
                <a:t>(</a:t>
              </a:r>
              <a:r>
                <a:rPr lang="es-CR" sz="1200" b="0" i="0">
                  <a:latin typeface="Cambria Math" panose="02040503050406030204" pitchFamily="18" charset="0"/>
                </a:rPr>
                <a:t>𝑁ú𝑚𝑒𝑟𝑜 𝑑𝑒 𝑗ó𝑣𝑒𝑛𝑒𝑠 𝑑𝑒 15 𝑎 24 𝑎ñ𝑜𝑠 𝑎𝑙𝑓𝑎𝑏𝑒𝑡𝑎𝑠)/(𝑇𝑜𝑡𝑎𝑙 𝑑𝑒 𝑝𝑜𝑏𝑙𝑎𝑐𝑖ó𝑛  𝑑𝑒 15  𝑎 24 𝑎ñ𝑜𝑠 𝑎ñ𝑜𝑠)</a:t>
              </a:r>
              <a:r>
                <a:rPr lang="es-CR" sz="1200" b="0" i="0">
                  <a:latin typeface="Cambria Math" panose="02040503050406030204" pitchFamily="18" charset="0"/>
                  <a:ea typeface="Cambria Math" panose="02040503050406030204" pitchFamily="18" charset="0"/>
                </a:rPr>
                <a:t>×</a:t>
              </a:r>
              <a:r>
                <a:rPr lang="es-CR" sz="1200" b="0" i="0">
                  <a:solidFill>
                    <a:schemeClr val="tx1"/>
                  </a:solidFill>
                  <a:effectLst/>
                  <a:latin typeface="Cambria Math" panose="02040503050406030204" pitchFamily="18" charset="0"/>
                  <a:ea typeface="+mn-ea"/>
                  <a:cs typeface="+mn-cs"/>
                </a:rPr>
                <a:t>100</a:t>
              </a:r>
              <a:endParaRPr lang="es-CR" sz="1200"/>
            </a:p>
            <a:p>
              <a:endParaRPr lang="es-CR" sz="1200"/>
            </a:p>
          </xdr:txBody>
        </xdr:sp>
      </mc:Fallback>
    </mc:AlternateContent>
    <xdr:clientData/>
  </xdr:oneCellAnchor>
  <xdr:oneCellAnchor>
    <xdr:from>
      <xdr:col>3</xdr:col>
      <xdr:colOff>587163</xdr:colOff>
      <xdr:row>15</xdr:row>
      <xdr:rowOff>601556</xdr:rowOff>
    </xdr:from>
    <xdr:ext cx="3714750" cy="465668"/>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id="{00000000-0008-0000-8500-000005000000}"/>
                </a:ext>
              </a:extLst>
            </xdr:cNvPr>
            <xdr:cNvSpPr txBox="1"/>
          </xdr:nvSpPr>
          <xdr:spPr>
            <a:xfrm>
              <a:off x="4831503" y="5371676"/>
              <a:ext cx="3714750" cy="4656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14:m>
                <m:oMath xmlns:m="http://schemas.openxmlformats.org/officeDocument/2006/math">
                  <m:f>
                    <m:fPr>
                      <m:ctrlPr>
                        <a:rPr lang="es-CR" sz="1400" i="1">
                          <a:latin typeface="Cambria Math" panose="02040503050406030204" pitchFamily="18" charset="0"/>
                          <a:ea typeface="Cambria Math" panose="02040503050406030204" pitchFamily="18" charset="0"/>
                        </a:rPr>
                      </m:ctrlPr>
                    </m:fPr>
                    <m:num>
                      <m:r>
                        <a:rPr lang="es-CR" sz="1400" b="0" i="1">
                          <a:latin typeface="Cambria Math" panose="02040503050406030204" pitchFamily="18" charset="0"/>
                          <a:ea typeface="Cambria Math" panose="02040503050406030204" pitchFamily="18" charset="0"/>
                        </a:rPr>
                        <m:t>𝑁</m:t>
                      </m:r>
                      <m:r>
                        <a:rPr lang="es-CR" sz="1400" b="0" i="1">
                          <a:latin typeface="Cambria Math" panose="02040503050406030204" pitchFamily="18" charset="0"/>
                          <a:ea typeface="Cambria Math" panose="02040503050406030204" pitchFamily="18" charset="0"/>
                        </a:rPr>
                        <m:t>ú</m:t>
                      </m:r>
                      <m:r>
                        <a:rPr lang="es-CR" sz="1400" b="0" i="1">
                          <a:latin typeface="Cambria Math" panose="02040503050406030204" pitchFamily="18" charset="0"/>
                          <a:ea typeface="Cambria Math" panose="02040503050406030204" pitchFamily="18" charset="0"/>
                        </a:rPr>
                        <m:t>𝑚𝑒𝑟𝑜</m:t>
                      </m:r>
                      <m:r>
                        <a:rPr lang="es-CR" sz="1400" b="0" i="1">
                          <a:latin typeface="Cambria Math" panose="02040503050406030204" pitchFamily="18" charset="0"/>
                          <a:ea typeface="Cambria Math" panose="02040503050406030204" pitchFamily="18" charset="0"/>
                        </a:rPr>
                        <m:t> </m:t>
                      </m:r>
                      <m:r>
                        <a:rPr lang="es-CR" sz="1400" b="0" i="1">
                          <a:latin typeface="Cambria Math" panose="02040503050406030204" pitchFamily="18" charset="0"/>
                          <a:ea typeface="Cambria Math" panose="02040503050406030204" pitchFamily="18" charset="0"/>
                        </a:rPr>
                        <m:t>𝑑𝑒</m:t>
                      </m:r>
                      <m:r>
                        <a:rPr lang="es-CR" sz="1400" b="0" i="1">
                          <a:latin typeface="Cambria Math" panose="02040503050406030204" pitchFamily="18" charset="0"/>
                          <a:ea typeface="Cambria Math" panose="02040503050406030204" pitchFamily="18" charset="0"/>
                        </a:rPr>
                        <m:t> </m:t>
                      </m:r>
                      <m:r>
                        <a:rPr lang="es-CR" sz="1400" b="0" i="1">
                          <a:latin typeface="Cambria Math" panose="02040503050406030204" pitchFamily="18" charset="0"/>
                          <a:ea typeface="Cambria Math" panose="02040503050406030204" pitchFamily="18" charset="0"/>
                        </a:rPr>
                        <m:t>𝑝𝑒𝑟𝑠𝑜𝑛𝑎𝑠</m:t>
                      </m:r>
                      <m:r>
                        <a:rPr lang="es-CR" sz="1400" b="0" i="1">
                          <a:latin typeface="Cambria Math" panose="02040503050406030204" pitchFamily="18" charset="0"/>
                          <a:ea typeface="Cambria Math" panose="02040503050406030204" pitchFamily="18" charset="0"/>
                        </a:rPr>
                        <m:t> </m:t>
                      </m:r>
                      <m:r>
                        <a:rPr lang="es-CR" sz="1400" b="0" i="1">
                          <a:latin typeface="Cambria Math" panose="02040503050406030204" pitchFamily="18" charset="0"/>
                          <a:ea typeface="Cambria Math" panose="02040503050406030204" pitchFamily="18" charset="0"/>
                        </a:rPr>
                        <m:t>𝑑𝑒</m:t>
                      </m:r>
                      <m:r>
                        <a:rPr lang="es-CR" sz="1400" b="0" i="1">
                          <a:latin typeface="Cambria Math" panose="02040503050406030204" pitchFamily="18" charset="0"/>
                          <a:ea typeface="Cambria Math" panose="02040503050406030204" pitchFamily="18" charset="0"/>
                        </a:rPr>
                        <m:t> 15 </m:t>
                      </m:r>
                      <m:r>
                        <a:rPr lang="es-CR" sz="1400" b="0" i="1">
                          <a:latin typeface="Cambria Math" panose="02040503050406030204" pitchFamily="18" charset="0"/>
                          <a:ea typeface="Cambria Math" panose="02040503050406030204" pitchFamily="18" charset="0"/>
                        </a:rPr>
                        <m:t>𝑎</m:t>
                      </m:r>
                      <m:r>
                        <a:rPr lang="es-CR" sz="1400" b="0" i="1">
                          <a:latin typeface="Cambria Math" panose="02040503050406030204" pitchFamily="18" charset="0"/>
                          <a:ea typeface="Cambria Math" panose="02040503050406030204" pitchFamily="18" charset="0"/>
                        </a:rPr>
                        <m:t>ñ</m:t>
                      </m:r>
                      <m:r>
                        <a:rPr lang="es-CR" sz="1400" b="0" i="1">
                          <a:latin typeface="Cambria Math" panose="02040503050406030204" pitchFamily="18" charset="0"/>
                          <a:ea typeface="Cambria Math" panose="02040503050406030204" pitchFamily="18" charset="0"/>
                        </a:rPr>
                        <m:t>𝑜𝑠</m:t>
                      </m:r>
                      <m:r>
                        <a:rPr lang="es-CR" sz="1400" b="0" i="1">
                          <a:latin typeface="Cambria Math" panose="02040503050406030204" pitchFamily="18" charset="0"/>
                          <a:ea typeface="Cambria Math" panose="02040503050406030204" pitchFamily="18" charset="0"/>
                        </a:rPr>
                        <m:t> </m:t>
                      </m:r>
                      <m:r>
                        <a:rPr lang="es-CR" sz="1400" b="0" i="1">
                          <a:latin typeface="Cambria Math" panose="02040503050406030204" pitchFamily="18" charset="0"/>
                          <a:ea typeface="Cambria Math" panose="02040503050406030204" pitchFamily="18" charset="0"/>
                        </a:rPr>
                        <m:t>𝑦</m:t>
                      </m:r>
                      <m:r>
                        <a:rPr lang="es-CR" sz="1400" b="0" i="1">
                          <a:latin typeface="Cambria Math" panose="02040503050406030204" pitchFamily="18" charset="0"/>
                          <a:ea typeface="Cambria Math" panose="02040503050406030204" pitchFamily="18" charset="0"/>
                        </a:rPr>
                        <m:t> </m:t>
                      </m:r>
                      <m:r>
                        <a:rPr lang="es-CR" sz="1400" b="0" i="1">
                          <a:latin typeface="Cambria Math" panose="02040503050406030204" pitchFamily="18" charset="0"/>
                          <a:ea typeface="Cambria Math" panose="02040503050406030204" pitchFamily="18" charset="0"/>
                        </a:rPr>
                        <m:t>𝑚</m:t>
                      </m:r>
                      <m:r>
                        <a:rPr lang="es-CR" sz="1400" b="0" i="1">
                          <a:latin typeface="Cambria Math" panose="02040503050406030204" pitchFamily="18" charset="0"/>
                          <a:ea typeface="Cambria Math" panose="02040503050406030204" pitchFamily="18" charset="0"/>
                        </a:rPr>
                        <m:t>á</m:t>
                      </m:r>
                      <m:r>
                        <a:rPr lang="es-CR" sz="1400" b="0" i="1">
                          <a:latin typeface="Cambria Math" panose="02040503050406030204" pitchFamily="18" charset="0"/>
                          <a:ea typeface="Cambria Math" panose="02040503050406030204" pitchFamily="18" charset="0"/>
                        </a:rPr>
                        <m:t>𝑠</m:t>
                      </m:r>
                      <m:r>
                        <a:rPr lang="es-CR" sz="1400" b="0" i="1">
                          <a:latin typeface="Cambria Math" panose="02040503050406030204" pitchFamily="18" charset="0"/>
                          <a:ea typeface="Cambria Math" panose="02040503050406030204" pitchFamily="18" charset="0"/>
                        </a:rPr>
                        <m:t> </m:t>
                      </m:r>
                      <m:r>
                        <a:rPr lang="es-CR" sz="1400" b="0" i="1">
                          <a:latin typeface="Cambria Math" panose="02040503050406030204" pitchFamily="18" charset="0"/>
                          <a:ea typeface="Cambria Math" panose="02040503050406030204" pitchFamily="18" charset="0"/>
                        </a:rPr>
                        <m:t>𝑎𝑙𝑓𝑎𝑏𝑒𝑡𝑎𝑠</m:t>
                      </m:r>
                    </m:num>
                    <m:den>
                      <m:r>
                        <a:rPr lang="es-CR" sz="1400" b="0" i="1">
                          <a:latin typeface="Cambria Math" panose="02040503050406030204" pitchFamily="18" charset="0"/>
                          <a:ea typeface="Cambria Math" panose="02040503050406030204" pitchFamily="18" charset="0"/>
                        </a:rPr>
                        <m:t>𝑇𝑜𝑡𝑎𝑙</m:t>
                      </m:r>
                      <m:r>
                        <a:rPr lang="es-CR" sz="1400" b="0" i="1">
                          <a:latin typeface="Cambria Math" panose="02040503050406030204" pitchFamily="18" charset="0"/>
                          <a:ea typeface="Cambria Math" panose="02040503050406030204" pitchFamily="18" charset="0"/>
                        </a:rPr>
                        <m:t> </m:t>
                      </m:r>
                      <m:r>
                        <a:rPr lang="es-CR" sz="1400" b="0" i="1">
                          <a:latin typeface="Cambria Math" panose="02040503050406030204" pitchFamily="18" charset="0"/>
                          <a:ea typeface="Cambria Math" panose="02040503050406030204" pitchFamily="18" charset="0"/>
                        </a:rPr>
                        <m:t>𝑑𝑒</m:t>
                      </m:r>
                      <m:r>
                        <a:rPr lang="es-CR" sz="1400" b="0" i="1">
                          <a:latin typeface="Cambria Math" panose="02040503050406030204" pitchFamily="18" charset="0"/>
                          <a:ea typeface="Cambria Math" panose="02040503050406030204" pitchFamily="18" charset="0"/>
                        </a:rPr>
                        <m:t> </m:t>
                      </m:r>
                      <m:r>
                        <a:rPr lang="es-CR" sz="1400" b="0" i="1">
                          <a:latin typeface="Cambria Math" panose="02040503050406030204" pitchFamily="18" charset="0"/>
                          <a:ea typeface="Cambria Math" panose="02040503050406030204" pitchFamily="18" charset="0"/>
                        </a:rPr>
                        <m:t>𝑝𝑜𝑏𝑙𝑎𝑐𝑖</m:t>
                      </m:r>
                      <m:r>
                        <a:rPr lang="es-CR" sz="1400" b="0" i="1">
                          <a:latin typeface="Cambria Math" panose="02040503050406030204" pitchFamily="18" charset="0"/>
                          <a:ea typeface="Cambria Math" panose="02040503050406030204" pitchFamily="18" charset="0"/>
                        </a:rPr>
                        <m:t>ó</m:t>
                      </m:r>
                      <m:r>
                        <a:rPr lang="es-CR" sz="1400" b="0" i="1">
                          <a:latin typeface="Cambria Math" panose="02040503050406030204" pitchFamily="18" charset="0"/>
                          <a:ea typeface="Cambria Math" panose="02040503050406030204" pitchFamily="18" charset="0"/>
                        </a:rPr>
                        <m:t>𝑛</m:t>
                      </m:r>
                      <m:r>
                        <a:rPr lang="es-CR" sz="1400" b="0" i="1">
                          <a:latin typeface="Cambria Math" panose="02040503050406030204" pitchFamily="18" charset="0"/>
                          <a:ea typeface="Cambria Math" panose="02040503050406030204" pitchFamily="18" charset="0"/>
                        </a:rPr>
                        <m:t> </m:t>
                      </m:r>
                      <m:r>
                        <a:rPr lang="es-CR" sz="1400" b="0" i="1">
                          <a:latin typeface="Cambria Math" panose="02040503050406030204" pitchFamily="18" charset="0"/>
                          <a:ea typeface="Cambria Math" panose="02040503050406030204" pitchFamily="18" charset="0"/>
                        </a:rPr>
                        <m:t>𝑑𝑒</m:t>
                      </m:r>
                      <m:r>
                        <a:rPr lang="es-CR" sz="1400" b="0" i="1">
                          <a:latin typeface="Cambria Math" panose="02040503050406030204" pitchFamily="18" charset="0"/>
                          <a:ea typeface="Cambria Math" panose="02040503050406030204" pitchFamily="18" charset="0"/>
                        </a:rPr>
                        <m:t> 15 </m:t>
                      </m:r>
                      <m:r>
                        <a:rPr lang="es-CR" sz="1400" b="0" i="1">
                          <a:latin typeface="Cambria Math" panose="02040503050406030204" pitchFamily="18" charset="0"/>
                          <a:ea typeface="Cambria Math" panose="02040503050406030204" pitchFamily="18" charset="0"/>
                        </a:rPr>
                        <m:t>𝑎</m:t>
                      </m:r>
                      <m:r>
                        <a:rPr lang="es-CR" sz="1400" b="0" i="1">
                          <a:latin typeface="Cambria Math" panose="02040503050406030204" pitchFamily="18" charset="0"/>
                          <a:ea typeface="Cambria Math" panose="02040503050406030204" pitchFamily="18" charset="0"/>
                        </a:rPr>
                        <m:t>ñ</m:t>
                      </m:r>
                      <m:r>
                        <a:rPr lang="es-CR" sz="1400" b="0" i="1">
                          <a:latin typeface="Cambria Math" panose="02040503050406030204" pitchFamily="18" charset="0"/>
                          <a:ea typeface="Cambria Math" panose="02040503050406030204" pitchFamily="18" charset="0"/>
                        </a:rPr>
                        <m:t>𝑜𝑠</m:t>
                      </m:r>
                      <m:r>
                        <a:rPr lang="es-CR" sz="1400" b="0" i="1">
                          <a:latin typeface="Cambria Math" panose="02040503050406030204" pitchFamily="18" charset="0"/>
                          <a:ea typeface="Cambria Math" panose="02040503050406030204" pitchFamily="18" charset="0"/>
                        </a:rPr>
                        <m:t> </m:t>
                      </m:r>
                      <m:r>
                        <a:rPr lang="es-CR" sz="1400" b="0" i="1">
                          <a:latin typeface="Cambria Math" panose="02040503050406030204" pitchFamily="18" charset="0"/>
                          <a:ea typeface="Cambria Math" panose="02040503050406030204" pitchFamily="18" charset="0"/>
                        </a:rPr>
                        <m:t>𝑦</m:t>
                      </m:r>
                      <m:r>
                        <a:rPr lang="es-CR" sz="1400" b="0" i="1">
                          <a:latin typeface="Cambria Math" panose="02040503050406030204" pitchFamily="18" charset="0"/>
                          <a:ea typeface="Cambria Math" panose="02040503050406030204" pitchFamily="18" charset="0"/>
                        </a:rPr>
                        <m:t> </m:t>
                      </m:r>
                      <m:r>
                        <a:rPr lang="es-CR" sz="1400" b="0" i="1">
                          <a:latin typeface="Cambria Math" panose="02040503050406030204" pitchFamily="18" charset="0"/>
                          <a:ea typeface="Cambria Math" panose="02040503050406030204" pitchFamily="18" charset="0"/>
                        </a:rPr>
                        <m:t>𝑚</m:t>
                      </m:r>
                      <m:r>
                        <a:rPr lang="es-CR" sz="1400" b="0" i="1">
                          <a:latin typeface="Cambria Math" panose="02040503050406030204" pitchFamily="18" charset="0"/>
                          <a:ea typeface="Cambria Math" panose="02040503050406030204" pitchFamily="18" charset="0"/>
                        </a:rPr>
                        <m:t>á</m:t>
                      </m:r>
                      <m:r>
                        <a:rPr lang="es-CR" sz="1400" b="0" i="1">
                          <a:latin typeface="Cambria Math" panose="02040503050406030204" pitchFamily="18" charset="0"/>
                          <a:ea typeface="Cambria Math" panose="02040503050406030204" pitchFamily="18" charset="0"/>
                        </a:rPr>
                        <m:t>𝑠</m:t>
                      </m:r>
                    </m:den>
                  </m:f>
                </m:oMath>
              </a14:m>
              <a:r>
                <a:rPr lang="es-CR" sz="1400">
                  <a:latin typeface="Cambria Math" panose="02040503050406030204" pitchFamily="18" charset="0"/>
                  <a:ea typeface="Cambria Math" panose="02040503050406030204" pitchFamily="18" charset="0"/>
                </a:rPr>
                <a:t> </a:t>
              </a:r>
              <a14:m>
                <m:oMath xmlns:m="http://schemas.openxmlformats.org/officeDocument/2006/math">
                  <m:r>
                    <a:rPr lang="es-CR" sz="1200" b="0" i="1">
                      <a:solidFill>
                        <a:schemeClr val="tx1"/>
                      </a:solidFill>
                      <a:effectLst/>
                      <a:latin typeface="Cambria Math" panose="02040503050406030204" pitchFamily="18" charset="0"/>
                      <a:ea typeface="+mn-ea"/>
                      <a:cs typeface="+mn-cs"/>
                    </a:rPr>
                    <m:t>×</m:t>
                  </m:r>
                </m:oMath>
              </a14:m>
              <a:r>
                <a:rPr lang="es-CR" sz="1400">
                  <a:latin typeface="Cambria Math" panose="02040503050406030204" pitchFamily="18" charset="0"/>
                  <a:ea typeface="Cambria Math" panose="02040503050406030204" pitchFamily="18" charset="0"/>
                </a:rPr>
                <a:t> </a:t>
              </a:r>
              <a:r>
                <a:rPr lang="es-CR" sz="1200">
                  <a:latin typeface="Cambria Math" panose="02040503050406030204" pitchFamily="18" charset="0"/>
                  <a:ea typeface="Cambria Math" panose="02040503050406030204" pitchFamily="18" charset="0"/>
                </a:rPr>
                <a:t>100</a:t>
              </a:r>
              <a:endParaRPr lang="es-CR" sz="1400">
                <a:latin typeface="Cambria Math" panose="02040503050406030204" pitchFamily="18" charset="0"/>
                <a:ea typeface="Cambria Math" panose="02040503050406030204" pitchFamily="18" charset="0"/>
              </a:endParaRPr>
            </a:p>
          </xdr:txBody>
        </xdr:sp>
      </mc:Choice>
      <mc:Fallback xmlns="">
        <xdr:sp macro="" textlink="">
          <xdr:nvSpPr>
            <xdr:cNvPr id="5" name="CuadroTexto 4">
              <a:extLst>
                <a:ext uri="{FF2B5EF4-FFF2-40B4-BE49-F238E27FC236}">
                  <a16:creationId xmlns:a16="http://schemas.microsoft.com/office/drawing/2014/main" id="{00000000-0008-0000-8500-000005000000}"/>
                </a:ext>
              </a:extLst>
            </xdr:cNvPr>
            <xdr:cNvSpPr txBox="1"/>
          </xdr:nvSpPr>
          <xdr:spPr>
            <a:xfrm>
              <a:off x="4831503" y="5371676"/>
              <a:ext cx="3714750" cy="4656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r>
                <a:rPr lang="es-CR" sz="1400" i="0">
                  <a:latin typeface="Cambria Math" panose="02040503050406030204" pitchFamily="18" charset="0"/>
                  <a:ea typeface="Cambria Math" panose="02040503050406030204" pitchFamily="18" charset="0"/>
                </a:rPr>
                <a:t>(</a:t>
              </a:r>
              <a:r>
                <a:rPr lang="es-CR" sz="1400" b="0" i="0">
                  <a:latin typeface="Cambria Math" panose="02040503050406030204" pitchFamily="18" charset="0"/>
                  <a:ea typeface="Cambria Math" panose="02040503050406030204" pitchFamily="18" charset="0"/>
                </a:rPr>
                <a:t>𝑁ú𝑚𝑒𝑟𝑜 𝑑𝑒 𝑝𝑒𝑟𝑠𝑜𝑛𝑎𝑠 𝑑𝑒 15 𝑎ñ𝑜𝑠 𝑦 𝑚á𝑠 𝑎𝑙𝑓𝑎𝑏𝑒𝑡𝑎𝑠)/(𝑇𝑜𝑡𝑎𝑙 𝑑𝑒 𝑝𝑜𝑏𝑙𝑎𝑐𝑖ó𝑛 𝑑𝑒 15 𝑎ñ𝑜𝑠 𝑦 𝑚á𝑠)</a:t>
              </a:r>
              <a:r>
                <a:rPr lang="es-CR" sz="1400">
                  <a:latin typeface="Cambria Math" panose="02040503050406030204" pitchFamily="18" charset="0"/>
                  <a:ea typeface="Cambria Math" panose="02040503050406030204" pitchFamily="18" charset="0"/>
                </a:rPr>
                <a:t> </a:t>
              </a:r>
              <a:r>
                <a:rPr lang="es-CR" sz="1200" b="0" i="0">
                  <a:solidFill>
                    <a:schemeClr val="tx1"/>
                  </a:solidFill>
                  <a:effectLst/>
                  <a:latin typeface="Cambria Math" panose="02040503050406030204" pitchFamily="18" charset="0"/>
                  <a:ea typeface="+mn-ea"/>
                  <a:cs typeface="+mn-cs"/>
                </a:rPr>
                <a:t>×</a:t>
              </a:r>
              <a:r>
                <a:rPr lang="es-CR" sz="1400">
                  <a:latin typeface="Cambria Math" panose="02040503050406030204" pitchFamily="18" charset="0"/>
                  <a:ea typeface="Cambria Math" panose="02040503050406030204" pitchFamily="18" charset="0"/>
                </a:rPr>
                <a:t> </a:t>
              </a:r>
              <a:r>
                <a:rPr lang="es-CR" sz="1200">
                  <a:latin typeface="Cambria Math" panose="02040503050406030204" pitchFamily="18" charset="0"/>
                  <a:ea typeface="Cambria Math" panose="02040503050406030204" pitchFamily="18" charset="0"/>
                </a:rPr>
                <a:t>100</a:t>
              </a:r>
              <a:endParaRPr lang="es-CR" sz="1400">
                <a:latin typeface="Cambria Math" panose="02040503050406030204" pitchFamily="18" charset="0"/>
                <a:ea typeface="Cambria Math" panose="02040503050406030204" pitchFamily="18" charset="0"/>
              </a:endParaRPr>
            </a:p>
          </xdr:txBody>
        </xdr:sp>
      </mc:Fallback>
    </mc:AlternateContent>
    <xdr:clientData/>
  </xdr:oneCellAnchor>
</xdr:wsDr>
</file>

<file path=xl/drawings/drawing96.xml><?xml version="1.0" encoding="utf-8"?>
<xdr:wsDr xmlns:xdr="http://schemas.openxmlformats.org/drawingml/2006/spreadsheetDrawing" xmlns:a="http://schemas.openxmlformats.org/drawingml/2006/main">
  <xdr:oneCellAnchor>
    <xdr:from>
      <xdr:col>4</xdr:col>
      <xdr:colOff>1757362</xdr:colOff>
      <xdr:row>15</xdr:row>
      <xdr:rowOff>227172</xdr:rowOff>
    </xdr:from>
    <xdr:ext cx="2261966" cy="172227"/>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00000000-0008-0000-8700-000002000000}"/>
                </a:ext>
              </a:extLst>
            </xdr:cNvPr>
            <xdr:cNvSpPr txBox="1"/>
          </xdr:nvSpPr>
          <xdr:spPr>
            <a:xfrm>
              <a:off x="6024562" y="7610952"/>
              <a:ext cx="226196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R" sz="1100" b="0" i="1">
                        <a:latin typeface="Cambria Math" panose="02040503050406030204" pitchFamily="18" charset="0"/>
                      </a:rPr>
                      <m:t>1=</m:t>
                    </m:r>
                    <m:r>
                      <a:rPr lang="es-CR" sz="1100" b="0" i="1">
                        <a:latin typeface="Cambria Math" panose="02040503050406030204" pitchFamily="18" charset="0"/>
                      </a:rPr>
                      <m:t>𝑠𝑖</m:t>
                    </m:r>
                    <m:r>
                      <a:rPr lang="es-CR" sz="1100" b="0" i="1">
                        <a:latin typeface="Cambria Math" panose="02040503050406030204" pitchFamily="18" charset="0"/>
                      </a:rPr>
                      <m:t> </m:t>
                    </m:r>
                    <m:r>
                      <a:rPr lang="es-CR" sz="1100" b="0" i="1">
                        <a:latin typeface="Cambria Math" panose="02040503050406030204" pitchFamily="18" charset="0"/>
                      </a:rPr>
                      <m:t>𝑠𝑒</m:t>
                    </m:r>
                    <m:r>
                      <a:rPr lang="es-CR" sz="1100" b="0" i="1">
                        <a:latin typeface="Cambria Math" panose="02040503050406030204" pitchFamily="18" charset="0"/>
                      </a:rPr>
                      <m:t> </m:t>
                    </m:r>
                    <m:r>
                      <a:rPr lang="es-CR" sz="1100" b="0" i="1">
                        <a:latin typeface="Cambria Math" panose="02040503050406030204" pitchFamily="18" charset="0"/>
                      </a:rPr>
                      <m:t>𝑖𝑛𝑐𝑙𝑢𝑦𝑒</m:t>
                    </m:r>
                    <m:r>
                      <a:rPr lang="es-CR" sz="1100" b="0" i="1">
                        <a:latin typeface="Cambria Math" panose="02040503050406030204" pitchFamily="18" charset="0"/>
                      </a:rPr>
                      <m:t> </m:t>
                    </m:r>
                    <m:sSub>
                      <m:sSubPr>
                        <m:ctrlPr>
                          <a:rPr lang="es-CR" sz="1100" b="0" i="1">
                            <a:latin typeface="Cambria Math" panose="02040503050406030204" pitchFamily="18" charset="0"/>
                          </a:rPr>
                        </m:ctrlPr>
                      </m:sSubPr>
                      <m:e>
                        <m:r>
                          <a:rPr lang="es-CR" sz="1100" b="0" i="1">
                            <a:latin typeface="Cambria Math" panose="02040503050406030204" pitchFamily="18" charset="0"/>
                          </a:rPr>
                          <m:t>𝑡𝑒𝑚</m:t>
                        </m:r>
                        <m:r>
                          <a:rPr lang="es-CR" sz="1100" b="0" i="1">
                            <a:latin typeface="Cambria Math" panose="02040503050406030204" pitchFamily="18" charset="0"/>
                          </a:rPr>
                          <m:t>á</m:t>
                        </m:r>
                        <m:r>
                          <a:rPr lang="es-CR" sz="1100" b="0" i="1">
                            <a:latin typeface="Cambria Math" panose="02040503050406030204" pitchFamily="18" charset="0"/>
                          </a:rPr>
                          <m:t>𝑡𝑖𝑐𝑎</m:t>
                        </m:r>
                        <m:r>
                          <a:rPr lang="es-CR" sz="1100" b="0" i="1">
                            <a:latin typeface="Cambria Math" panose="02040503050406030204" pitchFamily="18" charset="0"/>
                          </a:rPr>
                          <m:t> </m:t>
                        </m:r>
                      </m:e>
                      <m:sub>
                        <m:r>
                          <a:rPr lang="es-CR" sz="1100" b="0" i="1">
                            <a:latin typeface="Cambria Math" panose="02040503050406030204" pitchFamily="18" charset="0"/>
                          </a:rPr>
                          <m:t>𝑖</m:t>
                        </m:r>
                        <m:r>
                          <a:rPr lang="es-CR" sz="1100" b="0" i="1">
                            <a:latin typeface="Cambria Math" panose="02040503050406030204" pitchFamily="18" charset="0"/>
                          </a:rPr>
                          <m:t> </m:t>
                        </m:r>
                      </m:sub>
                    </m:sSub>
                    <m:r>
                      <a:rPr lang="es-CR" sz="1100" b="0" i="1">
                        <a:latin typeface="Cambria Math" panose="02040503050406030204" pitchFamily="18" charset="0"/>
                      </a:rPr>
                      <m:t>𝑒𝑛</m:t>
                    </m:r>
                    <m:r>
                      <a:rPr lang="es-CR" sz="1100" b="0" i="1">
                        <a:latin typeface="Cambria Math" panose="02040503050406030204" pitchFamily="18" charset="0"/>
                      </a:rPr>
                      <m:t> </m:t>
                    </m:r>
                    <m:sSub>
                      <m:sSubPr>
                        <m:ctrlPr>
                          <a:rPr lang="es-CR" sz="1100" b="0" i="1">
                            <a:latin typeface="Cambria Math" panose="02040503050406030204" pitchFamily="18" charset="0"/>
                          </a:rPr>
                        </m:ctrlPr>
                      </m:sSubPr>
                      <m:e>
                        <m:r>
                          <a:rPr lang="es-CR" sz="1100" b="0" i="1">
                            <a:latin typeface="Cambria Math" panose="02040503050406030204" pitchFamily="18" charset="0"/>
                          </a:rPr>
                          <m:t>𝑓𝑖𝑛</m:t>
                        </m:r>
                        <m:r>
                          <a:rPr lang="es-CR" sz="1100" b="0" i="1">
                            <a:latin typeface="Cambria Math" panose="02040503050406030204" pitchFamily="18" charset="0"/>
                          </a:rPr>
                          <m:t> </m:t>
                        </m:r>
                      </m:e>
                      <m:sub>
                        <m:r>
                          <a:rPr lang="es-CR" sz="1100" b="0" i="1">
                            <a:latin typeface="Cambria Math" panose="02040503050406030204" pitchFamily="18" charset="0"/>
                          </a:rPr>
                          <m:t>𝑛</m:t>
                        </m:r>
                      </m:sub>
                    </m:sSub>
                  </m:oMath>
                </m:oMathPara>
              </a14:m>
              <a:endParaRPr lang="es-CR" sz="1100" b="0"/>
            </a:p>
          </xdr:txBody>
        </xdr:sp>
      </mc:Choice>
      <mc:Fallback xmlns="">
        <xdr:sp macro="" textlink="">
          <xdr:nvSpPr>
            <xdr:cNvPr id="2" name="CuadroTexto 1">
              <a:extLst>
                <a:ext uri="{FF2B5EF4-FFF2-40B4-BE49-F238E27FC236}">
                  <a16:creationId xmlns:a16="http://schemas.microsoft.com/office/drawing/2014/main" id="{00000000-0008-0000-8700-000002000000}"/>
                </a:ext>
              </a:extLst>
            </xdr:cNvPr>
            <xdr:cNvSpPr txBox="1"/>
          </xdr:nvSpPr>
          <xdr:spPr>
            <a:xfrm>
              <a:off x="6024562" y="7610952"/>
              <a:ext cx="226196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100" b="0" i="0">
                  <a:latin typeface="Cambria Math" panose="02040503050406030204" pitchFamily="18" charset="0"/>
                </a:rPr>
                <a:t>1=𝑠𝑖 𝑠𝑒 𝑖𝑛𝑐𝑙𝑢𝑦𝑒 〖𝑡𝑒𝑚á𝑡𝑖𝑐𝑎 〗_(𝑖 ) 𝑒𝑛 〖𝑓𝑖𝑛 〗_𝑛</a:t>
              </a:r>
              <a:endParaRPr lang="es-CR" sz="1100" b="0"/>
            </a:p>
          </xdr:txBody>
        </xdr:sp>
      </mc:Fallback>
    </mc:AlternateContent>
    <xdr:clientData/>
  </xdr:oneCellAnchor>
  <xdr:oneCellAnchor>
    <xdr:from>
      <xdr:col>4</xdr:col>
      <xdr:colOff>1726406</xdr:colOff>
      <xdr:row>15</xdr:row>
      <xdr:rowOff>521494</xdr:rowOff>
    </xdr:from>
    <xdr:ext cx="2452146" cy="172227"/>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00000000-0008-0000-8700-000003000000}"/>
                </a:ext>
              </a:extLst>
            </xdr:cNvPr>
            <xdr:cNvSpPr txBox="1"/>
          </xdr:nvSpPr>
          <xdr:spPr>
            <a:xfrm>
              <a:off x="5869781" y="7265194"/>
              <a:ext cx="245214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R" sz="1100" b="0" i="1">
                        <a:latin typeface="Cambria Math" panose="02040503050406030204" pitchFamily="18" charset="0"/>
                      </a:rPr>
                      <m:t>0=</m:t>
                    </m:r>
                    <m:r>
                      <a:rPr lang="es-CR" sz="1100" b="0" i="1">
                        <a:latin typeface="Cambria Math" panose="02040503050406030204" pitchFamily="18" charset="0"/>
                      </a:rPr>
                      <m:t>𝑠𝑖</m:t>
                    </m:r>
                    <m:r>
                      <a:rPr lang="es-CR" sz="1100" b="0" i="1">
                        <a:latin typeface="Cambria Math" panose="02040503050406030204" pitchFamily="18" charset="0"/>
                      </a:rPr>
                      <m:t> </m:t>
                    </m:r>
                    <m:r>
                      <a:rPr lang="es-CR" sz="1100" b="0" i="1">
                        <a:latin typeface="Cambria Math" panose="02040503050406030204" pitchFamily="18" charset="0"/>
                      </a:rPr>
                      <m:t>𝑛𝑜</m:t>
                    </m:r>
                    <m:r>
                      <a:rPr lang="es-CR" sz="1100" b="0" i="1">
                        <a:latin typeface="Cambria Math" panose="02040503050406030204" pitchFamily="18" charset="0"/>
                      </a:rPr>
                      <m:t> </m:t>
                    </m:r>
                    <m:r>
                      <a:rPr lang="es-CR" sz="1100" b="0" i="1">
                        <a:latin typeface="Cambria Math" panose="02040503050406030204" pitchFamily="18" charset="0"/>
                      </a:rPr>
                      <m:t>𝑠𝑒</m:t>
                    </m:r>
                    <m:r>
                      <a:rPr lang="es-CR" sz="1100" b="0" i="1">
                        <a:latin typeface="Cambria Math" panose="02040503050406030204" pitchFamily="18" charset="0"/>
                      </a:rPr>
                      <m:t> </m:t>
                    </m:r>
                    <m:r>
                      <a:rPr lang="es-CR" sz="1100" b="0" i="1">
                        <a:latin typeface="Cambria Math" panose="02040503050406030204" pitchFamily="18" charset="0"/>
                      </a:rPr>
                      <m:t>𝑖𝑛𝑐𝑙𝑢𝑦𝑒</m:t>
                    </m:r>
                    <m:r>
                      <a:rPr lang="es-CR" sz="1100" b="0" i="1">
                        <a:latin typeface="Cambria Math" panose="02040503050406030204" pitchFamily="18" charset="0"/>
                      </a:rPr>
                      <m:t> </m:t>
                    </m:r>
                    <m:sSub>
                      <m:sSubPr>
                        <m:ctrlPr>
                          <a:rPr lang="es-CR" sz="1100" b="0" i="1">
                            <a:latin typeface="Cambria Math" panose="02040503050406030204" pitchFamily="18" charset="0"/>
                          </a:rPr>
                        </m:ctrlPr>
                      </m:sSubPr>
                      <m:e>
                        <m:r>
                          <a:rPr lang="es-CR" sz="1100" b="0" i="1">
                            <a:latin typeface="Cambria Math" panose="02040503050406030204" pitchFamily="18" charset="0"/>
                          </a:rPr>
                          <m:t>𝑡𝑒𝑚</m:t>
                        </m:r>
                        <m:r>
                          <a:rPr lang="es-CR" sz="1100" b="0" i="1">
                            <a:latin typeface="Cambria Math" panose="02040503050406030204" pitchFamily="18" charset="0"/>
                          </a:rPr>
                          <m:t>á</m:t>
                        </m:r>
                        <m:r>
                          <a:rPr lang="es-CR" sz="1100" b="0" i="1">
                            <a:latin typeface="Cambria Math" panose="02040503050406030204" pitchFamily="18" charset="0"/>
                          </a:rPr>
                          <m:t>𝑡𝑖𝑐𝑎</m:t>
                        </m:r>
                        <m:r>
                          <a:rPr lang="es-CR" sz="1100" b="0" i="1">
                            <a:latin typeface="Cambria Math" panose="02040503050406030204" pitchFamily="18" charset="0"/>
                          </a:rPr>
                          <m:t> </m:t>
                        </m:r>
                      </m:e>
                      <m:sub>
                        <m:r>
                          <a:rPr lang="es-CR" sz="1100" b="0" i="1">
                            <a:latin typeface="Cambria Math" panose="02040503050406030204" pitchFamily="18" charset="0"/>
                          </a:rPr>
                          <m:t>𝑖</m:t>
                        </m:r>
                        <m:r>
                          <a:rPr lang="es-CR" sz="1100" b="0" i="1">
                            <a:latin typeface="Cambria Math" panose="02040503050406030204" pitchFamily="18" charset="0"/>
                          </a:rPr>
                          <m:t> </m:t>
                        </m:r>
                      </m:sub>
                    </m:sSub>
                    <m:r>
                      <a:rPr lang="es-CR" sz="1100" b="0" i="1">
                        <a:latin typeface="Cambria Math" panose="02040503050406030204" pitchFamily="18" charset="0"/>
                      </a:rPr>
                      <m:t>𝑒𝑛</m:t>
                    </m:r>
                    <m:r>
                      <a:rPr lang="es-CR" sz="1100" b="0" i="1">
                        <a:latin typeface="Cambria Math" panose="02040503050406030204" pitchFamily="18" charset="0"/>
                      </a:rPr>
                      <m:t> </m:t>
                    </m:r>
                    <m:sSub>
                      <m:sSubPr>
                        <m:ctrlPr>
                          <a:rPr lang="es-CR" sz="1100" b="0" i="1">
                            <a:latin typeface="Cambria Math" panose="02040503050406030204" pitchFamily="18" charset="0"/>
                          </a:rPr>
                        </m:ctrlPr>
                      </m:sSubPr>
                      <m:e>
                        <m:r>
                          <a:rPr lang="es-CR" sz="1100" b="0" i="1">
                            <a:latin typeface="Cambria Math" panose="02040503050406030204" pitchFamily="18" charset="0"/>
                          </a:rPr>
                          <m:t>𝑓𝑖𝑛</m:t>
                        </m:r>
                        <m:r>
                          <a:rPr lang="es-CR" sz="1100" b="0" i="1">
                            <a:latin typeface="Cambria Math" panose="02040503050406030204" pitchFamily="18" charset="0"/>
                          </a:rPr>
                          <m:t> </m:t>
                        </m:r>
                      </m:e>
                      <m:sub>
                        <m:r>
                          <a:rPr lang="es-CR" sz="1100" b="0" i="1">
                            <a:latin typeface="Cambria Math" panose="02040503050406030204" pitchFamily="18" charset="0"/>
                          </a:rPr>
                          <m:t>𝑛</m:t>
                        </m:r>
                      </m:sub>
                    </m:sSub>
                  </m:oMath>
                </m:oMathPara>
              </a14:m>
              <a:endParaRPr lang="es-CR" sz="1100" b="0"/>
            </a:p>
          </xdr:txBody>
        </xdr:sp>
      </mc:Choice>
      <mc:Fallback xmlns="">
        <xdr:sp macro="" textlink="">
          <xdr:nvSpPr>
            <xdr:cNvPr id="3" name="CuadroTexto 2">
              <a:extLst>
                <a:ext uri="{FF2B5EF4-FFF2-40B4-BE49-F238E27FC236}">
                  <a16:creationId xmlns:a16="http://schemas.microsoft.com/office/drawing/2014/main" id="{00000000-0008-0000-8700-000003000000}"/>
                </a:ext>
              </a:extLst>
            </xdr:cNvPr>
            <xdr:cNvSpPr txBox="1"/>
          </xdr:nvSpPr>
          <xdr:spPr>
            <a:xfrm>
              <a:off x="5869781" y="7265194"/>
              <a:ext cx="245214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100" b="0" i="0">
                  <a:latin typeface="Cambria Math" panose="02040503050406030204" pitchFamily="18" charset="0"/>
                </a:rPr>
                <a:t>0=𝑠𝑖 𝑛𝑜 𝑠𝑒 𝑖𝑛𝑐𝑙𝑢𝑦𝑒 〖𝑡𝑒𝑚á𝑡𝑖𝑐𝑎 〗_(𝑖 ) 𝑒𝑛 〖𝑓𝑖𝑛 〗_𝑛</a:t>
              </a:r>
              <a:endParaRPr lang="es-CR" sz="1100" b="0"/>
            </a:p>
          </xdr:txBody>
        </xdr:sp>
      </mc:Fallback>
    </mc:AlternateContent>
    <xdr:clientData/>
  </xdr:oneCellAnchor>
</xdr:wsDr>
</file>

<file path=xl/drawings/drawing97.xml><?xml version="1.0" encoding="utf-8"?>
<xdr:wsDr xmlns:xdr="http://schemas.openxmlformats.org/drawingml/2006/spreadsheetDrawing" xmlns:a="http://schemas.openxmlformats.org/drawingml/2006/main">
  <xdr:twoCellAnchor>
    <xdr:from>
      <xdr:col>2</xdr:col>
      <xdr:colOff>7620</xdr:colOff>
      <xdr:row>38</xdr:row>
      <xdr:rowOff>91440</xdr:rowOff>
    </xdr:from>
    <xdr:to>
      <xdr:col>14</xdr:col>
      <xdr:colOff>99060</xdr:colOff>
      <xdr:row>57</xdr:row>
      <xdr:rowOff>45720</xdr:rowOff>
    </xdr:to>
    <xdr:graphicFrame macro="">
      <xdr:nvGraphicFramePr>
        <xdr:cNvPr id="2" name="Gráfico 1">
          <a:extLst>
            <a:ext uri="{FF2B5EF4-FFF2-40B4-BE49-F238E27FC236}">
              <a16:creationId xmlns:a16="http://schemas.microsoft.com/office/drawing/2014/main" id="{00000000-0008-0000-8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8.xml><?xml version="1.0" encoding="utf-8"?>
<xdr:wsDr xmlns:xdr="http://schemas.openxmlformats.org/drawingml/2006/spreadsheetDrawing" xmlns:a="http://schemas.openxmlformats.org/drawingml/2006/main">
  <xdr:oneCellAnchor>
    <xdr:from>
      <xdr:col>3</xdr:col>
      <xdr:colOff>909638</xdr:colOff>
      <xdr:row>18</xdr:row>
      <xdr:rowOff>91281</xdr:rowOff>
    </xdr:from>
    <xdr:ext cx="2715487" cy="350802"/>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id="{00000000-0008-0000-8900-000005000000}"/>
                </a:ext>
              </a:extLst>
            </xdr:cNvPr>
            <xdr:cNvSpPr txBox="1"/>
          </xdr:nvSpPr>
          <xdr:spPr>
            <a:xfrm>
              <a:off x="3805238" y="13140531"/>
              <a:ext cx="2715487" cy="3508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100" b="0" i="1" u="none">
                            <a:solidFill>
                              <a:sysClr val="windowText" lastClr="000000"/>
                            </a:solidFill>
                            <a:latin typeface="Cambria Math" panose="02040503050406030204" pitchFamily="18" charset="0"/>
                          </a:rPr>
                        </m:ctrlPr>
                      </m:fPr>
                      <m:num>
                        <m:sSub>
                          <m:sSubPr>
                            <m:ctrlPr>
                              <a:rPr lang="es-CR" sz="1100" b="0" i="1" u="none">
                                <a:solidFill>
                                  <a:sysClr val="windowText" lastClr="000000"/>
                                </a:solidFill>
                                <a:latin typeface="Cambria Math" panose="02040503050406030204" pitchFamily="18" charset="0"/>
                              </a:rPr>
                            </m:ctrlPr>
                          </m:sSubPr>
                          <m:e>
                            <m:sSub>
                              <m:sSubPr>
                                <m:ctrlPr>
                                  <a:rPr lang="es-CR" sz="1100" b="0" i="1" u="none">
                                    <a:solidFill>
                                      <a:sysClr val="windowText" lastClr="000000"/>
                                    </a:solidFill>
                                    <a:latin typeface="Cambria Math" panose="02040503050406030204" pitchFamily="18" charset="0"/>
                                  </a:rPr>
                                </m:ctrlPr>
                              </m:sSubPr>
                              <m:e>
                                <m:r>
                                  <a:rPr lang="es-CR" sz="1100" b="0" i="1" u="none">
                                    <a:solidFill>
                                      <a:sysClr val="windowText" lastClr="000000"/>
                                    </a:solidFill>
                                    <a:effectLst/>
                                    <a:latin typeface="Cambria Math" panose="02040503050406030204" pitchFamily="18" charset="0"/>
                                    <a:ea typeface="+mn-ea"/>
                                    <a:cs typeface="+mn-cs"/>
                                  </a:rPr>
                                  <m:t>𝑁</m:t>
                                </m:r>
                                <m:r>
                                  <a:rPr lang="es-CR" sz="1100" b="0" i="1" u="none">
                                    <a:solidFill>
                                      <a:sysClr val="windowText" lastClr="000000"/>
                                    </a:solidFill>
                                    <a:effectLst/>
                                    <a:latin typeface="Cambria Math" panose="02040503050406030204" pitchFamily="18" charset="0"/>
                                    <a:ea typeface="+mn-ea"/>
                                    <a:cs typeface="+mn-cs"/>
                                  </a:rPr>
                                  <m:t>ú</m:t>
                                </m:r>
                                <m:r>
                                  <a:rPr lang="es-CR" sz="1100" b="0" i="1" u="none">
                                    <a:solidFill>
                                      <a:sysClr val="windowText" lastClr="000000"/>
                                    </a:solidFill>
                                    <a:effectLst/>
                                    <a:latin typeface="Cambria Math" panose="02040503050406030204" pitchFamily="18" charset="0"/>
                                    <a:ea typeface="+mn-ea"/>
                                    <a:cs typeface="+mn-cs"/>
                                  </a:rPr>
                                  <m:t>𝑚𝑒𝑟𝑜</m:t>
                                </m:r>
                                <m:r>
                                  <a:rPr lang="es-CR" sz="1100" b="0" i="1" u="none">
                                    <a:solidFill>
                                      <a:sysClr val="windowText" lastClr="000000"/>
                                    </a:solidFill>
                                    <a:effectLst/>
                                    <a:latin typeface="Cambria Math" panose="02040503050406030204" pitchFamily="18" charset="0"/>
                                    <a:ea typeface="+mn-ea"/>
                                    <a:cs typeface="+mn-cs"/>
                                  </a:rPr>
                                  <m:t> </m:t>
                                </m:r>
                                <m:r>
                                  <a:rPr lang="es-CR" sz="1100" b="0" i="1" u="none">
                                    <a:solidFill>
                                      <a:sysClr val="windowText" lastClr="000000"/>
                                    </a:solidFill>
                                    <a:effectLst/>
                                    <a:latin typeface="Cambria Math" panose="02040503050406030204" pitchFamily="18" charset="0"/>
                                    <a:ea typeface="+mn-ea"/>
                                    <a:cs typeface="+mn-cs"/>
                                  </a:rPr>
                                  <m:t>𝑑𝑒</m:t>
                                </m:r>
                                <m:r>
                                  <a:rPr lang="es-CR" sz="1100" b="0" i="1" u="none">
                                    <a:solidFill>
                                      <a:sysClr val="windowText" lastClr="000000"/>
                                    </a:solidFill>
                                    <a:effectLst/>
                                    <a:latin typeface="Cambria Math" panose="02040503050406030204" pitchFamily="18" charset="0"/>
                                    <a:ea typeface="+mn-ea"/>
                                    <a:cs typeface="+mn-cs"/>
                                  </a:rPr>
                                  <m:t> </m:t>
                                </m:r>
                                <m:r>
                                  <a:rPr lang="es-CR" sz="1100" b="0" i="1" u="none">
                                    <a:solidFill>
                                      <a:sysClr val="windowText" lastClr="000000"/>
                                    </a:solidFill>
                                    <a:effectLst/>
                                    <a:latin typeface="Cambria Math" panose="02040503050406030204" pitchFamily="18" charset="0"/>
                                    <a:ea typeface="+mn-ea"/>
                                    <a:cs typeface="+mn-cs"/>
                                  </a:rPr>
                                  <m:t>𝑐𝑒𝑛𝑡𝑟𝑜𝑠</m:t>
                                </m:r>
                              </m:e>
                              <m:sub>
                                <m:r>
                                  <a:rPr lang="es-CR" sz="1100" b="0" i="1" u="none">
                                    <a:solidFill>
                                      <a:sysClr val="windowText" lastClr="000000"/>
                                    </a:solidFill>
                                    <a:latin typeface="Cambria Math" panose="02040503050406030204" pitchFamily="18" charset="0"/>
                                  </a:rPr>
                                  <m:t>𝑖</m:t>
                                </m:r>
                              </m:sub>
                            </m:sSub>
                            <m:r>
                              <a:rPr lang="es-CR" sz="1100" b="0" i="1" u="none">
                                <a:solidFill>
                                  <a:sysClr val="windowText" lastClr="000000"/>
                                </a:solidFill>
                                <a:latin typeface="Cambria Math" panose="02040503050406030204" pitchFamily="18" charset="0"/>
                              </a:rPr>
                              <m:t> </m:t>
                            </m:r>
                            <m:r>
                              <a:rPr lang="es-CR" sz="1100" b="0" i="1" u="none">
                                <a:solidFill>
                                  <a:sysClr val="windowText" lastClr="000000"/>
                                </a:solidFill>
                                <a:latin typeface="Cambria Math" panose="02040503050406030204" pitchFamily="18" charset="0"/>
                              </a:rPr>
                              <m:t>𝑐𝑜𝑛</m:t>
                            </m:r>
                            <m:r>
                              <a:rPr lang="es-CR" sz="1100" b="0" i="1" u="none">
                                <a:solidFill>
                                  <a:sysClr val="windowText" lastClr="000000"/>
                                </a:solidFill>
                                <a:latin typeface="Cambria Math" panose="02040503050406030204" pitchFamily="18" charset="0"/>
                              </a:rPr>
                              <m:t> </m:t>
                            </m:r>
                            <m:r>
                              <a:rPr lang="es-CR" sz="1100" b="0" i="1" u="none">
                                <a:solidFill>
                                  <a:sysClr val="windowText" lastClr="000000"/>
                                </a:solidFill>
                                <a:latin typeface="Cambria Math" panose="02040503050406030204" pitchFamily="18" charset="0"/>
                              </a:rPr>
                              <m:t>𝑒𝑙</m:t>
                            </m:r>
                            <m:r>
                              <a:rPr lang="es-CR" sz="1100" b="0" i="1" u="none">
                                <a:solidFill>
                                  <a:sysClr val="windowText" lastClr="000000"/>
                                </a:solidFill>
                                <a:latin typeface="Cambria Math" panose="02040503050406030204" pitchFamily="18" charset="0"/>
                              </a:rPr>
                              <m:t> </m:t>
                            </m:r>
                            <m:r>
                              <a:rPr lang="es-CR" sz="1100" b="0" i="1" u="none">
                                <a:solidFill>
                                  <a:sysClr val="windowText" lastClr="000000"/>
                                </a:solidFill>
                                <a:latin typeface="Cambria Math" panose="02040503050406030204" pitchFamily="18" charset="0"/>
                              </a:rPr>
                              <m:t>𝑠𝑒𝑟𝑣𝑖𝑐𝑖𝑜</m:t>
                            </m:r>
                          </m:e>
                          <m:sub>
                            <m:r>
                              <a:rPr lang="es-CR" sz="1100" b="0" i="1" u="none">
                                <a:solidFill>
                                  <a:sysClr val="windowText" lastClr="000000"/>
                                </a:solidFill>
                                <a:latin typeface="Cambria Math" panose="02040503050406030204" pitchFamily="18" charset="0"/>
                              </a:rPr>
                              <m:t>𝑥</m:t>
                            </m:r>
                          </m:sub>
                        </m:sSub>
                      </m:num>
                      <m:den>
                        <m:sSub>
                          <m:sSubPr>
                            <m:ctrlPr>
                              <a:rPr lang="es-CR" sz="1100" b="0" i="1" u="none">
                                <a:solidFill>
                                  <a:sysClr val="windowText" lastClr="000000"/>
                                </a:solidFill>
                                <a:effectLst/>
                                <a:latin typeface="Cambria Math" panose="02040503050406030204" pitchFamily="18" charset="0"/>
                                <a:ea typeface="+mn-ea"/>
                                <a:cs typeface="+mn-cs"/>
                              </a:rPr>
                            </m:ctrlPr>
                          </m:sSubPr>
                          <m:e>
                            <m:r>
                              <a:rPr lang="es-CR" sz="1100" b="0" i="1" u="none">
                                <a:solidFill>
                                  <a:sysClr val="windowText" lastClr="000000"/>
                                </a:solidFill>
                                <a:effectLst/>
                                <a:latin typeface="Cambria Math" panose="02040503050406030204" pitchFamily="18" charset="0"/>
                                <a:ea typeface="+mn-ea"/>
                                <a:cs typeface="+mn-cs"/>
                              </a:rPr>
                              <m:t>𝑇𝑜𝑡𝑎𝑙</m:t>
                            </m:r>
                            <m:r>
                              <a:rPr lang="es-CR" sz="1100" b="0" i="1" u="none">
                                <a:solidFill>
                                  <a:sysClr val="windowText" lastClr="000000"/>
                                </a:solidFill>
                                <a:effectLst/>
                                <a:latin typeface="Cambria Math" panose="02040503050406030204" pitchFamily="18" charset="0"/>
                                <a:ea typeface="+mn-ea"/>
                                <a:cs typeface="+mn-cs"/>
                              </a:rPr>
                              <m:t> </m:t>
                            </m:r>
                            <m:r>
                              <a:rPr lang="es-CR" sz="1100" b="0" i="1" u="none">
                                <a:solidFill>
                                  <a:sysClr val="windowText" lastClr="000000"/>
                                </a:solidFill>
                                <a:effectLst/>
                                <a:latin typeface="Cambria Math" panose="02040503050406030204" pitchFamily="18" charset="0"/>
                                <a:ea typeface="+mn-ea"/>
                                <a:cs typeface="+mn-cs"/>
                              </a:rPr>
                              <m:t>𝑑𝑒</m:t>
                            </m:r>
                            <m:r>
                              <a:rPr lang="es-CR" sz="1100" b="0" i="1" u="none">
                                <a:solidFill>
                                  <a:sysClr val="windowText" lastClr="000000"/>
                                </a:solidFill>
                                <a:effectLst/>
                                <a:latin typeface="Cambria Math" panose="02040503050406030204" pitchFamily="18" charset="0"/>
                                <a:ea typeface="+mn-ea"/>
                                <a:cs typeface="+mn-cs"/>
                              </a:rPr>
                              <m:t> </m:t>
                            </m:r>
                            <m:r>
                              <a:rPr lang="es-CR" sz="1100" b="0" i="1" u="none">
                                <a:solidFill>
                                  <a:sysClr val="windowText" lastClr="000000"/>
                                </a:solidFill>
                                <a:effectLst/>
                                <a:latin typeface="Cambria Math" panose="02040503050406030204" pitchFamily="18" charset="0"/>
                                <a:ea typeface="+mn-ea"/>
                                <a:cs typeface="+mn-cs"/>
                              </a:rPr>
                              <m:t>𝑐𝑒𝑛𝑡𝑟𝑜𝑠</m:t>
                            </m:r>
                          </m:e>
                          <m:sub>
                            <m:r>
                              <a:rPr lang="es-CR" sz="1100" b="0" i="1" u="none">
                                <a:solidFill>
                                  <a:sysClr val="windowText" lastClr="000000"/>
                                </a:solidFill>
                                <a:effectLst/>
                                <a:latin typeface="Cambria Math" panose="02040503050406030204" pitchFamily="18" charset="0"/>
                                <a:ea typeface="+mn-ea"/>
                                <a:cs typeface="+mn-cs"/>
                              </a:rPr>
                              <m:t>𝑖</m:t>
                            </m:r>
                          </m:sub>
                        </m:sSub>
                      </m:den>
                    </m:f>
                    <m:r>
                      <a:rPr lang="es-CR" sz="1100" b="0" i="1" u="none">
                        <a:solidFill>
                          <a:sysClr val="windowText" lastClr="000000"/>
                        </a:solidFill>
                        <a:latin typeface="Cambria Math" panose="02040503050406030204" pitchFamily="18" charset="0"/>
                        <a:ea typeface="Cambria Math" panose="02040503050406030204" pitchFamily="18" charset="0"/>
                      </a:rPr>
                      <m:t>𝑥</m:t>
                    </m:r>
                    <m:r>
                      <a:rPr lang="es-CR" sz="1100" b="0" i="1" u="none">
                        <a:solidFill>
                          <a:sysClr val="windowText" lastClr="000000"/>
                        </a:solidFill>
                        <a:latin typeface="Cambria Math" panose="02040503050406030204" pitchFamily="18" charset="0"/>
                        <a:ea typeface="Cambria Math" panose="02040503050406030204" pitchFamily="18" charset="0"/>
                      </a:rPr>
                      <m:t> 100</m:t>
                    </m:r>
                  </m:oMath>
                </m:oMathPara>
              </a14:m>
              <a:endParaRPr lang="es-CR" sz="1100" b="0" i="1" u="none">
                <a:solidFill>
                  <a:sysClr val="windowText" lastClr="000000"/>
                </a:solidFill>
                <a:latin typeface="Calibri" panose="020F0502020204030204" pitchFamily="34" charset="0"/>
              </a:endParaRPr>
            </a:p>
          </xdr:txBody>
        </xdr:sp>
      </mc:Choice>
      <mc:Fallback xmlns="">
        <xdr:sp macro="" textlink="">
          <xdr:nvSpPr>
            <xdr:cNvPr id="5" name="CuadroTexto 4">
              <a:extLst>
                <a:ext uri="{FF2B5EF4-FFF2-40B4-BE49-F238E27FC236}">
                  <a16:creationId xmlns:a16="http://schemas.microsoft.com/office/drawing/2014/main" id="{00000000-0008-0000-8900-000002000000}"/>
                </a:ext>
              </a:extLst>
            </xdr:cNvPr>
            <xdr:cNvSpPr txBox="1"/>
          </xdr:nvSpPr>
          <xdr:spPr>
            <a:xfrm>
              <a:off x="3805238" y="13140531"/>
              <a:ext cx="2715487" cy="3508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100" b="0" i="0" u="none">
                  <a:solidFill>
                    <a:sysClr val="windowText" lastClr="000000"/>
                  </a:solidFill>
                  <a:latin typeface="Cambria Math" panose="02040503050406030204" pitchFamily="18" charset="0"/>
                </a:rPr>
                <a:t>〖〖</a:t>
              </a:r>
              <a:r>
                <a:rPr lang="es-CR" sz="1100" b="0" i="0" u="none">
                  <a:solidFill>
                    <a:sysClr val="windowText" lastClr="000000"/>
                  </a:solidFill>
                  <a:effectLst/>
                  <a:latin typeface="Cambria Math" panose="02040503050406030204" pitchFamily="18" charset="0"/>
                  <a:ea typeface="+mn-ea"/>
                  <a:cs typeface="+mn-cs"/>
                </a:rPr>
                <a:t>𝑁ú𝑚𝑒𝑟𝑜 𝑑𝑒 𝑐𝑒𝑛𝑡𝑟𝑜𝑠〗_</a:t>
              </a:r>
              <a:r>
                <a:rPr lang="es-CR" sz="1100" b="0" i="0" u="none">
                  <a:solidFill>
                    <a:sysClr val="windowText" lastClr="000000"/>
                  </a:solidFill>
                  <a:latin typeface="Cambria Math" panose="02040503050406030204" pitchFamily="18" charset="0"/>
                </a:rPr>
                <a:t>𝑖  𝑐𝑜𝑛 𝑒𝑙 𝑠𝑒𝑟𝑣𝑖𝑐𝑖𝑜〗_𝑥/</a:t>
              </a:r>
              <a:r>
                <a:rPr lang="es-CR" sz="1100" b="0" i="0" u="none">
                  <a:solidFill>
                    <a:sysClr val="windowText" lastClr="000000"/>
                  </a:solidFill>
                  <a:effectLst/>
                  <a:latin typeface="Cambria Math" panose="02040503050406030204" pitchFamily="18" charset="0"/>
                  <a:ea typeface="+mn-ea"/>
                  <a:cs typeface="+mn-cs"/>
                </a:rPr>
                <a:t>〖𝑇𝑜𝑡𝑎𝑙 𝑑𝑒 𝑐𝑒𝑛𝑡𝑟𝑜𝑠〗_𝑖 </a:t>
              </a:r>
              <a:r>
                <a:rPr lang="es-CR" sz="1100" b="0" i="0" u="none">
                  <a:solidFill>
                    <a:sysClr val="windowText" lastClr="000000"/>
                  </a:solidFill>
                  <a:effectLst/>
                  <a:latin typeface="Cambria Math" panose="02040503050406030204" pitchFamily="18" charset="0"/>
                  <a:ea typeface="Cambria Math" panose="02040503050406030204" pitchFamily="18" charset="0"/>
                  <a:cs typeface="+mn-cs"/>
                </a:rPr>
                <a:t> </a:t>
              </a:r>
              <a:r>
                <a:rPr lang="es-CR" sz="1100" b="0" i="0" u="none">
                  <a:solidFill>
                    <a:sysClr val="windowText" lastClr="000000"/>
                  </a:solidFill>
                  <a:latin typeface="Cambria Math" panose="02040503050406030204" pitchFamily="18" charset="0"/>
                  <a:ea typeface="Cambria Math" panose="02040503050406030204" pitchFamily="18" charset="0"/>
                </a:rPr>
                <a:t>𝑥 100</a:t>
              </a:r>
              <a:endParaRPr lang="es-CR" sz="1100" b="0" i="1" u="none">
                <a:solidFill>
                  <a:sysClr val="windowText" lastClr="000000"/>
                </a:solidFill>
                <a:latin typeface="Calibri" panose="020F0502020204030204" pitchFamily="34" charset="0"/>
              </a:endParaRPr>
            </a:p>
          </xdr:txBody>
        </xdr:sp>
      </mc:Fallback>
    </mc:AlternateContent>
    <xdr:clientData/>
  </xdr:oneCellAnchor>
  <xdr:oneCellAnchor>
    <xdr:from>
      <xdr:col>3</xdr:col>
      <xdr:colOff>909638</xdr:colOff>
      <xdr:row>18</xdr:row>
      <xdr:rowOff>91281</xdr:rowOff>
    </xdr:from>
    <xdr:ext cx="2715487" cy="350802"/>
    <mc:AlternateContent xmlns:mc="http://schemas.openxmlformats.org/markup-compatibility/2006" xmlns:a14="http://schemas.microsoft.com/office/drawing/2010/main">
      <mc:Choice Requires="a14">
        <xdr:sp macro="" textlink="">
          <xdr:nvSpPr>
            <xdr:cNvPr id="6" name="CuadroTexto 5">
              <a:extLst>
                <a:ext uri="{FF2B5EF4-FFF2-40B4-BE49-F238E27FC236}">
                  <a16:creationId xmlns:a16="http://schemas.microsoft.com/office/drawing/2014/main" id="{00000000-0008-0000-8900-000006000000}"/>
                </a:ext>
              </a:extLst>
            </xdr:cNvPr>
            <xdr:cNvSpPr txBox="1"/>
          </xdr:nvSpPr>
          <xdr:spPr>
            <a:xfrm>
              <a:off x="3805238" y="13140531"/>
              <a:ext cx="2715487" cy="3508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100" b="0" i="1" u="none">
                            <a:solidFill>
                              <a:sysClr val="windowText" lastClr="000000"/>
                            </a:solidFill>
                            <a:latin typeface="Cambria Math" panose="02040503050406030204" pitchFamily="18" charset="0"/>
                          </a:rPr>
                        </m:ctrlPr>
                      </m:fPr>
                      <m:num>
                        <m:sSub>
                          <m:sSubPr>
                            <m:ctrlPr>
                              <a:rPr lang="es-CR" sz="1100" b="0" i="1" u="none">
                                <a:solidFill>
                                  <a:sysClr val="windowText" lastClr="000000"/>
                                </a:solidFill>
                                <a:latin typeface="Cambria Math" panose="02040503050406030204" pitchFamily="18" charset="0"/>
                              </a:rPr>
                            </m:ctrlPr>
                          </m:sSubPr>
                          <m:e>
                            <m:sSub>
                              <m:sSubPr>
                                <m:ctrlPr>
                                  <a:rPr lang="es-CR" sz="1100" b="0" i="1" u="none">
                                    <a:solidFill>
                                      <a:sysClr val="windowText" lastClr="000000"/>
                                    </a:solidFill>
                                    <a:latin typeface="Cambria Math" panose="02040503050406030204" pitchFamily="18" charset="0"/>
                                  </a:rPr>
                                </m:ctrlPr>
                              </m:sSubPr>
                              <m:e>
                                <m:r>
                                  <a:rPr lang="es-CR" sz="1100" b="0" i="1" u="none">
                                    <a:solidFill>
                                      <a:sysClr val="windowText" lastClr="000000"/>
                                    </a:solidFill>
                                    <a:effectLst/>
                                    <a:latin typeface="Cambria Math" panose="02040503050406030204" pitchFamily="18" charset="0"/>
                                    <a:ea typeface="+mn-ea"/>
                                    <a:cs typeface="+mn-cs"/>
                                  </a:rPr>
                                  <m:t>𝑁</m:t>
                                </m:r>
                                <m:r>
                                  <a:rPr lang="es-CR" sz="1100" b="0" i="1" u="none">
                                    <a:solidFill>
                                      <a:sysClr val="windowText" lastClr="000000"/>
                                    </a:solidFill>
                                    <a:effectLst/>
                                    <a:latin typeface="Cambria Math" panose="02040503050406030204" pitchFamily="18" charset="0"/>
                                    <a:ea typeface="+mn-ea"/>
                                    <a:cs typeface="+mn-cs"/>
                                  </a:rPr>
                                  <m:t>ú</m:t>
                                </m:r>
                                <m:r>
                                  <a:rPr lang="es-CR" sz="1100" b="0" i="1" u="none">
                                    <a:solidFill>
                                      <a:sysClr val="windowText" lastClr="000000"/>
                                    </a:solidFill>
                                    <a:effectLst/>
                                    <a:latin typeface="Cambria Math" panose="02040503050406030204" pitchFamily="18" charset="0"/>
                                    <a:ea typeface="+mn-ea"/>
                                    <a:cs typeface="+mn-cs"/>
                                  </a:rPr>
                                  <m:t>𝑚𝑒𝑟𝑜</m:t>
                                </m:r>
                                <m:r>
                                  <a:rPr lang="es-CR" sz="1100" b="0" i="1" u="none">
                                    <a:solidFill>
                                      <a:sysClr val="windowText" lastClr="000000"/>
                                    </a:solidFill>
                                    <a:effectLst/>
                                    <a:latin typeface="Cambria Math" panose="02040503050406030204" pitchFamily="18" charset="0"/>
                                    <a:ea typeface="+mn-ea"/>
                                    <a:cs typeface="+mn-cs"/>
                                  </a:rPr>
                                  <m:t> </m:t>
                                </m:r>
                                <m:r>
                                  <a:rPr lang="es-CR" sz="1100" b="0" i="1" u="none">
                                    <a:solidFill>
                                      <a:sysClr val="windowText" lastClr="000000"/>
                                    </a:solidFill>
                                    <a:effectLst/>
                                    <a:latin typeface="Cambria Math" panose="02040503050406030204" pitchFamily="18" charset="0"/>
                                    <a:ea typeface="+mn-ea"/>
                                    <a:cs typeface="+mn-cs"/>
                                  </a:rPr>
                                  <m:t>𝑑𝑒</m:t>
                                </m:r>
                                <m:r>
                                  <a:rPr lang="es-CR" sz="1100" b="0" i="1" u="none">
                                    <a:solidFill>
                                      <a:sysClr val="windowText" lastClr="000000"/>
                                    </a:solidFill>
                                    <a:effectLst/>
                                    <a:latin typeface="Cambria Math" panose="02040503050406030204" pitchFamily="18" charset="0"/>
                                    <a:ea typeface="+mn-ea"/>
                                    <a:cs typeface="+mn-cs"/>
                                  </a:rPr>
                                  <m:t> </m:t>
                                </m:r>
                                <m:r>
                                  <a:rPr lang="es-CR" sz="1100" b="0" i="1" u="none">
                                    <a:solidFill>
                                      <a:sysClr val="windowText" lastClr="000000"/>
                                    </a:solidFill>
                                    <a:effectLst/>
                                    <a:latin typeface="Cambria Math" panose="02040503050406030204" pitchFamily="18" charset="0"/>
                                    <a:ea typeface="+mn-ea"/>
                                    <a:cs typeface="+mn-cs"/>
                                  </a:rPr>
                                  <m:t>𝑐𝑒𝑛𝑡𝑟𝑜𝑠</m:t>
                                </m:r>
                              </m:e>
                              <m:sub>
                                <m:r>
                                  <a:rPr lang="es-CR" sz="1100" b="0" i="1" u="none">
                                    <a:solidFill>
                                      <a:sysClr val="windowText" lastClr="000000"/>
                                    </a:solidFill>
                                    <a:latin typeface="Cambria Math" panose="02040503050406030204" pitchFamily="18" charset="0"/>
                                  </a:rPr>
                                  <m:t>𝑖</m:t>
                                </m:r>
                              </m:sub>
                            </m:sSub>
                            <m:r>
                              <a:rPr lang="es-CR" sz="1100" b="0" i="1" u="none">
                                <a:solidFill>
                                  <a:sysClr val="windowText" lastClr="000000"/>
                                </a:solidFill>
                                <a:latin typeface="Cambria Math" panose="02040503050406030204" pitchFamily="18" charset="0"/>
                              </a:rPr>
                              <m:t> </m:t>
                            </m:r>
                            <m:r>
                              <a:rPr lang="es-CR" sz="1100" b="0" i="1" u="none">
                                <a:solidFill>
                                  <a:sysClr val="windowText" lastClr="000000"/>
                                </a:solidFill>
                                <a:latin typeface="Cambria Math" panose="02040503050406030204" pitchFamily="18" charset="0"/>
                              </a:rPr>
                              <m:t>𝑐𝑜𝑛</m:t>
                            </m:r>
                            <m:r>
                              <a:rPr lang="es-CR" sz="1100" b="0" i="1" u="none">
                                <a:solidFill>
                                  <a:sysClr val="windowText" lastClr="000000"/>
                                </a:solidFill>
                                <a:latin typeface="Cambria Math" panose="02040503050406030204" pitchFamily="18" charset="0"/>
                              </a:rPr>
                              <m:t> </m:t>
                            </m:r>
                            <m:r>
                              <a:rPr lang="es-CR" sz="1100" b="0" i="1" u="none">
                                <a:solidFill>
                                  <a:sysClr val="windowText" lastClr="000000"/>
                                </a:solidFill>
                                <a:latin typeface="Cambria Math" panose="02040503050406030204" pitchFamily="18" charset="0"/>
                              </a:rPr>
                              <m:t>𝑒𝑙</m:t>
                            </m:r>
                            <m:r>
                              <a:rPr lang="es-CR" sz="1100" b="0" i="1" u="none">
                                <a:solidFill>
                                  <a:sysClr val="windowText" lastClr="000000"/>
                                </a:solidFill>
                                <a:latin typeface="Cambria Math" panose="02040503050406030204" pitchFamily="18" charset="0"/>
                              </a:rPr>
                              <m:t> </m:t>
                            </m:r>
                            <m:r>
                              <a:rPr lang="es-CR" sz="1100" b="0" i="1" u="none">
                                <a:solidFill>
                                  <a:sysClr val="windowText" lastClr="000000"/>
                                </a:solidFill>
                                <a:latin typeface="Cambria Math" panose="02040503050406030204" pitchFamily="18" charset="0"/>
                              </a:rPr>
                              <m:t>𝑠𝑒𝑟𝑣𝑖𝑐𝑖𝑜</m:t>
                            </m:r>
                          </m:e>
                          <m:sub>
                            <m:r>
                              <a:rPr lang="es-CR" sz="1100" b="0" i="1" u="none">
                                <a:solidFill>
                                  <a:sysClr val="windowText" lastClr="000000"/>
                                </a:solidFill>
                                <a:latin typeface="Cambria Math" panose="02040503050406030204" pitchFamily="18" charset="0"/>
                              </a:rPr>
                              <m:t>𝑥</m:t>
                            </m:r>
                          </m:sub>
                        </m:sSub>
                      </m:num>
                      <m:den>
                        <m:sSub>
                          <m:sSubPr>
                            <m:ctrlPr>
                              <a:rPr lang="es-CR" sz="1100" b="0" i="1" u="none">
                                <a:solidFill>
                                  <a:sysClr val="windowText" lastClr="000000"/>
                                </a:solidFill>
                                <a:effectLst/>
                                <a:latin typeface="Cambria Math" panose="02040503050406030204" pitchFamily="18" charset="0"/>
                                <a:ea typeface="+mn-ea"/>
                                <a:cs typeface="+mn-cs"/>
                              </a:rPr>
                            </m:ctrlPr>
                          </m:sSubPr>
                          <m:e>
                            <m:r>
                              <a:rPr lang="es-CR" sz="1100" b="0" i="1" u="none">
                                <a:solidFill>
                                  <a:sysClr val="windowText" lastClr="000000"/>
                                </a:solidFill>
                                <a:effectLst/>
                                <a:latin typeface="Cambria Math" panose="02040503050406030204" pitchFamily="18" charset="0"/>
                                <a:ea typeface="+mn-ea"/>
                                <a:cs typeface="+mn-cs"/>
                              </a:rPr>
                              <m:t>𝑇𝑜𝑡𝑎𝑙</m:t>
                            </m:r>
                            <m:r>
                              <a:rPr lang="es-CR" sz="1100" b="0" i="1" u="none">
                                <a:solidFill>
                                  <a:sysClr val="windowText" lastClr="000000"/>
                                </a:solidFill>
                                <a:effectLst/>
                                <a:latin typeface="Cambria Math" panose="02040503050406030204" pitchFamily="18" charset="0"/>
                                <a:ea typeface="+mn-ea"/>
                                <a:cs typeface="+mn-cs"/>
                              </a:rPr>
                              <m:t> </m:t>
                            </m:r>
                            <m:r>
                              <a:rPr lang="es-CR" sz="1100" b="0" i="1" u="none">
                                <a:solidFill>
                                  <a:sysClr val="windowText" lastClr="000000"/>
                                </a:solidFill>
                                <a:effectLst/>
                                <a:latin typeface="Cambria Math" panose="02040503050406030204" pitchFamily="18" charset="0"/>
                                <a:ea typeface="+mn-ea"/>
                                <a:cs typeface="+mn-cs"/>
                              </a:rPr>
                              <m:t>𝑑𝑒</m:t>
                            </m:r>
                            <m:r>
                              <a:rPr lang="es-CR" sz="1100" b="0" i="1" u="none">
                                <a:solidFill>
                                  <a:sysClr val="windowText" lastClr="000000"/>
                                </a:solidFill>
                                <a:effectLst/>
                                <a:latin typeface="Cambria Math" panose="02040503050406030204" pitchFamily="18" charset="0"/>
                                <a:ea typeface="+mn-ea"/>
                                <a:cs typeface="+mn-cs"/>
                              </a:rPr>
                              <m:t> </m:t>
                            </m:r>
                            <m:r>
                              <a:rPr lang="es-CR" sz="1100" b="0" i="1" u="none">
                                <a:solidFill>
                                  <a:sysClr val="windowText" lastClr="000000"/>
                                </a:solidFill>
                                <a:effectLst/>
                                <a:latin typeface="Cambria Math" panose="02040503050406030204" pitchFamily="18" charset="0"/>
                                <a:ea typeface="+mn-ea"/>
                                <a:cs typeface="+mn-cs"/>
                              </a:rPr>
                              <m:t>𝑐𝑒𝑛𝑡𝑟𝑜𝑠</m:t>
                            </m:r>
                          </m:e>
                          <m:sub>
                            <m:r>
                              <a:rPr lang="es-CR" sz="1100" b="0" i="1" u="none">
                                <a:solidFill>
                                  <a:sysClr val="windowText" lastClr="000000"/>
                                </a:solidFill>
                                <a:effectLst/>
                                <a:latin typeface="Cambria Math" panose="02040503050406030204" pitchFamily="18" charset="0"/>
                                <a:ea typeface="+mn-ea"/>
                                <a:cs typeface="+mn-cs"/>
                              </a:rPr>
                              <m:t>𝑖</m:t>
                            </m:r>
                          </m:sub>
                        </m:sSub>
                      </m:den>
                    </m:f>
                    <m:r>
                      <a:rPr lang="es-CR" sz="1100" b="0" i="1" u="none">
                        <a:solidFill>
                          <a:sysClr val="windowText" lastClr="000000"/>
                        </a:solidFill>
                        <a:latin typeface="Cambria Math" panose="02040503050406030204" pitchFamily="18" charset="0"/>
                        <a:ea typeface="Cambria Math" panose="02040503050406030204" pitchFamily="18" charset="0"/>
                      </a:rPr>
                      <m:t>𝑥</m:t>
                    </m:r>
                    <m:r>
                      <a:rPr lang="es-CR" sz="1100" b="0" i="1" u="none">
                        <a:solidFill>
                          <a:sysClr val="windowText" lastClr="000000"/>
                        </a:solidFill>
                        <a:latin typeface="Cambria Math" panose="02040503050406030204" pitchFamily="18" charset="0"/>
                        <a:ea typeface="Cambria Math" panose="02040503050406030204" pitchFamily="18" charset="0"/>
                      </a:rPr>
                      <m:t> 100</m:t>
                    </m:r>
                  </m:oMath>
                </m:oMathPara>
              </a14:m>
              <a:endParaRPr lang="es-CR" sz="1100" b="0" i="1" u="none">
                <a:solidFill>
                  <a:sysClr val="windowText" lastClr="000000"/>
                </a:solidFill>
                <a:latin typeface="Calibri" panose="020F0502020204030204" pitchFamily="34" charset="0"/>
              </a:endParaRPr>
            </a:p>
          </xdr:txBody>
        </xdr:sp>
      </mc:Choice>
      <mc:Fallback xmlns="">
        <xdr:sp macro="" textlink="">
          <xdr:nvSpPr>
            <xdr:cNvPr id="6" name="CuadroTexto 5">
              <a:extLst>
                <a:ext uri="{FF2B5EF4-FFF2-40B4-BE49-F238E27FC236}">
                  <a16:creationId xmlns:a16="http://schemas.microsoft.com/office/drawing/2014/main" id="{00000000-0008-0000-8900-000002000000}"/>
                </a:ext>
              </a:extLst>
            </xdr:cNvPr>
            <xdr:cNvSpPr txBox="1"/>
          </xdr:nvSpPr>
          <xdr:spPr>
            <a:xfrm>
              <a:off x="3805238" y="13140531"/>
              <a:ext cx="2715487" cy="3508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100" b="0" i="0" u="none">
                  <a:solidFill>
                    <a:sysClr val="windowText" lastClr="000000"/>
                  </a:solidFill>
                  <a:latin typeface="Cambria Math" panose="02040503050406030204" pitchFamily="18" charset="0"/>
                </a:rPr>
                <a:t>〖〖</a:t>
              </a:r>
              <a:r>
                <a:rPr lang="es-CR" sz="1100" b="0" i="0" u="none">
                  <a:solidFill>
                    <a:sysClr val="windowText" lastClr="000000"/>
                  </a:solidFill>
                  <a:effectLst/>
                  <a:latin typeface="Cambria Math" panose="02040503050406030204" pitchFamily="18" charset="0"/>
                  <a:ea typeface="+mn-ea"/>
                  <a:cs typeface="+mn-cs"/>
                </a:rPr>
                <a:t>𝑁ú𝑚𝑒𝑟𝑜 𝑑𝑒 𝑐𝑒𝑛𝑡𝑟𝑜𝑠〗_</a:t>
              </a:r>
              <a:r>
                <a:rPr lang="es-CR" sz="1100" b="0" i="0" u="none">
                  <a:solidFill>
                    <a:sysClr val="windowText" lastClr="000000"/>
                  </a:solidFill>
                  <a:latin typeface="Cambria Math" panose="02040503050406030204" pitchFamily="18" charset="0"/>
                </a:rPr>
                <a:t>𝑖  𝑐𝑜𝑛 𝑒𝑙 𝑠𝑒𝑟𝑣𝑖𝑐𝑖𝑜〗_𝑥/</a:t>
              </a:r>
              <a:r>
                <a:rPr lang="es-CR" sz="1100" b="0" i="0" u="none">
                  <a:solidFill>
                    <a:sysClr val="windowText" lastClr="000000"/>
                  </a:solidFill>
                  <a:effectLst/>
                  <a:latin typeface="Cambria Math" panose="02040503050406030204" pitchFamily="18" charset="0"/>
                  <a:ea typeface="+mn-ea"/>
                  <a:cs typeface="+mn-cs"/>
                </a:rPr>
                <a:t>〖𝑇𝑜𝑡𝑎𝑙 𝑑𝑒 𝑐𝑒𝑛𝑡𝑟𝑜𝑠〗_𝑖 </a:t>
              </a:r>
              <a:r>
                <a:rPr lang="es-CR" sz="1100" b="0" i="0" u="none">
                  <a:solidFill>
                    <a:sysClr val="windowText" lastClr="000000"/>
                  </a:solidFill>
                  <a:effectLst/>
                  <a:latin typeface="Cambria Math" panose="02040503050406030204" pitchFamily="18" charset="0"/>
                  <a:ea typeface="Cambria Math" panose="02040503050406030204" pitchFamily="18" charset="0"/>
                  <a:cs typeface="+mn-cs"/>
                </a:rPr>
                <a:t> </a:t>
              </a:r>
              <a:r>
                <a:rPr lang="es-CR" sz="1100" b="0" i="0" u="none">
                  <a:solidFill>
                    <a:sysClr val="windowText" lastClr="000000"/>
                  </a:solidFill>
                  <a:latin typeface="Cambria Math" panose="02040503050406030204" pitchFamily="18" charset="0"/>
                  <a:ea typeface="Cambria Math" panose="02040503050406030204" pitchFamily="18" charset="0"/>
                </a:rPr>
                <a:t>𝑥 100</a:t>
              </a:r>
              <a:endParaRPr lang="es-CR" sz="1100" b="0" i="1" u="none">
                <a:solidFill>
                  <a:sysClr val="windowText" lastClr="000000"/>
                </a:solidFill>
                <a:latin typeface="Calibri" panose="020F0502020204030204" pitchFamily="34" charset="0"/>
              </a:endParaRPr>
            </a:p>
          </xdr:txBody>
        </xdr:sp>
      </mc:Fallback>
    </mc:AlternateContent>
    <xdr:clientData/>
  </xdr:oneCellAnchor>
</xdr:wsDr>
</file>

<file path=xl/drawings/drawing99.xml><?xml version="1.0" encoding="utf-8"?>
<xdr:wsDr xmlns:xdr="http://schemas.openxmlformats.org/drawingml/2006/spreadsheetDrawing" xmlns:a="http://schemas.openxmlformats.org/drawingml/2006/main">
  <xdr:twoCellAnchor editAs="oneCell">
    <xdr:from>
      <xdr:col>4</xdr:col>
      <xdr:colOff>95694</xdr:colOff>
      <xdr:row>21</xdr:row>
      <xdr:rowOff>0</xdr:rowOff>
    </xdr:from>
    <xdr:to>
      <xdr:col>4</xdr:col>
      <xdr:colOff>430269</xdr:colOff>
      <xdr:row>24</xdr:row>
      <xdr:rowOff>35777</xdr:rowOff>
    </xdr:to>
    <xdr:pic>
      <xdr:nvPicPr>
        <xdr:cNvPr id="2" name="Imagen 1">
          <a:hlinkClick xmlns:r="http://schemas.openxmlformats.org/officeDocument/2006/relationships" r:id="rId1"/>
          <a:extLst>
            <a:ext uri="{FF2B5EF4-FFF2-40B4-BE49-F238E27FC236}">
              <a16:creationId xmlns:a16="http://schemas.microsoft.com/office/drawing/2014/main" id="{E94DE5CB-1201-46B1-9005-3ADD1AF8464C}"/>
            </a:ext>
          </a:extLst>
        </xdr:cNvPr>
        <xdr:cNvPicPr>
          <a:picLocks noChangeAspect="1"/>
        </xdr:cNvPicPr>
      </xdr:nvPicPr>
      <xdr:blipFill>
        <a:blip xmlns:r="http://schemas.openxmlformats.org/officeDocument/2006/relationships" r:embed="rId2"/>
        <a:stretch>
          <a:fillRect/>
        </a:stretch>
      </xdr:blipFill>
      <xdr:spPr>
        <a:xfrm>
          <a:off x="5155374" y="3451860"/>
          <a:ext cx="334575" cy="538697"/>
        </a:xfrm>
        <a:prstGeom prst="rect">
          <a:avLst/>
        </a:prstGeom>
      </xdr:spPr>
    </xdr:pic>
    <xdr:clientData/>
  </xdr:twoCellAnchor>
  <xdr:twoCellAnchor editAs="oneCell">
    <xdr:from>
      <xdr:col>4</xdr:col>
      <xdr:colOff>563880</xdr:colOff>
      <xdr:row>20</xdr:row>
      <xdr:rowOff>182881</xdr:rowOff>
    </xdr:from>
    <xdr:to>
      <xdr:col>10</xdr:col>
      <xdr:colOff>510540</xdr:colOff>
      <xdr:row>24</xdr:row>
      <xdr:rowOff>107417</xdr:rowOff>
    </xdr:to>
    <xdr:pic>
      <xdr:nvPicPr>
        <xdr:cNvPr id="3" name="Imagen 2">
          <a:hlinkClick xmlns:r="http://schemas.openxmlformats.org/officeDocument/2006/relationships" r:id="rId1"/>
          <a:extLst>
            <a:ext uri="{FF2B5EF4-FFF2-40B4-BE49-F238E27FC236}">
              <a16:creationId xmlns:a16="http://schemas.microsoft.com/office/drawing/2014/main" id="{2335A2FB-3F66-4D98-B523-1D77D03980DC}"/>
            </a:ext>
          </a:extLst>
        </xdr:cNvPr>
        <xdr:cNvPicPr>
          <a:picLocks noChangeAspect="1"/>
        </xdr:cNvPicPr>
      </xdr:nvPicPr>
      <xdr:blipFill>
        <a:blip xmlns:r="http://schemas.openxmlformats.org/officeDocument/2006/relationships" r:embed="rId3"/>
        <a:stretch>
          <a:fillRect/>
        </a:stretch>
      </xdr:blipFill>
      <xdr:spPr>
        <a:xfrm>
          <a:off x="5623560" y="3436621"/>
          <a:ext cx="4709160" cy="61033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katherine.gomez/Documents/2018/ODS/CTI-ODS-INEC/Estructura%20HM/HM%2027.02.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N:\Cuenta%20de%20flujo%20de%20materiales\1_Datos%202011-2019%20Luis%20Automatizaci&#243;n\11_Solicitudes\1_ODS%20-%2012.2.2\2_Datos%20CFM%202014%20-%202021\Datos%20para%20ODS%2012.2%20(version%201).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Users/katherine.gomez/Documents/2.%20Objetivos%20Desarrollo%20Sostenible/2023/Actualizaci&#243;n/12.7.1/indicador%2012.7.1%20archivo%20de%20trabajo.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Users/katherine.gomez/Documents/2.%20Objetivos%20Desarrollo%20Sostenible/ODS%202022/Recibida/TSE/Indicador%2016.9.1%20v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kathy/OneDrive/Documentos/Trabajo/ODS/siodsinec2010-2020.%20v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katherine.gomez/Documents/2.%20Objetivos%20Desarrollo%20Sostenible/2023/Cambio%20de%20formato/1_%20siodsinec_2010-202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aida.chaves/Downloads/siodsinec2010-2018-04%20(11).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katherine.gomez/Documents/2018/ODS/CTI-ODS-INEC/Estructura%20HM/Estructura%20HM%20ODS.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F:\TELETRABAJO%202019\EVENTOS%20POR%20A&#209;O%20CON%20PLANTILLA%20ACTUALIZADA\HEPATITIS%20TODAS\HEPATITIS%20B\PLANTILLA%20NOTIFICADOS%20HVB%202021.xlsm"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N:\Cuenta%20de%20agua\ODS\Calculo%20indicador%206.4.1_al%202020.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N:\Cuenta%20de%20agua\ODS\VA%20encadenado%202012%20adelante_referencia2017.xlsb"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Users/kathy/OneDrive/Documentos/Trabajo/ODS/Indicador%206.4.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M "/>
      <sheetName val="Hoja7"/>
      <sheetName val="Fila 3. Lista ODS"/>
      <sheetName val="Fila 4. Metas ODS "/>
      <sheetName val="Fila 5. Número del indicador"/>
      <sheetName val="Fila 6. Indicadores ODS "/>
      <sheetName val="Fila 12. Tipo de indicador"/>
      <sheetName val="Fila 23. Tipo de operación esta"/>
    </sheetNames>
    <sheetDataSet>
      <sheetData sheetId="0"/>
      <sheetData sheetId="1"/>
      <sheetData sheetId="2">
        <row r="1">
          <cell r="A1" t="str">
            <v>Objetivo 1. Poner fin a la pobreza en todas sus formas en todo el mundo</v>
          </cell>
        </row>
        <row r="2">
          <cell r="A2" t="str">
            <v>Objetivo 2. Poner fin al hambre, lograr la seguridad alimentaria y la mejora de la nutrición y promover la agricultura sostenible</v>
          </cell>
        </row>
        <row r="3">
          <cell r="A3" t="str">
            <v>Objetivo 3. Garantizar una vida sana y promover el bienestar de todos a todas las edades</v>
          </cell>
        </row>
        <row r="4">
          <cell r="A4" t="str">
            <v>Objetivo 4. Garantizar una educación inclusiva y equitativa de calidad y promover oportunidades de aprendizaje permanente para todos</v>
          </cell>
        </row>
        <row r="5">
          <cell r="A5" t="str">
            <v>Objetivo 5. Lograr la igualdad de género y empoderar a todas las mujeres y las niñas</v>
          </cell>
        </row>
        <row r="6">
          <cell r="A6" t="str">
            <v>Objetivo 6. Garantizar la disponibilidad y la gestión sostenible del agua y el saneamiento para todos</v>
          </cell>
        </row>
        <row r="7">
          <cell r="A7" t="str">
            <v>Objetivo 7. Garantizar el acceso a una energía asequible, fiable, sostenible y moderna para todos</v>
          </cell>
        </row>
        <row r="8">
          <cell r="A8" t="str">
            <v>Objetivo 8. Promover el crecimiento económico sostenido, inclusivo y sostenible, el empleo pleno y productivo y el trabajo decente para todos</v>
          </cell>
        </row>
        <row r="9">
          <cell r="A9" t="str">
            <v>Objetivo 9. Construir infraestructuras resilientes, promover la industrialización inclusiva y sostenible y fomentar la innovación</v>
          </cell>
        </row>
        <row r="10">
          <cell r="A10" t="str">
            <v>Objetivo 10. Reducir la desigualdad en los países y entre ellos</v>
          </cell>
        </row>
        <row r="11">
          <cell r="A11" t="str">
            <v>Objetivo 11. Lograr que las ciudades y los asentamientos humanos sean inclusivos, seguros, resilientes y sostenibles</v>
          </cell>
        </row>
        <row r="12">
          <cell r="A12" t="str">
            <v>Objetivo 12. Garantizar modalidades de consumo y producción sostenibles</v>
          </cell>
        </row>
        <row r="13">
          <cell r="A13" t="str">
            <v>Objetivo 13. Adoptar medidas urgentes para combatir el cambio climático y sus efectosa</v>
          </cell>
        </row>
        <row r="14">
          <cell r="A14" t="str">
            <v>Objetivo 14. Conservar y utilizar sosteniblemente los océanos, los mares y los recursos marinos para el desarrollo sostenible</v>
          </cell>
        </row>
        <row r="15">
          <cell r="A15" t="str">
            <v>Objetivo 15. Proteger, restablecer y promover el uso sostenible de los ecosistemas terrestres, gestionar sosteniblemente los bosques, luchar contra la desertificación, detener e invertir la degradación de las tierras y detener la pérdida de biodiversidad</v>
          </cell>
        </row>
        <row r="16">
          <cell r="A16" t="str">
            <v>Objetivo 16. Promover sociedades pacíficas e inclusivas para el desarrollo sostenible, facilitar el acceso a la justicia para todos y construir a todos los niveles instituciones eficaces e inclusivas que rindan cuentas</v>
          </cell>
        </row>
        <row r="17">
          <cell r="A17" t="str">
            <v>Objetivo 17. Fortalecer los medios de implementación y revitalizar la Alianza Mundial para el Desarrollo sostenible</v>
          </cell>
        </row>
      </sheetData>
      <sheetData sheetId="3">
        <row r="1">
          <cell r="A1" t="str">
            <v>1.1 De aquí a 2030, erradicar para todas las personas y en todo el mundo la pobreza extrema (actualmente se considera que sufren pobreza extrema las personas que viven con menos de 1,25 dólares de los Estados Unidos al día)</v>
          </cell>
        </row>
        <row r="2">
          <cell r="A2" t="str">
            <v>1.2 De aquí a 2030, reducir al menos a la mitad la proporción de hombres, mujeres y niños de todas las edades que viven en la pobreza en todas sus dimensiones con arreglo a las definiciones nacionales</v>
          </cell>
        </row>
        <row r="3">
          <cell r="A3" t="str">
            <v>1.3 Implementar a nivel nacional sistemas y medidas apropiados de protección social para todos, incluidos niveles mínimos, y, de aquí a 2030, lograr una amplia cobertura de las personas pobres y vulnerables</v>
          </cell>
        </row>
        <row r="4">
          <cell r="A4" t="str">
            <v>1.4 De aquí a 2030, garantizar que todos los hombres y mujeres, en particular los pobres y los vulnerables, tengan los mismos derechos a los recursos económicos y acceso a los servicios básicos, la propiedad y el control de la tierra y otros bienes, la he</v>
          </cell>
        </row>
        <row r="5">
          <cell r="A5" t="str">
            <v>1.5 De aquí a 2030, fomentar la resiliencia de los pobres y las personas que se encuentran en situaciones de vulnerabilidad y reducir su exposición y vulnerabilidad a los fenómenos extremos relacionados con el clima y otras perturbaciones y desastres econ</v>
          </cell>
        </row>
        <row r="6">
          <cell r="A6" t="str">
            <v>1.a Garantizar una movilización significativa de recursos procedentes de diversas fuentes, incluso mediante la mejora de la cooperación para el desarrollo, a fin de proporcionar medios suficientes y previsibles a los países en desarrollo, en particular lo</v>
          </cell>
        </row>
        <row r="7">
          <cell r="A7" t="str">
            <v>1.b Crear marcos normativos sólidos en los planos nacional, regional e internacional, sobre la base de estrategias de desarrollo en favor de los pobres que tengan en cuenta las cuestiones de género, a fin de apoyar la inversión acelerada en medidas para e</v>
          </cell>
        </row>
        <row r="8">
          <cell r="A8" t="str">
            <v>2.1 De aquí a 2030, poner fin al hambre y asegurar el acceso de todas las personas, en particular los pobres y las personas en situaciones de vulnerabilidad, incluidos los niños menores de 1 año, a una alimentación sana, nutritiva y suficiente durante tod</v>
          </cell>
        </row>
        <row r="9">
          <cell r="A9" t="str">
            <v>2.2 De aquí a 2030, poner fin a todas las formas de malnutrición, incluso logrando, a más tardar en 2025, las metas convenidas internacionalmente sobre el retraso del crecimiento y la emaciación de los niños menores de 5 años, y abordar las necesidades de</v>
          </cell>
        </row>
        <row r="10">
          <cell r="A10" t="str">
            <v>2.3 De aquí a 2030, duplicar la productividad agrícola y los ingresos de los productores de alimentos en pequeña escala, en particular las mujeres, los pueblos indígenas, los agricultores familiares, los ganaderos y los pescadores, entre otras cosas media</v>
          </cell>
        </row>
        <row r="11">
          <cell r="A11" t="str">
            <v>2.4 De aquí a 2030, asegurar la sostenibilidad de los sistemas de producción de alimentos y aplicar prácticas agrícolas resilientes que aumenten la productividad y la producción, contribuyan al mantenimiento de los ecosistemas, fortalezcan la capacidad de</v>
          </cell>
        </row>
        <row r="12">
          <cell r="A12" t="str">
            <v>2.5 De aquí a 2020, mantener la diversidad genética de las semillas, las plantas cultivadas y los animales de granja y domesticados y sus correspondientes especies silvestres, entre otras cosas mediante una buena gestión y diversificación de los bancos de</v>
          </cell>
        </row>
        <row r="13">
          <cell r="A13" t="str">
            <v>2.a Aumentar, incluso mediante una mayor cooperación internacional, las inversiones en infraestructura rural, investigación y servicios de extensión agrícola, desarrollo tecnológico y bancos de genes de plantas y ganado a fin de mejorar la capacidad de pr</v>
          </cell>
        </row>
        <row r="14">
          <cell r="A14" t="str">
            <v>2.b Corregir y prevenir las restricciones y distorsiones comerciales en los mercados agropecuarios mundiales, incluso mediante la eliminación paralela de todas las formas de subvención a las exportaciones agrícolas y todas las medidas de exportación con e</v>
          </cell>
        </row>
        <row r="15">
          <cell r="A15" t="str">
            <v>2.c Adoptar medidas para asegurar el buen funcionamiento de los mercados de productos básicos alimentarios y sus derivados y facilitar el acceso oportuno a la información sobre los mercados, incluso sobre las reservas de alimentos, a fin de ayudar a limit</v>
          </cell>
        </row>
        <row r="16">
          <cell r="A16" t="str">
            <v>3.1 De aquí a 2030, reducir la tasa mundial de mortalidad materna a menos de 70 por cada 100.000 nacidos vivos</v>
          </cell>
        </row>
        <row r="17">
          <cell r="A17" t="str">
            <v xml:space="preserve">3.2 De aquí a 2030, poner fin a las muertes evitables de recién nacidos y de niños menores de 5 años, logrando que todos los países intenten reducir la mortalidad neonatal al menos a 12 por cada 1.000 nacidos vivos y la mortalidad de los niños menores de </v>
          </cell>
        </row>
        <row r="18">
          <cell r="A18" t="str">
            <v>3.3 De aquí a 2030, poner fin a las epidemias del SIDA, la tuberculosis, la malaria y las enfermedades tropicales desatendidas y combatir la hepatitis, las enfermedades transmitidas por el agua y otras enfermedades transmisibles</v>
          </cell>
        </row>
        <row r="19">
          <cell r="A19" t="str">
            <v>3.4 De aquí a 2030, reducir en un tercio la mortalidad prematura por enfermedades no transmisibles mediante su prevención y tratamiento, y promover la salud mental y el bienestar</v>
          </cell>
        </row>
        <row r="20">
          <cell r="A20" t="str">
            <v>3.5 Fortalecer la prevención y el tratamiento del abuso de sustancias adictivas, incluido el uso indebido de estupefacientes y el consumo nocivo de alcohol</v>
          </cell>
        </row>
        <row r="21">
          <cell r="A21" t="str">
            <v>3.6 De aquí a 2020, reducir a la mitad el número de muertes y lesiones causadas por accidentes de tráfico en el mundo</v>
          </cell>
        </row>
        <row r="22">
          <cell r="A22" t="str">
            <v>3.7 De aquí a 2030, garantizar el acceso universal a los servicios de salud sexual y reproductiva, incluidos los de planificación familiar, información y educación, y la integración de la salud reproductiva en las estrategias y los programas nacionales</v>
          </cell>
        </row>
        <row r="23">
          <cell r="A23" t="str">
            <v>3.8 Lograr la cobertura sanitaria universal, incluida la protección contra los riesgos financieros, el acceso a servicios de salud esenciales de calidad y el acceso a medicamentos y vacunas inocuos, eficaces, asequibles y de calidad para todos</v>
          </cell>
        </row>
        <row r="24">
          <cell r="A24" t="str">
            <v>3.9 De aquí a 2030, reducir considerablemente el número de muertes y enfermedades causadas por productos químicos peligrosos y por la polución y contaminación del aire, el agua y el suelo</v>
          </cell>
        </row>
        <row r="25">
          <cell r="A25" t="str">
            <v>3.a Fortalecer la aplicación del Convenio Marco de la Organización Mundial de la Salud para el Control del Tabaco en todos los países, según proceda</v>
          </cell>
        </row>
        <row r="26">
          <cell r="A26" t="str">
            <v>3.b Apoyar las actividades de investigación y desarrollo de vacunas y medicamentos contra las enfermedades transmisibles y no transmisibles que afectan primordialmente a los países en desarrollo y facilitar el acceso a medicamentos y vacunas esenciales as</v>
          </cell>
        </row>
        <row r="27">
          <cell r="A27" t="str">
            <v>3.c Aumentar considerablemente la financiación de la salud y la contratación, el perfeccionamiento, la capacitación y la retención del personal sanitario en los países en desarrollo, especialmente en los países menos adelantados y los pequeños Estados ins</v>
          </cell>
        </row>
        <row r="28">
          <cell r="A28" t="str">
            <v>3.d Reforzar la capacidad de todos los países, en particular los países en desarrollo, en materia de alerta temprana, reducción de riesgos y gestión de los riesgos para la salud nacional y mundial</v>
          </cell>
        </row>
        <row r="29">
          <cell r="A29" t="str">
            <v>4.1 De aquí a 2030, asegurar que todas las niñas y todos los niños terminen la enseñanza primaria y secundaria, que ha de ser gratuita, equitativa y de calidad y producir resultados de aprendizaje pertinentes y efectivos</v>
          </cell>
        </row>
        <row r="30">
          <cell r="A30" t="str">
            <v>4.2 De aquí a 2030, asegurar que todas las niñas y todos los niños tengan acceso a servicios de atención y desarrollo en la primera infancia y educación preescolar de calidad, a fin de que estén preparados para la enseñanza primaria</v>
          </cell>
        </row>
        <row r="31">
          <cell r="A31" t="str">
            <v>4.3 De aquí a 2030, asegurar el acceso igualitario de todos los hombres y las mujeres a una formación técnica, profesional y superior de calidad, incluida la enseñanza universitaria</v>
          </cell>
        </row>
        <row r="32">
          <cell r="A32" t="str">
            <v>4.4 De aquí a 2030, aumentar considerablemente el número de jóvenes y adultos que tienen las competencias necesarias, en particular técnicas y profesionales, para acceder al empleo, el trabajo decente y el emprendimiento</v>
          </cell>
        </row>
        <row r="33">
          <cell r="A33" t="str">
            <v>4.5 De aquí a 2030, eliminar las disparidades de género en la educación y asegurar el acceso igualitario a todos los niveles de la enseñanza y la formación profesional para las personas vulnerables, incluidas las personas con discapacidad, los pueblos ind</v>
          </cell>
        </row>
        <row r="34">
          <cell r="A34" t="str">
            <v>4.6 De aquí a 2030, asegurar que todos los jóvenes y una proporción considerable de los adultos, tanto hombres como mujeres, estén alfabetizados y tengan nociones elementales de aritmética</v>
          </cell>
        </row>
        <row r="35">
          <cell r="A35" t="str">
            <v>4.7 De aquí a 2030, asegurar que todos los alumnos adquieran los conocimientos teóricos y prácticos necesarios para promover el desarrollo sostenible, entre otras cosas mediante la educación para el desarrollo sostenible y los estilos de vida sostenibles,</v>
          </cell>
        </row>
        <row r="36">
          <cell r="A36" t="str">
            <v>4.a Construir y adecuar instalaciones educativas que tengan en cuenta las necesidades de los niños y las personas con discapacidad y las diferencias de género, y que ofrezcan entornos de aprendizaje seguros, no violentos, inclusivos y eficaces para todos</v>
          </cell>
        </row>
        <row r="37">
          <cell r="A37" t="str">
            <v xml:space="preserve">4.b De aquí a 2020, aumentar considerablemente a nivel mundial el número de becas disponibles para los países en desarrollo, en particular los países menos adelantados, los pequeños Estados insulares en desarrollo y los países africanos, a fin de que sus </v>
          </cell>
        </row>
        <row r="38">
          <cell r="A38" t="str">
            <v>4.c De aquí a 2030, aumentar considerablemente la oferta de docentes calificados, incluso mediante la cooperación internacional para la formación de docentes en los países en desarrollo, especialmente los países menos adelantados y los pequeños Estados in</v>
          </cell>
        </row>
        <row r="39">
          <cell r="A39" t="str">
            <v>5.1 Poner fin a todas las formas de discriminación contra todas las mujeres y las niñas en todo el mundo</v>
          </cell>
        </row>
        <row r="40">
          <cell r="A40" t="str">
            <v>5.2 Eliminar todas las formas de violencia contra todas las mujeres y las niñas en los ámbitos público y privado, incluidas la trata y la explotación sexual y otros tipos de explotación</v>
          </cell>
        </row>
        <row r="41">
          <cell r="A41" t="str">
            <v>5.3 Eliminar todas las prácticas nocivas, como el matrimonio infantil, precoz y forzado y la mutilación genital femenina</v>
          </cell>
        </row>
        <row r="42">
          <cell r="A42" t="str">
            <v>5.4 Reconocer y valorar los cuidados y el trabajo doméstico no remunerados mediante servicios públicos, infraestructuras y políticas de protección social, y promoviendo la responsabilidad compartida en el hogar y la familia, según proceda en cada país</v>
          </cell>
        </row>
        <row r="43">
          <cell r="A43" t="str">
            <v>5.5 Asegurar la participación plena y efectiva de las mujeres y la igualdad de oportunidades de liderazgo a todos los niveles decisorios en la vida política, económica y pública</v>
          </cell>
        </row>
        <row r="44">
          <cell r="A44" t="str">
            <v>5.6 Asegurar el acceso universal a la salud sexual y reproductiva y los derechos reproductivos según lo acordado de conformidad con el Programa de Acción de la Conferencia Internacional sobre la Población y el Desarrollo, la Plataforma de Acción de Beijin</v>
          </cell>
        </row>
        <row r="45">
          <cell r="A45" t="str">
            <v>5.a Emprender reformas que otorguen a las mujeres igualdad de derechos a los recursos económicos, así como acceso a la propiedad y al control de la tierra y otros tipos de bienes, los servicios financieros, la herencia y los recursos naturales, de conform</v>
          </cell>
        </row>
        <row r="46">
          <cell r="A46" t="str">
            <v>5.b Mejorar el uso de la tecnología instrumental, en particular la tecnología de la información y las comunicaciones, para promover el empoderamiento de las mujeres</v>
          </cell>
        </row>
        <row r="47">
          <cell r="A47" t="str">
            <v>5.c Aprobar y fortalecer políticas acertadas y leyes aplicables para promover la igualdad de género y el empoderamiento de todas las mujeres y las niñas a todos los niveles</v>
          </cell>
        </row>
        <row r="48">
          <cell r="A48" t="str">
            <v>6.1 De aquí a 2030, lograr el acceso universal y equitativo al agua potable a un precio asequible para todos</v>
          </cell>
        </row>
        <row r="49">
          <cell r="A49" t="str">
            <v xml:space="preserve">6.2 De aquí a 2030, lograr el acceso a servicios de saneamiento e higiene adecuados y equitativos para todos y poner fin a la defecación al aire libre, prestando especial atención a las necesidades de las mujeres y las niñas y las personas en situaciones </v>
          </cell>
        </row>
        <row r="50">
          <cell r="A50" t="str">
            <v xml:space="preserve">6.3 De aquí a 2030, mejorar la calidad del agua reduciendo la contaminación, eliminando el vertimiento y minimizando la emisión de productos químicos y materiales peligrosos, reduciendo a la mitad el porcentaje de aguas residuales sin tratar y aumentando </v>
          </cell>
        </row>
        <row r="51">
          <cell r="A51" t="str">
            <v>6.4 De aquí a 2030, aumentar considerablemente el uso eficiente de los recursos hídricos en todos los sectores y asegurar la sostenibilidad de la extracción y el abastecimiento de agua dulce para hacer frente a la escasez de agua y reducir considerablemen</v>
          </cell>
        </row>
        <row r="52">
          <cell r="A52" t="str">
            <v>6.5 De aquí a 2030, implementar la gestión integrada de los recursos hídricos a todos los niveles, incluso mediante la cooperación transfronteriza, según proceda</v>
          </cell>
        </row>
        <row r="53">
          <cell r="A53" t="str">
            <v>6.6 De aquí a 2020, proteger y restablecer los ecosistemas relacionados con el agua, incluidos los bosques, las montañas, los humedales, los ríos, los acuíferos y los lagos</v>
          </cell>
        </row>
        <row r="54">
          <cell r="A54" t="str">
            <v>6.a De aquí a 2030, ampliar la cooperación internacional y el apoyo prestado a los países en desarrollo para la creación de capacidad en actividades y programas relativos al agua y el saneamiento, como los de captación de agua, desalinización, uso eficien</v>
          </cell>
        </row>
        <row r="55">
          <cell r="A55" t="str">
            <v>6.b Apoyar y fortalecer la participación de las comunidades locales en la mejora de la gestión del agua y el saneamiento</v>
          </cell>
        </row>
        <row r="56">
          <cell r="A56" t="str">
            <v>7.1 De aquí a 2030, garantizar el acceso universal a servicios energéticos asequibles, fiables y modernos</v>
          </cell>
        </row>
        <row r="57">
          <cell r="A57" t="str">
            <v>7.2 De aquí a 2030, aumentar considerablemente la proporción de energía renovable en el conjunto de fuentes energéticas</v>
          </cell>
        </row>
        <row r="58">
          <cell r="A58" t="str">
            <v>7.3 De aquí a 2030, duplicar la tasa mundial de mejora de la eficiencia energética</v>
          </cell>
        </row>
        <row r="59">
          <cell r="A59" t="str">
            <v>7.a De aquí a 2030, aumentar la cooperación internacional para facilitar el acceso a la investigación y la tecnología relativas a la energía limpia, incluidas las fuentes renovables, la eficiencia energética y las tecnologías avanzadas y menos contaminant</v>
          </cell>
        </row>
        <row r="60">
          <cell r="A60" t="str">
            <v>7.b De aquí a 2030, ampliar la infraestructura y mejorar la tecnología para prestar servicios energéticos modernos y sostenibles para todos en los países en desarrollo, en particular los países menos adelantados, los pequeños Estados insulares en desarrol</v>
          </cell>
        </row>
        <row r="61">
          <cell r="A61" t="str">
            <v>8.1 Mantener el crecimiento económico per cápita de conformidad con las circunstancias nacionales y, en particular, un crecimiento del producto interno bruto de al menos el 7% anual en los países menos adelantados</v>
          </cell>
        </row>
        <row r="62">
          <cell r="A62" t="str">
            <v>8.2 Lograr niveles más elevados de productividad económica mediante la diversificación, la modernización tecnológica y la innovación, entre otras cosas centrándose en los sectores con gran valor añadido y un uso intensivo de la mano de obra</v>
          </cell>
        </row>
        <row r="63">
          <cell r="A63" t="str">
            <v xml:space="preserve">8.3 Promover políticas orientadas al desarrollo que apoyen las actividades productivas, la creación de puestos de trabajo decentes, el emprendimiento, la creatividad y la innovación, y fomentar la formalización y el crecimiento de las microempresas y las </v>
          </cell>
        </row>
        <row r="64">
          <cell r="A64" t="str">
            <v xml:space="preserve">8.4 Mejorar progresivamente, de aquí a 2030, la producción y el consumo eficientes de los recursos mundiales y procurar desvincular el crecimiento económico de la degradación del medio ambiente, conforme al Marco Decenal de Programas sobre Modalidades de </v>
          </cell>
        </row>
        <row r="65">
          <cell r="A65" t="str">
            <v>8.5 De aquí a 2030, lograr el empleo pleno y productivo y el trabajo decente para todas las mujeres y los hombres, incluidos los jóvenes y las personas con discapacidad, así como la igualdad de remuneración por trabajo de igual valor</v>
          </cell>
        </row>
        <row r="66">
          <cell r="A66" t="str">
            <v>8.6 De aquí a 2020, reducir considerablemente la proporción de jóvenes que no están empleados y no cursan estudios ni reciben capacitación</v>
          </cell>
        </row>
        <row r="67">
          <cell r="A67" t="str">
            <v>8.7 Adoptar medidas inmediatas y eficaces para erradicar el trabajo forzoso, poner fin a las formas contemporáneas de esclavitud y la trata de personas y asegurar la prohibición y eliminación de las peores formas de trabajo infantil, incluidos el reclutam</v>
          </cell>
        </row>
        <row r="68">
          <cell r="A68" t="str">
            <v>8.8 Proteger los derechos laborales y promover un entorno de trabajo seguro y sin riesgos para todos los trabajadores, incluidos los trabajadores migrantes, en particular las mujeres migrantes y las personas con empleos precarios</v>
          </cell>
        </row>
        <row r="69">
          <cell r="A69" t="str">
            <v>8.9 De aquí a 2030, elaborar y poner en práctica políticas encaminadas a promover un turismo sostenible que cree puestos de trabajo y promueva la cultura y los productos locales</v>
          </cell>
        </row>
        <row r="70">
          <cell r="A70" t="str">
            <v>8.10 Fortalecer la capacidad de las instituciones financieras nacionales para fomentar y ampliar el acceso a los servicios bancarios, financieros y de seguros para todos</v>
          </cell>
        </row>
        <row r="71">
          <cell r="A71" t="str">
            <v>8.a Aumentar el apoyo a la iniciativa de ayuda para el comercio en los países en desarrollo, en particular los países menos adelantados, incluso mediante el Marco Integrado Mejorado para la Asistencia Técnica a los Países Menos Adelantados en Materia de C</v>
          </cell>
        </row>
        <row r="72">
          <cell r="A72" t="str">
            <v>8.b De aquí a 2020, desarrollar y poner en marcha una estrategia mundial para el empleo de los jóvenes y aplicar el Pacto Mundial para el Empleo de la Organización Internacional del Trabajo</v>
          </cell>
        </row>
        <row r="73">
          <cell r="A73" t="str">
            <v>9.1 Desarrollar infraestructuras fiables, sostenibles, resilientes y de calidad, incluidas infraestructuras regionales y transfronterizas, para apoyar el desarrollo económico y el bienestar humano, haciendo especial hincapié en el acceso asequible y equit</v>
          </cell>
        </row>
        <row r="74">
          <cell r="A74" t="str">
            <v>9.2 Promover una industrialización inclusiva y sostenible y, de aquí a 2030, aumentar significativamente la contribución de la industria al empleo y al producto interno bruto, de acuerdo con las circunstancias nacionales, y duplicar esa contribución en lo</v>
          </cell>
        </row>
        <row r="75">
          <cell r="A75" t="str">
            <v>9.3 Aumentar el acceso de las pequeñas industrias y otras empresas, particularmente en los países en desarrollo, a los servicios financieros, incluidos créditos asequibles, y su integración en las cadenas de valor y los mercados</v>
          </cell>
        </row>
        <row r="76">
          <cell r="A76" t="str">
            <v>9.4 De aquí a 2030, modernizar la infraestructura y reconvertir las industrias para que sean sostenibles, utilizando los recursos con mayor eficacia y promoviendo la adopción de tecnologías y procesos industriales limpios y ambientalmente racionales, y lo</v>
          </cell>
        </row>
        <row r="77">
          <cell r="A77" t="str">
            <v>9.5 Aumentar la investigación científica y mejorar la capacidad tecnológica de los sectores industriales de todos los países, en particular los países en desarrollo, entre otras cosas fomentando la innovación y aumentando considerablemente, de aquí a 2030</v>
          </cell>
        </row>
        <row r="78">
          <cell r="A78" t="str">
            <v>9.a Facilitar el desarrollo de infraestructuras sostenibles y resilientes en los países en desarrollo mediante un mayor apoyo financiero, tecnológico y técnico a los países africanos, los países menos adelantados, los países en desarrollo sin litoral y lo</v>
          </cell>
        </row>
        <row r="79">
          <cell r="A79" t="str">
            <v>9.b Apoyar el desarrollo de tecnologías, la investigación y la innovación nacionales en los países en desarrollo, incluso garantizando un entorno normativo propicio a la diversificación industrial y la adición de valor a los productos básicos, entre otras</v>
          </cell>
        </row>
        <row r="80">
          <cell r="A80" t="str">
            <v>9.c Aumentar significativamente el acceso a la tecnología de la información y las comunicaciones y esforzarse por proporcionar acceso universal y asequible a Internet en los países menos adelantados de aquí a 2020</v>
          </cell>
        </row>
        <row r="81">
          <cell r="A81" t="str">
            <v>10.1 De aquí a 2030, lograr progresivamente y mantener el crecimiento de los ingresos del 40% más pobre de la población a una tasa superior a la media nacional</v>
          </cell>
        </row>
        <row r="82">
          <cell r="A82" t="str">
            <v>10.2 De aquí a 2030, potenciar y promover la inclusión social, económica y política de todas las personas, independientemente de su edad, sexo, discapacidad, raza, etnia, origen, religión o situación económica u otra condición</v>
          </cell>
        </row>
        <row r="83">
          <cell r="A83" t="str">
            <v>10.3 Garantizar la igualdad de oportunidades y reducir la desigualdad de resultados, incluso eliminando las leyes, políticas y prácticas discriminatorias y promoviendo legislaciones, políticas y medidas adecuadas a ese respecto</v>
          </cell>
        </row>
        <row r="84">
          <cell r="A84" t="str">
            <v>10.4 Adoptar políticas, especialmente fiscales, salariales y de protección social, y lograr progresivamente una mayor igualdad</v>
          </cell>
        </row>
        <row r="85">
          <cell r="A85" t="str">
            <v>10.5 Mejorar la reglamentación y vigilancia de las instituciones y los mercados financieros mundiales y fortalecer la aplicación de esos reglamentos</v>
          </cell>
        </row>
        <row r="86">
          <cell r="A86" t="str">
            <v xml:space="preserve">10.6 Asegurar una mayor representación e intervención de los países en desarrollo en las decisiones adoptadas por las instituciones económicas y financieras internacionales para aumentar la eficacia, fiabilidad, rendición de cuentas y legitimidad de esas </v>
          </cell>
        </row>
        <row r="87">
          <cell r="A87" t="str">
            <v>10.7 Facilitar la migración y la movilidad ordenadas, seguras, regulares y responsables de las personas, incluso mediante la aplicación de políticas migratorias planificadas y bien gestionadas</v>
          </cell>
        </row>
        <row r="88">
          <cell r="A88" t="str">
            <v>10.a Aplicar el principio del trato especial y diferenciado para los países en desarrollo, en particular los países menos adelantados, de conformidad con los acuerdos de la Organización Mundial del Comercio</v>
          </cell>
        </row>
        <row r="89">
          <cell r="A89" t="str">
            <v>10.b Fomentar la asistencia oficial para el desarrollo y las corrientes financieras, incluida la inversión extranjera directa, para los Estados con mayores necesidades, en particular los países menos adelantados, los países africanos, los pequeños Estados</v>
          </cell>
        </row>
        <row r="90">
          <cell r="A90" t="str">
            <v>10.c De aquí a 2030, reducir a menos del 3% los costos de transacción de las remesas de los migrantes y eliminar los corredores de remesas con un costo superior al 5%</v>
          </cell>
        </row>
        <row r="91">
          <cell r="A91" t="str">
            <v>11.1 De aquí a 2030, asegurar el acceso de todas las  personas a viviendas y servicios básicos adecuados, seguros y asequibles y mejorar los barrios marginales</v>
          </cell>
        </row>
        <row r="92">
          <cell r="A92" t="str">
            <v>11.2 De aquí a 2030, proporcionar acceso a sistemas de transporte seguros, asequibles, accesibles y sostenibles para todos y mejorar la seguridad vial, en particular mediante la ampliación del transporte público, prestando especial atención a las necesida</v>
          </cell>
        </row>
        <row r="93">
          <cell r="A93" t="str">
            <v>11.3 De aquí a 2030, aumentar la urbanización inclusiva y sostenible y la capacidad para la planificación y la gestión participativas, integradas y sostenibles de los asentamientos humanos en todos los países</v>
          </cell>
        </row>
        <row r="94">
          <cell r="A94" t="str">
            <v>11.4 Redoblar los esfuerzos para proteger y salvaguardar el patrimonio cultural y natural del mundo</v>
          </cell>
        </row>
        <row r="95">
          <cell r="A95" t="str">
            <v>11.5 De aquí a 2030, reducir significativamente el número de muertes causadas por los desastres, incluidos los relacionados con el agua, y de personas afectadas por ellos, y reducir considerablemente las pérdidas económicas directas provocadas por los des</v>
          </cell>
        </row>
        <row r="96">
          <cell r="A96" t="str">
            <v>11.6 De aquí a 2030, reducir el impacto ambiental negativo per cápita de las ciudades, incluso prestando especial atención a la calidad del aire y la gestión de los desechos municipales y de otro tipo</v>
          </cell>
        </row>
        <row r="97">
          <cell r="A97" t="str">
            <v>11.7 De aquí a 2030, proporcionar acceso universal  a zonas verdes y espacios públicos seguros, inclusivos y accesibles, en particular para las mujeres y los niños, las personas de edad y las personas con discapacidad</v>
          </cell>
        </row>
        <row r="98">
          <cell r="A98" t="str">
            <v>11.a Apoyar los vínculos económicos, sociales y ambientales positivos entre las zonas urbanas, periurbanas y rurales fortaleciendo la planificación del desarrollo nacional y regional</v>
          </cell>
        </row>
        <row r="99">
          <cell r="A99" t="str">
            <v>11.b De aquí a 2020, aumentar considerablemente el número de ciudades y asentamientos humanos que adoptan e implementan políticas y planes integrados para promover la inclusión, el uso eficiente de los recursos, la mitigación del cambio climático y la ada</v>
          </cell>
        </row>
        <row r="100">
          <cell r="A100" t="str">
            <v>11.c Proporcionar apoyo a los países menos adelantados, incluso mediante asistencia financiera y técnica, para que puedan construir edificios sostenibles y resilientes utilizando materiales locales</v>
          </cell>
        </row>
        <row r="101">
          <cell r="A101" t="str">
            <v xml:space="preserve">12.1 Aplicar el Marco Decenal de Programas sobre Modalidades de Consumo y Producción Sostenibles, con la participación de todos los países y bajo el liderazgo de los países desarrollados, teniendo en cuenta el grado de desarrollo y las capacidades de los </v>
          </cell>
        </row>
        <row r="102">
          <cell r="A102" t="str">
            <v>12.2 De aquí a 2030, lograr la gestión sostenible y el uso eficiente de los recursos naturales</v>
          </cell>
        </row>
        <row r="103">
          <cell r="A103" t="str">
            <v>12.3 De aquí a 2030, reducir a la mitad el desperdicio de alimentos per cápita mundial en la venta al por menor y a nivel de los consumidores y reducir las pérdidas de alimentos en las cadenas de producción y suministro, incluidas las pérdidas posteriores</v>
          </cell>
        </row>
        <row r="104">
          <cell r="A104" t="str">
            <v>12.4 De aquí a 2020, lograr la gestión ecológicamente racional de los productos químicos y de todos los desechos a lo largo de su ciclo de vida, de conformidad con los marcos internacionales convenidos, y reducir significativamente su liberación a la atmó</v>
          </cell>
        </row>
        <row r="105">
          <cell r="A105" t="str">
            <v>12.5 De aquí a 2030, reducir considerablemente la generación de desechos mediante actividades de prevención, reducción, reciclado y reutilización</v>
          </cell>
        </row>
        <row r="106">
          <cell r="A106" t="str">
            <v>12.6 Alentar a las empresas, en especial las grandes empresas y las empresas transnacionales, a que adopten prácticas sostenibles e incorporen información sobre la sostenibilidad en su ciclo de presentación de informes</v>
          </cell>
        </row>
        <row r="107">
          <cell r="A107" t="str">
            <v>12.7 Promover prácticas de adquisición pública que sean sostenibles, de conformidad con las políticas y prioridades nacionales</v>
          </cell>
        </row>
        <row r="108">
          <cell r="A108" t="str">
            <v>12.8 De aquí a 2030, asegurar que las personas de todo el mundo tengan la información y los conocimientos pertinentes para el desarrollo sostenible y los estilos de vida en armonía con la naturaleza</v>
          </cell>
        </row>
        <row r="109">
          <cell r="A109" t="str">
            <v>12.a Ayudar a los países en desarrollo a fortalecer su capacidad científica y tecnológica para avanzar hacia modalidades de consumo y producción más sostenibles</v>
          </cell>
        </row>
        <row r="110">
          <cell r="A110" t="str">
            <v>12.b Elaborar y aplicar instrumentos para vigilar los efectos en el desarrollo sostenible, a fin de lograr un turismo sostenible que cree puestos de trabajo y promueva la cultura y los productos locales</v>
          </cell>
        </row>
        <row r="111">
          <cell r="A111" t="str">
            <v>12.c Racionalizar los subsidios ineficientes a los combustibles fósiles que fomentan el consumo antieconómico eliminando las distorsiones del mercado, de acuerdo con las circunstancias nacionales, incluso mediante la reestructuración de los sistemas tribu</v>
          </cell>
        </row>
        <row r="112">
          <cell r="A112" t="str">
            <v>13.1 Fortalecer la resiliencia y la capacidad de adaptación a los riesgos relacionados con el clima y los desastres naturales en todos los países</v>
          </cell>
        </row>
        <row r="113">
          <cell r="A113" t="str">
            <v>13.2 Incorporar medidas relativas al cambio climático en las políticas, estrategias y planes nacionales</v>
          </cell>
        </row>
        <row r="114">
          <cell r="A114" t="str">
            <v>13.3 Mejorar la educación, la sensibilización y la capacidad humana e institucional respecto de la mitigación del cambio climático, la adaptación a él, la reducción de sus efectos y la alerta temprana</v>
          </cell>
        </row>
        <row r="115">
          <cell r="A115" t="str">
            <v>13.a Cumplir el compromiso de los países desarrollados que son partes en la Convención Marco de las Naciones Unidas sobre el Cambio Climático de lograr para el año 2020 el objetivo de movilizar conjuntamente 100.000 millones de dólares anuales procedentes</v>
          </cell>
        </row>
        <row r="116">
          <cell r="A116" t="str">
            <v>13.b Promover mecanismos para aumentar la capacidad para la planificación y gestión eficaces en relación con el cambio climático en los países menos adelantados y los pequeños Estados insulares en desarrollo, haciendo particular hincapié en las mujeres, l</v>
          </cell>
        </row>
        <row r="117">
          <cell r="A117" t="str">
            <v>14.1 De aquí a 2025, prevenir y reducir significativamente la contaminación marina de todo tipo, en particular la producida por actividades realizadas en tierra, incluidos los detritos marinos y la polución por nutrientes</v>
          </cell>
        </row>
        <row r="118">
          <cell r="A118" t="str">
            <v>14.2 De aquí a 2020, gestionar y proteger sosteniblemente los ecosistemas marinos y costeros para evitar efectos adversos importantes, incluso fortaleciendo su resiliencia, y adoptar medidas para restaurarlos a fin de restablecer la salud y la productivid</v>
          </cell>
        </row>
        <row r="119">
          <cell r="A119" t="str">
            <v>14.3 Minimizar y abordar los efectos de la acidificación de los océanos, incluso mediante una mayor cooperación científica a todos los niveles</v>
          </cell>
        </row>
        <row r="120">
          <cell r="A120" t="str">
            <v>14.4 De aquí a 2020, reglamentar eficazmente la explotación pesquera y poner fin a la pesca excesiva, la pesca ilegal, no declarada y no reglamentada y las prácticas pesqueras destructivas, y aplicar planes de gestión con fundamento científico a fin de re</v>
          </cell>
        </row>
        <row r="121">
          <cell r="A121" t="str">
            <v>14.5 De aquí a 2020, conservar al menos el 10% de las zonas costeras y marinas, de conformidad con las leyes nacionales y el derecho internacional y sobre la base de la mejor información científica disponible</v>
          </cell>
        </row>
        <row r="122">
          <cell r="A122" t="str">
            <v xml:space="preserve">14.6 De aquí a 2020, prohibir ciertas formas de subvenciones a la pesca que contribuyen a la sobrecapacidad y la pesca excesiva, eliminar las subvenciones que contribuyen a la pesca ilegal, no declarada y no reglamentada y abstenerse de introducir nuevas </v>
          </cell>
        </row>
        <row r="123">
          <cell r="A123" t="str">
            <v>14.7 De aquí a 2030, aumentar los beneficios económicos que los pequeños Estados insulares en desarrollo y los países menos adelantados obtienen del uso sostenible de los recursos marinos, en particular mediante la gestión sostenible de la pesca, la acuic</v>
          </cell>
        </row>
        <row r="124">
          <cell r="A124" t="str">
            <v>14.a Aumentar los conocimientos científicos, desarrollar la capacidad de investigación y transferir tecnología marina, teniendo en cuenta los Criterios y Directrices para la Transferencia de Tecnología Marina de la Comisión Oceanográfica Intergubernamenta</v>
          </cell>
        </row>
        <row r="125">
          <cell r="A125" t="str">
            <v>14.b Facilitar el acceso de los pescadores artesanales a los recursos marinos y los mercados</v>
          </cell>
        </row>
        <row r="126">
          <cell r="A126" t="str">
            <v>14.c Mejorar la conservación y el uso sostenible de los océanos y sus recursos aplicando el derecho internacional reflejado en la Convención de las Naciones Unidas sobre el Derecho del Mar, que constituye el marco jurídico para la conservación y la utiliz</v>
          </cell>
        </row>
        <row r="127">
          <cell r="A127" t="str">
            <v xml:space="preserve">15.1 De aquí a 2020, asegurar la conservación, el restablecimiento y el uso sostenible de los ecosistemas terrestres y los ecosistemas interiores de agua dulce y sus servicios, en particular los bosques, los humedales, las montañas y las zonas áridas, en </v>
          </cell>
        </row>
        <row r="128">
          <cell r="A128" t="str">
            <v>15.2 De aquí a 2020, promover la puesta en práctica de la gestión sostenible de todos los tipos de bosques, detener la deforestación, recuperar los bosques degradados y aumentar considerablemente la forestación y la reforestación a nivel mundial</v>
          </cell>
        </row>
        <row r="129">
          <cell r="A129" t="str">
            <v>15.3 De aquí a 2030, luchar contra la desertificación, rehabilitar las tierras y los suelos degradados, incluidas las tierras afectadas por la desertificación, la sequía y las inundaciones, y procurar lograr un mundo con efecto neutro en la degradación de</v>
          </cell>
        </row>
        <row r="130">
          <cell r="A130" t="str">
            <v>15.4 De aquí a 2030, asegurar la conservación de los ecosistemas montañosos, incluida su diversidad biológica, a fin de mejorar su capacidad de proporcionar beneficios esenciales para el desarrollo sostenible</v>
          </cell>
        </row>
        <row r="131">
          <cell r="A131" t="str">
            <v>15.5 Adoptar medidas urgentes y significativas para reducir la degradación de los hábitats naturales, detener la pérdida de biodiversidad y, de aquí a 2020, proteger las especies amenazadas y evitar su extinción</v>
          </cell>
        </row>
        <row r="132">
          <cell r="A132" t="str">
            <v>15.6 Promover la participación justa y equitativa en los beneficios derivados de la utilización de los recursos genéticos y promover el acceso adecuado a esos recursos, según lo convenido internacionalmente</v>
          </cell>
        </row>
        <row r="133">
          <cell r="A133" t="str">
            <v>15.7 Adoptar medidas urgentes para poner fin a la caza furtiva y el tráfico de especies protegidas de flora y fauna y abordar tanto la demanda como la oferta de productos ilegales de flora y fauna silvestres</v>
          </cell>
        </row>
        <row r="134">
          <cell r="A134" t="str">
            <v>15.8 De aquí a 2020, adoptar medidas para prevenir la introducción de especies exóticas invasoras y reducir significativamente sus efectos en los ecosistemas terrestres y acuáticos y controlar o erradicar las especies prioritarias</v>
          </cell>
        </row>
        <row r="135">
          <cell r="A135" t="str">
            <v>15.9 De aquí a 2020, integrar los valores de los ecosistemas y la biodiversidad en la planificación, los procesos de desarrollo, las estrategias de reducción de la pobreza y la contabilidad nacionales y locales</v>
          </cell>
        </row>
        <row r="136">
          <cell r="A136" t="str">
            <v>15.a Movilizar y aumentar significativamente los recursos financieros procedentes de todas las fuentes para conservar y utilizar de forma sostenible la biodiversidad y los ecosistemas</v>
          </cell>
        </row>
        <row r="137">
          <cell r="A137" t="str">
            <v>15.b Movilizar recursos considerables de todas las fuentes y a todos los niveles para financiar la gestión forestal sostenible y proporcionar incentivos adecuados a los países en desarrollo para que promuevan dicha gestión, en particular con miras a la co</v>
          </cell>
        </row>
        <row r="138">
          <cell r="A138" t="str">
            <v>15.c Aumentar el apoyo mundial a la lucha contra la caza furtiva y el tráfico de especies protegidas, incluso aumentando la capacidad de las comunidades locales para perseguir oportunidades de subsistencia sostenibles</v>
          </cell>
        </row>
        <row r="139">
          <cell r="A139" t="str">
            <v>16.1 Reducir significativamente todas las formas de violencia y las correspondientes tasas de mortalidad en todo el mundo</v>
          </cell>
        </row>
        <row r="140">
          <cell r="A140" t="str">
            <v>16.2 Poner fin al maltrato, la explotación, la trata y todas las formas de violencia y tortura contra los niños</v>
          </cell>
        </row>
        <row r="141">
          <cell r="A141" t="str">
            <v>16.3 Promover el estado de derecho en los planos nacional e internacional y garantizar la igualdad de acceso a la justicia para todos</v>
          </cell>
        </row>
        <row r="142">
          <cell r="A142" t="str">
            <v>16.4 De aquí a 2030, reducir significativamente las corrientes financieras y de armas ilícitas, fortalecer la recuperación y devolución de los activos robados y luchar contra todas las formas de delincuencia organizada</v>
          </cell>
        </row>
        <row r="143">
          <cell r="A143" t="str">
            <v>16.5 Reducir considerablemente la corrupción y el soborno en todas sus formas</v>
          </cell>
        </row>
        <row r="144">
          <cell r="A144" t="str">
            <v>16.6 Crear a todos los niveles instituciones eficaces y transparentes que rindan cuentas</v>
          </cell>
        </row>
        <row r="145">
          <cell r="A145" t="str">
            <v>16.7 Garantizar la adopción en todos los niveles de decisiones inclusivas, participativas y representativas que respondan a las necesidades</v>
          </cell>
        </row>
        <row r="146">
          <cell r="A146" t="str">
            <v>16.8 Ampliar y fortalecer la participación de los países en desarrollo en las instituciones de gobernanza mundial</v>
          </cell>
        </row>
        <row r="147">
          <cell r="A147" t="str">
            <v>16.9 De aquí a 2030, proporcionar acceso a una identidad jurídica para todos, en particular mediante el registro de nacimientos</v>
          </cell>
        </row>
        <row r="148">
          <cell r="A148" t="str">
            <v>16.10 Garantizar el acceso público a la información y proteger las libertades fundamentales, de conformidad con las leyes nacionales y los acuerdos internacionales</v>
          </cell>
        </row>
        <row r="149">
          <cell r="A149" t="str">
            <v>16.a Fortalecer las instituciones nacionales pertinentes, incluso mediante la cooperación internacional, para crear a todos los niveles, particularmente en los países en desarrollo, la capacidad de prevenir la violencia y combatir el terrorismo y la delin</v>
          </cell>
        </row>
        <row r="150">
          <cell r="A150" t="str">
            <v>16.b Promover y aplicar leyes y políticas no discriminatorias en favor del desarrollo sostenible</v>
          </cell>
        </row>
        <row r="151">
          <cell r="A151" t="str">
            <v>17.1 Fortalecer la movilización de recursos internos, incluso mediante la prestación de apoyo internacional a los países en desarrollo, con el fin de mejorar la capacidad nacional para recaudar ingresos fiscales y de otra índole</v>
          </cell>
        </row>
        <row r="152">
          <cell r="A152" t="str">
            <v>17.2 Velar por que los países desarrollados cumplan plenamente sus compromisos en relación con la asistencia oficial para el desarrollo, incluido el compromiso de numerosos países desarrollados de alcanzar el objetivo de destinar el 0,7% del ingreso nacio</v>
          </cell>
        </row>
        <row r="153">
          <cell r="A153" t="str">
            <v>17.3 Movilizar recursos financieros adicionales de múltiples fuentes para los países en desarrollo</v>
          </cell>
        </row>
        <row r="154">
          <cell r="A154" t="str">
            <v>17.4 Ayudar a los países en desarrollo a lograr la sostenibilidad de la deuda a largo plazo con políticas coordinadas orientadas a fomentar la financiación, el alivio y la reestructuración de la deuda, según proceda, y hacer frente a la deuda externa de l</v>
          </cell>
        </row>
        <row r="155">
          <cell r="A155" t="str">
            <v>17.5 Adoptar y aplicar sistemas de promoción de las inversiones en favor de los países menos adelantados</v>
          </cell>
        </row>
        <row r="156">
          <cell r="A156" t="str">
            <v xml:space="preserve">17.6 Mejorar la cooperación regional e internacional Norte-Sur, Sur-Sur y triangular en materia de ciencia, tecnología e innovación y el acceso a estas, y aumentar el intercambio de conocimientos en condiciones mutuamente convenidas, incluso mejorando la </v>
          </cell>
        </row>
        <row r="157">
          <cell r="A157" t="str">
            <v>17.7 Promover el desarrollo de tecnologías ecológicamente racionales y su transferencia, divulgación y difusión a los países en desarrollo en condiciones favorables, incluso en condiciones concesionarias y preferenciales, según lo convenido de mutuo acuer</v>
          </cell>
        </row>
        <row r="158">
          <cell r="A158" t="str">
            <v>17.8 Poner en pleno funcionamiento, a más tardar en 2017, el banco de tecnología y el mecanismo de apoyo a la creación de capacidad en materia de ciencia, tecnología e innovación para los países menos adelantados y aumentar la utilización de tecnologías i</v>
          </cell>
        </row>
        <row r="159">
          <cell r="A159" t="str">
            <v xml:space="preserve">17.9 Aumentar el apoyo internacional para realizar actividades de creación de capacidad eficaces y específicas en los países en desarrollo a fin de respaldar los planes nacionales de implementación de todos los Objetivos de Desarrollo Sostenible, incluso </v>
          </cell>
        </row>
        <row r="160">
          <cell r="A160" t="str">
            <v>17.10 Promover un sistema de comercio multilateral universal, basado en normas, abierto, no discriminatorio y equitativo en el marco de la Organización Mundial del Comercio, incluso mediante la conclusión de las negociaciones en el marco del Programa de D</v>
          </cell>
        </row>
        <row r="161">
          <cell r="A161" t="str">
            <v>17.11 Aumentar significativamente las exportaciones de los países en desarrollo, en particular con miras a duplicar la participación de los países menos adelantados en las exportaciones mundiales de aquí a 2020</v>
          </cell>
        </row>
        <row r="162">
          <cell r="A162" t="str">
            <v>17.12 Lograr la consecución oportuna del acceso a los mercados libre de derechos y contingentes de manera duradera para todos los países menos adelantados, conforme a las decisiones de la Organización Mundial del Comercio, incluso velando por que las norm</v>
          </cell>
        </row>
        <row r="163">
          <cell r="A163" t="str">
            <v>17.13 Aumentar la estabilidad macroeconómica mundial, incluso mediante la coordinación y coherencia de las políticas</v>
          </cell>
        </row>
        <row r="164">
          <cell r="A164" t="str">
            <v>17.14 Mejorar la coherencia de las políticas para el desarrollo sostenible</v>
          </cell>
        </row>
        <row r="165">
          <cell r="A165" t="str">
            <v>17.15 Respetar el margen normativo y el liderazgo de cada país para establecer y aplicar políticas de erradicación de la pobreza y desarrollo sostenible</v>
          </cell>
        </row>
        <row r="166">
          <cell r="A166" t="str">
            <v>17.16 Mejorar la Alianza Mundial para el Desarrollo Sostenible, complementada por alianzas entre múltiples interesados que movilicen e intercambien conocimientos, especialización, tecnología y recursos financieros, a fin de apoyar el logro de los Objetivo</v>
          </cell>
        </row>
        <row r="167">
          <cell r="A167" t="str">
            <v>17.17 Fomentar y promover la constitución de alianzas eficaces en las esferas pública, público privada y de la sociedad civil, aprovechando la experiencia y las estrategias de obtención de recursos de las alianzas</v>
          </cell>
        </row>
        <row r="168">
          <cell r="A168" t="str">
            <v>17.18 De aquí a 2020, mejorar el apoyo a la creación de capacidad prestado a los países en desarrollo, incluidos los países menos adelantados y los pequeños Estados insulares en desarrollo, para aumentar significativamente la disponibilidad de datos oport</v>
          </cell>
        </row>
        <row r="169">
          <cell r="A169" t="str">
            <v>17.19 De aquí a 2030, aprovechar las iniciativas existentes para elaborar indicadores que permitan medir los progresos en materia de desarrollo sostenible y complementen el producto interno bruto, y apoyar la creación de capacidad estadística en los paíse</v>
          </cell>
        </row>
      </sheetData>
      <sheetData sheetId="4">
        <row r="1">
          <cell r="A1" t="str">
            <v>Indicador solo para Costa Rica, no disponible en la lista propuesta por Naciones Unidas</v>
          </cell>
        </row>
        <row r="2">
          <cell r="A2" t="str">
            <v xml:space="preserve">1.1.1 </v>
          </cell>
        </row>
        <row r="3">
          <cell r="A3" t="str">
            <v xml:space="preserve">1.2.1 </v>
          </cell>
        </row>
        <row r="4">
          <cell r="A4" t="str">
            <v xml:space="preserve">1.2.2 </v>
          </cell>
        </row>
        <row r="5">
          <cell r="A5" t="str">
            <v xml:space="preserve">1.3.1 </v>
          </cell>
        </row>
        <row r="6">
          <cell r="A6" t="str">
            <v xml:space="preserve">1.4.1 </v>
          </cell>
        </row>
        <row r="7">
          <cell r="A7" t="str">
            <v xml:space="preserve">1.4.2 </v>
          </cell>
        </row>
        <row r="8">
          <cell r="A8" t="str">
            <v xml:space="preserve">1.5.1 </v>
          </cell>
        </row>
        <row r="9">
          <cell r="A9" t="str">
            <v xml:space="preserve">1.5.2 </v>
          </cell>
        </row>
        <row r="10">
          <cell r="A10" t="str">
            <v xml:space="preserve">1.5.3 </v>
          </cell>
        </row>
        <row r="11">
          <cell r="A11" t="str">
            <v xml:space="preserve">1.5.4 </v>
          </cell>
        </row>
        <row r="12">
          <cell r="A12" t="str">
            <v xml:space="preserve">1.a.1 </v>
          </cell>
        </row>
        <row r="13">
          <cell r="A13" t="str">
            <v xml:space="preserve">1.a.2 </v>
          </cell>
        </row>
        <row r="14">
          <cell r="A14" t="str">
            <v xml:space="preserve">1.a.3 </v>
          </cell>
        </row>
        <row r="15">
          <cell r="A15" t="str">
            <v xml:space="preserve">1.b.1 </v>
          </cell>
        </row>
        <row r="16">
          <cell r="A16" t="str">
            <v xml:space="preserve">2.1.1 </v>
          </cell>
        </row>
        <row r="17">
          <cell r="A17" t="str">
            <v xml:space="preserve">2.1.2 </v>
          </cell>
        </row>
        <row r="18">
          <cell r="A18" t="str">
            <v xml:space="preserve">2.2.1 </v>
          </cell>
        </row>
        <row r="19">
          <cell r="A19" t="str">
            <v xml:space="preserve">2.2.2 </v>
          </cell>
        </row>
        <row r="20">
          <cell r="A20" t="str">
            <v xml:space="preserve">2.3.1 </v>
          </cell>
        </row>
        <row r="21">
          <cell r="A21" t="str">
            <v xml:space="preserve">2.3.2 </v>
          </cell>
        </row>
        <row r="22">
          <cell r="A22" t="str">
            <v xml:space="preserve">2.4.1 </v>
          </cell>
        </row>
        <row r="23">
          <cell r="A23" t="str">
            <v xml:space="preserve">2.5.1 </v>
          </cell>
        </row>
        <row r="24">
          <cell r="A24" t="str">
            <v xml:space="preserve">2.5.2 </v>
          </cell>
        </row>
        <row r="25">
          <cell r="A25" t="str">
            <v xml:space="preserve">2.a.1 </v>
          </cell>
        </row>
        <row r="26">
          <cell r="A26" t="str">
            <v xml:space="preserve">2.a.2 </v>
          </cell>
        </row>
        <row r="27">
          <cell r="A27" t="str">
            <v xml:space="preserve">2.b.1 </v>
          </cell>
        </row>
        <row r="28">
          <cell r="A28" t="str">
            <v xml:space="preserve">2.c.1 </v>
          </cell>
        </row>
        <row r="29">
          <cell r="A29" t="str">
            <v xml:space="preserve">3.1.1 </v>
          </cell>
        </row>
        <row r="30">
          <cell r="A30" t="str">
            <v xml:space="preserve">3.1.2 </v>
          </cell>
        </row>
        <row r="31">
          <cell r="A31" t="str">
            <v xml:space="preserve">3.2.1 </v>
          </cell>
        </row>
        <row r="32">
          <cell r="A32" t="str">
            <v xml:space="preserve">3.2.2 </v>
          </cell>
        </row>
        <row r="33">
          <cell r="A33" t="str">
            <v xml:space="preserve">3.3.1 </v>
          </cell>
        </row>
        <row r="34">
          <cell r="A34" t="str">
            <v xml:space="preserve">3.3.2 </v>
          </cell>
        </row>
        <row r="35">
          <cell r="A35" t="str">
            <v xml:space="preserve">3.3.3 </v>
          </cell>
        </row>
        <row r="36">
          <cell r="A36" t="str">
            <v xml:space="preserve">3.3.4 </v>
          </cell>
        </row>
        <row r="37">
          <cell r="A37" t="str">
            <v xml:space="preserve">3.3.5 </v>
          </cell>
        </row>
        <row r="38">
          <cell r="A38" t="str">
            <v xml:space="preserve">3.4.1 </v>
          </cell>
        </row>
        <row r="39">
          <cell r="A39" t="str">
            <v xml:space="preserve">3.4.2 </v>
          </cell>
        </row>
        <row r="40">
          <cell r="A40" t="str">
            <v xml:space="preserve">3.5.1 </v>
          </cell>
        </row>
        <row r="41">
          <cell r="A41" t="str">
            <v xml:space="preserve">3.5.2 </v>
          </cell>
        </row>
        <row r="42">
          <cell r="A42" t="str">
            <v xml:space="preserve">3.6.1 </v>
          </cell>
        </row>
        <row r="43">
          <cell r="A43" t="str">
            <v xml:space="preserve">3.7.1 </v>
          </cell>
        </row>
        <row r="44">
          <cell r="A44" t="str">
            <v xml:space="preserve">3.7.2 </v>
          </cell>
        </row>
        <row r="45">
          <cell r="A45" t="str">
            <v xml:space="preserve">3.8.1 </v>
          </cell>
        </row>
        <row r="46">
          <cell r="A46" t="str">
            <v xml:space="preserve">3.8.2 </v>
          </cell>
        </row>
        <row r="47">
          <cell r="A47" t="str">
            <v xml:space="preserve">3.9.1 </v>
          </cell>
        </row>
        <row r="48">
          <cell r="A48" t="str">
            <v xml:space="preserve">3.9.2 </v>
          </cell>
        </row>
        <row r="49">
          <cell r="A49" t="str">
            <v xml:space="preserve">3.9.3 </v>
          </cell>
        </row>
        <row r="50">
          <cell r="A50" t="str">
            <v xml:space="preserve">3.a.1 </v>
          </cell>
        </row>
        <row r="51">
          <cell r="A51" t="str">
            <v xml:space="preserve">3.b.1 </v>
          </cell>
        </row>
        <row r="52">
          <cell r="A52" t="str">
            <v xml:space="preserve">3.b.2 </v>
          </cell>
        </row>
        <row r="53">
          <cell r="A53" t="str">
            <v xml:space="preserve">3.b.3 </v>
          </cell>
        </row>
        <row r="54">
          <cell r="A54" t="str">
            <v xml:space="preserve">3.c.1 </v>
          </cell>
        </row>
        <row r="55">
          <cell r="A55" t="str">
            <v xml:space="preserve">3.d.1 </v>
          </cell>
        </row>
        <row r="56">
          <cell r="A56" t="str">
            <v xml:space="preserve">4.1.1 </v>
          </cell>
        </row>
        <row r="57">
          <cell r="A57" t="str">
            <v xml:space="preserve">4.2.1 </v>
          </cell>
        </row>
        <row r="58">
          <cell r="A58" t="str">
            <v xml:space="preserve">4.2.2 </v>
          </cell>
        </row>
        <row r="59">
          <cell r="A59" t="str">
            <v xml:space="preserve">4.3.1 </v>
          </cell>
        </row>
        <row r="60">
          <cell r="A60" t="str">
            <v xml:space="preserve">4.4.1 </v>
          </cell>
        </row>
        <row r="61">
          <cell r="A61" t="str">
            <v xml:space="preserve">4.5.1 </v>
          </cell>
        </row>
        <row r="62">
          <cell r="A62" t="str">
            <v xml:space="preserve">4.6.1 </v>
          </cell>
        </row>
        <row r="63">
          <cell r="A63" t="str">
            <v xml:space="preserve">4.7.1 </v>
          </cell>
        </row>
        <row r="64">
          <cell r="A64" t="str">
            <v xml:space="preserve">4.a.1 </v>
          </cell>
        </row>
        <row r="65">
          <cell r="A65" t="str">
            <v xml:space="preserve">4.b.1 </v>
          </cell>
        </row>
        <row r="66">
          <cell r="A66" t="str">
            <v xml:space="preserve">4.c.1 </v>
          </cell>
        </row>
        <row r="67">
          <cell r="A67" t="str">
            <v xml:space="preserve">5.1.1 </v>
          </cell>
        </row>
        <row r="68">
          <cell r="A68" t="str">
            <v xml:space="preserve">5.2.1 </v>
          </cell>
        </row>
        <row r="69">
          <cell r="A69" t="str">
            <v xml:space="preserve">5.2.2 </v>
          </cell>
        </row>
        <row r="70">
          <cell r="A70" t="str">
            <v xml:space="preserve">5.3.1 </v>
          </cell>
        </row>
        <row r="71">
          <cell r="A71" t="str">
            <v xml:space="preserve">5.3.2 </v>
          </cell>
        </row>
        <row r="72">
          <cell r="A72" t="str">
            <v xml:space="preserve">5.4.1 </v>
          </cell>
        </row>
        <row r="73">
          <cell r="A73" t="str">
            <v xml:space="preserve">5.5.1 </v>
          </cell>
        </row>
        <row r="74">
          <cell r="A74" t="str">
            <v xml:space="preserve">5.5.2 </v>
          </cell>
        </row>
        <row r="75">
          <cell r="A75" t="str">
            <v xml:space="preserve">5.6.1 </v>
          </cell>
        </row>
        <row r="76">
          <cell r="A76" t="str">
            <v xml:space="preserve">5.6.2 </v>
          </cell>
        </row>
        <row r="77">
          <cell r="A77" t="str">
            <v xml:space="preserve">5.a.1 </v>
          </cell>
        </row>
        <row r="78">
          <cell r="A78" t="str">
            <v xml:space="preserve">5.a.2 </v>
          </cell>
        </row>
        <row r="79">
          <cell r="A79" t="str">
            <v xml:space="preserve">5.b.1 </v>
          </cell>
        </row>
        <row r="80">
          <cell r="A80" t="str">
            <v xml:space="preserve">5.c.1 </v>
          </cell>
        </row>
        <row r="81">
          <cell r="A81" t="str">
            <v xml:space="preserve">6.1.1 </v>
          </cell>
        </row>
        <row r="82">
          <cell r="A82" t="str">
            <v xml:space="preserve">6.2.1 </v>
          </cell>
        </row>
        <row r="83">
          <cell r="A83" t="str">
            <v xml:space="preserve">6.3.1 </v>
          </cell>
        </row>
        <row r="84">
          <cell r="A84" t="str">
            <v xml:space="preserve">6.3.2 </v>
          </cell>
        </row>
        <row r="85">
          <cell r="A85" t="str">
            <v xml:space="preserve">6.4.1 </v>
          </cell>
        </row>
        <row r="86">
          <cell r="A86" t="str">
            <v xml:space="preserve">6.4.2 </v>
          </cell>
        </row>
        <row r="87">
          <cell r="A87" t="str">
            <v xml:space="preserve">6.5.1 </v>
          </cell>
        </row>
        <row r="88">
          <cell r="A88" t="str">
            <v xml:space="preserve">6.5.2 </v>
          </cell>
        </row>
        <row r="89">
          <cell r="A89" t="str">
            <v xml:space="preserve">6.6.1 </v>
          </cell>
        </row>
        <row r="90">
          <cell r="A90" t="str">
            <v xml:space="preserve">6.a.1 </v>
          </cell>
        </row>
        <row r="91">
          <cell r="A91" t="str">
            <v xml:space="preserve">6.b.1 </v>
          </cell>
        </row>
        <row r="92">
          <cell r="A92" t="str">
            <v xml:space="preserve">7.1.1 </v>
          </cell>
        </row>
        <row r="93">
          <cell r="A93" t="str">
            <v xml:space="preserve">7.1.2 </v>
          </cell>
        </row>
        <row r="94">
          <cell r="A94" t="str">
            <v xml:space="preserve">7.2.1 </v>
          </cell>
        </row>
        <row r="95">
          <cell r="A95" t="str">
            <v xml:space="preserve">7.3.1 </v>
          </cell>
        </row>
        <row r="96">
          <cell r="A96" t="str">
            <v xml:space="preserve">7.a.1 </v>
          </cell>
        </row>
        <row r="97">
          <cell r="A97" t="str">
            <v xml:space="preserve">7.b.1 </v>
          </cell>
        </row>
        <row r="98">
          <cell r="A98" t="str">
            <v xml:space="preserve">8.1.1 </v>
          </cell>
        </row>
        <row r="99">
          <cell r="A99" t="str">
            <v xml:space="preserve">8.2.1 </v>
          </cell>
        </row>
        <row r="100">
          <cell r="A100" t="str">
            <v xml:space="preserve">8.3.1 </v>
          </cell>
        </row>
        <row r="101">
          <cell r="A101" t="str">
            <v xml:space="preserve">8.4.1 </v>
          </cell>
        </row>
        <row r="102">
          <cell r="A102" t="str">
            <v xml:space="preserve">8.4.2 </v>
          </cell>
        </row>
        <row r="103">
          <cell r="A103" t="str">
            <v xml:space="preserve">8.5.1 </v>
          </cell>
        </row>
        <row r="104">
          <cell r="A104" t="str">
            <v xml:space="preserve">8.5.2 </v>
          </cell>
        </row>
        <row r="105">
          <cell r="A105" t="str">
            <v xml:space="preserve">8.6.1 </v>
          </cell>
        </row>
        <row r="106">
          <cell r="A106" t="str">
            <v xml:space="preserve">8.7.1 </v>
          </cell>
        </row>
        <row r="107">
          <cell r="A107" t="str">
            <v xml:space="preserve">8.8.1 </v>
          </cell>
        </row>
        <row r="108">
          <cell r="A108" t="str">
            <v xml:space="preserve">8.8.2 </v>
          </cell>
        </row>
        <row r="109">
          <cell r="A109" t="str">
            <v xml:space="preserve">8.9.1 </v>
          </cell>
        </row>
        <row r="110">
          <cell r="A110" t="str">
            <v xml:space="preserve">8.9.2 </v>
          </cell>
        </row>
        <row r="111">
          <cell r="A111" t="str">
            <v>8.10.1</v>
          </cell>
        </row>
        <row r="112">
          <cell r="A112" t="str">
            <v>8.10.2</v>
          </cell>
        </row>
        <row r="113">
          <cell r="A113" t="str">
            <v xml:space="preserve">8.a.1 </v>
          </cell>
        </row>
        <row r="114">
          <cell r="A114" t="str">
            <v xml:space="preserve">8.b.1 </v>
          </cell>
        </row>
        <row r="115">
          <cell r="A115" t="str">
            <v xml:space="preserve">9.1.1 </v>
          </cell>
        </row>
        <row r="116">
          <cell r="A116" t="str">
            <v xml:space="preserve">9.1.2 </v>
          </cell>
        </row>
        <row r="117">
          <cell r="A117" t="str">
            <v xml:space="preserve">9.2.1 </v>
          </cell>
        </row>
        <row r="118">
          <cell r="A118" t="str">
            <v xml:space="preserve">9.2.2 </v>
          </cell>
        </row>
        <row r="119">
          <cell r="A119" t="str">
            <v xml:space="preserve">9.3.1 </v>
          </cell>
        </row>
        <row r="120">
          <cell r="A120" t="str">
            <v xml:space="preserve">9.3.2 </v>
          </cell>
        </row>
        <row r="121">
          <cell r="A121" t="str">
            <v xml:space="preserve">9.4.1 </v>
          </cell>
        </row>
        <row r="122">
          <cell r="A122" t="str">
            <v xml:space="preserve">9.5.1 </v>
          </cell>
        </row>
        <row r="123">
          <cell r="A123" t="str">
            <v xml:space="preserve">9.5.2 </v>
          </cell>
        </row>
        <row r="124">
          <cell r="A124" t="str">
            <v xml:space="preserve">9.a.1 </v>
          </cell>
        </row>
        <row r="125">
          <cell r="A125" t="str">
            <v xml:space="preserve">9.b.1 </v>
          </cell>
        </row>
        <row r="126">
          <cell r="A126" t="str">
            <v xml:space="preserve">9.c.1 </v>
          </cell>
        </row>
        <row r="127">
          <cell r="A127" t="str">
            <v>10.1.1</v>
          </cell>
        </row>
        <row r="128">
          <cell r="A128" t="str">
            <v>10.2.1</v>
          </cell>
        </row>
        <row r="129">
          <cell r="A129" t="str">
            <v>10.3.1</v>
          </cell>
        </row>
        <row r="130">
          <cell r="A130" t="str">
            <v>10.4.1</v>
          </cell>
        </row>
        <row r="131">
          <cell r="A131" t="str">
            <v>10.5.1</v>
          </cell>
        </row>
        <row r="132">
          <cell r="A132" t="str">
            <v>10.6.1</v>
          </cell>
        </row>
        <row r="133">
          <cell r="A133" t="str">
            <v>10.7.1</v>
          </cell>
        </row>
        <row r="134">
          <cell r="A134" t="str">
            <v>10.7.2</v>
          </cell>
        </row>
        <row r="135">
          <cell r="A135" t="str">
            <v>10.a.1</v>
          </cell>
        </row>
        <row r="136">
          <cell r="A136" t="str">
            <v>10.b.1</v>
          </cell>
        </row>
        <row r="137">
          <cell r="A137" t="str">
            <v>10.c.1</v>
          </cell>
        </row>
        <row r="138">
          <cell r="A138" t="str">
            <v>11.1.1</v>
          </cell>
        </row>
        <row r="139">
          <cell r="A139" t="str">
            <v>11.2.1</v>
          </cell>
        </row>
        <row r="140">
          <cell r="A140" t="str">
            <v>11.3.1</v>
          </cell>
        </row>
        <row r="141">
          <cell r="A141" t="str">
            <v>11.3.2</v>
          </cell>
        </row>
        <row r="142">
          <cell r="A142" t="str">
            <v>11.4.1</v>
          </cell>
        </row>
        <row r="143">
          <cell r="A143" t="str">
            <v>11.5.1</v>
          </cell>
        </row>
        <row r="144">
          <cell r="A144" t="str">
            <v>11.5.2</v>
          </cell>
        </row>
        <row r="145">
          <cell r="A145" t="str">
            <v>11.6.1</v>
          </cell>
        </row>
        <row r="146">
          <cell r="A146" t="str">
            <v>11.6.2</v>
          </cell>
        </row>
        <row r="147">
          <cell r="A147" t="str">
            <v>11.7.1</v>
          </cell>
        </row>
        <row r="148">
          <cell r="A148" t="str">
            <v>11.7.2</v>
          </cell>
        </row>
        <row r="149">
          <cell r="A149" t="str">
            <v>11.a.1</v>
          </cell>
        </row>
        <row r="150">
          <cell r="A150" t="str">
            <v>11.b.1</v>
          </cell>
        </row>
        <row r="151">
          <cell r="A151" t="str">
            <v>11.b.2</v>
          </cell>
        </row>
        <row r="152">
          <cell r="A152" t="str">
            <v>11.c.1</v>
          </cell>
        </row>
        <row r="153">
          <cell r="A153" t="str">
            <v>12.1.1</v>
          </cell>
        </row>
        <row r="154">
          <cell r="A154" t="str">
            <v>12.2.1</v>
          </cell>
        </row>
        <row r="155">
          <cell r="A155" t="str">
            <v>12.2.2</v>
          </cell>
        </row>
        <row r="156">
          <cell r="A156" t="str">
            <v>12.3.1</v>
          </cell>
        </row>
        <row r="157">
          <cell r="A157" t="str">
            <v>12.4.1</v>
          </cell>
        </row>
        <row r="158">
          <cell r="A158" t="str">
            <v>12.4.2</v>
          </cell>
        </row>
        <row r="159">
          <cell r="A159" t="str">
            <v>12.5.1</v>
          </cell>
        </row>
        <row r="160">
          <cell r="A160" t="str">
            <v>12.6.1</v>
          </cell>
        </row>
        <row r="161">
          <cell r="A161" t="str">
            <v>12.7.1</v>
          </cell>
        </row>
        <row r="162">
          <cell r="A162" t="str">
            <v>12.8.1</v>
          </cell>
        </row>
        <row r="163">
          <cell r="A163" t="str">
            <v>12.a.1</v>
          </cell>
        </row>
        <row r="164">
          <cell r="A164" t="str">
            <v>12.b.1</v>
          </cell>
        </row>
        <row r="165">
          <cell r="A165" t="str">
            <v>12.c.1</v>
          </cell>
        </row>
        <row r="166">
          <cell r="A166" t="str">
            <v>13.1.1</v>
          </cell>
        </row>
        <row r="167">
          <cell r="A167" t="str">
            <v>13.1.2</v>
          </cell>
        </row>
        <row r="168">
          <cell r="A168" t="str">
            <v>13.1.3</v>
          </cell>
        </row>
        <row r="169">
          <cell r="A169" t="str">
            <v>13.2.1</v>
          </cell>
        </row>
        <row r="170">
          <cell r="A170" t="str">
            <v>13.3.1</v>
          </cell>
        </row>
        <row r="171">
          <cell r="A171" t="str">
            <v>13.3.2</v>
          </cell>
        </row>
        <row r="172">
          <cell r="A172" t="str">
            <v>13.a.1</v>
          </cell>
        </row>
        <row r="173">
          <cell r="A173" t="str">
            <v>13.b.1</v>
          </cell>
        </row>
        <row r="174">
          <cell r="A174" t="str">
            <v>14.1.1</v>
          </cell>
        </row>
        <row r="175">
          <cell r="A175" t="str">
            <v>14.2.1</v>
          </cell>
        </row>
        <row r="176">
          <cell r="A176" t="str">
            <v>14.3.1</v>
          </cell>
        </row>
        <row r="177">
          <cell r="A177" t="str">
            <v>14.4.1</v>
          </cell>
        </row>
        <row r="178">
          <cell r="A178" t="str">
            <v>14.5.1</v>
          </cell>
        </row>
        <row r="179">
          <cell r="A179" t="str">
            <v>14.6.1</v>
          </cell>
        </row>
        <row r="180">
          <cell r="A180" t="str">
            <v>14.7.1</v>
          </cell>
        </row>
        <row r="181">
          <cell r="A181" t="str">
            <v>14.a.1</v>
          </cell>
        </row>
        <row r="182">
          <cell r="A182" t="str">
            <v>14.b.1</v>
          </cell>
        </row>
        <row r="183">
          <cell r="A183" t="str">
            <v>14.c.1</v>
          </cell>
        </row>
        <row r="184">
          <cell r="A184" t="str">
            <v>15.1.1</v>
          </cell>
        </row>
        <row r="185">
          <cell r="A185" t="str">
            <v>15.1.2</v>
          </cell>
        </row>
        <row r="186">
          <cell r="A186" t="str">
            <v>15.2.1</v>
          </cell>
        </row>
        <row r="187">
          <cell r="A187" t="str">
            <v>15.3.1</v>
          </cell>
        </row>
        <row r="188">
          <cell r="A188" t="str">
            <v>15.4.1</v>
          </cell>
        </row>
        <row r="189">
          <cell r="A189" t="str">
            <v>15.4.2</v>
          </cell>
        </row>
        <row r="190">
          <cell r="A190" t="str">
            <v>15.5.1</v>
          </cell>
        </row>
        <row r="191">
          <cell r="A191" t="str">
            <v>15.6.1</v>
          </cell>
        </row>
        <row r="192">
          <cell r="A192" t="str">
            <v>15.7.1</v>
          </cell>
        </row>
        <row r="193">
          <cell r="A193" t="str">
            <v>15.8.1</v>
          </cell>
        </row>
        <row r="194">
          <cell r="A194" t="str">
            <v>15.9.1</v>
          </cell>
        </row>
        <row r="195">
          <cell r="A195" t="str">
            <v>15.a.1</v>
          </cell>
        </row>
        <row r="196">
          <cell r="A196" t="str">
            <v>15.b.1</v>
          </cell>
        </row>
        <row r="197">
          <cell r="A197" t="str">
            <v>15.c.1</v>
          </cell>
        </row>
        <row r="198">
          <cell r="A198" t="str">
            <v>16.1.1</v>
          </cell>
        </row>
        <row r="199">
          <cell r="A199" t="str">
            <v>16.1.2</v>
          </cell>
        </row>
        <row r="200">
          <cell r="A200" t="str">
            <v>16.1.3</v>
          </cell>
        </row>
        <row r="201">
          <cell r="A201" t="str">
            <v>16.1.4</v>
          </cell>
        </row>
        <row r="202">
          <cell r="A202" t="str">
            <v>16.2.1</v>
          </cell>
        </row>
        <row r="203">
          <cell r="A203" t="str">
            <v>16.2.2</v>
          </cell>
        </row>
        <row r="204">
          <cell r="A204" t="str">
            <v>16.2.3</v>
          </cell>
        </row>
        <row r="205">
          <cell r="A205" t="str">
            <v>16.3.1</v>
          </cell>
        </row>
        <row r="206">
          <cell r="A206" t="str">
            <v>16.3.2</v>
          </cell>
        </row>
        <row r="207">
          <cell r="A207" t="str">
            <v>16.4.1</v>
          </cell>
        </row>
        <row r="208">
          <cell r="A208" t="str">
            <v>16.4.2</v>
          </cell>
        </row>
        <row r="209">
          <cell r="A209" t="str">
            <v>16.5.1</v>
          </cell>
        </row>
        <row r="210">
          <cell r="A210" t="str">
            <v>16.5.2</v>
          </cell>
        </row>
        <row r="211">
          <cell r="A211" t="str">
            <v>16.6.1</v>
          </cell>
        </row>
        <row r="212">
          <cell r="A212" t="str">
            <v>16.6.2</v>
          </cell>
        </row>
        <row r="213">
          <cell r="A213" t="str">
            <v>16.7.1</v>
          </cell>
        </row>
        <row r="214">
          <cell r="A214" t="str">
            <v>16.7.2</v>
          </cell>
        </row>
        <row r="215">
          <cell r="A215" t="str">
            <v>16.8.1</v>
          </cell>
        </row>
        <row r="216">
          <cell r="A216" t="str">
            <v>16.9.1</v>
          </cell>
        </row>
        <row r="217">
          <cell r="A217" t="str">
            <v>16.10.1</v>
          </cell>
        </row>
        <row r="218">
          <cell r="A218" t="str">
            <v>16.10.2</v>
          </cell>
        </row>
        <row r="219">
          <cell r="A219" t="str">
            <v>16.a.1</v>
          </cell>
        </row>
        <row r="220">
          <cell r="A220" t="str">
            <v>16.b.1</v>
          </cell>
        </row>
        <row r="221">
          <cell r="A221" t="str">
            <v>17.1.1</v>
          </cell>
        </row>
        <row r="222">
          <cell r="A222" t="str">
            <v>17.1.2</v>
          </cell>
        </row>
        <row r="223">
          <cell r="A223" t="str">
            <v>17.2.1</v>
          </cell>
        </row>
        <row r="224">
          <cell r="A224" t="str">
            <v>17.3.1</v>
          </cell>
        </row>
        <row r="225">
          <cell r="A225" t="str">
            <v>17.3.2</v>
          </cell>
        </row>
        <row r="226">
          <cell r="A226" t="str">
            <v>17.4.1</v>
          </cell>
        </row>
        <row r="227">
          <cell r="A227" t="str">
            <v>17.5.1</v>
          </cell>
        </row>
        <row r="228">
          <cell r="A228" t="str">
            <v>17.6.1</v>
          </cell>
        </row>
        <row r="229">
          <cell r="A229" t="str">
            <v>17.6.2</v>
          </cell>
        </row>
        <row r="230">
          <cell r="A230" t="str">
            <v>17.7.1</v>
          </cell>
        </row>
        <row r="231">
          <cell r="A231" t="str">
            <v>17.8.1</v>
          </cell>
        </row>
        <row r="232">
          <cell r="A232" t="str">
            <v>17.9.1</v>
          </cell>
        </row>
        <row r="233">
          <cell r="A233" t="str">
            <v>17.10.1</v>
          </cell>
        </row>
        <row r="234">
          <cell r="A234" t="str">
            <v>17.11.1</v>
          </cell>
        </row>
        <row r="235">
          <cell r="A235" t="str">
            <v>17.12.1</v>
          </cell>
        </row>
        <row r="236">
          <cell r="A236" t="str">
            <v>17.13.1</v>
          </cell>
        </row>
        <row r="237">
          <cell r="A237" t="str">
            <v>17.14.1</v>
          </cell>
        </row>
        <row r="238">
          <cell r="A238" t="str">
            <v>17.15.1</v>
          </cell>
        </row>
        <row r="239">
          <cell r="A239" t="str">
            <v>17.16.1</v>
          </cell>
        </row>
        <row r="240">
          <cell r="A240" t="str">
            <v>17.17.1</v>
          </cell>
        </row>
        <row r="241">
          <cell r="A241" t="str">
            <v>17.18.1</v>
          </cell>
        </row>
        <row r="242">
          <cell r="A242" t="str">
            <v>17.18.2</v>
          </cell>
        </row>
        <row r="243">
          <cell r="A243" t="str">
            <v>17.18.3</v>
          </cell>
        </row>
        <row r="244">
          <cell r="A244" t="str">
            <v>17.19.1</v>
          </cell>
        </row>
        <row r="245">
          <cell r="A245" t="str">
            <v>17.19.2</v>
          </cell>
        </row>
      </sheetData>
      <sheetData sheetId="5">
        <row r="1">
          <cell r="B1" t="str">
            <v>Indicador solo para Costa Rica, no disponible en la lista propuesta por Naciones Unidas</v>
          </cell>
        </row>
        <row r="2">
          <cell r="B2" t="str">
            <v>Proporción de la población que vive por debajo del umbral internacional de la pobreza, desglosada por sexo, edad, situación laboral y ubicación geográfica (urbana o rural)</v>
          </cell>
        </row>
        <row r="3">
          <cell r="B3" t="str">
            <v>Proporción de la población que vive por debajo del umbral nacional de la pobreza, desglosada por sexo y edad</v>
          </cell>
        </row>
        <row r="4">
          <cell r="B4" t="str">
            <v>Proporción de hombres, mujeres y niños de todas las edades que viven en la pobreza, en todas sus dimensiones, con arreglo a las definiciones nacionales</v>
          </cell>
        </row>
        <row r="5">
          <cell r="B5" t="str">
            <v>Proporción de la población cubierta por niveles mínimos o sistemas de protección social, desglosada por sexo, distinguiendo entre los niños, los desempleados, los ancianos, las personas con discapacidad, las mujeres embarazadas, los recién nacidos, las ví</v>
          </cell>
        </row>
        <row r="6">
          <cell r="B6" t="str">
            <v>Proporción de la población que vive en hogares con acceso a servicios básicos</v>
          </cell>
        </row>
        <row r="7">
          <cell r="B7" t="str">
            <v>Proporción del total de la población adulta, por sexo y por tipo de tenencia, con derechos seguros de tenencia de la tierra, que posee documentación reconocida legalmente al respecto y que percibe esos derechos como seguros</v>
          </cell>
        </row>
        <row r="8">
          <cell r="B8" t="str">
            <v>Número de muertes, personas desaparecidas y afectados directamente a consecuencia de desastres por cada 100.000 personas (11.5.1. y 13.1.1.)</v>
          </cell>
        </row>
        <row r="9">
          <cell r="B9" t="str">
            <v>Pérdidas económicas causadas directamente por los desastres en relación con el Producto Interior Bruto (PIB) mundial</v>
          </cell>
        </row>
        <row r="10">
          <cell r="B10" t="str">
            <v>Número de países que adoptan y aplican estrategias de reducción del riesgo de desastres a nivel local en consonancia con el Marco de Sendái para la Reducción del Riesgo de Desastres 2015-2030 (11.b.1. y 13.1.2)</v>
          </cell>
        </row>
        <row r="11">
          <cell r="B11" t="str">
            <v>Proporción de gobiernos locales que adoptan y aplican estrategias de reducción del riesgo de desastres a nivel local en consonancia con las estrategias nacionales de reducción del riesgo de desastres (11.b.2 y 13.1.3)</v>
          </cell>
        </row>
        <row r="12">
          <cell r="B12" t="str">
            <v>Proporción de recursos generados a nivel nacional asignados por el gobierno directamente a programas de reducción de la pobreza</v>
          </cell>
        </row>
        <row r="13">
          <cell r="B13" t="str">
            <v>Proporción del gasto público total en servicios esenciales (educación, salud y protección social)</v>
          </cell>
        </row>
        <row r="14">
          <cell r="B14" t="str">
            <v>Suma del total de subvenciones y asignaciones no generadoras de deuda dedicadas directamente a programas de reducción de la pobreza como proporción del PIB</v>
          </cell>
        </row>
        <row r="15">
          <cell r="B15" t="str">
            <v>Proporción del gasto público periódico y de capital destinado a sectores que benefician de forma desproporcionada a las mujeres, los pobres y los grupos vulnerables</v>
          </cell>
        </row>
        <row r="16">
          <cell r="B16" t="str">
            <v>Prevalencia de la subalimentación</v>
          </cell>
        </row>
        <row r="17">
          <cell r="B17" t="str">
            <v>Prevalencia de la inseguridad alimentaria moderada o grave en la población, según la Escala de Experiencia de Inseguridad Alimentaria</v>
          </cell>
        </row>
        <row r="18">
          <cell r="B18" t="str">
            <v>Prevalencia del retraso en el crecimiento (estatura para la edad, desviación típica &lt; -2 de la mediana de los patrones de crecimiento infantil de la Organización Mundial de la Salud (OMS)) entre los niños menores de 5 años</v>
          </cell>
        </row>
        <row r="19">
          <cell r="B19" t="str">
            <v>Prevalencia de la malnutrición (peso para la estatura, desviación típica &gt; +2 o &lt; -2 de la mediana de los patrones de crecimiento infantil de la OMS) entre los niños menores de 5 años, desglosada por tipo (emaciación y peso excesivo)</v>
          </cell>
        </row>
        <row r="20">
          <cell r="B20" t="str">
            <v>Volumen de producción por unidad de trabajo según el tamaño de la empresa agropecuaria/pastoral/silvícola</v>
          </cell>
        </row>
        <row r="21">
          <cell r="B21" t="str">
            <v>Ingresos medios de los productores de alimentos en pequeña escala, desglosados por sexo y condición de indígena</v>
          </cell>
        </row>
        <row r="22">
          <cell r="B22" t="str">
            <v>Proporción de la superficie agrícola en que se practica una agricultura productiva y sostenible</v>
          </cell>
        </row>
        <row r="23">
          <cell r="B23" t="str">
            <v>Número de recursos genéticos vegetales y animales para la alimentación y la agricultura en instalaciones de conservación a medio y largo plazo</v>
          </cell>
        </row>
        <row r="24">
          <cell r="B24" t="str">
            <v>Proporción de razas locales clasificadas según su situación de riesgo, ausencia de riesgo o nivel de riesgo de extinción desconocido</v>
          </cell>
        </row>
        <row r="25">
          <cell r="B25" t="str">
            <v>Índice de orientación agrícola para los gastos públicos</v>
          </cell>
        </row>
        <row r="26">
          <cell r="B26" t="str">
            <v>Total de corrientes oficiales (asistencia oficial para el desarrollo más otras corrientes oficiales) destinado al sector de la agricultura</v>
          </cell>
        </row>
        <row r="27">
          <cell r="B27" t="str">
            <v xml:space="preserve">Subsidios a la exportación de productos Agropecuarios eliminación paralela de todas las formas de subvención a las exportaciones agrícolas y todas las medidas de exportación con efectos equivalentes, de conformidad con el mandato de la Ronda de Doha para </v>
          </cell>
        </row>
        <row r="28">
          <cell r="B28" t="str">
            <v>Indicador de anomalías en los precios de los Alimentos</v>
          </cell>
        </row>
        <row r="29">
          <cell r="B29" t="str">
            <v>Índice de mortalidad materna</v>
          </cell>
        </row>
        <row r="30">
          <cell r="B30" t="str">
            <v>Proporción de partos con asistencia de personal sanitario especializado</v>
          </cell>
        </row>
        <row r="31">
          <cell r="B31" t="str">
            <v>Tasa de mortalidad de niños menores de 5 años</v>
          </cell>
        </row>
        <row r="32">
          <cell r="B32" t="str">
            <v>Tasa de mortalidad neonatal</v>
          </cell>
        </row>
        <row r="33">
          <cell r="B33" t="str">
            <v>Número de nuevas infecciones por el VIH por cada 1.000 habitantes no infectados, desglosado por sexo, edad y sectores clave de la población</v>
          </cell>
        </row>
        <row r="34">
          <cell r="B34" t="str">
            <v>Incidencia de la tuberculosis por cada 100.000 habitantes</v>
          </cell>
        </row>
        <row r="35">
          <cell r="B35" t="str">
            <v>Incidencia de la malaria por cada 1.000 habitantes</v>
          </cell>
        </row>
        <row r="36">
          <cell r="B36" t="str">
            <v>Incidencia de la hepatitis B por cada 100.000 habitantes</v>
          </cell>
        </row>
        <row r="37">
          <cell r="B37" t="str">
            <v>Número de personas que requieren intervenciones contra enfermedades tropicales desatendidas</v>
          </cell>
        </row>
        <row r="38">
          <cell r="B38" t="str">
            <v>Tasa de mortalidad atribuida a las enfermedades cardiovasculares, el cáncer, la diabetes o las enfermedades respiratorias crónicas</v>
          </cell>
        </row>
        <row r="39">
          <cell r="B39" t="str">
            <v>Tasa de mortalidad por suicidio</v>
          </cell>
        </row>
        <row r="40">
          <cell r="B40" t="str">
            <v>Cobertura de las intervenciones de tratamiento (farmacológico, psicosocial y servicios de rehabilitación y postratamiento) por trastornos de uso indebido de drogas</v>
          </cell>
        </row>
        <row r="41">
          <cell r="B41" t="str">
            <v>Consumo nocivo de alcohol, definido según el contexto nacional como el consumo per cápita de alcohol (15 años y mayores) en un año civil en litros de alcohol puro.</v>
          </cell>
        </row>
        <row r="42">
          <cell r="B42" t="str">
            <v>Tasa de mortalidad por lesiones debidas a accidentes de tráfico</v>
          </cell>
        </row>
        <row r="43">
          <cell r="B43" t="str">
            <v>Proporción de mujeres en edad de procrear (de 15 a 49 años) que practican la planificación familiar con métodos modernos</v>
          </cell>
        </row>
        <row r="44">
          <cell r="B44" t="str">
            <v>Tasa de fecundidad de las adolescentes (de 10 a 14 años; de 15 a 19 años) por cada 1.000 mujeres de ese grupo de edad</v>
          </cell>
        </row>
        <row r="45">
          <cell r="B45" t="str">
            <v>Cobertura de servicios de salud esenciales (definida como el promedio de la cobertura de servicios esenciales sobre la base de intervenciones con trazadores, por ejemplo la salud reproductiva, materna, neonatal e infantil, las enfermedades infecciosas, la</v>
          </cell>
        </row>
        <row r="46">
          <cell r="B46" t="str">
            <v>Proporción de la población con grandes gastos en salud por hogar como porcentaje del total de los gastos o ingresos de los hogares</v>
          </cell>
        </row>
        <row r="47">
          <cell r="B47" t="str">
            <v>Tasa de mortalidad atribuida a la contaminación de los hogares y del aire ambiente</v>
          </cell>
        </row>
        <row r="48">
          <cell r="B48" t="str">
            <v>Tasa de mortalidad atribuida al agua no apta para el consumo, el saneamiento en condiciones de riesgo y la falta de higiene (exposición a servicios de Agua, Saneamiento e Higiene para Todos (WASH) no seguros)</v>
          </cell>
        </row>
        <row r="49">
          <cell r="B49" t="str">
            <v>Tasa de mortalidad atribuida a la intoxicación Accidental</v>
          </cell>
        </row>
        <row r="50">
          <cell r="B50" t="str">
            <v>Prevalencia normalizada para la edad del consumo actual de tabaco entre las personas de 15 o más años de edad</v>
          </cell>
        </row>
        <row r="51">
          <cell r="B51" t="str">
            <v>Proporción de la población inmunizada por todas las vacunas incluidas en su programa nacional</v>
          </cell>
        </row>
        <row r="52">
          <cell r="B52" t="str">
            <v>Total de la asistencia oficial para el desarrollo neta destinada a los sectores de la investigación médica y la salud básica</v>
          </cell>
        </row>
        <row r="53">
          <cell r="B53" t="str">
            <v>Proporción de centros de salud que tienen un conjunto básico de los medicamentos esenciales asequibles de manera sostenible</v>
          </cell>
        </row>
        <row r="54">
          <cell r="B54" t="str">
            <v>Densidad y distribución de los trabajadores sanitarios</v>
          </cell>
        </row>
        <row r="55">
          <cell r="B55" t="str">
            <v>Capacidad del Reglamento Sanitario Internacional (RSI) y preparación para emergencias de Salud</v>
          </cell>
        </row>
        <row r="56">
          <cell r="B56" t="str">
            <v>Proporción de niños, niñas y adolescentes: a) en los grados 2/3; b) al final de la enseñanza primaria; y c) al final de la enseñanza secundaria inferior, que han alcanzado al menos un nivel mínimo de competencia en i) lectura y ii) matemáticas, desglosada</v>
          </cell>
        </row>
        <row r="57">
          <cell r="B57" t="str">
            <v>Proporción de niños menores de 5 años cuyo desarrollo se encuentra bien encauzado en cuanto a la salud, el aprendizaje y el bienestar psicosocial, desglosado por sexo</v>
          </cell>
        </row>
        <row r="58">
          <cell r="B58" t="str">
            <v>Tasa de participación en la enseñanza organizada (un año antes de la edad oficial de ingreso en la enseñanza primaria), desglosada por sexo</v>
          </cell>
        </row>
        <row r="59">
          <cell r="B59" t="str">
            <v>Tasa de participación de los jóvenes y adultos en la enseñanza académica y no académica, y en la capacitación en los 12 meses anteriores, desglosada por sexo</v>
          </cell>
        </row>
        <row r="60">
          <cell r="B60" t="str">
            <v>Proporción de jóvenes y adultos con conocimientos de tecnología de la información y las comunicaciones (TIC), desglosada por tipo de conocimiento técnico</v>
          </cell>
        </row>
        <row r="61">
          <cell r="B61" t="str">
            <v>Índices de paridad (mujeres/hombres, zonas rurales y urbanas, quintil superior/inferior de recursos económicos, y otras características, como la situación en materia de discapacidad, los pueblos indígenas y los efectos de conflictos, a medida que se dispo</v>
          </cell>
        </row>
        <row r="62">
          <cell r="B62" t="str">
            <v>Proporción de población en un grupo de edad determinado que alcanza por lo menos un nivel fijo de competencia funcional en a) alfabetización y b) aritmética elemental, desglosado por sexo</v>
          </cell>
        </row>
        <row r="63">
          <cell r="B63" t="str">
            <v xml:space="preserve">Grado en que i) la educación cívica mundial y ii) la educación para el desarrollo sostenible, incluida la igualdad entre los géneros y los derechos humanos, se incorporan en todos los niveles en: a) las políticas nacionales de educación, b) los planes de </v>
          </cell>
        </row>
        <row r="64">
          <cell r="B64" t="str">
            <v>Proporción de escuelas con acceso a: a) electricidad; b) Internet con fines pedagógicos; c) computadoras con fines pedagógicos; d) infraestructura y materiales adaptados a los estudiantes con discapacidad; e) suministro básico de agua potable; f) instalac</v>
          </cell>
        </row>
        <row r="65">
          <cell r="B65" t="str">
            <v>Volumen de la asistencia oficial para el desarrollo destinada a becas por sector y por tipo de estudio</v>
          </cell>
        </row>
        <row r="66">
          <cell r="B66" t="str">
            <v>Proporción de maestros en la enseñanza: a) preescolar; b) primaria; c) secundaria inferior y d) secundaria superior que han recibido al menos el mínimo de formación docente organizada (por ejemplo, formación pedagógica), requisitos de práctica previa a la</v>
          </cell>
        </row>
        <row r="67">
          <cell r="B67" t="str">
            <v>Determinar si existen o no marcos jurídicos para promover, hacer cumplir y supervisar la igualdad y la no discriminación por motivos de sexo</v>
          </cell>
        </row>
        <row r="68">
          <cell r="B68" t="str">
            <v>Proporción de mujeres y niñas de 15 años de edad o más que han sufrido en los 12 meses anteriores violencia física, sexual o psicológica infligida por un compañero íntimo actual o anterior, desglosada por la forma de violencia y por edad</v>
          </cell>
        </row>
        <row r="69">
          <cell r="B69" t="str">
            <v>Proporción de mujeres y niñas de 15 años de edad o más que han sufrido en los 12 meses anteriores violencia sexual infligida por otra persona que no sea un compañero íntimo, por edad y lugar del hecho</v>
          </cell>
        </row>
        <row r="70">
          <cell r="B70" t="str">
            <v>Proporción de mujeres de entre 20 y 24 años que estaban casadas o mantenían una unión estable antes de cumplir los 15 años y antes de cumplir los 18 años</v>
          </cell>
        </row>
        <row r="71">
          <cell r="B71" t="str">
            <v>Proporción de niñas y mujeres de entre 15 y 49 años que han sufrido mutilación/ablación genital, desglosada por edad</v>
          </cell>
        </row>
        <row r="72">
          <cell r="B72" t="str">
            <v>Proporción de tiempo dedicado a quehaceres domésticos y cuidados no remunerados, desglosada por sexo, edad y ubicación</v>
          </cell>
        </row>
        <row r="73">
          <cell r="B73" t="str">
            <v>Proporción de escaños ocupados por mujeres en a) los parlamentos nacionales y b) los gobiernos locales</v>
          </cell>
        </row>
        <row r="74">
          <cell r="B74" t="str">
            <v>Proporción de mujeres en cargos directivos</v>
          </cell>
        </row>
        <row r="75">
          <cell r="B75" t="str">
            <v>Proporción de mujeres de 15 a 49 años de edad que toman sus propias decisiones informadas con respecto a las relaciones sexuales, el uso de anticonceptivos y la atención de la salud reproductiva</v>
          </cell>
        </row>
        <row r="76">
          <cell r="B76" t="str">
            <v>Número de países con leyes y reglamentos que garantizan a hombres y mujeres de 15 años y mayores un acceso pleno y en pie de igualdad a servicios de salud sexual y reproductiva y a información y educación en la materia</v>
          </cell>
        </row>
        <row r="77">
          <cell r="B77" t="str">
            <v>a) Proporción del total de la población agrícola con derechos de propiedad o derechos seguros sobre las tierras agrícolas, desglosada por sexo; y b) proporción de mujeres entre los propietarios de tierras agrícolas, o titulares de derechos sobre tierras a</v>
          </cell>
        </row>
        <row r="78">
          <cell r="B78" t="str">
            <v>Proporción de países en que el ordenamiento jurídico (incluido el derecho consuetudinario) garantiza la igualdad de derechos de la mujer a la propiedad y/o el control de la tierra</v>
          </cell>
        </row>
        <row r="79">
          <cell r="B79" t="str">
            <v>Proporción de personas que poseen un teléfono móvil, desglosada por sexo</v>
          </cell>
        </row>
        <row r="80">
          <cell r="B80" t="str">
            <v>Proporción de países que cuentan con sistemas para dar seguimiento a la igualdad de género y el empoderamiento de la mujer y asignar fondos públicos para ese fin</v>
          </cell>
        </row>
        <row r="81">
          <cell r="B81" t="str">
            <v>Proporción de la población que dispone de servicios de suministro de agua potable gestionados de manera segura</v>
          </cell>
        </row>
        <row r="82">
          <cell r="B82" t="str">
            <v>Proporción de la población que utiliza servicios de saneamiento gestionados de manera segura, incluida una instalación para lavarse las manos con agua y jabón</v>
          </cell>
        </row>
        <row r="83">
          <cell r="B83" t="str">
            <v>Proporción de aguas residuales tratadas de manera segura</v>
          </cell>
        </row>
        <row r="84">
          <cell r="B84" t="str">
            <v>Proporción de masas de agua de buena calidad</v>
          </cell>
        </row>
        <row r="85">
          <cell r="B85" t="str">
            <v>Cambio en la eficiencia del uso del agua con el tiempo</v>
          </cell>
        </row>
        <row r="86">
          <cell r="B86" t="str">
            <v>Nivel de estrés por escasez de agua: extracción de agua dulce como proporción de los recursos de agua dulce disponibles</v>
          </cell>
        </row>
        <row r="87">
          <cell r="B87" t="str">
            <v>Grado de aplicación de la ordenación integrada de los recursos hídricos (0-100)</v>
          </cell>
        </row>
        <row r="88">
          <cell r="B88" t="str">
            <v>Proporción de la superficie de cuencas transfronterizas con un arreglo operacional para la cooperación en la esfera del agua</v>
          </cell>
        </row>
        <row r="89">
          <cell r="B89" t="str">
            <v>Cambio en la extensión de los ecosistemas relacionados con el agua a lo largo del tiempo</v>
          </cell>
        </row>
        <row r="90">
          <cell r="B90" t="str">
            <v>Volumen de la asistencia oficial para el desarrollo destinada al agua y el saneamiento que forma parte de un plan de gastos coordinados del gobierno</v>
          </cell>
        </row>
        <row r="91">
          <cell r="B91" t="str">
            <v>Proporción de dependencias administrativas locales con políticas y procedimientos operacionales establecidos para la participación de las comunidades locales en la ordenación del agua y el saneamiento</v>
          </cell>
        </row>
        <row r="92">
          <cell r="B92" t="str">
            <v>Proporción de la población con acceso a la electricidad</v>
          </cell>
        </row>
        <row r="93">
          <cell r="B93" t="str">
            <v>Proporción de la población cuya fuente primaria de energía consiste en combustibles y tecnología limpios</v>
          </cell>
        </row>
        <row r="94">
          <cell r="B94" t="str">
            <v>Proporción de la energía renovable en el consumo final total de energía</v>
          </cell>
        </row>
        <row r="95">
          <cell r="B95" t="str">
            <v>Intensidad energética medida en función de la energía primaria y el PIB</v>
          </cell>
        </row>
        <row r="96">
          <cell r="B96" t="str">
            <v>Las corrientes financieras internacionales a los países en desarrollo en apoyo de la investigación y el desarrollo de energías limpias y la producción de energía renovable, incluidos los sistemas híbridos</v>
          </cell>
        </row>
        <row r="97">
          <cell r="B97" t="str">
            <v>Inversiones en eficiencia energética como proporción del PIB y del monto de la inversión extranjera directa en transferencias financieras destinadas a infraestructuras y tecnología con el fin de prestar servicios para el desarrollo sostenible</v>
          </cell>
        </row>
        <row r="98">
          <cell r="B98" t="str">
            <v>Tasa de crecimiento anual del PIB real per cápita</v>
          </cell>
        </row>
        <row r="99">
          <cell r="B99" t="str">
            <v>Tasa de crecimiento anual del PIB real por persona empleada</v>
          </cell>
        </row>
        <row r="100">
          <cell r="B100" t="str">
            <v>Proporción de empleo informal en el empleo no agrícola, desglosada por sexo</v>
          </cell>
        </row>
        <row r="101">
          <cell r="B101" t="str">
            <v>Huella material en términos absolutos, huella material per cápita y huella material por PIB (12.2.1)</v>
          </cell>
        </row>
        <row r="102">
          <cell r="B102" t="str">
            <v>Consumo material interior en términos absolutos, consumo material interior per cápita y consumo material interior por PIB (12.2.2)</v>
          </cell>
        </row>
        <row r="103">
          <cell r="B103" t="str">
            <v>Ingreso medio por hora de mujeres y hombres empleados, por ocupación, edad y personas con discapacidad</v>
          </cell>
        </row>
        <row r="104">
          <cell r="B104" t="str">
            <v>Tasa de desempleo, por sexo, edad y personas con discapacidad</v>
          </cell>
        </row>
        <row r="105">
          <cell r="B105" t="str">
            <v>Proporción de jóvenes (de 15 a 24 años) que no estudian, no tienen empleo ni reciben capacitación</v>
          </cell>
        </row>
        <row r="106">
          <cell r="B106" t="str">
            <v>Proporción y número de niños de entre 5 y 17 años que realizan trabajo infantil, desglosada por sexo y edad</v>
          </cell>
        </row>
        <row r="107">
          <cell r="B107" t="str">
            <v>Tasas de frecuencia de lesiones ocupacionales mortales y no mortales, por sexo y situación migratoria</v>
          </cell>
        </row>
        <row r="108">
          <cell r="B108" t="str">
            <v>Nivel de cumplimiento nacional de derechos laborales (libertad de asociación y negociación colectiva) sobre la base de fuentes textuales de la Organización Internacional del Trabajo (OIT) y la legislación nacional, desglosado por sexo y condición de migra</v>
          </cell>
        </row>
        <row r="109">
          <cell r="B109" t="str">
            <v>Proporción directa del turismo en el PIB como proporción del PIB total y en la tasa de crecimiento</v>
          </cell>
        </row>
        <row r="110">
          <cell r="B110" t="str">
            <v>Proporción de empleos en los sectores del turismo sostenible respecto del total de empleos del turismo</v>
          </cell>
        </row>
        <row r="111">
          <cell r="B111" t="str">
            <v xml:space="preserve"> a) Número de sucursales de bancos comerciales por cada 100.000 adultos y b) número de cajeros automáticos por cada 100.000 adultos</v>
          </cell>
        </row>
        <row r="112">
          <cell r="B112" t="str">
            <v xml:space="preserve"> Proporción de adultos (de 15 años o más) con una cuenta en un banco u otra institución financiera o con un proveedor móvil de servicios monetarios</v>
          </cell>
        </row>
        <row r="113">
          <cell r="B113" t="str">
            <v>Ayuda para los compromisos y desembolsos comerciales</v>
          </cell>
        </row>
        <row r="114">
          <cell r="B114" t="str">
            <v>Existencia de una estrategia nacional organizada y en marcha para el empleo de los jóvenes, como estrategia independiente o como parte de una estrategia nacional de empleo</v>
          </cell>
        </row>
        <row r="115">
          <cell r="B115" t="str">
            <v>Proporción de la población rural que vive a menos de 2 km de una carretera transitable todo el año</v>
          </cell>
        </row>
        <row r="116">
          <cell r="B116" t="str">
            <v>Volumen de transporte de pasajeros y carga, por medio de transporte</v>
          </cell>
        </row>
        <row r="117">
          <cell r="B117" t="str">
            <v>Valor agregado por manufactura como proporción del PIB y per cápita</v>
          </cell>
        </row>
        <row r="118">
          <cell r="B118" t="str">
            <v>Empleo en la manufactura como proporción del empleo total</v>
          </cell>
        </row>
        <row r="119">
          <cell r="B119" t="str">
            <v>Proporción correspondiente a las industrias a pequeña escala del valor añadido total del sector</v>
          </cell>
        </row>
        <row r="120">
          <cell r="B120" t="str">
            <v>Proporción de las industrias a pequeña escala que han obtenido un préstamo o una línea de crédito</v>
          </cell>
        </row>
        <row r="121">
          <cell r="B121" t="str">
            <v>Emisiones de CO2 por unidad de valor añadido</v>
          </cell>
        </row>
        <row r="122">
          <cell r="B122" t="str">
            <v>Gastos en investigación y desarrollo como proporción del PIB</v>
          </cell>
        </row>
        <row r="123">
          <cell r="B123" t="str">
            <v>Investigadores (valor equivalente a tiempo completo) por millón de habitantes</v>
          </cell>
        </row>
        <row r="124">
          <cell r="B124" t="str">
            <v>Total de apoyo internacional oficial (asistencia oficial para el desarrollo más otras corrientes oficiales) a la infraestructura</v>
          </cell>
        </row>
        <row r="125">
          <cell r="B125" t="str">
            <v>Proporción del valor agregado por la industria de tecnología mediana y alta del valor añadido total</v>
          </cell>
        </row>
        <row r="126">
          <cell r="B126" t="str">
            <v>Proporción de la población abarcada por una red móvil, desglosada por tecnología</v>
          </cell>
        </row>
        <row r="127">
          <cell r="B127" t="str">
            <v>Tasas de crecimiento de los gastos o ingresos de los hogares per cápita entre el 40% más pobre de la población y la población total</v>
          </cell>
        </row>
        <row r="128">
          <cell r="B128" t="str">
            <v>Proporción de personas que viven por debajo del 50% de la mediana de los ingresos, por sexo, edad y personas con discapacidad</v>
          </cell>
        </row>
        <row r="129">
          <cell r="B129" t="str">
            <v>Proporción de la población que declara haberse sentido personalmente víctima de discriminación o acoso en los 12 meses anteriores por motivos de discriminación prohibidos por el derecho internacional de los derechos humanos (16.b.1)</v>
          </cell>
        </row>
        <row r="130">
          <cell r="B130" t="str">
            <v>Proporción laboral del PIB, que comprende los salarios y las transferencias de protección social</v>
          </cell>
        </row>
        <row r="131">
          <cell r="B131" t="str">
            <v>Indicadores de solidez financiera</v>
          </cell>
        </row>
        <row r="132">
          <cell r="B132" t="str">
            <v>Proporción de miembros y derechos de voto de los países en desarrollo en las organizaciones internacionales (16.8.1)</v>
          </cell>
        </row>
        <row r="133">
          <cell r="B133" t="str">
            <v>Costo de la contratación por cuenta del empleado como proporción de los ingresos anuales percibidos en el país de destino</v>
          </cell>
        </row>
        <row r="134">
          <cell r="B134" t="str">
            <v>Número de países que han aplicado políticas migratorias bien gestionadas</v>
          </cell>
        </row>
        <row r="135">
          <cell r="B135" t="str">
            <v>Proporción de líneas arancelarias que se aplican a las importaciones de los países menos adelantados y los países en desarrollo con arancel cero</v>
          </cell>
        </row>
        <row r="136">
          <cell r="B136" t="str">
            <v>Corriente total de recursos para el desarrollo, por país receptor y país donante y el tipo de corriente (por ejemplo, asistencia oficial para el desarrollo, inversión extranjera directa y otras corrientes)</v>
          </cell>
        </row>
        <row r="137">
          <cell r="B137" t="str">
            <v>Costo de las remesas como proporción del monto remitido</v>
          </cell>
        </row>
        <row r="138">
          <cell r="B138" t="str">
            <v>Proporción de la población urbana que vive en barrios marginales, asentamientos improvisados o viviendas inadecuadas</v>
          </cell>
        </row>
        <row r="139">
          <cell r="B139" t="str">
            <v>Proporción de la población que tiene acceso conveniente al transporte público, desglosada por sexo, edad y personas con discapacidad</v>
          </cell>
        </row>
        <row r="140">
          <cell r="B140" t="str">
            <v>Cociente entre la tasa de consumo de tierras y la tasa de crecimiento de la población</v>
          </cell>
        </row>
        <row r="141">
          <cell r="B141" t="str">
            <v>Proporción de ciudades con una estructura de participación directa de la sociedad civil en la planificación y la gestión urbanas que opera regular y democráticamente</v>
          </cell>
        </row>
        <row r="142">
          <cell r="B142" t="str">
            <v>Total de gasto (público y privado) per cápita en la preservación, protección y conservación de todo el patrimonio cultural y natural, desglosado por tipo de patrimonio (cultural, natural, mixto y reconocido por el (Centro del Patrimonio Mundial), nivel de</v>
          </cell>
        </row>
        <row r="143">
          <cell r="B143" t="str">
            <v>Número de muertes, personas desaparecidas y afectados directamente a consecuencia de desastres por cada 100.000 personas (1.5.1 y 13.1.1.)</v>
          </cell>
        </row>
        <row r="144">
          <cell r="B144" t="str">
            <v>Pérdidas económicas directas en relación con el PIB mundial, daños a la infraestructura esencial y número de interrupciones de los servicios básicos, atribuidas a desastres</v>
          </cell>
        </row>
        <row r="145">
          <cell r="B145" t="str">
            <v>Proporción de residuos sólidos urbanos recolectados periódicamente con descarga final adecuada del total de residuos sólidos urbanos generados, desglosada por ciudad</v>
          </cell>
        </row>
        <row r="146">
          <cell r="B146" t="str">
            <v>Niveles medios anuales de partículas finas (por ejemplo, PM2.5 y PM10) en las ciudades (ponderados según la población)</v>
          </cell>
        </row>
        <row r="147">
          <cell r="B147" t="str">
            <v>Proporción media de la superficie edificada de las ciudades correspondiente a espacios abiertos para el uso público de todos, desglosada por sexo, edad y personas con discapacidad</v>
          </cell>
        </row>
        <row r="148">
          <cell r="B148" t="str">
            <v>Proporción de personas víctimas de violencia física o acoso sexual, desglosada por sexo, edad, grado de discapacidad y lugar del hecho, en los 12 meses anteriores</v>
          </cell>
        </row>
        <row r="149">
          <cell r="B149" t="str">
            <v>Proporción de población residente en ciudades que aplican planes de desarrollo urbano y regional que integran las proyecciones demográficas y las necesidades de recursos, desglosada por tamaño de ciudad</v>
          </cell>
        </row>
        <row r="150">
          <cell r="B150" t="str">
            <v>Número de países que adoptan y aplican estrategias de reducción del riesgo de desastres a nivel local en consonancia con el Marco de Sendái para la Reducción del Riesgo de Desastres 2015-2030 (1.5.3. y 13.1.2)</v>
          </cell>
        </row>
        <row r="151">
          <cell r="B151" t="str">
            <v>Proporción de gobiernos locales que adoptan y aplican estrategias de reducción del riesgo de desastres a nivel local en consonancia con las estrategias nacionales de reducción del riesgo de desastres (1.5.4. - 13.1.3)</v>
          </cell>
        </row>
        <row r="152">
          <cell r="B152" t="str">
            <v>Proporción del apoyo financiero a los países menos adelantados que se asigna a la construcción y el reacondicionamiento con materiales locales de edificios sostenibles, resilientes y eficientes en el uso de recursos</v>
          </cell>
        </row>
        <row r="153">
          <cell r="B153" t="str">
            <v>Número de países con planes de acción nacionales de consumo y producción sostenibles incorporados como prioridad o meta en las políticas nacionales</v>
          </cell>
        </row>
        <row r="154">
          <cell r="B154" t="str">
            <v>Huella material en términos absolutos, huella material per cápita y huella material por PIB (8.4.1)</v>
          </cell>
        </row>
        <row r="155">
          <cell r="B155" t="str">
            <v>Consumo material interior en términos absolutos, consumo material interior per cápita y consumo material interior por PIB (8.4.2)</v>
          </cell>
        </row>
        <row r="156">
          <cell r="B156" t="str">
            <v>Índice de la pérdida mundial de alimentos</v>
          </cell>
        </row>
        <row r="157">
          <cell r="B157" t="str">
            <v>Número de partes en los acuerdos ambientales multilaterales internacionales relacionados con los desechos peligrosos y otros productos químicos, que cumplen sus compromisos y obligaciones de transmitir información como lo exige cada acuerdo pertinente</v>
          </cell>
        </row>
        <row r="158">
          <cell r="B158" t="str">
            <v>Desechos peligrosos generados per cápita y proporción de desechos peligrosos tratados, desglosados por tipo de tratamiento</v>
          </cell>
        </row>
        <row r="159">
          <cell r="B159" t="str">
            <v>Tasa nacional de reciclado, toneladas de material reciclado</v>
          </cell>
        </row>
        <row r="160">
          <cell r="B160" t="str">
            <v>Número de empresas que publican informes sobre sostenibilidad</v>
          </cell>
        </row>
        <row r="161">
          <cell r="B161" t="str">
            <v>Número de países que aplican políticas de adquisiciones públicas y planes de acción sostenibles</v>
          </cell>
        </row>
        <row r="162">
          <cell r="B162" t="str">
            <v>Grado en que i) la educación cívica mundial y ii) la educación para el desarrollo sostenible (incluida la educación sobre el cambio climático) se incorporan en: a) las políticas nacionales de educación; b) los planes de estudio; c) la formación del profes</v>
          </cell>
        </row>
        <row r="163">
          <cell r="B163" t="str">
            <v>Cantidad de apoyo en materia de investigación y desarrollo prestado a los países en desarrollo para el consumo y la producción sostenibles y las tecnologías ecológicamente racionales</v>
          </cell>
        </row>
        <row r="164">
          <cell r="B164" t="str">
            <v>Número de estrategias o políticas de turismo sostenible y de planes de acción implantados que incluyen instrumentos de seguimiento y evaluación acordados</v>
          </cell>
        </row>
        <row r="165">
          <cell r="B165" t="str">
            <v>Cuantía de los subsidios a los combustibles fósiles por unidad de PIB (producción y consumo) y como proporción del total de los gastos nacionales en combustibles fósiles</v>
          </cell>
        </row>
        <row r="166">
          <cell r="B166" t="str">
            <v>Número de muertes, personas desaparecidas y afectados directamente a consecuencia de desastres por cada 100.000 personas (1.5.1 y 11.5.1)</v>
          </cell>
        </row>
        <row r="167">
          <cell r="B167" t="str">
            <v>Número de países que adoptan y aplican estrategias de reducción del riesgo de desastres a nivel local en consonancia con el Marco de Sendái para la Reducción del Riesgo de Desastres 2015-2030 (1.5.3. y 11.b.1)</v>
          </cell>
        </row>
        <row r="168">
          <cell r="B168" t="str">
            <v>Proporción de gobiernos locales que adoptan y aplican estrategias de reducción del riesgo de desastres a nivel local en consonancia con las estrategias nacionales de reducción del riesgo de desastres (1.5.4 - 11.b.2)</v>
          </cell>
        </row>
        <row r="169">
          <cell r="B169" t="str">
            <v>Número de países que han comunicado el establecimiento o la puesta en marcha de una política, estrategia o plan integrados que aumenta su capacidad para adaptarse a los efectos adversos del cambio climático, y promueven la resiliencia al clima y un desarr</v>
          </cell>
        </row>
        <row r="170">
          <cell r="B170" t="str">
            <v>Número de países que han incorporado la mitigación, la adaptación, la reducción del impacto y la alerta temprana en los planes de estudios de la enseñanza primaria, secundaria y terciaria</v>
          </cell>
        </row>
        <row r="171">
          <cell r="B171" t="str">
            <v>Número de países que han comunicado una mayor creación de capacidad institucional, sistémica e individual para aplicar la adaptación, la mitigación y la transferencia de tecnología, y las medidas de desarrollo</v>
          </cell>
        </row>
        <row r="172">
          <cell r="B172" t="str">
            <v>Suma en dólares de los Estados Unidos movilizada por año entre 2020 y 2025 como parte del compromiso de los 100.000 millones de dólares</v>
          </cell>
        </row>
        <row r="173">
          <cell r="B173" t="str">
            <v>Número de países menos adelantados y pequeños Estados insulares en desarrollo que están recibiendo apoyo especializado, y cantidad de apoyo, en particular financiero, tecnológico y de creación de capacidad, para los mecanismos encaminados a aumentar la ca</v>
          </cell>
        </row>
        <row r="174">
          <cell r="B174" t="str">
            <v>Índice de eutrofización costera y densidad de desechos plásticos flotantes</v>
          </cell>
        </row>
        <row r="175">
          <cell r="B175" t="str">
            <v>Proporción de zonas económicas exclusivas nacionales gestionadas mediante enfoques basados en los ecosistemas</v>
          </cell>
        </row>
        <row r="176">
          <cell r="B176" t="str">
            <v>Acidez media del mar (pH) medida en un conjunto convenido de estaciones de muestreo representativas</v>
          </cell>
        </row>
        <row r="177">
          <cell r="B177" t="str">
            <v>Proporción de poblaciones de peces que están dentro de niveles biológicamente sostenibles</v>
          </cell>
        </row>
        <row r="178">
          <cell r="B178" t="str">
            <v>Cobertura de las zonas protegidas en relación con las zonas marinas</v>
          </cell>
        </row>
        <row r="179">
          <cell r="B179" t="str">
            <v>Progresos realizados por los países en el grado de aplicación de instrumentos internacionales cuyo objetivo es combatir la pesca ilegal, no declarada y no reglamentada</v>
          </cell>
        </row>
        <row r="180">
          <cell r="B180" t="str">
            <v>Pesca sostenible como proporción del PIB en los pequeños Estados insulares en desarrollo, los países menos adelantados y todos los países</v>
          </cell>
        </row>
        <row r="181">
          <cell r="B181" t="str">
            <v>Proporción del presupuesto total de investigación asignada a la investigación en el campo de la tecnología marina</v>
          </cell>
        </row>
        <row r="182">
          <cell r="B182" t="str">
            <v>Progresos realizados por los países en el grado de aplicación de un marco jurídico, reglamentario, normativo o institucional que reconozca y proteja los derechos de acceso de la pesca en pequeña escala</v>
          </cell>
        </row>
        <row r="183">
          <cell r="B183" t="str">
            <v>Número de países que, mediante marcos jurídicos, normativos e institucionales, avanzan en la ratificación, la aceptación y la implementación de instrumentos relacionados con los océanos que aplican el derecho internacional reflejado en la Convención de la</v>
          </cell>
        </row>
        <row r="184">
          <cell r="B184" t="str">
            <v>Superficie forestal como proporción de la superficie total</v>
          </cell>
        </row>
        <row r="185">
          <cell r="B185" t="str">
            <v>Proporción de lugares importantes para la diversidad biológica terrestre y del agua dulce que constituyen áreas protegidas, desglosada por tipo de ecosistema</v>
          </cell>
        </row>
        <row r="186">
          <cell r="B186" t="str">
            <v>Progresos en la gestión forestal sostenible</v>
          </cell>
        </row>
        <row r="187">
          <cell r="B187" t="str">
            <v>Proporción de tierras degradadas en comparación con la superficie total</v>
          </cell>
        </row>
        <row r="188">
          <cell r="B188" t="str">
            <v>Cobertura por zonas protegidas de lugares importantes para la diversidad biológica de las montañas</v>
          </cell>
        </row>
        <row r="189">
          <cell r="B189" t="str">
            <v>Índice de cobertura verde de las montañas</v>
          </cell>
        </row>
        <row r="190">
          <cell r="B190" t="str">
            <v>Índice de la Lista Roja</v>
          </cell>
        </row>
        <row r="191">
          <cell r="B191" t="str">
            <v>Número de países que han adoptado marcos legislativos, administrativos y normativos para una distribución justa y equitativa de los beneficios</v>
          </cell>
        </row>
        <row r="192">
          <cell r="B192" t="str">
            <v>Proporción de vida silvestre comercializada que ha sido objeto de caza furtiva o de tráfico ilícito (15.c.1)</v>
          </cell>
        </row>
        <row r="193">
          <cell r="B193" t="str">
            <v>Proporción de países que han aprobado legislación nacional pertinente y han destinado recursos suficientes para la prevención o el control de especies exóticas invasoras</v>
          </cell>
        </row>
        <row r="194">
          <cell r="B194" t="str">
            <v>Avances en el logro de las metas nacionales establecidas de conformidad con la segunda Meta de Aichi para la Diversidad Biológica del Plan Estratégico para la Diversidad Biológica 2011-2020</v>
          </cell>
        </row>
        <row r="195">
          <cell r="B195" t="str">
            <v>La asistencia oficial para el desarrollo y el gasto público en la conservación y el uso sostenible de la diversidad biológica y los ecosistemas (15.b.1)</v>
          </cell>
        </row>
        <row r="196">
          <cell r="B196" t="str">
            <v>La asistencia oficial para el desarrollo y el gasto público en la conservación y el uso sostenible de la diversidad biológica y los ecosistemas (15.a.1)</v>
          </cell>
        </row>
        <row r="197">
          <cell r="B197" t="str">
            <v>Proporción de vida silvestre comercializada que ha sido objeto de caza furtiva o de tráfico ilícito (15.7.1)</v>
          </cell>
        </row>
        <row r="198">
          <cell r="B198" t="str">
            <v>Número de víctimas de homicidios dolosos por cada 100.000 habitantes, desglosado por sexo y edad</v>
          </cell>
        </row>
        <row r="199">
          <cell r="B199" t="str">
            <v>Muertes causadas por conflictos por cada 100.000 habitantes, desglosadas por sexo, edad y causa</v>
          </cell>
        </row>
        <row r="200">
          <cell r="B200" t="str">
            <v>Proporción de la población sometida a violencia física, psicológica o sexual en los 12 meses anteriores</v>
          </cell>
        </row>
        <row r="201">
          <cell r="B201" t="str">
            <v>Proporción de la población que no tiene miedo de caminar sola cerca de donde vive</v>
          </cell>
        </row>
        <row r="202">
          <cell r="B202" t="str">
            <v>Proporción de niños de 1 a 17 años que sufrieron algún castigo físico o agresión psicológica por los cuidadores en el mes anterior</v>
          </cell>
        </row>
        <row r="203">
          <cell r="B203" t="str">
            <v>Número de víctimas de la trata de personas por cada 100.000 habitantes, desglosado por sexo, edad y tipo de explotación</v>
          </cell>
        </row>
        <row r="204">
          <cell r="B204" t="str">
            <v>Proporción de mujeres y hombres jóvenes de 18 a 29 años de edad que habían sufrido violencia sexual antes de cumplir los 18 años</v>
          </cell>
        </row>
        <row r="205">
          <cell r="B205" t="str">
            <v>Proporción de las víctimas de violencia en los 12 meses anteriores que notificaron su victimización a las autoridades competentes u otros mecanismos de resolución de conflictos reconocidos oficialmente</v>
          </cell>
        </row>
        <row r="206">
          <cell r="B206" t="str">
            <v>Detenidos que no han sido sentenciados como proporción de la población carcelaria total</v>
          </cell>
        </row>
        <row r="207">
          <cell r="B207" t="str">
            <v>Valor total de las corrientes financieras ilícitas de entrada y salida (en dólares corrientes de los Estados Unidos)</v>
          </cell>
        </row>
        <row r="208">
          <cell r="B208" t="str">
            <v>Proporción de armas incautadas, encontradas o entregadas cuyo origen o contexto ilícitos han sido determinados o establecidos por una autoridad competente, de conformidad con los instrumentos internacionales</v>
          </cell>
        </row>
        <row r="209">
          <cell r="B209" t="str">
            <v>Proporción de las personas que han tenido por lo menos un contacto con un funcionario público y que pagaron un soborno a un funcionario público, o tuvieron la experiencia de que un funcionario público les pidiera que lo pagaran, durante los 12 meses anter</v>
          </cell>
        </row>
        <row r="210">
          <cell r="B210" t="str">
            <v>Proporción de negocios que han tenido por lo menos un contacto con un funcionario público y que pagaron un soborno a un funcionario público, o tuvieron la experiencia de que un funcionario público les pidiera que lo pagaran, durante los 12 meses anteriore</v>
          </cell>
        </row>
        <row r="211">
          <cell r="B211" t="str">
            <v>Gastos primarios del gobierno como proporción del presupuesto aprobado original, desglosados por sector (o por códigos presupuestarios o elementos similares)</v>
          </cell>
        </row>
        <row r="212">
          <cell r="B212" t="str">
            <v>Proporción de la población que se siente satisfecha con su última experiencia de los servicios públicos</v>
          </cell>
        </row>
        <row r="213">
          <cell r="B213" t="str">
            <v>Proporciones de plazas (por sexo, edad, personas con discapacidad y grupos de población) en las instituciones públicas (asambleas legislativas nacionales y locales, administración pública, poder judicial), en comparación con las distribuciones nacionales</v>
          </cell>
        </row>
        <row r="214">
          <cell r="B214" t="str">
            <v>Proporción de la población que considera que la adopción de decisiones es inclusiva y participativa, desglosada por sexo, edad, discapacidad y grupo de población</v>
          </cell>
        </row>
        <row r="215">
          <cell r="B215" t="str">
            <v>Proporción de miembros y derechos de voto de los países en desarrollo en las organizaciones internacionales (10.6.1)</v>
          </cell>
        </row>
        <row r="216">
          <cell r="B216" t="str">
            <v>Proporción de niños menores de 5 años cuyo nacimiento se ha registrado ante una autoridad civil, desglosada por edad</v>
          </cell>
        </row>
        <row r="217">
          <cell r="B217" t="str">
            <v>Número de casos verificados de homicidio, secuestro, desaparición forzada, detención arbitraria y tortura de periodistas, miembros asociados de los medios de comunicación, sindicalistas y defensores de los derechos humanos, en los 12 meses anteriores</v>
          </cell>
        </row>
        <row r="218">
          <cell r="B218" t="str">
            <v>Número de países que adoptan y aplican las garantías constitucionales, reglamentarias y/o normativas para el acceso público a la información</v>
          </cell>
        </row>
        <row r="219">
          <cell r="B219" t="str">
            <v>Existencia de instituciones nacionales independientes de derechos humanos, en cumplimiento de lo dispuesto por los Principios de París</v>
          </cell>
        </row>
        <row r="220">
          <cell r="B220" t="str">
            <v>Proporción de la población que declara haberse sentido personalmente víctima de discriminación o acoso en los 12 meses anteriores por motivos de discriminación prohibidos por el derecho internacional de los derechos humanos (10.3.1)</v>
          </cell>
        </row>
        <row r="221">
          <cell r="B221" t="str">
            <v>Total de los ingresos del gobierno como proporción del PIB, desglosado por fuente</v>
          </cell>
        </row>
        <row r="222">
          <cell r="B222" t="str">
            <v>Proporción del presupuesto nacional financiado por impuestos internos</v>
          </cell>
        </row>
        <row r="223">
          <cell r="B223" t="str">
            <v>Asistencia oficial para el desarrollo neta, total y para los países menos adelantados, como proporción del ingreso nacional bruto (INB) de los donantes del Comité de Asistencia para el Desarrollo de la Organización de Cooperación y Desarrollo Económicos (</v>
          </cell>
        </row>
        <row r="224">
          <cell r="B224" t="str">
            <v>Inversión extranjera directa, asistencia oficial para el desarrollo y cooperación Sur-Sur como proporción del presupuesto nacional total</v>
          </cell>
        </row>
        <row r="225">
          <cell r="B225" t="str">
            <v>Volumen de las remesas (en dólares de los Estados Unidos) como proporción del PIB total</v>
          </cell>
        </row>
        <row r="226">
          <cell r="B226" t="str">
            <v>Servicio de la deuda como proporción de las exportaciones de bienes y servicios</v>
          </cell>
        </row>
        <row r="227">
          <cell r="B227" t="str">
            <v>Número de países que adoptan y aplican regímenes de promoción de las inversiones para los países menos adelantados</v>
          </cell>
        </row>
        <row r="228">
          <cell r="B228" t="str">
            <v>Número de acuerdos y programas de cooperación en materia de ciencia y tecnología celebrados entre países, desglosado por tipo de cooperación</v>
          </cell>
        </row>
        <row r="229">
          <cell r="B229" t="str">
            <v>Suscripciones a Internet de banda ancha fija por cada 100 habitantes, desglosadas por velocidad</v>
          </cell>
        </row>
        <row r="230">
          <cell r="B230" t="str">
            <v>Monto total de fondos aprobados con destino a los países en desarrollo para promover el desarrollo, la transferencia y la difusión de tecnologías ecológicamente racionales</v>
          </cell>
        </row>
        <row r="231">
          <cell r="B231" t="str">
            <v>Proporción de personas que usan Internet</v>
          </cell>
        </row>
        <row r="232">
          <cell r="B232" t="str">
            <v>Valor en dólares de la asistencia financiera y técnica (incluso mediante la cooperación Norte-Sur, Sur-Sur y triangular) prometida a los países en desarrollo</v>
          </cell>
        </row>
        <row r="233">
          <cell r="B233" t="str">
            <v>Promedio arancelario ponderado en todo el mundo</v>
          </cell>
        </row>
        <row r="234">
          <cell r="B234" t="str">
            <v>Participación de los países en desarrollo y los países menos adelantados en las exportaciones mundiales</v>
          </cell>
        </row>
        <row r="235">
          <cell r="B235" t="str">
            <v>Promedio de los aranceles que enfrentan los países en desarrollo, los países menos adelantados y los pequeños Estados insulares en desarrollo</v>
          </cell>
        </row>
        <row r="236">
          <cell r="B236" t="str">
            <v>Tablero Macroeconómico</v>
          </cell>
        </row>
        <row r="237">
          <cell r="B237" t="str">
            <v>Número de países que cuentan con mecanismos para mejorar la coherencia de las políticas de desarrollo sostenible</v>
          </cell>
        </row>
        <row r="238">
          <cell r="B238" t="str">
            <v>Grado de utilización de los marcos de resultados y de las herramientas de planificación de los propios países por los proveedores de cooperación para el desarrollo</v>
          </cell>
        </row>
        <row r="239">
          <cell r="B239" t="str">
            <v>Número de países que informan de los progresos en marcos de seguimiento de la eficacia de las actividades de desarrollo de múltiples interesados que favorecen el logro de los Objetivos de Desarrollo Sostenible</v>
          </cell>
        </row>
        <row r="240">
          <cell r="B240" t="str">
            <v>Suma en dólares de los Estados Unidos comprometida para asociaciones público-privadas y asociaciones con la sociedad civil</v>
          </cell>
        </row>
        <row r="241">
          <cell r="B241" t="str">
            <v>Proporción de indicadores de desarrollo sostenible producidos a nivel nacional, con pleno desglose cuando sea pertinente a la meta, de conformidad con los Principios Fundamentales de las Estadísticas Oficiales</v>
          </cell>
        </row>
        <row r="242">
          <cell r="B242" t="str">
            <v>Número de países que cuentan con legislación nacional sobre las estadísticas acorde con los Principios Fundamentales de las Estadísticas Oficiales</v>
          </cell>
        </row>
        <row r="243">
          <cell r="B243" t="str">
            <v>Número de países que cuentan con un plan nacional de estadística plenamente financiado y en proceso de aplicación, desglosado por fuente de financiación</v>
          </cell>
        </row>
        <row r="244">
          <cell r="B244" t="str">
            <v>Valor en dólares de todos los recursos proporcionados para fortalecer la capacidad estadística de los países en desarrollo</v>
          </cell>
        </row>
        <row r="245">
          <cell r="B245" t="str">
            <v>Proporción de países que a) han realizado al menos un censo de población y vivienda en los últimos diez años; y b) han registrado el 100% de los nacimientos y el 80% de las defunciones</v>
          </cell>
        </row>
      </sheetData>
      <sheetData sheetId="6">
        <row r="1">
          <cell r="A1" t="str">
            <v>Indicador propuesto por naciones unidas.</v>
          </cell>
        </row>
        <row r="2">
          <cell r="A2" t="str">
            <v>Indicador adicional o sustituto.</v>
          </cell>
        </row>
        <row r="3">
          <cell r="A3" t="str">
            <v>Indicador proxi.</v>
          </cell>
        </row>
      </sheetData>
      <sheetData sheetId="7">
        <row r="1">
          <cell r="A1" t="str">
            <v>Censo</v>
          </cell>
        </row>
        <row r="2">
          <cell r="A2" t="str">
            <v xml:space="preserve">Encuesta </v>
          </cell>
        </row>
        <row r="3">
          <cell r="A3" t="str">
            <v>Registro administrativo</v>
          </cell>
        </row>
        <row r="4">
          <cell r="A4" t="str">
            <v>Otro</v>
          </cell>
        </row>
      </sheetData>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8.4.2"/>
      <sheetName val="INFO"/>
      <sheetName val="X - M - DE"/>
      <sheetName val="PIB - BCCR "/>
      <sheetName val="Población - INEC"/>
    </sheetNames>
    <sheetDataSet>
      <sheetData sheetId="0" refreshError="1"/>
      <sheetData sheetId="1" refreshError="1"/>
      <sheetData sheetId="2" refreshError="1">
        <row r="8">
          <cell r="K8">
            <v>46306.819999999992</v>
          </cell>
          <cell r="L8">
            <v>46710.9</v>
          </cell>
          <cell r="M8">
            <v>46189.009999999995</v>
          </cell>
          <cell r="N8">
            <v>48126.97</v>
          </cell>
          <cell r="O8">
            <v>48671.73</v>
          </cell>
          <cell r="P8">
            <v>48153.05</v>
          </cell>
          <cell r="Q8">
            <v>46822.87000000001</v>
          </cell>
          <cell r="R8">
            <v>47712.069999999992</v>
          </cell>
        </row>
        <row r="20">
          <cell r="K20">
            <v>9.7015850641896826</v>
          </cell>
          <cell r="L20">
            <v>9.6665367748659161</v>
          </cell>
          <cell r="M20">
            <v>9.4448868102467447</v>
          </cell>
          <cell r="N20">
            <v>9.7275704545404018</v>
          </cell>
          <cell r="O20">
            <v>9.7277447524110148</v>
          </cell>
          <cell r="P20">
            <v>9.5201778410790521</v>
          </cell>
          <cell r="Q20">
            <v>9.1607993471618645</v>
          </cell>
          <cell r="R20">
            <v>9.2411148434220962</v>
          </cell>
        </row>
        <row r="24">
          <cell r="K24">
            <v>1516.8885742686732</v>
          </cell>
          <cell r="L24">
            <v>1476.2126807124812</v>
          </cell>
          <cell r="M24">
            <v>1400.8241260072346</v>
          </cell>
          <cell r="N24">
            <v>1401.3354290151017</v>
          </cell>
          <cell r="O24">
            <v>1381.0699892999548</v>
          </cell>
          <cell r="P24">
            <v>1334.1003088346877</v>
          </cell>
          <cell r="Q24">
            <v>1355.1578127936984</v>
          </cell>
          <cell r="R24">
            <v>1281.2052482279887</v>
          </cell>
        </row>
      </sheetData>
      <sheetData sheetId="3" refreshError="1"/>
      <sheetData sheetId="4"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s"/>
      <sheetName val="PÁGINA DE INICIO"/>
      <sheetName val="Hoja1"/>
      <sheetName val="DATOS DE CONTACTO"/>
      <sheetName val="SI1 Gob. Federal o Nacional"/>
      <sheetName val="Sheet1"/>
      <sheetName val="SI2 Provincias Regiones Estados"/>
      <sheetName val="SI3 Ciudades Municipalidades"/>
      <sheetName val="SI2.1"/>
      <sheetName val="SI2.2"/>
      <sheetName val="SI2.3"/>
      <sheetName val="SI2.4"/>
      <sheetName val="SI2.5"/>
      <sheetName val="SI2.6"/>
      <sheetName val="SI2.7"/>
      <sheetName val="SI2.8"/>
      <sheetName val="SI2.9"/>
      <sheetName val="SI2.10"/>
      <sheetName val="SI2.11"/>
      <sheetName val="SI2.12"/>
      <sheetName val="SI2.13"/>
      <sheetName val="SI2.14"/>
      <sheetName val="SI2.15"/>
      <sheetName val="SI2.16"/>
      <sheetName val="SI2.17"/>
      <sheetName val="SI2.18"/>
      <sheetName val="SI2.19"/>
      <sheetName val="SI2.20"/>
      <sheetName val="SI3.M1"/>
      <sheetName val="SI3.M2"/>
      <sheetName val="SI3.M3"/>
      <sheetName val="SI3.M4"/>
      <sheetName val="SI3.M5"/>
      <sheetName val="SI3.M6"/>
      <sheetName val="SI3.M7"/>
      <sheetName val="SI3.M8"/>
      <sheetName val="SI3.M9"/>
      <sheetName val="SI3.M10"/>
      <sheetName val="SI3.M11"/>
      <sheetName val="SI3.M12"/>
      <sheetName val="SI3.M13"/>
      <sheetName val="SI3.M14"/>
      <sheetName val="SI3.M15"/>
      <sheetName val="SI3.M16"/>
      <sheetName val="SI3.M17"/>
      <sheetName val="SI3.M18"/>
      <sheetName val="SI3.M19"/>
      <sheetName val="SI3.M20"/>
    </sheetNames>
    <sheetDataSet>
      <sheetData sheetId="0">
        <row r="2">
          <cell r="A2" t="str">
            <v>SÍ</v>
          </cell>
          <cell r="C2" t="str">
            <v>SÍ, los requisitos de sostenibilidad pueden incluirse en las especificaciones técnicas</v>
          </cell>
          <cell r="D2" t="str">
            <v>SÍ, se pueden utilizar especificaciones funcionales, basadas en los resultados y/o en el desempeño</v>
          </cell>
          <cell r="E2" t="str">
            <v>SÍ, los requisitos de sostenibilidad pueden incluirse en  criterios de precalificación / selección</v>
          </cell>
          <cell r="F2" t="str">
            <v>SÍ, los requisitos de sostenibilidad pueden incluirse en criterios de exclusión</v>
          </cell>
          <cell r="G2" t="str">
            <v>SÍ, la adjudicación del contrato puede basarse en tales enfoques / criterios</v>
          </cell>
          <cell r="H2" t="str">
            <v>SÍ, se puede utilizar el coste del ciclo de vida</v>
          </cell>
          <cell r="I2" t="str">
            <v>SÍ, requisitos de sostenibilidad pueden incluirse en las cláusulas de ejecución de contratos</v>
          </cell>
          <cell r="K2" t="str">
            <v>NO, la adquisición de alternativas sostenibles NO es obligatoria, solo es voluntaria</v>
          </cell>
          <cell r="L2" t="str">
            <v>SÍ</v>
          </cell>
          <cell r="R2" t="str">
            <v>SÍ, se ha realizado un análisis de evaluación de riesgos antes de la selección de las categorías</v>
          </cell>
          <cell r="S2" t="str">
            <v>SÍ, se monitorea el progreso del plan de acción / política de CPS</v>
          </cell>
          <cell r="T2" t="str">
            <v>SÍ, se ha establecido una meta  específica</v>
          </cell>
          <cell r="U2" t="str">
            <v>SÍ, se monitorea el logro de esta meta</v>
          </cell>
          <cell r="V2" t="str">
            <v>SÍ, se monitorea el número y / o el valor de los contratos "sostenibles"</v>
          </cell>
          <cell r="W2" t="str">
            <v>SÍ, se monitorean los impactos de sostenibilidad (sustainability outcomes)</v>
          </cell>
          <cell r="X2" t="str">
            <v>NO monitoreo</v>
          </cell>
        </row>
        <row r="3">
          <cell r="C3" t="str">
            <v>SÍ, las etiquetas de tipo I o las normas de sostenibilidad pueden utilizarse como referencia</v>
          </cell>
          <cell r="K3" t="str">
            <v>SÍ, la adquisición de productos/servicios sostenibles es OBLIGATORIA al menos para algunas categorías</v>
          </cell>
          <cell r="X3" t="str">
            <v>Monitoreo mediante encuestas, autoevaluación o  informes tradicionales a la jerarquía</v>
          </cell>
        </row>
        <row r="4">
          <cell r="C4" t="str">
            <v>SÍ, ambos medios son posibles</v>
          </cell>
          <cell r="X4" t="str">
            <v>Monitoreo a través de la auditoría interna/externa</v>
          </cell>
        </row>
        <row r="5">
          <cell r="C5" t="str">
            <v>NO, tales criterios, estándares o etiquetas no pueden ser usados</v>
          </cell>
          <cell r="X5" t="str">
            <v>Monitoreo a través de un sistema de información</v>
          </cell>
        </row>
        <row r="6">
          <cell r="X6" t="str">
            <v>Monitoreo a través de una elaborada plataforma de adquisición electrónica</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6.9.1"/>
      <sheetName val="Metadato 16.9.1"/>
      <sheetName val="Consulta22"/>
    </sheetNames>
    <sheetDataSet>
      <sheetData sheetId="0"/>
      <sheetData sheetId="1"/>
      <sheetData sheetId="2">
        <row r="10">
          <cell r="E10">
            <v>0.9637028088649815</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s "/>
      <sheetName val="Lista de Objetivos"/>
      <sheetName val="ODS 1."/>
      <sheetName val="1.1.1"/>
      <sheetName val="Metadato 1.1.1"/>
      <sheetName val="1.2.1"/>
      <sheetName val="Metadato 1.2.1"/>
      <sheetName val="1.2.2"/>
      <sheetName val="Metadato 1.2.2"/>
      <sheetName val="1.3.1"/>
      <sheetName val="Metadato 1.3.1"/>
      <sheetName val="1.4.1"/>
      <sheetName val="Metadato 1.4.1"/>
      <sheetName val="1.4.2"/>
      <sheetName val="Metadato 1.4.2"/>
      <sheetName val="1.5.1"/>
      <sheetName val="Metadato 1.5.1"/>
      <sheetName val="1.5.2"/>
      <sheetName val="Metadato 1.5.2"/>
      <sheetName val="1.5.3"/>
      <sheetName val="Metadato 1.5.3"/>
      <sheetName val="1.5.4"/>
      <sheetName val="Metadato 1.5.4"/>
      <sheetName val="1.a.1"/>
      <sheetName val="Metadato 1.a.1"/>
      <sheetName val="1.a.2"/>
      <sheetName val="Metadato 1.a.2"/>
      <sheetName val="1.b.1"/>
      <sheetName val="Metadato 1.b.1"/>
      <sheetName val="ODS 2."/>
      <sheetName val="2.1.1"/>
      <sheetName val="Metadato 2.1.1"/>
      <sheetName val="2.1.2"/>
      <sheetName val="Metadato 2.1.2"/>
      <sheetName val="2.2.1"/>
      <sheetName val="Metadato 2.2.1"/>
      <sheetName val="2.2.2"/>
      <sheetName val="Metadato 2.2.2"/>
      <sheetName val="2.2.3"/>
      <sheetName val="Metadato 2.2.3"/>
      <sheetName val="2.3.1"/>
      <sheetName val="Metadato 2.3.1"/>
      <sheetName val="2.3.2"/>
      <sheetName val="Metadato 2.3.2"/>
      <sheetName val="2.4.1"/>
      <sheetName val="Metadato 2.4.1"/>
      <sheetName val="2.5.1"/>
      <sheetName val="Metadato 2.5.1"/>
      <sheetName val="2.5.2"/>
      <sheetName val="Metadato 2.5.2"/>
      <sheetName val="2.a.1"/>
      <sheetName val="Metadato 2.a.1"/>
      <sheetName val="2.a.2"/>
      <sheetName val="Metadato 2.a.2"/>
      <sheetName val="2.b.1"/>
      <sheetName val="Metadato 2.b.1"/>
      <sheetName val="2.c.1"/>
      <sheetName val="Metadato 2.c.1"/>
      <sheetName val="ODS 3."/>
      <sheetName val="3.1.1"/>
      <sheetName val="Metadato 3.1.1"/>
      <sheetName val="3.1.2"/>
      <sheetName val="Metadato 3.1.2"/>
      <sheetName val="3.2.1"/>
      <sheetName val="Metadato 3.2.1"/>
      <sheetName val="3.2.2"/>
      <sheetName val="Metadato 3.2.2"/>
      <sheetName val="3.3.1"/>
      <sheetName val="Metadato 3.3.1"/>
      <sheetName val="3.3.2"/>
      <sheetName val="Metadato 3.3.2"/>
      <sheetName val="3.3.3"/>
      <sheetName val="Metadato 3.3.3"/>
      <sheetName val="3.3.4"/>
      <sheetName val="Metadato 3.3.4"/>
      <sheetName val="3.3.5"/>
      <sheetName val="Metadato 3.3.5"/>
      <sheetName val="3.4.1"/>
      <sheetName val="Metadato 3.4.1"/>
      <sheetName val="3.4.2"/>
      <sheetName val="Metadato 3.4.2"/>
      <sheetName val="3.5.1"/>
      <sheetName val="Metadato 3.5.1"/>
      <sheetName val="3.5.2.a "/>
      <sheetName val="Metadato 3.5.2.a"/>
      <sheetName val="3.5.2.b "/>
      <sheetName val="Metadato 3.5.2.b"/>
      <sheetName val="3.6.1"/>
      <sheetName val="Metadato 3.6.1"/>
      <sheetName val="3.7.1"/>
      <sheetName val="Metadato 3.7.1"/>
      <sheetName val="3.7.2"/>
      <sheetName val="Metadato 3.7.2"/>
      <sheetName val="3.8.1"/>
      <sheetName val="Metadato 3.8.1"/>
      <sheetName val="3.8.2"/>
      <sheetName val="Metadato 3.8.2"/>
      <sheetName val="3.9.1"/>
      <sheetName val="Metadato 3.9.1"/>
      <sheetName val="3.9.2"/>
      <sheetName val="Metadato 3.9.2"/>
      <sheetName val="3.9.3"/>
      <sheetName val="Metadato 3.9.3"/>
      <sheetName val="3.a.1"/>
      <sheetName val="Metadato 3.a.1"/>
      <sheetName val="3.b.1"/>
      <sheetName val="Metadato 3.b.1"/>
      <sheetName val="3.b.2"/>
      <sheetName val="Metadato 3.b.2"/>
      <sheetName val="3.b.3"/>
      <sheetName val="Metadato 3.b.3"/>
      <sheetName val="3.c.1"/>
      <sheetName val="Metadato 3.c.1"/>
      <sheetName val="3.d.1"/>
      <sheetName val="Metadato 3.d.1"/>
      <sheetName val="3.d.2"/>
      <sheetName val="Metadato 3.d.2"/>
      <sheetName val="ODS 4."/>
      <sheetName val="4.1.1.a"/>
      <sheetName val="Metadato 4.1.1.a"/>
      <sheetName val="4.1.1.b"/>
      <sheetName val="Metadato 4.1.1.b"/>
      <sheetName val="4.1.1.c"/>
      <sheetName val="Metadato 4.1.1.c"/>
      <sheetName val="4.1.2"/>
      <sheetName val="Metadato 4.1.2"/>
      <sheetName val="4.2.1"/>
      <sheetName val="Metadato 4.2.1"/>
      <sheetName val="4.2.2"/>
      <sheetName val="Metadato 4.2.2"/>
      <sheetName val="4.3.1"/>
      <sheetName val="Metadato 4.3.1"/>
      <sheetName val="4.4.1"/>
      <sheetName val="Metadato 4.4.1"/>
      <sheetName val="4.5.1"/>
      <sheetName val="Metadato 4.5.1"/>
      <sheetName val="4.6.1"/>
      <sheetName val="Metadato 4.6.1"/>
      <sheetName val="4.7.1"/>
      <sheetName val="Metadato 4.7.1"/>
      <sheetName val="4.a.1"/>
      <sheetName val="Metadato 4.a.1"/>
      <sheetName val="4.b.1"/>
      <sheetName val="Metadato 4.b.1"/>
      <sheetName val="4.c.1"/>
      <sheetName val="Metadato 4.c.1"/>
      <sheetName val="ODS 5."/>
      <sheetName val="5.1.1"/>
      <sheetName val="Metadato 5.1.1"/>
      <sheetName val="5.2.1"/>
      <sheetName val="Metadato 5.2.1"/>
      <sheetName val="5.2.2"/>
      <sheetName val="Metadato 5.2.2"/>
      <sheetName val="5.3.1"/>
      <sheetName val="Metadato 5.3.1"/>
      <sheetName val="5.3.2"/>
      <sheetName val="Metadato 5.3.2"/>
      <sheetName val="5.4.1"/>
      <sheetName val="Metadato 5.4.1"/>
      <sheetName val="5.5.1"/>
      <sheetName val="Metadato 5.5.1"/>
      <sheetName val="5.5.2"/>
      <sheetName val="Metadato 5.5.2"/>
      <sheetName val="5.6.1"/>
      <sheetName val="Metadato 5.6.1"/>
      <sheetName val="5.6.2"/>
      <sheetName val="Metadato 5.6.2"/>
      <sheetName val="5.a.1"/>
      <sheetName val="Metadato 5.a.1"/>
      <sheetName val="5.a.2"/>
      <sheetName val="Metadato 5.a.2"/>
      <sheetName val="5.b.1"/>
      <sheetName val="Metadato 5.b.1"/>
      <sheetName val="5.c.1"/>
      <sheetName val="Metadato 5.c.1"/>
      <sheetName val="ODS 6."/>
      <sheetName val="6.1.1"/>
      <sheetName val="Metadato 6.1.1"/>
      <sheetName val="6.2.1.a"/>
      <sheetName val="Metadato 6.2.1.a"/>
      <sheetName val="6.2.1.b"/>
      <sheetName val="Metadato 6.2.1.b"/>
      <sheetName val="6.3.1"/>
      <sheetName val="Metadato 6.3.1"/>
      <sheetName val="6.3.2"/>
      <sheetName val="Metadato 6.3.2"/>
      <sheetName val="6.4.1"/>
      <sheetName val="Metadato 6.4.1"/>
      <sheetName val="6.4.2"/>
      <sheetName val="Metadato 6.4.2"/>
      <sheetName val="6.5.1"/>
      <sheetName val="Metadato 6.5.1"/>
      <sheetName val="6.5.2"/>
      <sheetName val="Metadato 6.5.2"/>
      <sheetName val="6.6.1"/>
      <sheetName val="Metadato 6.6.1"/>
      <sheetName val="6.a.1"/>
      <sheetName val="Metadato 6.a.1"/>
      <sheetName val="6.b.1"/>
      <sheetName val="Metadato 6.b.1"/>
      <sheetName val="ODS 7."/>
      <sheetName val="7.1.1"/>
      <sheetName val="Metadato 7.1.1"/>
      <sheetName val="7.1.2"/>
      <sheetName val="Metadato 7.1.2"/>
      <sheetName val="7.2.1"/>
      <sheetName val="Metadato 7.2.1"/>
      <sheetName val="7.2.1 BCCR"/>
      <sheetName val="Metadato 7.2.1 BCCR"/>
      <sheetName val="7.3.1"/>
      <sheetName val="Metadato 7.3.1"/>
      <sheetName val="7.3.1 BCCR"/>
      <sheetName val="Metadato 7.3.1 BCCR"/>
      <sheetName val="7.3.1 BCCR ae"/>
      <sheetName val="Metadato 7.3.1 BCCR ae"/>
      <sheetName val="7.a.1"/>
      <sheetName val="Metadato 7.a.1"/>
      <sheetName val="7.b.1"/>
      <sheetName val="Metadato 7.b.1"/>
      <sheetName val="ODS 8."/>
      <sheetName val="8.1.1"/>
      <sheetName val="Metadato 8.1.1"/>
      <sheetName val="8.2.1"/>
      <sheetName val="Metadato 8.2.1"/>
      <sheetName val="8.3.1"/>
      <sheetName val="Metadato 8.3.1"/>
      <sheetName val="8.4.1"/>
      <sheetName val="Metadato 8.4.1"/>
      <sheetName val="8.4.2"/>
      <sheetName val="Metadato 8.4.2"/>
      <sheetName val="8.5.1.a"/>
      <sheetName val="Metadato 8.5.1.a"/>
      <sheetName val="8.5.1.b"/>
      <sheetName val="Metadato 8.5.1.b"/>
      <sheetName val="8.5.2"/>
      <sheetName val="Metadato 8.5.2"/>
      <sheetName val="8.6.1"/>
      <sheetName val="Metadato 8.6.1"/>
      <sheetName val="8.7.1"/>
      <sheetName val="Metadato 8.7.1"/>
      <sheetName val="8.8.1"/>
      <sheetName val="Metadato 8.8.1"/>
      <sheetName val="8.8.2.a"/>
      <sheetName val="Metadato 8.8.2.a"/>
      <sheetName val="8.8.2.b"/>
      <sheetName val="Metadato 8.8.2.b"/>
      <sheetName val="8.9.1"/>
      <sheetName val="Metadato 8.9.1"/>
      <sheetName val="8.10.1.a"/>
      <sheetName val="Metadato 8.10.1.a"/>
      <sheetName val="8.10.1.b"/>
      <sheetName val="Metadato 8.10.1.b"/>
      <sheetName val="8.10.2"/>
      <sheetName val="Metadato 8.10.2"/>
      <sheetName val="8.a.1"/>
      <sheetName val="Metadato 8.a.1"/>
      <sheetName val="8.b.1"/>
      <sheetName val="Metadato 8.b.1"/>
      <sheetName val="ODS 9."/>
      <sheetName val="9.1.1"/>
      <sheetName val="Metadato 9.1.1"/>
      <sheetName val="9.1.2"/>
      <sheetName val="Metadato 9.1.2"/>
      <sheetName val="9.2.1"/>
      <sheetName val="Metadato 9.2.1"/>
      <sheetName val="9.2.2"/>
      <sheetName val="Metadato 9.2.2"/>
      <sheetName val="9.3.1"/>
      <sheetName val="Metadato 9.3.1"/>
      <sheetName val="9.3.2"/>
      <sheetName val="Metadato 9.3.2"/>
      <sheetName val="9.4.1"/>
      <sheetName val="Metadato 9.4.1"/>
      <sheetName val="9.4.1. ae"/>
      <sheetName val="Metadato 9.4.1. ae"/>
      <sheetName val="9.5.1"/>
      <sheetName val="Metadato 9.5.1"/>
      <sheetName val="9.5.2"/>
      <sheetName val="Metadato 9.5.2"/>
      <sheetName val="9.a.1"/>
      <sheetName val="Metadato 9.a.1"/>
      <sheetName val="9.b.1"/>
      <sheetName val="Metadato 9.b.1"/>
      <sheetName val="9.c.1"/>
      <sheetName val="Metadato 9.c.1"/>
      <sheetName val="ODS 10."/>
      <sheetName val="10.1.1"/>
      <sheetName val="Metadato 10.1.1"/>
      <sheetName val="10.2.1.a"/>
      <sheetName val="Metadato 10.2.1.a"/>
      <sheetName val="10.2.1.b"/>
      <sheetName val="Metadato 10.2.1.b"/>
      <sheetName val="10.3.1"/>
      <sheetName val="Metadato 10.3.1"/>
      <sheetName val="10.4.1"/>
      <sheetName val="Metadato 10.4.1"/>
      <sheetName val="10.4.2"/>
      <sheetName val="Metadato 10.4.2"/>
      <sheetName val="10.5.1"/>
      <sheetName val="Metadato 10.5.1"/>
      <sheetName val="10.6.1"/>
      <sheetName val="Metadato 10.6.1"/>
      <sheetName val="10.7.1"/>
      <sheetName val="Metadato 10.7.1"/>
      <sheetName val="10.7.2"/>
      <sheetName val="Metadato 10.7.2"/>
      <sheetName val="10.7.3"/>
      <sheetName val="Metadato 10.7.3"/>
      <sheetName val="10.7.4"/>
      <sheetName val="Metadato 10.7.4"/>
      <sheetName val="10.a.1"/>
      <sheetName val="Metadato 10.a.1"/>
      <sheetName val="10.b.1"/>
      <sheetName val="Metadato 10.b.1"/>
      <sheetName val="10.c.1"/>
      <sheetName val="Metadato 10.c.1"/>
      <sheetName val="ODS 11."/>
      <sheetName val="11.1.1.a"/>
      <sheetName val="Metadato 11.1.1.a"/>
      <sheetName val="11.1.1.b"/>
      <sheetName val="Metadato 11.1.1.b"/>
      <sheetName val="11.1.1.c"/>
      <sheetName val="Metadato 11.1.1.c"/>
      <sheetName val="11.2.1"/>
      <sheetName val="Metadato 11.2.1"/>
      <sheetName val="11.3.1"/>
      <sheetName val="Metadato 11.3.1"/>
      <sheetName val="11.3.2"/>
      <sheetName val="Metadato 11.3.2"/>
      <sheetName val="11.4.1"/>
      <sheetName val="Metadato 11.4.1"/>
      <sheetName val="11.5.1"/>
      <sheetName val="Metadato 11.5.1"/>
      <sheetName val="11.5.2"/>
      <sheetName val="Metadato 11.5.2"/>
      <sheetName val="11.6.1"/>
      <sheetName val="Metadato 11.6.1"/>
      <sheetName val="11.6.2"/>
      <sheetName val="Metadato 11.6.2"/>
      <sheetName val="11.7.1"/>
      <sheetName val="Metadato 11.7.1"/>
      <sheetName val="11.7.2"/>
      <sheetName val="Metadato 11.7.2"/>
      <sheetName val="11.a.1"/>
      <sheetName val="Metadato 11.a.1"/>
      <sheetName val="11.b.1"/>
      <sheetName val="Metadato 11.b.1"/>
      <sheetName val="11.b.2"/>
      <sheetName val="Metadato 11.b.2"/>
      <sheetName val="ODS 12."/>
      <sheetName val="12.1.1"/>
      <sheetName val="Metadato 12.1.1"/>
      <sheetName val="12.2.1"/>
      <sheetName val="Metadato 12.2.1"/>
      <sheetName val="12.2.2"/>
      <sheetName val="Metadato 12.2.2"/>
      <sheetName val="12.3.1"/>
      <sheetName val="Metadato 12.3.1"/>
      <sheetName val="12.4.1"/>
      <sheetName val="Metadato 12.4.1"/>
      <sheetName val="12.4.2"/>
      <sheetName val="Metadato 12.4.2"/>
      <sheetName val="12.5.1"/>
      <sheetName val="Metadato 12.5.1"/>
      <sheetName val="12.6.1"/>
      <sheetName val="Metadato 12.6.1"/>
      <sheetName val="12.7.1"/>
      <sheetName val="Metadato 12.7.1"/>
      <sheetName val="12.8.1"/>
      <sheetName val="Metadato 12.8.1"/>
      <sheetName val="12.a.1"/>
      <sheetName val="Metadato 12.a.1"/>
      <sheetName val="12.b.1"/>
      <sheetName val="Metadato 12.b.1"/>
      <sheetName val="12.c.1"/>
      <sheetName val="Metadato 12.c.1"/>
      <sheetName val="ODS 13."/>
      <sheetName val="13.1.1"/>
      <sheetName val="Metadato 13.1.1"/>
      <sheetName val="13.1.2"/>
      <sheetName val="Metadato 13.1.2"/>
      <sheetName val="13.1.3"/>
      <sheetName val="Metadato 13.1.3"/>
      <sheetName val="13.2.1"/>
      <sheetName val="Metadato 13.2.1"/>
      <sheetName val="13.2.2"/>
      <sheetName val="Metadato 13.2.2"/>
      <sheetName val="13.3.1"/>
      <sheetName val="Metadatos 13.3.1"/>
      <sheetName val="13.a.1"/>
      <sheetName val="Metadato 13.a.1"/>
      <sheetName val="13.b.1"/>
      <sheetName val="Metadato 13.b.1"/>
      <sheetName val="ODS 14."/>
      <sheetName val="14.1.1"/>
      <sheetName val="Metadato 14.1.1"/>
      <sheetName val="14.2.1"/>
      <sheetName val="Metadato 14.2.1"/>
      <sheetName val="14.3.1"/>
      <sheetName val="Metadato 14.3.1"/>
      <sheetName val="14.4.1"/>
      <sheetName val="Metadato 14.4.1"/>
      <sheetName val="14.5.1"/>
      <sheetName val="Metadato 14.5.1"/>
      <sheetName val="14.6.1"/>
      <sheetName val="Metadato 14.6.1"/>
      <sheetName val="14.7.1"/>
      <sheetName val="Metadato 14.7.1"/>
      <sheetName val="14.a.1"/>
      <sheetName val="Metadato 14.a.1"/>
      <sheetName val="14.b.1"/>
      <sheetName val="Metadato 14.b.1"/>
      <sheetName val="14.c.1"/>
      <sheetName val="Metadato 14.c.1"/>
      <sheetName val="ODS 15."/>
      <sheetName val="15.1.1"/>
      <sheetName val="Metadato 15.1.1"/>
      <sheetName val="15.1.2"/>
      <sheetName val="Metadato 15.1.2"/>
      <sheetName val="15.2.1"/>
      <sheetName val="Metadato 15.2.1"/>
      <sheetName val="15.3.1"/>
      <sheetName val="Metadato 15.3.1"/>
      <sheetName val="15.4.1"/>
      <sheetName val="Metadato 15.4.1"/>
      <sheetName val="15.4.2"/>
      <sheetName val="Metadato 15.4.2"/>
      <sheetName val="15.5.1"/>
      <sheetName val="Metadato 15.5.1"/>
      <sheetName val="15.6.1"/>
      <sheetName val="Metadato 15.6.1"/>
      <sheetName val="15.7.1"/>
      <sheetName val="Metadato 15.7.1"/>
      <sheetName val="15.8.1"/>
      <sheetName val="Metadato 15.8.1"/>
      <sheetName val="15.9.1"/>
      <sheetName val="Metadato 15.9.1"/>
      <sheetName val="15.a.1"/>
      <sheetName val="Metadato 15.a.1"/>
      <sheetName val="15.b.1"/>
      <sheetName val="Metadato 15.b.1"/>
      <sheetName val="15.c.1"/>
      <sheetName val="Metadato 15.c.1"/>
      <sheetName val="ODS 16."/>
      <sheetName val="16.1.1"/>
      <sheetName val="Metadato 16.1.1"/>
      <sheetName val="16.1.2"/>
      <sheetName val="Metadato 16.1.2"/>
      <sheetName val="16.1.3"/>
      <sheetName val="Metadato 16.1.3"/>
      <sheetName val="16.1.4"/>
      <sheetName val="Metadato 16.1.4"/>
      <sheetName val="16.2.1"/>
      <sheetName val="Metadato 16.2.1"/>
      <sheetName val="16.2.2"/>
      <sheetName val="Metadato 16.2.2"/>
      <sheetName val="16.2.3"/>
      <sheetName val="Metadato 16.2.3"/>
      <sheetName val="16.3.1"/>
      <sheetName val="Metadato 16.3.1"/>
      <sheetName val="16.3.2"/>
      <sheetName val="Metadato 16.3.2"/>
      <sheetName val="16.3.3"/>
      <sheetName val="Metadato 16.3.3"/>
      <sheetName val="16.4.1"/>
      <sheetName val="Metadato 16.4.1"/>
      <sheetName val="16.4.2"/>
      <sheetName val="Metadato 16.4.2"/>
      <sheetName val="16.5.1"/>
      <sheetName val="Metadato 16.5.1"/>
      <sheetName val="16.5.2"/>
      <sheetName val="Metadato 16.5.2"/>
      <sheetName val="16.6.1"/>
      <sheetName val="Metadato 16.6.1"/>
      <sheetName val="16.6.2"/>
      <sheetName val="Metadato 16.6.2"/>
      <sheetName val="16.7.1"/>
      <sheetName val="Metadato 16.7.1"/>
      <sheetName val="16.7.2"/>
      <sheetName val="Metadato 16.7.2"/>
      <sheetName val="16.8.1"/>
      <sheetName val="Metadato 16.8.1"/>
      <sheetName val="16.9.1"/>
      <sheetName val="Metadato 16.9.1"/>
      <sheetName val="16.10.1"/>
      <sheetName val="Metadato 16.10.1"/>
      <sheetName val="16.10.2"/>
      <sheetName val="Metadato 16.10.2"/>
      <sheetName val="16.a.1"/>
      <sheetName val="Metadato 16.a.1"/>
      <sheetName val="16.b.1"/>
      <sheetName val="Metadato 16.b.1"/>
      <sheetName val="ODS 17."/>
      <sheetName val="17.1.1"/>
      <sheetName val="Metadato 17.1.1"/>
      <sheetName val="17.1.2"/>
      <sheetName val="Metadato 17.1.2"/>
      <sheetName val="17.2.1"/>
      <sheetName val="Metadato 17.2.1"/>
      <sheetName val="17.3.1"/>
      <sheetName val="Metadato 17.3.1"/>
      <sheetName val="17.3.2"/>
      <sheetName val="Metadato 17.3.2"/>
      <sheetName val="17.4.1"/>
      <sheetName val="Metadato 17.4.1"/>
      <sheetName val="17.5.1"/>
      <sheetName val="Metadato 17.5.1"/>
      <sheetName val="17.6.1"/>
      <sheetName val="Metadato 17.6.1"/>
      <sheetName val="17.7.1"/>
      <sheetName val="Metadato 17.7.1"/>
      <sheetName val="17.8.1"/>
      <sheetName val="Metadato 17.8.1"/>
      <sheetName val="17.9.1"/>
      <sheetName val="Metadato 17.9.1"/>
      <sheetName val="17.10.1"/>
      <sheetName val="Metadato 17.10.1"/>
      <sheetName val="17.11.1"/>
      <sheetName val="Metadato 17.11.1"/>
      <sheetName val="17.12.1"/>
      <sheetName val="Metadato 17.12.1"/>
      <sheetName val="17.13.1"/>
      <sheetName val="Metadata 17.13.1"/>
      <sheetName val="17.14.1"/>
      <sheetName val="Metadato 17.14.1"/>
      <sheetName val="17.15.1"/>
      <sheetName val="Metadato 17.15.1"/>
      <sheetName val="17.16.1"/>
      <sheetName val="Metadato 17.16.1"/>
      <sheetName val="17.17.1"/>
      <sheetName val="Metadato 17.17.1"/>
      <sheetName val="17.18.1"/>
      <sheetName val="Metadato 17.18.1"/>
      <sheetName val="17.18.2"/>
      <sheetName val="Metadato 17.18.2"/>
      <sheetName val="17.18.3"/>
      <sheetName val="Metadato 17.18.3"/>
      <sheetName val="17.19.1"/>
      <sheetName val="Metadato 17.19.1"/>
      <sheetName val="17.19.2"/>
      <sheetName val="Metadato 17.19.2"/>
    </sheetNames>
    <sheetDataSet>
      <sheetData sheetId="0">
        <row r="2">
          <cell r="A2" t="str">
            <v>Objetivo 1. Poner fin a la pobreza en todas sus formas y en todo el mundo</v>
          </cell>
          <cell r="C2" t="str">
            <v>1.1 De aquí a 2030, erradicar para todas las personas y en todo el mundo la pobreza extrema (actualmente se considera que sufren pobreza extrema las personas que viven con menos de 1,25 dólares de los Estados Unidos al día)</v>
          </cell>
          <cell r="E2" t="str">
            <v>Indicador solo para Costa Rica, no disponible en la lista propuesta por Naciones Unidas</v>
          </cell>
          <cell r="G2" t="str">
            <v>Indicador solo para Costa Rica, no disponible en la lista propuesta por Naciones Unidas</v>
          </cell>
          <cell r="I2" t="str">
            <v>Indicador propuesto por Naciones Unidas.</v>
          </cell>
          <cell r="K2" t="str">
            <v>Censo</v>
          </cell>
        </row>
        <row r="3">
          <cell r="A3" t="str">
            <v>Objetivo 2. Poner fin al hambre, lograr la seguridad alimentaria y la mejora de la nutrición y promover la agricultura sostenible</v>
          </cell>
          <cell r="C3" t="str">
            <v>1.2 De aquí a 2030, reducir al menos a la mitad la proporción de hombres, mujeres y niños de todas las edades que viven en la pobreza en todas sus dimensiones con arreglo a las definiciones nacionales</v>
          </cell>
          <cell r="E3" t="str">
            <v>1.1.1</v>
          </cell>
          <cell r="G3" t="str">
            <v>1.1.1 Proporción de la población que vive por debajo del umbral internacional de pobreza, desglosada por sexo, edad, situación laboral y ubicación geográfica (urbana o rural)</v>
          </cell>
          <cell r="I3" t="str">
            <v>Indicador adicional o sustituto.</v>
          </cell>
          <cell r="K3" t="str">
            <v xml:space="preserve">Encuesta </v>
          </cell>
        </row>
        <row r="4">
          <cell r="A4" t="str">
            <v>Objetivo 3. Garantizar una vida sana y promover el bienestar de todos a todas las edades</v>
          </cell>
          <cell r="C4" t="str">
            <v>1.3 Implementar a nivel nacional sistemas y medidas apropiados de protección social para todos, incluidos niveles mínimos, y, de aquí a 2030, lograr una amplia cobertura de las personas pobres y vulnerables</v>
          </cell>
          <cell r="E4" t="str">
            <v>1.2.1</v>
          </cell>
          <cell r="G4" t="str">
            <v>1.2.1 Proporción de la población que vive por debajo del umbral nacional de pobreza, desglosada por sexo y edad</v>
          </cell>
          <cell r="I4" t="str">
            <v>Indicador proxi.</v>
          </cell>
          <cell r="K4" t="str">
            <v>Registro administrativo</v>
          </cell>
        </row>
        <row r="5">
          <cell r="A5" t="str">
            <v>Objetivo 4. Garantizar una educación inclusiva y equitativa de calidad y promover oportunidades de aprendizaje permanente para todos</v>
          </cell>
          <cell r="C5" t="str">
            <v>1.4 De aquí a 2030, garantizar que todos los hombres y mujeres, en particular los pobres y los vulnerables, tengan los mismos derechos a los recursos económicos y acceso a los servicios básicos, la propiedad y el control de la tierra y otros bienes, la herencia, los recursos naturales, las nuevas tecnologías apropiadas y los servicios financieros, incluida la microfinanciación</v>
          </cell>
          <cell r="E5" t="str">
            <v>1.2.2</v>
          </cell>
          <cell r="G5" t="str">
            <v>1.2.2 Proporción de hombres, mujeres y niños de todas las edades que viven en la pobreza, en todas sus dimensiones, con arreglo a las definiciones nacionales</v>
          </cell>
          <cell r="K5" t="str">
            <v>Otro</v>
          </cell>
        </row>
        <row r="6">
          <cell r="A6" t="str">
            <v>Objetivo 5. Lograr la igualdad de género y empoderar a todas las mujeres y las niñas</v>
          </cell>
          <cell r="C6" t="str">
            <v>1.5 De aquí a 2030, fomentar la resiliencia de los pobres y las personas que se encuentran en situaciones de vulnerabilidad y reducir su exposición y vulnerabilidad a los fenómenos extremos relacionados con el clima y otras perturbaciones y desastres económicos, sociales y ambientales</v>
          </cell>
          <cell r="E6" t="str">
            <v>1.3.1</v>
          </cell>
          <cell r="G6" t="str">
            <v>1.3.1 Proporción de la población cubierta por sistemas o niveles mínimos de protección social, desglosada por sexo, distinguiendo entre los niños, los desempleados, los ancianos, las personas con discapacidad, las mujeres embarazadas, los recién nacidos, las víctimas de accidentes de trabajo, los pobres y los vulnerables</v>
          </cell>
        </row>
        <row r="7">
          <cell r="A7" t="str">
            <v>Objetivo 6. Garantizar la disponibilidad y la gestión sostenible del agua y el saneamiento para todos</v>
          </cell>
          <cell r="C7" t="str">
            <v>1.a Garantizar una movilización significativa de recursos procedentes de diversas fuentes, incluso mediante la mejora de la cooperación para el desarrollo, a fin de proporcionar medios suficientes y previsibles a los países en desarrollo, en particular los países menos adelantados, para que implementen programas y políticas encaminados a poner fin a la pobreza en todas sus dimensiones</v>
          </cell>
          <cell r="E7" t="str">
            <v>1.4.1</v>
          </cell>
          <cell r="G7" t="str">
            <v>1.4.1 Proporción de la población que vive en hogares con acceso a los servicios básicos</v>
          </cell>
        </row>
        <row r="8">
          <cell r="A8" t="str">
            <v>Objetivo 7. Garantizar el acceso a una energía asequible, fiable, sostenible y moderna para todos</v>
          </cell>
          <cell r="C8" t="str">
            <v>1.b Crear marcos normativos sólidos en los planos nacional, regional e internacional, sobre la base de estrategias de desarrollo en favor de los pobres que tengan en cuenta las cuestiones de género, a fin de apoyar la inversión acelerada en medidas para erradicar la pobreza</v>
          </cell>
          <cell r="E8" t="str">
            <v xml:space="preserve">1.4.2 </v>
          </cell>
          <cell r="G8" t="str">
            <v>1.4.2 Proporción del total de la población adulta con derechos seguros de tenencia de la tierra: a) que posee documentación reconocida legalmente al respecto y b) considera seguros sus derechos, desglosada por sexo y tipo de tenencia</v>
          </cell>
        </row>
        <row r="9">
          <cell r="A9" t="str">
            <v>Objetivo 8. Promover el crecimiento económico sostenido, inclusivo y sostenible, el empleo pleno y productivo y el trabajo decente para todos</v>
          </cell>
          <cell r="C9" t="str">
            <v>2.1 De aquí a 2030, poner fin al hambre y asegurar el acceso de todas las personas, en particular los pobres y las personas en situaciones de vulnerabilidad, incluidos los niños menores de 1 año, a una alimentación sana, nutritiva y suficiente durante todo el año</v>
          </cell>
          <cell r="E9" t="str">
            <v>1.5.1</v>
          </cell>
          <cell r="G9" t="str">
            <v>1.5.1 Número de personas muertas, desaparecidas y afectadas directamente atribuido a desastres por cada 100.000 habitantes</v>
          </cell>
        </row>
        <row r="10">
          <cell r="A10" t="str">
            <v>Objetivo 9. Construir infraestructuras resilientes, promover la industrialización inclusiva y sostenible y fomentar la innovación</v>
          </cell>
          <cell r="C10" t="str">
            <v>2.2 De aquí a 2030, poner fin a todas las formas de malnutrición, incluso logrando, a más tardar en 2025, las metas convenidas internacionalmente sobre el retraso del crecimiento y la emaciación de los niños menores de 5 años, y abordar las necesidades de nutrición de las adolescentes, las mujeres embarazadas y lactantes y las personas de edad</v>
          </cell>
          <cell r="E10" t="str">
            <v>1.5.2</v>
          </cell>
          <cell r="G10" t="str">
            <v>1.5.2 Pérdidas económicas directas atribuidas a los desastres en relación con el producto interno bruto (PIB) mundial</v>
          </cell>
        </row>
        <row r="11">
          <cell r="A11" t="str">
            <v>Objetivo 10. Reducir la desigualdad en los países y entre ellos</v>
          </cell>
          <cell r="C11" t="str">
            <v xml:space="preserve">2.3 De aquí a 2030, duplicar la productividad agrícola y los ingresos de los productores de alimentos en pequeña escala, en particular las mujeres, los pueblos indígenas, los agricultores familiares, los ganaderos y los pescadores, entre otras cosas mediante un acceso seguro y equitativo a las tierras, a otros recursos e insumos de producción y a los conocimientos, los servicios financieros, los mercados y las oportunidades para añadir valor y obtener empleos no agrícolas </v>
          </cell>
          <cell r="E11" t="str">
            <v>1.5.3</v>
          </cell>
          <cell r="G11" t="str">
            <v>1.5.3 Número de países que adoptan y aplican estrategias nacionales de reducción del riesgo de desastres en consonancia con el Marco de Sendái para la Reducción del Riesgo de Desastres 2015‑2030</v>
          </cell>
        </row>
        <row r="12">
          <cell r="A12" t="str">
            <v>Objetivo 11. Lograr que las ciudades y los asentamientos humanos sean inclusivos, seguros, resilientes y sostenibles</v>
          </cell>
          <cell r="C12" t="str">
            <v>2.4 De aquí a 2030, asegurar la sostenibilidad de los sistemas de producción de alimentos y aplicar prácticas agrícolas resilientes que aumenten la productividad y la producción, contribuyan al mantenimiento de los ecosistemas, fortalezcan la capacidad de adaptación al cambio climático, los fenómenos meteorológicos extremos, las sequías, las inundaciones y otros desastres, y mejoren progresivamente la calidad de la tierra y el suelo</v>
          </cell>
          <cell r="E12" t="str">
            <v>1.5.4</v>
          </cell>
          <cell r="G12" t="str">
            <v>1.5.4 Proporción de gobiernos locales que adoptan y aplican estrategias locales de reducción del riesgo de desastres en consonancia con las estrategias nacionales de reducción del riesgo de desastres</v>
          </cell>
        </row>
        <row r="13">
          <cell r="A13" t="str">
            <v>Objetivo 12. Garantizar modalidades de consumo y producción sostenibles</v>
          </cell>
          <cell r="C13" t="str">
            <v>2.5 De aquí a 2020, mantener la diversidad genética de las semillas, las plantas cultivadas y los animales de granja y domesticados y sus correspondientes especies silvestres, entre otras cosas mediante una buena gestión y diversificación de los bancos de semillas y plantas a nivel nacional, regional e internacional, y promover el acceso a los beneficios que se deriven de la utilización de los recursos genéticos y los conocimientos tradicionales conexos y su distribución justa y equitativa, según lo convenido internacionalmente</v>
          </cell>
          <cell r="E13" t="str">
            <v>1.a.1</v>
          </cell>
          <cell r="G13" t="str">
            <v>1.a.1 Total de las subvenciones de asistencia oficial para el desarrollo de todos los donantes que se centran en la reducción de la pobreza como porcentaje del ingreso nacional bruto del país receptor</v>
          </cell>
        </row>
        <row r="14">
          <cell r="A14" t="str">
            <v>Objetivo 13. Adoptar medidas urgentes para combatir el cambio climático y sus efectos</v>
          </cell>
          <cell r="C14" t="str">
            <v>2.a Aumentar, incluso mediante una mayor cooperación internacional, las inversiones en infraestructura rural, investigación y servicios de extensión agrícola, desarrollo tecnológico y bancos de genes de plantas y ganado a fin de mejorar la capacidad de producción agropecuaria en los países en desarrollo, particularmente en los países menos adelantados</v>
          </cell>
          <cell r="E14" t="str">
            <v>1.a.2</v>
          </cell>
          <cell r="G14" t="str">
            <v>1.a.2 Proporción del gasto público total que se dedica a servicios esenciales (educación, salud y protección social)</v>
          </cell>
        </row>
        <row r="15">
          <cell r="A15" t="str">
            <v>Objetivo 14. Conservar y utilizar sosteniblemente los océanos, los mares y los recursos marinos para el desarrollo sostenible</v>
          </cell>
          <cell r="C15" t="str">
            <v>2.b Corregir y prevenir las restricciones y distorsiones comerciales en los mercados agropecuarios mundiales, incluso mediante la eliminación paralela de todas las formas de subvención a las exportaciones agrícolas y todas las medidas de exportación con efectos equivalentes, de conformidad con el mandato de la Ronda de Doha para el Desarrollo</v>
          </cell>
          <cell r="E15" t="str">
            <v>1.b.1</v>
          </cell>
          <cell r="G15" t="str">
            <v>1.b.1 Gasto público social en favor de los pobres</v>
          </cell>
        </row>
        <row r="16">
          <cell r="A16" t="str">
            <v>Objetivo 15. Proteger, restablecer y promover el uso sostenible de los ecosistemas terrestres, gestionar sosteniblemente los bosques, luchar contra la desertificación, detener e invertir la degradación de las tierras y detener la pérdida de biodiversidad</v>
          </cell>
          <cell r="C16" t="str">
            <v>2.c Adoptar medidas para asegurar el buen funcionamiento de los mercados de productos básicos alimentarios y sus derivados y facilitar el acceso oportuno a la información sobre los mercados, incluso sobre las reservas de alimentos, a fin de ayudar a limitar la extrema volatilidad de los precios de los alimentos</v>
          </cell>
          <cell r="E16" t="str">
            <v>2.1.1</v>
          </cell>
          <cell r="G16" t="str">
            <v>2.1.1 Prevalencia de la subalimentación</v>
          </cell>
        </row>
        <row r="17">
          <cell r="A17" t="str">
            <v>Objetivo 16. Promover sociedades pacíficas e inclusivas para el desarrollo sostenible, facilitar el acceso a la justicia para todos y construir a todos los niveles instituciones eficaces e inclusivas que rindan cuentas</v>
          </cell>
          <cell r="C17" t="str">
            <v>3.1 De aquí a 2030, reducir la tasa mundial de mortalidad materna a menos de 70 por cada 100.000 nacidos vivos</v>
          </cell>
          <cell r="E17" t="str">
            <v>2.1.2</v>
          </cell>
          <cell r="G17" t="str">
            <v>2.1.2 Prevalencia de la inseguridad alimentaria moderada o grave entre la población, según la escala de experiencia de inseguridad alimentaria</v>
          </cell>
        </row>
        <row r="18">
          <cell r="A18" t="str">
            <v>Objetivo 17. Fortalecer los medios de implementación y revitalizar la Alianza Mundial para el Desarrollo Sostenible</v>
          </cell>
          <cell r="C18" t="str">
            <v>3.2 De aquí a 2030, poner fin a las muertes evitables de recién nacidos y de niños menores de 5 años, logrando que todos los países intenten reducir la mortalidad neonatal al menos a 12 por cada 1.000 nacidos vivos y la mortalidad de los niños menores de 5 años al menos a 25 por cada 1.000 nacidos vivos</v>
          </cell>
          <cell r="E18" t="str">
            <v>2.2.1</v>
          </cell>
          <cell r="G18" t="str">
            <v>2.2.1 Prevalencia del retraso del crecimiento (estatura para la edad, desviación típica &lt; -2 de la mediana de los patrones de crecimiento infantil de la Organización Mundial de la Salud (OMS)) entre los niños menores de 5 años</v>
          </cell>
        </row>
        <row r="19">
          <cell r="C19" t="str">
            <v>3.3 De aquí a 2030, poner fin a las epidemias del SIDA, la tuberculosis, la malaria y las enfermedades tropicales desatendidas y combatir la hepatitis, las enfermedades transmitidas por el agua y otras enfermedades transmisibles</v>
          </cell>
          <cell r="E19" t="str">
            <v>2.2.2</v>
          </cell>
          <cell r="G19" t="str">
            <v>2.2.2 Prevalencia de la malnutrición (peso para la estatura, desviación típica &gt; +2 o &lt; -2 de la mediana de los patrones de crecimiento infantil de la OMS) entre los niños menores de 5 años, desglosada por tipo (emaciación y sobrepeso)</v>
          </cell>
        </row>
        <row r="20">
          <cell r="C20" t="str">
            <v>3.4  De aquí a 2030, reducir en un tercio la mortalidad prematura por enfermedades no transmisibles mediante su prevención y tratamiento, y promover la salud mental y el bienestar</v>
          </cell>
          <cell r="E20" t="str">
            <v>2.2.3</v>
          </cell>
          <cell r="G20" t="str">
            <v>2.2.3 	Prevalencia de la anemia en las mujeres de entre 15 y 49 años, desglosada por embarazo (porcentaje)</v>
          </cell>
        </row>
        <row r="21">
          <cell r="C21" t="str">
            <v>3.5 Fortalecer la prevención y el tratamiento del abuso de sustancias adictivas, incluido el uso indebido de estupefacientes y el consumo nocivo de alcohol</v>
          </cell>
          <cell r="E21" t="str">
            <v>2.3.1</v>
          </cell>
          <cell r="G21" t="str">
            <v>2.3.1 Volumen de producción por unidad de trabajo desglosado por tamaño y tipo de explotación (agropecuaria/ganadera/forestal)</v>
          </cell>
        </row>
        <row r="22">
          <cell r="C22" t="str">
            <v>3.6 De aquí a 2020, reducir a la mitad el número de muertes y lesiones causadas por accidentes de tráfico en el mundo</v>
          </cell>
          <cell r="E22" t="str">
            <v>2.3.2</v>
          </cell>
          <cell r="G22" t="str">
            <v>2.3.2 Media de ingresos de los productores de alimentos en pequeña escala, desglosada por sexo y condición indígena</v>
          </cell>
        </row>
        <row r="23">
          <cell r="C23" t="str">
            <v>3.7 De aquí a 2030, garantizar el acceso universal a los servicios de salud sexual y reproductiva, incluidos los de planificación familiar, información y educación, y la integración de la salud reproductiva en las estrategias y los programas nacionales</v>
          </cell>
          <cell r="E23" t="str">
            <v>2.4.1</v>
          </cell>
          <cell r="G23" t="str">
            <v>2.4.1 Proporción de la superficie agrícola en que se practica una agricultura productiva y sostenible</v>
          </cell>
        </row>
        <row r="24">
          <cell r="C24" t="str">
            <v>3.8 Lograr la cobertura sanitaria universal, incluida la protección contra los riesgos financieros, el acceso a servicios de salud esenciales de calidad y el acceso a medicamentos y vacunas inocuos, eficaces, asequibles y de calidad para todos</v>
          </cell>
          <cell r="E24" t="str">
            <v>2.5.1</v>
          </cell>
          <cell r="G24" t="str">
            <v>2.5.1 Número de recursos genéticos vegetales y animales para la alimentación y la agricultura preservados en instalaciones de conservación a medio y largo plazo</v>
          </cell>
        </row>
        <row r="25">
          <cell r="C25" t="str">
            <v>3.9 De aquí a 2030, reducir considerablemente el número de muertes y enfermedades causadas por productos químicos peligrosos y por la polución y contaminación del aire, el agua y el suelo</v>
          </cell>
          <cell r="E25" t="str">
            <v>2.5.2</v>
          </cell>
          <cell r="G25" t="str">
            <v>2.5.2 Proporción de razas y variedades locales consideradas en riesgo de extinción</v>
          </cell>
        </row>
        <row r="26">
          <cell r="C26" t="str">
            <v>3.a Fortalecer la aplicación del Convenio Marco de la Organización Mundial de la Salud para el Control del Tabaco en todos los países, según proceda</v>
          </cell>
          <cell r="E26" t="str">
            <v>2.a.1</v>
          </cell>
          <cell r="G26" t="str">
            <v>2.a.1 Índice de orientación agrícola para el gasto público</v>
          </cell>
        </row>
        <row r="27">
          <cell r="C27" t="str">
            <v>3.b Apoyar las actividades de investigación y desarrollo de vacunas y medicamentos contra las enfermedades transmisibles y no transmisibles que afectan primordialmente a los países en desarrollo y facilitar el acceso a medicamentos y vacunas esenciales asequibles de conformidad con la Declaración relativa al Acuerdo sobre los Aspectos de los Derechos de Propiedad Intelectual Relacionados con el Comercio y la Salud Pública, en la que se afirma el derecho de los países en desarrollo a utilizar al máximo las disposiciones del Acuerdo sobre los Aspectos de los Derechos de Propiedad Intelectual Relacionados con el Comercio respecto a la flexibilidad para proteger la salud pública y, en particular, proporcionar acceso a los medicamentos para todos</v>
          </cell>
          <cell r="E27" t="str">
            <v>2.a.2</v>
          </cell>
          <cell r="G27" t="str">
            <v>2.a.2 Total de corrientes oficiales de recursos (asistencia oficial para el desarrollo más otras corrientes oficiales) destinado al sector agrícola</v>
          </cell>
        </row>
        <row r="28">
          <cell r="C28" t="str">
            <v>3.c Aumentar considerablemente la financiación de la salud y la contratación, el perfeccionamiento, la capacitación y la retención del personal sanitario en los países en desarrollo, especialmente en los países menos adelantados y los pequeños Estados insulares en desarrollo</v>
          </cell>
          <cell r="E28" t="str">
            <v>2.b.1</v>
          </cell>
          <cell r="G28" t="str">
            <v>2.b.1 Subsidios a la exportación de productos agropecuarios</v>
          </cell>
        </row>
        <row r="29">
          <cell r="C29" t="str">
            <v>3.d Reforzar la capacidad de todos los países, en particular los países en desarrollo, en materia de alerta temprana, reducción de riesgos y gestión de los riesgos para la salud nacional y mundial</v>
          </cell>
          <cell r="E29" t="str">
            <v>2.c.1</v>
          </cell>
          <cell r="G29" t="str">
            <v>2.c.1 Indicador de anomalías en los precios de los alimentos</v>
          </cell>
        </row>
        <row r="30">
          <cell r="C30" t="str">
            <v>4.1 De aquí a 2030, asegurar que todas las niñas y todos los niños terminen la enseñanza primaria y secundaria, que ha de ser gratuita, equitativa y de calidad y producir resultados de aprendizaje pertinentes y efectivos</v>
          </cell>
          <cell r="E30" t="str">
            <v>3.1.1</v>
          </cell>
          <cell r="G30" t="str">
            <v>3.1.1 Tasa de mortalidad materna</v>
          </cell>
        </row>
        <row r="31">
          <cell r="C31" t="str">
            <v>4.2 De aquí a 2030, asegurar que todas las niñas y todos los niños tengan acceso a servicios de atención y desarrollo en la primera infancia y educación preescolar de calidad, a fin de que estén preparados para la enseñanza primaria</v>
          </cell>
          <cell r="E31" t="str">
            <v>3.1.2</v>
          </cell>
          <cell r="G31" t="str">
            <v>3.1.2 Proporción de partos atendidos por personal sanitario especializado</v>
          </cell>
        </row>
        <row r="32">
          <cell r="C32" t="str">
            <v>4.3 De aquí a 2030, asegurar el acceso igualitario de todos los hombres y las mujeres a una formación técnica, profesional y superior de calidad, incluida la enseñanza universitaria</v>
          </cell>
          <cell r="E32" t="str">
            <v>3.2.1</v>
          </cell>
          <cell r="G32" t="str">
            <v>3.2.1 Tasa de mortalidad de niños menores de 5 años</v>
          </cell>
        </row>
        <row r="33">
          <cell r="C33" t="str">
            <v>4.4 De aquí a 2030, aumentar considerablemente el número de jóvenes y adultos que tienen las competencias necesarias, en particular técnicas y profesionales, para acceder al empleo, el trabajo decente y el emprendimiento</v>
          </cell>
          <cell r="E33" t="str">
            <v>3.2.2</v>
          </cell>
          <cell r="G33" t="str">
            <v>3.2.2 Tasa de mortalidad neonatal</v>
          </cell>
        </row>
        <row r="34">
          <cell r="C34" t="str">
            <v>4.5 De aquí a 2030, eliminar las disparidades de género en la educación y asegurar el acceso igualitario a todos los niveles de la enseñanza y la formación profesional para las personas vulnerables, incluidas las personas con discapacidad, los pueblos indígenas y los niños en situaciones de vulnerabilidad</v>
          </cell>
          <cell r="E34" t="str">
            <v>3.3.1</v>
          </cell>
          <cell r="G34" t="str">
            <v>3.3.1 Número de nuevas infecciones por el VIH por cada 1.000 habitantes no infectados, desglosado por sexo, edad y poblaciones clave</v>
          </cell>
        </row>
        <row r="35">
          <cell r="C35" t="str">
            <v>4.6 De aquí a 2030, asegurar que todos los jóvenes y una proporción considerable de los adultos, tanto hombres como mujeres, estén alfabetizados y tengan nociones elementales de aritmética</v>
          </cell>
          <cell r="E35" t="str">
            <v>3.3.2</v>
          </cell>
          <cell r="G35" t="str">
            <v>3.3.2 Incidencia de la tuberculosis por cada 100.000 habitantes</v>
          </cell>
        </row>
        <row r="36">
          <cell r="C36" t="str">
            <v>4.7 De aquí a 2030, asegurar que todos los alumnos adquieran los conocimientos teóricos y prácticos necesarios para promover el desarrollo sostenible, entre otras cosas mediante la educación para el desarrollo sostenible y los estilos de vida sostenibles, los derechos humanos, la igualdad de género, la promoción de una cultura de paz y no violencia, la ciudadanía mundial y la valoración de la diversidad cultural y la contribución de la cultura al desarrollo sostenible</v>
          </cell>
          <cell r="E36" t="str">
            <v>3.3.3</v>
          </cell>
          <cell r="G36" t="str">
            <v>3.3.3 Incidencia de la malaria por cada 1.000 habitantes</v>
          </cell>
        </row>
        <row r="37">
          <cell r="C37" t="str">
            <v>4.a Construir y adecuar instalaciones educativas que tengan en cuenta las necesidades de los niños y las personas con discapacidad y las diferencias de género, y que ofrezcan entornos de aprendizaje seguros, no violentos, inclusivos y eficaces para todos</v>
          </cell>
          <cell r="E37" t="str">
            <v>3.3.4</v>
          </cell>
          <cell r="G37" t="str">
            <v>3.3.4 Incidencia de la hepatitis B por cada 100.000 habitantes</v>
          </cell>
        </row>
        <row r="38">
          <cell r="C38" t="str">
            <v>4.b De aquí a 2020, aumentar considerablemente a nivel mundial el número de becas disponibles para los países en desarrollo, en particular los países menos adelantados, los pequeños Estados insulares en desarrollo y los países africanos, a fin de que sus estudiantes puedan matricularse en programas de enseñanza superior, incluidos programas de formación profesional y programas técnicos, científicos, de ingeniería y de tecnología de la información y las comunicaciones, de países desarrollados y otros países en desarrollo</v>
          </cell>
          <cell r="E38" t="str">
            <v>3.3.5</v>
          </cell>
          <cell r="G38" t="str">
            <v>3.3.5 Número de personas que requieren intervenciones contra enfermedades tropicales desatendidas</v>
          </cell>
        </row>
        <row r="39">
          <cell r="C39" t="str">
            <v>4.c De aquí a 2030, aumentar considerablemente la oferta de docentes calificados, incluso mediante la cooperación internacional para la formación de docentes en los países en desarrollo, especialmente los países menos adelantados y los pequeños Estados insulares en desarrollo</v>
          </cell>
          <cell r="E39" t="str">
            <v>3.4.1</v>
          </cell>
          <cell r="G39" t="str">
            <v>3.4.1 Tasa de mortalidad atribuida a las enfermedades cardiovasculares, el cáncer, la diabetes o las enfermedades respiratorias crónicas</v>
          </cell>
        </row>
        <row r="40">
          <cell r="C40" t="str">
            <v>5.1 Poner fin a todas las formas de discriminación contra todas las mujeres y las niñas en todo el mundo</v>
          </cell>
          <cell r="E40" t="str">
            <v>3.4.2</v>
          </cell>
          <cell r="G40" t="str">
            <v>3.4.2 Tasa de mortalidad por suicidio</v>
          </cell>
        </row>
        <row r="41">
          <cell r="C41" t="str">
            <v>5.2 Eliminar todas las formas de violencia contra todas las mujeres y las niñas en los ámbitos público y privado, incluidas la trata y la explotación sexual y otros tipos de explotación</v>
          </cell>
          <cell r="E41" t="str">
            <v>3.5.1</v>
          </cell>
          <cell r="G41" t="str">
            <v>3.5.1 Cobertura de los tratamientos(farmacológicos y psicosociales y servicios de rehabilitación y postratamiento) de trastornos por abuso de sustancias adictivas</v>
          </cell>
        </row>
        <row r="42">
          <cell r="C42" t="str">
            <v>5.3 Eliminar todas las prácticas nocivas, como el matrimonio infantil, precoz y forzado y la mutilación genital femenina</v>
          </cell>
          <cell r="E42" t="str">
            <v>3.5.2</v>
          </cell>
          <cell r="G42" t="str">
            <v>3.5.2 Consumo de alcohol per cápita (a partir de los 15 años de edad) durante un año civil en litros de alcohol puro</v>
          </cell>
        </row>
        <row r="43">
          <cell r="C43" t="str">
            <v>5.4 Reconocer y valorar los cuidados y el trabajo doméstico no remunerados mediante servicios públicos, infraestructuras y políticas de protección social, y promoviendo la responsabilidad compartida en el hogar y la familia, según proceda en cada país</v>
          </cell>
          <cell r="E43" t="str">
            <v>3.6.1</v>
          </cell>
          <cell r="G43" t="str">
            <v>3.6.1 Tasa de mortalidad por lesiones debidas a accidentes de tráfico</v>
          </cell>
        </row>
        <row r="44">
          <cell r="C44" t="str">
            <v>5.5 Asegurar la participación plena y efectiva de las mujeres y la igualdad de oportunidades de liderazgo a todos los niveles decisorios en la vida política, económica y pública</v>
          </cell>
          <cell r="E44" t="str">
            <v>3.7.1</v>
          </cell>
          <cell r="G44" t="str">
            <v>3.7.1 Proporción de mujeres en edad de procrear (entre 15 y 49 años) que cubren sus necesidades de planificación familiar con métodos modernos</v>
          </cell>
        </row>
        <row r="45">
          <cell r="C45" t="str">
            <v>5.6 Asegurar el acceso universal a la salud sexual y reproductiva y los derechos reproductivos según lo acordado de conformidad con el Programa de Acción de la Conferencia Internacional sobre la Población y el Desarrollo, la Plataforma de Acción de Beijing y los documentos finales de sus conferencias de examen</v>
          </cell>
          <cell r="E45" t="str">
            <v>3.7.2</v>
          </cell>
          <cell r="G45" t="str">
            <v>3.7.2 Tasa de fecundidad de las adolescentes (entre 10 y 14 años y entre 15 y 19 años) por cada 1.000 mujeres de ese grupo de edad</v>
          </cell>
        </row>
        <row r="46">
          <cell r="C46" t="str">
            <v>5.a Emprender reformas que otorguen a las mujeres igualdad de derechos a los recursos económicos, así como acceso a la propiedad y al control de la tierra y otros tipos de bienes, los servicios financieros, la herencia y los recursos naturales, de conformidad con las leyes nacionales</v>
          </cell>
          <cell r="E46" t="str">
            <v>3.8.1</v>
          </cell>
          <cell r="G46" t="str">
            <v>3.8.1 Cobertura de los servicios de salud esenciales</v>
          </cell>
        </row>
        <row r="47">
          <cell r="C47" t="str">
            <v>5.b Mejorar el uso de la tecnología instrumental, en particular la tecnología de la información y las comunicaciones, para promover el empoderamiento de las mujeres</v>
          </cell>
          <cell r="E47" t="str">
            <v>3.8.2</v>
          </cell>
          <cell r="G47" t="str">
            <v>3.8.2 Proporción de la población con grandes gastos sanitarios por hogar como porcentaje del total de gastos o ingresos de los hogares</v>
          </cell>
        </row>
        <row r="48">
          <cell r="C48" t="str">
            <v>5.c Aprobar y fortalecer políticas acertadas y leyes aplicables para promover la igualdad de género y el empoderamiento de todas las mujeres y las niñas a todos los niveles</v>
          </cell>
          <cell r="E48" t="str">
            <v>3.9.1</v>
          </cell>
          <cell r="G48" t="str">
            <v>3.9.1 Tasa de mortalidad atribuida a la contaminación de los hogares y del aire ambiente</v>
          </cell>
        </row>
        <row r="49">
          <cell r="C49" t="str">
            <v>6.1 De aquí a 2030, lograr el acceso universal y equitativo al agua potable a un precio asequible para todos</v>
          </cell>
          <cell r="E49" t="str">
            <v>3.9.2</v>
          </cell>
          <cell r="G49" t="str">
            <v>3.9.2 Tasa de mortalidad atribuida al agua insalubre, el saneamiento deficiente y la falta de higiene (exposición a servicios insalubres de agua, saneamiento e higiene para todos (WASH))</v>
          </cell>
        </row>
        <row r="50">
          <cell r="C50" t="str">
            <v>6.2 De aquí a 2030, lograr el acceso a servicios de saneamiento e higiene adecuados y equitativos para todos y poner fin a la defecación al aire libre, prestando especial atención a las necesidades de las mujeres y las niñas y las personas en situaciones de vulnerabilidad</v>
          </cell>
          <cell r="E50" t="str">
            <v>3.9.3</v>
          </cell>
          <cell r="G50" t="str">
            <v>3.9.3 Tasa de mortalidad atribuida a intoxicaciones involuntarias</v>
          </cell>
        </row>
        <row r="51">
          <cell r="C51" t="str">
            <v>6.3 De aquí a 2030, mejorar la calidad del agua reduciendo la contaminación, eliminando el vertimiento y minimizando la emisión de productos químicos y materiales peligrosos, reduciendo a la mitad el porcentaje de aguas residuales sin tratar y aumentando considerablemente el reciclado y la reutilización sin riesgos a nivel mundial</v>
          </cell>
          <cell r="E51" t="str">
            <v>3.a.1</v>
          </cell>
          <cell r="G51" t="str">
            <v>3.a.1 Prevalencia del consumo actual de tabaco a partir de los 15 años de edad (edades ajustadas)</v>
          </cell>
        </row>
        <row r="52">
          <cell r="C52" t="str">
            <v>6.4 De aquí a 2030, aumentar considerablemente el uso eficiente de los recursos hídricos en todos los sectores y asegurar la sostenibilidad de la extracción y el abastecimiento de agua dulce para hacer frente a la escasez de agua y reducir considerablemente el número de personas que sufren falta de agua</v>
          </cell>
          <cell r="E52" t="str">
            <v>3.b.1</v>
          </cell>
          <cell r="G52" t="str">
            <v>3.b.1 Proporción de la población inmunizada con todas las vacunas incluidas en cada programa nacional</v>
          </cell>
        </row>
        <row r="53">
          <cell r="C53" t="str">
            <v>6.5 De aquí a 2030, implementar la gestión integrada de los recursos hídricos a todos los niveles, incluso mediante la cooperación transfronteriza, según proceda</v>
          </cell>
          <cell r="E53" t="str">
            <v>3.b.2</v>
          </cell>
          <cell r="G53" t="str">
            <v>3.b.2 Total neto de asistencia oficial para el desarrollo destinado a los sectores de la investigación médica y la atención sanitaria básica</v>
          </cell>
        </row>
        <row r="54">
          <cell r="C54" t="str">
            <v>6.6 De aquí a 2020, proteger y restablecer los ecosistemas relacionados con el agua, incluidos los bosques, las montañas, los humedales, los ríos, los acuíferos y los lagos</v>
          </cell>
          <cell r="E54" t="str">
            <v>3.b.3</v>
          </cell>
          <cell r="G54" t="str">
            <v>3.b.3 Proporción de centros de salud que disponen de un conjunto básico de medicamentos esenciales asequibles de manera sostenible</v>
          </cell>
        </row>
        <row r="55">
          <cell r="C55" t="str">
            <v>6.a De aquí a 2030, ampliar la cooperación internacional y el apoyo prestado a los países en desarrollo para la creación de capacidad en actividades y programas relativos al agua y el saneamiento, como los de captación de agua, desalinización, uso eficiente de los recursos hídricos, tratamiento de aguas residuales, reciclado y tecnologías de reutilización</v>
          </cell>
          <cell r="E55" t="str">
            <v>3.c.1</v>
          </cell>
          <cell r="G55" t="str">
            <v>3.c.1 Densidad y distribución del personal sanitario</v>
          </cell>
        </row>
        <row r="56">
          <cell r="C56" t="str">
            <v>6.b Apoyar y fortalecer la participación de las comunidades locales en la mejora de la gestión del agua y el saneamiento</v>
          </cell>
          <cell r="E56" t="str">
            <v>3.d.1</v>
          </cell>
          <cell r="G56" t="str">
            <v>3.d.1 Capacidad prevista en el Reglamento Sanitario Internacional (RSI) y preparación para emergencias de salud</v>
          </cell>
        </row>
        <row r="57">
          <cell r="C57" t="str">
            <v>7.1 De aquí a 2030, garantizar el acceso universal a servicios energéticos asequibles, fiables y modernos</v>
          </cell>
          <cell r="E57" t="str">
            <v>3.d.2</v>
          </cell>
          <cell r="G57" t="str">
            <v>3.d.2 Porcentaje de infecciones del torrente sanguíneo debidas a determinados organismos resistentes a los antimicrobianos seleccionadosi</v>
          </cell>
        </row>
        <row r="58">
          <cell r="C58" t="str">
            <v>7.2 De aquí a 2030, aumentar considerablemente la proporción de energía renovable en el conjunto de fuentes energéticas</v>
          </cell>
          <cell r="E58" t="str">
            <v>4.1.1</v>
          </cell>
          <cell r="G58" t="str">
            <v>4.1.1 Proporción de niños, niñas y adolescentes que, a) en los cursos segundo y tercero, b) al final de la enseñanza primaria y c) al final de la enseñanza secundaria inferior, han alcanzado al menos un nivel mínimo de competencia en i) lectura y ii) matemáticas, desglosada por sexo</v>
          </cell>
        </row>
        <row r="59">
          <cell r="C59" t="str">
            <v>7.3 De aquí a 2030, duplicar la tasa mundial de mejora de la eficiencia energética</v>
          </cell>
          <cell r="E59" t="str">
            <v>4.1.2</v>
          </cell>
          <cell r="G59" t="str">
            <v>4.1.2 	Índice de finalización (enseñanza primaria, primer ciclo de enseñanza secundaria y segundo ciclo de enseñanza secundaria)</v>
          </cell>
        </row>
        <row r="60">
          <cell r="C60" t="str">
            <v>7.a De aquí a 2030, aumentar la cooperación internacional para facilitar el acceso a la investigación y la tecnología relativas a la energía limpia, incluidas las fuentes renovables, la eficiencia energética y las tecnologías avanzadas y menos contaminantes de combustibles fósiles, y promover la inversión en infraestructura energética y tecnologías limpias</v>
          </cell>
          <cell r="E60" t="str">
            <v>4.2.1</v>
          </cell>
          <cell r="G60" t="str">
            <v>4.2.1 Proporción de niños de 24 a 59 meses cuyo desarrollo es adecuado en cuanto a la salud, el aprendizaje y el bienestar psicosocial, desglosada por sexoi</v>
          </cell>
        </row>
        <row r="61">
          <cell r="C61" t="str">
            <v>7.b De aquí a 2030, ampliar la infraestructura y mejorar la tecnología para prestar servicios energéticos modernos y sostenibles para todos en los países en desarrollo, en particular los países menos adelantados, los pequeños Estados insulares en desarrollo y los países en desarrollo sin litoral, en consonancia con sus respectivos programas de apoyo</v>
          </cell>
          <cell r="E61" t="str">
            <v>4.2.2</v>
          </cell>
          <cell r="G61" t="str">
            <v>4.2.2 Tasa de participación en el aprendizaje organizado (un año antes de la edad oficial de ingreso en la enseñanza primaria), desglosada por sexo</v>
          </cell>
        </row>
        <row r="62">
          <cell r="C62" t="str">
            <v>8.1 Mantener el crecimiento económico per cápita de conformidad con las circunstancias nacionales y, en particular, un crecimiento del producto interno bruto de al menos el 7% anual en los países menos adelantados</v>
          </cell>
          <cell r="E62" t="str">
            <v>4.3.1</v>
          </cell>
          <cell r="G62" t="str">
            <v>4.3.1 Tasa de participación de los jóvenes y adultos en la enseñanza y formación académica y no académica en los últimos 12 meses, desglosada por sexo</v>
          </cell>
        </row>
        <row r="63">
          <cell r="C63" t="str">
            <v>8.2 Lograr niveles más elevados de productividad económica mediante la diversificación, la modernización tecnológica y la innovación, entre otras cosas centrándose en los sectores con gran valor añadido y un uso intensivo de la mano de obra</v>
          </cell>
          <cell r="E63" t="str">
            <v>4.4.1</v>
          </cell>
          <cell r="G63" t="str">
            <v>4.4.1 Proporción de jóvenes y adultos con competencias en tecnología de la información y las comunicaciones (TIC), desglosada por tipo de competencia técnica</v>
          </cell>
        </row>
        <row r="64">
          <cell r="C64" t="str">
            <v>8.3 Promover políticas orientadas al desarrollo que apoyen las actividades productivas, la creación de puestos de trabajo decentes, el emprendimiento, la creatividad y la innovación, y fomentar la formalización y el crecimiento de las microempresas y las pequeñas y medianas empresas, incluso mediante el acceso a servicios financieros</v>
          </cell>
          <cell r="E64" t="str">
            <v>4.5.1</v>
          </cell>
          <cell r="G64" t="str">
            <v>4.5.1 Índices de paridad (entre mujeres y hombres, zonas rurales y urbanas, quintiles de riqueza superior e inferior y grupos como los discapacitados, los pueblos indígenas y los afectados por los conflictos, a medida que se disponga de datos) para todos los indicadores educativos de esta lista que puedan desglosarse</v>
          </cell>
        </row>
        <row r="65">
          <cell r="C65" t="str">
            <v>8.4 Mejorar progresivamente, de aquí a 2030, la producción y el consumo eficientes de los recursos mundiales y procurar desvincular el crecimiento económico de la degradación del medio ambiente, conforme al Marco Decenal de Programas sobre Modalidades de Consumo y Producción Sostenibles, empezando por los países desarrollados</v>
          </cell>
          <cell r="E65" t="str">
            <v>4.6.1</v>
          </cell>
          <cell r="G65" t="str">
            <v>4.6.1 Proporción de la población en un grupo de edad determinado que ha alcanzado al menos un nivel fijo de competencia funcional en a) alfabetización y b) nociones elementales de aritmética, desglosada por sexo</v>
          </cell>
        </row>
        <row r="66">
          <cell r="C66" t="str">
            <v>8.5 De aquí a 2030, lograr el empleo pleno y productivo y el trabajo decente para todas las mujeres y los hombres, incluidos los jóvenes y las personas con discapacidad, así como la igualdad de remuneración por trabajo de igual valor</v>
          </cell>
          <cell r="E66" t="str">
            <v>4.7.1</v>
          </cell>
          <cell r="G66" t="str">
            <v>4.7.1 Grado en que i) la educación para la ciudadanía mundial y ii) la educación para el desarrollo sostenible se incorporan en a) las políticas nacionales de educación, b) los planes de estudio, 
c) la formación del profesorado y d) la evaluación de los estudiantes</v>
          </cell>
        </row>
        <row r="67">
          <cell r="C67" t="str">
            <v>8.6 De aquí a 2020, reducir considerablemente la proporción de jóvenes que no están empleados y no cursan estudios ni reciben capacitación</v>
          </cell>
          <cell r="E67" t="str">
            <v>4.a.1</v>
          </cell>
          <cell r="G67" t="str">
            <v>4.a.1 Proporción de escuelas que ofrecen servicios básicos, desglosada por tipo de servicio</v>
          </cell>
        </row>
        <row r="68">
          <cell r="C68" t="str">
            <v xml:space="preserve">8.7 Adoptar medidas inmediatas y eficaces para erradicar el trabajo forzoso, poner fin a las formas contemporáneas de esclavitud y la trata de personas y asegurar la prohibición y eliminación de las peores formas de trabajo infantil, incluidos el reclutamiento y la utilización de niños soldados, y, de aquí a 2025, poner fin al trabajo infantil en todas sus formas </v>
          </cell>
          <cell r="E68" t="str">
            <v>4.b.1</v>
          </cell>
          <cell r="G68" t="str">
            <v>4.b.1 Volumen de la asistencia oficial para el desarrollo destinada a becas, desglosado por sector y tipo de estudio</v>
          </cell>
        </row>
        <row r="69">
          <cell r="C69" t="str">
            <v>8.8 Proteger los derechos laborales y promover un entorno de trabajo seguro y sin riesgos para todos los trabajadores, incluidos los trabajadores migrantes, en particular las mujeres migrantes y las personas con empleos precarios</v>
          </cell>
          <cell r="E69" t="str">
            <v>4.c.1</v>
          </cell>
          <cell r="G69" t="str">
            <v>4.c.1 Proporción de docentes con las calificaciones mínimas requeridas, por nivel educativoi</v>
          </cell>
        </row>
        <row r="70">
          <cell r="C70" t="str">
            <v>8.9 De aquí a 2030, elaborar y poner en práctica políticas encaminadas a promover un turismo sostenible que cree puestos de trabajo y promueva la cultura y los productos locales</v>
          </cell>
          <cell r="E70" t="str">
            <v>5.1.1</v>
          </cell>
          <cell r="G70" t="str">
            <v>5.1.1 Determinar si existen o no marcos jurídicos para promover, hacer cumplir y supervisar la igualdad y la no discriminación por razón de sexo</v>
          </cell>
        </row>
        <row r="71">
          <cell r="C71" t="str">
            <v>8.10 Fortalecer la capacidad de las instituciones financieras nacionales para fomentar y ampliar el acceso a los servicios bancarios, financieros y de seguros para todos</v>
          </cell>
          <cell r="E71" t="str">
            <v>5.2.1</v>
          </cell>
          <cell r="G71" t="str">
            <v>5.2.1 Proporción de mujeres y niñas a partir de 15 años de edad que han sufrido violencia física, sexual o psicológica a manos de su actual o anterior pareja en los últimos 12 meses, desglosada por forma de violencia y edad</v>
          </cell>
        </row>
        <row r="72">
          <cell r="C72" t="str">
            <v>8.a Aumentar el apoyo a la iniciativa de ayuda para el comercio en los países en desarrollo, en particular los países menos adelantados, incluso mediante el Marco Integrado Mejorado para la Asistencia Técnica a los Países Menos Adelantados en Materia de Comercio</v>
          </cell>
          <cell r="E72" t="str">
            <v>5.2.2</v>
          </cell>
          <cell r="G72" t="str">
            <v>5.2.2 Proporción de mujeres y niñas a partir de 15 años de edad que han sufrido violencia sexual a manos de personas que no eran su pareja en los últimos12 meses, desglosada por edad y lugar del hecho</v>
          </cell>
        </row>
        <row r="73">
          <cell r="C73" t="str">
            <v>8.b De aquí a 2020, desarrollar y poner en marcha una estrategia mundial para el empleo de los jóvenes y aplicar el Pacto Mundial para el Empleo de la Organización Internacional del Trabajo</v>
          </cell>
          <cell r="E73" t="str">
            <v>5.3.1</v>
          </cell>
          <cell r="G73" t="str">
            <v>5.3.1 Proporción de mujeres de entre 20 y 24 años que estaban casadas o mantenían una unión estable antes de cumplir los 15 años y antes de cumplir los 18 años</v>
          </cell>
        </row>
        <row r="74">
          <cell r="C74" t="str">
            <v>9.1 Desarrollar infraestructuras fiables, sostenibles, resilientes y de calidad, incluidas infraestructuras regionales y transfronterizas, para apoyar el desarrollo económico y el bienestar humano, haciendo especial hincapié en el acceso asequible y equitativo para todos</v>
          </cell>
          <cell r="E74" t="str">
            <v>5.3.2</v>
          </cell>
          <cell r="G74" t="str">
            <v>5.3.2 Proporción de niñas y mujeres de entre 15 y 49 años que han sufrido mutilación o ablación genital femenina, desglosada por edad</v>
          </cell>
        </row>
        <row r="75">
          <cell r="C75" t="str">
            <v>9.2 Promover una industrialización inclusiva y sostenible y, de aquí a 2030, aumentar significativamente la contribución de la industria al empleo y al producto interno bruto, de acuerdo con las circunstancias nacionales, y duplicar esa contribución en los países menos adelantados</v>
          </cell>
          <cell r="E75" t="str">
            <v>5.4.1</v>
          </cell>
          <cell r="G75" t="str">
            <v>5.4.1 Proporción de tiempo dedicado al trabajo doméstico y asistencial no remunerado, desglosada por sexo, edad y ubicación</v>
          </cell>
        </row>
        <row r="76">
          <cell r="C76" t="str">
            <v>9.3 Aumentar el acceso de las pequeñas industrias y otras empresas, particularmente en los países en desarrollo, a los servicios financieros, incluidos créditos asequibles, y su integración en las cadenas de valor y los mercados</v>
          </cell>
          <cell r="E76" t="str">
            <v>5.5.1</v>
          </cell>
          <cell r="G76" t="str">
            <v>5.5.1 Proporción de escaños ocupados por mujeres en a) los parlamentos nacionales y b) los gobiernos locales</v>
          </cell>
        </row>
        <row r="77">
          <cell r="C77" t="str">
            <v>9.4 De aquí a 2030, modernizar la infraestructura y reconvertir las industrias para que sean sostenibles, utilizando los recursos con mayor eficacia y promoviendo la adopción de tecnologías y procesos industriales limpios y ambientalmente racionales, y logrando que todos los países tomen medidas de acuerdo con sus capacidades respectivas</v>
          </cell>
          <cell r="E77" t="str">
            <v>5.5.2</v>
          </cell>
          <cell r="G77" t="str">
            <v>5.5.2 Proporción de mujeres en cargos directivos</v>
          </cell>
        </row>
        <row r="78">
          <cell r="C78" t="str">
            <v>9.5 Aumentar la investigación científica y mejorar la capacidad tecnológica de los sectores industriales de todos los países, en particular los países en desarrollo, entre otras cosas fomentando la innovación y aumentando considerablemente, de aquí a 2030, el número de personas que trabajan en investigación y desarrollo por millón de habitantes y los gastos de los sectores público y privado en investigación y desarrollo</v>
          </cell>
          <cell r="E78" t="str">
            <v>5.6.1</v>
          </cell>
          <cell r="G78" t="str">
            <v>5.6.1 Proporción de mujeres de entre 15 y 49 años que toman sus propias decisiones informadas sobre las relaciones sexuales, el uso de anticonceptivos y la atención de la salud reproductiva</v>
          </cell>
        </row>
        <row r="79">
          <cell r="C79" t="str">
            <v>9.a Facilitar el desarrollo de infraestructuras sostenibles y resilientes en los países en desarrollo mediante un mayor apoyo financiero, tecnológico y técnico a los países africanos, los países menos adelantados, los países en desarrollo sin litoral y los pequeños Estados insulares en desarrollo</v>
          </cell>
          <cell r="E79" t="str">
            <v>5.6.2</v>
          </cell>
          <cell r="G79" t="str">
            <v>5.6.2 Número de países con leyes y reglamentos que garantizan a los hombres y las mujeres a partir de los 15 años de edad un acceso pleno e igualitario a los servicios de salud sexual y reproductiva y a la información y educación al respecto</v>
          </cell>
        </row>
        <row r="80">
          <cell r="C80" t="str">
            <v>9.b Apoyar el desarrollo de tecnologías, la investigación y la innovación nacionales en los países en desarrollo, incluso garantizando un entorno normativo propicio a la diversificación industrial y la adición de valor a los productos básicos, entre otras cosas</v>
          </cell>
          <cell r="E80" t="str">
            <v>5.a.1</v>
          </cell>
          <cell r="G80" t="str">
            <v>5.a.1 a) Proporción del total de la población agrícola con derechos de propiedad o derechos seguros sobre tierras agrícolas, desglosada por sexo; y b) proporción de mujeres entre los propietarios o los titulares de derechos sobre tierras agrícolas, desglosada por tipo de tenencia</v>
          </cell>
        </row>
        <row r="81">
          <cell r="C81" t="str">
            <v>9.c Aumentar significativamente el acceso a la tecnología de la información y las comunicaciones y esforzarse por proporcionar acceso universal y asequible a Internet en los países menos adelantados de aquí a 2020</v>
          </cell>
          <cell r="E81" t="str">
            <v>5.a.2</v>
          </cell>
          <cell r="G81" t="str">
            <v>5.a.2 Proporción de países cuyo ordenamiento jurídico (incluido el derecho consuetudinario) garantiza la igualdad de derechos de la mujer a la propiedad o el control de las tierras</v>
          </cell>
        </row>
        <row r="82">
          <cell r="C82" t="str">
            <v>10.1 De aquí a 2030, lograr progresivamente y mantener el crecimiento de los ingresos del 40% más pobre de la población a una tasa superior a la media nacional</v>
          </cell>
          <cell r="E82" t="str">
            <v>5.b.1</v>
          </cell>
          <cell r="G82" t="str">
            <v>5.b.1 Proporción de personas que poseen un teléfono móvil, desglosada por sexo</v>
          </cell>
        </row>
        <row r="83">
          <cell r="C83" t="str">
            <v>10.2 De aquí a 2030, potenciar y promover la inclusión social, económica y política de todas las personas, independientemente de su edad, sexo, discapacidad, raza, etnia, origen, religión o situación económica u otra condición</v>
          </cell>
          <cell r="E83" t="str">
            <v>5.c.1</v>
          </cell>
          <cell r="G83" t="str">
            <v>5.c.1 Proporción de países con sistemas para el seguimiento de la igualdad de género y el empoderamiento de las mujeres y la asignación de fondos públicos para ese fin</v>
          </cell>
        </row>
        <row r="84">
          <cell r="C84" t="str">
            <v>10.3 Garantizar la igualdad de oportunidades y reducir la desigualdad de resultados, incluso eliminando las leyes, políticas y prácticas discriminatorias y promoviendo legislaciones, políticas y medidas adecuadas a ese respecto</v>
          </cell>
          <cell r="E84" t="str">
            <v>6.1.1</v>
          </cell>
          <cell r="G84" t="str">
            <v>6.1.1 Proporción de la población que utiliza servicios de suministro de agua potable gestionados sin riesgos</v>
          </cell>
        </row>
        <row r="85">
          <cell r="C85" t="str">
            <v>10.4 Adoptar políticas, especialmente fiscales, salariales y de protección social, y lograr progresivamente una mayor igualdad</v>
          </cell>
          <cell r="E85" t="str">
            <v>6.2.1</v>
          </cell>
          <cell r="G85" t="str">
            <v>6.2.1 Proporción de la población que utiliza: a) servicios de saneamiento gestionados sin riesgos y b) instalaciones para el lavado de manos con agua y jabón</v>
          </cell>
        </row>
        <row r="86">
          <cell r="C86" t="str">
            <v>10.5 Mejorar la reglamentación y vigilancia de las instituciones y los mercados financieros mundiales y fortalecer la aplicación de esos reglamentos</v>
          </cell>
          <cell r="E86" t="str">
            <v>6.3.1</v>
          </cell>
          <cell r="G86" t="str">
            <v>6.3.1 Proporción de los flujos de aguas residuales domésticas e industriales tratados de manera adecuada</v>
          </cell>
        </row>
        <row r="87">
          <cell r="C87" t="str">
            <v>10.6 Asegurar una mayor representación e intervención de los países en desarrollo en las decisiones adoptadas por las instituciones económicas y financieras internacionales para aumentar la eficacia, fiabilidad, rendición de cuentas y legitimidad de esas instituciones</v>
          </cell>
          <cell r="E87" t="str">
            <v>6.3.2</v>
          </cell>
          <cell r="G87" t="str">
            <v>6.3.2 Proporción de masas de agua de buena calidad</v>
          </cell>
        </row>
        <row r="88">
          <cell r="C88" t="str">
            <v>10.7 Facilitar la migración y la movilidad ordenadas, seguras, regulares y responsables de las personas, incluso mediante la aplicación de políticas migratorias planificadas y bien gestionadas</v>
          </cell>
          <cell r="E88" t="str">
            <v>6.4.1</v>
          </cell>
          <cell r="G88" t="str">
            <v>6.4.1 Cambio en el uso eficiente de los recursos hídricos con el paso del tiempo</v>
          </cell>
        </row>
        <row r="89">
          <cell r="C89" t="str">
            <v>10.a Aplicar el principio del trato especial y diferenciado para los países en desarrollo, en particular los países menos adelantados, de conformidad con los acuerdos de la Organización Mundial del Comercio</v>
          </cell>
          <cell r="E89" t="str">
            <v>6.4.2</v>
          </cell>
          <cell r="G89" t="str">
            <v>6.4.2 Nivel de estrés hídrico: extracción de agua dulce en proporción a los recursos de agua dulce disponibles</v>
          </cell>
        </row>
        <row r="90">
          <cell r="C90" t="str">
            <v>10.b Fomentar la asistencia oficial para el desarrollo y las corrientes financieras, incluida la inversión extranjera directa, para los Estados con mayores necesidades, en particular los países menos adelantados, los países africanos, los pequeños Estados insulares en desarrollo y los países en desarrollo sin litoral, en consonancia con sus planes y programas nacionales</v>
          </cell>
          <cell r="E90" t="str">
            <v>6.5.1</v>
          </cell>
          <cell r="G90" t="str">
            <v>6.5.1 Grado de gestión integrada de los recursos hídricos</v>
          </cell>
        </row>
        <row r="91">
          <cell r="C91" t="str">
            <v>10.c De aquí a 2030, reducir a menos del 3% los costos de transacción de las remesas de los migrantes y eliminar los corredores de remesas con un costo superior al 5%</v>
          </cell>
          <cell r="E91" t="str">
            <v>6.5.2</v>
          </cell>
          <cell r="G91" t="str">
            <v>6.5.2 Proporción de la superficie de cuencas transfronterizas sujetas a arreglos operacionales para la cooperación en materia de aguas</v>
          </cell>
        </row>
        <row r="92">
          <cell r="C92" t="str">
            <v>11.1 De aquí a 2030, asegurar el acceso de todas las personas a viviendas y servicios básicos adecuados, seguros y asequibles y mejorar los barrios marginales</v>
          </cell>
          <cell r="E92" t="str">
            <v>6.6.1</v>
          </cell>
          <cell r="G92" t="str">
            <v>6.6.1 Cambio en la extensión de los ecosistemas relacionados con el agua con el paso del tiempo</v>
          </cell>
        </row>
        <row r="93">
          <cell r="C93" t="str">
            <v>11.2 De aquí a 2030, proporcionar acceso a sistemas de transporte seguros, asequibles, accesibles y sostenibles para todos y mejorar la seguridad vial, en particular mediante la ampliación del transporte público, prestando especial atención a las necesidades de las personas en situación de vulnerabilidad, las mujeres, los niños, las personas con discapacidad y las personas de edad</v>
          </cell>
          <cell r="E93" t="str">
            <v>6.a.1</v>
          </cell>
          <cell r="G93" t="str">
            <v>6.a.1 Volumen de la asistencia oficial para el desarrollo destinada al agua y el saneamiento que forma parte de un plan de gastos coordinados por el gobierno</v>
          </cell>
        </row>
        <row r="94">
          <cell r="C94" t="str">
            <v>11.3 De aquí a 2030, aumentar la urbanización inclusiva y sostenible y la capacidad para la planificación y la gestión participativas, integradas y sostenibles de los asentamientos humanos en todos los países</v>
          </cell>
          <cell r="E94" t="str">
            <v>6.b.1</v>
          </cell>
          <cell r="G94" t="str">
            <v>6.b.1 Proporción de dependencias administrativas locales que han establecido políticas y procedimientos operacionales para la participación de las comunidades locales en la gestión del agua y el saneamiento</v>
          </cell>
        </row>
        <row r="95">
          <cell r="C95" t="str">
            <v>11.4 Redoblar los esfuerzos para proteger y salvaguardar el patrimonio cultural y natural del mundo</v>
          </cell>
          <cell r="E95" t="str">
            <v>7.1.1</v>
          </cell>
          <cell r="G95" t="str">
            <v>7.1.1 Proporción de la población que tiene acceso a la electricidad</v>
          </cell>
        </row>
        <row r="96">
          <cell r="C96" t="str">
            <v>11.5 De aquí a 2030, reducir significativamente el número de muertes causadas por los desastres, incluidos los relacionados con el agua, y de personas afectadas por ellos, y reducir considerablemente las pérdidas económicas directas provocadas por los desastres en comparación con el producto interno bruto mundial, haciendo especial hincapié en la protección de los pobres y las personas en situaciones de vulnerabilidad</v>
          </cell>
          <cell r="E96" t="str">
            <v>7.1.2</v>
          </cell>
          <cell r="G96" t="str">
            <v>7.1.2 Proporción de la población cuya fuente primaria de energía son los combustibles y tecnologías limpios</v>
          </cell>
        </row>
        <row r="97">
          <cell r="C97" t="str">
            <v>11.6 De aquí a 2030, reducir el impacto ambiental negativo per cápita de las ciudades, incluso prestando especial atención a la calidad del aire y la gestión de los desechos municipales y de otro tipo</v>
          </cell>
          <cell r="E97" t="str">
            <v>7.2.1</v>
          </cell>
          <cell r="G97" t="str">
            <v>7.2.1 Proporción de energía renovable en el consumo final total de energía</v>
          </cell>
        </row>
        <row r="98">
          <cell r="C98" t="str">
            <v>11.7 De aquí a 2030, proporcionar acceso universal a zonas verdes y espacios públicos seguros, inclusivos y accesibles, en particular para las mujeres y los niños, las personas de edad y las personas con discapacidad</v>
          </cell>
          <cell r="E98" t="str">
            <v>7.3.1</v>
          </cell>
          <cell r="G98" t="str">
            <v>7.3.1 Intensidad energética medida en función de la energía primaria y el PIB</v>
          </cell>
        </row>
        <row r="99">
          <cell r="C99" t="str">
            <v>11.a Apoyar los vínculos económicos, sociales y ambientales positivos entre las zonas urbanas, periurbanas y rurales fortaleciendo la planificación del desarrollo nacional y regional</v>
          </cell>
          <cell r="E99" t="str">
            <v>7.a.1</v>
          </cell>
          <cell r="G99" t="str">
            <v>7.a.1 Corrientes financieras internacionales hacia los países en desarrollo para apoyar la investigación y el desarrollo de energías limpias y la producción de energía renovable, incluidos los sistemas híbridos</v>
          </cell>
        </row>
        <row r="100">
          <cell r="C100" t="str">
            <v>11.b De aquí a 2020, aumentar considerablemente el número de ciudades y asentamientos humanos que adoptan e implementan políticas y planes integrados para promover la inclusión, el uso eficiente de los recursos, la mitigación del cambio climático y la adaptación a él y la resiliencia ante los desastres, y desarrollar y poner en práctica, en consonancia con el Marco de Sendái para la Reducción del Riesgo de Desastres 2015‑2030, la gestión integral de los riesgos de desastre a todos los niveles</v>
          </cell>
          <cell r="E100" t="str">
            <v>7.b.1</v>
          </cell>
          <cell r="G100" t="str">
            <v>7.b.1 Capacidad instalada de generación de energía renovable en los países en desarrollo (expresada en vatios per cápita)</v>
          </cell>
        </row>
        <row r="101">
          <cell r="C101" t="str">
            <v>11.c Proporcionar apoyo a los países menos adelantados, incluso mediante asistencia financiera y técnica, para que puedan construir edificios sostenibles y resilientes utilizando materiales locales</v>
          </cell>
          <cell r="E101" t="str">
            <v>8.1.1.</v>
          </cell>
          <cell r="G101" t="str">
            <v>8.1.1 Tasa de crecimiento anual del PIB real per cápita</v>
          </cell>
        </row>
        <row r="102">
          <cell r="C102" t="str">
            <v>12.1 Aplicar el Marco Decenal de Programas sobre Modalidades de Consumo y Producción Sostenibles, con la participación de todos los países y bajo el liderazgo de los países desarrollados, teniendo en cuenta el grado de desarrollo y las capacidades de los países en desarrollo</v>
          </cell>
          <cell r="E102" t="str">
            <v>8.2.1</v>
          </cell>
          <cell r="G102" t="str">
            <v>8.2.1 Tasa de crecimiento anual del PIB real por persona empleada</v>
          </cell>
        </row>
        <row r="103">
          <cell r="C103" t="str">
            <v>12.2 De aquí a 2030, lograr la gestión sostenible y el uso eficiente de los recursos naturales</v>
          </cell>
          <cell r="E103" t="str">
            <v>8.3.1</v>
          </cell>
          <cell r="G103" t="str">
            <v>8.3.1 Proporción de empleo informal con respecto al empleo total, desglosada por sector y sexo</v>
          </cell>
        </row>
        <row r="104">
          <cell r="C104" t="str">
            <v>12.3 De aquí a 2030, reducir a la mitad el desperdicio de alimentos per cápita mundial en la venta al por menor y a nivel de los consumidores y reducir las pérdidas de alimentos en las cadenas de producción y suministro, incluidas las pérdidas posteriores a la cosecha</v>
          </cell>
          <cell r="E104" t="str">
            <v>8.4.1</v>
          </cell>
          <cell r="G104" t="str">
            <v>8.4.1 Huella material en términos absolutos, huella material per cápita y huella material por PIB</v>
          </cell>
        </row>
        <row r="105">
          <cell r="C105" t="str">
            <v>12.4 De aquí a 2020, lograr la gestión ecológicamente racional de los productos químicos y de todos los desechos a lo largo de su ciclo de vida, de conformidad con los marcos internacionales convenidos, y reducir significativamente su liberación a la atmósfera, el agua y el suelo a fin de minimizar sus efectos adversos en la salud humana y el medio ambiente</v>
          </cell>
          <cell r="E105" t="str">
            <v>8.4.2</v>
          </cell>
          <cell r="G105" t="str">
            <v>8.4.2 Consumo material interno en términos absolutos, consumo material interno per cápita y consumo material interno por PIB</v>
          </cell>
        </row>
        <row r="106">
          <cell r="C106" t="str">
            <v>12.5 De aquí a 2030, reducir considerablemente la generación de desechos mediante actividades de prevención, reducción, reciclado y reutilización</v>
          </cell>
          <cell r="E106" t="str">
            <v>8.5.1</v>
          </cell>
          <cell r="G106" t="str">
            <v>8.5.1 Ingreso medio por hora de las personas empleadas, desglosado por sexo, edad, ocupación y personas con discapacidad</v>
          </cell>
        </row>
        <row r="107">
          <cell r="C107" t="str">
            <v>12.6 Alentar a las empresas, en especial las grandes empresas y las empresas transnacionales, a que adopten prácticas sostenibles e incorporen información sobre la sostenibilidad en su ciclo de presentación de informes</v>
          </cell>
          <cell r="E107" t="str">
            <v>8.5.2</v>
          </cell>
          <cell r="G107" t="str">
            <v>8.5.2 Tasa de desempleo, desglosada por sexo, edad y personas con discapacidad</v>
          </cell>
        </row>
        <row r="108">
          <cell r="C108" t="str">
            <v>12.7 Promover prácticas de adquisición pública que sean sostenibles, de conformidad con las políticas y prioridades nacionales</v>
          </cell>
          <cell r="E108" t="str">
            <v>8.6.1</v>
          </cell>
          <cell r="G108" t="str">
            <v>8.6.1 Proporción de jóvenes (entre 15 y 24 años) que no cursan estudios, no están empleados ni reciben capacitación</v>
          </cell>
        </row>
        <row r="109">
          <cell r="C109" t="str">
            <v>12.8 De aquí a 2030, asegurar que las personas de todo el mundo tengan la información y los conocimientos pertinentes para el desarrollo sostenible y los estilos de vida en armonía con la naturaleza</v>
          </cell>
          <cell r="E109" t="str">
            <v>8.7.1</v>
          </cell>
          <cell r="G109" t="str">
            <v>8.7.1 Proporción y número de niños de entre 5 y 17 años que realizan trabajo infantil, desglosados por sexo y edad</v>
          </cell>
        </row>
        <row r="110">
          <cell r="C110" t="str">
            <v>12.a Ayudar a los países en desarrollo a fortalecer su capacidad científica y tecnológica para avanzar hacia modalidades de consumo y producción más sostenibles</v>
          </cell>
          <cell r="E110" t="str">
            <v>8.8.1</v>
          </cell>
          <cell r="G110" t="str">
            <v>8.8.1 Lesiones ocupacionales mortales y no mortales por cada 100.000 trabajadores, desglosadas por sexo y estatus migratorio</v>
          </cell>
        </row>
        <row r="111">
          <cell r="C111" t="str">
            <v>12.b Elaborar y aplicar instrumentos para vigilar los efectos en el desarrollo sostenible, a fin de lograr un turismo sostenible que cree puestos de trabajo y promueva la cultura y los productos locales</v>
          </cell>
          <cell r="E111" t="str">
            <v>8.8.2</v>
          </cell>
          <cell r="G111" t="str">
            <v>8.8.2 Nivel de cumplimiento nacional de los derechos laborales (libertad de asociación y negociación colectiva) con arreglo a las fuentes textuales de la Organización Internacional del Trabajo (OIT) y la legislación interna, desglosado por sexo y estatus migratorio</v>
          </cell>
        </row>
        <row r="112">
          <cell r="C112" t="str">
            <v>12.c Racionalizar los subsidios ineficientes a los combustibles fósiles que fomentan el consumo antieconómico eliminando las distorsiones del mercado, de acuerdo con las circunstancias nacionales, incluso mediante la reestructuración de los sistemas tributarios y la eliminación gradual de los subsidios perjudiciales, cuando existan, para reflejar su impacto ambiental, teniendo plenamente en cuenta las necesidades y condiciones específicas de los países en desarrollo y minimizando los posibles efectos adversos en su desarrollo, de manera que se proteja a los pobres y a las comunidades afectadas</v>
          </cell>
          <cell r="E112" t="str">
            <v>8.9.1</v>
          </cell>
          <cell r="G112" t="str">
            <v>8.9.1 PIB generado directamente por el turismo en proporción al PIB total y a la tasa de crecimiento</v>
          </cell>
        </row>
        <row r="113">
          <cell r="C113" t="str">
            <v>13.1 Fortalecer la resiliencia y la capacidad de adaptación a los riesgos relacionados con el clima y los desastres naturales en todos los países</v>
          </cell>
          <cell r="E113" t="str">
            <v>8.10.1</v>
          </cell>
          <cell r="G113" t="str">
            <v>8.10.1 a) Número de sucursales de bancos comerciales por cada 100.000 adultos y b) número de cajeros automáticos por cada 100.000 adultos</v>
          </cell>
        </row>
        <row r="114">
          <cell r="C114" t="str">
            <v>13.2 Incorporar medidas relativas al cambio climático en las políticas, estrategias y planes nacionales</v>
          </cell>
          <cell r="E114" t="str">
            <v>8.10.2</v>
          </cell>
          <cell r="G114" t="str">
            <v>8.10.2 Proporción de adultos (a partir de 15 años de edad) que tienen una cuenta en un banco u otra institución financiera o un proveedor de servicios de dinero móvil</v>
          </cell>
        </row>
        <row r="115">
          <cell r="C115" t="str">
            <v>13.3 Mejorar la educación, la sensibilización y la capacidad humana e institucional respecto de la mitigación del cambio climático, la adaptación a él, la reducción de sus efectos y la alerta temprana</v>
          </cell>
          <cell r="E115" t="str">
            <v>8.a.1</v>
          </cell>
          <cell r="G115" t="str">
            <v>8.a.1 Compromisos y desembolsos en relación con la iniciativa Ayuda para el Comercio</v>
          </cell>
        </row>
        <row r="116">
          <cell r="C116" t="str">
            <v>13.a Cumplir el compromiso de los países desarrollados que son partes en la Convención Marco de las Naciones Unidas sobre el Cambio Climático de lograr para el año 2020 el objetivo de movilizar conjuntamente 100.000 millones de dólares anuales procedentes de todas las fuentes a fin de atender las necesidades de los países en desarrollo respecto de la adopción de medidas concretas de mitigación y la transparencia de su aplicación, y poner en pleno funcionamiento el Fondo Verde para el Clima capitalizándolo lo antes posible</v>
          </cell>
          <cell r="E116" t="str">
            <v>8.b.1</v>
          </cell>
          <cell r="G116" t="str">
            <v>8.b.1 Existencia de una estrategia nacional organizada y en marcha para el empleo de los jóvenes, como estrategia independiente o como parte de una estrategia nacional de empleo</v>
          </cell>
        </row>
        <row r="117">
          <cell r="C117" t="str">
            <v>13.b Promover mecanismos para aumentar la capacidad para la planificación y gestión eficaces en relación con el cambio climático en los países menos adelantados y los pequeños Estados insulares en desarrollo, haciendo particular hincapié en las mujeres, los jóvenes y las comunidades locales y marginadas</v>
          </cell>
          <cell r="E117" t="str">
            <v>9.1.1</v>
          </cell>
          <cell r="G117" t="str">
            <v>9.1.1 Proporción de la población rural que vive a menos de 2 km de una carretera transitable todo el año</v>
          </cell>
        </row>
        <row r="118">
          <cell r="C118" t="str">
            <v>14.1 De aquí a 2025, prevenir y reducir significativamente la contaminación marina de todo tipo, en particular la producida por actividades realizadas en tierra, incluidos los detritos marinos y la polución por nutrientes</v>
          </cell>
          <cell r="E118" t="str">
            <v>9.1.2</v>
          </cell>
          <cell r="G118" t="str">
            <v>9.1.2 Volumen de transporte de pasajeros y carga, desglosado por medio de transporte</v>
          </cell>
        </row>
        <row r="119">
          <cell r="C119" t="str">
            <v>14.2 De aquí a 2020, gestionar y proteger sosteniblemente los ecosistemas marinos y costeros para evitar efectos adversos importantes, incluso fortaleciendo su resiliencia, y adoptar medidas para restaurarlos a fin de restablecer la salud y la productividad de los océanos</v>
          </cell>
          <cell r="E119" t="str">
            <v>9.2.1</v>
          </cell>
          <cell r="G119" t="str">
            <v>9.2.1 Valor añadido del sector manufacturo en proporción al PIB y per cápita</v>
          </cell>
        </row>
        <row r="120">
          <cell r="C120" t="str">
            <v>14.3 Minimizar y abordar los efectos de la acidificación de los océanos, incluso mediante una mayor cooperación científica a todos los niveles</v>
          </cell>
          <cell r="E120" t="str">
            <v>9.2.2</v>
          </cell>
          <cell r="G120" t="str">
            <v>9.2.2 Empleo del sector manufacturero en proporción al empleo total</v>
          </cell>
        </row>
        <row r="121">
          <cell r="C121" t="str">
            <v>14.4 De aquí a 2020, reglamentar eficazmente la explotación pesquera y poner fin a la pesca excesiva, la pesca ilegal, no declarada y no reglamentada y las prácticas pesqueras destructivas, y aplicar planes de gestión con fundamento científico a fin de restablecer las poblaciones de peces en el plazo más breve posible, al menos alcanzando niveles que puedan producir el máximo rendimiento sostenible de acuerdo con sus características biológicas</v>
          </cell>
          <cell r="E121" t="str">
            <v>9.3.1</v>
          </cell>
          <cell r="G121" t="str">
            <v>9.3.1 Proporción del valor añadido total del sector industrial correspondiente a las pequeñas industrias</v>
          </cell>
        </row>
        <row r="122">
          <cell r="C122" t="str">
            <v>14.5 De aquí a 2020, conservar al menos el 10% de las zonas costeras y marinas, de conformidad con las leyes nacionales y el derecho internacional y sobre la base de la mejor información científica disponible</v>
          </cell>
          <cell r="E122" t="str">
            <v>9.3.2</v>
          </cell>
          <cell r="G122" t="str">
            <v>9.3.2 Proporción de las pequeñas industrias que han obtenido un préstamo o una línea de crédito</v>
          </cell>
        </row>
        <row r="123">
          <cell r="C123" t="str">
            <v>14.6 De aquí a 2020, prohibir ciertas formas de subvenciones a la pesca que contribuyen a la sobrecapacidad y la pesca excesiva, eliminar las subvenciones que contribuyen a la pesca ilegal, no declarada y no reglamentada y abstenerse de introducir nuevas subvenciones de esa índole, reconociendo que la negociación sobre las subvenciones a la pesca en el marco de la Organización Mundial del Comercio debe incluir un trato especial y diferenciado, apropiado y efectivo para los países en desarrollo y los países menos adelantados4</v>
          </cell>
          <cell r="E123" t="str">
            <v>9.4.1</v>
          </cell>
          <cell r="G123" t="str">
            <v>9.4.1 Emisiones de CO2 por unidad de valor añadido</v>
          </cell>
        </row>
        <row r="124">
          <cell r="C124" t="str">
            <v>14.7 De aquí a 2030, aumentar los beneficios económicos que los pequeños Estados insulares en desarrollo y los países menos adelantados obtienen del uso sostenible de los recursos marinos, en particular mediante la gestión sostenible de la pesca, la acuicultura y el turismo</v>
          </cell>
          <cell r="E124" t="str">
            <v>9.5.1</v>
          </cell>
          <cell r="G124" t="str">
            <v>9.5.1 Gastos en investigación y desarrollo en proporción al PIB</v>
          </cell>
        </row>
        <row r="125">
          <cell r="C125" t="str">
            <v>14.a Aumentar los conocimientos científicos, desarrollar la capacidad de investigación y transferir tecnología marina, teniendo en cuenta los Criterios y Directrices para la Transferencia de Tecnología Marina de la Comisión Oceanográfica Intergubernamental, a fin de mejorar la salud de los océanos y potenciar la contribución de la biodiversidad marina al desarrollo de los países en desarrollo, en particular los pequeños Estados insulares en desarrollo y los países menos adelantados</v>
          </cell>
          <cell r="E125" t="str">
            <v>9.5.2</v>
          </cell>
          <cell r="G125" t="str">
            <v>9.5.2 Número de investigadores (en equivalente a tiempo completo) por cada millón de habitantes</v>
          </cell>
        </row>
        <row r="126">
          <cell r="C126" t="str">
            <v>14.b Facilitar el acceso de los pescadores artesanales a los recursos marinos y los mercados</v>
          </cell>
          <cell r="E126" t="str">
            <v>9.a.1</v>
          </cell>
          <cell r="G126" t="str">
            <v>9.a.1 Total de apoyo internacional oficial (asistencia oficial para el desarrollo más otras corrientes oficiales de recursos) destinado a la infraestructura</v>
          </cell>
        </row>
        <row r="127">
          <cell r="C127" t="str">
            <v>14.c Mejorar la conservación y el uso sostenible de los océanos y sus recursos aplicando el derecho internacional reflejado en la Convención de las Naciones Unidas sobre el Derecho del Mar, que constituye el marco jurídico para la conservación y la utilización sostenible de los océanos y sus recursos, como se recuerda en el párrafo 158 del documento “El futuro que queremos”</v>
          </cell>
          <cell r="E127" t="str">
            <v>9.b.1</v>
          </cell>
          <cell r="G127" t="str">
            <v>9.b.1 Proporción del valor añadido por la industria de tecnología mediana y alta en el valor añadido total</v>
          </cell>
        </row>
        <row r="128">
          <cell r="C128" t="str">
            <v>15.1 De aquí a 2020, asegurar la conservación, el restablecimiento y el uso sostenible de los ecosistemas terrestres y los ecosistemas interiores de agua dulce y sus servicios, en particular los bosques, los humedales, las montañas y las zonas áridas, en consonancia con las obligaciones contraídas en virtud de acuerdos internacionales</v>
          </cell>
          <cell r="E128" t="str">
            <v>9.c.1</v>
          </cell>
          <cell r="G128" t="str">
            <v>9.c.1 Proporción de la población con cobertura de red móvil, desglosada por tecnología</v>
          </cell>
        </row>
        <row r="129">
          <cell r="C129" t="str">
            <v>15.2 De aquí a 2020, promover la puesta en práctica de la gestión sostenible de todos los tipos de bosques, detener la deforestación, recuperar los bosques degradados y aumentar considerablemente la forestación y la reforestación a nivel mundial</v>
          </cell>
          <cell r="E129" t="str">
            <v>10.1.1</v>
          </cell>
          <cell r="G129" t="str">
            <v>10.1.1 Tasas de crecimiento per cápita de los gastos o ingresos de los hogares del 40% más pobre de la población y la población total</v>
          </cell>
        </row>
        <row r="130">
          <cell r="C130" t="str">
            <v>15.3 De aquí a 2030, luchar contra la desertificación, rehabilitar las tierras y los suelos degradados, incluidas las tierras afectadas por la desertificación, la sequía y las inundaciones, y procurar lograr un mundo con efecto neutro en la degradación de las tierras</v>
          </cell>
          <cell r="E130" t="str">
            <v>10.2.1</v>
          </cell>
          <cell r="G130" t="str">
            <v>10.2.1 Proporción de personas que viven por debajo del 50% de la mediana de los ingresos, desglosada por sexo, edad y personas con discapacidad</v>
          </cell>
        </row>
        <row r="131">
          <cell r="C131" t="str">
            <v>15.4 De aquí a 2030, asegurar la conservación de los ecosistemas montañosos, incluida su diversidad biológica, a fin de mejorar su capacidad de proporcionar beneficios esenciales para el desarrollo sostenible</v>
          </cell>
          <cell r="E131" t="str">
            <v>10.3.1</v>
          </cell>
          <cell r="G131" t="str">
            <v>10.3.1 Proporción de la población que declara haberse sentido personalmente discriminada o acosada en los últimos 12 meses por motivos de discriminación prohibidos por el derecho internacional de los derechos humanos</v>
          </cell>
        </row>
        <row r="132">
          <cell r="C132" t="str">
            <v>15.5 Adoptar medidas urgentes y significativas para reducir la degradación de los hábitats naturales, detener la pérdida de biodiversidad y, de aquí a 2020, proteger las especies amenazadas y evitar su extinción</v>
          </cell>
          <cell r="E132" t="str">
            <v>10.4.1</v>
          </cell>
          <cell r="G132" t="str">
            <v>10.4.1 Proporción del PIB generada por el trabajo</v>
          </cell>
        </row>
        <row r="133">
          <cell r="C133" t="str">
            <v>15.6 Promover la participación justa y equitativa en los beneficios derivados de la utilización de los recursos genéticos y promover el acceso adecuado a esos recursos, según lo convenido internacionalmente</v>
          </cell>
          <cell r="E133" t="str">
            <v>10.4.2</v>
          </cell>
          <cell r="G133" t="str">
            <v>10.4.2 	Efecto redistributivo de la política fiscal2</v>
          </cell>
        </row>
        <row r="134">
          <cell r="C134" t="str">
            <v>15.7 Adoptar medidas urgentes para poner fin a la caza furtiva y el tráfico de especies protegidas de flora y fauna y abordar tanto la demanda como la oferta de productos ilegales de flora y fauna silvestres</v>
          </cell>
          <cell r="E134" t="str">
            <v>10.5.1</v>
          </cell>
          <cell r="G134" t="str">
            <v>10.5.1 Indicadores de solidez financiera</v>
          </cell>
        </row>
        <row r="135">
          <cell r="C135" t="str">
            <v>15.8 De aquí a 2020, adoptar medidas para prevenir la introducción de especies exóticas invasoras y reducir significativamente sus efectos en los ecosistemas terrestres y acuáticos y controlar o erradicar las especies prioritarias</v>
          </cell>
          <cell r="E135" t="str">
            <v>10.6.1</v>
          </cell>
          <cell r="G135" t="str">
            <v>10.6.1 Proporción de miembros y derechos de voto de los países en desarrollo en organizaciones internacionales</v>
          </cell>
        </row>
        <row r="136">
          <cell r="C136" t="str">
            <v>15.9 De aquí a 2020, integrar los valores de los ecosistemas y la biodiversidad en la planificación, los procesos de desarrollo, las estrategias de reducción de la pobreza y la contabilidad nacionales y locales</v>
          </cell>
          <cell r="E136" t="str">
            <v>10.7.1</v>
          </cell>
          <cell r="G136" t="str">
            <v>10.7.1 Costo de la contratación sufragado por el empleado en proporción a los ingresos mensuales percibidos en el país de destino</v>
          </cell>
        </row>
        <row r="137">
          <cell r="C137" t="str">
            <v>15.a Movilizar y aumentar significativamente los recursos financieros procedentes de todas las fuentes para conservar y utilizar de forma sostenible la biodiversidad y los ecosistemas</v>
          </cell>
          <cell r="E137" t="str">
            <v>10.7.2</v>
          </cell>
          <cell r="G137" t="str">
            <v>10.7.2 Número de países que han aplicado políticas migratorias bien gestionadas que facilitan la migración y la movilidad ordenadas, seguras, regulares y responsables de las personas</v>
          </cell>
        </row>
        <row r="138">
          <cell r="C138" t="str">
            <v>15.b Movilizar recursos considerables de todas las fuentes y a todos los niveles para financiar la gestión forestal sostenible y proporcionar incentivos adecuados a los países en desarrollo para que promuevan dicha gestión, en particular con miras a la conservación y la reforestación</v>
          </cell>
          <cell r="E138" t="str">
            <v>10.7.3</v>
          </cell>
          <cell r="G138" t="str">
            <v>10.7.3 	Número de personas que murieron o desaparecieron en el proceso de migración hacia un destino internacionali</v>
          </cell>
        </row>
        <row r="139">
          <cell r="C139" t="str">
            <v>15.c Aumentar el apoyo mundial a la lucha contra la caza furtiva y el tráfico de especies protegidas, incluso aumentando la capacidad de las comunidades locales para perseguir oportunidades de subsistencia sostenibles</v>
          </cell>
          <cell r="E139" t="str">
            <v>10.7.4</v>
          </cell>
          <cell r="G139" t="str">
            <v>10.7.4 	Proporción de la población integrada por refugiados, desglosada por país de origen</v>
          </cell>
        </row>
        <row r="140">
          <cell r="C140" t="str">
            <v>16.1 Reducir significativamente todas las formas de violencia y las correspondientes tasas de mortalidad en todo el mundo</v>
          </cell>
          <cell r="E140" t="str">
            <v>10.a.1</v>
          </cell>
          <cell r="G140" t="str">
            <v>10.a.1 Proporción de líneas arancelarias que se aplican a las importaciones de los países menos adelantados y los países en desarrollo con arancel cero</v>
          </cell>
        </row>
        <row r="141">
          <cell r="C141" t="str">
            <v>16.2 Poner fin al maltrato, la explotación, la trata y todas las formas de violencia y tortura contra los niños</v>
          </cell>
          <cell r="E141" t="str">
            <v>10.b.1</v>
          </cell>
          <cell r="G141" t="str">
            <v>10.b.1 Corrientes totales de recursos para el desarrollo, desglosadas por país receptor y país donante y por tipo de corriente (por ejemplo, asistencia oficial para el desarrollo, inversión extranjera directa y otras corrientes)</v>
          </cell>
        </row>
        <row r="142">
          <cell r="C142" t="str">
            <v>16.3 Promover el estado de derecho en los planos nacional e internacional y garantizar la igualdad de acceso a la justicia para todos</v>
          </cell>
          <cell r="E142" t="str">
            <v>10.c.1</v>
          </cell>
          <cell r="G142" t="str">
            <v>10.c.1 Costo de las remesas en proporción a las sumas remitidas</v>
          </cell>
        </row>
        <row r="143">
          <cell r="C143" t="str">
            <v>16.4 De aquí a 2030, reducir significativamente las corrientes financieras y de armas ilícitas, fortalecer la recuperación y devolución de los activos robados y luchar contra todas las formas de delincuencia organizada</v>
          </cell>
          <cell r="E143" t="str">
            <v>11.1.1</v>
          </cell>
          <cell r="G143" t="str">
            <v>11.1.1 Proporción de la población urbana que vive en barrios marginales, asentamientos informales o viviendas inadecuadas</v>
          </cell>
        </row>
        <row r="144">
          <cell r="C144" t="str">
            <v>16.5 Reducir considerablemente la corrupción y el soborno en todas sus formas</v>
          </cell>
          <cell r="E144" t="str">
            <v>11.2.1</v>
          </cell>
          <cell r="G144" t="str">
            <v>11.2.1 Proporción de la población que tiene fácil acceso al transporte público, desglosada por sexo, edad y personas con discapacidad</v>
          </cell>
        </row>
        <row r="145">
          <cell r="C145" t="str">
            <v>16.6 Crear a todos los niveles instituciones eficaces y transparentes que rindan cuentas</v>
          </cell>
          <cell r="E145" t="str">
            <v>11.3.1</v>
          </cell>
          <cell r="G145" t="str">
            <v>11.3.1 Relación entre la tasa de consumo de tierras y la tasa de crecimiento de la población</v>
          </cell>
        </row>
        <row r="146">
          <cell r="C146" t="str">
            <v>16.7 Garantizar la adopción en todos los niveles de decisiones inclusivas, participativas y representativas que respondan a las necesidades</v>
          </cell>
          <cell r="E146" t="str">
            <v>11.3.2</v>
          </cell>
          <cell r="G146" t="str">
            <v>11.3.2 Proporción de ciudades que cuentan con una estructura de participación directa de la sociedad civil en la planificación y la gestión urbanas y funcionan con regularidad y democráticamente</v>
          </cell>
        </row>
        <row r="147">
          <cell r="C147" t="str">
            <v>16.8 Ampliar y fortalecer la participación de los países en desarrollo en las instituciones de gobernanza mundial</v>
          </cell>
          <cell r="E147" t="str">
            <v>11.4.1</v>
          </cell>
          <cell r="G147" t="str">
            <v>11.4.1 Total de gastos per cápita destinados a la preservación, protección y conservación de todo el patrimonio cultural y natural, desglosado por fuente de financiación (pública y privada), tipo de patrimonio (cultural y natural) y nivel de gobierno (nacional, regional y local/municipal)</v>
          </cell>
        </row>
        <row r="148">
          <cell r="C148" t="str">
            <v>16.9 De aquí a 2030, proporcionar acceso a una identidad jurídica para todos, en particular mediante el registro de nacimientos</v>
          </cell>
          <cell r="E148" t="str">
            <v>11.5.1</v>
          </cell>
          <cell r="G148" t="str">
            <v>11.5.1 Número de personas muertas, desaparecidas y afectadas directamente atribuido a desastres por cada 100.000 personas</v>
          </cell>
        </row>
        <row r="149">
          <cell r="C149" t="str">
            <v>16.10 Garantizar el acceso público a la información y proteger las libertades fundamentales, de conformidad con las leyes nacionales y los acuerdos internacionales</v>
          </cell>
          <cell r="E149" t="str">
            <v>11.5.2</v>
          </cell>
          <cell r="G149" t="str">
            <v>11.5.2 Pérdidas económicas directas en relación con el PIB mundial, daños en la infraestructura esencial y número de interrupciones de los servicios básicos atribuidos a desastres</v>
          </cell>
        </row>
        <row r="150">
          <cell r="C150" t="str">
            <v>16.a Fortalecer las instituciones nacionales pertinentes, incluso mediante la cooperación internacional, para crear a todos los niveles, particularmente en los países en desarrollo, la capacidad de prevenir la violencia y combatir el terrorismo y la delincuencia</v>
          </cell>
          <cell r="E150" t="str">
            <v>11.6.1</v>
          </cell>
          <cell r="G150" t="str">
            <v>11.6.1 Proporción de residuos sólidos municipales recogidos y administrados en instalaciones controladas con respecto al total de residuos municipales generados, desglosada por ciudad</v>
          </cell>
        </row>
        <row r="151">
          <cell r="C151" t="str">
            <v>16.b Promover y aplicar leyes y políticas no discriminatorias en favor del desarrollo sostenible</v>
          </cell>
          <cell r="E151" t="str">
            <v>11.6.2</v>
          </cell>
          <cell r="G151" t="str">
            <v>11.6.2 Niveles medios anuales de partículas finas en suspensión (por ejemplo, PM2.5 y PM10) en las ciudades (ponderados según la población)</v>
          </cell>
        </row>
        <row r="152">
          <cell r="C152" t="str">
            <v>17.1 Fortalecer la movilización de recursos internos, incluso mediante la prestación de apoyo internacional a los países en desarrollo, con el fin de mejorar la capacidad nacional para recaudar ingresos fiscales y de otra índole</v>
          </cell>
          <cell r="E152" t="str">
            <v>11.7.1</v>
          </cell>
          <cell r="G152" t="str">
            <v>11.7.1 Proporción media de la superficie edificada de las ciudades que se dedica a espacios abiertos para uso público de todos, desglosada por sexo, edad y personas con discapacidad</v>
          </cell>
        </row>
        <row r="153">
          <cell r="C153" t="str">
            <v>17.2 Velar por que los países desarrollados cumplan plenamente sus compromisos en relación con la asistencia oficial para el desarrollo, incluido el compromiso de numerosos países desarrollados de alcanzar el objetivo de destinar el 0,7% del ingreso nacional bruto a la asistencia oficial para el desarrollo de los países en desarrollo y entre el 0,15% y el 0,20% del ingreso nacional bruto a la asistencia oficial para el desarrollo de los países menos adelantados; se alienta a los proveedores de asistencia oficial para el desarrollo a que consideren la posibilidad de fijar una meta para destinar al menos el 0,20% del ingreso nacional bruto a la asistencia oficial para el desarrollo de los países menos adelantados</v>
          </cell>
          <cell r="E153" t="str">
            <v>11.7.2</v>
          </cell>
          <cell r="G153" t="str">
            <v>11.7.2 Proporción de personas que han sido víctimas de acoso físico o sexual en los últimos 12 meses, desglosada por sexo, edad, grado de discapacidad y lugar del hecho</v>
          </cell>
        </row>
        <row r="154">
          <cell r="C154" t="str">
            <v>17.3 Movilizar recursos financieros adicionales de múltiples fuentes para los países en desarrollo</v>
          </cell>
          <cell r="E154" t="str">
            <v>11.a.1</v>
          </cell>
          <cell r="G154" t="str">
            <v>11.a.1 Número de países que cuentan con políticas urbanas nacionales o planes de desarrollo regionales que a) responden a la dinámica de la población, b) garantizan un desarrollo territorial equilibrado y c) aumentan el margen fiscal local</v>
          </cell>
        </row>
        <row r="155">
          <cell r="C155" t="str">
            <v>17.4 Ayudar a los países en desarrollo a lograr la sostenibilidad de la deuda a largo plazo con políticas coordinadas orientadas a fomentar la financiación, el alivio y la reestructuración de la deuda, según proceda, y hacer frente a la deuda externa de los países pobres muy endeudados a fin de reducir el endeudamiento excesivo</v>
          </cell>
          <cell r="E155" t="str">
            <v>11.b.1</v>
          </cell>
          <cell r="G155" t="str">
            <v>11.b.1 Número de países que adoptan y aplican estrategias nacionales de reducción del riesgo de desastres en consonancia con el Marco de Sendái para la Reducción del Riesgo de Desastres 2015‑2030</v>
          </cell>
        </row>
        <row r="156">
          <cell r="C156" t="str">
            <v>17.5 Adoptar y aplicar sistemas de promoción de las inversiones en favor de los países menos adelantados</v>
          </cell>
          <cell r="E156" t="str">
            <v>11.b.2</v>
          </cell>
          <cell r="G156" t="str">
            <v>11.b.2 Proporción de gobiernos locales que adoptan y aplican estrategias locales de reducción del riesgo de desastres en consonancia con las estrategias nacionales de reducción del riesgo de desastres</v>
          </cell>
        </row>
        <row r="157">
          <cell r="C157" t="str">
            <v>17.6 Mejorar la cooperación regional e internacional Norte-Sur, Sur-Sur y triangular en materia de ciencia, tecnología e innovación y el acceso a estas, y aumentar el intercambio de conocimientos en condiciones mutuamente convenidas, incluso mejorando la coordinación entre los mecanismos existentes, en particular a nivel de las Naciones Unidas, y mediante un mecanismo mundial de facilitación de la tecnología</v>
          </cell>
          <cell r="E157" t="str">
            <v>11.c.1</v>
          </cell>
          <cell r="G157" t="str">
            <v>11.c. No se propuso un indicador de reemplazo adecuado. Se alienta a la comunidad estadística mundial a trabajar para desarrollar un indicador que pueda proponerse para la revisión integral de 2025. Véase E/CN.3/2020/2, párrafo 23.</v>
          </cell>
        </row>
        <row r="158">
          <cell r="C158" t="str">
            <v>17.7 Promover el desarrollo de tecnologías ecológicamente racionales y su transferencia, divulgación y difusión a los países en desarrollo en condiciones favorables, incluso en condiciones concesionarias y preferenciales, según lo convenido de mutuo acuerdo</v>
          </cell>
          <cell r="E158" t="str">
            <v>12.1.1</v>
          </cell>
          <cell r="G158" t="str">
            <v>12.1.1 Número de países que elaboran, adoptan o aplican instrumentos de política destinados a apoyar la transición hacia modalidades de consumo y producción sostenibles</v>
          </cell>
        </row>
        <row r="159">
          <cell r="C159" t="str">
            <v>17.8 Poner en pleno funcionamiento, a más tardar en 2017, el banco de tecnología y el mecanismo de apoyo a la creación de capacidad en materia de ciencia, tecnología e innovación para los países menos adelantados y aumentar la utilización de tecnologías instrumentales, en particular la tecnología de la información y las comunicaciones</v>
          </cell>
          <cell r="E159" t="str">
            <v>12.2.1</v>
          </cell>
          <cell r="G159" t="str">
            <v>12.2.1 Huella material en términos absolutos, huella material per cápita y huella material por PIB</v>
          </cell>
        </row>
        <row r="160">
          <cell r="C160" t="str">
            <v>17.9 Aumentar el apoyo internacional para realizar actividades de creación de capacidad eficaces y específicas en los países en desarrollo a fin de respaldar los planes nacionales de implementación de todos los Objetivos de Desarrollo Sostenible, incluso mediante la cooperación Norte-Sur, Sur-Sur y triangular</v>
          </cell>
          <cell r="E160" t="str">
            <v>12.2.2</v>
          </cell>
          <cell r="G160" t="str">
            <v>12.2.2 Consumo material interno en términos absolutos, consumo material interno per cápita y consumo material interno por PIB</v>
          </cell>
        </row>
        <row r="161">
          <cell r="C161" t="str">
            <v>17.10 Promover un sistema de comercio multilateral universal, basado en normas, abierto, no discriminatorio y equitativo en el marco de la Organización Mundial del Comercio, incluso mediante la conclusión de las negociaciones en el marco del Programa de Doha para el Desarrollo</v>
          </cell>
          <cell r="E161" t="str">
            <v>12.3.1</v>
          </cell>
          <cell r="G161" t="str">
            <v>12.3.1 a) Índice de pérdidas de alimentos y b) índice de desperdicio de alimentos</v>
          </cell>
        </row>
        <row r="162">
          <cell r="C162" t="str">
            <v>17.11 Aumentar significativamente las exportaciones de los países en desarrollo, en particular con miras a duplicar la participación de los países menos adelantados en las exportaciones mundiales de aquí a 2020</v>
          </cell>
          <cell r="E162" t="str">
            <v>12.4.1</v>
          </cell>
          <cell r="G162" t="str">
            <v>12.4.1 Número de partes en los acuerdos ambientales multilaterales internacionales sobre desechos peligrosos y otros productos químicos que cumplen sus compromisos y obligaciones de transmitir información como se exige en cada uno de esos acuerdos</v>
          </cell>
        </row>
        <row r="163">
          <cell r="C163" t="str">
            <v>17.12 Lograr la consecución oportuna del acceso a los mercados libre de derechos y contingentes de manera duradera para todos los países menos adelantados, conforme a las decisiones de la Organización Mundial del Comercio, incluso velando por que las normas de origen preferenciales aplicables a las importaciones de los países menos adelantados sean transparentes y sencillas y contribuyan a facilitar el acceso a los mercados</v>
          </cell>
          <cell r="E163" t="str">
            <v>12.4.2</v>
          </cell>
          <cell r="G163" t="str">
            <v>12.4.2 a) Desechos peligrosos generados per cápita y b) proporción de desechos peligrosos tratados, desglosados por tipo de tratamiento</v>
          </cell>
        </row>
        <row r="164">
          <cell r="C164" t="str">
            <v>17.13 Aumentar la estabilidad macroeconómica mundial, incluso mediante la coordinación y coherencia de las políticas</v>
          </cell>
          <cell r="E164" t="str">
            <v>12.5.1</v>
          </cell>
          <cell r="G164" t="str">
            <v>12.5.1 Tasa nacional de reciclado, en toneladas de material reciclado</v>
          </cell>
        </row>
        <row r="165">
          <cell r="C165" t="str">
            <v>17.14 Mejorar la coherencia de las políticas para el desarrollo sostenible</v>
          </cell>
          <cell r="E165" t="str">
            <v>12.6.1</v>
          </cell>
          <cell r="G165" t="str">
            <v>12.6.1 Número de empresas que publican informes sobre sostenibilidad</v>
          </cell>
        </row>
        <row r="166">
          <cell r="C166" t="str">
            <v>17.15 Respetar el margen normativo y el liderazgo de cada país para establecer y aplicar políticas de erradicación de la pobreza y desarrollo sostenible</v>
          </cell>
          <cell r="E166" t="str">
            <v>12.7.1</v>
          </cell>
          <cell r="G166" t="str">
            <v>12.7.1 Grado de aplicación de políticas y planes de acción sostenibles en materia de adquisiciones públicas</v>
          </cell>
        </row>
        <row r="167">
          <cell r="C167" t="str">
            <v>17.16 Mejorar la Alianza Mundial para el Desarrollo Sostenible, complementada por alianzas entre múltiples interesados que movilicen e intercambien conocimientos, especialización, tecnología y recursos financieros, a fin de apoyar el logro de los Objetivos de Desarrollo Sostenible en todos los países, particularmente los países en desarrollo</v>
          </cell>
          <cell r="E167" t="str">
            <v>12.8.1</v>
          </cell>
          <cell r="G167" t="str">
            <v>12.8.1 Grado en que i) la educación para la ciudadanía mundial y ii) la educación para el desarrollo sostenible se incorporan en a) las políticas nacionales de educación, b) los planes de estudio, 
c) la formación del profesorado y d) la evaluación de los estudiantes</v>
          </cell>
        </row>
        <row r="168">
          <cell r="C168" t="str">
            <v>17.17 Fomentar y promover la constitución de alianzas eficaces en las esferas pública, público-privada y de la sociedad civil, aprovechando la experiencia y las estrategias de obtención de recursos de las alianzas</v>
          </cell>
          <cell r="E168" t="str">
            <v>12.a.1</v>
          </cell>
          <cell r="G168" t="str">
            <v>12.a.1 Capacidad instalada de generación de energía renovable en los países en desarrollo (expresada en vatios per cápita)</v>
          </cell>
        </row>
        <row r="169">
          <cell r="C169" t="str">
            <v>17.18 De aquí a 2020, mejorar el apoyo a la creación de capacidad prestado a los países en desarrollo, incluidos los países menos adelantados y los pequeños Estados insulares en desarrollo, para aumentar significativamente la disponibilidad de datos oportunos, fiables y de gran calidad desglosados por ingresos, sexo, edad, raza, origen étnico, estatus migratorio, discapacidad, ubicación geográfica y otras características pertinentes en los contextos nacionales</v>
          </cell>
          <cell r="E169" t="str">
            <v>12.b.1</v>
          </cell>
          <cell r="G169" t="str">
            <v>12.b.1 Aplicación de instrumentos normalizados de contabilidad para hacer un seguimiento de los aspectos económicos y ambientales de la sostenibilidad del turismo</v>
          </cell>
        </row>
        <row r="170">
          <cell r="C170" t="str">
            <v>17.19 De aquí a 2030, aprovechar las iniciativas existentes para elaborar indicadores que permitan medir los progresos en materia de desarrollo sostenible y complementen el producto interno bruto, y apoyar la creación de capacidad estadística en los países en desarrollo</v>
          </cell>
          <cell r="E170" t="str">
            <v>12.c.1</v>
          </cell>
          <cell r="G170" t="str">
            <v>12.c.1 Cantidad de subsidios a los combustibles fósiles por unidad de PIB (producción y consumo)i</v>
          </cell>
        </row>
        <row r="171">
          <cell r="E171" t="str">
            <v>13.1.1</v>
          </cell>
          <cell r="G171" t="str">
            <v>13.1.1 Número de personas muertas, desaparecidas y afectadas directamente atribuido a desastres por cada 100.000 personas</v>
          </cell>
        </row>
        <row r="172">
          <cell r="E172" t="str">
            <v>13.1.2</v>
          </cell>
          <cell r="G172" t="str">
            <v>13.1.2 Número de países que adoptan y aplican estrategias nacionales de reducción del riesgo de desastres en consonancia con el Marco de Sendái para la Reducción del Riesgo de Desastres 2015‑2030</v>
          </cell>
        </row>
        <row r="173">
          <cell r="E173" t="str">
            <v>13.1.3</v>
          </cell>
          <cell r="G173" t="str">
            <v>13.1.3 Proporción de gobiernos locales que adoptan y aplican estrategias locales de reducción del riesgo de desastres en consonancia con las estrategias nacionales de reducción del riesgo de desastres</v>
          </cell>
        </row>
        <row r="174">
          <cell r="E174" t="str">
            <v>13.2.1</v>
          </cell>
          <cell r="G174" t="str">
            <v>13.2.1 Número de países con contribuciones determinadas a nivel nacional, estrategias a largo plazo y planes y estrategias nacionales de adaptación y estrategias indicadas en comunicaciones sobre la adaptación y comunicaciones nacionales</v>
          </cell>
        </row>
        <row r="175">
          <cell r="E175" t="str">
            <v>13.2.2</v>
          </cell>
          <cell r="G175" t="str">
            <v>13.2.2 Emisiones totales de gases de efecto invernadero por año</v>
          </cell>
        </row>
        <row r="176">
          <cell r="E176" t="str">
            <v>13.3.1</v>
          </cell>
          <cell r="G176" t="str">
            <v>13.3.1 Grado en que i) la educación para la ciudadanía mundial y ii) la educación para el desarrollo sostenible se incorporan en a) las políticas nacionales de educación, b) los planes de estudio, 
c) la formación del profesorado y d) la evaluación de los estudiantes</v>
          </cell>
        </row>
        <row r="177">
          <cell r="E177" t="str">
            <v>13.a.1</v>
          </cell>
          <cell r="G177" t="str">
            <v>13.a.1 Cantidades proporcionadas y movilizadas en dólares de los Estados Unidos al año en relación con el objetivo actual mantenido de movilización colectiva de 100.000 millones de dólares de aquí a 2025</v>
          </cell>
        </row>
        <row r="178">
          <cell r="E178" t="str">
            <v>13.b.1</v>
          </cell>
          <cell r="G178" t="str">
            <v>13.b.1 Número de países menos adelantados y pequeños Estados insulares en desarrollo con contribuciones determinadas a nivel nacional, estrategias a largo plazo y planes, estrategias nacionales de adaptación y estrategias indicadas en comunicaciones sobre la adaptación y comunicaciones nacionales</v>
          </cell>
        </row>
        <row r="179">
          <cell r="E179" t="str">
            <v>14.1.1</v>
          </cell>
          <cell r="G179" t="str">
            <v>14.1.1 a) Índice de eutrofización costera; y b) densidad de detritos plásticosi</v>
          </cell>
        </row>
        <row r="180">
          <cell r="E180" t="str">
            <v>14.2.1</v>
          </cell>
          <cell r="G180" t="str">
            <v>14.2.1 Número de países que aplican enfoques basados en los ecosistemas para gestionar las zonas marinas</v>
          </cell>
        </row>
        <row r="181">
          <cell r="E181" t="str">
            <v>14.3.1</v>
          </cell>
          <cell r="G181" t="str">
            <v>14.3.1 Acidez media del mar (pH) medida en un conjunto convenido de estaciones de muestreo representativas</v>
          </cell>
        </row>
        <row r="182">
          <cell r="E182" t="str">
            <v>14.4.1</v>
          </cell>
          <cell r="G182" t="str">
            <v>14.4.1 Proporción de poblaciones de peces cuyos niveles son biológicamente sostenibles</v>
          </cell>
        </row>
        <row r="183">
          <cell r="E183" t="str">
            <v>14.5.1</v>
          </cell>
          <cell r="G183" t="str">
            <v>14.5.1 Cobertura de las zonas protegidas en relación con las zonas marinas</v>
          </cell>
        </row>
        <row r="184">
          <cell r="E184" t="str">
            <v>14.6.1</v>
          </cell>
          <cell r="G184" t="str">
            <v>14.6.1 Grado de aplicación de instrumentos internacionales cuyo objetivo es combatir la pesca ilegal, no declarada y no reglamentada</v>
          </cell>
        </row>
        <row r="185">
          <cell r="E185" t="str">
            <v>14.7.1</v>
          </cell>
          <cell r="G185" t="str">
            <v>14.7.1 Proporción del PIB correspondiente a la pesca sostenible en los pequeños Estados insulares en desarrollo, en los países menos adelantados y en todos los países</v>
          </cell>
        </row>
        <row r="186">
          <cell r="E186" t="str">
            <v>14.a.1</v>
          </cell>
          <cell r="G186" t="str">
            <v>14.a.1 Proporción del presupuesto total de investigación asignada a la investigación en el campo de la tecnología marina</v>
          </cell>
        </row>
        <row r="187">
          <cell r="E187" t="str">
            <v>14.b.1</v>
          </cell>
          <cell r="G187" t="str">
            <v>14.b.1 Grado de aplicación de un marco jurídico, reglamentario, normativo o institucional que reconozca y proteja los derechos de acceso para la pesca en pequeña escala</v>
          </cell>
        </row>
        <row r="188">
          <cell r="E188" t="str">
            <v>14.c.1</v>
          </cell>
          <cell r="G188" t="str">
            <v>14.c.1 Número de países que, mediante marcos jurídicos, normativos e institucionales, avanzan en la ratificación, la aceptación y la implementación de los instrumentos relacionados con los océanos que aplican el derecho internacional reflejado en la Convención de las Naciones Unidas sobre el Derecho del Mar para la conservación y el uso sostenible de los océanos y sus recursos</v>
          </cell>
        </row>
        <row r="189">
          <cell r="E189" t="str">
            <v>15.1.1</v>
          </cell>
          <cell r="G189" t="str">
            <v>15.1.1 Superficie forestal en proporción a la superficie total</v>
          </cell>
        </row>
        <row r="190">
          <cell r="E190" t="str">
            <v>15.1.2</v>
          </cell>
          <cell r="G190" t="str">
            <v>15.1.2 Proporción de lugares importantes para la biodiversidad terrestre y del agua dulce incluidos en zonas protegidas, desglosada por tipo de ecosistema</v>
          </cell>
        </row>
        <row r="191">
          <cell r="E191" t="str">
            <v>15.2.1</v>
          </cell>
          <cell r="G191" t="str">
            <v>15.2.1 Avances hacia la gestión forestal sostenible</v>
          </cell>
        </row>
        <row r="192">
          <cell r="E192" t="str">
            <v>15.3.1</v>
          </cell>
          <cell r="G192" t="str">
            <v>15.3.1 Proporción de tierras degradadas en comparación con la superficie total</v>
          </cell>
        </row>
        <row r="193">
          <cell r="E193" t="str">
            <v>15.4.1</v>
          </cell>
          <cell r="G193" t="str">
            <v>15.4.1 Lugares importantes para la biodiversidad de las montañas incluidos en zonas protegidas</v>
          </cell>
        </row>
        <row r="194">
          <cell r="E194" t="str">
            <v>15.4.2</v>
          </cell>
          <cell r="G194" t="str">
            <v>15.4.2 Índice de cobertura verde de las montañas</v>
          </cell>
        </row>
        <row r="195">
          <cell r="E195" t="str">
            <v>15.5.1</v>
          </cell>
          <cell r="G195" t="str">
            <v>15.5.1 Índice de la Lista Roja</v>
          </cell>
        </row>
        <row r="196">
          <cell r="E196" t="str">
            <v>15.6.1</v>
          </cell>
          <cell r="G196" t="str">
            <v>15.6.1 Número de países que han adoptado marcos legislativos, administrativos y normativos para asegurar una distribución justa y equitativa de los beneficios</v>
          </cell>
        </row>
        <row r="197">
          <cell r="E197" t="str">
            <v>15.7.1</v>
          </cell>
          <cell r="G197" t="str">
            <v>15.7.1 Proporción de especímenes de flora y fauna silvestre comercializados procedentes de la caza furtiva o el tráfico ilícito</v>
          </cell>
        </row>
        <row r="198">
          <cell r="E198" t="str">
            <v>15.8.1</v>
          </cell>
          <cell r="G198" t="str">
            <v>15.8.1 Proporción de países que han aprobado la legislación nacional pertinente y han destinado recursos suficientes para la prevención o el control de las especies exóticas invasoras</v>
          </cell>
        </row>
        <row r="199">
          <cell r="E199" t="str">
            <v>15.9.1</v>
          </cell>
          <cell r="G199" t="str">
            <v>15.9.1 a) Número de países que han establecido metas nacionales de conformidad con la segunda Meta de Aichi del Plan Estratégico para la Diversidad Biológica 2011-2020 o metas similares en sus estrategias y planes de acción nacionales en materia de diversidad biológica y han informado de sus progresos en el logro de estas metas; y b) integración de la biodiversidad en los sistemas nacionales de contabilidad y presentación de informes, definidos como implementación del Sistema de Contabilidad Ambiental y Económica</v>
          </cell>
        </row>
        <row r="200">
          <cell r="E200" t="str">
            <v>15.a.1</v>
          </cell>
          <cell r="G200" t="str">
            <v>15.a.1 a) Asistencia oficial para el desarrollo destinada concretamente a la conservación y el uso sostenible de la biodiversidad y b) ingresos generados y financiación movilizada mediante instrumentos económicos pertinentes para la biodiversidad</v>
          </cell>
        </row>
        <row r="201">
          <cell r="E201" t="str">
            <v>15.b.1</v>
          </cell>
          <cell r="G201" t="str">
            <v>15.b.1 a) Asistencia oficial para el desarrollo destinada concretamente a la conservación y el uso sostenible de la biodiversidad y b) ingresos generados y financiación movilizada mediante instrumentos económicos pertinentes para la biodiversidad</v>
          </cell>
        </row>
        <row r="202">
          <cell r="E202" t="str">
            <v>15.c.1</v>
          </cell>
          <cell r="G202" t="str">
            <v>15.c.1 Proporción de especímenes de flora y fauna silvestre comercializados procedentes de la caza furtiva o el tráfico ilícito</v>
          </cell>
        </row>
        <row r="203">
          <cell r="E203" t="str">
            <v>16.1.1</v>
          </cell>
          <cell r="G203" t="str">
            <v>16.1.1 Número de víctimas de homicidios intencionales por cada 100.000 habitantes, desglosado por sexo y edad</v>
          </cell>
        </row>
        <row r="204">
          <cell r="E204" t="str">
            <v>16.1.2</v>
          </cell>
          <cell r="G204" t="str">
            <v>16.1.2 Muertes relacionadas con conflictos por cada 100.000 habitantes, desglosadas por sexo, edad y causa</v>
          </cell>
        </row>
        <row r="205">
          <cell r="E205" t="str">
            <v>16.1.3.</v>
          </cell>
          <cell r="G205" t="str">
            <v>16.1.3 Proporción de la población que ha sufrido a) violencia física, b) violencia psicológica y c) violencia sexual en los últimos 12 meses</v>
          </cell>
        </row>
        <row r="206">
          <cell r="E206" t="str">
            <v>16.1.4</v>
          </cell>
          <cell r="G206" t="str">
            <v>16.1.4 Proporción de la población que se siente segura al caminar sola en su zona de residencia</v>
          </cell>
        </row>
        <row r="207">
          <cell r="E207" t="str">
            <v>16.2.1</v>
          </cell>
          <cell r="G207" t="str">
            <v>16.2.1 Proporción de niños de entre 1 y 17 años que han sufrido algún castigo físico o agresión psicológica a manos de sus cuidadores en el último mes</v>
          </cell>
        </row>
        <row r="208">
          <cell r="E208" t="str">
            <v>16.2.2</v>
          </cell>
          <cell r="G208" t="str">
            <v>16.2.2 Número de víctimas de la trata de personas por cada 100.000 habitantes, desglosado por sexo, edad y tipo de explotación</v>
          </cell>
        </row>
        <row r="209">
          <cell r="E209" t="str">
            <v>16.2.3</v>
          </cell>
          <cell r="G209" t="str">
            <v>16.2.3 Proporción de mujeres y hombres jóvenes de entre 18 y 29 años que sufrieron violencia sexual antes de cumplir los 18 años</v>
          </cell>
        </row>
        <row r="210">
          <cell r="E210" t="str">
            <v>16.3.1</v>
          </cell>
          <cell r="G210" t="str">
            <v>16.3.1 Proporción de víctimas de violencia en los últimos 12 meses que han notificado su victimización a las autoridades competentes u otros mecanismos de resolución de conflictos reconocidos oficialmente</v>
          </cell>
        </row>
        <row r="211">
          <cell r="E211" t="str">
            <v>16.3.2</v>
          </cell>
          <cell r="G211" t="str">
            <v>16.3.2 Proporción de detenidos que no han sido condenados en el conjunto de la población reclusa total</v>
          </cell>
        </row>
        <row r="212">
          <cell r="E212" t="str">
            <v>16.3.3</v>
          </cell>
          <cell r="G212" t="str">
            <v>16.3.3 Proporción de la población que se ha visto implicada en alguna controversia en los dos últimos años y ha accedido a algún mecanismo oficial u oficioso de solución de controversias, desglosada por tipo de mecanismo</v>
          </cell>
        </row>
        <row r="213">
          <cell r="E213" t="str">
            <v>16.4.1</v>
          </cell>
          <cell r="G213" t="str">
            <v>16.4.1 Valor total de las corrientes financieras ilícitas entrantes y salientes (en dólares corrientes de los Estados Unidos)</v>
          </cell>
        </row>
        <row r="214">
          <cell r="E214" t="str">
            <v>16.4.2</v>
          </cell>
          <cell r="G214" t="str">
            <v>16.4.2 Proporción de armas incautadas, encontradas o entregadas cuyo origen o contexto ilícitos han sido determinados o establecidos por una autoridad competente, de conformidad con los instrumentos internacionales</v>
          </cell>
        </row>
        <row r="215">
          <cell r="E215" t="str">
            <v>16.5.1</v>
          </cell>
          <cell r="G215" t="str">
            <v>16.5.1 Proporción de personas que han tenido al menos un contacto con un funcionario público y que han pagado un soborno a un funcionario público, o a las que un funcionario público les ha pedido un soborno, durante los últimos 12 meses</v>
          </cell>
        </row>
        <row r="216">
          <cell r="E216" t="str">
            <v>16.5.2</v>
          </cell>
          <cell r="G216" t="str">
            <v>16.5.2 Proporción de negocios que han tenido al menos un contacto con un funcionario público y que han pagado un soborno a un funcionario público, o a los que un funcionario público les ha pedido un soborno, durante los últimos 12 meses</v>
          </cell>
        </row>
        <row r="217">
          <cell r="E217" t="str">
            <v>16.6.1</v>
          </cell>
          <cell r="G217" t="str">
            <v>16.6.1 Gastos primarios del gobierno en proporción al presupuesto aprobado originalmente, desglosados por sector (o por códigos presupuestarios o elementos similares)</v>
          </cell>
        </row>
        <row r="218">
          <cell r="E218" t="str">
            <v>16.6.2</v>
          </cell>
          <cell r="G218" t="str">
            <v>16.6.2 Proporción de la población que se siente satisfecha con su última experiencia de los servicios públicos</v>
          </cell>
        </row>
        <row r="219">
          <cell r="E219" t="str">
            <v>16.7.1</v>
          </cell>
          <cell r="G219" t="str">
            <v>16.7.1 Proporciones de plazas en las instituciones nacionales y locales, entre ellas: a) las asambleas legislativas, b) la administración pública y c) el poder judicial, en comparación con la distribución nacional, desglosadas por sexo, edad, personas con discapacidad y grupos de población</v>
          </cell>
        </row>
        <row r="220">
          <cell r="E220" t="str">
            <v>16.7.2</v>
          </cell>
          <cell r="G220" t="str">
            <v>16.7.2 Proporción de la población que considera que la adopción de decisiones es inclusiva y responde a sus necesidades, desglosada por sexo, edad, discapacidad y grupo de población</v>
          </cell>
        </row>
        <row r="221">
          <cell r="E221" t="str">
            <v>16.8.1</v>
          </cell>
          <cell r="G221" t="str">
            <v>16.8.1 Proporción de miembros y derechos de voto de los países en desarrollo en organizaciones internacionales</v>
          </cell>
        </row>
        <row r="222">
          <cell r="E222" t="str">
            <v>16.9.1</v>
          </cell>
          <cell r="G222" t="str">
            <v>16.9.1 Proporción de niños menores de 5 años cuyo nacimiento se ha registrado ante una autoridad civil, desglosada por edad</v>
          </cell>
        </row>
        <row r="223">
          <cell r="E223" t="str">
            <v>16.10.1</v>
          </cell>
          <cell r="G223" t="str">
            <v>16.a.1 Existencia de instituciones nacionales independientes de derechos humanos, en cumplimiento de los Principios de París</v>
          </cell>
        </row>
        <row r="224">
          <cell r="E224" t="str">
            <v>16.10.2</v>
          </cell>
          <cell r="G224" t="str">
            <v>16.b.1 Proporción de la población que declara haberse sentido personalmente discriminada o acosada en los últimos 12 meses por motivos de discriminación prohibidos por el derecho internacional de los derechos humanos</v>
          </cell>
        </row>
        <row r="225">
          <cell r="E225" t="str">
            <v>16.a.1</v>
          </cell>
          <cell r="G225" t="str">
            <v>16.10.1 Número de casos verificados de asesinato, secuestro, desaparición forzada, detención arbitraria y tortura de periodistas, miembros asociados de los medios de comunicación, sindicalistas y defensores de los derechos humanos, en los últimos 12 meses</v>
          </cell>
        </row>
        <row r="226">
          <cell r="E226" t="str">
            <v>16.b.1</v>
          </cell>
          <cell r="G226" t="str">
            <v>16.10.2 Número de países que adoptan y aplican garantías constitucionales, legales o normativas para el acceso público a la información</v>
          </cell>
        </row>
        <row r="227">
          <cell r="E227" t="str">
            <v>17.1.1</v>
          </cell>
          <cell r="G227" t="str">
            <v>17.1.1 Total de ingresos del gobierno en proporción al PIB, desglosado por fuente</v>
          </cell>
        </row>
        <row r="228">
          <cell r="E228" t="str">
            <v>17.1.2</v>
          </cell>
          <cell r="G228" t="str">
            <v>17.1.2 Proporción del presupuesto nacional financiado por impuestos internos</v>
          </cell>
        </row>
        <row r="229">
          <cell r="E229" t="str">
            <v>17.2.1</v>
          </cell>
          <cell r="G229" t="str">
            <v>17.2.1 Asistencia oficial para el desarrollo neta, total y para los países menos adelantados en proporción al ingreso nacional bruto (INB) de los donantes del Comité de Asistencia para el Desarrollo de la Organización de Cooperación y Desarrollo Económicos (OCDE)</v>
          </cell>
        </row>
        <row r="230">
          <cell r="E230" t="str">
            <v>17.3.1</v>
          </cell>
          <cell r="G230" t="str">
            <v>17.3.1 Inversión extranjera directa, asistencia oficial para el desarrollo y cooperación Sur-Sur como proporción del ingreso nacional bruto</v>
          </cell>
        </row>
        <row r="231">
          <cell r="E231" t="str">
            <v>17.3.2</v>
          </cell>
          <cell r="G231" t="str">
            <v>17.3.2 Volumen de remesas (en dólares de los Estados Unidos) en proporción al PIB total</v>
          </cell>
        </row>
        <row r="232">
          <cell r="E232" t="str">
            <v>17.4.1</v>
          </cell>
          <cell r="G232" t="str">
            <v>17.4.1 Servicio de la deuda en proporción a las exportaciones de bienes y servicios</v>
          </cell>
        </row>
        <row r="233">
          <cell r="E233" t="str">
            <v>17.5.1</v>
          </cell>
          <cell r="G233" t="str">
            <v>17.5.1 Número de países que adoptan y aplican sistemas de promoción de las inversiones en favor de los países en desarrollo, entre ellos los países menos adelantados</v>
          </cell>
        </row>
        <row r="234">
          <cell r="E234" t="str">
            <v xml:space="preserve">17.6.1 </v>
          </cell>
          <cell r="G234" t="str">
            <v>17.6.1 Número de abonados a Internet de banda ancha fija por cada 100 habitantes, desglosado por velocidad5</v>
          </cell>
        </row>
        <row r="235">
          <cell r="E235" t="str">
            <v xml:space="preserve">17.7.1 </v>
          </cell>
          <cell r="G235" t="str">
            <v>17.7.1 Total de los fondos destinados a los países en desarrollo a fin de promover el desarrollo, la transferencia y la difusión de tecnologías ecológicamente racionales</v>
          </cell>
        </row>
        <row r="236">
          <cell r="E236" t="str">
            <v>17.8.1</v>
          </cell>
          <cell r="G236" t="str">
            <v>17.8.1 Proporción de personas que utilizan Internet</v>
          </cell>
        </row>
        <row r="237">
          <cell r="E237" t="str">
            <v>17.9.1</v>
          </cell>
          <cell r="G237" t="str">
            <v>17.9.1 Valor en dólares de la asistencia financiera y técnica (incluso mediante la cooperación Norte-Sur, Sur‑Sur y triangular) prometida a los países en desarrollo</v>
          </cell>
        </row>
        <row r="238">
          <cell r="E238" t="str">
            <v>17.10.1</v>
          </cell>
          <cell r="G238" t="str">
            <v>17.10.1 Promedio arancelario mundial ponderado</v>
          </cell>
        </row>
        <row r="239">
          <cell r="E239" t="str">
            <v>17.11.1</v>
          </cell>
          <cell r="G239" t="str">
            <v>17.11.1 Participación de los países en desarrollo y los países menos adelantados en las exportaciones mundiales</v>
          </cell>
        </row>
        <row r="240">
          <cell r="E240" t="str">
            <v>17.12.1</v>
          </cell>
          <cell r="G240" t="str">
            <v>17.12.1 Promedio ponderado de los aranceles que enfrentan los países en desarrollo, los países menos adelantados y los pequeños Estados insulares en desarrolloPromedio de los aranceles que enfrentan los países en desarrollo, los países menos adelantados y los pequeños Estados insulares en desarrollo</v>
          </cell>
        </row>
        <row r="241">
          <cell r="E241" t="str">
            <v>17.13.1</v>
          </cell>
          <cell r="G241" t="str">
            <v>17.13.1 Tablero macroeconómico</v>
          </cell>
        </row>
        <row r="242">
          <cell r="E242" t="str">
            <v>17.14.1</v>
          </cell>
          <cell r="G242" t="str">
            <v>17.14.1 Número de países que cuentan con mecanismos para mejorar la coherencia de las políticas de desarrollo sostenible</v>
          </cell>
        </row>
        <row r="243">
          <cell r="E243" t="str">
            <v>17.15.1</v>
          </cell>
          <cell r="G243" t="str">
            <v>17.15.1 Grado de utilización de los marcos de resultados y las herramientas de planificación de los propios países por los proveedores de cooperación para el desarrollo</v>
          </cell>
        </row>
        <row r="244">
          <cell r="E244" t="str">
            <v>17.16.1</v>
          </cell>
          <cell r="G244" t="str">
            <v>17.16.1 Número de países que informan de sus progresos en los marcos de múltiples interesados para el seguimiento de la eficacia de las actividades de desarrollo que apoyan el logro de los Objetivos de Desarrollo Sostenible</v>
          </cell>
        </row>
        <row r="245">
          <cell r="E245" t="str">
            <v>17.17.1</v>
          </cell>
          <cell r="G245" t="str">
            <v>17.17.1 Suma en dólares de los Estados Unidos prometida a las alianzas público-privadas centradas en la infraestructura</v>
          </cell>
        </row>
        <row r="246">
          <cell r="E246" t="str">
            <v>17.18.1</v>
          </cell>
          <cell r="G246" t="str">
            <v>17.18.1 Indicador de capacidad estadística para el seguimiento de los Objetivos de Desarrollo Sostenible</v>
          </cell>
        </row>
        <row r="247">
          <cell r="E247" t="str">
            <v>17.18.2</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row r="23">
          <cell r="J23" t="str">
            <v>Residuos generados (kg/per cápita)</v>
          </cell>
        </row>
      </sheetData>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row r="13">
          <cell r="D13" t="str">
            <v>Total de los derechos violentados</v>
          </cell>
        </row>
      </sheetData>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s "/>
      <sheetName val="Lista de Objetivos"/>
      <sheetName val="ODS 1."/>
      <sheetName val="1.1.1"/>
      <sheetName val="Metadato 1.1.1"/>
      <sheetName val="1.2.1"/>
      <sheetName val="Metadato 1.2.1"/>
      <sheetName val="1.2.2"/>
      <sheetName val="Metadato 1.2.2"/>
      <sheetName val="1.3.1"/>
      <sheetName val="Metadato 1.3.1"/>
      <sheetName val="1.4.1"/>
      <sheetName val="Metadato 1.4.1"/>
      <sheetName val="1.4.2"/>
      <sheetName val="Metadato 1.4.2"/>
      <sheetName val="1.5.1"/>
      <sheetName val="Metadato 1.5.1"/>
      <sheetName val="1.5.2"/>
      <sheetName val="Metadato 1.5.2"/>
      <sheetName val="1.5.3"/>
      <sheetName val="Metadato 1.5.3"/>
      <sheetName val="1.5.4"/>
      <sheetName val="Metadato 1.5.4"/>
      <sheetName val="1.a.1"/>
      <sheetName val="Metadato 1.a.1"/>
      <sheetName val="1.a.2"/>
      <sheetName val="Metadato 1.a.2"/>
      <sheetName val="1.b.1"/>
      <sheetName val="Metadato 1.b.1"/>
      <sheetName val="ODS 2."/>
      <sheetName val="2.1.1"/>
      <sheetName val="Metadato 2.1.1"/>
      <sheetName val="2.1.2"/>
      <sheetName val="Metadato 2.1.2"/>
      <sheetName val="2.2.1"/>
      <sheetName val="Metadato 2.2.1"/>
      <sheetName val="2.2.2"/>
      <sheetName val="Metadato 2.2.2"/>
      <sheetName val="2.2.3"/>
      <sheetName val="Metadato 2.2.3"/>
      <sheetName val="2.3.1"/>
      <sheetName val="Metadato 2.3.1"/>
      <sheetName val="2.3.2"/>
      <sheetName val="Metadato 2.3.2"/>
      <sheetName val="2.4.1"/>
      <sheetName val="Metadato 2.4.1"/>
      <sheetName val="2.5.1"/>
      <sheetName val="Metadato 2.5.1"/>
      <sheetName val="2.5.2"/>
      <sheetName val="Metadato 2.5.2"/>
      <sheetName val="2.a.1"/>
      <sheetName val="Metadato 2.a.1"/>
      <sheetName val="2.a.2"/>
      <sheetName val="Metadato 2.a.2"/>
      <sheetName val="2.b.1"/>
      <sheetName val="Metadato 2.b.1"/>
      <sheetName val="2.c.1"/>
      <sheetName val="Metadato 2.c.1"/>
      <sheetName val="ODS 3."/>
      <sheetName val="3.1.1"/>
      <sheetName val="Metadato 3.1.1"/>
      <sheetName val="3.1.2"/>
      <sheetName val="Metadato 3.1.2"/>
      <sheetName val="3.2.1"/>
      <sheetName val="Metadato 3.2.1"/>
      <sheetName val="3.2.2"/>
      <sheetName val="Metadato 3.2.2"/>
      <sheetName val="3.3.1"/>
      <sheetName val="Metadato 3.3.1"/>
      <sheetName val="3.3.2"/>
      <sheetName val="Metadato 3.3.2"/>
      <sheetName val="3.3.3"/>
      <sheetName val="Metadato 3.3.3"/>
      <sheetName val="3.3.4"/>
      <sheetName val="Metadato 3.3.4"/>
      <sheetName val="3.3.5"/>
      <sheetName val="Metadato 3.3.5"/>
      <sheetName val="3.4.1"/>
      <sheetName val="Metadato 3.4.1"/>
      <sheetName val="3.4.2"/>
      <sheetName val="Metadato 3.4.2"/>
      <sheetName val="3.5.1"/>
      <sheetName val="Metadato 3.5.1"/>
      <sheetName val="3.5.2.a "/>
      <sheetName val="Metadato 3.5.2.a"/>
      <sheetName val="3.5.2.b "/>
      <sheetName val="Metadato 3.5.2.b"/>
      <sheetName val="3.6.1"/>
      <sheetName val="Metadato 3.6.1"/>
      <sheetName val="3.7.1"/>
      <sheetName val="Metadato 3.7.1"/>
      <sheetName val="3.7.2"/>
      <sheetName val="Metadato 3.7.2"/>
      <sheetName val="3.8.1"/>
      <sheetName val="Metadato 3.8.1"/>
      <sheetName val="3.8.2"/>
      <sheetName val="Metadato 3.8.2"/>
      <sheetName val="3.9.1"/>
      <sheetName val="Metadato 3.9.1"/>
      <sheetName val="3.9.2"/>
      <sheetName val="Metadato 3.9.2"/>
      <sheetName val="3.9.3"/>
      <sheetName val="Metadato 3.9.3"/>
      <sheetName val="3.a.1"/>
      <sheetName val="Metadato 3.a.1"/>
      <sheetName val="3.b.1"/>
      <sheetName val="Metadato 3.b.1"/>
      <sheetName val="3.b.2"/>
      <sheetName val="Metadato 3.b.2"/>
      <sheetName val="3.b.3"/>
      <sheetName val="Metadato 3.b.3"/>
      <sheetName val="3.c.1"/>
      <sheetName val="Metadato 3.c.1"/>
      <sheetName val="3.d.1"/>
      <sheetName val="Metadato 3.d.1"/>
      <sheetName val="3.d.2"/>
      <sheetName val="Metadato 3.d.2"/>
      <sheetName val="ODS 4."/>
      <sheetName val="4.1.1"/>
      <sheetName val="Metadato 4.1.1"/>
      <sheetName val="4.1.2"/>
      <sheetName val="Metadato 4.1.2"/>
      <sheetName val="4.2.1"/>
      <sheetName val="Metadato 4.2.1"/>
      <sheetName val="4.2.2"/>
      <sheetName val="Metadato 4.2.2"/>
      <sheetName val="4.3.1"/>
      <sheetName val="Metadato 4.3.1"/>
      <sheetName val="4.4.1"/>
      <sheetName val="Metadato 4.4.1"/>
      <sheetName val="4.5.1"/>
      <sheetName val="Metadato 4.5.1"/>
      <sheetName val="4.6.1"/>
      <sheetName val="Metadato 4.6.1"/>
      <sheetName val="4.7.1"/>
      <sheetName val="Metadato 4.7.1"/>
      <sheetName val="4.a.1"/>
      <sheetName val="Metadato 4.a.1"/>
      <sheetName val="4.b.1"/>
      <sheetName val="Metadato 4.b.1"/>
      <sheetName val="4.c.1"/>
      <sheetName val="Metadato 4.c.1"/>
      <sheetName val="ODS 5."/>
      <sheetName val="5.1.1"/>
      <sheetName val="Metadato 5.1.1"/>
      <sheetName val="5.2.1"/>
      <sheetName val="Metadato 5.2.1"/>
      <sheetName val="5.2.2"/>
      <sheetName val="Metadato 5.2.2"/>
      <sheetName val="5.3.1"/>
      <sheetName val="Metadato 5.3.1"/>
      <sheetName val="5.3.1-ENAHO"/>
      <sheetName val="Metadato 5.3.1-ENAHO"/>
      <sheetName val="5.3.2"/>
      <sheetName val="Metadato 5.3.2"/>
      <sheetName val="5.4.1"/>
      <sheetName val="Metadato 5.4.1"/>
      <sheetName val="5.5.1"/>
      <sheetName val="Metadato 5.5.1"/>
      <sheetName val="5.5.2"/>
      <sheetName val="Metadato 5.5.2"/>
      <sheetName val="5.6.1"/>
      <sheetName val="Metadato 5.6.1"/>
      <sheetName val="5.6.2"/>
      <sheetName val="Metadato 5.6.2"/>
      <sheetName val="5.a.1"/>
      <sheetName val="Metadato 5.a.1"/>
      <sheetName val="5.a.2"/>
      <sheetName val="Metadato 5.a.2"/>
      <sheetName val="5.b.1"/>
      <sheetName val="Metadato 5.b.1"/>
      <sheetName val="5.c.1"/>
      <sheetName val="Metadato 5.c.1"/>
      <sheetName val="ODS 6."/>
      <sheetName val="6.1.1"/>
      <sheetName val="Metadato 6.1.1"/>
      <sheetName val="6.2.1.a"/>
      <sheetName val="Metadato 6.2.1.a"/>
      <sheetName val="6.2.1.b"/>
      <sheetName val="Metadato 6.2.1.b"/>
      <sheetName val="6.3.1"/>
      <sheetName val="Metadato 6.3.1"/>
      <sheetName val="6.3.2"/>
      <sheetName val="Metadato 6.3.2"/>
      <sheetName val="6.4.1"/>
      <sheetName val="Metadato 6.4.1"/>
      <sheetName val="6.4.2"/>
      <sheetName val="Metadato 6.4.2"/>
      <sheetName val="6.5.1"/>
      <sheetName val="Metadato 6.5.1"/>
      <sheetName val="6.5.2"/>
      <sheetName val="Metadato 6.5.2"/>
      <sheetName val="6.6.1"/>
      <sheetName val="Metadato 6.6.1"/>
      <sheetName val="6.a.1"/>
      <sheetName val="Metadato 6.a.1"/>
      <sheetName val="6.b.1"/>
      <sheetName val="Metadato 6.b.1"/>
      <sheetName val="ODS 7."/>
      <sheetName val="7.1.1"/>
      <sheetName val="Metadato 7.1.1"/>
      <sheetName val="7.1.2"/>
      <sheetName val="Metadato 7.1.2"/>
      <sheetName val="7.2.1"/>
      <sheetName val="Metadato 7.2.1"/>
      <sheetName val="7.2.1 BCCR"/>
      <sheetName val="Metadato 7.2.1 BCCR"/>
      <sheetName val="7.3.1"/>
      <sheetName val="Metadato 7.3.1"/>
      <sheetName val="7.3.1 BCCR"/>
      <sheetName val="Metadato 7.3.1 BCCR"/>
      <sheetName val="7.3.1 BCCR ae"/>
      <sheetName val="Metadato 7.3.1 BCCR ae"/>
      <sheetName val="7.a.1"/>
      <sheetName val="Metadato 7.a.1"/>
      <sheetName val="7.b.1"/>
      <sheetName val="Metadato 7.b.1"/>
      <sheetName val="ODS 8."/>
      <sheetName val="8.1.1"/>
      <sheetName val="Metadato 8.1.1"/>
      <sheetName val="8.2.1"/>
      <sheetName val="Metadato 8.2.1"/>
      <sheetName val="8.3.1"/>
      <sheetName val="Metadato 8.3.1"/>
      <sheetName val="8.4.1"/>
      <sheetName val="Metadato 8.4.1"/>
      <sheetName val="8.4.2"/>
      <sheetName val="Metadato 8.4.2"/>
      <sheetName val="8.5.1.a"/>
      <sheetName val="Metadato 8.5.1.a"/>
      <sheetName val="8.5.1.b"/>
      <sheetName val="Metadato 8.5.1.b"/>
      <sheetName val="8.5.2"/>
      <sheetName val="Metadato 8.5.2"/>
      <sheetName val="8.6.1"/>
      <sheetName val="Metadato 8.6.1"/>
      <sheetName val="8.7.1"/>
      <sheetName val="Metadato 8.7.1"/>
      <sheetName val="8.8.1"/>
      <sheetName val="Metadato 8.8.1"/>
      <sheetName val="8.8.2.a"/>
      <sheetName val="Metadato 8.8.2.a"/>
      <sheetName val="8.8.2.b"/>
      <sheetName val="Metadato 8.8.2.b"/>
      <sheetName val="8.9.1"/>
      <sheetName val="Metadato 8.9.1"/>
      <sheetName val="8.10.1.a"/>
      <sheetName val="Metadato 8.10.1.a"/>
      <sheetName val="8.10.1.b"/>
      <sheetName val="Metadato 8.10.1.b"/>
      <sheetName val="8.10.2"/>
      <sheetName val="Metadato 8.10.2"/>
      <sheetName val="8.a.1"/>
      <sheetName val="Metadato 8.a.1"/>
      <sheetName val="8.b.1"/>
      <sheetName val="Metadato 8.b.1"/>
      <sheetName val="ODS 9."/>
      <sheetName val="9.1.1"/>
      <sheetName val="Metadato 9.1.1"/>
      <sheetName val="9.1.2"/>
      <sheetName val="Metadato 9.1.2"/>
      <sheetName val="9.2.1"/>
      <sheetName val="Metadato 9.2.1"/>
      <sheetName val="9.2.2"/>
      <sheetName val="Metadato 9.2.2"/>
      <sheetName val="9.3.1"/>
      <sheetName val="Metadato 9.3.1"/>
      <sheetName val="9.3.2"/>
      <sheetName val="Metadato 9.3.2"/>
      <sheetName val="9.4.1"/>
      <sheetName val="Metadato 9.4.1"/>
      <sheetName val="9.4.1. ae"/>
      <sheetName val="Metadato 9.4.1. ae"/>
      <sheetName val="9.5.1"/>
      <sheetName val="Metadato 9.5.1"/>
      <sheetName val="9.5.2"/>
      <sheetName val="Metadato 9.5.2"/>
      <sheetName val="9.a.1"/>
      <sheetName val="Metadato 9.a.1"/>
      <sheetName val="9.b.1"/>
      <sheetName val="Metadato 9.b.1"/>
      <sheetName val="9.c.1"/>
      <sheetName val="Metadato 9.c.1"/>
      <sheetName val="ODS 10."/>
      <sheetName val="10.1.1"/>
      <sheetName val="Metadato 10.1.1"/>
      <sheetName val="10.2.1.a"/>
      <sheetName val="Metadato 10.2.1.a"/>
      <sheetName val="10.2.1.b"/>
      <sheetName val="Metadato 10.2.1.b"/>
      <sheetName val="10.3.1"/>
      <sheetName val="Metadato 10.3.1"/>
      <sheetName val="10.4.1"/>
      <sheetName val="Metadato 10.4.1"/>
      <sheetName val="10.4.2"/>
      <sheetName val="Metadato 10.4.2"/>
      <sheetName val="10.5.1"/>
      <sheetName val="Metadato 10.5.1"/>
      <sheetName val="10.6.1"/>
      <sheetName val="Metadato 10.6.1"/>
      <sheetName val="10.7.1"/>
      <sheetName val="Metadato 10.7.1"/>
      <sheetName val="10.7.2"/>
      <sheetName val="Metadato 10.7.2"/>
      <sheetName val="10.7.3"/>
      <sheetName val="Metadato 10.7.3"/>
      <sheetName val="10.7.4"/>
      <sheetName val="Metadato 10.7.4"/>
      <sheetName val="10.a.1"/>
      <sheetName val="Metadato 10.a.1"/>
      <sheetName val="10.b.1"/>
      <sheetName val="Metadato 10.b.1"/>
      <sheetName val="10.c.1"/>
      <sheetName val="Metadato 10.c.1"/>
      <sheetName val="ODS 11."/>
      <sheetName val="11.1.1.a"/>
      <sheetName val="Metadato 11.1.1.a"/>
      <sheetName val="11.1.1.b"/>
      <sheetName val="Metadato 11.1.1.b"/>
      <sheetName val="11.1.1.c"/>
      <sheetName val="Metadato 11.1.1.c"/>
      <sheetName val="11.2.1"/>
      <sheetName val="Metadato 11.2.1"/>
      <sheetName val="11.3.1"/>
      <sheetName val="Metadato 11.3.1"/>
      <sheetName val="11.3.2"/>
      <sheetName val="Metadato 11.3.2"/>
      <sheetName val="11.4.1"/>
      <sheetName val="Metadato 11.4.1"/>
      <sheetName val="11.5.1"/>
      <sheetName val="Metadato 11.5.1"/>
      <sheetName val="11.5.2"/>
      <sheetName val="Metadato 11.5.2"/>
      <sheetName val="11.6.1"/>
      <sheetName val="Metadato 11.6.1"/>
      <sheetName val="11.6.2"/>
      <sheetName val="Metadato 11.6.2"/>
      <sheetName val="11.7.1"/>
      <sheetName val="Metadato 11.7.1"/>
      <sheetName val="11.7.2"/>
      <sheetName val="Metadato 11.7.2"/>
      <sheetName val="11.a.1"/>
      <sheetName val="Metadato 11.a.1"/>
      <sheetName val="11.b.1"/>
      <sheetName val="Metadato 11.b.1"/>
      <sheetName val="11.b.2"/>
      <sheetName val="Metadato 11.b.2"/>
      <sheetName val="ODS 12."/>
      <sheetName val="12.1.1"/>
      <sheetName val="Metadato 12.1.1"/>
      <sheetName val="12.2.1"/>
      <sheetName val="Metadato 12.2.1"/>
      <sheetName val="12.2.2"/>
      <sheetName val="Metadato 12.2.2"/>
      <sheetName val="12.3.1"/>
      <sheetName val="Metadato 12.3.1"/>
      <sheetName val="12.4.1"/>
      <sheetName val="Metadato 12.4.1"/>
      <sheetName val="12.4.2"/>
      <sheetName val="Metadato 12.4.2"/>
      <sheetName val="12.5.1"/>
      <sheetName val="Metadato 12.5.1"/>
      <sheetName val="12.6.1"/>
      <sheetName val="Metadato 12.6.1"/>
      <sheetName val="12.7.1"/>
      <sheetName val="Metadato 12.7.1"/>
      <sheetName val="12.8.1"/>
      <sheetName val="Metadato 12.8.1"/>
      <sheetName val="12.a.1"/>
      <sheetName val="Metadato 12.a.1"/>
      <sheetName val="12.b.1"/>
      <sheetName val="Metadato 12.b.1"/>
      <sheetName val="12.c.1"/>
      <sheetName val="Metadato 12.c.1"/>
      <sheetName val="ODS 13."/>
      <sheetName val="13.1.1"/>
      <sheetName val="Metadato 13.1.1"/>
      <sheetName val="13.1.2"/>
      <sheetName val="Metadato 13.1.2"/>
      <sheetName val="13.1.3"/>
      <sheetName val="Metadato 13.1.3"/>
      <sheetName val="13.2.1"/>
      <sheetName val="Metadato 13.2.1"/>
      <sheetName val="13.2.2"/>
      <sheetName val="Metadato 13.2.2"/>
      <sheetName val="13.3.1"/>
      <sheetName val="Metadatos 13.3.1"/>
      <sheetName val="13.a.1"/>
      <sheetName val="Metadato 13.a.1"/>
      <sheetName val="13.b.1"/>
      <sheetName val="Metadato 13.b.1"/>
      <sheetName val="ODS 14."/>
      <sheetName val="14.1.1"/>
      <sheetName val="Metadato 14.1.1"/>
      <sheetName val="14.2.1"/>
      <sheetName val="Metadato 14.2.1"/>
      <sheetName val="14.3.1"/>
      <sheetName val="Metadato 14.3.1"/>
      <sheetName val="14.4.1"/>
      <sheetName val="Metadato 14.4.1"/>
      <sheetName val="14.5.1"/>
      <sheetName val="Metadato 14.5.1"/>
      <sheetName val="14.6.1"/>
      <sheetName val="Metadato 14.6.1"/>
      <sheetName val="14.7.1"/>
      <sheetName val="Metadato 14.7.1"/>
      <sheetName val="14.a.1"/>
      <sheetName val="Metadato 14.a.1"/>
      <sheetName val="14.b.1"/>
      <sheetName val="Metadato 14.b.1"/>
      <sheetName val="14.c.1"/>
      <sheetName val="Metadato 14.c.1"/>
      <sheetName val="ODS 15."/>
      <sheetName val="15.1.1"/>
      <sheetName val="Metadato 15.1.1"/>
      <sheetName val="15.1.2"/>
      <sheetName val="Metadato 15.1.2"/>
      <sheetName val="15.2.1"/>
      <sheetName val="Metadato 15.2.1"/>
      <sheetName val="15.3.1"/>
      <sheetName val="Metadato 15.3.1"/>
      <sheetName val="15.4.1"/>
      <sheetName val="Metadato 15.4.1"/>
      <sheetName val="15.4.2"/>
      <sheetName val="Metadato 15.4.2"/>
      <sheetName val="15.5.1"/>
      <sheetName val="Metadato 15.5.1"/>
      <sheetName val="15.6.1"/>
      <sheetName val="Metadato 15.6.1"/>
      <sheetName val="15.7.1"/>
      <sheetName val="Metadato 15.7.1"/>
      <sheetName val="15.8.1"/>
      <sheetName val="Metadato 15.8.1"/>
      <sheetName val="15.9.1"/>
      <sheetName val="Metadato 15.9.1"/>
      <sheetName val="15.a.1"/>
      <sheetName val="Metadato 15.a.1"/>
      <sheetName val="15.b.1"/>
      <sheetName val="Metadato 15.b.1"/>
      <sheetName val="15.c.1"/>
      <sheetName val="Metadato 15.c.1"/>
      <sheetName val="ODS 16."/>
      <sheetName val="16.1.1"/>
      <sheetName val="Metadato 16.1.1"/>
      <sheetName val="16.1.2"/>
      <sheetName val="Metadato 16.1.2"/>
      <sheetName val="16.1.3"/>
      <sheetName val="Metadato 16.1.3"/>
      <sheetName val="16.1.4"/>
      <sheetName val="Metadato 16.1.4"/>
      <sheetName val="16.2.1"/>
      <sheetName val="Metadato 16.2.1"/>
      <sheetName val="16.2.2"/>
      <sheetName val="Metadato 16.2.2"/>
      <sheetName val="16.2.3"/>
      <sheetName val="Metadato 16.2.3"/>
      <sheetName val="16.3.1"/>
      <sheetName val="Metadato 16.3.1"/>
      <sheetName val="16.3.2"/>
      <sheetName val="Metadato 16.3.2"/>
      <sheetName val="16.3.3"/>
      <sheetName val="Metadato 16.3.3"/>
      <sheetName val="16.4.1"/>
      <sheetName val="Metadato 16.4.1"/>
      <sheetName val="16.4.2"/>
      <sheetName val="Metadato 16.4.2"/>
      <sheetName val="16.5.1"/>
      <sheetName val="Metadato 16.5.1"/>
      <sheetName val="16.5.2"/>
      <sheetName val="Metadato 16.5.2"/>
      <sheetName val="16.6.1"/>
      <sheetName val="Metadato 16.6.1"/>
      <sheetName val="16.6.2"/>
      <sheetName val="Metadato 16.6.2"/>
      <sheetName val="16.7.1"/>
      <sheetName val="Metadato 16.7.1"/>
      <sheetName val="16.7.2"/>
      <sheetName val="Metadato 16.7.2"/>
      <sheetName val="16.8.1"/>
      <sheetName val="Metadato 16.8.1"/>
      <sheetName val="16.9.1"/>
      <sheetName val="Metadato 16.9.1"/>
      <sheetName val="16.10.1"/>
      <sheetName val="Metadato 16.10.1"/>
      <sheetName val="16.10.2"/>
      <sheetName val="Metadato 16.10.2"/>
      <sheetName val="16.a.1"/>
      <sheetName val="Metadato 16.a.1"/>
      <sheetName val="16.b.1"/>
      <sheetName val="Metadato 16.b.1"/>
      <sheetName val="ODS 17."/>
      <sheetName val="17.1.1"/>
      <sheetName val="Metadato 17.1.1"/>
      <sheetName val="17.1.2"/>
      <sheetName val="Metadato 17.1.2"/>
      <sheetName val="17.2.1"/>
      <sheetName val="Metadato 17.2.1"/>
      <sheetName val="17.3.1"/>
      <sheetName val="Metadato 17.3.1"/>
      <sheetName val="17.3.2"/>
      <sheetName val="Metadato 17.3.2"/>
      <sheetName val="17.4.1"/>
      <sheetName val="Metadato 17.4.1"/>
      <sheetName val="17.5.1"/>
      <sheetName val="Metadato 17.5.1"/>
      <sheetName val="17.6.1"/>
      <sheetName val="Metadato 17.6.1"/>
      <sheetName val="17.7.1"/>
      <sheetName val="Metadato 17.7.1"/>
      <sheetName val="17.8.1"/>
      <sheetName val="Metadato 17.8.1"/>
      <sheetName val="17.9.1"/>
      <sheetName val="Metadato 17.9.1"/>
      <sheetName val="17.10.1"/>
      <sheetName val="Metadato 17.10.1"/>
      <sheetName val="17.11.1"/>
      <sheetName val="Metadato 17.11.1"/>
      <sheetName val="17.12.1"/>
      <sheetName val="Metadato 17.12.1"/>
      <sheetName val="17.13.1"/>
      <sheetName val="Metadata 17.13.1"/>
      <sheetName val="17.14.1"/>
      <sheetName val="Metadato 17.14.1"/>
      <sheetName val="17.15.1"/>
      <sheetName val="Metadato 17.15.1"/>
      <sheetName val="17.16.1"/>
      <sheetName val="Metadato 17.16.1"/>
      <sheetName val="17.17.1"/>
      <sheetName val="Metadato 17.17.1"/>
      <sheetName val="17.18.1"/>
      <sheetName val="Metadato 17.18.1"/>
      <sheetName val="17.18.2"/>
      <sheetName val="Metadato 17.18.2"/>
      <sheetName val="17.18.3"/>
      <sheetName val="Metadato 17.18.3"/>
      <sheetName val="17.19.1"/>
      <sheetName val="Metadato 17.19.1"/>
      <sheetName val="17.19.2"/>
      <sheetName val="Metadato 17.19.2"/>
    </sheetNames>
    <sheetDataSet>
      <sheetData sheetId="0">
        <row r="2">
          <cell r="A2" t="str">
            <v>Objetivo 1. Poner fin a la pobreza en todas sus formas y en todo el mundo</v>
          </cell>
          <cell r="C2" t="str">
            <v>1.1 De aquí a 2030, erradicar para todas las personas y en todo el mundo la pobreza extrema (actualmente se considera que sufren pobreza extrema las personas que viven con menos de 1,25 dólares de los Estados Unidos al día)</v>
          </cell>
          <cell r="E2" t="str">
            <v>Indicador solo para Costa Rica, no disponible en la lista propuesta por Naciones Unidas</v>
          </cell>
          <cell r="G2" t="str">
            <v>Indicador solo para Costa Rica, no disponible en la lista propuesta por Naciones Unidas</v>
          </cell>
          <cell r="I2" t="str">
            <v>Indicador propuesto por Naciones Unidas.</v>
          </cell>
          <cell r="K2" t="str">
            <v>Censo</v>
          </cell>
        </row>
        <row r="3">
          <cell r="A3" t="str">
            <v>Objetivo 2. Poner fin al hambre, lograr la seguridad alimentaria y la mejora de la nutrición y promover la agricultura sostenible</v>
          </cell>
          <cell r="C3" t="str">
            <v>1.2 De aquí a 2030, reducir al menos a la mitad la proporción de hombres, mujeres y niños de todas las edades que viven en la pobreza en todas sus dimensiones con arreglo a las definiciones nacionales</v>
          </cell>
          <cell r="E3" t="str">
            <v>1.1.1</v>
          </cell>
          <cell r="G3" t="str">
            <v>1.1.1 Proporción de la población que vive por debajo del umbral internacional de pobreza, desglosada por sexo, edad, situación laboral y ubicación geográfica (urbana o rural)</v>
          </cell>
          <cell r="I3" t="str">
            <v>Indicador adicional o sustituto.</v>
          </cell>
          <cell r="K3" t="str">
            <v xml:space="preserve">Encuesta </v>
          </cell>
        </row>
        <row r="4">
          <cell r="A4" t="str">
            <v>Objetivo 3. Garantizar una vida sana y promover el bienestar de todos a todas las edades</v>
          </cell>
          <cell r="C4" t="str">
            <v>1.3 Implementar a nivel nacional sistemas y medidas apropiados de protección social para todos, incluidos niveles mínimos, y, de aquí a 2030, lograr una amplia cobertura de las personas pobres y vulnerables</v>
          </cell>
          <cell r="E4" t="str">
            <v>1.2.1</v>
          </cell>
          <cell r="G4" t="str">
            <v>1.2.1 Proporción de la población que vive por debajo del umbral nacional de pobreza, desglosada por sexo y edad</v>
          </cell>
          <cell r="I4" t="str">
            <v>Indicador proxi.</v>
          </cell>
          <cell r="K4" t="str">
            <v>Registro administrativo</v>
          </cell>
        </row>
        <row r="5">
          <cell r="A5" t="str">
            <v>Objetivo 4. Garantizar una educación inclusiva y equitativa de calidad y promover oportunidades de aprendizaje permanente para todos</v>
          </cell>
          <cell r="C5" t="str">
            <v>1.4 De aquí a 2030, garantizar que todos los hombres y mujeres, en particular los pobres y los vulnerables, tengan los mismos derechos a los recursos económicos y acceso a los servicios básicos, la propiedad y el control de la tierra y otros bienes, la herencia, los recursos naturales, las nuevas tecnologías apropiadas y los servicios financieros, incluida la microfinanciación</v>
          </cell>
          <cell r="E5" t="str">
            <v>1.2.2</v>
          </cell>
          <cell r="G5" t="str">
            <v>1.2.2 Proporción de hombres, mujeres y niños de todas las edades que viven en la pobreza, en todas sus dimensiones, con arreglo a las definiciones nacionales</v>
          </cell>
          <cell r="K5" t="str">
            <v>Otro</v>
          </cell>
        </row>
        <row r="6">
          <cell r="A6" t="str">
            <v>Objetivo 5. Lograr la igualdad de género y empoderar a todas las mujeres y las niñas</v>
          </cell>
          <cell r="C6" t="str">
            <v>1.5 De aquí a 2030, fomentar la resiliencia de los pobres y las personas que se encuentran en situaciones de vulnerabilidad y reducir su exposición y vulnerabilidad a los fenómenos extremos relacionados con el clima y otras perturbaciones y desastres económicos, sociales y ambientales</v>
          </cell>
          <cell r="E6" t="str">
            <v>1.3.1</v>
          </cell>
          <cell r="G6" t="str">
            <v>1.3.1 Proporción de la población cubierta por sistemas o niveles mínimos de protección social, desglosada por sexo, distinguiendo entre los niños, los desempleados, los ancianos, las personas con discapacidad, las mujeres embarazadas, los recién nacidos, las víctimas de accidentes de trabajo, los pobres y los vulnerables</v>
          </cell>
        </row>
        <row r="7">
          <cell r="A7" t="str">
            <v>Objetivo 6. Garantizar la disponibilidad y la gestión sostenible del agua y el saneamiento para todos</v>
          </cell>
          <cell r="C7" t="str">
            <v>1.a Garantizar una movilización significativa de recursos procedentes de diversas fuentes, incluso mediante la mejora de la cooperación para el desarrollo, a fin de proporcionar medios suficientes y previsibles a los países en desarrollo, en particular los países menos adelantados, para que implementen programas y políticas encaminados a poner fin a la pobreza en todas sus dimensiones</v>
          </cell>
          <cell r="E7" t="str">
            <v>1.4.1</v>
          </cell>
          <cell r="G7" t="str">
            <v>1.4.1 Proporción de la población que vive en hogares con acceso a los servicios básicos</v>
          </cell>
        </row>
        <row r="8">
          <cell r="A8" t="str">
            <v>Objetivo 7. Garantizar el acceso a una energía asequible, fiable, sostenible y moderna para todos</v>
          </cell>
          <cell r="C8" t="str">
            <v>1.b Crear marcos normativos sólidos en los planos nacional, regional e internacional, sobre la base de estrategias de desarrollo en favor de los pobres que tengan en cuenta las cuestiones de género, a fin de apoyar la inversión acelerada en medidas para erradicar la pobreza</v>
          </cell>
          <cell r="E8" t="str">
            <v xml:space="preserve">1.4.2 </v>
          </cell>
          <cell r="G8" t="str">
            <v>1.4.2 Proporción del total de la población adulta con derechos seguros de tenencia de la tierra: a) que posee documentación reconocida legalmente al respecto y b) considera seguros sus derechos, desglosada por sexo y tipo de tenencia</v>
          </cell>
        </row>
        <row r="9">
          <cell r="A9" t="str">
            <v>Objetivo 8. Promover el crecimiento económico sostenido, inclusivo y sostenible, el empleo pleno y productivo y el trabajo decente para todos</v>
          </cell>
          <cell r="C9" t="str">
            <v>2.1 De aquí a 2030, poner fin al hambre y asegurar el acceso de todas las personas, en particular los pobres y las personas en situaciones de vulnerabilidad, incluidos los niños menores de 1 año, a una alimentación sana, nutritiva y suficiente durante todo el año</v>
          </cell>
          <cell r="E9" t="str">
            <v>1.5.1</v>
          </cell>
          <cell r="G9" t="str">
            <v>1.5.1 Número de personas muertas, desaparecidas y afectadas directamente atribuido a desastres por cada 100.000 habitantes</v>
          </cell>
        </row>
        <row r="10">
          <cell r="A10" t="str">
            <v>Objetivo 9. Construir infraestructuras resilientes, promover la industrialización inclusiva y sostenible y fomentar la innovación</v>
          </cell>
          <cell r="C10" t="str">
            <v>2.2 De aquí a 2030, poner fin a todas las formas de malnutrición, incluso logrando, a más tardar en 2025, las metas convenidas internacionalmente sobre el retraso del crecimiento y la emaciación de los niños menores de 5 años, y abordar las necesidades de nutrición de las adolescentes, las mujeres embarazadas y lactantes y las personas de edad</v>
          </cell>
          <cell r="E10" t="str">
            <v>1.5.2</v>
          </cell>
          <cell r="G10" t="str">
            <v>1.5.2 Pérdidas económicas directas atribuidas a los desastres en relación con el producto interno bruto (PIB) mundial</v>
          </cell>
        </row>
        <row r="11">
          <cell r="A11" t="str">
            <v>Objetivo 10. Reducir la desigualdad en los países y entre ellos</v>
          </cell>
          <cell r="C11" t="str">
            <v xml:space="preserve">2.3 De aquí a 2030, duplicar la productividad agrícola y los ingresos de los productores de alimentos en pequeña escala, en particular las mujeres, los pueblos indígenas, los agricultores familiares, los ganaderos y los pescadores, entre otras cosas mediante un acceso seguro y equitativo a las tierras, a otros recursos e insumos de producción y a los conocimientos, los servicios financieros, los mercados y las oportunidades para añadir valor y obtener empleos no agrícolas </v>
          </cell>
          <cell r="E11" t="str">
            <v>1.5.3</v>
          </cell>
          <cell r="G11" t="str">
            <v>1.5.3 Número de países que adoptan y aplican estrategias nacionales de reducción del riesgo de desastres en consonancia con el Marco de Sendái para la Reducción del Riesgo de Desastres 2015‑2030</v>
          </cell>
        </row>
        <row r="12">
          <cell r="A12" t="str">
            <v>Objetivo 11. Lograr que las ciudades y los asentamientos humanos sean inclusivos, seguros, resilientes y sostenibles</v>
          </cell>
          <cell r="C12" t="str">
            <v>2.4 De aquí a 2030, asegurar la sostenibilidad de los sistemas de producción de alimentos y aplicar prácticas agrícolas resilientes que aumenten la productividad y la producción, contribuyan al mantenimiento de los ecosistemas, fortalezcan la capacidad de adaptación al cambio climático, los fenómenos meteorológicos extremos, las sequías, las inundaciones y otros desastres, y mejoren progresivamente la calidad de la tierra y el suelo</v>
          </cell>
          <cell r="E12" t="str">
            <v>1.5.4</v>
          </cell>
          <cell r="G12" t="str">
            <v>1.5.4 Proporción de gobiernos locales que adoptan y aplican estrategias locales de reducción del riesgo de desastres en consonancia con las estrategias nacionales de reducción del riesgo de desastres</v>
          </cell>
        </row>
        <row r="13">
          <cell r="A13" t="str">
            <v>Objetivo 12. Garantizar modalidades de consumo y producción sostenibles</v>
          </cell>
          <cell r="C13" t="str">
            <v>2.5 De aquí a 2020, mantener la diversidad genética de las semillas, las plantas cultivadas y los animales de granja y domesticados y sus correspondientes especies silvestres, entre otras cosas mediante una buena gestión y diversificación de los bancos de semillas y plantas a nivel nacional, regional e internacional, y promover el acceso a los beneficios que se deriven de la utilización de los recursos genéticos y los conocimientos tradicionales conexos y su distribución justa y equitativa, según lo convenido internacionalmente</v>
          </cell>
          <cell r="E13" t="str">
            <v>1.a.1</v>
          </cell>
          <cell r="G13" t="str">
            <v>1.a.1 Total de las subvenciones de asistencia oficial para el desarrollo de todos los donantes que se centran en la reducción de la pobreza como porcentaje del ingreso nacional bruto del país receptor</v>
          </cell>
        </row>
        <row r="14">
          <cell r="A14" t="str">
            <v>Objetivo 13. Adoptar medidas urgentes para combatir el cambio climático y sus efectos</v>
          </cell>
          <cell r="C14" t="str">
            <v>2.a Aumentar, incluso mediante una mayor cooperación internacional, las inversiones en infraestructura rural, investigación y servicios de extensión agrícola, desarrollo tecnológico y bancos de genes de plantas y ganado a fin de mejorar la capacidad de producción agropecuaria en los países en desarrollo, particularmente en los países menos adelantados</v>
          </cell>
          <cell r="E14" t="str">
            <v>1.a.2</v>
          </cell>
          <cell r="G14" t="str">
            <v>1.a.2 Proporción del gasto público total que se dedica a servicios esenciales (educación, salud y protección social)</v>
          </cell>
        </row>
        <row r="15">
          <cell r="A15" t="str">
            <v>Objetivo 14. Conservar y utilizar sosteniblemente los océanos, los mares y los recursos marinos para el desarrollo sostenible</v>
          </cell>
          <cell r="C15" t="str">
            <v>2.b Corregir y prevenir las restricciones y distorsiones comerciales en los mercados agropecuarios mundiales, incluso mediante la eliminación paralela de todas las formas de subvención a las exportaciones agrícolas y todas las medidas de exportación con efectos equivalentes, de conformidad con el mandato de la Ronda de Doha para el Desarrollo</v>
          </cell>
          <cell r="E15" t="str">
            <v>1.b.1</v>
          </cell>
          <cell r="G15" t="str">
            <v>1.b.1 Gasto público social en favor de los pobres</v>
          </cell>
        </row>
        <row r="16">
          <cell r="A16" t="str">
            <v>Objetivo 15. Proteger, restablecer y promover el uso sostenible de los ecosistemas terrestres, gestionar sosteniblemente los bosques, luchar contra la desertificación, detener e invertir la degradación de las tierras y detener la pérdida de biodiversidad</v>
          </cell>
          <cell r="C16" t="str">
            <v>2.c Adoptar medidas para asegurar el buen funcionamiento de los mercados de productos básicos alimentarios y sus derivados y facilitar el acceso oportuno a la información sobre los mercados, incluso sobre las reservas de alimentos, a fin de ayudar a limitar la extrema volatilidad de los precios de los alimentos</v>
          </cell>
          <cell r="E16" t="str">
            <v>2.1.1</v>
          </cell>
          <cell r="G16" t="str">
            <v>2.1.1 Prevalencia de la subalimentación</v>
          </cell>
        </row>
        <row r="17">
          <cell r="A17" t="str">
            <v>Objetivo 16. Promover sociedades pacíficas e inclusivas para el desarrollo sostenible, facilitar el acceso a la justicia para todos y construir a todos los niveles instituciones eficaces e inclusivas que rindan cuentas</v>
          </cell>
          <cell r="C17" t="str">
            <v>3.1 De aquí a 2030, reducir la tasa mundial de mortalidad materna a menos de 70 por cada 100.000 nacidos vivos</v>
          </cell>
          <cell r="E17" t="str">
            <v>2.1.2</v>
          </cell>
          <cell r="G17" t="str">
            <v>2.1.2 Prevalencia de la inseguridad alimentaria moderada o grave entre la población, según la escala de experiencia de inseguridad alimentaria</v>
          </cell>
        </row>
        <row r="18">
          <cell r="A18" t="str">
            <v>Objetivo 17. Fortalecer los medios de implementación y revitalizar la Alianza Mundial para el Desarrollo Sostenible</v>
          </cell>
          <cell r="C18" t="str">
            <v>3.2 De aquí a 2030, poner fin a las muertes evitables de recién nacidos y de niños menores de 5 años, logrando que todos los países intenten reducir la mortalidad neonatal al menos a 12 por cada 1.000 nacidos vivos y la mortalidad de los niños menores de 5 años al menos a 25 por cada 1.000 nacidos vivos</v>
          </cell>
          <cell r="E18" t="str">
            <v>2.2.1</v>
          </cell>
          <cell r="G18" t="str">
            <v>2.2.1 Prevalencia del retraso del crecimiento (estatura para la edad, desviación típica &lt; -2 de la mediana de los patrones de crecimiento infantil de la Organización Mundial de la Salud (OMS)) entre los niños menores de 5 años</v>
          </cell>
        </row>
        <row r="19">
          <cell r="C19" t="str">
            <v>3.3 De aquí a 2030, poner fin a las epidemias del SIDA, la tuberculosis, la malaria y las enfermedades tropicales desatendidas y combatir la hepatitis, las enfermedades transmitidas por el agua y otras enfermedades transmisibles</v>
          </cell>
          <cell r="E19" t="str">
            <v>2.2.2</v>
          </cell>
          <cell r="G19" t="str">
            <v>2.2.2 Prevalencia de la malnutrición (peso para la estatura, desviación típica &gt; +2 o &lt; -2 de la mediana de los patrones de crecimiento infantil de la OMS) entre los niños menores de 5 años, desglosada por tipo (emaciación y sobrepeso)</v>
          </cell>
        </row>
        <row r="20">
          <cell r="C20" t="str">
            <v>3.4  De aquí a 2030, reducir en un tercio la mortalidad prematura por enfermedades no transmisibles mediante su prevención y tratamiento, y promover la salud mental y el bienestar</v>
          </cell>
          <cell r="E20" t="str">
            <v>2.2.3</v>
          </cell>
          <cell r="G20" t="str">
            <v>2.2.3 	Prevalencia de la anemia en las mujeres de entre 15 y 49 años, desglosada por embarazo (porcentaje)</v>
          </cell>
        </row>
        <row r="21">
          <cell r="C21" t="str">
            <v>3.5 Fortalecer la prevención y el tratamiento del abuso de sustancias adictivas, incluido el uso indebido de estupefacientes y el consumo nocivo de alcohol</v>
          </cell>
          <cell r="E21" t="str">
            <v>2.3.1</v>
          </cell>
          <cell r="G21" t="str">
            <v>2.3.1 Volumen de producción por unidad de trabajo desglosado por tamaño y tipo de explotación (agropecuaria/ganadera/forestal)</v>
          </cell>
        </row>
        <row r="22">
          <cell r="C22" t="str">
            <v>3.6 De aquí a 2020, reducir a la mitad el número de muertes y lesiones causadas por accidentes de tráfico en el mundo</v>
          </cell>
          <cell r="E22" t="str">
            <v>2.3.2</v>
          </cell>
          <cell r="G22" t="str">
            <v>2.3.2 Media de ingresos de los productores de alimentos en pequeña escala, desglosada por sexo y condición indígena</v>
          </cell>
        </row>
        <row r="23">
          <cell r="C23" t="str">
            <v>3.7 De aquí a 2030, garantizar el acceso universal a los servicios de salud sexual y reproductiva, incluidos los de planificación familiar, información y educación, y la integración de la salud reproductiva en las estrategias y los programas nacionales</v>
          </cell>
          <cell r="E23" t="str">
            <v>2.4.1</v>
          </cell>
          <cell r="G23" t="str">
            <v>2.4.1 Proporción de la superficie agrícola en que se practica una agricultura productiva y sostenible</v>
          </cell>
        </row>
        <row r="24">
          <cell r="C24" t="str">
            <v>3.8 Lograr la cobertura sanitaria universal, incluida la protección contra los riesgos financieros, el acceso a servicios de salud esenciales de calidad y el acceso a medicamentos y vacunas inocuos, eficaces, asequibles y de calidad para todos</v>
          </cell>
          <cell r="E24" t="str">
            <v>2.5.1</v>
          </cell>
          <cell r="G24" t="str">
            <v>2.5.1 Número de recursos genéticos vegetales y animales para la alimentación y la agricultura preservados en instalaciones de conservación a medio y largo plazo</v>
          </cell>
        </row>
        <row r="25">
          <cell r="C25" t="str">
            <v>3.9 De aquí a 2030, reducir considerablemente el número de muertes y enfermedades causadas por productos químicos peligrosos y por la polución y contaminación del aire, el agua y el suelo</v>
          </cell>
          <cell r="E25" t="str">
            <v>2.5.2</v>
          </cell>
          <cell r="G25" t="str">
            <v>2.5.2 Proporción de razas y variedades locales consideradas en riesgo de extinción</v>
          </cell>
        </row>
        <row r="26">
          <cell r="C26" t="str">
            <v>3.a Fortalecer la aplicación del Convenio Marco de la Organización Mundial de la Salud para el Control del Tabaco en todos los países, según proceda</v>
          </cell>
          <cell r="E26" t="str">
            <v>2.a.1</v>
          </cell>
          <cell r="G26" t="str">
            <v>2.a.1 Índice de orientación agrícola para el gasto público</v>
          </cell>
        </row>
        <row r="27">
          <cell r="C27" t="str">
            <v>3.b Apoyar las actividades de investigación y desarrollo de vacunas y medicamentos contra las enfermedades transmisibles y no transmisibles que afectan primordialmente a los países en desarrollo y facilitar el acceso a medicamentos y vacunas esenciales asequibles de conformidad con la Declaración relativa al Acuerdo sobre los Aspectos de los Derechos de Propiedad Intelectual Relacionados con el Comercio y la Salud Pública, en la que se afirma el derecho de los países en desarrollo a utilizar al máximo las disposiciones del Acuerdo sobre los Aspectos de los Derechos de Propiedad Intelectual Relacionados con el Comercio respecto a la flexibilidad para proteger la salud pública y, en particular, proporcionar acceso a los medicamentos para todos</v>
          </cell>
          <cell r="E27" t="str">
            <v>2.a.2</v>
          </cell>
          <cell r="G27" t="str">
            <v>2.a.2 Total de corrientes oficiales de recursos (asistencia oficial para el desarrollo más otras corrientes oficiales) destinado al sector agrícola</v>
          </cell>
        </row>
        <row r="28">
          <cell r="C28" t="str">
            <v>3.c Aumentar considerablemente la financiación de la salud y la contratación, el perfeccionamiento, la capacitación y la retención del personal sanitario en los países en desarrollo, especialmente en los países menos adelantados y los pequeños Estados insulares en desarrollo</v>
          </cell>
          <cell r="E28" t="str">
            <v>2.b.1</v>
          </cell>
          <cell r="G28" t="str">
            <v>2.b.1 Subsidios a la exportación de productos agropecuarios</v>
          </cell>
        </row>
        <row r="29">
          <cell r="C29" t="str">
            <v>3.d Reforzar la capacidad de todos los países, en particular los países en desarrollo, en materia de alerta temprana, reducción de riesgos y gestión de los riesgos para la salud nacional y mundial</v>
          </cell>
          <cell r="E29" t="str">
            <v>2.c.1</v>
          </cell>
          <cell r="G29" t="str">
            <v>2.c.1 Indicador de anomalías en los precios de los alimentos</v>
          </cell>
        </row>
        <row r="30">
          <cell r="C30" t="str">
            <v>4.1 De aquí a 2030, asegurar que todas las niñas y todos los niños terminen la enseñanza primaria y secundaria, que ha de ser gratuita, equitativa y de calidad y producir resultados de aprendizaje pertinentes y efectivos</v>
          </cell>
          <cell r="E30" t="str">
            <v>3.1.1</v>
          </cell>
          <cell r="G30" t="str">
            <v>3.1.1 Tasa de mortalidad materna</v>
          </cell>
        </row>
        <row r="31">
          <cell r="C31" t="str">
            <v>4.2 De aquí a 2030, asegurar que todas las niñas y todos los niños tengan acceso a servicios de atención y desarrollo en la primera infancia y educación preescolar de calidad, a fin de que estén preparados para la enseñanza primaria</v>
          </cell>
          <cell r="E31" t="str">
            <v>3.1.2</v>
          </cell>
          <cell r="G31" t="str">
            <v>3.1.2 Proporción de partos atendidos por personal sanitario especializado</v>
          </cell>
        </row>
        <row r="32">
          <cell r="C32" t="str">
            <v>4.3 De aquí a 2030, asegurar el acceso igualitario de todos los hombres y las mujeres a una formación técnica, profesional y superior de calidad, incluida la enseñanza universitaria</v>
          </cell>
          <cell r="E32" t="str">
            <v>3.2.1</v>
          </cell>
          <cell r="G32" t="str">
            <v>3.2.1 Tasa de mortalidad de niños menores de 5 años</v>
          </cell>
        </row>
        <row r="33">
          <cell r="C33" t="str">
            <v>4.4 De aquí a 2030, aumentar considerablemente el número de jóvenes y adultos que tienen las competencias necesarias, en particular técnicas y profesionales, para acceder al empleo, el trabajo decente y el emprendimiento</v>
          </cell>
          <cell r="E33" t="str">
            <v>3.2.2</v>
          </cell>
          <cell r="G33" t="str">
            <v>3.2.2 Tasa de mortalidad neonatal</v>
          </cell>
        </row>
        <row r="34">
          <cell r="C34" t="str">
            <v>4.5 De aquí a 2030, eliminar las disparidades de género en la educación y asegurar el acceso igualitario a todos los niveles de la enseñanza y la formación profesional para las personas vulnerables, incluidas las personas con discapacidad, los pueblos indígenas y los niños en situaciones de vulnerabilidad</v>
          </cell>
          <cell r="E34" t="str">
            <v>3.3.1</v>
          </cell>
          <cell r="G34" t="str">
            <v>3.3.1 Número de nuevas infecciones por el VIH por cada 1.000 habitantes no infectados, desglosado por sexo, edad y poblaciones clave</v>
          </cell>
        </row>
        <row r="35">
          <cell r="C35" t="str">
            <v>4.6 De aquí a 2030, asegurar que todos los jóvenes y una proporción considerable de los adultos, tanto hombres como mujeres, estén alfabetizados y tengan nociones elementales de aritmética</v>
          </cell>
          <cell r="E35" t="str">
            <v>3.3.2</v>
          </cell>
          <cell r="G35" t="str">
            <v>3.3.2 Incidencia de la tuberculosis por cada 100.000 habitantes</v>
          </cell>
        </row>
        <row r="36">
          <cell r="C36" t="str">
            <v>4.7 De aquí a 2030, asegurar que todos los alumnos adquieran los conocimientos teóricos y prácticos necesarios para promover el desarrollo sostenible, entre otras cosas mediante la educación para el desarrollo sostenible y los estilos de vida sostenibles, los derechos humanos, la igualdad de género, la promoción de una cultura de paz y no violencia, la ciudadanía mundial y la valoración de la diversidad cultural y la contribución de la cultura al desarrollo sostenible</v>
          </cell>
          <cell r="E36" t="str">
            <v>3.3.3</v>
          </cell>
          <cell r="G36" t="str">
            <v>3.3.3 Incidencia de la malaria por cada 1.000 habitantes</v>
          </cell>
        </row>
        <row r="37">
          <cell r="C37" t="str">
            <v>4.a Construir y adecuar instalaciones educativas que tengan en cuenta las necesidades de los niños y las personas con discapacidad y las diferencias de género, y que ofrezcan entornos de aprendizaje seguros, no violentos, inclusivos y eficaces para todos</v>
          </cell>
          <cell r="E37" t="str">
            <v>3.3.4</v>
          </cell>
          <cell r="G37" t="str">
            <v>3.3.4 Incidencia de la hepatitis B por cada 100.000 habitantes</v>
          </cell>
        </row>
        <row r="38">
          <cell r="C38" t="str">
            <v>4.b De aquí a 2020, aumentar considerablemente a nivel mundial el número de becas disponibles para los países en desarrollo, en particular los países menos adelantados, los pequeños Estados insulares en desarrollo y los países africanos, a fin de que sus estudiantes puedan matricularse en programas de enseñanza superior, incluidos programas de formación profesional y programas técnicos, científicos, de ingeniería y de tecnología de la información y las comunicaciones, de países desarrollados y otros países en desarrollo</v>
          </cell>
          <cell r="E38" t="str">
            <v>3.3.5</v>
          </cell>
          <cell r="G38" t="str">
            <v>3.3.5 Número de personas que requieren intervenciones contra enfermedades tropicales desatendidas</v>
          </cell>
        </row>
        <row r="39">
          <cell r="C39" t="str">
            <v>4.c De aquí a 2030, aumentar considerablemente la oferta de docentes calificados, incluso mediante la cooperación internacional para la formación de docentes en los países en desarrollo, especialmente los países menos adelantados y los pequeños Estados insulares en desarrollo</v>
          </cell>
          <cell r="E39" t="str">
            <v>3.4.1</v>
          </cell>
          <cell r="G39" t="str">
            <v>3.4.1 Tasa de mortalidad atribuida a las enfermedades cardiovasculares, el cáncer, la diabetes o las enfermedades respiratorias crónicas</v>
          </cell>
        </row>
        <row r="40">
          <cell r="C40" t="str">
            <v>5.1 Poner fin a todas las formas de discriminación contra todas las mujeres y las niñas en todo el mundo</v>
          </cell>
          <cell r="E40" t="str">
            <v>3.4.2</v>
          </cell>
          <cell r="G40" t="str">
            <v>3.4.2 Tasa de mortalidad por suicidio</v>
          </cell>
        </row>
        <row r="41">
          <cell r="C41" t="str">
            <v>5.2 Eliminar todas las formas de violencia contra todas las mujeres y las niñas en los ámbitos público y privado, incluidas la trata y la explotación sexual y otros tipos de explotación</v>
          </cell>
          <cell r="E41" t="str">
            <v>3.5.1</v>
          </cell>
          <cell r="G41" t="str">
            <v>3.5.1 Cobertura de los tratamientos(farmacológicos y psicosociales y servicios de rehabilitación y postratamiento) de trastornos por abuso de sustancias adictivas</v>
          </cell>
        </row>
        <row r="42">
          <cell r="C42" t="str">
            <v>5.3 Eliminar todas las prácticas nocivas, como el matrimonio infantil, precoz y forzado y la mutilación genital femenina</v>
          </cell>
          <cell r="E42" t="str">
            <v>3.5.2</v>
          </cell>
          <cell r="G42" t="str">
            <v>3.5.2 Consumo de alcohol per cápita (a partir de los 15 años de edad) durante un año civil en litros de alcohol puro</v>
          </cell>
        </row>
        <row r="43">
          <cell r="C43" t="str">
            <v>5.4 Reconocer y valorar los cuidados y el trabajo doméstico no remunerados mediante servicios públicos, infraestructuras y políticas de protección social, y promoviendo la responsabilidad compartida en el hogar y la familia, según proceda en cada país</v>
          </cell>
          <cell r="E43" t="str">
            <v>3.6.1</v>
          </cell>
          <cell r="G43" t="str">
            <v>3.6.1 Tasa de mortalidad por lesiones debidas a accidentes de tráfico</v>
          </cell>
        </row>
        <row r="44">
          <cell r="C44" t="str">
            <v>5.5 Asegurar la participación plena y efectiva de las mujeres y la igualdad de oportunidades de liderazgo a todos los niveles decisorios en la vida política, económica y pública</v>
          </cell>
          <cell r="E44" t="str">
            <v>3.7.1</v>
          </cell>
          <cell r="G44" t="str">
            <v>3.7.1 Proporción de mujeres en edad de procrear (entre 15 y 49 años) que cubren sus necesidades de planificación familiar con métodos modernos</v>
          </cell>
        </row>
        <row r="45">
          <cell r="C45" t="str">
            <v>5.6 Asegurar el acceso universal a la salud sexual y reproductiva y los derechos reproductivos según lo acordado de conformidad con el Programa de Acción de la Conferencia Internacional sobre la Población y el Desarrollo, la Plataforma de Acción de Beijing y los documentos finales de sus conferencias de examen</v>
          </cell>
          <cell r="E45" t="str">
            <v>3.7.2</v>
          </cell>
          <cell r="G45" t="str">
            <v>3.7.2 Tasa de fecundidad de las adolescentes (entre 10 y 14 años y entre 15 y 19 años) por cada 1.000 mujeres de ese grupo de edad</v>
          </cell>
        </row>
        <row r="46">
          <cell r="C46" t="str">
            <v>5.a Emprender reformas que otorguen a las mujeres igualdad de derechos a los recursos económicos, así como acceso a la propiedad y al control de la tierra y otros tipos de bienes, los servicios financieros, la herencia y los recursos naturales, de conformidad con las leyes nacionales</v>
          </cell>
          <cell r="E46" t="str">
            <v>3.8.1</v>
          </cell>
          <cell r="G46" t="str">
            <v>3.8.1 Cobertura de los servicios de salud esenciales</v>
          </cell>
        </row>
        <row r="47">
          <cell r="C47" t="str">
            <v>5.b Mejorar el uso de la tecnología instrumental, en particular la tecnología de la información y las comunicaciones, para promover el empoderamiento de las mujeres</v>
          </cell>
          <cell r="E47" t="str">
            <v>3.8.2</v>
          </cell>
          <cell r="G47" t="str">
            <v>3.8.2 Proporción de la población con grandes gastos sanitarios por hogar como porcentaje del total de gastos o ingresos de los hogares</v>
          </cell>
        </row>
        <row r="48">
          <cell r="C48" t="str">
            <v>5.c Aprobar y fortalecer políticas acertadas y leyes aplicables para promover la igualdad de género y el empoderamiento de todas las mujeres y las niñas a todos los niveles</v>
          </cell>
          <cell r="E48" t="str">
            <v>3.9.1</v>
          </cell>
          <cell r="G48" t="str">
            <v>3.9.1 Tasa de mortalidad atribuida a la contaminación de los hogares y del aire ambiente</v>
          </cell>
        </row>
        <row r="49">
          <cell r="C49" t="str">
            <v>6.1 De aquí a 2030, lograr el acceso universal y equitativo al agua potable a un precio asequible para todos</v>
          </cell>
          <cell r="E49" t="str">
            <v>3.9.2</v>
          </cell>
          <cell r="G49" t="str">
            <v>3.9.2 Tasa de mortalidad atribuida al agua insalubre, el saneamiento deficiente y la falta de higiene (exposición a servicios insalubres de agua, saneamiento e higiene para todos (WASH))</v>
          </cell>
        </row>
        <row r="50">
          <cell r="C50" t="str">
            <v>6.2 De aquí a 2030, lograr el acceso a servicios de saneamiento e higiene adecuados y equitativos para todos y poner fin a la defecación al aire libre, prestando especial atención a las necesidades de las mujeres y las niñas y las personas en situaciones de vulnerabilidad</v>
          </cell>
          <cell r="E50" t="str">
            <v>3.9.3</v>
          </cell>
          <cell r="G50" t="str">
            <v>3.9.3 Tasa de mortalidad atribuida a intoxicaciones involuntarias</v>
          </cell>
        </row>
        <row r="51">
          <cell r="C51" t="str">
            <v>6.3 De aquí a 2030, mejorar la calidad del agua reduciendo la contaminación, eliminando el vertimiento y minimizando la emisión de productos químicos y materiales peligrosos, reduciendo a la mitad el porcentaje de aguas residuales sin tratar y aumentando considerablemente el reciclado y la reutilización sin riesgos a nivel mundial</v>
          </cell>
          <cell r="E51" t="str">
            <v>3.a.1</v>
          </cell>
          <cell r="G51" t="str">
            <v>3.a.1 Prevalencia del consumo actual de tabaco a partir de los 15 años de edad (edades ajustadas)</v>
          </cell>
        </row>
        <row r="52">
          <cell r="C52" t="str">
            <v>6.4 De aquí a 2030, aumentar considerablemente el uso eficiente de los recursos hídricos en todos los sectores y asegurar la sostenibilidad de la extracción y el abastecimiento de agua dulce para hacer frente a la escasez de agua y reducir considerablemente el número de personas que sufren falta de agua</v>
          </cell>
          <cell r="E52" t="str">
            <v>3.b.1</v>
          </cell>
          <cell r="G52" t="str">
            <v>3.b.1 Proporción de la población inmunizada con todas las vacunas incluidas en cada programa nacional</v>
          </cell>
        </row>
        <row r="53">
          <cell r="C53" t="str">
            <v>6.5 De aquí a 2030, implementar la gestión integrada de los recursos hídricos a todos los niveles, incluso mediante la cooperación transfronteriza, según proceda</v>
          </cell>
          <cell r="E53" t="str">
            <v>3.b.2</v>
          </cell>
          <cell r="G53" t="str">
            <v>3.b.2 Total neto de asistencia oficial para el desarrollo destinado a los sectores de la investigación médica y la atención sanitaria básica</v>
          </cell>
        </row>
        <row r="54">
          <cell r="C54" t="str">
            <v>6.6 De aquí a 2020, proteger y restablecer los ecosistemas relacionados con el agua, incluidos los bosques, las montañas, los humedales, los ríos, los acuíferos y los lagos</v>
          </cell>
          <cell r="E54" t="str">
            <v>3.b.3</v>
          </cell>
          <cell r="G54" t="str">
            <v>3.b.3 Proporción de centros de salud que disponen de un conjunto básico de medicamentos esenciales asequibles de manera sostenible</v>
          </cell>
        </row>
        <row r="55">
          <cell r="C55" t="str">
            <v>6.a De aquí a 2030, ampliar la cooperación internacional y el apoyo prestado a los países en desarrollo para la creación de capacidad en actividades y programas relativos al agua y el saneamiento, como los de captación de agua, desalinización, uso eficiente de los recursos hídricos, tratamiento de aguas residuales, reciclado y tecnologías de reutilización</v>
          </cell>
          <cell r="E55" t="str">
            <v>3.c.1</v>
          </cell>
          <cell r="G55" t="str">
            <v>3.c.1 Densidad y distribución del personal sanitario</v>
          </cell>
        </row>
        <row r="56">
          <cell r="C56" t="str">
            <v>6.b Apoyar y fortalecer la participación de las comunidades locales en la mejora de la gestión del agua y el saneamiento</v>
          </cell>
          <cell r="E56" t="str">
            <v>3.d.1</v>
          </cell>
          <cell r="G56" t="str">
            <v>3.d.1 Capacidad prevista en el Reglamento Sanitario Internacional (RSI) y preparación para emergencias de salud</v>
          </cell>
        </row>
        <row r="57">
          <cell r="C57" t="str">
            <v>7.1 De aquí a 2030, garantizar el acceso universal a servicios energéticos asequibles, fiables y modernos</v>
          </cell>
          <cell r="E57" t="str">
            <v>3.d.2</v>
          </cell>
          <cell r="G57" t="str">
            <v>3.d.2 Porcentaje de infecciones del torrente sanguíneo debidas a determinados organismos resistentes a los antimicrobianos seleccionadosi</v>
          </cell>
        </row>
        <row r="58">
          <cell r="C58" t="str">
            <v>7.2 De aquí a 2030, aumentar considerablemente la proporción de energía renovable en el conjunto de fuentes energéticas</v>
          </cell>
          <cell r="E58" t="str">
            <v>4.1.1</v>
          </cell>
          <cell r="G58" t="str">
            <v>4.1.1 Proporción de niños, niñas y adolescentes que, a) en los cursos segundo y tercero, b) al final de la enseñanza primaria y c) al final de la enseñanza secundaria inferior, han alcanzado al menos un nivel mínimo de competencia en i) lectura y ii) matemáticas, desglosada por sexo</v>
          </cell>
        </row>
        <row r="59">
          <cell r="C59" t="str">
            <v>7.3 De aquí a 2030, duplicar la tasa mundial de mejora de la eficiencia energética</v>
          </cell>
          <cell r="E59" t="str">
            <v>4.1.2</v>
          </cell>
          <cell r="G59" t="str">
            <v>4.1.2 	Índice de finalización (enseñanza primaria, primer ciclo de enseñanza secundaria y segundo ciclo de enseñanza secundaria)</v>
          </cell>
        </row>
        <row r="60">
          <cell r="C60" t="str">
            <v>7.a De aquí a 2030, aumentar la cooperación internacional para facilitar el acceso a la investigación y la tecnología relativas a la energía limpia, incluidas las fuentes renovables, la eficiencia energética y las tecnologías avanzadas y menos contaminantes de combustibles fósiles, y promover la inversión en infraestructura energética y tecnologías limpias</v>
          </cell>
          <cell r="E60" t="str">
            <v>4.2.1</v>
          </cell>
          <cell r="G60" t="str">
            <v>4.2.1 Proporción de niños de 24 a 59 meses cuyo desarrollo es adecuado en cuanto a la salud, el aprendizaje y el bienestar psicosocial, desglosada por sexoi</v>
          </cell>
        </row>
        <row r="61">
          <cell r="C61" t="str">
            <v>7.b De aquí a 2030, ampliar la infraestructura y mejorar la tecnología para prestar servicios energéticos modernos y sostenibles para todos en los países en desarrollo, en particular los países menos adelantados, los pequeños Estados insulares en desarrollo y los países en desarrollo sin litoral, en consonancia con sus respectivos programas de apoyo</v>
          </cell>
          <cell r="E61" t="str">
            <v>4.2.2</v>
          </cell>
          <cell r="G61" t="str">
            <v>4.2.2 Tasa de participación en el aprendizaje organizado (un año antes de la edad oficial de ingreso en la enseñanza primaria), desglosada por sexo</v>
          </cell>
        </row>
        <row r="62">
          <cell r="C62" t="str">
            <v>8.1 Mantener el crecimiento económico per cápita de conformidad con las circunstancias nacionales y, en particular, un crecimiento del producto interno bruto de al menos el 7% anual en los países menos adelantados</v>
          </cell>
          <cell r="E62" t="str">
            <v>4.3.1</v>
          </cell>
          <cell r="G62" t="str">
            <v>4.3.1 Tasa de participación de los jóvenes y adultos en la enseñanza y formación académica y no académica en los últimos 12 meses, desglosada por sexo</v>
          </cell>
        </row>
        <row r="63">
          <cell r="C63" t="str">
            <v>8.2 Lograr niveles más elevados de productividad económica mediante la diversificación, la modernización tecnológica y la innovación, entre otras cosas centrándose en los sectores con gran valor añadido y un uso intensivo de la mano de obra</v>
          </cell>
          <cell r="E63" t="str">
            <v>4.4.1</v>
          </cell>
          <cell r="G63" t="str">
            <v>4.4.1 Proporción de jóvenes y adultos con competencias en tecnología de la información y las comunicaciones (TIC), desglosada por tipo de competencia técnica</v>
          </cell>
        </row>
        <row r="64">
          <cell r="C64" t="str">
            <v>8.3 Promover políticas orientadas al desarrollo que apoyen las actividades productivas, la creación de puestos de trabajo decentes, el emprendimiento, la creatividad y la innovación, y fomentar la formalización y el crecimiento de las microempresas y las pequeñas y medianas empresas, incluso mediante el acceso a servicios financieros</v>
          </cell>
          <cell r="E64" t="str">
            <v>4.5.1</v>
          </cell>
          <cell r="G64" t="str">
            <v>4.5.1 Índices de paridad (entre mujeres y hombres, zonas rurales y urbanas, quintiles de riqueza superior e inferior y grupos como los discapacitados, los pueblos indígenas y los afectados por los conflictos, a medida que se disponga de datos) para todos los indicadores educativos de esta lista que puedan desglosarse</v>
          </cell>
        </row>
        <row r="65">
          <cell r="C65" t="str">
            <v>8.4 Mejorar progresivamente, de aquí a 2030, la producción y el consumo eficientes de los recursos mundiales y procurar desvincular el crecimiento económico de la degradación del medio ambiente, conforme al Marco Decenal de Programas sobre Modalidades de Consumo y Producción Sostenibles, empezando por los países desarrollados</v>
          </cell>
          <cell r="E65" t="str">
            <v>4.6.1</v>
          </cell>
          <cell r="G65" t="str">
            <v>4.6.1 Proporción de la población en un grupo de edad determinado que ha alcanzado al menos un nivel fijo de competencia funcional en a) alfabetización y b) nociones elementales de aritmética, desglosada por sexo</v>
          </cell>
        </row>
        <row r="66">
          <cell r="C66" t="str">
            <v>8.5 De aquí a 2030, lograr el empleo pleno y productivo y el trabajo decente para todas las mujeres y los hombres, incluidos los jóvenes y las personas con discapacidad, así como la igualdad de remuneración por trabajo de igual valor</v>
          </cell>
          <cell r="E66" t="str">
            <v>4.7.1</v>
          </cell>
          <cell r="G66" t="str">
            <v>4.7.1 Grado en que i) la educación para la ciudadanía mundial y ii) la educación para el desarrollo sostenible se incorporan en a) las políticas nacionales de educación, b) los planes de estudio, 
c) la formación del profesorado y d) la evaluación de los estudiantes</v>
          </cell>
        </row>
        <row r="67">
          <cell r="C67" t="str">
            <v>8.6 De aquí a 2020, reducir considerablemente la proporción de jóvenes que no están empleados y no cursan estudios ni reciben capacitación</v>
          </cell>
          <cell r="E67" t="str">
            <v>4.a.1</v>
          </cell>
          <cell r="G67" t="str">
            <v>4.a.1 Proporción de escuelas que ofrecen servicios básicos, desglosada por tipo de servicio</v>
          </cell>
        </row>
        <row r="68">
          <cell r="C68" t="str">
            <v xml:space="preserve">8.7 Adoptar medidas inmediatas y eficaces para erradicar el trabajo forzoso, poner fin a las formas contemporáneas de esclavitud y la trata de personas y asegurar la prohibición y eliminación de las peores formas de trabajo infantil, incluidos el reclutamiento y la utilización de niños soldados, y, de aquí a 2025, poner fin al trabajo infantil en todas sus formas </v>
          </cell>
          <cell r="E68" t="str">
            <v>4.b.1</v>
          </cell>
          <cell r="G68" t="str">
            <v>4.b.1 Volumen de la asistencia oficial para el desarrollo destinada a becas, desglosado por sector y tipo de estudio</v>
          </cell>
        </row>
        <row r="69">
          <cell r="C69" t="str">
            <v>8.8 Proteger los derechos laborales y promover un entorno de trabajo seguro y sin riesgos para todos los trabajadores, incluidos los trabajadores migrantes, en particular las mujeres migrantes y las personas con empleos precarios</v>
          </cell>
          <cell r="E69" t="str">
            <v>4.c.1</v>
          </cell>
          <cell r="G69" t="str">
            <v>4.c.1 Proporción de docentes con las calificaciones mínimas requeridas, por nivel educativoi</v>
          </cell>
        </row>
        <row r="70">
          <cell r="C70" t="str">
            <v>8.9 De aquí a 2030, elaborar y poner en práctica políticas encaminadas a promover un turismo sostenible que cree puestos de trabajo y promueva la cultura y los productos locales</v>
          </cell>
          <cell r="E70" t="str">
            <v>5.1.1</v>
          </cell>
          <cell r="G70" t="str">
            <v>5.1.1 Determinar si existen o no marcos jurídicos para promover, hacer cumplir y supervisar la igualdad y la no discriminación por razón de sexo</v>
          </cell>
        </row>
        <row r="71">
          <cell r="C71" t="str">
            <v>8.10 Fortalecer la capacidad de las instituciones financieras nacionales para fomentar y ampliar el acceso a los servicios bancarios, financieros y de seguros para todos</v>
          </cell>
          <cell r="E71" t="str">
            <v>5.2.1</v>
          </cell>
          <cell r="G71" t="str">
            <v>5.2.1 Proporción de mujeres y niñas a partir de 15 años de edad que han sufrido violencia física, sexual o psicológica a manos de su actual o anterior pareja en los últimos 12 meses, desglosada por forma de violencia y edad</v>
          </cell>
        </row>
        <row r="72">
          <cell r="C72" t="str">
            <v>8.a Aumentar el apoyo a la iniciativa de ayuda para el comercio en los países en desarrollo, en particular los países menos adelantados, incluso mediante el Marco Integrado Mejorado para la Asistencia Técnica a los Países Menos Adelantados en Materia de Comercio</v>
          </cell>
          <cell r="E72" t="str">
            <v>5.2.2</v>
          </cell>
          <cell r="G72" t="str">
            <v>5.2.2 Proporción de mujeres y niñas a partir de 15 años de edad que han sufrido violencia sexual a manos de personas que no eran su pareja en los últimos12 meses, desglosada por edad y lugar del hecho</v>
          </cell>
        </row>
        <row r="73">
          <cell r="C73" t="str">
            <v>8.b De aquí a 2020, desarrollar y poner en marcha una estrategia mundial para el empleo de los jóvenes y aplicar el Pacto Mundial para el Empleo de la Organización Internacional del Trabajo</v>
          </cell>
          <cell r="E73" t="str">
            <v>5.3.1</v>
          </cell>
          <cell r="G73" t="str">
            <v>5.3.1 Proporción de mujeres de entre 20 y 24 años que estaban casadas o mantenían una unión estable antes de cumplir los 15 años y antes de cumplir los 18 años</v>
          </cell>
        </row>
        <row r="74">
          <cell r="C74" t="str">
            <v>9.1 Desarrollar infraestructuras fiables, sostenibles, resilientes y de calidad, incluidas infraestructuras regionales y transfronterizas, para apoyar el desarrollo económico y el bienestar humano, haciendo especial hincapié en el acceso asequible y equitativo para todos</v>
          </cell>
          <cell r="E74" t="str">
            <v>5.3.2</v>
          </cell>
          <cell r="G74" t="str">
            <v>5.3.2 Proporción de niñas y mujeres de entre 15 y 49 años que han sufrido mutilación o ablación genital femenina, desglosada por edad</v>
          </cell>
        </row>
        <row r="75">
          <cell r="C75" t="str">
            <v>9.2 Promover una industrialización inclusiva y sostenible y, de aquí a 2030, aumentar significativamente la contribución de la industria al empleo y al producto interno bruto, de acuerdo con las circunstancias nacionales, y duplicar esa contribución en los países menos adelantados</v>
          </cell>
          <cell r="E75" t="str">
            <v>5.4.1</v>
          </cell>
          <cell r="G75" t="str">
            <v>5.4.1 Proporción de tiempo dedicado al trabajo doméstico y asistencial no remunerado, desglosada por sexo, edad y ubicación</v>
          </cell>
        </row>
        <row r="76">
          <cell r="C76" t="str">
            <v>9.3 Aumentar el acceso de las pequeñas industrias y otras empresas, particularmente en los países en desarrollo, a los servicios financieros, incluidos créditos asequibles, y su integración en las cadenas de valor y los mercados</v>
          </cell>
          <cell r="E76" t="str">
            <v>5.5.1</v>
          </cell>
          <cell r="G76" t="str">
            <v>5.5.1 Proporción de escaños ocupados por mujeres en a) los parlamentos nacionales y b) los gobiernos locales</v>
          </cell>
        </row>
        <row r="77">
          <cell r="C77" t="str">
            <v>9.4 De aquí a 2030, modernizar la infraestructura y reconvertir las industrias para que sean sostenibles, utilizando los recursos con mayor eficacia y promoviendo la adopción de tecnologías y procesos industriales limpios y ambientalmente racionales, y logrando que todos los países tomen medidas de acuerdo con sus capacidades respectivas</v>
          </cell>
          <cell r="E77" t="str">
            <v>5.5.2</v>
          </cell>
          <cell r="G77" t="str">
            <v>5.5.2 Proporción de mujeres en cargos directivos</v>
          </cell>
        </row>
        <row r="78">
          <cell r="C78" t="str">
            <v>9.5 Aumentar la investigación científica y mejorar la capacidad tecnológica de los sectores industriales de todos los países, en particular los países en desarrollo, entre otras cosas fomentando la innovación y aumentando considerablemente, de aquí a 2030, el número de personas que trabajan en investigación y desarrollo por millón de habitantes y los gastos de los sectores público y privado en investigación y desarrollo</v>
          </cell>
          <cell r="E78" t="str">
            <v>5.6.1</v>
          </cell>
          <cell r="G78" t="str">
            <v>5.6.1 Proporción de mujeres de entre 15 y 49 años que toman sus propias decisiones informadas sobre las relaciones sexuales, el uso de anticonceptivos y la atención de la salud reproductiva</v>
          </cell>
        </row>
        <row r="79">
          <cell r="C79" t="str">
            <v>9.a Facilitar el desarrollo de infraestructuras sostenibles y resilientes en los países en desarrollo mediante un mayor apoyo financiero, tecnológico y técnico a los países africanos, los países menos adelantados, los países en desarrollo sin litoral y los pequeños Estados insulares en desarrollo</v>
          </cell>
          <cell r="E79" t="str">
            <v>5.6.2</v>
          </cell>
          <cell r="G79" t="str">
            <v>5.6.2 Número de países con leyes y reglamentos que garantizan a los hombres y las mujeres a partir de los 15 años de edad un acceso pleno e igualitario a los servicios de salud sexual y reproductiva y a la información y educación al respecto</v>
          </cell>
        </row>
        <row r="80">
          <cell r="C80" t="str">
            <v>9.b Apoyar el desarrollo de tecnologías, la investigación y la innovación nacionales en los países en desarrollo, incluso garantizando un entorno normativo propicio a la diversificación industrial y la adición de valor a los productos básicos, entre otras cosas</v>
          </cell>
          <cell r="E80" t="str">
            <v>5.a.1</v>
          </cell>
          <cell r="G80" t="str">
            <v>5.a.1 a) Proporción del total de la población agrícola con derechos de propiedad o derechos seguros sobre tierras agrícolas, desglosada por sexo; y b) proporción de mujeres entre los propietarios o los titulares de derechos sobre tierras agrícolas, desglosada por tipo de tenencia</v>
          </cell>
        </row>
        <row r="81">
          <cell r="C81" t="str">
            <v>9.c Aumentar significativamente el acceso a la tecnología de la información y las comunicaciones y esforzarse por proporcionar acceso universal y asequible a Internet en los países menos adelantados de aquí a 2020</v>
          </cell>
          <cell r="E81" t="str">
            <v>5.a.2</v>
          </cell>
          <cell r="G81" t="str">
            <v>5.a.2 Proporción de países cuyo ordenamiento jurídico (incluido el derecho consuetudinario) garantiza la igualdad de derechos de la mujer a la propiedad o el control de las tierras</v>
          </cell>
        </row>
        <row r="82">
          <cell r="C82" t="str">
            <v>10.1 De aquí a 2030, lograr progresivamente y mantener el crecimiento de los ingresos del 40% más pobre de la población a una tasa superior a la media nacional</v>
          </cell>
          <cell r="E82" t="str">
            <v>5.b.1</v>
          </cell>
          <cell r="G82" t="str">
            <v>5.b.1 Proporción de personas que poseen un teléfono móvil, desglosada por sexo</v>
          </cell>
        </row>
        <row r="83">
          <cell r="C83" t="str">
            <v>10.2 De aquí a 2030, potenciar y promover la inclusión social, económica y política de todas las personas, independientemente de su edad, sexo, discapacidad, raza, etnia, origen, religión o situación económica u otra condición</v>
          </cell>
          <cell r="E83" t="str">
            <v>5.c.1</v>
          </cell>
          <cell r="G83" t="str">
            <v>5.c.1 Proporción de países con sistemas para el seguimiento de la igualdad de género y el empoderamiento de las mujeres y la asignación de fondos públicos para ese fin</v>
          </cell>
        </row>
        <row r="84">
          <cell r="C84" t="str">
            <v>10.3 Garantizar la igualdad de oportunidades y reducir la desigualdad de resultados, incluso eliminando las leyes, políticas y prácticas discriminatorias y promoviendo legislaciones, políticas y medidas adecuadas a ese respecto</v>
          </cell>
          <cell r="E84" t="str">
            <v>6.1.1</v>
          </cell>
          <cell r="G84" t="str">
            <v>6.1.1 Proporción de la población que utiliza servicios de suministro de agua potable gestionados sin riesgos</v>
          </cell>
        </row>
        <row r="85">
          <cell r="C85" t="str">
            <v>10.4 Adoptar políticas, especialmente fiscales, salariales y de protección social, y lograr progresivamente una mayor igualdad</v>
          </cell>
          <cell r="E85" t="str">
            <v>6.2.1</v>
          </cell>
          <cell r="G85" t="str">
            <v>6.2.1 Proporción de la población que utiliza: a) servicios de saneamiento gestionados sin riesgos y b) instalaciones para el lavado de manos con agua y jabón</v>
          </cell>
        </row>
        <row r="86">
          <cell r="C86" t="str">
            <v>10.5 Mejorar la reglamentación y vigilancia de las instituciones y los mercados financieros mundiales y fortalecer la aplicación de esos reglamentos</v>
          </cell>
          <cell r="E86" t="str">
            <v>6.3.1</v>
          </cell>
          <cell r="G86" t="str">
            <v>6.3.1 Proporción de los flujos de aguas residuales domésticas e industriales tratados de manera adecuada</v>
          </cell>
        </row>
        <row r="87">
          <cell r="C87" t="str">
            <v>10.6 Asegurar una mayor representación e intervención de los países en desarrollo en las decisiones adoptadas por las instituciones económicas y financieras internacionales para aumentar la eficacia, fiabilidad, rendición de cuentas y legitimidad de esas instituciones</v>
          </cell>
          <cell r="E87" t="str">
            <v>6.3.2</v>
          </cell>
          <cell r="G87" t="str">
            <v>6.3.2 Proporción de masas de agua de buena calidad</v>
          </cell>
        </row>
        <row r="88">
          <cell r="C88" t="str">
            <v>10.7 Facilitar la migración y la movilidad ordenadas, seguras, regulares y responsables de las personas, incluso mediante la aplicación de políticas migratorias planificadas y bien gestionadas</v>
          </cell>
          <cell r="E88" t="str">
            <v>6.4.1</v>
          </cell>
          <cell r="G88" t="str">
            <v>6.4.1 Cambio en el uso eficiente de los recursos hídricos con el paso del tiempo</v>
          </cell>
        </row>
        <row r="89">
          <cell r="C89" t="str">
            <v>10.a Aplicar el principio del trato especial y diferenciado para los países en desarrollo, en particular los países menos adelantados, de conformidad con los acuerdos de la Organización Mundial del Comercio</v>
          </cell>
          <cell r="E89" t="str">
            <v>6.4.2</v>
          </cell>
          <cell r="G89" t="str">
            <v>6.4.2 Nivel de estrés hídrico: extracción de agua dulce en proporción a los recursos de agua dulce disponibles</v>
          </cell>
        </row>
        <row r="90">
          <cell r="C90" t="str">
            <v>10.b Fomentar la asistencia oficial para el desarrollo y las corrientes financieras, incluida la inversión extranjera directa, para los Estados con mayores necesidades, en particular los países menos adelantados, los países africanos, los pequeños Estados insulares en desarrollo y los países en desarrollo sin litoral, en consonancia con sus planes y programas nacionales</v>
          </cell>
          <cell r="E90" t="str">
            <v>6.5.1</v>
          </cell>
          <cell r="G90" t="str">
            <v>6.5.1 Grado de gestión integrada de los recursos hídricos</v>
          </cell>
        </row>
        <row r="91">
          <cell r="C91" t="str">
            <v>10.c De aquí a 2030, reducir a menos del 3% los costos de transacción de las remesas de los migrantes y eliminar los corredores de remesas con un costo superior al 5%</v>
          </cell>
          <cell r="E91" t="str">
            <v>6.5.2</v>
          </cell>
          <cell r="G91" t="str">
            <v>6.5.2 Proporción de la superficie de cuencas transfronterizas sujetas a arreglos operacionales para la cooperación en materia de aguas</v>
          </cell>
        </row>
        <row r="92">
          <cell r="C92" t="str">
            <v>11.1 De aquí a 2030, asegurar el acceso de todas las personas a viviendas y servicios básicos adecuados, seguros y asequibles y mejorar los barrios marginales</v>
          </cell>
          <cell r="E92" t="str">
            <v>6.6.1</v>
          </cell>
          <cell r="G92" t="str">
            <v>6.6.1 Cambio en la extensión de los ecosistemas relacionados con el agua con el paso del tiempo</v>
          </cell>
        </row>
        <row r="93">
          <cell r="C93" t="str">
            <v>11.2 De aquí a 2030, proporcionar acceso a sistemas de transporte seguros, asequibles, accesibles y sostenibles para todos y mejorar la seguridad vial, en particular mediante la ampliación del transporte público, prestando especial atención a las necesidades de las personas en situación de vulnerabilidad, las mujeres, los niños, las personas con discapacidad y las personas de edad</v>
          </cell>
          <cell r="E93" t="str">
            <v>6.a.1</v>
          </cell>
          <cell r="G93" t="str">
            <v>6.a.1 Volumen de la asistencia oficial para el desarrollo destinada al agua y el saneamiento que forma parte de un plan de gastos coordinados por el gobierno</v>
          </cell>
        </row>
        <row r="94">
          <cell r="C94" t="str">
            <v>11.3 De aquí a 2030, aumentar la urbanización inclusiva y sostenible y la capacidad para la planificación y la gestión participativas, integradas y sostenibles de los asentamientos humanos en todos los países</v>
          </cell>
          <cell r="E94" t="str">
            <v>6.b.1</v>
          </cell>
          <cell r="G94" t="str">
            <v>6.b.1 Proporción de dependencias administrativas locales que han establecido políticas y procedimientos operacionales para la participación de las comunidades locales en la gestión del agua y el saneamiento</v>
          </cell>
        </row>
        <row r="95">
          <cell r="C95" t="str">
            <v>11.4 Redoblar los esfuerzos para proteger y salvaguardar el patrimonio cultural y natural del mundo</v>
          </cell>
          <cell r="E95" t="str">
            <v>7.1.1</v>
          </cell>
          <cell r="G95" t="str">
            <v>7.1.1 Proporción de la población que tiene acceso a la electricidad</v>
          </cell>
        </row>
        <row r="96">
          <cell r="C96" t="str">
            <v>11.5 De aquí a 2030, reducir significativamente el número de muertes causadas por los desastres, incluidos los relacionados con el agua, y de personas afectadas por ellos, y reducir considerablemente las pérdidas económicas directas provocadas por los desastres en comparación con el producto interno bruto mundial, haciendo especial hincapié en la protección de los pobres y las personas en situaciones de vulnerabilidad</v>
          </cell>
          <cell r="E96" t="str">
            <v>7.1.2</v>
          </cell>
          <cell r="G96" t="str">
            <v>7.1.2 Proporción de la población cuya fuente primaria de energía son los combustibles y tecnologías limpios</v>
          </cell>
        </row>
        <row r="97">
          <cell r="C97" t="str">
            <v>11.6 De aquí a 2030, reducir el impacto ambiental negativo per cápita de las ciudades, incluso prestando especial atención a la calidad del aire y la gestión de los desechos municipales y de otro tipo</v>
          </cell>
          <cell r="E97" t="str">
            <v>7.2.1</v>
          </cell>
          <cell r="G97" t="str">
            <v>7.2.1 Proporción de energía renovable en el consumo final total de energía</v>
          </cell>
        </row>
        <row r="98">
          <cell r="C98" t="str">
            <v>11.7 De aquí a 2030, proporcionar acceso universal a zonas verdes y espacios públicos seguros, inclusivos y accesibles, en particular para las mujeres y los niños, las personas de edad y las personas con discapacidad</v>
          </cell>
          <cell r="E98" t="str">
            <v>7.3.1</v>
          </cell>
          <cell r="G98" t="str">
            <v>7.3.1 Intensidad energética medida en función de la energía primaria y el PIB</v>
          </cell>
        </row>
        <row r="99">
          <cell r="C99" t="str">
            <v>11.a Apoyar los vínculos económicos, sociales y ambientales positivos entre las zonas urbanas, periurbanas y rurales fortaleciendo la planificación del desarrollo nacional y regional</v>
          </cell>
          <cell r="E99" t="str">
            <v>7.a.1</v>
          </cell>
          <cell r="G99" t="str">
            <v>7.a.1 Corrientes financieras internacionales hacia los países en desarrollo para apoyar la investigación y el desarrollo de energías limpias y la producción de energía renovable, incluidos los sistemas híbridos</v>
          </cell>
        </row>
        <row r="100">
          <cell r="C100" t="str">
            <v>11.b De aquí a 2020, aumentar considerablemente el número de ciudades y asentamientos humanos que adoptan e implementan políticas y planes integrados para promover la inclusión, el uso eficiente de los recursos, la mitigación del cambio climático y la adaptación a él y la resiliencia ante los desastres, y desarrollar y poner en práctica, en consonancia con el Marco de Sendái para la Reducción del Riesgo de Desastres 2015‑2030, la gestión integral de los riesgos de desastre a todos los niveles</v>
          </cell>
          <cell r="E100" t="str">
            <v>7.b.1</v>
          </cell>
          <cell r="G100" t="str">
            <v>7.b.1 Capacidad instalada de generación de energía renovable en los países en desarrollo (expresada en vatios per cápita)</v>
          </cell>
        </row>
        <row r="101">
          <cell r="C101" t="str">
            <v>11.c Proporcionar apoyo a los países menos adelantados, incluso mediante asistencia financiera y técnica, para que puedan construir edificios sostenibles y resilientes utilizando materiales locales</v>
          </cell>
          <cell r="E101" t="str">
            <v>8.1.1.</v>
          </cell>
          <cell r="G101" t="str">
            <v>8.1.1 Tasa de crecimiento anual del PIB real per cápita</v>
          </cell>
        </row>
        <row r="102">
          <cell r="C102" t="str">
            <v>12.1 Aplicar el Marco Decenal de Programas sobre Modalidades de Consumo y Producción Sostenibles, con la participación de todos los países y bajo el liderazgo de los países desarrollados, teniendo en cuenta el grado de desarrollo y las capacidades de los países en desarrollo</v>
          </cell>
          <cell r="E102" t="str">
            <v>8.2.1</v>
          </cell>
          <cell r="G102" t="str">
            <v>8.2.1 Tasa de crecimiento anual del PIB real por persona empleada</v>
          </cell>
        </row>
        <row r="103">
          <cell r="C103" t="str">
            <v>12.2 De aquí a 2030, lograr la gestión sostenible y el uso eficiente de los recursos naturales</v>
          </cell>
          <cell r="E103" t="str">
            <v>8.3.1</v>
          </cell>
          <cell r="G103" t="str">
            <v>8.3.1 Proporción de empleo informal con respecto al empleo total, desglosada por sector y sexo</v>
          </cell>
        </row>
        <row r="104">
          <cell r="C104" t="str">
            <v>12.3 De aquí a 2030, reducir a la mitad el desperdicio de alimentos per cápita mundial en la venta al por menor y a nivel de los consumidores y reducir las pérdidas de alimentos en las cadenas de producción y suministro, incluidas las pérdidas posteriores a la cosecha</v>
          </cell>
          <cell r="E104" t="str">
            <v>8.4.1</v>
          </cell>
          <cell r="G104" t="str">
            <v>8.4.1 Huella material en términos absolutos, huella material per cápita y huella material por PIB</v>
          </cell>
        </row>
        <row r="105">
          <cell r="C105" t="str">
            <v>12.4 De aquí a 2020, lograr la gestión ecológicamente racional de los productos químicos y de todos los desechos a lo largo de su ciclo de vida, de conformidad con los marcos internacionales convenidos, y reducir significativamente su liberación a la atmósfera, el agua y el suelo a fin de minimizar sus efectos adversos en la salud humana y el medio ambiente</v>
          </cell>
          <cell r="E105" t="str">
            <v>8.4.2</v>
          </cell>
          <cell r="G105" t="str">
            <v>8.4.2 Consumo material interno en términos absolutos, consumo material interno per cápita y consumo material interno por PIB</v>
          </cell>
        </row>
        <row r="106">
          <cell r="C106" t="str">
            <v>12.5 De aquí a 2030, reducir considerablemente la generación de desechos mediante actividades de prevención, reducción, reciclado y reutilización</v>
          </cell>
          <cell r="E106" t="str">
            <v>8.5.1</v>
          </cell>
          <cell r="G106" t="str">
            <v>8.5.1 Ingreso medio por hora de las personas empleadas, desglosado por sexo, edad, ocupación y personas con discapacidad</v>
          </cell>
        </row>
        <row r="107">
          <cell r="C107" t="str">
            <v>12.6 Alentar a las empresas, en especial las grandes empresas y las empresas transnacionales, a que adopten prácticas sostenibles e incorporen información sobre la sostenibilidad en su ciclo de presentación de informes</v>
          </cell>
          <cell r="E107" t="str">
            <v>8.5.2</v>
          </cell>
          <cell r="G107" t="str">
            <v>8.5.2 Tasa de desempleo, desglosada por sexo, edad y personas con discapacidad</v>
          </cell>
        </row>
        <row r="108">
          <cell r="C108" t="str">
            <v>12.7 Promover prácticas de adquisición pública que sean sostenibles, de conformidad con las políticas y prioridades nacionales</v>
          </cell>
          <cell r="E108" t="str">
            <v>8.6.1</v>
          </cell>
          <cell r="G108" t="str">
            <v>8.6.1 Proporción de jóvenes (entre 15 y 24 años) que no cursan estudios, no están empleados ni reciben capacitación</v>
          </cell>
        </row>
        <row r="109">
          <cell r="C109" t="str">
            <v>12.8 De aquí a 2030, asegurar que las personas de todo el mundo tengan la información y los conocimientos pertinentes para el desarrollo sostenible y los estilos de vida en armonía con la naturaleza</v>
          </cell>
          <cell r="E109" t="str">
            <v>8.7.1</v>
          </cell>
          <cell r="G109" t="str">
            <v>8.7.1 Proporción y número de niños de entre 5 y 17 años que realizan trabajo infantil, desglosados por sexo y edad</v>
          </cell>
        </row>
        <row r="110">
          <cell r="C110" t="str">
            <v>12.a Ayudar a los países en desarrollo a fortalecer su capacidad científica y tecnológica para avanzar hacia modalidades de consumo y producción más sostenibles</v>
          </cell>
          <cell r="E110" t="str">
            <v>8.8.1</v>
          </cell>
          <cell r="G110" t="str">
            <v>8.8.1 Lesiones ocupacionales mortales y no mortales por cada 100.000 trabajadores, desglosadas por sexo y estatus migratorio</v>
          </cell>
        </row>
        <row r="111">
          <cell r="C111" t="str">
            <v>12.b Elaborar y aplicar instrumentos para vigilar los efectos en el desarrollo sostenible, a fin de lograr un turismo sostenible que cree puestos de trabajo y promueva la cultura y los productos locales</v>
          </cell>
          <cell r="E111" t="str">
            <v>8.8.2</v>
          </cell>
          <cell r="G111" t="str">
            <v>8.8.2 Nivel de cumplimiento nacional de los derechos laborales (libertad de asociación y negociación colectiva) con arreglo a las fuentes textuales de la Organización Internacional del Trabajo (OIT) y la legislación interna, desglosado por sexo y estatus migratorio</v>
          </cell>
        </row>
        <row r="112">
          <cell r="C112" t="str">
            <v>12.c Racionalizar los subsidios ineficientes a los combustibles fósiles que fomentan el consumo antieconómico eliminando las distorsiones del mercado, de acuerdo con las circunstancias nacionales, incluso mediante la reestructuración de los sistemas tributarios y la eliminación gradual de los subsidios perjudiciales, cuando existan, para reflejar su impacto ambiental, teniendo plenamente en cuenta las necesidades y condiciones específicas de los países en desarrollo y minimizando los posibles efectos adversos en su desarrollo, de manera que se proteja a los pobres y a las comunidades afectadas</v>
          </cell>
          <cell r="E112" t="str">
            <v>8.9.1</v>
          </cell>
          <cell r="G112" t="str">
            <v>8.9.1 PIB generado directamente por el turismo en proporción al PIB total y a la tasa de crecimiento</v>
          </cell>
        </row>
        <row r="113">
          <cell r="C113" t="str">
            <v>13.1 Fortalecer la resiliencia y la capacidad de adaptación a los riesgos relacionados con el clima y los desastres naturales en todos los países</v>
          </cell>
          <cell r="E113" t="str">
            <v>8.10.1</v>
          </cell>
          <cell r="G113" t="str">
            <v>8.10.1 a) Número de sucursales de bancos comerciales por cada 100.000 adultos y b) número de cajeros automáticos por cada 100.000 adultos</v>
          </cell>
        </row>
        <row r="114">
          <cell r="C114" t="str">
            <v>13.2 Incorporar medidas relativas al cambio climático en las políticas, estrategias y planes nacionales</v>
          </cell>
          <cell r="E114" t="str">
            <v>8.10.2</v>
          </cell>
          <cell r="G114" t="str">
            <v>8.10.2 Proporción de adultos (a partir de 15 años de edad) que tienen una cuenta en un banco u otra institución financiera o un proveedor de servicios de dinero móvil</v>
          </cell>
        </row>
        <row r="115">
          <cell r="C115" t="str">
            <v>13.3 Mejorar la educación, la sensibilización y la capacidad humana e institucional respecto de la mitigación del cambio climático, la adaptación a él, la reducción de sus efectos y la alerta temprana</v>
          </cell>
          <cell r="E115" t="str">
            <v>8.a.1</v>
          </cell>
          <cell r="G115" t="str">
            <v>8.a.1 Compromisos y desembolsos en relación con la iniciativa Ayuda para el Comercio</v>
          </cell>
        </row>
        <row r="116">
          <cell r="C116" t="str">
            <v>13.a Cumplir el compromiso de los países desarrollados que son partes en la Convención Marco de las Naciones Unidas sobre el Cambio Climático de lograr para el año 2020 el objetivo de movilizar conjuntamente 100.000 millones de dólares anuales procedentes de todas las fuentes a fin de atender las necesidades de los países en desarrollo respecto de la adopción de medidas concretas de mitigación y la transparencia de su aplicación, y poner en pleno funcionamiento el Fondo Verde para el Clima capitalizándolo lo antes posible</v>
          </cell>
          <cell r="E116" t="str">
            <v>8.b.1</v>
          </cell>
          <cell r="G116" t="str">
            <v>8.b.1 Existencia de una estrategia nacional organizada y en marcha para el empleo de los jóvenes, como estrategia independiente o como parte de una estrategia nacional de empleo</v>
          </cell>
        </row>
        <row r="117">
          <cell r="C117" t="str">
            <v>13.b Promover mecanismos para aumentar la capacidad para la planificación y gestión eficaces en relación con el cambio climático en los países menos adelantados y los pequeños Estados insulares en desarrollo, haciendo particular hincapié en las mujeres, los jóvenes y las comunidades locales y marginadas</v>
          </cell>
          <cell r="E117" t="str">
            <v>9.1.1</v>
          </cell>
          <cell r="G117" t="str">
            <v>9.1.1 Proporción de la población rural que vive a menos de 2 km de una carretera transitable todo el año</v>
          </cell>
        </row>
        <row r="118">
          <cell r="C118" t="str">
            <v>14.1 De aquí a 2025, prevenir y reducir significativamente la contaminación marina de todo tipo, en particular la producida por actividades realizadas en tierra, incluidos los detritos marinos y la polución por nutrientes</v>
          </cell>
          <cell r="E118" t="str">
            <v>9.1.2</v>
          </cell>
          <cell r="G118" t="str">
            <v>9.1.2 Volumen de transporte de pasajeros y carga, desglosado por medio de transporte</v>
          </cell>
        </row>
        <row r="119">
          <cell r="C119" t="str">
            <v>14.2 De aquí a 2020, gestionar y proteger sosteniblemente los ecosistemas marinos y costeros para evitar efectos adversos importantes, incluso fortaleciendo su resiliencia, y adoptar medidas para restaurarlos a fin de restablecer la salud y la productividad de los océanos</v>
          </cell>
          <cell r="E119" t="str">
            <v>9.2.1</v>
          </cell>
          <cell r="G119" t="str">
            <v>9.2.1 Valor añadido del sector manufacturo en proporción al PIB y per cápita</v>
          </cell>
        </row>
        <row r="120">
          <cell r="C120" t="str">
            <v>14.3 Minimizar y abordar los efectos de la acidificación de los océanos, incluso mediante una mayor cooperación científica a todos los niveles</v>
          </cell>
          <cell r="E120" t="str">
            <v>9.2.2</v>
          </cell>
          <cell r="G120" t="str">
            <v>9.2.2 Empleo del sector manufacturero en proporción al empleo total</v>
          </cell>
        </row>
        <row r="121">
          <cell r="C121" t="str">
            <v>14.4 De aquí a 2020, reglamentar eficazmente la explotación pesquera y poner fin a la pesca excesiva, la pesca ilegal, no declarada y no reglamentada y las prácticas pesqueras destructivas, y aplicar planes de gestión con fundamento científico a fin de restablecer las poblaciones de peces en el plazo más breve posible, al menos alcanzando niveles que puedan producir el máximo rendimiento sostenible de acuerdo con sus características biológicas</v>
          </cell>
          <cell r="E121" t="str">
            <v>9.3.1</v>
          </cell>
          <cell r="G121" t="str">
            <v>9.3.1 Proporción del valor añadido total del sector industrial correspondiente a las pequeñas industrias</v>
          </cell>
        </row>
        <row r="122">
          <cell r="C122" t="str">
            <v>14.5 De aquí a 2020, conservar al menos el 10% de las zonas costeras y marinas, de conformidad con las leyes nacionales y el derecho internacional y sobre la base de la mejor información científica disponible</v>
          </cell>
          <cell r="E122" t="str">
            <v>9.3.2</v>
          </cell>
          <cell r="G122" t="str">
            <v>9.3.2 Proporción de las pequeñas industrias que han obtenido un préstamo o una línea de crédito</v>
          </cell>
        </row>
        <row r="123">
          <cell r="C123" t="str">
            <v>14.6 De aquí a 2020, prohibir ciertas formas de subvenciones a la pesca que contribuyen a la sobrecapacidad y la pesca excesiva, eliminar las subvenciones que contribuyen a la pesca ilegal, no declarada y no reglamentada y abstenerse de introducir nuevas subvenciones de esa índole, reconociendo que la negociación sobre las subvenciones a la pesca en el marco de la Organización Mundial del Comercio debe incluir un trato especial y diferenciado, apropiado y efectivo para los países en desarrollo y los países menos adelantados4</v>
          </cell>
          <cell r="E123" t="str">
            <v>9.4.1</v>
          </cell>
          <cell r="G123" t="str">
            <v>9.4.1 Emisiones de CO2 por unidad de valor añadido</v>
          </cell>
        </row>
        <row r="124">
          <cell r="C124" t="str">
            <v>14.7 De aquí a 2030, aumentar los beneficios económicos que los pequeños Estados insulares en desarrollo y los países menos adelantados obtienen del uso sostenible de los recursos marinos, en particular mediante la gestión sostenible de la pesca, la acuicultura y el turismo</v>
          </cell>
          <cell r="E124" t="str">
            <v>9.5.1</v>
          </cell>
          <cell r="G124" t="str">
            <v>9.5.1 Gastos en investigación y desarrollo en proporción al PIB</v>
          </cell>
        </row>
        <row r="125">
          <cell r="C125" t="str">
            <v>14.a Aumentar los conocimientos científicos, desarrollar la capacidad de investigación y transferir tecnología marina, teniendo en cuenta los Criterios y Directrices para la Transferencia de Tecnología Marina de la Comisión Oceanográfica Intergubernamental, a fin de mejorar la salud de los océanos y potenciar la contribución de la biodiversidad marina al desarrollo de los países en desarrollo, en particular los pequeños Estados insulares en desarrollo y los países menos adelantados</v>
          </cell>
          <cell r="E125" t="str">
            <v>9.5.2</v>
          </cell>
          <cell r="G125" t="str">
            <v>9.5.2 Número de investigadores (en equivalente a tiempo completo) por cada millón de habitantes</v>
          </cell>
        </row>
        <row r="126">
          <cell r="C126" t="str">
            <v>14.b Facilitar el acceso de los pescadores artesanales a los recursos marinos y los mercados</v>
          </cell>
          <cell r="E126" t="str">
            <v>9.a.1</v>
          </cell>
          <cell r="G126" t="str">
            <v>9.a.1 Total de apoyo internacional oficial (asistencia oficial para el desarrollo más otras corrientes oficiales de recursos) destinado a la infraestructura</v>
          </cell>
        </row>
        <row r="127">
          <cell r="C127" t="str">
            <v>14.c Mejorar la conservación y el uso sostenible de los océanos y sus recursos aplicando el derecho internacional reflejado en la Convención de las Naciones Unidas sobre el Derecho del Mar, que constituye el marco jurídico para la conservación y la utilización sostenible de los océanos y sus recursos, como se recuerda en el párrafo 158 del documento “El futuro que queremos”</v>
          </cell>
          <cell r="E127" t="str">
            <v>9.b.1</v>
          </cell>
          <cell r="G127" t="str">
            <v>9.b.1 Proporción del valor añadido por la industria de tecnología mediana y alta en el valor añadido total</v>
          </cell>
        </row>
        <row r="128">
          <cell r="C128" t="str">
            <v>15.1 De aquí a 2020, asegurar la conservación, el restablecimiento y el uso sostenible de los ecosistemas terrestres y los ecosistemas interiores de agua dulce y sus servicios, en particular los bosques, los humedales, las montañas y las zonas áridas, en consonancia con las obligaciones contraídas en virtud de acuerdos internacionales</v>
          </cell>
          <cell r="E128" t="str">
            <v>9.c.1</v>
          </cell>
          <cell r="G128" t="str">
            <v>9.c.1 Proporción de la población con cobertura de red móvil, desglosada por tecnología</v>
          </cell>
        </row>
        <row r="129">
          <cell r="C129" t="str">
            <v>15.2 De aquí a 2020, promover la puesta en práctica de la gestión sostenible de todos los tipos de bosques, detener la deforestación, recuperar los bosques degradados y aumentar considerablemente la forestación y la reforestación a nivel mundial</v>
          </cell>
          <cell r="E129" t="str">
            <v>10.1.1</v>
          </cell>
          <cell r="G129" t="str">
            <v>10.1.1 Tasas de crecimiento per cápita de los gastos o ingresos de los hogares del 40% más pobre de la población y la población total</v>
          </cell>
        </row>
        <row r="130">
          <cell r="C130" t="str">
            <v>15.3 De aquí a 2030, luchar contra la desertificación, rehabilitar las tierras y los suelos degradados, incluidas las tierras afectadas por la desertificación, la sequía y las inundaciones, y procurar lograr un mundo con efecto neutro en la degradación de las tierras</v>
          </cell>
          <cell r="E130" t="str">
            <v>10.2.1</v>
          </cell>
          <cell r="G130" t="str">
            <v>10.2.1 Proporción de personas que viven por debajo del 50% de la mediana de los ingresos, desglosada por sexo, edad y personas con discapacidad</v>
          </cell>
        </row>
        <row r="131">
          <cell r="C131" t="str">
            <v>15.4 De aquí a 2030, asegurar la conservación de los ecosistemas montañosos, incluida su diversidad biológica, a fin de mejorar su capacidad de proporcionar beneficios esenciales para el desarrollo sostenible</v>
          </cell>
          <cell r="E131" t="str">
            <v>10.3.1</v>
          </cell>
          <cell r="G131" t="str">
            <v>10.3.1 Proporción de la población que declara haberse sentido personalmente discriminada o acosada en los últimos 12 meses por motivos de discriminación prohibidos por el derecho internacional de los derechos humanos</v>
          </cell>
        </row>
        <row r="132">
          <cell r="C132" t="str">
            <v>15.5 Adoptar medidas urgentes y significativas para reducir la degradación de los hábitats naturales, detener la pérdida de biodiversidad y, de aquí a 2020, proteger las especies amenazadas y evitar su extinción</v>
          </cell>
          <cell r="E132" t="str">
            <v>10.4.1</v>
          </cell>
          <cell r="G132" t="str">
            <v>10.4.1 Proporción del PIB generada por el trabajo</v>
          </cell>
        </row>
        <row r="133">
          <cell r="C133" t="str">
            <v>15.6 Promover la participación justa y equitativa en los beneficios derivados de la utilización de los recursos genéticos y promover el acceso adecuado a esos recursos, según lo convenido internacionalmente</v>
          </cell>
          <cell r="E133" t="str">
            <v>10.4.2</v>
          </cell>
          <cell r="G133" t="str">
            <v>10.4.2 	Efecto redistributivo de la política fiscal2</v>
          </cell>
        </row>
        <row r="134">
          <cell r="C134" t="str">
            <v>15.7 Adoptar medidas urgentes para poner fin a la caza furtiva y el tráfico de especies protegidas de flora y fauna y abordar tanto la demanda como la oferta de productos ilegales de flora y fauna silvestres</v>
          </cell>
          <cell r="E134" t="str">
            <v>10.5.1</v>
          </cell>
          <cell r="G134" t="str">
            <v>10.5.1 Indicadores de solidez financiera</v>
          </cell>
        </row>
        <row r="135">
          <cell r="C135" t="str">
            <v>15.8 De aquí a 2020, adoptar medidas para prevenir la introducción de especies exóticas invasoras y reducir significativamente sus efectos en los ecosistemas terrestres y acuáticos y controlar o erradicar las especies prioritarias</v>
          </cell>
          <cell r="E135" t="str">
            <v>10.6.1</v>
          </cell>
          <cell r="G135" t="str">
            <v>10.6.1 Proporción de miembros y derechos de voto de los países en desarrollo en organizaciones internacionales</v>
          </cell>
        </row>
        <row r="136">
          <cell r="C136" t="str">
            <v>15.9 De aquí a 2020, integrar los valores de los ecosistemas y la biodiversidad en la planificación, los procesos de desarrollo, las estrategias de reducción de la pobreza y la contabilidad nacionales y locales</v>
          </cell>
          <cell r="E136" t="str">
            <v>10.7.1</v>
          </cell>
          <cell r="G136" t="str">
            <v>10.7.1 Costo de la contratación sufragado por el empleado en proporción a los ingresos mensuales percibidos en el país de destino</v>
          </cell>
        </row>
        <row r="137">
          <cell r="C137" t="str">
            <v>15.a Movilizar y aumentar significativamente los recursos financieros procedentes de todas las fuentes para conservar y utilizar de forma sostenible la biodiversidad y los ecosistemas</v>
          </cell>
          <cell r="E137" t="str">
            <v>10.7.2</v>
          </cell>
          <cell r="G137" t="str">
            <v>10.7.2 Número de países que han aplicado políticas migratorias bien gestionadas que facilitan la migración y la movilidad ordenadas, seguras, regulares y responsables de las personas</v>
          </cell>
        </row>
        <row r="138">
          <cell r="C138" t="str">
            <v>15.b Movilizar recursos considerables de todas las fuentes y a todos los niveles para financiar la gestión forestal sostenible y proporcionar incentivos adecuados a los países en desarrollo para que promuevan dicha gestión, en particular con miras a la conservación y la reforestación</v>
          </cell>
          <cell r="E138" t="str">
            <v>10.7.3</v>
          </cell>
          <cell r="G138" t="str">
            <v>10.7.3 	Número de personas que murieron o desaparecieron en el proceso de migración hacia un destino internacionali</v>
          </cell>
        </row>
        <row r="139">
          <cell r="C139" t="str">
            <v>15.c Aumentar el apoyo mundial a la lucha contra la caza furtiva y el tráfico de especies protegidas, incluso aumentando la capacidad de las comunidades locales para perseguir oportunidades de subsistencia sostenibles</v>
          </cell>
          <cell r="E139" t="str">
            <v>10.7.4</v>
          </cell>
          <cell r="G139" t="str">
            <v>10.7.4 	Proporción de la población integrada por refugiados, desglosada por país de origen</v>
          </cell>
        </row>
        <row r="140">
          <cell r="C140" t="str">
            <v>16.1 Reducir significativamente todas las formas de violencia y las correspondientes tasas de mortalidad en todo el mundo</v>
          </cell>
          <cell r="E140" t="str">
            <v>10.a.1</v>
          </cell>
          <cell r="G140" t="str">
            <v>10.a.1 Proporción de líneas arancelarias que se aplican a las importaciones de los países menos adelantados y los países en desarrollo con arancel cero</v>
          </cell>
        </row>
        <row r="141">
          <cell r="C141" t="str">
            <v>16.2 Poner fin al maltrato, la explotación, la trata y todas las formas de violencia y tortura contra los niños</v>
          </cell>
          <cell r="E141" t="str">
            <v>10.b.1</v>
          </cell>
          <cell r="G141" t="str">
            <v>10.b.1 Corrientes totales de recursos para el desarrollo, desglosadas por país receptor y país donante y por tipo de corriente (por ejemplo, asistencia oficial para el desarrollo, inversión extranjera directa y otras corrientes)</v>
          </cell>
        </row>
        <row r="142">
          <cell r="C142" t="str">
            <v>16.3 Promover el estado de derecho en los planos nacional e internacional y garantizar la igualdad de acceso a la justicia para todos</v>
          </cell>
          <cell r="E142" t="str">
            <v>10.c.1</v>
          </cell>
          <cell r="G142" t="str">
            <v>10.c.1 Costo de las remesas en proporción a las sumas remitidas</v>
          </cell>
        </row>
        <row r="143">
          <cell r="C143" t="str">
            <v>16.4 De aquí a 2030, reducir significativamente las corrientes financieras y de armas ilícitas, fortalecer la recuperación y devolución de los activos robados y luchar contra todas las formas de delincuencia organizada</v>
          </cell>
          <cell r="E143" t="str">
            <v>11.1.1</v>
          </cell>
          <cell r="G143" t="str">
            <v>11.1.1 Proporción de la población urbana que vive en barrios marginales, asentamientos informales o viviendas inadecuadas</v>
          </cell>
        </row>
        <row r="144">
          <cell r="C144" t="str">
            <v>16.5 Reducir considerablemente la corrupción y el soborno en todas sus formas</v>
          </cell>
          <cell r="E144" t="str">
            <v>11.2.1</v>
          </cell>
          <cell r="G144" t="str">
            <v>11.2.1 Proporción de la población que tiene fácil acceso al transporte público, desglosada por sexo, edad y personas con discapacidad</v>
          </cell>
        </row>
        <row r="145">
          <cell r="C145" t="str">
            <v>16.6 Crear a todos los niveles instituciones eficaces y transparentes que rindan cuentas</v>
          </cell>
          <cell r="E145" t="str">
            <v>11.3.1</v>
          </cell>
          <cell r="G145" t="str">
            <v>11.3.1 Relación entre la tasa de consumo de tierras y la tasa de crecimiento de la población</v>
          </cell>
        </row>
        <row r="146">
          <cell r="C146" t="str">
            <v>16.7 Garantizar la adopción en todos los niveles de decisiones inclusivas, participativas y representativas que respondan a las necesidades</v>
          </cell>
          <cell r="E146" t="str">
            <v>11.3.2</v>
          </cell>
          <cell r="G146" t="str">
            <v>11.3.2 Proporción de ciudades que cuentan con una estructura de participación directa de la sociedad civil en la planificación y la gestión urbanas y funcionan con regularidad y democráticamente</v>
          </cell>
        </row>
        <row r="147">
          <cell r="C147" t="str">
            <v>16.8 Ampliar y fortalecer la participación de los países en desarrollo en las instituciones de gobernanza mundial</v>
          </cell>
          <cell r="E147" t="str">
            <v>11.4.1</v>
          </cell>
          <cell r="G147" t="str">
            <v>11.4.1 Total de gastos per cápita destinados a la preservación, protección y conservación de todo el patrimonio cultural y natural, desglosado por fuente de financiación (pública y privada), tipo de patrimonio (cultural y natural) y nivel de gobierno (nacional, regional y local/municipal)</v>
          </cell>
        </row>
        <row r="148">
          <cell r="C148" t="str">
            <v>16.9 De aquí a 2030, proporcionar acceso a una identidad jurídica para todos, en particular mediante el registro de nacimientos</v>
          </cell>
          <cell r="E148" t="str">
            <v>11.5.1</v>
          </cell>
          <cell r="G148" t="str">
            <v>11.5.1 Número de personas muertas, desaparecidas y afectadas directamente atribuido a desastres por cada 100.000 personas</v>
          </cell>
        </row>
        <row r="149">
          <cell r="C149" t="str">
            <v>16.10 Garantizar el acceso público a la información y proteger las libertades fundamentales, de conformidad con las leyes nacionales y los acuerdos internacionales</v>
          </cell>
          <cell r="E149" t="str">
            <v>11.5.2</v>
          </cell>
          <cell r="G149" t="str">
            <v>11.5.2 Pérdidas económicas directas en relación con el PIB mundial, daños en la infraestructura esencial y número de interrupciones de los servicios básicos atribuidos a desastres</v>
          </cell>
        </row>
        <row r="150">
          <cell r="C150" t="str">
            <v>16.a Fortalecer las instituciones nacionales pertinentes, incluso mediante la cooperación internacional, para crear a todos los niveles, particularmente en los países en desarrollo, la capacidad de prevenir la violencia y combatir el terrorismo y la delincuencia</v>
          </cell>
          <cell r="E150" t="str">
            <v>11.6.1</v>
          </cell>
          <cell r="G150" t="str">
            <v>11.6.1 Proporción de residuos sólidos municipales recogidos y administrados en instalaciones controladas con respecto al total de residuos municipales generados, desglosada por ciudad</v>
          </cell>
        </row>
        <row r="151">
          <cell r="C151" t="str">
            <v>16.b Promover y aplicar leyes y políticas no discriminatorias en favor del desarrollo sostenible</v>
          </cell>
          <cell r="E151" t="str">
            <v>11.6.2</v>
          </cell>
          <cell r="G151" t="str">
            <v>11.6.2 Niveles medios anuales de partículas finas en suspensión (por ejemplo, PM2.5 y PM10) en las ciudades (ponderados según la población)</v>
          </cell>
        </row>
        <row r="152">
          <cell r="C152" t="str">
            <v>17.1 Fortalecer la movilización de recursos internos, incluso mediante la prestación de apoyo internacional a los países en desarrollo, con el fin de mejorar la capacidad nacional para recaudar ingresos fiscales y de otra índole</v>
          </cell>
          <cell r="E152" t="str">
            <v>11.7.1</v>
          </cell>
          <cell r="G152" t="str">
            <v>11.7.1 Proporción media de la superficie edificada de las ciudades que se dedica a espacios abiertos para uso público de todos, desglosada por sexo, edad y personas con discapacidad</v>
          </cell>
        </row>
        <row r="153">
          <cell r="C153" t="str">
            <v>17.2 Velar por que los países desarrollados cumplan plenamente sus compromisos en relación con la asistencia oficial para el desarrollo, incluido el compromiso de numerosos países desarrollados de alcanzar el objetivo de destinar el 0,7% del ingreso nacional bruto a la asistencia oficial para el desarrollo de los países en desarrollo y entre el 0,15% y el 0,20% del ingreso nacional bruto a la asistencia oficial para el desarrollo de los países menos adelantados; se alienta a los proveedores de asistencia oficial para el desarrollo a que consideren la posibilidad de fijar una meta para destinar al menos el 0,20% del ingreso nacional bruto a la asistencia oficial para el desarrollo de los países menos adelantados</v>
          </cell>
          <cell r="E153" t="str">
            <v>11.7.2</v>
          </cell>
          <cell r="G153" t="str">
            <v>11.7.2 Proporción de personas que han sido víctimas de acoso físico o sexual en los últimos 12 meses, desglosada por sexo, edad, grado de discapacidad y lugar del hecho</v>
          </cell>
        </row>
        <row r="154">
          <cell r="C154" t="str">
            <v>17.3 Movilizar recursos financieros adicionales de múltiples fuentes para los países en desarrollo</v>
          </cell>
          <cell r="E154" t="str">
            <v>11.a.1</v>
          </cell>
          <cell r="G154" t="str">
            <v>11.a.1 Número de países que cuentan con políticas urbanas nacionales o planes de desarrollo regionales que a) responden a la dinámica de la población, b) garantizan un desarrollo territorial equilibrado y c) aumentan el margen fiscal local</v>
          </cell>
        </row>
        <row r="155">
          <cell r="C155" t="str">
            <v>17.4 Ayudar a los países en desarrollo a lograr la sostenibilidad de la deuda a largo plazo con políticas coordinadas orientadas a fomentar la financiación, el alivio y la reestructuración de la deuda, según proceda, y hacer frente a la deuda externa de los países pobres muy endeudados a fin de reducir el endeudamiento excesivo</v>
          </cell>
          <cell r="E155" t="str">
            <v>11.b.1</v>
          </cell>
          <cell r="G155" t="str">
            <v>11.b.1 Número de países que adoptan y aplican estrategias nacionales de reducción del riesgo de desastres en consonancia con el Marco de Sendái para la Reducción del Riesgo de Desastres 2015‑2030</v>
          </cell>
        </row>
        <row r="156">
          <cell r="C156" t="str">
            <v>17.5 Adoptar y aplicar sistemas de promoción de las inversiones en favor de los países menos adelantados</v>
          </cell>
          <cell r="E156" t="str">
            <v>11.b.2</v>
          </cell>
          <cell r="G156" t="str">
            <v>11.b.2 Proporción de gobiernos locales que adoptan y aplican estrategias locales de reducción del riesgo de desastres en consonancia con las estrategias nacionales de reducción del riesgo de desastres</v>
          </cell>
        </row>
        <row r="157">
          <cell r="C157" t="str">
            <v>17.6 Mejorar la cooperación regional e internacional Norte-Sur, Sur-Sur y triangular en materia de ciencia, tecnología e innovación y el acceso a estas, y aumentar el intercambio de conocimientos en condiciones mutuamente convenidas, incluso mejorando la coordinación entre los mecanismos existentes, en particular a nivel de las Naciones Unidas, y mediante un mecanismo mundial de facilitación de la tecnología</v>
          </cell>
          <cell r="E157" t="str">
            <v>11.c.1</v>
          </cell>
          <cell r="G157" t="str">
            <v>11.c. No se propuso un indicador de reemplazo adecuado. Se alienta a la comunidad estadística mundial a trabajar para desarrollar un indicador que pueda proponerse para la revisión integral de 2025. Véase E/CN.3/2020/2, párrafo 23.</v>
          </cell>
        </row>
        <row r="158">
          <cell r="C158" t="str">
            <v>17.7 Promover el desarrollo de tecnologías ecológicamente racionales y su transferencia, divulgación y difusión a los países en desarrollo en condiciones favorables, incluso en condiciones concesionarias y preferenciales, según lo convenido de mutuo acuerdo</v>
          </cell>
          <cell r="E158" t="str">
            <v>12.1.1</v>
          </cell>
          <cell r="G158" t="str">
            <v>12.1.1 Número de países que elaboran, adoptan o aplican instrumentos de política destinados a apoyar la transición hacia modalidades de consumo y producción sostenibles</v>
          </cell>
        </row>
        <row r="159">
          <cell r="C159" t="str">
            <v>17.8 Poner en pleno funcionamiento, a más tardar en 2017, el banco de tecnología y el mecanismo de apoyo a la creación de capacidad en materia de ciencia, tecnología e innovación para los países menos adelantados y aumentar la utilización de tecnologías instrumentales, en particular la tecnología de la información y las comunicaciones</v>
          </cell>
          <cell r="E159" t="str">
            <v>12.2.1</v>
          </cell>
          <cell r="G159" t="str">
            <v>12.2.1 Huella material en términos absolutos, huella material per cápita y huella material por PIB</v>
          </cell>
        </row>
        <row r="160">
          <cell r="C160" t="str">
            <v>17.9 Aumentar el apoyo internacional para realizar actividades de creación de capacidad eficaces y específicas en los países en desarrollo a fin de respaldar los planes nacionales de implementación de todos los Objetivos de Desarrollo Sostenible, incluso mediante la cooperación Norte-Sur, Sur-Sur y triangular</v>
          </cell>
          <cell r="E160" t="str">
            <v>12.2.2</v>
          </cell>
          <cell r="G160" t="str">
            <v>12.2.2 Consumo material interno en términos absolutos, consumo material interno per cápita y consumo material interno por PIB</v>
          </cell>
        </row>
        <row r="161">
          <cell r="C161" t="str">
            <v>17.10 Promover un sistema de comercio multilateral universal, basado en normas, abierto, no discriminatorio y equitativo en el marco de la Organización Mundial del Comercio, incluso mediante la conclusión de las negociaciones en el marco del Programa de Doha para el Desarrollo</v>
          </cell>
          <cell r="E161" t="str">
            <v>12.3.1</v>
          </cell>
          <cell r="G161" t="str">
            <v>12.3.1 a) Índice de pérdidas de alimentos y b) índice de desperdicio de alimentos</v>
          </cell>
        </row>
        <row r="162">
          <cell r="C162" t="str">
            <v>17.11 Aumentar significativamente las exportaciones de los países en desarrollo, en particular con miras a duplicar la participación de los países menos adelantados en las exportaciones mundiales de aquí a 2020</v>
          </cell>
          <cell r="E162" t="str">
            <v>12.4.1</v>
          </cell>
          <cell r="G162" t="str">
            <v>12.4.1 Número de partes en los acuerdos ambientales multilaterales internacionales sobre desechos peligrosos y otros productos químicos que cumplen sus compromisos y obligaciones de transmitir información como se exige en cada uno de esos acuerdos</v>
          </cell>
        </row>
        <row r="163">
          <cell r="C163" t="str">
            <v>17.12 Lograr la consecución oportuna del acceso a los mercados libre de derechos y contingentes de manera duradera para todos los países menos adelantados, conforme a las decisiones de la Organización Mundial del Comercio, incluso velando por que las normas de origen preferenciales aplicables a las importaciones de los países menos adelantados sean transparentes y sencillas y contribuyan a facilitar el acceso a los mercados</v>
          </cell>
          <cell r="E163" t="str">
            <v>12.4.2</v>
          </cell>
          <cell r="G163" t="str">
            <v>12.4.2 a) Desechos peligrosos generados per cápita y b) proporción de desechos peligrosos tratados, desglosados por tipo de tratamiento</v>
          </cell>
        </row>
        <row r="164">
          <cell r="C164" t="str">
            <v>17.13 Aumentar la estabilidad macroeconómica mundial, incluso mediante la coordinación y coherencia de las políticas</v>
          </cell>
          <cell r="E164" t="str">
            <v>12.5.1</v>
          </cell>
          <cell r="G164" t="str">
            <v>12.5.1 Tasa nacional de reciclado, en toneladas de material reciclado</v>
          </cell>
        </row>
        <row r="165">
          <cell r="C165" t="str">
            <v>17.14 Mejorar la coherencia de las políticas para el desarrollo sostenible</v>
          </cell>
          <cell r="E165" t="str">
            <v>12.6.1</v>
          </cell>
          <cell r="G165" t="str">
            <v>12.6.1 Número de empresas que publican informes sobre sostenibilidad</v>
          </cell>
        </row>
        <row r="166">
          <cell r="C166" t="str">
            <v>17.15 Respetar el margen normativo y el liderazgo de cada país para establecer y aplicar políticas de erradicación de la pobreza y desarrollo sostenible</v>
          </cell>
          <cell r="E166" t="str">
            <v>12.7.1</v>
          </cell>
          <cell r="G166" t="str">
            <v>12.7.1 Grado de aplicación de políticas y planes de acción sostenibles en materia de adquisiciones públicas</v>
          </cell>
        </row>
        <row r="167">
          <cell r="C167" t="str">
            <v>17.16 Mejorar la Alianza Mundial para el Desarrollo Sostenible, complementada por alianzas entre múltiples interesados que movilicen e intercambien conocimientos, especialización, tecnología y recursos financieros, a fin de apoyar el logro de los Objetivos de Desarrollo Sostenible en todos los países, particularmente los países en desarrollo</v>
          </cell>
          <cell r="E167" t="str">
            <v>12.8.1</v>
          </cell>
          <cell r="G167" t="str">
            <v>12.8.1 Grado en que i) la educación para la ciudadanía mundial y ii) la educación para el desarrollo sostenible se incorporan en a) las políticas nacionales de educación, b) los planes de estudio, 
c) la formación del profesorado y d) la evaluación de los estudiantes</v>
          </cell>
        </row>
        <row r="168">
          <cell r="C168" t="str">
            <v>17.17 Fomentar y promover la constitución de alianzas eficaces en las esferas pública, público-privada y de la sociedad civil, aprovechando la experiencia y las estrategias de obtención de recursos de las alianzas</v>
          </cell>
          <cell r="E168" t="str">
            <v>12.a.1</v>
          </cell>
          <cell r="G168" t="str">
            <v>12.a.1 Capacidad instalada de generación de energía renovable en los países en desarrollo (expresada en vatios per cápita)</v>
          </cell>
        </row>
        <row r="169">
          <cell r="C169" t="str">
            <v>17.18 De aquí a 2020, mejorar el apoyo a la creación de capacidad prestado a los países en desarrollo, incluidos los países menos adelantados y los pequeños Estados insulares en desarrollo, para aumentar significativamente la disponibilidad de datos oportunos, fiables y de gran calidad desglosados por ingresos, sexo, edad, raza, origen étnico, estatus migratorio, discapacidad, ubicación geográfica y otras características pertinentes en los contextos nacionales</v>
          </cell>
          <cell r="E169" t="str">
            <v>12.b.1</v>
          </cell>
          <cell r="G169" t="str">
            <v>12.b.1 Aplicación de instrumentos normalizados de contabilidad para hacer un seguimiento de los aspectos económicos y ambientales de la sostenibilidad del turismo</v>
          </cell>
        </row>
        <row r="170">
          <cell r="C170" t="str">
            <v>17.19 De aquí a 2030, aprovechar las iniciativas existentes para elaborar indicadores que permitan medir los progresos en materia de desarrollo sostenible y complementen el producto interno bruto, y apoyar la creación de capacidad estadística en los países en desarrollo</v>
          </cell>
          <cell r="E170" t="str">
            <v>12.c.1</v>
          </cell>
          <cell r="G170" t="str">
            <v>12.c.1 Cantidad de subsidios a los combustibles fósiles por unidad de PIB (producción y consumo)i</v>
          </cell>
        </row>
        <row r="171">
          <cell r="E171" t="str">
            <v>13.1.1</v>
          </cell>
          <cell r="G171" t="str">
            <v>13.1.1 Número de personas muertas, desaparecidas y afectadas directamente atribuido a desastres por cada 100.000 personas</v>
          </cell>
        </row>
        <row r="172">
          <cell r="E172" t="str">
            <v>13.1.2</v>
          </cell>
          <cell r="G172" t="str">
            <v>13.1.2 Número de países que adoptan y aplican estrategias nacionales de reducción del riesgo de desastres en consonancia con el Marco de Sendái para la Reducción del Riesgo de Desastres 2015‑2030</v>
          </cell>
        </row>
        <row r="173">
          <cell r="E173" t="str">
            <v>13.1.3</v>
          </cell>
          <cell r="G173" t="str">
            <v>13.1.3 Proporción de gobiernos locales que adoptan y aplican estrategias locales de reducción del riesgo de desastres en consonancia con las estrategias nacionales de reducción del riesgo de desastres</v>
          </cell>
        </row>
        <row r="174">
          <cell r="E174" t="str">
            <v>13.2.1</v>
          </cell>
          <cell r="G174" t="str">
            <v>13.2.1 Número de países con contribuciones determinadas a nivel nacional, estrategias a largo plazo y planes y estrategias nacionales de adaptación y estrategias indicadas en comunicaciones sobre la adaptación y comunicaciones nacionales</v>
          </cell>
        </row>
        <row r="175">
          <cell r="E175" t="str">
            <v>13.2.2</v>
          </cell>
          <cell r="G175" t="str">
            <v>13.2.2 Emisiones totales de gases de efecto invernadero por año</v>
          </cell>
        </row>
        <row r="176">
          <cell r="E176" t="str">
            <v>13.3.1</v>
          </cell>
          <cell r="G176" t="str">
            <v>13.3.1 Grado en que i) la educación para la ciudadanía mundial y ii) la educación para el desarrollo sostenible se incorporan en a) las políticas nacionales de educación, b) los planes de estudio, 
c) la formación del profesorado y d) la evaluación de los estudiantes</v>
          </cell>
        </row>
        <row r="177">
          <cell r="E177" t="str">
            <v>13.a.1</v>
          </cell>
          <cell r="G177" t="str">
            <v>13.a.1 Cantidades proporcionadas y movilizadas en dólares de los Estados Unidos al año en relación con el objetivo actual mantenido de movilización colectiva de 100.000 millones de dólares de aquí a 2025</v>
          </cell>
        </row>
        <row r="178">
          <cell r="E178" t="str">
            <v>13.b.1</v>
          </cell>
          <cell r="G178" t="str">
            <v>13.b.1 Número de países menos adelantados y pequeños Estados insulares en desarrollo con contribuciones determinadas a nivel nacional, estrategias a largo plazo y planes, estrategias nacionales de adaptación y estrategias indicadas en comunicaciones sobre la adaptación y comunicaciones nacionales</v>
          </cell>
        </row>
        <row r="179">
          <cell r="E179" t="str">
            <v>14.1.1</v>
          </cell>
          <cell r="G179" t="str">
            <v>14.1.1 a) Índice de eutrofización costera; y b) densidad de detritos plásticosi</v>
          </cell>
        </row>
        <row r="180">
          <cell r="E180" t="str">
            <v>14.2.1</v>
          </cell>
          <cell r="G180" t="str">
            <v>14.2.1 Número de países que aplican enfoques basados en los ecosistemas para gestionar las zonas marinas</v>
          </cell>
        </row>
        <row r="181">
          <cell r="E181" t="str">
            <v>14.3.1</v>
          </cell>
          <cell r="G181" t="str">
            <v>14.3.1 Acidez media del mar (pH) medida en un conjunto convenido de estaciones de muestreo representativas</v>
          </cell>
        </row>
        <row r="182">
          <cell r="E182" t="str">
            <v>14.4.1</v>
          </cell>
          <cell r="G182" t="str">
            <v>14.4.1 Proporción de poblaciones de peces cuyos niveles son biológicamente sostenibles</v>
          </cell>
        </row>
        <row r="183">
          <cell r="E183" t="str">
            <v>14.5.1</v>
          </cell>
          <cell r="G183" t="str">
            <v>14.5.1 Cobertura de las zonas protegidas en relación con las zonas marinas</v>
          </cell>
        </row>
        <row r="184">
          <cell r="E184" t="str">
            <v>14.6.1</v>
          </cell>
          <cell r="G184" t="str">
            <v>14.6.1 Grado de aplicación de instrumentos internacionales cuyo objetivo es combatir la pesca ilegal, no declarada y no reglamentada</v>
          </cell>
        </row>
        <row r="185">
          <cell r="E185" t="str">
            <v>14.7.1</v>
          </cell>
          <cell r="G185" t="str">
            <v>14.7.1 Proporción del PIB correspondiente a la pesca sostenible en los pequeños Estados insulares en desarrollo, en los países menos adelantados y en todos los países</v>
          </cell>
        </row>
        <row r="186">
          <cell r="E186" t="str">
            <v>14.a.1</v>
          </cell>
          <cell r="G186" t="str">
            <v>14.a.1 Proporción del presupuesto total de investigación asignada a la investigación en el campo de la tecnología marina</v>
          </cell>
        </row>
        <row r="187">
          <cell r="E187" t="str">
            <v>14.b.1</v>
          </cell>
          <cell r="G187" t="str">
            <v>14.b.1 Grado de aplicación de un marco jurídico, reglamentario, normativo o institucional que reconozca y proteja los derechos de acceso para la pesca en pequeña escala</v>
          </cell>
        </row>
        <row r="188">
          <cell r="E188" t="str">
            <v>14.c.1</v>
          </cell>
          <cell r="G188" t="str">
            <v>14.c.1 Número de países que, mediante marcos jurídicos, normativos e institucionales, avanzan en la ratificación, la aceptación y la implementación de los instrumentos relacionados con los océanos que aplican el derecho internacional reflejado en la Convención de las Naciones Unidas sobre el Derecho del Mar para la conservación y el uso sostenible de los océanos y sus recursos</v>
          </cell>
        </row>
        <row r="189">
          <cell r="E189" t="str">
            <v>15.1.1</v>
          </cell>
          <cell r="G189" t="str">
            <v>15.1.1 Superficie forestal en proporción a la superficie total</v>
          </cell>
        </row>
        <row r="190">
          <cell r="E190" t="str">
            <v>15.1.2</v>
          </cell>
          <cell r="G190" t="str">
            <v>15.1.2 Proporción de lugares importantes para la biodiversidad terrestre y del agua dulce incluidos en zonas protegidas, desglosada por tipo de ecosistema</v>
          </cell>
        </row>
        <row r="191">
          <cell r="E191" t="str">
            <v>15.2.1</v>
          </cell>
          <cell r="G191" t="str">
            <v>15.2.1 Avances hacia la gestión forestal sostenible</v>
          </cell>
        </row>
        <row r="192">
          <cell r="E192" t="str">
            <v>15.3.1</v>
          </cell>
          <cell r="G192" t="str">
            <v>15.3.1 Proporción de tierras degradadas en comparación con la superficie total</v>
          </cell>
        </row>
        <row r="193">
          <cell r="E193" t="str">
            <v>15.4.1</v>
          </cell>
          <cell r="G193" t="str">
            <v>15.4.1 Lugares importantes para la biodiversidad de las montañas incluidos en zonas protegidas</v>
          </cell>
        </row>
        <row r="194">
          <cell r="E194" t="str">
            <v>15.4.2</v>
          </cell>
          <cell r="G194" t="str">
            <v>15.4.2 Índice de cobertura verde de las montañas</v>
          </cell>
        </row>
        <row r="195">
          <cell r="E195" t="str">
            <v>15.5.1</v>
          </cell>
          <cell r="G195" t="str">
            <v>15.5.1 Índice de la Lista Roja</v>
          </cell>
        </row>
        <row r="196">
          <cell r="E196" t="str">
            <v>15.6.1</v>
          </cell>
          <cell r="G196" t="str">
            <v>15.6.1 Número de países que han adoptado marcos legislativos, administrativos y normativos para asegurar una distribución justa y equitativa de los beneficios</v>
          </cell>
        </row>
        <row r="197">
          <cell r="E197" t="str">
            <v>15.7.1</v>
          </cell>
          <cell r="G197" t="str">
            <v>15.7.1 Proporción de especímenes de flora y fauna silvestre comercializados procedentes de la caza furtiva o el tráfico ilícito</v>
          </cell>
        </row>
        <row r="198">
          <cell r="E198" t="str">
            <v>15.8.1</v>
          </cell>
          <cell r="G198" t="str">
            <v>15.8.1 Proporción de países que han aprobado la legislación nacional pertinente y han destinado recursos suficientes para la prevención o el control de las especies exóticas invasoras</v>
          </cell>
        </row>
        <row r="199">
          <cell r="E199" t="str">
            <v>15.9.1</v>
          </cell>
          <cell r="G199" t="str">
            <v>15.9.1 a) Número de países que han establecido metas nacionales de conformidad con la segunda Meta de Aichi del Plan Estratégico para la Diversidad Biológica 2011-2020 o metas similares en sus estrategias y planes de acción nacionales en materia de diversidad biológica y han informado de sus progresos en el logro de estas metas; y b) integración de la biodiversidad en los sistemas nacionales de contabilidad y presentación de informes, definidos como implementación del Sistema de Contabilidad Ambiental y Económica</v>
          </cell>
        </row>
        <row r="200">
          <cell r="E200" t="str">
            <v>15.a.1</v>
          </cell>
          <cell r="G200" t="str">
            <v>15.a.1 a) Asistencia oficial para el desarrollo destinada concretamente a la conservación y el uso sostenible de la biodiversidad y b) ingresos generados y financiación movilizada mediante instrumentos económicos pertinentes para la biodiversidad</v>
          </cell>
        </row>
        <row r="201">
          <cell r="E201" t="str">
            <v>15.b.1</v>
          </cell>
          <cell r="G201" t="str">
            <v>15.b.1 a) Asistencia oficial para el desarrollo destinada concretamente a la conservación y el uso sostenible de la biodiversidad y b) ingresos generados y financiación movilizada mediante instrumentos económicos pertinentes para la biodiversidad</v>
          </cell>
        </row>
        <row r="202">
          <cell r="E202" t="str">
            <v>15.c.1</v>
          </cell>
          <cell r="G202" t="str">
            <v>15.c.1 Proporción de especímenes de flora y fauna silvestre comercializados procedentes de la caza furtiva o el tráfico ilícito</v>
          </cell>
        </row>
        <row r="203">
          <cell r="E203" t="str">
            <v>16.1.1</v>
          </cell>
          <cell r="G203" t="str">
            <v>16.1.1 Número de víctimas de homicidios intencionales por cada 100.000 habitantes, desglosado por sexo y edad</v>
          </cell>
        </row>
        <row r="204">
          <cell r="E204" t="str">
            <v>16.1.2</v>
          </cell>
          <cell r="G204" t="str">
            <v>16.1.2 Muertes relacionadas con conflictos por cada 100.000 habitantes, desglosadas por sexo, edad y causa</v>
          </cell>
        </row>
        <row r="205">
          <cell r="E205" t="str">
            <v>16.1.3.</v>
          </cell>
          <cell r="G205" t="str">
            <v>16.1.3 Proporción de la población que ha sufrido a) violencia física, b) violencia psicológica y c) violencia sexual en los últimos 12 meses</v>
          </cell>
        </row>
        <row r="206">
          <cell r="E206" t="str">
            <v>16.1.4</v>
          </cell>
          <cell r="G206" t="str">
            <v>16.1.4 Proporción de la población que se siente segura al caminar sola en su zona de residencia</v>
          </cell>
        </row>
        <row r="207">
          <cell r="E207" t="str">
            <v>16.2.1</v>
          </cell>
          <cell r="G207" t="str">
            <v>16.2.1 Proporción de niños de entre 1 y 17 años que han sufrido algún castigo físico o agresión psicológica a manos de sus cuidadores en el último mes</v>
          </cell>
        </row>
        <row r="208">
          <cell r="E208" t="str">
            <v>16.2.2</v>
          </cell>
          <cell r="G208" t="str">
            <v>16.2.2 Número de víctimas de la trata de personas por cada 100.000 habitantes, desglosado por sexo, edad y tipo de explotación</v>
          </cell>
        </row>
        <row r="209">
          <cell r="E209" t="str">
            <v>16.2.3</v>
          </cell>
          <cell r="G209" t="str">
            <v>16.2.3 Proporción de mujeres y hombres jóvenes de entre 18 y 29 años que sufrieron violencia sexual antes de cumplir los 18 años</v>
          </cell>
        </row>
        <row r="210">
          <cell r="E210" t="str">
            <v>16.3.1</v>
          </cell>
          <cell r="G210" t="str">
            <v>16.3.1 Proporción de víctimas de violencia en los últimos 12 meses que han notificado su victimización a las autoridades competentes u otros mecanismos de resolución de conflictos reconocidos oficialmente</v>
          </cell>
        </row>
        <row r="211">
          <cell r="E211" t="str">
            <v>16.3.2</v>
          </cell>
          <cell r="G211" t="str">
            <v>16.3.2 Proporción de detenidos que no han sido condenados en el conjunto de la población reclusa total</v>
          </cell>
        </row>
        <row r="212">
          <cell r="E212" t="str">
            <v>16.3.3</v>
          </cell>
          <cell r="G212" t="str">
            <v>16.3.3 Proporción de la población que se ha visto implicada en alguna controversia en los dos últimos años y ha accedido a algún mecanismo oficial u oficioso de solución de controversias, desglosada por tipo de mecanismo</v>
          </cell>
        </row>
        <row r="213">
          <cell r="E213" t="str">
            <v>16.4.1</v>
          </cell>
          <cell r="G213" t="str">
            <v>16.4.1 Valor total de las corrientes financieras ilícitas entrantes y salientes (en dólares corrientes de los Estados Unidos)</v>
          </cell>
        </row>
        <row r="214">
          <cell r="E214" t="str">
            <v>16.4.2</v>
          </cell>
          <cell r="G214" t="str">
            <v>16.4.2 Proporción de armas incautadas, encontradas o entregadas cuyo origen o contexto ilícitos han sido determinados o establecidos por una autoridad competente, de conformidad con los instrumentos internacionales</v>
          </cell>
        </row>
        <row r="215">
          <cell r="E215" t="str">
            <v>16.5.1</v>
          </cell>
          <cell r="G215" t="str">
            <v>16.5.1 Proporción de personas que han tenido al menos un contacto con un funcionario público y que han pagado un soborno a un funcionario público, o a las que un funcionario público les ha pedido un soborno, durante los últimos 12 meses</v>
          </cell>
        </row>
        <row r="216">
          <cell r="E216" t="str">
            <v>16.5.2</v>
          </cell>
          <cell r="G216" t="str">
            <v>16.5.2 Proporción de negocios que han tenido al menos un contacto con un funcionario público y que han pagado un soborno a un funcionario público, o a los que un funcionario público les ha pedido un soborno, durante los últimos 12 meses</v>
          </cell>
        </row>
        <row r="217">
          <cell r="E217" t="str">
            <v>16.6.1</v>
          </cell>
          <cell r="G217" t="str">
            <v>16.6.1 Gastos primarios del gobierno en proporción al presupuesto aprobado originalmente, desglosados por sector (o por códigos presupuestarios o elementos similares)</v>
          </cell>
        </row>
        <row r="218">
          <cell r="E218" t="str">
            <v>16.6.2</v>
          </cell>
          <cell r="G218" t="str">
            <v>16.6.2 Proporción de la población que se siente satisfecha con su última experiencia de los servicios públicos</v>
          </cell>
        </row>
        <row r="219">
          <cell r="E219" t="str">
            <v>16.7.1</v>
          </cell>
          <cell r="G219" t="str">
            <v>16.7.1 Proporciones de plazas en las instituciones nacionales y locales, entre ellas: a) las asambleas legislativas, b) la administración pública y c) el poder judicial, en comparación con la distribución nacional, desglosadas por sexo, edad, personas con discapacidad y grupos de población</v>
          </cell>
        </row>
        <row r="220">
          <cell r="E220" t="str">
            <v>16.7.2</v>
          </cell>
          <cell r="G220" t="str">
            <v>16.7.2 Proporción de la población que considera que la adopción de decisiones es inclusiva y responde a sus necesidades, desglosada por sexo, edad, discapacidad y grupo de población</v>
          </cell>
        </row>
        <row r="221">
          <cell r="E221" t="str">
            <v>16.8.1</v>
          </cell>
          <cell r="G221" t="str">
            <v>16.8.1 Proporción de miembros y derechos de voto de los países en desarrollo en organizaciones internacionales</v>
          </cell>
        </row>
        <row r="222">
          <cell r="E222" t="str">
            <v>16.9.1</v>
          </cell>
          <cell r="G222" t="str">
            <v>16.9.1 Proporción de niños menores de 5 años cuyo nacimiento se ha registrado ante una autoridad civil, desglosada por edad</v>
          </cell>
        </row>
        <row r="223">
          <cell r="E223" t="str">
            <v>16.10.1</v>
          </cell>
          <cell r="G223" t="str">
            <v>16.a.1 Existencia de instituciones nacionales independientes de derechos humanos, en cumplimiento de los Principios de París</v>
          </cell>
        </row>
        <row r="224">
          <cell r="E224" t="str">
            <v>16.10.2</v>
          </cell>
          <cell r="G224" t="str">
            <v>16.b.1 Proporción de la población que declara haberse sentido personalmente discriminada o acosada en los últimos 12 meses por motivos de discriminación prohibidos por el derecho internacional de los derechos humanos</v>
          </cell>
        </row>
        <row r="225">
          <cell r="E225" t="str">
            <v>16.a.1</v>
          </cell>
          <cell r="G225" t="str">
            <v>16.10.1 Número de casos verificados de asesinato, secuestro, desaparición forzada, detención arbitraria y tortura de periodistas, miembros asociados de los medios de comunicación, sindicalistas y defensores de los derechos humanos, en los últimos 12 meses</v>
          </cell>
        </row>
        <row r="226">
          <cell r="E226" t="str">
            <v>16.b.1</v>
          </cell>
          <cell r="G226" t="str">
            <v>16.10.2 Número de países que adoptan y aplican garantías constitucionales, legales o normativas para el acceso público a la información</v>
          </cell>
        </row>
        <row r="227">
          <cell r="E227" t="str">
            <v>17.1.1</v>
          </cell>
          <cell r="G227" t="str">
            <v>17.1.1 Total de ingresos del gobierno en proporción al PIB, desglosado por fuente</v>
          </cell>
        </row>
        <row r="228">
          <cell r="E228" t="str">
            <v>17.1.2</v>
          </cell>
          <cell r="G228" t="str">
            <v>17.1.2 Proporción del presupuesto nacional financiado por impuestos internos</v>
          </cell>
        </row>
        <row r="229">
          <cell r="E229" t="str">
            <v>17.2.1</v>
          </cell>
          <cell r="G229" t="str">
            <v>17.2.1 Asistencia oficial para el desarrollo neta, total y para los países menos adelantados en proporción al ingreso nacional bruto (INB) de los donantes del Comité de Asistencia para el Desarrollo de la Organización de Cooperación y Desarrollo Económicos (OCDE)</v>
          </cell>
        </row>
        <row r="230">
          <cell r="E230" t="str">
            <v>17.3.1</v>
          </cell>
          <cell r="G230" t="str">
            <v>17.3.1 Inversión extranjera directa, asistencia oficial para el desarrollo y cooperación Sur-Sur como proporción del ingreso nacional bruto</v>
          </cell>
        </row>
        <row r="231">
          <cell r="E231" t="str">
            <v>17.3.2</v>
          </cell>
          <cell r="G231" t="str">
            <v>17.3.2 Volumen de remesas (en dólares de los Estados Unidos) en proporción al PIB total</v>
          </cell>
        </row>
        <row r="232">
          <cell r="E232" t="str">
            <v>17.4.1</v>
          </cell>
          <cell r="G232" t="str">
            <v>17.4.1 Servicio de la deuda en proporción a las exportaciones de bienes y servicios</v>
          </cell>
        </row>
        <row r="233">
          <cell r="E233" t="str">
            <v>17.5.1</v>
          </cell>
          <cell r="G233" t="str">
            <v>17.5.1 Número de países que adoptan y aplican sistemas de promoción de las inversiones en favor de los países en desarrollo, entre ellos los países menos adelantados</v>
          </cell>
        </row>
        <row r="234">
          <cell r="E234" t="str">
            <v xml:space="preserve">17.6.1 </v>
          </cell>
          <cell r="G234" t="str">
            <v>17.6.1 Número de abonados a Internet de banda ancha fija por cada 100 habitantes, desglosado por velocidad5</v>
          </cell>
        </row>
        <row r="235">
          <cell r="E235" t="str">
            <v xml:space="preserve">17.7.1 </v>
          </cell>
          <cell r="G235" t="str">
            <v>17.7.1 Total de los fondos destinados a los países en desarrollo a fin de promover el desarrollo, la transferencia y la difusión de tecnologías ecológicamente racionales</v>
          </cell>
        </row>
        <row r="236">
          <cell r="E236" t="str">
            <v>17.8.1</v>
          </cell>
          <cell r="G236" t="str">
            <v>17.8.1 Proporción de personas que utilizan Internet</v>
          </cell>
        </row>
        <row r="237">
          <cell r="E237" t="str">
            <v>17.9.1</v>
          </cell>
          <cell r="G237" t="str">
            <v>17.9.1 Valor en dólares de la asistencia financiera y técnica (incluso mediante la cooperación Norte-Sur, Sur‑Sur y triangular) prometida a los países en desarrollo</v>
          </cell>
        </row>
        <row r="238">
          <cell r="E238" t="str">
            <v>17.10.1</v>
          </cell>
          <cell r="G238" t="str">
            <v>17.10.1 Promedio arancelario mundial ponderado</v>
          </cell>
        </row>
        <row r="239">
          <cell r="E239" t="str">
            <v>17.11.1</v>
          </cell>
          <cell r="G239" t="str">
            <v>17.11.1 Participación de los países en desarrollo y los países menos adelantados en las exportaciones mundiales</v>
          </cell>
        </row>
        <row r="240">
          <cell r="E240" t="str">
            <v>17.12.1</v>
          </cell>
          <cell r="G240" t="str">
            <v>17.12.1 Promedio ponderado de los aranceles que enfrentan los países en desarrollo, los países menos adelantados y los pequeños Estados insulares en desarrolloPromedio de los aranceles que enfrentan los países en desarrollo, los países menos adelantados y los pequeños Estados insulares en desarrollo</v>
          </cell>
        </row>
        <row r="241">
          <cell r="E241" t="str">
            <v>17.13.1</v>
          </cell>
          <cell r="G241" t="str">
            <v>17.13.1 Tablero macroeconómico</v>
          </cell>
        </row>
        <row r="242">
          <cell r="E242" t="str">
            <v>17.14.1</v>
          </cell>
          <cell r="G242" t="str">
            <v>17.14.1 Número de países que cuentan con mecanismos para mejorar la coherencia de las políticas de desarrollo sostenible</v>
          </cell>
        </row>
        <row r="243">
          <cell r="E243" t="str">
            <v>17.15.1</v>
          </cell>
          <cell r="G243" t="str">
            <v>17.15.1 Grado de utilización de los marcos de resultados y las herramientas de planificación de los propios países por los proveedores de cooperación para el desarrollo</v>
          </cell>
        </row>
        <row r="244">
          <cell r="E244" t="str">
            <v>17.16.1</v>
          </cell>
          <cell r="G244" t="str">
            <v>17.16.1 Número de países que informan de sus progresos en los marcos de múltiples interesados para el seguimiento de la eficacia de las actividades de desarrollo que apoyan el logro de los Objetivos de Desarrollo Sostenible</v>
          </cell>
        </row>
        <row r="245">
          <cell r="E245" t="str">
            <v>17.17.1</v>
          </cell>
          <cell r="G245" t="str">
            <v>17.17.1 Suma en dólares de los Estados Unidos prometida a las alianzas público-privadas centradas en la infraestructura</v>
          </cell>
        </row>
        <row r="246">
          <cell r="E246" t="str">
            <v>17.18.1</v>
          </cell>
          <cell r="G246" t="str">
            <v>17.18.1 Indicador de capacidad estadística para el seguimiento de los Objetivos de Desarrollo Sostenible</v>
          </cell>
        </row>
        <row r="247">
          <cell r="E247" t="str">
            <v>17.18.2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s "/>
      <sheetName val="Lista de Objetivos"/>
      <sheetName val="ODS 1."/>
      <sheetName val="1.1.1"/>
      <sheetName val="Metadato 1.1.1"/>
      <sheetName val="1.2.1"/>
      <sheetName val="Metadato 1.2.1"/>
      <sheetName val="1.2.2"/>
      <sheetName val="Metadato 1.2.2"/>
      <sheetName val="1.3.1"/>
      <sheetName val="Metadato 1.3.1"/>
      <sheetName val="1.4.1"/>
      <sheetName val="Metadato 1.4.1"/>
      <sheetName val="1.4.2"/>
      <sheetName val="Metadato 1.4.2"/>
      <sheetName val="1.5.1"/>
      <sheetName val="Metadato 1.5.1"/>
      <sheetName val="1.5.2"/>
      <sheetName val="Metadato 1.5.2"/>
      <sheetName val="1.5.3"/>
      <sheetName val="Metadato 1.5.3"/>
      <sheetName val="1.5.4"/>
      <sheetName val="Metadato 1.5.4"/>
      <sheetName val="1.a.1"/>
      <sheetName val="Metadato 1.a.1"/>
      <sheetName val="1.a.2"/>
      <sheetName val="Metadato 1.a.2"/>
      <sheetName val="1.a.3"/>
      <sheetName val="Metadato 1.a.3"/>
      <sheetName val="1.b.1"/>
      <sheetName val="Metadato 1.b.1"/>
      <sheetName val="ODS 2."/>
      <sheetName val="2.1.1"/>
      <sheetName val="Metadato 2.1.1"/>
      <sheetName val="2.1.2"/>
      <sheetName val="Metadato 2.1.2"/>
      <sheetName val="2.2.1"/>
      <sheetName val="Metadato 2.2.1"/>
      <sheetName val="2.2.2"/>
      <sheetName val="Metadato 2.2.2"/>
      <sheetName val="2.3.1"/>
      <sheetName val="Metadato 2.3.1"/>
      <sheetName val="2.3.2"/>
      <sheetName val="Metadato 2.3.2"/>
      <sheetName val="2.4.1"/>
      <sheetName val="Metadato 2.4.1"/>
      <sheetName val="2.5.1"/>
      <sheetName val="Metadato 2.5.1"/>
      <sheetName val="2.5.2"/>
      <sheetName val="Metadato 2.5.2"/>
      <sheetName val="2.a.1"/>
      <sheetName val="Metadato 2.a.1"/>
      <sheetName val="2.a.2"/>
      <sheetName val="Metadato 2.a.2"/>
      <sheetName val="2.b.1"/>
      <sheetName val="Metadato 2.b.1"/>
      <sheetName val="2.c.1"/>
      <sheetName val="Metadato 2.c.1"/>
      <sheetName val="ODS 3."/>
      <sheetName val="3.1.1"/>
      <sheetName val="Metadato 3.1.1"/>
      <sheetName val="3.1.2"/>
      <sheetName val="Metadato 3.1.2"/>
      <sheetName val="3.2.1"/>
      <sheetName val="Metadato 3.2.1"/>
      <sheetName val="3.2.2"/>
      <sheetName val="Metadato 3.2.2"/>
      <sheetName val="3.3.1"/>
      <sheetName val="Metadato 3.3.1"/>
      <sheetName val="3.3.2"/>
      <sheetName val="Metadato 3.3.2"/>
      <sheetName val="3.3.3"/>
      <sheetName val="Metadato 3.3.3"/>
      <sheetName val="3.3.4"/>
      <sheetName val="Metadato 3.3.4"/>
      <sheetName val="3.3.5"/>
      <sheetName val="Metadato 3.3.5"/>
      <sheetName val="3.4.1"/>
      <sheetName val="Metadato 3.4.1"/>
      <sheetName val="3.4.2"/>
      <sheetName val="Metadato 3.4.2"/>
      <sheetName val="3.5.1"/>
      <sheetName val="Metadato 3.5.1"/>
      <sheetName val="3.5.2.a "/>
      <sheetName val="Metadato 3.5.2.a"/>
      <sheetName val="3.5.2.b "/>
      <sheetName val="Metadato 3.5.2.b"/>
      <sheetName val="3.6.1"/>
      <sheetName val="Metadato 3.6.1"/>
      <sheetName val="3.7.1"/>
      <sheetName val="Metadato 3.7.1"/>
      <sheetName val="3.7.2"/>
      <sheetName val="Metadato 3.7.2"/>
      <sheetName val="3.8.1"/>
      <sheetName val="Metadato 3.8.1"/>
      <sheetName val="3.8.2"/>
      <sheetName val="Metadato 3.8.2"/>
      <sheetName val="3.9.1"/>
      <sheetName val="Metadato 3.9.1"/>
      <sheetName val="3.9.2"/>
      <sheetName val="Metadato 3.9.2"/>
      <sheetName val="3.9.3"/>
      <sheetName val="Metadato 3.9.3"/>
      <sheetName val="3.a.1"/>
      <sheetName val="Metadato 3.a.1"/>
      <sheetName val="3.b.1"/>
      <sheetName val="Metadato 3.b.1"/>
      <sheetName val="3.b.2"/>
      <sheetName val="Metadato 3.b.2"/>
      <sheetName val="3.b.3"/>
      <sheetName val="Metadato 3.b.3"/>
      <sheetName val="3.c.1"/>
      <sheetName val="Metadato 3.c.1"/>
      <sheetName val="3.d.1"/>
      <sheetName val="Metadato 3.d.1"/>
      <sheetName val="ODS 4."/>
      <sheetName val="4.1.1.a"/>
      <sheetName val="Metadato 4.1.1.a"/>
      <sheetName val="4.1.1.b"/>
      <sheetName val="Metadato 4.1.1.b"/>
      <sheetName val="4.1.1.c"/>
      <sheetName val="Metadato 4.1.1.c"/>
      <sheetName val="4.2.1"/>
      <sheetName val="Metadato 4.2.1"/>
      <sheetName val="4.2.2"/>
      <sheetName val="Metadato 4.2.2"/>
      <sheetName val="4.3.1"/>
      <sheetName val="Metadato 4.3.1"/>
      <sheetName val="4.4.1"/>
      <sheetName val="Metadato 4.4.1"/>
      <sheetName val="4.5.1"/>
      <sheetName val="Metadato 4.5.1"/>
      <sheetName val="4.6.1"/>
      <sheetName val="Metadato 4.6.1"/>
      <sheetName val="4.7.1"/>
      <sheetName val="Metadato 4.7.1"/>
      <sheetName val="4.a.1"/>
      <sheetName val="Metadato 4.a.1"/>
      <sheetName val="4.b.1"/>
      <sheetName val="Metadato 4.b.1"/>
      <sheetName val="4.c.1"/>
      <sheetName val="Metadato 4.c.1"/>
      <sheetName val="ODS 5."/>
      <sheetName val="5.1.1"/>
      <sheetName val="Metadato 5.1.1"/>
      <sheetName val="5.2.1"/>
      <sheetName val="Metadato 5.2.1"/>
      <sheetName val="5.2.2"/>
      <sheetName val="Metadato 5.2.2"/>
      <sheetName val="5.3.1"/>
      <sheetName val="Metadato 5.3.1"/>
      <sheetName val="5.3.2"/>
      <sheetName val="Metadato 5.3.2"/>
      <sheetName val="5.4.1"/>
      <sheetName val="Metadato 5.4.1"/>
      <sheetName val="5.5.1"/>
      <sheetName val="Metadato 5.5.1"/>
      <sheetName val="5.5.2"/>
      <sheetName val="Metadato 5.5.2"/>
      <sheetName val="5.6.1"/>
      <sheetName val="Metadato 5.6.1"/>
      <sheetName val="5.6.2"/>
      <sheetName val="Metadato 5.6.2"/>
      <sheetName val="5.a.1"/>
      <sheetName val="Metadato 5.a.1"/>
      <sheetName val="5.a.2"/>
      <sheetName val="Metadato 5.a.2"/>
      <sheetName val="5.b.1"/>
      <sheetName val="Metadato 5.b.1"/>
      <sheetName val="5.c.1"/>
      <sheetName val="Metadato 5.c.1"/>
      <sheetName val="ODS 6."/>
      <sheetName val="6.1.1"/>
      <sheetName val="Metadato 6.1.1"/>
      <sheetName val="6.2.1"/>
      <sheetName val="Metadato 6.2.1"/>
      <sheetName val="6.3.1"/>
      <sheetName val="Metadato 6.3.1"/>
      <sheetName val="6.3.2"/>
      <sheetName val="Metadato 6.3.2"/>
      <sheetName val="6.4.1"/>
      <sheetName val="Metadato 6.4.1"/>
      <sheetName val="6.4.2"/>
      <sheetName val="Metadato 6.4.2"/>
      <sheetName val="6.5.1"/>
      <sheetName val="Metadato 6.5.1"/>
      <sheetName val="6.5.2"/>
      <sheetName val="Metadato 6.5.2"/>
      <sheetName val="6.6.1"/>
      <sheetName val="Metadato 6.6.1"/>
      <sheetName val="6.a.1"/>
      <sheetName val="Metadato 6.a.1"/>
      <sheetName val="6.b.1"/>
      <sheetName val="Metadato 6.b.1"/>
      <sheetName val="ODS 7."/>
      <sheetName val="7.1.1"/>
      <sheetName val="Metadato 7.1.1"/>
      <sheetName val="7.1.2"/>
      <sheetName val="Metadato 7.1.2"/>
      <sheetName val="7.2.1"/>
      <sheetName val="Metadato 7.2.1"/>
      <sheetName val="7.2.1 BCCR"/>
      <sheetName val="Metadato 7.2.1 BCCR"/>
      <sheetName val="7.3.1"/>
      <sheetName val="Metadato 7.3.1"/>
      <sheetName val="7.3.1 BCCR"/>
      <sheetName val="Metadato 7.3.1 BCCR"/>
      <sheetName val="7.3.1 BCCR ae"/>
      <sheetName val="Metadato 7.3.1 BCCR ae"/>
      <sheetName val="7.a.1"/>
      <sheetName val="Metadato 7.a.1"/>
      <sheetName val="7.b.1"/>
      <sheetName val="Metadato 7.b.1"/>
      <sheetName val="ODS 8."/>
      <sheetName val="8.1.1"/>
      <sheetName val="Metadato 8.1.1"/>
      <sheetName val="8.2.1"/>
      <sheetName val="Metadato 8.2.1"/>
      <sheetName val="8.3.1"/>
      <sheetName val="Metadato 8.3.1"/>
      <sheetName val="8.4.1"/>
      <sheetName val="Metadato 8.4.1"/>
      <sheetName val="8.4.2"/>
      <sheetName val="Metadato 8.4.2"/>
      <sheetName val="8.5.1.a"/>
      <sheetName val="Metadato 8.5.1.a"/>
      <sheetName val="8.5.1.b"/>
      <sheetName val="Metadato 8.5.1.b"/>
      <sheetName val="8.5.2"/>
      <sheetName val="Metadato 8.5.2"/>
      <sheetName val="8.6.1"/>
      <sheetName val="Metadato 8.6.1"/>
      <sheetName val="8.7.1"/>
      <sheetName val="Metadato 8.7.1"/>
      <sheetName val="8.8.1"/>
      <sheetName val="Metadato 8.8.1"/>
      <sheetName val="8.8.2.a"/>
      <sheetName val="Metadato 8.8.2.a"/>
      <sheetName val="8.8.2.b"/>
      <sheetName val="Metadato 8.8.2.b"/>
      <sheetName val="8.9.1"/>
      <sheetName val="Metadato 8.9.1"/>
      <sheetName val="8.9.2"/>
      <sheetName val="Metadato 8.9.2"/>
      <sheetName val="8.10.1.a"/>
      <sheetName val="Metadato 8.10.1.a"/>
      <sheetName val="8.10.1.b"/>
      <sheetName val="Metadato 8.10.1.b"/>
      <sheetName val="8.10.2"/>
      <sheetName val="Metadato 8.10.2"/>
      <sheetName val="8.a.1"/>
      <sheetName val="Metadato 8.a.1"/>
      <sheetName val="8.b.1"/>
      <sheetName val="Metadato 8.b.1"/>
      <sheetName val="ODS 9."/>
      <sheetName val="9.1.1"/>
      <sheetName val="Metadato 9.1.1"/>
      <sheetName val="9.1.2"/>
      <sheetName val="Metadato 9.1.2"/>
      <sheetName val="9.2.1"/>
      <sheetName val="Metadato 9.2.1"/>
      <sheetName val="9.2.2"/>
      <sheetName val="Metadato 9.2.2"/>
      <sheetName val="9.3.1"/>
      <sheetName val="Metadato 9.3.1"/>
      <sheetName val="9.3.2"/>
      <sheetName val="Metadato 9.3.2"/>
      <sheetName val="9.4.1"/>
      <sheetName val="Metadato 9.4.1"/>
      <sheetName val="9.4.1. ae"/>
      <sheetName val="Metadato 9.4.1. ae"/>
      <sheetName val="9.5.1"/>
      <sheetName val="Metadato 9.5.1"/>
      <sheetName val="9.5.2"/>
      <sheetName val="Metadato 9.5.2"/>
      <sheetName val="9.a.1"/>
      <sheetName val="Metadato 9.a.1"/>
      <sheetName val="9.b.1"/>
      <sheetName val="Metadato 9.b.1"/>
      <sheetName val="9.c.1"/>
      <sheetName val="Metadato 9.c.1"/>
      <sheetName val="ODS 10."/>
      <sheetName val="10.1.1"/>
      <sheetName val="Metadato 10.1.1"/>
      <sheetName val="10.2.1.a"/>
      <sheetName val="Metadato 10.2.1.a"/>
      <sheetName val="10.2.1.b"/>
      <sheetName val="Metadato 10.2.1.b"/>
      <sheetName val="10.3.1"/>
      <sheetName val="Metadato 10.3.1"/>
      <sheetName val="10.4.1"/>
      <sheetName val="Metadato 10.4.1"/>
      <sheetName val="10.5.1"/>
      <sheetName val="Metadato 10.5.1"/>
      <sheetName val="10.6.1"/>
      <sheetName val="Metadato 10.6.1"/>
      <sheetName val="10.7.1"/>
      <sheetName val="Metadato 10.7.1"/>
      <sheetName val="10.7.2"/>
      <sheetName val="Metadato 10.7.2"/>
      <sheetName val="10.a.1"/>
      <sheetName val="Metadato 10.a.1"/>
      <sheetName val="10.b.1"/>
      <sheetName val="Metadato 10.b.1"/>
      <sheetName val="10.c.1"/>
      <sheetName val="Metadato 10.c.1"/>
      <sheetName val="ODS 11."/>
      <sheetName val="11.1.1.a"/>
      <sheetName val="Metadato 11.1.1.a"/>
      <sheetName val="11.1.1.b"/>
      <sheetName val="Metadato 11.1.1.b"/>
      <sheetName val="11.1.1.c"/>
      <sheetName val="Metadato 11.1.1.c"/>
      <sheetName val="11.2.1"/>
      <sheetName val="Metadato 11.2.1"/>
      <sheetName val="11.3.1"/>
      <sheetName val="Metadato 11.3.1"/>
      <sheetName val="11.3.2"/>
      <sheetName val="Metadato 11.3.2"/>
      <sheetName val="11.4.1"/>
      <sheetName val="Metadato 11.4.1"/>
      <sheetName val="11.5.1"/>
      <sheetName val="Metadato 11.5.1"/>
      <sheetName val="11.5.2"/>
      <sheetName val="Metadato 11.5.2"/>
      <sheetName val="11.6.1"/>
      <sheetName val="Metadato 11.6.1"/>
      <sheetName val="11.6.2"/>
      <sheetName val="Metadato 11.6.2"/>
      <sheetName val="11.7.1"/>
      <sheetName val="Metadato 11.7.1"/>
      <sheetName val="11.7.2"/>
      <sheetName val="Metadato 11.7.2"/>
      <sheetName val="11.a.1"/>
      <sheetName val="Metadato 11.a.1"/>
      <sheetName val="11.b.1"/>
      <sheetName val="Metadato 11.b.1"/>
      <sheetName val="11.b.2"/>
      <sheetName val="Metadato 11.b.2"/>
      <sheetName val="11.c.1"/>
      <sheetName val="Metadato 11.c.1"/>
      <sheetName val="ODS 12."/>
      <sheetName val="12.1.1"/>
      <sheetName val="Metadato 12.1.1"/>
      <sheetName val="12.2.1"/>
      <sheetName val="Metadato 12.2.1"/>
      <sheetName val="12.2.2"/>
      <sheetName val="Metadato 12.2.2"/>
      <sheetName val="12.3.1"/>
      <sheetName val="Metadato 12.3.1"/>
      <sheetName val="12.4.1"/>
      <sheetName val="Metadato 12.4.1"/>
      <sheetName val="12.4.2"/>
      <sheetName val="Metadato 12.4.2"/>
      <sheetName val="12.5.1"/>
      <sheetName val="Metadato 12.5.1"/>
      <sheetName val="12.6.1"/>
      <sheetName val="Metadato 12.6.1"/>
      <sheetName val="12.7.1"/>
      <sheetName val="Metadato 12.7.1"/>
      <sheetName val="12.8.1"/>
      <sheetName val="Metadato 12.8.1"/>
      <sheetName val="12.a.1"/>
      <sheetName val="Metadato 12.a.1"/>
      <sheetName val="12.b.1"/>
      <sheetName val="Metadato 12.b.1"/>
      <sheetName val="12.c.1"/>
      <sheetName val="Metadato 12.c.1"/>
      <sheetName val="ODS 13."/>
      <sheetName val="13.1.1"/>
      <sheetName val="Metadato 13.1.1"/>
      <sheetName val="13.1.2"/>
      <sheetName val="Metadato 13.1.2"/>
      <sheetName val="13.1.3"/>
      <sheetName val="Metadato 13.1.3"/>
      <sheetName val="13.2.1"/>
      <sheetName val="Metadato 13.2.1"/>
      <sheetName val="13.3.1"/>
      <sheetName val="Metadatos 13.3.1"/>
      <sheetName val="13.3.2"/>
      <sheetName val="Metadato 13.3.2"/>
      <sheetName val="13.a.1"/>
      <sheetName val="Metadato 13.a.1"/>
      <sheetName val="13.b.1"/>
      <sheetName val="Metadato 13.b.1"/>
      <sheetName val="ODS 14."/>
      <sheetName val="14.1.1"/>
      <sheetName val="Metadato 14.1.1"/>
      <sheetName val="14.2.1"/>
      <sheetName val="Metadato 14.2.1"/>
      <sheetName val="14.3.1"/>
      <sheetName val="Metadato 14.3.1"/>
      <sheetName val="14.4.1"/>
      <sheetName val="Metadato 14.4.1"/>
      <sheetName val="14.5.1"/>
      <sheetName val="Metadato 14.5.1"/>
      <sheetName val="14.6.1"/>
      <sheetName val="Metadato 14.6.1"/>
      <sheetName val="14.7.1"/>
      <sheetName val="Metadato 14.7.1"/>
      <sheetName val="14.a.1"/>
      <sheetName val="Metadato 14.a.1"/>
      <sheetName val="14.b.1"/>
      <sheetName val="Metadato 14.b.1"/>
      <sheetName val="14.c.1"/>
      <sheetName val="Metadato 14.c.1"/>
      <sheetName val="ODS 15."/>
      <sheetName val="15.1.1"/>
      <sheetName val="Metadato 15.1.1"/>
      <sheetName val="15.1.2"/>
      <sheetName val="Metadato 15.1.2"/>
      <sheetName val="15.2.1"/>
      <sheetName val="Metadato 15.2.1"/>
      <sheetName val="15.3.1"/>
      <sheetName val="Metadato 15.3.1"/>
      <sheetName val="15.4.1"/>
      <sheetName val="Metadato 15.4.1"/>
      <sheetName val="15.4.2"/>
      <sheetName val="Metadato 15.4.2"/>
      <sheetName val="15.5.1"/>
      <sheetName val="Metadato 15.5.1"/>
      <sheetName val="15.6.1"/>
      <sheetName val="Metadato 15.6.1"/>
      <sheetName val="15.7.1"/>
      <sheetName val="Metadato 15.7.1"/>
      <sheetName val="15.8.1"/>
      <sheetName val="Metadato 15.8.1"/>
      <sheetName val="15.9.1"/>
      <sheetName val="Metadato 15.9.1"/>
      <sheetName val="15.a.1"/>
      <sheetName val="Metadato 15.a.1"/>
      <sheetName val="15.b.1"/>
      <sheetName val="Metadato 15.b.1"/>
      <sheetName val="15.c.1"/>
      <sheetName val="Metadato 15.c.1"/>
      <sheetName val="ODS 16."/>
      <sheetName val="16.1.1"/>
      <sheetName val="Metadato 16.1.1"/>
      <sheetName val="16.1.2"/>
      <sheetName val="Metadato 16.1.2"/>
      <sheetName val="16.1.3"/>
      <sheetName val="Metadato 16.1.3"/>
      <sheetName val="16.1.4"/>
      <sheetName val="Metadato 16.1.4"/>
      <sheetName val="16.2.1"/>
      <sheetName val="Metadato 16.2.1"/>
      <sheetName val="16.2.2"/>
      <sheetName val="Metadato 16.2.2"/>
      <sheetName val="16.2.3"/>
      <sheetName val="Metadato 16.2.3"/>
      <sheetName val="16.3.1"/>
      <sheetName val="Metadato 16.3.1"/>
      <sheetName val="16.3.2"/>
      <sheetName val="Metadato 16.3.2"/>
      <sheetName val="16.4.1"/>
      <sheetName val="Metadato 16.4.1"/>
      <sheetName val="16.4.2"/>
      <sheetName val="Metadato 16.4.2"/>
      <sheetName val="16.5.1"/>
      <sheetName val="Metadato 16.5.1"/>
      <sheetName val="16.5.2"/>
      <sheetName val="Metadato 16.5.2"/>
      <sheetName val="16.6.1"/>
      <sheetName val="Metadato 16.6.1"/>
      <sheetName val="16.6.2"/>
      <sheetName val="Metadato 16.6.2"/>
      <sheetName val="16.7.1"/>
      <sheetName val="Metadato 16.7.1"/>
      <sheetName val="16.7.2"/>
      <sheetName val="Metadato 16.7.2"/>
      <sheetName val="16.8.1"/>
      <sheetName val="Metadato 16.8.1"/>
      <sheetName val="16.9.1"/>
      <sheetName val="Metadato 16.9.1"/>
      <sheetName val="16.10.1"/>
      <sheetName val="Metadato 16.10.1"/>
      <sheetName val="16.10.2"/>
      <sheetName val="Metadato 16.10.2"/>
      <sheetName val="16.a.1"/>
      <sheetName val="Metadato 16.a.1"/>
      <sheetName val="16.b.1"/>
      <sheetName val="Metadato 16.b.1"/>
      <sheetName val="ODS 17."/>
      <sheetName val="17.1.1"/>
      <sheetName val="Metadato 17.1.1"/>
      <sheetName val="17.1.2"/>
      <sheetName val="Metadato 17.1.2"/>
      <sheetName val="17.2.1"/>
      <sheetName val="Metadato 17.2.1"/>
      <sheetName val="17.3.1"/>
      <sheetName val="Metadato 17.3.1"/>
      <sheetName val="17.3.2"/>
      <sheetName val="Metadato 17.3.2"/>
      <sheetName val="17.4.1"/>
      <sheetName val="Metadato 17.4.1"/>
      <sheetName val="17.5.1"/>
      <sheetName val="Metadato 17.5.1"/>
      <sheetName val="17.6.1"/>
      <sheetName val="Metadato 17.6.1"/>
      <sheetName val="17.6.2"/>
      <sheetName val="Metadato 17.6.2"/>
      <sheetName val="17.7.1"/>
      <sheetName val="Metadato 17.7.1"/>
      <sheetName val="17.8.1"/>
      <sheetName val="Metadato 17.8.1"/>
      <sheetName val="17.9.1"/>
      <sheetName val="Metadato 17.9.1"/>
      <sheetName val="17.10.1"/>
      <sheetName val="Metadato 17.10.1"/>
      <sheetName val="17.11.1"/>
      <sheetName val="Metadato 17.11.1"/>
      <sheetName val="17.12.1"/>
      <sheetName val="Metadato 17.12.1"/>
      <sheetName val="17.13.1"/>
      <sheetName val="Metadata 17.13.1"/>
      <sheetName val="17.14.1"/>
      <sheetName val="Metadato 17.14.1"/>
      <sheetName val="17.15.1"/>
      <sheetName val="Metadato 17.15.1"/>
      <sheetName val="17.16.1"/>
      <sheetName val="Metadato 17.16.1"/>
      <sheetName val="17.17.1"/>
      <sheetName val="Metadato 17.17.1"/>
      <sheetName val="17.18.1"/>
      <sheetName val="Metadato 17.18.1"/>
      <sheetName val="17.18.2"/>
      <sheetName val="Metadato 17.18.2"/>
      <sheetName val="17.18.3"/>
      <sheetName val="Metadato 17.18.3"/>
      <sheetName val="17.19.1"/>
      <sheetName val="Metadato 17.19.1"/>
      <sheetName val="17.19.2"/>
      <sheetName val="Metadato 17.19.2"/>
    </sheetNames>
    <sheetDataSet>
      <sheetData sheetId="0">
        <row r="2">
          <cell r="A2" t="str">
            <v>Objetivo 1. Poner fin a la pobreza en todas sus formas en todo el mundo</v>
          </cell>
          <cell r="C2" t="str">
            <v>1.1 De aquí a 2030, erradicar para todas las personas y en todo el mundo la pobreza extrema (actualmente se considera que sufren pobreza extrema las personas que viven con menos de 1,25 dólares de los Estados Unidos al día)</v>
          </cell>
          <cell r="E2" t="str">
            <v>Indicador solo para Costa Rica, no disponible en la lista propuesta por Naciones Unidas</v>
          </cell>
          <cell r="G2" t="str">
            <v>Indicador solo para Costa Rica, no disponible en la lista propuesta por Naciones Unidas</v>
          </cell>
          <cell r="I2" t="str">
            <v>Indicador propuesto por Naciones Unidas.</v>
          </cell>
          <cell r="K2" t="str">
            <v>Censo</v>
          </cell>
        </row>
        <row r="3">
          <cell r="A3" t="str">
            <v>Objetivo 2. Poner fin al hambre, lograr la seguridad alimentaria y la mejora de la nutrición y promover la agricultura sostenible</v>
          </cell>
          <cell r="C3" t="str">
            <v>1.2 De aquí a 2030, reducir al menos a la mitad la proporción de hombres, mujeres y niños de todas las edades que viven en la pobreza en todas sus dimensiones con arreglo a las definiciones nacionales</v>
          </cell>
          <cell r="E3" t="str">
            <v xml:space="preserve">1.1.1 </v>
          </cell>
          <cell r="G3" t="str">
            <v>Proporción de la población que vive por debajo del umbral internacional de la pobreza, desglosada por sexo, edad, situación laboral y ubicación geográfica (urbana o rural)</v>
          </cell>
          <cell r="I3" t="str">
            <v>Indicador adicional o sustituto.</v>
          </cell>
          <cell r="K3" t="str">
            <v xml:space="preserve">Encuesta </v>
          </cell>
        </row>
        <row r="4">
          <cell r="A4" t="str">
            <v>Objetivo 3. Garantizar una vida sana y promover el bienestar de todos a todas las edades</v>
          </cell>
          <cell r="C4" t="str">
            <v>1.3 Implementar a nivel nacional sistemas y medidas apropiados de protección social para todos, incluidos niveles mínimos, y, de aquí a 2030, lograr una amplia cobertura de las personas pobres y vulnerables</v>
          </cell>
          <cell r="E4" t="str">
            <v xml:space="preserve">1.2.1 </v>
          </cell>
          <cell r="G4" t="str">
            <v>Proporción de la población que vive por debajo del umbral nacional de la pobreza, desglosada por sexo y edad</v>
          </cell>
          <cell r="I4" t="str">
            <v>Indicador proxi.</v>
          </cell>
          <cell r="K4" t="str">
            <v>Registro administrativo</v>
          </cell>
        </row>
        <row r="5">
          <cell r="A5" t="str">
            <v>Objetivo 4. Garantizar una educación inclusiva y equitativa de calidad y promover oportunidades de aprendizaje permanente para todos</v>
          </cell>
          <cell r="C5" t="str">
            <v>1.4 De aquí a 2030, garantizar que todos los hombres y mujeres, en particular los pobres y los vulnerables, tengan los mismos derechos a los recursos económicos y acceso a los servicios básicos, la propiedad y el control de la tierra y otros bienes, la herencia, los recursos naturales, las nuevas tecnologías apropiadas y los servicios financieros, incluida la microfinanciación</v>
          </cell>
          <cell r="E5" t="str">
            <v xml:space="preserve">1.2.2 </v>
          </cell>
          <cell r="G5" t="str">
            <v>Proporción de hombres, mujeres y niños de todas las edades que viven en la pobreza, en todas sus dimensiones, con arreglo a las definiciones nacionales</v>
          </cell>
          <cell r="K5" t="str">
            <v>Otro</v>
          </cell>
        </row>
        <row r="6">
          <cell r="A6" t="str">
            <v>Objetivo 5. Lograr la igualdad de género y empoderar a todas las mujeres y las niñas</v>
          </cell>
          <cell r="C6" t="str">
            <v>1.5 De aquí a 2030, fomentar la resiliencia de los pobres y las personas que se encuentran en situaciones de vulnerabilidad y reducir su exposición y vulnerabilidad a los fenómenos extremos relacionados con el clima y otras perturbaciones y desastres económicos, sociales y ambientales</v>
          </cell>
          <cell r="E6" t="str">
            <v xml:space="preserve">1.3.1 </v>
          </cell>
          <cell r="G6" t="str">
            <v>Proporción de la población cubierta por niveles mínimos o sistemas de protección social, desglosada por sexo, distinguiendo entre los niños, los desempleados, los ancianos, las personas con discapacidad, las mujeres embarazadas, los recién nacidos, las víctimas de accidentes de trabajo y los pobres y los grupos vulnerables</v>
          </cell>
        </row>
        <row r="7">
          <cell r="A7" t="str">
            <v>Objetivo 6. Garantizar la disponibilidad y la gestión sostenible del agua y el saneamiento para todos</v>
          </cell>
          <cell r="C7" t="str">
            <v>1.a Garantizar una movilización significativa de recursos procedentes de diversas fuentes, incluso mediante la mejora de la cooperación para el desarrollo, a fin de proporcionar medios suficientes y previsibles a los países en desarrollo, en particular los países menos adelantados, para que implementen programas y políticas encaminados a poner fin a la pobreza en todas sus dimensiones</v>
          </cell>
          <cell r="E7" t="str">
            <v xml:space="preserve">1.4.1 </v>
          </cell>
          <cell r="G7" t="str">
            <v>Proporción de la población que vive en hogares con acceso a servicios básicos</v>
          </cell>
        </row>
        <row r="8">
          <cell r="A8" t="str">
            <v>Objetivo 7. Garantizar el acceso a una energía asequible, fiable, sostenible y moderna para todos</v>
          </cell>
          <cell r="C8" t="str">
            <v>1.b Crear marcos normativos sólidos en los planos nacional, regional e internacional, sobre la base de estrategias de desarrollo en favor de los pobres que tengan en cuenta las cuestiones de género, a fin de apoyar la inversión acelerada en medidas para erradicar la pobreza</v>
          </cell>
          <cell r="E8" t="str">
            <v xml:space="preserve">1.4.2 </v>
          </cell>
          <cell r="G8" t="str">
            <v>Proporción del total de la población adulta, por sexo y por tipo de tenencia, con derechos seguros de tenencia de la tierra, que posee documentación reconocida legalmente al respecto y que percibe esos derechos como seguros</v>
          </cell>
        </row>
        <row r="9">
          <cell r="A9" t="str">
            <v>Objetivo 8. Promover el crecimiento económico sostenido, inclusivo y sostenible, el empleo pleno y productivo y el trabajo decente para todos</v>
          </cell>
          <cell r="C9" t="str">
            <v>2.1 De aquí a 2030, poner fin al hambre y asegurar el acceso de todas las personas, en particular los pobres y las personas en situaciones de vulnerabilidad, incluidos los niños menores de 1 año, a una alimentación sana, nutritiva y suficiente durante todo el año</v>
          </cell>
          <cell r="E9" t="str">
            <v xml:space="preserve">1.5.1 </v>
          </cell>
          <cell r="G9" t="str">
            <v>Número de muertes, personas desaparecidas y afectados directamente a consecuencia de desastres por cada 100.000 personas (11.5.1. y 13.1.1.)</v>
          </cell>
        </row>
        <row r="10">
          <cell r="A10" t="str">
            <v>Objetivo 9. Construir infraestructuras resilientes, promover la industrialización inclusiva y sostenible y fomentar la innovación</v>
          </cell>
          <cell r="C10" t="str">
            <v>2.2 De aquí a 2030, poner fin a todas las formas de malnutrición, incluso logrando, a más tardar en 2025, las metas convenidas internacionalmente sobre el retraso del crecimiento y la emaciación de los niños menores de 5 años, y abordar las necesidades de nutrición de las adolescentes, las mujeres embarazadas y lactantes y las personas de edad</v>
          </cell>
          <cell r="E10" t="str">
            <v xml:space="preserve">1.5.2 </v>
          </cell>
          <cell r="G10" t="str">
            <v>Pérdidas económicas causadas directamente por los desastres en relación con el Producto Interior Bruto (PIB) mundial</v>
          </cell>
        </row>
        <row r="11">
          <cell r="A11" t="str">
            <v>Objetivo 10. Reducir la desigualdad en los países y entre ellos</v>
          </cell>
          <cell r="C11" t="str">
            <v>2.3 De aquí a 2030, duplicar la productividad agrícola y los ingresos de los productores de alimentos en pequeña escala, en particular las mujeres, los pueblos indígenas, los agricultores familiares, los ganaderos y los pescadores, entre otras cosas mediante un acceso seguro y equitativo a las tierras, a otros recursos e insumos de producción y a los conocimientos, los servicios financieros, los mercados y las oportunidades para añadir valor y obtener empleos no agrícolas</v>
          </cell>
          <cell r="E11" t="str">
            <v xml:space="preserve">1.5.3 </v>
          </cell>
          <cell r="G11" t="str">
            <v>Número de países que adoptan y aplican estrategias de reducción del riesgo de desastres a nivel local en consonancia con el Marco de Sendái para la Reducción del Riesgo de Desastres 2015-2030 (11.b.1. y 13.1.2)</v>
          </cell>
        </row>
        <row r="12">
          <cell r="A12" t="str">
            <v>Objetivo 11. Lograr que las ciudades y los asentamientos humanos sean inclusivos, seguros, resilientes y sostenibles</v>
          </cell>
          <cell r="C12" t="str">
            <v>2.4 De aquí a 2030, asegurar la sostenibilidad de los sistemas de producción de alimentos y aplicar prácticas agrícolas resilientes que aumenten la productividad y la producción, contribuyan al mantenimiento de los ecosistemas, fortalezcan la capacidad de adaptación al cambio climático, los fenómenos meteorológicos extremos, las sequías, las inundaciones y otros desastres, y mejoren progresivamente la calidad de la tierra y el suelo</v>
          </cell>
          <cell r="E12" t="str">
            <v xml:space="preserve">1.5.4 </v>
          </cell>
          <cell r="G12" t="str">
            <v>Proporción de gobiernos locales que adoptan y aplican estrategias de reducción del riesgo de desastres a nivel local en consonancia con las estrategias nacionales de reducción del riesgo de desastres (11.b.2 y 13.1.3)</v>
          </cell>
        </row>
        <row r="13">
          <cell r="A13" t="str">
            <v>Objetivo 12. Garantizar modalidades de consumo y producción sostenibles</v>
          </cell>
          <cell r="C13" t="str">
            <v>2.5 De aquí a 2020, mantener la diversidad genética de las semillas, las plantas cultivadas y los animales de granja y domesticados y sus correspondientes especies silvestres, entre otras cosas mediante una buena gestión y diversificación de los bancos de semillas y plantas a nivel nacional, regional e internacional, y promover el acceso a los beneficios que se deriven de la utilización de los recursos genéticos y los conocimientos tradicionales conexos y su distribución justa y equitativa, según lo convenido internacionalmente</v>
          </cell>
          <cell r="E13" t="str">
            <v xml:space="preserve">1.a.1 </v>
          </cell>
          <cell r="G13" t="str">
            <v>Proporción de recursos generados a nivel nacional asignados por el gobierno directamente a programas de reducción de la pobreza</v>
          </cell>
        </row>
        <row r="14">
          <cell r="A14" t="str">
            <v>Objetivo 13. Adoptar medidas urgentes para combatir el cambio climático y sus efectosa</v>
          </cell>
          <cell r="C14" t="str">
            <v>2.a Aumentar, incluso mediante una mayor cooperación internacional, las inversiones en infraestructura rural, investigación y servicios de extensión agrícola, desarrollo tecnológico y bancos de genes de plantas y ganado a fin de mejorar la capacidad de producción agropecuaria en los países en desarrollo, particularmente en los países menos adelantados</v>
          </cell>
          <cell r="E14" t="str">
            <v xml:space="preserve">1.a.2 </v>
          </cell>
          <cell r="G14" t="str">
            <v>Proporción del gasto público total en servicios esenciales (educación, salud y protección social)</v>
          </cell>
        </row>
        <row r="15">
          <cell r="A15" t="str">
            <v>Objetivo 14. Conservar y utilizar sosteniblemente los océanos, los mares y los recursos marinos para el desarrollo sostenible</v>
          </cell>
          <cell r="C15" t="str">
            <v>2.b Corregir y prevenir las restricciones y distorsiones comerciales en los mercados agropecuarios mundiales, incluso mediante la eliminación paralela de todas las formas de subvención a las exportaciones agrícolas y todas las medidas de exportación con efectos equivalentes, de conformidad con el mandato de la Ronda de Doha para el Desarrollo</v>
          </cell>
          <cell r="E15" t="str">
            <v xml:space="preserve">1.a.3 </v>
          </cell>
          <cell r="G15" t="str">
            <v>Suma del total de subvenciones y asignaciones no generadoras de deuda dedicadas directamente a programas de reducción de la pobreza como proporción del PIB</v>
          </cell>
        </row>
        <row r="16">
          <cell r="A16" t="str">
            <v>Objetivo 15. Proteger, restablecer y promover el uso sostenible de los ecosistemas terrestres, gestionar sosteniblemente los bosques, luchar contra la desertificación, detener e invertir la degradación de las tierras y detener la pérdida de biodiversidad</v>
          </cell>
          <cell r="C16" t="str">
            <v>2.c Adoptar medidas para asegurar el buen funcionamiento de los mercados de productos básicos alimentarios y sus derivados y facilitar el acceso oportuno a la información sobre los mercados, incluso sobre las reservas de alimentos, a fin de ayudar a limitar la extrema volatilidad de los precios de los alimentos</v>
          </cell>
          <cell r="E16" t="str">
            <v xml:space="preserve">1.b.1 </v>
          </cell>
          <cell r="G16" t="str">
            <v>Proporción del gasto público periódico y de capital destinado a sectores que benefician de forma desproporcionada a las mujeres, los pobres y los grupos vulnerables</v>
          </cell>
        </row>
        <row r="17">
          <cell r="A17" t="str">
            <v>Objetivo 16. Promover sociedades pacíficas e inclusivas para el desarrollo sostenible, facilitar el acceso a la justicia para todos y construir a todos los niveles instituciones eficaces e inclusivas que rindan cuentas</v>
          </cell>
          <cell r="C17" t="str">
            <v>3.1 De aquí a 2030, reducir la tasa mundial de mortalidad materna a menos de 70 por cada 100.000 nacidos vivos</v>
          </cell>
          <cell r="E17" t="str">
            <v xml:space="preserve">2.1.1 </v>
          </cell>
          <cell r="G17" t="str">
            <v>Prevalencia de la subalimentación</v>
          </cell>
        </row>
        <row r="18">
          <cell r="A18" t="str">
            <v>Objetivo 17. Fortalecer los medios de implementación y revitalizar la Alianza Mundial para el Desarrollo sostenible</v>
          </cell>
          <cell r="C18" t="str">
            <v>3.2 De aquí a 2030, poner fin a las muertes evitables de recién nacidos y de niños menores de 5 años, logrando que todos los países intenten reducir la mortalidad neonatal al menos a 12 por cada 1.000 nacidos vivos y la mortalidad de los niños menores de 5 años al menos a 25 por cada 1.000 nacidos vivos</v>
          </cell>
          <cell r="E18" t="str">
            <v xml:space="preserve">2.1.2 </v>
          </cell>
          <cell r="G18" t="str">
            <v>Prevalencia de la inseguridad alimentaria moderada o grave en la población, según la Escala de Experiencia de Inseguridad Alimentaria</v>
          </cell>
        </row>
        <row r="19">
          <cell r="C19" t="str">
            <v>3.3 De aquí a 2030, poner fin a las epidemias del SIDA, la tuberculosis, la malaria y las enfermedades tropicales desatendidas y combatir la hepatitis, las enfermedades transmitidas por el agua y otras enfermedades transmisibles</v>
          </cell>
          <cell r="E19" t="str">
            <v xml:space="preserve">2.2.1 </v>
          </cell>
          <cell r="G19" t="str">
            <v>Prevalencia del retraso en el crecimiento (estatura para la edad, desviación típica &lt; -2 de la mediana de los patrones de crecimiento infantil de la Organización Mundial de la Salud (OMS)) entre los niños menores de 5 años</v>
          </cell>
        </row>
        <row r="20">
          <cell r="C20" t="str">
            <v>3.4 De aquí a 2030, reducir en un tercio la mortalidad prematura por enfermedades no transmisibles mediante su prevención y tratamiento, y promover la salud mental y el bienestar</v>
          </cell>
          <cell r="E20" t="str">
            <v xml:space="preserve">2.2.2 </v>
          </cell>
          <cell r="G20" t="str">
            <v>Prevalencia de la malnutrición (peso para la estatura, desviación típica &gt; +2 o &lt; -2 de la mediana de los patrones de crecimiento infantil de la OMS) entre los niños menores de 5 años, desglosada por tipo (emaciación y peso excesivo)</v>
          </cell>
        </row>
        <row r="21">
          <cell r="C21" t="str">
            <v>3.5 Fortalecer la prevención y el tratamiento del abuso de sustancias adictivas, incluido el uso indebido de estupefacientes y el consumo nocivo de alcohol</v>
          </cell>
          <cell r="E21" t="str">
            <v xml:space="preserve">2.3.1 </v>
          </cell>
          <cell r="G21" t="str">
            <v>Volumen de producción por unidad de trabajo según el tamaño de la empresa agropecuaria/pastoral/silvícola</v>
          </cell>
        </row>
        <row r="22">
          <cell r="C22" t="str">
            <v>3.6 De aquí a 2020, reducir a la mitad el número de muertes y lesiones causadas por accidentes de tráfico en el mundo</v>
          </cell>
          <cell r="E22" t="str">
            <v xml:space="preserve">2.3.2 </v>
          </cell>
          <cell r="G22" t="str">
            <v>Ingresos medios de los productores de alimentos en pequeña escala, desglosados por sexo y condición de indígena</v>
          </cell>
        </row>
        <row r="23">
          <cell r="C23" t="str">
            <v>3.7 De aquí a 2030, garantizar el acceso universal a los servicios de salud sexual y reproductiva, incluidos los de planificación familiar, información y educación, y la integración de la salud reproductiva en las estrategias y los programas nacionales</v>
          </cell>
          <cell r="E23" t="str">
            <v xml:space="preserve">2.4.1 </v>
          </cell>
          <cell r="G23" t="str">
            <v>Proporción de la superficie agrícola en que se practica una agricultura productiva y sostenible</v>
          </cell>
        </row>
        <row r="24">
          <cell r="C24" t="str">
            <v>3.8 Lograr la cobertura sanitaria universal, incluida la protección contra los riesgos financieros, el acceso a servicios de salud esenciales de calidad y el acceso a medicamentos y vacunas inocuos, eficaces, asequibles y de calidad para todos</v>
          </cell>
          <cell r="E24" t="str">
            <v xml:space="preserve">2.5.1 </v>
          </cell>
          <cell r="G24" t="str">
            <v>Número de recursos genéticos vegetales y animales para la alimentación y la agricultura en instalaciones de conservación a medio y largo plazo</v>
          </cell>
        </row>
        <row r="25">
          <cell r="C25" t="str">
            <v>3.9 De aquí a 2030, reducir considerablemente el número de muertes y enfermedades causadas por productos químicos peligrosos y por la polución y contaminación del aire, el agua y el suelo</v>
          </cell>
          <cell r="E25" t="str">
            <v xml:space="preserve">2.5.2 </v>
          </cell>
          <cell r="G25" t="str">
            <v>Proporción de razas locales clasificadas según su situación de riesgo, ausencia de riesgo o nivel de riesgo de extinción desconocido</v>
          </cell>
        </row>
        <row r="26">
          <cell r="C26" t="str">
            <v>3.a Fortalecer la aplicación del Convenio Marco de la Organización Mundial de la Salud para el Control del Tabaco en todos los países, según proceda</v>
          </cell>
          <cell r="E26" t="str">
            <v xml:space="preserve">2.a.1 </v>
          </cell>
          <cell r="G26" t="str">
            <v>Índice de orientación agrícola para los gastos públicos</v>
          </cell>
        </row>
        <row r="27">
          <cell r="C27" t="str">
            <v>3.b Apoyar las actividades de investigación y desarrollo de vacunas y medicamentos contra las enfermedades transmisibles y no transmisibles que afectan primordialmente a los países en desarrollo y facilitar el acceso a medicamentos y vacunas esenciales asequibles de conformidad con la Declaración relativa al Acuerdo sobre los Aspectos de los Derechos de Propiedad Intelectual Relacionados con el Comercio y la Salud Pública, en la que se afirma el derecho de los países en desarrollo a utilizar al máximo las disposiciones del Acuerdo sobre los Aspectos de los Derechos de Propiedad Intelectual Relacionados con el Comercio respecto a la flexibilidad para proteger la salud pública y, en particular, proporcionar acceso a los medicamentos para todos</v>
          </cell>
          <cell r="E27" t="str">
            <v xml:space="preserve">2.a.2 </v>
          </cell>
          <cell r="G27" t="str">
            <v>Total de corrientes oficiales (asistencia oficial para el desarrollo más otras corrientes oficiales) destinado al sector de la agricultura</v>
          </cell>
        </row>
        <row r="28">
          <cell r="C28" t="str">
            <v>3.c Aumentar considerablemente la financiación de la salud y la contratación, el perfeccionamiento, la capacitación y la retención del personal sanitario en los países en desarrollo, especialmente en los países menos adelantados y los pequeños Estados insulares en desarrollo</v>
          </cell>
          <cell r="E28" t="str">
            <v xml:space="preserve">2.b.1 </v>
          </cell>
          <cell r="G28" t="str">
            <v>Subsidios a la exportación de productos Agropecuarios eliminación paralela de todas las formas de subvención a las exportaciones agrícolas y todas las medidas de exportación con efectos equivalentes, de conformidad con el mandato de la Ronda de Doha para el Desarrollo</v>
          </cell>
        </row>
        <row r="29">
          <cell r="C29" t="str">
            <v>3.d Reforzar la capacidad de todos los países, en particular los países en desarrollo, en materia de alerta temprana, reducción de riesgos y gestión de los riesgos para la salud nacional y mundial</v>
          </cell>
          <cell r="E29" t="str">
            <v xml:space="preserve">2.c.1 </v>
          </cell>
          <cell r="G29" t="str">
            <v>Indicador de anomalías en los precios de los Alimentos</v>
          </cell>
        </row>
        <row r="30">
          <cell r="C30" t="str">
            <v>4.1 De aquí a 2030, asegurar que todas las niñas y todos los niños terminen la enseñanza primaria y secundaria, que ha de ser gratuita, equitativa y de calidad y producir resultados de aprendizaje pertinentes y efectivos</v>
          </cell>
          <cell r="E30" t="str">
            <v xml:space="preserve">3.1.1 </v>
          </cell>
          <cell r="G30" t="str">
            <v>Índice de mortalidad materna</v>
          </cell>
        </row>
        <row r="31">
          <cell r="C31" t="str">
            <v>4.2 De aquí a 2030, asegurar que todas las niñas y todos los niños tengan acceso a servicios de atención y desarrollo en la primera infancia y educación preescolar de calidad, a fin de que estén preparados para la enseñanza primaria</v>
          </cell>
          <cell r="E31" t="str">
            <v xml:space="preserve">3.1.2 </v>
          </cell>
          <cell r="G31" t="str">
            <v>Proporción de partos con asistencia de personal sanitario especializado</v>
          </cell>
        </row>
        <row r="32">
          <cell r="C32" t="str">
            <v>4.3 De aquí a 2030, asegurar el acceso igualitario de todos los hombres y las mujeres a una formación técnica, profesional y superior de calidad, incluida la enseñanza universitaria</v>
          </cell>
          <cell r="E32" t="str">
            <v xml:space="preserve">3.2.1 </v>
          </cell>
          <cell r="G32" t="str">
            <v>Tasa de mortalidad de niños menores de 5 años</v>
          </cell>
        </row>
        <row r="33">
          <cell r="C33" t="str">
            <v>4.4 De aquí a 2030, aumentar considerablemente el número de jóvenes y adultos que tienen las competencias necesarias, en particular técnicas y profesionales, para acceder al empleo, el trabajo decente y el emprendimiento</v>
          </cell>
          <cell r="E33" t="str">
            <v xml:space="preserve">3.2.2 </v>
          </cell>
          <cell r="G33" t="str">
            <v>Tasa de mortalidad neonatal</v>
          </cell>
        </row>
        <row r="34">
          <cell r="C34" t="str">
            <v>4.5 De aquí a 2030, eliminar las disparidades de género en la educación y asegurar el acceso igualitario a todos los niveles de la enseñanza y la formación profesional para las personas vulnerables, incluidas las personas con discapacidad, los pueblos indígenas y los niños en situaciones de vulnerabilidad</v>
          </cell>
          <cell r="E34" t="str">
            <v xml:space="preserve">3.3.1 </v>
          </cell>
          <cell r="G34" t="str">
            <v>Número de nuevas infecciones por el VIH por cada 1.000 habitantes no infectados, desglosado por sexo, edad y sectores clave de la población</v>
          </cell>
        </row>
        <row r="35">
          <cell r="C35" t="str">
            <v>4.6 De aquí a 2030, asegurar que todos los jóvenes y una proporción considerable de los adultos, tanto hombres como mujeres, estén alfabetizados y tengan nociones elementales de aritmética</v>
          </cell>
          <cell r="E35" t="str">
            <v xml:space="preserve">3.3.2 </v>
          </cell>
          <cell r="G35" t="str">
            <v>Incidencia de la tuberculosis por cada 100.000 habitantes</v>
          </cell>
        </row>
        <row r="36">
          <cell r="C36" t="str">
            <v>4.7 De aquí a 2030, asegurar que todos los alumnos adquieran los conocimientos teóricos y prácticos necesarios para promover el desarrollo sostenible, entre otras cosas mediante la educación para el desarrollo sostenible y los estilos de vida sostenibles, los derechos humanos, la igualdad de género, la promoción de una cultura de paz y no violencia, la ciudadanía mundial y la valoración de la diversidad cultural y la contribución de la cultura al desarrollo sostenible</v>
          </cell>
          <cell r="E36" t="str">
            <v xml:space="preserve">3.3.3 </v>
          </cell>
          <cell r="G36" t="str">
            <v>Incidencia de la malaria por cada 1.000 habitantes</v>
          </cell>
        </row>
        <row r="37">
          <cell r="C37" t="str">
            <v>4.a Construir y adecuar instalaciones educativas que tengan en cuenta las necesidades de los niños y las personas con discapacidad y las diferencias de género, y que ofrezcan entornos de aprendizaje seguros, no violentos, inclusivos y eficaces para todos</v>
          </cell>
          <cell r="E37" t="str">
            <v xml:space="preserve">3.3.4 </v>
          </cell>
          <cell r="G37" t="str">
            <v>Incidencia de la hepatitis B por cada 100.000 habitantes</v>
          </cell>
        </row>
        <row r="38">
          <cell r="C38" t="str">
            <v>4.b De aquí a 2020, aumentar considerablemente a nivel mundial el número de becas disponibles para los países en desarrollo, en particular los países menos adelantados, los pequeños Estados insulares en desarrollo y los países africanos, a fin de que sus estudiantes puedan matricularse en programas de enseñanza superior, incluidos programas de formación profesional y programas técnicos, científicos, de ingeniería y de tecnología de la información y las comunicaciones, de países desarrollados y otros países en desarrollo</v>
          </cell>
          <cell r="E38" t="str">
            <v xml:space="preserve">3.3.5 </v>
          </cell>
          <cell r="G38" t="str">
            <v>Número de personas que requieren intervenciones contra enfermedades tropicales desatendidas</v>
          </cell>
        </row>
        <row r="39">
          <cell r="C39" t="str">
            <v>4.c De aquí a 2030, aumentar considerablemente la oferta de docentes calificados, incluso mediante la cooperación internacional para la formación de docentes en los países en desarrollo, especialmente los países menos adelantados y los pequeños Estados insulares en desarrollo</v>
          </cell>
          <cell r="E39" t="str">
            <v xml:space="preserve">3.4.1 </v>
          </cell>
          <cell r="G39" t="str">
            <v>Tasa de mortalidad atribuida a las enfermedades cardiovasculares, el cáncer, la diabetes o las enfermedades respiratorias crónicas</v>
          </cell>
        </row>
        <row r="40">
          <cell r="C40" t="str">
            <v>5.1 Poner fin a todas las formas de discriminación contra todas las mujeres y las niñas en todo el mundo</v>
          </cell>
          <cell r="E40" t="str">
            <v xml:space="preserve">3.4.2 </v>
          </cell>
          <cell r="G40" t="str">
            <v>Tasa de mortalidad por suicidio</v>
          </cell>
        </row>
        <row r="41">
          <cell r="C41" t="str">
            <v>5.2 Eliminar todas las formas de violencia contra todas las mujeres y las niñas en los ámbitos público y privado, incluidas la trata y la explotación sexual y otros tipos de explotación</v>
          </cell>
          <cell r="E41" t="str">
            <v xml:space="preserve">3.5.1 </v>
          </cell>
          <cell r="G41" t="str">
            <v>Cobertura de las intervenciones de tratamiento (farmacológico, psicosocial y servicios de rehabilitación y postratamiento) por trastornos de uso indebido de drogas</v>
          </cell>
        </row>
        <row r="42">
          <cell r="C42" t="str">
            <v>5.3 Eliminar todas las prácticas nocivas, como el matrimonio infantil, precoz y forzado y la mutilación genital femenina</v>
          </cell>
          <cell r="E42" t="str">
            <v xml:space="preserve">3.5.2 </v>
          </cell>
          <cell r="G42" t="str">
            <v>Consumo nocivo de alcohol, definido según el contexto nacional como el consumo per cápita de alcohol (15 años y mayores) en un año civil en litros de alcohol puro.</v>
          </cell>
        </row>
        <row r="43">
          <cell r="C43" t="str">
            <v>5.4 Reconocer y valorar los cuidados y el trabajo doméstico no remunerados mediante servicios públicos, infraestructuras y políticas de protección social, y promoviendo la responsabilidad compartida en el hogar y la familia, según proceda en cada país</v>
          </cell>
          <cell r="E43" t="str">
            <v xml:space="preserve">3.6.1 </v>
          </cell>
          <cell r="G43" t="str">
            <v>Tasa de mortalidad por lesiones debidas a accidentes de tráfico</v>
          </cell>
        </row>
        <row r="44">
          <cell r="C44" t="str">
            <v>5.5 Asegurar la participación plena y efectiva de las mujeres y la igualdad de oportunidades de liderazgo a todos los niveles decisorios en la vida política, económica y pública</v>
          </cell>
          <cell r="E44" t="str">
            <v xml:space="preserve">3.7.1 </v>
          </cell>
          <cell r="G44" t="str">
            <v>Proporción de mujeres en edad de procrear (de 15 a 49 años) que practican la planificación familiar con métodos modernos</v>
          </cell>
        </row>
        <row r="45">
          <cell r="C45" t="str">
            <v>5.6 Asegurar el acceso universal a la salud sexual y reproductiva y los derechos reproductivos según lo acordado de conformidad con el Programa de Acción de la Conferencia Internacional sobre la Población y el Desarrollo, la Plataforma de Acción de Beijing y los documentos finales de sus conferencias de examen</v>
          </cell>
          <cell r="E45" t="str">
            <v xml:space="preserve">3.7.2 </v>
          </cell>
          <cell r="G45" t="str">
            <v>Tasa de fecundidad de las adolescentes (de 10 a 14 años; de 15 a 19 años) por cada 1.000 mujeres de ese grupo de edad</v>
          </cell>
        </row>
        <row r="46">
          <cell r="C46" t="str">
            <v>5.a Emprender reformas que otorguen a las mujeres igualdad de derechos a los recursos económicos, así como acceso a la propiedad y al control de la tierra y otros tipos de bienes, los servicios financieros, la herencia y los recursos naturales, de conformidad con las leyes nacionales</v>
          </cell>
          <cell r="E46" t="str">
            <v xml:space="preserve">3.8.1 </v>
          </cell>
          <cell r="G46" t="str">
            <v>Cobertura de servicios de salud esenciales (definida como el promedio de la cobertura de servicios esenciales sobre la base de intervenciones con trazadores, por ejemplo la salud reproductiva, materna, neonatal e infantil, las enfermedades infecciosas, las enfermedades no transmisibles y la capacidad de los servicios y el acceso a ellos, entre la población general y los más desfavorecidos)</v>
          </cell>
        </row>
        <row r="47">
          <cell r="C47" t="str">
            <v>5.b Mejorar el uso de la tecnología instrumental, en particular la tecnología de la información y las comunicaciones, para promover el empoderamiento de las mujeres</v>
          </cell>
          <cell r="E47" t="str">
            <v xml:space="preserve">3.8.2 </v>
          </cell>
          <cell r="G47" t="str">
            <v>Proporción de la población con grandes gastos en salud por hogar como porcentaje del total de los gastos o ingresos de los hogares</v>
          </cell>
        </row>
        <row r="48">
          <cell r="C48" t="str">
            <v>5.c Aprobar y fortalecer políticas acertadas y leyes aplicables para promover la igualdad de género y el empoderamiento de todas las mujeres y las niñas a todos los niveles</v>
          </cell>
          <cell r="E48" t="str">
            <v xml:space="preserve">3.9.1 </v>
          </cell>
          <cell r="G48" t="str">
            <v>Tasa de mortalidad atribuida a la contaminación de los hogares y del aire ambiente</v>
          </cell>
        </row>
        <row r="49">
          <cell r="C49" t="str">
            <v>6.1 De aquí a 2030, lograr el acceso universal y equitativo al agua potable a un precio asequible para todos</v>
          </cell>
          <cell r="E49" t="str">
            <v xml:space="preserve">3.9.2 </v>
          </cell>
          <cell r="G49" t="str">
            <v>Tasa de mortalidad atribuida al agua no apta para el consumo, el saneamiento en condiciones de riesgo y la falta de higiene (exposición a servicios de Agua, Saneamiento e Higiene para Todos (WASH) no seguros)</v>
          </cell>
        </row>
        <row r="50">
          <cell r="C50" t="str">
            <v>6.2 De aquí a 2030, lograr el acceso a servicios de saneamiento e higiene adecuados y equitativos para todos y poner fin a la defecación al aire libre, prestando especial atención a las necesidades de las mujeres y las niñas y las personas en situaciones de vulnerabilidad</v>
          </cell>
          <cell r="E50" t="str">
            <v xml:space="preserve">3.9.3 </v>
          </cell>
          <cell r="G50" t="str">
            <v>Tasa de mortalidad atribuida a la intoxicación Accidental</v>
          </cell>
        </row>
        <row r="51">
          <cell r="C51" t="str">
            <v>6.3 De aquí a 2030, mejorar la calidad del agua reduciendo la contaminación, eliminando el vertimiento y minimizando la emisión de productos químicos y materiales peligrosos, reduciendo a la mitad el porcentaje de aguas residuales sin tratar y aumentando considerablemente el reciclado y la reutilización sin riesgos a nivel mundial</v>
          </cell>
          <cell r="E51" t="str">
            <v xml:space="preserve">3.a.1 </v>
          </cell>
          <cell r="G51" t="str">
            <v>Prevalencia normalizada para la edad del consumo actual de tabaco entre las personas de 15 o más años de edad</v>
          </cell>
        </row>
        <row r="52">
          <cell r="C52" t="str">
            <v>6.4 De aquí a 2030, aumentar considerablemente el uso eficiente de los recursos hídricos en todos los sectores y asegurar la sostenibilidad de la extracción y el abastecimiento de agua dulce para hacer frente a la escasez de agua y reducir considerablemente el número de personas que sufren falta de agua</v>
          </cell>
          <cell r="E52" t="str">
            <v xml:space="preserve">3.b.1 </v>
          </cell>
          <cell r="G52" t="str">
            <v>Proporción de la población inmunizada por todas las vacunas incluidas en su programa nacional</v>
          </cell>
        </row>
        <row r="53">
          <cell r="C53" t="str">
            <v>6.5 De aquí a 2030, implementar la gestión integrada de los recursos hídricos a todos los niveles, incluso mediante la cooperación transfronteriza, según proceda</v>
          </cell>
          <cell r="E53" t="str">
            <v xml:space="preserve">3.b.2 </v>
          </cell>
          <cell r="G53" t="str">
            <v>Total de la asistencia oficial para el desarrollo neta destinada a los sectores de la investigación médica y la salud básica</v>
          </cell>
        </row>
        <row r="54">
          <cell r="C54" t="str">
            <v>6.6 De aquí a 2020, proteger y restablecer los ecosistemas relacionados con el agua, incluidos los bosques, las montañas, los humedales, los ríos, los acuíferos y los lagos</v>
          </cell>
          <cell r="E54" t="str">
            <v xml:space="preserve">3.b.3 </v>
          </cell>
          <cell r="G54" t="str">
            <v>Proporción de centros de salud que tienen un conjunto básico de los medicamentos esenciales asequibles de manera sostenible</v>
          </cell>
        </row>
        <row r="55">
          <cell r="C55" t="str">
            <v>6.a De aquí a 2030, ampliar la cooperación internacional y el apoyo prestado a los países en desarrollo para la creación de capacidad en actividades y programas relativos al agua y el saneamiento, como los de captación de agua, desalinización, uso eficiente de los recursos hídricos, tratamiento de aguas residuales, reciclado y tecnologías de reutilización</v>
          </cell>
          <cell r="E55" t="str">
            <v xml:space="preserve">3.c.1 </v>
          </cell>
          <cell r="G55" t="str">
            <v>Densidad y distribución de los trabajadores sanitarios</v>
          </cell>
        </row>
        <row r="56">
          <cell r="C56" t="str">
            <v>6.b Apoyar y fortalecer la participación de las comunidades locales en la mejora de la gestión del agua y el saneamiento</v>
          </cell>
          <cell r="E56" t="str">
            <v xml:space="preserve">3.d.1 </v>
          </cell>
          <cell r="G56" t="str">
            <v>Capacidad del Reglamento Sanitario Internacional (RSI) y preparación para emergencias de Salud</v>
          </cell>
        </row>
        <row r="57">
          <cell r="C57" t="str">
            <v>7.1 De aquí a 2030, garantizar el acceso universal a servicios energéticos asequibles, fiables y modernos</v>
          </cell>
          <cell r="E57" t="str">
            <v xml:space="preserve">4.1.1 </v>
          </cell>
          <cell r="G57" t="str">
            <v>Proporción de niños, niñas y adolescentes: a) en los grados 2/3; b) al final de la enseñanza primaria; y c) al final de la enseñanza secundaria inferior, que han alcanzado al menos un nivel mínimo de competencia en i) lectura y ii) matemáticas, desglosada por sexo</v>
          </cell>
        </row>
        <row r="58">
          <cell r="C58" t="str">
            <v>7.2 De aquí a 2030, aumentar considerablemente la proporción de energía renovable en el conjunto de fuentes energéticas</v>
          </cell>
          <cell r="E58" t="str">
            <v xml:space="preserve">4.2.1 </v>
          </cell>
          <cell r="G58" t="str">
            <v>Proporción de niños menores de 5 años cuyo desarrollo se encuentra bien encauzado en cuanto a la salud, el aprendizaje y el bienestar psicosocial, desglosado por sexo</v>
          </cell>
        </row>
        <row r="59">
          <cell r="C59" t="str">
            <v>7.3 De aquí a 2030, duplicar la tasa mundial de mejora de la eficiencia energética</v>
          </cell>
          <cell r="E59" t="str">
            <v xml:space="preserve">4.2.2 </v>
          </cell>
          <cell r="G59" t="str">
            <v>Tasa de participación en la enseñanza organizada (un año antes de la edad oficial de ingreso en la enseñanza primaria), desglosada por sexo</v>
          </cell>
        </row>
        <row r="60">
          <cell r="C60" t="str">
            <v>7.a De aquí a 2030, aumentar la cooperación internacional para facilitar el acceso a la investigación y la tecnología relativas a la energía limpia, incluidas las fuentes renovables, la eficiencia energética y las tecnologías avanzadas y menos contaminantes de combustibles fósiles, y promover la inversión en infraestructura energética y tecnologías limpias</v>
          </cell>
          <cell r="E60" t="str">
            <v xml:space="preserve">4.3.1 </v>
          </cell>
          <cell r="G60" t="str">
            <v>Tasa de participación de los jóvenes y adultos en la enseñanza académica y no académica, y en la capacitación en los 12 meses anteriores, desglosada por sexo</v>
          </cell>
        </row>
        <row r="61">
          <cell r="C61" t="str">
            <v>7.b De aquí a 2030, ampliar la infraestructura y mejorar la tecnología para prestar servicios energéticos modernos y sostenibles para todos en los países en desarrollo, en particular los países menos adelantados, los pequeños Estados insulares en desarrollo y los países en desarrollo sin litoral, en consonancia con sus respectivos programas de apoyo</v>
          </cell>
          <cell r="E61" t="str">
            <v xml:space="preserve">4.4.1 </v>
          </cell>
          <cell r="G61" t="str">
            <v>Proporción de jóvenes y adultos con conocimientos de tecnología de la información y las comunicaciones (TIC), desglosada por tipo de conocimiento técnico</v>
          </cell>
        </row>
        <row r="62">
          <cell r="C62" t="str">
            <v>8.1 Mantener el crecimiento económico per cápita de conformidad con las circunstancias nacionales y, en particular, un crecimiento del producto interno bruto de al menos el 7% anual en los países menos adelantados</v>
          </cell>
          <cell r="E62" t="str">
            <v xml:space="preserve">4.5.1 </v>
          </cell>
          <cell r="G62" t="str">
            <v>Índices de paridad (mujeres/hombres, zonas rurales y urbanas, quintil superior/inferior de recursos económicos, y otras características, como la situación en materia de discapacidad, los pueblos indígenas y los efectos de conflictos, a medida que se disponga de datos) para todos los indicadores de educación de esta lista que puedan desglosarse</v>
          </cell>
        </row>
        <row r="63">
          <cell r="C63" t="str">
            <v>8.2 Lograr niveles más elevados de productividad económica mediante la diversificación, la modernización tecnológica y la innovación, entre otras cosas centrándose en los sectores con gran valor añadido y un uso intensivo de la mano de obra</v>
          </cell>
          <cell r="E63" t="str">
            <v xml:space="preserve">4.6.1 </v>
          </cell>
          <cell r="G63" t="str">
            <v>Proporción de población en un grupo de edad determinado que alcanza por lo menos un nivel fijo de competencia funcional en a) alfabetización y b) aritmética elemental, desglosado por sexo</v>
          </cell>
        </row>
        <row r="64">
          <cell r="C64" t="str">
            <v>8.3 Promover políticas orientadas al desarrollo que apoyen las actividades productivas, la creación de puestos de trabajo decentes, el emprendimiento, la creatividad y la innovación, y fomentar la formalización y el crecimiento de las microempresas y las pequeñas y medianas empresas, incluso mediante el acceso a servicios financieros</v>
          </cell>
          <cell r="E64" t="str">
            <v xml:space="preserve">4.7.1 </v>
          </cell>
          <cell r="G64" t="str">
            <v>Grado en que i) la educación cívica mundial y ii) la educación para el desarrollo sostenible, incluida la igualdad entre los géneros y los derechos humanos, se incorporan en todos los niveles en: a) las políticas nacionales de educación, b) los planes de estudio, c) la formación del profesorado y d) la evaluación de los estudiantes (12.8.1)</v>
          </cell>
        </row>
        <row r="65">
          <cell r="C65" t="str">
            <v>8.4 Mejorar progresivamente, de aquí a 2030, la producción y el consumo eficientes de los recursos mundiales y procurar desvincular el crecimiento económico de la degradación del medio ambiente, conforme al Marco Decenal de Programas sobre Modalidades de Consumo y Producción Sostenibles, empezando por los países desarrollados, conforme al Marco Decenal de Programas sobre Modalidades de Consumo y Producción Sostenibles, empezando por los países desarrollados</v>
          </cell>
          <cell r="E65" t="str">
            <v xml:space="preserve">4.a.1 </v>
          </cell>
          <cell r="G65" t="str">
            <v>Proporción de escuelas con acceso a: a) electricidad; b) Internet con fines pedagógicos; c) computadoras con fines pedagógicos; d) infraestructura y materiales adaptados a los estudiantes con discapacidad; e) suministro básico de agua potable; f) instalaciones de saneamiento básicas segregadas por sexo; y g) instalaciones básicas para lavarse las manos (según las definiciones de los indicadores de WASH)</v>
          </cell>
        </row>
        <row r="66">
          <cell r="C66" t="str">
            <v>8.5 De aquí a 2030, lograr el empleo pleno y productivo y el trabajo decente para todas las mujeres y los hombres, incluidos los jóvenes y las personas con discapacidad, así como la igualdad de remuneración por trabajo de igual valor</v>
          </cell>
          <cell r="E66" t="str">
            <v xml:space="preserve">4.b.1 </v>
          </cell>
          <cell r="G66" t="str">
            <v>Volumen de la asistencia oficial para el desarrollo destinada a becas por sector y por tipo de estudio</v>
          </cell>
        </row>
        <row r="67">
          <cell r="C67" t="str">
            <v>8.6 De aquí a 2020, reducir considerablemente la proporción de jóvenes que no están empleados y no cursan estudios ni reciben capacitación</v>
          </cell>
          <cell r="E67" t="str">
            <v xml:space="preserve">4.c.1 </v>
          </cell>
          <cell r="G67" t="str">
            <v>Proporción de maestros en la enseñanza: a) preescolar; b) primaria; c) secundaria inferior y d) secundaria superior que han recibido al menos el mínimo de formación docente organizada (por ejemplo, formación pedagógica), requisitos de práctica previa a la docencia o durante su ejercicio para la enseñanza a un nivel dado en un país determinado</v>
          </cell>
        </row>
        <row r="68">
          <cell r="C68" t="str">
            <v>8.7 Adoptar medidas inmediatas y eficaces para erradicar el trabajo forzoso, poner fin a las formas contemporáneas de esclavitud y la trata de personas y asegurar la prohibición y eliminación de las peores formas de trabajo infantil, incluidos el reclutamiento y la utilización de niños soldados, y, de aquí a 2025, poner fin al trabajo infantil en todas sus formas</v>
          </cell>
          <cell r="E68" t="str">
            <v xml:space="preserve">5.1.1 </v>
          </cell>
          <cell r="G68" t="str">
            <v>Determinar si existen o no marcos jurídicos para promover, hacer cumplir y supervisar la igualdad y la no discriminación por motivos de sexo</v>
          </cell>
        </row>
        <row r="69">
          <cell r="C69" t="str">
            <v>8.8 Proteger los derechos laborales y promover un entorno de trabajo seguro y sin riesgos para todos los trabajadores, incluidos los trabajadores migrantes, en particular las mujeres migrantes y las personas con empleos precarios</v>
          </cell>
          <cell r="E69" t="str">
            <v xml:space="preserve">5.2.1 </v>
          </cell>
          <cell r="G69" t="str">
            <v>Proporción de mujeres y niñas de 15 años de edad o más que han sufrido en los 12 meses anteriores violencia física, sexual o psicológica infligida por un compañero íntimo actual o anterior, desglosada por la forma de violencia y por edad</v>
          </cell>
        </row>
        <row r="70">
          <cell r="C70" t="str">
            <v>8.9 De aquí a 2030, elaborar y poner en práctica políticas encaminadas a promover un turismo sostenible que cree puestos de trabajo y promueva la cultura y los productos locales</v>
          </cell>
          <cell r="E70" t="str">
            <v xml:space="preserve">5.2.2 </v>
          </cell>
          <cell r="G70" t="str">
            <v>Proporción de mujeres y niñas de 15 años de edad o más que han sufrido en los 12 meses anteriores violencia sexual infligida por otra persona que no sea un compañero íntimo, por edad y lugar del hecho</v>
          </cell>
        </row>
        <row r="71">
          <cell r="C71" t="str">
            <v>8.10 Fortalecer la capacidad de las instituciones financieras nacionales para fomentar y ampliar el acceso a los servicios bancarios, financieros y de seguros para todos</v>
          </cell>
          <cell r="E71" t="str">
            <v xml:space="preserve">5.3.1 </v>
          </cell>
          <cell r="G71" t="str">
            <v>Proporción de mujeres de entre 20 y 24 años que estaban casadas o mantenían una unión estable antes de cumplir los 15 años y antes de cumplir los 18 años</v>
          </cell>
        </row>
        <row r="72">
          <cell r="C72" t="str">
            <v>8.a Aumentar el apoyo a la iniciativa de ayuda para el comercio en los países en desarrollo, en particular los países menos adelantados, incluso mediante el Marco Integrado Mejorado para la Asistencia Técnica a los Países Menos Adelantados en Materia de Comercio</v>
          </cell>
          <cell r="E72" t="str">
            <v xml:space="preserve">5.3.2 </v>
          </cell>
          <cell r="G72" t="str">
            <v>Proporción de niñas y mujeres de entre 15 y 49 años que han sufrido mutilación/ablación genital, desglosada por edad</v>
          </cell>
        </row>
        <row r="73">
          <cell r="C73" t="str">
            <v>8.b De aquí a 2020, desarrollar y poner en marcha una estrategia mundial para el empleo de los jóvenes y aplicar el Pacto Mundial para el Empleo de la Organización Internacional del Trabajo</v>
          </cell>
          <cell r="E73" t="str">
            <v xml:space="preserve">5.4.1 </v>
          </cell>
          <cell r="G73" t="str">
            <v>Proporción de tiempo dedicado a quehaceres domésticos y cuidados no remunerados, desglosada por sexo, edad y ubicación</v>
          </cell>
        </row>
        <row r="74">
          <cell r="C74" t="str">
            <v>9.1 Desarrollar infraestructuras fiables, sostenibles, resilientes y de calidad, incluidas infraestructuras regionales y transfronterizas, para apoyar el desarrollo económico y el bienestar humano, haciendo especial hincapié en el acceso asequible y equitativo para todos</v>
          </cell>
          <cell r="E74" t="str">
            <v xml:space="preserve">5.5.1 </v>
          </cell>
          <cell r="G74" t="str">
            <v>Proporción de escaños ocupados por mujeres en a) los parlamentos nacionales y b) los gobiernos locales</v>
          </cell>
        </row>
        <row r="75">
          <cell r="C75" t="str">
            <v>9.2 Promover una industrialización inclusiva y sostenible y, de aquí a 2030, aumentar significativamente la contribución de la industria al empleo y al producto interno bruto, de acuerdo con las circunstancias nacionales, y duplicar esa contribución en los países menos adelantados</v>
          </cell>
          <cell r="E75" t="str">
            <v xml:space="preserve">5.5.2 </v>
          </cell>
          <cell r="G75" t="str">
            <v>Proporción de mujeres en cargos directivos</v>
          </cell>
        </row>
        <row r="76">
          <cell r="C76" t="str">
            <v>9.3 Aumentar el acceso de las pequeñas industrias y otras empresas, particularmente en los países en desarrollo, a los servicios financieros, incluidos créditos asequibles, y su integración en las cadenas de valor y los mercados</v>
          </cell>
          <cell r="E76" t="str">
            <v xml:space="preserve">5.6.1 </v>
          </cell>
          <cell r="G76" t="str">
            <v>Proporción de mujeres de 15 a 49 años de edad que toman sus propias decisiones informadas con respecto a las relaciones sexuales, el uso de anticonceptivos y la atención de la salud reproductiva</v>
          </cell>
        </row>
        <row r="77">
          <cell r="C77" t="str">
            <v>9.4 De aquí a 2030, modernizar la infraestructura y reconvertir las industrias para que sean sostenibles, utilizando los recursos con mayor eficacia y promoviendo la adopción de tecnologías y procesos industriales limpios y ambientalmente racionales, y logrando que todos los países tomen medidas de acuerdo con sus capacidades respectivas</v>
          </cell>
          <cell r="E77" t="str">
            <v xml:space="preserve">5.6.2 </v>
          </cell>
          <cell r="G77" t="str">
            <v>Número de países con leyes y reglamentos que garantizan a hombres y mujeres de 15 años y mayores un acceso pleno y en pie de igualdad a servicios de salud sexual y reproductiva y a información y educación en la materia</v>
          </cell>
        </row>
        <row r="78">
          <cell r="C78" t="str">
            <v>9.5 Aumentar la investigación científica y mejorar la capacidad tecnológica de los sectores industriales de todos los países, en particular los países en desarrollo, entre otras cosas fomentando la innovación y aumentando considerablemente, de aquí a 2030, el número de personas que trabajan en investigación y desarrollo por millón de habitantes y los gastos de los sectores público y privado en investigación y desarrollo</v>
          </cell>
          <cell r="E78" t="str">
            <v xml:space="preserve">5.a.1 </v>
          </cell>
          <cell r="G78" t="str">
            <v>a) Proporción del total de la población agrícola con derechos de propiedad o derechos seguros sobre las tierras agrícolas, desglosada por sexo; y b) proporción de mujeres entre los propietarios de tierras agrícolas, o titulares de derechos sobre tierras agrícolas, desglosada por tipo de tenencia</v>
          </cell>
        </row>
        <row r="79">
          <cell r="C79" t="str">
            <v>9.a Facilitar el desarrollo de infraestructuras sostenibles y resilientes en los países en desarrollo mediante un mayor apoyo financiero, tecnológico y técnico a los países africanos, los países menos adelantados, los países en desarrollo sin litoral y los pequeños Estados insulares en desarrollo</v>
          </cell>
          <cell r="E79" t="str">
            <v xml:space="preserve">5.a.2 </v>
          </cell>
          <cell r="G79" t="str">
            <v>Proporción de países en que el ordenamiento jurídico (incluido el derecho consuetudinario) garantiza la igualdad de derechos de la mujer a la propiedad y/o el control de la tierra</v>
          </cell>
        </row>
        <row r="80">
          <cell r="C80" t="str">
            <v>9.b Apoyar el desarrollo de tecnologías, la investigación y la innovación nacionales en los países en desarrollo, incluso garantizando un entorno normativo propicio a la diversificación industrial y la adición de valor a los productos básicos, entre otras cosas</v>
          </cell>
          <cell r="E80" t="str">
            <v xml:space="preserve">5.b.1 </v>
          </cell>
          <cell r="G80" t="str">
            <v>Proporción de personas que poseen un teléfono móvil, desglosada por sexo</v>
          </cell>
        </row>
        <row r="81">
          <cell r="C81" t="str">
            <v>9.c Aumentar significativamente el acceso a la tecnología de la información y las comunicaciones y esforzarse por proporcionar acceso universal y asequible a Internet en los países menos adelantados de aquí a 2020</v>
          </cell>
          <cell r="E81" t="str">
            <v xml:space="preserve">5.c.1 </v>
          </cell>
          <cell r="G81" t="str">
            <v>Proporción de países que cuentan con sistemas para dar seguimiento a la igualdad de género y el empoderamiento de la mujer y asignar fondos públicos para ese fin</v>
          </cell>
        </row>
        <row r="82">
          <cell r="C82" t="str">
            <v>10.1 De aquí a 2030, lograr progresivamente y mantener el crecimiento de los ingresos del 40% más pobre de la población a una tasa superior a la media nacional</v>
          </cell>
          <cell r="E82" t="str">
            <v xml:space="preserve">6.1.1 </v>
          </cell>
          <cell r="G82" t="str">
            <v>Proporción de la población que dispone de servicios de suministro de agua potable gestionados de manera segura</v>
          </cell>
        </row>
        <row r="83">
          <cell r="C83" t="str">
            <v>10.2 De aquí a 2030, potenciar y promover la inclusión social, económica y política de todas las personas, independientemente de su edad, sexo, discapacidad, raza, etnia, origen, religión o situación económica u otra condición</v>
          </cell>
          <cell r="E83" t="str">
            <v xml:space="preserve">6.2.1 </v>
          </cell>
          <cell r="G83" t="str">
            <v>Proporción de la población que utiliza servicios de saneamiento gestionados de manera segura, incluida una instalación para lavarse las manos con agua y jabón</v>
          </cell>
        </row>
        <row r="84">
          <cell r="C84" t="str">
            <v>10.3 Garantizar la igualdad de oportunidades y reducir la desigualdad de resultados, incluso eliminando las leyes, políticas y prácticas discriminatorias y promoviendo legislaciones, políticas y medidas adecuadas a ese respecto</v>
          </cell>
          <cell r="E84" t="str">
            <v xml:space="preserve">6.3.1 </v>
          </cell>
          <cell r="G84" t="str">
            <v>Proporción de aguas residuales tratadas de manera segura</v>
          </cell>
        </row>
        <row r="85">
          <cell r="C85" t="str">
            <v>10.4 Adoptar políticas, especialmente fiscales, salariales y de protección social, y lograr progresivamente una mayor igualdad</v>
          </cell>
          <cell r="E85" t="str">
            <v xml:space="preserve">6.3.2 </v>
          </cell>
          <cell r="G85" t="str">
            <v>Proporción de masas de agua de buena calidad</v>
          </cell>
        </row>
        <row r="86">
          <cell r="C86" t="str">
            <v>10.5 Mejorar la reglamentación y vigilancia de las instituciones y los mercados financieros mundiales y fortalecer la aplicación de esos reglamentos</v>
          </cell>
          <cell r="E86" t="str">
            <v xml:space="preserve">6.4.1 </v>
          </cell>
          <cell r="G86" t="str">
            <v>Cambio en la eficiencia del uso del agua con el tiempo</v>
          </cell>
        </row>
        <row r="87">
          <cell r="C87" t="str">
            <v>10.6 Asegurar una mayor representación e intervención de los países en desarrollo en las decisiones adoptadas por las instituciones económicas y financieras internacionales para aumentar la eficacia, fiabilidad, rendición de cuentas y legitimidad de esas instituciones</v>
          </cell>
          <cell r="E87" t="str">
            <v xml:space="preserve">6.4.2 </v>
          </cell>
          <cell r="G87" t="str">
            <v>Nivel de estrés por escasez de agua: extracción de agua dulce como proporción de los recursos de agua dulce disponibles</v>
          </cell>
        </row>
        <row r="88">
          <cell r="C88" t="str">
            <v>10.7 Facilitar la migración y la movilidad ordenadas, seguras, regulares y responsables de las personas, incluso mediante la aplicación de políticas migratorias planificadas y bien gestionadas</v>
          </cell>
          <cell r="E88" t="str">
            <v xml:space="preserve">6.5.1 </v>
          </cell>
          <cell r="G88" t="str">
            <v>Grado de aplicación de la ordenación integrada de los recursos hídricos (0-100)</v>
          </cell>
        </row>
        <row r="89">
          <cell r="C89" t="str">
            <v>10.a Aplicar el principio del trato especial y diferenciado para los países en desarrollo, en particular los países menos adelantados, de conformidad con los acuerdos de la Organización Mundial del Comercio</v>
          </cell>
          <cell r="E89" t="str">
            <v xml:space="preserve">6.5.2 </v>
          </cell>
          <cell r="G89" t="str">
            <v>Proporción de la superficie de cuencas transfronterizas con un arreglo operacional para la cooperación en la esfera del agua</v>
          </cell>
        </row>
        <row r="90">
          <cell r="C90" t="str">
            <v>10.b Fomentar la asistencia oficial para el desarrollo y las corrientes financieras, incluida la inversión extranjera directa, para los Estados con mayores necesidades, en particular los países menos adelantados, los países africanos, los pequeños Estados insulares en desarrollo y los países en desarrollo sin litoral, en consonancia con sus planes y programas nacionales</v>
          </cell>
          <cell r="E90" t="str">
            <v xml:space="preserve">6.6.1 </v>
          </cell>
          <cell r="G90" t="str">
            <v>Cambio en la extensión de los ecosistemas relacionados con el agua a lo largo del tiempo</v>
          </cell>
        </row>
        <row r="91">
          <cell r="C91" t="str">
            <v>10.c De aquí a 2030, reducir a menos del 3% los costos de transacción de las remesas de los migrantes y eliminar los corredores de remesas con un costo superior al 5%</v>
          </cell>
          <cell r="E91" t="str">
            <v xml:space="preserve">6.a.1 </v>
          </cell>
          <cell r="G91" t="str">
            <v>Volumen de la asistencia oficial para el desarrollo destinada al agua y el saneamiento que forma parte de un plan de gastos coordinados del gobierno</v>
          </cell>
        </row>
        <row r="92">
          <cell r="C92" t="str">
            <v>11.1 De aquí a 2030, asegurar el acceso de todas las  personas a viviendas y servicios básicos adecuados, seguros y asequibles y mejorar los barrios marginales</v>
          </cell>
          <cell r="E92" t="str">
            <v xml:space="preserve">6.b.1 </v>
          </cell>
          <cell r="G92" t="str">
            <v>Proporción de dependencias administrativas locales con políticas y procedimientos operacionales establecidos para la participación de las comunidades locales en la ordenación del agua y el saneamiento</v>
          </cell>
        </row>
        <row r="93">
          <cell r="C93" t="str">
            <v>11.2 De aquí a 2030, proporcionar acceso a sistemas de transporte seguros, asequibles, accesibles y sostenibles para todos y mejorar la seguridad vial, en particular mediante la ampliación del transporte público, prestando especial atención a las necesidades de las personas en situación de vulnerabilidad, las mujeres, los niños, las personas con discapacidad y las personas de edad</v>
          </cell>
          <cell r="E93" t="str">
            <v xml:space="preserve">7.1.1 </v>
          </cell>
          <cell r="G93" t="str">
            <v>Proporción de la población con acceso a la electricidad</v>
          </cell>
        </row>
        <row r="94">
          <cell r="C94" t="str">
            <v>11.3 De aquí a 2030, aumentar la urbanización inclusiva y sostenible y la capacidad para la planificación y la gestión participativas, integradas y sostenibles de los asentamientos humanos en todos los países</v>
          </cell>
          <cell r="E94" t="str">
            <v xml:space="preserve">7.1.2 </v>
          </cell>
          <cell r="G94" t="str">
            <v>Proporción de la población cuya fuente primaria de energía consiste en combustibles y tecnología limpios</v>
          </cell>
        </row>
        <row r="95">
          <cell r="C95" t="str">
            <v>11.4 Redoblar los esfuerzos para proteger y salvaguardar el patrimonio cultural y natural del mundo</v>
          </cell>
          <cell r="E95" t="str">
            <v xml:space="preserve">7.2.1 </v>
          </cell>
          <cell r="G95" t="str">
            <v>Proporción de la energía renovable en el consumo final total de energía</v>
          </cell>
        </row>
        <row r="96">
          <cell r="C96" t="str">
            <v>11.5 De aquí a 2030, reducir significativamente el número de muertes causadas por los desastres, incluidos los relacionados con el agua, y de personas afectadas por ellos, y reducir considerablemente las pérdidas económicas directas provocadas por los desastres en comparación con el producto interno bruto mundial, haciendo especial hincapié en la protección de los pobres y las personas en situaciones de vulnerabilidad</v>
          </cell>
          <cell r="E96" t="str">
            <v xml:space="preserve">7.3.1 </v>
          </cell>
          <cell r="G96" t="str">
            <v>Intensidad energética medida en función de la energía primaria y el PIB</v>
          </cell>
        </row>
        <row r="97">
          <cell r="C97" t="str">
            <v>11.6 De aquí a 2030, reducir el impacto ambiental negativo per cápita de las ciudades, incluso prestando especial atención a la calidad del aire y la gestión de los desechos municipales y de otro tipo</v>
          </cell>
          <cell r="E97" t="str">
            <v xml:space="preserve">7.a.1 </v>
          </cell>
          <cell r="G97" t="str">
            <v>Las corrientes financieras internacionales a los países en desarrollo en apoyo de la investigación y el desarrollo de energías limpias y la producción de energía renovable, incluidos los sistemas híbridos</v>
          </cell>
        </row>
        <row r="98">
          <cell r="C98" t="str">
            <v>11.7 De aquí a 2030, proporcionar acceso universal  a zonas verdes y espacios públicos seguros, inclusivos y accesibles, en particular para las mujeres y los niños, las personas de edad y las personas con discapacidad</v>
          </cell>
          <cell r="E98" t="str">
            <v xml:space="preserve">7.b.1 </v>
          </cell>
          <cell r="G98" t="str">
            <v>Inversiones en eficiencia energética como proporción del PIB y del monto de la inversión extranjera directa en transferencias financieras destinadas a infraestructuras y tecnología con el fin de prestar servicios para el desarrollo sostenible</v>
          </cell>
        </row>
        <row r="99">
          <cell r="C99" t="str">
            <v>11.a Apoyar los vínculos económicos, sociales y ambientales positivos entre las zonas urbanas, periurbanas y rurales fortaleciendo la planificación del desarrollo nacional y regional</v>
          </cell>
          <cell r="E99" t="str">
            <v xml:space="preserve">8.1.1 </v>
          </cell>
          <cell r="G99" t="str">
            <v>Tasa de crecimiento anual del PIB real per cápita</v>
          </cell>
        </row>
        <row r="100">
          <cell r="C100" t="str">
            <v>11.b De aquí a 2020, aumentar considerablemente el número de ciudades y asentamientos humanos que adoptan e implementan políticas y planes integrados para promover la inclusión, el uso eficiente de los recursos, la mitigación del cambio climático y la adaptación a él y la resiliencia ante los desastres, y desarrollar y poner en práctica, en consonancia con el Marco de Sendái para la Reducción del Riesgo de Desastres 2015-2030, la gestión integral de los riesgos de desastre a todos los niveles</v>
          </cell>
          <cell r="E100" t="str">
            <v xml:space="preserve">8.2.1 </v>
          </cell>
          <cell r="G100" t="str">
            <v>Tasa de crecimiento anual del PIB real por persona empleada</v>
          </cell>
        </row>
        <row r="101">
          <cell r="C101" t="str">
            <v>11.c Proporcionar apoyo a los países menos adelantados, incluso mediante asistencia financiera y técnica, para que puedan construir edificios sostenibles y resilientes utilizando materiales locales</v>
          </cell>
          <cell r="E101" t="str">
            <v xml:space="preserve">8.3.1 </v>
          </cell>
          <cell r="G101" t="str">
            <v>Proporción de empleo informal en el empleo no agrícola, desglosada por sexo</v>
          </cell>
        </row>
        <row r="102">
          <cell r="C102" t="str">
            <v>12.1 Aplicar el Marco Decenal de Programas sobre Modalidades de Consumo y Producción Sostenibles, con la participación de todos los países y bajo el liderazgo de los países desarrollados, teniendo en cuenta el grado de desarrollo y las capacidades de los países en desarrollo</v>
          </cell>
          <cell r="E102" t="str">
            <v xml:space="preserve">8.4.1 </v>
          </cell>
          <cell r="G102" t="str">
            <v>Huella material en términos absolutos, huella material per cápita y huella material por PIB (12.2.1)</v>
          </cell>
        </row>
        <row r="103">
          <cell r="C103" t="str">
            <v>12.2 De aquí a 2030, lograr la gestión sostenible y el uso eficiente de los recursos naturales</v>
          </cell>
          <cell r="E103" t="str">
            <v xml:space="preserve">8.4.2 </v>
          </cell>
          <cell r="G103" t="str">
            <v>Consumo material interior en términos absolutos, consumo material interior per cápita y consumo material interior por PIB (12.2.2)</v>
          </cell>
        </row>
        <row r="104">
          <cell r="C104" t="str">
            <v>12.3 De aquí a 2030, reducir a la mitad el desperdicio de alimentos per cápita mundial en la venta al por menor y a nivel de los consumidores y reducir las pérdidas de alimentos en las cadenas de producción y suministro, incluidas las pérdidas posteriores a la cosecha</v>
          </cell>
          <cell r="E104" t="str">
            <v xml:space="preserve">8.5.1 </v>
          </cell>
          <cell r="G104" t="str">
            <v>Ingreso medio por hora de mujeres y hombres empleados, por ocupación, edad y personas con discapacidad</v>
          </cell>
        </row>
        <row r="105">
          <cell r="C105" t="str">
            <v>12.4 De aquí a 2020, lograr la gestión ecológicamente racional de los productos químicos y de todos los desechos a lo largo de su ciclo de vida, de conformidad con los marcos internacionales convenidos, y reducir significativamente su liberación a la atmósfera, el agua y el suelo a fin de minimizar sus efectos adversos en la salud humana y el medio ambiente</v>
          </cell>
          <cell r="E105" t="str">
            <v xml:space="preserve">8.5.2 </v>
          </cell>
          <cell r="G105" t="str">
            <v>Tasa de desempleo, por sexo, edad y personas con discapacidad</v>
          </cell>
        </row>
        <row r="106">
          <cell r="C106" t="str">
            <v>12.5 De aquí a 2030, reducir considerablemente la generación de desechos mediante actividades de prevención, reducción, reciclado y reutilización</v>
          </cell>
          <cell r="E106" t="str">
            <v xml:space="preserve">8.6.1 </v>
          </cell>
          <cell r="G106" t="str">
            <v>Proporción de jóvenes (de 15 a 24 años) que no estudian, no tienen empleo ni reciben capacitación</v>
          </cell>
        </row>
        <row r="107">
          <cell r="C107" t="str">
            <v>12.6 Alentar a las empresas, en especial las grandes empresas y las empresas transnacionales, a que adopten prácticas sostenibles e incorporen información sobre la sostenibilidad en su ciclo de presentación de informes</v>
          </cell>
          <cell r="E107" t="str">
            <v xml:space="preserve">8.7.1 </v>
          </cell>
          <cell r="G107" t="str">
            <v>Proporción y número de niños de entre 5 y 17 años que realizan trabajo infantil, desglosada por sexo y edad</v>
          </cell>
        </row>
        <row r="108">
          <cell r="C108" t="str">
            <v>12.7 Promover prácticas de adquisición pública que sean sostenibles, de conformidad con las políticas y prioridades nacionales</v>
          </cell>
          <cell r="E108" t="str">
            <v xml:space="preserve">8.8.1 </v>
          </cell>
          <cell r="G108" t="str">
            <v>Tasas de frecuencia de lesiones ocupacionales mortales y no mortales, por sexo y situación migratoria</v>
          </cell>
        </row>
        <row r="109">
          <cell r="C109" t="str">
            <v>12.8 De aquí a 2030, asegurar que las personas de todo el mundo tengan la información y los conocimientos pertinentes para el desarrollo sostenible y los estilos de vida en armonía con la naturaleza</v>
          </cell>
          <cell r="E109" t="str">
            <v xml:space="preserve">8.8.2 </v>
          </cell>
          <cell r="G109" t="str">
            <v>Nivel de cumplimiento nacional de derechos laborales (libertad de asociación y negociación colectiva) sobre la base de fuentes textuales de la Organización Internacional del Trabajo (OIT) y la legislación nacional, desglosado por sexo y condición de migrante</v>
          </cell>
        </row>
        <row r="110">
          <cell r="C110" t="str">
            <v>12.a Ayudar a los países en desarrollo a fortalecer su capacidad científica y tecnológica para avanzar hacia modalidades de consumo y producción más sostenibles</v>
          </cell>
          <cell r="E110" t="str">
            <v xml:space="preserve">8.9.1 </v>
          </cell>
          <cell r="G110" t="str">
            <v>Proporción directa del turismo en el PIB como proporción del PIB total y en la tasa de crecimiento</v>
          </cell>
        </row>
        <row r="111">
          <cell r="C111" t="str">
            <v>12.b Elaborar y aplicar instrumentos para vigilar los efectos en el desarrollo sostenible, a fin de lograr un turismo sostenible que cree puestos de trabajo y promueva la cultura y los productos locales</v>
          </cell>
          <cell r="E111" t="str">
            <v xml:space="preserve">8.9.2 </v>
          </cell>
          <cell r="G111" t="str">
            <v>Proporción de empleos en los sectores del turismo sostenible respecto del total de empleos del turismo</v>
          </cell>
        </row>
        <row r="112">
          <cell r="C112" t="str">
            <v>12.c Racionalizar los subsidios ineficientes a los combustibles fósiles que fomentan el consumo antieconómico eliminando las distorsiones del mercado, de acuerdo con las circunstancias nacionales, incluso mediante la reestructuración de los sistemas tributarios y la eliminación gradual de los subsidios perjudiciales, cuando existan, para reflejar su impacto ambiental, teniendo plenamente en cuenta las necesidades y condiciones específicas de los países en desarrollo y minimizando los posibles efectos adversos en su desarrollo, de manera que se proteja a los pobres y a las comunidades afectadas</v>
          </cell>
          <cell r="E112" t="str">
            <v>8.10.1</v>
          </cell>
          <cell r="G112" t="str">
            <v xml:space="preserve"> a) Número de sucursales de bancos comerciales por cada 100.000 adultos y b) número de cajeros automáticos por cada 100.000 adultos</v>
          </cell>
        </row>
        <row r="113">
          <cell r="C113" t="str">
            <v>13.1 Fortalecer la resiliencia y la capacidad de adaptación a los riesgos relacionados con el clima y los desastres naturales en todos los países</v>
          </cell>
          <cell r="E113" t="str">
            <v>8.10.2</v>
          </cell>
          <cell r="G113" t="str">
            <v xml:space="preserve"> Proporción de adultos (de 15 años o más) con una cuenta en un banco u otra institución financiera o con un proveedor móvil de servicios monetarios</v>
          </cell>
        </row>
        <row r="114">
          <cell r="C114" t="str">
            <v>13.2 Incorporar medidas relativas al cambio climático en las políticas, estrategias y planes nacionales</v>
          </cell>
          <cell r="E114" t="str">
            <v xml:space="preserve">8.a.1 </v>
          </cell>
          <cell r="G114" t="str">
            <v>Ayuda para los compromisos y desembolsos comerciales</v>
          </cell>
        </row>
        <row r="115">
          <cell r="C115" t="str">
            <v>13.3 Mejorar la educación, la sensibilización y la capacidad humana e institucional respecto de la mitigación del cambio climático, la adaptación a él, la reducción de sus efectos y la alerta temprana</v>
          </cell>
          <cell r="E115" t="str">
            <v xml:space="preserve">8.b.1 </v>
          </cell>
          <cell r="G115" t="str">
            <v>Existencia de una estrategia nacional organizada y en marcha para el empleo de los jóvenes, como estrategia independiente o como parte de una estrategia nacional de empleo</v>
          </cell>
        </row>
        <row r="116">
          <cell r="C116" t="str">
            <v>13.a Cumplir el compromiso de los países desarrollados que son partes en la Convención Marco de las Naciones Unidas sobre el Cambio Climático de lograr para el año 2020 el objetivo de movilizar conjuntamente 100.000 millones de dólares anuales procedentes de todas las fuentes a fin de atender las necesidades de los países en desarrollo respecto de la adopción de medidas concretas de mitigación y la transparencia de su aplicación, y poner en pleno funcionamiento el Fondo Verde para el Clima capitalizándolo lo antes posible</v>
          </cell>
          <cell r="E116" t="str">
            <v xml:space="preserve">9.1.1 </v>
          </cell>
          <cell r="G116" t="str">
            <v>Proporción de la población rural que vive a menos de 2 km de una carretera transitable todo el año</v>
          </cell>
        </row>
        <row r="117">
          <cell r="C117" t="str">
            <v>13.b Promover mecanismos para aumentar la capacidad para la planificación y gestión eficaces en relación con el cambio climático en los países menos adelantados y los pequeños Estados insulares en desarrollo, haciendo particular hincapié en las mujeres, los jóvenes y las comunidades locales y marginadas</v>
          </cell>
          <cell r="E117" t="str">
            <v xml:space="preserve">9.1.2 </v>
          </cell>
          <cell r="G117" t="str">
            <v>Volumen de transporte de pasajeros y carga, por medio de transporte</v>
          </cell>
        </row>
        <row r="118">
          <cell r="C118" t="str">
            <v>14.1 De aquí a 2025, prevenir y reducir significativamente la contaminación marina de todo tipo, en particular la producida por actividades realizadas en tierra, incluidos los detritos marinos y la polución por nutrientes</v>
          </cell>
          <cell r="E118" t="str">
            <v xml:space="preserve">9.2.1 </v>
          </cell>
          <cell r="G118" t="str">
            <v>Valor agregado por manufactura como proporción del PIB y per cápita</v>
          </cell>
        </row>
        <row r="119">
          <cell r="C119" t="str">
            <v>14.2 De aquí a 2020, gestionar y proteger sosteniblemente los ecosistemas marinos y costeros para evitar efectos adversos importantes, incluso fortaleciendo su resiliencia, y adoptar medidas para restaurarlos a fin de restablecer la salud y la productividad de los océanos</v>
          </cell>
          <cell r="E119" t="str">
            <v xml:space="preserve">9.2.2 </v>
          </cell>
          <cell r="G119" t="str">
            <v>Empleo en la manufactura como proporción del empleo total</v>
          </cell>
        </row>
        <row r="120">
          <cell r="C120" t="str">
            <v>14.3 Minimizar y abordar los efectos de la acidificación de los océanos, incluso mediante una mayor cooperación científica a todos los niveles</v>
          </cell>
          <cell r="E120" t="str">
            <v xml:space="preserve">9.3.1 </v>
          </cell>
          <cell r="G120" t="str">
            <v>Proporción correspondiente a las industrias a pequeña escala del valor añadido total del sector</v>
          </cell>
        </row>
        <row r="121">
          <cell r="C121" t="str">
            <v>14.4 De aquí a 2020, reglamentar eficazmente la explotación pesquera y poner fin a la pesca excesiva, la pesca ilegal, no declarada y no reglamentada y las prácticas pesqueras destructivas, y aplicar planes de gestión con fundamento científico a fin de restablecer las poblaciones de peces en el plazo más breve posible, al menos alcanzando niveles que puedan producir el máximo rendimiento sostenible de acuerdo con sus características biológicas</v>
          </cell>
          <cell r="E121" t="str">
            <v xml:space="preserve">9.3.2 </v>
          </cell>
          <cell r="G121" t="str">
            <v>Proporción de las industrias a pequeña escala que han obtenido un préstamo o una línea de crédito</v>
          </cell>
        </row>
        <row r="122">
          <cell r="C122" t="str">
            <v>14.5 De aquí a 2020, conservar al menos el 10% de las zonas costeras y marinas, de conformidad con las leyes nacionales y el derecho internacional y sobre la base de la mejor información científica disponible</v>
          </cell>
          <cell r="E122" t="str">
            <v xml:space="preserve">9.4.1 </v>
          </cell>
          <cell r="G122" t="str">
            <v>Emisiones de CO2 por unidad de valor añadido</v>
          </cell>
        </row>
        <row r="123">
          <cell r="C123" t="str">
            <v>14.6 De aquí a 2020, prohibir ciertas formas de subvenciones a la pesca que contribuyen a la sobrecapacidad y la pesca excesiva, eliminar las subvenciones que contribuyen a la pesca ilegal, no declarada y no reglamentada y abstenerse de introducir nuevas subvenciones de esa índole, reconociendo que la negociación sobre las subvenciones a la pesca en el marco de la Organización Mundial del Comercio debe incluir un trato especial y diferenciado, apropiado y efectivo para los países en desarrollo y los países menos adelantados</v>
          </cell>
          <cell r="E123" t="str">
            <v xml:space="preserve">9.5.1 </v>
          </cell>
          <cell r="G123" t="str">
            <v>Gastos en investigación y desarrollo como proporción del PIB</v>
          </cell>
        </row>
        <row r="124">
          <cell r="C124" t="str">
            <v>14.7 De aquí a 2030, aumentar los beneficios económicos que los pequeños Estados insulares en desarrollo y los países menos adelantados obtienen del uso sostenible de los recursos marinos, en particular mediante la gestión sostenible de la pesca, la acuicultura y el turismo</v>
          </cell>
          <cell r="E124" t="str">
            <v xml:space="preserve">9.5.2 </v>
          </cell>
          <cell r="G124" t="str">
            <v>Investigadores (valor equivalente a tiempo completo) por millón de habitantes</v>
          </cell>
        </row>
        <row r="125">
          <cell r="C125" t="str">
            <v>14.a Aumentar los conocimientos científicos, desarrollar la capacidad de investigación y transferir tecnología marina, teniendo en cuenta los Criterios y Directrices para la Transferencia de Tecnología Marina de la Comisión Oceanográfica Intergubernamental, a fin de mejorar la salud de los océanos y potenciar la contribución de la biodiversidad marina al desarrollo de los países en desarrollo, en particular los pequeños Estados insulares en desarrollo y los países menos adelantados</v>
          </cell>
          <cell r="E125" t="str">
            <v xml:space="preserve">9.a.1 </v>
          </cell>
          <cell r="G125" t="str">
            <v>Total de apoyo internacional oficial (asistencia oficial para el desarrollo más otras corrientes oficiales) a la infraestructura</v>
          </cell>
        </row>
        <row r="126">
          <cell r="C126" t="str">
            <v>14.b Facilitar el acceso de los pescadores artesanales a los recursos marinos y los mercados</v>
          </cell>
          <cell r="E126" t="str">
            <v xml:space="preserve">9.b.1 </v>
          </cell>
          <cell r="G126" t="str">
            <v>Proporción del valor agregado por la industria de tecnología mediana y alta del valor añadido total</v>
          </cell>
        </row>
        <row r="127">
          <cell r="C127" t="str">
            <v>14.c Mejorar la conservación y el uso sostenible de los océanos y sus recursos aplicando el derecho internacional reflejado en la Convención de las Naciones Unidas sobre el Derecho del Mar, que constituye el marco jurídico para la conservación y la utilización sostenible de los océanos y sus recursos, como se recuerda en el párrafo 158 del documento “El futuro que queremos”</v>
          </cell>
          <cell r="E127" t="str">
            <v xml:space="preserve">9.c.1 </v>
          </cell>
          <cell r="G127" t="str">
            <v>Proporción de la población abarcada por una red móvil, desglosada por tecnología</v>
          </cell>
        </row>
        <row r="128">
          <cell r="C128" t="str">
            <v>15.1 De aquí a 2020, asegurar la conservación, el restablecimiento y el uso sostenible de los ecosistemas terrestres y los ecosistemas interiores de agua dulce y sus servicios, en particular los bosques, los humedales, las montañas y las zonas áridas, en consonancia con las obligaciones contraídas en virtud de acuerdos internacionales</v>
          </cell>
          <cell r="E128" t="str">
            <v>10.1.1</v>
          </cell>
          <cell r="G128" t="str">
            <v>Tasas de crecimiento de los gastos o ingresos de los hogares per cápita entre el 40% más pobre de la población y la población total</v>
          </cell>
        </row>
        <row r="129">
          <cell r="C129" t="str">
            <v>15.2 De aquí a 2020, promover la puesta en práctica de la gestión sostenible de todos los tipos de bosques, detener la deforestación, recuperar los bosques degradados y aumentar considerablemente la forestación y la reforestación a nivel mundial</v>
          </cell>
          <cell r="E129" t="str">
            <v>10.2.1</v>
          </cell>
          <cell r="G129" t="str">
            <v>Proporción de personas que viven por debajo del 50% de la mediana de los ingresos, por sexo, edad y personas con discapacidad</v>
          </cell>
        </row>
        <row r="130">
          <cell r="C130" t="str">
            <v>15.3 De aquí a 2030, luchar contra la desertificación, rehabilitar las tierras y los suelos degradados, incluidas las tierras afectadas por la desertificación, la sequía y las inundaciones, y procurar lograr un mundo con efecto neutro en la degradación del suelo</v>
          </cell>
          <cell r="E130" t="str">
            <v>10.3.1</v>
          </cell>
          <cell r="G130" t="str">
            <v>Proporción de la población que declara haberse sentido personalmente víctima de discriminación o acoso en los 12 meses anteriores por motivos de discriminación prohibidos por el derecho internacional de los derechos humanos (16.b.1)</v>
          </cell>
        </row>
        <row r="131">
          <cell r="C131" t="str">
            <v>15.4 De aquí a 2030, asegurar la conservación de los ecosistemas montañosos, incluida su diversidad biológica, a fin de mejorar su capacidad de proporcionar beneficios esenciales para el desarrollo sostenible</v>
          </cell>
          <cell r="E131" t="str">
            <v>10.4.1</v>
          </cell>
          <cell r="G131" t="str">
            <v>Proporción laboral del PIB, que comprende los salarios y las transferencias de protección social</v>
          </cell>
        </row>
        <row r="132">
          <cell r="C132" t="str">
            <v>15.5 Adoptar medidas urgentes y significativas para reducir la degradación de los hábitats naturales, detener la pérdida de biodiversidad y, de aquí a 2020, proteger las especies amenazadas y evitar su extinción</v>
          </cell>
          <cell r="E132" t="str">
            <v>10.5.1</v>
          </cell>
          <cell r="G132" t="str">
            <v>Indicadores de solidez financiera</v>
          </cell>
        </row>
        <row r="133">
          <cell r="C133" t="str">
            <v>15.6 Promover la participación justa y equitativa en los beneficios derivados de la utilización de los recursos genéticos y promover el acceso adecuado a esos recursos, según lo convenido internacionalmente</v>
          </cell>
          <cell r="E133" t="str">
            <v>10.6.1</v>
          </cell>
          <cell r="G133" t="str">
            <v>Proporción de miembros y derechos de voto de los países en desarrollo en las organizaciones internacionales (16.8.1)</v>
          </cell>
        </row>
        <row r="134">
          <cell r="C134" t="str">
            <v>15.7 Adoptar medidas urgentes para poner fin a la caza furtiva y el tráfico de especies protegidas de flora y fauna y abordar tanto la demanda como la oferta de productos ilegales de flora y fauna silvestres</v>
          </cell>
          <cell r="E134" t="str">
            <v>10.7.1</v>
          </cell>
          <cell r="G134" t="str">
            <v>Costo de la contratación por cuenta del empleado como proporción de los ingresos anuales percibidos en el país de destino</v>
          </cell>
        </row>
        <row r="135">
          <cell r="C135" t="str">
            <v>15.8 De aquí a 2020, adoptar medidas para prevenir la introducción de especies exóticas invasoras y reducir significativamente sus efectos en los ecosistemas terrestres y acuáticos y controlar o erradicar las especies prioritarias</v>
          </cell>
          <cell r="E135" t="str">
            <v>10.7.2</v>
          </cell>
          <cell r="G135" t="str">
            <v>Número de países que han aplicado políticas migratorias bien gestionadas</v>
          </cell>
        </row>
        <row r="136">
          <cell r="C136" t="str">
            <v>15.9 De aquí a 2020, integrar los valores de los ecosistemas y la biodiversidad en la planificación, los procesos de desarrollo, las estrategias de reducción de la pobreza y la contabilidad nacionales y locales</v>
          </cell>
          <cell r="E136" t="str">
            <v>10.a.1</v>
          </cell>
          <cell r="G136" t="str">
            <v>Proporción de líneas arancelarias que se aplican a las importaciones de los países menos adelantados y los países en desarrollo con arancel cero</v>
          </cell>
        </row>
        <row r="137">
          <cell r="C137" t="str">
            <v>15.a Movilizar y aumentar significativamente los recursos financieros procedentes de todas las fuentes para conservar y utilizar de forma sostenible la biodiversidad y los ecosistemas</v>
          </cell>
          <cell r="E137" t="str">
            <v>10.b.1</v>
          </cell>
          <cell r="G137" t="str">
            <v>Corriente total de recursos para el desarrollo, por país receptor y país donante y el tipo de corriente (por ejemplo, asistencia oficial para el desarrollo, inversión extranjera directa y otras corrientes)</v>
          </cell>
        </row>
        <row r="138">
          <cell r="C138" t="str">
            <v>15.b Movilizar recursos considerables de todas las fuentes y a todos los niveles para financiar la gestión forestal sostenible y proporcionar incentivos adecuados a los países en desarrollo para que promuevan dicha gestión, en particular con miras a la conservación y la reforestación</v>
          </cell>
          <cell r="E138" t="str">
            <v>10.c.1</v>
          </cell>
          <cell r="G138" t="str">
            <v>Costo de las remesas como proporción del monto remitido</v>
          </cell>
        </row>
        <row r="139">
          <cell r="C139" t="str">
            <v>15.c Aumentar el apoyo mundial a la lucha contra la caza furtiva y el tráfico de especies protegidas, incluso aumentando la capacidad de las comunidades locales para perseguir oportunidades de subsistencia sostenibles</v>
          </cell>
          <cell r="E139" t="str">
            <v>11.1.1</v>
          </cell>
          <cell r="G139" t="str">
            <v>Proporción de la población urbana que vive en barrios marginales, asentamientos improvisados o viviendas inadecuadas</v>
          </cell>
        </row>
        <row r="140">
          <cell r="C140" t="str">
            <v>16.1 Reducir significativamente todas las formas de violencia y las correspondientes tasas de mortalidad en todo el mundo</v>
          </cell>
          <cell r="E140" t="str">
            <v>11.2.1</v>
          </cell>
          <cell r="G140" t="str">
            <v>Proporción de la población que tiene acceso conveniente al transporte público, desglosada por sexo, edad y personas con discapacidad</v>
          </cell>
        </row>
        <row r="141">
          <cell r="C141" t="str">
            <v>16.2 Poner fin al maltrato, la explotación, la trata y todas las formas de violencia y tortura contra los niños</v>
          </cell>
          <cell r="E141" t="str">
            <v>11.3.1</v>
          </cell>
          <cell r="G141" t="str">
            <v>Cociente entre la tasa de consumo de tierras y la tasa de crecimiento de la población</v>
          </cell>
        </row>
        <row r="142">
          <cell r="C142" t="str">
            <v>16.3 Promover el estado de derecho en los planos nacional e internacional y garantizar la igualdad de acceso a la justicia para todos</v>
          </cell>
          <cell r="E142" t="str">
            <v>11.3.2</v>
          </cell>
          <cell r="G142" t="str">
            <v>Proporción de ciudades con una estructura de participación directa de la sociedad civil en la planificación y la gestión urbanas que opera regular y democráticamente</v>
          </cell>
        </row>
        <row r="143">
          <cell r="C143" t="str">
            <v>16.4 De aquí a 2030, reducir significativamente las corrientes financieras y de armas ilícitas, fortalecer la recuperación y devolución de los activos robados y luchar contra todas las formas de delincuencia organizada</v>
          </cell>
          <cell r="E143" t="str">
            <v>11.4.1</v>
          </cell>
          <cell r="G143" t="str">
            <v>Total de gasto (público y privado) per cápita en la preservación, protección y conservación de todo el patrimonio cultural y natural, desglosado por tipo de patrimonio (cultural, natural, mixto y reconocido por el (Centro del Patrimonio Mundial), nivel de gobierno (nacional, regional, local y municipal), tipo de gastos (gastos de funcionamiento e inversiones) y tipo de financiación privada (donaciones en especie, sector privado sin fines de lucro y patrocinio)</v>
          </cell>
        </row>
        <row r="144">
          <cell r="C144" t="str">
            <v>16.5 Reducir considerablemente la corrupción y el soborno en todas sus formas</v>
          </cell>
          <cell r="E144" t="str">
            <v>11.5.1</v>
          </cell>
          <cell r="G144" t="str">
            <v>Número de muertes, personas desaparecidas y afectados directamente a consecuencia de desastres por cada 100.000 personas (1.5.1 y 13.1.1.)</v>
          </cell>
        </row>
        <row r="145">
          <cell r="C145" t="str">
            <v>16.6 Crear a todos los niveles instituciones eficaces y transparentes que rindan cuentas</v>
          </cell>
          <cell r="E145" t="str">
            <v>11.5.2</v>
          </cell>
          <cell r="G145" t="str">
            <v>Pérdidas económicas directas en relación con el PIB mundial, daños a la infraestructura esencial y número de interrupciones de los servicios básicos, atribuidas a desastres</v>
          </cell>
        </row>
        <row r="146">
          <cell r="C146" t="str">
            <v>16.7 Garantizar la adopción en todos los niveles de decisiones inclusivas, participativas y representativas que respondan a las necesidades</v>
          </cell>
          <cell r="E146" t="str">
            <v>11.6.1</v>
          </cell>
          <cell r="G146" t="str">
            <v>Proporción de residuos sólidos urbanos recolectados periódicamente con descarga final adecuada del total de residuos sólidos urbanos generados, desglosada por ciudad</v>
          </cell>
        </row>
        <row r="147">
          <cell r="C147" t="str">
            <v>16.8 Ampliar y fortalecer la participación de los países en desarrollo en las instituciones de gobernanza mundial</v>
          </cell>
          <cell r="E147" t="str">
            <v>11.6.2</v>
          </cell>
          <cell r="G147" t="str">
            <v>Niveles medios anuales de partículas finas (por ejemplo, PM2.5 y PM10) en las ciudades (ponderados según la población)</v>
          </cell>
        </row>
        <row r="148">
          <cell r="C148" t="str">
            <v>16.9 De aquí a 2030, proporcionar acceso a una identidad jurídica para todos, en particular mediante el registro de nacimientos</v>
          </cell>
          <cell r="E148" t="str">
            <v>11.7.1</v>
          </cell>
          <cell r="G148" t="str">
            <v>Proporción media de la superficie edificada de las ciudades correspondiente a espacios abiertos para el uso público de todos, desglosada por sexo, edad y personas con discapacidad</v>
          </cell>
        </row>
        <row r="149">
          <cell r="C149" t="str">
            <v>16.10 Garantizar el acceso público a la información y proteger las libertades fundamentales, de conformidad con las leyes nacionales y los acuerdos internacionales</v>
          </cell>
          <cell r="E149" t="str">
            <v>11.7.2</v>
          </cell>
          <cell r="G149" t="str">
            <v>Proporción de personas víctimas de violencia física o acoso sexual, desglosada por sexo, edad, grado de discapacidad y lugar del hecho, en los 12 meses anteriores</v>
          </cell>
        </row>
        <row r="150">
          <cell r="C150" t="str">
            <v>16.a Fortalecer las instituciones nacionales pertinentes, incluso mediante la cooperación internacional, para crear a todos los niveles, particularmente en los países en desarrollo, la capacidad de prevenir la violencia y combatir el terrorismo y la delincuencia</v>
          </cell>
          <cell r="E150" t="str">
            <v>11.a.1</v>
          </cell>
          <cell r="G150" t="str">
            <v>Proporción de población residente en ciudades que aplican planes de desarrollo urbano y regional que integran las proyecciones demográficas y las necesidades de recursos, desglosada por tamaño de ciudad</v>
          </cell>
        </row>
        <row r="151">
          <cell r="C151" t="str">
            <v>16.b Promover y aplicar leyes y políticas no discriminatorias en favor del desarrollo sostenible</v>
          </cell>
          <cell r="E151" t="str">
            <v>11.b.1</v>
          </cell>
          <cell r="G151" t="str">
            <v>Número de países que adoptan y aplican estrategias de reducción del riesgo de desastres a nivel local en consonancia con el Marco de Sendái para la Reducción del Riesgo de Desastres 2015-2030 (1.5.3. y 13.1.2)</v>
          </cell>
        </row>
        <row r="152">
          <cell r="C152" t="str">
            <v>17.1 Fortalecer la movilización de recursos internos, incluso mediante la prestación de apoyo internacional a los países en desarrollo, con el fin de mejorar la capacidad nacional para recaudar ingresos fiscales y de otra índole</v>
          </cell>
          <cell r="E152" t="str">
            <v>11.b.2</v>
          </cell>
          <cell r="G152" t="str">
            <v>Proporción de gobiernos locales que adoptan y aplican estrategias de reducción del riesgo de desastres a nivel local en consonancia con las estrategias nacionales de reducción del riesgo de desastres (1.5.4. - 13.1.3)</v>
          </cell>
        </row>
        <row r="153">
          <cell r="C153" t="str">
            <v>17.2 Velar por que los países desarrollados cumplan plenamente sus compromisos en relación con la asistencia oficial para el desarrollo, incluido el compromiso de numerosos países desarrollados de alcanzar el objetivo de destinar el 0,7% del ingreso nacional bruto a la asistencia oficial para el desarrollo de los países en desarrollo y entre el 0,15% y el 0,20% del ingreso nacional bruto a la asistencia oficial para el desarrollo de los países menos adelantados; se alienta a los proveedores de asistencia oficial para el desarrollo a que consideren la posibilidad de fijar una meta para destinar al menos el 0,20% del ingreso nacional bruto a la asistencia oficial para el desarrollo de los países menos adelantados</v>
          </cell>
          <cell r="E153" t="str">
            <v>11.c.1</v>
          </cell>
          <cell r="G153" t="str">
            <v>Proporción del apoyo financiero a los países menos adelantados que se asigna a la construcción y el reacondicionamiento con materiales locales de edificios sostenibles, resilientes y eficientes en el uso de recursos</v>
          </cell>
        </row>
        <row r="154">
          <cell r="C154" t="str">
            <v>17.3 Movilizar recursos financieros adicionales de múltiples fuentes para los países en desarrollo</v>
          </cell>
          <cell r="E154" t="str">
            <v>12.1.1</v>
          </cell>
          <cell r="G154" t="str">
            <v>Número de países con planes de acción nacionales de consumo y producción sostenibles incorporados como prioridad o meta en las políticas nacionales</v>
          </cell>
        </row>
        <row r="155">
          <cell r="C155" t="str">
            <v>17.4 Ayudar a los países en desarrollo a lograr la sostenibilidad de la deuda a largo plazo con políticas coordinadas orientadas a fomentar la financiación, el alivio y la reestructuración de la deuda, según proceda, y hacer frente a la deuda externa de los países pobres muy endeudados a fin de reducir el endeudamiento excesivo</v>
          </cell>
          <cell r="E155" t="str">
            <v>12.2.1</v>
          </cell>
          <cell r="G155" t="str">
            <v>Huella material en términos absolutos, huella material per cápita y huella material por PIB (8.4.1)</v>
          </cell>
        </row>
        <row r="156">
          <cell r="C156" t="str">
            <v>17.5 Adoptar y aplicar sistemas de promoción de las inversiones en favor de los países menos adelantados</v>
          </cell>
          <cell r="E156" t="str">
            <v>12.2.2</v>
          </cell>
          <cell r="G156" t="str">
            <v>Consumo material interior en términos absolutos, consumo material interior per cápita y consumo material interior por PIB (8.4.2)</v>
          </cell>
        </row>
        <row r="157">
          <cell r="C157" t="str">
            <v>17.6 Mejorar la cooperación regional e internacional Norte-Sur, Sur-Sur y triangular en materia de ciencia, tecnología e innovación y el acceso a estas, y aumentar el intercambio de conocimientos en condiciones mutuamente convenidas, incluso mejorando la coordinación entre los mecanismos existentes, en particular a nivel de las Naciones Unidas, y mediante un mecanismo mundial de facilitación de la tecnología</v>
          </cell>
          <cell r="E157" t="str">
            <v>12.3.1</v>
          </cell>
          <cell r="G157" t="str">
            <v>Índice de la pérdida mundial de alimentos</v>
          </cell>
        </row>
        <row r="158">
          <cell r="C158" t="str">
            <v>17.7 Promover el desarrollo de tecnologías ecológicamente racionales y su transferencia, divulgación y difusión a los países en desarrollo en condiciones favorables, incluso en condiciones concesionarias y preferenciales, según lo convenido de mutuo acuerdo</v>
          </cell>
          <cell r="E158" t="str">
            <v>12.4.1</v>
          </cell>
          <cell r="G158" t="str">
            <v>Número de partes en los acuerdos ambientales multilaterales internacionales relacionados con los desechos peligrosos y otros productos químicos, que cumplen sus compromisos y obligaciones de transmitir información como lo exige cada acuerdo pertinente</v>
          </cell>
        </row>
        <row r="159">
          <cell r="C159" t="str">
            <v>17.8 Poner en pleno funcionamiento, a más tardar en 2017, el banco de tecnología y el mecanismo de apoyo a la creación de capacidad en materia de ciencia, tecnología e innovación para los países menos adelantados y aumentar la utilización de tecnologías instrumentales, en particular la tecnología de la información y las comunicaciones</v>
          </cell>
          <cell r="E159" t="str">
            <v>12.4.2</v>
          </cell>
          <cell r="G159" t="str">
            <v>Desechos peligrosos generados per cápita y proporción de desechos peligrosos tratados, desglosados por tipo de tratamiento</v>
          </cell>
        </row>
        <row r="160">
          <cell r="C160" t="str">
            <v>17.9 Aumentar el apoyo internacional para realizar actividades de creación de capacidad eficaces y específicas en los países en desarrollo a fin de respaldar los planes nacionales de implementación de todos los Objetivos de Desarrollo Sostenible, incluso mediante la cooperación Norte-Sur, Sur-Sur y triangular</v>
          </cell>
          <cell r="E160" t="str">
            <v>12.5.1</v>
          </cell>
          <cell r="G160" t="str">
            <v>Tasa nacional de reciclado, toneladas de material reciclado</v>
          </cell>
        </row>
        <row r="161">
          <cell r="C161" t="str">
            <v>17.10 Promover un sistema de comercio multilateral universal, basado en normas, abierto, no discriminatorio y equitativo en el marco de la Organización Mundial del Comercio, incluso mediante la conclusión de las negociaciones en el marco del Programa de Doha para el Desarrollo</v>
          </cell>
          <cell r="E161" t="str">
            <v>12.6.1</v>
          </cell>
          <cell r="G161" t="str">
            <v>Número de empresas que publican informes sobre sostenibilidad</v>
          </cell>
        </row>
        <row r="162">
          <cell r="C162" t="str">
            <v>17.11 Aumentar significativamente las exportaciones de los países en desarrollo, en particular con miras a duplicar la participación de los países menos adelantados en las exportaciones mundiales de aquí a 2020</v>
          </cell>
          <cell r="E162" t="str">
            <v>12.7.1</v>
          </cell>
          <cell r="G162" t="str">
            <v>Número de países que aplican políticas de adquisiciones públicas y planes de acción sostenibles</v>
          </cell>
        </row>
        <row r="163">
          <cell r="C163" t="str">
            <v>17.12 Lograr la consecución oportuna del acceso a los mercados libre de derechos y contingentes de manera duradera para todos los países menos adelantados, conforme a las decisiones de la Organización Mundial del Comercio, incluso velando por que las normas de origen preferenciales aplicables a las importaciones de los países menos adelantados sean transparentes y sencillas y contribuyan a facilitar el acceso a los mercados</v>
          </cell>
          <cell r="E163" t="str">
            <v>12.8.1</v>
          </cell>
          <cell r="G163" t="str">
            <v>Grado en que i) la educación cívica mundial y ii) la educación para el desarrollo sostenible (incluida la educación sobre el cambio climático) se incorporan en: a) las políticas nacionales de educación; b) los planes de estudio; c) la formación del profesorado y d) la evaluación de los estudiantes (4.7.1)</v>
          </cell>
        </row>
        <row r="164">
          <cell r="C164" t="str">
            <v>17.13 Aumentar la estabilidad macroeconómica mundial, incluso mediante la coordinación y coherencia de las políticas</v>
          </cell>
          <cell r="E164" t="str">
            <v>12.a.1</v>
          </cell>
          <cell r="G164" t="str">
            <v>Cantidad de apoyo en materia de investigación y desarrollo prestado a los países en desarrollo para el consumo y la producción sostenibles y las tecnologías ecológicamente racionales</v>
          </cell>
        </row>
        <row r="165">
          <cell r="C165" t="str">
            <v>17.14 Mejorar la coherencia de las políticas para el desarrollo sostenible</v>
          </cell>
          <cell r="E165" t="str">
            <v>12.b.1</v>
          </cell>
          <cell r="G165" t="str">
            <v>Número de estrategias o políticas de turismo sostenible y de planes de acción implantados que incluyen instrumentos de seguimiento y evaluación acordados</v>
          </cell>
        </row>
        <row r="166">
          <cell r="C166" t="str">
            <v>17.15 Respetar el margen normativo y el liderazgo de cada país para establecer y aplicar políticas de erradicación de la pobreza y desarrollo sostenible</v>
          </cell>
          <cell r="E166" t="str">
            <v>12.c.1</v>
          </cell>
          <cell r="G166" t="str">
            <v>Cuantía de los subsidios a los combustibles fósiles por unidad de PIB (producción y consumo) y como proporción del total de los gastos nacionales en combustibles fósiles</v>
          </cell>
        </row>
        <row r="167">
          <cell r="C167" t="str">
            <v>17.16 Mejorar la Alianza Mundial para el Desarrollo Sostenible, complementada por alianzas entre múltiples interesados que movilicen e intercambien conocimientos, especialización, tecnología y recursos financieros, a fin de apoyar el logro de los Objetivos de Desarrollo Sostenible en todos los países, particularmente los países en desarrollo</v>
          </cell>
          <cell r="E167" t="str">
            <v>13.1.1</v>
          </cell>
          <cell r="G167" t="str">
            <v>Número de muertes, personas desaparecidas y afectados directamente a consecuencia de desastres por cada 100.000 personas (1.5.1 y 11.5.1)</v>
          </cell>
        </row>
        <row r="168">
          <cell r="C168" t="str">
            <v>17.17 Fomentar y promover la constitución de alianzas eficaces en las esferas pública, público privada y de la sociedad civil, aprovechando la experiencia y las estrategias de obtención de recursos de las alianzas</v>
          </cell>
          <cell r="E168" t="str">
            <v>13.1.2</v>
          </cell>
          <cell r="G168" t="str">
            <v>Número de países que adoptan y aplican estrategias de reducción del riesgo de desastres a nivel local en consonancia con el Marco de Sendái para la Reducción del Riesgo de Desastres 2015-2030 (1.5.3. y 11.b.1)</v>
          </cell>
        </row>
        <row r="169">
          <cell r="C169" t="str">
            <v>17.18 De aquí a 2020, mejorar el apoyo a la creación de capacidad prestado a los países en desarrollo, incluidos los países menos adelantados y los pequeños Estados insulares en desarrollo, para aumentar significativamente la disponibilidad de datos oportunos, fiables y de gran calidad desglosados por ingresos, sexo, edad, raza, origen étnico, estatus migratorio, discapacidad, ubicación geográfica y otras características pertinentes en los contextos nacionales</v>
          </cell>
          <cell r="E169" t="str">
            <v>13.1.3</v>
          </cell>
          <cell r="G169" t="str">
            <v>Proporción de gobiernos locales que adoptan y aplican estrategias de reducción del riesgo de desastres a nivel local en consonancia con las estrategias nacionales de reducción del riesgo de desastres (1.5.4 - 11.b.2)</v>
          </cell>
        </row>
        <row r="170">
          <cell r="C170" t="str">
            <v>17.19 De aquí a 2030, aprovechar las iniciativas existentes para elaborar indicadores que permitan medir los progresos en materia de desarrollo sostenible y complementen el producto interno bruto, y apoyar la creación de capacidad estadística en los países en desarrollo</v>
          </cell>
          <cell r="E170" t="str">
            <v>13.2.1</v>
          </cell>
          <cell r="G170" t="str">
            <v>Número de países que han comunicado el establecimiento o la puesta en marcha de una política, estrategia o plan integrados que aumenta su capacidad para adaptarse a los efectos adversos del cambio climático, y promueven la resiliencia al clima y un desarrollo con bajas emisiones de gases de efecto invernadero, de un modo que no comprometa la producción de alimentos (como un plan nacional de adaptación, una contribución determinada a nivel nacional, una comunicación nacional o un informe bienal de actualización)</v>
          </cell>
        </row>
        <row r="171">
          <cell r="E171" t="str">
            <v>13.3.1</v>
          </cell>
          <cell r="G171" t="str">
            <v>Número de países que han incorporado la mitigación, la adaptación, la reducción del impacto y la alerta temprana en los planes de estudios de la enseñanza primaria, secundaria y terciaria</v>
          </cell>
        </row>
        <row r="172">
          <cell r="E172" t="str">
            <v>13.3.2</v>
          </cell>
          <cell r="G172" t="str">
            <v>Número de países que han comunicado una mayor creación de capacidad institucional, sistémica e individual para aplicar la adaptación, la mitigación y la transferencia de tecnología, y las medidas de desarrollo</v>
          </cell>
        </row>
        <row r="173">
          <cell r="E173" t="str">
            <v>13.a.1</v>
          </cell>
          <cell r="G173" t="str">
            <v>Suma en dólares de los Estados Unidos movilizada por año entre 2020 y 2025 como parte del compromiso de los 100.000 millones de dólares</v>
          </cell>
        </row>
        <row r="174">
          <cell r="E174" t="str">
            <v>13.b.1</v>
          </cell>
          <cell r="G174" t="str">
            <v>Número de países menos adelantados y pequeños Estados insulares en desarrollo que están recibiendo apoyo especializado, y cantidad de apoyo, en particular financiero, tecnológico y de creación de capacidad, para los mecanismos encaminados a aumentar la capacidad de planificación y gestión eficaces en relación con el cambio climático, incluidos los centrados en las mujeres, los jóvenes y las comunidades locales y marginadas</v>
          </cell>
        </row>
        <row r="175">
          <cell r="E175" t="str">
            <v>14.1.1</v>
          </cell>
          <cell r="G175" t="str">
            <v>Índice de eutrofización costera y densidad de desechos plásticos flotantes</v>
          </cell>
        </row>
        <row r="176">
          <cell r="E176" t="str">
            <v>14.2.1</v>
          </cell>
          <cell r="G176" t="str">
            <v>Proporción de zonas económicas exclusivas nacionales gestionadas mediante enfoques basados en los ecosistemas</v>
          </cell>
        </row>
        <row r="177">
          <cell r="E177" t="str">
            <v>14.3.1</v>
          </cell>
          <cell r="G177" t="str">
            <v>Acidez media del mar (pH) medida en un conjunto convenido de estaciones de muestreo representativas</v>
          </cell>
        </row>
        <row r="178">
          <cell r="E178" t="str">
            <v>14.4.1</v>
          </cell>
          <cell r="G178" t="str">
            <v>Proporción de poblaciones de peces que están dentro de niveles biológicamente sostenibles</v>
          </cell>
        </row>
        <row r="179">
          <cell r="E179" t="str">
            <v>14.5.1</v>
          </cell>
          <cell r="G179" t="str">
            <v>Cobertura de las zonas protegidas en relación con las zonas marinas</v>
          </cell>
        </row>
        <row r="180">
          <cell r="E180" t="str">
            <v>14.6.1</v>
          </cell>
          <cell r="G180" t="str">
            <v>Progresos realizados por los países en el grado de aplicación de instrumentos internacionales cuyo objetivo es combatir la pesca ilegal, no declarada y no reglamentada</v>
          </cell>
        </row>
        <row r="181">
          <cell r="E181" t="str">
            <v>14.7.1</v>
          </cell>
          <cell r="G181" t="str">
            <v>Pesca sostenible como proporción del PIB en los pequeños Estados insulares en desarrollo, los países menos adelantados y todos los países</v>
          </cell>
        </row>
        <row r="182">
          <cell r="E182" t="str">
            <v>14.a.1</v>
          </cell>
          <cell r="G182" t="str">
            <v>Proporción del presupuesto total de investigación asignada a la investigación en el campo de la tecnología marina</v>
          </cell>
        </row>
        <row r="183">
          <cell r="E183" t="str">
            <v>14.b.1</v>
          </cell>
          <cell r="G183" t="str">
            <v>Progresos realizados por los países en el grado de aplicación de un marco jurídico, reglamentario, normativo o institucional que reconozca y proteja los derechos de acceso de la pesca en pequeña escala</v>
          </cell>
        </row>
        <row r="184">
          <cell r="E184" t="str">
            <v>14.c.1</v>
          </cell>
          <cell r="G184" t="str">
            <v>Número de países que, mediante marcos jurídicos, normativos e institucionales, avanzan en la ratificación, la aceptación y la implementación de instrumentos relacionados con los océanos que aplican el derecho internacional reflejado en la Convención de las Naciones Unidas sobre el Derecho del Mar para la conservación y el uso sostenible de los océanos y sus recursos</v>
          </cell>
        </row>
        <row r="185">
          <cell r="E185" t="str">
            <v>15.1.1</v>
          </cell>
          <cell r="G185" t="str">
            <v>Superficie forestal como proporción de la superficie total</v>
          </cell>
        </row>
        <row r="186">
          <cell r="E186" t="str">
            <v>15.1.2</v>
          </cell>
          <cell r="G186" t="str">
            <v>Proporción de lugares importantes para la diversidad biológica terrestre y del agua dulce que constituyen áreas protegidas, desglosada por tipo de ecosistema</v>
          </cell>
        </row>
        <row r="187">
          <cell r="E187" t="str">
            <v>15.2.1</v>
          </cell>
          <cell r="G187" t="str">
            <v>Progresos en la gestión forestal sostenible</v>
          </cell>
        </row>
        <row r="188">
          <cell r="E188" t="str">
            <v>15.3.1</v>
          </cell>
          <cell r="G188" t="str">
            <v>Proporción de tierras degradadas en comparación con la superficie total</v>
          </cell>
        </row>
        <row r="189">
          <cell r="E189" t="str">
            <v>15.4.1</v>
          </cell>
          <cell r="G189" t="str">
            <v>Cobertura por zonas protegidas de lugares importantes para la diversidad biológica de las montañas</v>
          </cell>
        </row>
        <row r="190">
          <cell r="E190" t="str">
            <v>15.4.2</v>
          </cell>
          <cell r="G190" t="str">
            <v>Índice de cobertura verde de las montañas</v>
          </cell>
        </row>
        <row r="191">
          <cell r="E191" t="str">
            <v>15.5.1</v>
          </cell>
          <cell r="G191" t="str">
            <v>Índice de la Lista Roja</v>
          </cell>
        </row>
        <row r="192">
          <cell r="E192" t="str">
            <v>15.6.1</v>
          </cell>
          <cell r="G192" t="str">
            <v>Número de países que han adoptado marcos legislativos, administrativos y normativos para una distribución justa y equitativa de los beneficios</v>
          </cell>
        </row>
        <row r="193">
          <cell r="E193" t="str">
            <v>15.7.1</v>
          </cell>
          <cell r="G193" t="str">
            <v>Proporción de vida silvestre comercializada que ha sido objeto de caza furtiva o de tráfico ilícito (15.c.1)</v>
          </cell>
        </row>
        <row r="194">
          <cell r="E194" t="str">
            <v>15.8.1</v>
          </cell>
          <cell r="G194" t="str">
            <v>Proporción de países que han aprobado legislación nacional pertinente y han destinado recursos suficientes para la prevención o el control de especies exóticas invasoras</v>
          </cell>
        </row>
        <row r="195">
          <cell r="E195" t="str">
            <v>15.9.1</v>
          </cell>
          <cell r="G195" t="str">
            <v>Avances en el logro de las metas nacionales establecidas de conformidad con la segunda Meta de Aichi para la Diversidad Biológica del Plan Estratégico para la Diversidad Biológica 2011-2020</v>
          </cell>
        </row>
        <row r="196">
          <cell r="E196" t="str">
            <v>15.a.1</v>
          </cell>
          <cell r="G196" t="str">
            <v>La asistencia oficial para el desarrollo y el gasto público en la conservación y el uso sostenible de la diversidad biológica y los ecosistemas (15.b.1)</v>
          </cell>
        </row>
        <row r="197">
          <cell r="E197" t="str">
            <v>15.b.1</v>
          </cell>
          <cell r="G197" t="str">
            <v>La asistencia oficial para el desarrollo y el gasto público en la conservación y el uso sostenible de la diversidad biológica y los ecosistemas (15.a.1)</v>
          </cell>
        </row>
        <row r="198">
          <cell r="E198" t="str">
            <v>15.c.1</v>
          </cell>
          <cell r="G198" t="str">
            <v>Proporción de vida silvestre comercializada que ha sido objeto de caza furtiva o de tráfico ilícito (15.7.1)</v>
          </cell>
        </row>
        <row r="199">
          <cell r="E199" t="str">
            <v>16.1.1</v>
          </cell>
          <cell r="G199" t="str">
            <v>Número de víctimas de homicidios dolosos por cada 100.000 habitantes, desglosado por sexo y edad</v>
          </cell>
        </row>
        <row r="200">
          <cell r="E200" t="str">
            <v>16.1.2</v>
          </cell>
          <cell r="G200" t="str">
            <v>Muertes causadas por conflictos por cada 100.000 habitantes, desglosadas por sexo, edad y causa</v>
          </cell>
        </row>
        <row r="201">
          <cell r="E201" t="str">
            <v>16.1.3</v>
          </cell>
          <cell r="G201" t="str">
            <v>Proporción de la población sometida a violencia física, psicológica o sexual en los 12 meses anteriores</v>
          </cell>
        </row>
        <row r="202">
          <cell r="E202" t="str">
            <v>16.1.4</v>
          </cell>
          <cell r="G202" t="str">
            <v>Proporción de la población que no tiene miedo de caminar sola cerca de donde vive</v>
          </cell>
        </row>
        <row r="203">
          <cell r="E203" t="str">
            <v>16.2.1</v>
          </cell>
          <cell r="G203" t="str">
            <v>Proporción de niños de 1 a 17 años que sufrieron algún castigo físico o agresión psicológica por los cuidadores en el mes anterior</v>
          </cell>
        </row>
        <row r="204">
          <cell r="E204" t="str">
            <v>16.2.2</v>
          </cell>
          <cell r="G204" t="str">
            <v>Número de víctimas de la trata de personas por cada 100.000 habitantes, desglosado por sexo, edad y tipo de explotación</v>
          </cell>
        </row>
        <row r="205">
          <cell r="E205" t="str">
            <v>16.2.3</v>
          </cell>
          <cell r="G205" t="str">
            <v>Proporción de mujeres y hombres jóvenes de 18 a 29 años de edad que habían sufrido violencia sexual antes de cumplir los 18 años</v>
          </cell>
        </row>
        <row r="206">
          <cell r="E206" t="str">
            <v>16.3.1</v>
          </cell>
          <cell r="G206" t="str">
            <v>Proporción de las víctimas de violencia en los 12 meses anteriores que notificaron su victimización a las autoridades competentes u otros mecanismos de resolución de conflictos reconocidos oficialmente</v>
          </cell>
        </row>
        <row r="207">
          <cell r="E207" t="str">
            <v>16.3.2</v>
          </cell>
          <cell r="G207" t="str">
            <v>Detenidos que no han sido sentenciados como proporción de la población carcelaria total</v>
          </cell>
        </row>
        <row r="208">
          <cell r="E208" t="str">
            <v>16.4.1</v>
          </cell>
          <cell r="G208" t="str">
            <v>Valor total de las corrientes financieras ilícitas de entrada y salida (en dólares corrientes de los Estados Unidos)</v>
          </cell>
        </row>
        <row r="209">
          <cell r="E209" t="str">
            <v>16.4.2</v>
          </cell>
          <cell r="G209" t="str">
            <v>Proporción de armas incautadas, encontradas o entregadas cuyo origen o contexto ilícitos han sido determinados o establecidos por una autoridad competente, de conformidad con los instrumentos internacionales</v>
          </cell>
        </row>
        <row r="210">
          <cell r="E210" t="str">
            <v>16.5.1</v>
          </cell>
          <cell r="G210" t="str">
            <v>Proporción de las personas que han tenido por lo menos un contacto con un funcionario público y que pagaron un soborno a un funcionario público, o tuvieron la experiencia de que un funcionario público les pidiera que lo pagaran, durante los 12 meses anteriores</v>
          </cell>
        </row>
        <row r="211">
          <cell r="E211" t="str">
            <v>16.5.2</v>
          </cell>
          <cell r="G211" t="str">
            <v>Proporción de negocios que han tenido por lo menos un contacto con un funcionario público y que pagaron un soborno a un funcionario público, o tuvieron la experiencia de que un funcionario público les pidiera que lo pagaran, durante los 12 meses anteriores</v>
          </cell>
        </row>
        <row r="212">
          <cell r="E212" t="str">
            <v>16.6.1</v>
          </cell>
          <cell r="G212" t="str">
            <v>Gastos primarios del gobierno como proporción del presupuesto aprobado original, desglosados por sector (o por códigos presupuestarios o elementos similares)</v>
          </cell>
        </row>
        <row r="213">
          <cell r="E213" t="str">
            <v>16.6.2</v>
          </cell>
          <cell r="G213" t="str">
            <v>Proporción de la población que se siente satisfecha con su última experiencia de los servicios públicos</v>
          </cell>
        </row>
        <row r="214">
          <cell r="E214" t="str">
            <v>16.7.1</v>
          </cell>
          <cell r="G214" t="str">
            <v>Proporciones de plazas (por sexo, edad, personas con discapacidad y grupos de población) en las instituciones públicas (asambleas legislativas nacionales y locales, administración pública, poder judicial), en comparación con las distribuciones nacionales</v>
          </cell>
        </row>
        <row r="215">
          <cell r="E215" t="str">
            <v>16.7.2</v>
          </cell>
          <cell r="G215" t="str">
            <v>Proporción de la población que considera que la adopción de decisiones es inclusiva y participativa, desglosada por sexo, edad, discapacidad y grupo de población</v>
          </cell>
        </row>
        <row r="216">
          <cell r="E216" t="str">
            <v>16.8.1</v>
          </cell>
          <cell r="G216" t="str">
            <v>Proporción de miembros y derechos de voto de los países en desarrollo en las organizaciones internacionales (10.6.1)</v>
          </cell>
        </row>
        <row r="217">
          <cell r="E217" t="str">
            <v>16.9.1</v>
          </cell>
          <cell r="G217" t="str">
            <v>Proporción de niños menores de 5 años cuyo nacimiento se ha registrado ante una autoridad civil, desglosada por edad</v>
          </cell>
        </row>
        <row r="218">
          <cell r="E218" t="str">
            <v>16.10.1</v>
          </cell>
          <cell r="G218" t="str">
            <v>Número de casos verificados de homicidio, secuestro, desaparición forzada, detención arbitraria y tortura de periodistas, miembros asociados de los medios de comunicación, sindicalistas y defensores de los derechos humanos, en los 12 meses anteriores</v>
          </cell>
        </row>
        <row r="219">
          <cell r="E219" t="str">
            <v>16.10.2</v>
          </cell>
          <cell r="G219" t="str">
            <v>Número de países que adoptan y aplican las garantías constitucionales, reglamentarias y/o normativas para el acceso público a la información</v>
          </cell>
        </row>
        <row r="220">
          <cell r="E220" t="str">
            <v>16.a.1</v>
          </cell>
          <cell r="G220" t="str">
            <v>Existencia de instituciones nacionales independientes de derechos humanos, en cumplimiento de lo dispuesto por los Principios de París</v>
          </cell>
        </row>
        <row r="221">
          <cell r="E221" t="str">
            <v>16.b.1</v>
          </cell>
          <cell r="G221" t="str">
            <v>Proporción de la población que declara haberse sentido personalmente víctima de discriminación o acoso en los 12 meses anteriores por motivos de discriminación prohibidos por el derecho internacional de los derechos humanos (10.3.1)</v>
          </cell>
        </row>
        <row r="222">
          <cell r="E222" t="str">
            <v>17.1.1</v>
          </cell>
          <cell r="G222" t="str">
            <v>Total de los ingresos del gobierno como proporción del PIB, desglosado por fuente</v>
          </cell>
        </row>
        <row r="223">
          <cell r="E223" t="str">
            <v>17.1.2</v>
          </cell>
          <cell r="G223" t="str">
            <v>Proporción del presupuesto nacional financiado por impuestos internos</v>
          </cell>
        </row>
        <row r="224">
          <cell r="E224" t="str">
            <v>17.2.1</v>
          </cell>
          <cell r="G224" t="str">
            <v>Asistencia oficial para el desarrollo neta, total y para los países menos adelantados, como proporción del ingreso nacional bruto (INB) de los donantes del Comité de Asistencia para el Desarrollo de la Organización de Cooperación y Desarrollo Económicos (OCDE)</v>
          </cell>
        </row>
        <row r="225">
          <cell r="E225" t="str">
            <v>17.3.1</v>
          </cell>
          <cell r="G225" t="str">
            <v>Inversión extranjera directa, asistencia oficial para el desarrollo y cooperación Sur-Sur como proporción del presupuesto nacional total</v>
          </cell>
        </row>
        <row r="226">
          <cell r="E226" t="str">
            <v>17.3.2</v>
          </cell>
          <cell r="G226" t="str">
            <v>Volumen de las remesas (en dólares de los Estados Unidos) como proporción del PIB total</v>
          </cell>
        </row>
        <row r="227">
          <cell r="E227" t="str">
            <v>17.4.1</v>
          </cell>
          <cell r="G227" t="str">
            <v>Servicio de la deuda como proporción de las exportaciones de bienes y servicios</v>
          </cell>
        </row>
        <row r="228">
          <cell r="E228" t="str">
            <v>17.5.1</v>
          </cell>
          <cell r="G228" t="str">
            <v>Número de países que adoptan y aplican regímenes de promoción de las inversiones para los países menos adelantados</v>
          </cell>
        </row>
        <row r="229">
          <cell r="E229" t="str">
            <v>17.6.1</v>
          </cell>
          <cell r="G229" t="str">
            <v>Número de acuerdos y programas de cooperación en materia de ciencia y tecnología celebrados entre países, desglosado por tipo de cooperación</v>
          </cell>
        </row>
        <row r="230">
          <cell r="E230" t="str">
            <v>17.6.2</v>
          </cell>
          <cell r="G230" t="str">
            <v>Suscripciones a Internet de banda ancha fija por cada 100 habitantes, desglosadas por velocidad</v>
          </cell>
        </row>
        <row r="231">
          <cell r="E231" t="str">
            <v>17.7.1</v>
          </cell>
          <cell r="G231" t="str">
            <v>Monto total de fondos aprobados con destino a los países en desarrollo para promover el desarrollo, la transferencia y la difusión de tecnologías ecológicamente racionales</v>
          </cell>
        </row>
        <row r="232">
          <cell r="E232" t="str">
            <v>17.8.1</v>
          </cell>
          <cell r="G232" t="str">
            <v>Proporción de personas que usan Internet</v>
          </cell>
        </row>
        <row r="233">
          <cell r="E233" t="str">
            <v>17.9.1</v>
          </cell>
          <cell r="G233" t="str">
            <v>Valor en dólares de la asistencia financiera y técnica (incluso mediante la cooperación Norte-Sur, Sur-Sur y triangular) prometida a los países en desarrollo</v>
          </cell>
        </row>
        <row r="234">
          <cell r="E234" t="str">
            <v>17.10.1</v>
          </cell>
          <cell r="G234" t="str">
            <v>Promedio arancelario ponderado en todo el mundo</v>
          </cell>
        </row>
        <row r="235">
          <cell r="E235" t="str">
            <v>17.11.1</v>
          </cell>
          <cell r="G235" t="str">
            <v>Participación de los países en desarrollo y los países menos adelantados en las exportaciones mundiales</v>
          </cell>
        </row>
        <row r="236">
          <cell r="E236" t="str">
            <v>17.12.1</v>
          </cell>
          <cell r="G236" t="str">
            <v>Promedio de los aranceles que enfrentan los países en desarrollo, los países menos adelantados y los pequeños Estados insulares en desarrollo</v>
          </cell>
        </row>
        <row r="237">
          <cell r="E237" t="str">
            <v>17.13.1</v>
          </cell>
          <cell r="G237" t="str">
            <v>Tablero Macroeconómico</v>
          </cell>
        </row>
        <row r="238">
          <cell r="E238" t="str">
            <v>17.14.1</v>
          </cell>
          <cell r="G238" t="str">
            <v>Número de países que cuentan con mecanismos para mejorar la coherencia de las políticas de desarrollo sostenible</v>
          </cell>
        </row>
        <row r="239">
          <cell r="E239" t="str">
            <v>17.15.1</v>
          </cell>
          <cell r="G239" t="str">
            <v>Grado de utilización de los marcos de resultados y de las herramientas de planificación de los propios países por los proveedores de cooperación para el desarrollo</v>
          </cell>
        </row>
        <row r="240">
          <cell r="E240" t="str">
            <v>17.16.1</v>
          </cell>
          <cell r="G240" t="str">
            <v>Número de países que informan de los progresos en marcos de seguimiento de la eficacia de las actividades de desarrollo de múltiples interesados que favorecen el logro de los Objetivos de Desarrollo Sostenible</v>
          </cell>
        </row>
        <row r="241">
          <cell r="E241" t="str">
            <v>17.17.1</v>
          </cell>
          <cell r="G241" t="str">
            <v>Suma en dólares de los Estados Unidos comprometida para asociaciones público-privadas y asociaciones con la sociedad civil</v>
          </cell>
        </row>
        <row r="242">
          <cell r="E242" t="str">
            <v>17.18.1</v>
          </cell>
          <cell r="G242" t="str">
            <v>Proporción de indicadores de desarrollo sostenible producidos a nivel nacional, con pleno desglose cuando sea pertinente a la meta, de conformidad con los Principios Fundamentales de las Estadísticas Oficiales</v>
          </cell>
        </row>
        <row r="243">
          <cell r="E243" t="str">
            <v>17.18.2</v>
          </cell>
          <cell r="G243" t="str">
            <v>Número de países que cuentan con legislación nacional sobre las estadísticas acorde con los Principios Fundamentales de las Estadísticas Oficiales</v>
          </cell>
        </row>
        <row r="244">
          <cell r="E244" t="str">
            <v>17.18.3</v>
          </cell>
          <cell r="G244" t="str">
            <v>Número de países que cuentan con un plan nacional de estadística plenamente financiado y en proceso de aplicación, desglosado por fuente de financiación</v>
          </cell>
        </row>
        <row r="245">
          <cell r="E245" t="str">
            <v>17.19.1</v>
          </cell>
          <cell r="G245" t="str">
            <v>Valor en dólares de todos los recursos proporcionados para fortalecer la capacidad estadística de los países en desarrollo</v>
          </cell>
        </row>
        <row r="246">
          <cell r="E246" t="str">
            <v>17.19.2</v>
          </cell>
          <cell r="G246" t="str">
            <v>Proporción de países que a) han realizado al menos un censo de población y vivienda en los últimos diez años; y b) han registrado el 100% de los nacimientos y el 80% de las defunciones</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ructura"/>
      <sheetName val="Definiciones HM "/>
      <sheetName val="Ejemplo Metadato 3.9.1"/>
      <sheetName val="Listas "/>
    </sheetNames>
    <sheetDataSet>
      <sheetData sheetId="0"/>
      <sheetData sheetId="1"/>
      <sheetData sheetId="2"/>
      <sheetData sheetId="3">
        <row r="2">
          <cell r="K2" t="str">
            <v>Censo</v>
          </cell>
        </row>
        <row r="3">
          <cell r="K3" t="str">
            <v xml:space="preserve">Encuesta </v>
          </cell>
        </row>
        <row r="4">
          <cell r="K4" t="str">
            <v>Registros administrativos</v>
          </cell>
        </row>
        <row r="5">
          <cell r="K5" t="str">
            <v>Otro</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sheetName val="EVENTO"/>
      <sheetName val="Curso de Vida"/>
      <sheetName val="Dinamica"/>
      <sheetName val="Tablas"/>
      <sheetName val="HVB "/>
      <sheetName val="Poblaciones"/>
    </sheetNames>
    <sheetDataSet>
      <sheetData sheetId="0" refreshError="1"/>
      <sheetData sheetId="1" refreshError="1">
        <row r="19">
          <cell r="E19">
            <v>1.6656914624209354</v>
          </cell>
        </row>
      </sheetData>
      <sheetData sheetId="2" refreshError="1"/>
      <sheetData sheetId="3" refreshError="1"/>
      <sheetData sheetId="4" refreshError="1"/>
      <sheetData sheetId="5" refreshError="1"/>
      <sheetData sheetId="6"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ador 6.4.1"/>
      <sheetName val="COU2012"/>
      <sheetName val="COU2013"/>
      <sheetName val="COU2014"/>
      <sheetName val="COU2015"/>
      <sheetName val="COU 2016"/>
      <sheetName val="COU 2017"/>
      <sheetName val="COU 2018"/>
      <sheetName val="AE - CIIU4 2016"/>
      <sheetName val="AE - CIIU4 2017"/>
      <sheetName val="Cr"/>
    </sheetNames>
    <sheetDataSet>
      <sheetData sheetId="0" refreshError="1">
        <row r="30">
          <cell r="I30">
            <v>1421.1125747104011</v>
          </cell>
          <cell r="K30">
            <v>1430.1243676761014</v>
          </cell>
          <cell r="L30">
            <v>1395.19906454944</v>
          </cell>
        </row>
        <row r="31">
          <cell r="K31">
            <v>232.84123300141721</v>
          </cell>
          <cell r="L31">
            <v>245.33823560999991</v>
          </cell>
        </row>
        <row r="32">
          <cell r="K32">
            <v>39.750398047156075</v>
          </cell>
          <cell r="L32">
            <v>44.428031731381452</v>
          </cell>
        </row>
        <row r="45">
          <cell r="K45">
            <v>0.83990775252435357</v>
          </cell>
          <cell r="L45">
            <v>0.82802835057964452</v>
          </cell>
        </row>
        <row r="46">
          <cell r="K46">
            <v>0.13674695790479097</v>
          </cell>
          <cell r="L46">
            <v>0.14560432251427283</v>
          </cell>
        </row>
        <row r="47">
          <cell r="K47">
            <v>2.3345289570855573E-2</v>
          </cell>
          <cell r="L47">
            <v>2.6367326906082719E-2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31">
          <cell r="B31">
            <v>0.7173176179291002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entas de prod-corr"/>
      <sheetName val="VA VAPS"/>
      <sheetName val="VA Corrientes"/>
      <sheetName val="Valores encadenados"/>
      <sheetName val="Valores encadenados ODS641"/>
      <sheetName val="VA_B17"/>
      <sheetName val="VA_VAPS_B17"/>
      <sheetName val="Intensidad Hídrica"/>
      <sheetName val="Intensidad Hídrica_nueva"/>
      <sheetName val=" AE-VA VAPS"/>
      <sheetName val=" AE-VA -Corr "/>
      <sheetName val="NOMINAL OFICIAL"/>
      <sheetName val="VOLUMEN OFICIAL"/>
    </sheetNames>
    <sheetDataSet>
      <sheetData sheetId="0" refreshError="1"/>
      <sheetData sheetId="1" refreshError="1"/>
      <sheetData sheetId="2" refreshError="1"/>
      <sheetData sheetId="3" refreshError="1"/>
      <sheetData sheetId="4" refreshError="1">
        <row r="45">
          <cell r="J45">
            <v>1422664.5229758949</v>
          </cell>
          <cell r="R45">
            <v>1584545.2204938254</v>
          </cell>
          <cell r="S45">
            <v>1633624.9101173775</v>
          </cell>
        </row>
        <row r="46">
          <cell r="R46">
            <v>6696710.4581599366</v>
          </cell>
          <cell r="S46">
            <v>7458775.5177468816</v>
          </cell>
        </row>
        <row r="49">
          <cell r="R49">
            <v>23886573.527861513</v>
          </cell>
          <cell r="S49">
            <v>25405229.859868225</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6.4.1"/>
      <sheetName val="Metadato 6.4.1"/>
    </sheetNames>
    <sheetDataSet>
      <sheetData sheetId="0">
        <row r="10">
          <cell r="T10" t="str">
            <v>Agricultura</v>
          </cell>
        </row>
        <row r="11">
          <cell r="T11" t="str">
            <v>Manufactura y construcción</v>
          </cell>
        </row>
        <row r="12">
          <cell r="T12" t="str">
            <v>Servicios</v>
          </cell>
        </row>
        <row r="14">
          <cell r="C14">
            <v>2012</v>
          </cell>
        </row>
        <row r="15">
          <cell r="C15">
            <v>2013</v>
          </cell>
        </row>
        <row r="16">
          <cell r="C16">
            <v>2014</v>
          </cell>
        </row>
        <row r="17">
          <cell r="C17">
            <v>2015</v>
          </cell>
        </row>
        <row r="18">
          <cell r="C18">
            <v>2016</v>
          </cell>
        </row>
        <row r="19">
          <cell r="C19">
            <v>2017</v>
          </cell>
        </row>
      </sheetData>
      <sheetData sheetId="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a1" displayName="Tabla1" ref="A1:A18" totalsRowShown="0" headerRowDxfId="1067">
  <autoFilter ref="A1:A18" xr:uid="{00000000-0009-0000-0100-000001000000}"/>
  <tableColumns count="1">
    <tableColumn id="1" xr3:uid="{00000000-0010-0000-0000-000001000000}" name="Fila 3. Lista objetivos"/>
  </tableColumns>
  <tableStyleInfo name="TableStyleLight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la2" displayName="Tabla2" ref="C1:C170" totalsRowShown="0" headerRowDxfId="1066" dataDxfId="1065">
  <autoFilter ref="C1:C170" xr:uid="{00000000-0009-0000-0100-000002000000}"/>
  <tableColumns count="1">
    <tableColumn id="1" xr3:uid="{00000000-0010-0000-0100-000001000000}" name="Fila 4. Lista Metas" dataDxfId="1064"/>
  </tableColumns>
  <tableStyleInfo name="TableStyleLight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2000000}" name="Tabla3" displayName="Tabla3" ref="E1:E250" totalsRowShown="0" headerRowDxfId="1063" dataDxfId="1062">
  <autoFilter ref="E1:E250" xr:uid="{00000000-0009-0000-0100-000003000000}"/>
  <tableColumns count="1">
    <tableColumn id="1" xr3:uid="{00000000-0010-0000-0200-000001000000}" name="Fila 5. Número de indicador " dataDxfId="1061"/>
  </tableColumns>
  <tableStyleInfo name="TableStyleLight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3000000}" name="Tabla4" displayName="Tabla4" ref="G1:G250" totalsRowShown="0" headerRowDxfId="1060" dataDxfId="1059">
  <autoFilter ref="G1:G250" xr:uid="{00000000-0009-0000-0100-000004000000}"/>
  <tableColumns count="1">
    <tableColumn id="1" xr3:uid="{00000000-0010-0000-0300-000001000000}" name="Fila 6. Nombre del indicador" dataDxfId="1058"/>
  </tableColumns>
  <tableStyleInfo name="TableStyleLight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4000000}" name="Tabla5" displayName="Tabla5" ref="I1:I4" totalsRowShown="0" headerRowDxfId="1057" dataDxfId="1056">
  <autoFilter ref="I1:I4" xr:uid="{00000000-0009-0000-0100-000005000000}"/>
  <tableColumns count="1">
    <tableColumn id="1" xr3:uid="{00000000-0010-0000-0400-000001000000}" name="Fila 12. Tipo de indicador" dataDxfId="1055"/>
  </tableColumns>
  <tableStyleInfo name="TableStyleLight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5000000}" name="Tabla6" displayName="Tabla6" ref="K1:K5" totalsRowShown="0" headerRowDxfId="1054" dataDxfId="1053">
  <autoFilter ref="K1:K5" xr:uid="{00000000-0009-0000-0100-000006000000}"/>
  <tableColumns count="1">
    <tableColumn id="1" xr3:uid="{00000000-0010-0000-0500-000001000000}" name="Fila 23. Tipo de operación estadística" dataDxfId="1052"/>
  </tableColumns>
  <tableStyleInfo name="TableStyleLight2"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3" Type="http://schemas.openxmlformats.org/officeDocument/2006/relationships/table" Target="../tables/table2.xml"/><Relationship Id="rId7" Type="http://schemas.openxmlformats.org/officeDocument/2006/relationships/table" Target="../tables/table6.xml"/><Relationship Id="rId2" Type="http://schemas.openxmlformats.org/officeDocument/2006/relationships/table" Target="../tables/table1.xml"/><Relationship Id="rId1" Type="http://schemas.openxmlformats.org/officeDocument/2006/relationships/printerSettings" Target="../printerSettings/printerSettings1.bin"/><Relationship Id="rId6" Type="http://schemas.openxmlformats.org/officeDocument/2006/relationships/table" Target="../tables/table5.xml"/><Relationship Id="rId5" Type="http://schemas.openxmlformats.org/officeDocument/2006/relationships/table" Target="../tables/table4.xml"/><Relationship Id="rId4" Type="http://schemas.openxmlformats.org/officeDocument/2006/relationships/table" Target="../tables/table3.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69.bin"/></Relationships>
</file>

<file path=xl/worksheets/_rels/sheet101.xml.rels><?xml version="1.0" encoding="UTF-8" standalone="yes"?>
<Relationships xmlns="http://schemas.openxmlformats.org/package/2006/relationships"><Relationship Id="rId3" Type="http://schemas.openxmlformats.org/officeDocument/2006/relationships/printerSettings" Target="../printerSettings/printerSettings70.bin"/><Relationship Id="rId2" Type="http://schemas.openxmlformats.org/officeDocument/2006/relationships/hyperlink" Target="mailto:olga.araya@inec.go.cr" TargetMode="External"/><Relationship Id="rId1" Type="http://schemas.openxmlformats.org/officeDocument/2006/relationships/hyperlink" Target="https://unstats.un.org/sdgs/metadata/files/Metadata-03-09-01.pdf" TargetMode="External"/><Relationship Id="rId4" Type="http://schemas.openxmlformats.org/officeDocument/2006/relationships/drawing" Target="../drawings/drawing68.xml"/></Relationships>
</file>

<file path=xl/worksheets/_rels/sheet102.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71.bin"/></Relationships>
</file>

<file path=xl/worksheets/_rels/sheet103.xml.rels><?xml version="1.0" encoding="UTF-8" standalone="yes"?>
<Relationships xmlns="http://schemas.openxmlformats.org/package/2006/relationships"><Relationship Id="rId3" Type="http://schemas.openxmlformats.org/officeDocument/2006/relationships/drawing" Target="../drawings/drawing70.xml"/><Relationship Id="rId2" Type="http://schemas.openxmlformats.org/officeDocument/2006/relationships/printerSettings" Target="../printerSettings/printerSettings72.bin"/><Relationship Id="rId1" Type="http://schemas.openxmlformats.org/officeDocument/2006/relationships/hyperlink" Target="https://unstats.un.org/sdgs/metadata/files/Metadata-03-09-02.pdf" TargetMode="External"/></Relationships>
</file>

<file path=xl/worksheets/_rels/sheet104.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73.bin"/></Relationships>
</file>

<file path=xl/worksheets/_rels/sheet105.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hyperlink" Target="https://unstats.un.org/sdgs/metadata/files/Metadata-03-09-03.pdf" TargetMode="External"/></Relationships>
</file>

<file path=xl/worksheets/_rels/sheet106.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74.bin"/></Relationships>
</file>

<file path=xl/worksheets/_rels/sheet107.xml.rels><?xml version="1.0" encoding="UTF-8" standalone="yes"?>
<Relationships xmlns="http://schemas.openxmlformats.org/package/2006/relationships"><Relationship Id="rId3" Type="http://schemas.openxmlformats.org/officeDocument/2006/relationships/printerSettings" Target="../printerSettings/printerSettings75.bin"/><Relationship Id="rId2" Type="http://schemas.openxmlformats.org/officeDocument/2006/relationships/hyperlink" Target="mailto:gsanchez@iafa.go.cr" TargetMode="External"/><Relationship Id="rId1" Type="http://schemas.openxmlformats.org/officeDocument/2006/relationships/hyperlink" Target="https://unstats.un.org/sdgs/metadata/files/Metadata-03-0a-01.pdf" TargetMode="External"/><Relationship Id="rId4" Type="http://schemas.openxmlformats.org/officeDocument/2006/relationships/drawing" Target="../drawings/drawing74.xml"/></Relationships>
</file>

<file path=xl/worksheets/_rels/sheet108.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76.bin"/></Relationships>
</file>

<file path=xl/worksheets/_rels/sheet109.xml.rels><?xml version="1.0" encoding="UTF-8" standalone="yes"?>
<Relationships xmlns="http://schemas.openxmlformats.org/package/2006/relationships"><Relationship Id="rId3" Type="http://schemas.openxmlformats.org/officeDocument/2006/relationships/printerSettings" Target="../printerSettings/printerSettings77.bin"/><Relationship Id="rId2" Type="http://schemas.openxmlformats.org/officeDocument/2006/relationships/hyperlink" Target="mailto:roberto.arroba@misalud.go.cr" TargetMode="External"/><Relationship Id="rId1" Type="http://schemas.openxmlformats.org/officeDocument/2006/relationships/hyperlink" Target="https://unstats.un.org/sdgs/metadata/files/Metadata-03-0b-01.pdf" TargetMode="External"/><Relationship Id="rId4" Type="http://schemas.openxmlformats.org/officeDocument/2006/relationships/drawing" Target="../drawings/drawing76.xml"/></Relationships>
</file>

<file path=xl/worksheets/_rels/sheet11.xml.rels><?xml version="1.0" encoding="UTF-8" standalone="yes"?>
<Relationships xmlns="http://schemas.openxmlformats.org/package/2006/relationships"><Relationship Id="rId3" Type="http://schemas.openxmlformats.org/officeDocument/2006/relationships/hyperlink" Target="mailto:luis.avalos@mtss.go.cr" TargetMode="External"/><Relationship Id="rId2" Type="http://schemas.openxmlformats.org/officeDocument/2006/relationships/hyperlink" Target="https://unstats.un.org/sdgs/metadata/files/Metadata-01-03-01b.pdf" TargetMode="External"/><Relationship Id="rId1" Type="http://schemas.openxmlformats.org/officeDocument/2006/relationships/hyperlink" Target="https://unstats.un.org/sdgs/metadata/files/Metadata-01-03-01a.pdf" TargetMode="External"/><Relationship Id="rId6" Type="http://schemas.openxmlformats.org/officeDocument/2006/relationships/drawing" Target="../drawings/drawing11.xml"/><Relationship Id="rId5" Type="http://schemas.openxmlformats.org/officeDocument/2006/relationships/printerSettings" Target="../printerSettings/printerSettings11.bin"/><Relationship Id="rId4" Type="http://schemas.openxmlformats.org/officeDocument/2006/relationships/hyperlink" Target="mailto:alejandro.abarcag@mtss.go.cr" TargetMode="External"/></Relationships>
</file>

<file path=xl/worksheets/_rels/sheet110.xml.rels><?xml version="1.0" encoding="UTF-8" standalone="yes"?>
<Relationships xmlns="http://schemas.openxmlformats.org/package/2006/relationships"><Relationship Id="rId1" Type="http://schemas.openxmlformats.org/officeDocument/2006/relationships/drawing" Target="../drawings/drawing77.xml"/></Relationships>
</file>

<file path=xl/worksheets/_rels/sheet111.xml.rels><?xml version="1.0" encoding="UTF-8" standalone="yes"?>
<Relationships xmlns="http://schemas.openxmlformats.org/package/2006/relationships"><Relationship Id="rId2" Type="http://schemas.openxmlformats.org/officeDocument/2006/relationships/printerSettings" Target="../printerSettings/printerSettings78.bin"/><Relationship Id="rId1" Type="http://schemas.openxmlformats.org/officeDocument/2006/relationships/hyperlink" Target="https://unstats.un.org/sdgs/metadata/files/Metadata-03-0B-02.pdf" TargetMode="External"/></Relationships>
</file>

<file path=xl/worksheets/_rels/sheet113.xml.rels><?xml version="1.0" encoding="UTF-8" standalone="yes"?>
<Relationships xmlns="http://schemas.openxmlformats.org/package/2006/relationships"><Relationship Id="rId3" Type="http://schemas.openxmlformats.org/officeDocument/2006/relationships/drawing" Target="../drawings/drawing78.xml"/><Relationship Id="rId2" Type="http://schemas.openxmlformats.org/officeDocument/2006/relationships/hyperlink" Target="mailto:ldsandov@ccss.sa.cr" TargetMode="External"/><Relationship Id="rId1" Type="http://schemas.openxmlformats.org/officeDocument/2006/relationships/hyperlink" Target="https://unstats.un.org/sdgs/metadata/files/Metadata-03-0B-03.pdf" TargetMode="External"/></Relationships>
</file>

<file path=xl/worksheets/_rels/sheet114.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79.bin"/></Relationships>
</file>

<file path=xl/worksheets/_rels/sheet115.xml.rels><?xml version="1.0" encoding="UTF-8" standalone="yes"?>
<Relationships xmlns="http://schemas.openxmlformats.org/package/2006/relationships"><Relationship Id="rId3" Type="http://schemas.openxmlformats.org/officeDocument/2006/relationships/drawing" Target="../drawings/drawing80.xml"/><Relationship Id="rId2" Type="http://schemas.openxmlformats.org/officeDocument/2006/relationships/hyperlink" Target="mailto:drrimola@gmail.com" TargetMode="External"/><Relationship Id="rId1" Type="http://schemas.openxmlformats.org/officeDocument/2006/relationships/hyperlink" Target="https://unstats.un.org/sdgs/metadata/files/Metadata-03-0C-01.pdf" TargetMode="External"/></Relationships>
</file>

<file path=xl/worksheets/_rels/sheet117.xml.rels><?xml version="1.0" encoding="UTF-8" standalone="yes"?>
<Relationships xmlns="http://schemas.openxmlformats.org/package/2006/relationships"><Relationship Id="rId3" Type="http://schemas.openxmlformats.org/officeDocument/2006/relationships/drawing" Target="../drawings/drawing81.xml"/><Relationship Id="rId2" Type="http://schemas.openxmlformats.org/officeDocument/2006/relationships/hyperlink" Target="mailto:carlos.salguero@misalud.go.cr" TargetMode="External"/><Relationship Id="rId1" Type="http://schemas.openxmlformats.org/officeDocument/2006/relationships/hyperlink" Target="https://unstats.un.org/sdgs/metadata/files/Metadata-03-0D-01.pdf" TargetMode="External"/></Relationships>
</file>

<file path=xl/worksheets/_rels/sheet119.xml.rels><?xml version="1.0" encoding="UTF-8" standalone="yes"?>
<Relationships xmlns="http://schemas.openxmlformats.org/package/2006/relationships"><Relationship Id="rId1" Type="http://schemas.openxmlformats.org/officeDocument/2006/relationships/hyperlink" Target="https://unstats.un.org/sdgs/metadata/files/Metadata-03-0D-01.pdf" TargetMode="Externa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80.bin"/></Relationships>
</file>

<file path=xl/worksheets/_rels/sheet121.xml.rels><?xml version="1.0" encoding="UTF-8" standalone="yes"?>
<Relationships xmlns="http://schemas.openxmlformats.org/package/2006/relationships"><Relationship Id="rId3" Type="http://schemas.openxmlformats.org/officeDocument/2006/relationships/drawing" Target="../drawings/drawing83.xml"/><Relationship Id="rId2" Type="http://schemas.openxmlformats.org/officeDocument/2006/relationships/printerSettings" Target="../printerSettings/printerSettings81.bin"/><Relationship Id="rId1" Type="http://schemas.openxmlformats.org/officeDocument/2006/relationships/hyperlink" Target="http://sdg4-data.uis.unesco.org/" TargetMode="External"/></Relationships>
</file>

<file path=xl/worksheets/_rels/sheet122.xml.rels><?xml version="1.0" encoding="UTF-8" standalone="yes"?>
<Relationships xmlns="http://schemas.openxmlformats.org/package/2006/relationships"><Relationship Id="rId3" Type="http://schemas.openxmlformats.org/officeDocument/2006/relationships/hyperlink" Target="mailto:pablo.mena.castillo@mep.go.cr" TargetMode="External"/><Relationship Id="rId2" Type="http://schemas.openxmlformats.org/officeDocument/2006/relationships/hyperlink" Target="https://unstats.un.org/sdgs/metadata/files/Metadata-04-01-01BC.pdf" TargetMode="External"/><Relationship Id="rId1" Type="http://schemas.openxmlformats.org/officeDocument/2006/relationships/hyperlink" Target="https://unstats.un.org/sdgs/metadata/files/Metadata-04-01-01A.pdf" TargetMode="External"/><Relationship Id="rId5" Type="http://schemas.openxmlformats.org/officeDocument/2006/relationships/drawing" Target="../drawings/drawing84.xml"/><Relationship Id="rId4" Type="http://schemas.openxmlformats.org/officeDocument/2006/relationships/printerSettings" Target="../printerSettings/printerSettings82.bin"/></Relationships>
</file>

<file path=xl/worksheets/_rels/sheet123.xml.rels><?xml version="1.0" encoding="UTF-8" standalone="yes"?>
<Relationships xmlns="http://schemas.openxmlformats.org/package/2006/relationships"><Relationship Id="rId2" Type="http://schemas.openxmlformats.org/officeDocument/2006/relationships/drawing" Target="../drawings/drawing85.xml"/><Relationship Id="rId1" Type="http://schemas.openxmlformats.org/officeDocument/2006/relationships/printerSettings" Target="../printerSettings/printerSettings83.bin"/></Relationships>
</file>

<file path=xl/worksheets/_rels/sheet124.xml.rels><?xml version="1.0" encoding="UTF-8" standalone="yes"?>
<Relationships xmlns="http://schemas.openxmlformats.org/package/2006/relationships"><Relationship Id="rId1" Type="http://schemas.openxmlformats.org/officeDocument/2006/relationships/hyperlink" Target="mailto:eliecer.ramirez.vargas@mep.go.cr" TargetMode="External"/></Relationships>
</file>

<file path=xl/worksheets/_rels/sheet125.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126.xml.rels><?xml version="1.0" encoding="UTF-8" standalone="yes"?>
<Relationships xmlns="http://schemas.openxmlformats.org/package/2006/relationships"><Relationship Id="rId1" Type="http://schemas.openxmlformats.org/officeDocument/2006/relationships/hyperlink" Target="https://unstats.un.org/sdgs/metadata/files/Metadata-04-02-01.pdf" TargetMode="External"/></Relationships>
</file>

<file path=xl/worksheets/_rels/sheet127.xml.rels><?xml version="1.0" encoding="UTF-8" standalone="yes"?>
<Relationships xmlns="http://schemas.openxmlformats.org/package/2006/relationships"><Relationship Id="rId2" Type="http://schemas.openxmlformats.org/officeDocument/2006/relationships/drawing" Target="../drawings/drawing86.xml"/><Relationship Id="rId1" Type="http://schemas.openxmlformats.org/officeDocument/2006/relationships/printerSettings" Target="../printerSettings/printerSettings85.bin"/></Relationships>
</file>

<file path=xl/worksheets/_rels/sheet128.xml.rels><?xml version="1.0" encoding="UTF-8" standalone="yes"?>
<Relationships xmlns="http://schemas.openxmlformats.org/package/2006/relationships"><Relationship Id="rId3" Type="http://schemas.openxmlformats.org/officeDocument/2006/relationships/drawing" Target="../drawings/drawing88.xml"/><Relationship Id="rId2" Type="http://schemas.openxmlformats.org/officeDocument/2006/relationships/printerSettings" Target="../printerSettings/printerSettings86.bin"/><Relationship Id="rId1" Type="http://schemas.openxmlformats.org/officeDocument/2006/relationships/hyperlink" Target="https://unstats.un.org/sdgs/metadata/files/Metadata-04-02-02.pdf" TargetMode="External"/></Relationships>
</file>

<file path=xl/worksheets/_rels/sheet129.xml.rels><?xml version="1.0" encoding="UTF-8" standalone="yes"?>
<Relationships xmlns="http://schemas.openxmlformats.org/package/2006/relationships"><Relationship Id="rId1" Type="http://schemas.openxmlformats.org/officeDocument/2006/relationships/drawing" Target="../drawings/drawing89.xml"/></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13.bin"/><Relationship Id="rId1" Type="http://schemas.openxmlformats.org/officeDocument/2006/relationships/hyperlink" Target="https://unstats.un.org/sdgs/metadata/files/Metadata-01-04-01.pdf" TargetMode="External"/></Relationships>
</file>

<file path=xl/worksheets/_rels/sheet130.xml.rels><?xml version="1.0" encoding="UTF-8" standalone="yes"?>
<Relationships xmlns="http://schemas.openxmlformats.org/package/2006/relationships"><Relationship Id="rId3" Type="http://schemas.openxmlformats.org/officeDocument/2006/relationships/drawing" Target="../drawings/drawing90.xml"/><Relationship Id="rId2" Type="http://schemas.openxmlformats.org/officeDocument/2006/relationships/hyperlink" Target="mailto:eddy.madrigal@inec.go.cr" TargetMode="External"/><Relationship Id="rId1" Type="http://schemas.openxmlformats.org/officeDocument/2006/relationships/hyperlink" Target="https://unstats.un.org/sdgs/metadata/files/Metadata-04-03-01.pdf" TargetMode="External"/></Relationships>
</file>

<file path=xl/worksheets/_rels/sheet131.xml.rels><?xml version="1.0" encoding="UTF-8" standalone="yes"?>
<Relationships xmlns="http://schemas.openxmlformats.org/package/2006/relationships"><Relationship Id="rId1" Type="http://schemas.openxmlformats.org/officeDocument/2006/relationships/drawing" Target="../drawings/drawing91.xml"/></Relationships>
</file>

<file path=xl/worksheets/_rels/sheet132.xml.rels><?xml version="1.0" encoding="UTF-8" standalone="yes"?>
<Relationships xmlns="http://schemas.openxmlformats.org/package/2006/relationships"><Relationship Id="rId3" Type="http://schemas.openxmlformats.org/officeDocument/2006/relationships/printerSettings" Target="../printerSettings/printerSettings87.bin"/><Relationship Id="rId2" Type="http://schemas.openxmlformats.org/officeDocument/2006/relationships/hyperlink" Target="mailto:diego.vargas@micit.go.cr" TargetMode="External"/><Relationship Id="rId1" Type="http://schemas.openxmlformats.org/officeDocument/2006/relationships/hyperlink" Target="https://unstats.un.org/sdgs/metadata/files/Metadata-04-04-01.pdf" TargetMode="External"/></Relationships>
</file>

<file path=xl/worksheets/_rels/sheet133.xml.rels><?xml version="1.0" encoding="UTF-8" standalone="yes"?>
<Relationships xmlns="http://schemas.openxmlformats.org/package/2006/relationships"><Relationship Id="rId2" Type="http://schemas.openxmlformats.org/officeDocument/2006/relationships/drawing" Target="../drawings/drawing92.xml"/><Relationship Id="rId1" Type="http://schemas.openxmlformats.org/officeDocument/2006/relationships/printerSettings" Target="../printerSettings/printerSettings88.bin"/></Relationships>
</file>

<file path=xl/worksheets/_rels/sheet134.xml.rels><?xml version="1.0" encoding="UTF-8" standalone="yes"?>
<Relationships xmlns="http://schemas.openxmlformats.org/package/2006/relationships"><Relationship Id="rId3" Type="http://schemas.openxmlformats.org/officeDocument/2006/relationships/printerSettings" Target="../printerSettings/printerSettings89.bin"/><Relationship Id="rId2" Type="http://schemas.openxmlformats.org/officeDocument/2006/relationships/hyperlink" Target="mailto:s.voffal@unesco.org" TargetMode="External"/><Relationship Id="rId1" Type="http://schemas.openxmlformats.org/officeDocument/2006/relationships/hyperlink" Target="https://unstats.un.org/sdgs/metadata/files/Metadata-04-05-01.pdf" TargetMode="External"/><Relationship Id="rId4" Type="http://schemas.openxmlformats.org/officeDocument/2006/relationships/drawing" Target="../drawings/drawing93.xml"/></Relationships>
</file>

<file path=xl/worksheets/_rels/sheet135.xml.rels><?xml version="1.0" encoding="UTF-8" standalone="yes"?>
<Relationships xmlns="http://schemas.openxmlformats.org/package/2006/relationships"><Relationship Id="rId2" Type="http://schemas.openxmlformats.org/officeDocument/2006/relationships/drawing" Target="../drawings/drawing94.xml"/><Relationship Id="rId1" Type="http://schemas.openxmlformats.org/officeDocument/2006/relationships/printerSettings" Target="../printerSettings/printerSettings90.bin"/></Relationships>
</file>

<file path=xl/worksheets/_rels/sheet136.xml.rels><?xml version="1.0" encoding="UTF-8" standalone="yes"?>
<Relationships xmlns="http://schemas.openxmlformats.org/package/2006/relationships"><Relationship Id="rId3" Type="http://schemas.openxmlformats.org/officeDocument/2006/relationships/drawing" Target="../drawings/drawing95.xml"/><Relationship Id="rId2" Type="http://schemas.openxmlformats.org/officeDocument/2006/relationships/hyperlink" Target="https://unstats.un.org/sdgs/metadata/files/Metadata-04-06-01.pdf" TargetMode="External"/><Relationship Id="rId1" Type="http://schemas.openxmlformats.org/officeDocument/2006/relationships/hyperlink" Target="mailto:elizabeth.solono@inec.go.cr" TargetMode="External"/></Relationships>
</file>

<file path=xl/worksheets/_rels/sheet138.xml.rels><?xml version="1.0" encoding="UTF-8" standalone="yes"?>
<Relationships xmlns="http://schemas.openxmlformats.org/package/2006/relationships"><Relationship Id="rId3" Type="http://schemas.openxmlformats.org/officeDocument/2006/relationships/drawing" Target="../drawings/drawing96.xml"/><Relationship Id="rId2" Type="http://schemas.openxmlformats.org/officeDocument/2006/relationships/hyperlink" Target="mailto:maria.ulate.espinoza@mep.go.cr" TargetMode="External"/><Relationship Id="rId1" Type="http://schemas.openxmlformats.org/officeDocument/2006/relationships/hyperlink" Target="https://unstats.un.org/sdgs/tierIII-indicators/" TargetMode="External"/></Relationships>
</file>

<file path=xl/worksheets/_rels/sheet139.xml.rels><?xml version="1.0" encoding="UTF-8" standalone="yes"?>
<Relationships xmlns="http://schemas.openxmlformats.org/package/2006/relationships"><Relationship Id="rId2" Type="http://schemas.openxmlformats.org/officeDocument/2006/relationships/drawing" Target="../drawings/drawing97.xml"/><Relationship Id="rId1" Type="http://schemas.openxmlformats.org/officeDocument/2006/relationships/printerSettings" Target="../printerSettings/printerSettings91.bin"/></Relationships>
</file>

<file path=xl/worksheets/_rels/sheet140.xml.rels><?xml version="1.0" encoding="UTF-8" standalone="yes"?>
<Relationships xmlns="http://schemas.openxmlformats.org/package/2006/relationships"><Relationship Id="rId3" Type="http://schemas.openxmlformats.org/officeDocument/2006/relationships/drawing" Target="../drawings/drawing98.xml"/><Relationship Id="rId2" Type="http://schemas.openxmlformats.org/officeDocument/2006/relationships/printerSettings" Target="../printerSettings/printerSettings92.bin"/><Relationship Id="rId1" Type="http://schemas.openxmlformats.org/officeDocument/2006/relationships/hyperlink" Target="https://unstats.un.org/sdgs/metadata/files/Metadata-04-0A-01.pdf" TargetMode="External"/></Relationships>
</file>

<file path=xl/worksheets/_rels/sheet141.xml.rels><?xml version="1.0" encoding="UTF-8" standalone="yes"?>
<Relationships xmlns="http://schemas.openxmlformats.org/package/2006/relationships"><Relationship Id="rId1" Type="http://schemas.openxmlformats.org/officeDocument/2006/relationships/drawing" Target="../drawings/drawing99.xml"/></Relationships>
</file>

<file path=xl/worksheets/_rels/sheet142.xml.rels><?xml version="1.0" encoding="UTF-8" standalone="yes"?>
<Relationships xmlns="http://schemas.openxmlformats.org/package/2006/relationships"><Relationship Id="rId2" Type="http://schemas.openxmlformats.org/officeDocument/2006/relationships/printerSettings" Target="../printerSettings/printerSettings93.bin"/><Relationship Id="rId1" Type="http://schemas.openxmlformats.org/officeDocument/2006/relationships/hyperlink" Target="https://unstats.un.org/sdgs/metadata/files/Metadata-04-0B-01.pdf" TargetMode="External"/></Relationships>
</file>

<file path=xl/worksheets/_rels/sheet143.xml.rels><?xml version="1.0" encoding="UTF-8" standalone="yes"?>
<Relationships xmlns="http://schemas.openxmlformats.org/package/2006/relationships"><Relationship Id="rId2" Type="http://schemas.openxmlformats.org/officeDocument/2006/relationships/drawing" Target="../drawings/drawing100.xml"/><Relationship Id="rId1" Type="http://schemas.openxmlformats.org/officeDocument/2006/relationships/printerSettings" Target="../printerSettings/printerSettings94.bin"/></Relationships>
</file>

<file path=xl/worksheets/_rels/sheet144.xml.rels><?xml version="1.0" encoding="UTF-8" standalone="yes"?>
<Relationships xmlns="http://schemas.openxmlformats.org/package/2006/relationships"><Relationship Id="rId3" Type="http://schemas.openxmlformats.org/officeDocument/2006/relationships/drawing" Target="../drawings/drawing101.xml"/><Relationship Id="rId2" Type="http://schemas.openxmlformats.org/officeDocument/2006/relationships/printerSettings" Target="../printerSettings/printerSettings95.bin"/><Relationship Id="rId1" Type="http://schemas.openxmlformats.org/officeDocument/2006/relationships/hyperlink" Target="https://unstats.un.org/sdgs/metadata/files/Metadata-04-0C-01.pdf" TargetMode="External"/></Relationships>
</file>

<file path=xl/worksheets/_rels/sheet145.xml.rels><?xml version="1.0" encoding="UTF-8" standalone="yes"?>
<Relationships xmlns="http://schemas.openxmlformats.org/package/2006/relationships"><Relationship Id="rId1" Type="http://schemas.openxmlformats.org/officeDocument/2006/relationships/drawing" Target="../drawings/drawing102.xml"/></Relationships>
</file>

<file path=xl/worksheets/_rels/sheet14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147.xml.rels><?xml version="1.0" encoding="UTF-8" standalone="yes"?>
<Relationships xmlns="http://schemas.openxmlformats.org/package/2006/relationships"><Relationship Id="rId3" Type="http://schemas.openxmlformats.org/officeDocument/2006/relationships/hyperlink" Target="https://www.inamu.go.cr/documents/10179/401246/INAMU+PIEG+2018-2030+NEW.pdf/f8333d70-df04-417e-bbe9-c48c412a3cfb" TargetMode="External"/><Relationship Id="rId2" Type="http://schemas.openxmlformats.org/officeDocument/2006/relationships/hyperlink" Target="mailto:avnaranjo@inamu.go.cr" TargetMode="External"/><Relationship Id="rId1" Type="http://schemas.openxmlformats.org/officeDocument/2006/relationships/hyperlink" Target="https://unstats.un.org/sdgs/metadata/files/Metadata-05-01-01.pdf" TargetMode="External"/><Relationship Id="rId6" Type="http://schemas.openxmlformats.org/officeDocument/2006/relationships/drawing" Target="../drawings/drawing103.xml"/><Relationship Id="rId5" Type="http://schemas.openxmlformats.org/officeDocument/2006/relationships/printerSettings" Target="../printerSettings/printerSettings97.bin"/><Relationship Id="rId4" Type="http://schemas.openxmlformats.org/officeDocument/2006/relationships/hyperlink" Target="mailto:ssalas@inamu.go.cr" TargetMode="External"/></Relationships>
</file>

<file path=xl/worksheets/_rels/sheet148.xml.rels><?xml version="1.0" encoding="UTF-8" standalone="yes"?>
<Relationships xmlns="http://schemas.openxmlformats.org/package/2006/relationships"><Relationship Id="rId2" Type="http://schemas.openxmlformats.org/officeDocument/2006/relationships/drawing" Target="../drawings/drawing104.xml"/><Relationship Id="rId1" Type="http://schemas.openxmlformats.org/officeDocument/2006/relationships/printerSettings" Target="../printerSettings/printerSettings98.bin"/></Relationships>
</file>

<file path=xl/worksheets/_rels/sheet149.xml.rels><?xml version="1.0" encoding="UTF-8" standalone="yes"?>
<Relationships xmlns="http://schemas.openxmlformats.org/package/2006/relationships"><Relationship Id="rId3" Type="http://schemas.openxmlformats.org/officeDocument/2006/relationships/printerSettings" Target="../printerSettings/printerSettings99.bin"/><Relationship Id="rId2" Type="http://schemas.openxmlformats.org/officeDocument/2006/relationships/hyperlink" Target="https://unstats.un.org/sdgs/metadata/files/Metadata-05-02-01.pdf" TargetMode="External"/><Relationship Id="rId1" Type="http://schemas.openxmlformats.org/officeDocument/2006/relationships/hyperlink" Target="mailto:montserrat.sagot@ucr.ac.cr" TargetMode="External"/><Relationship Id="rId4" Type="http://schemas.openxmlformats.org/officeDocument/2006/relationships/drawing" Target="../drawings/drawing105.xml"/></Relationships>
</file>

<file path=xl/worksheets/_rels/sheet15.xml.rels><?xml version="1.0" encoding="UTF-8" standalone="yes"?>
<Relationships xmlns="http://schemas.openxmlformats.org/package/2006/relationships"><Relationship Id="rId1" Type="http://schemas.openxmlformats.org/officeDocument/2006/relationships/hyperlink" Target="https://unstats.un.org/sdgs/metadata/files/Metadata-01-04-02.pdf" TargetMode="External"/></Relationships>
</file>

<file path=xl/worksheets/_rels/sheet150.xml.rels><?xml version="1.0" encoding="UTF-8" standalone="yes"?>
<Relationships xmlns="http://schemas.openxmlformats.org/package/2006/relationships"><Relationship Id="rId2" Type="http://schemas.openxmlformats.org/officeDocument/2006/relationships/drawing" Target="../drawings/drawing106.xml"/><Relationship Id="rId1" Type="http://schemas.openxmlformats.org/officeDocument/2006/relationships/printerSettings" Target="../printerSettings/printerSettings100.bin"/></Relationships>
</file>

<file path=xl/worksheets/_rels/sheet151.xml.rels><?xml version="1.0" encoding="UTF-8" standalone="yes"?>
<Relationships xmlns="http://schemas.openxmlformats.org/package/2006/relationships"><Relationship Id="rId2" Type="http://schemas.openxmlformats.org/officeDocument/2006/relationships/drawing" Target="../drawings/drawing107.xml"/><Relationship Id="rId1" Type="http://schemas.openxmlformats.org/officeDocument/2006/relationships/hyperlink" Target="https://unstats.un.org/sdgs/metadata/files/Metadata-05-02-02.pdf" TargetMode="External"/></Relationships>
</file>

<file path=xl/worksheets/_rels/sheet152.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53.xml.rels><?xml version="1.0" encoding="UTF-8" standalone="yes"?>
<Relationships xmlns="http://schemas.openxmlformats.org/package/2006/relationships"><Relationship Id="rId3" Type="http://schemas.openxmlformats.org/officeDocument/2006/relationships/drawing" Target="../drawings/drawing108.xml"/><Relationship Id="rId2" Type="http://schemas.openxmlformats.org/officeDocument/2006/relationships/printerSettings" Target="../printerSettings/printerSettings102.bin"/><Relationship Id="rId1" Type="http://schemas.openxmlformats.org/officeDocument/2006/relationships/hyperlink" Target="https://unstats.un.org/sdgs/metadata/files/Metadata-05-03-01.pdf" TargetMode="External"/></Relationships>
</file>

<file path=xl/worksheets/_rels/sheet154.xml.rels><?xml version="1.0" encoding="UTF-8" standalone="yes"?>
<Relationships xmlns="http://schemas.openxmlformats.org/package/2006/relationships"><Relationship Id="rId2" Type="http://schemas.openxmlformats.org/officeDocument/2006/relationships/drawing" Target="../drawings/drawing109.xml"/><Relationship Id="rId1" Type="http://schemas.openxmlformats.org/officeDocument/2006/relationships/printerSettings" Target="../printerSettings/printerSettings103.bin"/></Relationships>
</file>

<file path=xl/worksheets/_rels/sheet155.xml.rels><?xml version="1.0" encoding="UTF-8" standalone="yes"?>
<Relationships xmlns="http://schemas.openxmlformats.org/package/2006/relationships"><Relationship Id="rId3" Type="http://schemas.openxmlformats.org/officeDocument/2006/relationships/printerSettings" Target="../printerSettings/printerSettings104.bin"/><Relationship Id="rId2" Type="http://schemas.openxmlformats.org/officeDocument/2006/relationships/hyperlink" Target="https://unstats.un.org/sdgs/metadata/files/Metadata-05-03-01.pdf" TargetMode="External"/><Relationship Id="rId1" Type="http://schemas.openxmlformats.org/officeDocument/2006/relationships/hyperlink" Target="mailto:eddy.madrigal@inec.go.cr" TargetMode="External"/><Relationship Id="rId4" Type="http://schemas.openxmlformats.org/officeDocument/2006/relationships/drawing" Target="../drawings/drawing110.xml"/></Relationships>
</file>

<file path=xl/worksheets/_rels/sheet156.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57.xml.rels><?xml version="1.0" encoding="UTF-8" standalone="yes"?>
<Relationships xmlns="http://schemas.openxmlformats.org/package/2006/relationships"><Relationship Id="rId1" Type="http://schemas.openxmlformats.org/officeDocument/2006/relationships/hyperlink" Target="https://unstats.un.org/sdgs/metadata/files/Metadata-05-03-02.pdf" TargetMode="External"/></Relationships>
</file>

<file path=xl/worksheets/_rels/sheet158.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59.xml.rels><?xml version="1.0" encoding="UTF-8" standalone="yes"?>
<Relationships xmlns="http://schemas.openxmlformats.org/package/2006/relationships"><Relationship Id="rId3" Type="http://schemas.openxmlformats.org/officeDocument/2006/relationships/printerSettings" Target="../printerSettings/printerSettings107.bin"/><Relationship Id="rId2" Type="http://schemas.openxmlformats.org/officeDocument/2006/relationships/hyperlink" Target="https://unstats.un.org/sdgs/metadata/files/Metadata-05-04-01.pdf" TargetMode="External"/><Relationship Id="rId1" Type="http://schemas.openxmlformats.org/officeDocument/2006/relationships/hyperlink" Target="mailto:lidia.gonzalez@inec.go.cr" TargetMode="External"/><Relationship Id="rId4" Type="http://schemas.openxmlformats.org/officeDocument/2006/relationships/drawing" Target="../drawings/drawing111.xm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0.xml.rels><?xml version="1.0" encoding="UTF-8" standalone="yes"?>
<Relationships xmlns="http://schemas.openxmlformats.org/package/2006/relationships"><Relationship Id="rId1" Type="http://schemas.openxmlformats.org/officeDocument/2006/relationships/drawing" Target="../drawings/drawing112.xml"/></Relationships>
</file>

<file path=xl/worksheets/_rels/sheet161.xml.rels><?xml version="1.0" encoding="UTF-8" standalone="yes"?>
<Relationships xmlns="http://schemas.openxmlformats.org/package/2006/relationships"><Relationship Id="rId3" Type="http://schemas.openxmlformats.org/officeDocument/2006/relationships/hyperlink" Target="mailto:dejecutiva@tse.go.cr" TargetMode="External"/><Relationship Id="rId2" Type="http://schemas.openxmlformats.org/officeDocument/2006/relationships/hyperlink" Target="https://unstats.un.org/sdgs/metadata/files/Metadata-05-05-01b.pdf" TargetMode="External"/><Relationship Id="rId1" Type="http://schemas.openxmlformats.org/officeDocument/2006/relationships/hyperlink" Target="https://unstats.un.org/sdgs/metadata/files/Metadata-05-05-01a.pdf" TargetMode="External"/><Relationship Id="rId5" Type="http://schemas.openxmlformats.org/officeDocument/2006/relationships/drawing" Target="../drawings/drawing113.xml"/><Relationship Id="rId4" Type="http://schemas.openxmlformats.org/officeDocument/2006/relationships/hyperlink" Target="mailto:jramirezc@tse.go.cr" TargetMode="External"/></Relationships>
</file>

<file path=xl/worksheets/_rels/sheet162.xml.rels><?xml version="1.0" encoding="UTF-8" standalone="yes"?>
<Relationships xmlns="http://schemas.openxmlformats.org/package/2006/relationships"><Relationship Id="rId2" Type="http://schemas.openxmlformats.org/officeDocument/2006/relationships/drawing" Target="../drawings/drawing114.xml"/><Relationship Id="rId1" Type="http://schemas.openxmlformats.org/officeDocument/2006/relationships/printerSettings" Target="../printerSettings/printerSettings108.bin"/></Relationships>
</file>

<file path=xl/worksheets/_rels/sheet163.xml.rels><?xml version="1.0" encoding="UTF-8" standalone="yes"?>
<Relationships xmlns="http://schemas.openxmlformats.org/package/2006/relationships"><Relationship Id="rId3" Type="http://schemas.openxmlformats.org/officeDocument/2006/relationships/printerSettings" Target="../printerSettings/printerSettings109.bin"/><Relationship Id="rId2" Type="http://schemas.openxmlformats.org/officeDocument/2006/relationships/hyperlink" Target="mailto:braulio.villegas@inec.go.cr" TargetMode="External"/><Relationship Id="rId1" Type="http://schemas.openxmlformats.org/officeDocument/2006/relationships/hyperlink" Target="https://unstats.un.org/sdgs/metadata/files/Metadata-05-05-02.pdf" TargetMode="External"/><Relationship Id="rId4" Type="http://schemas.openxmlformats.org/officeDocument/2006/relationships/drawing" Target="../drawings/drawing116.xml"/></Relationships>
</file>

<file path=xl/worksheets/_rels/sheet164.xml.rels><?xml version="1.0" encoding="UTF-8" standalone="yes"?>
<Relationships xmlns="http://schemas.openxmlformats.org/package/2006/relationships"><Relationship Id="rId2" Type="http://schemas.openxmlformats.org/officeDocument/2006/relationships/drawing" Target="../drawings/drawing117.xml"/><Relationship Id="rId1" Type="http://schemas.openxmlformats.org/officeDocument/2006/relationships/printerSettings" Target="../printerSettings/printerSettings110.bin"/></Relationships>
</file>

<file path=xl/worksheets/_rels/sheet165.xml.rels><?xml version="1.0" encoding="UTF-8" standalone="yes"?>
<Relationships xmlns="http://schemas.openxmlformats.org/package/2006/relationships"><Relationship Id="rId3" Type="http://schemas.openxmlformats.org/officeDocument/2006/relationships/drawing" Target="../drawings/drawing118.xml"/><Relationship Id="rId2" Type="http://schemas.openxmlformats.org/officeDocument/2006/relationships/printerSettings" Target="../printerSettings/printerSettings111.bin"/><Relationship Id="rId1" Type="http://schemas.openxmlformats.org/officeDocument/2006/relationships/hyperlink" Target="https://unstats.un.org/sdgs/metadata/files/Metadata-05-06-01.pdf" TargetMode="External"/></Relationships>
</file>

<file path=xl/worksheets/_rels/sheet166.xml.rels><?xml version="1.0" encoding="UTF-8" standalone="yes"?>
<Relationships xmlns="http://schemas.openxmlformats.org/package/2006/relationships"><Relationship Id="rId1" Type="http://schemas.openxmlformats.org/officeDocument/2006/relationships/drawing" Target="../drawings/drawing119.xml"/></Relationships>
</file>

<file path=xl/worksheets/_rels/sheet167.xml.rels><?xml version="1.0" encoding="UTF-8" standalone="yes"?>
<Relationships xmlns="http://schemas.openxmlformats.org/package/2006/relationships"><Relationship Id="rId1" Type="http://schemas.openxmlformats.org/officeDocument/2006/relationships/hyperlink" Target="https://unstats.un.org/sdgs/metadata/files/Metadata-05-06-02.pdf" TargetMode="External"/></Relationships>
</file>

<file path=xl/worksheets/_rels/sheet169.xml.rels><?xml version="1.0" encoding="UTF-8" standalone="yes"?>
<Relationships xmlns="http://schemas.openxmlformats.org/package/2006/relationships"><Relationship Id="rId1" Type="http://schemas.openxmlformats.org/officeDocument/2006/relationships/hyperlink" Target="https://unstats.un.org/sdgs/metadata/files/Metadata-05-0a-01.pdf" TargetMode="External"/></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hyperlink" Target="mailto:cpicado@cne.go.cr" TargetMode="External"/><Relationship Id="rId1" Type="http://schemas.openxmlformats.org/officeDocument/2006/relationships/hyperlink" Target="https://unstats.un.org/sdgs/metadata/files/Metadata-01-05-01.pdf" TargetMode="External"/><Relationship Id="rId4" Type="http://schemas.openxmlformats.org/officeDocument/2006/relationships/drawing" Target="../drawings/drawing15.xml"/></Relationships>
</file>

<file path=xl/worksheets/_rels/sheet170.xml.rels><?xml version="1.0" encoding="UTF-8" standalone="yes"?>
<Relationships xmlns="http://schemas.openxmlformats.org/package/2006/relationships"><Relationship Id="rId1" Type="http://schemas.openxmlformats.org/officeDocument/2006/relationships/drawing" Target="../drawings/drawing120.xml"/></Relationships>
</file>

<file path=xl/worksheets/_rels/sheet171.xml.rels><?xml version="1.0" encoding="UTF-8" standalone="yes"?>
<Relationships xmlns="http://schemas.openxmlformats.org/package/2006/relationships"><Relationship Id="rId1" Type="http://schemas.openxmlformats.org/officeDocument/2006/relationships/hyperlink" Target="https://unstats.un.org/sdgs/metadata/files/Metadata-05-0A-02.pdf" TargetMode="External"/></Relationships>
</file>

<file path=xl/worksheets/_rels/sheet172.xml.rels><?xml version="1.0" encoding="UTF-8" standalone="yes"?>
<Relationships xmlns="http://schemas.openxmlformats.org/package/2006/relationships"><Relationship Id="rId2" Type="http://schemas.openxmlformats.org/officeDocument/2006/relationships/drawing" Target="../drawings/drawing121.xml"/><Relationship Id="rId1" Type="http://schemas.openxmlformats.org/officeDocument/2006/relationships/printerSettings" Target="../printerSettings/printerSettings112.bin"/></Relationships>
</file>

<file path=xl/worksheets/_rels/sheet173.xml.rels><?xml version="1.0" encoding="UTF-8" standalone="yes"?>
<Relationships xmlns="http://schemas.openxmlformats.org/package/2006/relationships"><Relationship Id="rId3" Type="http://schemas.openxmlformats.org/officeDocument/2006/relationships/printerSettings" Target="../printerSettings/printerSettings113.bin"/><Relationship Id="rId2" Type="http://schemas.openxmlformats.org/officeDocument/2006/relationships/hyperlink" Target="mailto:eddy.madrigal@inec.go.cr" TargetMode="External"/><Relationship Id="rId1" Type="http://schemas.openxmlformats.org/officeDocument/2006/relationships/hyperlink" Target="https://unstats.un.org/sdgs/metadata/files/Metadata-05-0B-01.pdf" TargetMode="External"/><Relationship Id="rId4" Type="http://schemas.openxmlformats.org/officeDocument/2006/relationships/drawing" Target="../drawings/drawing123.xml"/></Relationships>
</file>

<file path=xl/worksheets/_rels/sheet174.xml.rels><?xml version="1.0" encoding="UTF-8" standalone="yes"?>
<Relationships xmlns="http://schemas.openxmlformats.org/package/2006/relationships"><Relationship Id="rId1" Type="http://schemas.openxmlformats.org/officeDocument/2006/relationships/drawing" Target="../drawings/drawing124.xml"/></Relationships>
</file>

<file path=xl/worksheets/_rels/sheet175.xml.rels><?xml version="1.0" encoding="UTF-8" standalone="yes"?>
<Relationships xmlns="http://schemas.openxmlformats.org/package/2006/relationships"><Relationship Id="rId1" Type="http://schemas.openxmlformats.org/officeDocument/2006/relationships/hyperlink" Target="https://unstats.un.org/sdgs/metadata/files/Metadata-05-0c-01.pdf" TargetMode="External"/></Relationships>
</file>

<file path=xl/worksheets/_rels/sheet176.xml.rels><?xml version="1.0" encoding="UTF-8" standalone="yes"?>
<Relationships xmlns="http://schemas.openxmlformats.org/package/2006/relationships"><Relationship Id="rId2" Type="http://schemas.openxmlformats.org/officeDocument/2006/relationships/drawing" Target="../drawings/drawing125.xml"/><Relationship Id="rId1" Type="http://schemas.openxmlformats.org/officeDocument/2006/relationships/printerSettings" Target="../printerSettings/printerSettings114.bin"/></Relationships>
</file>

<file path=xl/worksheets/_rels/sheet177.xml.rels><?xml version="1.0" encoding="UTF-8" standalone="yes"?>
<Relationships xmlns="http://schemas.openxmlformats.org/package/2006/relationships"><Relationship Id="rId2" Type="http://schemas.openxmlformats.org/officeDocument/2006/relationships/drawing" Target="../drawings/drawing126.xml"/><Relationship Id="rId1" Type="http://schemas.openxmlformats.org/officeDocument/2006/relationships/printerSettings" Target="../printerSettings/printerSettings115.bin"/></Relationships>
</file>

<file path=xl/worksheets/_rels/sheet178.xml.rels><?xml version="1.0" encoding="UTF-8" standalone="yes"?>
<Relationships xmlns="http://schemas.openxmlformats.org/package/2006/relationships"><Relationship Id="rId3" Type="http://schemas.openxmlformats.org/officeDocument/2006/relationships/drawing" Target="../drawings/drawing129.xml"/><Relationship Id="rId2" Type="http://schemas.openxmlformats.org/officeDocument/2006/relationships/printerSettings" Target="../printerSettings/printerSettings116.bin"/><Relationship Id="rId1" Type="http://schemas.openxmlformats.org/officeDocument/2006/relationships/hyperlink" Target="https://unstats.un.org/sdgs/metadata/files/Metadata-06-01-01.pdf" TargetMode="External"/></Relationships>
</file>

<file path=xl/worksheets/_rels/sheet179.xml.rels><?xml version="1.0" encoding="UTF-8" standalone="yes"?>
<Relationships xmlns="http://schemas.openxmlformats.org/package/2006/relationships"><Relationship Id="rId2" Type="http://schemas.openxmlformats.org/officeDocument/2006/relationships/drawing" Target="../drawings/drawing130.xml"/><Relationship Id="rId1" Type="http://schemas.openxmlformats.org/officeDocument/2006/relationships/printerSettings" Target="../printerSettings/printerSettings1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0.xml.rels><?xml version="1.0" encoding="UTF-8" standalone="yes"?>
<Relationships xmlns="http://schemas.openxmlformats.org/package/2006/relationships"><Relationship Id="rId3" Type="http://schemas.openxmlformats.org/officeDocument/2006/relationships/drawing" Target="../drawings/drawing132.xml"/><Relationship Id="rId2" Type="http://schemas.openxmlformats.org/officeDocument/2006/relationships/printerSettings" Target="../printerSettings/printerSettings118.bin"/><Relationship Id="rId1" Type="http://schemas.openxmlformats.org/officeDocument/2006/relationships/hyperlink" Target="https://unstats.un.org/sdgs/metadata/files/Metadata-06-02-01.pdf" TargetMode="External"/></Relationships>
</file>

<file path=xl/worksheets/_rels/sheet181.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82.xml.rels><?xml version="1.0" encoding="UTF-8" standalone="yes"?>
<Relationships xmlns="http://schemas.openxmlformats.org/package/2006/relationships"><Relationship Id="rId2" Type="http://schemas.openxmlformats.org/officeDocument/2006/relationships/printerSettings" Target="../printerSettings/printerSettings120.bin"/><Relationship Id="rId1" Type="http://schemas.openxmlformats.org/officeDocument/2006/relationships/hyperlink" Target="https://unstats.un.org/sdgs/metadata/files/Metadata-06-02-01.pdf" TargetMode="External"/></Relationships>
</file>

<file path=xl/worksheets/_rels/sheet183.xml.rels><?xml version="1.0" encoding="UTF-8" standalone="yes"?>
<Relationships xmlns="http://schemas.openxmlformats.org/package/2006/relationships"><Relationship Id="rId2" Type="http://schemas.openxmlformats.org/officeDocument/2006/relationships/drawing" Target="../drawings/drawing133.xml"/><Relationship Id="rId1" Type="http://schemas.openxmlformats.org/officeDocument/2006/relationships/printerSettings" Target="../printerSettings/printerSettings121.bin"/></Relationships>
</file>

<file path=xl/worksheets/_rels/sheet184.xml.rels><?xml version="1.0" encoding="UTF-8" standalone="yes"?>
<Relationships xmlns="http://schemas.openxmlformats.org/package/2006/relationships"><Relationship Id="rId3" Type="http://schemas.openxmlformats.org/officeDocument/2006/relationships/drawing" Target="../drawings/drawing134.xml"/><Relationship Id="rId2" Type="http://schemas.openxmlformats.org/officeDocument/2006/relationships/printerSettings" Target="../printerSettings/printerSettings122.bin"/><Relationship Id="rId1" Type="http://schemas.openxmlformats.org/officeDocument/2006/relationships/hyperlink" Target="https://unstats.un.org/sdgs/metadata/files/Metadata-06-03-01.pdf" TargetMode="External"/></Relationships>
</file>

<file path=xl/worksheets/_rels/sheet185.xml.rels><?xml version="1.0" encoding="UTF-8" standalone="yes"?>
<Relationships xmlns="http://schemas.openxmlformats.org/package/2006/relationships"><Relationship Id="rId2" Type="http://schemas.openxmlformats.org/officeDocument/2006/relationships/drawing" Target="../drawings/drawing135.xml"/><Relationship Id="rId1" Type="http://schemas.openxmlformats.org/officeDocument/2006/relationships/printerSettings" Target="../printerSettings/printerSettings123.bin"/></Relationships>
</file>

<file path=xl/worksheets/_rels/sheet186.xml.rels><?xml version="1.0" encoding="UTF-8" standalone="yes"?>
<Relationships xmlns="http://schemas.openxmlformats.org/package/2006/relationships"><Relationship Id="rId3" Type="http://schemas.openxmlformats.org/officeDocument/2006/relationships/drawing" Target="../drawings/drawing136.xml"/><Relationship Id="rId2" Type="http://schemas.openxmlformats.org/officeDocument/2006/relationships/printerSettings" Target="../printerSettings/printerSettings124.bin"/><Relationship Id="rId1" Type="http://schemas.openxmlformats.org/officeDocument/2006/relationships/hyperlink" Target="mailto:jzeledon@da.go.cr" TargetMode="External"/></Relationships>
</file>

<file path=xl/worksheets/_rels/sheet187.xml.rels><?xml version="1.0" encoding="UTF-8" standalone="yes"?>
<Relationships xmlns="http://schemas.openxmlformats.org/package/2006/relationships"><Relationship Id="rId2" Type="http://schemas.openxmlformats.org/officeDocument/2006/relationships/drawing" Target="../drawings/drawing137.xml"/><Relationship Id="rId1" Type="http://schemas.openxmlformats.org/officeDocument/2006/relationships/printerSettings" Target="../printerSettings/printerSettings125.bin"/></Relationships>
</file>

<file path=xl/worksheets/_rels/sheet188.xml.rels><?xml version="1.0" encoding="UTF-8" standalone="yes"?>
<Relationships xmlns="http://schemas.openxmlformats.org/package/2006/relationships"><Relationship Id="rId3" Type="http://schemas.openxmlformats.org/officeDocument/2006/relationships/hyperlink" Target="mailto:VARGASCH@bccr.fi.cr" TargetMode="External"/><Relationship Id="rId2" Type="http://schemas.openxmlformats.org/officeDocument/2006/relationships/hyperlink" Target="mailto:rodriguezzm@bccr.fi.cr" TargetMode="External"/><Relationship Id="rId1" Type="http://schemas.openxmlformats.org/officeDocument/2006/relationships/hyperlink" Target="https://unstats.un.org/sdgs/metadata/files/Metadata-06-04-01.pdf" TargetMode="External"/><Relationship Id="rId6" Type="http://schemas.openxmlformats.org/officeDocument/2006/relationships/drawing" Target="../drawings/drawing141.xml"/><Relationship Id="rId5" Type="http://schemas.openxmlformats.org/officeDocument/2006/relationships/printerSettings" Target="../printerSettings/printerSettings126.bin"/><Relationship Id="rId4" Type="http://schemas.openxmlformats.org/officeDocument/2006/relationships/hyperlink" Target="mailto:salazarvl@bccr.fi.cr" TargetMode="External"/></Relationships>
</file>

<file path=xl/worksheets/_rels/sheet189.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42.xml"/><Relationship Id="rId1" Type="http://schemas.openxmlformats.org/officeDocument/2006/relationships/printerSettings" Target="../printerSettings/printerSettings127.bin"/><Relationship Id="rId4" Type="http://schemas.openxmlformats.org/officeDocument/2006/relationships/comments" Target="../comments2.xml"/></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printerSettings" Target="../printerSettings/printerSettings17.bin"/><Relationship Id="rId1" Type="http://schemas.openxmlformats.org/officeDocument/2006/relationships/hyperlink" Target="https://unstats.un.org/sdgs/metadata/files/Metadata-01-05-02.pdf" TargetMode="External"/></Relationships>
</file>

<file path=xl/worksheets/_rels/sheet190.xml.rels><?xml version="1.0" encoding="UTF-8" standalone="yes"?>
<Relationships xmlns="http://schemas.openxmlformats.org/package/2006/relationships"><Relationship Id="rId3" Type="http://schemas.openxmlformats.org/officeDocument/2006/relationships/printerSettings" Target="../printerSettings/printerSettings128.bin"/><Relationship Id="rId2" Type="http://schemas.openxmlformats.org/officeDocument/2006/relationships/hyperlink" Target="mailto:jzeledon@da.go.cr" TargetMode="External"/><Relationship Id="rId1" Type="http://schemas.openxmlformats.org/officeDocument/2006/relationships/hyperlink" Target="mailto:jzeledon@da.go.cr" TargetMode="External"/><Relationship Id="rId4" Type="http://schemas.openxmlformats.org/officeDocument/2006/relationships/drawing" Target="../drawings/drawing144.xml"/></Relationships>
</file>

<file path=xl/worksheets/_rels/sheet191.xml.rels><?xml version="1.0" encoding="UTF-8" standalone="yes"?>
<Relationships xmlns="http://schemas.openxmlformats.org/package/2006/relationships"><Relationship Id="rId2" Type="http://schemas.openxmlformats.org/officeDocument/2006/relationships/printerSettings" Target="../printerSettings/printerSettings129.bin"/><Relationship Id="rId1" Type="http://schemas.openxmlformats.org/officeDocument/2006/relationships/hyperlink" Target="http://unesdoc.unesco.org/images/0023/002345/234514E.pdf" TargetMode="External"/></Relationships>
</file>

<file path=xl/worksheets/_rels/sheet192.xml.rels><?xml version="1.0" encoding="UTF-8" standalone="yes"?>
<Relationships xmlns="http://schemas.openxmlformats.org/package/2006/relationships"><Relationship Id="rId2" Type="http://schemas.openxmlformats.org/officeDocument/2006/relationships/hyperlink" Target="mailto:jzeledon@da.go.cr" TargetMode="External"/><Relationship Id="rId1" Type="http://schemas.openxmlformats.org/officeDocument/2006/relationships/hyperlink" Target="https://unstats.un.org/sdgs/metadata/files/Metadata-06-05-01.pdf" TargetMode="External"/></Relationships>
</file>

<file path=xl/worksheets/_rels/sheet193.xml.rels><?xml version="1.0" encoding="UTF-8" standalone="yes"?>
<Relationships xmlns="http://schemas.openxmlformats.org/package/2006/relationships"><Relationship Id="rId1" Type="http://schemas.openxmlformats.org/officeDocument/2006/relationships/printerSettings" Target="../printerSettings/printerSettings130.bin"/></Relationships>
</file>

<file path=xl/worksheets/_rels/sheet194.xml.rels><?xml version="1.0" encoding="UTF-8" standalone="yes"?>
<Relationships xmlns="http://schemas.openxmlformats.org/package/2006/relationships"><Relationship Id="rId2" Type="http://schemas.openxmlformats.org/officeDocument/2006/relationships/hyperlink" Target="mailto:jzeledon@da.go.cr" TargetMode="External"/><Relationship Id="rId1" Type="http://schemas.openxmlformats.org/officeDocument/2006/relationships/hyperlink" Target="https://unstats.un.org/sdgs/metadata/files/Metadata-06-05-02.pdf" TargetMode="External"/></Relationships>
</file>

<file path=xl/worksheets/_rels/sheet196.xml.rels><?xml version="1.0" encoding="UTF-8" standalone="yes"?>
<Relationships xmlns="http://schemas.openxmlformats.org/package/2006/relationships"><Relationship Id="rId2" Type="http://schemas.openxmlformats.org/officeDocument/2006/relationships/hyperlink" Target="https://unstats.un.org/sdgs/metadata/files/Metadata-06-06-01b.pdf" TargetMode="External"/><Relationship Id="rId1" Type="http://schemas.openxmlformats.org/officeDocument/2006/relationships/hyperlink" Target="https://unstats.un.org/sdgs/metadata/files/Metadata-06-06-01a.pdf" TargetMode="External"/></Relationships>
</file>

<file path=xl/worksheets/_rels/sheet197.xml.rels><?xml version="1.0" encoding="UTF-8" standalone="yes"?>
<Relationships xmlns="http://schemas.openxmlformats.org/package/2006/relationships"><Relationship Id="rId1" Type="http://schemas.openxmlformats.org/officeDocument/2006/relationships/drawing" Target="../drawings/drawing145.xml"/></Relationships>
</file>

<file path=xl/worksheets/_rels/sheet198.xml.rels><?xml version="1.0" encoding="UTF-8" standalone="yes"?>
<Relationships xmlns="http://schemas.openxmlformats.org/package/2006/relationships"><Relationship Id="rId1" Type="http://schemas.openxmlformats.org/officeDocument/2006/relationships/hyperlink" Target="https://unstats.un.org/sdgs/metadata/files/Metadata-06-0A-01.pdf" TargetMode="External"/></Relationships>
</file>

<file path=xl/worksheets/_rels/sheet199.xml.rels><?xml version="1.0" encoding="UTF-8" standalone="yes"?>
<Relationships xmlns="http://schemas.openxmlformats.org/package/2006/relationships"><Relationship Id="rId1" Type="http://schemas.openxmlformats.org/officeDocument/2006/relationships/printerSettings" Target="../printerSettings/printerSettings13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200.xml.rels><?xml version="1.0" encoding="UTF-8" standalone="yes"?>
<Relationships xmlns="http://schemas.openxmlformats.org/package/2006/relationships"><Relationship Id="rId1" Type="http://schemas.openxmlformats.org/officeDocument/2006/relationships/hyperlink" Target="https://unstats.un.org/sdgs/metadata/files/Metadata-06-0B-01.pdf" TargetMode="External"/></Relationships>
</file>

<file path=xl/worksheets/_rels/sheet201.xml.rels><?xml version="1.0" encoding="UTF-8" standalone="yes"?>
<Relationships xmlns="http://schemas.openxmlformats.org/package/2006/relationships"><Relationship Id="rId2" Type="http://schemas.openxmlformats.org/officeDocument/2006/relationships/drawing" Target="../drawings/drawing146.xml"/><Relationship Id="rId1" Type="http://schemas.openxmlformats.org/officeDocument/2006/relationships/printerSettings" Target="../printerSettings/printerSettings132.bin"/></Relationships>
</file>

<file path=xl/worksheets/_rels/sheet202.xml.rels><?xml version="1.0" encoding="UTF-8" standalone="yes"?>
<Relationships xmlns="http://schemas.openxmlformats.org/package/2006/relationships"><Relationship Id="rId2" Type="http://schemas.openxmlformats.org/officeDocument/2006/relationships/drawing" Target="../drawings/drawing147.xml"/><Relationship Id="rId1" Type="http://schemas.openxmlformats.org/officeDocument/2006/relationships/printerSettings" Target="../printerSettings/printerSettings133.bin"/></Relationships>
</file>

<file path=xl/worksheets/_rels/sheet203.xml.rels><?xml version="1.0" encoding="UTF-8" standalone="yes"?>
<Relationships xmlns="http://schemas.openxmlformats.org/package/2006/relationships"><Relationship Id="rId3" Type="http://schemas.openxmlformats.org/officeDocument/2006/relationships/printerSettings" Target="../printerSettings/printerSettings134.bin"/><Relationship Id="rId2" Type="http://schemas.openxmlformats.org/officeDocument/2006/relationships/hyperlink" Target="mailto:eddy.madrigal@inec.go.cr" TargetMode="External"/><Relationship Id="rId1" Type="http://schemas.openxmlformats.org/officeDocument/2006/relationships/hyperlink" Target="https://unstats.un.org/sdgs/metadata/files/Metadata-07-01-01.pdf" TargetMode="External"/><Relationship Id="rId4" Type="http://schemas.openxmlformats.org/officeDocument/2006/relationships/drawing" Target="../drawings/drawing149.xml"/></Relationships>
</file>

<file path=xl/worksheets/_rels/sheet204.xml.rels><?xml version="1.0" encoding="UTF-8" standalone="yes"?>
<Relationships xmlns="http://schemas.openxmlformats.org/package/2006/relationships"><Relationship Id="rId2" Type="http://schemas.openxmlformats.org/officeDocument/2006/relationships/drawing" Target="../drawings/drawing150.xml"/><Relationship Id="rId1" Type="http://schemas.openxmlformats.org/officeDocument/2006/relationships/printerSettings" Target="../printerSettings/printerSettings135.bin"/></Relationships>
</file>

<file path=xl/worksheets/_rels/sheet205.xml.rels><?xml version="1.0" encoding="UTF-8" standalone="yes"?>
<Relationships xmlns="http://schemas.openxmlformats.org/package/2006/relationships"><Relationship Id="rId3" Type="http://schemas.openxmlformats.org/officeDocument/2006/relationships/drawing" Target="../drawings/drawing151.xml"/><Relationship Id="rId2" Type="http://schemas.openxmlformats.org/officeDocument/2006/relationships/printerSettings" Target="../printerSettings/printerSettings136.bin"/><Relationship Id="rId1" Type="http://schemas.openxmlformats.org/officeDocument/2006/relationships/hyperlink" Target="https://unstats.un.org/sdgs/metadata/files/Metadata-07-01-02.pdf" TargetMode="External"/></Relationships>
</file>

<file path=xl/worksheets/_rels/sheet206.xml.rels><?xml version="1.0" encoding="UTF-8" standalone="yes"?>
<Relationships xmlns="http://schemas.openxmlformats.org/package/2006/relationships"><Relationship Id="rId2" Type="http://schemas.openxmlformats.org/officeDocument/2006/relationships/drawing" Target="../drawings/drawing152.xml"/><Relationship Id="rId1" Type="http://schemas.openxmlformats.org/officeDocument/2006/relationships/printerSettings" Target="../printerSettings/printerSettings137.bin"/></Relationships>
</file>

<file path=xl/worksheets/_rels/sheet207.xml.rels><?xml version="1.0" encoding="UTF-8" standalone="yes"?>
<Relationships xmlns="http://schemas.openxmlformats.org/package/2006/relationships"><Relationship Id="rId3" Type="http://schemas.openxmlformats.org/officeDocument/2006/relationships/drawing" Target="../drawings/drawing154.xml"/><Relationship Id="rId2" Type="http://schemas.openxmlformats.org/officeDocument/2006/relationships/printerSettings" Target="../printerSettings/printerSettings138.bin"/><Relationship Id="rId1" Type="http://schemas.openxmlformats.org/officeDocument/2006/relationships/hyperlink" Target="https://unstats.un.org/sdgs/metadata/files/Metadata-07-02-01.pdf" TargetMode="External"/></Relationships>
</file>

<file path=xl/worksheets/_rels/sheet208.xml.rels><?xml version="1.0" encoding="UTF-8" standalone="yes"?>
<Relationships xmlns="http://schemas.openxmlformats.org/package/2006/relationships"><Relationship Id="rId2" Type="http://schemas.openxmlformats.org/officeDocument/2006/relationships/drawing" Target="../drawings/drawing155.xml"/><Relationship Id="rId1" Type="http://schemas.openxmlformats.org/officeDocument/2006/relationships/printerSettings" Target="../printerSettings/printerSettings139.bin"/></Relationships>
</file>

<file path=xl/worksheets/_rels/sheet209.xml.rels><?xml version="1.0" encoding="UTF-8" standalone="yes"?>
<Relationships xmlns="http://schemas.openxmlformats.org/package/2006/relationships"><Relationship Id="rId3" Type="http://schemas.openxmlformats.org/officeDocument/2006/relationships/hyperlink" Target="mailto:rodriguezzm@bccr.fi.cr" TargetMode="External"/><Relationship Id="rId2" Type="http://schemas.openxmlformats.org/officeDocument/2006/relationships/hyperlink" Target="mailto:VARGASCH@bccr.fi.cr" TargetMode="External"/><Relationship Id="rId1" Type="http://schemas.openxmlformats.org/officeDocument/2006/relationships/hyperlink" Target="https://unstats.un.org/sdgs/metadata/files/Metadata-07-02-01.pdf" TargetMode="External"/><Relationship Id="rId6" Type="http://schemas.openxmlformats.org/officeDocument/2006/relationships/drawing" Target="../drawings/drawing157.xml"/><Relationship Id="rId5" Type="http://schemas.openxmlformats.org/officeDocument/2006/relationships/printerSettings" Target="../printerSettings/printerSettings140.bin"/><Relationship Id="rId4" Type="http://schemas.openxmlformats.org/officeDocument/2006/relationships/hyperlink" Target="mailto:alvaradoqi@bccr.fi.cr" TargetMode="External"/></Relationships>
</file>

<file path=xl/worksheets/_rels/sheet21.xml.rels><?xml version="1.0" encoding="UTF-8" standalone="yes"?>
<Relationships xmlns="http://schemas.openxmlformats.org/package/2006/relationships"><Relationship Id="rId1" Type="http://schemas.openxmlformats.org/officeDocument/2006/relationships/hyperlink" Target="https://unstats.un.org/sdgs/metadata/files/Metadata-01-05-03.pdf" TargetMode="External"/></Relationships>
</file>

<file path=xl/worksheets/_rels/sheet210.xml.rels><?xml version="1.0" encoding="UTF-8" standalone="yes"?>
<Relationships xmlns="http://schemas.openxmlformats.org/package/2006/relationships"><Relationship Id="rId2" Type="http://schemas.openxmlformats.org/officeDocument/2006/relationships/drawing" Target="../drawings/drawing158.xml"/><Relationship Id="rId1" Type="http://schemas.openxmlformats.org/officeDocument/2006/relationships/printerSettings" Target="../printerSettings/printerSettings141.bin"/></Relationships>
</file>

<file path=xl/worksheets/_rels/sheet211.xml.rels><?xml version="1.0" encoding="UTF-8" standalone="yes"?>
<Relationships xmlns="http://schemas.openxmlformats.org/package/2006/relationships"><Relationship Id="rId3" Type="http://schemas.openxmlformats.org/officeDocument/2006/relationships/drawing" Target="../drawings/drawing160.xml"/><Relationship Id="rId2" Type="http://schemas.openxmlformats.org/officeDocument/2006/relationships/hyperlink" Target="mailto:amolina@sepse.go.cr" TargetMode="External"/><Relationship Id="rId1" Type="http://schemas.openxmlformats.org/officeDocument/2006/relationships/hyperlink" Target="https://unstats.un.org/sdgs/metadata/files/Metadata-07-03-01.pdf" TargetMode="External"/></Relationships>
</file>

<file path=xl/worksheets/_rels/sheet212.xml.rels><?xml version="1.0" encoding="UTF-8" standalone="yes"?>
<Relationships xmlns="http://schemas.openxmlformats.org/package/2006/relationships"><Relationship Id="rId2" Type="http://schemas.openxmlformats.org/officeDocument/2006/relationships/drawing" Target="../drawings/drawing161.xml"/><Relationship Id="rId1" Type="http://schemas.openxmlformats.org/officeDocument/2006/relationships/printerSettings" Target="../printerSettings/printerSettings142.bin"/></Relationships>
</file>

<file path=xl/worksheets/_rels/sheet213.xml.rels><?xml version="1.0" encoding="UTF-8" standalone="yes"?>
<Relationships xmlns="http://schemas.openxmlformats.org/package/2006/relationships"><Relationship Id="rId3" Type="http://schemas.openxmlformats.org/officeDocument/2006/relationships/hyperlink" Target="mailto:VARGASCH@bccr.fi.cr" TargetMode="External"/><Relationship Id="rId2" Type="http://schemas.openxmlformats.org/officeDocument/2006/relationships/hyperlink" Target="mailto:alvaradoqi@bccr.fi.cr" TargetMode="External"/><Relationship Id="rId1" Type="http://schemas.openxmlformats.org/officeDocument/2006/relationships/hyperlink" Target="https://unstats.un.org/sdgs/metadata/files/Metadata-07-03-01.pdf" TargetMode="External"/><Relationship Id="rId6" Type="http://schemas.openxmlformats.org/officeDocument/2006/relationships/drawing" Target="../drawings/drawing163.xml"/><Relationship Id="rId5" Type="http://schemas.openxmlformats.org/officeDocument/2006/relationships/printerSettings" Target="../printerSettings/printerSettings143.bin"/><Relationship Id="rId4" Type="http://schemas.openxmlformats.org/officeDocument/2006/relationships/hyperlink" Target="mailto:arguedasvs@bccr.fi.cr" TargetMode="External"/></Relationships>
</file>

<file path=xl/worksheets/_rels/sheet214.xml.rels><?xml version="1.0" encoding="UTF-8" standalone="yes"?>
<Relationships xmlns="http://schemas.openxmlformats.org/package/2006/relationships"><Relationship Id="rId2" Type="http://schemas.openxmlformats.org/officeDocument/2006/relationships/drawing" Target="../drawings/drawing164.xml"/><Relationship Id="rId1" Type="http://schemas.openxmlformats.org/officeDocument/2006/relationships/printerSettings" Target="../printerSettings/printerSettings144.bin"/></Relationships>
</file>

<file path=xl/worksheets/_rels/sheet215.xml.rels><?xml version="1.0" encoding="UTF-8" standalone="yes"?>
<Relationships xmlns="http://schemas.openxmlformats.org/package/2006/relationships"><Relationship Id="rId3" Type="http://schemas.openxmlformats.org/officeDocument/2006/relationships/hyperlink" Target="mailto:rodriguezzm@bccr.fi.cr" TargetMode="External"/><Relationship Id="rId2" Type="http://schemas.openxmlformats.org/officeDocument/2006/relationships/hyperlink" Target="mailto:alvaradoqi@bccr.fi.cr" TargetMode="External"/><Relationship Id="rId1" Type="http://schemas.openxmlformats.org/officeDocument/2006/relationships/hyperlink" Target="https://unstats.un.org/sdgs/metadata/files/Metadata-07-03-01.pdf" TargetMode="External"/><Relationship Id="rId5" Type="http://schemas.openxmlformats.org/officeDocument/2006/relationships/drawing" Target="../drawings/drawing166.xml"/><Relationship Id="rId4" Type="http://schemas.openxmlformats.org/officeDocument/2006/relationships/hyperlink" Target="mailto:VARGASCH@bccr.fi.cr" TargetMode="External"/></Relationships>
</file>

<file path=xl/worksheets/_rels/sheet216.xml.rels><?xml version="1.0" encoding="UTF-8" standalone="yes"?>
<Relationships xmlns="http://schemas.openxmlformats.org/package/2006/relationships"><Relationship Id="rId1" Type="http://schemas.openxmlformats.org/officeDocument/2006/relationships/drawing" Target="../drawings/drawing167.xml"/></Relationships>
</file>

<file path=xl/worksheets/_rels/sheet217.xml.rels><?xml version="1.0" encoding="UTF-8" standalone="yes"?>
<Relationships xmlns="http://schemas.openxmlformats.org/package/2006/relationships"><Relationship Id="rId1" Type="http://schemas.openxmlformats.org/officeDocument/2006/relationships/hyperlink" Target="https://unstats.un.org/sdgs/metadata/files/Metadata-07-0a-01.pdf" TargetMode="External"/></Relationships>
</file>

<file path=xl/worksheets/_rels/sheet218.xml.rels><?xml version="1.0" encoding="UTF-8" standalone="yes"?>
<Relationships xmlns="http://schemas.openxmlformats.org/package/2006/relationships"><Relationship Id="rId2" Type="http://schemas.openxmlformats.org/officeDocument/2006/relationships/drawing" Target="../drawings/drawing168.xml"/><Relationship Id="rId1" Type="http://schemas.openxmlformats.org/officeDocument/2006/relationships/printerSettings" Target="../printerSettings/printerSettings145.bin"/></Relationships>
</file>

<file path=xl/worksheets/_rels/sheet219.xml.rels><?xml version="1.0" encoding="UTF-8" standalone="yes"?>
<Relationships xmlns="http://schemas.openxmlformats.org/package/2006/relationships"><Relationship Id="rId3" Type="http://schemas.openxmlformats.org/officeDocument/2006/relationships/hyperlink" Target="mailto:VARGASCH@bccr.fi.cr" TargetMode="External"/><Relationship Id="rId2" Type="http://schemas.openxmlformats.org/officeDocument/2006/relationships/hyperlink" Target="mailto:alvaradoqi@bccr.fi.cr" TargetMode="External"/><Relationship Id="rId1" Type="http://schemas.openxmlformats.org/officeDocument/2006/relationships/hyperlink" Target="https://unstats.un.org/sdgs/tierIII-indicators/files/Tier3-07-b-01.pdf" TargetMode="External"/><Relationship Id="rId5" Type="http://schemas.openxmlformats.org/officeDocument/2006/relationships/drawing" Target="../drawings/drawing169.xml"/><Relationship Id="rId4" Type="http://schemas.openxmlformats.org/officeDocument/2006/relationships/hyperlink" Target="mailto:rodriguezzm@bccr.fi.cr" TargetMode="Externa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0.xml.rels><?xml version="1.0" encoding="UTF-8" standalone="yes"?>
<Relationships xmlns="http://schemas.openxmlformats.org/package/2006/relationships"><Relationship Id="rId2" Type="http://schemas.openxmlformats.org/officeDocument/2006/relationships/drawing" Target="../drawings/drawing170.xml"/><Relationship Id="rId1" Type="http://schemas.openxmlformats.org/officeDocument/2006/relationships/printerSettings" Target="../printerSettings/printerSettings146.bin"/></Relationships>
</file>

<file path=xl/worksheets/_rels/sheet221.xml.rels><?xml version="1.0" encoding="UTF-8" standalone="yes"?>
<Relationships xmlns="http://schemas.openxmlformats.org/package/2006/relationships"><Relationship Id="rId3" Type="http://schemas.openxmlformats.org/officeDocument/2006/relationships/drawing" Target="../drawings/drawing171.xml"/><Relationship Id="rId2" Type="http://schemas.openxmlformats.org/officeDocument/2006/relationships/printerSettings" Target="../printerSettings/printerSettings147.bin"/><Relationship Id="rId1" Type="http://schemas.openxmlformats.org/officeDocument/2006/relationships/hyperlink" Target="https://gee.bccr.fi.cr/indicadoreseconomicos/Cuadros/frmVerCatCuadro.aspx?idioma=1&amp;CodCuadro=%205791" TargetMode="External"/></Relationships>
</file>

<file path=xl/worksheets/_rels/sheet222.xml.rels><?xml version="1.0" encoding="UTF-8" standalone="yes"?>
<Relationships xmlns="http://schemas.openxmlformats.org/package/2006/relationships"><Relationship Id="rId3" Type="http://schemas.openxmlformats.org/officeDocument/2006/relationships/printerSettings" Target="../printerSettings/printerSettings148.bin"/><Relationship Id="rId2" Type="http://schemas.openxmlformats.org/officeDocument/2006/relationships/hyperlink" Target="mailto:vargasch@bccr.fi.cr" TargetMode="External"/><Relationship Id="rId1" Type="http://schemas.openxmlformats.org/officeDocument/2006/relationships/hyperlink" Target="https://unstats.un.org/sdgs/metadata/files/Metadata-08-01-01.pdf" TargetMode="External"/><Relationship Id="rId4" Type="http://schemas.openxmlformats.org/officeDocument/2006/relationships/drawing" Target="../drawings/drawing172.xml"/></Relationships>
</file>

<file path=xl/worksheets/_rels/sheet223.xml.rels><?xml version="1.0" encoding="UTF-8" standalone="yes"?>
<Relationships xmlns="http://schemas.openxmlformats.org/package/2006/relationships"><Relationship Id="rId2" Type="http://schemas.openxmlformats.org/officeDocument/2006/relationships/drawing" Target="../drawings/drawing173.xml"/><Relationship Id="rId1" Type="http://schemas.openxmlformats.org/officeDocument/2006/relationships/printerSettings" Target="../printerSettings/printerSettings149.bin"/></Relationships>
</file>

<file path=xl/worksheets/_rels/sheet224.xml.rels><?xml version="1.0" encoding="UTF-8" standalone="yes"?>
<Relationships xmlns="http://schemas.openxmlformats.org/package/2006/relationships"><Relationship Id="rId3" Type="http://schemas.openxmlformats.org/officeDocument/2006/relationships/printerSettings" Target="../printerSettings/printerSettings150.bin"/><Relationship Id="rId2" Type="http://schemas.openxmlformats.org/officeDocument/2006/relationships/hyperlink" Target="mailto:braulio.villegas@inec.go.cr" TargetMode="External"/><Relationship Id="rId1" Type="http://schemas.openxmlformats.org/officeDocument/2006/relationships/hyperlink" Target="https://unstats.un.org/sdgs/metadata/files/Metadata-08-02-01.pdf" TargetMode="External"/><Relationship Id="rId4" Type="http://schemas.openxmlformats.org/officeDocument/2006/relationships/drawing" Target="../drawings/drawing174.xml"/></Relationships>
</file>

<file path=xl/worksheets/_rels/sheet225.xml.rels><?xml version="1.0" encoding="UTF-8" standalone="yes"?>
<Relationships xmlns="http://schemas.openxmlformats.org/package/2006/relationships"><Relationship Id="rId1" Type="http://schemas.openxmlformats.org/officeDocument/2006/relationships/drawing" Target="../drawings/drawing175.xml"/></Relationships>
</file>

<file path=xl/worksheets/_rels/sheet226.xml.rels><?xml version="1.0" encoding="UTF-8" standalone="yes"?>
<Relationships xmlns="http://schemas.openxmlformats.org/package/2006/relationships"><Relationship Id="rId3" Type="http://schemas.openxmlformats.org/officeDocument/2006/relationships/drawing" Target="../drawings/drawing176.xml"/><Relationship Id="rId2" Type="http://schemas.openxmlformats.org/officeDocument/2006/relationships/hyperlink" Target="mailto:braulio.villegas@inec.go.cr" TargetMode="External"/><Relationship Id="rId1" Type="http://schemas.openxmlformats.org/officeDocument/2006/relationships/hyperlink" Target="https://unstats.un.org/sdgs/metadata/files/Metadata-08-03-01.pdf" TargetMode="External"/></Relationships>
</file>

<file path=xl/worksheets/_rels/sheet228.xml.rels><?xml version="1.0" encoding="UTF-8" standalone="yes"?>
<Relationships xmlns="http://schemas.openxmlformats.org/package/2006/relationships"><Relationship Id="rId1" Type="http://schemas.openxmlformats.org/officeDocument/2006/relationships/hyperlink" Target="https://unstats.un.org/sdgs/metadata/files/Metadata-08-04-01.pdf" TargetMode="External"/></Relationships>
</file>

<file path=xl/worksheets/_rels/sheet229.xml.rels><?xml version="1.0" encoding="UTF-8" standalone="yes"?>
<Relationships xmlns="http://schemas.openxmlformats.org/package/2006/relationships"><Relationship Id="rId2" Type="http://schemas.openxmlformats.org/officeDocument/2006/relationships/drawing" Target="../drawings/drawing177.xml"/><Relationship Id="rId1" Type="http://schemas.openxmlformats.org/officeDocument/2006/relationships/printerSettings" Target="../printerSettings/printerSettings151.bin"/></Relationships>
</file>

<file path=xl/worksheets/_rels/sheet23.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printerSettings" Target="../printerSettings/printerSettings20.bin"/><Relationship Id="rId1" Type="http://schemas.openxmlformats.org/officeDocument/2006/relationships/hyperlink" Target="https://unstats.un.org/sdgs/metadata/files/Metadata-01-05-04.pdf" TargetMode="External"/></Relationships>
</file>

<file path=xl/worksheets/_rels/sheet230.xml.rels><?xml version="1.0" encoding="UTF-8" standalone="yes"?>
<Relationships xmlns="http://schemas.openxmlformats.org/package/2006/relationships"><Relationship Id="rId3" Type="http://schemas.openxmlformats.org/officeDocument/2006/relationships/hyperlink" Target="mailto:vargasch@bccr.fi.cr" TargetMode="External"/><Relationship Id="rId2" Type="http://schemas.openxmlformats.org/officeDocument/2006/relationships/hyperlink" Target="mailto:sanchezsl@bccr.fi.cr" TargetMode="External"/><Relationship Id="rId1" Type="http://schemas.openxmlformats.org/officeDocument/2006/relationships/hyperlink" Target="https://unstats.un.org/sdgs/metadata/files/Metadata-08-04-02.pdf" TargetMode="External"/><Relationship Id="rId5" Type="http://schemas.openxmlformats.org/officeDocument/2006/relationships/printerSettings" Target="../printerSettings/printerSettings152.bin"/><Relationship Id="rId4" Type="http://schemas.openxmlformats.org/officeDocument/2006/relationships/hyperlink" Target="mailto:rodriguezzm@bccr.fi.cr" TargetMode="External"/></Relationships>
</file>

<file path=xl/worksheets/_rels/sheet231.xml.rels><?xml version="1.0" encoding="UTF-8" standalone="yes"?>
<Relationships xmlns="http://schemas.openxmlformats.org/package/2006/relationships"><Relationship Id="rId1" Type="http://schemas.openxmlformats.org/officeDocument/2006/relationships/printerSettings" Target="../printerSettings/printerSettings153.bin"/></Relationships>
</file>

<file path=xl/worksheets/_rels/sheet232.xml.rels><?xml version="1.0" encoding="UTF-8" standalone="yes"?>
<Relationships xmlns="http://schemas.openxmlformats.org/package/2006/relationships"><Relationship Id="rId3" Type="http://schemas.openxmlformats.org/officeDocument/2006/relationships/printerSettings" Target="../printerSettings/printerSettings154.bin"/><Relationship Id="rId2" Type="http://schemas.openxmlformats.org/officeDocument/2006/relationships/hyperlink" Target="mailto:braulio.villegas@inec.go.cr" TargetMode="External"/><Relationship Id="rId1" Type="http://schemas.openxmlformats.org/officeDocument/2006/relationships/hyperlink" Target="https://unstats.un.org/sdgs/metadata/files/Metadata-08-05-01.pdf" TargetMode="External"/><Relationship Id="rId4" Type="http://schemas.openxmlformats.org/officeDocument/2006/relationships/drawing" Target="../drawings/drawing178.xml"/></Relationships>
</file>

<file path=xl/worksheets/_rels/sheet233.xml.rels><?xml version="1.0" encoding="UTF-8" standalone="yes"?>
<Relationships xmlns="http://schemas.openxmlformats.org/package/2006/relationships"><Relationship Id="rId1" Type="http://schemas.openxmlformats.org/officeDocument/2006/relationships/printerSettings" Target="../printerSettings/printerSettings155.bin"/></Relationships>
</file>

<file path=xl/worksheets/_rels/sheet234.xml.rels><?xml version="1.0" encoding="UTF-8" standalone="yes"?>
<Relationships xmlns="http://schemas.openxmlformats.org/package/2006/relationships"><Relationship Id="rId3" Type="http://schemas.openxmlformats.org/officeDocument/2006/relationships/printerSettings" Target="../printerSettings/printerSettings156.bin"/><Relationship Id="rId2" Type="http://schemas.openxmlformats.org/officeDocument/2006/relationships/hyperlink" Target="mailto:braulio.villegas@inec.go.cr" TargetMode="External"/><Relationship Id="rId1" Type="http://schemas.openxmlformats.org/officeDocument/2006/relationships/hyperlink" Target="https://unstats.un.org/sdgs/metadata/files/Metadata-08-05-01.pdf" TargetMode="External"/><Relationship Id="rId4" Type="http://schemas.openxmlformats.org/officeDocument/2006/relationships/drawing" Target="../drawings/drawing179.xml"/></Relationships>
</file>

<file path=xl/worksheets/_rels/sheet235.xml.rels><?xml version="1.0" encoding="UTF-8" standalone="yes"?>
<Relationships xmlns="http://schemas.openxmlformats.org/package/2006/relationships"><Relationship Id="rId2" Type="http://schemas.openxmlformats.org/officeDocument/2006/relationships/drawing" Target="../drawings/drawing180.xml"/><Relationship Id="rId1" Type="http://schemas.openxmlformats.org/officeDocument/2006/relationships/printerSettings" Target="../printerSettings/printerSettings157.bin"/></Relationships>
</file>

<file path=xl/worksheets/_rels/sheet236.xml.rels><?xml version="1.0" encoding="UTF-8" standalone="yes"?>
<Relationships xmlns="http://schemas.openxmlformats.org/package/2006/relationships"><Relationship Id="rId3" Type="http://schemas.openxmlformats.org/officeDocument/2006/relationships/printerSettings" Target="../printerSettings/printerSettings158.bin"/><Relationship Id="rId2" Type="http://schemas.openxmlformats.org/officeDocument/2006/relationships/hyperlink" Target="mailto:braulio.villegas@inec.go.cr" TargetMode="External"/><Relationship Id="rId1" Type="http://schemas.openxmlformats.org/officeDocument/2006/relationships/hyperlink" Target="https://unstats.un.org/sdgs/metadata/files/Metadata-08-05-02.pdf" TargetMode="External"/><Relationship Id="rId4" Type="http://schemas.openxmlformats.org/officeDocument/2006/relationships/drawing" Target="../drawings/drawing181.xml"/></Relationships>
</file>

<file path=xl/worksheets/_rels/sheet237.xml.rels><?xml version="1.0" encoding="UTF-8" standalone="yes"?>
<Relationships xmlns="http://schemas.openxmlformats.org/package/2006/relationships"><Relationship Id="rId2" Type="http://schemas.openxmlformats.org/officeDocument/2006/relationships/drawing" Target="../drawings/drawing182.xml"/><Relationship Id="rId1" Type="http://schemas.openxmlformats.org/officeDocument/2006/relationships/printerSettings" Target="../printerSettings/printerSettings159.bin"/></Relationships>
</file>

<file path=xl/worksheets/_rels/sheet238.xml.rels><?xml version="1.0" encoding="UTF-8" standalone="yes"?>
<Relationships xmlns="http://schemas.openxmlformats.org/package/2006/relationships"><Relationship Id="rId3" Type="http://schemas.openxmlformats.org/officeDocument/2006/relationships/printerSettings" Target="../printerSettings/printerSettings160.bin"/><Relationship Id="rId2" Type="http://schemas.openxmlformats.org/officeDocument/2006/relationships/hyperlink" Target="mailto:braulio.villegas@inec.go.cr" TargetMode="External"/><Relationship Id="rId1" Type="http://schemas.openxmlformats.org/officeDocument/2006/relationships/hyperlink" Target="https://unstats.un.org/sdgs/metadata/files/Metadata-08-06-01.pdf" TargetMode="External"/><Relationship Id="rId4" Type="http://schemas.openxmlformats.org/officeDocument/2006/relationships/drawing" Target="../drawings/drawing183.xml"/></Relationships>
</file>

<file path=xl/worksheets/_rels/sheet239.xml.rels><?xml version="1.0" encoding="UTF-8" standalone="yes"?>
<Relationships xmlns="http://schemas.openxmlformats.org/package/2006/relationships"><Relationship Id="rId2" Type="http://schemas.openxmlformats.org/officeDocument/2006/relationships/drawing" Target="../drawings/drawing184.xml"/><Relationship Id="rId1" Type="http://schemas.openxmlformats.org/officeDocument/2006/relationships/printerSettings" Target="../printerSettings/printerSettings161.bin"/></Relationships>
</file>

<file path=xl/worksheets/_rels/sheet240.xml.rels><?xml version="1.0" encoding="UTF-8" standalone="yes"?>
<Relationships xmlns="http://schemas.openxmlformats.org/package/2006/relationships"><Relationship Id="rId3" Type="http://schemas.openxmlformats.org/officeDocument/2006/relationships/printerSettings" Target="../printerSettings/printerSettings162.bin"/><Relationship Id="rId2" Type="http://schemas.openxmlformats.org/officeDocument/2006/relationships/hyperlink" Target="https://unstats.un.org/sdgs/metadata/files/Metadata-08-07-01.pdf" TargetMode="External"/><Relationship Id="rId1" Type="http://schemas.openxmlformats.org/officeDocument/2006/relationships/hyperlink" Target="mailto:eddy.madrigal@inec.go.cr" TargetMode="External"/><Relationship Id="rId4" Type="http://schemas.openxmlformats.org/officeDocument/2006/relationships/drawing" Target="../drawings/drawing185.xml"/></Relationships>
</file>

<file path=xl/worksheets/_rels/sheet241.xml.rels><?xml version="1.0" encoding="UTF-8" standalone="yes"?>
<Relationships xmlns="http://schemas.openxmlformats.org/package/2006/relationships"><Relationship Id="rId3" Type="http://schemas.openxmlformats.org/officeDocument/2006/relationships/drawing" Target="../drawings/drawing186.xml"/><Relationship Id="rId2" Type="http://schemas.openxmlformats.org/officeDocument/2006/relationships/printerSettings" Target="../printerSettings/printerSettings163.bin"/><Relationship Id="rId1" Type="http://schemas.openxmlformats.org/officeDocument/2006/relationships/hyperlink" Target="https://www.cso.go.cr/documentos_relevantes/estadisticas_salud_ocupacional.aspx" TargetMode="External"/></Relationships>
</file>

<file path=xl/worksheets/_rels/sheet242.xml.rels><?xml version="1.0" encoding="UTF-8" standalone="yes"?>
<Relationships xmlns="http://schemas.openxmlformats.org/package/2006/relationships"><Relationship Id="rId3" Type="http://schemas.openxmlformats.org/officeDocument/2006/relationships/printerSettings" Target="../printerSettings/printerSettings164.bin"/><Relationship Id="rId2" Type="http://schemas.openxmlformats.org/officeDocument/2006/relationships/hyperlink" Target="mailto:msalazar@ins-cr.com" TargetMode="External"/><Relationship Id="rId1" Type="http://schemas.openxmlformats.org/officeDocument/2006/relationships/hyperlink" Target="https://unstats.un.org/sdgs/metadata/files/Metadata-08-08-01.pdf" TargetMode="External"/><Relationship Id="rId4" Type="http://schemas.openxmlformats.org/officeDocument/2006/relationships/drawing" Target="../drawings/drawing187.xml"/></Relationships>
</file>

<file path=xl/worksheets/_rels/sheet243.xml.rels><?xml version="1.0" encoding="UTF-8" standalone="yes"?>
<Relationships xmlns="http://schemas.openxmlformats.org/package/2006/relationships"><Relationship Id="rId3" Type="http://schemas.openxmlformats.org/officeDocument/2006/relationships/drawing" Target="../drawings/drawing188.xml"/><Relationship Id="rId2" Type="http://schemas.openxmlformats.org/officeDocument/2006/relationships/hyperlink" Target="https://sites.google.com/d/15Pjsj_thNFKcmECtEMO0H6tIiQYOLsvH/p/14Avrr1xqNEYv6BGqjkqF-MSJCfNpYdQN/edit" TargetMode="External"/><Relationship Id="rId1" Type="http://schemas.openxmlformats.org/officeDocument/2006/relationships/hyperlink" Target="http://www.ilo.org/ilostat/faces/ilostat-home/home?_adf.ctrl-state=124zz5i6qi_86&amp;_afrLoop=1507743378218831" TargetMode="External"/></Relationships>
</file>

<file path=xl/worksheets/_rels/sheet244.xml.rels><?xml version="1.0" encoding="UTF-8" standalone="yes"?>
<Relationships xmlns="http://schemas.openxmlformats.org/package/2006/relationships"><Relationship Id="rId3" Type="http://schemas.openxmlformats.org/officeDocument/2006/relationships/printerSettings" Target="../printerSettings/printerSettings165.bin"/><Relationship Id="rId2" Type="http://schemas.openxmlformats.org/officeDocument/2006/relationships/hyperlink" Target="https://sites.google.com/d/15Pjsj_thNFKcmECtEMO0H6tIiQYOLsvH/p/14Avrr1xqNEYv6BGqjkqF-MSJCfNpYdQN/edit" TargetMode="External"/><Relationship Id="rId1" Type="http://schemas.openxmlformats.org/officeDocument/2006/relationships/hyperlink" Target="https://unstats.un.org/sdgs/metadata/files/Metadata-08-08-02.pdf" TargetMode="External"/><Relationship Id="rId4" Type="http://schemas.openxmlformats.org/officeDocument/2006/relationships/drawing" Target="../drawings/drawing189.xml"/></Relationships>
</file>

<file path=xl/worksheets/_rels/sheet245.xml.rels><?xml version="1.0" encoding="UTF-8" standalone="yes"?>
<Relationships xmlns="http://schemas.openxmlformats.org/package/2006/relationships"><Relationship Id="rId2" Type="http://schemas.openxmlformats.org/officeDocument/2006/relationships/drawing" Target="../drawings/drawing190.xml"/><Relationship Id="rId1" Type="http://schemas.openxmlformats.org/officeDocument/2006/relationships/hyperlink" Target="https://sites.google.com/d/15Pjsj_thNFKcmECtEMO0H6tIiQYOLsvH/p/14Avrr1xqNEYv6BGqjkqF-MSJCfNpYdQN/edit" TargetMode="External"/></Relationships>
</file>

<file path=xl/worksheets/_rels/sheet246.xml.rels><?xml version="1.0" encoding="UTF-8" standalone="yes"?>
<Relationships xmlns="http://schemas.openxmlformats.org/package/2006/relationships"><Relationship Id="rId3" Type="http://schemas.openxmlformats.org/officeDocument/2006/relationships/drawing" Target="../drawings/drawing191.xml"/><Relationship Id="rId2" Type="http://schemas.openxmlformats.org/officeDocument/2006/relationships/hyperlink" Target="https://sites.google.com/d/15Pjsj_thNFKcmECtEMO0H6tIiQYOLsvH/p/14Avrr1xqNEYv6BGqjkqF-MSJCfNpYdQN/edit" TargetMode="External"/><Relationship Id="rId1" Type="http://schemas.openxmlformats.org/officeDocument/2006/relationships/hyperlink" Target="https://unstats.un.org/sdgs/metadata/files/Metadata-08-08-02.pdf" TargetMode="External"/></Relationships>
</file>

<file path=xl/worksheets/_rels/sheet247.xml.rels><?xml version="1.0" encoding="UTF-8" standalone="yes"?>
<Relationships xmlns="http://schemas.openxmlformats.org/package/2006/relationships"><Relationship Id="rId2" Type="http://schemas.openxmlformats.org/officeDocument/2006/relationships/drawing" Target="../drawings/drawing192.xml"/><Relationship Id="rId1" Type="http://schemas.openxmlformats.org/officeDocument/2006/relationships/printerSettings" Target="../printerSettings/printerSettings166.bin"/></Relationships>
</file>

<file path=xl/worksheets/_rels/sheet248.xml.rels><?xml version="1.0" encoding="UTF-8" standalone="yes"?>
<Relationships xmlns="http://schemas.openxmlformats.org/package/2006/relationships"><Relationship Id="rId3" Type="http://schemas.openxmlformats.org/officeDocument/2006/relationships/hyperlink" Target="https://www.bccr.fi.cr/indicadores-economicos/cuenta-sat%C3%A9lite-de-turismo" TargetMode="External"/><Relationship Id="rId2" Type="http://schemas.openxmlformats.org/officeDocument/2006/relationships/hyperlink" Target="mailto:ramirezva@bccr.fi.cr" TargetMode="External"/><Relationship Id="rId1" Type="http://schemas.openxmlformats.org/officeDocument/2006/relationships/hyperlink" Target="https://unstats.un.org/sdgs/metadata/files/Metadata-08-09-01.pdf" TargetMode="External"/><Relationship Id="rId4" Type="http://schemas.openxmlformats.org/officeDocument/2006/relationships/printerSettings" Target="../printerSettings/printerSettings167.bin"/></Relationships>
</file>

<file path=xl/worksheets/_rels/sheet249.xml.rels><?xml version="1.0" encoding="UTF-8" standalone="yes"?>
<Relationships xmlns="http://schemas.openxmlformats.org/package/2006/relationships"><Relationship Id="rId2" Type="http://schemas.openxmlformats.org/officeDocument/2006/relationships/drawing" Target="../drawings/drawing193.xml"/><Relationship Id="rId1" Type="http://schemas.openxmlformats.org/officeDocument/2006/relationships/printerSettings" Target="../printerSettings/printerSettings168.bin"/></Relationships>
</file>

<file path=xl/worksheets/_rels/sheet25.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hyperlink" Target="https://unstats.un.org/sdgs/tierIII-indicators/" TargetMode="External"/></Relationships>
</file>

<file path=xl/worksheets/_rels/sheet250.xml.rels><?xml version="1.0" encoding="UTF-8" standalone="yes"?>
<Relationships xmlns="http://schemas.openxmlformats.org/package/2006/relationships"><Relationship Id="rId3" Type="http://schemas.openxmlformats.org/officeDocument/2006/relationships/drawing" Target="../drawings/drawing195.xml"/><Relationship Id="rId2" Type="http://schemas.openxmlformats.org/officeDocument/2006/relationships/printerSettings" Target="../printerSettings/printerSettings169.bin"/><Relationship Id="rId1" Type="http://schemas.openxmlformats.org/officeDocument/2006/relationships/hyperlink" Target="https://unstats.un.org/sdgs/metadata/files/Metadata-08-10-01.pdf" TargetMode="External"/></Relationships>
</file>

<file path=xl/worksheets/_rels/sheet251.xml.rels><?xml version="1.0" encoding="UTF-8" standalone="yes"?>
<Relationships xmlns="http://schemas.openxmlformats.org/package/2006/relationships"><Relationship Id="rId2" Type="http://schemas.openxmlformats.org/officeDocument/2006/relationships/drawing" Target="../drawings/drawing196.xml"/><Relationship Id="rId1" Type="http://schemas.openxmlformats.org/officeDocument/2006/relationships/printerSettings" Target="../printerSettings/printerSettings170.bin"/></Relationships>
</file>

<file path=xl/worksheets/_rels/sheet252.xml.rels><?xml version="1.0" encoding="UTF-8" standalone="yes"?>
<Relationships xmlns="http://schemas.openxmlformats.org/package/2006/relationships"><Relationship Id="rId3" Type="http://schemas.openxmlformats.org/officeDocument/2006/relationships/printerSettings" Target="../printerSettings/printerSettings171.bin"/><Relationship Id="rId2" Type="http://schemas.openxmlformats.org/officeDocument/2006/relationships/hyperlink" Target="mailto:dsp-estadisticas@bccr.fi.cr" TargetMode="External"/><Relationship Id="rId1" Type="http://schemas.openxmlformats.org/officeDocument/2006/relationships/hyperlink" Target="https://unstats.un.org/sdgs/metadata/files/Metadata-08-10-01.pdf" TargetMode="External"/><Relationship Id="rId4" Type="http://schemas.openxmlformats.org/officeDocument/2006/relationships/drawing" Target="../drawings/drawing197.xml"/></Relationships>
</file>

<file path=xl/worksheets/_rels/sheet253.xml.rels><?xml version="1.0" encoding="UTF-8" standalone="yes"?>
<Relationships xmlns="http://schemas.openxmlformats.org/package/2006/relationships"><Relationship Id="rId1" Type="http://schemas.openxmlformats.org/officeDocument/2006/relationships/drawing" Target="../drawings/drawing198.xml"/></Relationships>
</file>

<file path=xl/worksheets/_rels/sheet254.xml.rels><?xml version="1.0" encoding="UTF-8" standalone="yes"?>
<Relationships xmlns="http://schemas.openxmlformats.org/package/2006/relationships"><Relationship Id="rId3" Type="http://schemas.openxmlformats.org/officeDocument/2006/relationships/drawing" Target="../drawings/drawing199.xml"/><Relationship Id="rId2" Type="http://schemas.openxmlformats.org/officeDocument/2006/relationships/hyperlink" Target="mailto:dsp-estadisticas@bccr.fi.cr" TargetMode="External"/><Relationship Id="rId1" Type="http://schemas.openxmlformats.org/officeDocument/2006/relationships/hyperlink" Target="https://unstats.un.org/sdgs/metadata/files/Metadata-08-10-02.pdf" TargetMode="External"/></Relationships>
</file>

<file path=xl/worksheets/_rels/sheet255.xml.rels><?xml version="1.0" encoding="UTF-8" standalone="yes"?>
<Relationships xmlns="http://schemas.openxmlformats.org/package/2006/relationships"><Relationship Id="rId1" Type="http://schemas.openxmlformats.org/officeDocument/2006/relationships/drawing" Target="../drawings/drawing200.xml"/></Relationships>
</file>

<file path=xl/worksheets/_rels/sheet256.xml.rels><?xml version="1.0" encoding="UTF-8" standalone="yes"?>
<Relationships xmlns="http://schemas.openxmlformats.org/package/2006/relationships"><Relationship Id="rId1" Type="http://schemas.openxmlformats.org/officeDocument/2006/relationships/hyperlink" Target="https://unstats.un.org/sdgs/metadata/files/Metadata-08-0A-01.pdf" TargetMode="External"/></Relationships>
</file>

<file path=xl/worksheets/_rels/sheet258.xml.rels><?xml version="1.0" encoding="UTF-8" standalone="yes"?>
<Relationships xmlns="http://schemas.openxmlformats.org/package/2006/relationships"><Relationship Id="rId3" Type="http://schemas.openxmlformats.org/officeDocument/2006/relationships/hyperlink" Target="mailto:carlos.rojas@mtss.go.cr" TargetMode="External"/><Relationship Id="rId2" Type="http://schemas.openxmlformats.org/officeDocument/2006/relationships/hyperlink" Target="http://www.mtss.go.cr/elministerio/estructura/direccion-empleo/direccion-nacional-empleo.html" TargetMode="External"/><Relationship Id="rId1" Type="http://schemas.openxmlformats.org/officeDocument/2006/relationships/hyperlink" Target="https://unstats.un.org/sdgs/metadata/files/Metadata-08-0b-01.pdf" TargetMode="External"/></Relationships>
</file>

<file path=xl/worksheets/_rels/sheet259.xml.rels><?xml version="1.0" encoding="UTF-8" standalone="yes"?>
<Relationships xmlns="http://schemas.openxmlformats.org/package/2006/relationships"><Relationship Id="rId1" Type="http://schemas.openxmlformats.org/officeDocument/2006/relationships/drawing" Target="../drawings/drawing201.xml"/></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2.bin"/></Relationships>
</file>

<file path=xl/worksheets/_rels/sheet261.xml.rels><?xml version="1.0" encoding="UTF-8" standalone="yes"?>
<Relationships xmlns="http://schemas.openxmlformats.org/package/2006/relationships"><Relationship Id="rId1" Type="http://schemas.openxmlformats.org/officeDocument/2006/relationships/hyperlink" Target="https://unstats.un.org/sdgs/metadata/files/Metadata-09-01-01.pdf" TargetMode="External"/></Relationships>
</file>

<file path=xl/worksheets/_rels/sheet263.xml.rels><?xml version="1.0" encoding="UTF-8" standalone="yes"?>
<Relationships xmlns="http://schemas.openxmlformats.org/package/2006/relationships"><Relationship Id="rId1" Type="http://schemas.openxmlformats.org/officeDocument/2006/relationships/hyperlink" Target="https://unstats.un.org/sdgs/metadata/files/Metadata-09-01-02.pdf" TargetMode="External"/></Relationships>
</file>

<file path=xl/worksheets/_rels/sheet264.xml.rels><?xml version="1.0" encoding="UTF-8" standalone="yes"?>
<Relationships xmlns="http://schemas.openxmlformats.org/package/2006/relationships"><Relationship Id="rId2" Type="http://schemas.openxmlformats.org/officeDocument/2006/relationships/drawing" Target="../drawings/drawing202.xml"/><Relationship Id="rId1" Type="http://schemas.openxmlformats.org/officeDocument/2006/relationships/printerSettings" Target="../printerSettings/printerSettings172.bin"/></Relationships>
</file>

<file path=xl/worksheets/_rels/sheet265.xml.rels><?xml version="1.0" encoding="UTF-8" standalone="yes"?>
<Relationships xmlns="http://schemas.openxmlformats.org/package/2006/relationships"><Relationship Id="rId3" Type="http://schemas.openxmlformats.org/officeDocument/2006/relationships/drawing" Target="../drawings/drawing203.xml"/><Relationship Id="rId2" Type="http://schemas.openxmlformats.org/officeDocument/2006/relationships/printerSettings" Target="../printerSettings/printerSettings173.bin"/><Relationship Id="rId1" Type="http://schemas.openxmlformats.org/officeDocument/2006/relationships/hyperlink" Target="https://unstats.un.org/sdgs/metadata/files/Metadata-09-02-01.pdf" TargetMode="External"/></Relationships>
</file>

<file path=xl/worksheets/_rels/sheet266.xml.rels><?xml version="1.0" encoding="UTF-8" standalone="yes"?>
<Relationships xmlns="http://schemas.openxmlformats.org/package/2006/relationships"><Relationship Id="rId1" Type="http://schemas.openxmlformats.org/officeDocument/2006/relationships/drawing" Target="../drawings/drawing204.xml"/></Relationships>
</file>

<file path=xl/worksheets/_rels/sheet267.xml.rels><?xml version="1.0" encoding="UTF-8" standalone="yes"?>
<Relationships xmlns="http://schemas.openxmlformats.org/package/2006/relationships"><Relationship Id="rId3" Type="http://schemas.openxmlformats.org/officeDocument/2006/relationships/drawing" Target="../drawings/drawing205.xml"/><Relationship Id="rId2" Type="http://schemas.openxmlformats.org/officeDocument/2006/relationships/hyperlink" Target="mailto:braulio.villegas@inec.go.cr" TargetMode="External"/><Relationship Id="rId1" Type="http://schemas.openxmlformats.org/officeDocument/2006/relationships/hyperlink" Target="https://unstats.un.org/sdgs/metadata/files/Metadata-09-02-02.pdf" TargetMode="External"/></Relationships>
</file>

<file path=xl/worksheets/_rels/sheet269.xml.rels><?xml version="1.0" encoding="UTF-8" standalone="yes"?>
<Relationships xmlns="http://schemas.openxmlformats.org/package/2006/relationships"><Relationship Id="rId3" Type="http://schemas.openxmlformats.org/officeDocument/2006/relationships/hyperlink" Target="https://unstats.un.org/sdgs/metadata/files/Metadata-09-03-01.pdf" TargetMode="External"/><Relationship Id="rId2" Type="http://schemas.openxmlformats.org/officeDocument/2006/relationships/hyperlink" Target="mailto:lcastro@meic.go.cr" TargetMode="External"/><Relationship Id="rId1" Type="http://schemas.openxmlformats.org/officeDocument/2006/relationships/hyperlink" Target="mailto:gleon@meic.go.cr" TargetMode="External"/><Relationship Id="rId4" Type="http://schemas.openxmlformats.org/officeDocument/2006/relationships/drawing" Target="../drawings/drawing206.xml"/></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23.bin"/><Relationship Id="rId2" Type="http://schemas.openxmlformats.org/officeDocument/2006/relationships/hyperlink" Target="mailto:Martinezrv@hacienda.go.cr" TargetMode="External"/><Relationship Id="rId1" Type="http://schemas.openxmlformats.org/officeDocument/2006/relationships/hyperlink" Target="https://unstats.un.org/sdgs/metadata/files/Metadata-01-0a-02.pdf" TargetMode="External"/><Relationship Id="rId4" Type="http://schemas.openxmlformats.org/officeDocument/2006/relationships/drawing" Target="../drawings/drawing20.xml"/></Relationships>
</file>

<file path=xl/worksheets/_rels/sheet271.xml.rels><?xml version="1.0" encoding="UTF-8" standalone="yes"?>
<Relationships xmlns="http://schemas.openxmlformats.org/package/2006/relationships"><Relationship Id="rId3" Type="http://schemas.openxmlformats.org/officeDocument/2006/relationships/drawing" Target="../drawings/drawing207.xml"/><Relationship Id="rId2" Type="http://schemas.openxmlformats.org/officeDocument/2006/relationships/hyperlink" Target="https://unstats.un.org/sdgs/metadata/files/Metadata-09-03-02.pdf" TargetMode="External"/><Relationship Id="rId1" Type="http://schemas.openxmlformats.org/officeDocument/2006/relationships/hyperlink" Target="mailto:asistentedigepyme@meic.go.cr" TargetMode="External"/></Relationships>
</file>

<file path=xl/worksheets/_rels/sheet272.xml.rels><?xml version="1.0" encoding="UTF-8" standalone="yes"?>
<Relationships xmlns="http://schemas.openxmlformats.org/package/2006/relationships"><Relationship Id="rId2" Type="http://schemas.openxmlformats.org/officeDocument/2006/relationships/drawing" Target="../drawings/drawing208.xml"/><Relationship Id="rId1" Type="http://schemas.openxmlformats.org/officeDocument/2006/relationships/printerSettings" Target="../printerSettings/printerSettings174.bin"/></Relationships>
</file>

<file path=xl/worksheets/_rels/sheet273.xml.rels><?xml version="1.0" encoding="UTF-8" standalone="yes"?>
<Relationships xmlns="http://schemas.openxmlformats.org/package/2006/relationships"><Relationship Id="rId3" Type="http://schemas.openxmlformats.org/officeDocument/2006/relationships/hyperlink" Target="mailto:VARGASCH@bccr.fi.cr" TargetMode="External"/><Relationship Id="rId2" Type="http://schemas.openxmlformats.org/officeDocument/2006/relationships/hyperlink" Target="mailto:arguedasvs@bccr.fi.cr" TargetMode="External"/><Relationship Id="rId1" Type="http://schemas.openxmlformats.org/officeDocument/2006/relationships/hyperlink" Target="https://unstats.un.org/sdgs/metadata/files/Metadata-09-04-01.pdf" TargetMode="External"/><Relationship Id="rId5" Type="http://schemas.openxmlformats.org/officeDocument/2006/relationships/drawing" Target="../drawings/drawing210.xml"/><Relationship Id="rId4" Type="http://schemas.openxmlformats.org/officeDocument/2006/relationships/hyperlink" Target="mailto:alvaradoqi@bccr.fi.cr" TargetMode="External"/></Relationships>
</file>

<file path=xl/worksheets/_rels/sheet274.xml.rels><?xml version="1.0" encoding="UTF-8" standalone="yes"?>
<Relationships xmlns="http://schemas.openxmlformats.org/package/2006/relationships"><Relationship Id="rId2" Type="http://schemas.openxmlformats.org/officeDocument/2006/relationships/drawing" Target="../drawings/drawing211.xml"/><Relationship Id="rId1" Type="http://schemas.openxmlformats.org/officeDocument/2006/relationships/printerSettings" Target="../printerSettings/printerSettings175.bin"/></Relationships>
</file>

<file path=xl/worksheets/_rels/sheet275.xml.rels><?xml version="1.0" encoding="UTF-8" standalone="yes"?>
<Relationships xmlns="http://schemas.openxmlformats.org/package/2006/relationships"><Relationship Id="rId3" Type="http://schemas.openxmlformats.org/officeDocument/2006/relationships/hyperlink" Target="mailto:VARGASCH@bccr.fi.cr" TargetMode="External"/><Relationship Id="rId2" Type="http://schemas.openxmlformats.org/officeDocument/2006/relationships/hyperlink" Target="mailto:alvaradoqi@bccr.fi.cr" TargetMode="External"/><Relationship Id="rId1" Type="http://schemas.openxmlformats.org/officeDocument/2006/relationships/hyperlink" Target="https://unstats.un.org/sdgs/metadata/files/Metadata-09-04-01.pdf" TargetMode="External"/><Relationship Id="rId6" Type="http://schemas.openxmlformats.org/officeDocument/2006/relationships/drawing" Target="../drawings/drawing213.xml"/><Relationship Id="rId5" Type="http://schemas.openxmlformats.org/officeDocument/2006/relationships/printerSettings" Target="../printerSettings/printerSettings176.bin"/><Relationship Id="rId4" Type="http://schemas.openxmlformats.org/officeDocument/2006/relationships/hyperlink" Target="mailto:rodriguezzm@bccr.fi.cr" TargetMode="External"/></Relationships>
</file>

<file path=xl/worksheets/_rels/sheet276.xml.rels><?xml version="1.0" encoding="UTF-8" standalone="yes"?>
<Relationships xmlns="http://schemas.openxmlformats.org/package/2006/relationships"><Relationship Id="rId2" Type="http://schemas.openxmlformats.org/officeDocument/2006/relationships/drawing" Target="../drawings/drawing214.xml"/><Relationship Id="rId1" Type="http://schemas.openxmlformats.org/officeDocument/2006/relationships/printerSettings" Target="../printerSettings/printerSettings177.bin"/></Relationships>
</file>

<file path=xl/worksheets/_rels/sheet277.xml.rels><?xml version="1.0" encoding="UTF-8" standalone="yes"?>
<Relationships xmlns="http://schemas.openxmlformats.org/package/2006/relationships"><Relationship Id="rId3" Type="http://schemas.openxmlformats.org/officeDocument/2006/relationships/printerSettings" Target="../printerSettings/printerSettings178.bin"/><Relationship Id="rId2" Type="http://schemas.openxmlformats.org/officeDocument/2006/relationships/hyperlink" Target="mailto:diego.vargas@micitt.go.cr" TargetMode="External"/><Relationship Id="rId1" Type="http://schemas.openxmlformats.org/officeDocument/2006/relationships/hyperlink" Target="https://unstats.un.org/sdgs/metadata/files/Metadata-09-04-01.pdf" TargetMode="External"/><Relationship Id="rId4" Type="http://schemas.openxmlformats.org/officeDocument/2006/relationships/drawing" Target="../drawings/drawing215.xml"/></Relationships>
</file>

<file path=xl/worksheets/_rels/sheet278.xml.rels><?xml version="1.0" encoding="UTF-8" standalone="yes"?>
<Relationships xmlns="http://schemas.openxmlformats.org/package/2006/relationships"><Relationship Id="rId1" Type="http://schemas.openxmlformats.org/officeDocument/2006/relationships/drawing" Target="../drawings/drawing216.xml"/></Relationships>
</file>

<file path=xl/worksheets/_rels/sheet279.xml.rels><?xml version="1.0" encoding="UTF-8" standalone="yes"?>
<Relationships xmlns="http://schemas.openxmlformats.org/package/2006/relationships"><Relationship Id="rId3" Type="http://schemas.openxmlformats.org/officeDocument/2006/relationships/drawing" Target="../drawings/drawing217.xml"/><Relationship Id="rId2" Type="http://schemas.openxmlformats.org/officeDocument/2006/relationships/hyperlink" Target="mailto:diego.vargas@micitt.go.cr" TargetMode="External"/><Relationship Id="rId1" Type="http://schemas.openxmlformats.org/officeDocument/2006/relationships/hyperlink" Target="https://unstats.un.org/sdgs/metadata/files/Metadata-09-05-02.pdf" TargetMode="External"/></Relationships>
</file>

<file path=xl/worksheets/_rels/sheet280.xml.rels><?xml version="1.0" encoding="UTF-8" standalone="yes"?>
<Relationships xmlns="http://schemas.openxmlformats.org/package/2006/relationships"><Relationship Id="rId1" Type="http://schemas.openxmlformats.org/officeDocument/2006/relationships/drawing" Target="../drawings/drawing218.xml"/></Relationships>
</file>

<file path=xl/worksheets/_rels/sheet281.xml.rels><?xml version="1.0" encoding="UTF-8" standalone="yes"?>
<Relationships xmlns="http://schemas.openxmlformats.org/package/2006/relationships"><Relationship Id="rId1" Type="http://schemas.openxmlformats.org/officeDocument/2006/relationships/hyperlink" Target="https://unstats.un.org/sdgs/metadata/files/Metadata-09-0A-01.pdf" TargetMode="External"/></Relationships>
</file>

<file path=xl/worksheets/_rels/sheet282.xml.rels><?xml version="1.0" encoding="UTF-8" standalone="yes"?>
<Relationships xmlns="http://schemas.openxmlformats.org/package/2006/relationships"><Relationship Id="rId2" Type="http://schemas.openxmlformats.org/officeDocument/2006/relationships/drawing" Target="../drawings/drawing219.xml"/><Relationship Id="rId1" Type="http://schemas.openxmlformats.org/officeDocument/2006/relationships/printerSettings" Target="../printerSettings/printerSettings179.bin"/></Relationships>
</file>

<file path=xl/worksheets/_rels/sheet283.xml.rels><?xml version="1.0" encoding="UTF-8" standalone="yes"?>
<Relationships xmlns="http://schemas.openxmlformats.org/package/2006/relationships"><Relationship Id="rId3" Type="http://schemas.openxmlformats.org/officeDocument/2006/relationships/printerSettings" Target="../printerSettings/printerSettings180.bin"/><Relationship Id="rId2" Type="http://schemas.openxmlformats.org/officeDocument/2006/relationships/hyperlink" Target="mailto:diego.vargas@micitt.go.cr" TargetMode="External"/><Relationship Id="rId1" Type="http://schemas.openxmlformats.org/officeDocument/2006/relationships/hyperlink" Target="https://unstats.un.org/sdgs/metadata/files/Metadata-09-0B-01.pdf" TargetMode="External"/><Relationship Id="rId4" Type="http://schemas.openxmlformats.org/officeDocument/2006/relationships/drawing" Target="../drawings/drawing220.xml"/></Relationships>
</file>

<file path=xl/worksheets/_rels/sheet284.xml.rels><?xml version="1.0" encoding="UTF-8" standalone="yes"?>
<Relationships xmlns="http://schemas.openxmlformats.org/package/2006/relationships"><Relationship Id="rId2" Type="http://schemas.openxmlformats.org/officeDocument/2006/relationships/drawing" Target="../drawings/drawing221.xml"/><Relationship Id="rId1" Type="http://schemas.openxmlformats.org/officeDocument/2006/relationships/printerSettings" Target="../printerSettings/printerSettings181.bin"/></Relationships>
</file>

<file path=xl/worksheets/_rels/sheet285.xml.rels><?xml version="1.0" encoding="UTF-8" standalone="yes"?>
<Relationships xmlns="http://schemas.openxmlformats.org/package/2006/relationships"><Relationship Id="rId3" Type="http://schemas.openxmlformats.org/officeDocument/2006/relationships/printerSettings" Target="../printerSettings/printerSettings182.bin"/><Relationship Id="rId2" Type="http://schemas.openxmlformats.org/officeDocument/2006/relationships/hyperlink" Target="mailto:analucrecia.segura@sutel.go.cr" TargetMode="External"/><Relationship Id="rId1" Type="http://schemas.openxmlformats.org/officeDocument/2006/relationships/hyperlink" Target="https://unstats.un.org/sdgs/metadata/files/Metadata-09-0C-01.pdf" TargetMode="External"/><Relationship Id="rId4" Type="http://schemas.openxmlformats.org/officeDocument/2006/relationships/drawing" Target="../drawings/drawing222.xml"/></Relationships>
</file>

<file path=xl/worksheets/_rels/sheet286.xml.rels><?xml version="1.0" encoding="UTF-8" standalone="yes"?>
<Relationships xmlns="http://schemas.openxmlformats.org/package/2006/relationships"><Relationship Id="rId1" Type="http://schemas.openxmlformats.org/officeDocument/2006/relationships/drawing" Target="../drawings/drawing223.xml"/></Relationships>
</file>

<file path=xl/worksheets/_rels/sheet287.xml.rels><?xml version="1.0" encoding="UTF-8" standalone="yes"?>
<Relationships xmlns="http://schemas.openxmlformats.org/package/2006/relationships"><Relationship Id="rId2" Type="http://schemas.openxmlformats.org/officeDocument/2006/relationships/drawing" Target="../drawings/drawing224.xml"/><Relationship Id="rId1" Type="http://schemas.openxmlformats.org/officeDocument/2006/relationships/printerSettings" Target="../printerSettings/printerSettings183.bin"/></Relationships>
</file>

<file path=xl/worksheets/_rels/sheet288.xml.rels><?xml version="1.0" encoding="UTF-8" standalone="yes"?>
<Relationships xmlns="http://schemas.openxmlformats.org/package/2006/relationships"><Relationship Id="rId3" Type="http://schemas.openxmlformats.org/officeDocument/2006/relationships/drawing" Target="../drawings/drawing226.xml"/><Relationship Id="rId2" Type="http://schemas.openxmlformats.org/officeDocument/2006/relationships/printerSettings" Target="../printerSettings/printerSettings184.bin"/><Relationship Id="rId1" Type="http://schemas.openxmlformats.org/officeDocument/2006/relationships/hyperlink" Target="https://unstats.un.org/sdgs/metadata/files/Metadata-10-01-01.pdf" TargetMode="External"/></Relationships>
</file>

<file path=xl/worksheets/_rels/sheet289.xml.rels><?xml version="1.0" encoding="UTF-8" standalone="yes"?>
<Relationships xmlns="http://schemas.openxmlformats.org/package/2006/relationships"><Relationship Id="rId2" Type="http://schemas.openxmlformats.org/officeDocument/2006/relationships/drawing" Target="../drawings/drawing227.xml"/><Relationship Id="rId1" Type="http://schemas.openxmlformats.org/officeDocument/2006/relationships/printerSettings" Target="../printerSettings/printerSettings185.bin"/></Relationships>
</file>

<file path=xl/worksheets/_rels/sheet29.xml.rels><?xml version="1.0" encoding="UTF-8" standalone="yes"?>
<Relationships xmlns="http://schemas.openxmlformats.org/package/2006/relationships"><Relationship Id="rId1" Type="http://schemas.openxmlformats.org/officeDocument/2006/relationships/hyperlink" Target="https://unstats.un.org/sdgs/tierIII-indicators/" TargetMode="External"/></Relationships>
</file>

<file path=xl/worksheets/_rels/sheet290.xml.rels><?xml version="1.0" encoding="UTF-8" standalone="yes"?>
<Relationships xmlns="http://schemas.openxmlformats.org/package/2006/relationships"><Relationship Id="rId3" Type="http://schemas.openxmlformats.org/officeDocument/2006/relationships/drawing" Target="../drawings/drawing229.xml"/><Relationship Id="rId2" Type="http://schemas.openxmlformats.org/officeDocument/2006/relationships/printerSettings" Target="../printerSettings/printerSettings186.bin"/><Relationship Id="rId1" Type="http://schemas.openxmlformats.org/officeDocument/2006/relationships/hyperlink" Target="https://unstats.un.org/sdgs/metadata/files/Metadata-10-02-01.pdf" TargetMode="External"/></Relationships>
</file>

<file path=xl/worksheets/_rels/sheet291.xml.rels><?xml version="1.0" encoding="UTF-8" standalone="yes"?>
<Relationships xmlns="http://schemas.openxmlformats.org/package/2006/relationships"><Relationship Id="rId1" Type="http://schemas.openxmlformats.org/officeDocument/2006/relationships/drawing" Target="../drawings/drawing230.xml"/></Relationships>
</file>

<file path=xl/worksheets/_rels/sheet292.xml.rels><?xml version="1.0" encoding="UTF-8" standalone="yes"?>
<Relationships xmlns="http://schemas.openxmlformats.org/package/2006/relationships"><Relationship Id="rId2" Type="http://schemas.openxmlformats.org/officeDocument/2006/relationships/drawing" Target="../drawings/drawing231.xml"/><Relationship Id="rId1" Type="http://schemas.openxmlformats.org/officeDocument/2006/relationships/hyperlink" Target="https://unstats.un.org/sdgs/metadata/files/Metadata-10-02-01.pdf" TargetMode="External"/></Relationships>
</file>

<file path=xl/worksheets/_rels/sheet294.xml.rels><?xml version="1.0" encoding="UTF-8" standalone="yes"?>
<Relationships xmlns="http://schemas.openxmlformats.org/package/2006/relationships"><Relationship Id="rId1" Type="http://schemas.openxmlformats.org/officeDocument/2006/relationships/hyperlink" Target="https://unstats.un.org/sdgs/tierIII-indicators/" TargetMode="External"/></Relationships>
</file>

<file path=xl/worksheets/_rels/sheet296.xml.rels><?xml version="1.0" encoding="UTF-8" standalone="yes"?>
<Relationships xmlns="http://schemas.openxmlformats.org/package/2006/relationships"><Relationship Id="rId1" Type="http://schemas.openxmlformats.org/officeDocument/2006/relationships/hyperlink" Target="https://unstats.un.org/sdgs/tierIII-indicators/" TargetMode="External"/></Relationships>
</file>

<file path=xl/worksheets/_rels/sheet297.xml.rels><?xml version="1.0" encoding="UTF-8" standalone="yes"?>
<Relationships xmlns="http://schemas.openxmlformats.org/package/2006/relationships"><Relationship Id="rId2" Type="http://schemas.openxmlformats.org/officeDocument/2006/relationships/drawing" Target="../drawings/drawing232.xml"/><Relationship Id="rId1" Type="http://schemas.openxmlformats.org/officeDocument/2006/relationships/printerSettings" Target="../printerSettings/printerSettings187.bin"/></Relationships>
</file>

<file path=xl/worksheets/_rels/sheet298.xml.rels><?xml version="1.0" encoding="UTF-8" standalone="yes"?>
<Relationships xmlns="http://schemas.openxmlformats.org/package/2006/relationships"><Relationship Id="rId3" Type="http://schemas.openxmlformats.org/officeDocument/2006/relationships/printerSettings" Target="../printerSettings/printerSettings188.bin"/><Relationship Id="rId2" Type="http://schemas.openxmlformats.org/officeDocument/2006/relationships/hyperlink" Target="mailto:vargasch@bccr.fi.cr" TargetMode="External"/><Relationship Id="rId1" Type="http://schemas.openxmlformats.org/officeDocument/2006/relationships/hyperlink" Target="https://unstats.un.org/sdgs/metadata/files/Metadata-10-04-01.pdf" TargetMode="External"/><Relationship Id="rId4" Type="http://schemas.openxmlformats.org/officeDocument/2006/relationships/drawing" Target="../drawings/drawing233.xml"/></Relationships>
</file>

<file path=xl/worksheets/_rels/sheet299.xml.rels><?xml version="1.0" encoding="UTF-8" standalone="yes"?>
<Relationships xmlns="http://schemas.openxmlformats.org/package/2006/relationships"><Relationship Id="rId1" Type="http://schemas.openxmlformats.org/officeDocument/2006/relationships/printerSettings" Target="../printerSettings/printerSettings18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4.bin"/></Relationships>
</file>

<file path=xl/worksheets/_rels/sheet300.xml.rels><?xml version="1.0" encoding="UTF-8" standalone="yes"?>
<Relationships xmlns="http://schemas.openxmlformats.org/package/2006/relationships"><Relationship Id="rId1" Type="http://schemas.openxmlformats.org/officeDocument/2006/relationships/printerSettings" Target="../printerSettings/printerSettings190.bin"/></Relationships>
</file>

<file path=xl/worksheets/_rels/sheet301.xml.rels><?xml version="1.0" encoding="UTF-8" standalone="yes"?>
<Relationships xmlns="http://schemas.openxmlformats.org/package/2006/relationships"><Relationship Id="rId1" Type="http://schemas.openxmlformats.org/officeDocument/2006/relationships/drawing" Target="../drawings/drawing234.xml"/></Relationships>
</file>

<file path=xl/worksheets/_rels/sheet302.xml.rels><?xml version="1.0" encoding="UTF-8" standalone="yes"?>
<Relationships xmlns="http://schemas.openxmlformats.org/package/2006/relationships"><Relationship Id="rId3" Type="http://schemas.openxmlformats.org/officeDocument/2006/relationships/hyperlink" Target="mailto:vargaslm@sugef.fi.cr" TargetMode="External"/><Relationship Id="rId2" Type="http://schemas.openxmlformats.org/officeDocument/2006/relationships/hyperlink" Target="mailto:sugefcr@sugef.fi.cr" TargetMode="External"/><Relationship Id="rId1" Type="http://schemas.openxmlformats.org/officeDocument/2006/relationships/hyperlink" Target="https://www.sugef.fi.cr/servicios/reportes/IndicadoresFinancieros.aspx" TargetMode="External"/><Relationship Id="rId5" Type="http://schemas.openxmlformats.org/officeDocument/2006/relationships/drawing" Target="../drawings/drawing236.xml"/><Relationship Id="rId4" Type="http://schemas.openxmlformats.org/officeDocument/2006/relationships/hyperlink" Target="https://unstats.un.org/sdgs/metadata/files/Metadata-10-05-01.pdf" TargetMode="External"/></Relationships>
</file>

<file path=xl/worksheets/_rels/sheet303.xml.rels><?xml version="1.0" encoding="UTF-8" standalone="yes"?>
<Relationships xmlns="http://schemas.openxmlformats.org/package/2006/relationships"><Relationship Id="rId1" Type="http://schemas.openxmlformats.org/officeDocument/2006/relationships/drawing" Target="../drawings/drawing237.xml"/></Relationships>
</file>

<file path=xl/worksheets/_rels/sheet304.xml.rels><?xml version="1.0" encoding="UTF-8" standalone="yes"?>
<Relationships xmlns="http://schemas.openxmlformats.org/package/2006/relationships"><Relationship Id="rId1" Type="http://schemas.openxmlformats.org/officeDocument/2006/relationships/hyperlink" Target="https://unstats.un.org/sdgs/metadata/files/Metadata-10-06-01.pdf" TargetMode="External"/></Relationships>
</file>

<file path=xl/worksheets/_rels/sheet306.xml.rels><?xml version="1.0" encoding="UTF-8" standalone="yes"?>
<Relationships xmlns="http://schemas.openxmlformats.org/package/2006/relationships"><Relationship Id="rId1" Type="http://schemas.openxmlformats.org/officeDocument/2006/relationships/hyperlink" Target="https://unstats.un.org/sdgs/metadata/files/Metadata-10-07-01.pdf" TargetMode="External"/></Relationships>
</file>

<file path=xl/worksheets/_rels/sheet307.xml.rels><?xml version="1.0" encoding="UTF-8" standalone="yes"?>
<Relationships xmlns="http://schemas.openxmlformats.org/package/2006/relationships"><Relationship Id="rId1" Type="http://schemas.openxmlformats.org/officeDocument/2006/relationships/drawing" Target="../drawings/drawing238.xml"/></Relationships>
</file>

<file path=xl/worksheets/_rels/sheet308.xml.rels><?xml version="1.0" encoding="UTF-8" standalone="yes"?>
<Relationships xmlns="http://schemas.openxmlformats.org/package/2006/relationships"><Relationship Id="rId1" Type="http://schemas.openxmlformats.org/officeDocument/2006/relationships/hyperlink" Target="https://unstats.un.org/sdgs/metadata/files/Metadata-10-07-02.pdf" TargetMode="External"/></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5.bin"/></Relationships>
</file>

<file path=xl/worksheets/_rels/sheet310.xml.rels><?xml version="1.0" encoding="UTF-8" standalone="yes"?>
<Relationships xmlns="http://schemas.openxmlformats.org/package/2006/relationships"><Relationship Id="rId1" Type="http://schemas.openxmlformats.org/officeDocument/2006/relationships/hyperlink" Target="https://unstats.un.org/sdgs/metadata/files/Metadata-10-07-02.pdf" TargetMode="External"/></Relationships>
</file>

<file path=xl/worksheets/_rels/sheet311.xml.rels><?xml version="1.0" encoding="UTF-8" standalone="yes"?>
<Relationships xmlns="http://schemas.openxmlformats.org/package/2006/relationships"><Relationship Id="rId1" Type="http://schemas.openxmlformats.org/officeDocument/2006/relationships/printerSettings" Target="../printerSettings/printerSettings191.bin"/></Relationships>
</file>

<file path=xl/worksheets/_rels/sheet312.xml.rels><?xml version="1.0" encoding="UTF-8" standalone="yes"?>
<Relationships xmlns="http://schemas.openxmlformats.org/package/2006/relationships"><Relationship Id="rId2" Type="http://schemas.openxmlformats.org/officeDocument/2006/relationships/hyperlink" Target="mailto:aporrass@migracion.go.cr" TargetMode="External"/><Relationship Id="rId1" Type="http://schemas.openxmlformats.org/officeDocument/2006/relationships/hyperlink" Target="mailto:evictors@migracion.go.cr" TargetMode="External"/></Relationships>
</file>

<file path=xl/worksheets/_rels/sheet313.xml.rels><?xml version="1.0" encoding="UTF-8" standalone="yes"?>
<Relationships xmlns="http://schemas.openxmlformats.org/package/2006/relationships"><Relationship Id="rId2" Type="http://schemas.openxmlformats.org/officeDocument/2006/relationships/drawing" Target="../drawings/drawing239.xml"/><Relationship Id="rId1" Type="http://schemas.openxmlformats.org/officeDocument/2006/relationships/printerSettings" Target="../printerSettings/printerSettings192.bin"/></Relationships>
</file>

<file path=xl/worksheets/_rels/sheet314.xml.rels><?xml version="1.0" encoding="UTF-8" standalone="yes"?>
<Relationships xmlns="http://schemas.openxmlformats.org/package/2006/relationships"><Relationship Id="rId1" Type="http://schemas.openxmlformats.org/officeDocument/2006/relationships/hyperlink" Target="https://unstats.un.org/sdgs/metadata/files/Metadata-10-0A-01.pdf" TargetMode="External"/></Relationships>
</file>

<file path=xl/worksheets/_rels/sheet315.xml.rels><?xml version="1.0" encoding="UTF-8" standalone="yes"?>
<Relationships xmlns="http://schemas.openxmlformats.org/package/2006/relationships"><Relationship Id="rId1" Type="http://schemas.openxmlformats.org/officeDocument/2006/relationships/drawing" Target="../drawings/drawing240.xml"/></Relationships>
</file>

<file path=xl/worksheets/_rels/sheet316.xml.rels><?xml version="1.0" encoding="UTF-8" standalone="yes"?>
<Relationships xmlns="http://schemas.openxmlformats.org/package/2006/relationships"><Relationship Id="rId1" Type="http://schemas.openxmlformats.org/officeDocument/2006/relationships/hyperlink" Target="https://unstats.un.org/sdgs/metadata/files/Metadata-10-0B-01.pdf" TargetMode="External"/></Relationships>
</file>

<file path=xl/worksheets/_rels/sheet317.xml.rels><?xml version="1.0" encoding="UTF-8" standalone="yes"?>
<Relationships xmlns="http://schemas.openxmlformats.org/package/2006/relationships"><Relationship Id="rId3" Type="http://schemas.openxmlformats.org/officeDocument/2006/relationships/drawing" Target="../drawings/drawing241.xml"/><Relationship Id="rId2" Type="http://schemas.openxmlformats.org/officeDocument/2006/relationships/printerSettings" Target="../printerSettings/printerSettings193.bin"/><Relationship Id="rId1" Type="http://schemas.openxmlformats.org/officeDocument/2006/relationships/hyperlink" Target="https://remittanceprices.worldbank.org/" TargetMode="External"/></Relationships>
</file>

<file path=xl/worksheets/_rels/sheet318.xml.rels><?xml version="1.0" encoding="UTF-8" standalone="yes"?>
<Relationships xmlns="http://schemas.openxmlformats.org/package/2006/relationships"><Relationship Id="rId3" Type="http://schemas.openxmlformats.org/officeDocument/2006/relationships/hyperlink" Target="https://unstats.un.org/sdgs/metadata/files/Metadata-10-0C-01.pdf" TargetMode="External"/><Relationship Id="rId2" Type="http://schemas.openxmlformats.org/officeDocument/2006/relationships/hyperlink" Target="http://remittanceprices.worldbank.org/es/corridor/United%20States/Costa%20Rica?start_date=1483246800&amp;end_date=1491019199" TargetMode="External"/><Relationship Id="rId1" Type="http://schemas.openxmlformats.org/officeDocument/2006/relationships/hyperlink" Target="http://remittanceprices.worldbank.org/es/corridor/United%20States/Costa%20Rica?start_date=1483246800&amp;end_date=1491019199" TargetMode="External"/><Relationship Id="rId5" Type="http://schemas.openxmlformats.org/officeDocument/2006/relationships/drawing" Target="../drawings/drawing242.xml"/><Relationship Id="rId4" Type="http://schemas.openxmlformats.org/officeDocument/2006/relationships/printerSettings" Target="../printerSettings/printerSettings194.bin"/></Relationships>
</file>

<file path=xl/worksheets/_rels/sheet319.xml.rels><?xml version="1.0" encoding="UTF-8" standalone="yes"?>
<Relationships xmlns="http://schemas.openxmlformats.org/package/2006/relationships"><Relationship Id="rId2" Type="http://schemas.openxmlformats.org/officeDocument/2006/relationships/drawing" Target="../drawings/drawing243.xml"/><Relationship Id="rId1" Type="http://schemas.openxmlformats.org/officeDocument/2006/relationships/printerSettings" Target="../printerSettings/printerSettings195.bin"/></Relationships>
</file>

<file path=xl/worksheets/_rels/sheet32.xml.rels><?xml version="1.0" encoding="UTF-8" standalone="yes"?>
<Relationships xmlns="http://schemas.openxmlformats.org/package/2006/relationships"><Relationship Id="rId3" Type="http://schemas.openxmlformats.org/officeDocument/2006/relationships/hyperlink" Target="https://unstats.un.org/sdgs/metadata/files/Metadata-02-01-01.pdf" TargetMode="External"/><Relationship Id="rId2" Type="http://schemas.openxmlformats.org/officeDocument/2006/relationships/hyperlink" Target="http://siestad.sica.int/General/Reportes.aspx?DesagregacionId=NULL&amp;IndicadorId=29&amp;PaisId=Costa%20Rica&amp;Periodos=&amp;TipoReporte=IP&amp;TituloReporte=Estad%C3%ADsticas%20Sociales/Salud/Salud&amp;TipoGrafica=Bar" TargetMode="External"/><Relationship Id="rId1" Type="http://schemas.openxmlformats.org/officeDocument/2006/relationships/hyperlink" Target="http://siestad.sica.int/General/Reportes.aspx?DesagregacionId=NULL&amp;IndicadorId=30&amp;PaisId=Costa%20Rica&amp;Periodos=&amp;TipoReporte=IP&amp;TituloReporte=Estad%C3%ADsticas%20Sociales/Salud/Salud&amp;TipoGrafica=Bar" TargetMode="External"/><Relationship Id="rId5" Type="http://schemas.openxmlformats.org/officeDocument/2006/relationships/drawing" Target="../drawings/drawing23.xml"/><Relationship Id="rId4" Type="http://schemas.openxmlformats.org/officeDocument/2006/relationships/printerSettings" Target="../printerSettings/printerSettings26.bin"/></Relationships>
</file>

<file path=xl/worksheets/_rels/sheet320.xml.rels><?xml version="1.0" encoding="UTF-8" standalone="yes"?>
<Relationships xmlns="http://schemas.openxmlformats.org/package/2006/relationships"><Relationship Id="rId2" Type="http://schemas.openxmlformats.org/officeDocument/2006/relationships/drawing" Target="../drawings/drawing244.xml"/><Relationship Id="rId1" Type="http://schemas.openxmlformats.org/officeDocument/2006/relationships/printerSettings" Target="../printerSettings/printerSettings196.bin"/></Relationships>
</file>

<file path=xl/worksheets/_rels/sheet321.xml.rels><?xml version="1.0" encoding="UTF-8" standalone="yes"?>
<Relationships xmlns="http://schemas.openxmlformats.org/package/2006/relationships"><Relationship Id="rId3" Type="http://schemas.openxmlformats.org/officeDocument/2006/relationships/drawing" Target="../drawings/drawing245.xml"/><Relationship Id="rId2" Type="http://schemas.openxmlformats.org/officeDocument/2006/relationships/printerSettings" Target="../printerSettings/printerSettings197.bin"/><Relationship Id="rId1" Type="http://schemas.openxmlformats.org/officeDocument/2006/relationships/hyperlink" Target="https://unstats.un.org/sdgs/metadata/files/Metadata-11-01-01.pdf" TargetMode="External"/></Relationships>
</file>

<file path=xl/worksheets/_rels/sheet322.xml.rels><?xml version="1.0" encoding="UTF-8" standalone="yes"?>
<Relationships xmlns="http://schemas.openxmlformats.org/package/2006/relationships"><Relationship Id="rId2" Type="http://schemas.openxmlformats.org/officeDocument/2006/relationships/drawing" Target="../drawings/drawing246.xml"/><Relationship Id="rId1" Type="http://schemas.openxmlformats.org/officeDocument/2006/relationships/printerSettings" Target="../printerSettings/printerSettings198.bin"/></Relationships>
</file>

<file path=xl/worksheets/_rels/sheet323.xml.rels><?xml version="1.0" encoding="UTF-8" standalone="yes"?>
<Relationships xmlns="http://schemas.openxmlformats.org/package/2006/relationships"><Relationship Id="rId3" Type="http://schemas.openxmlformats.org/officeDocument/2006/relationships/drawing" Target="../drawings/drawing247.xml"/><Relationship Id="rId2" Type="http://schemas.openxmlformats.org/officeDocument/2006/relationships/printerSettings" Target="../printerSettings/printerSettings199.bin"/><Relationship Id="rId1" Type="http://schemas.openxmlformats.org/officeDocument/2006/relationships/hyperlink" Target="https://unstats.un.org/sdgs/metadata/files/Metadata-11-01-01.pdf" TargetMode="External"/></Relationships>
</file>

<file path=xl/worksheets/_rels/sheet324.xml.rels><?xml version="1.0" encoding="UTF-8" standalone="yes"?>
<Relationships xmlns="http://schemas.openxmlformats.org/package/2006/relationships"><Relationship Id="rId2" Type="http://schemas.openxmlformats.org/officeDocument/2006/relationships/drawing" Target="../drawings/drawing248.xml"/><Relationship Id="rId1" Type="http://schemas.openxmlformats.org/officeDocument/2006/relationships/printerSettings" Target="../printerSettings/printerSettings200.bin"/></Relationships>
</file>

<file path=xl/worksheets/_rels/sheet325.xml.rels><?xml version="1.0" encoding="UTF-8" standalone="yes"?>
<Relationships xmlns="http://schemas.openxmlformats.org/package/2006/relationships"><Relationship Id="rId3" Type="http://schemas.openxmlformats.org/officeDocument/2006/relationships/drawing" Target="../drawings/drawing249.xml"/><Relationship Id="rId2" Type="http://schemas.openxmlformats.org/officeDocument/2006/relationships/printerSettings" Target="../printerSettings/printerSettings201.bin"/><Relationship Id="rId1" Type="http://schemas.openxmlformats.org/officeDocument/2006/relationships/hyperlink" Target="https://unstats.un.org/sdgs/metadata/files/Metadata-11-01-01.pdf" TargetMode="External"/></Relationships>
</file>

<file path=xl/worksheets/_rels/sheet327.xml.rels><?xml version="1.0" encoding="UTF-8" standalone="yes"?>
<Relationships xmlns="http://schemas.openxmlformats.org/package/2006/relationships"><Relationship Id="rId1" Type="http://schemas.openxmlformats.org/officeDocument/2006/relationships/hyperlink" Target="https://unstats.un.org/sdgs/metadata/files/Metadata-11-02-01.pdf" TargetMode="External"/></Relationships>
</file>

<file path=xl/worksheets/_rels/sheet329.xml.rels><?xml version="1.0" encoding="UTF-8" standalone="yes"?>
<Relationships xmlns="http://schemas.openxmlformats.org/package/2006/relationships"><Relationship Id="rId1" Type="http://schemas.openxmlformats.org/officeDocument/2006/relationships/hyperlink" Target="https://unstats.un.org/sdgs/metadata/files/Metadata-11-03-01.pdf" TargetMode="External"/></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30.xml.rels><?xml version="1.0" encoding="UTF-8" standalone="yes"?>
<Relationships xmlns="http://schemas.openxmlformats.org/package/2006/relationships"><Relationship Id="rId1" Type="http://schemas.openxmlformats.org/officeDocument/2006/relationships/drawing" Target="../drawings/drawing250.xml"/></Relationships>
</file>

<file path=xl/worksheets/_rels/sheet331.xml.rels><?xml version="1.0" encoding="UTF-8" standalone="yes"?>
<Relationships xmlns="http://schemas.openxmlformats.org/package/2006/relationships"><Relationship Id="rId2" Type="http://schemas.openxmlformats.org/officeDocument/2006/relationships/hyperlink" Target="mailto:geovanny@mivah.cr" TargetMode="External"/><Relationship Id="rId1" Type="http://schemas.openxmlformats.org/officeDocument/2006/relationships/hyperlink" Target="https://unstats.un.org/sdgs/metadata/files/Metadata-11-03-02.pdf" TargetMode="External"/></Relationships>
</file>

<file path=xl/worksheets/_rels/sheet333.xml.rels><?xml version="1.0" encoding="UTF-8" standalone="yes"?>
<Relationships xmlns="http://schemas.openxmlformats.org/package/2006/relationships"><Relationship Id="rId1" Type="http://schemas.openxmlformats.org/officeDocument/2006/relationships/hyperlink" Target="https://unstats.un.org/sdgs/tierIII-indicators/" TargetMode="External"/></Relationships>
</file>

<file path=xl/worksheets/_rels/sheet334.xml.rels><?xml version="1.0" encoding="UTF-8" standalone="yes"?>
<Relationships xmlns="http://schemas.openxmlformats.org/package/2006/relationships"><Relationship Id="rId1" Type="http://schemas.openxmlformats.org/officeDocument/2006/relationships/printerSettings" Target="../printerSettings/printerSettings202.bin"/></Relationships>
</file>

<file path=xl/worksheets/_rels/sheet335.xml.rels><?xml version="1.0" encoding="UTF-8" standalone="yes"?>
<Relationships xmlns="http://schemas.openxmlformats.org/package/2006/relationships"><Relationship Id="rId3" Type="http://schemas.openxmlformats.org/officeDocument/2006/relationships/printerSettings" Target="../printerSettings/printerSettings203.bin"/><Relationship Id="rId2" Type="http://schemas.openxmlformats.org/officeDocument/2006/relationships/hyperlink" Target="mailto:cpicado@cne.go.cr" TargetMode="External"/><Relationship Id="rId1" Type="http://schemas.openxmlformats.org/officeDocument/2006/relationships/hyperlink" Target="https://unstats.un.org/sdgs/metadata/files/Metadata-11-05-01.pdf" TargetMode="External"/><Relationship Id="rId4" Type="http://schemas.openxmlformats.org/officeDocument/2006/relationships/drawing" Target="../drawings/drawing251.xml"/></Relationships>
</file>

<file path=xl/worksheets/_rels/sheet337.xml.rels><?xml version="1.0" encoding="UTF-8" standalone="yes"?>
<Relationships xmlns="http://schemas.openxmlformats.org/package/2006/relationships"><Relationship Id="rId2" Type="http://schemas.openxmlformats.org/officeDocument/2006/relationships/drawing" Target="../drawings/drawing252.xml"/><Relationship Id="rId1" Type="http://schemas.openxmlformats.org/officeDocument/2006/relationships/hyperlink" Target="https://unstats.un.org/sdgs/metadata/files/Metadata-11-05-02.pdf" TargetMode="External"/></Relationships>
</file>

<file path=xl/worksheets/_rels/sheet338.xml.rels><?xml version="1.0" encoding="UTF-8" standalone="yes"?>
<Relationships xmlns="http://schemas.openxmlformats.org/package/2006/relationships"><Relationship Id="rId2" Type="http://schemas.openxmlformats.org/officeDocument/2006/relationships/drawing" Target="../drawings/drawing253.xml"/><Relationship Id="rId1" Type="http://schemas.openxmlformats.org/officeDocument/2006/relationships/printerSettings" Target="../printerSettings/printerSettings204.bin"/></Relationships>
</file>

<file path=xl/worksheets/_rels/sheet339.xml.rels><?xml version="1.0" encoding="UTF-8" standalone="yes"?>
<Relationships xmlns="http://schemas.openxmlformats.org/package/2006/relationships"><Relationship Id="rId2" Type="http://schemas.openxmlformats.org/officeDocument/2006/relationships/hyperlink" Target="mailto:adrian.rojas@misalud.go.cr" TargetMode="External"/><Relationship Id="rId1" Type="http://schemas.openxmlformats.org/officeDocument/2006/relationships/hyperlink" Target="https://unstats.un.org/sdgs/metadata/files/Metadata-11-06-01.pdf" TargetMode="External"/></Relationships>
</file>

<file path=xl/worksheets/_rels/sheet34.xml.rels><?xml version="1.0" encoding="UTF-8" standalone="yes"?>
<Relationships xmlns="http://schemas.openxmlformats.org/package/2006/relationships"><Relationship Id="rId2" Type="http://schemas.openxmlformats.org/officeDocument/2006/relationships/hyperlink" Target="mailto:ivannia.caravaca@misalud.go.cr" TargetMode="External"/><Relationship Id="rId1" Type="http://schemas.openxmlformats.org/officeDocument/2006/relationships/hyperlink" Target="https://www.fao.org/3/bl354s/bl354s.pdf" TargetMode="External"/></Relationships>
</file>

<file path=xl/worksheets/_rels/sheet340.xml.rels><?xml version="1.0" encoding="UTF-8" standalone="yes"?>
<Relationships xmlns="http://schemas.openxmlformats.org/package/2006/relationships"><Relationship Id="rId1" Type="http://schemas.openxmlformats.org/officeDocument/2006/relationships/printerSettings" Target="../printerSettings/printerSettings205.bin"/></Relationships>
</file>

<file path=xl/worksheets/_rels/sheet341.xml.rels><?xml version="1.0" encoding="UTF-8" standalone="yes"?>
<Relationships xmlns="http://schemas.openxmlformats.org/package/2006/relationships"><Relationship Id="rId3" Type="http://schemas.openxmlformats.org/officeDocument/2006/relationships/drawing" Target="../drawings/drawing254.xml"/><Relationship Id="rId2" Type="http://schemas.openxmlformats.org/officeDocument/2006/relationships/hyperlink" Target="mailto:jorge.herrera.murillo@una.ac.cr" TargetMode="External"/><Relationship Id="rId1" Type="http://schemas.openxmlformats.org/officeDocument/2006/relationships/hyperlink" Target="https://unstats.un.org/sdgs/metadata/files/Metadata-11-06-02.pdf" TargetMode="External"/></Relationships>
</file>

<file path=xl/worksheets/_rels/sheet343.xml.rels><?xml version="1.0" encoding="UTF-8" standalone="yes"?>
<Relationships xmlns="http://schemas.openxmlformats.org/package/2006/relationships"><Relationship Id="rId2" Type="http://schemas.openxmlformats.org/officeDocument/2006/relationships/hyperlink" Target="https://unstats.un.org/sdgs/metadata/files/Metadata-11-07-01.pdf" TargetMode="External"/><Relationship Id="rId1" Type="http://schemas.openxmlformats.org/officeDocument/2006/relationships/hyperlink" Target="mailto:smora@mcj.go.cr" TargetMode="External"/></Relationships>
</file>

<file path=xl/worksheets/_rels/sheet344.xml.rels><?xml version="1.0" encoding="UTF-8" standalone="yes"?>
<Relationships xmlns="http://schemas.openxmlformats.org/package/2006/relationships"><Relationship Id="rId2" Type="http://schemas.openxmlformats.org/officeDocument/2006/relationships/drawing" Target="../drawings/drawing255.xml"/><Relationship Id="rId1" Type="http://schemas.openxmlformats.org/officeDocument/2006/relationships/printerSettings" Target="../printerSettings/printerSettings206.bin"/></Relationships>
</file>

<file path=xl/worksheets/_rels/sheet345.xml.rels><?xml version="1.0" encoding="UTF-8" standalone="yes"?>
<Relationships xmlns="http://schemas.openxmlformats.org/package/2006/relationships"><Relationship Id="rId3" Type="http://schemas.openxmlformats.org/officeDocument/2006/relationships/printerSettings" Target="../printerSettings/printerSettings207.bin"/><Relationship Id="rId2" Type="http://schemas.openxmlformats.org/officeDocument/2006/relationships/hyperlink" Target="mailto:sandra.delgado@misalud.go,cr" TargetMode="External"/><Relationship Id="rId1" Type="http://schemas.openxmlformats.org/officeDocument/2006/relationships/hyperlink" Target="https://unstats.un.org/sdgs/tierIII-indicators/" TargetMode="External"/><Relationship Id="rId4" Type="http://schemas.openxmlformats.org/officeDocument/2006/relationships/drawing" Target="../drawings/drawing256.xml"/></Relationships>
</file>

<file path=xl/worksheets/_rels/sheet346.xml.rels><?xml version="1.0" encoding="UTF-8" standalone="yes"?>
<Relationships xmlns="http://schemas.openxmlformats.org/package/2006/relationships"><Relationship Id="rId1" Type="http://schemas.openxmlformats.org/officeDocument/2006/relationships/drawing" Target="../drawings/drawing257.xml"/></Relationships>
</file>

<file path=xl/worksheets/_rels/sheet347.xml.rels><?xml version="1.0" encoding="UTF-8" standalone="yes"?>
<Relationships xmlns="http://schemas.openxmlformats.org/package/2006/relationships"><Relationship Id="rId1" Type="http://schemas.openxmlformats.org/officeDocument/2006/relationships/hyperlink" Target="https://unstats.un.org/sdgs/tierIII-indicators/" TargetMode="External"/></Relationships>
</file>

<file path=xl/worksheets/_rels/sheet348.xml.rels><?xml version="1.0" encoding="UTF-8" standalone="yes"?>
<Relationships xmlns="http://schemas.openxmlformats.org/package/2006/relationships"><Relationship Id="rId1" Type="http://schemas.openxmlformats.org/officeDocument/2006/relationships/drawing" Target="../drawings/drawing258.xml"/></Relationships>
</file>

<file path=xl/worksheets/_rels/sheet349.xml.rels><?xml version="1.0" encoding="UTF-8" standalone="yes"?>
<Relationships xmlns="http://schemas.openxmlformats.org/package/2006/relationships"><Relationship Id="rId1" Type="http://schemas.openxmlformats.org/officeDocument/2006/relationships/hyperlink" Target="https://unstats.un.org/sdgs/metadata/files/Metadata-11-0B-01.pdf" TargetMode="Externa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51.xml.rels><?xml version="1.0" encoding="UTF-8" standalone="yes"?>
<Relationships xmlns="http://schemas.openxmlformats.org/package/2006/relationships"><Relationship Id="rId2" Type="http://schemas.openxmlformats.org/officeDocument/2006/relationships/drawing" Target="../drawings/drawing259.xml"/><Relationship Id="rId1" Type="http://schemas.openxmlformats.org/officeDocument/2006/relationships/hyperlink" Target="https://unstats.un.org/sdgs/metadata/files/Metadata-11-0b-02.pdf" TargetMode="External"/></Relationships>
</file>

<file path=xl/worksheets/_rels/sheet352.xml.rels><?xml version="1.0" encoding="UTF-8" standalone="yes"?>
<Relationships xmlns="http://schemas.openxmlformats.org/package/2006/relationships"><Relationship Id="rId2" Type="http://schemas.openxmlformats.org/officeDocument/2006/relationships/drawing" Target="../drawings/drawing260.xml"/><Relationship Id="rId1" Type="http://schemas.openxmlformats.org/officeDocument/2006/relationships/printerSettings" Target="../printerSettings/printerSettings208.bin"/></Relationships>
</file>

<file path=xl/worksheets/_rels/sheet353.xml.rels><?xml version="1.0" encoding="UTF-8" standalone="yes"?>
<Relationships xmlns="http://schemas.openxmlformats.org/package/2006/relationships"><Relationship Id="rId2" Type="http://schemas.openxmlformats.org/officeDocument/2006/relationships/drawing" Target="../drawings/drawing261.xml"/><Relationship Id="rId1" Type="http://schemas.openxmlformats.org/officeDocument/2006/relationships/printerSettings" Target="../printerSettings/printerSettings209.bin"/></Relationships>
</file>

<file path=xl/worksheets/_rels/sheet354.xml.rels><?xml version="1.0" encoding="UTF-8" standalone="yes"?>
<Relationships xmlns="http://schemas.openxmlformats.org/package/2006/relationships"><Relationship Id="rId2" Type="http://schemas.openxmlformats.org/officeDocument/2006/relationships/printerSettings" Target="../printerSettings/printerSettings210.bin"/><Relationship Id="rId1" Type="http://schemas.openxmlformats.org/officeDocument/2006/relationships/hyperlink" Target="https://unstats.un.org/sdgs/metadata/files/Metadata-12-01-01.pdf" TargetMode="External"/></Relationships>
</file>

<file path=xl/worksheets/_rels/sheet356.xml.rels><?xml version="1.0" encoding="UTF-8" standalone="yes"?>
<Relationships xmlns="http://schemas.openxmlformats.org/package/2006/relationships"><Relationship Id="rId1" Type="http://schemas.openxmlformats.org/officeDocument/2006/relationships/hyperlink" Target="https://unstats.un.org/sdgs/metadata/files/Metadata-12-02-01.pdf" TargetMode="External"/></Relationships>
</file>

<file path=xl/worksheets/_rels/sheet357.xml.rels><?xml version="1.0" encoding="UTF-8" standalone="yes"?>
<Relationships xmlns="http://schemas.openxmlformats.org/package/2006/relationships"><Relationship Id="rId2" Type="http://schemas.openxmlformats.org/officeDocument/2006/relationships/drawing" Target="../drawings/drawing262.xml"/><Relationship Id="rId1" Type="http://schemas.openxmlformats.org/officeDocument/2006/relationships/printerSettings" Target="../printerSettings/printerSettings211.bin"/></Relationships>
</file>

<file path=xl/worksheets/_rels/sheet358.xml.rels><?xml version="1.0" encoding="UTF-8" standalone="yes"?>
<Relationships xmlns="http://schemas.openxmlformats.org/package/2006/relationships"><Relationship Id="rId3" Type="http://schemas.openxmlformats.org/officeDocument/2006/relationships/hyperlink" Target="mailto:vargasch@bccr.fi.cr" TargetMode="External"/><Relationship Id="rId2" Type="http://schemas.openxmlformats.org/officeDocument/2006/relationships/hyperlink" Target="mailto:sanchezsl@bccr.fi.cr" TargetMode="External"/><Relationship Id="rId1" Type="http://schemas.openxmlformats.org/officeDocument/2006/relationships/hyperlink" Target="https://unstats.un.org/sdgs/metadata/files/Metadata-12-02-02.pdf" TargetMode="External"/><Relationship Id="rId5" Type="http://schemas.openxmlformats.org/officeDocument/2006/relationships/printerSettings" Target="../printerSettings/printerSettings212.bin"/><Relationship Id="rId4" Type="http://schemas.openxmlformats.org/officeDocument/2006/relationships/hyperlink" Target="mailto:rodriguezzm@bccr.fi.cr" TargetMode="External"/></Relationships>
</file>

<file path=xl/worksheets/_rels/sheet36.xml.rels><?xml version="1.0" encoding="UTF-8" standalone="yes"?>
<Relationships xmlns="http://schemas.openxmlformats.org/package/2006/relationships"><Relationship Id="rId3" Type="http://schemas.openxmlformats.org/officeDocument/2006/relationships/printerSettings" Target="../printerSettings/printerSettings29.bin"/><Relationship Id="rId2" Type="http://schemas.openxmlformats.org/officeDocument/2006/relationships/hyperlink" Target="mailto:ivannia.caravaca@misalud.go.cr" TargetMode="External"/><Relationship Id="rId1" Type="http://schemas.openxmlformats.org/officeDocument/2006/relationships/hyperlink" Target="https://unstats.un.org/sdgs/metadata/files/Metadata-02-02-01.pdf" TargetMode="External"/></Relationships>
</file>

<file path=xl/worksheets/_rels/sheet360.xml.rels><?xml version="1.0" encoding="UTF-8" standalone="yes"?>
<Relationships xmlns="http://schemas.openxmlformats.org/package/2006/relationships"><Relationship Id="rId2" Type="http://schemas.openxmlformats.org/officeDocument/2006/relationships/hyperlink" Target="https://unstats.un.org/sdgs/tierIII-indicators/" TargetMode="External"/><Relationship Id="rId1" Type="http://schemas.openxmlformats.org/officeDocument/2006/relationships/hyperlink" Target="mailto:xinia.andrade@inec.go.cr" TargetMode="External"/></Relationships>
</file>

<file path=xl/worksheets/_rels/sheet361.xml.rels><?xml version="1.0" encoding="UTF-8" standalone="yes"?>
<Relationships xmlns="http://schemas.openxmlformats.org/package/2006/relationships"><Relationship Id="rId2" Type="http://schemas.openxmlformats.org/officeDocument/2006/relationships/drawing" Target="../drawings/drawing263.xml"/><Relationship Id="rId1" Type="http://schemas.openxmlformats.org/officeDocument/2006/relationships/printerSettings" Target="../printerSettings/printerSettings213.bin"/></Relationships>
</file>

<file path=xl/worksheets/_rels/sheet362.xml.rels><?xml version="1.0" encoding="UTF-8" standalone="yes"?>
<Relationships xmlns="http://schemas.openxmlformats.org/package/2006/relationships"><Relationship Id="rId1" Type="http://schemas.openxmlformats.org/officeDocument/2006/relationships/hyperlink" Target="https://unstats.un.org/sdgs/metadata/files/Metadata-12-04-01.pdf" TargetMode="External"/></Relationships>
</file>

<file path=xl/worksheets/_rels/sheet363.xml.rels><?xml version="1.0" encoding="UTF-8" standalone="yes"?>
<Relationships xmlns="http://schemas.openxmlformats.org/package/2006/relationships"><Relationship Id="rId2" Type="http://schemas.openxmlformats.org/officeDocument/2006/relationships/drawing" Target="../drawings/drawing264.xml"/><Relationship Id="rId1" Type="http://schemas.openxmlformats.org/officeDocument/2006/relationships/printerSettings" Target="../printerSettings/printerSettings214.bin"/></Relationships>
</file>

<file path=xl/worksheets/_rels/sheet364.xml.rels><?xml version="1.0" encoding="UTF-8" standalone="yes"?>
<Relationships xmlns="http://schemas.openxmlformats.org/package/2006/relationships"><Relationship Id="rId3" Type="http://schemas.openxmlformats.org/officeDocument/2006/relationships/printerSettings" Target="../printerSettings/printerSettings215.bin"/><Relationship Id="rId2" Type="http://schemas.openxmlformats.org/officeDocument/2006/relationships/hyperlink" Target="mailto:ricardo.morales@misalud.go.cr" TargetMode="External"/><Relationship Id="rId1" Type="http://schemas.openxmlformats.org/officeDocument/2006/relationships/hyperlink" Target="https://unstats.un.org/sdgs/tierIII-indicators/" TargetMode="External"/></Relationships>
</file>

<file path=xl/worksheets/_rels/sheet365.xml.rels><?xml version="1.0" encoding="UTF-8" standalone="yes"?>
<Relationships xmlns="http://schemas.openxmlformats.org/package/2006/relationships"><Relationship Id="rId2" Type="http://schemas.openxmlformats.org/officeDocument/2006/relationships/drawing" Target="../drawings/drawing265.xml"/><Relationship Id="rId1" Type="http://schemas.openxmlformats.org/officeDocument/2006/relationships/printerSettings" Target="../printerSettings/printerSettings216.bin"/></Relationships>
</file>

<file path=xl/worksheets/_rels/sheet366.xml.rels><?xml version="1.0" encoding="UTF-8" standalone="yes"?>
<Relationships xmlns="http://schemas.openxmlformats.org/package/2006/relationships"><Relationship Id="rId2" Type="http://schemas.openxmlformats.org/officeDocument/2006/relationships/hyperlink" Target="mailto:adrian.rojas@misalud.go.cr" TargetMode="External"/><Relationship Id="rId1" Type="http://schemas.openxmlformats.org/officeDocument/2006/relationships/hyperlink" Target="https://unstats.un.org/sdgs/tierIII-indicators/" TargetMode="External"/></Relationships>
</file>

<file path=xl/worksheets/_rels/sheet367.xml.rels><?xml version="1.0" encoding="UTF-8" standalone="yes"?>
<Relationships xmlns="http://schemas.openxmlformats.org/package/2006/relationships"><Relationship Id="rId1" Type="http://schemas.openxmlformats.org/officeDocument/2006/relationships/printerSettings" Target="../printerSettings/printerSettings217.bin"/></Relationships>
</file>

<file path=xl/worksheets/_rels/sheet368.xml.rels><?xml version="1.0" encoding="UTF-8" standalone="yes"?>
<Relationships xmlns="http://schemas.openxmlformats.org/package/2006/relationships"><Relationship Id="rId3" Type="http://schemas.openxmlformats.org/officeDocument/2006/relationships/hyperlink" Target="https://unstats.un.org/sdgs/metadata/files/Metadata-12-06-01.pdf" TargetMode="External"/><Relationship Id="rId2" Type="http://schemas.openxmlformats.org/officeDocument/2006/relationships/hyperlink" Target="mailto:ethelmaldonado@aedcr.com" TargetMode="External"/><Relationship Id="rId1" Type="http://schemas.openxmlformats.org/officeDocument/2006/relationships/hyperlink" Target="https://unstats.un.org/sdgs/metadata/files/Metadata-11-06-01.pdf" TargetMode="External"/><Relationship Id="rId4" Type="http://schemas.openxmlformats.org/officeDocument/2006/relationships/printerSettings" Target="../printerSettings/printerSettings218.bin"/></Relationships>
</file>

<file path=xl/worksheets/_rels/sheet369.xml.rels><?xml version="1.0" encoding="UTF-8" standalone="yes"?>
<Relationships xmlns="http://schemas.openxmlformats.org/package/2006/relationships"><Relationship Id="rId1" Type="http://schemas.openxmlformats.org/officeDocument/2006/relationships/printerSettings" Target="../printerSettings/printerSettings219.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0.xml.rels><?xml version="1.0" encoding="UTF-8" standalone="yes"?>
<Relationships xmlns="http://schemas.openxmlformats.org/package/2006/relationships"><Relationship Id="rId3" Type="http://schemas.openxmlformats.org/officeDocument/2006/relationships/hyperlink" Target="mailto:comprasustentables@hacienda.go.cr" TargetMode="External"/><Relationship Id="rId2" Type="http://schemas.openxmlformats.org/officeDocument/2006/relationships/hyperlink" Target="mailto:calderonfl@hacienda.go.cr" TargetMode="External"/><Relationship Id="rId1" Type="http://schemas.openxmlformats.org/officeDocument/2006/relationships/hyperlink" Target="https://unstats.un.org/sdgs/tierIII-indicators/" TargetMode="External"/><Relationship Id="rId4" Type="http://schemas.openxmlformats.org/officeDocument/2006/relationships/printerSettings" Target="../printerSettings/printerSettings220.bin"/></Relationships>
</file>

<file path=xl/worksheets/_rels/sheet371.xml.rels><?xml version="1.0" encoding="UTF-8" standalone="yes"?>
<Relationships xmlns="http://schemas.openxmlformats.org/package/2006/relationships"><Relationship Id="rId1" Type="http://schemas.openxmlformats.org/officeDocument/2006/relationships/printerSettings" Target="../printerSettings/printerSettings221.bin"/></Relationships>
</file>

<file path=xl/worksheets/_rels/sheet372.xml.rels><?xml version="1.0" encoding="UTF-8" standalone="yes"?>
<Relationships xmlns="http://schemas.openxmlformats.org/package/2006/relationships"><Relationship Id="rId3" Type="http://schemas.openxmlformats.org/officeDocument/2006/relationships/printerSettings" Target="../printerSettings/printerSettings222.bin"/><Relationship Id="rId2" Type="http://schemas.openxmlformats.org/officeDocument/2006/relationships/hyperlink" Target="mailto:maria.ulate.espinoza@mep.go.cr" TargetMode="External"/><Relationship Id="rId1" Type="http://schemas.openxmlformats.org/officeDocument/2006/relationships/hyperlink" Target="https://unstats.un.org/sdgs/tierIII-indicators/" TargetMode="External"/><Relationship Id="rId4" Type="http://schemas.openxmlformats.org/officeDocument/2006/relationships/drawing" Target="../drawings/drawing266.xml"/></Relationships>
</file>

<file path=xl/worksheets/_rels/sheet373.xml.rels><?xml version="1.0" encoding="UTF-8" standalone="yes"?>
<Relationships xmlns="http://schemas.openxmlformats.org/package/2006/relationships"><Relationship Id="rId1" Type="http://schemas.openxmlformats.org/officeDocument/2006/relationships/drawing" Target="../drawings/drawing267.xml"/></Relationships>
</file>

<file path=xl/worksheets/_rels/sheet374.xml.rels><?xml version="1.0" encoding="UTF-8" standalone="yes"?>
<Relationships xmlns="http://schemas.openxmlformats.org/package/2006/relationships"><Relationship Id="rId3" Type="http://schemas.openxmlformats.org/officeDocument/2006/relationships/hyperlink" Target="mailto:VARGASCH@bccr.fi.cr" TargetMode="External"/><Relationship Id="rId2" Type="http://schemas.openxmlformats.org/officeDocument/2006/relationships/hyperlink" Target="mailto:alvaradoqi@bccr.fi.cr" TargetMode="External"/><Relationship Id="rId1" Type="http://schemas.openxmlformats.org/officeDocument/2006/relationships/hyperlink" Target="https://unstats.un.org/sdgs/tierIII-indicators/" TargetMode="External"/><Relationship Id="rId6" Type="http://schemas.openxmlformats.org/officeDocument/2006/relationships/drawing" Target="../drawings/drawing268.xml"/><Relationship Id="rId5" Type="http://schemas.openxmlformats.org/officeDocument/2006/relationships/printerSettings" Target="../printerSettings/printerSettings223.bin"/><Relationship Id="rId4" Type="http://schemas.openxmlformats.org/officeDocument/2006/relationships/hyperlink" Target="mailto:rodriguezzm@bccr.fi.cr" TargetMode="External"/></Relationships>
</file>

<file path=xl/worksheets/_rels/sheet375.xml.rels><?xml version="1.0" encoding="UTF-8" standalone="yes"?>
<Relationships xmlns="http://schemas.openxmlformats.org/package/2006/relationships"><Relationship Id="rId3" Type="http://schemas.openxmlformats.org/officeDocument/2006/relationships/drawing" Target="../drawings/drawing269.xml"/><Relationship Id="rId2" Type="http://schemas.openxmlformats.org/officeDocument/2006/relationships/hyperlink" Target="https://www.ict.go.cr/pdf/Plan%20nacional%20de%20turismo%202022-2027.pdf" TargetMode="External"/><Relationship Id="rId1" Type="http://schemas.openxmlformats.org/officeDocument/2006/relationships/hyperlink" Target="https://www.ict.go.cr/en/documents/plan-nacional-y-planes-generales/plan-nacional-de-desarrollo/1071-plan-nacional-de-desarrollo-turistico-2017-2021/file.html" TargetMode="External"/></Relationships>
</file>

<file path=xl/worksheets/_rels/sheet376.xml.rels><?xml version="1.0" encoding="UTF-8" standalone="yes"?>
<Relationships xmlns="http://schemas.openxmlformats.org/package/2006/relationships"><Relationship Id="rId3" Type="http://schemas.openxmlformats.org/officeDocument/2006/relationships/hyperlink" Target="https://www.ict.go.cr/es/documentos-institucionales/planes-y-documentos-institucionales.html" TargetMode="External"/><Relationship Id="rId2" Type="http://schemas.openxmlformats.org/officeDocument/2006/relationships/hyperlink" Target="mailto:VICTOR.QUESADA@ict.go.cr" TargetMode="External"/><Relationship Id="rId1" Type="http://schemas.openxmlformats.org/officeDocument/2006/relationships/hyperlink" Target="https://unstats.un.org/sdgs/tierIII-indicators/" TargetMode="External"/><Relationship Id="rId4" Type="http://schemas.openxmlformats.org/officeDocument/2006/relationships/printerSettings" Target="../printerSettings/printerSettings224.bin"/></Relationships>
</file>

<file path=xl/worksheets/_rels/sheet378.xml.rels><?xml version="1.0" encoding="UTF-8" standalone="yes"?>
<Relationships xmlns="http://schemas.openxmlformats.org/package/2006/relationships"><Relationship Id="rId1" Type="http://schemas.openxmlformats.org/officeDocument/2006/relationships/hyperlink" Target="https://unstats.un.org/sdgs/metadata/files/Metadata-12-0c-01.pdf" TargetMode="External"/></Relationships>
</file>

<file path=xl/worksheets/_rels/sheet379.xml.rels><?xml version="1.0" encoding="UTF-8" standalone="yes"?>
<Relationships xmlns="http://schemas.openxmlformats.org/package/2006/relationships"><Relationship Id="rId2" Type="http://schemas.openxmlformats.org/officeDocument/2006/relationships/drawing" Target="../drawings/drawing270.xml"/><Relationship Id="rId1" Type="http://schemas.openxmlformats.org/officeDocument/2006/relationships/printerSettings" Target="../printerSettings/printerSettings225.bin"/></Relationships>
</file>

<file path=xl/worksheets/_rels/sheet38.xml.rels><?xml version="1.0" encoding="UTF-8" standalone="yes"?>
<Relationships xmlns="http://schemas.openxmlformats.org/package/2006/relationships"><Relationship Id="rId3" Type="http://schemas.openxmlformats.org/officeDocument/2006/relationships/hyperlink" Target="mailto:ivannia.caravaca@misalud.go.cr" TargetMode="External"/><Relationship Id="rId2" Type="http://schemas.openxmlformats.org/officeDocument/2006/relationships/hyperlink" Target="https://unstats.un.org/sdgs/metadata/files/Metadata-02-02-02b.pdf" TargetMode="External"/><Relationship Id="rId1" Type="http://schemas.openxmlformats.org/officeDocument/2006/relationships/hyperlink" Target="https://unstats.un.org/sdgs/metadata/files/Metadata-02-02-02a.pdf" TargetMode="External"/><Relationship Id="rId4" Type="http://schemas.openxmlformats.org/officeDocument/2006/relationships/printerSettings" Target="../printerSettings/printerSettings31.bin"/></Relationships>
</file>

<file path=xl/worksheets/_rels/sheet380.xml.rels><?xml version="1.0" encoding="UTF-8" standalone="yes"?>
<Relationships xmlns="http://schemas.openxmlformats.org/package/2006/relationships"><Relationship Id="rId1" Type="http://schemas.openxmlformats.org/officeDocument/2006/relationships/printerSettings" Target="../printerSettings/printerSettings226.bin"/></Relationships>
</file>

<file path=xl/worksheets/_rels/sheet381.xml.rels><?xml version="1.0" encoding="UTF-8" standalone="yes"?>
<Relationships xmlns="http://schemas.openxmlformats.org/package/2006/relationships"><Relationship Id="rId3" Type="http://schemas.openxmlformats.org/officeDocument/2006/relationships/printerSettings" Target="../printerSettings/printerSettings227.bin"/><Relationship Id="rId2" Type="http://schemas.openxmlformats.org/officeDocument/2006/relationships/hyperlink" Target="mailto:cpicado@cne.go.cr" TargetMode="External"/><Relationship Id="rId1" Type="http://schemas.openxmlformats.org/officeDocument/2006/relationships/hyperlink" Target="https://unstats.un.org/sdgs/metadata/files/Metadata-13-01-01.pdf" TargetMode="External"/><Relationship Id="rId4" Type="http://schemas.openxmlformats.org/officeDocument/2006/relationships/drawing" Target="../drawings/drawing271.xml"/></Relationships>
</file>

<file path=xl/worksheets/_rels/sheet382.xml.rels><?xml version="1.0" encoding="UTF-8" standalone="yes"?>
<Relationships xmlns="http://schemas.openxmlformats.org/package/2006/relationships"><Relationship Id="rId1" Type="http://schemas.openxmlformats.org/officeDocument/2006/relationships/drawing" Target="../drawings/drawing272.xml"/></Relationships>
</file>

<file path=xl/worksheets/_rels/sheet383.xml.rels><?xml version="1.0" encoding="UTF-8" standalone="yes"?>
<Relationships xmlns="http://schemas.openxmlformats.org/package/2006/relationships"><Relationship Id="rId1" Type="http://schemas.openxmlformats.org/officeDocument/2006/relationships/hyperlink" Target="https://unstats.un.org/sdgs/metadata/files/Metadata-13-01-02.pdf" TargetMode="External"/></Relationships>
</file>

<file path=xl/worksheets/_rels/sheet384.xml.rels><?xml version="1.0" encoding="UTF-8" standalone="yes"?>
<Relationships xmlns="http://schemas.openxmlformats.org/package/2006/relationships"><Relationship Id="rId2" Type="http://schemas.openxmlformats.org/officeDocument/2006/relationships/drawing" Target="../drawings/drawing273.xml"/><Relationship Id="rId1" Type="http://schemas.openxmlformats.org/officeDocument/2006/relationships/printerSettings" Target="../printerSettings/printerSettings228.bin"/></Relationships>
</file>

<file path=xl/worksheets/_rels/sheet385.xml.rels><?xml version="1.0" encoding="UTF-8" standalone="yes"?>
<Relationships xmlns="http://schemas.openxmlformats.org/package/2006/relationships"><Relationship Id="rId2" Type="http://schemas.openxmlformats.org/officeDocument/2006/relationships/drawing" Target="../drawings/drawing274.xml"/><Relationship Id="rId1" Type="http://schemas.openxmlformats.org/officeDocument/2006/relationships/hyperlink" Target="https://unstats.un.org/sdgs/metadata/files/Metadata-13-01-03.pdf" TargetMode="External"/></Relationships>
</file>

<file path=xl/worksheets/_rels/sheet386.xml.rels><?xml version="1.0" encoding="UTF-8" standalone="yes"?>
<Relationships xmlns="http://schemas.openxmlformats.org/package/2006/relationships"><Relationship Id="rId1" Type="http://schemas.openxmlformats.org/officeDocument/2006/relationships/drawing" Target="../drawings/drawing275.xml"/></Relationships>
</file>

<file path=xl/worksheets/_rels/sheet387.xml.rels><?xml version="1.0" encoding="UTF-8" standalone="yes"?>
<Relationships xmlns="http://schemas.openxmlformats.org/package/2006/relationships"><Relationship Id="rId1" Type="http://schemas.openxmlformats.org/officeDocument/2006/relationships/hyperlink" Target="https://unstats.un.org/sdgs/tierIII-indicators/" TargetMode="External"/></Relationships>
</file>

<file path=xl/worksheets/_rels/sheet389.xml.rels><?xml version="1.0" encoding="UTF-8" standalone="yes"?>
<Relationships xmlns="http://schemas.openxmlformats.org/package/2006/relationships"><Relationship Id="rId3" Type="http://schemas.openxmlformats.org/officeDocument/2006/relationships/hyperlink" Target="mailto:arguedasvs@bccr.fi.cr" TargetMode="External"/><Relationship Id="rId2" Type="http://schemas.openxmlformats.org/officeDocument/2006/relationships/hyperlink" Target="mailto:VARGASCH@bccr.fi.cr" TargetMode="External"/><Relationship Id="rId1" Type="http://schemas.openxmlformats.org/officeDocument/2006/relationships/hyperlink" Target="mailto:alvaradoqi@bccr.fi.cr" TargetMode="External"/><Relationship Id="rId4" Type="http://schemas.openxmlformats.org/officeDocument/2006/relationships/printerSettings" Target="../printerSettings/printerSettings229.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1.xml.rels><?xml version="1.0" encoding="UTF-8" standalone="yes"?>
<Relationships xmlns="http://schemas.openxmlformats.org/package/2006/relationships"><Relationship Id="rId3" Type="http://schemas.openxmlformats.org/officeDocument/2006/relationships/printerSettings" Target="../printerSettings/printerSettings230.bin"/><Relationship Id="rId2" Type="http://schemas.openxmlformats.org/officeDocument/2006/relationships/hyperlink" Target="mailto:maria.ulate.espinoza@mep.go.cr" TargetMode="External"/><Relationship Id="rId1" Type="http://schemas.openxmlformats.org/officeDocument/2006/relationships/hyperlink" Target="https://unstats.un.org/sdgs/tierIII-indicators/" TargetMode="External"/><Relationship Id="rId4" Type="http://schemas.openxmlformats.org/officeDocument/2006/relationships/drawing" Target="../drawings/drawing276.xml"/></Relationships>
</file>

<file path=xl/worksheets/_rels/sheet392.xml.rels><?xml version="1.0" encoding="UTF-8" standalone="yes"?>
<Relationships xmlns="http://schemas.openxmlformats.org/package/2006/relationships"><Relationship Id="rId1" Type="http://schemas.openxmlformats.org/officeDocument/2006/relationships/drawing" Target="../drawings/drawing277.xml"/></Relationships>
</file>

<file path=xl/worksheets/_rels/sheet393.xml.rels><?xml version="1.0" encoding="UTF-8" standalone="yes"?>
<Relationships xmlns="http://schemas.openxmlformats.org/package/2006/relationships"><Relationship Id="rId1" Type="http://schemas.openxmlformats.org/officeDocument/2006/relationships/hyperlink" Target="https://unstats.un.org/sdgs/tierIII-indicators/" TargetMode="External"/></Relationships>
</file>

<file path=xl/worksheets/_rels/sheet394.xml.rels><?xml version="1.0" encoding="UTF-8" standalone="yes"?>
<Relationships xmlns="http://schemas.openxmlformats.org/package/2006/relationships"><Relationship Id="rId1" Type="http://schemas.openxmlformats.org/officeDocument/2006/relationships/drawing" Target="../drawings/drawing278.xml"/></Relationships>
</file>

<file path=xl/worksheets/_rels/sheet395.xml.rels><?xml version="1.0" encoding="UTF-8" standalone="yes"?>
<Relationships xmlns="http://schemas.openxmlformats.org/package/2006/relationships"><Relationship Id="rId1" Type="http://schemas.openxmlformats.org/officeDocument/2006/relationships/hyperlink" Target="https://unstats.un.org/sdgs/tierIII-indicators/" TargetMode="External"/></Relationships>
</file>

<file path=xl/worksheets/_rels/sheet396.xml.rels><?xml version="1.0" encoding="UTF-8" standalone="yes"?>
<Relationships xmlns="http://schemas.openxmlformats.org/package/2006/relationships"><Relationship Id="rId2" Type="http://schemas.openxmlformats.org/officeDocument/2006/relationships/drawing" Target="../drawings/drawing279.xml"/><Relationship Id="rId1" Type="http://schemas.openxmlformats.org/officeDocument/2006/relationships/printerSettings" Target="../printerSettings/printerSettings231.bin"/></Relationships>
</file>

<file path=xl/worksheets/_rels/sheet398.xml.rels><?xml version="1.0" encoding="UTF-8" standalone="yes"?>
<Relationships xmlns="http://schemas.openxmlformats.org/package/2006/relationships"><Relationship Id="rId3" Type="http://schemas.openxmlformats.org/officeDocument/2006/relationships/hyperlink" Target="mailto:alvaro.morales@ucr.ac.cr" TargetMode="External"/><Relationship Id="rId2" Type="http://schemas.openxmlformats.org/officeDocument/2006/relationships/hyperlink" Target="mailto:juan.sagot@ucr.ac.cr" TargetMode="External"/><Relationship Id="rId1" Type="http://schemas.openxmlformats.org/officeDocument/2006/relationships/hyperlink" Target="https://unstats.un.org/sdgs/tierIII-indicators/"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hyperlink" Target="https://unstats.un.org/sdgs/metadata/files/Metadata-02-02-02b.pdf" TargetMode="External"/><Relationship Id="rId2" Type="http://schemas.openxmlformats.org/officeDocument/2006/relationships/hyperlink" Target="https://unstats.un.org/sdgs/metadata/files/Metadata-02-02-02a.pdf" TargetMode="External"/><Relationship Id="rId1" Type="http://schemas.openxmlformats.org/officeDocument/2006/relationships/hyperlink" Target="mailto:ivanniacr@gmail.com" TargetMode="External"/><Relationship Id="rId4" Type="http://schemas.openxmlformats.org/officeDocument/2006/relationships/printerSettings" Target="../printerSettings/printerSettings33.bin"/></Relationships>
</file>

<file path=xl/worksheets/_rels/sheet400.xml.rels><?xml version="1.0" encoding="UTF-8" standalone="yes"?>
<Relationships xmlns="http://schemas.openxmlformats.org/package/2006/relationships"><Relationship Id="rId2" Type="http://schemas.openxmlformats.org/officeDocument/2006/relationships/hyperlink" Target="https://unstats.un.org/sdgs/tierIII-indicators/" TargetMode="External"/><Relationship Id="rId1" Type="http://schemas.openxmlformats.org/officeDocument/2006/relationships/hyperlink" Target="mailto:mduran@incopesca.go.cr" TargetMode="External"/></Relationships>
</file>

<file path=xl/worksheets/_rels/sheet402.xml.rels><?xml version="1.0" encoding="UTF-8" standalone="yes"?>
<Relationships xmlns="http://schemas.openxmlformats.org/package/2006/relationships"><Relationship Id="rId1" Type="http://schemas.openxmlformats.org/officeDocument/2006/relationships/hyperlink" Target="https://unstats.un.org/sdgs/metadata/files/Metadata-14-03-01.pdf" TargetMode="External"/></Relationships>
</file>

<file path=xl/worksheets/_rels/sheet403.xml.rels><?xml version="1.0" encoding="UTF-8" standalone="yes"?>
<Relationships xmlns="http://schemas.openxmlformats.org/package/2006/relationships"><Relationship Id="rId1" Type="http://schemas.openxmlformats.org/officeDocument/2006/relationships/hyperlink" Target="https://www.iattc.org/Meetings/Meetings2018/SAC-09/PDFs/Docs/_English/SAC-09-06-EN_Yellowfin-tuna-assessment-for-2017.pdf" TargetMode="External"/></Relationships>
</file>

<file path=xl/worksheets/_rels/sheet404.xml.rels><?xml version="1.0" encoding="UTF-8" standalone="yes"?>
<Relationships xmlns="http://schemas.openxmlformats.org/package/2006/relationships"><Relationship Id="rId3" Type="http://schemas.openxmlformats.org/officeDocument/2006/relationships/hyperlink" Target="mailto:fmejia@incopesca.go.cr" TargetMode="External"/><Relationship Id="rId2" Type="http://schemas.openxmlformats.org/officeDocument/2006/relationships/hyperlink" Target="mailto:bmarin@incopesca.go.cr" TargetMode="External"/><Relationship Id="rId1" Type="http://schemas.openxmlformats.org/officeDocument/2006/relationships/hyperlink" Target="https://unstats.un.org/sdgs/metadata/files/Metadata-14-04-01.pdf" TargetMode="External"/><Relationship Id="rId4" Type="http://schemas.openxmlformats.org/officeDocument/2006/relationships/printerSettings" Target="../printerSettings/printerSettings232.bin"/></Relationships>
</file>

<file path=xl/worksheets/_rels/sheet405.xml.rels><?xml version="1.0" encoding="UTF-8" standalone="yes"?>
<Relationships xmlns="http://schemas.openxmlformats.org/package/2006/relationships"><Relationship Id="rId2" Type="http://schemas.openxmlformats.org/officeDocument/2006/relationships/drawing" Target="../drawings/drawing280.xml"/><Relationship Id="rId1" Type="http://schemas.openxmlformats.org/officeDocument/2006/relationships/printerSettings" Target="../printerSettings/printerSettings233.bin"/></Relationships>
</file>

<file path=xl/worksheets/_rels/sheet406.xml.rels><?xml version="1.0" encoding="UTF-8" standalone="yes"?>
<Relationships xmlns="http://schemas.openxmlformats.org/package/2006/relationships"><Relationship Id="rId3" Type="http://schemas.openxmlformats.org/officeDocument/2006/relationships/hyperlink" Target="mailto:daniel.villavincencio@sinac.go.cr" TargetMode="External"/><Relationship Id="rId2" Type="http://schemas.openxmlformats.org/officeDocument/2006/relationships/hyperlink" Target="mailto:mauricio.castillo@sinac.go.cr" TargetMode="External"/><Relationship Id="rId1" Type="http://schemas.openxmlformats.org/officeDocument/2006/relationships/hyperlink" Target="https://unstats.un.org/sdgs/metadata/files/Metadata-14-05-01.pdf" TargetMode="External"/><Relationship Id="rId5" Type="http://schemas.openxmlformats.org/officeDocument/2006/relationships/drawing" Target="../drawings/drawing281.xml"/><Relationship Id="rId4" Type="http://schemas.openxmlformats.org/officeDocument/2006/relationships/printerSettings" Target="../printerSettings/printerSettings234.bin"/></Relationships>
</file>

<file path=xl/worksheets/_rels/sheet408.xml.rels><?xml version="1.0" encoding="UTF-8" standalone="yes"?>
<Relationships xmlns="http://schemas.openxmlformats.org/package/2006/relationships"><Relationship Id="rId1" Type="http://schemas.openxmlformats.org/officeDocument/2006/relationships/hyperlink" Target="https://unstats.un.org/sdgs/metadata/files/Metadata-14-06-01.pdf" TargetMode="External"/></Relationships>
</file>

<file path=xl/worksheets/_rels/sheet410.xml.rels><?xml version="1.0" encoding="UTF-8" standalone="yes"?>
<Relationships xmlns="http://schemas.openxmlformats.org/package/2006/relationships"><Relationship Id="rId1" Type="http://schemas.openxmlformats.org/officeDocument/2006/relationships/hyperlink" Target="https://unstats.un.org/sdgs/tierIII-indicators/" TargetMode="External"/></Relationships>
</file>

<file path=xl/worksheets/_rels/sheet412.xml.rels><?xml version="1.0" encoding="UTF-8" standalone="yes"?>
<Relationships xmlns="http://schemas.openxmlformats.org/package/2006/relationships"><Relationship Id="rId1" Type="http://schemas.openxmlformats.org/officeDocument/2006/relationships/hyperlink" Target="https://unstats.un.org/sdgs/metadata/files/Metadata-14-0a-01.pdf" TargetMode="External"/></Relationships>
</file>

<file path=xl/worksheets/_rels/sheet413.xml.rels><?xml version="1.0" encoding="UTF-8" standalone="yes"?>
<Relationships xmlns="http://schemas.openxmlformats.org/package/2006/relationships"><Relationship Id="rId1" Type="http://schemas.openxmlformats.org/officeDocument/2006/relationships/printerSettings" Target="../printerSettings/printerSettings235.bin"/></Relationships>
</file>

<file path=xl/worksheets/_rels/sheet414.xml.rels><?xml version="1.0" encoding="UTF-8" standalone="yes"?>
<Relationships xmlns="http://schemas.openxmlformats.org/package/2006/relationships"><Relationship Id="rId1" Type="http://schemas.openxmlformats.org/officeDocument/2006/relationships/hyperlink" Target="https://unstats.un.org/sdgs/metadata/files/Metadata-14-0b-01.pdf" TargetMode="External"/></Relationships>
</file>

<file path=xl/worksheets/_rels/sheet416.xml.rels><?xml version="1.0" encoding="UTF-8" standalone="yes"?>
<Relationships xmlns="http://schemas.openxmlformats.org/package/2006/relationships"><Relationship Id="rId2" Type="http://schemas.openxmlformats.org/officeDocument/2006/relationships/printerSettings" Target="../printerSettings/printerSettings236.bin"/><Relationship Id="rId1" Type="http://schemas.openxmlformats.org/officeDocument/2006/relationships/hyperlink" Target="https://unstats.un.org/sdgs/tierIII-indicators/" TargetMode="External"/></Relationships>
</file>

<file path=xl/worksheets/_rels/sheet417.xml.rels><?xml version="1.0" encoding="UTF-8" standalone="yes"?>
<Relationships xmlns="http://schemas.openxmlformats.org/package/2006/relationships"><Relationship Id="rId2" Type="http://schemas.openxmlformats.org/officeDocument/2006/relationships/drawing" Target="../drawings/drawing282.xml"/><Relationship Id="rId1" Type="http://schemas.openxmlformats.org/officeDocument/2006/relationships/printerSettings" Target="../printerSettings/printerSettings237.bin"/></Relationships>
</file>

<file path=xl/worksheets/_rels/sheet418.xml.rels><?xml version="1.0" encoding="UTF-8" standalone="yes"?>
<Relationships xmlns="http://schemas.openxmlformats.org/package/2006/relationships"><Relationship Id="rId2" Type="http://schemas.openxmlformats.org/officeDocument/2006/relationships/drawing" Target="../drawings/drawing283.xml"/><Relationship Id="rId1" Type="http://schemas.openxmlformats.org/officeDocument/2006/relationships/printerSettings" Target="../printerSettings/printerSettings238.bin"/></Relationships>
</file>

<file path=xl/worksheets/_rels/sheet419.xml.rels><?xml version="1.0" encoding="UTF-8" standalone="yes"?>
<Relationships xmlns="http://schemas.openxmlformats.org/package/2006/relationships"><Relationship Id="rId3" Type="http://schemas.openxmlformats.org/officeDocument/2006/relationships/hyperlink" Target="mailto:isabel.chavarria@sinac.go.cr" TargetMode="External"/><Relationship Id="rId2" Type="http://schemas.openxmlformats.org/officeDocument/2006/relationships/hyperlink" Target="mailto:henry.ramirez@sinac.go.cr" TargetMode="External"/><Relationship Id="rId1" Type="http://schemas.openxmlformats.org/officeDocument/2006/relationships/hyperlink" Target="https://unstats.un.org/sdgs/metadata/files/Metadata-15-01-01.pdf" TargetMode="External"/><Relationship Id="rId5" Type="http://schemas.openxmlformats.org/officeDocument/2006/relationships/drawing" Target="../drawings/drawing284.xml"/><Relationship Id="rId4" Type="http://schemas.openxmlformats.org/officeDocument/2006/relationships/printerSettings" Target="../printerSettings/printerSettings239.bin"/></Relationships>
</file>

<file path=xl/worksheets/_rels/sheet42.xml.rels><?xml version="1.0" encoding="UTF-8" standalone="yes"?>
<Relationships xmlns="http://schemas.openxmlformats.org/package/2006/relationships"><Relationship Id="rId1" Type="http://schemas.openxmlformats.org/officeDocument/2006/relationships/hyperlink" Target="https://unstats.un.org/sdgs/metadata/files/Metadata-02-03-01.pdf" TargetMode="External"/></Relationships>
</file>

<file path=xl/worksheets/_rels/sheet421.xml.rels><?xml version="1.0" encoding="UTF-8" standalone="yes"?>
<Relationships xmlns="http://schemas.openxmlformats.org/package/2006/relationships"><Relationship Id="rId2" Type="http://schemas.openxmlformats.org/officeDocument/2006/relationships/hyperlink" Target="https://unstats.un.org/sdgs/metadata/files/Metadata-15-01-02.pdf" TargetMode="External"/><Relationship Id="rId1" Type="http://schemas.openxmlformats.org/officeDocument/2006/relationships/hyperlink" Target="mailto:mauricio.castillo@sinac.go.cr" TargetMode="External"/></Relationships>
</file>

<file path=xl/worksheets/_rels/sheet422.xml.rels><?xml version="1.0" encoding="UTF-8" standalone="yes"?>
<Relationships xmlns="http://schemas.openxmlformats.org/package/2006/relationships"><Relationship Id="rId2" Type="http://schemas.openxmlformats.org/officeDocument/2006/relationships/printerSettings" Target="../printerSettings/printerSettings240.bin"/><Relationship Id="rId1" Type="http://schemas.openxmlformats.org/officeDocument/2006/relationships/hyperlink" Target="http://www.sirefor.go.cr/" TargetMode="External"/></Relationships>
</file>

<file path=xl/worksheets/_rels/sheet423.xml.rels><?xml version="1.0" encoding="UTF-8" standalone="yes"?>
<Relationships xmlns="http://schemas.openxmlformats.org/package/2006/relationships"><Relationship Id="rId3" Type="http://schemas.openxmlformats.org/officeDocument/2006/relationships/hyperlink" Target="mailto:isabel.chavarria@sinac.go.cr" TargetMode="External"/><Relationship Id="rId2" Type="http://schemas.openxmlformats.org/officeDocument/2006/relationships/hyperlink" Target="mailto:sonia.lobo@sinac.go.cr" TargetMode="External"/><Relationship Id="rId1" Type="http://schemas.openxmlformats.org/officeDocument/2006/relationships/hyperlink" Target="https://unstats.un.org/sdgs/metadata/files/Metadata-15-02-01.pdf" TargetMode="External"/><Relationship Id="rId5" Type="http://schemas.openxmlformats.org/officeDocument/2006/relationships/drawing" Target="../drawings/drawing285.xml"/><Relationship Id="rId4" Type="http://schemas.openxmlformats.org/officeDocument/2006/relationships/hyperlink" Target="mailto:henry.ramirez@sinac.go.cr" TargetMode="External"/></Relationships>
</file>

<file path=xl/worksheets/_rels/sheet425.xml.rels><?xml version="1.0" encoding="UTF-8" standalone="yes"?>
<Relationships xmlns="http://schemas.openxmlformats.org/package/2006/relationships"><Relationship Id="rId2" Type="http://schemas.openxmlformats.org/officeDocument/2006/relationships/hyperlink" Target="https://unstats.un.org/sdgs/metadata/files/Metadata-15-03-01.pdf" TargetMode="External"/><Relationship Id="rId1" Type="http://schemas.openxmlformats.org/officeDocument/2006/relationships/hyperlink" Target="mailto:adriana.aguilar@sinac.go.cr" TargetMode="External"/></Relationships>
</file>

<file path=xl/worksheets/_rels/sheet427.xml.rels><?xml version="1.0" encoding="UTF-8" standalone="yes"?>
<Relationships xmlns="http://schemas.openxmlformats.org/package/2006/relationships"><Relationship Id="rId2" Type="http://schemas.openxmlformats.org/officeDocument/2006/relationships/hyperlink" Target="https://unstats.un.org/sdgs/metadata/files/Metadata-15-04-01.pdf" TargetMode="External"/><Relationship Id="rId1" Type="http://schemas.openxmlformats.org/officeDocument/2006/relationships/hyperlink" Target="mailto:sonia.lobo@sinac.go.cr" TargetMode="External"/></Relationships>
</file>

<file path=xl/worksheets/_rels/sheet428.xml.rels><?xml version="1.0" encoding="UTF-8" standalone="yes"?>
<Relationships xmlns="http://schemas.openxmlformats.org/package/2006/relationships"><Relationship Id="rId2" Type="http://schemas.openxmlformats.org/officeDocument/2006/relationships/drawing" Target="../drawings/drawing286.xml"/><Relationship Id="rId1" Type="http://schemas.openxmlformats.org/officeDocument/2006/relationships/printerSettings" Target="../printerSettings/printerSettings241.bin"/></Relationships>
</file>

<file path=xl/worksheets/_rels/sheet429.xml.rels><?xml version="1.0" encoding="UTF-8" standalone="yes"?>
<Relationships xmlns="http://schemas.openxmlformats.org/package/2006/relationships"><Relationship Id="rId8" Type="http://schemas.openxmlformats.org/officeDocument/2006/relationships/drawing" Target="../drawings/drawing288.xml"/><Relationship Id="rId3" Type="http://schemas.openxmlformats.org/officeDocument/2006/relationships/hyperlink" Target="mailto:sonia.lobo@sinac.go.cr" TargetMode="External"/><Relationship Id="rId7" Type="http://schemas.openxmlformats.org/officeDocument/2006/relationships/printerSettings" Target="../printerSettings/printerSettings242.bin"/><Relationship Id="rId2" Type="http://schemas.openxmlformats.org/officeDocument/2006/relationships/hyperlink" Target="mailto:milena.gutierrez@sinac.go.cr" TargetMode="External"/><Relationship Id="rId1" Type="http://schemas.openxmlformats.org/officeDocument/2006/relationships/hyperlink" Target="https://unstats.un.org/sdgs/metadata/files/Metadata-15-04-02.pdf" TargetMode="External"/><Relationship Id="rId6" Type="http://schemas.openxmlformats.org/officeDocument/2006/relationships/hyperlink" Target="mailto:henry.ramirez@sinac.go.cr" TargetMode="External"/><Relationship Id="rId5" Type="http://schemas.openxmlformats.org/officeDocument/2006/relationships/hyperlink" Target="mailto:mauricio.castillo@sinac.go.cr" TargetMode="External"/><Relationship Id="rId4" Type="http://schemas.openxmlformats.org/officeDocument/2006/relationships/hyperlink" Target="mailto:mcalvo@imn.ac.cr" TargetMode="External"/></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34.bin"/></Relationships>
</file>

<file path=xl/worksheets/_rels/sheet430.xml.rels><?xml version="1.0" encoding="UTF-8" standalone="yes"?>
<Relationships xmlns="http://schemas.openxmlformats.org/package/2006/relationships"><Relationship Id="rId3" Type="http://schemas.openxmlformats.org/officeDocument/2006/relationships/printerSettings" Target="../printerSettings/printerSettings243.bin"/><Relationship Id="rId2" Type="http://schemas.openxmlformats.org/officeDocument/2006/relationships/hyperlink" Target="https://unstats.un.org/sdgs/indicators/database/?indicator=15.5.1" TargetMode="External"/><Relationship Id="rId1" Type="http://schemas.openxmlformats.org/officeDocument/2006/relationships/hyperlink" Target="https://unstats.un.org/sdgs/indicators/database/?indicator=15.5.1" TargetMode="External"/><Relationship Id="rId4" Type="http://schemas.openxmlformats.org/officeDocument/2006/relationships/drawing" Target="../drawings/drawing289.xml"/></Relationships>
</file>

<file path=xl/worksheets/_rels/sheet431.xml.rels><?xml version="1.0" encoding="UTF-8" standalone="yes"?>
<Relationships xmlns="http://schemas.openxmlformats.org/package/2006/relationships"><Relationship Id="rId3" Type="http://schemas.openxmlformats.org/officeDocument/2006/relationships/hyperlink" Target="mailto:guido.saborio@sinac.go.cr" TargetMode="External"/><Relationship Id="rId2" Type="http://schemas.openxmlformats.org/officeDocument/2006/relationships/hyperlink" Target="mailto:eugenia.arguedas@sinac.go.cr" TargetMode="External"/><Relationship Id="rId1" Type="http://schemas.openxmlformats.org/officeDocument/2006/relationships/hyperlink" Target="https://unstats.un.org/sdgs/metadata/files/Metadata-15-05-01.pdf" TargetMode="External"/></Relationships>
</file>

<file path=xl/worksheets/_rels/sheet433.xml.rels><?xml version="1.0" encoding="UTF-8" standalone="yes"?>
<Relationships xmlns="http://schemas.openxmlformats.org/package/2006/relationships"><Relationship Id="rId1" Type="http://schemas.openxmlformats.org/officeDocument/2006/relationships/hyperlink" Target="https://unstats.un.org/sdgs/metadata/files/Metadata-15-06-01.pdf" TargetMode="External"/></Relationships>
</file>

<file path=xl/worksheets/_rels/sheet435.xml.rels><?xml version="1.0" encoding="UTF-8" standalone="yes"?>
<Relationships xmlns="http://schemas.openxmlformats.org/package/2006/relationships"><Relationship Id="rId2" Type="http://schemas.openxmlformats.org/officeDocument/2006/relationships/hyperlink" Target="https://unstats.un.org/sdgs/metadata/files/Metadata-15-07-01.pdf" TargetMode="External"/><Relationship Id="rId1" Type="http://schemas.openxmlformats.org/officeDocument/2006/relationships/hyperlink" Target="mailto:angie.sanchez@sinac.go.cr" TargetMode="External"/></Relationships>
</file>

<file path=xl/worksheets/_rels/sheet436.xml.rels><?xml version="1.0" encoding="UTF-8" standalone="yes"?>
<Relationships xmlns="http://schemas.openxmlformats.org/package/2006/relationships"><Relationship Id="rId1" Type="http://schemas.openxmlformats.org/officeDocument/2006/relationships/printerSettings" Target="../printerSettings/printerSettings244.bin"/></Relationships>
</file>

<file path=xl/worksheets/_rels/sheet437.xml.rels><?xml version="1.0" encoding="UTF-8" standalone="yes"?>
<Relationships xmlns="http://schemas.openxmlformats.org/package/2006/relationships"><Relationship Id="rId2" Type="http://schemas.openxmlformats.org/officeDocument/2006/relationships/printerSettings" Target="../printerSettings/printerSettings245.bin"/><Relationship Id="rId1" Type="http://schemas.openxmlformats.org/officeDocument/2006/relationships/hyperlink" Target="https://unstats.un.org/sdgs/metadata/files/Metadata-15-08-01.pdf" TargetMode="External"/></Relationships>
</file>

<file path=xl/worksheets/_rels/sheet439.xml.rels><?xml version="1.0" encoding="UTF-8" standalone="yes"?>
<Relationships xmlns="http://schemas.openxmlformats.org/package/2006/relationships"><Relationship Id="rId2" Type="http://schemas.openxmlformats.org/officeDocument/2006/relationships/hyperlink" Target="https://unstats.un.org/sdgs/tierIII-indicators/" TargetMode="External"/><Relationship Id="rId1" Type="http://schemas.openxmlformats.org/officeDocument/2006/relationships/hyperlink" Target="mailto:eugenia.arguedas@sinac.go.cr" TargetMode="External"/></Relationships>
</file>

<file path=xl/worksheets/_rels/sheet44.xml.rels><?xml version="1.0" encoding="UTF-8" standalone="yes"?>
<Relationships xmlns="http://schemas.openxmlformats.org/package/2006/relationships"><Relationship Id="rId3" Type="http://schemas.openxmlformats.org/officeDocument/2006/relationships/printerSettings" Target="../printerSettings/printerSettings35.bin"/><Relationship Id="rId2" Type="http://schemas.openxmlformats.org/officeDocument/2006/relationships/hyperlink" Target="mailto:braulio.villegas@inec.go.cr" TargetMode="External"/><Relationship Id="rId1" Type="http://schemas.openxmlformats.org/officeDocument/2006/relationships/hyperlink" Target="https://unstats.un.org/sdgs/metadata/files/Metadata-02-03-02.pdf" TargetMode="External"/><Relationship Id="rId4" Type="http://schemas.openxmlformats.org/officeDocument/2006/relationships/drawing" Target="../drawings/drawing25.xml"/></Relationships>
</file>

<file path=xl/worksheets/_rels/sheet441.xml.rels><?xml version="1.0" encoding="UTF-8" standalone="yes"?>
<Relationships xmlns="http://schemas.openxmlformats.org/package/2006/relationships"><Relationship Id="rId1" Type="http://schemas.openxmlformats.org/officeDocument/2006/relationships/hyperlink" Target="https://unstats.un.org/sdgs/metadata/files/Metadata-15-0a-01.pdf" TargetMode="External"/></Relationships>
</file>

<file path=xl/worksheets/_rels/sheet443.xml.rels><?xml version="1.0" encoding="UTF-8" standalone="yes"?>
<Relationships xmlns="http://schemas.openxmlformats.org/package/2006/relationships"><Relationship Id="rId1" Type="http://schemas.openxmlformats.org/officeDocument/2006/relationships/hyperlink" Target="https://unstats.un.org/sdgs/metadata/files/Metadata-15-0b-01.pdf" TargetMode="External"/></Relationships>
</file>

<file path=xl/worksheets/_rels/sheet445.xml.rels><?xml version="1.0" encoding="UTF-8" standalone="yes"?>
<Relationships xmlns="http://schemas.openxmlformats.org/package/2006/relationships"><Relationship Id="rId2" Type="http://schemas.openxmlformats.org/officeDocument/2006/relationships/hyperlink" Target="https://unstats.un.org/sdgs/metadata/files/Metadata-15-0c-01.pdf" TargetMode="External"/><Relationship Id="rId1" Type="http://schemas.openxmlformats.org/officeDocument/2006/relationships/hyperlink" Target="mailto:angie.sanchez@sinac.go.cr" TargetMode="External"/></Relationships>
</file>

<file path=xl/worksheets/_rels/sheet446.xml.rels><?xml version="1.0" encoding="UTF-8" standalone="yes"?>
<Relationships xmlns="http://schemas.openxmlformats.org/package/2006/relationships"><Relationship Id="rId2" Type="http://schemas.openxmlformats.org/officeDocument/2006/relationships/drawing" Target="../drawings/drawing290.xml"/><Relationship Id="rId1" Type="http://schemas.openxmlformats.org/officeDocument/2006/relationships/printerSettings" Target="../printerSettings/printerSettings246.bin"/></Relationships>
</file>

<file path=xl/worksheets/_rels/sheet447.xml.rels><?xml version="1.0" encoding="UTF-8" standalone="yes"?>
<Relationships xmlns="http://schemas.openxmlformats.org/package/2006/relationships"><Relationship Id="rId2" Type="http://schemas.openxmlformats.org/officeDocument/2006/relationships/drawing" Target="../drawings/drawing291.xml"/><Relationship Id="rId1" Type="http://schemas.openxmlformats.org/officeDocument/2006/relationships/printerSettings" Target="../printerSettings/printerSettings247.bin"/></Relationships>
</file>

<file path=xl/worksheets/_rels/sheet448.xml.rels><?xml version="1.0" encoding="UTF-8" standalone="yes"?>
<Relationships xmlns="http://schemas.openxmlformats.org/package/2006/relationships"><Relationship Id="rId3" Type="http://schemas.openxmlformats.org/officeDocument/2006/relationships/hyperlink" Target="mailto:zchavarria@poder-judicial.go.cr" TargetMode="External"/><Relationship Id="rId2" Type="http://schemas.openxmlformats.org/officeDocument/2006/relationships/hyperlink" Target="mailto:arodrigueza@poder-judicial.go.cr" TargetMode="External"/><Relationship Id="rId1" Type="http://schemas.openxmlformats.org/officeDocument/2006/relationships/hyperlink" Target="https://unstats.un.org/sdgs/metadata/files/Metadata-16-01-01.pdf" TargetMode="External"/><Relationship Id="rId5" Type="http://schemas.openxmlformats.org/officeDocument/2006/relationships/drawing" Target="../drawings/drawing292.xml"/><Relationship Id="rId4" Type="http://schemas.openxmlformats.org/officeDocument/2006/relationships/printerSettings" Target="../printerSettings/printerSettings248.bin"/></Relationships>
</file>

<file path=xl/worksheets/_rels/sheet450.xml.rels><?xml version="1.0" encoding="UTF-8" standalone="yes"?>
<Relationships xmlns="http://schemas.openxmlformats.org/package/2006/relationships"><Relationship Id="rId1" Type="http://schemas.openxmlformats.org/officeDocument/2006/relationships/hyperlink" Target="https://unstats.un.org/sdgs/tierIII-indicators/" TargetMode="External"/></Relationships>
</file>

<file path=xl/worksheets/_rels/sheet451.xml.rels><?xml version="1.0" encoding="UTF-8" standalone="yes"?>
<Relationships xmlns="http://schemas.openxmlformats.org/package/2006/relationships"><Relationship Id="rId2" Type="http://schemas.openxmlformats.org/officeDocument/2006/relationships/drawing" Target="../drawings/drawing293.xml"/><Relationship Id="rId1" Type="http://schemas.openxmlformats.org/officeDocument/2006/relationships/printerSettings" Target="../printerSettings/printerSettings249.bin"/></Relationships>
</file>

<file path=xl/worksheets/_rels/sheet452.xml.rels><?xml version="1.0" encoding="UTF-8" standalone="yes"?>
<Relationships xmlns="http://schemas.openxmlformats.org/package/2006/relationships"><Relationship Id="rId3" Type="http://schemas.openxmlformats.org/officeDocument/2006/relationships/printerSettings" Target="../printerSettings/printerSettings250.bin"/><Relationship Id="rId2" Type="http://schemas.openxmlformats.org/officeDocument/2006/relationships/hyperlink" Target="mailto:sandra.delgado@misalud.go.cr" TargetMode="External"/><Relationship Id="rId1" Type="http://schemas.openxmlformats.org/officeDocument/2006/relationships/hyperlink" Target="https://unstats.un.org/sdgs/metadata/files/Metadata-16-01-03.pdf" TargetMode="External"/><Relationship Id="rId4" Type="http://schemas.openxmlformats.org/officeDocument/2006/relationships/drawing" Target="../drawings/drawing294.xml"/></Relationships>
</file>

<file path=xl/worksheets/_rels/sheet453.xml.rels><?xml version="1.0" encoding="UTF-8" standalone="yes"?>
<Relationships xmlns="http://schemas.openxmlformats.org/package/2006/relationships"><Relationship Id="rId1" Type="http://schemas.openxmlformats.org/officeDocument/2006/relationships/printerSettings" Target="../printerSettings/printerSettings251.bin"/></Relationships>
</file>

<file path=xl/worksheets/_rels/sheet454.xml.rels><?xml version="1.0" encoding="UTF-8" standalone="yes"?>
<Relationships xmlns="http://schemas.openxmlformats.org/package/2006/relationships"><Relationship Id="rId1" Type="http://schemas.openxmlformats.org/officeDocument/2006/relationships/hyperlink" Target="https://unstats.un.org/sdgs/metadata/files/Metadata-16-01-04.pdf" TargetMode="External"/></Relationships>
</file>

<file path=xl/worksheets/_rels/sheet455.xml.rels><?xml version="1.0" encoding="UTF-8" standalone="yes"?>
<Relationships xmlns="http://schemas.openxmlformats.org/package/2006/relationships"><Relationship Id="rId1" Type="http://schemas.openxmlformats.org/officeDocument/2006/relationships/printerSettings" Target="../printerSettings/printerSettings252.bin"/></Relationships>
</file>

<file path=xl/worksheets/_rels/sheet456.xml.rels><?xml version="1.0" encoding="UTF-8" standalone="yes"?>
<Relationships xmlns="http://schemas.openxmlformats.org/package/2006/relationships"><Relationship Id="rId2" Type="http://schemas.openxmlformats.org/officeDocument/2006/relationships/printerSettings" Target="../printerSettings/printerSettings253.bin"/><Relationship Id="rId1" Type="http://schemas.openxmlformats.org/officeDocument/2006/relationships/hyperlink" Target="https://unstats.un.org/sdgs/metadata/files/Metadata-16-02-01.pdf" TargetMode="External"/></Relationships>
</file>

<file path=xl/worksheets/_rels/sheet457.xml.rels><?xml version="1.0" encoding="UTF-8" standalone="yes"?>
<Relationships xmlns="http://schemas.openxmlformats.org/package/2006/relationships"><Relationship Id="rId2" Type="http://schemas.openxmlformats.org/officeDocument/2006/relationships/drawing" Target="../drawings/drawing295.xml"/><Relationship Id="rId1" Type="http://schemas.openxmlformats.org/officeDocument/2006/relationships/printerSettings" Target="../printerSettings/printerSettings254.bin"/></Relationships>
</file>

<file path=xl/worksheets/_rels/sheet458.xml.rels><?xml version="1.0" encoding="UTF-8" standalone="yes"?>
<Relationships xmlns="http://schemas.openxmlformats.org/package/2006/relationships"><Relationship Id="rId3" Type="http://schemas.openxmlformats.org/officeDocument/2006/relationships/hyperlink" Target="mailto:evictor@migracion.go.cr" TargetMode="External"/><Relationship Id="rId2" Type="http://schemas.openxmlformats.org/officeDocument/2006/relationships/hyperlink" Target="mailto:aporras@migracion.go.cr" TargetMode="External"/><Relationship Id="rId1" Type="http://schemas.openxmlformats.org/officeDocument/2006/relationships/hyperlink" Target="https://unstats.un.org/sdgs/metadata/files/Metadata-16-02-02.pdf" TargetMode="External"/><Relationship Id="rId5" Type="http://schemas.openxmlformats.org/officeDocument/2006/relationships/drawing" Target="../drawings/drawing296.xml"/><Relationship Id="rId4" Type="http://schemas.openxmlformats.org/officeDocument/2006/relationships/printerSettings" Target="../printerSettings/printerSettings255.bin"/></Relationships>
</file>

<file path=xl/worksheets/_rels/sheet459.xml.rels><?xml version="1.0" encoding="UTF-8" standalone="yes"?>
<Relationships xmlns="http://schemas.openxmlformats.org/package/2006/relationships"><Relationship Id="rId2" Type="http://schemas.openxmlformats.org/officeDocument/2006/relationships/drawing" Target="../drawings/drawing297.xml"/><Relationship Id="rId1" Type="http://schemas.openxmlformats.org/officeDocument/2006/relationships/printerSettings" Target="../printerSettings/printerSettings256.bin"/></Relationships>
</file>

<file path=xl/worksheets/_rels/sheet46.xml.rels><?xml version="1.0" encoding="UTF-8" standalone="yes"?>
<Relationships xmlns="http://schemas.openxmlformats.org/package/2006/relationships"><Relationship Id="rId1" Type="http://schemas.openxmlformats.org/officeDocument/2006/relationships/hyperlink" Target="https://unstats.un.org/sdgs/metadata/files/Metadata-02-04-01.pdf" TargetMode="External"/></Relationships>
</file>

<file path=xl/worksheets/_rels/sheet460.xml.rels><?xml version="1.0" encoding="UTF-8" standalone="yes"?>
<Relationships xmlns="http://schemas.openxmlformats.org/package/2006/relationships"><Relationship Id="rId3" Type="http://schemas.openxmlformats.org/officeDocument/2006/relationships/printerSettings" Target="../printerSettings/printerSettings257.bin"/><Relationship Id="rId2" Type="http://schemas.openxmlformats.org/officeDocument/2006/relationships/hyperlink" Target="mailto:jarce@cpj.go.cr" TargetMode="External"/><Relationship Id="rId1" Type="http://schemas.openxmlformats.org/officeDocument/2006/relationships/hyperlink" Target="https://unstats.un.org/sdgs/metadata/files/Metadata-16-02-03.pdf" TargetMode="External"/><Relationship Id="rId4" Type="http://schemas.openxmlformats.org/officeDocument/2006/relationships/drawing" Target="../drawings/drawing300.xml"/></Relationships>
</file>

<file path=xl/worksheets/_rels/sheet461.xml.rels><?xml version="1.0" encoding="UTF-8" standalone="yes"?>
<Relationships xmlns="http://schemas.openxmlformats.org/package/2006/relationships"><Relationship Id="rId2" Type="http://schemas.openxmlformats.org/officeDocument/2006/relationships/drawing" Target="../drawings/drawing301.xml"/><Relationship Id="rId1" Type="http://schemas.openxmlformats.org/officeDocument/2006/relationships/printerSettings" Target="../printerSettings/printerSettings258.bin"/></Relationships>
</file>

<file path=xl/worksheets/_rels/sheet462.xml.rels><?xml version="1.0" encoding="UTF-8" standalone="yes"?>
<Relationships xmlns="http://schemas.openxmlformats.org/package/2006/relationships"><Relationship Id="rId3" Type="http://schemas.openxmlformats.org/officeDocument/2006/relationships/drawing" Target="../drawings/drawing302.xml"/><Relationship Id="rId2" Type="http://schemas.openxmlformats.org/officeDocument/2006/relationships/printerSettings" Target="../printerSettings/printerSettings259.bin"/><Relationship Id="rId1" Type="http://schemas.openxmlformats.org/officeDocument/2006/relationships/hyperlink" Target="https://unstats.un.org/sdgs/metadata/files/Metadata-16-03-01.pdf" TargetMode="External"/></Relationships>
</file>

<file path=xl/worksheets/_rels/sheet463.xml.rels><?xml version="1.0" encoding="UTF-8" standalone="yes"?>
<Relationships xmlns="http://schemas.openxmlformats.org/package/2006/relationships"><Relationship Id="rId2" Type="http://schemas.openxmlformats.org/officeDocument/2006/relationships/drawing" Target="../drawings/drawing303.xml"/><Relationship Id="rId1" Type="http://schemas.openxmlformats.org/officeDocument/2006/relationships/printerSettings" Target="../printerSettings/printerSettings260.bin"/></Relationships>
</file>

<file path=xl/worksheets/_rels/sheet464.xml.rels><?xml version="1.0" encoding="UTF-8" standalone="yes"?>
<Relationships xmlns="http://schemas.openxmlformats.org/package/2006/relationships"><Relationship Id="rId3" Type="http://schemas.openxmlformats.org/officeDocument/2006/relationships/hyperlink" Target="mailto:zchavarria@poder-judicial.go.cr" TargetMode="External"/><Relationship Id="rId2" Type="http://schemas.openxmlformats.org/officeDocument/2006/relationships/hyperlink" Target="mailto:arodrigueza@poder-judicial.go.cr" TargetMode="External"/><Relationship Id="rId1" Type="http://schemas.openxmlformats.org/officeDocument/2006/relationships/hyperlink" Target="https://unstats.un.org/sdgs/metadata/files/Metadata-16-03-02.pdf" TargetMode="External"/><Relationship Id="rId5" Type="http://schemas.openxmlformats.org/officeDocument/2006/relationships/drawing" Target="../drawings/drawing304.xml"/><Relationship Id="rId4" Type="http://schemas.openxmlformats.org/officeDocument/2006/relationships/printerSettings" Target="../printerSettings/printerSettings261.bin"/></Relationships>
</file>

<file path=xl/worksheets/_rels/sheet465.xml.rels><?xml version="1.0" encoding="UTF-8" standalone="yes"?>
<Relationships xmlns="http://schemas.openxmlformats.org/package/2006/relationships"><Relationship Id="rId1" Type="http://schemas.openxmlformats.org/officeDocument/2006/relationships/printerSettings" Target="../printerSettings/printerSettings262.bin"/></Relationships>
</file>

<file path=xl/worksheets/_rels/sheet466.xml.rels><?xml version="1.0" encoding="UTF-8" standalone="yes"?>
<Relationships xmlns="http://schemas.openxmlformats.org/package/2006/relationships"><Relationship Id="rId1" Type="http://schemas.openxmlformats.org/officeDocument/2006/relationships/printerSettings" Target="../printerSettings/printerSettings263.bin"/></Relationships>
</file>

<file path=xl/worksheets/_rels/sheet468.xml.rels><?xml version="1.0" encoding="UTF-8" standalone="yes"?>
<Relationships xmlns="http://schemas.openxmlformats.org/package/2006/relationships"><Relationship Id="rId2" Type="http://schemas.openxmlformats.org/officeDocument/2006/relationships/hyperlink" Target="https://unstats.un.org/sdgs/tierIII-indicators/" TargetMode="External"/><Relationship Id="rId1" Type="http://schemas.openxmlformats.org/officeDocument/2006/relationships/hyperlink" Target="mailto:arodrigueza@Poder-Judicial.go.cr" TargetMode="External"/></Relationships>
</file>

<file path=xl/worksheets/_rels/sheet469.xml.rels><?xml version="1.0" encoding="UTF-8" standalone="yes"?>
<Relationships xmlns="http://schemas.openxmlformats.org/package/2006/relationships"><Relationship Id="rId2" Type="http://schemas.openxmlformats.org/officeDocument/2006/relationships/drawing" Target="../drawings/drawing305.xml"/><Relationship Id="rId1" Type="http://schemas.openxmlformats.org/officeDocument/2006/relationships/printerSettings" Target="../printerSettings/printerSettings264.bin"/></Relationships>
</file>

<file path=xl/worksheets/_rels/sheet470.xml.rels><?xml version="1.0" encoding="UTF-8" standalone="yes"?>
<Relationships xmlns="http://schemas.openxmlformats.org/package/2006/relationships"><Relationship Id="rId3" Type="http://schemas.openxmlformats.org/officeDocument/2006/relationships/printerSettings" Target="../printerSettings/printerSettings265.bin"/><Relationship Id="rId2" Type="http://schemas.openxmlformats.org/officeDocument/2006/relationships/hyperlink" Target="mailto:paula.martinez@fuerzapublica.go.cr" TargetMode="External"/><Relationship Id="rId1" Type="http://schemas.openxmlformats.org/officeDocument/2006/relationships/hyperlink" Target="https://unstats.un.org/sdgs/metadata/files/Metadata-16-04-02.pdf" TargetMode="External"/><Relationship Id="rId4" Type="http://schemas.openxmlformats.org/officeDocument/2006/relationships/drawing" Target="../drawings/drawing306.xml"/></Relationships>
</file>

<file path=xl/worksheets/_rels/sheet472.xml.rels><?xml version="1.0" encoding="UTF-8" standalone="yes"?>
<Relationships xmlns="http://schemas.openxmlformats.org/package/2006/relationships"><Relationship Id="rId2" Type="http://schemas.openxmlformats.org/officeDocument/2006/relationships/hyperlink" Target="https://unstats.un.org/sdgs/metadata/files/Metadata-16-05-01.pdf" TargetMode="External"/><Relationship Id="rId1" Type="http://schemas.openxmlformats.org/officeDocument/2006/relationships/hyperlink" Target="mailto:arodrigueza@poder-judicial.go.cr" TargetMode="External"/></Relationships>
</file>

<file path=xl/worksheets/_rels/sheet473.xml.rels><?xml version="1.0" encoding="UTF-8" standalone="yes"?>
<Relationships xmlns="http://schemas.openxmlformats.org/package/2006/relationships"><Relationship Id="rId1" Type="http://schemas.openxmlformats.org/officeDocument/2006/relationships/hyperlink" Target="http://espanol.enterprisesurveys.org/data/exploreeconomies/2010/costa-rica" TargetMode="External"/></Relationships>
</file>

<file path=xl/worksheets/_rels/sheet474.xml.rels><?xml version="1.0" encoding="UTF-8" standalone="yes"?>
<Relationships xmlns="http://schemas.openxmlformats.org/package/2006/relationships"><Relationship Id="rId2" Type="http://schemas.openxmlformats.org/officeDocument/2006/relationships/hyperlink" Target="https://unstats.un.org/sdgs/metadata/files/Metadata-16-05-02.pdf" TargetMode="External"/><Relationship Id="rId1" Type="http://schemas.openxmlformats.org/officeDocument/2006/relationships/hyperlink" Target="mailto:arodrigueza@poder-judicial.go.cr" TargetMode="External"/></Relationships>
</file>

<file path=xl/worksheets/_rels/sheet475.xml.rels><?xml version="1.0" encoding="UTF-8" standalone="yes"?>
<Relationships xmlns="http://schemas.openxmlformats.org/package/2006/relationships"><Relationship Id="rId2" Type="http://schemas.openxmlformats.org/officeDocument/2006/relationships/drawing" Target="../drawings/drawing307.xml"/><Relationship Id="rId1" Type="http://schemas.openxmlformats.org/officeDocument/2006/relationships/printerSettings" Target="../printerSettings/printerSettings266.bin"/></Relationships>
</file>

<file path=xl/worksheets/_rels/sheet476.xml.rels><?xml version="1.0" encoding="UTF-8" standalone="yes"?>
<Relationships xmlns="http://schemas.openxmlformats.org/package/2006/relationships"><Relationship Id="rId3" Type="http://schemas.openxmlformats.org/officeDocument/2006/relationships/drawing" Target="../drawings/drawing308.xml"/><Relationship Id="rId2" Type="http://schemas.openxmlformats.org/officeDocument/2006/relationships/hyperlink" Target="mailto:arayapa@hacienda.go.cr" TargetMode="External"/><Relationship Id="rId1" Type="http://schemas.openxmlformats.org/officeDocument/2006/relationships/hyperlink" Target="https://unstats.un.org/sdgs/metadata/files/Metadata-16-06-01.pdf" TargetMode="External"/></Relationships>
</file>

<file path=xl/worksheets/_rels/sheet478.xml.rels><?xml version="1.0" encoding="UTF-8" standalone="yes"?>
<Relationships xmlns="http://schemas.openxmlformats.org/package/2006/relationships"><Relationship Id="rId1" Type="http://schemas.openxmlformats.org/officeDocument/2006/relationships/hyperlink" Target="https://unstats.un.org/sdgs/tierIII-indicators/" TargetMode="External"/></Relationships>
</file>

<file path=xl/worksheets/_rels/sheet479.xml.rels><?xml version="1.0" encoding="UTF-8" standalone="yes"?>
<Relationships xmlns="http://schemas.openxmlformats.org/package/2006/relationships"><Relationship Id="rId2" Type="http://schemas.openxmlformats.org/officeDocument/2006/relationships/drawing" Target="../drawings/drawing309.xml"/><Relationship Id="rId1" Type="http://schemas.openxmlformats.org/officeDocument/2006/relationships/printerSettings" Target="../printerSettings/printerSettings267.bin"/></Relationships>
</file>

<file path=xl/worksheets/_rels/sheet48.xml.rels><?xml version="1.0" encoding="UTF-8" standalone="yes"?>
<Relationships xmlns="http://schemas.openxmlformats.org/package/2006/relationships"><Relationship Id="rId2" Type="http://schemas.openxmlformats.org/officeDocument/2006/relationships/hyperlink" Target="https://unstats.un.org/sdgs/metadata/files/Metadata-02-05-01.pdf" TargetMode="External"/><Relationship Id="rId1" Type="http://schemas.openxmlformats.org/officeDocument/2006/relationships/hyperlink" Target="mailto:acruz@inta.go.cr" TargetMode="External"/></Relationships>
</file>

<file path=xl/worksheets/_rels/sheet480.xml.rels><?xml version="1.0" encoding="UTF-8" standalone="yes"?>
<Relationships xmlns="http://schemas.openxmlformats.org/package/2006/relationships"><Relationship Id="rId3" Type="http://schemas.openxmlformats.org/officeDocument/2006/relationships/printerSettings" Target="../printerSettings/printerSettings268.bin"/><Relationship Id="rId2" Type="http://schemas.openxmlformats.org/officeDocument/2006/relationships/hyperlink" Target="mailto:braulio.villegas@inec.go.cr" TargetMode="External"/><Relationship Id="rId1" Type="http://schemas.openxmlformats.org/officeDocument/2006/relationships/hyperlink" Target="https://unstats.un.org/sdgs/metadata/files/Metadata-16-07-01A.pdf" TargetMode="External"/><Relationship Id="rId4" Type="http://schemas.openxmlformats.org/officeDocument/2006/relationships/drawing" Target="../drawings/drawing310.xml"/></Relationships>
</file>

<file path=xl/worksheets/_rels/sheet482.xml.rels><?xml version="1.0" encoding="UTF-8" standalone="yes"?>
<Relationships xmlns="http://schemas.openxmlformats.org/package/2006/relationships"><Relationship Id="rId1" Type="http://schemas.openxmlformats.org/officeDocument/2006/relationships/hyperlink" Target="https://unstats.un.org/sdgs/tierIII-indicators/" TargetMode="External"/></Relationships>
</file>

<file path=xl/worksheets/_rels/sheet483.xml.rels><?xml version="1.0" encoding="UTF-8" standalone="yes"?>
<Relationships xmlns="http://schemas.openxmlformats.org/package/2006/relationships"><Relationship Id="rId1" Type="http://schemas.openxmlformats.org/officeDocument/2006/relationships/printerSettings" Target="../printerSettings/printerSettings269.bin"/></Relationships>
</file>

<file path=xl/worksheets/_rels/sheet484.xml.rels><?xml version="1.0" encoding="UTF-8" standalone="yes"?>
<Relationships xmlns="http://schemas.openxmlformats.org/package/2006/relationships"><Relationship Id="rId1" Type="http://schemas.openxmlformats.org/officeDocument/2006/relationships/hyperlink" Target="https://unstats.un.org/sdgs/metadata/files/Metadata-16-08-01.pdf" TargetMode="External"/></Relationships>
</file>

<file path=xl/worksheets/_rels/sheet485.xml.rels><?xml version="1.0" encoding="UTF-8" standalone="yes"?>
<Relationships xmlns="http://schemas.openxmlformats.org/package/2006/relationships"><Relationship Id="rId2" Type="http://schemas.openxmlformats.org/officeDocument/2006/relationships/drawing" Target="../drawings/drawing311.xml"/><Relationship Id="rId1" Type="http://schemas.openxmlformats.org/officeDocument/2006/relationships/printerSettings" Target="../printerSettings/printerSettings270.bin"/></Relationships>
</file>

<file path=xl/worksheets/_rels/sheet486.xml.rels><?xml version="1.0" encoding="UTF-8" standalone="yes"?>
<Relationships xmlns="http://schemas.openxmlformats.org/package/2006/relationships"><Relationship Id="rId3" Type="http://schemas.openxmlformats.org/officeDocument/2006/relationships/printerSettings" Target="../printerSettings/printerSettings271.bin"/><Relationship Id="rId2" Type="http://schemas.openxmlformats.org/officeDocument/2006/relationships/hyperlink" Target="mailto:lbolanos@tse.go.cr" TargetMode="External"/><Relationship Id="rId1" Type="http://schemas.openxmlformats.org/officeDocument/2006/relationships/hyperlink" Target="https://unstats.un.org/sdgs/metadata/files/Metadata-16-09-01.pdf" TargetMode="External"/></Relationships>
</file>

<file path=xl/worksheets/_rels/sheet488.xml.rels><?xml version="1.0" encoding="UTF-8" standalone="yes"?>
<Relationships xmlns="http://schemas.openxmlformats.org/package/2006/relationships"><Relationship Id="rId2" Type="http://schemas.openxmlformats.org/officeDocument/2006/relationships/printerSettings" Target="../printerSettings/printerSettings272.bin"/><Relationship Id="rId1" Type="http://schemas.openxmlformats.org/officeDocument/2006/relationships/hyperlink" Target="https://unstats.un.org/sdgs/metadata/files/Metadata-16-10-01.pdf" TargetMode="External"/></Relationships>
</file>

<file path=xl/worksheets/_rels/sheet489.xml.rels><?xml version="1.0" encoding="UTF-8" standalone="yes"?>
<Relationships xmlns="http://schemas.openxmlformats.org/package/2006/relationships"><Relationship Id="rId1" Type="http://schemas.openxmlformats.org/officeDocument/2006/relationships/printerSettings" Target="../printerSettings/printerSettings273.bin"/></Relationships>
</file>

<file path=xl/worksheets/_rels/sheet490.xml.rels><?xml version="1.0" encoding="UTF-8" standalone="yes"?>
<Relationships xmlns="http://schemas.openxmlformats.org/package/2006/relationships"><Relationship Id="rId1" Type="http://schemas.openxmlformats.org/officeDocument/2006/relationships/hyperlink" Target="https://unstats.un.org/sdgs/metadata/files/Metadata-16-10-02.pdf" TargetMode="External"/></Relationships>
</file>

<file path=xl/worksheets/_rels/sheet492.xml.rels><?xml version="1.0" encoding="UTF-8" standalone="yes"?>
<Relationships xmlns="http://schemas.openxmlformats.org/package/2006/relationships"><Relationship Id="rId1" Type="http://schemas.openxmlformats.org/officeDocument/2006/relationships/hyperlink" Target="https://unstats.un.org/sdgs/metadata/files/Metadata-16-0A-01.pdf" TargetMode="External"/></Relationships>
</file>

<file path=xl/worksheets/_rels/sheet494.xml.rels><?xml version="1.0" encoding="UTF-8" standalone="yes"?>
<Relationships xmlns="http://schemas.openxmlformats.org/package/2006/relationships"><Relationship Id="rId1" Type="http://schemas.openxmlformats.org/officeDocument/2006/relationships/hyperlink" Target="https://unstats.un.org/sdgs/tierIII-indicators/" TargetMode="External"/></Relationships>
</file>

<file path=xl/worksheets/_rels/sheet495.xml.rels><?xml version="1.0" encoding="UTF-8" standalone="yes"?>
<Relationships xmlns="http://schemas.openxmlformats.org/package/2006/relationships"><Relationship Id="rId1" Type="http://schemas.openxmlformats.org/officeDocument/2006/relationships/printerSettings" Target="../printerSettings/printerSettings274.bin"/></Relationships>
</file>

<file path=xl/worksheets/_rels/sheet496.xml.rels><?xml version="1.0" encoding="UTF-8" standalone="yes"?>
<Relationships xmlns="http://schemas.openxmlformats.org/package/2006/relationships"><Relationship Id="rId1" Type="http://schemas.openxmlformats.org/officeDocument/2006/relationships/hyperlink" Target="https://unstats.un.org/sdgs/tierIII-indicators/" TargetMode="External"/></Relationships>
</file>

<file path=xl/worksheets/_rels/sheet497.xml.rels><?xml version="1.0" encoding="UTF-8" standalone="yes"?>
<Relationships xmlns="http://schemas.openxmlformats.org/package/2006/relationships"><Relationship Id="rId2" Type="http://schemas.openxmlformats.org/officeDocument/2006/relationships/drawing" Target="../drawings/drawing312.xml"/><Relationship Id="rId1" Type="http://schemas.openxmlformats.org/officeDocument/2006/relationships/printerSettings" Target="../printerSettings/printerSettings275.bin"/></Relationships>
</file>

<file path=xl/worksheets/_rels/sheet498.xml.rels><?xml version="1.0" encoding="UTF-8" standalone="yes"?>
<Relationships xmlns="http://schemas.openxmlformats.org/package/2006/relationships"><Relationship Id="rId2" Type="http://schemas.openxmlformats.org/officeDocument/2006/relationships/drawing" Target="../drawings/drawing313.xml"/><Relationship Id="rId1" Type="http://schemas.openxmlformats.org/officeDocument/2006/relationships/printerSettings" Target="../printerSettings/printerSettings276.bin"/></Relationships>
</file>

<file path=xl/worksheets/_rels/sheet499.xml.rels><?xml version="1.0" encoding="UTF-8" standalone="yes"?>
<Relationships xmlns="http://schemas.openxmlformats.org/package/2006/relationships"><Relationship Id="rId3" Type="http://schemas.openxmlformats.org/officeDocument/2006/relationships/drawing" Target="../drawings/drawing316.xml"/><Relationship Id="rId2" Type="http://schemas.openxmlformats.org/officeDocument/2006/relationships/printerSettings" Target="../printerSettings/printerSettings277.bin"/><Relationship Id="rId1" Type="http://schemas.openxmlformats.org/officeDocument/2006/relationships/hyperlink" Target="https://unstats.un.org/sdgs/metadata/files/Metadata-17-01-01.pdf" TargetMode="External"/></Relationships>
</file>

<file path=xl/worksheets/_rels/sheet5.xml.rels><?xml version="1.0" encoding="UTF-8" standalone="yes"?>
<Relationships xmlns="http://schemas.openxmlformats.org/package/2006/relationships"><Relationship Id="rId3" Type="http://schemas.openxmlformats.org/officeDocument/2006/relationships/hyperlink" Target="mailto:eddy.madrigal@inec.go.cr" TargetMode="External"/><Relationship Id="rId2" Type="http://schemas.openxmlformats.org/officeDocument/2006/relationships/hyperlink" Target="https://unstats.un.org/sdgs/metadata/files/Metadata-01-01-01b.pdf" TargetMode="External"/><Relationship Id="rId1" Type="http://schemas.openxmlformats.org/officeDocument/2006/relationships/hyperlink" Target="https://unstats.un.org/sdgs/metadata/files/Metadata-01-01-01a.pdf" TargetMode="External"/><Relationship Id="rId5" Type="http://schemas.openxmlformats.org/officeDocument/2006/relationships/drawing" Target="../drawings/drawing4.xml"/><Relationship Id="rId4"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hyperlink" Target="https://unstats.un.org/sdgs/metadata/files/Metadata-02-05-02.pdf" TargetMode="External"/><Relationship Id="rId1" Type="http://schemas.openxmlformats.org/officeDocument/2006/relationships/hyperlink" Target="mailto:acruz@inta.go.cr" TargetMode="External"/></Relationships>
</file>

<file path=xl/worksheets/_rels/sheet500.xml.rels><?xml version="1.0" encoding="UTF-8" standalone="yes"?>
<Relationships xmlns="http://schemas.openxmlformats.org/package/2006/relationships"><Relationship Id="rId2" Type="http://schemas.openxmlformats.org/officeDocument/2006/relationships/drawing" Target="../drawings/drawing317.xml"/><Relationship Id="rId1" Type="http://schemas.openxmlformats.org/officeDocument/2006/relationships/printerSettings" Target="../printerSettings/printerSettings278.bin"/></Relationships>
</file>

<file path=xl/worksheets/_rels/sheet501.xml.rels><?xml version="1.0" encoding="UTF-8" standalone="yes"?>
<Relationships xmlns="http://schemas.openxmlformats.org/package/2006/relationships"><Relationship Id="rId3" Type="http://schemas.openxmlformats.org/officeDocument/2006/relationships/drawing" Target="../drawings/drawing318.xml"/><Relationship Id="rId2" Type="http://schemas.openxmlformats.org/officeDocument/2006/relationships/printerSettings" Target="../printerSettings/printerSettings279.bin"/><Relationship Id="rId1" Type="http://schemas.openxmlformats.org/officeDocument/2006/relationships/hyperlink" Target="https://unstats.un.org/sdgs/metadata/files/Metadata-17-01-02.pdf" TargetMode="External"/></Relationships>
</file>

<file path=xl/worksheets/_rels/sheet503.xml.rels><?xml version="1.0" encoding="UTF-8" standalone="yes"?>
<Relationships xmlns="http://schemas.openxmlformats.org/package/2006/relationships"><Relationship Id="rId1" Type="http://schemas.openxmlformats.org/officeDocument/2006/relationships/hyperlink" Target="https://unstats.un.org/sdgs/metadata/files/Metadata-17-02-01.pdf" TargetMode="External"/></Relationships>
</file>

<file path=xl/worksheets/_rels/sheet504.xml.rels><?xml version="1.0" encoding="UTF-8" standalone="yes"?>
<Relationships xmlns="http://schemas.openxmlformats.org/package/2006/relationships"><Relationship Id="rId1" Type="http://schemas.openxmlformats.org/officeDocument/2006/relationships/printerSettings" Target="../printerSettings/printerSettings280.bin"/></Relationships>
</file>

<file path=xl/worksheets/_rels/sheet505.xml.rels><?xml version="1.0" encoding="UTF-8" standalone="yes"?>
<Relationships xmlns="http://schemas.openxmlformats.org/package/2006/relationships"><Relationship Id="rId3" Type="http://schemas.openxmlformats.org/officeDocument/2006/relationships/hyperlink" Target="mailto:carlos.marschall@mideplan.go.cr" TargetMode="External"/><Relationship Id="rId2" Type="http://schemas.openxmlformats.org/officeDocument/2006/relationships/hyperlink" Target="mailto:omendez@mideplan.go.cr" TargetMode="External"/><Relationship Id="rId1" Type="http://schemas.openxmlformats.org/officeDocument/2006/relationships/hyperlink" Target="https://unstats.un.org/sdgs/metadata/files/Metadata-17-03-01.pdf" TargetMode="External"/><Relationship Id="rId6" Type="http://schemas.openxmlformats.org/officeDocument/2006/relationships/drawing" Target="../drawings/drawing319.xml"/><Relationship Id="rId5" Type="http://schemas.openxmlformats.org/officeDocument/2006/relationships/printerSettings" Target="../printerSettings/printerSettings281.bin"/><Relationship Id="rId4" Type="http://schemas.openxmlformats.org/officeDocument/2006/relationships/hyperlink" Target="mailto:estefania.unfried@comex.go.cr" TargetMode="External"/></Relationships>
</file>

<file path=xl/worksheets/_rels/sheet506.xml.rels><?xml version="1.0" encoding="UTF-8" standalone="yes"?>
<Relationships xmlns="http://schemas.openxmlformats.org/package/2006/relationships"><Relationship Id="rId2" Type="http://schemas.openxmlformats.org/officeDocument/2006/relationships/drawing" Target="../drawings/drawing320.xml"/><Relationship Id="rId1" Type="http://schemas.openxmlformats.org/officeDocument/2006/relationships/printerSettings" Target="../printerSettings/printerSettings282.bin"/></Relationships>
</file>

<file path=xl/worksheets/_rels/sheet507.xml.rels><?xml version="1.0" encoding="UTF-8" standalone="yes"?>
<Relationships xmlns="http://schemas.openxmlformats.org/package/2006/relationships"><Relationship Id="rId3" Type="http://schemas.openxmlformats.org/officeDocument/2006/relationships/drawing" Target="../drawings/drawing321.xml"/><Relationship Id="rId2" Type="http://schemas.openxmlformats.org/officeDocument/2006/relationships/printerSettings" Target="../printerSettings/printerSettings283.bin"/><Relationship Id="rId1" Type="http://schemas.openxmlformats.org/officeDocument/2006/relationships/hyperlink" Target="https://unstats.un.org/sdgs/metadata/files/Metadata-17-03-02.pdf" TargetMode="External"/></Relationships>
</file>

<file path=xl/worksheets/_rels/sheet508.xml.rels><?xml version="1.0" encoding="UTF-8" standalone="yes"?>
<Relationships xmlns="http://schemas.openxmlformats.org/package/2006/relationships"><Relationship Id="rId2" Type="http://schemas.openxmlformats.org/officeDocument/2006/relationships/drawing" Target="../drawings/drawing322.xml"/><Relationship Id="rId1" Type="http://schemas.openxmlformats.org/officeDocument/2006/relationships/printerSettings" Target="../printerSettings/printerSettings284.bin"/></Relationships>
</file>

<file path=xl/worksheets/_rels/sheet509.xml.rels><?xml version="1.0" encoding="UTF-8" standalone="yes"?>
<Relationships xmlns="http://schemas.openxmlformats.org/package/2006/relationships"><Relationship Id="rId3" Type="http://schemas.openxmlformats.org/officeDocument/2006/relationships/drawing" Target="../drawings/drawing323.xml"/><Relationship Id="rId2" Type="http://schemas.openxmlformats.org/officeDocument/2006/relationships/hyperlink" Target="mailto:VARGASCH@bccr.fi.cr" TargetMode="External"/><Relationship Id="rId1" Type="http://schemas.openxmlformats.org/officeDocument/2006/relationships/hyperlink" Target="https://unstats.un.org/sdgs/metadata/files/Metadata-17-04-01.pdf" TargetMode="External"/></Relationships>
</file>

<file path=xl/worksheets/_rels/sheet5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6.xml"/><Relationship Id="rId1" Type="http://schemas.openxmlformats.org/officeDocument/2006/relationships/printerSettings" Target="../printerSettings/printerSettings36.bin"/><Relationship Id="rId4" Type="http://schemas.openxmlformats.org/officeDocument/2006/relationships/comments" Target="../comments1.xml"/></Relationships>
</file>

<file path=xl/worksheets/_rels/sheet511.xml.rels><?xml version="1.0" encoding="UTF-8" standalone="yes"?>
<Relationships xmlns="http://schemas.openxmlformats.org/package/2006/relationships"><Relationship Id="rId1" Type="http://schemas.openxmlformats.org/officeDocument/2006/relationships/hyperlink" Target="https://unstats.un.org/sdgs/tierIII-indicators/" TargetMode="External"/></Relationships>
</file>

<file path=xl/worksheets/_rels/sheet512.xml.rels><?xml version="1.0" encoding="UTF-8" standalone="yes"?>
<Relationships xmlns="http://schemas.openxmlformats.org/package/2006/relationships"><Relationship Id="rId2" Type="http://schemas.openxmlformats.org/officeDocument/2006/relationships/drawing" Target="../drawings/drawing324.xml"/><Relationship Id="rId1" Type="http://schemas.openxmlformats.org/officeDocument/2006/relationships/printerSettings" Target="../printerSettings/printerSettings285.bin"/></Relationships>
</file>

<file path=xl/worksheets/_rels/sheet513.xml.rels><?xml version="1.0" encoding="UTF-8" standalone="yes"?>
<Relationships xmlns="http://schemas.openxmlformats.org/package/2006/relationships"><Relationship Id="rId2" Type="http://schemas.openxmlformats.org/officeDocument/2006/relationships/drawing" Target="../drawings/drawing325.xml"/><Relationship Id="rId1" Type="http://schemas.openxmlformats.org/officeDocument/2006/relationships/hyperlink" Target="https://unstats.un.org/sdgs/tierIII-indicators/" TargetMode="External"/></Relationships>
</file>

<file path=xl/worksheets/_rels/sheet515.xml.rels><?xml version="1.0" encoding="UTF-8" standalone="yes"?>
<Relationships xmlns="http://schemas.openxmlformats.org/package/2006/relationships"><Relationship Id="rId1" Type="http://schemas.openxmlformats.org/officeDocument/2006/relationships/hyperlink" Target="https://unstats.un.org/sdgs/metadata/files/Metadata-17-07-01.pdf" TargetMode="External"/></Relationships>
</file>

<file path=xl/worksheets/_rels/sheet516.xml.rels><?xml version="1.0" encoding="UTF-8" standalone="yes"?>
<Relationships xmlns="http://schemas.openxmlformats.org/package/2006/relationships"><Relationship Id="rId2" Type="http://schemas.openxmlformats.org/officeDocument/2006/relationships/drawing" Target="../drawings/drawing326.xml"/><Relationship Id="rId1" Type="http://schemas.openxmlformats.org/officeDocument/2006/relationships/printerSettings" Target="../printerSettings/printerSettings286.bin"/></Relationships>
</file>

<file path=xl/worksheets/_rels/sheet517.xml.rels><?xml version="1.0" encoding="UTF-8" standalone="yes"?>
<Relationships xmlns="http://schemas.openxmlformats.org/package/2006/relationships"><Relationship Id="rId2" Type="http://schemas.openxmlformats.org/officeDocument/2006/relationships/drawing" Target="../drawings/drawing327.xml"/><Relationship Id="rId1" Type="http://schemas.openxmlformats.org/officeDocument/2006/relationships/hyperlink" Target="https://unstats.un.org/sdgs/metadata/files/Metadata-17-08-01.pdf" TargetMode="External"/></Relationships>
</file>

<file path=xl/worksheets/_rels/sheet519.xml.rels><?xml version="1.0" encoding="UTF-8" standalone="yes"?>
<Relationships xmlns="http://schemas.openxmlformats.org/package/2006/relationships"><Relationship Id="rId2" Type="http://schemas.openxmlformats.org/officeDocument/2006/relationships/printerSettings" Target="../printerSettings/printerSettings287.bin"/><Relationship Id="rId1" Type="http://schemas.openxmlformats.org/officeDocument/2006/relationships/hyperlink" Target="https://unstats.un.org/sdgs/metadata/files/Metadata-17-09-01.pdf" TargetMode="External"/></Relationships>
</file>

<file path=xl/worksheets/_rels/sheet52.xml.rels><?xml version="1.0" encoding="UTF-8" standalone="yes"?>
<Relationships xmlns="http://schemas.openxmlformats.org/package/2006/relationships"><Relationship Id="rId3" Type="http://schemas.openxmlformats.org/officeDocument/2006/relationships/printerSettings" Target="../printerSettings/printerSettings37.bin"/><Relationship Id="rId2" Type="http://schemas.openxmlformats.org/officeDocument/2006/relationships/hyperlink" Target="mailto:Martinezrv@hacienda.go.cr" TargetMode="External"/><Relationship Id="rId1" Type="http://schemas.openxmlformats.org/officeDocument/2006/relationships/hyperlink" Target="mailto:Martinezrv@hacienda.go.cr" TargetMode="External"/><Relationship Id="rId4" Type="http://schemas.openxmlformats.org/officeDocument/2006/relationships/drawing" Target="../drawings/drawing27.xml"/></Relationships>
</file>

<file path=xl/worksheets/_rels/sheet520.xml.rels><?xml version="1.0" encoding="UTF-8" standalone="yes"?>
<Relationships xmlns="http://schemas.openxmlformats.org/package/2006/relationships"><Relationship Id="rId2" Type="http://schemas.openxmlformats.org/officeDocument/2006/relationships/drawing" Target="../drawings/drawing328.xml"/><Relationship Id="rId1" Type="http://schemas.openxmlformats.org/officeDocument/2006/relationships/printerSettings" Target="../printerSettings/printerSettings288.bin"/></Relationships>
</file>

<file path=xl/worksheets/_rels/sheet521.xml.rels><?xml version="1.0" encoding="UTF-8" standalone="yes"?>
<Relationships xmlns="http://schemas.openxmlformats.org/package/2006/relationships"><Relationship Id="rId3" Type="http://schemas.openxmlformats.org/officeDocument/2006/relationships/printerSettings" Target="../printerSettings/printerSettings289.bin"/><Relationship Id="rId2" Type="http://schemas.openxmlformats.org/officeDocument/2006/relationships/hyperlink" Target="mailto:arlina.gomez@comex.go.cr" TargetMode="External"/><Relationship Id="rId1" Type="http://schemas.openxmlformats.org/officeDocument/2006/relationships/hyperlink" Target="https://unstats.un.org/sdgs/metadata/files/Metadata-17-10-01.pdf" TargetMode="External"/></Relationships>
</file>

<file path=xl/worksheets/_rels/sheet523.xml.rels><?xml version="1.0" encoding="UTF-8" standalone="yes"?>
<Relationships xmlns="http://schemas.openxmlformats.org/package/2006/relationships"><Relationship Id="rId1" Type="http://schemas.openxmlformats.org/officeDocument/2006/relationships/hyperlink" Target="https://unstats.un.org/sdgs/metadata/files/Metadata-17-11-01.pdf" TargetMode="External"/></Relationships>
</file>

<file path=xl/worksheets/_rels/sheet525.xml.rels><?xml version="1.0" encoding="UTF-8" standalone="yes"?>
<Relationships xmlns="http://schemas.openxmlformats.org/package/2006/relationships"><Relationship Id="rId1" Type="http://schemas.openxmlformats.org/officeDocument/2006/relationships/hyperlink" Target="https://unstats.un.org/sdgs/metadata/files/Metadata-17-12-01.pdf" TargetMode="External"/></Relationships>
</file>

<file path=xl/worksheets/_rels/sheet527.xml.rels><?xml version="1.0" encoding="UTF-8" standalone="yes"?>
<Relationships xmlns="http://schemas.openxmlformats.org/package/2006/relationships"><Relationship Id="rId2" Type="http://schemas.openxmlformats.org/officeDocument/2006/relationships/printerSettings" Target="../printerSettings/printerSettings290.bin"/><Relationship Id="rId1" Type="http://schemas.openxmlformats.org/officeDocument/2006/relationships/hyperlink" Target="https://unstats.un.org/sdgs/metadata/files/Metadata-17-13-01.pdf" TargetMode="External"/></Relationships>
</file>

<file path=xl/worksheets/_rels/sheet529.xml.rels><?xml version="1.0" encoding="UTF-8" standalone="yes"?>
<Relationships xmlns="http://schemas.openxmlformats.org/package/2006/relationships"><Relationship Id="rId1" Type="http://schemas.openxmlformats.org/officeDocument/2006/relationships/hyperlink" Target="https://unstats.un.org/sdgs/tierIII-indicators/" TargetMode="External"/></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38.bin"/></Relationships>
</file>

<file path=xl/worksheets/_rels/sheet531.xml.rels><?xml version="1.0" encoding="UTF-8" standalone="yes"?>
<Relationships xmlns="http://schemas.openxmlformats.org/package/2006/relationships"><Relationship Id="rId1" Type="http://schemas.openxmlformats.org/officeDocument/2006/relationships/hyperlink" Target="https://unstats.un.org/sdgs/metadata/files/Metadata-17-15-01.pdf" TargetMode="External"/></Relationships>
</file>

<file path=xl/worksheets/_rels/sheet533.xml.rels><?xml version="1.0" encoding="UTF-8" standalone="yes"?>
<Relationships xmlns="http://schemas.openxmlformats.org/package/2006/relationships"><Relationship Id="rId1" Type="http://schemas.openxmlformats.org/officeDocument/2006/relationships/hyperlink" Target="https://unstats.un.org/sdgs/metadata/files/Metadata-17-16-01.pdf" TargetMode="External"/></Relationships>
</file>

<file path=xl/worksheets/_rels/sheet535.xml.rels><?xml version="1.0" encoding="UTF-8" standalone="yes"?>
<Relationships xmlns="http://schemas.openxmlformats.org/package/2006/relationships"><Relationship Id="rId1" Type="http://schemas.openxmlformats.org/officeDocument/2006/relationships/hyperlink" Target="https://unstats.un.org/sdgs/tierIII-indicators/" TargetMode="External"/></Relationships>
</file>

<file path=xl/worksheets/_rels/sheet537.xml.rels><?xml version="1.0" encoding="UTF-8" standalone="yes"?>
<Relationships xmlns="http://schemas.openxmlformats.org/package/2006/relationships"><Relationship Id="rId2" Type="http://schemas.openxmlformats.org/officeDocument/2006/relationships/hyperlink" Target="mailto:katherine.gomez@inec.go.cr" TargetMode="External"/><Relationship Id="rId1" Type="http://schemas.openxmlformats.org/officeDocument/2006/relationships/hyperlink" Target="https://unstats.un.org/sdgs/tierIII-indicators/" TargetMode="External"/></Relationships>
</file>

<file path=xl/worksheets/_rels/sheet539.xml.rels><?xml version="1.0" encoding="UTF-8" standalone="yes"?>
<Relationships xmlns="http://schemas.openxmlformats.org/package/2006/relationships"><Relationship Id="rId2" Type="http://schemas.openxmlformats.org/officeDocument/2006/relationships/printerSettings" Target="../printerSettings/printerSettings291.bin"/><Relationship Id="rId1" Type="http://schemas.openxmlformats.org/officeDocument/2006/relationships/hyperlink" Target="https://unstats.un.org/sdgs/metadata/files/Metadata-17-18-02.pdf" TargetMode="External"/></Relationships>
</file>

<file path=xl/worksheets/_rels/sheet54.xml.rels><?xml version="1.0" encoding="UTF-8" standalone="yes"?>
<Relationships xmlns="http://schemas.openxmlformats.org/package/2006/relationships"><Relationship Id="rId1" Type="http://schemas.openxmlformats.org/officeDocument/2006/relationships/hyperlink" Target="https://unstats.un.org/sdgs/metadata/files/Metadata-02-0A-02.pdf" TargetMode="External"/></Relationships>
</file>

<file path=xl/worksheets/_rels/sheet541.xml.rels><?xml version="1.0" encoding="UTF-8" standalone="yes"?>
<Relationships xmlns="http://schemas.openxmlformats.org/package/2006/relationships"><Relationship Id="rId1" Type="http://schemas.openxmlformats.org/officeDocument/2006/relationships/hyperlink" Target="https://unstats.un.org/sdgs/metadata/files/Metadata-17-18-03.pdf" TargetMode="External"/></Relationships>
</file>

<file path=xl/worksheets/_rels/sheet542.xml.rels><?xml version="1.0" encoding="UTF-8" standalone="yes"?>
<Relationships xmlns="http://schemas.openxmlformats.org/package/2006/relationships"><Relationship Id="rId1" Type="http://schemas.openxmlformats.org/officeDocument/2006/relationships/printerSettings" Target="../printerSettings/printerSettings292.bin"/></Relationships>
</file>

<file path=xl/worksheets/_rels/sheet543.xml.rels><?xml version="1.0" encoding="UTF-8" standalone="yes"?>
<Relationships xmlns="http://schemas.openxmlformats.org/package/2006/relationships"><Relationship Id="rId1" Type="http://schemas.openxmlformats.org/officeDocument/2006/relationships/hyperlink" Target="https://unstats.un.org/sdgs/metadata/files/Metadata-17-19-01.pdf" TargetMode="External"/></Relationships>
</file>

<file path=xl/worksheets/_rels/sheet545.xml.rels><?xml version="1.0" encoding="UTF-8" standalone="yes"?>
<Relationships xmlns="http://schemas.openxmlformats.org/package/2006/relationships"><Relationship Id="rId2" Type="http://schemas.openxmlformats.org/officeDocument/2006/relationships/hyperlink" Target="https://unstats.un.org/sdgs/metadata/files/Metadata-17-19-02b.pdf" TargetMode="External"/><Relationship Id="rId1" Type="http://schemas.openxmlformats.org/officeDocument/2006/relationships/hyperlink" Target="https://unstats.un.org/sdgs/metadata/files/Metadata-17-19-02a.pdf" TargetMode="External"/></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6.xml.rels><?xml version="1.0" encoding="UTF-8" standalone="yes"?>
<Relationships xmlns="http://schemas.openxmlformats.org/package/2006/relationships"><Relationship Id="rId1" Type="http://schemas.openxmlformats.org/officeDocument/2006/relationships/hyperlink" Target="https://unstats.un.org/sdgs/metadata/files/Metadata-02-0B-01.pdf" TargetMode="External"/></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8.xml.rels><?xml version="1.0" encoding="UTF-8" standalone="yes"?>
<Relationships xmlns="http://schemas.openxmlformats.org/package/2006/relationships"><Relationship Id="rId2" Type="http://schemas.openxmlformats.org/officeDocument/2006/relationships/printerSettings" Target="../printerSettings/printerSettings41.bin"/><Relationship Id="rId1" Type="http://schemas.openxmlformats.org/officeDocument/2006/relationships/hyperlink" Target="https://unstats.un.org/sdgs/metadata/files/Metadata-02-0C-01.pdf" TargetMode="External"/></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42.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43.bin"/></Relationships>
</file>

<file path=xl/worksheets/_rels/sheet61.xml.rels><?xml version="1.0" encoding="UTF-8" standalone="yes"?>
<Relationships xmlns="http://schemas.openxmlformats.org/package/2006/relationships"><Relationship Id="rId3" Type="http://schemas.openxmlformats.org/officeDocument/2006/relationships/printerSettings" Target="../printerSettings/printerSettings44.bin"/><Relationship Id="rId2" Type="http://schemas.openxmlformats.org/officeDocument/2006/relationships/hyperlink" Target="mailto:olga.araya@inec.go.cr" TargetMode="External"/><Relationship Id="rId1" Type="http://schemas.openxmlformats.org/officeDocument/2006/relationships/hyperlink" Target="https://unstats.un.org/sdgs/metadata/files/Metadata-03-01-01.pdf" TargetMode="External"/><Relationship Id="rId4" Type="http://schemas.openxmlformats.org/officeDocument/2006/relationships/drawing" Target="../drawings/drawing31.xml"/></Relationships>
</file>

<file path=xl/worksheets/_rels/sheet6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63.xml.rels><?xml version="1.0" encoding="UTF-8" standalone="yes"?>
<Relationships xmlns="http://schemas.openxmlformats.org/package/2006/relationships"><Relationship Id="rId3" Type="http://schemas.openxmlformats.org/officeDocument/2006/relationships/drawing" Target="../drawings/drawing33.xml"/><Relationship Id="rId2" Type="http://schemas.openxmlformats.org/officeDocument/2006/relationships/printerSettings" Target="../printerSettings/printerSettings45.bin"/><Relationship Id="rId1" Type="http://schemas.openxmlformats.org/officeDocument/2006/relationships/hyperlink" Target="https://unstats.un.org/sdgs/metadata/files/Metadata-03-01-02.pdf" TargetMode="External"/></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46.bin"/></Relationships>
</file>

<file path=xl/worksheets/_rels/sheet65.xml.rels><?xml version="1.0" encoding="UTF-8" standalone="yes"?>
<Relationships xmlns="http://schemas.openxmlformats.org/package/2006/relationships"><Relationship Id="rId3" Type="http://schemas.openxmlformats.org/officeDocument/2006/relationships/drawing" Target="../drawings/drawing35.xml"/><Relationship Id="rId2" Type="http://schemas.openxmlformats.org/officeDocument/2006/relationships/printerSettings" Target="../printerSettings/printerSettings47.bin"/><Relationship Id="rId1" Type="http://schemas.openxmlformats.org/officeDocument/2006/relationships/hyperlink" Target="https://unstats.un.org/sdgs/metadata/files/Metadata-03-02-01.pdf" TargetMode="External"/></Relationships>
</file>

<file path=xl/worksheets/_rels/sheet6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hyperlink" Target="https://unstats.un.org/sdgs/metadata/files/Metadata-03-03-02.pdf" TargetMode="External"/></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48.bin"/></Relationships>
</file>

<file path=xl/worksheets/_rels/sheet69.xml.rels><?xml version="1.0" encoding="UTF-8" standalone="yes"?>
<Relationships xmlns="http://schemas.openxmlformats.org/package/2006/relationships"><Relationship Id="rId3" Type="http://schemas.openxmlformats.org/officeDocument/2006/relationships/printerSettings" Target="../printerSettings/printerSettings49.bin"/><Relationship Id="rId2" Type="http://schemas.openxmlformats.org/officeDocument/2006/relationships/hyperlink" Target="mailto:teresita.solano@misalud.go.cr" TargetMode="External"/><Relationship Id="rId1" Type="http://schemas.openxmlformats.org/officeDocument/2006/relationships/hyperlink" Target="https://unstats.un.org/sdgs/metadata/files/Metadata-03-03-01.pdf" TargetMode="External"/><Relationship Id="rId4" Type="http://schemas.openxmlformats.org/officeDocument/2006/relationships/drawing" Target="../drawings/drawing39.x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7.bin"/><Relationship Id="rId1" Type="http://schemas.openxmlformats.org/officeDocument/2006/relationships/hyperlink" Target="https://unstats.un.org/sdgs/metadata/files/Metadata-01-02-01.pdf" TargetMode="External"/></Relationships>
</file>

<file path=xl/worksheets/_rels/sheet70.xml.rels><?xml version="1.0" encoding="UTF-8" standalone="yes"?>
<Relationships xmlns="http://schemas.openxmlformats.org/package/2006/relationships"><Relationship Id="rId3" Type="http://schemas.openxmlformats.org/officeDocument/2006/relationships/drawing" Target="../drawings/drawing40.xml"/><Relationship Id="rId2" Type="http://schemas.openxmlformats.org/officeDocument/2006/relationships/printerSettings" Target="../printerSettings/printerSettings50.bin"/><Relationship Id="rId1" Type="http://schemas.openxmlformats.org/officeDocument/2006/relationships/hyperlink" Target="https://www.ministeriodesalud.go.cr/sobre_ministerio/memorias/memoria_2014_2018/memoria_institucional_2018.pdf" TargetMode="External"/></Relationships>
</file>

<file path=xl/worksheets/_rels/sheet71.xml.rels><?xml version="1.0" encoding="UTF-8" standalone="yes"?>
<Relationships xmlns="http://schemas.openxmlformats.org/package/2006/relationships"><Relationship Id="rId3" Type="http://schemas.openxmlformats.org/officeDocument/2006/relationships/printerSettings" Target="../printerSettings/printerSettings51.bin"/><Relationship Id="rId2" Type="http://schemas.openxmlformats.org/officeDocument/2006/relationships/hyperlink" Target="mailto:aaron.aguero@misalud.go.cr" TargetMode="External"/><Relationship Id="rId1" Type="http://schemas.openxmlformats.org/officeDocument/2006/relationships/hyperlink" Target="https://unstats.un.org/sdgs/metadata/files/Metadata-03-03-02.pdf" TargetMode="External"/><Relationship Id="rId4" Type="http://schemas.openxmlformats.org/officeDocument/2006/relationships/drawing" Target="../drawings/drawing41.xml"/></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52.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hyperlink" Target="https://unstats.un.org/sdgs/metadata/files/Metadata-03-03-03.pdf" TargetMode="External"/></Relationships>
</file>

<file path=xl/worksheets/_rels/sheet74.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hyperlink" Target="https://unstats.un.org/sdgs/metadata/files/Metadata-03-03-04.pdf" TargetMode="External"/></Relationships>
</file>

<file path=xl/worksheets/_rels/sheet77.xml.rels><?xml version="1.0" encoding="UTF-8" standalone="yes"?>
<Relationships xmlns="http://schemas.openxmlformats.org/package/2006/relationships"><Relationship Id="rId1" Type="http://schemas.openxmlformats.org/officeDocument/2006/relationships/hyperlink" Target="https://unstats.un.org/sdgs/metadata/files/Metadata-03-03-05.pdf" TargetMode="External"/></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53.bin"/></Relationships>
</file>

<file path=xl/worksheets/_rels/sheet79.xml.rels><?xml version="1.0" encoding="UTF-8" standalone="yes"?>
<Relationships xmlns="http://schemas.openxmlformats.org/package/2006/relationships"><Relationship Id="rId3" Type="http://schemas.openxmlformats.org/officeDocument/2006/relationships/drawing" Target="../drawings/drawing47.xml"/><Relationship Id="rId2" Type="http://schemas.openxmlformats.org/officeDocument/2006/relationships/printerSettings" Target="../printerSettings/printerSettings54.bin"/><Relationship Id="rId1" Type="http://schemas.openxmlformats.org/officeDocument/2006/relationships/hyperlink" Target="https://unstats.un.org/sdgs/metadata/files/Metadata-03-04-01.pdf" TargetMode="Externa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hyperlink" Target="https://unstats.un.org/sdgs/metadata/files/Metadata-03-04-02.pdf" TargetMode="External"/></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55.bin"/></Relationships>
</file>

<file path=xl/worksheets/_rels/sheet83.xml.rels><?xml version="1.0" encoding="UTF-8" standalone="yes"?>
<Relationships xmlns="http://schemas.openxmlformats.org/package/2006/relationships"><Relationship Id="rId3" Type="http://schemas.openxmlformats.org/officeDocument/2006/relationships/printerSettings" Target="../printerSettings/printerSettings56.bin"/><Relationship Id="rId2" Type="http://schemas.openxmlformats.org/officeDocument/2006/relationships/hyperlink" Target="mailto:gsanchez@iafa.go.cr" TargetMode="External"/><Relationship Id="rId1" Type="http://schemas.openxmlformats.org/officeDocument/2006/relationships/hyperlink" Target="https://unstats.un.org/sdgs/tierIII-indicators/" TargetMode="External"/><Relationship Id="rId4" Type="http://schemas.openxmlformats.org/officeDocument/2006/relationships/drawing" Target="../drawings/drawing51.xml"/></Relationships>
</file>

<file path=xl/worksheets/_rels/sheet84.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85.xml.rels><?xml version="1.0" encoding="UTF-8" standalone="yes"?>
<Relationships xmlns="http://schemas.openxmlformats.org/package/2006/relationships"><Relationship Id="rId3" Type="http://schemas.openxmlformats.org/officeDocument/2006/relationships/hyperlink" Target="https://www.cdc.gov/alcohol/data-stats.htm" TargetMode="External"/><Relationship Id="rId2" Type="http://schemas.openxmlformats.org/officeDocument/2006/relationships/hyperlink" Target="mailto:gsanchez@iafa.go.cr" TargetMode="External"/><Relationship Id="rId1" Type="http://schemas.openxmlformats.org/officeDocument/2006/relationships/hyperlink" Target="https://unstats.un.org/sdgs/metadata/files/Metadata-03-05-02.pdf" TargetMode="External"/><Relationship Id="rId5" Type="http://schemas.openxmlformats.org/officeDocument/2006/relationships/drawing" Target="../drawings/drawing53.xml"/><Relationship Id="rId4" Type="http://schemas.openxmlformats.org/officeDocument/2006/relationships/printerSettings" Target="../printerSettings/printerSettings57.bin"/></Relationships>
</file>

<file path=xl/worksheets/_rels/sheet86.xml.rels><?xml version="1.0" encoding="UTF-8" standalone="yes"?>
<Relationships xmlns="http://schemas.openxmlformats.org/package/2006/relationships"><Relationship Id="rId1" Type="http://schemas.openxmlformats.org/officeDocument/2006/relationships/drawing" Target="../drawings/drawing54.xml"/></Relationships>
</file>

<file path=xl/worksheets/_rels/sheet87.xml.rels><?xml version="1.0" encoding="UTF-8" standalone="yes"?>
<Relationships xmlns="http://schemas.openxmlformats.org/package/2006/relationships"><Relationship Id="rId3" Type="http://schemas.openxmlformats.org/officeDocument/2006/relationships/drawing" Target="../drawings/drawing55.xml"/><Relationship Id="rId2" Type="http://schemas.openxmlformats.org/officeDocument/2006/relationships/hyperlink" Target="mailto:gsanchez@iafa.go.cr" TargetMode="External"/><Relationship Id="rId1" Type="http://schemas.openxmlformats.org/officeDocument/2006/relationships/hyperlink" Target="https://unstats.un.org/sdgs/metadata/files/Metadata-03-05-02.pdf" TargetMode="External"/></Relationships>
</file>

<file path=xl/worksheets/_rels/sheet88.xml.rels><?xml version="1.0" encoding="UTF-8" standalone="yes"?>
<Relationships xmlns="http://schemas.openxmlformats.org/package/2006/relationships"><Relationship Id="rId1" Type="http://schemas.openxmlformats.org/officeDocument/2006/relationships/drawing" Target="../drawings/drawing56.xml"/></Relationships>
</file>

<file path=xl/worksheets/_rels/sheet89.xml.rels><?xml version="1.0" encoding="UTF-8" standalone="yes"?>
<Relationships xmlns="http://schemas.openxmlformats.org/package/2006/relationships"><Relationship Id="rId3" Type="http://schemas.openxmlformats.org/officeDocument/2006/relationships/hyperlink" Target="mailto:olga.araya@inec.go.cr" TargetMode="External"/><Relationship Id="rId2" Type="http://schemas.openxmlformats.org/officeDocument/2006/relationships/hyperlink" Target="mailto:rodrigo.marin@misalud.go.cr" TargetMode="External"/><Relationship Id="rId1" Type="http://schemas.openxmlformats.org/officeDocument/2006/relationships/hyperlink" Target="https://unstats.un.org/sdgs/metadata/files/Metadata-03-06-01.pdf" TargetMode="External"/><Relationship Id="rId5" Type="http://schemas.openxmlformats.org/officeDocument/2006/relationships/drawing" Target="../drawings/drawing57.xml"/><Relationship Id="rId4" Type="http://schemas.openxmlformats.org/officeDocument/2006/relationships/printerSettings" Target="../printerSettings/printerSettings58.bin"/></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9.bin"/><Relationship Id="rId1" Type="http://schemas.openxmlformats.org/officeDocument/2006/relationships/hyperlink" Target="https://unstats.un.org/sdgs/metadata/files/Metadata-01-02-02.pdf" TargetMode="External"/></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59.bin"/></Relationships>
</file>

<file path=xl/worksheets/_rels/sheet91.xml.rels><?xml version="1.0" encoding="UTF-8" standalone="yes"?>
<Relationships xmlns="http://schemas.openxmlformats.org/package/2006/relationships"><Relationship Id="rId3" Type="http://schemas.openxmlformats.org/officeDocument/2006/relationships/printerSettings" Target="../printerSettings/printerSettings60.bin"/><Relationship Id="rId2" Type="http://schemas.openxmlformats.org/officeDocument/2006/relationships/hyperlink" Target="https://unstats.un.org/sdgs/metadata/files/Metadata-03-07-01.pdf" TargetMode="External"/><Relationship Id="rId1" Type="http://schemas.openxmlformats.org/officeDocument/2006/relationships/hyperlink" Target="mailto:edda.quiros@misalud.go.cr" TargetMode="External"/><Relationship Id="rId4" Type="http://schemas.openxmlformats.org/officeDocument/2006/relationships/drawing" Target="../drawings/drawing59.xml"/></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93.xml.rels><?xml version="1.0" encoding="UTF-8" standalone="yes"?>
<Relationships xmlns="http://schemas.openxmlformats.org/package/2006/relationships"><Relationship Id="rId3" Type="http://schemas.openxmlformats.org/officeDocument/2006/relationships/printerSettings" Target="../printerSettings/printerSettings62.bin"/><Relationship Id="rId2" Type="http://schemas.openxmlformats.org/officeDocument/2006/relationships/hyperlink" Target="https://unstats.un.org/sdgs/metadata/files/Metadata-03-07-01.pdf" TargetMode="External"/><Relationship Id="rId1" Type="http://schemas.openxmlformats.org/officeDocument/2006/relationships/hyperlink" Target="mailto:edda.quiros@misalud.go.cr" TargetMode="External"/><Relationship Id="rId4" Type="http://schemas.openxmlformats.org/officeDocument/2006/relationships/drawing" Target="../drawings/drawing60.xml"/></Relationships>
</file>

<file path=xl/worksheets/_rels/sheet94.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63.bin"/></Relationships>
</file>

<file path=xl/worksheets/_rels/sheet95.xml.rels><?xml version="1.0" encoding="UTF-8" standalone="yes"?>
<Relationships xmlns="http://schemas.openxmlformats.org/package/2006/relationships"><Relationship Id="rId3" Type="http://schemas.openxmlformats.org/officeDocument/2006/relationships/drawing" Target="../drawings/drawing62.xml"/><Relationship Id="rId2" Type="http://schemas.openxmlformats.org/officeDocument/2006/relationships/printerSettings" Target="../printerSettings/printerSettings64.bin"/><Relationship Id="rId1" Type="http://schemas.openxmlformats.org/officeDocument/2006/relationships/hyperlink" Target="https://unstats.un.org/sdgs/metadata/files/Metadata-03-07-02.pdf" TargetMode="External"/></Relationships>
</file>

<file path=xl/worksheets/_rels/sheet96.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65.bin"/></Relationships>
</file>

<file path=xl/worksheets/_rels/sheet97.xml.rels><?xml version="1.0" encoding="UTF-8" standalone="yes"?>
<Relationships xmlns="http://schemas.openxmlformats.org/package/2006/relationships"><Relationship Id="rId3" Type="http://schemas.openxmlformats.org/officeDocument/2006/relationships/printerSettings" Target="../printerSettings/printerSettings66.bin"/><Relationship Id="rId2" Type="http://schemas.openxmlformats.org/officeDocument/2006/relationships/hyperlink" Target="mailto:eddy.madrigal@inec.go.cr" TargetMode="External"/><Relationship Id="rId1" Type="http://schemas.openxmlformats.org/officeDocument/2006/relationships/hyperlink" Target="https://unstats.un.org/sdgs/metadata/files/Metadata-03-08-01.pdf" TargetMode="External"/><Relationship Id="rId4" Type="http://schemas.openxmlformats.org/officeDocument/2006/relationships/drawing" Target="../drawings/drawing65.xml"/></Relationships>
</file>

<file path=xl/worksheets/_rels/sheet98.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67.bin"/></Relationships>
</file>

<file path=xl/worksheets/_rels/sheet99.xml.rels><?xml version="1.0" encoding="UTF-8" standalone="yes"?>
<Relationships xmlns="http://schemas.openxmlformats.org/package/2006/relationships"><Relationship Id="rId3" Type="http://schemas.openxmlformats.org/officeDocument/2006/relationships/printerSettings" Target="../printerSettings/printerSettings68.bin"/><Relationship Id="rId2" Type="http://schemas.openxmlformats.org/officeDocument/2006/relationships/hyperlink" Target="mailto:annia.chaves@inec.go.cr" TargetMode="External"/><Relationship Id="rId1" Type="http://schemas.openxmlformats.org/officeDocument/2006/relationships/hyperlink" Target="https://unstats.un.org/sdgs/metadata/files/Metadata-03-08-02.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L250"/>
  <sheetViews>
    <sheetView topLeftCell="A180" workbookViewId="0">
      <selection activeCell="C256" sqref="C256"/>
    </sheetView>
  </sheetViews>
  <sheetFormatPr baseColWidth="10" defaultColWidth="11.44140625" defaultRowHeight="13.8" x14ac:dyDescent="0.3"/>
  <cols>
    <col min="1" max="1" width="20.77734375" style="6" customWidth="1"/>
    <col min="2" max="2" width="2.77734375" style="3" customWidth="1"/>
    <col min="3" max="3" width="16.77734375" style="6" customWidth="1"/>
    <col min="4" max="4" width="5.44140625" style="4" customWidth="1"/>
    <col min="5" max="5" width="25" style="3" customWidth="1"/>
    <col min="6" max="6" width="3.77734375" style="3" customWidth="1"/>
    <col min="7" max="7" width="25" style="3" customWidth="1"/>
    <col min="8" max="8" width="2.77734375" style="3" customWidth="1"/>
    <col min="9" max="9" width="22.21875" style="3" customWidth="1"/>
    <col min="10" max="10" width="2.5546875" style="3" customWidth="1"/>
    <col min="11" max="11" width="31.44140625" style="3" customWidth="1"/>
    <col min="12" max="16384" width="11.44140625" style="3"/>
  </cols>
  <sheetData>
    <row r="1" spans="1:12" s="1" customFormat="1" ht="27" customHeight="1" x14ac:dyDescent="0.3">
      <c r="A1" s="1" t="s">
        <v>0</v>
      </c>
      <c r="B1" s="2"/>
      <c r="C1" s="1" t="s">
        <v>1</v>
      </c>
      <c r="D1" s="2"/>
      <c r="E1" s="1" t="s">
        <v>2</v>
      </c>
      <c r="F1" s="2"/>
      <c r="G1" s="1" t="s">
        <v>3</v>
      </c>
      <c r="H1" s="2"/>
      <c r="I1" s="1" t="s">
        <v>4</v>
      </c>
      <c r="J1" s="2"/>
      <c r="K1" s="1" t="s">
        <v>5</v>
      </c>
    </row>
    <row r="2" spans="1:12" ht="14.4" x14ac:dyDescent="0.3">
      <c r="A2" s="12" t="s">
        <v>4204</v>
      </c>
      <c r="B2" s="3" t="s">
        <v>7</v>
      </c>
      <c r="C2" s="11" t="s">
        <v>8</v>
      </c>
      <c r="D2" s="4" t="s">
        <v>7</v>
      </c>
      <c r="E2" s="3" t="s">
        <v>9</v>
      </c>
      <c r="F2" s="3" t="s">
        <v>7</v>
      </c>
      <c r="G2" s="5" t="s">
        <v>9</v>
      </c>
      <c r="H2" s="3" t="s">
        <v>7</v>
      </c>
      <c r="I2" s="3" t="s">
        <v>10</v>
      </c>
      <c r="J2" s="3" t="s">
        <v>7</v>
      </c>
      <c r="K2" s="3" t="s">
        <v>11</v>
      </c>
      <c r="L2" s="3" t="s">
        <v>7</v>
      </c>
    </row>
    <row r="3" spans="1:12" ht="14.4" x14ac:dyDescent="0.3">
      <c r="A3" s="12" t="s">
        <v>12</v>
      </c>
      <c r="B3" s="3" t="s">
        <v>7</v>
      </c>
      <c r="C3" s="11" t="s">
        <v>13</v>
      </c>
      <c r="D3" s="4" t="s">
        <v>7</v>
      </c>
      <c r="E3" s="11" t="s">
        <v>325</v>
      </c>
      <c r="G3" s="11" t="s">
        <v>3937</v>
      </c>
      <c r="H3" s="3" t="s">
        <v>7</v>
      </c>
      <c r="I3" s="3" t="s">
        <v>14</v>
      </c>
      <c r="J3" s="3" t="s">
        <v>7</v>
      </c>
      <c r="K3" s="3" t="s">
        <v>15</v>
      </c>
      <c r="L3" s="3" t="s">
        <v>7</v>
      </c>
    </row>
    <row r="4" spans="1:12" ht="14.4" x14ac:dyDescent="0.3">
      <c r="A4" s="12" t="s">
        <v>16</v>
      </c>
      <c r="B4" s="3" t="s">
        <v>7</v>
      </c>
      <c r="C4" s="11" t="s">
        <v>17</v>
      </c>
      <c r="D4" s="4" t="s">
        <v>7</v>
      </c>
      <c r="E4" s="11" t="s">
        <v>326</v>
      </c>
      <c r="G4" s="11" t="s">
        <v>3938</v>
      </c>
      <c r="H4" s="3" t="s">
        <v>7</v>
      </c>
      <c r="I4" s="3" t="s">
        <v>18</v>
      </c>
      <c r="J4" s="3" t="s">
        <v>7</v>
      </c>
      <c r="K4" s="3" t="s">
        <v>19</v>
      </c>
      <c r="L4" s="3" t="s">
        <v>7</v>
      </c>
    </row>
    <row r="5" spans="1:12" ht="14.4" x14ac:dyDescent="0.3">
      <c r="A5" s="12" t="s">
        <v>20</v>
      </c>
      <c r="B5" s="3" t="s">
        <v>7</v>
      </c>
      <c r="C5" s="11" t="s">
        <v>21</v>
      </c>
      <c r="D5" s="4" t="s">
        <v>7</v>
      </c>
      <c r="E5" s="11" t="s">
        <v>327</v>
      </c>
      <c r="G5" s="11" t="s">
        <v>3939</v>
      </c>
      <c r="H5" s="3" t="s">
        <v>7</v>
      </c>
      <c r="J5" s="3" t="s">
        <v>7</v>
      </c>
      <c r="K5" s="3" t="s">
        <v>22</v>
      </c>
      <c r="L5" s="3" t="s">
        <v>7</v>
      </c>
    </row>
    <row r="6" spans="1:12" ht="14.4" x14ac:dyDescent="0.3">
      <c r="A6" s="12" t="s">
        <v>23</v>
      </c>
      <c r="B6" s="3" t="s">
        <v>7</v>
      </c>
      <c r="C6" s="11" t="s">
        <v>24</v>
      </c>
      <c r="D6" s="4" t="s">
        <v>7</v>
      </c>
      <c r="E6" s="11" t="s">
        <v>328</v>
      </c>
      <c r="G6" s="11" t="s">
        <v>3940</v>
      </c>
      <c r="H6" s="3" t="s">
        <v>7</v>
      </c>
      <c r="J6" s="3" t="s">
        <v>7</v>
      </c>
      <c r="L6" s="3" t="s">
        <v>7</v>
      </c>
    </row>
    <row r="7" spans="1:12" ht="14.4" x14ac:dyDescent="0.3">
      <c r="A7" s="12" t="s">
        <v>25</v>
      </c>
      <c r="B7" s="3" t="s">
        <v>7</v>
      </c>
      <c r="C7" s="11" t="s">
        <v>26</v>
      </c>
      <c r="D7" s="4" t="s">
        <v>7</v>
      </c>
      <c r="E7" s="11" t="s">
        <v>329</v>
      </c>
      <c r="G7" s="11" t="s">
        <v>3941</v>
      </c>
      <c r="H7" s="3" t="s">
        <v>7</v>
      </c>
      <c r="J7" s="3" t="s">
        <v>7</v>
      </c>
      <c r="L7" s="3" t="s">
        <v>7</v>
      </c>
    </row>
    <row r="8" spans="1:12" ht="14.4" x14ac:dyDescent="0.3">
      <c r="A8" s="12" t="s">
        <v>27</v>
      </c>
      <c r="B8" s="3" t="s">
        <v>7</v>
      </c>
      <c r="C8" s="11" t="s">
        <v>28</v>
      </c>
      <c r="D8" s="4" t="s">
        <v>7</v>
      </c>
      <c r="E8" s="11" t="s">
        <v>29</v>
      </c>
      <c r="G8" s="11" t="s">
        <v>3942</v>
      </c>
      <c r="H8" s="3" t="s">
        <v>7</v>
      </c>
      <c r="J8" s="3" t="s">
        <v>7</v>
      </c>
      <c r="L8" s="3" t="s">
        <v>7</v>
      </c>
    </row>
    <row r="9" spans="1:12" ht="14.4" x14ac:dyDescent="0.3">
      <c r="A9" s="12" t="s">
        <v>4205</v>
      </c>
      <c r="B9" s="3" t="s">
        <v>7</v>
      </c>
      <c r="C9" s="11" t="s">
        <v>31</v>
      </c>
      <c r="D9" s="4" t="s">
        <v>7</v>
      </c>
      <c r="E9" s="11" t="s">
        <v>330</v>
      </c>
      <c r="G9" s="11" t="s">
        <v>3943</v>
      </c>
      <c r="H9" s="3" t="s">
        <v>7</v>
      </c>
      <c r="J9" s="3" t="s">
        <v>7</v>
      </c>
      <c r="L9" s="3" t="s">
        <v>7</v>
      </c>
    </row>
    <row r="10" spans="1:12" ht="14.4" x14ac:dyDescent="0.3">
      <c r="A10" s="12" t="s">
        <v>4206</v>
      </c>
      <c r="B10" s="3" t="s">
        <v>7</v>
      </c>
      <c r="C10" s="11" t="s">
        <v>3951</v>
      </c>
      <c r="D10" s="4" t="s">
        <v>7</v>
      </c>
      <c r="E10" s="11" t="s">
        <v>331</v>
      </c>
      <c r="G10" s="11" t="s">
        <v>3944</v>
      </c>
      <c r="H10" s="3" t="s">
        <v>7</v>
      </c>
      <c r="J10" s="3" t="s">
        <v>7</v>
      </c>
      <c r="L10" s="3" t="s">
        <v>7</v>
      </c>
    </row>
    <row r="11" spans="1:12" ht="14.4" x14ac:dyDescent="0.3">
      <c r="A11" s="12" t="s">
        <v>33</v>
      </c>
      <c r="B11" s="3" t="s">
        <v>7</v>
      </c>
      <c r="C11" s="11" t="s">
        <v>566</v>
      </c>
      <c r="D11" s="4" t="s">
        <v>7</v>
      </c>
      <c r="E11" s="11" t="s">
        <v>332</v>
      </c>
      <c r="G11" s="11" t="s">
        <v>3945</v>
      </c>
      <c r="H11" s="3" t="s">
        <v>7</v>
      </c>
      <c r="J11" s="3" t="s">
        <v>7</v>
      </c>
      <c r="L11" s="3" t="s">
        <v>7</v>
      </c>
    </row>
    <row r="12" spans="1:12" ht="14.4" x14ac:dyDescent="0.3">
      <c r="A12" s="12" t="s">
        <v>36</v>
      </c>
      <c r="B12" s="3" t="s">
        <v>7</v>
      </c>
      <c r="C12" s="11" t="s">
        <v>37</v>
      </c>
      <c r="D12" s="4" t="s">
        <v>7</v>
      </c>
      <c r="E12" s="11" t="s">
        <v>333</v>
      </c>
      <c r="G12" s="11" t="s">
        <v>3946</v>
      </c>
      <c r="H12" s="3" t="s">
        <v>7</v>
      </c>
      <c r="J12" s="3" t="s">
        <v>7</v>
      </c>
      <c r="L12" s="3" t="s">
        <v>7</v>
      </c>
    </row>
    <row r="13" spans="1:12" ht="14.4" x14ac:dyDescent="0.3">
      <c r="A13" s="12" t="s">
        <v>38</v>
      </c>
      <c r="B13" s="3" t="s">
        <v>7</v>
      </c>
      <c r="C13" s="11" t="s">
        <v>39</v>
      </c>
      <c r="D13" s="4" t="s">
        <v>7</v>
      </c>
      <c r="E13" s="11" t="s">
        <v>334</v>
      </c>
      <c r="G13" s="11" t="s">
        <v>3947</v>
      </c>
      <c r="H13" s="3" t="s">
        <v>7</v>
      </c>
      <c r="J13" s="3" t="s">
        <v>7</v>
      </c>
      <c r="L13" s="3" t="s">
        <v>7</v>
      </c>
    </row>
    <row r="14" spans="1:12" ht="14.4" x14ac:dyDescent="0.3">
      <c r="A14" s="12" t="s">
        <v>1866</v>
      </c>
      <c r="B14" s="3" t="s">
        <v>7</v>
      </c>
      <c r="C14" s="11" t="s">
        <v>41</v>
      </c>
      <c r="D14" s="4" t="s">
        <v>7</v>
      </c>
      <c r="E14" s="11" t="s">
        <v>335</v>
      </c>
      <c r="G14" s="11" t="s">
        <v>3948</v>
      </c>
      <c r="H14" s="3" t="s">
        <v>7</v>
      </c>
      <c r="J14" s="3" t="s">
        <v>7</v>
      </c>
      <c r="L14" s="3" t="s">
        <v>7</v>
      </c>
    </row>
    <row r="15" spans="1:12" ht="14.4" x14ac:dyDescent="0.3">
      <c r="A15" s="12" t="s">
        <v>42</v>
      </c>
      <c r="B15" s="3" t="s">
        <v>7</v>
      </c>
      <c r="C15" s="11" t="s">
        <v>43</v>
      </c>
      <c r="D15" s="4" t="s">
        <v>7</v>
      </c>
      <c r="E15" s="11" t="s">
        <v>336</v>
      </c>
      <c r="G15" s="11" t="s">
        <v>3949</v>
      </c>
      <c r="H15" s="3" t="s">
        <v>7</v>
      </c>
      <c r="J15" s="3" t="s">
        <v>7</v>
      </c>
      <c r="L15" s="3" t="s">
        <v>7</v>
      </c>
    </row>
    <row r="16" spans="1:12" ht="14.4" x14ac:dyDescent="0.3">
      <c r="A16" s="12" t="s">
        <v>44</v>
      </c>
      <c r="B16" s="3" t="s">
        <v>7</v>
      </c>
      <c r="C16" s="11" t="s">
        <v>45</v>
      </c>
      <c r="D16" s="4" t="s">
        <v>7</v>
      </c>
      <c r="E16" s="11" t="s">
        <v>528</v>
      </c>
      <c r="G16" s="11" t="s">
        <v>541</v>
      </c>
      <c r="H16" s="3" t="s">
        <v>7</v>
      </c>
      <c r="J16" s="3" t="s">
        <v>7</v>
      </c>
      <c r="L16" s="3" t="s">
        <v>7</v>
      </c>
    </row>
    <row r="17" spans="1:12" ht="14.4" x14ac:dyDescent="0.3">
      <c r="A17" s="12" t="s">
        <v>46</v>
      </c>
      <c r="B17" s="3" t="s">
        <v>7</v>
      </c>
      <c r="C17" s="11" t="s">
        <v>47</v>
      </c>
      <c r="D17" s="4" t="s">
        <v>7</v>
      </c>
      <c r="E17" s="11" t="s">
        <v>529</v>
      </c>
      <c r="G17" s="11" t="s">
        <v>3950</v>
      </c>
      <c r="H17" s="3" t="s">
        <v>7</v>
      </c>
      <c r="J17" s="3" t="s">
        <v>7</v>
      </c>
      <c r="L17" s="3" t="s">
        <v>7</v>
      </c>
    </row>
    <row r="18" spans="1:12" ht="14.4" x14ac:dyDescent="0.3">
      <c r="A18" s="12" t="s">
        <v>4207</v>
      </c>
      <c r="B18" s="3" t="s">
        <v>7</v>
      </c>
      <c r="C18" s="11" t="s">
        <v>3967</v>
      </c>
      <c r="D18" s="4" t="s">
        <v>7</v>
      </c>
      <c r="E18" s="11" t="s">
        <v>530</v>
      </c>
      <c r="G18" s="11" t="s">
        <v>3952</v>
      </c>
      <c r="H18" s="3" t="s">
        <v>7</v>
      </c>
      <c r="J18" s="3" t="s">
        <v>7</v>
      </c>
      <c r="L18" s="3" t="s">
        <v>7</v>
      </c>
    </row>
    <row r="19" spans="1:12" ht="14.4" x14ac:dyDescent="0.3">
      <c r="B19" s="3" t="s">
        <v>7</v>
      </c>
      <c r="C19" s="11" t="s">
        <v>49</v>
      </c>
      <c r="D19" s="4" t="s">
        <v>7</v>
      </c>
      <c r="E19" s="11" t="s">
        <v>531</v>
      </c>
      <c r="G19" s="11" t="s">
        <v>3953</v>
      </c>
      <c r="H19" s="3" t="s">
        <v>7</v>
      </c>
      <c r="J19" s="3" t="s">
        <v>7</v>
      </c>
      <c r="L19" s="3" t="s">
        <v>7</v>
      </c>
    </row>
    <row r="20" spans="1:12" ht="14.4" x14ac:dyDescent="0.3">
      <c r="B20" s="3" t="s">
        <v>7</v>
      </c>
      <c r="C20" s="11" t="s">
        <v>3975</v>
      </c>
      <c r="D20" s="4" t="s">
        <v>7</v>
      </c>
      <c r="E20" s="11" t="s">
        <v>3954</v>
      </c>
      <c r="G20" s="11" t="s">
        <v>3955</v>
      </c>
      <c r="H20" s="3" t="s">
        <v>7</v>
      </c>
      <c r="J20" s="3" t="s">
        <v>7</v>
      </c>
      <c r="L20" s="3" t="s">
        <v>7</v>
      </c>
    </row>
    <row r="21" spans="1:12" ht="14.4" x14ac:dyDescent="0.3">
      <c r="B21" s="3" t="s">
        <v>7</v>
      </c>
      <c r="C21" s="11" t="s">
        <v>50</v>
      </c>
      <c r="D21" s="4" t="s">
        <v>7</v>
      </c>
      <c r="E21" s="11" t="s">
        <v>532</v>
      </c>
      <c r="G21" s="11" t="s">
        <v>3956</v>
      </c>
      <c r="H21" s="3" t="s">
        <v>7</v>
      </c>
      <c r="J21" s="3" t="s">
        <v>7</v>
      </c>
      <c r="L21" s="3" t="s">
        <v>7</v>
      </c>
    </row>
    <row r="22" spans="1:12" ht="14.4" x14ac:dyDescent="0.3">
      <c r="B22" s="3" t="s">
        <v>7</v>
      </c>
      <c r="C22" s="11" t="s">
        <v>3981</v>
      </c>
      <c r="D22" s="4" t="s">
        <v>7</v>
      </c>
      <c r="E22" s="11" t="s">
        <v>533</v>
      </c>
      <c r="G22" s="11" t="s">
        <v>3957</v>
      </c>
      <c r="H22" s="3" t="s">
        <v>7</v>
      </c>
      <c r="J22" s="3" t="s">
        <v>7</v>
      </c>
      <c r="L22" s="3" t="s">
        <v>7</v>
      </c>
    </row>
    <row r="23" spans="1:12" ht="14.4" x14ac:dyDescent="0.3">
      <c r="B23" s="3" t="s">
        <v>7</v>
      </c>
      <c r="C23" s="11" t="s">
        <v>51</v>
      </c>
      <c r="D23" s="4" t="s">
        <v>7</v>
      </c>
      <c r="E23" s="11" t="s">
        <v>534</v>
      </c>
      <c r="G23" s="11" t="s">
        <v>3958</v>
      </c>
      <c r="H23" s="3" t="s">
        <v>7</v>
      </c>
      <c r="J23" s="3" t="s">
        <v>7</v>
      </c>
      <c r="L23" s="3" t="s">
        <v>7</v>
      </c>
    </row>
    <row r="24" spans="1:12" ht="14.4" x14ac:dyDescent="0.3">
      <c r="B24" s="3" t="s">
        <v>7</v>
      </c>
      <c r="C24" s="11" t="s">
        <v>52</v>
      </c>
      <c r="D24" s="4" t="s">
        <v>7</v>
      </c>
      <c r="E24" s="11" t="s">
        <v>535</v>
      </c>
      <c r="G24" s="11" t="s">
        <v>3959</v>
      </c>
      <c r="H24" s="3" t="s">
        <v>7</v>
      </c>
      <c r="J24" s="3" t="s">
        <v>7</v>
      </c>
      <c r="L24" s="3" t="s">
        <v>7</v>
      </c>
    </row>
    <row r="25" spans="1:12" ht="14.4" x14ac:dyDescent="0.3">
      <c r="B25" s="3" t="s">
        <v>7</v>
      </c>
      <c r="C25" s="11" t="s">
        <v>53</v>
      </c>
      <c r="D25" s="4" t="s">
        <v>7</v>
      </c>
      <c r="E25" s="11" t="s">
        <v>536</v>
      </c>
      <c r="G25" s="11" t="s">
        <v>3960</v>
      </c>
      <c r="H25" s="3" t="s">
        <v>7</v>
      </c>
      <c r="J25" s="3" t="s">
        <v>7</v>
      </c>
      <c r="L25" s="3" t="s">
        <v>7</v>
      </c>
    </row>
    <row r="26" spans="1:12" ht="14.4" x14ac:dyDescent="0.3">
      <c r="B26" s="3" t="s">
        <v>7</v>
      </c>
      <c r="C26" s="11" t="s">
        <v>54</v>
      </c>
      <c r="D26" s="4" t="s">
        <v>7</v>
      </c>
      <c r="E26" s="11" t="s">
        <v>537</v>
      </c>
      <c r="G26" s="11" t="s">
        <v>3961</v>
      </c>
      <c r="H26" s="3" t="s">
        <v>7</v>
      </c>
      <c r="J26" s="3" t="s">
        <v>7</v>
      </c>
      <c r="L26" s="3" t="s">
        <v>7</v>
      </c>
    </row>
    <row r="27" spans="1:12" ht="14.4" x14ac:dyDescent="0.3">
      <c r="B27" s="3" t="s">
        <v>7</v>
      </c>
      <c r="C27" s="11" t="s">
        <v>55</v>
      </c>
      <c r="D27" s="4" t="s">
        <v>7</v>
      </c>
      <c r="E27" s="11" t="s">
        <v>538</v>
      </c>
      <c r="G27" s="11" t="s">
        <v>3962</v>
      </c>
      <c r="H27" s="3" t="s">
        <v>7</v>
      </c>
      <c r="J27" s="3" t="s">
        <v>7</v>
      </c>
      <c r="L27" s="3" t="s">
        <v>7</v>
      </c>
    </row>
    <row r="28" spans="1:12" ht="14.4" x14ac:dyDescent="0.3">
      <c r="B28" s="3" t="s">
        <v>7</v>
      </c>
      <c r="C28" s="11" t="s">
        <v>56</v>
      </c>
      <c r="D28" s="4" t="s">
        <v>7</v>
      </c>
      <c r="E28" s="11" t="s">
        <v>539</v>
      </c>
      <c r="G28" s="11" t="s">
        <v>3963</v>
      </c>
      <c r="H28" s="3" t="s">
        <v>7</v>
      </c>
      <c r="J28" s="3" t="s">
        <v>7</v>
      </c>
      <c r="L28" s="3" t="s">
        <v>7</v>
      </c>
    </row>
    <row r="29" spans="1:12" ht="14.4" x14ac:dyDescent="0.3">
      <c r="B29" s="3" t="s">
        <v>7</v>
      </c>
      <c r="C29" s="11" t="s">
        <v>57</v>
      </c>
      <c r="D29" s="4" t="s">
        <v>7</v>
      </c>
      <c r="E29" s="11" t="s">
        <v>540</v>
      </c>
      <c r="G29" s="11" t="s">
        <v>3964</v>
      </c>
      <c r="H29" s="3" t="s">
        <v>7</v>
      </c>
      <c r="J29" s="3" t="s">
        <v>7</v>
      </c>
      <c r="L29" s="3" t="s">
        <v>7</v>
      </c>
    </row>
    <row r="30" spans="1:12" ht="14.4" x14ac:dyDescent="0.3">
      <c r="B30" s="3" t="s">
        <v>7</v>
      </c>
      <c r="C30" s="11" t="s">
        <v>58</v>
      </c>
      <c r="D30" s="4" t="s">
        <v>7</v>
      </c>
      <c r="E30" s="11" t="s">
        <v>594</v>
      </c>
      <c r="G30" s="11" t="s">
        <v>3965</v>
      </c>
      <c r="H30" s="3" t="s">
        <v>7</v>
      </c>
      <c r="J30" s="3" t="s">
        <v>7</v>
      </c>
      <c r="L30" s="3" t="s">
        <v>7</v>
      </c>
    </row>
    <row r="31" spans="1:12" ht="14.4" x14ac:dyDescent="0.3">
      <c r="B31" s="3" t="s">
        <v>7</v>
      </c>
      <c r="C31" s="11" t="s">
        <v>59</v>
      </c>
      <c r="D31" s="4" t="s">
        <v>7</v>
      </c>
      <c r="E31" s="11" t="s">
        <v>595</v>
      </c>
      <c r="G31" s="11" t="s">
        <v>3966</v>
      </c>
      <c r="H31" s="3" t="s">
        <v>7</v>
      </c>
      <c r="J31" s="3" t="s">
        <v>7</v>
      </c>
      <c r="L31" s="3" t="s">
        <v>7</v>
      </c>
    </row>
    <row r="32" spans="1:12" ht="14.4" x14ac:dyDescent="0.3">
      <c r="B32" s="3" t="s">
        <v>7</v>
      </c>
      <c r="C32" s="11" t="s">
        <v>60</v>
      </c>
      <c r="D32" s="4" t="s">
        <v>7</v>
      </c>
      <c r="E32" s="11" t="s">
        <v>596</v>
      </c>
      <c r="G32" s="11" t="s">
        <v>3968</v>
      </c>
      <c r="H32" s="3" t="s">
        <v>7</v>
      </c>
      <c r="J32" s="3" t="s">
        <v>7</v>
      </c>
      <c r="L32" s="3" t="s">
        <v>7</v>
      </c>
    </row>
    <row r="33" spans="2:12" ht="14.4" x14ac:dyDescent="0.3">
      <c r="B33" s="3" t="s">
        <v>7</v>
      </c>
      <c r="C33" s="11" t="s">
        <v>61</v>
      </c>
      <c r="D33" s="4" t="s">
        <v>7</v>
      </c>
      <c r="E33" s="11" t="s">
        <v>597</v>
      </c>
      <c r="G33" s="11" t="s">
        <v>3969</v>
      </c>
      <c r="H33" s="3" t="s">
        <v>7</v>
      </c>
      <c r="J33" s="3" t="s">
        <v>7</v>
      </c>
      <c r="L33" s="3" t="s">
        <v>7</v>
      </c>
    </row>
    <row r="34" spans="2:12" ht="14.4" x14ac:dyDescent="0.3">
      <c r="B34" s="3" t="s">
        <v>7</v>
      </c>
      <c r="C34" s="11" t="s">
        <v>62</v>
      </c>
      <c r="D34" s="4" t="s">
        <v>7</v>
      </c>
      <c r="E34" s="11" t="s">
        <v>598</v>
      </c>
      <c r="G34" s="11" t="s">
        <v>3970</v>
      </c>
      <c r="H34" s="3" t="s">
        <v>7</v>
      </c>
      <c r="J34" s="3" t="s">
        <v>7</v>
      </c>
      <c r="L34" s="3" t="s">
        <v>7</v>
      </c>
    </row>
    <row r="35" spans="2:12" ht="14.4" x14ac:dyDescent="0.3">
      <c r="B35" s="3" t="s">
        <v>7</v>
      </c>
      <c r="C35" s="11" t="s">
        <v>63</v>
      </c>
      <c r="D35" s="4" t="s">
        <v>7</v>
      </c>
      <c r="E35" s="11" t="s">
        <v>599</v>
      </c>
      <c r="G35" s="11" t="s">
        <v>3971</v>
      </c>
      <c r="H35" s="3" t="s">
        <v>7</v>
      </c>
      <c r="J35" s="3" t="s">
        <v>7</v>
      </c>
      <c r="L35" s="3" t="s">
        <v>7</v>
      </c>
    </row>
    <row r="36" spans="2:12" ht="14.4" x14ac:dyDescent="0.3">
      <c r="B36" s="3" t="s">
        <v>7</v>
      </c>
      <c r="C36" s="11" t="s">
        <v>64</v>
      </c>
      <c r="D36" s="4" t="s">
        <v>7</v>
      </c>
      <c r="E36" s="11" t="s">
        <v>600</v>
      </c>
      <c r="G36" s="11" t="s">
        <v>3972</v>
      </c>
      <c r="H36" s="3" t="s">
        <v>7</v>
      </c>
      <c r="J36" s="3" t="s">
        <v>7</v>
      </c>
      <c r="L36" s="3" t="s">
        <v>7</v>
      </c>
    </row>
    <row r="37" spans="2:12" ht="14.4" x14ac:dyDescent="0.3">
      <c r="B37" s="3" t="s">
        <v>7</v>
      </c>
      <c r="C37" s="11" t="s">
        <v>65</v>
      </c>
      <c r="D37" s="4" t="s">
        <v>7</v>
      </c>
      <c r="E37" s="11" t="s">
        <v>601</v>
      </c>
      <c r="G37" s="11" t="s">
        <v>3973</v>
      </c>
      <c r="H37" s="3" t="s">
        <v>7</v>
      </c>
      <c r="J37" s="3" t="s">
        <v>7</v>
      </c>
      <c r="L37" s="3" t="s">
        <v>7</v>
      </c>
    </row>
    <row r="38" spans="2:12" ht="14.4" x14ac:dyDescent="0.3">
      <c r="B38" s="3" t="s">
        <v>7</v>
      </c>
      <c r="C38" s="11" t="s">
        <v>66</v>
      </c>
      <c r="D38" s="4" t="s">
        <v>7</v>
      </c>
      <c r="E38" s="11" t="s">
        <v>602</v>
      </c>
      <c r="G38" s="11" t="s">
        <v>3974</v>
      </c>
      <c r="H38" s="3" t="s">
        <v>7</v>
      </c>
      <c r="J38" s="3" t="s">
        <v>7</v>
      </c>
      <c r="L38" s="3" t="s">
        <v>7</v>
      </c>
    </row>
    <row r="39" spans="2:12" ht="14.4" x14ac:dyDescent="0.3">
      <c r="B39" s="3" t="s">
        <v>7</v>
      </c>
      <c r="C39" s="11" t="s">
        <v>67</v>
      </c>
      <c r="D39" s="4" t="s">
        <v>7</v>
      </c>
      <c r="E39" s="11" t="s">
        <v>603</v>
      </c>
      <c r="G39" s="11" t="s">
        <v>3976</v>
      </c>
      <c r="H39" s="3" t="s">
        <v>7</v>
      </c>
      <c r="J39" s="3" t="s">
        <v>7</v>
      </c>
      <c r="L39" s="3" t="s">
        <v>7</v>
      </c>
    </row>
    <row r="40" spans="2:12" ht="14.4" x14ac:dyDescent="0.3">
      <c r="B40" s="3" t="s">
        <v>7</v>
      </c>
      <c r="C40" s="11" t="s">
        <v>68</v>
      </c>
      <c r="D40" s="4" t="s">
        <v>7</v>
      </c>
      <c r="E40" s="11" t="s">
        <v>604</v>
      </c>
      <c r="G40" s="11" t="s">
        <v>3977</v>
      </c>
      <c r="H40" s="3" t="s">
        <v>7</v>
      </c>
      <c r="J40" s="3" t="s">
        <v>7</v>
      </c>
      <c r="L40" s="3" t="s">
        <v>7</v>
      </c>
    </row>
    <row r="41" spans="2:12" ht="14.4" x14ac:dyDescent="0.3">
      <c r="B41" s="3" t="s">
        <v>7</v>
      </c>
      <c r="C41" s="11" t="s">
        <v>69</v>
      </c>
      <c r="D41" s="4" t="s">
        <v>7</v>
      </c>
      <c r="E41" s="11" t="s">
        <v>606</v>
      </c>
      <c r="G41" s="11" t="s">
        <v>3978</v>
      </c>
      <c r="H41" s="3" t="s">
        <v>7</v>
      </c>
      <c r="J41" s="3" t="s">
        <v>7</v>
      </c>
      <c r="L41" s="3" t="s">
        <v>7</v>
      </c>
    </row>
    <row r="42" spans="2:12" ht="14.4" x14ac:dyDescent="0.3">
      <c r="B42" s="3" t="s">
        <v>7</v>
      </c>
      <c r="C42" s="11" t="s">
        <v>70</v>
      </c>
      <c r="D42" s="4" t="s">
        <v>7</v>
      </c>
      <c r="E42" s="11" t="s">
        <v>3979</v>
      </c>
      <c r="G42" s="11" t="s">
        <v>3980</v>
      </c>
      <c r="H42" s="3" t="s">
        <v>7</v>
      </c>
      <c r="J42" s="3" t="s">
        <v>7</v>
      </c>
      <c r="L42" s="3" t="s">
        <v>7</v>
      </c>
    </row>
    <row r="43" spans="2:12" ht="14.4" x14ac:dyDescent="0.3">
      <c r="B43" s="3" t="s">
        <v>7</v>
      </c>
      <c r="C43" s="11" t="s">
        <v>73</v>
      </c>
      <c r="D43" s="4" t="s">
        <v>7</v>
      </c>
      <c r="E43" s="11" t="s">
        <v>609</v>
      </c>
      <c r="G43" s="11" t="s">
        <v>3982</v>
      </c>
      <c r="H43" s="3" t="s">
        <v>7</v>
      </c>
      <c r="J43" s="3" t="s">
        <v>7</v>
      </c>
      <c r="L43" s="3" t="s">
        <v>7</v>
      </c>
    </row>
    <row r="44" spans="2:12" ht="14.4" x14ac:dyDescent="0.3">
      <c r="B44" s="3" t="s">
        <v>7</v>
      </c>
      <c r="C44" s="11" t="s">
        <v>74</v>
      </c>
      <c r="D44" s="4" t="s">
        <v>7</v>
      </c>
      <c r="E44" s="11" t="s">
        <v>610</v>
      </c>
      <c r="G44" s="11" t="s">
        <v>3983</v>
      </c>
      <c r="H44" s="3" t="s">
        <v>7</v>
      </c>
      <c r="J44" s="3" t="s">
        <v>7</v>
      </c>
      <c r="L44" s="3" t="s">
        <v>7</v>
      </c>
    </row>
    <row r="45" spans="2:12" ht="14.4" x14ac:dyDescent="0.3">
      <c r="B45" s="3" t="s">
        <v>7</v>
      </c>
      <c r="C45" s="11" t="s">
        <v>75</v>
      </c>
      <c r="D45" s="4" t="s">
        <v>7</v>
      </c>
      <c r="E45" s="11" t="s">
        <v>611</v>
      </c>
      <c r="G45" s="11" t="s">
        <v>3984</v>
      </c>
      <c r="H45" s="3" t="s">
        <v>7</v>
      </c>
      <c r="J45" s="3" t="s">
        <v>7</v>
      </c>
      <c r="L45" s="3" t="s">
        <v>7</v>
      </c>
    </row>
    <row r="46" spans="2:12" ht="14.4" x14ac:dyDescent="0.3">
      <c r="B46" s="3" t="s">
        <v>7</v>
      </c>
      <c r="C46" s="11" t="s">
        <v>76</v>
      </c>
      <c r="D46" s="4" t="s">
        <v>7</v>
      </c>
      <c r="E46" s="11" t="s">
        <v>613</v>
      </c>
      <c r="G46" s="11" t="s">
        <v>3985</v>
      </c>
      <c r="H46" s="3" t="s">
        <v>7</v>
      </c>
      <c r="J46" s="3" t="s">
        <v>7</v>
      </c>
      <c r="L46" s="3" t="s">
        <v>7</v>
      </c>
    </row>
    <row r="47" spans="2:12" ht="14.4" x14ac:dyDescent="0.3">
      <c r="B47" s="3" t="s">
        <v>7</v>
      </c>
      <c r="C47" s="11" t="s">
        <v>77</v>
      </c>
      <c r="D47" s="4" t="s">
        <v>7</v>
      </c>
      <c r="E47" s="11" t="s">
        <v>614</v>
      </c>
      <c r="G47" s="11" t="s">
        <v>615</v>
      </c>
      <c r="H47" s="3" t="s">
        <v>7</v>
      </c>
      <c r="J47" s="3" t="s">
        <v>7</v>
      </c>
      <c r="L47" s="3" t="s">
        <v>7</v>
      </c>
    </row>
    <row r="48" spans="2:12" ht="14.4" x14ac:dyDescent="0.3">
      <c r="B48" s="3" t="s">
        <v>7</v>
      </c>
      <c r="C48" s="11" t="s">
        <v>78</v>
      </c>
      <c r="D48" s="4" t="s">
        <v>7</v>
      </c>
      <c r="E48" s="11" t="s">
        <v>617</v>
      </c>
      <c r="G48" s="11" t="s">
        <v>3986</v>
      </c>
      <c r="H48" s="3" t="s">
        <v>7</v>
      </c>
      <c r="J48" s="3" t="s">
        <v>7</v>
      </c>
      <c r="L48" s="3" t="s">
        <v>7</v>
      </c>
    </row>
    <row r="49" spans="2:12" ht="14.4" x14ac:dyDescent="0.3">
      <c r="B49" s="3" t="s">
        <v>7</v>
      </c>
      <c r="C49" s="11" t="s">
        <v>79</v>
      </c>
      <c r="D49" s="4" t="s">
        <v>7</v>
      </c>
      <c r="E49" s="11" t="s">
        <v>618</v>
      </c>
      <c r="G49" s="11" t="s">
        <v>3987</v>
      </c>
      <c r="H49" s="3" t="s">
        <v>7</v>
      </c>
      <c r="J49" s="3" t="s">
        <v>7</v>
      </c>
      <c r="L49" s="3" t="s">
        <v>7</v>
      </c>
    </row>
    <row r="50" spans="2:12" ht="14.4" x14ac:dyDescent="0.3">
      <c r="B50" s="3" t="s">
        <v>7</v>
      </c>
      <c r="C50" s="11" t="s">
        <v>80</v>
      </c>
      <c r="D50" s="4" t="s">
        <v>7</v>
      </c>
      <c r="E50" s="11" t="s">
        <v>619</v>
      </c>
      <c r="G50" s="11" t="s">
        <v>3988</v>
      </c>
      <c r="H50" s="3" t="s">
        <v>7</v>
      </c>
      <c r="J50" s="3" t="s">
        <v>7</v>
      </c>
      <c r="L50" s="3" t="s">
        <v>7</v>
      </c>
    </row>
    <row r="51" spans="2:12" ht="14.4" x14ac:dyDescent="0.3">
      <c r="B51" s="3" t="s">
        <v>7</v>
      </c>
      <c r="C51" s="11" t="s">
        <v>81</v>
      </c>
      <c r="D51" s="4" t="s">
        <v>7</v>
      </c>
      <c r="E51" s="11" t="s">
        <v>620</v>
      </c>
      <c r="G51" s="11" t="s">
        <v>3989</v>
      </c>
      <c r="H51" s="3" t="s">
        <v>7</v>
      </c>
      <c r="J51" s="3" t="s">
        <v>7</v>
      </c>
      <c r="L51" s="3" t="s">
        <v>7</v>
      </c>
    </row>
    <row r="52" spans="2:12" ht="14.4" x14ac:dyDescent="0.3">
      <c r="B52" s="3" t="s">
        <v>7</v>
      </c>
      <c r="C52" s="11" t="s">
        <v>82</v>
      </c>
      <c r="D52" s="4" t="s">
        <v>7</v>
      </c>
      <c r="E52" s="11" t="s">
        <v>622</v>
      </c>
      <c r="G52" s="11" t="s">
        <v>3990</v>
      </c>
      <c r="H52" s="3" t="s">
        <v>7</v>
      </c>
      <c r="J52" s="3" t="s">
        <v>7</v>
      </c>
      <c r="L52" s="3" t="s">
        <v>7</v>
      </c>
    </row>
    <row r="53" spans="2:12" ht="14.4" x14ac:dyDescent="0.3">
      <c r="B53" s="3" t="s">
        <v>7</v>
      </c>
      <c r="C53" s="11" t="s">
        <v>83</v>
      </c>
      <c r="D53" s="4" t="s">
        <v>7</v>
      </c>
      <c r="E53" s="11" t="s">
        <v>623</v>
      </c>
      <c r="G53" s="11" t="s">
        <v>3991</v>
      </c>
      <c r="H53" s="3" t="s">
        <v>7</v>
      </c>
      <c r="J53" s="3" t="s">
        <v>7</v>
      </c>
      <c r="L53" s="3" t="s">
        <v>7</v>
      </c>
    </row>
    <row r="54" spans="2:12" ht="14.4" x14ac:dyDescent="0.3">
      <c r="B54" s="3" t="s">
        <v>7</v>
      </c>
      <c r="C54" s="11" t="s">
        <v>84</v>
      </c>
      <c r="D54" s="4" t="s">
        <v>7</v>
      </c>
      <c r="E54" s="11" t="s">
        <v>624</v>
      </c>
      <c r="G54" s="11" t="s">
        <v>3992</v>
      </c>
      <c r="H54" s="3" t="s">
        <v>7</v>
      </c>
      <c r="J54" s="3" t="s">
        <v>7</v>
      </c>
      <c r="L54" s="3" t="s">
        <v>7</v>
      </c>
    </row>
    <row r="55" spans="2:12" ht="14.4" x14ac:dyDescent="0.3">
      <c r="B55" s="3" t="s">
        <v>7</v>
      </c>
      <c r="C55" s="11" t="s">
        <v>85</v>
      </c>
      <c r="D55" s="4" t="s">
        <v>7</v>
      </c>
      <c r="E55" s="11" t="s">
        <v>625</v>
      </c>
      <c r="G55" s="11" t="s">
        <v>3993</v>
      </c>
      <c r="H55" s="3" t="s">
        <v>7</v>
      </c>
      <c r="J55" s="3" t="s">
        <v>7</v>
      </c>
      <c r="L55" s="3" t="s">
        <v>7</v>
      </c>
    </row>
    <row r="56" spans="2:12" ht="14.4" x14ac:dyDescent="0.3">
      <c r="B56" s="3" t="s">
        <v>7</v>
      </c>
      <c r="C56" s="11" t="s">
        <v>86</v>
      </c>
      <c r="D56" s="4" t="s">
        <v>7</v>
      </c>
      <c r="E56" s="11" t="s">
        <v>626</v>
      </c>
      <c r="G56" s="11" t="s">
        <v>3994</v>
      </c>
      <c r="H56" s="3" t="s">
        <v>7</v>
      </c>
      <c r="J56" s="3" t="s">
        <v>7</v>
      </c>
      <c r="L56" s="3" t="s">
        <v>7</v>
      </c>
    </row>
    <row r="57" spans="2:12" ht="14.4" x14ac:dyDescent="0.3">
      <c r="B57" s="3" t="s">
        <v>7</v>
      </c>
      <c r="C57" s="11" t="s">
        <v>87</v>
      </c>
      <c r="D57" s="4" t="s">
        <v>7</v>
      </c>
      <c r="E57" s="11" t="s">
        <v>3995</v>
      </c>
      <c r="G57" s="11" t="s">
        <v>4210</v>
      </c>
      <c r="H57" s="3" t="s">
        <v>7</v>
      </c>
      <c r="J57" s="3" t="s">
        <v>7</v>
      </c>
      <c r="L57" s="3" t="s">
        <v>7</v>
      </c>
    </row>
    <row r="58" spans="2:12" ht="14.4" x14ac:dyDescent="0.3">
      <c r="B58" s="3" t="s">
        <v>7</v>
      </c>
      <c r="C58" s="11" t="s">
        <v>88</v>
      </c>
      <c r="D58" s="4" t="s">
        <v>7</v>
      </c>
      <c r="E58" s="11" t="s">
        <v>3996</v>
      </c>
      <c r="G58" s="11" t="s">
        <v>3997</v>
      </c>
      <c r="H58" s="3" t="s">
        <v>7</v>
      </c>
      <c r="J58" s="3" t="s">
        <v>7</v>
      </c>
      <c r="L58" s="3" t="s">
        <v>7</v>
      </c>
    </row>
    <row r="59" spans="2:12" ht="14.4" x14ac:dyDescent="0.3">
      <c r="B59" s="3" t="s">
        <v>7</v>
      </c>
      <c r="C59" s="11" t="s">
        <v>89</v>
      </c>
      <c r="D59" s="4" t="s">
        <v>7</v>
      </c>
      <c r="E59" s="11" t="s">
        <v>3998</v>
      </c>
      <c r="G59" s="11" t="s">
        <v>3999</v>
      </c>
      <c r="H59" s="3" t="s">
        <v>7</v>
      </c>
      <c r="J59" s="3" t="s">
        <v>7</v>
      </c>
      <c r="L59" s="3" t="s">
        <v>7</v>
      </c>
    </row>
    <row r="60" spans="2:12" ht="14.4" x14ac:dyDescent="0.3">
      <c r="B60" s="3" t="s">
        <v>7</v>
      </c>
      <c r="C60" s="11" t="s">
        <v>90</v>
      </c>
      <c r="D60" s="4" t="s">
        <v>7</v>
      </c>
      <c r="E60" s="11" t="s">
        <v>754</v>
      </c>
      <c r="G60" s="11" t="s">
        <v>4211</v>
      </c>
      <c r="H60" s="3" t="s">
        <v>7</v>
      </c>
      <c r="J60" s="3" t="s">
        <v>7</v>
      </c>
      <c r="L60" s="3" t="s">
        <v>7</v>
      </c>
    </row>
    <row r="61" spans="2:12" ht="14.4" x14ac:dyDescent="0.3">
      <c r="B61" s="3" t="s">
        <v>7</v>
      </c>
      <c r="C61" s="11" t="s">
        <v>91</v>
      </c>
      <c r="D61" s="4" t="s">
        <v>7</v>
      </c>
      <c r="E61" s="11" t="s">
        <v>755</v>
      </c>
      <c r="G61" s="11" t="s">
        <v>4000</v>
      </c>
      <c r="H61" s="3" t="s">
        <v>7</v>
      </c>
      <c r="J61" s="3" t="s">
        <v>7</v>
      </c>
      <c r="L61" s="3" t="s">
        <v>7</v>
      </c>
    </row>
    <row r="62" spans="2:12" ht="14.4" x14ac:dyDescent="0.3">
      <c r="B62" s="3" t="s">
        <v>7</v>
      </c>
      <c r="C62" s="11" t="s">
        <v>93</v>
      </c>
      <c r="D62" s="4" t="s">
        <v>7</v>
      </c>
      <c r="E62" s="11" t="s">
        <v>756</v>
      </c>
      <c r="G62" s="11" t="s">
        <v>4001</v>
      </c>
      <c r="H62" s="3" t="s">
        <v>7</v>
      </c>
      <c r="J62" s="3" t="s">
        <v>7</v>
      </c>
      <c r="L62" s="3" t="s">
        <v>7</v>
      </c>
    </row>
    <row r="63" spans="2:12" ht="14.4" x14ac:dyDescent="0.3">
      <c r="B63" s="3" t="s">
        <v>7</v>
      </c>
      <c r="C63" s="11" t="s">
        <v>94</v>
      </c>
      <c r="D63" s="4" t="s">
        <v>7</v>
      </c>
      <c r="E63" s="11" t="s">
        <v>757</v>
      </c>
      <c r="G63" s="11" t="s">
        <v>4002</v>
      </c>
      <c r="H63" s="3" t="s">
        <v>7</v>
      </c>
      <c r="J63" s="3" t="s">
        <v>7</v>
      </c>
      <c r="L63" s="3" t="s">
        <v>7</v>
      </c>
    </row>
    <row r="64" spans="2:12" ht="14.4" x14ac:dyDescent="0.3">
      <c r="B64" s="3" t="s">
        <v>7</v>
      </c>
      <c r="C64" s="11" t="s">
        <v>95</v>
      </c>
      <c r="D64" s="4" t="s">
        <v>7</v>
      </c>
      <c r="E64" s="11" t="s">
        <v>758</v>
      </c>
      <c r="G64" s="11" t="s">
        <v>4003</v>
      </c>
      <c r="H64" s="3" t="s">
        <v>7</v>
      </c>
      <c r="J64" s="3" t="s">
        <v>7</v>
      </c>
      <c r="L64" s="3" t="s">
        <v>7</v>
      </c>
    </row>
    <row r="65" spans="2:12" ht="14.4" x14ac:dyDescent="0.3">
      <c r="B65" s="3" t="s">
        <v>7</v>
      </c>
      <c r="C65" s="11" t="s">
        <v>4041</v>
      </c>
      <c r="D65" s="4" t="s">
        <v>7</v>
      </c>
      <c r="E65" s="11" t="s">
        <v>759</v>
      </c>
      <c r="G65" s="11" t="s">
        <v>4004</v>
      </c>
      <c r="H65" s="3" t="s">
        <v>7</v>
      </c>
      <c r="J65" s="3" t="s">
        <v>7</v>
      </c>
      <c r="L65" s="3" t="s">
        <v>7</v>
      </c>
    </row>
    <row r="66" spans="2:12" ht="14.4" x14ac:dyDescent="0.3">
      <c r="B66" s="3" t="s">
        <v>7</v>
      </c>
      <c r="C66" s="11" t="s">
        <v>4044</v>
      </c>
      <c r="D66" s="4" t="s">
        <v>7</v>
      </c>
      <c r="E66" s="11" t="s">
        <v>760</v>
      </c>
      <c r="G66" s="11" t="s">
        <v>4212</v>
      </c>
      <c r="H66" s="3" t="s">
        <v>7</v>
      </c>
      <c r="J66" s="3" t="s">
        <v>7</v>
      </c>
      <c r="L66" s="3" t="s">
        <v>7</v>
      </c>
    </row>
    <row r="67" spans="2:12" ht="14.4" x14ac:dyDescent="0.3">
      <c r="B67" s="3" t="s">
        <v>7</v>
      </c>
      <c r="C67" s="11" t="s">
        <v>96</v>
      </c>
      <c r="D67" s="4" t="s">
        <v>7</v>
      </c>
      <c r="E67" s="11" t="s">
        <v>761</v>
      </c>
      <c r="G67" s="11" t="s">
        <v>4005</v>
      </c>
      <c r="H67" s="3" t="s">
        <v>7</v>
      </c>
      <c r="J67" s="3" t="s">
        <v>7</v>
      </c>
      <c r="L67" s="3" t="s">
        <v>7</v>
      </c>
    </row>
    <row r="68" spans="2:12" ht="14.4" x14ac:dyDescent="0.3">
      <c r="B68" s="3" t="s">
        <v>7</v>
      </c>
      <c r="C68" s="11" t="s">
        <v>1547</v>
      </c>
      <c r="D68" s="4" t="s">
        <v>7</v>
      </c>
      <c r="E68" s="11" t="s">
        <v>762</v>
      </c>
      <c r="G68" s="11" t="s">
        <v>4006</v>
      </c>
      <c r="H68" s="3" t="s">
        <v>7</v>
      </c>
      <c r="J68" s="3" t="s">
        <v>7</v>
      </c>
      <c r="L68" s="3" t="s">
        <v>7</v>
      </c>
    </row>
    <row r="69" spans="2:12" ht="14.4" x14ac:dyDescent="0.3">
      <c r="B69" s="3" t="s">
        <v>7</v>
      </c>
      <c r="C69" s="11" t="s">
        <v>97</v>
      </c>
      <c r="D69" s="4" t="s">
        <v>7</v>
      </c>
      <c r="E69" s="11" t="s">
        <v>763</v>
      </c>
      <c r="G69" s="11" t="s">
        <v>4213</v>
      </c>
      <c r="H69" s="3" t="s">
        <v>7</v>
      </c>
      <c r="J69" s="3" t="s">
        <v>7</v>
      </c>
      <c r="L69" s="3" t="s">
        <v>7</v>
      </c>
    </row>
    <row r="70" spans="2:12" ht="14.4" x14ac:dyDescent="0.3">
      <c r="B70" s="3" t="s">
        <v>7</v>
      </c>
      <c r="C70" s="11" t="s">
        <v>98</v>
      </c>
      <c r="D70" s="4" t="s">
        <v>7</v>
      </c>
      <c r="E70" s="11" t="s">
        <v>840</v>
      </c>
      <c r="G70" s="11" t="s">
        <v>4007</v>
      </c>
      <c r="H70" s="3" t="s">
        <v>7</v>
      </c>
      <c r="J70" s="3" t="s">
        <v>7</v>
      </c>
      <c r="L70" s="3" t="s">
        <v>7</v>
      </c>
    </row>
    <row r="71" spans="2:12" ht="14.4" x14ac:dyDescent="0.3">
      <c r="B71" s="3" t="s">
        <v>7</v>
      </c>
      <c r="C71" s="11" t="s">
        <v>99</v>
      </c>
      <c r="D71" s="4" t="s">
        <v>7</v>
      </c>
      <c r="E71" s="11" t="s">
        <v>841</v>
      </c>
      <c r="G71" s="11" t="s">
        <v>4008</v>
      </c>
      <c r="H71" s="3" t="s">
        <v>7</v>
      </c>
      <c r="J71" s="3" t="s">
        <v>7</v>
      </c>
      <c r="L71" s="3" t="s">
        <v>7</v>
      </c>
    </row>
    <row r="72" spans="2:12" ht="14.4" x14ac:dyDescent="0.3">
      <c r="B72" s="3" t="s">
        <v>7</v>
      </c>
      <c r="C72" s="11" t="s">
        <v>100</v>
      </c>
      <c r="D72" s="4" t="s">
        <v>7</v>
      </c>
      <c r="E72" s="11" t="s">
        <v>842</v>
      </c>
      <c r="G72" s="11" t="s">
        <v>4009</v>
      </c>
      <c r="H72" s="3" t="s">
        <v>7</v>
      </c>
      <c r="J72" s="3" t="s">
        <v>7</v>
      </c>
      <c r="L72" s="3" t="s">
        <v>7</v>
      </c>
    </row>
    <row r="73" spans="2:12" ht="14.4" x14ac:dyDescent="0.3">
      <c r="B73" s="3" t="s">
        <v>7</v>
      </c>
      <c r="C73" s="11" t="s">
        <v>101</v>
      </c>
      <c r="D73" s="4" t="s">
        <v>7</v>
      </c>
      <c r="E73" s="11" t="s">
        <v>843</v>
      </c>
      <c r="G73" s="11" t="s">
        <v>4010</v>
      </c>
      <c r="H73" s="3" t="s">
        <v>7</v>
      </c>
      <c r="J73" s="3" t="s">
        <v>7</v>
      </c>
      <c r="L73" s="3" t="s">
        <v>7</v>
      </c>
    </row>
    <row r="74" spans="2:12" ht="14.4" x14ac:dyDescent="0.3">
      <c r="B74" s="3" t="s">
        <v>7</v>
      </c>
      <c r="C74" s="11" t="s">
        <v>102</v>
      </c>
      <c r="D74" s="4" t="s">
        <v>7</v>
      </c>
      <c r="E74" s="11" t="s">
        <v>844</v>
      </c>
      <c r="G74" s="11" t="s">
        <v>4011</v>
      </c>
      <c r="H74" s="3" t="s">
        <v>7</v>
      </c>
      <c r="J74" s="3" t="s">
        <v>7</v>
      </c>
      <c r="L74" s="3" t="s">
        <v>7</v>
      </c>
    </row>
    <row r="75" spans="2:12" ht="14.4" x14ac:dyDescent="0.3">
      <c r="B75" s="3" t="s">
        <v>7</v>
      </c>
      <c r="C75" s="11" t="s">
        <v>103</v>
      </c>
      <c r="D75" s="4" t="s">
        <v>7</v>
      </c>
      <c r="E75" s="11" t="s">
        <v>845</v>
      </c>
      <c r="G75" s="11" t="s">
        <v>4012</v>
      </c>
      <c r="H75" s="3" t="s">
        <v>7</v>
      </c>
      <c r="J75" s="3" t="s">
        <v>7</v>
      </c>
      <c r="L75" s="3" t="s">
        <v>7</v>
      </c>
    </row>
    <row r="76" spans="2:12" ht="14.4" x14ac:dyDescent="0.3">
      <c r="B76" s="3" t="s">
        <v>7</v>
      </c>
      <c r="C76" s="11" t="s">
        <v>104</v>
      </c>
      <c r="D76" s="4" t="s">
        <v>7</v>
      </c>
      <c r="E76" s="11" t="s">
        <v>846</v>
      </c>
      <c r="G76" s="11" t="s">
        <v>4013</v>
      </c>
      <c r="H76" s="3" t="s">
        <v>7</v>
      </c>
      <c r="J76" s="3" t="s">
        <v>7</v>
      </c>
      <c r="L76" s="3" t="s">
        <v>7</v>
      </c>
    </row>
    <row r="77" spans="2:12" ht="14.4" x14ac:dyDescent="0.3">
      <c r="B77" s="3" t="s">
        <v>7</v>
      </c>
      <c r="C77" s="11" t="s">
        <v>105</v>
      </c>
      <c r="D77" s="4" t="s">
        <v>7</v>
      </c>
      <c r="E77" s="11" t="s">
        <v>847</v>
      </c>
      <c r="G77" s="11" t="s">
        <v>4014</v>
      </c>
      <c r="H77" s="3" t="s">
        <v>7</v>
      </c>
      <c r="J77" s="3" t="s">
        <v>7</v>
      </c>
      <c r="L77" s="3" t="s">
        <v>7</v>
      </c>
    </row>
    <row r="78" spans="2:12" ht="14.4" x14ac:dyDescent="0.3">
      <c r="B78" s="3" t="s">
        <v>7</v>
      </c>
      <c r="C78" s="11" t="s">
        <v>106</v>
      </c>
      <c r="D78" s="4" t="s">
        <v>7</v>
      </c>
      <c r="E78" s="11" t="s">
        <v>848</v>
      </c>
      <c r="G78" s="11" t="s">
        <v>4015</v>
      </c>
      <c r="H78" s="3" t="s">
        <v>7</v>
      </c>
      <c r="J78" s="3" t="s">
        <v>7</v>
      </c>
      <c r="L78" s="3" t="s">
        <v>7</v>
      </c>
    </row>
    <row r="79" spans="2:12" ht="14.4" x14ac:dyDescent="0.3">
      <c r="B79" s="3" t="s">
        <v>7</v>
      </c>
      <c r="C79" s="11" t="s">
        <v>107</v>
      </c>
      <c r="D79" s="4" t="s">
        <v>7</v>
      </c>
      <c r="E79" s="11" t="s">
        <v>849</v>
      </c>
      <c r="G79" s="11" t="s">
        <v>4016</v>
      </c>
      <c r="H79" s="3" t="s">
        <v>7</v>
      </c>
      <c r="J79" s="3" t="s">
        <v>7</v>
      </c>
      <c r="L79" s="3" t="s">
        <v>7</v>
      </c>
    </row>
    <row r="80" spans="2:12" ht="14.4" x14ac:dyDescent="0.3">
      <c r="B80" s="3" t="s">
        <v>7</v>
      </c>
      <c r="C80" s="11" t="s">
        <v>108</v>
      </c>
      <c r="D80" s="4" t="s">
        <v>7</v>
      </c>
      <c r="E80" s="11" t="s">
        <v>850</v>
      </c>
      <c r="G80" s="11" t="s">
        <v>4017</v>
      </c>
      <c r="H80" s="3" t="s">
        <v>7</v>
      </c>
      <c r="J80" s="3" t="s">
        <v>7</v>
      </c>
      <c r="L80" s="3" t="s">
        <v>7</v>
      </c>
    </row>
    <row r="81" spans="2:12" ht="14.4" x14ac:dyDescent="0.3">
      <c r="B81" s="3" t="s">
        <v>7</v>
      </c>
      <c r="C81" s="11" t="s">
        <v>109</v>
      </c>
      <c r="D81" s="4" t="s">
        <v>7</v>
      </c>
      <c r="E81" s="11" t="s">
        <v>851</v>
      </c>
      <c r="G81" s="11" t="s">
        <v>4018</v>
      </c>
      <c r="H81" s="3" t="s">
        <v>7</v>
      </c>
      <c r="J81" s="3" t="s">
        <v>7</v>
      </c>
      <c r="L81" s="3" t="s">
        <v>7</v>
      </c>
    </row>
    <row r="82" spans="2:12" ht="14.4" x14ac:dyDescent="0.3">
      <c r="B82" s="3" t="s">
        <v>7</v>
      </c>
      <c r="C82" s="11" t="s">
        <v>110</v>
      </c>
      <c r="D82" s="4" t="s">
        <v>7</v>
      </c>
      <c r="E82" s="11" t="s">
        <v>852</v>
      </c>
      <c r="G82" s="11" t="s">
        <v>4019</v>
      </c>
      <c r="H82" s="3" t="s">
        <v>7</v>
      </c>
      <c r="J82" s="3" t="s">
        <v>7</v>
      </c>
      <c r="L82" s="3" t="s">
        <v>7</v>
      </c>
    </row>
    <row r="83" spans="2:12" ht="14.4" x14ac:dyDescent="0.3">
      <c r="B83" s="3" t="s">
        <v>7</v>
      </c>
      <c r="C83" s="11" t="s">
        <v>111</v>
      </c>
      <c r="D83" s="4" t="s">
        <v>7</v>
      </c>
      <c r="E83" s="11" t="s">
        <v>853</v>
      </c>
      <c r="G83" s="11" t="s">
        <v>4020</v>
      </c>
      <c r="H83" s="3" t="s">
        <v>7</v>
      </c>
      <c r="J83" s="3" t="s">
        <v>7</v>
      </c>
      <c r="L83" s="3" t="s">
        <v>7</v>
      </c>
    </row>
    <row r="84" spans="2:12" ht="14.4" x14ac:dyDescent="0.3">
      <c r="B84" s="3" t="s">
        <v>7</v>
      </c>
      <c r="C84" s="11" t="s">
        <v>112</v>
      </c>
      <c r="D84" s="4" t="s">
        <v>7</v>
      </c>
      <c r="E84" s="11" t="s">
        <v>946</v>
      </c>
      <c r="G84" s="11" t="s">
        <v>4021</v>
      </c>
      <c r="H84" s="3" t="s">
        <v>7</v>
      </c>
      <c r="J84" s="3" t="s">
        <v>7</v>
      </c>
      <c r="L84" s="3" t="s">
        <v>7</v>
      </c>
    </row>
    <row r="85" spans="2:12" ht="14.4" x14ac:dyDescent="0.3">
      <c r="B85" s="3" t="s">
        <v>7</v>
      </c>
      <c r="C85" s="11" t="s">
        <v>113</v>
      </c>
      <c r="D85" s="4" t="s">
        <v>7</v>
      </c>
      <c r="E85" s="11" t="s">
        <v>947</v>
      </c>
      <c r="G85" s="11" t="s">
        <v>4022</v>
      </c>
      <c r="H85" s="3" t="s">
        <v>7</v>
      </c>
      <c r="J85" s="3" t="s">
        <v>7</v>
      </c>
      <c r="L85" s="3" t="s">
        <v>7</v>
      </c>
    </row>
    <row r="86" spans="2:12" ht="14.4" x14ac:dyDescent="0.3">
      <c r="B86" s="3" t="s">
        <v>7</v>
      </c>
      <c r="C86" s="11" t="s">
        <v>114</v>
      </c>
      <c r="D86" s="4" t="s">
        <v>7</v>
      </c>
      <c r="E86" s="11" t="s">
        <v>948</v>
      </c>
      <c r="G86" s="11" t="s">
        <v>4023</v>
      </c>
      <c r="H86" s="3" t="s">
        <v>7</v>
      </c>
      <c r="J86" s="3" t="s">
        <v>7</v>
      </c>
      <c r="L86" s="3" t="s">
        <v>7</v>
      </c>
    </row>
    <row r="87" spans="2:12" ht="14.4" x14ac:dyDescent="0.3">
      <c r="B87" s="3" t="s">
        <v>7</v>
      </c>
      <c r="C87" s="11" t="s">
        <v>115</v>
      </c>
      <c r="D87" s="4" t="s">
        <v>7</v>
      </c>
      <c r="E87" s="11" t="s">
        <v>949</v>
      </c>
      <c r="G87" s="11" t="s">
        <v>4024</v>
      </c>
      <c r="H87" s="3" t="s">
        <v>7</v>
      </c>
      <c r="J87" s="3" t="s">
        <v>7</v>
      </c>
      <c r="L87" s="3" t="s">
        <v>7</v>
      </c>
    </row>
    <row r="88" spans="2:12" ht="14.4" x14ac:dyDescent="0.3">
      <c r="B88" s="3" t="s">
        <v>7</v>
      </c>
      <c r="C88" s="11" t="s">
        <v>116</v>
      </c>
      <c r="D88" s="4" t="s">
        <v>7</v>
      </c>
      <c r="E88" s="11" t="s">
        <v>950</v>
      </c>
      <c r="G88" s="11" t="s">
        <v>4025</v>
      </c>
      <c r="H88" s="3" t="s">
        <v>7</v>
      </c>
      <c r="J88" s="3" t="s">
        <v>7</v>
      </c>
      <c r="L88" s="3" t="s">
        <v>7</v>
      </c>
    </row>
    <row r="89" spans="2:12" ht="14.4" x14ac:dyDescent="0.3">
      <c r="B89" s="3" t="s">
        <v>7</v>
      </c>
      <c r="C89" s="11" t="s">
        <v>117</v>
      </c>
      <c r="D89" s="4" t="s">
        <v>7</v>
      </c>
      <c r="E89" s="11" t="s">
        <v>951</v>
      </c>
      <c r="G89" s="11" t="s">
        <v>4026</v>
      </c>
      <c r="H89" s="3" t="s">
        <v>7</v>
      </c>
      <c r="J89" s="3" t="s">
        <v>7</v>
      </c>
      <c r="L89" s="3" t="s">
        <v>7</v>
      </c>
    </row>
    <row r="90" spans="2:12" ht="14.4" x14ac:dyDescent="0.3">
      <c r="B90" s="3" t="s">
        <v>7</v>
      </c>
      <c r="C90" s="11" t="s">
        <v>118</v>
      </c>
      <c r="D90" s="4" t="s">
        <v>7</v>
      </c>
      <c r="E90" s="11" t="s">
        <v>952</v>
      </c>
      <c r="G90" s="11" t="s">
        <v>4027</v>
      </c>
      <c r="H90" s="3" t="s">
        <v>7</v>
      </c>
      <c r="J90" s="3" t="s">
        <v>7</v>
      </c>
      <c r="L90" s="3" t="s">
        <v>7</v>
      </c>
    </row>
    <row r="91" spans="2:12" ht="14.4" x14ac:dyDescent="0.3">
      <c r="B91" s="3" t="s">
        <v>7</v>
      </c>
      <c r="C91" s="11" t="s">
        <v>119</v>
      </c>
      <c r="D91" s="4" t="s">
        <v>7</v>
      </c>
      <c r="E91" s="11" t="s">
        <v>953</v>
      </c>
      <c r="G91" s="11" t="s">
        <v>4028</v>
      </c>
      <c r="H91" s="3" t="s">
        <v>7</v>
      </c>
      <c r="J91" s="3" t="s">
        <v>7</v>
      </c>
      <c r="L91" s="3" t="s">
        <v>7</v>
      </c>
    </row>
    <row r="92" spans="2:12" ht="14.4" x14ac:dyDescent="0.3">
      <c r="B92" s="3" t="s">
        <v>7</v>
      </c>
      <c r="C92" s="11" t="s">
        <v>4085</v>
      </c>
      <c r="D92" s="4" t="s">
        <v>7</v>
      </c>
      <c r="E92" s="11" t="s">
        <v>954</v>
      </c>
      <c r="G92" s="11" t="s">
        <v>4029</v>
      </c>
      <c r="H92" s="3" t="s">
        <v>7</v>
      </c>
      <c r="J92" s="3" t="s">
        <v>7</v>
      </c>
      <c r="L92" s="3" t="s">
        <v>7</v>
      </c>
    </row>
    <row r="93" spans="2:12" ht="14.4" x14ac:dyDescent="0.3">
      <c r="B93" s="3" t="s">
        <v>7</v>
      </c>
      <c r="C93" s="11" t="s">
        <v>120</v>
      </c>
      <c r="D93" s="4" t="s">
        <v>7</v>
      </c>
      <c r="E93" s="11" t="s">
        <v>955</v>
      </c>
      <c r="G93" s="11" t="s">
        <v>4030</v>
      </c>
      <c r="H93" s="3" t="s">
        <v>7</v>
      </c>
      <c r="J93" s="3" t="s">
        <v>7</v>
      </c>
      <c r="L93" s="3" t="s">
        <v>7</v>
      </c>
    </row>
    <row r="94" spans="2:12" ht="14.4" x14ac:dyDescent="0.3">
      <c r="B94" s="3" t="s">
        <v>7</v>
      </c>
      <c r="C94" s="11" t="s">
        <v>121</v>
      </c>
      <c r="D94" s="4" t="s">
        <v>7</v>
      </c>
      <c r="E94" s="11" t="s">
        <v>956</v>
      </c>
      <c r="G94" s="11" t="s">
        <v>4031</v>
      </c>
      <c r="H94" s="3" t="s">
        <v>7</v>
      </c>
      <c r="J94" s="3" t="s">
        <v>7</v>
      </c>
      <c r="L94" s="3" t="s">
        <v>7</v>
      </c>
    </row>
    <row r="95" spans="2:12" ht="14.4" x14ac:dyDescent="0.3">
      <c r="B95" s="3" t="s">
        <v>7</v>
      </c>
      <c r="C95" s="11" t="s">
        <v>122</v>
      </c>
      <c r="D95" s="4" t="s">
        <v>7</v>
      </c>
      <c r="E95" s="11" t="s">
        <v>1426</v>
      </c>
      <c r="G95" s="11" t="s">
        <v>4032</v>
      </c>
      <c r="H95" s="3" t="s">
        <v>7</v>
      </c>
      <c r="J95" s="3" t="s">
        <v>7</v>
      </c>
      <c r="L95" s="3" t="s">
        <v>7</v>
      </c>
    </row>
    <row r="96" spans="2:12" ht="14.4" x14ac:dyDescent="0.3">
      <c r="B96" s="3" t="s">
        <v>7</v>
      </c>
      <c r="C96" s="11" t="s">
        <v>125</v>
      </c>
      <c r="D96" s="4" t="s">
        <v>7</v>
      </c>
      <c r="E96" s="11" t="s">
        <v>1427</v>
      </c>
      <c r="G96" s="11" t="s">
        <v>4033</v>
      </c>
      <c r="H96" s="3" t="s">
        <v>7</v>
      </c>
      <c r="J96" s="3" t="s">
        <v>7</v>
      </c>
      <c r="L96" s="3" t="s">
        <v>7</v>
      </c>
    </row>
    <row r="97" spans="2:12" ht="14.4" x14ac:dyDescent="0.3">
      <c r="B97" s="3" t="s">
        <v>7</v>
      </c>
      <c r="C97" s="11" t="s">
        <v>128</v>
      </c>
      <c r="D97" s="4" t="s">
        <v>7</v>
      </c>
      <c r="E97" s="11" t="s">
        <v>1428</v>
      </c>
      <c r="G97" s="11" t="s">
        <v>4034</v>
      </c>
      <c r="H97" s="3" t="s">
        <v>7</v>
      </c>
      <c r="J97" s="3" t="s">
        <v>7</v>
      </c>
      <c r="L97" s="3" t="s">
        <v>7</v>
      </c>
    </row>
    <row r="98" spans="2:12" ht="14.4" x14ac:dyDescent="0.3">
      <c r="B98" s="3" t="s">
        <v>7</v>
      </c>
      <c r="C98" s="11" t="s">
        <v>4095</v>
      </c>
      <c r="D98" s="4" t="s">
        <v>7</v>
      </c>
      <c r="E98" s="11" t="s">
        <v>1429</v>
      </c>
      <c r="G98" s="11" t="s">
        <v>4035</v>
      </c>
      <c r="H98" s="3" t="s">
        <v>7</v>
      </c>
      <c r="J98" s="3" t="s">
        <v>7</v>
      </c>
      <c r="L98" s="3" t="s">
        <v>7</v>
      </c>
    </row>
    <row r="99" spans="2:12" ht="14.4" x14ac:dyDescent="0.3">
      <c r="B99" s="3" t="s">
        <v>7</v>
      </c>
      <c r="C99" s="11" t="s">
        <v>130</v>
      </c>
      <c r="D99" s="4" t="s">
        <v>7</v>
      </c>
      <c r="E99" s="11" t="s">
        <v>1430</v>
      </c>
      <c r="G99" s="11" t="s">
        <v>4036</v>
      </c>
      <c r="H99" s="3" t="s">
        <v>7</v>
      </c>
      <c r="J99" s="3" t="s">
        <v>7</v>
      </c>
      <c r="L99" s="3" t="s">
        <v>7</v>
      </c>
    </row>
    <row r="100" spans="2:12" ht="14.4" x14ac:dyDescent="0.3">
      <c r="B100" s="3" t="s">
        <v>7</v>
      </c>
      <c r="C100" s="11" t="s">
        <v>4099</v>
      </c>
      <c r="D100" s="4" t="s">
        <v>7</v>
      </c>
      <c r="E100" s="11" t="s">
        <v>1431</v>
      </c>
      <c r="G100" s="11" t="s">
        <v>4037</v>
      </c>
      <c r="H100" s="3" t="s">
        <v>7</v>
      </c>
      <c r="J100" s="3" t="s">
        <v>7</v>
      </c>
      <c r="L100" s="3" t="s">
        <v>7</v>
      </c>
    </row>
    <row r="101" spans="2:12" ht="14.4" x14ac:dyDescent="0.3">
      <c r="B101" s="3" t="s">
        <v>7</v>
      </c>
      <c r="C101" s="11" t="s">
        <v>131</v>
      </c>
      <c r="D101" s="4" t="s">
        <v>7</v>
      </c>
      <c r="E101" s="11" t="s">
        <v>4209</v>
      </c>
      <c r="G101" s="11" t="s">
        <v>4038</v>
      </c>
      <c r="H101" s="3" t="s">
        <v>7</v>
      </c>
      <c r="J101" s="3" t="s">
        <v>7</v>
      </c>
      <c r="L101" s="3" t="s">
        <v>7</v>
      </c>
    </row>
    <row r="102" spans="2:12" ht="14.4" x14ac:dyDescent="0.3">
      <c r="B102" s="3" t="s">
        <v>7</v>
      </c>
      <c r="C102" s="11" t="s">
        <v>132</v>
      </c>
      <c r="D102" s="4" t="s">
        <v>7</v>
      </c>
      <c r="E102" s="11" t="s">
        <v>1485</v>
      </c>
      <c r="G102" s="11" t="s">
        <v>4039</v>
      </c>
      <c r="H102" s="3" t="s">
        <v>7</v>
      </c>
      <c r="J102" s="3" t="s">
        <v>7</v>
      </c>
      <c r="L102" s="3" t="s">
        <v>7</v>
      </c>
    </row>
    <row r="103" spans="2:12" ht="14.4" x14ac:dyDescent="0.3">
      <c r="B103" s="3" t="s">
        <v>7</v>
      </c>
      <c r="C103" s="11" t="s">
        <v>133</v>
      </c>
      <c r="D103" s="4" t="s">
        <v>7</v>
      </c>
      <c r="E103" s="11" t="s">
        <v>1486</v>
      </c>
      <c r="G103" s="11" t="s">
        <v>4040</v>
      </c>
      <c r="H103" s="3" t="s">
        <v>7</v>
      </c>
      <c r="J103" s="3" t="s">
        <v>7</v>
      </c>
      <c r="L103" s="3" t="s">
        <v>7</v>
      </c>
    </row>
    <row r="104" spans="2:12" ht="14.4" x14ac:dyDescent="0.3">
      <c r="B104" s="3" t="s">
        <v>7</v>
      </c>
      <c r="C104" s="11" t="s">
        <v>134</v>
      </c>
      <c r="D104" s="4" t="s">
        <v>7</v>
      </c>
      <c r="E104" s="11" t="s">
        <v>1487</v>
      </c>
      <c r="G104" s="11" t="s">
        <v>4042</v>
      </c>
      <c r="H104" s="3" t="s">
        <v>7</v>
      </c>
      <c r="J104" s="3" t="s">
        <v>7</v>
      </c>
      <c r="L104" s="3" t="s">
        <v>7</v>
      </c>
    </row>
    <row r="105" spans="2:12" ht="14.4" x14ac:dyDescent="0.3">
      <c r="B105" s="3" t="s">
        <v>7</v>
      </c>
      <c r="C105" s="11" t="s">
        <v>135</v>
      </c>
      <c r="D105" s="4" t="s">
        <v>7</v>
      </c>
      <c r="E105" s="11" t="s">
        <v>1488</v>
      </c>
      <c r="G105" s="11" t="s">
        <v>4043</v>
      </c>
      <c r="H105" s="3" t="s">
        <v>7</v>
      </c>
      <c r="J105" s="3" t="s">
        <v>7</v>
      </c>
      <c r="L105" s="3" t="s">
        <v>7</v>
      </c>
    </row>
    <row r="106" spans="2:12" ht="14.4" x14ac:dyDescent="0.3">
      <c r="B106" s="3" t="s">
        <v>7</v>
      </c>
      <c r="C106" s="11" t="s">
        <v>136</v>
      </c>
      <c r="D106" s="4" t="s">
        <v>7</v>
      </c>
      <c r="E106" s="11" t="s">
        <v>4045</v>
      </c>
      <c r="G106" s="11" t="s">
        <v>4046</v>
      </c>
      <c r="H106" s="3" t="s">
        <v>7</v>
      </c>
      <c r="J106" s="3" t="s">
        <v>7</v>
      </c>
      <c r="L106" s="3" t="s">
        <v>7</v>
      </c>
    </row>
    <row r="107" spans="2:12" ht="14.4" x14ac:dyDescent="0.3">
      <c r="B107" s="3" t="s">
        <v>7</v>
      </c>
      <c r="C107" s="11" t="s">
        <v>137</v>
      </c>
      <c r="D107" s="4" t="s">
        <v>7</v>
      </c>
      <c r="E107" s="11" t="s">
        <v>1491</v>
      </c>
      <c r="G107" s="11" t="s">
        <v>4047</v>
      </c>
      <c r="H107" s="3" t="s">
        <v>7</v>
      </c>
      <c r="J107" s="3" t="s">
        <v>7</v>
      </c>
      <c r="L107" s="3" t="s">
        <v>7</v>
      </c>
    </row>
    <row r="108" spans="2:12" ht="14.4" x14ac:dyDescent="0.3">
      <c r="B108" s="3" t="s">
        <v>7</v>
      </c>
      <c r="C108" s="11" t="s">
        <v>138</v>
      </c>
      <c r="D108" s="4" t="s">
        <v>7</v>
      </c>
      <c r="E108" s="11" t="s">
        <v>1492</v>
      </c>
      <c r="G108" s="11" t="s">
        <v>4048</v>
      </c>
      <c r="H108" s="3" t="s">
        <v>7</v>
      </c>
      <c r="J108" s="3" t="s">
        <v>7</v>
      </c>
      <c r="L108" s="3" t="s">
        <v>7</v>
      </c>
    </row>
    <row r="109" spans="2:12" ht="14.4" x14ac:dyDescent="0.3">
      <c r="B109" s="3" t="s">
        <v>7</v>
      </c>
      <c r="C109" s="11" t="s">
        <v>139</v>
      </c>
      <c r="D109" s="4" t="s">
        <v>7</v>
      </c>
      <c r="E109" s="11" t="s">
        <v>1493</v>
      </c>
      <c r="G109" s="11" t="s">
        <v>4049</v>
      </c>
      <c r="H109" s="3" t="s">
        <v>7</v>
      </c>
      <c r="J109" s="3" t="s">
        <v>7</v>
      </c>
      <c r="L109" s="3" t="s">
        <v>7</v>
      </c>
    </row>
    <row r="110" spans="2:12" ht="14.4" x14ac:dyDescent="0.3">
      <c r="B110" s="3" t="s">
        <v>7</v>
      </c>
      <c r="C110" s="11" t="s">
        <v>140</v>
      </c>
      <c r="D110" s="4" t="s">
        <v>7</v>
      </c>
      <c r="E110" s="11" t="s">
        <v>1494</v>
      </c>
      <c r="G110" s="11" t="s">
        <v>4050</v>
      </c>
      <c r="H110" s="3" t="s">
        <v>7</v>
      </c>
      <c r="J110" s="3" t="s">
        <v>7</v>
      </c>
      <c r="L110" s="3" t="s">
        <v>7</v>
      </c>
    </row>
    <row r="111" spans="2:12" ht="14.4" x14ac:dyDescent="0.3">
      <c r="B111" s="3" t="s">
        <v>7</v>
      </c>
      <c r="C111" s="11" t="s">
        <v>142</v>
      </c>
      <c r="D111" s="4" t="s">
        <v>7</v>
      </c>
      <c r="E111" s="11" t="s">
        <v>4051</v>
      </c>
      <c r="G111" s="11" t="s">
        <v>4052</v>
      </c>
      <c r="H111" s="3" t="s">
        <v>7</v>
      </c>
      <c r="J111" s="3" t="s">
        <v>7</v>
      </c>
      <c r="L111" s="3" t="s">
        <v>7</v>
      </c>
    </row>
    <row r="112" spans="2:12" ht="14.4" x14ac:dyDescent="0.3">
      <c r="B112" s="3" t="s">
        <v>7</v>
      </c>
      <c r="C112" s="11" t="s">
        <v>4115</v>
      </c>
      <c r="D112" s="4" t="s">
        <v>7</v>
      </c>
      <c r="E112" s="11" t="s">
        <v>1496</v>
      </c>
      <c r="G112" s="11" t="s">
        <v>4053</v>
      </c>
      <c r="H112" s="3" t="s">
        <v>7</v>
      </c>
      <c r="J112" s="3" t="s">
        <v>7</v>
      </c>
      <c r="L112" s="3" t="s">
        <v>7</v>
      </c>
    </row>
    <row r="113" spans="2:12" ht="14.4" x14ac:dyDescent="0.3">
      <c r="B113" s="3" t="s">
        <v>7</v>
      </c>
      <c r="C113" s="11" t="s">
        <v>145</v>
      </c>
      <c r="D113" s="4" t="s">
        <v>7</v>
      </c>
      <c r="E113" s="11" t="s">
        <v>143</v>
      </c>
      <c r="G113" s="11" t="s">
        <v>4054</v>
      </c>
      <c r="H113" s="3" t="s">
        <v>7</v>
      </c>
      <c r="J113" s="3" t="s">
        <v>7</v>
      </c>
      <c r="L113" s="3" t="s">
        <v>7</v>
      </c>
    </row>
    <row r="114" spans="2:12" ht="14.4" x14ac:dyDescent="0.3">
      <c r="B114" s="3" t="s">
        <v>7</v>
      </c>
      <c r="C114" s="11" t="s">
        <v>147</v>
      </c>
      <c r="D114" s="4" t="s">
        <v>7</v>
      </c>
      <c r="E114" s="11" t="s">
        <v>146</v>
      </c>
      <c r="G114" s="11" t="s">
        <v>4055</v>
      </c>
      <c r="H114" s="3" t="s">
        <v>7</v>
      </c>
      <c r="J114" s="3" t="s">
        <v>7</v>
      </c>
      <c r="L114" s="3" t="s">
        <v>7</v>
      </c>
    </row>
    <row r="115" spans="2:12" ht="14.4" x14ac:dyDescent="0.3">
      <c r="B115" s="3" t="s">
        <v>7</v>
      </c>
      <c r="C115" s="11" t="s">
        <v>148</v>
      </c>
      <c r="D115" s="4" t="s">
        <v>7</v>
      </c>
      <c r="E115" s="11" t="s">
        <v>1498</v>
      </c>
      <c r="G115" s="11" t="s">
        <v>4056</v>
      </c>
      <c r="H115" s="3" t="s">
        <v>7</v>
      </c>
      <c r="J115" s="3" t="s">
        <v>7</v>
      </c>
      <c r="L115" s="3" t="s">
        <v>7</v>
      </c>
    </row>
    <row r="116" spans="2:12" ht="14.4" x14ac:dyDescent="0.3">
      <c r="B116" s="3" t="s">
        <v>7</v>
      </c>
      <c r="C116" s="11" t="s">
        <v>4123</v>
      </c>
      <c r="D116" s="4" t="s">
        <v>7</v>
      </c>
      <c r="E116" s="11" t="s">
        <v>1499</v>
      </c>
      <c r="G116" s="11" t="s">
        <v>4057</v>
      </c>
      <c r="H116" s="3" t="s">
        <v>7</v>
      </c>
      <c r="J116" s="3" t="s">
        <v>7</v>
      </c>
      <c r="L116" s="3" t="s">
        <v>7</v>
      </c>
    </row>
    <row r="117" spans="2:12" ht="14.4" x14ac:dyDescent="0.3">
      <c r="B117" s="3" t="s">
        <v>7</v>
      </c>
      <c r="C117" s="11" t="s">
        <v>149</v>
      </c>
      <c r="D117" s="4" t="s">
        <v>7</v>
      </c>
      <c r="E117" s="11" t="s">
        <v>1603</v>
      </c>
      <c r="G117" s="11" t="s">
        <v>4058</v>
      </c>
      <c r="H117" s="3" t="s">
        <v>7</v>
      </c>
      <c r="J117" s="3" t="s">
        <v>7</v>
      </c>
      <c r="L117" s="3" t="s">
        <v>7</v>
      </c>
    </row>
    <row r="118" spans="2:12" ht="14.4" x14ac:dyDescent="0.3">
      <c r="B118" s="3" t="s">
        <v>7</v>
      </c>
      <c r="C118" s="11" t="s">
        <v>151</v>
      </c>
      <c r="D118" s="4" t="s">
        <v>7</v>
      </c>
      <c r="E118" s="11" t="s">
        <v>1604</v>
      </c>
      <c r="G118" s="11" t="s">
        <v>4059</v>
      </c>
      <c r="H118" s="3" t="s">
        <v>7</v>
      </c>
      <c r="J118" s="3" t="s">
        <v>7</v>
      </c>
      <c r="L118" s="3" t="s">
        <v>7</v>
      </c>
    </row>
    <row r="119" spans="2:12" ht="14.4" x14ac:dyDescent="0.3">
      <c r="B119" s="3" t="s">
        <v>7</v>
      </c>
      <c r="C119" s="11" t="s">
        <v>152</v>
      </c>
      <c r="D119" s="4" t="s">
        <v>7</v>
      </c>
      <c r="E119" s="11" t="s">
        <v>1605</v>
      </c>
      <c r="G119" s="11" t="s">
        <v>4060</v>
      </c>
      <c r="H119" s="3" t="s">
        <v>7</v>
      </c>
      <c r="J119" s="3" t="s">
        <v>7</v>
      </c>
      <c r="L119" s="3" t="s">
        <v>7</v>
      </c>
    </row>
    <row r="120" spans="2:12" ht="14.4" x14ac:dyDescent="0.3">
      <c r="B120" s="3" t="s">
        <v>7</v>
      </c>
      <c r="C120" s="11" t="s">
        <v>153</v>
      </c>
      <c r="D120" s="4" t="s">
        <v>7</v>
      </c>
      <c r="E120" s="11" t="s">
        <v>1606</v>
      </c>
      <c r="G120" s="11" t="s">
        <v>4061</v>
      </c>
      <c r="H120" s="3" t="s">
        <v>7</v>
      </c>
      <c r="J120" s="3" t="s">
        <v>7</v>
      </c>
      <c r="L120" s="3" t="s">
        <v>7</v>
      </c>
    </row>
    <row r="121" spans="2:12" ht="14.4" x14ac:dyDescent="0.3">
      <c r="B121" s="3" t="s">
        <v>7</v>
      </c>
      <c r="C121" s="11" t="s">
        <v>4128</v>
      </c>
      <c r="D121" s="4" t="s">
        <v>7</v>
      </c>
      <c r="E121" s="11" t="s">
        <v>1607</v>
      </c>
      <c r="G121" s="11" t="s">
        <v>4062</v>
      </c>
      <c r="H121" s="3" t="s">
        <v>7</v>
      </c>
      <c r="J121" s="3" t="s">
        <v>7</v>
      </c>
      <c r="L121" s="3" t="s">
        <v>7</v>
      </c>
    </row>
    <row r="122" spans="2:12" ht="14.4" x14ac:dyDescent="0.3">
      <c r="B122" s="3" t="s">
        <v>7</v>
      </c>
      <c r="C122" s="11" t="s">
        <v>154</v>
      </c>
      <c r="D122" s="4" t="s">
        <v>7</v>
      </c>
      <c r="E122" s="11" t="s">
        <v>1608</v>
      </c>
      <c r="G122" s="11" t="s">
        <v>4063</v>
      </c>
      <c r="H122" s="3" t="s">
        <v>7</v>
      </c>
      <c r="J122" s="3" t="s">
        <v>7</v>
      </c>
      <c r="L122" s="3" t="s">
        <v>7</v>
      </c>
    </row>
    <row r="123" spans="2:12" ht="14.4" x14ac:dyDescent="0.3">
      <c r="B123" s="3" t="s">
        <v>7</v>
      </c>
      <c r="C123" s="11" t="s">
        <v>4208</v>
      </c>
      <c r="D123" s="4" t="s">
        <v>7</v>
      </c>
      <c r="E123" s="11" t="s">
        <v>1609</v>
      </c>
      <c r="G123" s="11" t="s">
        <v>4064</v>
      </c>
      <c r="H123" s="3" t="s">
        <v>7</v>
      </c>
      <c r="J123" s="3" t="s">
        <v>7</v>
      </c>
      <c r="L123" s="3" t="s">
        <v>7</v>
      </c>
    </row>
    <row r="124" spans="2:12" ht="14.4" x14ac:dyDescent="0.3">
      <c r="B124" s="3" t="s">
        <v>7</v>
      </c>
      <c r="C124" s="11" t="s">
        <v>157</v>
      </c>
      <c r="D124" s="4" t="s">
        <v>7</v>
      </c>
      <c r="E124" s="11" t="s">
        <v>1610</v>
      </c>
      <c r="G124" s="11" t="s">
        <v>4065</v>
      </c>
      <c r="H124" s="3" t="s">
        <v>7</v>
      </c>
      <c r="J124" s="3" t="s">
        <v>7</v>
      </c>
      <c r="L124" s="3" t="s">
        <v>7</v>
      </c>
    </row>
    <row r="125" spans="2:12" ht="14.4" x14ac:dyDescent="0.3">
      <c r="B125" s="3" t="s">
        <v>7</v>
      </c>
      <c r="C125" s="11" t="s">
        <v>158</v>
      </c>
      <c r="D125" s="4" t="s">
        <v>7</v>
      </c>
      <c r="E125" s="11" t="s">
        <v>1611</v>
      </c>
      <c r="G125" s="11" t="s">
        <v>4066</v>
      </c>
      <c r="H125" s="3" t="s">
        <v>7</v>
      </c>
      <c r="J125" s="3" t="s">
        <v>7</v>
      </c>
      <c r="L125" s="3" t="s">
        <v>7</v>
      </c>
    </row>
    <row r="126" spans="2:12" ht="14.4" x14ac:dyDescent="0.3">
      <c r="B126" s="3" t="s">
        <v>7</v>
      </c>
      <c r="C126" s="11" t="s">
        <v>159</v>
      </c>
      <c r="D126" s="4" t="s">
        <v>7</v>
      </c>
      <c r="E126" s="11" t="s">
        <v>1612</v>
      </c>
      <c r="G126" s="11" t="s">
        <v>4067</v>
      </c>
      <c r="H126" s="3" t="s">
        <v>7</v>
      </c>
      <c r="J126" s="3" t="s">
        <v>7</v>
      </c>
      <c r="L126" s="3" t="s">
        <v>7</v>
      </c>
    </row>
    <row r="127" spans="2:12" ht="14.4" x14ac:dyDescent="0.3">
      <c r="B127" s="3" t="s">
        <v>7</v>
      </c>
      <c r="C127" s="11" t="s">
        <v>4135</v>
      </c>
      <c r="D127" s="4" t="s">
        <v>7</v>
      </c>
      <c r="E127" s="11" t="s">
        <v>1613</v>
      </c>
      <c r="G127" s="11" t="s">
        <v>4068</v>
      </c>
      <c r="H127" s="3" t="s">
        <v>7</v>
      </c>
      <c r="J127" s="3" t="s">
        <v>7</v>
      </c>
      <c r="L127" s="3" t="s">
        <v>7</v>
      </c>
    </row>
    <row r="128" spans="2:12" ht="14.4" x14ac:dyDescent="0.3">
      <c r="B128" s="3" t="s">
        <v>7</v>
      </c>
      <c r="C128" s="11" t="s">
        <v>160</v>
      </c>
      <c r="D128" s="4" t="s">
        <v>7</v>
      </c>
      <c r="E128" s="11" t="s">
        <v>1614</v>
      </c>
      <c r="G128" s="11" t="s">
        <v>4069</v>
      </c>
      <c r="H128" s="3" t="s">
        <v>7</v>
      </c>
      <c r="J128" s="3" t="s">
        <v>7</v>
      </c>
      <c r="L128" s="3" t="s">
        <v>7</v>
      </c>
    </row>
    <row r="129" spans="2:12" ht="14.4" x14ac:dyDescent="0.3">
      <c r="B129" s="3" t="s">
        <v>7</v>
      </c>
      <c r="C129" s="11" t="s">
        <v>162</v>
      </c>
      <c r="D129" s="4" t="s">
        <v>7</v>
      </c>
      <c r="E129" s="11" t="s">
        <v>161</v>
      </c>
      <c r="G129" s="11" t="s">
        <v>4070</v>
      </c>
      <c r="H129" s="3" t="s">
        <v>7</v>
      </c>
      <c r="J129" s="3" t="s">
        <v>7</v>
      </c>
      <c r="L129" s="3" t="s">
        <v>7</v>
      </c>
    </row>
    <row r="130" spans="2:12" ht="14.4" x14ac:dyDescent="0.3">
      <c r="B130" s="3" t="s">
        <v>7</v>
      </c>
      <c r="C130" s="11" t="s">
        <v>4140</v>
      </c>
      <c r="D130" s="4" t="s">
        <v>7</v>
      </c>
      <c r="E130" s="11" t="s">
        <v>163</v>
      </c>
      <c r="G130" s="11" t="s">
        <v>4071</v>
      </c>
      <c r="H130" s="3" t="s">
        <v>7</v>
      </c>
      <c r="J130" s="3" t="s">
        <v>7</v>
      </c>
      <c r="L130" s="3" t="s">
        <v>7</v>
      </c>
    </row>
    <row r="131" spans="2:12" ht="14.4" x14ac:dyDescent="0.3">
      <c r="B131" s="3" t="s">
        <v>7</v>
      </c>
      <c r="C131" s="11" t="s">
        <v>165</v>
      </c>
      <c r="D131" s="4" t="s">
        <v>7</v>
      </c>
      <c r="E131" s="11" t="s">
        <v>164</v>
      </c>
      <c r="G131" s="11" t="s">
        <v>4072</v>
      </c>
      <c r="H131" s="3" t="s">
        <v>7</v>
      </c>
      <c r="J131" s="3" t="s">
        <v>7</v>
      </c>
      <c r="L131" s="3" t="s">
        <v>7</v>
      </c>
    </row>
    <row r="132" spans="2:12" ht="14.4" x14ac:dyDescent="0.3">
      <c r="B132" s="3" t="s">
        <v>7</v>
      </c>
      <c r="C132" s="11" t="s">
        <v>167</v>
      </c>
      <c r="D132" s="4" t="s">
        <v>7</v>
      </c>
      <c r="E132" s="11" t="s">
        <v>166</v>
      </c>
      <c r="G132" s="11" t="s">
        <v>4073</v>
      </c>
      <c r="H132" s="3" t="s">
        <v>7</v>
      </c>
      <c r="J132" s="3" t="s">
        <v>7</v>
      </c>
      <c r="L132" s="3" t="s">
        <v>7</v>
      </c>
    </row>
    <row r="133" spans="2:12" ht="14.4" x14ac:dyDescent="0.3">
      <c r="B133" s="3" t="s">
        <v>7</v>
      </c>
      <c r="C133" s="11" t="s">
        <v>169</v>
      </c>
      <c r="D133" s="4" t="s">
        <v>7</v>
      </c>
      <c r="E133" s="11" t="s">
        <v>4074</v>
      </c>
      <c r="G133" s="11" t="s">
        <v>4214</v>
      </c>
      <c r="H133" s="3" t="s">
        <v>7</v>
      </c>
      <c r="J133" s="3" t="s">
        <v>7</v>
      </c>
      <c r="L133" s="3" t="s">
        <v>7</v>
      </c>
    </row>
    <row r="134" spans="2:12" ht="14.4" x14ac:dyDescent="0.3">
      <c r="B134" s="3" t="s">
        <v>7</v>
      </c>
      <c r="C134" s="11" t="s">
        <v>171</v>
      </c>
      <c r="D134" s="4" t="s">
        <v>7</v>
      </c>
      <c r="E134" s="11" t="s">
        <v>168</v>
      </c>
      <c r="G134" s="11" t="s">
        <v>4075</v>
      </c>
      <c r="H134" s="3" t="s">
        <v>7</v>
      </c>
      <c r="J134" s="3" t="s">
        <v>7</v>
      </c>
      <c r="L134" s="3" t="s">
        <v>7</v>
      </c>
    </row>
    <row r="135" spans="2:12" ht="14.4" x14ac:dyDescent="0.3">
      <c r="B135" s="3" t="s">
        <v>7</v>
      </c>
      <c r="C135" s="11" t="s">
        <v>173</v>
      </c>
      <c r="D135" s="4" t="s">
        <v>7</v>
      </c>
      <c r="E135" s="11" t="s">
        <v>170</v>
      </c>
      <c r="G135" s="11" t="s">
        <v>4076</v>
      </c>
      <c r="H135" s="3" t="s">
        <v>7</v>
      </c>
      <c r="J135" s="3" t="s">
        <v>7</v>
      </c>
      <c r="L135" s="3" t="s">
        <v>7</v>
      </c>
    </row>
    <row r="136" spans="2:12" ht="14.4" x14ac:dyDescent="0.3">
      <c r="B136" s="3" t="s">
        <v>7</v>
      </c>
      <c r="C136" s="11" t="s">
        <v>175</v>
      </c>
      <c r="D136" s="4" t="s">
        <v>7</v>
      </c>
      <c r="E136" s="11" t="s">
        <v>172</v>
      </c>
      <c r="G136" s="11" t="s">
        <v>4077</v>
      </c>
      <c r="H136" s="3" t="s">
        <v>7</v>
      </c>
      <c r="J136" s="3" t="s">
        <v>7</v>
      </c>
      <c r="L136" s="3" t="s">
        <v>7</v>
      </c>
    </row>
    <row r="137" spans="2:12" ht="14.4" x14ac:dyDescent="0.3">
      <c r="B137" s="3" t="s">
        <v>7</v>
      </c>
      <c r="C137" s="11" t="s">
        <v>177</v>
      </c>
      <c r="D137" s="4" t="s">
        <v>7</v>
      </c>
      <c r="E137" s="11" t="s">
        <v>174</v>
      </c>
      <c r="G137" s="11" t="s">
        <v>4078</v>
      </c>
      <c r="H137" s="3" t="s">
        <v>7</v>
      </c>
      <c r="J137" s="3" t="s">
        <v>7</v>
      </c>
      <c r="L137" s="3" t="s">
        <v>7</v>
      </c>
    </row>
    <row r="138" spans="2:12" ht="14.4" x14ac:dyDescent="0.3">
      <c r="B138" s="3" t="s">
        <v>7</v>
      </c>
      <c r="C138" s="11" t="s">
        <v>179</v>
      </c>
      <c r="D138" s="4" t="s">
        <v>7</v>
      </c>
      <c r="E138" s="11" t="s">
        <v>4079</v>
      </c>
      <c r="G138" s="11" t="s">
        <v>4215</v>
      </c>
      <c r="H138" s="3" t="s">
        <v>7</v>
      </c>
      <c r="J138" s="3" t="s">
        <v>7</v>
      </c>
      <c r="L138" s="3" t="s">
        <v>7</v>
      </c>
    </row>
    <row r="139" spans="2:12" ht="14.4" x14ac:dyDescent="0.3">
      <c r="B139" s="3" t="s">
        <v>7</v>
      </c>
      <c r="C139" s="11" t="s">
        <v>181</v>
      </c>
      <c r="D139" s="4" t="s">
        <v>7</v>
      </c>
      <c r="E139" s="11" t="s">
        <v>4080</v>
      </c>
      <c r="G139" s="11" t="s">
        <v>4081</v>
      </c>
      <c r="H139" s="3" t="s">
        <v>7</v>
      </c>
      <c r="J139" s="3" t="s">
        <v>7</v>
      </c>
      <c r="L139" s="3" t="s">
        <v>7</v>
      </c>
    </row>
    <row r="140" spans="2:12" ht="14.4" x14ac:dyDescent="0.3">
      <c r="B140" s="3" t="s">
        <v>7</v>
      </c>
      <c r="C140" s="11" t="s">
        <v>183</v>
      </c>
      <c r="D140" s="4" t="s">
        <v>7</v>
      </c>
      <c r="E140" s="11" t="s">
        <v>176</v>
      </c>
      <c r="G140" s="11" t="s">
        <v>4082</v>
      </c>
      <c r="H140" s="3" t="s">
        <v>7</v>
      </c>
      <c r="J140" s="3" t="s">
        <v>7</v>
      </c>
      <c r="L140" s="3" t="s">
        <v>7</v>
      </c>
    </row>
    <row r="141" spans="2:12" ht="14.4" x14ac:dyDescent="0.3">
      <c r="B141" s="3" t="s">
        <v>7</v>
      </c>
      <c r="C141" s="11" t="s">
        <v>185</v>
      </c>
      <c r="D141" s="4" t="s">
        <v>7</v>
      </c>
      <c r="E141" s="11" t="s">
        <v>178</v>
      </c>
      <c r="G141" s="11" t="s">
        <v>4083</v>
      </c>
      <c r="H141" s="3" t="s">
        <v>7</v>
      </c>
      <c r="J141" s="3" t="s">
        <v>7</v>
      </c>
      <c r="L141" s="3" t="s">
        <v>7</v>
      </c>
    </row>
    <row r="142" spans="2:12" ht="14.4" x14ac:dyDescent="0.3">
      <c r="B142" s="3" t="s">
        <v>7</v>
      </c>
      <c r="C142" s="11" t="s">
        <v>187</v>
      </c>
      <c r="D142" s="4" t="s">
        <v>7</v>
      </c>
      <c r="E142" s="11" t="s">
        <v>180</v>
      </c>
      <c r="G142" s="11" t="s">
        <v>4084</v>
      </c>
      <c r="H142" s="3" t="s">
        <v>7</v>
      </c>
      <c r="J142" s="3" t="s">
        <v>7</v>
      </c>
      <c r="L142" s="3" t="s">
        <v>7</v>
      </c>
    </row>
    <row r="143" spans="2:12" ht="14.4" x14ac:dyDescent="0.3">
      <c r="B143" s="3" t="s">
        <v>7</v>
      </c>
      <c r="C143" s="11" t="s">
        <v>189</v>
      </c>
      <c r="D143" s="4" t="s">
        <v>7</v>
      </c>
      <c r="E143" s="11" t="s">
        <v>182</v>
      </c>
      <c r="G143" s="11" t="s">
        <v>4086</v>
      </c>
      <c r="H143" s="3" t="s">
        <v>7</v>
      </c>
      <c r="J143" s="3" t="s">
        <v>7</v>
      </c>
      <c r="L143" s="3" t="s">
        <v>7</v>
      </c>
    </row>
    <row r="144" spans="2:12" ht="14.4" x14ac:dyDescent="0.3">
      <c r="B144" s="3" t="s">
        <v>7</v>
      </c>
      <c r="C144" s="11" t="s">
        <v>191</v>
      </c>
      <c r="D144" s="4" t="s">
        <v>7</v>
      </c>
      <c r="E144" s="11" t="s">
        <v>184</v>
      </c>
      <c r="G144" s="11" t="s">
        <v>4087</v>
      </c>
      <c r="H144" s="3" t="s">
        <v>7</v>
      </c>
      <c r="J144" s="3" t="s">
        <v>7</v>
      </c>
      <c r="L144" s="3" t="s">
        <v>7</v>
      </c>
    </row>
    <row r="145" spans="2:12" ht="14.4" x14ac:dyDescent="0.3">
      <c r="B145" s="3" t="s">
        <v>7</v>
      </c>
      <c r="C145" s="11" t="s">
        <v>193</v>
      </c>
      <c r="D145" s="4" t="s">
        <v>7</v>
      </c>
      <c r="E145" s="11" t="s">
        <v>186</v>
      </c>
      <c r="G145" s="11" t="s">
        <v>4088</v>
      </c>
      <c r="H145" s="3" t="s">
        <v>7</v>
      </c>
      <c r="J145" s="3" t="s">
        <v>7</v>
      </c>
      <c r="L145" s="3" t="s">
        <v>7</v>
      </c>
    </row>
    <row r="146" spans="2:12" ht="14.4" x14ac:dyDescent="0.3">
      <c r="B146" s="3" t="s">
        <v>7</v>
      </c>
      <c r="C146" s="11" t="s">
        <v>195</v>
      </c>
      <c r="D146" s="4" t="s">
        <v>7</v>
      </c>
      <c r="E146" s="11" t="s">
        <v>188</v>
      </c>
      <c r="G146" s="11" t="s">
        <v>4089</v>
      </c>
      <c r="H146" s="3" t="s">
        <v>7</v>
      </c>
      <c r="J146" s="3" t="s">
        <v>7</v>
      </c>
      <c r="L146" s="3" t="s">
        <v>7</v>
      </c>
    </row>
    <row r="147" spans="2:12" ht="14.4" x14ac:dyDescent="0.3">
      <c r="B147" s="3" t="s">
        <v>7</v>
      </c>
      <c r="C147" s="11" t="s">
        <v>197</v>
      </c>
      <c r="D147" s="4" t="s">
        <v>7</v>
      </c>
      <c r="E147" s="11" t="s">
        <v>190</v>
      </c>
      <c r="G147" s="11" t="s">
        <v>4090</v>
      </c>
      <c r="H147" s="3" t="s">
        <v>7</v>
      </c>
      <c r="J147" s="3" t="s">
        <v>7</v>
      </c>
      <c r="L147" s="3" t="s">
        <v>7</v>
      </c>
    </row>
    <row r="148" spans="2:12" ht="14.4" x14ac:dyDescent="0.3">
      <c r="B148" s="3" t="s">
        <v>7</v>
      </c>
      <c r="C148" s="11" t="s">
        <v>199</v>
      </c>
      <c r="D148" s="4" t="s">
        <v>7</v>
      </c>
      <c r="E148" s="11" t="s">
        <v>192</v>
      </c>
      <c r="G148" s="11" t="s">
        <v>4091</v>
      </c>
      <c r="H148" s="3" t="s">
        <v>7</v>
      </c>
      <c r="J148" s="3" t="s">
        <v>7</v>
      </c>
      <c r="L148" s="3" t="s">
        <v>7</v>
      </c>
    </row>
    <row r="149" spans="2:12" ht="14.4" x14ac:dyDescent="0.3">
      <c r="B149" s="3" t="s">
        <v>7</v>
      </c>
      <c r="C149" s="11" t="s">
        <v>201</v>
      </c>
      <c r="D149" s="4" t="s">
        <v>7</v>
      </c>
      <c r="E149" s="11" t="s">
        <v>194</v>
      </c>
      <c r="G149" s="11" t="s">
        <v>4092</v>
      </c>
      <c r="H149" s="3" t="s">
        <v>7</v>
      </c>
      <c r="J149" s="3" t="s">
        <v>7</v>
      </c>
      <c r="L149" s="3" t="s">
        <v>7</v>
      </c>
    </row>
    <row r="150" spans="2:12" ht="14.4" x14ac:dyDescent="0.3">
      <c r="B150" s="3" t="s">
        <v>7</v>
      </c>
      <c r="C150" s="11" t="s">
        <v>203</v>
      </c>
      <c r="D150" s="4" t="s">
        <v>7</v>
      </c>
      <c r="E150" s="11" t="s">
        <v>196</v>
      </c>
      <c r="G150" s="11" t="s">
        <v>4093</v>
      </c>
      <c r="H150" s="3" t="s">
        <v>7</v>
      </c>
      <c r="J150" s="3" t="s">
        <v>7</v>
      </c>
      <c r="L150" s="3" t="s">
        <v>7</v>
      </c>
    </row>
    <row r="151" spans="2:12" ht="14.4" x14ac:dyDescent="0.3">
      <c r="B151" s="3" t="s">
        <v>7</v>
      </c>
      <c r="C151" s="11" t="s">
        <v>205</v>
      </c>
      <c r="D151" s="4" t="s">
        <v>7</v>
      </c>
      <c r="E151" s="11" t="s">
        <v>198</v>
      </c>
      <c r="G151" s="11" t="s">
        <v>4094</v>
      </c>
      <c r="H151" s="3" t="s">
        <v>7</v>
      </c>
      <c r="J151" s="3" t="s">
        <v>7</v>
      </c>
      <c r="L151" s="3" t="s">
        <v>7</v>
      </c>
    </row>
    <row r="152" spans="2:12" ht="14.4" x14ac:dyDescent="0.3">
      <c r="B152" s="3" t="s">
        <v>7</v>
      </c>
      <c r="C152" s="11" t="s">
        <v>207</v>
      </c>
      <c r="D152" s="4" t="s">
        <v>7</v>
      </c>
      <c r="E152" s="11" t="s">
        <v>200</v>
      </c>
      <c r="G152" s="11" t="s">
        <v>4096</v>
      </c>
      <c r="H152" s="3" t="s">
        <v>7</v>
      </c>
      <c r="J152" s="3" t="s">
        <v>7</v>
      </c>
      <c r="L152" s="3" t="s">
        <v>7</v>
      </c>
    </row>
    <row r="153" spans="2:12" ht="14.4" x14ac:dyDescent="0.3">
      <c r="B153" s="3" t="s">
        <v>7</v>
      </c>
      <c r="C153" s="11" t="s">
        <v>209</v>
      </c>
      <c r="D153" s="4" t="s">
        <v>7</v>
      </c>
      <c r="E153" s="11" t="s">
        <v>202</v>
      </c>
      <c r="G153" s="11" t="s">
        <v>4097</v>
      </c>
      <c r="H153" s="3" t="s">
        <v>7</v>
      </c>
      <c r="J153" s="3" t="s">
        <v>7</v>
      </c>
      <c r="L153" s="3" t="s">
        <v>7</v>
      </c>
    </row>
    <row r="154" spans="2:12" ht="14.4" x14ac:dyDescent="0.3">
      <c r="B154" s="3" t="s">
        <v>7</v>
      </c>
      <c r="C154" s="11" t="s">
        <v>211</v>
      </c>
      <c r="D154" s="4" t="s">
        <v>7</v>
      </c>
      <c r="E154" s="11" t="s">
        <v>204</v>
      </c>
      <c r="G154" s="11" t="s">
        <v>4098</v>
      </c>
      <c r="H154" s="3" t="s">
        <v>7</v>
      </c>
      <c r="J154" s="3" t="s">
        <v>7</v>
      </c>
      <c r="L154" s="3" t="s">
        <v>7</v>
      </c>
    </row>
    <row r="155" spans="2:12" ht="14.4" x14ac:dyDescent="0.3">
      <c r="B155" s="3" t="s">
        <v>7</v>
      </c>
      <c r="C155" s="11" t="s">
        <v>213</v>
      </c>
      <c r="D155" s="4" t="s">
        <v>7</v>
      </c>
      <c r="E155" s="11" t="s">
        <v>206</v>
      </c>
      <c r="G155" s="11" t="s">
        <v>4100</v>
      </c>
      <c r="H155" s="3" t="s">
        <v>7</v>
      </c>
      <c r="J155" s="3" t="s">
        <v>7</v>
      </c>
      <c r="L155" s="3" t="s">
        <v>7</v>
      </c>
    </row>
    <row r="156" spans="2:12" ht="14.4" x14ac:dyDescent="0.3">
      <c r="B156" s="3" t="s">
        <v>7</v>
      </c>
      <c r="C156" s="11" t="s">
        <v>215</v>
      </c>
      <c r="D156" s="4" t="s">
        <v>7</v>
      </c>
      <c r="E156" s="11" t="s">
        <v>208</v>
      </c>
      <c r="G156" s="11" t="s">
        <v>4101</v>
      </c>
      <c r="H156" s="3" t="s">
        <v>7</v>
      </c>
      <c r="J156" s="3" t="s">
        <v>7</v>
      </c>
      <c r="L156" s="3" t="s">
        <v>7</v>
      </c>
    </row>
    <row r="157" spans="2:12" ht="14.4" x14ac:dyDescent="0.3">
      <c r="B157" s="3" t="s">
        <v>7</v>
      </c>
      <c r="C157" s="11" t="s">
        <v>217</v>
      </c>
      <c r="D157" s="4" t="s">
        <v>7</v>
      </c>
      <c r="E157" s="3" t="s">
        <v>210</v>
      </c>
      <c r="G157" s="11" t="s">
        <v>4216</v>
      </c>
      <c r="H157" s="3" t="s">
        <v>7</v>
      </c>
      <c r="J157" s="3" t="s">
        <v>7</v>
      </c>
      <c r="L157" s="3" t="s">
        <v>7</v>
      </c>
    </row>
    <row r="158" spans="2:12" ht="14.4" x14ac:dyDescent="0.3">
      <c r="B158" s="3" t="s">
        <v>7</v>
      </c>
      <c r="C158" s="11" t="s">
        <v>219</v>
      </c>
      <c r="D158" s="4" t="s">
        <v>7</v>
      </c>
      <c r="E158" s="11" t="s">
        <v>212</v>
      </c>
      <c r="G158" s="11" t="s">
        <v>4103</v>
      </c>
      <c r="H158" s="3" t="s">
        <v>7</v>
      </c>
      <c r="J158" s="3" t="s">
        <v>7</v>
      </c>
      <c r="L158" s="3" t="s">
        <v>7</v>
      </c>
    </row>
    <row r="159" spans="2:12" ht="14.4" x14ac:dyDescent="0.3">
      <c r="B159" s="3" t="s">
        <v>7</v>
      </c>
      <c r="C159" s="11" t="s">
        <v>221</v>
      </c>
      <c r="D159" s="4" t="s">
        <v>7</v>
      </c>
      <c r="E159" s="11" t="s">
        <v>214</v>
      </c>
      <c r="G159" s="11" t="s">
        <v>4104</v>
      </c>
      <c r="H159" s="3" t="s">
        <v>7</v>
      </c>
      <c r="J159" s="3" t="s">
        <v>7</v>
      </c>
      <c r="L159" s="3" t="s">
        <v>7</v>
      </c>
    </row>
    <row r="160" spans="2:12" ht="14.4" x14ac:dyDescent="0.3">
      <c r="B160" s="3" t="s">
        <v>7</v>
      </c>
      <c r="C160" s="11" t="s">
        <v>223</v>
      </c>
      <c r="D160" s="4" t="s">
        <v>7</v>
      </c>
      <c r="E160" s="11" t="s">
        <v>216</v>
      </c>
      <c r="G160" s="11" t="s">
        <v>4105</v>
      </c>
      <c r="H160" s="3" t="s">
        <v>7</v>
      </c>
      <c r="J160" s="3" t="s">
        <v>7</v>
      </c>
      <c r="L160" s="3" t="s">
        <v>7</v>
      </c>
    </row>
    <row r="161" spans="2:12" ht="14.4" x14ac:dyDescent="0.3">
      <c r="B161" s="3" t="s">
        <v>7</v>
      </c>
      <c r="C161" s="11" t="s">
        <v>225</v>
      </c>
      <c r="D161" s="4" t="s">
        <v>7</v>
      </c>
      <c r="E161" s="11" t="s">
        <v>218</v>
      </c>
      <c r="G161" s="11" t="s">
        <v>4106</v>
      </c>
      <c r="H161" s="3" t="s">
        <v>7</v>
      </c>
      <c r="J161" s="3" t="s">
        <v>7</v>
      </c>
      <c r="L161" s="3" t="s">
        <v>7</v>
      </c>
    </row>
    <row r="162" spans="2:12" ht="14.4" x14ac:dyDescent="0.3">
      <c r="B162" s="3" t="s">
        <v>7</v>
      </c>
      <c r="C162" s="11" t="s">
        <v>227</v>
      </c>
      <c r="D162" s="4" t="s">
        <v>7</v>
      </c>
      <c r="E162" s="11" t="s">
        <v>220</v>
      </c>
      <c r="G162" s="11" t="s">
        <v>4107</v>
      </c>
      <c r="H162" s="3" t="s">
        <v>7</v>
      </c>
      <c r="J162" s="3" t="s">
        <v>7</v>
      </c>
      <c r="L162" s="3" t="s">
        <v>7</v>
      </c>
    </row>
    <row r="163" spans="2:12" ht="14.4" x14ac:dyDescent="0.3">
      <c r="B163" s="3" t="s">
        <v>7</v>
      </c>
      <c r="C163" s="11" t="s">
        <v>229</v>
      </c>
      <c r="D163" s="4" t="s">
        <v>7</v>
      </c>
      <c r="E163" s="11" t="s">
        <v>222</v>
      </c>
      <c r="G163" s="11" t="s">
        <v>4108</v>
      </c>
      <c r="H163" s="3" t="s">
        <v>7</v>
      </c>
      <c r="J163" s="3" t="s">
        <v>7</v>
      </c>
      <c r="L163" s="3" t="s">
        <v>7</v>
      </c>
    </row>
    <row r="164" spans="2:12" ht="14.4" x14ac:dyDescent="0.3">
      <c r="B164" s="3" t="s">
        <v>7</v>
      </c>
      <c r="C164" s="11" t="s">
        <v>231</v>
      </c>
      <c r="D164" s="4" t="s">
        <v>7</v>
      </c>
      <c r="E164" s="11" t="s">
        <v>224</v>
      </c>
      <c r="G164" s="11" t="s">
        <v>4109</v>
      </c>
      <c r="H164" s="3" t="s">
        <v>7</v>
      </c>
      <c r="J164" s="3" t="s">
        <v>7</v>
      </c>
      <c r="L164" s="3" t="s">
        <v>7</v>
      </c>
    </row>
    <row r="165" spans="2:12" ht="14.4" x14ac:dyDescent="0.3">
      <c r="B165" s="3" t="s">
        <v>7</v>
      </c>
      <c r="C165" s="11" t="s">
        <v>233</v>
      </c>
      <c r="D165" s="4" t="s">
        <v>7</v>
      </c>
      <c r="E165" s="11" t="s">
        <v>226</v>
      </c>
      <c r="G165" s="11" t="s">
        <v>4110</v>
      </c>
      <c r="H165" s="3" t="s">
        <v>7</v>
      </c>
      <c r="J165" s="3" t="s">
        <v>7</v>
      </c>
      <c r="L165" s="3" t="s">
        <v>7</v>
      </c>
    </row>
    <row r="166" spans="2:12" ht="14.4" x14ac:dyDescent="0.3">
      <c r="B166" s="3" t="s">
        <v>7</v>
      </c>
      <c r="C166" s="11" t="s">
        <v>235</v>
      </c>
      <c r="D166" s="4" t="s">
        <v>7</v>
      </c>
      <c r="E166" s="11" t="s">
        <v>228</v>
      </c>
      <c r="G166" s="11" t="s">
        <v>4111</v>
      </c>
      <c r="H166" s="3" t="s">
        <v>7</v>
      </c>
      <c r="J166" s="3" t="s">
        <v>7</v>
      </c>
      <c r="L166" s="3" t="s">
        <v>7</v>
      </c>
    </row>
    <row r="167" spans="2:12" ht="14.4" x14ac:dyDescent="0.3">
      <c r="B167" s="3" t="s">
        <v>7</v>
      </c>
      <c r="C167" s="11" t="s">
        <v>237</v>
      </c>
      <c r="D167" s="4" t="s">
        <v>7</v>
      </c>
      <c r="E167" s="11" t="s">
        <v>230</v>
      </c>
      <c r="G167" s="11" t="s">
        <v>4112</v>
      </c>
      <c r="H167" s="3" t="s">
        <v>7</v>
      </c>
      <c r="J167" s="3" t="s">
        <v>7</v>
      </c>
      <c r="L167" s="3" t="s">
        <v>7</v>
      </c>
    </row>
    <row r="168" spans="2:12" ht="14.4" x14ac:dyDescent="0.3">
      <c r="B168" s="3" t="s">
        <v>7</v>
      </c>
      <c r="C168" s="11" t="s">
        <v>4197</v>
      </c>
      <c r="D168" s="4" t="s">
        <v>7</v>
      </c>
      <c r="E168" s="11" t="s">
        <v>232</v>
      </c>
      <c r="G168" s="11" t="s">
        <v>4113</v>
      </c>
      <c r="H168" s="3" t="s">
        <v>7</v>
      </c>
      <c r="J168" s="3" t="s">
        <v>7</v>
      </c>
      <c r="L168" s="3" t="s">
        <v>7</v>
      </c>
    </row>
    <row r="169" spans="2:12" ht="14.4" x14ac:dyDescent="0.3">
      <c r="B169" s="3" t="s">
        <v>7</v>
      </c>
      <c r="C169" s="11" t="s">
        <v>240</v>
      </c>
      <c r="D169" s="4" t="s">
        <v>7</v>
      </c>
      <c r="E169" s="11" t="s">
        <v>234</v>
      </c>
      <c r="G169" s="11" t="s">
        <v>4114</v>
      </c>
      <c r="H169" s="3" t="s">
        <v>7</v>
      </c>
      <c r="J169" s="3" t="s">
        <v>7</v>
      </c>
      <c r="L169" s="3" t="s">
        <v>7</v>
      </c>
    </row>
    <row r="170" spans="2:12" ht="14.4" x14ac:dyDescent="0.3">
      <c r="B170" s="3" t="s">
        <v>7</v>
      </c>
      <c r="C170" s="11" t="s">
        <v>242</v>
      </c>
      <c r="D170" s="4" t="s">
        <v>7</v>
      </c>
      <c r="E170" s="11" t="s">
        <v>236</v>
      </c>
      <c r="G170" s="11" t="s">
        <v>4217</v>
      </c>
      <c r="H170" s="3" t="s">
        <v>7</v>
      </c>
      <c r="J170" s="3" t="s">
        <v>7</v>
      </c>
      <c r="L170" s="3" t="s">
        <v>7</v>
      </c>
    </row>
    <row r="171" spans="2:12" ht="14.4" x14ac:dyDescent="0.3">
      <c r="D171" s="4" t="s">
        <v>7</v>
      </c>
      <c r="E171" s="11" t="s">
        <v>238</v>
      </c>
      <c r="G171" s="11" t="s">
        <v>4116</v>
      </c>
      <c r="H171" s="3" t="s">
        <v>7</v>
      </c>
      <c r="J171" s="3" t="s">
        <v>7</v>
      </c>
      <c r="L171" s="3" t="s">
        <v>7</v>
      </c>
    </row>
    <row r="172" spans="2:12" ht="14.4" x14ac:dyDescent="0.3">
      <c r="D172" s="4" t="s">
        <v>7</v>
      </c>
      <c r="E172" s="11" t="s">
        <v>239</v>
      </c>
      <c r="G172" s="11" t="s">
        <v>4117</v>
      </c>
      <c r="H172" s="3" t="s">
        <v>7</v>
      </c>
      <c r="J172" s="3" t="s">
        <v>7</v>
      </c>
      <c r="L172" s="3" t="s">
        <v>7</v>
      </c>
    </row>
    <row r="173" spans="2:12" ht="14.4" x14ac:dyDescent="0.3">
      <c r="D173" s="4" t="s">
        <v>7</v>
      </c>
      <c r="E173" s="11" t="s">
        <v>241</v>
      </c>
      <c r="G173" s="11" t="s">
        <v>4118</v>
      </c>
      <c r="H173" s="3" t="s">
        <v>7</v>
      </c>
      <c r="J173" s="3" t="s">
        <v>7</v>
      </c>
      <c r="L173" s="3" t="s">
        <v>7</v>
      </c>
    </row>
    <row r="174" spans="2:12" ht="14.4" x14ac:dyDescent="0.3">
      <c r="D174" s="4" t="s">
        <v>7</v>
      </c>
      <c r="E174" s="11" t="s">
        <v>243</v>
      </c>
      <c r="G174" s="11" t="s">
        <v>4119</v>
      </c>
      <c r="H174" s="3" t="s">
        <v>7</v>
      </c>
      <c r="J174" s="3" t="s">
        <v>7</v>
      </c>
      <c r="L174" s="3" t="s">
        <v>7</v>
      </c>
    </row>
    <row r="175" spans="2:12" ht="14.4" x14ac:dyDescent="0.3">
      <c r="D175" s="4" t="s">
        <v>7</v>
      </c>
      <c r="E175" s="11" t="s">
        <v>4120</v>
      </c>
      <c r="G175" s="11" t="s">
        <v>4121</v>
      </c>
      <c r="H175" s="3" t="s">
        <v>7</v>
      </c>
      <c r="J175" s="3" t="s">
        <v>7</v>
      </c>
      <c r="L175" s="3" t="s">
        <v>7</v>
      </c>
    </row>
    <row r="176" spans="2:12" ht="14.4" x14ac:dyDescent="0.3">
      <c r="D176" s="4" t="s">
        <v>7</v>
      </c>
      <c r="E176" s="11" t="s">
        <v>244</v>
      </c>
      <c r="G176" s="11" t="s">
        <v>4122</v>
      </c>
      <c r="H176" s="3" t="s">
        <v>7</v>
      </c>
      <c r="J176" s="3" t="s">
        <v>7</v>
      </c>
      <c r="L176" s="3" t="s">
        <v>7</v>
      </c>
    </row>
    <row r="177" spans="4:12" ht="14.4" x14ac:dyDescent="0.3">
      <c r="D177" s="4" t="s">
        <v>7</v>
      </c>
      <c r="E177" s="11" t="s">
        <v>245</v>
      </c>
      <c r="G177" s="11" t="s">
        <v>4124</v>
      </c>
      <c r="H177" s="3" t="s">
        <v>7</v>
      </c>
      <c r="J177" s="3" t="s">
        <v>7</v>
      </c>
      <c r="L177" s="3" t="s">
        <v>7</v>
      </c>
    </row>
    <row r="178" spans="4:12" ht="14.4" x14ac:dyDescent="0.3">
      <c r="D178" s="4" t="s">
        <v>7</v>
      </c>
      <c r="E178" s="11" t="s">
        <v>246</v>
      </c>
      <c r="G178" s="11" t="s">
        <v>4125</v>
      </c>
      <c r="H178" s="3" t="s">
        <v>7</v>
      </c>
      <c r="J178" s="3" t="s">
        <v>7</v>
      </c>
      <c r="L178" s="3" t="s">
        <v>7</v>
      </c>
    </row>
    <row r="179" spans="4:12" ht="14.4" x14ac:dyDescent="0.3">
      <c r="D179" s="4" t="s">
        <v>7</v>
      </c>
      <c r="E179" s="11" t="s">
        <v>247</v>
      </c>
      <c r="G179" s="11" t="s">
        <v>4218</v>
      </c>
      <c r="H179" s="3" t="s">
        <v>7</v>
      </c>
      <c r="J179" s="3" t="s">
        <v>7</v>
      </c>
      <c r="L179" s="3" t="s">
        <v>7</v>
      </c>
    </row>
    <row r="180" spans="4:12" ht="14.4" x14ac:dyDescent="0.3">
      <c r="D180" s="4" t="s">
        <v>7</v>
      </c>
      <c r="E180" s="11" t="s">
        <v>248</v>
      </c>
      <c r="G180" s="11" t="s">
        <v>4126</v>
      </c>
      <c r="H180" s="3" t="s">
        <v>7</v>
      </c>
      <c r="J180" s="3" t="s">
        <v>7</v>
      </c>
      <c r="L180" s="3" t="s">
        <v>7</v>
      </c>
    </row>
    <row r="181" spans="4:12" ht="14.4" x14ac:dyDescent="0.3">
      <c r="D181" s="4" t="s">
        <v>7</v>
      </c>
      <c r="E181" s="11" t="s">
        <v>249</v>
      </c>
      <c r="G181" s="11" t="s">
        <v>4127</v>
      </c>
      <c r="H181" s="3" t="s">
        <v>7</v>
      </c>
      <c r="J181" s="3" t="s">
        <v>7</v>
      </c>
      <c r="L181" s="3" t="s">
        <v>7</v>
      </c>
    </row>
    <row r="182" spans="4:12" ht="14.4" x14ac:dyDescent="0.3">
      <c r="D182" s="4" t="s">
        <v>7</v>
      </c>
      <c r="E182" s="11" t="s">
        <v>250</v>
      </c>
      <c r="G182" s="11" t="s">
        <v>4129</v>
      </c>
      <c r="H182" s="3" t="s">
        <v>7</v>
      </c>
      <c r="J182" s="3" t="s">
        <v>7</v>
      </c>
      <c r="L182" s="3" t="s">
        <v>7</v>
      </c>
    </row>
    <row r="183" spans="4:12" ht="14.4" x14ac:dyDescent="0.3">
      <c r="D183" s="4" t="s">
        <v>7</v>
      </c>
      <c r="E183" s="11" t="s">
        <v>251</v>
      </c>
      <c r="G183" s="11" t="s">
        <v>4130</v>
      </c>
      <c r="H183" s="3" t="s">
        <v>7</v>
      </c>
      <c r="J183" s="3" t="s">
        <v>7</v>
      </c>
      <c r="L183" s="3" t="s">
        <v>7</v>
      </c>
    </row>
    <row r="184" spans="4:12" ht="14.4" x14ac:dyDescent="0.3">
      <c r="D184" s="4" t="s">
        <v>7</v>
      </c>
      <c r="E184" s="11" t="s">
        <v>252</v>
      </c>
      <c r="G184" s="11" t="s">
        <v>4131</v>
      </c>
      <c r="H184" s="3" t="s">
        <v>7</v>
      </c>
      <c r="J184" s="3" t="s">
        <v>7</v>
      </c>
      <c r="L184" s="3" t="s">
        <v>7</v>
      </c>
    </row>
    <row r="185" spans="4:12" ht="14.4" x14ac:dyDescent="0.3">
      <c r="D185" s="4" t="s">
        <v>7</v>
      </c>
      <c r="E185" s="11" t="s">
        <v>253</v>
      </c>
      <c r="G185" s="11" t="s">
        <v>4132</v>
      </c>
      <c r="H185" s="3" t="s">
        <v>7</v>
      </c>
      <c r="J185" s="3" t="s">
        <v>7</v>
      </c>
      <c r="L185" s="3" t="s">
        <v>7</v>
      </c>
    </row>
    <row r="186" spans="4:12" ht="14.4" x14ac:dyDescent="0.3">
      <c r="D186" s="4" t="s">
        <v>7</v>
      </c>
      <c r="E186" s="11" t="s">
        <v>254</v>
      </c>
      <c r="G186" s="11" t="s">
        <v>4133</v>
      </c>
      <c r="H186" s="3" t="s">
        <v>7</v>
      </c>
      <c r="J186" s="3" t="s">
        <v>7</v>
      </c>
      <c r="L186" s="3" t="s">
        <v>7</v>
      </c>
    </row>
    <row r="187" spans="4:12" ht="14.4" x14ac:dyDescent="0.3">
      <c r="D187" s="4" t="s">
        <v>7</v>
      </c>
      <c r="E187" s="11" t="s">
        <v>255</v>
      </c>
      <c r="G187" s="11" t="s">
        <v>4134</v>
      </c>
      <c r="H187" s="3" t="s">
        <v>7</v>
      </c>
      <c r="J187" s="3" t="s">
        <v>7</v>
      </c>
      <c r="L187" s="3" t="s">
        <v>7</v>
      </c>
    </row>
    <row r="188" spans="4:12" ht="14.4" x14ac:dyDescent="0.3">
      <c r="D188" s="4" t="s">
        <v>7</v>
      </c>
      <c r="E188" s="11" t="s">
        <v>256</v>
      </c>
      <c r="G188" s="11" t="s">
        <v>4136</v>
      </c>
      <c r="H188" s="3" t="s">
        <v>7</v>
      </c>
      <c r="J188" s="3" t="s">
        <v>7</v>
      </c>
      <c r="L188" s="3" t="s">
        <v>7</v>
      </c>
    </row>
    <row r="189" spans="4:12" ht="14.4" x14ac:dyDescent="0.3">
      <c r="D189" s="4" t="s">
        <v>7</v>
      </c>
      <c r="E189" s="11" t="s">
        <v>257</v>
      </c>
      <c r="G189" s="11" t="s">
        <v>4137</v>
      </c>
      <c r="H189" s="3" t="s">
        <v>7</v>
      </c>
      <c r="J189" s="3" t="s">
        <v>7</v>
      </c>
      <c r="L189" s="3" t="s">
        <v>7</v>
      </c>
    </row>
    <row r="190" spans="4:12" ht="14.4" x14ac:dyDescent="0.3">
      <c r="D190" s="4" t="s">
        <v>7</v>
      </c>
      <c r="E190" s="11" t="s">
        <v>258</v>
      </c>
      <c r="G190" s="11" t="s">
        <v>4138</v>
      </c>
      <c r="H190" s="3" t="s">
        <v>7</v>
      </c>
      <c r="J190" s="3" t="s">
        <v>7</v>
      </c>
      <c r="L190" s="3" t="s">
        <v>7</v>
      </c>
    </row>
    <row r="191" spans="4:12" ht="14.4" x14ac:dyDescent="0.3">
      <c r="D191" s="4" t="s">
        <v>7</v>
      </c>
      <c r="E191" s="11" t="s">
        <v>259</v>
      </c>
      <c r="G191" s="11" t="s">
        <v>4139</v>
      </c>
      <c r="H191" s="3" t="s">
        <v>7</v>
      </c>
      <c r="J191" s="3" t="s">
        <v>7</v>
      </c>
      <c r="L191" s="3" t="s">
        <v>7</v>
      </c>
    </row>
    <row r="192" spans="4:12" ht="14.4" x14ac:dyDescent="0.3">
      <c r="D192" s="4" t="s">
        <v>7</v>
      </c>
      <c r="E192" s="11" t="s">
        <v>260</v>
      </c>
      <c r="G192" s="11" t="s">
        <v>4141</v>
      </c>
      <c r="H192" s="3" t="s">
        <v>7</v>
      </c>
      <c r="J192" s="3" t="s">
        <v>7</v>
      </c>
      <c r="L192" s="3" t="s">
        <v>7</v>
      </c>
    </row>
    <row r="193" spans="4:12" ht="14.4" x14ac:dyDescent="0.3">
      <c r="D193" s="4" t="s">
        <v>7</v>
      </c>
      <c r="E193" s="11" t="s">
        <v>261</v>
      </c>
      <c r="G193" s="11" t="s">
        <v>4142</v>
      </c>
      <c r="H193" s="3" t="s">
        <v>7</v>
      </c>
      <c r="J193" s="3" t="s">
        <v>7</v>
      </c>
      <c r="L193" s="3" t="s">
        <v>7</v>
      </c>
    </row>
    <row r="194" spans="4:12" ht="14.4" x14ac:dyDescent="0.3">
      <c r="D194" s="4" t="s">
        <v>7</v>
      </c>
      <c r="E194" s="11" t="s">
        <v>262</v>
      </c>
      <c r="G194" s="11" t="s">
        <v>4143</v>
      </c>
      <c r="H194" s="3" t="s">
        <v>7</v>
      </c>
      <c r="J194" s="3" t="s">
        <v>7</v>
      </c>
      <c r="L194" s="3" t="s">
        <v>7</v>
      </c>
    </row>
    <row r="195" spans="4:12" ht="14.4" x14ac:dyDescent="0.3">
      <c r="D195" s="4" t="s">
        <v>7</v>
      </c>
      <c r="E195" s="11" t="s">
        <v>263</v>
      </c>
      <c r="G195" s="11" t="s">
        <v>4144</v>
      </c>
      <c r="H195" s="3" t="s">
        <v>7</v>
      </c>
      <c r="J195" s="3" t="s">
        <v>7</v>
      </c>
      <c r="L195" s="3" t="s">
        <v>7</v>
      </c>
    </row>
    <row r="196" spans="4:12" ht="14.4" x14ac:dyDescent="0.3">
      <c r="D196" s="4" t="s">
        <v>7</v>
      </c>
      <c r="E196" s="11" t="s">
        <v>265</v>
      </c>
      <c r="G196" s="11" t="s">
        <v>4145</v>
      </c>
      <c r="H196" s="3" t="s">
        <v>7</v>
      </c>
      <c r="J196" s="3" t="s">
        <v>7</v>
      </c>
      <c r="L196" s="3" t="s">
        <v>7</v>
      </c>
    </row>
    <row r="197" spans="4:12" ht="14.4" x14ac:dyDescent="0.3">
      <c r="D197" s="4" t="s">
        <v>7</v>
      </c>
      <c r="E197" s="11" t="s">
        <v>266</v>
      </c>
      <c r="G197" s="11" t="s">
        <v>4146</v>
      </c>
      <c r="H197" s="3" t="s">
        <v>7</v>
      </c>
      <c r="J197" s="3" t="s">
        <v>7</v>
      </c>
      <c r="L197" s="3" t="s">
        <v>7</v>
      </c>
    </row>
    <row r="198" spans="4:12" ht="14.4" x14ac:dyDescent="0.3">
      <c r="D198" s="4" t="s">
        <v>7</v>
      </c>
      <c r="E198" s="11" t="s">
        <v>267</v>
      </c>
      <c r="G198" s="11" t="s">
        <v>4147</v>
      </c>
      <c r="H198" s="3" t="s">
        <v>7</v>
      </c>
      <c r="J198" s="3" t="s">
        <v>7</v>
      </c>
      <c r="L198" s="3" t="s">
        <v>7</v>
      </c>
    </row>
    <row r="199" spans="4:12" ht="14.4" x14ac:dyDescent="0.3">
      <c r="D199" s="4" t="s">
        <v>7</v>
      </c>
      <c r="E199" s="11" t="s">
        <v>268</v>
      </c>
      <c r="G199" s="11" t="s">
        <v>4148</v>
      </c>
      <c r="H199" s="3" t="s">
        <v>7</v>
      </c>
      <c r="J199" s="3" t="s">
        <v>7</v>
      </c>
      <c r="L199" s="3" t="s">
        <v>7</v>
      </c>
    </row>
    <row r="200" spans="4:12" ht="14.4" x14ac:dyDescent="0.3">
      <c r="D200" s="4" t="s">
        <v>7</v>
      </c>
      <c r="E200" s="11" t="s">
        <v>269</v>
      </c>
      <c r="G200" s="11" t="s">
        <v>4149</v>
      </c>
      <c r="H200" s="3" t="s">
        <v>7</v>
      </c>
      <c r="J200" s="3" t="s">
        <v>7</v>
      </c>
      <c r="L200" s="3" t="s">
        <v>7</v>
      </c>
    </row>
    <row r="201" spans="4:12" ht="14.4" x14ac:dyDescent="0.3">
      <c r="D201" s="4" t="s">
        <v>7</v>
      </c>
      <c r="E201" s="11" t="s">
        <v>270</v>
      </c>
      <c r="G201" s="11" t="s">
        <v>4150</v>
      </c>
      <c r="H201" s="3" t="s">
        <v>7</v>
      </c>
      <c r="J201" s="3" t="s">
        <v>7</v>
      </c>
      <c r="L201" s="3" t="s">
        <v>7</v>
      </c>
    </row>
    <row r="202" spans="4:12" ht="14.4" x14ac:dyDescent="0.3">
      <c r="D202" s="4" t="s">
        <v>7</v>
      </c>
      <c r="E202" s="11" t="s">
        <v>271</v>
      </c>
      <c r="G202" s="11" t="s">
        <v>4151</v>
      </c>
      <c r="H202" s="3" t="s">
        <v>7</v>
      </c>
      <c r="J202" s="3" t="s">
        <v>7</v>
      </c>
      <c r="L202" s="3" t="s">
        <v>7</v>
      </c>
    </row>
    <row r="203" spans="4:12" ht="14.4" x14ac:dyDescent="0.3">
      <c r="D203" s="4" t="s">
        <v>7</v>
      </c>
      <c r="E203" s="11" t="s">
        <v>272</v>
      </c>
      <c r="G203" s="11" t="s">
        <v>4152</v>
      </c>
      <c r="H203" s="3" t="s">
        <v>7</v>
      </c>
      <c r="J203" s="3" t="s">
        <v>7</v>
      </c>
      <c r="L203" s="3" t="s">
        <v>7</v>
      </c>
    </row>
    <row r="204" spans="4:12" ht="14.4" x14ac:dyDescent="0.3">
      <c r="D204" s="4" t="s">
        <v>7</v>
      </c>
      <c r="E204" s="11" t="s">
        <v>273</v>
      </c>
      <c r="G204" s="11" t="s">
        <v>4153</v>
      </c>
      <c r="H204" s="3" t="s">
        <v>7</v>
      </c>
      <c r="J204" s="3" t="s">
        <v>7</v>
      </c>
      <c r="L204" s="3" t="s">
        <v>7</v>
      </c>
    </row>
    <row r="205" spans="4:12" ht="14.4" x14ac:dyDescent="0.3">
      <c r="D205" s="4" t="s">
        <v>7</v>
      </c>
      <c r="E205" s="11" t="s">
        <v>4154</v>
      </c>
      <c r="G205" s="11" t="s">
        <v>4155</v>
      </c>
      <c r="H205" s="3" t="s">
        <v>7</v>
      </c>
      <c r="J205" s="3" t="s">
        <v>7</v>
      </c>
      <c r="L205" s="3" t="s">
        <v>7</v>
      </c>
    </row>
    <row r="206" spans="4:12" ht="14.4" x14ac:dyDescent="0.3">
      <c r="D206" s="4" t="s">
        <v>7</v>
      </c>
      <c r="E206" s="11" t="s">
        <v>275</v>
      </c>
      <c r="G206" s="11" t="s">
        <v>4156</v>
      </c>
      <c r="H206" s="3" t="s">
        <v>7</v>
      </c>
      <c r="J206" s="3" t="s">
        <v>7</v>
      </c>
      <c r="L206" s="3" t="s">
        <v>7</v>
      </c>
    </row>
    <row r="207" spans="4:12" ht="14.4" x14ac:dyDescent="0.3">
      <c r="D207" s="4" t="s">
        <v>7</v>
      </c>
      <c r="E207" s="11" t="s">
        <v>276</v>
      </c>
      <c r="G207" s="11" t="s">
        <v>4157</v>
      </c>
      <c r="H207" s="3" t="s">
        <v>7</v>
      </c>
      <c r="J207" s="3" t="s">
        <v>7</v>
      </c>
      <c r="L207" s="3" t="s">
        <v>7</v>
      </c>
    </row>
    <row r="208" spans="4:12" ht="14.4" x14ac:dyDescent="0.3">
      <c r="D208" s="4" t="s">
        <v>7</v>
      </c>
      <c r="E208" s="11" t="s">
        <v>277</v>
      </c>
      <c r="G208" s="11" t="s">
        <v>4158</v>
      </c>
      <c r="H208" s="3" t="s">
        <v>7</v>
      </c>
      <c r="J208" s="3" t="s">
        <v>7</v>
      </c>
      <c r="L208" s="3" t="s">
        <v>7</v>
      </c>
    </row>
    <row r="209" spans="4:12" ht="14.4" x14ac:dyDescent="0.3">
      <c r="D209" s="4" t="s">
        <v>7</v>
      </c>
      <c r="E209" s="11" t="s">
        <v>278</v>
      </c>
      <c r="G209" s="11" t="s">
        <v>4159</v>
      </c>
      <c r="H209" s="3" t="s">
        <v>7</v>
      </c>
      <c r="J209" s="3" t="s">
        <v>7</v>
      </c>
      <c r="L209" s="3" t="s">
        <v>7</v>
      </c>
    </row>
    <row r="210" spans="4:12" ht="14.4" x14ac:dyDescent="0.3">
      <c r="D210" s="4" t="s">
        <v>7</v>
      </c>
      <c r="E210" s="11" t="s">
        <v>279</v>
      </c>
      <c r="G210" s="11" t="s">
        <v>4160</v>
      </c>
      <c r="H210" s="3" t="s">
        <v>7</v>
      </c>
      <c r="J210" s="3" t="s">
        <v>7</v>
      </c>
      <c r="L210" s="3" t="s">
        <v>7</v>
      </c>
    </row>
    <row r="211" spans="4:12" ht="14.4" x14ac:dyDescent="0.3">
      <c r="D211" s="4" t="s">
        <v>7</v>
      </c>
      <c r="E211" s="11" t="s">
        <v>280</v>
      </c>
      <c r="G211" s="11" t="s">
        <v>4161</v>
      </c>
      <c r="H211" s="3" t="s">
        <v>7</v>
      </c>
      <c r="J211" s="3" t="s">
        <v>7</v>
      </c>
      <c r="L211" s="3" t="s">
        <v>7</v>
      </c>
    </row>
    <row r="212" spans="4:12" ht="14.4" x14ac:dyDescent="0.3">
      <c r="D212" s="4" t="s">
        <v>7</v>
      </c>
      <c r="E212" s="11" t="s">
        <v>4162</v>
      </c>
      <c r="G212" s="11" t="s">
        <v>4163</v>
      </c>
      <c r="H212" s="3" t="s">
        <v>7</v>
      </c>
      <c r="J212" s="3" t="s">
        <v>7</v>
      </c>
      <c r="L212" s="3" t="s">
        <v>7</v>
      </c>
    </row>
    <row r="213" spans="4:12" ht="14.4" x14ac:dyDescent="0.3">
      <c r="D213" s="4" t="s">
        <v>7</v>
      </c>
      <c r="E213" s="11" t="s">
        <v>281</v>
      </c>
      <c r="G213" s="11" t="s">
        <v>4164</v>
      </c>
      <c r="H213" s="3" t="s">
        <v>7</v>
      </c>
      <c r="J213" s="3" t="s">
        <v>7</v>
      </c>
      <c r="L213" s="3" t="s">
        <v>7</v>
      </c>
    </row>
    <row r="214" spans="4:12" ht="14.4" x14ac:dyDescent="0.3">
      <c r="D214" s="4" t="s">
        <v>7</v>
      </c>
      <c r="E214" s="11" t="s">
        <v>282</v>
      </c>
      <c r="G214" s="11" t="s">
        <v>4165</v>
      </c>
      <c r="H214" s="3" t="s">
        <v>7</v>
      </c>
      <c r="J214" s="3" t="s">
        <v>7</v>
      </c>
      <c r="L214" s="3" t="s">
        <v>7</v>
      </c>
    </row>
    <row r="215" spans="4:12" ht="14.4" x14ac:dyDescent="0.3">
      <c r="D215" s="4" t="s">
        <v>7</v>
      </c>
      <c r="E215" s="11" t="s">
        <v>283</v>
      </c>
      <c r="G215" s="11" t="s">
        <v>4166</v>
      </c>
      <c r="H215" s="3" t="s">
        <v>7</v>
      </c>
      <c r="J215" s="3" t="s">
        <v>7</v>
      </c>
      <c r="L215" s="3" t="s">
        <v>7</v>
      </c>
    </row>
    <row r="216" spans="4:12" ht="14.4" x14ac:dyDescent="0.3">
      <c r="D216" s="4" t="s">
        <v>7</v>
      </c>
      <c r="E216" s="11" t="s">
        <v>284</v>
      </c>
      <c r="G216" s="11" t="s">
        <v>4167</v>
      </c>
      <c r="H216" s="3" t="s">
        <v>7</v>
      </c>
      <c r="J216" s="3" t="s">
        <v>7</v>
      </c>
      <c r="L216" s="3" t="s">
        <v>7</v>
      </c>
    </row>
    <row r="217" spans="4:12" ht="14.4" x14ac:dyDescent="0.3">
      <c r="D217" s="4" t="s">
        <v>7</v>
      </c>
      <c r="E217" s="11" t="s">
        <v>285</v>
      </c>
      <c r="G217" s="11" t="s">
        <v>4168</v>
      </c>
      <c r="H217" s="3" t="s">
        <v>7</v>
      </c>
      <c r="J217" s="3" t="s">
        <v>7</v>
      </c>
      <c r="L217" s="3" t="s">
        <v>7</v>
      </c>
    </row>
    <row r="218" spans="4:12" ht="14.4" x14ac:dyDescent="0.3">
      <c r="D218" s="4" t="s">
        <v>7</v>
      </c>
      <c r="E218" s="11" t="s">
        <v>286</v>
      </c>
      <c r="G218" s="11" t="s">
        <v>4169</v>
      </c>
      <c r="H218" s="3" t="s">
        <v>7</v>
      </c>
      <c r="J218" s="3" t="s">
        <v>7</v>
      </c>
      <c r="L218" s="3" t="s">
        <v>7</v>
      </c>
    </row>
    <row r="219" spans="4:12" ht="14.4" x14ac:dyDescent="0.3">
      <c r="D219" s="4" t="s">
        <v>7</v>
      </c>
      <c r="E219" s="11" t="s">
        <v>287</v>
      </c>
      <c r="G219" s="11" t="s">
        <v>4170</v>
      </c>
      <c r="H219" s="3" t="s">
        <v>7</v>
      </c>
      <c r="J219" s="3" t="s">
        <v>7</v>
      </c>
      <c r="L219" s="3" t="s">
        <v>7</v>
      </c>
    </row>
    <row r="220" spans="4:12" ht="14.4" x14ac:dyDescent="0.3">
      <c r="D220" s="4" t="s">
        <v>7</v>
      </c>
      <c r="E220" s="11" t="s">
        <v>288</v>
      </c>
      <c r="G220" s="11" t="s">
        <v>4171</v>
      </c>
      <c r="H220" s="3" t="s">
        <v>7</v>
      </c>
      <c r="J220" s="3" t="s">
        <v>7</v>
      </c>
      <c r="L220" s="3" t="s">
        <v>7</v>
      </c>
    </row>
    <row r="221" spans="4:12" ht="14.4" x14ac:dyDescent="0.3">
      <c r="D221" s="4" t="s">
        <v>7</v>
      </c>
      <c r="E221" s="11" t="s">
        <v>289</v>
      </c>
      <c r="G221" s="11" t="s">
        <v>4172</v>
      </c>
      <c r="H221" s="3" t="s">
        <v>7</v>
      </c>
      <c r="J221" s="3" t="s">
        <v>7</v>
      </c>
      <c r="L221" s="3" t="s">
        <v>7</v>
      </c>
    </row>
    <row r="222" spans="4:12" ht="14.4" x14ac:dyDescent="0.3">
      <c r="D222" s="4" t="s">
        <v>7</v>
      </c>
      <c r="E222" s="11" t="s">
        <v>290</v>
      </c>
      <c r="G222" s="11" t="s">
        <v>4173</v>
      </c>
      <c r="H222" s="3" t="s">
        <v>7</v>
      </c>
      <c r="J222" s="3" t="s">
        <v>7</v>
      </c>
      <c r="L222" s="3" t="s">
        <v>7</v>
      </c>
    </row>
    <row r="223" spans="4:12" ht="14.4" x14ac:dyDescent="0.3">
      <c r="D223" s="4" t="s">
        <v>7</v>
      </c>
      <c r="E223" s="11" t="s">
        <v>292</v>
      </c>
      <c r="G223" s="11" t="s">
        <v>4176</v>
      </c>
      <c r="H223" s="3" t="s">
        <v>7</v>
      </c>
      <c r="J223" s="3" t="s">
        <v>7</v>
      </c>
      <c r="L223" s="3" t="s">
        <v>7</v>
      </c>
    </row>
    <row r="224" spans="4:12" ht="14.4" x14ac:dyDescent="0.3">
      <c r="D224" s="4" t="s">
        <v>7</v>
      </c>
      <c r="E224" s="11" t="s">
        <v>293</v>
      </c>
      <c r="G224" s="11" t="s">
        <v>4177</v>
      </c>
      <c r="H224" s="3" t="s">
        <v>7</v>
      </c>
      <c r="J224" s="3" t="s">
        <v>7</v>
      </c>
      <c r="L224" s="3" t="s">
        <v>7</v>
      </c>
    </row>
    <row r="225" spans="4:12" ht="14.4" x14ac:dyDescent="0.3">
      <c r="D225" s="4" t="s">
        <v>7</v>
      </c>
      <c r="E225" s="11" t="s">
        <v>294</v>
      </c>
      <c r="G225" s="11" t="s">
        <v>4174</v>
      </c>
      <c r="H225" s="3" t="s">
        <v>7</v>
      </c>
      <c r="J225" s="3" t="s">
        <v>7</v>
      </c>
      <c r="L225" s="3" t="s">
        <v>7</v>
      </c>
    </row>
    <row r="226" spans="4:12" ht="14.4" x14ac:dyDescent="0.3">
      <c r="D226" s="4" t="s">
        <v>7</v>
      </c>
      <c r="E226" s="11" t="s">
        <v>295</v>
      </c>
      <c r="G226" s="11" t="s">
        <v>4175</v>
      </c>
      <c r="H226" s="3" t="s">
        <v>7</v>
      </c>
      <c r="J226" s="3" t="s">
        <v>7</v>
      </c>
      <c r="L226" s="3" t="s">
        <v>7</v>
      </c>
    </row>
    <row r="227" spans="4:12" ht="14.4" x14ac:dyDescent="0.3">
      <c r="D227" s="4" t="s">
        <v>7</v>
      </c>
      <c r="E227" s="11" t="s">
        <v>296</v>
      </c>
      <c r="G227" s="11" t="s">
        <v>4178</v>
      </c>
      <c r="H227" s="3" t="s">
        <v>7</v>
      </c>
      <c r="J227" s="3" t="s">
        <v>7</v>
      </c>
      <c r="L227" s="3" t="s">
        <v>7</v>
      </c>
    </row>
    <row r="228" spans="4:12" ht="14.4" x14ac:dyDescent="0.3">
      <c r="D228" s="4" t="s">
        <v>7</v>
      </c>
      <c r="E228" s="11" t="s">
        <v>297</v>
      </c>
      <c r="G228" s="11" t="s">
        <v>4179</v>
      </c>
      <c r="H228" s="3" t="s">
        <v>7</v>
      </c>
      <c r="J228" s="3" t="s">
        <v>7</v>
      </c>
      <c r="L228" s="3" t="s">
        <v>7</v>
      </c>
    </row>
    <row r="229" spans="4:12" ht="14.4" x14ac:dyDescent="0.3">
      <c r="D229" s="4" t="s">
        <v>7</v>
      </c>
      <c r="E229" s="11" t="s">
        <v>298</v>
      </c>
      <c r="G229" s="11" t="s">
        <v>4180</v>
      </c>
      <c r="H229" s="3" t="s">
        <v>7</v>
      </c>
      <c r="J229" s="3" t="s">
        <v>7</v>
      </c>
      <c r="L229" s="3" t="s">
        <v>7</v>
      </c>
    </row>
    <row r="230" spans="4:12" ht="14.4" x14ac:dyDescent="0.3">
      <c r="D230" s="4" t="s">
        <v>7</v>
      </c>
      <c r="E230" s="11" t="s">
        <v>299</v>
      </c>
      <c r="G230" s="11" t="s">
        <v>4181</v>
      </c>
      <c r="H230" s="3" t="s">
        <v>7</v>
      </c>
      <c r="J230" s="3" t="s">
        <v>7</v>
      </c>
      <c r="L230" s="3" t="s">
        <v>7</v>
      </c>
    </row>
    <row r="231" spans="4:12" ht="14.4" x14ac:dyDescent="0.3">
      <c r="D231" s="4" t="s">
        <v>7</v>
      </c>
      <c r="E231" s="11" t="s">
        <v>300</v>
      </c>
      <c r="G231" s="11" t="s">
        <v>4182</v>
      </c>
      <c r="H231" s="3" t="s">
        <v>7</v>
      </c>
      <c r="J231" s="3" t="s">
        <v>7</v>
      </c>
      <c r="L231" s="3" t="s">
        <v>7</v>
      </c>
    </row>
    <row r="232" spans="4:12" ht="14.4" x14ac:dyDescent="0.3">
      <c r="D232" s="4" t="s">
        <v>7</v>
      </c>
      <c r="E232" s="11" t="s">
        <v>301</v>
      </c>
      <c r="G232" s="11" t="s">
        <v>4183</v>
      </c>
      <c r="H232" s="3" t="s">
        <v>7</v>
      </c>
      <c r="J232" s="3" t="s">
        <v>7</v>
      </c>
      <c r="L232" s="3" t="s">
        <v>7</v>
      </c>
    </row>
    <row r="233" spans="4:12" ht="14.4" x14ac:dyDescent="0.3">
      <c r="D233" s="4" t="s">
        <v>7</v>
      </c>
      <c r="E233" s="11" t="s">
        <v>302</v>
      </c>
      <c r="G233" s="11" t="s">
        <v>4184</v>
      </c>
      <c r="H233" s="3" t="s">
        <v>7</v>
      </c>
      <c r="J233" s="3" t="s">
        <v>7</v>
      </c>
      <c r="L233" s="3" t="s">
        <v>7</v>
      </c>
    </row>
    <row r="234" spans="4:12" ht="14.4" x14ac:dyDescent="0.3">
      <c r="D234" s="4" t="s">
        <v>7</v>
      </c>
      <c r="E234" s="11" t="s">
        <v>4185</v>
      </c>
      <c r="G234" s="11" t="s">
        <v>4219</v>
      </c>
      <c r="H234" s="3" t="s">
        <v>7</v>
      </c>
      <c r="J234" s="3" t="s">
        <v>7</v>
      </c>
      <c r="L234" s="3" t="s">
        <v>7</v>
      </c>
    </row>
    <row r="235" spans="4:12" ht="14.4" x14ac:dyDescent="0.3">
      <c r="D235" s="4" t="s">
        <v>7</v>
      </c>
      <c r="E235" s="11" t="s">
        <v>4186</v>
      </c>
      <c r="G235" s="11" t="s">
        <v>4187</v>
      </c>
      <c r="H235" s="3" t="s">
        <v>7</v>
      </c>
      <c r="J235" s="3" t="s">
        <v>7</v>
      </c>
      <c r="L235" s="3" t="s">
        <v>7</v>
      </c>
    </row>
    <row r="236" spans="4:12" ht="14.4" x14ac:dyDescent="0.3">
      <c r="D236" s="4" t="s">
        <v>7</v>
      </c>
      <c r="E236" s="11" t="s">
        <v>304</v>
      </c>
      <c r="G236" s="11" t="s">
        <v>4188</v>
      </c>
      <c r="H236" s="3" t="s">
        <v>7</v>
      </c>
      <c r="J236" s="3" t="s">
        <v>7</v>
      </c>
      <c r="L236" s="3" t="s">
        <v>7</v>
      </c>
    </row>
    <row r="237" spans="4:12" ht="14.4" x14ac:dyDescent="0.3">
      <c r="D237" s="4" t="s">
        <v>7</v>
      </c>
      <c r="E237" s="11" t="s">
        <v>305</v>
      </c>
      <c r="G237" s="11" t="s">
        <v>4189</v>
      </c>
      <c r="H237" s="3" t="s">
        <v>7</v>
      </c>
      <c r="J237" s="3" t="s">
        <v>7</v>
      </c>
      <c r="L237" s="3" t="s">
        <v>7</v>
      </c>
    </row>
    <row r="238" spans="4:12" ht="14.4" x14ac:dyDescent="0.3">
      <c r="D238" s="4" t="s">
        <v>7</v>
      </c>
      <c r="E238" s="11" t="s">
        <v>306</v>
      </c>
      <c r="G238" s="11" t="s">
        <v>4190</v>
      </c>
      <c r="H238" s="3" t="s">
        <v>7</v>
      </c>
      <c r="J238" s="3" t="s">
        <v>7</v>
      </c>
      <c r="L238" s="3" t="s">
        <v>7</v>
      </c>
    </row>
    <row r="239" spans="4:12" ht="14.4" x14ac:dyDescent="0.3">
      <c r="D239" s="4" t="s">
        <v>7</v>
      </c>
      <c r="E239" s="11" t="s">
        <v>307</v>
      </c>
      <c r="G239" s="11" t="s">
        <v>4191</v>
      </c>
      <c r="H239" s="3" t="s">
        <v>7</v>
      </c>
      <c r="J239" s="3" t="s">
        <v>7</v>
      </c>
      <c r="L239" s="3" t="s">
        <v>7</v>
      </c>
    </row>
    <row r="240" spans="4:12" ht="14.4" x14ac:dyDescent="0.3">
      <c r="D240" s="4" t="s">
        <v>7</v>
      </c>
      <c r="E240" s="11" t="s">
        <v>308</v>
      </c>
      <c r="G240" s="11" t="s">
        <v>4192</v>
      </c>
      <c r="H240" s="3" t="s">
        <v>7</v>
      </c>
      <c r="J240" s="3" t="s">
        <v>7</v>
      </c>
      <c r="L240" s="3" t="s">
        <v>7</v>
      </c>
    </row>
    <row r="241" spans="4:12" ht="14.4" x14ac:dyDescent="0.3">
      <c r="D241" s="4" t="s">
        <v>7</v>
      </c>
      <c r="E241" s="11" t="s">
        <v>309</v>
      </c>
      <c r="G241" s="11" t="s">
        <v>4193</v>
      </c>
      <c r="H241" s="3" t="s">
        <v>7</v>
      </c>
      <c r="J241" s="3" t="s">
        <v>7</v>
      </c>
      <c r="L241" s="3" t="s">
        <v>7</v>
      </c>
    </row>
    <row r="242" spans="4:12" ht="14.4" x14ac:dyDescent="0.3">
      <c r="D242" s="4" t="s">
        <v>7</v>
      </c>
      <c r="E242" s="11" t="s">
        <v>310</v>
      </c>
      <c r="G242" s="11" t="s">
        <v>4194</v>
      </c>
      <c r="H242" s="3" t="s">
        <v>7</v>
      </c>
      <c r="J242" s="3" t="s">
        <v>7</v>
      </c>
      <c r="L242" s="3" t="s">
        <v>7</v>
      </c>
    </row>
    <row r="243" spans="4:12" ht="14.4" x14ac:dyDescent="0.3">
      <c r="D243" s="4" t="s">
        <v>7</v>
      </c>
      <c r="E243" s="11" t="s">
        <v>311</v>
      </c>
      <c r="G243" s="11" t="s">
        <v>4195</v>
      </c>
      <c r="H243" s="3" t="s">
        <v>7</v>
      </c>
      <c r="J243" s="3" t="s">
        <v>7</v>
      </c>
      <c r="L243" s="3" t="s">
        <v>7</v>
      </c>
    </row>
    <row r="244" spans="4:12" ht="14.4" x14ac:dyDescent="0.3">
      <c r="D244" s="4" t="s">
        <v>7</v>
      </c>
      <c r="E244" s="11" t="s">
        <v>312</v>
      </c>
      <c r="G244" s="11" t="s">
        <v>4196</v>
      </c>
      <c r="H244" s="3" t="s">
        <v>7</v>
      </c>
      <c r="J244" s="3" t="s">
        <v>7</v>
      </c>
      <c r="L244" s="3" t="s">
        <v>7</v>
      </c>
    </row>
    <row r="245" spans="4:12" ht="14.4" x14ac:dyDescent="0.3">
      <c r="D245" s="4" t="s">
        <v>7</v>
      </c>
      <c r="E245" s="11" t="s">
        <v>313</v>
      </c>
      <c r="G245" s="11" t="s">
        <v>4198</v>
      </c>
      <c r="H245" s="3" t="s">
        <v>7</v>
      </c>
      <c r="J245" s="3" t="s">
        <v>7</v>
      </c>
      <c r="L245" s="3" t="s">
        <v>7</v>
      </c>
    </row>
    <row r="246" spans="4:12" ht="14.4" x14ac:dyDescent="0.3">
      <c r="D246" s="4" t="s">
        <v>7</v>
      </c>
      <c r="E246" s="11" t="s">
        <v>314</v>
      </c>
      <c r="G246" s="11" t="s">
        <v>4199</v>
      </c>
      <c r="H246" s="3" t="s">
        <v>7</v>
      </c>
      <c r="J246" s="3" t="s">
        <v>7</v>
      </c>
      <c r="L246" s="3" t="s">
        <v>7</v>
      </c>
    </row>
    <row r="247" spans="4:12" ht="14.4" x14ac:dyDescent="0.3">
      <c r="E247" s="11" t="s">
        <v>315</v>
      </c>
      <c r="G247" s="11" t="s">
        <v>4200</v>
      </c>
    </row>
    <row r="248" spans="4:12" ht="14.4" x14ac:dyDescent="0.3">
      <c r="E248" s="11" t="s">
        <v>316</v>
      </c>
      <c r="G248" s="11" t="s">
        <v>4201</v>
      </c>
    </row>
    <row r="249" spans="4:12" ht="14.4" x14ac:dyDescent="0.3">
      <c r="E249" s="11" t="s">
        <v>317</v>
      </c>
      <c r="G249" s="11" t="s">
        <v>4202</v>
      </c>
    </row>
    <row r="250" spans="4:12" ht="14.4" x14ac:dyDescent="0.3">
      <c r="E250" s="11" t="s">
        <v>318</v>
      </c>
      <c r="G250" s="11" t="s">
        <v>4203</v>
      </c>
    </row>
  </sheetData>
  <pageMargins left="0.7" right="0.7" top="0.75" bottom="0.75" header="0.3" footer="0.3"/>
  <pageSetup orientation="portrait" r:id="rId1"/>
  <tableParts count="6">
    <tablePart r:id="rId2"/>
    <tablePart r:id="rId3"/>
    <tablePart r:id="rId4"/>
    <tablePart r:id="rId5"/>
    <tablePart r:id="rId6"/>
    <tablePart r:id="rId7"/>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0"/>
  <dimension ref="A1:U54"/>
  <sheetViews>
    <sheetView showGridLines="0" zoomScaleNormal="100" workbookViewId="0">
      <pane ySplit="1" topLeftCell="A2" activePane="bottomLeft" state="frozen"/>
      <selection activeCell="B1" sqref="B1"/>
      <selection pane="bottomLeft"/>
    </sheetView>
  </sheetViews>
  <sheetFormatPr baseColWidth="10" defaultColWidth="11.44140625" defaultRowHeight="13.2" x14ac:dyDescent="0.35"/>
  <cols>
    <col min="1" max="1" width="15" style="222" customWidth="1"/>
    <col min="2" max="2" width="15" style="39" customWidth="1"/>
    <col min="3" max="3" width="11.44140625" style="39"/>
    <col min="4" max="4" width="12.5546875" style="39" customWidth="1"/>
    <col min="5" max="7" width="11.44140625" style="39"/>
    <col min="8" max="8" width="12.21875" style="39" customWidth="1"/>
    <col min="9" max="9" width="14.33203125" style="39" customWidth="1"/>
    <col min="10" max="10" width="13.6640625" style="39" customWidth="1"/>
    <col min="11" max="16384" width="11.44140625" style="39"/>
  </cols>
  <sheetData>
    <row r="1" spans="1:21" ht="18.600000000000001" x14ac:dyDescent="0.45">
      <c r="A1" s="606" t="s">
        <v>337</v>
      </c>
      <c r="B1" s="160"/>
      <c r="C1" s="3119" t="s">
        <v>338</v>
      </c>
      <c r="D1" s="3119"/>
      <c r="E1" s="637"/>
      <c r="F1" s="160"/>
      <c r="G1" s="160"/>
      <c r="H1" s="160"/>
      <c r="I1" s="160"/>
      <c r="J1" s="160"/>
      <c r="K1" s="160"/>
      <c r="L1" s="160"/>
      <c r="M1" s="160"/>
      <c r="N1" s="160"/>
      <c r="O1" s="160"/>
      <c r="P1" s="160"/>
      <c r="Q1" s="160"/>
    </row>
    <row r="2" spans="1:21" ht="18.600000000000001" x14ac:dyDescent="0.45">
      <c r="A2" s="638"/>
      <c r="B2" s="160"/>
      <c r="C2" s="160"/>
      <c r="D2" s="160"/>
      <c r="E2" s="160"/>
      <c r="F2" s="160"/>
      <c r="G2" s="160"/>
      <c r="H2" s="160"/>
      <c r="I2" s="160"/>
      <c r="J2" s="160"/>
      <c r="K2" s="160"/>
      <c r="L2" s="160"/>
      <c r="M2" s="160"/>
      <c r="N2" s="160"/>
      <c r="O2" s="160"/>
      <c r="P2" s="160"/>
      <c r="Q2" s="160"/>
    </row>
    <row r="3" spans="1:21" s="224" customFormat="1" ht="16.2" customHeight="1" x14ac:dyDescent="0.35">
      <c r="A3" s="3111" t="s">
        <v>339</v>
      </c>
      <c r="B3" s="3111"/>
      <c r="C3" s="3117" t="s">
        <v>321</v>
      </c>
      <c r="D3" s="3118"/>
      <c r="E3" s="3118"/>
      <c r="F3" s="3118"/>
      <c r="G3" s="3118"/>
      <c r="H3" s="3118"/>
      <c r="I3" s="3118"/>
      <c r="J3" s="3118"/>
      <c r="K3" s="3118"/>
      <c r="L3" s="3118"/>
      <c r="M3" s="3118"/>
      <c r="N3" s="3118"/>
      <c r="O3" s="3118"/>
      <c r="P3" s="3118"/>
      <c r="Q3" s="3118"/>
      <c r="R3" s="226"/>
      <c r="S3" s="215"/>
      <c r="T3" s="213"/>
    </row>
    <row r="4" spans="1:21" s="224" customFormat="1" ht="17.399999999999999" customHeight="1" x14ac:dyDescent="0.35">
      <c r="A4" s="3111" t="s">
        <v>340</v>
      </c>
      <c r="B4" s="3111"/>
      <c r="C4" s="3117" t="s">
        <v>17</v>
      </c>
      <c r="D4" s="3118"/>
      <c r="E4" s="3118"/>
      <c r="F4" s="3118"/>
      <c r="G4" s="3118"/>
      <c r="H4" s="3118"/>
      <c r="I4" s="3118"/>
      <c r="J4" s="3118"/>
      <c r="K4" s="3118"/>
      <c r="L4" s="3118"/>
      <c r="M4" s="3118"/>
      <c r="N4" s="3118"/>
      <c r="O4" s="3118"/>
      <c r="P4" s="3118"/>
      <c r="Q4" s="3118"/>
      <c r="R4" s="227"/>
      <c r="S4" s="228"/>
      <c r="T4" s="213"/>
    </row>
    <row r="5" spans="1:21" s="224" customFormat="1" ht="32.4" customHeight="1" x14ac:dyDescent="0.35">
      <c r="A5" s="3111" t="s">
        <v>341</v>
      </c>
      <c r="B5" s="3111"/>
      <c r="C5" s="3117" t="s">
        <v>3940</v>
      </c>
      <c r="D5" s="3118"/>
      <c r="E5" s="3118"/>
      <c r="F5" s="3118"/>
      <c r="G5" s="3118"/>
      <c r="H5" s="3118"/>
      <c r="I5" s="3118"/>
      <c r="J5" s="3118"/>
      <c r="K5" s="3118"/>
      <c r="L5" s="3118"/>
      <c r="M5" s="3118"/>
      <c r="N5" s="3118"/>
      <c r="O5" s="3118"/>
      <c r="P5" s="3118"/>
      <c r="Q5" s="3118"/>
      <c r="R5" s="227"/>
      <c r="S5" s="228"/>
      <c r="T5" s="213"/>
    </row>
    <row r="6" spans="1:21" s="224" customFormat="1" ht="17.399999999999999" customHeight="1" x14ac:dyDescent="0.35">
      <c r="A6" s="3111" t="s">
        <v>417</v>
      </c>
      <c r="B6" s="3111"/>
      <c r="C6" s="3117" t="s">
        <v>5062</v>
      </c>
      <c r="D6" s="3118"/>
      <c r="E6" s="3118"/>
      <c r="F6" s="3118"/>
      <c r="G6" s="3118"/>
      <c r="H6" s="3118"/>
      <c r="I6" s="3118"/>
      <c r="J6" s="3118"/>
      <c r="K6" s="3118"/>
      <c r="L6" s="3118"/>
      <c r="M6" s="3118"/>
      <c r="N6" s="3118"/>
      <c r="O6" s="3118"/>
      <c r="P6" s="3118"/>
      <c r="Q6" s="3118"/>
      <c r="R6" s="227"/>
      <c r="S6" s="228"/>
      <c r="T6" s="213"/>
    </row>
    <row r="7" spans="1:21" x14ac:dyDescent="0.35">
      <c r="A7" s="89"/>
      <c r="B7" s="78"/>
      <c r="C7" s="78"/>
      <c r="D7" s="78"/>
      <c r="E7" s="78"/>
      <c r="F7" s="78"/>
      <c r="G7" s="78"/>
      <c r="H7" s="78"/>
      <c r="I7" s="78"/>
      <c r="J7" s="78"/>
      <c r="K7" s="78"/>
      <c r="L7" s="78"/>
      <c r="M7" s="78"/>
      <c r="N7" s="78"/>
      <c r="O7" s="78"/>
      <c r="P7" s="78"/>
      <c r="Q7" s="78"/>
      <c r="R7" s="125"/>
      <c r="S7" s="125"/>
    </row>
    <row r="8" spans="1:21" ht="13.8" customHeight="1" x14ac:dyDescent="0.35"/>
    <row r="9" spans="1:21" ht="12.75" customHeight="1" x14ac:dyDescent="0.35">
      <c r="C9" s="639" t="s">
        <v>5063</v>
      </c>
      <c r="D9" s="479"/>
      <c r="E9" s="479"/>
      <c r="F9" s="479"/>
      <c r="G9" s="479"/>
      <c r="H9" s="479"/>
      <c r="I9" s="479"/>
      <c r="J9" s="479"/>
      <c r="K9" s="479"/>
      <c r="L9" s="479"/>
      <c r="M9" s="479"/>
      <c r="N9" s="479"/>
      <c r="O9" s="479"/>
      <c r="P9" s="479"/>
      <c r="Q9" s="479"/>
      <c r="R9" s="479"/>
      <c r="S9" s="479"/>
      <c r="T9" s="479"/>
      <c r="U9" s="479"/>
    </row>
    <row r="10" spans="1:21" ht="12.75" customHeight="1" x14ac:dyDescent="0.35">
      <c r="A10" s="449"/>
      <c r="C10" s="479"/>
      <c r="D10" s="479"/>
      <c r="E10" s="479"/>
      <c r="F10" s="479"/>
      <c r="G10" s="479"/>
      <c r="H10" s="479"/>
      <c r="I10" s="479"/>
      <c r="J10" s="479"/>
      <c r="K10" s="479"/>
      <c r="L10" s="479"/>
      <c r="M10" s="479"/>
      <c r="N10" s="479"/>
      <c r="O10" s="479"/>
      <c r="P10" s="479"/>
      <c r="Q10" s="479"/>
      <c r="R10" s="479"/>
      <c r="S10" s="479"/>
      <c r="T10" s="479"/>
      <c r="U10" s="479"/>
    </row>
    <row r="11" spans="1:21" ht="15" customHeight="1" x14ac:dyDescent="0.35">
      <c r="C11" s="640"/>
      <c r="D11" s="3113" t="s">
        <v>2141</v>
      </c>
      <c r="E11" s="3113" t="s">
        <v>445</v>
      </c>
      <c r="F11" s="3113" t="s">
        <v>4604</v>
      </c>
      <c r="G11" s="3112" t="s">
        <v>2142</v>
      </c>
      <c r="H11" s="3112"/>
      <c r="I11" s="3112"/>
      <c r="J11" s="3112"/>
      <c r="K11" s="3112"/>
      <c r="L11" s="3112"/>
      <c r="M11" s="3112"/>
      <c r="N11" s="3112"/>
      <c r="O11" s="3112"/>
      <c r="P11" s="3112"/>
      <c r="Q11" s="3112"/>
      <c r="R11" s="3112"/>
      <c r="S11" s="3112"/>
      <c r="T11" s="3112"/>
      <c r="U11" s="3112"/>
    </row>
    <row r="12" spans="1:21" ht="78" customHeight="1" x14ac:dyDescent="0.35">
      <c r="C12" s="562" t="s">
        <v>343</v>
      </c>
      <c r="D12" s="3114"/>
      <c r="E12" s="3114"/>
      <c r="F12" s="3114"/>
      <c r="G12" s="562" t="s">
        <v>4605</v>
      </c>
      <c r="H12" s="562" t="s">
        <v>4606</v>
      </c>
      <c r="I12" s="562" t="s">
        <v>2143</v>
      </c>
      <c r="J12" s="562" t="s">
        <v>4607</v>
      </c>
      <c r="K12" s="562" t="s">
        <v>4608</v>
      </c>
      <c r="L12" s="562" t="s">
        <v>446</v>
      </c>
      <c r="M12" s="562" t="s">
        <v>2144</v>
      </c>
      <c r="N12" s="562" t="s">
        <v>4609</v>
      </c>
      <c r="O12" s="562" t="s">
        <v>4610</v>
      </c>
      <c r="P12" s="562" t="s">
        <v>2146</v>
      </c>
      <c r="Q12" s="562" t="s">
        <v>3384</v>
      </c>
      <c r="R12" s="562" t="s">
        <v>4611</v>
      </c>
      <c r="S12" s="562" t="s">
        <v>5414</v>
      </c>
      <c r="T12" s="562" t="s">
        <v>3385</v>
      </c>
      <c r="U12" s="562" t="s">
        <v>3386</v>
      </c>
    </row>
    <row r="13" spans="1:21" ht="17.399999999999999" x14ac:dyDescent="0.45">
      <c r="C13" s="641">
        <v>2016</v>
      </c>
      <c r="D13" s="642">
        <f t="shared" ref="D13:D19" si="0">+F13/E13*100</f>
        <v>14.417082058390571</v>
      </c>
      <c r="E13" s="643">
        <v>4889762</v>
      </c>
      <c r="F13" s="643">
        <v>704961</v>
      </c>
      <c r="G13" s="643">
        <v>10896</v>
      </c>
      <c r="H13" s="644">
        <v>388996</v>
      </c>
      <c r="I13" s="644">
        <v>16516</v>
      </c>
      <c r="J13" s="644">
        <v>3480</v>
      </c>
      <c r="K13" s="644">
        <v>168005</v>
      </c>
      <c r="L13" s="644">
        <v>208</v>
      </c>
      <c r="M13" s="644">
        <v>278344</v>
      </c>
      <c r="N13" s="644">
        <v>105842</v>
      </c>
      <c r="O13" s="644">
        <v>19414</v>
      </c>
      <c r="P13" s="644">
        <v>488</v>
      </c>
      <c r="Q13" s="22"/>
      <c r="R13" s="22"/>
      <c r="S13" s="22"/>
      <c r="T13" s="22"/>
      <c r="U13" s="22"/>
    </row>
    <row r="14" spans="1:21" ht="17.399999999999999" x14ac:dyDescent="0.45">
      <c r="C14" s="641">
        <v>2017</v>
      </c>
      <c r="D14" s="642">
        <f t="shared" si="0"/>
        <v>18.700466977985322</v>
      </c>
      <c r="E14" s="643">
        <v>4946700</v>
      </c>
      <c r="F14" s="643">
        <v>925056</v>
      </c>
      <c r="G14" s="643">
        <v>10322</v>
      </c>
      <c r="H14" s="644">
        <v>452624</v>
      </c>
      <c r="I14" s="644">
        <v>16855</v>
      </c>
      <c r="J14" s="644">
        <v>3651</v>
      </c>
      <c r="K14" s="644">
        <v>196155</v>
      </c>
      <c r="L14" s="644"/>
      <c r="M14" s="644">
        <v>303587</v>
      </c>
      <c r="N14" s="644">
        <v>121530</v>
      </c>
      <c r="O14" s="644">
        <v>14193</v>
      </c>
      <c r="P14" s="644">
        <v>457</v>
      </c>
      <c r="Q14" s="22"/>
      <c r="R14" s="22"/>
      <c r="S14" s="22"/>
      <c r="T14" s="22"/>
      <c r="U14" s="22"/>
    </row>
    <row r="15" spans="1:21" ht="17.399999999999999" x14ac:dyDescent="0.35">
      <c r="C15" s="645">
        <v>2018</v>
      </c>
      <c r="D15" s="646">
        <f t="shared" si="0"/>
        <v>20.092469084035223</v>
      </c>
      <c r="E15" s="647">
        <v>5003402</v>
      </c>
      <c r="F15" s="647">
        <v>1005307</v>
      </c>
      <c r="G15" s="647">
        <v>12719</v>
      </c>
      <c r="H15" s="647">
        <v>287562</v>
      </c>
      <c r="I15" s="647">
        <v>13736</v>
      </c>
      <c r="J15" s="647">
        <v>3695</v>
      </c>
      <c r="K15" s="647">
        <v>81259</v>
      </c>
      <c r="L15" s="647">
        <v>1617</v>
      </c>
      <c r="M15" s="647">
        <v>232691</v>
      </c>
      <c r="N15" s="647">
        <v>121346</v>
      </c>
      <c r="O15" s="647">
        <v>17307</v>
      </c>
      <c r="P15" s="647">
        <v>440</v>
      </c>
      <c r="Q15" s="647">
        <v>40695</v>
      </c>
      <c r="R15" s="647"/>
      <c r="S15" s="647"/>
      <c r="T15" s="647">
        <v>779447</v>
      </c>
      <c r="U15" s="647">
        <v>50132</v>
      </c>
    </row>
    <row r="16" spans="1:21" ht="17.399999999999999" x14ac:dyDescent="0.45">
      <c r="C16" s="645">
        <v>2019</v>
      </c>
      <c r="D16" s="646">
        <f t="shared" si="0"/>
        <v>23.006630202960661</v>
      </c>
      <c r="E16" s="647">
        <v>5058007.1472190199</v>
      </c>
      <c r="F16" s="647">
        <v>1163677</v>
      </c>
      <c r="G16" s="647">
        <v>9492</v>
      </c>
      <c r="H16" s="647">
        <v>307217</v>
      </c>
      <c r="I16" s="647">
        <v>14907.666666666666</v>
      </c>
      <c r="J16" s="647">
        <v>3755</v>
      </c>
      <c r="K16" s="647">
        <v>79624</v>
      </c>
      <c r="L16" s="647">
        <v>3203</v>
      </c>
      <c r="M16" s="647">
        <v>328292</v>
      </c>
      <c r="N16" s="647">
        <v>128222</v>
      </c>
      <c r="O16" s="647">
        <v>14200</v>
      </c>
      <c r="P16" s="647">
        <v>435</v>
      </c>
      <c r="Q16" s="647">
        <v>11940</v>
      </c>
      <c r="R16" s="168"/>
      <c r="S16" s="168"/>
      <c r="T16" s="647">
        <v>805584</v>
      </c>
      <c r="U16" s="647">
        <v>84955.194444444394</v>
      </c>
    </row>
    <row r="17" spans="1:21" ht="17.399999999999999" x14ac:dyDescent="0.45">
      <c r="C17" s="645">
        <v>2020</v>
      </c>
      <c r="D17" s="646">
        <f t="shared" si="0"/>
        <v>17.390679127052977</v>
      </c>
      <c r="E17" s="647">
        <v>5111238</v>
      </c>
      <c r="F17" s="647">
        <v>888879</v>
      </c>
      <c r="G17" s="647">
        <v>11940</v>
      </c>
      <c r="H17" s="647">
        <v>321157</v>
      </c>
      <c r="I17" s="647">
        <v>14626.91666666667</v>
      </c>
      <c r="J17" s="647">
        <v>4149</v>
      </c>
      <c r="K17" s="647">
        <v>2306.6666666666652</v>
      </c>
      <c r="L17" s="647">
        <v>945</v>
      </c>
      <c r="M17" s="647">
        <v>319258</v>
      </c>
      <c r="N17" s="647">
        <v>147088</v>
      </c>
      <c r="O17" s="647">
        <v>14457</v>
      </c>
      <c r="P17" s="647">
        <v>453</v>
      </c>
      <c r="Q17" s="647">
        <v>32984</v>
      </c>
      <c r="R17" s="647">
        <v>682152</v>
      </c>
      <c r="S17" s="168"/>
      <c r="T17" s="647">
        <v>697621.66666666674</v>
      </c>
      <c r="U17" s="647">
        <v>92216.833333333299</v>
      </c>
    </row>
    <row r="18" spans="1:21" ht="17.399999999999999" x14ac:dyDescent="0.45">
      <c r="C18" s="895">
        <v>2021</v>
      </c>
      <c r="D18" s="2747">
        <f t="shared" si="0"/>
        <v>11.015348636829746</v>
      </c>
      <c r="E18" s="2748">
        <v>5213362</v>
      </c>
      <c r="F18" s="2748">
        <v>574270</v>
      </c>
      <c r="G18" s="2748">
        <v>12330</v>
      </c>
      <c r="H18" s="2748">
        <v>333916</v>
      </c>
      <c r="I18" s="2748">
        <v>14713</v>
      </c>
      <c r="J18" s="2748">
        <v>4708</v>
      </c>
      <c r="K18" s="2748">
        <v>731</v>
      </c>
      <c r="L18" s="2748">
        <v>585</v>
      </c>
      <c r="M18" s="2748">
        <v>307927</v>
      </c>
      <c r="N18" s="2748">
        <v>161650</v>
      </c>
      <c r="O18" s="2748">
        <v>17522</v>
      </c>
      <c r="P18" s="2748">
        <v>463</v>
      </c>
      <c r="Q18" s="2748">
        <v>16795</v>
      </c>
      <c r="R18" s="2748">
        <v>345718</v>
      </c>
      <c r="S18" s="168"/>
      <c r="T18" s="2748">
        <v>771901.33333333337</v>
      </c>
      <c r="U18" s="2748">
        <v>95984.666666666672</v>
      </c>
    </row>
    <row r="19" spans="1:21" s="2497" customFormat="1" ht="17.399999999999999" x14ac:dyDescent="0.45">
      <c r="A19" s="449"/>
      <c r="C19" s="897">
        <v>2022</v>
      </c>
      <c r="D19" s="2745">
        <f t="shared" si="0"/>
        <v>0</v>
      </c>
      <c r="E19" s="2746">
        <v>5044197</v>
      </c>
      <c r="F19" s="648"/>
      <c r="G19" s="2746">
        <v>8951</v>
      </c>
      <c r="H19" s="2746">
        <v>140482</v>
      </c>
      <c r="I19" s="2746">
        <v>14644</v>
      </c>
      <c r="J19" s="2746">
        <v>5208</v>
      </c>
      <c r="K19" s="2746">
        <v>3230</v>
      </c>
      <c r="L19" s="2746">
        <v>969</v>
      </c>
      <c r="M19" s="2746">
        <v>351015</v>
      </c>
      <c r="N19" s="2746">
        <v>155945</v>
      </c>
      <c r="O19" s="2746">
        <v>14742</v>
      </c>
      <c r="P19" s="2746">
        <v>459</v>
      </c>
      <c r="Q19" s="2746">
        <v>6976</v>
      </c>
      <c r="R19" s="2746">
        <v>569535</v>
      </c>
      <c r="S19" s="172"/>
      <c r="T19" s="2746">
        <v>803681</v>
      </c>
      <c r="U19" s="2746">
        <v>80000</v>
      </c>
    </row>
    <row r="20" spans="1:21" ht="17.399999999999999" x14ac:dyDescent="0.45">
      <c r="C20" s="69" t="s">
        <v>2202</v>
      </c>
      <c r="D20" s="22"/>
      <c r="E20" s="22"/>
      <c r="F20" s="22"/>
      <c r="G20" s="22"/>
      <c r="H20" s="22"/>
      <c r="I20" s="22"/>
      <c r="J20" s="22"/>
      <c r="K20" s="22"/>
      <c r="L20" s="22"/>
      <c r="M20" s="22"/>
      <c r="N20" s="22"/>
      <c r="O20" s="22"/>
      <c r="P20" s="22"/>
      <c r="Q20" s="22"/>
      <c r="R20" s="22"/>
      <c r="S20" s="22"/>
      <c r="T20" s="22"/>
      <c r="U20" s="22"/>
    </row>
    <row r="21" spans="1:21" ht="17.399999999999999" x14ac:dyDescent="0.45">
      <c r="C21" s="22" t="s">
        <v>6116</v>
      </c>
      <c r="D21" s="22"/>
      <c r="E21" s="22"/>
      <c r="F21" s="22"/>
      <c r="G21" s="22"/>
      <c r="H21" s="22"/>
      <c r="I21" s="22"/>
      <c r="J21" s="22"/>
      <c r="K21" s="22"/>
      <c r="L21" s="22"/>
      <c r="M21" s="22"/>
      <c r="N21" s="22"/>
      <c r="O21" s="22"/>
      <c r="P21" s="22"/>
      <c r="Q21" s="22"/>
      <c r="R21" s="22"/>
      <c r="S21" s="22"/>
      <c r="T21" s="22"/>
      <c r="U21" s="22"/>
    </row>
    <row r="22" spans="1:21" ht="17.399999999999999" x14ac:dyDescent="0.45">
      <c r="C22" s="22" t="s">
        <v>6117</v>
      </c>
      <c r="D22" s="22"/>
      <c r="E22" s="22"/>
      <c r="F22" s="22"/>
      <c r="G22" s="22"/>
      <c r="H22" s="22"/>
      <c r="I22" s="22"/>
      <c r="J22" s="22"/>
      <c r="K22" s="22"/>
      <c r="L22" s="22"/>
      <c r="M22" s="22"/>
      <c r="N22" s="22"/>
      <c r="O22" s="22"/>
      <c r="P22" s="22"/>
      <c r="Q22" s="22"/>
      <c r="R22" s="22"/>
      <c r="S22" s="22"/>
      <c r="T22" s="22"/>
      <c r="U22" s="22"/>
    </row>
    <row r="23" spans="1:21" ht="12.75" customHeight="1" x14ac:dyDescent="0.45">
      <c r="C23" s="22" t="s">
        <v>6118</v>
      </c>
      <c r="D23" s="22"/>
      <c r="E23" s="22"/>
      <c r="F23" s="22"/>
      <c r="G23" s="22"/>
      <c r="H23" s="22"/>
      <c r="I23" s="22"/>
      <c r="J23" s="22"/>
      <c r="K23" s="22"/>
      <c r="L23" s="22"/>
      <c r="M23" s="22"/>
      <c r="N23" s="22"/>
      <c r="O23" s="22"/>
      <c r="P23" s="22"/>
      <c r="Q23" s="22"/>
      <c r="R23" s="22"/>
      <c r="S23" s="22"/>
      <c r="T23" s="22"/>
      <c r="U23" s="22"/>
    </row>
    <row r="24" spans="1:21" ht="17.399999999999999" x14ac:dyDescent="0.45">
      <c r="C24" s="22" t="s">
        <v>6119</v>
      </c>
      <c r="D24" s="22"/>
      <c r="E24" s="22"/>
      <c r="F24" s="22"/>
      <c r="G24" s="22"/>
      <c r="H24" s="22"/>
      <c r="I24" s="22"/>
      <c r="J24" s="22"/>
      <c r="K24" s="22"/>
      <c r="L24" s="22"/>
      <c r="M24" s="22"/>
      <c r="N24" s="22"/>
      <c r="O24" s="22"/>
      <c r="P24" s="22"/>
      <c r="Q24" s="22"/>
      <c r="R24" s="22"/>
      <c r="S24" s="22"/>
      <c r="T24" s="22"/>
      <c r="U24" s="22"/>
    </row>
    <row r="25" spans="1:21" ht="17.399999999999999" x14ac:dyDescent="0.45">
      <c r="C25" s="69" t="s">
        <v>6120</v>
      </c>
      <c r="D25" s="22"/>
      <c r="E25" s="22"/>
      <c r="F25" s="22"/>
      <c r="G25" s="22"/>
      <c r="H25" s="22"/>
      <c r="I25" s="22"/>
      <c r="J25" s="22"/>
      <c r="K25" s="22"/>
      <c r="L25" s="22"/>
      <c r="M25" s="22"/>
      <c r="N25" s="22"/>
      <c r="O25" s="22"/>
      <c r="P25" s="22"/>
      <c r="Q25" s="22"/>
      <c r="R25" s="22"/>
      <c r="S25" s="22"/>
      <c r="T25" s="22"/>
      <c r="U25" s="22"/>
    </row>
    <row r="26" spans="1:21" ht="17.399999999999999" x14ac:dyDescent="0.45">
      <c r="C26" s="69" t="s">
        <v>6121</v>
      </c>
      <c r="D26" s="22"/>
      <c r="E26" s="22"/>
      <c r="F26" s="22"/>
      <c r="G26" s="22"/>
      <c r="H26" s="22"/>
      <c r="I26" s="22"/>
      <c r="J26" s="22"/>
      <c r="K26" s="22"/>
      <c r="L26" s="22"/>
      <c r="M26" s="22"/>
      <c r="N26" s="22"/>
      <c r="O26" s="22"/>
      <c r="P26" s="22"/>
      <c r="Q26" s="22"/>
      <c r="R26" s="22"/>
      <c r="S26" s="22"/>
      <c r="T26" s="22"/>
      <c r="U26" s="22"/>
    </row>
    <row r="27" spans="1:21" s="2497" customFormat="1" ht="17.399999999999999" x14ac:dyDescent="0.45">
      <c r="A27" s="449"/>
      <c r="C27" s="2612" t="s">
        <v>6576</v>
      </c>
      <c r="D27" s="2502"/>
      <c r="E27" s="2502"/>
      <c r="F27" s="2502"/>
      <c r="G27" s="2502"/>
      <c r="H27" s="2502"/>
      <c r="I27" s="2502"/>
      <c r="J27" s="2502"/>
      <c r="K27" s="2502"/>
      <c r="L27" s="2502"/>
      <c r="M27" s="2502"/>
      <c r="N27" s="2502"/>
      <c r="O27" s="2502"/>
      <c r="P27" s="2502"/>
      <c r="Q27" s="2502"/>
      <c r="R27" s="2502"/>
      <c r="S27" s="2502"/>
      <c r="T27" s="2502"/>
      <c r="U27" s="2502"/>
    </row>
    <row r="28" spans="1:21" ht="17.399999999999999" x14ac:dyDescent="0.45">
      <c r="C28" s="22" t="s">
        <v>6122</v>
      </c>
      <c r="D28" s="22"/>
      <c r="E28" s="22"/>
      <c r="F28" s="22"/>
      <c r="G28" s="22"/>
      <c r="H28" s="22"/>
      <c r="I28" s="22"/>
      <c r="J28" s="22"/>
      <c r="K28" s="22"/>
      <c r="L28" s="22"/>
      <c r="M28" s="22"/>
      <c r="N28" s="22"/>
      <c r="O28" s="22"/>
      <c r="P28" s="22"/>
      <c r="Q28" s="22"/>
      <c r="R28" s="22"/>
      <c r="S28" s="22"/>
      <c r="T28" s="22"/>
      <c r="U28" s="22"/>
    </row>
    <row r="29" spans="1:21" ht="17.399999999999999" x14ac:dyDescent="0.45">
      <c r="C29" s="22" t="s">
        <v>6123</v>
      </c>
      <c r="D29" s="22"/>
      <c r="E29" s="22"/>
      <c r="F29" s="22"/>
      <c r="G29" s="22"/>
      <c r="H29" s="22"/>
      <c r="I29" s="22"/>
      <c r="J29" s="22"/>
      <c r="K29" s="22"/>
      <c r="L29" s="22"/>
      <c r="M29" s="22"/>
      <c r="N29" s="22"/>
      <c r="O29" s="22"/>
      <c r="P29" s="22"/>
      <c r="Q29" s="22"/>
      <c r="R29" s="22"/>
      <c r="S29" s="22"/>
      <c r="T29" s="22"/>
      <c r="U29" s="22"/>
    </row>
    <row r="30" spans="1:21" ht="17.399999999999999" x14ac:dyDescent="0.45">
      <c r="C30" s="22" t="s">
        <v>6124</v>
      </c>
      <c r="D30" s="22"/>
      <c r="E30" s="22"/>
      <c r="F30" s="22"/>
      <c r="G30" s="22"/>
      <c r="H30" s="22"/>
      <c r="I30" s="22"/>
      <c r="J30" s="22"/>
      <c r="K30" s="22"/>
      <c r="L30" s="22"/>
      <c r="M30" s="22"/>
      <c r="N30" s="22"/>
      <c r="O30" s="22"/>
      <c r="P30" s="22"/>
      <c r="Q30" s="22"/>
      <c r="R30" s="22"/>
      <c r="S30" s="22"/>
      <c r="T30" s="22"/>
      <c r="U30" s="22"/>
    </row>
    <row r="31" spans="1:21" ht="17.399999999999999" x14ac:dyDescent="0.45">
      <c r="C31" s="22" t="s">
        <v>6125</v>
      </c>
      <c r="D31" s="22"/>
      <c r="E31" s="22"/>
      <c r="F31" s="22"/>
      <c r="G31" s="22"/>
      <c r="H31" s="22"/>
      <c r="I31" s="22"/>
      <c r="J31" s="22"/>
      <c r="K31" s="22"/>
      <c r="L31" s="22"/>
      <c r="M31" s="22"/>
      <c r="N31" s="22"/>
      <c r="O31" s="22"/>
      <c r="P31" s="22"/>
      <c r="Q31" s="22"/>
      <c r="R31" s="22"/>
      <c r="S31" s="22"/>
      <c r="T31" s="22"/>
      <c r="U31" s="22"/>
    </row>
    <row r="32" spans="1:21" ht="17.399999999999999" x14ac:dyDescent="0.45">
      <c r="C32" s="22" t="s">
        <v>5554</v>
      </c>
      <c r="D32" s="22"/>
      <c r="E32" s="22"/>
      <c r="F32" s="22"/>
      <c r="G32" s="22"/>
      <c r="H32" s="22"/>
      <c r="I32" s="22"/>
      <c r="J32" s="22"/>
      <c r="K32" s="22"/>
      <c r="L32" s="22"/>
      <c r="M32" s="22"/>
      <c r="N32" s="22"/>
      <c r="O32" s="22"/>
      <c r="P32" s="22"/>
      <c r="Q32" s="22"/>
      <c r="R32" s="22"/>
      <c r="S32" s="22"/>
      <c r="T32" s="22"/>
      <c r="U32" s="22"/>
    </row>
    <row r="33" spans="3:7" x14ac:dyDescent="0.35">
      <c r="G33" s="225"/>
    </row>
    <row r="34" spans="3:7" x14ac:dyDescent="0.35">
      <c r="G34" s="225"/>
    </row>
    <row r="35" spans="3:7" ht="18.600000000000001" x14ac:dyDescent="0.35">
      <c r="C35" s="300" t="s">
        <v>6577</v>
      </c>
    </row>
    <row r="54" spans="3:3" ht="17.399999999999999" x14ac:dyDescent="0.45">
      <c r="C54" s="22" t="s">
        <v>6578</v>
      </c>
    </row>
  </sheetData>
  <mergeCells count="13">
    <mergeCell ref="A6:B6"/>
    <mergeCell ref="D11:D12"/>
    <mergeCell ref="E11:E12"/>
    <mergeCell ref="F11:F12"/>
    <mergeCell ref="G11:U11"/>
    <mergeCell ref="C6:Q6"/>
    <mergeCell ref="A5:B5"/>
    <mergeCell ref="C1:D1"/>
    <mergeCell ref="A3:B3"/>
    <mergeCell ref="A4:B4"/>
    <mergeCell ref="C3:Q3"/>
    <mergeCell ref="C4:Q4"/>
    <mergeCell ref="C5:Q5"/>
  </mergeCells>
  <hyperlinks>
    <hyperlink ref="A1" location="'ODS 1.'!A1" display="REGRESAR" xr:uid="{00000000-0004-0000-0900-000000000000}"/>
    <hyperlink ref="C1" location="'Metadato 1.3.1'!A1" display="VER METADATO " xr:uid="{00000000-0004-0000-0900-000001000000}"/>
  </hyperlinks>
  <pageMargins left="0.7" right="0.7" top="0.75" bottom="0.75" header="0.3" footer="0.3"/>
  <pageSetup paperSize="9" orientation="portrait" r:id="rId1"/>
  <drawing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sheetPr codeName="Hoja98"/>
  <dimension ref="A1:AE137"/>
  <sheetViews>
    <sheetView showGridLines="0" zoomScaleNormal="100" workbookViewId="0">
      <pane ySplit="1" topLeftCell="A2" activePane="bottomLeft" state="frozen"/>
      <selection pane="bottomLeft" activeCell="V134" sqref="V134"/>
    </sheetView>
  </sheetViews>
  <sheetFormatPr baseColWidth="10" defaultColWidth="11.44140625" defaultRowHeight="13.2" x14ac:dyDescent="0.35"/>
  <cols>
    <col min="1" max="2" width="15.21875" style="39" customWidth="1"/>
    <col min="3" max="3" width="9.21875" style="39" customWidth="1"/>
    <col min="4" max="4" width="12.109375" style="39" customWidth="1"/>
    <col min="5" max="5" width="7.21875" style="39" customWidth="1"/>
    <col min="6" max="6" width="6.77734375" style="39" customWidth="1"/>
    <col min="7" max="7" width="7.5546875" style="39" customWidth="1"/>
    <col min="8" max="8" width="7.77734375" style="39" customWidth="1"/>
    <col min="9" max="9" width="8.21875" style="39" customWidth="1"/>
    <col min="10" max="10" width="7.21875" style="39" customWidth="1"/>
    <col min="11" max="12" width="7.77734375" style="39" customWidth="1"/>
    <col min="13" max="13" width="7" style="39" customWidth="1"/>
    <col min="14" max="14" width="7.21875" style="39" customWidth="1"/>
    <col min="15" max="15" width="7" style="39" customWidth="1"/>
    <col min="16" max="16" width="8.5546875" style="39" customWidth="1"/>
    <col min="17" max="17" width="7.77734375" style="39" customWidth="1"/>
    <col min="18" max="18" width="7.5546875" style="39" customWidth="1"/>
    <col min="19" max="19" width="7.21875" style="39" customWidth="1"/>
    <col min="20" max="20" width="8.77734375" style="39" customWidth="1"/>
    <col min="21" max="21" width="2.77734375" style="39" customWidth="1"/>
    <col min="22" max="22" width="7" style="39" customWidth="1"/>
    <col min="23" max="23" width="8.77734375" style="39" customWidth="1"/>
    <col min="24" max="24" width="9.21875" style="39" customWidth="1"/>
    <col min="25" max="25" width="8.21875" style="39" customWidth="1"/>
    <col min="26" max="26" width="11.44140625" style="39" customWidth="1"/>
    <col min="27" max="27" width="9.77734375" style="39" customWidth="1"/>
    <col min="28" max="28" width="8.5546875" style="39" customWidth="1"/>
    <col min="29" max="29" width="3.5546875" style="39" customWidth="1"/>
    <col min="30" max="30" width="10.5546875" style="39" customWidth="1"/>
    <col min="31" max="31" width="8.77734375" style="39" customWidth="1"/>
    <col min="32" max="16384" width="11.44140625" style="39"/>
  </cols>
  <sheetData>
    <row r="1" spans="1:31" s="160" customFormat="1" ht="18.600000000000001" x14ac:dyDescent="0.45">
      <c r="A1" s="576" t="s">
        <v>337</v>
      </c>
      <c r="C1" s="3119" t="s">
        <v>430</v>
      </c>
      <c r="D1" s="3119"/>
    </row>
    <row r="2" spans="1:31" s="160" customFormat="1" ht="18.600000000000001" x14ac:dyDescent="0.45"/>
    <row r="3" spans="1:31" s="160" customFormat="1" ht="18.600000000000001" customHeight="1" x14ac:dyDescent="0.45">
      <c r="A3" s="3268" t="s">
        <v>339</v>
      </c>
      <c r="B3" s="3268"/>
      <c r="C3" s="3268" t="s">
        <v>627</v>
      </c>
      <c r="D3" s="3268"/>
      <c r="E3" s="3268"/>
      <c r="F3" s="3268"/>
      <c r="G3" s="3268"/>
      <c r="H3" s="3268"/>
      <c r="I3" s="3268"/>
      <c r="J3" s="3268"/>
      <c r="K3" s="3268"/>
      <c r="L3" s="3268"/>
      <c r="M3" s="3268"/>
      <c r="N3" s="3268"/>
      <c r="O3" s="3268"/>
      <c r="P3" s="3268"/>
      <c r="Q3" s="3268"/>
      <c r="R3" s="3268"/>
      <c r="S3" s="3268"/>
      <c r="T3" s="3268"/>
      <c r="U3" s="3268"/>
      <c r="V3" s="3268"/>
      <c r="W3" s="3268"/>
      <c r="X3" s="3268"/>
    </row>
    <row r="4" spans="1:31" s="160" customFormat="1" ht="18.600000000000001" customHeight="1" x14ac:dyDescent="0.45">
      <c r="A4" s="3268" t="s">
        <v>340</v>
      </c>
      <c r="B4" s="3268"/>
      <c r="C4" s="3268" t="s">
        <v>53</v>
      </c>
      <c r="D4" s="3268"/>
      <c r="E4" s="3268"/>
      <c r="F4" s="3268"/>
      <c r="G4" s="3268"/>
      <c r="H4" s="3268"/>
      <c r="I4" s="3268"/>
      <c r="J4" s="3268"/>
      <c r="K4" s="3268"/>
      <c r="L4" s="3268"/>
      <c r="M4" s="3268"/>
      <c r="N4" s="3268"/>
      <c r="O4" s="3268"/>
      <c r="P4" s="3268"/>
      <c r="Q4" s="3268"/>
      <c r="R4" s="3268"/>
      <c r="S4" s="3268"/>
      <c r="T4" s="3268"/>
      <c r="U4" s="3268"/>
      <c r="V4" s="3268"/>
      <c r="W4" s="3268"/>
      <c r="X4" s="3268"/>
    </row>
    <row r="5" spans="1:31" s="160" customFormat="1" ht="18.600000000000001" customHeight="1" x14ac:dyDescent="0.45">
      <c r="A5" s="3268" t="s">
        <v>341</v>
      </c>
      <c r="B5" s="3268"/>
      <c r="C5" s="3268" t="s">
        <v>3986</v>
      </c>
      <c r="D5" s="3268"/>
      <c r="E5" s="3268"/>
      <c r="F5" s="3268"/>
      <c r="G5" s="3268"/>
      <c r="H5" s="3268"/>
      <c r="I5" s="3268"/>
      <c r="J5" s="3268"/>
      <c r="K5" s="3268"/>
      <c r="L5" s="3268"/>
      <c r="M5" s="3268"/>
      <c r="N5" s="3268"/>
      <c r="O5" s="3268"/>
      <c r="P5" s="3268"/>
      <c r="Q5" s="3268"/>
      <c r="R5" s="3268"/>
      <c r="S5" s="3268"/>
      <c r="T5" s="3268"/>
      <c r="U5" s="3268"/>
      <c r="V5" s="3268"/>
      <c r="W5" s="3268"/>
      <c r="X5" s="3268"/>
    </row>
    <row r="6" spans="1:31" s="160" customFormat="1" ht="38.4" customHeight="1" x14ac:dyDescent="0.45">
      <c r="A6" s="3268" t="s">
        <v>417</v>
      </c>
      <c r="B6" s="3269"/>
      <c r="C6" s="3268" t="s">
        <v>7477</v>
      </c>
      <c r="D6" s="3268"/>
      <c r="E6" s="3268"/>
      <c r="F6" s="3268"/>
      <c r="G6" s="3268"/>
      <c r="H6" s="3268"/>
      <c r="I6" s="3268"/>
      <c r="J6" s="3268"/>
      <c r="K6" s="3268"/>
      <c r="L6" s="3268"/>
      <c r="M6" s="3268"/>
      <c r="N6" s="3268"/>
      <c r="O6" s="3268"/>
      <c r="P6" s="3268"/>
      <c r="Q6" s="3268"/>
      <c r="R6" s="3268"/>
      <c r="S6" s="3268"/>
      <c r="T6" s="3268"/>
      <c r="U6" s="3268"/>
      <c r="V6" s="3268"/>
      <c r="W6" s="3268"/>
      <c r="X6" s="3268"/>
    </row>
    <row r="7" spans="1:31" s="160" customFormat="1" ht="18.600000000000001" x14ac:dyDescent="0.45"/>
    <row r="8" spans="1:31" s="160" customFormat="1" ht="18.600000000000001" x14ac:dyDescent="0.45"/>
    <row r="9" spans="1:31" s="160" customFormat="1" ht="17.399999999999999" customHeight="1" x14ac:dyDescent="0.45">
      <c r="C9" s="639" t="s">
        <v>5094</v>
      </c>
      <c r="D9" s="639"/>
      <c r="E9" s="639"/>
      <c r="F9" s="639"/>
      <c r="G9" s="639"/>
      <c r="H9" s="639"/>
      <c r="I9" s="639"/>
      <c r="J9" s="639"/>
      <c r="K9" s="639"/>
      <c r="L9" s="639"/>
      <c r="M9" s="639"/>
      <c r="N9" s="639"/>
      <c r="O9" s="639"/>
      <c r="P9" s="639"/>
      <c r="Q9" s="639"/>
      <c r="R9" s="639"/>
      <c r="S9" s="639"/>
      <c r="T9" s="639"/>
      <c r="U9" s="639"/>
      <c r="V9" s="639"/>
      <c r="W9" s="639"/>
      <c r="X9" s="639"/>
      <c r="Y9" s="639"/>
      <c r="Z9" s="639"/>
      <c r="AA9" s="639"/>
      <c r="AB9" s="639"/>
      <c r="AC9" s="639"/>
      <c r="AD9" s="639"/>
      <c r="AE9" s="639"/>
    </row>
    <row r="10" spans="1:31" s="160" customFormat="1" ht="17.399999999999999" customHeight="1" x14ac:dyDescent="0.45">
      <c r="C10" s="639"/>
      <c r="D10" s="639"/>
      <c r="E10" s="639"/>
      <c r="F10" s="639"/>
      <c r="G10" s="639"/>
      <c r="H10" s="639"/>
      <c r="I10" s="639"/>
      <c r="J10" s="639"/>
      <c r="K10" s="639"/>
      <c r="L10" s="639"/>
      <c r="M10" s="639"/>
      <c r="N10" s="639"/>
      <c r="O10" s="639"/>
      <c r="P10" s="639"/>
      <c r="Q10" s="639"/>
      <c r="R10" s="639"/>
      <c r="S10" s="639"/>
      <c r="T10" s="639"/>
      <c r="U10" s="639"/>
      <c r="V10" s="639"/>
      <c r="W10" s="639"/>
      <c r="X10" s="639"/>
      <c r="Y10" s="639"/>
      <c r="Z10" s="639"/>
      <c r="AA10" s="639"/>
      <c r="AB10" s="639"/>
      <c r="AC10" s="639"/>
      <c r="AD10" s="639"/>
      <c r="AE10" s="639"/>
    </row>
    <row r="11" spans="1:31" ht="12.75" customHeight="1" x14ac:dyDescent="0.35">
      <c r="C11" s="3270" t="s">
        <v>458</v>
      </c>
      <c r="D11" s="3272" t="s">
        <v>344</v>
      </c>
      <c r="E11" s="3275" t="s">
        <v>668</v>
      </c>
      <c r="F11" s="3275"/>
      <c r="G11" s="3275"/>
      <c r="H11" s="3275"/>
      <c r="I11" s="3275"/>
      <c r="J11" s="3275"/>
      <c r="K11" s="3275"/>
      <c r="L11" s="3275"/>
      <c r="M11" s="3275"/>
      <c r="N11" s="3275"/>
      <c r="O11" s="3275"/>
      <c r="P11" s="3275"/>
      <c r="Q11" s="3275"/>
      <c r="R11" s="3275"/>
      <c r="S11" s="3275"/>
      <c r="T11" s="3275"/>
      <c r="U11" s="585"/>
      <c r="V11" s="3275" t="s">
        <v>2249</v>
      </c>
      <c r="W11" s="3275"/>
      <c r="X11" s="3275"/>
      <c r="Y11" s="3275"/>
      <c r="Z11" s="3275"/>
      <c r="AA11" s="3275"/>
      <c r="AB11" s="3275"/>
      <c r="AC11" s="585"/>
      <c r="AD11" s="3275" t="s">
        <v>345</v>
      </c>
      <c r="AE11" s="3275"/>
    </row>
    <row r="12" spans="1:31" ht="34.799999999999997" x14ac:dyDescent="0.35">
      <c r="C12" s="3271"/>
      <c r="D12" s="3273"/>
      <c r="E12" s="586" t="s">
        <v>2330</v>
      </c>
      <c r="F12" s="586" t="s">
        <v>2331</v>
      </c>
      <c r="G12" s="586" t="s">
        <v>2332</v>
      </c>
      <c r="H12" s="586" t="s">
        <v>2333</v>
      </c>
      <c r="I12" s="586" t="s">
        <v>2334</v>
      </c>
      <c r="J12" s="586" t="s">
        <v>2335</v>
      </c>
      <c r="K12" s="586" t="s">
        <v>2336</v>
      </c>
      <c r="L12" s="586" t="s">
        <v>2337</v>
      </c>
      <c r="M12" s="586" t="s">
        <v>2338</v>
      </c>
      <c r="N12" s="586" t="s">
        <v>2339</v>
      </c>
      <c r="O12" s="586" t="s">
        <v>2340</v>
      </c>
      <c r="P12" s="586" t="s">
        <v>2341</v>
      </c>
      <c r="Q12" s="586" t="s">
        <v>2342</v>
      </c>
      <c r="R12" s="586" t="s">
        <v>2343</v>
      </c>
      <c r="S12" s="586" t="s">
        <v>2344</v>
      </c>
      <c r="T12" s="586" t="s">
        <v>6052</v>
      </c>
      <c r="U12" s="586"/>
      <c r="V12" s="586" t="s">
        <v>506</v>
      </c>
      <c r="W12" s="586" t="s">
        <v>507</v>
      </c>
      <c r="X12" s="586" t="s">
        <v>508</v>
      </c>
      <c r="Y12" s="586" t="s">
        <v>509</v>
      </c>
      <c r="Z12" s="586" t="s">
        <v>2345</v>
      </c>
      <c r="AA12" s="586" t="s">
        <v>1010</v>
      </c>
      <c r="AB12" s="586" t="s">
        <v>512</v>
      </c>
      <c r="AC12" s="586"/>
      <c r="AD12" s="586" t="s">
        <v>558</v>
      </c>
      <c r="AE12" s="586" t="s">
        <v>557</v>
      </c>
    </row>
    <row r="13" spans="1:31" ht="17.399999999999999" x14ac:dyDescent="0.45">
      <c r="C13" s="681">
        <v>2010</v>
      </c>
      <c r="D13" s="25">
        <v>18.218335055914409</v>
      </c>
      <c r="E13" s="25">
        <v>0.54682010438795792</v>
      </c>
      <c r="F13" s="25">
        <v>0</v>
      </c>
      <c r="G13" s="25">
        <v>0</v>
      </c>
      <c r="H13" s="25">
        <v>0</v>
      </c>
      <c r="I13" s="25">
        <v>0</v>
      </c>
      <c r="J13" s="25">
        <v>0</v>
      </c>
      <c r="K13" s="25">
        <v>0.56025233765287885</v>
      </c>
      <c r="L13" s="25">
        <v>0.97005755674836702</v>
      </c>
      <c r="M13" s="25">
        <v>0</v>
      </c>
      <c r="N13" s="25">
        <v>1.7367563643436972</v>
      </c>
      <c r="O13" s="25">
        <v>3.2900959885504659</v>
      </c>
      <c r="P13" s="25">
        <v>12.189176011701608</v>
      </c>
      <c r="Q13" s="14">
        <v>19.597940708691688</v>
      </c>
      <c r="R13" s="25">
        <v>45.855199470117697</v>
      </c>
      <c r="S13" s="14">
        <v>126.31182896840861</v>
      </c>
      <c r="T13" s="25">
        <v>513.66020297058503</v>
      </c>
      <c r="U13" s="25"/>
      <c r="V13" s="25">
        <v>18.957358493557141</v>
      </c>
      <c r="W13" s="25">
        <v>15.186831779401706</v>
      </c>
      <c r="X13" s="25">
        <v>19.294775939414404</v>
      </c>
      <c r="Y13" s="25">
        <v>12.336269071651692</v>
      </c>
      <c r="Z13" s="25">
        <v>25.203032666095396</v>
      </c>
      <c r="AA13" s="25">
        <v>22.006840459576182</v>
      </c>
      <c r="AB13" s="25">
        <v>17.484971543824482</v>
      </c>
      <c r="AC13" s="25"/>
      <c r="AD13" s="25">
        <v>19.238134956607318</v>
      </c>
      <c r="AE13" s="25">
        <v>17.175446516997894</v>
      </c>
    </row>
    <row r="14" spans="1:31" ht="17.399999999999999" x14ac:dyDescent="0.45">
      <c r="C14" s="682">
        <v>2011</v>
      </c>
      <c r="D14" s="25">
        <v>15.657157465927174</v>
      </c>
      <c r="E14" s="25">
        <v>0.27450506736354352</v>
      </c>
      <c r="F14" s="25">
        <v>0.27442672257653761</v>
      </c>
      <c r="G14" s="25">
        <v>0</v>
      </c>
      <c r="H14" s="25">
        <v>0</v>
      </c>
      <c r="I14" s="25">
        <v>0</v>
      </c>
      <c r="J14" s="25">
        <v>0</v>
      </c>
      <c r="K14" s="25">
        <v>0</v>
      </c>
      <c r="L14" s="25">
        <v>0.63577843121672095</v>
      </c>
      <c r="M14" s="25">
        <v>1.0029855536647421</v>
      </c>
      <c r="N14" s="25">
        <v>1.0316758887028052</v>
      </c>
      <c r="O14" s="25">
        <v>1.1897915881734715</v>
      </c>
      <c r="P14" s="25">
        <v>5.5117952418174889</v>
      </c>
      <c r="Q14" s="14">
        <v>22.134477662027944</v>
      </c>
      <c r="R14" s="25">
        <v>36.97936940443752</v>
      </c>
      <c r="S14" s="14">
        <v>92.35171696149844</v>
      </c>
      <c r="T14" s="25">
        <v>445.17169189306259</v>
      </c>
      <c r="U14" s="25"/>
      <c r="V14" s="25">
        <v>15.695671395423666</v>
      </c>
      <c r="W14" s="25">
        <v>13.397820030737478</v>
      </c>
      <c r="X14" s="25">
        <v>14.534362817516099</v>
      </c>
      <c r="Y14" s="25">
        <v>12.360349732842968</v>
      </c>
      <c r="Z14" s="25">
        <v>20.425909390665943</v>
      </c>
      <c r="AA14" s="25">
        <v>19.66479436727959</v>
      </c>
      <c r="AB14" s="25">
        <v>17.257975129070207</v>
      </c>
      <c r="AC14" s="25"/>
      <c r="AD14" s="25">
        <v>16.800496260812626</v>
      </c>
      <c r="AE14" s="25">
        <v>14.488356249744031</v>
      </c>
    </row>
    <row r="15" spans="1:31" ht="17.399999999999999" x14ac:dyDescent="0.45">
      <c r="C15" s="681">
        <v>2012</v>
      </c>
      <c r="D15" s="25">
        <v>16.679351964008305</v>
      </c>
      <c r="E15" s="25">
        <v>0</v>
      </c>
      <c r="F15" s="25">
        <v>0</v>
      </c>
      <c r="G15" s="25">
        <v>0</v>
      </c>
      <c r="H15" s="25">
        <v>0.23635226638558382</v>
      </c>
      <c r="I15" s="25">
        <v>0</v>
      </c>
      <c r="J15" s="25">
        <v>0</v>
      </c>
      <c r="K15" s="25">
        <v>0</v>
      </c>
      <c r="L15" s="25">
        <v>0</v>
      </c>
      <c r="M15" s="25">
        <v>0.33445516894478866</v>
      </c>
      <c r="N15" s="25">
        <v>1.0173026840949952</v>
      </c>
      <c r="O15" s="25">
        <v>1.1488344107908179</v>
      </c>
      <c r="P15" s="25">
        <v>4.7793872424097108</v>
      </c>
      <c r="Q15" s="14">
        <v>11.363047031666571</v>
      </c>
      <c r="R15" s="25">
        <v>27.833453230513033</v>
      </c>
      <c r="S15" s="14">
        <v>75.736770522618301</v>
      </c>
      <c r="T15" s="25">
        <v>504.53468173547481</v>
      </c>
      <c r="U15" s="25"/>
      <c r="V15" s="25">
        <v>16.698045616730663</v>
      </c>
      <c r="W15" s="25">
        <v>15.910517505928302</v>
      </c>
      <c r="X15" s="25">
        <v>16.760591708042323</v>
      </c>
      <c r="Y15" s="25">
        <v>9.1782871608569536</v>
      </c>
      <c r="Z15" s="25">
        <v>23.823875541777891</v>
      </c>
      <c r="AA15" s="25">
        <v>19.385329093813851</v>
      </c>
      <c r="AB15" s="25">
        <v>17.749804512288144</v>
      </c>
      <c r="AC15" s="25"/>
      <c r="AD15" s="25">
        <v>17.949564127053872</v>
      </c>
      <c r="AE15" s="25">
        <v>15.381761563560143</v>
      </c>
    </row>
    <row r="16" spans="1:31" ht="17.399999999999999" x14ac:dyDescent="0.45">
      <c r="C16" s="681">
        <v>2013</v>
      </c>
      <c r="D16" s="25">
        <v>16.082600434730328</v>
      </c>
      <c r="E16" s="25">
        <v>0</v>
      </c>
      <c r="F16" s="25">
        <v>0</v>
      </c>
      <c r="G16" s="25">
        <v>0</v>
      </c>
      <c r="H16" s="25">
        <v>0.23925740814507956</v>
      </c>
      <c r="I16" s="25">
        <v>0.68056007555627096</v>
      </c>
      <c r="J16" s="25">
        <v>0.45251053715003842</v>
      </c>
      <c r="K16" s="25">
        <v>0</v>
      </c>
      <c r="L16" s="25">
        <v>0</v>
      </c>
      <c r="M16" s="25">
        <v>0.66643514676261961</v>
      </c>
      <c r="N16" s="25">
        <v>0.67499340441869604</v>
      </c>
      <c r="O16" s="25">
        <v>2.2353609714131979</v>
      </c>
      <c r="P16" s="25">
        <v>5.5041415047236386</v>
      </c>
      <c r="Q16" s="14">
        <v>13.795061616246056</v>
      </c>
      <c r="R16" s="25">
        <v>27.465260386929742</v>
      </c>
      <c r="S16" s="14">
        <v>78.273116217567733</v>
      </c>
      <c r="T16" s="25">
        <v>459.80023437208092</v>
      </c>
      <c r="U16" s="25"/>
      <c r="V16" s="25">
        <v>15.117148290897489</v>
      </c>
      <c r="W16" s="25">
        <v>14.696290956524726</v>
      </c>
      <c r="X16" s="25">
        <v>16.796120486775006</v>
      </c>
      <c r="Y16" s="25">
        <v>15.131200114324624</v>
      </c>
      <c r="Z16" s="25">
        <v>24.000858383641013</v>
      </c>
      <c r="AA16" s="25">
        <v>18.670198628948473</v>
      </c>
      <c r="AB16" s="25">
        <v>13.490198305915097</v>
      </c>
      <c r="AC16" s="25"/>
      <c r="AD16" s="25">
        <v>16.59071348121795</v>
      </c>
      <c r="AE16" s="25">
        <v>15.563914362970506</v>
      </c>
    </row>
    <row r="17" spans="1:31" ht="17.399999999999999" x14ac:dyDescent="0.45">
      <c r="A17" s="195"/>
      <c r="C17" s="681">
        <v>2014</v>
      </c>
      <c r="D17" s="25">
        <v>17.095700542615699</v>
      </c>
      <c r="E17" s="25">
        <v>0</v>
      </c>
      <c r="F17" s="25">
        <v>0</v>
      </c>
      <c r="G17" s="25">
        <v>0</v>
      </c>
      <c r="H17" s="25">
        <v>0.24173942847791952</v>
      </c>
      <c r="I17" s="25">
        <v>0</v>
      </c>
      <c r="J17" s="25">
        <v>0</v>
      </c>
      <c r="K17" s="25">
        <v>0</v>
      </c>
      <c r="L17" s="25">
        <v>0.29123817600615476</v>
      </c>
      <c r="M17" s="25">
        <v>0.66022948074730137</v>
      </c>
      <c r="N17" s="25">
        <v>0.33840647105901495</v>
      </c>
      <c r="O17" s="25">
        <v>1.4533351777483299</v>
      </c>
      <c r="P17" s="25">
        <v>3.9718062794707283</v>
      </c>
      <c r="Q17" s="14">
        <v>14.717279388736637</v>
      </c>
      <c r="R17" s="25">
        <v>28.737160924704156</v>
      </c>
      <c r="S17" s="14">
        <v>71.743346452865978</v>
      </c>
      <c r="T17" s="25">
        <v>492.02589804711909</v>
      </c>
      <c r="U17" s="25"/>
      <c r="V17" s="25">
        <v>17.24920793159167</v>
      </c>
      <c r="W17" s="25">
        <v>17.747597471812483</v>
      </c>
      <c r="X17" s="25">
        <v>16.8333555843206</v>
      </c>
      <c r="Y17" s="25">
        <v>13.246294142240362</v>
      </c>
      <c r="Z17" s="25">
        <v>21.396674901144582</v>
      </c>
      <c r="AA17" s="25">
        <v>21.660446508444323</v>
      </c>
      <c r="AB17" s="25">
        <v>11.212254994709218</v>
      </c>
      <c r="AC17" s="25"/>
      <c r="AD17" s="25">
        <v>17.300588083529263</v>
      </c>
      <c r="AE17" s="25">
        <v>16.88669276601621</v>
      </c>
    </row>
    <row r="18" spans="1:31" ht="17.399999999999999" x14ac:dyDescent="0.45">
      <c r="A18" s="195"/>
      <c r="C18" s="681">
        <v>2015</v>
      </c>
      <c r="D18" s="25">
        <v>15.769104505594788</v>
      </c>
      <c r="E18" s="25">
        <v>0.27277390911969135</v>
      </c>
      <c r="F18" s="25">
        <v>0</v>
      </c>
      <c r="G18" s="25">
        <v>0</v>
      </c>
      <c r="H18" s="25">
        <v>0</v>
      </c>
      <c r="I18" s="25">
        <v>0</v>
      </c>
      <c r="J18" s="25">
        <v>0</v>
      </c>
      <c r="K18" s="25">
        <v>0.24220404400535359</v>
      </c>
      <c r="L18" s="25">
        <v>0.56108983191877471</v>
      </c>
      <c r="M18" s="25">
        <v>0.97947539221880742</v>
      </c>
      <c r="N18" s="25">
        <v>1.0205121384827953</v>
      </c>
      <c r="O18" s="25">
        <v>0.35722813380675816</v>
      </c>
      <c r="P18" s="25">
        <v>7.6484719606537022</v>
      </c>
      <c r="Q18" s="14">
        <v>7.1901309929360027</v>
      </c>
      <c r="R18" s="25">
        <v>24.923908780903737</v>
      </c>
      <c r="S18" s="14">
        <v>72.032266577858024</v>
      </c>
      <c r="T18" s="25">
        <v>438.87709360883144</v>
      </c>
      <c r="U18" s="25"/>
      <c r="V18" s="25">
        <v>16.137934758788109</v>
      </c>
      <c r="W18" s="25">
        <v>14.259722632781958</v>
      </c>
      <c r="X18" s="25">
        <v>15.915505921335214</v>
      </c>
      <c r="Y18" s="25">
        <v>11.418644199124842</v>
      </c>
      <c r="Z18" s="25">
        <v>21.338177281953918</v>
      </c>
      <c r="AA18" s="25">
        <v>18.163829191624124</v>
      </c>
      <c r="AB18" s="25">
        <v>15.224105756787992</v>
      </c>
      <c r="AC18" s="25"/>
      <c r="AD18" s="25">
        <v>16.479915202726943</v>
      </c>
      <c r="AE18" s="25">
        <v>15.044501173030781</v>
      </c>
    </row>
    <row r="19" spans="1:31" ht="17.399999999999999" x14ac:dyDescent="0.45">
      <c r="A19" s="195"/>
      <c r="C19" s="682">
        <v>2016</v>
      </c>
      <c r="D19" s="25">
        <v>18.383031598756347</v>
      </c>
      <c r="E19" s="25">
        <v>0</v>
      </c>
      <c r="F19" s="25">
        <v>0</v>
      </c>
      <c r="G19" s="25">
        <v>0.27089518556506992</v>
      </c>
      <c r="H19" s="25">
        <v>0</v>
      </c>
      <c r="I19" s="25">
        <v>0</v>
      </c>
      <c r="J19" s="25">
        <v>0</v>
      </c>
      <c r="K19" s="25">
        <v>0.23304289021527708</v>
      </c>
      <c r="L19" s="25">
        <v>0</v>
      </c>
      <c r="M19" s="25">
        <v>0.64240783469381724</v>
      </c>
      <c r="N19" s="25">
        <v>0.34128843586057506</v>
      </c>
      <c r="O19" s="25">
        <v>1.0591499855962321</v>
      </c>
      <c r="P19" s="25">
        <v>4.0919862150836623</v>
      </c>
      <c r="Q19" s="14">
        <v>16.203255819718141</v>
      </c>
      <c r="R19" s="25">
        <v>23.589879035860562</v>
      </c>
      <c r="S19" s="14">
        <v>70.963119705989641</v>
      </c>
      <c r="T19" s="25">
        <v>511.72013456677871</v>
      </c>
      <c r="U19" s="25"/>
      <c r="V19" s="25">
        <v>21.279640610514132</v>
      </c>
      <c r="W19" s="25">
        <v>12.71764871187654</v>
      </c>
      <c r="X19" s="25">
        <v>17.49967663640998</v>
      </c>
      <c r="Y19" s="25">
        <v>18.481132170227298</v>
      </c>
      <c r="Z19" s="25">
        <v>23.964994951194885</v>
      </c>
      <c r="AA19" s="25">
        <v>17.500875043752188</v>
      </c>
      <c r="AB19" s="25">
        <v>17.539343937423265</v>
      </c>
      <c r="AC19" s="25"/>
      <c r="AD19" s="25">
        <v>18.356217150270339</v>
      </c>
      <c r="AE19" s="25">
        <v>18.410347215133864</v>
      </c>
    </row>
    <row r="20" spans="1:31" ht="17.399999999999999" x14ac:dyDescent="0.45">
      <c r="A20" s="195"/>
      <c r="C20" s="682">
        <v>2017</v>
      </c>
      <c r="D20" s="25">
        <v>17.645312507140222</v>
      </c>
      <c r="E20" s="25">
        <v>0</v>
      </c>
      <c r="F20" s="25">
        <v>0</v>
      </c>
      <c r="G20" s="25">
        <v>0</v>
      </c>
      <c r="H20" s="25">
        <v>0.49741667903921505</v>
      </c>
      <c r="I20" s="25">
        <v>0</v>
      </c>
      <c r="J20" s="25">
        <v>0.22410497172598612</v>
      </c>
      <c r="K20" s="25">
        <v>0</v>
      </c>
      <c r="L20" s="25">
        <v>1.839431714087437</v>
      </c>
      <c r="M20" s="25">
        <v>0.31461037261050767</v>
      </c>
      <c r="N20" s="25">
        <v>0.3421054385190947</v>
      </c>
      <c r="O20" s="25">
        <v>1.3962695662183502</v>
      </c>
      <c r="P20" s="25">
        <v>3.5636132628077108</v>
      </c>
      <c r="Q20" s="14">
        <v>13.976183221066512</v>
      </c>
      <c r="R20" s="25">
        <v>28.503029671331056</v>
      </c>
      <c r="S20" s="14">
        <v>65.636589913057563</v>
      </c>
      <c r="T20" s="25">
        <v>471.06025805166331</v>
      </c>
      <c r="U20" s="25"/>
      <c r="V20" s="25">
        <v>18.564283921294837</v>
      </c>
      <c r="W20" s="25">
        <v>14.457763111067973</v>
      </c>
      <c r="X20" s="25">
        <v>19.251930383509777</v>
      </c>
      <c r="Y20" s="25">
        <v>13.661959560599701</v>
      </c>
      <c r="Z20" s="25">
        <v>23.333757583471215</v>
      </c>
      <c r="AA20" s="25">
        <v>17.480043616870741</v>
      </c>
      <c r="AB20" s="25">
        <v>19.349888738139757</v>
      </c>
      <c r="AC20" s="25"/>
      <c r="AD20" s="25">
        <v>18.110645354013844</v>
      </c>
      <c r="AE20" s="25">
        <v>17.171619069790552</v>
      </c>
    </row>
    <row r="21" spans="1:31" ht="17.399999999999999" x14ac:dyDescent="0.45">
      <c r="A21" s="195"/>
      <c r="C21" s="682">
        <v>2018</v>
      </c>
      <c r="D21" s="25">
        <v>17.248264426900381</v>
      </c>
      <c r="E21" s="25">
        <v>0</v>
      </c>
      <c r="F21" s="25">
        <v>0</v>
      </c>
      <c r="G21" s="25">
        <v>0</v>
      </c>
      <c r="H21" s="25">
        <v>0.50719199005208138</v>
      </c>
      <c r="I21" s="25">
        <v>0.23408767699590485</v>
      </c>
      <c r="J21" s="25">
        <v>0.22311413320586446</v>
      </c>
      <c r="K21" s="25">
        <v>0.6739474028955833</v>
      </c>
      <c r="L21" s="25">
        <v>0</v>
      </c>
      <c r="M21" s="25">
        <v>0</v>
      </c>
      <c r="N21" s="25">
        <v>2.3830932211167508</v>
      </c>
      <c r="O21" s="25">
        <v>0.69382710552347382</v>
      </c>
      <c r="P21" s="25">
        <v>4.2321240135864402</v>
      </c>
      <c r="Q21" s="14">
        <v>7.1786539898012887</v>
      </c>
      <c r="R21" s="25">
        <v>26.708898608976174</v>
      </c>
      <c r="S21" s="14">
        <v>77.275024466819531</v>
      </c>
      <c r="T21" s="25">
        <v>446.38649438580592</v>
      </c>
      <c r="U21" s="25"/>
      <c r="V21" s="25">
        <v>18.530478049639665</v>
      </c>
      <c r="W21" s="25">
        <v>14.058989926384735</v>
      </c>
      <c r="X21" s="25">
        <v>17.984432225854494</v>
      </c>
      <c r="Y21" s="25">
        <v>17.376974922486976</v>
      </c>
      <c r="Z21" s="25">
        <v>19.591401725610663</v>
      </c>
      <c r="AA21" s="25">
        <v>18.28405199244807</v>
      </c>
      <c r="AB21" s="25">
        <v>15.563129611966714</v>
      </c>
      <c r="AC21" s="25"/>
      <c r="AD21" s="25">
        <v>16.567106838110298</v>
      </c>
      <c r="AE21" s="25">
        <v>17.941159883758164</v>
      </c>
    </row>
    <row r="22" spans="1:31" ht="17.399999999999999" x14ac:dyDescent="0.45">
      <c r="A22" s="195"/>
      <c r="C22" s="682">
        <v>2019</v>
      </c>
      <c r="D22" s="25">
        <v>18.782100782960082</v>
      </c>
      <c r="E22" s="25">
        <v>0.27174524759086255</v>
      </c>
      <c r="F22" s="25">
        <v>0</v>
      </c>
      <c r="G22" s="25">
        <v>0</v>
      </c>
      <c r="H22" s="25">
        <v>0</v>
      </c>
      <c r="I22" s="25">
        <v>0</v>
      </c>
      <c r="J22" s="25">
        <v>0</v>
      </c>
      <c r="K22" s="25">
        <v>0</v>
      </c>
      <c r="L22" s="25">
        <v>0.25160581289945605</v>
      </c>
      <c r="M22" s="25">
        <v>1.4717021954105514</v>
      </c>
      <c r="N22" s="25">
        <v>0.67392748936140445</v>
      </c>
      <c r="O22" s="25">
        <v>1.7374115065937648</v>
      </c>
      <c r="P22" s="25">
        <v>7.1211831505295642</v>
      </c>
      <c r="Q22" s="14">
        <v>11.040980245113456</v>
      </c>
      <c r="R22" s="25">
        <v>36.317876719148892</v>
      </c>
      <c r="S22" s="14">
        <v>70.82006011601959</v>
      </c>
      <c r="T22" s="25">
        <v>464.86711706863809</v>
      </c>
      <c r="U22" s="25"/>
      <c r="V22" s="25">
        <v>20.927342088039207</v>
      </c>
      <c r="W22" s="25">
        <v>16.92212183730954</v>
      </c>
      <c r="X22" s="25">
        <v>21.391130307325437</v>
      </c>
      <c r="Y22" s="25">
        <v>16.179671398578503</v>
      </c>
      <c r="Z22" s="25">
        <v>22.142862660181724</v>
      </c>
      <c r="AA22" s="25">
        <v>18.261875291682731</v>
      </c>
      <c r="AB22" s="25">
        <v>12.746580400154716</v>
      </c>
      <c r="AC22" s="25"/>
      <c r="AD22" s="25">
        <v>19.57110393690548</v>
      </c>
      <c r="AE22" s="25">
        <v>17.980091637837681</v>
      </c>
    </row>
    <row r="23" spans="1:31" ht="17.399999999999999" x14ac:dyDescent="0.45">
      <c r="A23" s="195"/>
      <c r="C23" s="682">
        <v>2020</v>
      </c>
      <c r="D23" s="25">
        <v>17.334351530423021</v>
      </c>
      <c r="E23" s="25">
        <v>0</v>
      </c>
      <c r="F23" s="25">
        <v>0</v>
      </c>
      <c r="G23" s="25">
        <v>0</v>
      </c>
      <c r="H23" s="25">
        <v>0</v>
      </c>
      <c r="I23" s="25">
        <v>0</v>
      </c>
      <c r="J23" s="25">
        <v>0.22616448948382281</v>
      </c>
      <c r="K23" s="25">
        <v>0</v>
      </c>
      <c r="L23" s="25">
        <v>0.72896362735144005</v>
      </c>
      <c r="M23" s="25">
        <v>1.1337588461805281</v>
      </c>
      <c r="N23" s="25">
        <v>1.6650475945842631</v>
      </c>
      <c r="O23" s="25">
        <v>2.0941167301829946</v>
      </c>
      <c r="P23" s="25">
        <v>4.0501247301297498</v>
      </c>
      <c r="Q23" s="14">
        <v>10.178409678557381</v>
      </c>
      <c r="R23" s="25">
        <v>24.09410355463908</v>
      </c>
      <c r="S23" s="14">
        <v>61.064035381765443</v>
      </c>
      <c r="T23" s="25">
        <v>425.50588306462186</v>
      </c>
      <c r="U23" s="25"/>
      <c r="V23" s="25">
        <v>17.754538391029566</v>
      </c>
      <c r="W23" s="25">
        <v>14.569217380493567</v>
      </c>
      <c r="X23" s="25">
        <v>22.909549771920652</v>
      </c>
      <c r="Y23" s="25">
        <v>14.446142499790913</v>
      </c>
      <c r="Z23" s="25">
        <v>19.040703947518743</v>
      </c>
      <c r="AA23" s="25">
        <v>20.048959559243674</v>
      </c>
      <c r="AB23" s="25">
        <v>14.345237707109369</v>
      </c>
      <c r="AC23" s="25"/>
      <c r="AD23" s="25">
        <v>18.170873657380742</v>
      </c>
      <c r="AE23" s="25">
        <v>16.4846787908835</v>
      </c>
    </row>
    <row r="24" spans="1:31" ht="17.399999999999999" x14ac:dyDescent="0.45">
      <c r="A24" s="195"/>
      <c r="C24" s="682">
        <v>2021</v>
      </c>
      <c r="D24" s="25">
        <v>17.722124167096425</v>
      </c>
      <c r="E24" s="25">
        <v>0</v>
      </c>
      <c r="F24" s="25">
        <v>0</v>
      </c>
      <c r="G24" s="25">
        <v>0</v>
      </c>
      <c r="H24" s="25">
        <v>0</v>
      </c>
      <c r="I24" s="25">
        <v>0.48138599785398212</v>
      </c>
      <c r="J24" s="25">
        <v>0.22660247065599706</v>
      </c>
      <c r="K24" s="25">
        <v>0.22269629515929062</v>
      </c>
      <c r="L24" s="25">
        <v>0.23383458146422242</v>
      </c>
      <c r="M24" s="25">
        <v>1.0961154854521773</v>
      </c>
      <c r="N24" s="25">
        <v>1.6368855864423826</v>
      </c>
      <c r="O24" s="25">
        <v>2.0995865886048106</v>
      </c>
      <c r="P24" s="25">
        <v>4.0000026850594921</v>
      </c>
      <c r="Q24" s="14">
        <v>11.496451772090978</v>
      </c>
      <c r="R24" s="25">
        <v>35.508388405969299</v>
      </c>
      <c r="S24" s="14">
        <v>59.373501707835494</v>
      </c>
      <c r="T24" s="25">
        <v>407.45670260598501</v>
      </c>
      <c r="U24" s="25"/>
      <c r="V24" s="25">
        <v>18.103786678839423</v>
      </c>
      <c r="W24" s="25">
        <v>15.248624506937166</v>
      </c>
      <c r="X24" s="25">
        <v>23.689241228094339</v>
      </c>
      <c r="Y24" s="25">
        <v>15.010676343549347</v>
      </c>
      <c r="Z24" s="25">
        <v>20.029593724728286</v>
      </c>
      <c r="AA24" s="25">
        <v>15.850498101902852</v>
      </c>
      <c r="AB24" s="25">
        <v>18.064865771595581</v>
      </c>
      <c r="AC24" s="25"/>
      <c r="AD24" s="25">
        <v>18.918273676263883</v>
      </c>
      <c r="AE24" s="25">
        <v>16.508104018168851</v>
      </c>
    </row>
    <row r="25" spans="1:31" ht="18.600000000000001" x14ac:dyDescent="0.45">
      <c r="A25" s="195"/>
      <c r="C25" s="18" t="s">
        <v>5960</v>
      </c>
      <c r="D25" s="33">
        <v>18.548449834222449</v>
      </c>
      <c r="E25" s="33">
        <v>0</v>
      </c>
      <c r="F25" s="33">
        <v>0</v>
      </c>
      <c r="G25" s="33">
        <v>0</v>
      </c>
      <c r="H25" s="33">
        <v>0.26907143799499633</v>
      </c>
      <c r="I25" s="33">
        <v>0.24387664828184857</v>
      </c>
      <c r="J25" s="33">
        <v>0.68370843454829877</v>
      </c>
      <c r="K25" s="33">
        <v>0.22292010545974372</v>
      </c>
      <c r="L25" s="33">
        <v>0.45814538061617838</v>
      </c>
      <c r="M25" s="33">
        <v>0.79596632524429134</v>
      </c>
      <c r="N25" s="33">
        <v>1.2817492962210726</v>
      </c>
      <c r="O25" s="33">
        <v>0.70110746463357376</v>
      </c>
      <c r="P25" s="33">
        <v>5.3895693096706818</v>
      </c>
      <c r="Q25" s="19">
        <v>8.2340506385499079</v>
      </c>
      <c r="R25" s="33">
        <v>29.114661906697954</v>
      </c>
      <c r="S25" s="19">
        <v>68.794262977313494</v>
      </c>
      <c r="T25" s="33">
        <v>418.82072802467979</v>
      </c>
      <c r="U25" s="33"/>
      <c r="V25" s="33">
        <v>19.462421801709965</v>
      </c>
      <c r="W25" s="33">
        <v>13.546323215271917</v>
      </c>
      <c r="X25" s="33">
        <v>24.648935257289239</v>
      </c>
      <c r="Y25" s="33">
        <v>17.605699057446468</v>
      </c>
      <c r="Z25" s="33">
        <v>21.493475371441843</v>
      </c>
      <c r="AA25" s="33">
        <v>18.606801079586184</v>
      </c>
      <c r="AB25" s="33">
        <v>17.880063091079766</v>
      </c>
      <c r="AC25" s="33"/>
      <c r="AD25" s="33">
        <v>18.857222635586471</v>
      </c>
      <c r="AE25" s="33">
        <v>18.235310465632708</v>
      </c>
    </row>
    <row r="26" spans="1:31" ht="17.399999999999999" x14ac:dyDescent="0.45">
      <c r="A26" s="195"/>
      <c r="C26" s="22" t="s">
        <v>5961</v>
      </c>
      <c r="D26" s="38"/>
      <c r="E26" s="38"/>
      <c r="F26" s="38"/>
      <c r="G26" s="22"/>
      <c r="H26" s="22"/>
      <c r="I26" s="22"/>
      <c r="J26" s="22"/>
      <c r="K26" s="22"/>
      <c r="L26" s="22"/>
      <c r="M26" s="22"/>
      <c r="N26" s="22"/>
      <c r="O26" s="22"/>
      <c r="P26" s="22"/>
      <c r="Q26" s="22"/>
      <c r="R26" s="22"/>
      <c r="S26" s="22"/>
      <c r="T26" s="22"/>
      <c r="U26" s="22"/>
      <c r="V26" s="22"/>
      <c r="W26" s="22"/>
      <c r="X26" s="22"/>
      <c r="Y26" s="22"/>
      <c r="Z26" s="22"/>
      <c r="AA26" s="22"/>
      <c r="AB26" s="22"/>
      <c r="AC26" s="22"/>
      <c r="AD26" s="22"/>
      <c r="AE26" s="22"/>
    </row>
    <row r="27" spans="1:31" ht="17.399999999999999" x14ac:dyDescent="0.45">
      <c r="A27" s="195"/>
      <c r="C27" s="22" t="s">
        <v>5962</v>
      </c>
      <c r="D27" s="38"/>
      <c r="E27" s="38"/>
      <c r="F27" s="38"/>
      <c r="G27" s="22"/>
      <c r="H27" s="22"/>
      <c r="I27" s="22"/>
      <c r="J27" s="22"/>
      <c r="K27" s="22"/>
      <c r="L27" s="22"/>
      <c r="M27" s="22"/>
      <c r="N27" s="22"/>
      <c r="O27" s="22"/>
      <c r="P27" s="22"/>
      <c r="Q27" s="22"/>
      <c r="R27" s="22"/>
      <c r="S27" s="22"/>
      <c r="T27" s="22"/>
      <c r="U27" s="22"/>
      <c r="V27" s="22"/>
      <c r="W27" s="22"/>
      <c r="X27" s="22"/>
      <c r="Y27" s="22"/>
      <c r="Z27" s="22"/>
      <c r="AA27" s="22"/>
      <c r="AB27" s="22"/>
      <c r="AC27" s="22"/>
      <c r="AD27" s="22"/>
      <c r="AE27" s="22"/>
    </row>
    <row r="28" spans="1:31" ht="17.399999999999999" x14ac:dyDescent="0.45">
      <c r="A28" s="195"/>
      <c r="C28" s="22"/>
      <c r="D28" s="38"/>
      <c r="E28" s="38"/>
      <c r="F28" s="38"/>
      <c r="G28" s="22"/>
      <c r="H28" s="22"/>
      <c r="I28" s="22"/>
      <c r="J28" s="22"/>
      <c r="K28" s="22"/>
      <c r="L28" s="22"/>
      <c r="M28" s="22"/>
      <c r="N28" s="22"/>
      <c r="O28" s="22"/>
      <c r="P28" s="22"/>
      <c r="Q28" s="22"/>
      <c r="R28" s="22"/>
      <c r="S28" s="22"/>
      <c r="T28" s="22"/>
      <c r="U28" s="22"/>
      <c r="V28" s="22"/>
      <c r="W28" s="22"/>
      <c r="X28" s="22"/>
      <c r="Y28" s="22"/>
      <c r="Z28" s="22"/>
      <c r="AA28" s="22"/>
      <c r="AB28" s="22"/>
      <c r="AC28" s="22"/>
      <c r="AD28" s="22"/>
      <c r="AE28" s="22"/>
    </row>
    <row r="29" spans="1:31" ht="17.399999999999999" x14ac:dyDescent="0.45">
      <c r="A29" s="195"/>
      <c r="C29" s="22"/>
      <c r="D29" s="38"/>
      <c r="E29" s="38"/>
      <c r="F29" s="38"/>
      <c r="G29" s="22"/>
      <c r="H29" s="22"/>
      <c r="I29" s="22"/>
      <c r="J29" s="22"/>
      <c r="K29" s="22"/>
      <c r="L29" s="22"/>
      <c r="M29" s="22"/>
      <c r="N29" s="22"/>
      <c r="O29" s="22"/>
      <c r="P29" s="22"/>
      <c r="Q29" s="22"/>
      <c r="R29" s="22"/>
      <c r="S29" s="22"/>
      <c r="T29" s="22"/>
      <c r="U29" s="22"/>
      <c r="V29" s="22"/>
      <c r="W29" s="22"/>
      <c r="X29" s="22"/>
      <c r="Y29" s="22"/>
      <c r="Z29" s="22"/>
      <c r="AA29" s="22"/>
      <c r="AB29" s="22"/>
      <c r="AC29" s="22"/>
      <c r="AD29" s="22"/>
      <c r="AE29" s="22"/>
    </row>
    <row r="30" spans="1:31" ht="18.600000000000001" x14ac:dyDescent="0.35">
      <c r="C30" s="804" t="s">
        <v>6075</v>
      </c>
      <c r="D30" s="394"/>
      <c r="E30" s="394"/>
      <c r="F30" s="394"/>
      <c r="G30" s="394"/>
      <c r="H30" s="394"/>
      <c r="I30" s="394"/>
      <c r="J30" s="394"/>
      <c r="K30" s="394"/>
    </row>
    <row r="31" spans="1:31" ht="14.25" customHeight="1" x14ac:dyDescent="0.35"/>
    <row r="32" spans="1:31" ht="14.25" customHeight="1" x14ac:dyDescent="0.35"/>
    <row r="33" spans="3:3" ht="14.25" customHeight="1" x14ac:dyDescent="0.35"/>
    <row r="34" spans="3:3" ht="14.25" customHeight="1" x14ac:dyDescent="0.35"/>
    <row r="35" spans="3:3" ht="14.25" customHeight="1" x14ac:dyDescent="0.35"/>
    <row r="36" spans="3:3" ht="14.25" customHeight="1" x14ac:dyDescent="0.35"/>
    <row r="37" spans="3:3" ht="14.25" customHeight="1" x14ac:dyDescent="0.35"/>
    <row r="38" spans="3:3" ht="14.25" customHeight="1" x14ac:dyDescent="0.35"/>
    <row r="39" spans="3:3" ht="14.25" customHeight="1" x14ac:dyDescent="0.35"/>
    <row r="40" spans="3:3" ht="14.25" customHeight="1" x14ac:dyDescent="0.35"/>
    <row r="41" spans="3:3" ht="14.25" customHeight="1" x14ac:dyDescent="0.35"/>
    <row r="42" spans="3:3" ht="14.25" customHeight="1" x14ac:dyDescent="0.35"/>
    <row r="43" spans="3:3" ht="14.25" customHeight="1" x14ac:dyDescent="0.35"/>
    <row r="44" spans="3:3" ht="14.25" customHeight="1" x14ac:dyDescent="0.35"/>
    <row r="45" spans="3:3" ht="14.25" customHeight="1" x14ac:dyDescent="0.35"/>
    <row r="46" spans="3:3" ht="14.25" customHeight="1" x14ac:dyDescent="0.35"/>
    <row r="47" spans="3:3" ht="17.399999999999999" x14ac:dyDescent="0.35">
      <c r="C47" s="73" t="s">
        <v>704</v>
      </c>
    </row>
    <row r="48" spans="3:3" ht="17.399999999999999" x14ac:dyDescent="0.45">
      <c r="C48" s="22" t="s">
        <v>6076</v>
      </c>
    </row>
    <row r="50" spans="3:17" ht="17.399999999999999" x14ac:dyDescent="0.45">
      <c r="C50" s="69" t="s">
        <v>7476</v>
      </c>
      <c r="D50" s="2502"/>
      <c r="E50" s="2502"/>
      <c r="F50" s="2502"/>
      <c r="G50" s="2502"/>
      <c r="H50" s="2502"/>
      <c r="I50" s="2502"/>
      <c r="J50" s="2502"/>
      <c r="K50" s="2502"/>
      <c r="L50" s="2502"/>
      <c r="M50" s="2502"/>
      <c r="N50" s="2502"/>
      <c r="O50" s="2502"/>
      <c r="P50" s="2502"/>
    </row>
    <row r="51" spans="3:17" ht="17.399999999999999" x14ac:dyDescent="0.45">
      <c r="C51" s="2502"/>
      <c r="D51" s="2502"/>
      <c r="E51" s="2502"/>
      <c r="F51" s="2502"/>
      <c r="G51" s="2502"/>
      <c r="H51" s="2502"/>
      <c r="I51" s="2502"/>
      <c r="J51" s="2502"/>
      <c r="K51" s="2502"/>
      <c r="L51" s="2502"/>
      <c r="M51" s="2502"/>
      <c r="N51" s="2502"/>
      <c r="O51" s="2502"/>
      <c r="P51" s="2502"/>
    </row>
    <row r="52" spans="3:17" ht="17.399999999999999" x14ac:dyDescent="0.35">
      <c r="C52" s="2949" t="s">
        <v>4780</v>
      </c>
      <c r="D52" s="2950" t="s">
        <v>996</v>
      </c>
      <c r="E52" s="2942">
        <v>2010</v>
      </c>
      <c r="F52" s="2942">
        <v>2011</v>
      </c>
      <c r="G52" s="2942">
        <v>2012</v>
      </c>
      <c r="H52" s="2942">
        <v>2013</v>
      </c>
      <c r="I52" s="2942">
        <v>2014</v>
      </c>
      <c r="J52" s="2942">
        <v>2015</v>
      </c>
      <c r="K52" s="2942">
        <v>2016</v>
      </c>
      <c r="L52" s="2942">
        <v>2017</v>
      </c>
      <c r="M52" s="2942">
        <v>2018</v>
      </c>
      <c r="N52" s="2942">
        <v>2019</v>
      </c>
      <c r="O52" s="2942">
        <v>2020</v>
      </c>
      <c r="P52" s="2942">
        <v>2021</v>
      </c>
      <c r="Q52" s="2948">
        <v>2022</v>
      </c>
    </row>
    <row r="53" spans="3:17" ht="17.399999999999999" x14ac:dyDescent="0.45">
      <c r="C53" s="3264" t="s">
        <v>506</v>
      </c>
      <c r="D53" s="2951" t="s">
        <v>506</v>
      </c>
      <c r="E53" s="138">
        <v>15.631936671898155</v>
      </c>
      <c r="F53" s="138">
        <v>19.245394297775913</v>
      </c>
      <c r="G53" s="138">
        <v>14.454644707908535</v>
      </c>
      <c r="H53" s="138">
        <v>15.846315122260417</v>
      </c>
      <c r="I53" s="138">
        <v>14.198580746120314</v>
      </c>
      <c r="J53" s="138">
        <v>15.869213725372777</v>
      </c>
      <c r="K53" s="138">
        <v>19.002826670467229</v>
      </c>
      <c r="L53" s="138">
        <v>17.668833061920427</v>
      </c>
      <c r="M53" s="138">
        <v>17.241983938653604</v>
      </c>
      <c r="N53" s="138">
        <v>18.558739861563399</v>
      </c>
      <c r="O53" s="138">
        <v>16.119839492455338</v>
      </c>
      <c r="P53" s="138">
        <v>13.440937090694868</v>
      </c>
      <c r="Q53" s="138">
        <v>17.047488620801346</v>
      </c>
    </row>
    <row r="54" spans="3:17" ht="17.399999999999999" x14ac:dyDescent="0.45">
      <c r="C54" s="3264"/>
      <c r="D54" s="2951" t="s">
        <v>7436</v>
      </c>
      <c r="E54" s="138">
        <v>11.107937414706909</v>
      </c>
      <c r="F54" s="138">
        <v>14.120304998587971</v>
      </c>
      <c r="G54" s="138">
        <v>17.061670182404765</v>
      </c>
      <c r="H54" s="138">
        <v>7.6685940399687116</v>
      </c>
      <c r="I54" s="138">
        <v>21.236253318164582</v>
      </c>
      <c r="J54" s="138">
        <v>15.003300726159756</v>
      </c>
      <c r="K54" s="138">
        <v>23.752263887651793</v>
      </c>
      <c r="L54" s="138">
        <v>13.22556943423953</v>
      </c>
      <c r="M54" s="138">
        <v>21.825165871260623</v>
      </c>
      <c r="N54" s="138">
        <v>12.96942098740525</v>
      </c>
      <c r="O54" s="138">
        <v>11.419761897964428</v>
      </c>
      <c r="P54" s="138">
        <v>21.233826901843099</v>
      </c>
      <c r="Q54" s="138">
        <v>18.257914103536418</v>
      </c>
    </row>
    <row r="55" spans="3:17" ht="17.399999999999999" x14ac:dyDescent="0.45">
      <c r="C55" s="3264"/>
      <c r="D55" s="2951" t="s">
        <v>6582</v>
      </c>
      <c r="E55" s="138">
        <v>17.259233690024161</v>
      </c>
      <c r="F55" s="138">
        <v>13.46450755807691</v>
      </c>
      <c r="G55" s="138">
        <v>12.862078600605846</v>
      </c>
      <c r="H55" s="138">
        <v>10.958087506903595</v>
      </c>
      <c r="I55" s="138">
        <v>15.166616111279628</v>
      </c>
      <c r="J55" s="138">
        <v>13.712718546451836</v>
      </c>
      <c r="K55" s="138">
        <v>16.958997384074653</v>
      </c>
      <c r="L55" s="138">
        <v>17.204337171439121</v>
      </c>
      <c r="M55" s="138">
        <v>15.373684407344465</v>
      </c>
      <c r="N55" s="138">
        <v>16.050505590926115</v>
      </c>
      <c r="O55" s="138">
        <v>17.128315552510522</v>
      </c>
      <c r="P55" s="138">
        <v>19.811427554865524</v>
      </c>
      <c r="Q55" s="138">
        <v>13.233507240332523</v>
      </c>
    </row>
    <row r="56" spans="3:17" ht="17.399999999999999" x14ac:dyDescent="0.45">
      <c r="C56" s="3264"/>
      <c r="D56" s="2951" t="s">
        <v>1015</v>
      </c>
      <c r="E56" s="138">
        <v>32.303535768824148</v>
      </c>
      <c r="F56" s="138">
        <v>31.897926634768741</v>
      </c>
      <c r="G56" s="138">
        <v>25.756231577139914</v>
      </c>
      <c r="H56" s="138">
        <v>19.774569903104609</v>
      </c>
      <c r="I56" s="138">
        <v>33.481208671633041</v>
      </c>
      <c r="J56" s="138">
        <v>33.083370092633437</v>
      </c>
      <c r="K56" s="138">
        <v>38.211692777990066</v>
      </c>
      <c r="L56" s="138">
        <v>40.554789520642387</v>
      </c>
      <c r="M56" s="138">
        <v>21.421877091980186</v>
      </c>
      <c r="N56" s="138">
        <v>23.892959541255177</v>
      </c>
      <c r="O56" s="138">
        <v>26.327567596029802</v>
      </c>
      <c r="P56" s="138">
        <v>28.722126481800618</v>
      </c>
      <c r="Q56" s="138">
        <v>36.276008602596328</v>
      </c>
    </row>
    <row r="57" spans="3:17" ht="17.399999999999999" x14ac:dyDescent="0.45">
      <c r="C57" s="3264"/>
      <c r="D57" s="2951" t="s">
        <v>1044</v>
      </c>
      <c r="E57" s="138">
        <v>11.762630124095747</v>
      </c>
      <c r="F57" s="138">
        <v>5.8288645371881556</v>
      </c>
      <c r="G57" s="32" t="s">
        <v>682</v>
      </c>
      <c r="H57" s="138">
        <v>17.169346992502721</v>
      </c>
      <c r="I57" s="138">
        <v>17.012589316093909</v>
      </c>
      <c r="J57" s="138">
        <v>33.740088848900633</v>
      </c>
      <c r="K57" s="138">
        <v>16.718680338831923</v>
      </c>
      <c r="L57" s="138">
        <v>22.097005855706552</v>
      </c>
      <c r="M57" s="138">
        <v>27.376259307928162</v>
      </c>
      <c r="N57" s="138">
        <v>59.785857927061251</v>
      </c>
      <c r="O57" s="138">
        <v>5.3951982735365522</v>
      </c>
      <c r="P57" s="138">
        <v>69.645344476588448</v>
      </c>
      <c r="Q57" s="138">
        <v>31.936977697343909</v>
      </c>
    </row>
    <row r="58" spans="3:17" ht="17.399999999999999" x14ac:dyDescent="0.45">
      <c r="C58" s="3264"/>
      <c r="D58" s="2951" t="s">
        <v>4276</v>
      </c>
      <c r="E58" s="138">
        <v>12.187690432663009</v>
      </c>
      <c r="F58" s="138">
        <v>20.659378497030215</v>
      </c>
      <c r="G58" s="138">
        <v>13.616789501455294</v>
      </c>
      <c r="H58" s="138">
        <v>11.779554059739167</v>
      </c>
      <c r="I58" s="138">
        <v>13.315135980826204</v>
      </c>
      <c r="J58" s="138">
        <v>1.6463615409944026</v>
      </c>
      <c r="K58" s="138">
        <v>21.194039583944701</v>
      </c>
      <c r="L58" s="138">
        <v>17.767440357933161</v>
      </c>
      <c r="M58" s="138">
        <v>22.408246234614339</v>
      </c>
      <c r="N58" s="138">
        <v>25.391585863234567</v>
      </c>
      <c r="O58" s="138">
        <v>23.611264147082434</v>
      </c>
      <c r="P58" s="138">
        <v>12.495704601543219</v>
      </c>
      <c r="Q58" s="138">
        <v>15.508684863523573</v>
      </c>
    </row>
    <row r="59" spans="3:17" ht="17.399999999999999" x14ac:dyDescent="0.45">
      <c r="C59" s="3264"/>
      <c r="D59" s="2951" t="s">
        <v>4430</v>
      </c>
      <c r="E59" s="138">
        <v>18.218918524996358</v>
      </c>
      <c r="F59" s="138">
        <v>25.224316240856183</v>
      </c>
      <c r="G59" s="138">
        <v>14.253135689851767</v>
      </c>
      <c r="H59" s="138">
        <v>7.0462232243517473</v>
      </c>
      <c r="I59" s="138">
        <v>24.390243902439025</v>
      </c>
      <c r="J59" s="138">
        <v>27.579549763850107</v>
      </c>
      <c r="K59" s="138">
        <v>27.313076135199726</v>
      </c>
      <c r="L59" s="138">
        <v>13.534088986635087</v>
      </c>
      <c r="M59" s="138">
        <v>16.76670802454646</v>
      </c>
      <c r="N59" s="138">
        <v>13.303621911065289</v>
      </c>
      <c r="O59" s="138">
        <v>9.8951118147635064</v>
      </c>
      <c r="P59" s="138">
        <v>19.642506383814574</v>
      </c>
      <c r="Q59" s="138">
        <v>19.506485906563931</v>
      </c>
    </row>
    <row r="60" spans="3:17" ht="17.399999999999999" x14ac:dyDescent="0.45">
      <c r="C60" s="3264"/>
      <c r="D60" s="2951" t="s">
        <v>7437</v>
      </c>
      <c r="E60" s="138">
        <v>24.723259004051425</v>
      </c>
      <c r="F60" s="138">
        <v>12.620685303211966</v>
      </c>
      <c r="G60" s="138">
        <v>20.289832452806632</v>
      </c>
      <c r="H60" s="138">
        <v>17.75869790138518</v>
      </c>
      <c r="I60" s="138">
        <v>15.28420988277011</v>
      </c>
      <c r="J60" s="138">
        <v>13.614703880190605</v>
      </c>
      <c r="K60" s="138">
        <v>27.703527332899061</v>
      </c>
      <c r="L60" s="138">
        <v>20.02150457899225</v>
      </c>
      <c r="M60" s="138">
        <v>24.244739626190196</v>
      </c>
      <c r="N60" s="138">
        <v>19.66095770709542</v>
      </c>
      <c r="O60" s="138">
        <v>20.934849305179569</v>
      </c>
      <c r="P60" s="138">
        <v>24.341700196165466</v>
      </c>
      <c r="Q60" s="138">
        <v>16.339404961495838</v>
      </c>
    </row>
    <row r="61" spans="3:17" ht="17.399999999999999" x14ac:dyDescent="0.45">
      <c r="C61" s="3264"/>
      <c r="D61" s="2951" t="s">
        <v>7438</v>
      </c>
      <c r="E61" s="138">
        <v>19.099642836678957</v>
      </c>
      <c r="F61" s="138">
        <v>13.160615916824908</v>
      </c>
      <c r="G61" s="138">
        <v>7.4032944660373863</v>
      </c>
      <c r="H61" s="138">
        <v>7.2871691169772825</v>
      </c>
      <c r="I61" s="138">
        <v>16.14842194032261</v>
      </c>
      <c r="J61" s="138">
        <v>8.8386070355312008</v>
      </c>
      <c r="K61" s="138">
        <v>13.942626093624733</v>
      </c>
      <c r="L61" s="138">
        <v>8.5971216836603102</v>
      </c>
      <c r="M61" s="138">
        <v>11.875275676042479</v>
      </c>
      <c r="N61" s="138">
        <v>13.400110550912045</v>
      </c>
      <c r="O61" s="138">
        <v>8.2708881279671811</v>
      </c>
      <c r="P61" s="138">
        <v>13.080017004022107</v>
      </c>
      <c r="Q61" s="138">
        <v>24.251046836855124</v>
      </c>
    </row>
    <row r="62" spans="3:17" ht="17.399999999999999" x14ac:dyDescent="0.45">
      <c r="C62" s="3264"/>
      <c r="D62" s="2951" t="s">
        <v>7439</v>
      </c>
      <c r="E62" s="138">
        <v>12.350710783405587</v>
      </c>
      <c r="F62" s="138">
        <v>8.503194771749957</v>
      </c>
      <c r="G62" s="138">
        <v>13.145629675661466</v>
      </c>
      <c r="H62" s="138">
        <v>9.4065634296330263</v>
      </c>
      <c r="I62" s="138">
        <v>15.046818755280855</v>
      </c>
      <c r="J62" s="138">
        <v>13.677707616203524</v>
      </c>
      <c r="K62" s="138">
        <v>11.216546649617515</v>
      </c>
      <c r="L62" s="138">
        <v>4.4177904421103786</v>
      </c>
      <c r="M62" s="138">
        <v>9.7914422794477627</v>
      </c>
      <c r="N62" s="138">
        <v>15.013887846257788</v>
      </c>
      <c r="O62" s="138">
        <v>11.634302153403562</v>
      </c>
      <c r="P62" s="138">
        <v>11.47411023490633</v>
      </c>
      <c r="Q62" s="138">
        <v>9.2632619032915446</v>
      </c>
    </row>
    <row r="63" spans="3:17" ht="17.399999999999999" x14ac:dyDescent="0.45">
      <c r="C63" s="3264"/>
      <c r="D63" s="2951" t="s">
        <v>1018</v>
      </c>
      <c r="E63" s="138">
        <v>17.243000909176413</v>
      </c>
      <c r="F63" s="138">
        <v>12.378535619236246</v>
      </c>
      <c r="G63" s="138">
        <v>22.911956986619419</v>
      </c>
      <c r="H63" s="138">
        <v>21.113272708078842</v>
      </c>
      <c r="I63" s="138">
        <v>14.894472661195431</v>
      </c>
      <c r="J63" s="138">
        <v>26.495135198787111</v>
      </c>
      <c r="K63" s="138">
        <v>20.371044016005822</v>
      </c>
      <c r="L63" s="138">
        <v>21.582733812949641</v>
      </c>
      <c r="M63" s="138">
        <v>22.776773385340299</v>
      </c>
      <c r="N63" s="138">
        <v>32.407146480302096</v>
      </c>
      <c r="O63" s="138">
        <v>13.954202308025062</v>
      </c>
      <c r="P63" s="138">
        <v>30.424140172311269</v>
      </c>
      <c r="Q63" s="138">
        <v>15.082542642461471</v>
      </c>
    </row>
    <row r="64" spans="3:17" ht="17.399999999999999" x14ac:dyDescent="0.45">
      <c r="C64" s="3264"/>
      <c r="D64" s="2951" t="s">
        <v>1045</v>
      </c>
      <c r="E64" s="138">
        <v>34.870977383680383</v>
      </c>
      <c r="F64" s="138">
        <v>24.647540175490487</v>
      </c>
      <c r="G64" s="138">
        <v>19.506485906563931</v>
      </c>
      <c r="H64" s="138">
        <v>24.120796951131265</v>
      </c>
      <c r="I64" s="138">
        <v>9.5410743249689904</v>
      </c>
      <c r="J64" s="138">
        <v>14.171666115546317</v>
      </c>
      <c r="K64" s="138">
        <v>18.74853527068198</v>
      </c>
      <c r="L64" s="138">
        <v>13.941168269901018</v>
      </c>
      <c r="M64" s="138">
        <v>18.45273792498962</v>
      </c>
      <c r="N64" s="138">
        <v>27.478818410808337</v>
      </c>
      <c r="O64" s="138">
        <v>9.1008372770294859</v>
      </c>
      <c r="P64" s="138">
        <v>27.132133490096773</v>
      </c>
      <c r="Q64" s="138">
        <v>35.943748034326276</v>
      </c>
    </row>
    <row r="65" spans="3:17" ht="17.399999999999999" x14ac:dyDescent="0.45">
      <c r="C65" s="3264"/>
      <c r="D65" s="2951" t="s">
        <v>1023</v>
      </c>
      <c r="E65" s="138">
        <v>23.153805585212435</v>
      </c>
      <c r="F65" s="138">
        <v>14.011667897995057</v>
      </c>
      <c r="G65" s="138">
        <v>17.664500662418774</v>
      </c>
      <c r="H65" s="138">
        <v>13.751031327349549</v>
      </c>
      <c r="I65" s="138">
        <v>19.815959278203682</v>
      </c>
      <c r="J65" s="138">
        <v>15.949746030967047</v>
      </c>
      <c r="K65" s="138">
        <v>23.109856962148484</v>
      </c>
      <c r="L65" s="138">
        <v>18.096490487278167</v>
      </c>
      <c r="M65" s="138">
        <v>13.163563256904888</v>
      </c>
      <c r="N65" s="138">
        <v>16.624116843792674</v>
      </c>
      <c r="O65" s="138">
        <v>10.604079035735746</v>
      </c>
      <c r="P65" s="138">
        <v>15.207168425239221</v>
      </c>
      <c r="Q65" s="138">
        <v>16.266775111834079</v>
      </c>
    </row>
    <row r="66" spans="3:17" ht="17.399999999999999" x14ac:dyDescent="0.45">
      <c r="C66" s="3264"/>
      <c r="D66" s="2951" t="s">
        <v>7440</v>
      </c>
      <c r="E66" s="138">
        <v>15.46258912464565</v>
      </c>
      <c r="F66" s="138">
        <v>13.627691469065141</v>
      </c>
      <c r="G66" s="138">
        <v>13.510546670494655</v>
      </c>
      <c r="H66" s="138">
        <v>21.773720793903358</v>
      </c>
      <c r="I66" s="138">
        <v>13.28528488632778</v>
      </c>
      <c r="J66" s="138">
        <v>16.466597506957136</v>
      </c>
      <c r="K66" s="138">
        <v>29.436776345914829</v>
      </c>
      <c r="L66" s="138">
        <v>16.249065678723472</v>
      </c>
      <c r="M66" s="138">
        <v>22.610549436351302</v>
      </c>
      <c r="N66" s="138">
        <v>25.686305988120083</v>
      </c>
      <c r="O66" s="138">
        <v>27.126649539644802</v>
      </c>
      <c r="P66" s="138">
        <v>7.9392803836260279</v>
      </c>
      <c r="Q66" s="138">
        <v>28.454449169288164</v>
      </c>
    </row>
    <row r="67" spans="3:17" ht="17.399999999999999" x14ac:dyDescent="0.45">
      <c r="C67" s="3264"/>
      <c r="D67" s="2951" t="s">
        <v>7441</v>
      </c>
      <c r="E67" s="138">
        <v>16.767832589959422</v>
      </c>
      <c r="F67" s="138">
        <v>14.995751203825582</v>
      </c>
      <c r="G67" s="138">
        <v>9.9385466531944147</v>
      </c>
      <c r="H67" s="138">
        <v>14.825552663657628</v>
      </c>
      <c r="I67" s="138">
        <v>13.107877834578582</v>
      </c>
      <c r="J67" s="138">
        <v>14.661323428794839</v>
      </c>
      <c r="K67" s="138">
        <v>16.217706491947908</v>
      </c>
      <c r="L67" s="138">
        <v>17.770310657339948</v>
      </c>
      <c r="M67" s="138">
        <v>12.880995700967684</v>
      </c>
      <c r="N67" s="138">
        <v>25.678061306371369</v>
      </c>
      <c r="O67" s="138">
        <v>12.793245166552062</v>
      </c>
      <c r="P67" s="138">
        <v>9.5673943201569056</v>
      </c>
      <c r="Q67" s="138">
        <v>25.459868881675259</v>
      </c>
    </row>
    <row r="68" spans="3:17" ht="17.399999999999999" x14ac:dyDescent="0.45">
      <c r="C68" s="3264"/>
      <c r="D68" s="2951" t="s">
        <v>7442</v>
      </c>
      <c r="E68" s="32" t="s">
        <v>682</v>
      </c>
      <c r="F68" s="138">
        <v>16.485328058028355</v>
      </c>
      <c r="G68" s="32" t="s">
        <v>682</v>
      </c>
      <c r="H68" s="138">
        <v>15.984654731457802</v>
      </c>
      <c r="I68" s="138">
        <v>15.735641227380016</v>
      </c>
      <c r="J68" s="138">
        <v>62.07324643078833</v>
      </c>
      <c r="K68" s="32" t="s">
        <v>682</v>
      </c>
      <c r="L68" s="138">
        <v>30.216044719746183</v>
      </c>
      <c r="M68" s="32" t="s">
        <v>682</v>
      </c>
      <c r="N68" s="138">
        <v>14.727540500736376</v>
      </c>
      <c r="O68" s="32" t="s">
        <v>682</v>
      </c>
      <c r="P68" s="32" t="s">
        <v>682</v>
      </c>
      <c r="Q68" s="32">
        <v>14.222727919214906</v>
      </c>
    </row>
    <row r="69" spans="3:17" ht="17.399999999999999" x14ac:dyDescent="0.45">
      <c r="C69" s="3264"/>
      <c r="D69" s="2951" t="s">
        <v>1043</v>
      </c>
      <c r="E69" s="138">
        <v>40.916530278232408</v>
      </c>
      <c r="F69" s="32" t="s">
        <v>682</v>
      </c>
      <c r="G69" s="138">
        <v>13.410218586562962</v>
      </c>
      <c r="H69" s="138">
        <v>26.532236667551071</v>
      </c>
      <c r="I69" s="138">
        <v>13.147515119642389</v>
      </c>
      <c r="J69" s="32" t="s">
        <v>682</v>
      </c>
      <c r="K69" s="32" t="s">
        <v>682</v>
      </c>
      <c r="L69" s="138">
        <v>12.840267077555213</v>
      </c>
      <c r="M69" s="138">
        <v>12.745347947998981</v>
      </c>
      <c r="N69" s="138">
        <v>50.600885515496522</v>
      </c>
      <c r="O69" s="138">
        <v>25.163563160543532</v>
      </c>
      <c r="P69" s="138">
        <v>25</v>
      </c>
      <c r="Q69" s="138">
        <v>24.872528292500931</v>
      </c>
    </row>
    <row r="70" spans="3:17" ht="17.399999999999999" x14ac:dyDescent="0.45">
      <c r="C70" s="3264"/>
      <c r="D70" s="2951" t="s">
        <v>7443</v>
      </c>
      <c r="E70" s="138">
        <v>15.165301789505612</v>
      </c>
      <c r="F70" s="138">
        <v>4.0934395808317872</v>
      </c>
      <c r="G70" s="138">
        <v>22.955911147120382</v>
      </c>
      <c r="H70" s="138">
        <v>12.029030059209559</v>
      </c>
      <c r="I70" s="138">
        <v>13.230663385462146</v>
      </c>
      <c r="J70" s="138">
        <v>10.48039511089568</v>
      </c>
      <c r="K70" s="138">
        <v>22.069896660954456</v>
      </c>
      <c r="L70" s="138">
        <v>11.584353400007723</v>
      </c>
      <c r="M70" s="138">
        <v>11.489703948628257</v>
      </c>
      <c r="N70" s="138">
        <v>10.131583946505236</v>
      </c>
      <c r="O70" s="138">
        <v>12.566445078351785</v>
      </c>
      <c r="P70" s="138">
        <v>12.477851813031869</v>
      </c>
      <c r="Q70" s="138">
        <v>21.071680900380532</v>
      </c>
    </row>
    <row r="71" spans="3:17" ht="17.399999999999999" x14ac:dyDescent="0.45">
      <c r="C71" s="3264"/>
      <c r="D71" s="2951" t="s">
        <v>1041</v>
      </c>
      <c r="E71" s="138">
        <v>32.468000981255145</v>
      </c>
      <c r="F71" s="138">
        <v>22.25988051470588</v>
      </c>
      <c r="G71" s="138">
        <v>30.719113003471975</v>
      </c>
      <c r="H71" s="138">
        <v>24.875798690822251</v>
      </c>
      <c r="I71" s="138">
        <v>33.243034876894676</v>
      </c>
      <c r="J71" s="138">
        <v>23.239763940337188</v>
      </c>
      <c r="K71" s="138">
        <v>31.625331187496048</v>
      </c>
      <c r="L71" s="138">
        <v>36.478428621536303</v>
      </c>
      <c r="M71" s="138">
        <v>31.515032670583871</v>
      </c>
      <c r="N71" s="138">
        <v>36.364399253131182</v>
      </c>
      <c r="O71" s="138">
        <v>37.731366644074427</v>
      </c>
      <c r="P71" s="138">
        <v>21.644719386686404</v>
      </c>
      <c r="Q71" s="138">
        <v>34.896218645747545</v>
      </c>
    </row>
    <row r="72" spans="3:17" ht="17.399999999999999" x14ac:dyDescent="0.45">
      <c r="C72" s="3264"/>
      <c r="D72" s="2951" t="s">
        <v>7444</v>
      </c>
      <c r="E72" s="138">
        <v>16.215339711366955</v>
      </c>
      <c r="F72" s="138">
        <v>16.039778651054615</v>
      </c>
      <c r="G72" s="138">
        <v>7.9295852826897146</v>
      </c>
      <c r="H72" s="138">
        <v>7.8382191566076189</v>
      </c>
      <c r="I72" s="138">
        <v>7.7459333849728882</v>
      </c>
      <c r="J72" s="138">
        <v>15.332720024532353</v>
      </c>
      <c r="K72" s="138">
        <v>15.160703456640389</v>
      </c>
      <c r="L72" s="138">
        <v>22.490441562336009</v>
      </c>
      <c r="M72" s="138">
        <v>22.233750833765654</v>
      </c>
      <c r="N72" s="138">
        <v>29.336266960029338</v>
      </c>
      <c r="O72" s="138">
        <v>21.788074660469171</v>
      </c>
      <c r="P72" s="138">
        <v>43.246360098025079</v>
      </c>
      <c r="Q72" s="138">
        <v>21.443888491779841</v>
      </c>
    </row>
    <row r="73" spans="3:17" ht="17.399999999999999" x14ac:dyDescent="0.45">
      <c r="C73" s="3264" t="s">
        <v>507</v>
      </c>
      <c r="D73" s="2951" t="s">
        <v>507</v>
      </c>
      <c r="E73" s="138">
        <v>16.507279710352265</v>
      </c>
      <c r="F73" s="138">
        <v>15.173739315158565</v>
      </c>
      <c r="G73" s="138">
        <v>11.031478858704549</v>
      </c>
      <c r="H73" s="138">
        <v>11.918992915210387</v>
      </c>
      <c r="I73" s="138">
        <v>14.164746364669668</v>
      </c>
      <c r="J73" s="138">
        <v>9.1961539640532557</v>
      </c>
      <c r="K73" s="138">
        <v>9.3997898475555512</v>
      </c>
      <c r="L73" s="138">
        <v>12.579699014148851</v>
      </c>
      <c r="M73" s="138">
        <v>10.777058581477828</v>
      </c>
      <c r="N73" s="138">
        <v>19.984012789768187</v>
      </c>
      <c r="O73" s="138">
        <v>11.45734208759138</v>
      </c>
      <c r="P73" s="138">
        <v>11.003278977135187</v>
      </c>
      <c r="Q73" s="138">
        <v>12.427300293284288</v>
      </c>
    </row>
    <row r="74" spans="3:17" ht="17.399999999999999" x14ac:dyDescent="0.45">
      <c r="C74" s="3264"/>
      <c r="D74" s="2951" t="s">
        <v>3160</v>
      </c>
      <c r="E74" s="138">
        <v>24.167139939823823</v>
      </c>
      <c r="F74" s="138">
        <v>16.67877863686725</v>
      </c>
      <c r="G74" s="138">
        <v>5.8736461245682872</v>
      </c>
      <c r="H74" s="138">
        <v>13.903049402168877</v>
      </c>
      <c r="I74" s="138">
        <v>21.719001840399628</v>
      </c>
      <c r="J74" s="138">
        <v>24.827897528495651</v>
      </c>
      <c r="K74" s="138">
        <v>18.951851149931439</v>
      </c>
      <c r="L74" s="138">
        <v>23.129536418005792</v>
      </c>
      <c r="M74" s="138">
        <v>25.040009580525403</v>
      </c>
      <c r="N74" s="138">
        <v>9.6905484850442534</v>
      </c>
      <c r="O74" s="138">
        <v>18.109766490540309</v>
      </c>
      <c r="P74" s="138">
        <v>23.196229558322703</v>
      </c>
      <c r="Q74" s="138">
        <v>15.658600747437209</v>
      </c>
    </row>
    <row r="75" spans="3:17" ht="17.399999999999999" x14ac:dyDescent="0.45">
      <c r="C75" s="3264"/>
      <c r="D75" s="2951" t="s">
        <v>7445</v>
      </c>
      <c r="E75" s="138">
        <v>16.016164005519418</v>
      </c>
      <c r="F75" s="138">
        <v>12.122828498345234</v>
      </c>
      <c r="G75" s="138">
        <v>20.288333015084973</v>
      </c>
      <c r="H75" s="138">
        <v>21.154818009801733</v>
      </c>
      <c r="I75" s="138">
        <v>15.048908954100828</v>
      </c>
      <c r="J75" s="138">
        <v>11.407971890757262</v>
      </c>
      <c r="K75" s="138">
        <v>13.491786874740002</v>
      </c>
      <c r="L75" s="138">
        <v>16.630264864685078</v>
      </c>
      <c r="M75" s="138">
        <v>14.216506457574663</v>
      </c>
      <c r="N75" s="138">
        <v>24.620328616596691</v>
      </c>
      <c r="O75" s="138">
        <v>17.940207850122377</v>
      </c>
      <c r="P75" s="138">
        <v>11.410893599756568</v>
      </c>
      <c r="Q75" s="138">
        <v>8.7860226930414704</v>
      </c>
    </row>
    <row r="76" spans="3:17" ht="17.399999999999999" x14ac:dyDescent="0.45">
      <c r="C76" s="3264"/>
      <c r="D76" s="2951" t="s">
        <v>1039</v>
      </c>
      <c r="E76" s="32" t="s">
        <v>682</v>
      </c>
      <c r="F76" s="32" t="s">
        <v>682</v>
      </c>
      <c r="G76" s="138">
        <v>30.529690123645249</v>
      </c>
      <c r="H76" s="32" t="s">
        <v>682</v>
      </c>
      <c r="I76" s="138">
        <v>44.769437397403372</v>
      </c>
      <c r="J76" s="32" t="s">
        <v>682</v>
      </c>
      <c r="K76" s="32" t="s">
        <v>682</v>
      </c>
      <c r="L76" s="138">
        <v>43.28379743182802</v>
      </c>
      <c r="M76" s="138">
        <v>28.583678719451193</v>
      </c>
      <c r="N76" s="32" t="s">
        <v>682</v>
      </c>
      <c r="O76" s="138">
        <v>28.007281893292259</v>
      </c>
      <c r="P76" s="32" t="s">
        <v>682</v>
      </c>
      <c r="Q76" s="32">
        <v>27.487630566245191</v>
      </c>
    </row>
    <row r="77" spans="3:17" ht="17.399999999999999" x14ac:dyDescent="0.45">
      <c r="C77" s="3264"/>
      <c r="D77" s="2951" t="s">
        <v>1034</v>
      </c>
      <c r="E77" s="138">
        <v>26.811705224452272</v>
      </c>
      <c r="F77" s="138">
        <v>7.5700227100681303</v>
      </c>
      <c r="G77" s="138">
        <v>18.68460388639761</v>
      </c>
      <c r="H77" s="138">
        <v>22.13042195337858</v>
      </c>
      <c r="I77" s="138">
        <v>18.214272704090927</v>
      </c>
      <c r="J77" s="138">
        <v>25.181667745881001</v>
      </c>
      <c r="K77" s="138">
        <v>14.228799089356858</v>
      </c>
      <c r="L77" s="138">
        <v>10.554461018857305</v>
      </c>
      <c r="M77" s="138">
        <v>17.393119282012037</v>
      </c>
      <c r="N77" s="138">
        <v>27.547260769257257</v>
      </c>
      <c r="O77" s="138">
        <v>13.633265167007499</v>
      </c>
      <c r="P77" s="138">
        <v>66.914498141263934</v>
      </c>
      <c r="Q77" s="138">
        <v>10.040160642570282</v>
      </c>
    </row>
    <row r="78" spans="3:17" ht="17.399999999999999" x14ac:dyDescent="0.45">
      <c r="C78" s="3264"/>
      <c r="D78" s="2951" t="s">
        <v>1038</v>
      </c>
      <c r="E78" s="138">
        <v>11.563902123132429</v>
      </c>
      <c r="F78" s="138">
        <v>18.266091284791198</v>
      </c>
      <c r="G78" s="138">
        <v>22.521508040178368</v>
      </c>
      <c r="H78" s="138">
        <v>24.441728696811467</v>
      </c>
      <c r="I78" s="138">
        <v>19.740305316722232</v>
      </c>
      <c r="J78" s="138">
        <v>12.995451591942819</v>
      </c>
      <c r="K78" s="138">
        <v>23.547544633300511</v>
      </c>
      <c r="L78" s="138">
        <v>12.69384560052468</v>
      </c>
      <c r="M78" s="138">
        <v>8.368025773519383</v>
      </c>
      <c r="N78" s="138">
        <v>6.2098944317946589</v>
      </c>
      <c r="O78" s="138">
        <v>22.539597975534292</v>
      </c>
      <c r="P78" s="138">
        <v>8.115565654926149</v>
      </c>
      <c r="Q78" s="138">
        <v>14.066393376738203</v>
      </c>
    </row>
    <row r="79" spans="3:17" ht="17.399999999999999" x14ac:dyDescent="0.45">
      <c r="C79" s="3264"/>
      <c r="D79" s="2951" t="s">
        <v>7446</v>
      </c>
      <c r="E79" s="138">
        <v>16.730801405387318</v>
      </c>
      <c r="F79" s="138">
        <v>8.2465158470546189</v>
      </c>
      <c r="G79" s="138">
        <v>27.078256160303276</v>
      </c>
      <c r="H79" s="138">
        <v>24.018574364174963</v>
      </c>
      <c r="I79" s="138">
        <v>47.350975956226655</v>
      </c>
      <c r="J79" s="138">
        <v>33.730313172984609</v>
      </c>
      <c r="K79" s="138">
        <v>20.490753547461708</v>
      </c>
      <c r="L79" s="138">
        <v>22.770398481973434</v>
      </c>
      <c r="M79" s="138">
        <v>27.5</v>
      </c>
      <c r="N79" s="138">
        <v>42.003310849208113</v>
      </c>
      <c r="O79" s="138">
        <v>14.659890539483973</v>
      </c>
      <c r="P79" s="138">
        <v>31.419180201082757</v>
      </c>
      <c r="Q79" s="138">
        <v>23.920583662241359</v>
      </c>
    </row>
    <row r="80" spans="3:17" ht="17.399999999999999" x14ac:dyDescent="0.45">
      <c r="C80" s="3264"/>
      <c r="D80" s="2951" t="s">
        <v>7447</v>
      </c>
      <c r="E80" s="138">
        <v>17.103957855847845</v>
      </c>
      <c r="F80" s="138">
        <v>37.045768362913819</v>
      </c>
      <c r="G80" s="138">
        <v>13.259961546111516</v>
      </c>
      <c r="H80" s="138">
        <v>13.050570962479609</v>
      </c>
      <c r="I80" s="138">
        <v>6.4265287105170144</v>
      </c>
      <c r="J80" s="138">
        <v>9.4987809897729782</v>
      </c>
      <c r="K80" s="138">
        <v>6.2324711748208159</v>
      </c>
      <c r="L80" s="138">
        <v>15.34542552864991</v>
      </c>
      <c r="M80" s="138">
        <v>27.214998488055642</v>
      </c>
      <c r="N80" s="138">
        <v>20.869980024447692</v>
      </c>
      <c r="O80" s="138">
        <v>11.762630124095747</v>
      </c>
      <c r="P80" s="138">
        <v>14.505366985784741</v>
      </c>
      <c r="Q80" s="138">
        <v>17.179178835251676</v>
      </c>
    </row>
    <row r="81" spans="3:17" ht="17.399999999999999" x14ac:dyDescent="0.45">
      <c r="C81" s="3264"/>
      <c r="D81" s="2951" t="s">
        <v>1037</v>
      </c>
      <c r="E81" s="138">
        <v>24.496594973298713</v>
      </c>
      <c r="F81" s="138">
        <v>19.288263091908572</v>
      </c>
      <c r="G81" s="138">
        <v>33.197382149293368</v>
      </c>
      <c r="H81" s="138">
        <v>27.99813345776948</v>
      </c>
      <c r="I81" s="138">
        <v>36.744442403086538</v>
      </c>
      <c r="J81" s="138">
        <v>45.250916331055706</v>
      </c>
      <c r="K81" s="138">
        <v>17.823723375813209</v>
      </c>
      <c r="L81" s="138">
        <v>13.165979109979812</v>
      </c>
      <c r="M81" s="138">
        <v>8.6482746692034933</v>
      </c>
      <c r="N81" s="138">
        <v>29.829121745429752</v>
      </c>
      <c r="O81" s="138">
        <v>33.633229630875306</v>
      </c>
      <c r="P81" s="138">
        <v>37.335103293785778</v>
      </c>
      <c r="Q81" s="138">
        <v>16.36125654450262</v>
      </c>
    </row>
    <row r="82" spans="3:17" ht="17.399999999999999" x14ac:dyDescent="0.45">
      <c r="C82" s="3264"/>
      <c r="D82" s="2951" t="s">
        <v>4358</v>
      </c>
      <c r="E82" s="138">
        <v>8.883519295003909</v>
      </c>
      <c r="F82" s="138">
        <v>9.3010818320805946</v>
      </c>
      <c r="G82" s="138">
        <v>16.550338711242244</v>
      </c>
      <c r="H82" s="138">
        <v>10.646643505547461</v>
      </c>
      <c r="I82" s="138">
        <v>14.863912622214393</v>
      </c>
      <c r="J82" s="138">
        <v>11.907145911248465</v>
      </c>
      <c r="K82" s="138">
        <v>11.705053923055232</v>
      </c>
      <c r="L82" s="138">
        <v>10.464301037012232</v>
      </c>
      <c r="M82" s="138">
        <v>11.328118965845722</v>
      </c>
      <c r="N82" s="138">
        <v>7.0987435223965365</v>
      </c>
      <c r="O82" s="138">
        <v>9.4928329111520799</v>
      </c>
      <c r="P82" s="138">
        <v>9.35274109151411</v>
      </c>
      <c r="Q82" s="138">
        <v>8.2478228173592409</v>
      </c>
    </row>
    <row r="83" spans="3:17" ht="17.399999999999999" x14ac:dyDescent="0.45">
      <c r="C83" s="3264"/>
      <c r="D83" s="2951" t="s">
        <v>7448</v>
      </c>
      <c r="E83" s="138">
        <v>7.8845698967121347</v>
      </c>
      <c r="F83" s="138">
        <v>7.7845243655612641</v>
      </c>
      <c r="G83" s="138">
        <v>30.69603253779449</v>
      </c>
      <c r="H83" s="138">
        <v>7.5671585319712449</v>
      </c>
      <c r="I83" s="138">
        <v>22.394744699910422</v>
      </c>
      <c r="J83" s="138">
        <v>14.74165253924965</v>
      </c>
      <c r="K83" s="32" t="s">
        <v>682</v>
      </c>
      <c r="L83" s="138">
        <v>14.402995823131212</v>
      </c>
      <c r="M83" s="138">
        <v>7.1194646162608581</v>
      </c>
      <c r="N83" s="138">
        <v>14.080540692762602</v>
      </c>
      <c r="O83" s="138">
        <v>34.865072170699392</v>
      </c>
      <c r="P83" s="138">
        <v>20.705362688936436</v>
      </c>
      <c r="Q83" s="138">
        <v>27.342948937042863</v>
      </c>
    </row>
    <row r="84" spans="3:17" ht="17.399999999999999" x14ac:dyDescent="0.45">
      <c r="C84" s="3264"/>
      <c r="D84" s="2951" t="s">
        <v>7449</v>
      </c>
      <c r="E84" s="138">
        <v>10.16260162601626</v>
      </c>
      <c r="F84" s="32" t="s">
        <v>682</v>
      </c>
      <c r="G84" s="138">
        <v>34.650034650034648</v>
      </c>
      <c r="H84" s="138">
        <v>24.430763217042898</v>
      </c>
      <c r="I84" s="138">
        <v>19.297568506368197</v>
      </c>
      <c r="J84" s="138">
        <v>9.5347063310450046</v>
      </c>
      <c r="K84" s="138">
        <v>18.836825994819872</v>
      </c>
      <c r="L84" s="138">
        <v>18.622840914381488</v>
      </c>
      <c r="M84" s="138">
        <v>13.80961148959676</v>
      </c>
      <c r="N84" s="138">
        <v>41.011619958988383</v>
      </c>
      <c r="O84" s="138">
        <v>9.0228277542181718</v>
      </c>
      <c r="P84" s="138">
        <v>17.863522686673811</v>
      </c>
      <c r="Q84" s="138">
        <v>26.55337227827934</v>
      </c>
    </row>
    <row r="85" spans="3:17" ht="17.399999999999999" x14ac:dyDescent="0.45">
      <c r="C85" s="3264"/>
      <c r="D85" s="2951" t="s">
        <v>7450</v>
      </c>
      <c r="E85" s="138">
        <v>12.869736813882156</v>
      </c>
      <c r="F85" s="138">
        <v>19.004582215934288</v>
      </c>
      <c r="G85" s="138">
        <v>24.932474548098899</v>
      </c>
      <c r="H85" s="138">
        <v>12.267429973420569</v>
      </c>
      <c r="I85" s="138">
        <v>16.097551160029781</v>
      </c>
      <c r="J85" s="138">
        <v>9.9080532656943578</v>
      </c>
      <c r="K85" s="138">
        <v>13.672409078479628</v>
      </c>
      <c r="L85" s="138">
        <v>9.6283458501829386</v>
      </c>
      <c r="M85" s="138">
        <v>17.093692427494254</v>
      </c>
      <c r="N85" s="138">
        <v>22.484120589833431</v>
      </c>
      <c r="O85" s="138">
        <v>24.049579132365185</v>
      </c>
      <c r="P85" s="138">
        <v>32.867107329364934</v>
      </c>
      <c r="Q85" s="138">
        <v>21.63487541917571</v>
      </c>
    </row>
    <row r="86" spans="3:17" ht="17.399999999999999" x14ac:dyDescent="0.45">
      <c r="C86" s="3264"/>
      <c r="D86" s="2951" t="s">
        <v>4359</v>
      </c>
      <c r="E86" s="138">
        <v>11.270568788038169</v>
      </c>
      <c r="F86" s="32" t="s">
        <v>682</v>
      </c>
      <c r="G86" s="138">
        <v>3.5729598399313991</v>
      </c>
      <c r="H86" s="138">
        <v>10.455147417578589</v>
      </c>
      <c r="I86" s="138">
        <v>17.012589316093909</v>
      </c>
      <c r="J86" s="138">
        <v>16.625656713440183</v>
      </c>
      <c r="K86" s="138">
        <v>9.7355184163556707</v>
      </c>
      <c r="L86" s="138">
        <v>12.679896024852598</v>
      </c>
      <c r="M86" s="138">
        <v>9.2965602726991019</v>
      </c>
      <c r="N86" s="138">
        <v>3.0309459582335645</v>
      </c>
      <c r="O86" s="138">
        <v>20.778295586096352</v>
      </c>
      <c r="P86" s="138">
        <v>26.131645422606777</v>
      </c>
      <c r="Q86" s="138">
        <v>19.893145390474025</v>
      </c>
    </row>
    <row r="87" spans="3:17" ht="17.399999999999999" x14ac:dyDescent="0.45">
      <c r="C87" s="3264"/>
      <c r="D87" s="2951" t="s">
        <v>4363</v>
      </c>
      <c r="E87" s="138">
        <v>11.986096128490951</v>
      </c>
      <c r="F87" s="138">
        <v>5.8997050147492631</v>
      </c>
      <c r="G87" s="138">
        <v>11.606987406418664</v>
      </c>
      <c r="H87" s="138">
        <v>17.136002741760439</v>
      </c>
      <c r="I87" s="138">
        <v>16.872890888638921</v>
      </c>
      <c r="J87" s="138">
        <v>16.612215515809289</v>
      </c>
      <c r="K87" s="138">
        <v>10.925976509150505</v>
      </c>
      <c r="L87" s="138">
        <v>26.967261744242492</v>
      </c>
      <c r="M87" s="138">
        <v>5.3259480187473365</v>
      </c>
      <c r="N87" s="32" t="s">
        <v>682</v>
      </c>
      <c r="O87" s="138">
        <v>10.39717196922437</v>
      </c>
      <c r="P87" s="32" t="s">
        <v>682</v>
      </c>
      <c r="Q87" s="32">
        <v>20.308692120227455</v>
      </c>
    </row>
    <row r="88" spans="3:17" ht="17.399999999999999" x14ac:dyDescent="0.45">
      <c r="C88" s="3264"/>
      <c r="D88" s="3104" t="s">
        <v>7451</v>
      </c>
      <c r="E88" s="3083" t="s">
        <v>7452</v>
      </c>
      <c r="F88" s="3083" t="s">
        <v>7452</v>
      </c>
      <c r="G88" s="3083" t="s">
        <v>7452</v>
      </c>
      <c r="H88" s="3083" t="s">
        <v>7452</v>
      </c>
      <c r="I88" s="3083" t="s">
        <v>7452</v>
      </c>
      <c r="J88" s="3083" t="s">
        <v>7452</v>
      </c>
      <c r="K88" s="3083" t="s">
        <v>7452</v>
      </c>
      <c r="L88" s="3083" t="s">
        <v>7452</v>
      </c>
      <c r="M88" s="3083" t="s">
        <v>7452</v>
      </c>
      <c r="N88" s="138">
        <v>12.916559028674762</v>
      </c>
      <c r="O88" s="32" t="s">
        <v>682</v>
      </c>
      <c r="P88" s="32" t="s">
        <v>682</v>
      </c>
      <c r="Q88" s="32" t="s">
        <v>682</v>
      </c>
    </row>
    <row r="89" spans="3:17" ht="17.399999999999999" x14ac:dyDescent="0.45">
      <c r="C89" s="3264" t="s">
        <v>508</v>
      </c>
      <c r="D89" s="2951" t="s">
        <v>508</v>
      </c>
      <c r="E89" s="138">
        <v>16.6384921532871</v>
      </c>
      <c r="F89" s="138">
        <v>15.812985096261547</v>
      </c>
      <c r="G89" s="138">
        <v>13.045803817202195</v>
      </c>
      <c r="H89" s="138">
        <v>18.731188074046322</v>
      </c>
      <c r="I89" s="138">
        <v>12.793858947705102</v>
      </c>
      <c r="J89" s="138">
        <v>14.575966133059559</v>
      </c>
      <c r="K89" s="138">
        <v>20.736197861029773</v>
      </c>
      <c r="L89" s="138">
        <v>22.435917410895129</v>
      </c>
      <c r="M89" s="138">
        <v>21.023082107502148</v>
      </c>
      <c r="N89" s="138">
        <v>23.934603299293009</v>
      </c>
      <c r="O89" s="138">
        <v>24.372261928698947</v>
      </c>
      <c r="P89" s="138">
        <v>26.02984351826629</v>
      </c>
      <c r="Q89" s="138">
        <v>28.27850111910664</v>
      </c>
    </row>
    <row r="90" spans="3:17" ht="17.399999999999999" x14ac:dyDescent="0.45">
      <c r="C90" s="3264"/>
      <c r="D90" s="2951" t="s">
        <v>3114</v>
      </c>
      <c r="E90" s="138">
        <v>15.670979087949018</v>
      </c>
      <c r="F90" s="138">
        <v>8.6162329829398576</v>
      </c>
      <c r="G90" s="138">
        <v>15.347623676267458</v>
      </c>
      <c r="H90" s="138">
        <v>10.125044297068801</v>
      </c>
      <c r="I90" s="138">
        <v>21.716977664923739</v>
      </c>
      <c r="J90" s="138">
        <v>4.9629433562731604</v>
      </c>
      <c r="K90" s="138">
        <v>19.678583142013775</v>
      </c>
      <c r="L90" s="138">
        <v>16.259369461652277</v>
      </c>
      <c r="M90" s="138">
        <v>16.127211443869239</v>
      </c>
      <c r="N90" s="138">
        <v>20.806658130601789</v>
      </c>
      <c r="O90" s="138">
        <v>27.009421521742581</v>
      </c>
      <c r="P90" s="138">
        <v>34.713456197929816</v>
      </c>
      <c r="Q90" s="138">
        <v>29.782431500407547</v>
      </c>
    </row>
    <row r="91" spans="3:17" ht="17.399999999999999" x14ac:dyDescent="0.45">
      <c r="C91" s="3264"/>
      <c r="D91" s="2951" t="s">
        <v>4278</v>
      </c>
      <c r="E91" s="138">
        <v>21.03175795451131</v>
      </c>
      <c r="F91" s="138">
        <v>10.870102277780523</v>
      </c>
      <c r="G91" s="138">
        <v>16.580189599344596</v>
      </c>
      <c r="H91" s="138">
        <v>16.367399990372117</v>
      </c>
      <c r="I91" s="138">
        <v>9.5062456033614087</v>
      </c>
      <c r="J91" s="138">
        <v>10.329608413935581</v>
      </c>
      <c r="K91" s="138">
        <v>12.064405364020232</v>
      </c>
      <c r="L91" s="138">
        <v>15.597761262501146</v>
      </c>
      <c r="M91" s="138">
        <v>9.9823946857360664</v>
      </c>
      <c r="N91" s="138">
        <v>10.774991245319613</v>
      </c>
      <c r="O91" s="138">
        <v>6.2217797845486542</v>
      </c>
      <c r="P91" s="138">
        <v>20.249687450476308</v>
      </c>
      <c r="Q91" s="138">
        <v>14.832264537800461</v>
      </c>
    </row>
    <row r="92" spans="3:17" ht="17.399999999999999" x14ac:dyDescent="0.45">
      <c r="C92" s="3264"/>
      <c r="D92" s="2951" t="s">
        <v>3115</v>
      </c>
      <c r="E92" s="138">
        <v>25.581990278843694</v>
      </c>
      <c r="F92" s="138">
        <v>19.088826673453806</v>
      </c>
      <c r="G92" s="138">
        <v>31.595576619273299</v>
      </c>
      <c r="H92" s="138">
        <v>43.947764942240077</v>
      </c>
      <c r="I92" s="138">
        <v>12.478163214374845</v>
      </c>
      <c r="J92" s="138">
        <v>43.418930653765045</v>
      </c>
      <c r="K92" s="138">
        <v>6.1850569025235043</v>
      </c>
      <c r="L92" s="138">
        <v>18.500246669955597</v>
      </c>
      <c r="M92" s="138">
        <v>43.06367271608736</v>
      </c>
      <c r="N92" s="138">
        <v>42.955326460481096</v>
      </c>
      <c r="O92" s="138">
        <v>36.762453281048955</v>
      </c>
      <c r="P92" s="138">
        <v>18.36210062431142</v>
      </c>
      <c r="Q92" s="138">
        <v>48.896766701301878</v>
      </c>
    </row>
    <row r="93" spans="3:17" ht="17.399999999999999" x14ac:dyDescent="0.45">
      <c r="C93" s="3264"/>
      <c r="D93" s="2951" t="s">
        <v>3116</v>
      </c>
      <c r="E93" s="138">
        <v>27.590012415505583</v>
      </c>
      <c r="F93" s="138">
        <v>23.405983670884332</v>
      </c>
      <c r="G93" s="138">
        <v>24.706609017912289</v>
      </c>
      <c r="H93" s="138">
        <v>19.161283258513084</v>
      </c>
      <c r="I93" s="138">
        <v>32.752879523991481</v>
      </c>
      <c r="J93" s="138">
        <v>23.144051298108995</v>
      </c>
      <c r="K93" s="138">
        <v>20.401501550514119</v>
      </c>
      <c r="L93" s="138">
        <v>28.542303771661569</v>
      </c>
      <c r="M93" s="138">
        <v>19.017604868506847</v>
      </c>
      <c r="N93" s="138">
        <v>27.153252959704574</v>
      </c>
      <c r="O93" s="138">
        <v>29.867361761631301</v>
      </c>
      <c r="P93" s="138">
        <v>17.661603673613563</v>
      </c>
      <c r="Q93" s="138">
        <v>35.352024583254014</v>
      </c>
    </row>
    <row r="94" spans="3:17" ht="17.399999999999999" x14ac:dyDescent="0.45">
      <c r="C94" s="3264"/>
      <c r="D94" s="2951" t="s">
        <v>7453</v>
      </c>
      <c r="E94" s="138">
        <v>14.10238330277817</v>
      </c>
      <c r="F94" s="138">
        <v>27.968116347364006</v>
      </c>
      <c r="G94" s="138">
        <v>27.702749497887662</v>
      </c>
      <c r="H94" s="138">
        <v>6.854479402289396</v>
      </c>
      <c r="I94" s="138">
        <v>27.183146449201494</v>
      </c>
      <c r="J94" s="138">
        <v>20.197939810139363</v>
      </c>
      <c r="K94" s="138">
        <v>13.354700854700855</v>
      </c>
      <c r="L94" s="138">
        <v>6.6260270341902991</v>
      </c>
      <c r="M94" s="138">
        <v>59.136605558840927</v>
      </c>
      <c r="N94" s="138">
        <v>52.21250489492234</v>
      </c>
      <c r="O94" s="138">
        <v>32.398107950495692</v>
      </c>
      <c r="P94" s="138">
        <v>38.649832517392426</v>
      </c>
      <c r="Q94" s="138">
        <v>25.616394492475184</v>
      </c>
    </row>
    <row r="95" spans="3:17" ht="17.399999999999999" x14ac:dyDescent="0.45">
      <c r="C95" s="3264"/>
      <c r="D95" s="2951" t="s">
        <v>4382</v>
      </c>
      <c r="E95" s="138">
        <v>19.701845406186379</v>
      </c>
      <c r="F95" s="138">
        <v>15.172533379573434</v>
      </c>
      <c r="G95" s="138">
        <v>8.5825859331416563</v>
      </c>
      <c r="H95" s="138">
        <v>21.23999065440411</v>
      </c>
      <c r="I95" s="138">
        <v>10.515247108307044</v>
      </c>
      <c r="J95" s="138">
        <v>8.3319446758873532</v>
      </c>
      <c r="K95" s="138">
        <v>16.519368960105727</v>
      </c>
      <c r="L95" s="138">
        <v>18.431292238378049</v>
      </c>
      <c r="M95" s="138">
        <v>14.219261004692356</v>
      </c>
      <c r="N95" s="138">
        <v>22.175630997500203</v>
      </c>
      <c r="O95" s="138">
        <v>36.020171295925714</v>
      </c>
      <c r="P95" s="138">
        <v>25.849041597073096</v>
      </c>
      <c r="Q95" s="138">
        <v>17.788319003854134</v>
      </c>
    </row>
    <row r="96" spans="3:17" ht="17.399999999999999" x14ac:dyDescent="0.45">
      <c r="C96" s="3264"/>
      <c r="D96" s="2951" t="s">
        <v>3113</v>
      </c>
      <c r="E96" s="138">
        <v>14.278574998215177</v>
      </c>
      <c r="F96" s="138">
        <v>4.7087630079578098</v>
      </c>
      <c r="G96" s="138">
        <v>18.631515207974289</v>
      </c>
      <c r="H96" s="138">
        <v>4.6067027525048951</v>
      </c>
      <c r="I96" s="138">
        <v>20.509548334168908</v>
      </c>
      <c r="J96" s="138">
        <v>33.832551425478165</v>
      </c>
      <c r="K96" s="138">
        <v>17.876695492838149</v>
      </c>
      <c r="L96" s="138">
        <v>11.073216104885503</v>
      </c>
      <c r="M96" s="138">
        <v>10.977430403091244</v>
      </c>
      <c r="N96" s="138">
        <v>10.884946119516709</v>
      </c>
      <c r="O96" s="138">
        <v>19.436765722183829</v>
      </c>
      <c r="P96" s="138">
        <v>12.865045670912131</v>
      </c>
      <c r="Q96" s="138">
        <v>10.647586192210225</v>
      </c>
    </row>
    <row r="97" spans="3:17" ht="17.399999999999999" x14ac:dyDescent="0.45">
      <c r="C97" s="3267" t="s">
        <v>509</v>
      </c>
      <c r="D97" s="2951" t="s">
        <v>509</v>
      </c>
      <c r="E97" s="138">
        <v>11.825083366837736</v>
      </c>
      <c r="F97" s="138">
        <v>13.224837801254026</v>
      </c>
      <c r="G97" s="138">
        <v>9.2133347665187415</v>
      </c>
      <c r="H97" s="138">
        <v>16.675130558692668</v>
      </c>
      <c r="I97" s="138">
        <v>20.207463289775024</v>
      </c>
      <c r="J97" s="138">
        <v>10.347988055465215</v>
      </c>
      <c r="K97" s="138">
        <v>24.096737447790403</v>
      </c>
      <c r="L97" s="138">
        <v>7.9386844878105114</v>
      </c>
      <c r="M97" s="138">
        <v>11.41788754808001</v>
      </c>
      <c r="N97" s="138">
        <v>14.821820543043273</v>
      </c>
      <c r="O97" s="138">
        <v>11.172560192168035</v>
      </c>
      <c r="P97" s="138">
        <v>14.518203061266819</v>
      </c>
      <c r="Q97" s="138">
        <v>13.01191617586632</v>
      </c>
    </row>
    <row r="98" spans="3:17" ht="17.399999999999999" x14ac:dyDescent="0.45">
      <c r="C98" s="3267"/>
      <c r="D98" s="2951" t="s">
        <v>4428</v>
      </c>
      <c r="E98" s="138">
        <v>9.8948670377241807</v>
      </c>
      <c r="F98" s="138">
        <v>4.8678381930584633</v>
      </c>
      <c r="G98" s="138">
        <v>7.1837360216469914</v>
      </c>
      <c r="H98" s="138">
        <v>18.84836490434455</v>
      </c>
      <c r="I98" s="138">
        <v>13.917884481558804</v>
      </c>
      <c r="J98" s="138">
        <v>15.990497076023392</v>
      </c>
      <c r="K98" s="138">
        <v>24.747463385003037</v>
      </c>
      <c r="L98" s="138">
        <v>17.735999645280007</v>
      </c>
      <c r="M98" s="138">
        <v>10.928722869445478</v>
      </c>
      <c r="N98" s="138">
        <v>10.78050884001725</v>
      </c>
      <c r="O98" s="138">
        <v>17.020552316922686</v>
      </c>
      <c r="P98" s="138">
        <v>10.50177479994119</v>
      </c>
      <c r="Q98" s="138">
        <v>33.201909109773808</v>
      </c>
    </row>
    <row r="99" spans="3:17" ht="17.399999999999999" x14ac:dyDescent="0.45">
      <c r="C99" s="3267"/>
      <c r="D99" s="2951" t="s">
        <v>7454</v>
      </c>
      <c r="E99" s="138">
        <v>15.895363095508426</v>
      </c>
      <c r="F99" s="138">
        <v>6.7341578935554107</v>
      </c>
      <c r="G99" s="138">
        <v>11.090163025396473</v>
      </c>
      <c r="H99" s="138">
        <v>6.57620728205353</v>
      </c>
      <c r="I99" s="138">
        <v>6.4989926561382978</v>
      </c>
      <c r="J99" s="138">
        <v>6.422607578676943</v>
      </c>
      <c r="K99" s="138">
        <v>2.1186440677966103</v>
      </c>
      <c r="L99" s="138">
        <v>16.781339150864241</v>
      </c>
      <c r="M99" s="138">
        <v>24.932474548098899</v>
      </c>
      <c r="N99" s="138">
        <v>20.584179000020583</v>
      </c>
      <c r="O99" s="138">
        <v>12.233662962585381</v>
      </c>
      <c r="P99" s="138">
        <v>18.196154546005943</v>
      </c>
      <c r="Q99" s="138">
        <v>20.066218521119698</v>
      </c>
    </row>
    <row r="100" spans="3:17" ht="17.399999999999999" x14ac:dyDescent="0.45">
      <c r="C100" s="3267"/>
      <c r="D100" s="2951" t="s">
        <v>7455</v>
      </c>
      <c r="E100" s="138">
        <v>24.49779519843214</v>
      </c>
      <c r="F100" s="138">
        <v>24.103484292562737</v>
      </c>
      <c r="G100" s="138">
        <v>15.801532748676621</v>
      </c>
      <c r="H100" s="138">
        <v>12.954710332676962</v>
      </c>
      <c r="I100" s="138">
        <v>10.196018454793403</v>
      </c>
      <c r="J100" s="138">
        <v>15.059106994955197</v>
      </c>
      <c r="K100" s="138">
        <v>12.360328290319391</v>
      </c>
      <c r="L100" s="138">
        <v>19.489853095232295</v>
      </c>
      <c r="M100" s="138">
        <v>26.418810192857318</v>
      </c>
      <c r="N100" s="138">
        <v>14.215314632297195</v>
      </c>
      <c r="O100" s="138">
        <v>23.376501940249661</v>
      </c>
      <c r="P100" s="138">
        <v>23.074970579412511</v>
      </c>
      <c r="Q100" s="138">
        <v>29.62760381056566</v>
      </c>
    </row>
    <row r="101" spans="3:17" ht="17.399999999999999" x14ac:dyDescent="0.45">
      <c r="C101" s="3267"/>
      <c r="D101" s="2951" t="s">
        <v>7456</v>
      </c>
      <c r="E101" s="138">
        <v>10.37344398340249</v>
      </c>
      <c r="F101" s="138">
        <v>14.307906140135721</v>
      </c>
      <c r="G101" s="138">
        <v>4.0298206729800521</v>
      </c>
      <c r="H101" s="138">
        <v>19.86807597552253</v>
      </c>
      <c r="I101" s="138">
        <v>11.758250372344596</v>
      </c>
      <c r="J101" s="138">
        <v>17.396010514921912</v>
      </c>
      <c r="K101" s="138">
        <v>20.963561518524166</v>
      </c>
      <c r="L101" s="138">
        <v>22.557663026110497</v>
      </c>
      <c r="M101" s="138">
        <v>25.973544090091092</v>
      </c>
      <c r="N101" s="138">
        <v>18.319380072178355</v>
      </c>
      <c r="O101" s="138">
        <v>18.093325372270169</v>
      </c>
      <c r="P101" s="138">
        <v>14.305384188974124</v>
      </c>
      <c r="Q101" s="138">
        <v>19.448373408769449</v>
      </c>
    </row>
    <row r="102" spans="3:17" ht="17.399999999999999" x14ac:dyDescent="0.45">
      <c r="C102" s="3267"/>
      <c r="D102" s="2951" t="s">
        <v>1021</v>
      </c>
      <c r="E102" s="138">
        <v>24.256537136758354</v>
      </c>
      <c r="F102" s="138">
        <v>19.163512671872756</v>
      </c>
      <c r="G102" s="138">
        <v>14.181044670290712</v>
      </c>
      <c r="H102" s="32" t="s">
        <v>682</v>
      </c>
      <c r="I102" s="138">
        <v>9.211495946941783</v>
      </c>
      <c r="J102" s="138">
        <v>13.645667500568569</v>
      </c>
      <c r="K102" s="138">
        <v>26.969928529689394</v>
      </c>
      <c r="L102" s="138">
        <v>13.333333333333334</v>
      </c>
      <c r="M102" s="138">
        <v>39.553485101520614</v>
      </c>
      <c r="N102" s="138">
        <v>21.742911810749696</v>
      </c>
      <c r="O102" s="138">
        <v>25.828669823504089</v>
      </c>
      <c r="P102" s="138">
        <v>34.118048447628802</v>
      </c>
      <c r="Q102" s="138">
        <v>21.137180300147961</v>
      </c>
    </row>
    <row r="103" spans="3:17" ht="17.399999999999999" x14ac:dyDescent="0.45">
      <c r="C103" s="3267"/>
      <c r="D103" s="2951" t="s">
        <v>1028</v>
      </c>
      <c r="E103" s="138">
        <v>8.3608544793277879</v>
      </c>
      <c r="F103" s="138">
        <v>16.534391534391535</v>
      </c>
      <c r="G103" s="138">
        <v>28.601781482389473</v>
      </c>
      <c r="H103" s="138">
        <v>32.321926386812656</v>
      </c>
      <c r="I103" s="138">
        <v>11.988491048593351</v>
      </c>
      <c r="J103" s="138">
        <v>15.812776723592663</v>
      </c>
      <c r="K103" s="138">
        <v>15.659254619480114</v>
      </c>
      <c r="L103" s="32" t="s">
        <v>682</v>
      </c>
      <c r="M103" s="138">
        <v>7.6875768757687579</v>
      </c>
      <c r="N103" s="138">
        <v>22.868468193772152</v>
      </c>
      <c r="O103" s="138">
        <v>11.338296987792432</v>
      </c>
      <c r="P103" s="138">
        <v>7.5013127297277027</v>
      </c>
      <c r="Q103" s="32" t="s">
        <v>682</v>
      </c>
    </row>
    <row r="104" spans="3:17" ht="17.399999999999999" x14ac:dyDescent="0.45">
      <c r="C104" s="3267"/>
      <c r="D104" s="2951" t="s">
        <v>1026</v>
      </c>
      <c r="E104" s="138">
        <v>13.752635921885028</v>
      </c>
      <c r="F104" s="138">
        <v>18.07582809887478</v>
      </c>
      <c r="G104" s="138">
        <v>8.9067022934758402</v>
      </c>
      <c r="H104" s="138">
        <v>13.16886879417058</v>
      </c>
      <c r="I104" s="138">
        <v>17.311520817103784</v>
      </c>
      <c r="J104" s="138">
        <v>12.806283616494492</v>
      </c>
      <c r="K104" s="138">
        <v>8.4285052046019651</v>
      </c>
      <c r="L104" s="138">
        <v>16.647244880972199</v>
      </c>
      <c r="M104" s="138">
        <v>16.450750565494552</v>
      </c>
      <c r="N104" s="138">
        <v>32.516359793521119</v>
      </c>
      <c r="O104" s="138">
        <v>8.0366471108253634</v>
      </c>
      <c r="P104" s="138">
        <v>39.766174891637171</v>
      </c>
      <c r="Q104" s="138">
        <v>23.62111727884729</v>
      </c>
    </row>
    <row r="105" spans="3:17" ht="17.399999999999999" x14ac:dyDescent="0.45">
      <c r="C105" s="3267"/>
      <c r="D105" s="2951" t="s">
        <v>7457</v>
      </c>
      <c r="E105" s="138">
        <v>13.915947676036739</v>
      </c>
      <c r="F105" s="138">
        <v>10.335561220974299</v>
      </c>
      <c r="G105" s="138">
        <v>6.8243081857576682</v>
      </c>
      <c r="H105" s="138">
        <v>23.656640757012504</v>
      </c>
      <c r="I105" s="138">
        <v>10.043858180722488</v>
      </c>
      <c r="J105" s="138">
        <v>6.634819532908705</v>
      </c>
      <c r="K105" s="138">
        <v>26.341784655910441</v>
      </c>
      <c r="L105" s="138">
        <v>26.155757536127641</v>
      </c>
      <c r="M105" s="138">
        <v>16.234820442885901</v>
      </c>
      <c r="N105" s="138">
        <v>19.35483870967742</v>
      </c>
      <c r="O105" s="138">
        <v>25.641025641025642</v>
      </c>
      <c r="P105" s="138">
        <v>15.939811272634531</v>
      </c>
      <c r="Q105" s="138">
        <v>12.690757955518894</v>
      </c>
    </row>
    <row r="106" spans="3:17" ht="17.399999999999999" x14ac:dyDescent="0.45">
      <c r="C106" s="3267"/>
      <c r="D106" s="2951" t="s">
        <v>4279</v>
      </c>
      <c r="E106" s="138">
        <v>3.1946840457478753</v>
      </c>
      <c r="F106" s="138">
        <v>6.2027043791092913</v>
      </c>
      <c r="G106" s="138">
        <v>1.5057292999864484</v>
      </c>
      <c r="H106" s="138">
        <v>8.7771910063049496</v>
      </c>
      <c r="I106" s="138">
        <v>8.5349720479665425</v>
      </c>
      <c r="J106" s="138">
        <v>6.9234816804674741</v>
      </c>
      <c r="K106" s="138">
        <v>14.786138667096809</v>
      </c>
      <c r="L106" s="138">
        <v>9.1418422118034233</v>
      </c>
      <c r="M106" s="138">
        <v>13.970205362018822</v>
      </c>
      <c r="N106" s="138">
        <v>8.6531924099140873</v>
      </c>
      <c r="O106" s="138">
        <v>8.4322110461964694</v>
      </c>
      <c r="P106" s="138">
        <v>2.3432648709446875</v>
      </c>
      <c r="Q106" s="138">
        <v>12.544618928689543</v>
      </c>
    </row>
    <row r="107" spans="3:17" ht="17.399999999999999" x14ac:dyDescent="0.45">
      <c r="C107" s="3267" t="s">
        <v>510</v>
      </c>
      <c r="D107" s="2951" t="s">
        <v>3150</v>
      </c>
      <c r="E107" s="138">
        <v>29.921731050882695</v>
      </c>
      <c r="F107" s="138">
        <v>23.149219871290335</v>
      </c>
      <c r="G107" s="138">
        <v>18.147448015122876</v>
      </c>
      <c r="H107" s="138">
        <v>19.269821976490817</v>
      </c>
      <c r="I107" s="138">
        <v>21.80708003198372</v>
      </c>
      <c r="J107" s="138">
        <v>9.9845951959833386</v>
      </c>
      <c r="K107" s="138">
        <v>20.970808634380944</v>
      </c>
      <c r="L107" s="138">
        <v>20.567949649659258</v>
      </c>
      <c r="M107" s="138">
        <v>25.57200538358008</v>
      </c>
      <c r="N107" s="138">
        <v>7.932310946589106</v>
      </c>
      <c r="O107" s="138">
        <v>20.787589808884096</v>
      </c>
      <c r="P107" s="138">
        <v>17.877209112268876</v>
      </c>
      <c r="Q107" s="138">
        <v>20.097977640999876</v>
      </c>
    </row>
    <row r="108" spans="3:17" ht="17.399999999999999" x14ac:dyDescent="0.45">
      <c r="C108" s="3267"/>
      <c r="D108" s="2951" t="s">
        <v>3144</v>
      </c>
      <c r="E108" s="138">
        <v>33.461932131328247</v>
      </c>
      <c r="F108" s="138">
        <v>25.306106558174847</v>
      </c>
      <c r="G108" s="138">
        <v>28.853367187950834</v>
      </c>
      <c r="H108" s="138">
        <v>47.52309622476524</v>
      </c>
      <c r="I108" s="138">
        <v>26.309854919942868</v>
      </c>
      <c r="J108" s="138">
        <v>20.435081461665643</v>
      </c>
      <c r="K108" s="138">
        <v>34.929038899919114</v>
      </c>
      <c r="L108" s="138">
        <v>27.293569634993997</v>
      </c>
      <c r="M108" s="138">
        <v>21.616947686986595</v>
      </c>
      <c r="N108" s="138">
        <v>32.112464988493031</v>
      </c>
      <c r="O108" s="138">
        <v>21.204785213196445</v>
      </c>
      <c r="P108" s="138">
        <v>38.51203501094092</v>
      </c>
      <c r="Q108" s="138">
        <v>27.766208524226016</v>
      </c>
    </row>
    <row r="109" spans="3:17" ht="17.399999999999999" x14ac:dyDescent="0.45">
      <c r="C109" s="3267"/>
      <c r="D109" s="2951" t="s">
        <v>3155</v>
      </c>
      <c r="E109" s="138">
        <v>33.339767323518572</v>
      </c>
      <c r="F109" s="138">
        <v>24.093482712926154</v>
      </c>
      <c r="G109" s="138">
        <v>26.982815319493398</v>
      </c>
      <c r="H109" s="138">
        <v>24.795437639474336</v>
      </c>
      <c r="I109" s="138">
        <v>22.688231290312125</v>
      </c>
      <c r="J109" s="138">
        <v>31.800546969407872</v>
      </c>
      <c r="K109" s="138">
        <v>23.394366636513929</v>
      </c>
      <c r="L109" s="138">
        <v>21.424745581146222</v>
      </c>
      <c r="M109" s="138">
        <v>16.526194017517767</v>
      </c>
      <c r="N109" s="138">
        <v>25.089288349715165</v>
      </c>
      <c r="O109" s="138">
        <v>20.307808352311465</v>
      </c>
      <c r="P109" s="138">
        <v>11.408199643493761</v>
      </c>
      <c r="Q109" s="138">
        <v>22.445429549408001</v>
      </c>
    </row>
    <row r="110" spans="3:17" ht="17.399999999999999" x14ac:dyDescent="0.45">
      <c r="C110" s="3267"/>
      <c r="D110" s="2951" t="s">
        <v>3162</v>
      </c>
      <c r="E110" s="138">
        <v>19.547475932170258</v>
      </c>
      <c r="F110" s="138">
        <v>4.8021513638109878</v>
      </c>
      <c r="G110" s="138">
        <v>23.599376976447822</v>
      </c>
      <c r="H110" s="138">
        <v>18.546853989891964</v>
      </c>
      <c r="I110" s="138">
        <v>9.1174325309992703</v>
      </c>
      <c r="J110" s="138">
        <v>17.936415407380835</v>
      </c>
      <c r="K110" s="138">
        <v>4.4095599259193934</v>
      </c>
      <c r="L110" s="138">
        <v>8.6779190350154032</v>
      </c>
      <c r="M110" s="138">
        <v>21.350185746615995</v>
      </c>
      <c r="N110" s="138">
        <v>21.031378817195257</v>
      </c>
      <c r="O110" s="138">
        <v>4.1442188147534189</v>
      </c>
      <c r="P110" s="138">
        <v>28.578427369968153</v>
      </c>
      <c r="Q110" s="138">
        <v>8.0492614802591866</v>
      </c>
    </row>
    <row r="111" spans="3:17" ht="17.399999999999999" x14ac:dyDescent="0.45">
      <c r="C111" s="3267"/>
      <c r="D111" s="2951" t="s">
        <v>3153</v>
      </c>
      <c r="E111" s="138">
        <v>18.791946308724832</v>
      </c>
      <c r="F111" s="138">
        <v>23.641903961332353</v>
      </c>
      <c r="G111" s="138">
        <v>38.564376799670917</v>
      </c>
      <c r="H111" s="138">
        <v>15.101557977398002</v>
      </c>
      <c r="I111" s="138">
        <v>22.190443315745352</v>
      </c>
      <c r="J111" s="138">
        <v>28.99251026818072</v>
      </c>
      <c r="K111" s="138">
        <v>23.626698168930893</v>
      </c>
      <c r="L111" s="138">
        <v>32.369193775866457</v>
      </c>
      <c r="M111" s="138">
        <v>9.0585864075910951</v>
      </c>
      <c r="N111" s="138">
        <v>26.638843874175862</v>
      </c>
      <c r="O111" s="138">
        <v>19.591197022138054</v>
      </c>
      <c r="P111" s="138">
        <v>23.476683384910896</v>
      </c>
      <c r="Q111" s="138">
        <v>8.3759108803082327</v>
      </c>
    </row>
    <row r="112" spans="3:17" ht="17.399999999999999" x14ac:dyDescent="0.45">
      <c r="C112" s="3267"/>
      <c r="D112" s="2951" t="s">
        <v>3161</v>
      </c>
      <c r="E112" s="138">
        <v>17.320216156297629</v>
      </c>
      <c r="F112" s="138">
        <v>6.8413491140452907</v>
      </c>
      <c r="G112" s="138">
        <v>16.875928176049683</v>
      </c>
      <c r="H112" s="138">
        <v>19.990004997501249</v>
      </c>
      <c r="I112" s="138">
        <v>9.8635541673516354</v>
      </c>
      <c r="J112" s="138">
        <v>12.98996525184295</v>
      </c>
      <c r="K112" s="138">
        <v>25.657472738935219</v>
      </c>
      <c r="L112" s="138">
        <v>31.674638117259509</v>
      </c>
      <c r="M112" s="138">
        <v>18.778167250876315</v>
      </c>
      <c r="N112" s="138">
        <v>21.65506573859242</v>
      </c>
      <c r="O112" s="138">
        <v>15.29753709652746</v>
      </c>
      <c r="P112" s="138">
        <v>9.0793535500272373</v>
      </c>
      <c r="Q112" s="138">
        <v>14.973197975623632</v>
      </c>
    </row>
    <row r="113" spans="3:17" ht="17.399999999999999" x14ac:dyDescent="0.45">
      <c r="C113" s="3267"/>
      <c r="D113" s="2951" t="s">
        <v>3159</v>
      </c>
      <c r="E113" s="138">
        <v>32.727867779414169</v>
      </c>
      <c r="F113" s="138">
        <v>27.009507346586002</v>
      </c>
      <c r="G113" s="138">
        <v>21.39495079161318</v>
      </c>
      <c r="H113" s="138">
        <v>26.462026991267528</v>
      </c>
      <c r="I113" s="138">
        <v>41.926523767098161</v>
      </c>
      <c r="J113" s="138">
        <v>10.380982040901069</v>
      </c>
      <c r="K113" s="138">
        <v>36.028617015801125</v>
      </c>
      <c r="L113" s="138">
        <v>25.534957356621213</v>
      </c>
      <c r="M113" s="138">
        <v>25.338265849085289</v>
      </c>
      <c r="N113" s="138">
        <v>60.371283392866118</v>
      </c>
      <c r="O113" s="138">
        <v>29.976019184652277</v>
      </c>
      <c r="P113" s="138">
        <v>14.885382554331647</v>
      </c>
      <c r="Q113" s="138">
        <v>44.374322058968545</v>
      </c>
    </row>
    <row r="114" spans="3:17" ht="17.399999999999999" x14ac:dyDescent="0.45">
      <c r="C114" s="3267"/>
      <c r="D114" s="2951" t="s">
        <v>3163</v>
      </c>
      <c r="E114" s="138">
        <v>4.9478007025877</v>
      </c>
      <c r="F114" s="138">
        <v>29.463759575721863</v>
      </c>
      <c r="G114" s="138">
        <v>19.475144846389796</v>
      </c>
      <c r="H114" s="138">
        <v>9.6581031485416258</v>
      </c>
      <c r="I114" s="138">
        <v>19.154336062826221</v>
      </c>
      <c r="J114" s="138">
        <v>23.756354824915665</v>
      </c>
      <c r="K114" s="138">
        <v>23.594922372705394</v>
      </c>
      <c r="L114" s="138">
        <v>32.806861320710503</v>
      </c>
      <c r="M114" s="138">
        <v>37.252619324796278</v>
      </c>
      <c r="N114" s="138">
        <v>23.127804246264859</v>
      </c>
      <c r="O114" s="138">
        <v>22.989562738516714</v>
      </c>
      <c r="P114" s="138">
        <v>18.29575081187394</v>
      </c>
      <c r="Q114" s="138">
        <v>36.390101892285301</v>
      </c>
    </row>
    <row r="115" spans="3:17" ht="17.399999999999999" x14ac:dyDescent="0.45">
      <c r="C115" s="3267"/>
      <c r="D115" s="2951" t="s">
        <v>3147</v>
      </c>
      <c r="E115" s="138">
        <v>26.695141484249866</v>
      </c>
      <c r="F115" s="138">
        <v>26.55337227827934</v>
      </c>
      <c r="G115" s="138">
        <v>8.7997184090109108</v>
      </c>
      <c r="H115" s="138">
        <v>26.194010302977386</v>
      </c>
      <c r="I115" s="138">
        <v>52.060737527114966</v>
      </c>
      <c r="J115" s="138">
        <v>43.125754700707262</v>
      </c>
      <c r="K115" s="138">
        <v>60.147791716789826</v>
      </c>
      <c r="L115" s="138">
        <v>25.695931477516059</v>
      </c>
      <c r="M115" s="138">
        <v>17.075044821992655</v>
      </c>
      <c r="N115" s="138">
        <v>34.042553191489361</v>
      </c>
      <c r="O115" s="138">
        <v>8.4839229659794686</v>
      </c>
      <c r="P115" s="138">
        <v>42.319085907744395</v>
      </c>
      <c r="Q115" s="138">
        <v>42.236864335191754</v>
      </c>
    </row>
    <row r="116" spans="3:17" ht="17.399999999999999" x14ac:dyDescent="0.45">
      <c r="C116" s="3267"/>
      <c r="D116" s="2951" t="s">
        <v>7458</v>
      </c>
      <c r="E116" s="138">
        <v>13.531189391547516</v>
      </c>
      <c r="F116" s="138">
        <v>4.4161808867691219</v>
      </c>
      <c r="G116" s="138">
        <v>21.630975556997619</v>
      </c>
      <c r="H116" s="138">
        <v>25.425883549453342</v>
      </c>
      <c r="I116" s="138">
        <v>8.3046132126396213</v>
      </c>
      <c r="J116" s="138">
        <v>24.424994911459393</v>
      </c>
      <c r="K116" s="138">
        <v>3.9866050071758887</v>
      </c>
      <c r="L116" s="32" t="s">
        <v>682</v>
      </c>
      <c r="M116" s="138">
        <v>3.8318580679771621</v>
      </c>
      <c r="N116" s="32" t="s">
        <v>682</v>
      </c>
      <c r="O116" s="138">
        <v>7.3827980804724991</v>
      </c>
      <c r="P116" s="138">
        <v>3.6256843479206702</v>
      </c>
      <c r="Q116" s="138">
        <v>17.811976773182288</v>
      </c>
    </row>
    <row r="117" spans="3:17" ht="17.399999999999999" x14ac:dyDescent="0.45">
      <c r="C117" s="3267"/>
      <c r="D117" s="2951" t="s">
        <v>7459</v>
      </c>
      <c r="E117" s="138">
        <v>13.449899125756557</v>
      </c>
      <c r="F117" s="138">
        <v>13.363624214887077</v>
      </c>
      <c r="G117" s="138">
        <v>13.234515616728428</v>
      </c>
      <c r="H117" s="32" t="s">
        <v>682</v>
      </c>
      <c r="I117" s="32" t="s">
        <v>682</v>
      </c>
      <c r="J117" s="138">
        <v>25.783163594173004</v>
      </c>
      <c r="K117" s="138">
        <v>12.807377049180328</v>
      </c>
      <c r="L117" s="138">
        <v>38.192234245703375</v>
      </c>
      <c r="M117" s="138">
        <v>25.310048089091371</v>
      </c>
      <c r="N117" s="32" t="s">
        <v>682</v>
      </c>
      <c r="O117" s="138">
        <v>50.01250312578145</v>
      </c>
      <c r="P117" s="138">
        <v>24.866343404202411</v>
      </c>
      <c r="Q117" s="138">
        <v>12.368583797155226</v>
      </c>
    </row>
    <row r="118" spans="3:17" ht="17.399999999999999" x14ac:dyDescent="0.45">
      <c r="C118" s="3264" t="s">
        <v>1010</v>
      </c>
      <c r="D118" s="2951" t="s">
        <v>1010</v>
      </c>
      <c r="E118" s="138">
        <v>18.244543222981488</v>
      </c>
      <c r="F118" s="138">
        <v>22.034520749173705</v>
      </c>
      <c r="G118" s="138">
        <v>20.8801798907806</v>
      </c>
      <c r="H118" s="138">
        <v>17.389242382326206</v>
      </c>
      <c r="I118" s="138">
        <v>19.455101516719715</v>
      </c>
      <c r="J118" s="138">
        <v>17.629654612070947</v>
      </c>
      <c r="K118" s="138">
        <v>13.591060102688008</v>
      </c>
      <c r="L118" s="138">
        <v>16.369047619047617</v>
      </c>
      <c r="M118" s="138">
        <v>15.404025585352972</v>
      </c>
      <c r="N118" s="138">
        <v>17.36337196683596</v>
      </c>
      <c r="O118" s="138">
        <v>24.26803329003155</v>
      </c>
      <c r="P118" s="138">
        <v>12.675163720864729</v>
      </c>
      <c r="Q118" s="138">
        <v>21.593297440474476</v>
      </c>
    </row>
    <row r="119" spans="3:17" ht="17.399999999999999" x14ac:dyDescent="0.45">
      <c r="C119" s="3264"/>
      <c r="D119" s="2951" t="s">
        <v>1040</v>
      </c>
      <c r="E119" s="138">
        <v>24.548160422228364</v>
      </c>
      <c r="F119" s="138">
        <v>24.150214333152206</v>
      </c>
      <c r="G119" s="138">
        <v>5.9340137669119395</v>
      </c>
      <c r="H119" s="138">
        <v>20.413519582397715</v>
      </c>
      <c r="I119" s="138">
        <v>25.816074809247894</v>
      </c>
      <c r="J119" s="138">
        <v>14.111537593136148</v>
      </c>
      <c r="K119" s="138">
        <v>19.450928087140156</v>
      </c>
      <c r="L119" s="138">
        <v>13.6810134894793</v>
      </c>
      <c r="M119" s="138">
        <v>16.168584440432241</v>
      </c>
      <c r="N119" s="138">
        <v>15.937524902382661</v>
      </c>
      <c r="O119" s="138">
        <v>7.8568996673912483</v>
      </c>
      <c r="P119" s="138">
        <v>10.332179573280984</v>
      </c>
      <c r="Q119" s="138">
        <v>28.029762511466721</v>
      </c>
    </row>
    <row r="120" spans="3:17" ht="17.399999999999999" x14ac:dyDescent="0.45">
      <c r="C120" s="3264"/>
      <c r="D120" s="2951" t="s">
        <v>4669</v>
      </c>
      <c r="E120" s="138">
        <v>12.851543256152677</v>
      </c>
      <c r="F120" s="138">
        <v>23.244019947595302</v>
      </c>
      <c r="G120" s="138">
        <v>29.164843863925171</v>
      </c>
      <c r="H120" s="138">
        <v>14.371945961483185</v>
      </c>
      <c r="I120" s="138">
        <v>18.219729943113954</v>
      </c>
      <c r="J120" s="138">
        <v>9.9886129812014293</v>
      </c>
      <c r="K120" s="138">
        <v>23.650446402175842</v>
      </c>
      <c r="L120" s="138">
        <v>11.664754942939906</v>
      </c>
      <c r="M120" s="138">
        <v>28.776426351532823</v>
      </c>
      <c r="N120" s="138">
        <v>26.523188845104574</v>
      </c>
      <c r="O120" s="138">
        <v>31.813758514858893</v>
      </c>
      <c r="P120" s="138">
        <v>14.78442460867476</v>
      </c>
      <c r="Q120" s="138">
        <v>14.603336862473077</v>
      </c>
    </row>
    <row r="121" spans="3:17" ht="17.399999999999999" x14ac:dyDescent="0.45">
      <c r="C121" s="3264"/>
      <c r="D121" s="2951" t="s">
        <v>4275</v>
      </c>
      <c r="E121" s="138">
        <v>23.463162834350069</v>
      </c>
      <c r="F121" s="138">
        <v>15.459534668006494</v>
      </c>
      <c r="G121" s="138">
        <v>22.900763358778626</v>
      </c>
      <c r="H121" s="138">
        <v>15.084093823063579</v>
      </c>
      <c r="I121" s="138">
        <v>29.804038447209599</v>
      </c>
      <c r="J121" s="138">
        <v>29.452912156689493</v>
      </c>
      <c r="K121" s="138">
        <v>14.564520827264781</v>
      </c>
      <c r="L121" s="138">
        <v>21.602937999567942</v>
      </c>
      <c r="M121" s="138">
        <v>21.385799828913601</v>
      </c>
      <c r="N121" s="138">
        <v>14.107356986668547</v>
      </c>
      <c r="O121" s="138">
        <v>20.945332681700762</v>
      </c>
      <c r="P121" s="138">
        <v>13.83508577753182</v>
      </c>
      <c r="Q121" s="138">
        <v>41.132515253307737</v>
      </c>
    </row>
    <row r="122" spans="3:17" ht="17.399999999999999" x14ac:dyDescent="0.45">
      <c r="C122" s="3264"/>
      <c r="D122" s="2951" t="s">
        <v>1042</v>
      </c>
      <c r="E122" s="138">
        <v>27.308414405188596</v>
      </c>
      <c r="F122" s="138">
        <v>16.95892548248143</v>
      </c>
      <c r="G122" s="138">
        <v>13.4766348842694</v>
      </c>
      <c r="H122" s="138">
        <v>16.72688344707614</v>
      </c>
      <c r="I122" s="138">
        <v>19.940842168234237</v>
      </c>
      <c r="J122" s="138">
        <v>16.506008186980061</v>
      </c>
      <c r="K122" s="138">
        <v>22.971908637437647</v>
      </c>
      <c r="L122" s="138">
        <v>32.629621170098218</v>
      </c>
      <c r="M122" s="138">
        <v>29.203712116295669</v>
      </c>
      <c r="N122" s="138">
        <v>19.366708627868693</v>
      </c>
      <c r="O122" s="138">
        <v>25.691255338963998</v>
      </c>
      <c r="P122" s="138">
        <v>28.78157978893508</v>
      </c>
      <c r="Q122" s="138">
        <v>31.864385176688014</v>
      </c>
    </row>
    <row r="123" spans="3:17" ht="17.399999999999999" x14ac:dyDescent="0.45">
      <c r="C123" s="3264"/>
      <c r="D123" s="2951" t="s">
        <v>1012</v>
      </c>
      <c r="E123" s="138">
        <v>25.017869907076481</v>
      </c>
      <c r="F123" s="138">
        <v>17.549401565406619</v>
      </c>
      <c r="G123" s="138">
        <v>17.227122381477397</v>
      </c>
      <c r="H123" s="138">
        <v>13.527681017281614</v>
      </c>
      <c r="I123" s="138">
        <v>29.902319090969499</v>
      </c>
      <c r="J123" s="138">
        <v>29.389674427717729</v>
      </c>
      <c r="K123" s="138">
        <v>16.060129123438152</v>
      </c>
      <c r="L123" s="138">
        <v>25.291644273023302</v>
      </c>
      <c r="M123" s="138">
        <v>15.566140531116714</v>
      </c>
      <c r="N123" s="138">
        <v>18.40434342504831</v>
      </c>
      <c r="O123" s="138">
        <v>21.167861138830929</v>
      </c>
      <c r="P123" s="138">
        <v>14.904018123286036</v>
      </c>
      <c r="Q123" s="138">
        <v>17.636684303350972</v>
      </c>
    </row>
    <row r="124" spans="3:17" ht="17.399999999999999" x14ac:dyDescent="0.45">
      <c r="C124" s="3264"/>
      <c r="D124" s="2951" t="s">
        <v>4656</v>
      </c>
      <c r="E124" s="138">
        <v>37.021497149344718</v>
      </c>
      <c r="F124" s="138">
        <v>19.505059124710471</v>
      </c>
      <c r="G124" s="138">
        <v>14.45400014454</v>
      </c>
      <c r="H124" s="138">
        <v>9.5210892126059221</v>
      </c>
      <c r="I124" s="138">
        <v>21.168501270110074</v>
      </c>
      <c r="J124" s="138">
        <v>13.952190493907542</v>
      </c>
      <c r="K124" s="138">
        <v>27.56656176058441</v>
      </c>
      <c r="L124" s="138">
        <v>9.0795596413573936</v>
      </c>
      <c r="M124" s="138">
        <v>22.43560979987436</v>
      </c>
      <c r="N124" s="138">
        <v>15.527261434718957</v>
      </c>
      <c r="O124" s="138">
        <v>13.165690211309329</v>
      </c>
      <c r="P124" s="138">
        <v>19.545247247377681</v>
      </c>
      <c r="Q124" s="138">
        <v>14.842520853741798</v>
      </c>
    </row>
    <row r="125" spans="3:17" ht="17.399999999999999" x14ac:dyDescent="0.45">
      <c r="C125" s="3264"/>
      <c r="D125" s="2951" t="s">
        <v>4671</v>
      </c>
      <c r="E125" s="138">
        <v>27.757858943813464</v>
      </c>
      <c r="F125" s="138">
        <v>18.449759000023064</v>
      </c>
      <c r="G125" s="138">
        <v>18.388268284834275</v>
      </c>
      <c r="H125" s="138">
        <v>20.613834173156206</v>
      </c>
      <c r="I125" s="138">
        <v>18.260254274040765</v>
      </c>
      <c r="J125" s="138">
        <v>15.931177314003504</v>
      </c>
      <c r="K125" s="138">
        <v>13.632026173490251</v>
      </c>
      <c r="L125" s="138">
        <v>29.483806586228798</v>
      </c>
      <c r="M125" s="138">
        <v>13.582035494386091</v>
      </c>
      <c r="N125" s="138">
        <v>15.814920247616467</v>
      </c>
      <c r="O125" s="138">
        <v>20.312358941951793</v>
      </c>
      <c r="P125" s="138">
        <v>24.834623981215991</v>
      </c>
      <c r="Q125" s="138">
        <v>11.29177958446251</v>
      </c>
    </row>
    <row r="126" spans="3:17" ht="17.399999999999999" x14ac:dyDescent="0.45">
      <c r="C126" s="3264"/>
      <c r="D126" s="2951" t="s">
        <v>1011</v>
      </c>
      <c r="E126" s="138">
        <v>24.232143938934996</v>
      </c>
      <c r="F126" s="138">
        <v>11.858879335902758</v>
      </c>
      <c r="G126" s="138">
        <v>52.252670692057592</v>
      </c>
      <c r="H126" s="138">
        <v>17.058054244612496</v>
      </c>
      <c r="I126" s="138">
        <v>61.284751239623375</v>
      </c>
      <c r="J126" s="138">
        <v>21.85195301830101</v>
      </c>
      <c r="K126" s="138">
        <v>21.399529210357372</v>
      </c>
      <c r="L126" s="138">
        <v>26.206824257036534</v>
      </c>
      <c r="M126" s="32" t="s">
        <v>682</v>
      </c>
      <c r="N126" s="138">
        <v>10.086746015735324</v>
      </c>
      <c r="O126" s="138">
        <v>14.852220406950838</v>
      </c>
      <c r="P126" s="138">
        <v>33.990482664853836</v>
      </c>
      <c r="Q126" s="138">
        <v>19.062142584826535</v>
      </c>
    </row>
    <row r="127" spans="3:17" ht="17.399999999999999" x14ac:dyDescent="0.45">
      <c r="C127" s="3264"/>
      <c r="D127" s="2951" t="s">
        <v>4657</v>
      </c>
      <c r="E127" s="138">
        <v>21.506301346294464</v>
      </c>
      <c r="F127" s="138">
        <v>23.357540238671593</v>
      </c>
      <c r="G127" s="138">
        <v>16.773246671558866</v>
      </c>
      <c r="H127" s="138">
        <v>39.331773863001217</v>
      </c>
      <c r="I127" s="138">
        <v>16.356907726594287</v>
      </c>
      <c r="J127" s="138">
        <v>30.302418132967013</v>
      </c>
      <c r="K127" s="138">
        <v>13.973171510699457</v>
      </c>
      <c r="L127" s="138">
        <v>13.809429867824027</v>
      </c>
      <c r="M127" s="138">
        <v>19.496597843676277</v>
      </c>
      <c r="N127" s="138">
        <v>28.921237828979077</v>
      </c>
      <c r="O127" s="138">
        <v>17.169346992502721</v>
      </c>
      <c r="P127" s="138">
        <v>7.5540111799365457</v>
      </c>
      <c r="Q127" s="138">
        <v>13.088026325630095</v>
      </c>
    </row>
    <row r="128" spans="3:17" ht="16.2" customHeight="1" x14ac:dyDescent="0.45">
      <c r="C128" s="3264"/>
      <c r="D128" s="2951" t="s">
        <v>1013</v>
      </c>
      <c r="E128" s="138">
        <v>5.1140431625242924</v>
      </c>
      <c r="F128" s="32" t="s">
        <v>682</v>
      </c>
      <c r="G128" s="138">
        <v>9.6038415366146452</v>
      </c>
      <c r="H128" s="138">
        <v>13.971033390769804</v>
      </c>
      <c r="I128" s="138">
        <v>9.0424088977303558</v>
      </c>
      <c r="J128" s="138">
        <v>8.7846444415162299</v>
      </c>
      <c r="K128" s="138">
        <v>12.806830309498398</v>
      </c>
      <c r="L128" s="138">
        <v>4.1523066063198106</v>
      </c>
      <c r="M128" s="138">
        <v>16.170109552492217</v>
      </c>
      <c r="N128" s="138">
        <v>3.9399550845120364</v>
      </c>
      <c r="O128" s="138">
        <v>3.8420162901490698</v>
      </c>
      <c r="P128" s="138">
        <v>11.227124733355787</v>
      </c>
      <c r="Q128" s="138">
        <v>10.947306962487229</v>
      </c>
    </row>
    <row r="129" spans="3:17" s="2497" customFormat="1" ht="16.2" customHeight="1" x14ac:dyDescent="0.45">
      <c r="C129" s="3264"/>
      <c r="D129" s="2951" t="s">
        <v>7490</v>
      </c>
      <c r="E129" s="2951"/>
      <c r="F129" s="2951"/>
      <c r="G129" s="2951"/>
      <c r="H129" s="2951"/>
      <c r="I129" s="2951"/>
      <c r="J129" s="2951"/>
      <c r="K129" s="2951"/>
      <c r="L129" s="2951"/>
      <c r="M129" s="2951"/>
      <c r="N129" s="2951"/>
      <c r="O129" s="2951"/>
      <c r="P129" s="2951"/>
      <c r="Q129" s="32" t="s">
        <v>682</v>
      </c>
    </row>
    <row r="130" spans="3:17" s="2497" customFormat="1" ht="16.2" customHeight="1" x14ac:dyDescent="0.45">
      <c r="C130" s="3264"/>
      <c r="D130" s="2951" t="s">
        <v>7491</v>
      </c>
      <c r="E130" s="2951"/>
      <c r="F130" s="2951"/>
      <c r="G130" s="2951"/>
      <c r="H130" s="2951"/>
      <c r="I130" s="2951"/>
      <c r="J130" s="2951"/>
      <c r="K130" s="2951"/>
      <c r="L130" s="2951"/>
      <c r="M130" s="2951"/>
      <c r="N130" s="2951"/>
      <c r="O130" s="2951"/>
      <c r="P130" s="2951"/>
      <c r="Q130" s="32" t="s">
        <v>682</v>
      </c>
    </row>
    <row r="131" spans="3:17" ht="17.399999999999999" x14ac:dyDescent="0.45">
      <c r="C131" s="3264" t="s">
        <v>512</v>
      </c>
      <c r="D131" s="2951" t="s">
        <v>512</v>
      </c>
      <c r="E131" s="138">
        <v>21.892559657225068</v>
      </c>
      <c r="F131" s="138">
        <v>24.918495753473017</v>
      </c>
      <c r="G131" s="138">
        <v>17.569788232375952</v>
      </c>
      <c r="H131" s="138">
        <v>12.343774108933808</v>
      </c>
      <c r="I131" s="138">
        <v>11.263452145687634</v>
      </c>
      <c r="J131" s="138">
        <v>20.394636210676591</v>
      </c>
      <c r="K131" s="138">
        <v>23.359977249413461</v>
      </c>
      <c r="L131" s="138">
        <v>24.279702168986727</v>
      </c>
      <c r="M131" s="138">
        <v>12.095311051082531</v>
      </c>
      <c r="N131" s="138">
        <v>17.077703551157768</v>
      </c>
      <c r="O131" s="138">
        <v>13.021355022236467</v>
      </c>
      <c r="P131" s="138">
        <v>18.992213192591038</v>
      </c>
      <c r="Q131" s="138">
        <v>14.964683347300372</v>
      </c>
    </row>
    <row r="132" spans="3:17" ht="17.399999999999999" x14ac:dyDescent="0.45">
      <c r="C132" s="3264"/>
      <c r="D132" s="2951" t="s">
        <v>3141</v>
      </c>
      <c r="E132" s="138">
        <v>12.394069437774023</v>
      </c>
      <c r="F132" s="138">
        <v>16.004389775481275</v>
      </c>
      <c r="G132" s="138">
        <v>14.991717076315336</v>
      </c>
      <c r="H132" s="138">
        <v>10.323646311877356</v>
      </c>
      <c r="I132" s="138">
        <v>9.4333461530088751</v>
      </c>
      <c r="J132" s="138">
        <v>15.002679049830329</v>
      </c>
      <c r="K132" s="138">
        <v>13.364188195904932</v>
      </c>
      <c r="L132" s="138">
        <v>24.248470614317682</v>
      </c>
      <c r="M132" s="138">
        <v>17.066943378708647</v>
      </c>
      <c r="N132" s="138">
        <v>13.459584233443028</v>
      </c>
      <c r="O132" s="138">
        <v>15.929485477619073</v>
      </c>
      <c r="P132" s="138">
        <v>15.718224626528434</v>
      </c>
      <c r="Q132" s="138">
        <v>22.628237454258635</v>
      </c>
    </row>
    <row r="133" spans="3:17" ht="17.399999999999999" x14ac:dyDescent="0.45">
      <c r="C133" s="3264"/>
      <c r="D133" s="2951" t="s">
        <v>3117</v>
      </c>
      <c r="E133" s="138">
        <v>15.041112373821779</v>
      </c>
      <c r="F133" s="138">
        <v>19.875447197561947</v>
      </c>
      <c r="G133" s="138">
        <v>9.847850706583289</v>
      </c>
      <c r="H133" s="138">
        <v>17.881526757266403</v>
      </c>
      <c r="I133" s="138">
        <v>11.274683503527365</v>
      </c>
      <c r="J133" s="138">
        <v>11.177287751289379</v>
      </c>
      <c r="K133" s="138">
        <v>19.010804473875986</v>
      </c>
      <c r="L133" s="138">
        <v>11.007327735320942</v>
      </c>
      <c r="M133" s="138">
        <v>15.613777597351904</v>
      </c>
      <c r="N133" s="138">
        <v>7.7518178012743988</v>
      </c>
      <c r="O133" s="138">
        <v>10.782003296212435</v>
      </c>
      <c r="P133" s="138">
        <v>19.905982513359977</v>
      </c>
      <c r="Q133" s="138">
        <v>12.181566244879935</v>
      </c>
    </row>
    <row r="134" spans="3:17" ht="17.399999999999999" x14ac:dyDescent="0.45">
      <c r="C134" s="3264"/>
      <c r="D134" s="2951" t="s">
        <v>3140</v>
      </c>
      <c r="E134" s="138">
        <v>11.394063692816042</v>
      </c>
      <c r="F134" s="138">
        <v>16.725204883759826</v>
      </c>
      <c r="G134" s="138">
        <v>19.103239363589228</v>
      </c>
      <c r="H134" s="138">
        <v>10.686615014694096</v>
      </c>
      <c r="I134" s="138">
        <v>18.316935315051289</v>
      </c>
      <c r="J134" s="138">
        <v>10.260619741432382</v>
      </c>
      <c r="K134" s="138">
        <v>17.571163211004567</v>
      </c>
      <c r="L134" s="138">
        <v>19.665199970502201</v>
      </c>
      <c r="M134" s="138">
        <v>16.860157040319859</v>
      </c>
      <c r="N134" s="138">
        <v>16.528535335647327</v>
      </c>
      <c r="O134" s="138">
        <v>16.221351933816884</v>
      </c>
      <c r="P134" s="138">
        <v>11.368287026510846</v>
      </c>
      <c r="Q134" s="138">
        <v>13.392259274139549</v>
      </c>
    </row>
    <row r="135" spans="3:17" ht="17.399999999999999" x14ac:dyDescent="0.45">
      <c r="C135" s="3264"/>
      <c r="D135" s="2951" t="s">
        <v>3121</v>
      </c>
      <c r="E135" s="138">
        <v>24.649970420035494</v>
      </c>
      <c r="F135" s="138">
        <v>17.011762418586567</v>
      </c>
      <c r="G135" s="138">
        <v>31.144438322033494</v>
      </c>
      <c r="H135" s="138">
        <v>18.889308651303363</v>
      </c>
      <c r="I135" s="138">
        <v>6.9835653428930575</v>
      </c>
      <c r="J135" s="138">
        <v>9.1856886970100575</v>
      </c>
      <c r="K135" s="138">
        <v>18.129900738793456</v>
      </c>
      <c r="L135" s="138">
        <v>17.891088001789107</v>
      </c>
      <c r="M135" s="138">
        <v>13.250590755504517</v>
      </c>
      <c r="N135" s="138">
        <v>10.907742315495538</v>
      </c>
      <c r="O135" s="138">
        <v>10.780741283770672</v>
      </c>
      <c r="P135" s="138">
        <v>27.724461505651526</v>
      </c>
      <c r="Q135" s="138">
        <v>21.101052942541834</v>
      </c>
    </row>
    <row r="136" spans="3:17" ht="17.399999999999999" x14ac:dyDescent="0.45">
      <c r="C136" s="3265"/>
      <c r="D136" s="2955" t="s">
        <v>7460</v>
      </c>
      <c r="E136" s="958">
        <v>24.156711173576948</v>
      </c>
      <c r="F136" s="958">
        <v>2.151555574680494</v>
      </c>
      <c r="G136" s="958">
        <v>23.19158356349223</v>
      </c>
      <c r="H136" s="958">
        <v>16.527218262576177</v>
      </c>
      <c r="I136" s="958">
        <v>14.177789480080206</v>
      </c>
      <c r="J136" s="958">
        <v>19.870444700552397</v>
      </c>
      <c r="K136" s="958">
        <v>15.595453925180809</v>
      </c>
      <c r="L136" s="958">
        <v>7.6525731777310124</v>
      </c>
      <c r="M136" s="958">
        <v>18.782164456631982</v>
      </c>
      <c r="N136" s="958">
        <v>7.3807546821662511</v>
      </c>
      <c r="O136" s="958">
        <v>18.139602379915832</v>
      </c>
      <c r="P136" s="958">
        <v>17.831033130059556</v>
      </c>
      <c r="Q136" s="958">
        <v>19.291138352536787</v>
      </c>
    </row>
    <row r="137" spans="3:17" ht="17.399999999999999" x14ac:dyDescent="0.45">
      <c r="C137" s="2502" t="s">
        <v>5962</v>
      </c>
      <c r="D137" s="2502"/>
      <c r="E137" s="2502"/>
      <c r="F137" s="2502"/>
      <c r="G137" s="2502"/>
      <c r="H137" s="2502"/>
      <c r="I137" s="2502"/>
      <c r="J137" s="2502"/>
      <c r="K137" s="2502"/>
      <c r="L137" s="2502"/>
      <c r="M137" s="2502"/>
      <c r="N137" s="2502"/>
      <c r="O137" s="2502"/>
      <c r="P137" s="2502"/>
    </row>
  </sheetData>
  <mergeCells count="21">
    <mergeCell ref="AD11:AE11"/>
    <mergeCell ref="E11:T11"/>
    <mergeCell ref="C11:C12"/>
    <mergeCell ref="D11:D12"/>
    <mergeCell ref="V11:AB11"/>
    <mergeCell ref="A6:B6"/>
    <mergeCell ref="C1:D1"/>
    <mergeCell ref="A3:B3"/>
    <mergeCell ref="A4:B4"/>
    <mergeCell ref="A5:B5"/>
    <mergeCell ref="C3:X3"/>
    <mergeCell ref="C4:X4"/>
    <mergeCell ref="C5:X5"/>
    <mergeCell ref="C6:X6"/>
    <mergeCell ref="C131:C136"/>
    <mergeCell ref="C53:C72"/>
    <mergeCell ref="C73:C88"/>
    <mergeCell ref="C89:C96"/>
    <mergeCell ref="C97:C106"/>
    <mergeCell ref="C107:C117"/>
    <mergeCell ref="C118:C130"/>
  </mergeCells>
  <conditionalFormatting sqref="E53:P53">
    <cfRule type="cellIs" dxfId="378" priority="84" operator="equal">
      <formula>0</formula>
    </cfRule>
  </conditionalFormatting>
  <conditionalFormatting sqref="E54:P54">
    <cfRule type="cellIs" dxfId="377" priority="83" operator="equal">
      <formula>0</formula>
    </cfRule>
  </conditionalFormatting>
  <conditionalFormatting sqref="E55:P55">
    <cfRule type="cellIs" dxfId="376" priority="82" operator="equal">
      <formula>0</formula>
    </cfRule>
  </conditionalFormatting>
  <conditionalFormatting sqref="E56:P56">
    <cfRule type="cellIs" dxfId="375" priority="81" operator="equal">
      <formula>0</formula>
    </cfRule>
  </conditionalFormatting>
  <conditionalFormatting sqref="E57:P57">
    <cfRule type="cellIs" dxfId="374" priority="80" operator="equal">
      <formula>0</formula>
    </cfRule>
  </conditionalFormatting>
  <conditionalFormatting sqref="E58:P58">
    <cfRule type="cellIs" dxfId="373" priority="79" operator="equal">
      <formula>0</formula>
    </cfRule>
  </conditionalFormatting>
  <conditionalFormatting sqref="E59:P59">
    <cfRule type="cellIs" dxfId="372" priority="78" operator="equal">
      <formula>0</formula>
    </cfRule>
  </conditionalFormatting>
  <conditionalFormatting sqref="E60:P60">
    <cfRule type="cellIs" dxfId="371" priority="77" operator="equal">
      <formula>0</formula>
    </cfRule>
  </conditionalFormatting>
  <conditionalFormatting sqref="E61:P61">
    <cfRule type="cellIs" dxfId="370" priority="76" operator="equal">
      <formula>0</formula>
    </cfRule>
  </conditionalFormatting>
  <conditionalFormatting sqref="E62:P62">
    <cfRule type="cellIs" dxfId="369" priority="75" operator="equal">
      <formula>0</formula>
    </cfRule>
  </conditionalFormatting>
  <conditionalFormatting sqref="E63:P63">
    <cfRule type="cellIs" dxfId="368" priority="74" operator="equal">
      <formula>0</formula>
    </cfRule>
  </conditionalFormatting>
  <conditionalFormatting sqref="E64:P64">
    <cfRule type="cellIs" dxfId="367" priority="73" operator="equal">
      <formula>0</formula>
    </cfRule>
  </conditionalFormatting>
  <conditionalFormatting sqref="E65:P65">
    <cfRule type="cellIs" dxfId="366" priority="72" operator="equal">
      <formula>0</formula>
    </cfRule>
  </conditionalFormatting>
  <conditionalFormatting sqref="E66:P66">
    <cfRule type="cellIs" dxfId="365" priority="71" operator="equal">
      <formula>0</formula>
    </cfRule>
  </conditionalFormatting>
  <conditionalFormatting sqref="E67:P67">
    <cfRule type="cellIs" dxfId="364" priority="70" operator="equal">
      <formula>0</formula>
    </cfRule>
  </conditionalFormatting>
  <conditionalFormatting sqref="E68:P68">
    <cfRule type="cellIs" dxfId="363" priority="69" operator="equal">
      <formula>0</formula>
    </cfRule>
  </conditionalFormatting>
  <conditionalFormatting sqref="E69:P69">
    <cfRule type="cellIs" dxfId="362" priority="68" operator="equal">
      <formula>0</formula>
    </cfRule>
  </conditionalFormatting>
  <conditionalFormatting sqref="E70:P70">
    <cfRule type="cellIs" dxfId="361" priority="67" operator="equal">
      <formula>0</formula>
    </cfRule>
  </conditionalFormatting>
  <conditionalFormatting sqref="E71:P71">
    <cfRule type="cellIs" dxfId="360" priority="66" operator="equal">
      <formula>0</formula>
    </cfRule>
  </conditionalFormatting>
  <conditionalFormatting sqref="E72:P72">
    <cfRule type="cellIs" dxfId="359" priority="65" operator="equal">
      <formula>0</formula>
    </cfRule>
  </conditionalFormatting>
  <conditionalFormatting sqref="E73:P73">
    <cfRule type="cellIs" dxfId="358" priority="64" operator="equal">
      <formula>0</formula>
    </cfRule>
  </conditionalFormatting>
  <conditionalFormatting sqref="E74:P74">
    <cfRule type="cellIs" dxfId="357" priority="63" operator="equal">
      <formula>0</formula>
    </cfRule>
  </conditionalFormatting>
  <conditionalFormatting sqref="E75:P75">
    <cfRule type="cellIs" dxfId="356" priority="62" operator="equal">
      <formula>0</formula>
    </cfRule>
  </conditionalFormatting>
  <conditionalFormatting sqref="E76:P76">
    <cfRule type="cellIs" dxfId="355" priority="61" operator="equal">
      <formula>0</formula>
    </cfRule>
  </conditionalFormatting>
  <conditionalFormatting sqref="E77:P77">
    <cfRule type="cellIs" dxfId="354" priority="60" operator="equal">
      <formula>0</formula>
    </cfRule>
  </conditionalFormatting>
  <conditionalFormatting sqref="E78:P78">
    <cfRule type="cellIs" dxfId="353" priority="59" operator="equal">
      <formula>0</formula>
    </cfRule>
  </conditionalFormatting>
  <conditionalFormatting sqref="E79:P79">
    <cfRule type="cellIs" dxfId="352" priority="58" operator="equal">
      <formula>0</formula>
    </cfRule>
  </conditionalFormatting>
  <conditionalFormatting sqref="E80:P80">
    <cfRule type="cellIs" dxfId="351" priority="57" operator="equal">
      <formula>0</formula>
    </cfRule>
  </conditionalFormatting>
  <conditionalFormatting sqref="E81:P81">
    <cfRule type="cellIs" dxfId="350" priority="56" operator="equal">
      <formula>0</formula>
    </cfRule>
  </conditionalFormatting>
  <conditionalFormatting sqref="E82:P82">
    <cfRule type="cellIs" dxfId="349" priority="55" operator="equal">
      <formula>0</formula>
    </cfRule>
  </conditionalFormatting>
  <conditionalFormatting sqref="E83:P83">
    <cfRule type="cellIs" dxfId="348" priority="54" operator="equal">
      <formula>0</formula>
    </cfRule>
  </conditionalFormatting>
  <conditionalFormatting sqref="E84:P84">
    <cfRule type="cellIs" dxfId="347" priority="53" operator="equal">
      <formula>0</formula>
    </cfRule>
  </conditionalFormatting>
  <conditionalFormatting sqref="E85:P85">
    <cfRule type="cellIs" dxfId="346" priority="52" operator="equal">
      <formula>0</formula>
    </cfRule>
  </conditionalFormatting>
  <conditionalFormatting sqref="E86:P86">
    <cfRule type="cellIs" dxfId="345" priority="51" operator="equal">
      <formula>0</formula>
    </cfRule>
  </conditionalFormatting>
  <conditionalFormatting sqref="E87:P87">
    <cfRule type="cellIs" dxfId="344" priority="50" operator="equal">
      <formula>0</formula>
    </cfRule>
  </conditionalFormatting>
  <conditionalFormatting sqref="E88:P88">
    <cfRule type="cellIs" dxfId="343" priority="49" operator="equal">
      <formula>0</formula>
    </cfRule>
  </conditionalFormatting>
  <conditionalFormatting sqref="E89:P89">
    <cfRule type="cellIs" dxfId="342" priority="48" operator="equal">
      <formula>0</formula>
    </cfRule>
  </conditionalFormatting>
  <conditionalFormatting sqref="E90:P90">
    <cfRule type="cellIs" dxfId="341" priority="47" operator="equal">
      <formula>0</formula>
    </cfRule>
  </conditionalFormatting>
  <conditionalFormatting sqref="E91:P91">
    <cfRule type="cellIs" dxfId="340" priority="46" operator="equal">
      <formula>0</formula>
    </cfRule>
  </conditionalFormatting>
  <conditionalFormatting sqref="E92:P92">
    <cfRule type="cellIs" dxfId="339" priority="45" operator="equal">
      <formula>0</formula>
    </cfRule>
  </conditionalFormatting>
  <conditionalFormatting sqref="E93:P93">
    <cfRule type="cellIs" dxfId="338" priority="44" operator="equal">
      <formula>0</formula>
    </cfRule>
  </conditionalFormatting>
  <conditionalFormatting sqref="E94:P94">
    <cfRule type="cellIs" dxfId="337" priority="43" operator="equal">
      <formula>0</formula>
    </cfRule>
  </conditionalFormatting>
  <conditionalFormatting sqref="E95:P95">
    <cfRule type="cellIs" dxfId="336" priority="42" operator="equal">
      <formula>0</formula>
    </cfRule>
  </conditionalFormatting>
  <conditionalFormatting sqref="E96:P96">
    <cfRule type="cellIs" dxfId="335" priority="41" operator="equal">
      <formula>0</formula>
    </cfRule>
  </conditionalFormatting>
  <conditionalFormatting sqref="E97:P97">
    <cfRule type="cellIs" dxfId="334" priority="40" operator="equal">
      <formula>0</formula>
    </cfRule>
  </conditionalFormatting>
  <conditionalFormatting sqref="E98:P98">
    <cfRule type="cellIs" dxfId="333" priority="39" operator="equal">
      <formula>0</formula>
    </cfRule>
  </conditionalFormatting>
  <conditionalFormatting sqref="E99:P99">
    <cfRule type="cellIs" dxfId="332" priority="38" operator="equal">
      <formula>0</formula>
    </cfRule>
  </conditionalFormatting>
  <conditionalFormatting sqref="E100:P100">
    <cfRule type="cellIs" dxfId="331" priority="37" operator="equal">
      <formula>0</formula>
    </cfRule>
  </conditionalFormatting>
  <conditionalFormatting sqref="E101:P101">
    <cfRule type="cellIs" dxfId="330" priority="36" operator="equal">
      <formula>0</formula>
    </cfRule>
  </conditionalFormatting>
  <conditionalFormatting sqref="E102:P102">
    <cfRule type="cellIs" dxfId="329" priority="35" operator="equal">
      <formula>0</formula>
    </cfRule>
  </conditionalFormatting>
  <conditionalFormatting sqref="E103:P103">
    <cfRule type="cellIs" dxfId="328" priority="34" operator="equal">
      <formula>0</formula>
    </cfRule>
  </conditionalFormatting>
  <conditionalFormatting sqref="E104:P104">
    <cfRule type="cellIs" dxfId="327" priority="33" operator="equal">
      <formula>0</formula>
    </cfRule>
  </conditionalFormatting>
  <conditionalFormatting sqref="E105:P105">
    <cfRule type="cellIs" dxfId="326" priority="32" operator="equal">
      <formula>0</formula>
    </cfRule>
  </conditionalFormatting>
  <conditionalFormatting sqref="E106:P106">
    <cfRule type="cellIs" dxfId="325" priority="31" operator="equal">
      <formula>0</formula>
    </cfRule>
  </conditionalFormatting>
  <conditionalFormatting sqref="E107:P107">
    <cfRule type="cellIs" dxfId="324" priority="30" operator="equal">
      <formula>0</formula>
    </cfRule>
  </conditionalFormatting>
  <conditionalFormatting sqref="E108:P108">
    <cfRule type="cellIs" dxfId="323" priority="29" operator="equal">
      <formula>0</formula>
    </cfRule>
  </conditionalFormatting>
  <conditionalFormatting sqref="E109:P109">
    <cfRule type="cellIs" dxfId="322" priority="28" operator="equal">
      <formula>0</formula>
    </cfRule>
  </conditionalFormatting>
  <conditionalFormatting sqref="E110:P110">
    <cfRule type="cellIs" dxfId="321" priority="27" operator="equal">
      <formula>0</formula>
    </cfRule>
  </conditionalFormatting>
  <conditionalFormatting sqref="E111:P111">
    <cfRule type="cellIs" dxfId="320" priority="26" operator="equal">
      <formula>0</formula>
    </cfRule>
  </conditionalFormatting>
  <conditionalFormatting sqref="E112:P112">
    <cfRule type="cellIs" dxfId="319" priority="25" operator="equal">
      <formula>0</formula>
    </cfRule>
  </conditionalFormatting>
  <conditionalFormatting sqref="E113:P113">
    <cfRule type="cellIs" dxfId="318" priority="24" operator="equal">
      <formula>0</formula>
    </cfRule>
  </conditionalFormatting>
  <conditionalFormatting sqref="E114:P114">
    <cfRule type="cellIs" dxfId="317" priority="23" operator="equal">
      <formula>0</formula>
    </cfRule>
  </conditionalFormatting>
  <conditionalFormatting sqref="E115:P115">
    <cfRule type="cellIs" dxfId="316" priority="22" operator="equal">
      <formula>0</formula>
    </cfRule>
  </conditionalFormatting>
  <conditionalFormatting sqref="E116:P116">
    <cfRule type="cellIs" dxfId="315" priority="21" operator="equal">
      <formula>0</formula>
    </cfRule>
  </conditionalFormatting>
  <conditionalFormatting sqref="E117:P117">
    <cfRule type="cellIs" dxfId="314" priority="20" operator="equal">
      <formula>0</formula>
    </cfRule>
  </conditionalFormatting>
  <conditionalFormatting sqref="E118:P118">
    <cfRule type="cellIs" dxfId="313" priority="19" operator="equal">
      <formula>0</formula>
    </cfRule>
  </conditionalFormatting>
  <conditionalFormatting sqref="E119:P119">
    <cfRule type="cellIs" dxfId="312" priority="18" operator="equal">
      <formula>0</formula>
    </cfRule>
  </conditionalFormatting>
  <conditionalFormatting sqref="E120:P120">
    <cfRule type="cellIs" dxfId="311" priority="17" operator="equal">
      <formula>0</formula>
    </cfRule>
  </conditionalFormatting>
  <conditionalFormatting sqref="E121:P121">
    <cfRule type="cellIs" dxfId="310" priority="16" operator="equal">
      <formula>0</formula>
    </cfRule>
  </conditionalFormatting>
  <conditionalFormatting sqref="E122:P122">
    <cfRule type="cellIs" dxfId="309" priority="15" operator="equal">
      <formula>0</formula>
    </cfRule>
  </conditionalFormatting>
  <conditionalFormatting sqref="E123:P123">
    <cfRule type="cellIs" dxfId="308" priority="14" operator="equal">
      <formula>0</formula>
    </cfRule>
  </conditionalFormatting>
  <conditionalFormatting sqref="E124:P124">
    <cfRule type="cellIs" dxfId="307" priority="13" operator="equal">
      <formula>0</formula>
    </cfRule>
  </conditionalFormatting>
  <conditionalFormatting sqref="E125:P125">
    <cfRule type="cellIs" dxfId="306" priority="12" operator="equal">
      <formula>0</formula>
    </cfRule>
  </conditionalFormatting>
  <conditionalFormatting sqref="E126:P126">
    <cfRule type="cellIs" dxfId="305" priority="11" operator="equal">
      <formula>0</formula>
    </cfRule>
  </conditionalFormatting>
  <conditionalFormatting sqref="E127:P127">
    <cfRule type="cellIs" dxfId="304" priority="10" operator="equal">
      <formula>0</formula>
    </cfRule>
  </conditionalFormatting>
  <conditionalFormatting sqref="E128:P128">
    <cfRule type="cellIs" dxfId="303" priority="9" operator="equal">
      <formula>0</formula>
    </cfRule>
  </conditionalFormatting>
  <conditionalFormatting sqref="E131:P131">
    <cfRule type="cellIs" dxfId="302" priority="8" operator="equal">
      <formula>0</formula>
    </cfRule>
  </conditionalFormatting>
  <conditionalFormatting sqref="E132:P132">
    <cfRule type="cellIs" dxfId="301" priority="7" operator="equal">
      <formula>0</formula>
    </cfRule>
  </conditionalFormatting>
  <conditionalFormatting sqref="E133:P133">
    <cfRule type="cellIs" dxfId="300" priority="6" operator="equal">
      <formula>0</formula>
    </cfRule>
  </conditionalFormatting>
  <conditionalFormatting sqref="E134:P134">
    <cfRule type="cellIs" dxfId="299" priority="5" operator="equal">
      <formula>0</formula>
    </cfRule>
  </conditionalFormatting>
  <conditionalFormatting sqref="E135:P135">
    <cfRule type="cellIs" dxfId="298" priority="4" operator="equal">
      <formula>0</formula>
    </cfRule>
  </conditionalFormatting>
  <conditionalFormatting sqref="E136:P136">
    <cfRule type="cellIs" dxfId="297" priority="3" operator="equal">
      <formula>0</formula>
    </cfRule>
  </conditionalFormatting>
  <conditionalFormatting sqref="Q55:Q135">
    <cfRule type="cellIs" dxfId="296" priority="2" operator="equal">
      <formula>0</formula>
    </cfRule>
  </conditionalFormatting>
  <conditionalFormatting sqref="Q136">
    <cfRule type="cellIs" dxfId="295" priority="1" operator="equal">
      <formula>0</formula>
    </cfRule>
  </conditionalFormatting>
  <hyperlinks>
    <hyperlink ref="A1" location="'ODS 3.'!A1" display="REGRESAR" xr:uid="{00000000-0004-0000-6300-000000000000}"/>
    <hyperlink ref="C1" location="'Metadato 3.9.1'!A1" display="VER METADATO" xr:uid="{00000000-0004-0000-6300-000001000000}"/>
  </hyperlinks>
  <pageMargins left="0.7" right="0.7" top="0.75" bottom="0.75" header="0.3" footer="0.3"/>
  <pageSetup orientation="portrait" r:id="rId1"/>
  <drawing r:id="rId2"/>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sheetPr codeName="Hoja99">
    <tabColor theme="0" tint="-0.499984740745262"/>
  </sheetPr>
  <dimension ref="A1:F41"/>
  <sheetViews>
    <sheetView showGridLines="0" zoomScaleNormal="100" workbookViewId="0">
      <pane ySplit="1" topLeftCell="A14" activePane="bottomLeft" state="frozen"/>
      <selection pane="bottomLeft" activeCell="D21" sqref="D21"/>
    </sheetView>
  </sheetViews>
  <sheetFormatPr baseColWidth="10" defaultColWidth="11.44140625" defaultRowHeight="17.399999999999999" x14ac:dyDescent="0.3"/>
  <cols>
    <col min="1" max="1" width="11.21875" style="38" customWidth="1"/>
    <col min="2" max="2" width="26.44140625" style="38" customWidth="1"/>
    <col min="3" max="3" width="24" style="38" customWidth="1"/>
    <col min="4" max="4" width="85.77734375" style="38" customWidth="1"/>
    <col min="5" max="5" width="11.44140625" style="38"/>
    <col min="6" max="6" width="7.21875" style="38" customWidth="1"/>
    <col min="7" max="7" width="33" style="38" bestFit="1" customWidth="1"/>
    <col min="8" max="16384" width="11.44140625" style="38"/>
  </cols>
  <sheetData>
    <row r="1" spans="1:6" x14ac:dyDescent="0.3">
      <c r="B1" s="481" t="s">
        <v>337</v>
      </c>
    </row>
    <row r="2" spans="1:6" ht="18" thickBot="1" x14ac:dyDescent="0.35"/>
    <row r="3" spans="1:6" ht="23.25" customHeight="1" thickBot="1" x14ac:dyDescent="0.35">
      <c r="B3" s="3297" t="s">
        <v>370</v>
      </c>
      <c r="C3" s="3297"/>
      <c r="D3" s="3297"/>
      <c r="F3" s="147" t="s">
        <v>371</v>
      </c>
    </row>
    <row r="4" spans="1:6" x14ac:dyDescent="0.3">
      <c r="A4" s="691"/>
      <c r="B4" s="3299" t="s">
        <v>449</v>
      </c>
      <c r="C4" s="3299"/>
      <c r="D4" s="156" t="s">
        <v>16</v>
      </c>
    </row>
    <row r="5" spans="1:6" ht="32.25" customHeight="1" x14ac:dyDescent="0.3">
      <c r="B5" s="3142" t="s">
        <v>373</v>
      </c>
      <c r="C5" s="3142"/>
      <c r="D5" s="44" t="s">
        <v>53</v>
      </c>
    </row>
    <row r="6" spans="1:6" x14ac:dyDescent="0.3">
      <c r="B6" s="3142" t="s">
        <v>374</v>
      </c>
      <c r="C6" s="3142"/>
      <c r="D6" s="45" t="s">
        <v>617</v>
      </c>
    </row>
    <row r="7" spans="1:6" ht="15" customHeight="1" x14ac:dyDescent="0.3">
      <c r="B7" s="3143" t="s">
        <v>375</v>
      </c>
      <c r="C7" s="3143"/>
      <c r="D7" s="46" t="s">
        <v>3986</v>
      </c>
    </row>
    <row r="8" spans="1:6" ht="15" customHeight="1" x14ac:dyDescent="0.3">
      <c r="B8" s="3143" t="s">
        <v>2485</v>
      </c>
      <c r="C8" s="3143"/>
      <c r="D8" s="47" t="s">
        <v>2525</v>
      </c>
    </row>
    <row r="9" spans="1:6" x14ac:dyDescent="0.45">
      <c r="B9" s="22"/>
      <c r="C9" s="22"/>
      <c r="D9" s="22"/>
    </row>
    <row r="10" spans="1:6" ht="23.25" customHeight="1" x14ac:dyDescent="0.3">
      <c r="B10" s="3297" t="s">
        <v>376</v>
      </c>
      <c r="C10" s="3297"/>
      <c r="D10" s="3297"/>
    </row>
    <row r="11" spans="1:6" ht="18" customHeight="1" x14ac:dyDescent="0.3">
      <c r="B11" s="3323" t="s">
        <v>377</v>
      </c>
      <c r="C11" s="3324"/>
      <c r="D11" s="156" t="s">
        <v>439</v>
      </c>
    </row>
    <row r="12" spans="1:6" ht="32.25" customHeight="1" x14ac:dyDescent="0.3">
      <c r="B12" s="3155" t="s">
        <v>379</v>
      </c>
      <c r="C12" s="3155"/>
      <c r="D12" s="460" t="s">
        <v>703</v>
      </c>
    </row>
    <row r="13" spans="1:6" x14ac:dyDescent="0.3">
      <c r="B13" s="3142" t="s">
        <v>380</v>
      </c>
      <c r="C13" s="3142"/>
      <c r="D13" s="603" t="s">
        <v>617</v>
      </c>
    </row>
    <row r="14" spans="1:6" x14ac:dyDescent="0.3">
      <c r="B14" s="3142" t="s">
        <v>381</v>
      </c>
      <c r="C14" s="3156"/>
      <c r="D14" s="603" t="s">
        <v>10</v>
      </c>
    </row>
    <row r="15" spans="1:6" ht="104.4" x14ac:dyDescent="0.3">
      <c r="B15" s="3142" t="s">
        <v>382</v>
      </c>
      <c r="C15" s="3142"/>
      <c r="D15" s="49" t="s">
        <v>705</v>
      </c>
    </row>
    <row r="16" spans="1:6" ht="54.75" customHeight="1" x14ac:dyDescent="0.3">
      <c r="B16" s="3142" t="s">
        <v>383</v>
      </c>
      <c r="C16" s="3142"/>
      <c r="D16" s="119"/>
    </row>
    <row r="17" spans="2:4" x14ac:dyDescent="0.3">
      <c r="B17" s="3142" t="s">
        <v>384</v>
      </c>
      <c r="C17" s="3142"/>
      <c r="D17" s="49" t="s">
        <v>644</v>
      </c>
    </row>
    <row r="18" spans="2:4" x14ac:dyDescent="0.3">
      <c r="B18" s="3143" t="s">
        <v>386</v>
      </c>
      <c r="C18" s="3143"/>
      <c r="D18" s="44"/>
    </row>
    <row r="19" spans="2:4" ht="36" customHeight="1" x14ac:dyDescent="0.3">
      <c r="B19" s="3144" t="s">
        <v>387</v>
      </c>
      <c r="C19" s="3145"/>
      <c r="D19" s="49" t="s">
        <v>706</v>
      </c>
    </row>
    <row r="20" spans="2:4" x14ac:dyDescent="0.3">
      <c r="B20" s="3142" t="s">
        <v>388</v>
      </c>
      <c r="C20" s="3142"/>
      <c r="D20" s="49" t="s">
        <v>424</v>
      </c>
    </row>
    <row r="21" spans="2:4" x14ac:dyDescent="0.3">
      <c r="B21" s="3146" t="s">
        <v>390</v>
      </c>
      <c r="C21" s="54" t="s">
        <v>391</v>
      </c>
      <c r="D21" s="2947" t="s">
        <v>7482</v>
      </c>
    </row>
    <row r="22" spans="2:4" x14ac:dyDescent="0.3">
      <c r="B22" s="3147"/>
      <c r="C22" s="577" t="s">
        <v>393</v>
      </c>
      <c r="D22" s="83" t="s">
        <v>2430</v>
      </c>
    </row>
    <row r="23" spans="2:4" x14ac:dyDescent="0.3">
      <c r="B23" s="3148" t="s">
        <v>395</v>
      </c>
      <c r="C23" s="3148"/>
      <c r="D23" s="49" t="s">
        <v>631</v>
      </c>
    </row>
    <row r="24" spans="2:4" x14ac:dyDescent="0.3">
      <c r="B24" s="3148" t="s">
        <v>397</v>
      </c>
      <c r="C24" s="3148"/>
      <c r="D24" s="113" t="s">
        <v>6034</v>
      </c>
    </row>
    <row r="25" spans="2:4" x14ac:dyDescent="0.3">
      <c r="B25" s="3142" t="s">
        <v>399</v>
      </c>
      <c r="C25" s="3142"/>
      <c r="D25" s="49" t="s">
        <v>19</v>
      </c>
    </row>
    <row r="26" spans="2:4" ht="15" customHeight="1" x14ac:dyDescent="0.3">
      <c r="B26" s="3143" t="s">
        <v>401</v>
      </c>
      <c r="C26" s="3143"/>
      <c r="D26" s="113" t="s">
        <v>6035</v>
      </c>
    </row>
    <row r="27" spans="2:4" ht="34.799999999999997" x14ac:dyDescent="0.3">
      <c r="B27" s="3149" t="s">
        <v>403</v>
      </c>
      <c r="C27" s="3150"/>
      <c r="D27" s="44" t="s">
        <v>707</v>
      </c>
    </row>
    <row r="28" spans="2:4" x14ac:dyDescent="0.3">
      <c r="B28" s="578" t="s">
        <v>404</v>
      </c>
      <c r="C28" s="579"/>
      <c r="D28" s="44"/>
    </row>
    <row r="29" spans="2:4" x14ac:dyDescent="0.3">
      <c r="B29" s="3151" t="s">
        <v>405</v>
      </c>
      <c r="C29" s="3152"/>
      <c r="D29" s="61"/>
    </row>
    <row r="30" spans="2:4" x14ac:dyDescent="0.3">
      <c r="B30" s="905"/>
      <c r="C30" s="905"/>
      <c r="D30" s="906"/>
    </row>
    <row r="31" spans="2:4" ht="23.25" customHeight="1" x14ac:dyDescent="0.3">
      <c r="B31" s="3297" t="s">
        <v>406</v>
      </c>
      <c r="C31" s="3297"/>
      <c r="D31" s="3297"/>
    </row>
    <row r="32" spans="2:4" x14ac:dyDescent="0.3">
      <c r="B32" s="3321" t="s">
        <v>407</v>
      </c>
      <c r="C32" s="3322"/>
      <c r="D32" s="581" t="s">
        <v>635</v>
      </c>
    </row>
    <row r="33" spans="2:4" x14ac:dyDescent="0.3">
      <c r="B33" s="3140" t="s">
        <v>409</v>
      </c>
      <c r="C33" s="3141"/>
      <c r="D33" s="113" t="s">
        <v>636</v>
      </c>
    </row>
    <row r="34" spans="2:4" x14ac:dyDescent="0.3">
      <c r="B34" s="3140" t="s">
        <v>411</v>
      </c>
      <c r="C34" s="3141"/>
      <c r="D34" s="113" t="s">
        <v>412</v>
      </c>
    </row>
    <row r="35" spans="2:4" x14ac:dyDescent="0.3">
      <c r="B35" s="3140" t="s">
        <v>413</v>
      </c>
      <c r="C35" s="3141"/>
      <c r="D35" s="113" t="s">
        <v>6037</v>
      </c>
    </row>
    <row r="36" spans="2:4" x14ac:dyDescent="0.3">
      <c r="B36" s="3140" t="s">
        <v>415</v>
      </c>
      <c r="C36" s="3141"/>
      <c r="D36" s="85" t="s">
        <v>638</v>
      </c>
    </row>
    <row r="37" spans="2:4" x14ac:dyDescent="0.3">
      <c r="B37" s="3140" t="s">
        <v>407</v>
      </c>
      <c r="C37" s="3141"/>
      <c r="D37" s="113" t="s">
        <v>709</v>
      </c>
    </row>
    <row r="38" spans="2:4" x14ac:dyDescent="0.3">
      <c r="B38" s="3140" t="s">
        <v>409</v>
      </c>
      <c r="C38" s="3141"/>
      <c r="D38" s="113" t="s">
        <v>710</v>
      </c>
    </row>
    <row r="39" spans="2:4" x14ac:dyDescent="0.3">
      <c r="B39" s="3140" t="s">
        <v>411</v>
      </c>
      <c r="C39" s="3141"/>
      <c r="D39" s="113" t="s">
        <v>711</v>
      </c>
    </row>
    <row r="40" spans="2:4" x14ac:dyDescent="0.3">
      <c r="B40" s="3140" t="s">
        <v>413</v>
      </c>
      <c r="C40" s="3141"/>
      <c r="D40" s="113" t="s">
        <v>712</v>
      </c>
    </row>
    <row r="41" spans="2:4" x14ac:dyDescent="0.3">
      <c r="B41" s="3140" t="s">
        <v>415</v>
      </c>
      <c r="C41" s="3141"/>
      <c r="D41" s="113" t="s">
        <v>713</v>
      </c>
    </row>
  </sheetData>
  <mergeCells count="35">
    <mergeCell ref="B10:D10"/>
    <mergeCell ref="B3:D3"/>
    <mergeCell ref="B4:C4"/>
    <mergeCell ref="B5:C5"/>
    <mergeCell ref="B6:C6"/>
    <mergeCell ref="B7:C7"/>
    <mergeCell ref="B8:C8"/>
    <mergeCell ref="B36:C36"/>
    <mergeCell ref="B23:C23"/>
    <mergeCell ref="B11:C11"/>
    <mergeCell ref="B12:C12"/>
    <mergeCell ref="B13:C13"/>
    <mergeCell ref="B14:C14"/>
    <mergeCell ref="B15:C15"/>
    <mergeCell ref="B16:C16"/>
    <mergeCell ref="B17:C17"/>
    <mergeCell ref="B18:C18"/>
    <mergeCell ref="B19:C19"/>
    <mergeCell ref="B20:C20"/>
    <mergeCell ref="B21:B22"/>
    <mergeCell ref="B31:D31"/>
    <mergeCell ref="B32:C32"/>
    <mergeCell ref="B33:C33"/>
    <mergeCell ref="B34:C34"/>
    <mergeCell ref="B35:C35"/>
    <mergeCell ref="B24:C24"/>
    <mergeCell ref="B25:C25"/>
    <mergeCell ref="B26:C26"/>
    <mergeCell ref="B27:C27"/>
    <mergeCell ref="B29:C29"/>
    <mergeCell ref="B37:C37"/>
    <mergeCell ref="B38:C38"/>
    <mergeCell ref="B39:C39"/>
    <mergeCell ref="B40:C40"/>
    <mergeCell ref="B41:C41"/>
  </mergeCells>
  <dataValidations count="5">
    <dataValidation allowBlank="1" showDropDown="1" showInputMessage="1" showErrorMessage="1" sqref="D13" xr:uid="{00000000-0002-0000-6400-000000000000}"/>
    <dataValidation type="list" allowBlank="1" showInputMessage="1" showErrorMessage="1" sqref="D4" xr:uid="{00000000-0002-0000-6400-000001000000}">
      <formula1>ODS</formula1>
    </dataValidation>
    <dataValidation type="list" allowBlank="1" showInputMessage="1" showErrorMessage="1" sqref="D5" xr:uid="{00000000-0002-0000-6400-000002000000}">
      <formula1>Metas_ODS</formula1>
    </dataValidation>
    <dataValidation type="list" allowBlank="1" showInputMessage="1" showErrorMessage="1" sqref="D6" xr:uid="{00000000-0002-0000-6400-000003000000}">
      <formula1>Numero_indicador</formula1>
    </dataValidation>
    <dataValidation type="list" allowBlank="1" showInputMessage="1" showErrorMessage="1" sqref="D7" xr:uid="{00000000-0002-0000-6400-000004000000}">
      <formula1>Nombre_indicador_ODS</formula1>
    </dataValidation>
  </dataValidations>
  <hyperlinks>
    <hyperlink ref="B1" location="'3.9.1'!A1" display="REGRESAR" xr:uid="{00000000-0004-0000-6400-000000000000}"/>
    <hyperlink ref="D8" r:id="rId1" xr:uid="{00000000-0004-0000-6400-000001000000}"/>
    <hyperlink ref="D36" r:id="rId2" xr:uid="{00000000-0004-0000-6400-000002000000}"/>
  </hyperlinks>
  <pageMargins left="0.7" right="0.7" top="0.75" bottom="0.75" header="0.3" footer="0.3"/>
  <pageSetup orientation="portrait" r:id="rId3"/>
  <drawing r:id="rId4"/>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sheetPr codeName="Hoja100"/>
  <dimension ref="A1:AE141"/>
  <sheetViews>
    <sheetView showGridLines="0" zoomScaleNormal="100" workbookViewId="0">
      <pane ySplit="1" topLeftCell="A125" activePane="bottomLeft" state="frozen"/>
      <selection pane="bottomLeft" activeCell="N145" sqref="N145"/>
    </sheetView>
  </sheetViews>
  <sheetFormatPr baseColWidth="10" defaultColWidth="11.44140625" defaultRowHeight="13.2" x14ac:dyDescent="0.35"/>
  <cols>
    <col min="1" max="2" width="15" style="39" customWidth="1"/>
    <col min="3" max="3" width="8.5546875" style="39" customWidth="1"/>
    <col min="4" max="4" width="11.109375" style="39" customWidth="1"/>
    <col min="5" max="5" width="7" style="39" customWidth="1"/>
    <col min="6" max="6" width="7.44140625" style="39" customWidth="1"/>
    <col min="7" max="8" width="7.77734375" style="39" customWidth="1"/>
    <col min="9" max="9" width="8" style="39" customWidth="1"/>
    <col min="10" max="10" width="7.21875" style="39" customWidth="1"/>
    <col min="11" max="11" width="8" style="39" customWidth="1"/>
    <col min="12" max="12" width="7.44140625" style="39" customWidth="1"/>
    <col min="13" max="13" width="8" style="39" customWidth="1"/>
    <col min="14" max="14" width="6.21875" style="39" customWidth="1"/>
    <col min="15" max="15" width="7.77734375" style="39" customWidth="1"/>
    <col min="16" max="16" width="7.5546875" style="39" customWidth="1"/>
    <col min="17" max="17" width="7.77734375" style="39" customWidth="1"/>
    <col min="18" max="18" width="7.44140625" style="39" customWidth="1"/>
    <col min="19" max="19" width="6.77734375" style="39" customWidth="1"/>
    <col min="20" max="20" width="8.88671875" style="39" customWidth="1"/>
    <col min="21" max="21" width="1.6640625" style="39" customWidth="1"/>
    <col min="22" max="22" width="7.5546875" style="39" customWidth="1"/>
    <col min="23" max="23" width="8.77734375" style="39" customWidth="1"/>
    <col min="24" max="24" width="11.77734375" style="39" customWidth="1"/>
    <col min="25" max="25" width="6.77734375" style="39" customWidth="1"/>
    <col min="26" max="26" width="11.109375" style="39" customWidth="1"/>
    <col min="27" max="27" width="11" style="39" customWidth="1"/>
    <col min="28" max="28" width="11.5546875" style="39" customWidth="1"/>
    <col min="29" max="29" width="1.5546875" style="39" customWidth="1"/>
    <col min="30" max="30" width="7.44140625" style="39" customWidth="1"/>
    <col min="31" max="31" width="9.5546875" style="39" customWidth="1"/>
    <col min="32" max="16384" width="11.44140625" style="39"/>
  </cols>
  <sheetData>
    <row r="1" spans="1:31" s="160" customFormat="1" ht="18.600000000000001" x14ac:dyDescent="0.45">
      <c r="A1" s="576" t="s">
        <v>337</v>
      </c>
      <c r="C1" s="3119" t="s">
        <v>430</v>
      </c>
      <c r="D1" s="3119"/>
    </row>
    <row r="2" spans="1:31" s="160" customFormat="1" ht="18.600000000000001" x14ac:dyDescent="0.45"/>
    <row r="3" spans="1:31" s="160" customFormat="1" ht="18.600000000000001" customHeight="1" x14ac:dyDescent="0.45">
      <c r="A3" s="3268" t="s">
        <v>339</v>
      </c>
      <c r="B3" s="3268"/>
      <c r="C3" s="3268" t="s">
        <v>627</v>
      </c>
      <c r="D3" s="3268"/>
      <c r="E3" s="3268"/>
      <c r="F3" s="3268"/>
      <c r="G3" s="3268"/>
      <c r="H3" s="3268"/>
      <c r="I3" s="3268"/>
      <c r="J3" s="3268"/>
      <c r="K3" s="3268"/>
      <c r="L3" s="3268"/>
      <c r="M3" s="3268"/>
      <c r="N3" s="3268"/>
      <c r="O3" s="3268"/>
      <c r="P3" s="3268"/>
      <c r="Q3" s="3268"/>
      <c r="R3" s="3268"/>
      <c r="S3" s="3268"/>
      <c r="T3" s="3268"/>
      <c r="U3" s="3268"/>
      <c r="V3" s="3268"/>
      <c r="W3" s="3268"/>
      <c r="X3" s="3268"/>
    </row>
    <row r="4" spans="1:31" s="160" customFormat="1" ht="18.600000000000001" customHeight="1" x14ac:dyDescent="0.45">
      <c r="A4" s="3268" t="s">
        <v>340</v>
      </c>
      <c r="B4" s="3268"/>
      <c r="C4" s="3268" t="s">
        <v>616</v>
      </c>
      <c r="D4" s="3268"/>
      <c r="E4" s="3268"/>
      <c r="F4" s="3268"/>
      <c r="G4" s="3268"/>
      <c r="H4" s="3268"/>
      <c r="I4" s="3268"/>
      <c r="J4" s="3268"/>
      <c r="K4" s="3268"/>
      <c r="L4" s="3268"/>
      <c r="M4" s="3268"/>
      <c r="N4" s="3268"/>
      <c r="O4" s="3268"/>
      <c r="P4" s="3268"/>
      <c r="Q4" s="3268"/>
      <c r="R4" s="3268"/>
      <c r="S4" s="3268"/>
      <c r="T4" s="3268"/>
      <c r="U4" s="3268"/>
      <c r="V4" s="3268"/>
      <c r="W4" s="3268"/>
      <c r="X4" s="3268"/>
    </row>
    <row r="5" spans="1:31" s="160" customFormat="1" ht="18.600000000000001" customHeight="1" x14ac:dyDescent="0.45">
      <c r="A5" s="3268" t="s">
        <v>341</v>
      </c>
      <c r="B5" s="3268"/>
      <c r="C5" s="3268" t="s">
        <v>3987</v>
      </c>
      <c r="D5" s="3268"/>
      <c r="E5" s="3268"/>
      <c r="F5" s="3268"/>
      <c r="G5" s="3268"/>
      <c r="H5" s="3268"/>
      <c r="I5" s="3268"/>
      <c r="J5" s="3268"/>
      <c r="K5" s="3268"/>
      <c r="L5" s="3268"/>
      <c r="M5" s="3268"/>
      <c r="N5" s="3268"/>
      <c r="O5" s="3268"/>
      <c r="P5" s="3268"/>
      <c r="Q5" s="3268"/>
      <c r="R5" s="3268"/>
      <c r="S5" s="3268"/>
      <c r="T5" s="3268"/>
      <c r="U5" s="3268"/>
      <c r="V5" s="3268"/>
      <c r="W5" s="3268"/>
      <c r="X5" s="3268"/>
    </row>
    <row r="6" spans="1:31" s="160" customFormat="1" ht="37.200000000000003" customHeight="1" x14ac:dyDescent="0.45">
      <c r="A6" s="3268" t="s">
        <v>417</v>
      </c>
      <c r="B6" s="3269"/>
      <c r="C6" s="3268" t="s">
        <v>7479</v>
      </c>
      <c r="D6" s="3268"/>
      <c r="E6" s="3268"/>
      <c r="F6" s="3268"/>
      <c r="G6" s="3268"/>
      <c r="H6" s="3268"/>
      <c r="I6" s="3268"/>
      <c r="J6" s="3268"/>
      <c r="K6" s="3268"/>
      <c r="L6" s="3268"/>
      <c r="M6" s="3268"/>
      <c r="N6" s="3268"/>
      <c r="O6" s="3268"/>
      <c r="P6" s="3268"/>
      <c r="Q6" s="3268"/>
      <c r="R6" s="3268"/>
      <c r="S6" s="3268"/>
      <c r="T6" s="3268"/>
      <c r="U6" s="3268"/>
      <c r="V6" s="3268"/>
      <c r="W6" s="3268"/>
      <c r="X6" s="3268"/>
    </row>
    <row r="7" spans="1:31" s="160" customFormat="1" ht="18.600000000000001" x14ac:dyDescent="0.45"/>
    <row r="8" spans="1:31" s="160" customFormat="1" ht="18.600000000000001" x14ac:dyDescent="0.45"/>
    <row r="9" spans="1:31" s="160" customFormat="1" ht="18.600000000000001" x14ac:dyDescent="0.45">
      <c r="C9" s="652" t="s">
        <v>5095</v>
      </c>
      <c r="D9" s="652"/>
      <c r="E9" s="652"/>
      <c r="F9" s="652"/>
      <c r="G9" s="652"/>
      <c r="H9" s="652"/>
      <c r="I9" s="652"/>
      <c r="J9" s="652"/>
      <c r="K9" s="652"/>
      <c r="L9" s="652"/>
      <c r="M9" s="652"/>
      <c r="N9" s="652"/>
      <c r="O9" s="652"/>
      <c r="P9" s="652"/>
      <c r="Q9" s="652"/>
      <c r="R9" s="652"/>
      <c r="S9" s="652"/>
      <c r="T9" s="652"/>
      <c r="U9" s="652"/>
      <c r="V9" s="652"/>
      <c r="W9" s="652"/>
      <c r="X9" s="652"/>
      <c r="Y9" s="652"/>
      <c r="Z9" s="652"/>
      <c r="AA9" s="652"/>
      <c r="AB9" s="652"/>
      <c r="AC9" s="652"/>
      <c r="AD9" s="652"/>
      <c r="AE9" s="652"/>
    </row>
    <row r="10" spans="1:31" ht="17.399999999999999" x14ac:dyDescent="0.35">
      <c r="C10" s="489"/>
      <c r="D10" s="489"/>
      <c r="E10" s="489"/>
      <c r="F10" s="489"/>
      <c r="G10" s="489"/>
      <c r="H10" s="489"/>
      <c r="I10" s="489"/>
      <c r="J10" s="489"/>
      <c r="K10" s="489"/>
      <c r="L10" s="489"/>
      <c r="M10" s="489"/>
      <c r="N10" s="489"/>
      <c r="O10" s="489"/>
      <c r="P10" s="489"/>
      <c r="Q10" s="489"/>
      <c r="R10" s="489"/>
      <c r="S10" s="489"/>
      <c r="T10" s="489"/>
      <c r="U10" s="489"/>
      <c r="V10" s="489"/>
      <c r="W10" s="489"/>
      <c r="X10" s="489"/>
      <c r="Y10" s="489"/>
      <c r="Z10" s="489"/>
      <c r="AA10" s="489"/>
      <c r="AB10" s="489"/>
      <c r="AC10" s="489"/>
      <c r="AD10" s="489"/>
      <c r="AE10" s="489"/>
    </row>
    <row r="11" spans="1:31" ht="12.75" customHeight="1" x14ac:dyDescent="0.35">
      <c r="C11" s="3270" t="s">
        <v>458</v>
      </c>
      <c r="D11" s="3272" t="s">
        <v>344</v>
      </c>
      <c r="E11" s="3275" t="s">
        <v>668</v>
      </c>
      <c r="F11" s="3275"/>
      <c r="G11" s="3275"/>
      <c r="H11" s="3275"/>
      <c r="I11" s="3275"/>
      <c r="J11" s="3275"/>
      <c r="K11" s="3275"/>
      <c r="L11" s="3275"/>
      <c r="M11" s="3275"/>
      <c r="N11" s="3275"/>
      <c r="O11" s="3275"/>
      <c r="P11" s="3275"/>
      <c r="Q11" s="3275"/>
      <c r="R11" s="3275"/>
      <c r="S11" s="3275"/>
      <c r="T11" s="3275"/>
      <c r="U11" s="492"/>
      <c r="V11" s="3275" t="s">
        <v>2249</v>
      </c>
      <c r="W11" s="3275"/>
      <c r="X11" s="3275"/>
      <c r="Y11" s="3275"/>
      <c r="Z11" s="3275"/>
      <c r="AA11" s="3275"/>
      <c r="AB11" s="3275"/>
      <c r="AC11" s="492"/>
      <c r="AD11" s="3275" t="s">
        <v>345</v>
      </c>
      <c r="AE11" s="3275"/>
    </row>
    <row r="12" spans="1:31" ht="34.799999999999997" x14ac:dyDescent="0.35">
      <c r="C12" s="3271"/>
      <c r="D12" s="3273"/>
      <c r="E12" s="486" t="s">
        <v>6077</v>
      </c>
      <c r="F12" s="550" t="s">
        <v>6060</v>
      </c>
      <c r="G12" s="557" t="s">
        <v>6061</v>
      </c>
      <c r="H12" s="486" t="s">
        <v>6078</v>
      </c>
      <c r="I12" s="486" t="s">
        <v>6079</v>
      </c>
      <c r="J12" s="486" t="s">
        <v>6080</v>
      </c>
      <c r="K12" s="486" t="s">
        <v>6081</v>
      </c>
      <c r="L12" s="486" t="s">
        <v>6082</v>
      </c>
      <c r="M12" s="486" t="s">
        <v>6083</v>
      </c>
      <c r="N12" s="486" t="s">
        <v>6084</v>
      </c>
      <c r="O12" s="486" t="s">
        <v>6085</v>
      </c>
      <c r="P12" s="486" t="s">
        <v>6086</v>
      </c>
      <c r="Q12" s="486" t="s">
        <v>6087</v>
      </c>
      <c r="R12" s="486" t="s">
        <v>6088</v>
      </c>
      <c r="S12" s="486" t="s">
        <v>6089</v>
      </c>
      <c r="T12" s="486" t="s">
        <v>6052</v>
      </c>
      <c r="U12" s="486"/>
      <c r="V12" s="486" t="s">
        <v>506</v>
      </c>
      <c r="W12" s="486" t="s">
        <v>507</v>
      </c>
      <c r="X12" s="486" t="s">
        <v>508</v>
      </c>
      <c r="Y12" s="486" t="s">
        <v>509</v>
      </c>
      <c r="Z12" s="486" t="s">
        <v>2345</v>
      </c>
      <c r="AA12" s="486" t="s">
        <v>1010</v>
      </c>
      <c r="AB12" s="486" t="s">
        <v>512</v>
      </c>
      <c r="AC12" s="486"/>
      <c r="AD12" s="486" t="s">
        <v>558</v>
      </c>
      <c r="AE12" s="486" t="s">
        <v>557</v>
      </c>
    </row>
    <row r="13" spans="1:31" ht="17.399999999999999" x14ac:dyDescent="0.45">
      <c r="C13" s="13">
        <v>2010</v>
      </c>
      <c r="D13" s="25">
        <v>1.0807486897576344</v>
      </c>
      <c r="E13" s="25">
        <v>1.0936402087759158</v>
      </c>
      <c r="F13" s="25">
        <v>0.26936970183467701</v>
      </c>
      <c r="G13" s="25">
        <v>0</v>
      </c>
      <c r="H13" s="25">
        <v>0</v>
      </c>
      <c r="I13" s="25">
        <v>0.22494455116813708</v>
      </c>
      <c r="J13" s="25">
        <v>0</v>
      </c>
      <c r="K13" s="25">
        <v>0.28012616882643943</v>
      </c>
      <c r="L13" s="25">
        <v>0.32335251891612238</v>
      </c>
      <c r="M13" s="25">
        <v>0</v>
      </c>
      <c r="N13" s="25">
        <v>0</v>
      </c>
      <c r="O13" s="25">
        <v>0.82252399713761648</v>
      </c>
      <c r="P13" s="25">
        <v>0.5299641744218091</v>
      </c>
      <c r="Q13" s="25">
        <v>1.5075339006685913</v>
      </c>
      <c r="R13" s="25">
        <v>3.0570132980078459</v>
      </c>
      <c r="S13" s="25">
        <v>5.3749714454641966</v>
      </c>
      <c r="T13" s="25">
        <v>24.103795932276647</v>
      </c>
      <c r="U13" s="25"/>
      <c r="V13" s="25">
        <v>0.92474919480766538</v>
      </c>
      <c r="W13" s="25">
        <v>1.0124554519601137</v>
      </c>
      <c r="X13" s="25">
        <v>1.8088852443201002</v>
      </c>
      <c r="Y13" s="25">
        <v>0.88116207654654954</v>
      </c>
      <c r="Z13" s="25">
        <v>1.1860250666397834</v>
      </c>
      <c r="AA13" s="25">
        <v>1.146189607269593</v>
      </c>
      <c r="AB13" s="25">
        <v>0.98506881937039326</v>
      </c>
      <c r="AC13" s="25"/>
      <c r="AD13" s="25">
        <v>0.91610166460034848</v>
      </c>
      <c r="AE13" s="25">
        <v>1.2491233830543922</v>
      </c>
    </row>
    <row r="14" spans="1:31" ht="17.399999999999999" x14ac:dyDescent="0.45">
      <c r="C14" s="17">
        <v>2011</v>
      </c>
      <c r="D14" s="25">
        <v>0.97993336017624866</v>
      </c>
      <c r="E14" s="25">
        <v>1.0980202694541741</v>
      </c>
      <c r="F14" s="25">
        <v>0.27442672257653761</v>
      </c>
      <c r="G14" s="25">
        <v>0</v>
      </c>
      <c r="H14" s="25">
        <v>0</v>
      </c>
      <c r="I14" s="25">
        <v>0</v>
      </c>
      <c r="J14" s="25">
        <v>0</v>
      </c>
      <c r="K14" s="25">
        <v>0.54130128829706614</v>
      </c>
      <c r="L14" s="25">
        <v>0.63577843121672095</v>
      </c>
      <c r="M14" s="25">
        <v>0</v>
      </c>
      <c r="N14" s="25">
        <v>0</v>
      </c>
      <c r="O14" s="25">
        <v>1.1897915881734715</v>
      </c>
      <c r="P14" s="25">
        <v>1.0021445894213619</v>
      </c>
      <c r="Q14" s="25">
        <v>0</v>
      </c>
      <c r="R14" s="25">
        <v>2.9194239003503308</v>
      </c>
      <c r="S14" s="25">
        <v>7.8043704474505722</v>
      </c>
      <c r="T14" s="25">
        <v>17.646445444409686</v>
      </c>
      <c r="U14" s="25"/>
      <c r="V14" s="25">
        <v>0.98097946221397914</v>
      </c>
      <c r="W14" s="25">
        <v>0.33217735613398708</v>
      </c>
      <c r="X14" s="25">
        <v>1.3937060235974339</v>
      </c>
      <c r="Y14" s="25">
        <v>1.3010894455624176</v>
      </c>
      <c r="Z14" s="25">
        <v>2.0425909390665944</v>
      </c>
      <c r="AA14" s="25">
        <v>0.22603211916413324</v>
      </c>
      <c r="AB14" s="25">
        <v>1.4584204334425528</v>
      </c>
      <c r="AC14" s="25"/>
      <c r="AD14" s="25">
        <v>0.90464210635144926</v>
      </c>
      <c r="AE14" s="25">
        <v>1.0569013677624826</v>
      </c>
    </row>
    <row r="15" spans="1:31" ht="17.399999999999999" x14ac:dyDescent="0.45">
      <c r="C15" s="13">
        <v>2012</v>
      </c>
      <c r="D15" s="25">
        <v>1.2251585849851461</v>
      </c>
      <c r="E15" s="25">
        <v>0.8199288800294029</v>
      </c>
      <c r="F15" s="25">
        <v>0</v>
      </c>
      <c r="G15" s="25">
        <v>0.252618779967475</v>
      </c>
      <c r="H15" s="25">
        <v>0.23635226638558382</v>
      </c>
      <c r="I15" s="25">
        <v>0.22813758037494741</v>
      </c>
      <c r="J15" s="25">
        <v>0</v>
      </c>
      <c r="K15" s="25">
        <v>0</v>
      </c>
      <c r="L15" s="25">
        <v>0.31112534743837944</v>
      </c>
      <c r="M15" s="25">
        <v>0</v>
      </c>
      <c r="N15" s="25">
        <v>0</v>
      </c>
      <c r="O15" s="25">
        <v>0</v>
      </c>
      <c r="P15" s="25">
        <v>0.477938724240971</v>
      </c>
      <c r="Q15" s="25">
        <v>1.3368290625490085</v>
      </c>
      <c r="R15" s="25">
        <v>2.7833453230513032</v>
      </c>
      <c r="S15" s="25">
        <v>7.5736770522618295</v>
      </c>
      <c r="T15" s="25">
        <v>29.450565139705134</v>
      </c>
      <c r="U15" s="25"/>
      <c r="V15" s="25">
        <v>1.4238643549150181</v>
      </c>
      <c r="W15" s="25">
        <v>0.65385688380527274</v>
      </c>
      <c r="X15" s="25">
        <v>1.1831005911559287</v>
      </c>
      <c r="Y15" s="25">
        <v>0.8537941544983213</v>
      </c>
      <c r="Z15" s="25">
        <v>2.0092425155716294</v>
      </c>
      <c r="AA15" s="25">
        <v>1.7825589971323084</v>
      </c>
      <c r="AB15" s="25">
        <v>0.95944889255611587</v>
      </c>
      <c r="AC15" s="25"/>
      <c r="AD15" s="25">
        <v>0.68055219439066805</v>
      </c>
      <c r="AE15" s="25">
        <v>1.7815034579264573</v>
      </c>
    </row>
    <row r="16" spans="1:31" ht="17.399999999999999" x14ac:dyDescent="0.45">
      <c r="C16" s="13">
        <v>2013</v>
      </c>
      <c r="D16" s="25">
        <v>1.2305947562194708</v>
      </c>
      <c r="E16" s="25">
        <v>1.3638295775164124</v>
      </c>
      <c r="F16" s="25">
        <v>0</v>
      </c>
      <c r="G16" s="25">
        <v>0</v>
      </c>
      <c r="H16" s="25">
        <v>0</v>
      </c>
      <c r="I16" s="25">
        <v>0</v>
      </c>
      <c r="J16" s="25">
        <v>0</v>
      </c>
      <c r="K16" s="25">
        <v>0</v>
      </c>
      <c r="L16" s="25">
        <v>0</v>
      </c>
      <c r="M16" s="25">
        <v>0.33321757338130981</v>
      </c>
      <c r="N16" s="25">
        <v>0</v>
      </c>
      <c r="O16" s="25">
        <v>1.862800809510998</v>
      </c>
      <c r="P16" s="25">
        <v>0.45867845872696994</v>
      </c>
      <c r="Q16" s="25">
        <v>1.2540965105678232</v>
      </c>
      <c r="R16" s="25">
        <v>3.5439045660554505</v>
      </c>
      <c r="S16" s="25">
        <v>11.007156968095464</v>
      </c>
      <c r="T16" s="25">
        <v>23.252540400545687</v>
      </c>
      <c r="U16" s="25"/>
      <c r="V16" s="25">
        <v>1.4732814012315352</v>
      </c>
      <c r="W16" s="25">
        <v>1.179994164392496</v>
      </c>
      <c r="X16" s="25">
        <v>0.97651863295203545</v>
      </c>
      <c r="Y16" s="25">
        <v>0.63046667143019264</v>
      </c>
      <c r="Z16" s="25">
        <v>1.1294521592301654</v>
      </c>
      <c r="AA16" s="25">
        <v>1.9768445607121912</v>
      </c>
      <c r="AB16" s="25">
        <v>0.71001043715342615</v>
      </c>
      <c r="AC16" s="25"/>
      <c r="AD16" s="25">
        <v>0.88203793191285318</v>
      </c>
      <c r="AE16" s="25">
        <v>1.5864044942972693</v>
      </c>
    </row>
    <row r="17" spans="1:31" ht="17.399999999999999" x14ac:dyDescent="0.45">
      <c r="A17" s="195"/>
      <c r="C17" s="13">
        <v>2014</v>
      </c>
      <c r="D17" s="25">
        <v>1.1313331241436859</v>
      </c>
      <c r="E17" s="25">
        <v>1.0930262912528068</v>
      </c>
      <c r="F17" s="25">
        <v>0</v>
      </c>
      <c r="G17" s="25">
        <v>0</v>
      </c>
      <c r="H17" s="25">
        <v>0</v>
      </c>
      <c r="I17" s="25">
        <v>0.2280904119275288</v>
      </c>
      <c r="J17" s="25">
        <v>0</v>
      </c>
      <c r="K17" s="25">
        <v>0</v>
      </c>
      <c r="L17" s="25">
        <v>0.58247635201230952</v>
      </c>
      <c r="M17" s="25">
        <v>0.33011474037365068</v>
      </c>
      <c r="N17" s="25">
        <v>0.67681294211802989</v>
      </c>
      <c r="O17" s="25">
        <v>0.72666758887416494</v>
      </c>
      <c r="P17" s="25">
        <v>0</v>
      </c>
      <c r="Q17" s="25">
        <v>1.177382351098931</v>
      </c>
      <c r="R17" s="25">
        <v>1.6904212308649504</v>
      </c>
      <c r="S17" s="25">
        <v>8.232843035574783</v>
      </c>
      <c r="T17" s="25">
        <v>22.496759350237006</v>
      </c>
      <c r="U17" s="25"/>
      <c r="V17" s="25">
        <v>1.204907906986183</v>
      </c>
      <c r="W17" s="25">
        <v>0.52820230570870486</v>
      </c>
      <c r="X17" s="25">
        <v>1.7413816121710968</v>
      </c>
      <c r="Y17" s="25">
        <v>0.62092003791751704</v>
      </c>
      <c r="Z17" s="25">
        <v>0.83363668446017858</v>
      </c>
      <c r="AA17" s="25">
        <v>2.5992535810133193</v>
      </c>
      <c r="AB17" s="25">
        <v>0.70076593716932611</v>
      </c>
      <c r="AC17" s="25"/>
      <c r="AD17" s="25">
        <v>0.99571729977146828</v>
      </c>
      <c r="AE17" s="25">
        <v>1.2696761478207677</v>
      </c>
    </row>
    <row r="18" spans="1:31" ht="17.399999999999999" x14ac:dyDescent="0.45">
      <c r="C18" s="13">
        <v>2015</v>
      </c>
      <c r="D18" s="25">
        <v>1.3037448606987816</v>
      </c>
      <c r="E18" s="25">
        <v>0.81832172735907405</v>
      </c>
      <c r="F18" s="25">
        <v>0</v>
      </c>
      <c r="G18" s="25">
        <v>0</v>
      </c>
      <c r="H18" s="25">
        <v>0.24320095956081048</v>
      </c>
      <c r="I18" s="25">
        <v>0.22960689294187211</v>
      </c>
      <c r="J18" s="25">
        <v>0.22146504682086726</v>
      </c>
      <c r="K18" s="25">
        <v>0</v>
      </c>
      <c r="L18" s="25">
        <v>0.28054491595938735</v>
      </c>
      <c r="M18" s="25">
        <v>0.32649179740626916</v>
      </c>
      <c r="N18" s="25">
        <v>0</v>
      </c>
      <c r="O18" s="25">
        <v>0</v>
      </c>
      <c r="P18" s="25">
        <v>2.1245755446260284</v>
      </c>
      <c r="Q18" s="25">
        <v>0.55308699945661566</v>
      </c>
      <c r="R18" s="25">
        <v>2.4119911723455232</v>
      </c>
      <c r="S18" s="25">
        <v>5.6275208263951582</v>
      </c>
      <c r="T18" s="25">
        <v>28.790337340739345</v>
      </c>
      <c r="U18" s="25"/>
      <c r="V18" s="25">
        <v>1.0674898478575794</v>
      </c>
      <c r="W18" s="25">
        <v>0.52042783331321008</v>
      </c>
      <c r="X18" s="25">
        <v>2.6845431674541325</v>
      </c>
      <c r="Y18" s="25">
        <v>1.2234261641919475</v>
      </c>
      <c r="Z18" s="25">
        <v>2.7356637540966569</v>
      </c>
      <c r="AA18" s="25">
        <v>1.7095368650940352</v>
      </c>
      <c r="AB18" s="25">
        <v>0.69200480712672685</v>
      </c>
      <c r="AC18" s="25"/>
      <c r="AD18" s="25">
        <v>1.1888496041768191</v>
      </c>
      <c r="AE18" s="25">
        <v>1.4208695552306849</v>
      </c>
    </row>
    <row r="19" spans="1:31" ht="17.399999999999999" x14ac:dyDescent="0.45">
      <c r="C19" s="17">
        <v>2016</v>
      </c>
      <c r="D19" s="25">
        <v>1.3700368377271135</v>
      </c>
      <c r="E19" s="25">
        <v>1.8887360780607321</v>
      </c>
      <c r="F19" s="25">
        <v>0</v>
      </c>
      <c r="G19" s="25">
        <v>0</v>
      </c>
      <c r="H19" s="25">
        <v>0</v>
      </c>
      <c r="I19" s="25">
        <v>0</v>
      </c>
      <c r="J19" s="25">
        <v>0.22394746276236163</v>
      </c>
      <c r="K19" s="25">
        <v>0</v>
      </c>
      <c r="L19" s="25">
        <v>0</v>
      </c>
      <c r="M19" s="25">
        <v>0.32120391734690862</v>
      </c>
      <c r="N19" s="25">
        <v>0.34128843586057506</v>
      </c>
      <c r="O19" s="25">
        <v>0.70609999039748794</v>
      </c>
      <c r="P19" s="25">
        <v>1.6367944860334647</v>
      </c>
      <c r="Q19" s="25">
        <v>0.52268567160381096</v>
      </c>
      <c r="R19" s="25">
        <v>7.6096383986646972</v>
      </c>
      <c r="S19" s="25">
        <v>4.300795133696341</v>
      </c>
      <c r="T19" s="25">
        <v>24.464707628690618</v>
      </c>
      <c r="U19" s="25"/>
      <c r="V19" s="25">
        <v>1.4933081130185357</v>
      </c>
      <c r="W19" s="25">
        <v>1.5384252474044202</v>
      </c>
      <c r="X19" s="25">
        <v>0.57064162944815144</v>
      </c>
      <c r="Y19" s="25">
        <v>1.2052912284930848</v>
      </c>
      <c r="Z19" s="25">
        <v>2.4234264557388085</v>
      </c>
      <c r="AA19" s="25">
        <v>1.2651234971387122</v>
      </c>
      <c r="AB19" s="25">
        <v>0.91113474999601374</v>
      </c>
      <c r="AC19" s="25"/>
      <c r="AD19" s="25">
        <v>1.0535577172340591</v>
      </c>
      <c r="AE19" s="25">
        <v>1.6924310220190324</v>
      </c>
    </row>
    <row r="20" spans="1:31" ht="17.399999999999999" x14ac:dyDescent="0.45">
      <c r="C20" s="17">
        <v>2017</v>
      </c>
      <c r="D20" s="25">
        <v>1.2531607966124787</v>
      </c>
      <c r="E20" s="25">
        <v>2.4252798976244865</v>
      </c>
      <c r="F20" s="25">
        <v>0.26943451056506923</v>
      </c>
      <c r="G20" s="25">
        <v>0</v>
      </c>
      <c r="H20" s="25">
        <v>0</v>
      </c>
      <c r="I20" s="25">
        <v>0</v>
      </c>
      <c r="J20" s="25">
        <v>0</v>
      </c>
      <c r="K20" s="25">
        <v>0</v>
      </c>
      <c r="L20" s="25">
        <v>0</v>
      </c>
      <c r="M20" s="25">
        <v>0.31461037261050767</v>
      </c>
      <c r="N20" s="25">
        <v>0</v>
      </c>
      <c r="O20" s="25">
        <v>0.69813478310917509</v>
      </c>
      <c r="P20" s="25">
        <v>1.1878710876025704</v>
      </c>
      <c r="Q20" s="25">
        <v>1.4974482022571263</v>
      </c>
      <c r="R20" s="25">
        <v>2.8503029671331057</v>
      </c>
      <c r="S20" s="25">
        <v>6.1534303043491461</v>
      </c>
      <c r="T20" s="25">
        <v>21.710877815230294</v>
      </c>
      <c r="U20" s="25"/>
      <c r="V20" s="25">
        <v>1.5418840466191726</v>
      </c>
      <c r="W20" s="25">
        <v>0.60661943123362128</v>
      </c>
      <c r="X20" s="25">
        <v>1.132466493147634</v>
      </c>
      <c r="Y20" s="25">
        <v>1.1879964835304087</v>
      </c>
      <c r="Z20" s="25">
        <v>1.8560943532306649</v>
      </c>
      <c r="AA20" s="25">
        <v>1.2485745440621956</v>
      </c>
      <c r="AB20" s="25">
        <v>1.3499922375446343</v>
      </c>
      <c r="AC20" s="25"/>
      <c r="AD20" s="25">
        <v>0.96162718693878824</v>
      </c>
      <c r="AE20" s="25">
        <v>1.5499323625939216</v>
      </c>
    </row>
    <row r="21" spans="1:31" ht="17.399999999999999" x14ac:dyDescent="0.45">
      <c r="C21" s="17">
        <v>2018</v>
      </c>
      <c r="D21" s="25">
        <v>1.3191024938301568</v>
      </c>
      <c r="E21" s="25">
        <v>1.3522151470767376</v>
      </c>
      <c r="F21" s="25">
        <v>0.53784179421840361</v>
      </c>
      <c r="G21" s="25">
        <v>0</v>
      </c>
      <c r="H21" s="25">
        <v>0.25359599502604069</v>
      </c>
      <c r="I21" s="25">
        <v>0</v>
      </c>
      <c r="J21" s="25">
        <v>0.22311413320586446</v>
      </c>
      <c r="K21" s="25">
        <v>0</v>
      </c>
      <c r="L21" s="25">
        <v>0.25765858008934112</v>
      </c>
      <c r="M21" s="25">
        <v>0.3042967785211807</v>
      </c>
      <c r="N21" s="25">
        <v>1.0213256661928931</v>
      </c>
      <c r="O21" s="25">
        <v>0.69382710552347382</v>
      </c>
      <c r="P21" s="25">
        <v>0.76947709337935266</v>
      </c>
      <c r="Q21" s="25">
        <v>2.3928846632670964</v>
      </c>
      <c r="R21" s="25">
        <v>6.0095021870196392</v>
      </c>
      <c r="S21" s="25">
        <v>4.8908243333430086</v>
      </c>
      <c r="T21" s="25">
        <v>18.440467716792551</v>
      </c>
      <c r="U21" s="25"/>
      <c r="V21" s="25">
        <v>1.5900740240614895</v>
      </c>
      <c r="W21" s="25">
        <v>0.79767318731260917</v>
      </c>
      <c r="X21" s="25">
        <v>1.6860405211738587</v>
      </c>
      <c r="Y21" s="25">
        <v>0.78098763696570672</v>
      </c>
      <c r="Z21" s="25">
        <v>1.8285308277236618</v>
      </c>
      <c r="AA21" s="25">
        <v>1.6435102914560065</v>
      </c>
      <c r="AB21" s="25">
        <v>0.88932169211238354</v>
      </c>
      <c r="AC21" s="25"/>
      <c r="AD21" s="25">
        <v>1.5061006216463908</v>
      </c>
      <c r="AE21" s="25">
        <v>1.1288819702139969</v>
      </c>
    </row>
    <row r="22" spans="1:31" ht="17.399999999999999" x14ac:dyDescent="0.45">
      <c r="C22" s="17">
        <v>2019</v>
      </c>
      <c r="D22" s="25">
        <v>1.3444030034118795</v>
      </c>
      <c r="E22" s="25">
        <v>3.2609429710903508</v>
      </c>
      <c r="F22" s="25">
        <v>0</v>
      </c>
      <c r="G22" s="25">
        <v>0</v>
      </c>
      <c r="H22" s="25">
        <v>0.25665432244405662</v>
      </c>
      <c r="I22" s="25">
        <v>0</v>
      </c>
      <c r="J22" s="25">
        <v>0.22452062472545761</v>
      </c>
      <c r="K22" s="25">
        <v>0</v>
      </c>
      <c r="L22" s="25">
        <v>0</v>
      </c>
      <c r="M22" s="25">
        <v>0</v>
      </c>
      <c r="N22" s="25">
        <v>0.33696374468070223</v>
      </c>
      <c r="O22" s="25">
        <v>0.34748230131875296</v>
      </c>
      <c r="P22" s="25">
        <v>0.37479911318576659</v>
      </c>
      <c r="Q22" s="25">
        <v>0.92008168709278815</v>
      </c>
      <c r="R22" s="25">
        <v>1.8785108647835635</v>
      </c>
      <c r="S22" s="25">
        <v>6.5229002738439092</v>
      </c>
      <c r="T22" s="25">
        <v>23.886452655700772</v>
      </c>
      <c r="U22" s="25"/>
      <c r="V22" s="25">
        <v>1.6377919894987203</v>
      </c>
      <c r="W22" s="25">
        <v>1.3773820100135672</v>
      </c>
      <c r="X22" s="25">
        <v>0.74403931503740661</v>
      </c>
      <c r="Y22" s="25">
        <v>0.96307567848681552</v>
      </c>
      <c r="Z22" s="25">
        <v>2.5747514721141544</v>
      </c>
      <c r="AA22" s="25">
        <v>0.81163890185256582</v>
      </c>
      <c r="AB22" s="25">
        <v>0.87907451035549766</v>
      </c>
      <c r="AC22" s="25"/>
      <c r="AD22" s="25">
        <v>1.2550607735089687</v>
      </c>
      <c r="AE22" s="25">
        <v>1.4352179577874866</v>
      </c>
    </row>
    <row r="23" spans="1:31" ht="17.399999999999999" x14ac:dyDescent="0.45">
      <c r="C23" s="17">
        <v>2020</v>
      </c>
      <c r="D23" s="25">
        <v>0.86084815726705732</v>
      </c>
      <c r="E23" s="25">
        <v>1.0935040308033188</v>
      </c>
      <c r="F23" s="25">
        <v>0</v>
      </c>
      <c r="G23" s="25">
        <v>0</v>
      </c>
      <c r="H23" s="25">
        <v>0</v>
      </c>
      <c r="I23" s="25">
        <v>0</v>
      </c>
      <c r="J23" s="25">
        <v>0</v>
      </c>
      <c r="K23" s="25">
        <v>0</v>
      </c>
      <c r="L23" s="25">
        <v>0</v>
      </c>
      <c r="M23" s="25">
        <v>0</v>
      </c>
      <c r="N23" s="25">
        <v>0.3330095189168526</v>
      </c>
      <c r="O23" s="25">
        <v>1.3960778201219965</v>
      </c>
      <c r="P23" s="25">
        <v>0.36819315728452273</v>
      </c>
      <c r="Q23" s="25">
        <v>1.3276186537248758</v>
      </c>
      <c r="R23" s="25">
        <v>1.7629831869248107</v>
      </c>
      <c r="S23" s="25">
        <v>4.4249301001279306</v>
      </c>
      <c r="T23" s="25">
        <v>13.536148423909134</v>
      </c>
      <c r="U23" s="25"/>
      <c r="V23" s="25">
        <v>1.0231428903305173</v>
      </c>
      <c r="W23" s="25">
        <v>0.58276869521974262</v>
      </c>
      <c r="X23" s="25">
        <v>1.478035469156171</v>
      </c>
      <c r="Y23" s="25">
        <v>0.57024246709700965</v>
      </c>
      <c r="Z23" s="25">
        <v>0.76162815790074967</v>
      </c>
      <c r="AA23" s="25">
        <v>1.0024479779621835</v>
      </c>
      <c r="AB23" s="25">
        <v>0.43470417294270819</v>
      </c>
      <c r="AC23" s="25"/>
      <c r="AD23" s="25">
        <v>0.85418636850935115</v>
      </c>
      <c r="AE23" s="25">
        <v>0.86761467320439478</v>
      </c>
    </row>
    <row r="24" spans="1:31" ht="17.399999999999999" x14ac:dyDescent="0.45">
      <c r="C24" s="17">
        <v>2021</v>
      </c>
      <c r="D24" s="25">
        <v>0.65852701823090531</v>
      </c>
      <c r="E24" s="25">
        <v>0.27533303146432542</v>
      </c>
      <c r="F24" s="25">
        <v>0.26627423266210837</v>
      </c>
      <c r="G24" s="25">
        <v>0</v>
      </c>
      <c r="H24" s="25">
        <v>0.26686726045627296</v>
      </c>
      <c r="I24" s="25">
        <v>0.24069299892699106</v>
      </c>
      <c r="J24" s="25">
        <v>0.22660247065599706</v>
      </c>
      <c r="K24" s="25">
        <v>0.22269629515929062</v>
      </c>
      <c r="L24" s="25">
        <v>0</v>
      </c>
      <c r="M24" s="25">
        <v>0</v>
      </c>
      <c r="N24" s="25">
        <v>0.32737711728847657</v>
      </c>
      <c r="O24" s="25">
        <v>0.34993109810080181</v>
      </c>
      <c r="P24" s="25">
        <v>0.72727321546536228</v>
      </c>
      <c r="Q24" s="25">
        <v>0.85158902015488724</v>
      </c>
      <c r="R24" s="25">
        <v>1.6644557065298111</v>
      </c>
      <c r="S24" s="25">
        <v>1.6724930058545209</v>
      </c>
      <c r="T24" s="25">
        <v>9.6071621973671917</v>
      </c>
      <c r="U24" s="25"/>
      <c r="V24" s="25">
        <v>0.5974847088725882</v>
      </c>
      <c r="W24" s="25">
        <v>0.19180659757153665</v>
      </c>
      <c r="X24" s="25">
        <v>1.1018251733997366</v>
      </c>
      <c r="Y24" s="25">
        <v>0.56290036288310064</v>
      </c>
      <c r="Z24" s="25">
        <v>1.7525894509137248</v>
      </c>
      <c r="AA24" s="25">
        <v>0.99065613136892827</v>
      </c>
      <c r="AB24" s="25">
        <v>0.2150579258523283</v>
      </c>
      <c r="AC24" s="25"/>
      <c r="AD24" s="25">
        <v>0.53832486070669594</v>
      </c>
      <c r="AE24" s="25">
        <v>0.78052501267937824</v>
      </c>
    </row>
    <row r="25" spans="1:31" ht="18.600000000000001" x14ac:dyDescent="0.45">
      <c r="C25" s="18" t="s">
        <v>5960</v>
      </c>
      <c r="D25" s="33">
        <v>0.92070898866874629</v>
      </c>
      <c r="E25" s="33">
        <v>1.1103458089708063</v>
      </c>
      <c r="F25" s="33">
        <v>0</v>
      </c>
      <c r="G25" s="33">
        <v>0</v>
      </c>
      <c r="H25" s="33">
        <v>0</v>
      </c>
      <c r="I25" s="33">
        <v>0</v>
      </c>
      <c r="J25" s="33">
        <v>0.22790281151609962</v>
      </c>
      <c r="K25" s="33">
        <v>0</v>
      </c>
      <c r="L25" s="33">
        <v>0.22907269030808919</v>
      </c>
      <c r="M25" s="33">
        <v>0</v>
      </c>
      <c r="N25" s="33">
        <v>0.32043732405526815</v>
      </c>
      <c r="O25" s="33">
        <v>0</v>
      </c>
      <c r="P25" s="33">
        <v>0.71860924128942416</v>
      </c>
      <c r="Q25" s="33">
        <v>0.8234050638549909</v>
      </c>
      <c r="R25" s="33">
        <v>2.64678744606345</v>
      </c>
      <c r="S25" s="33">
        <v>1.5635059767571249</v>
      </c>
      <c r="T25" s="33">
        <v>16.275416892150773</v>
      </c>
      <c r="U25" s="33"/>
      <c r="V25" s="33">
        <v>1.1273963848551505</v>
      </c>
      <c r="W25" s="33">
        <v>0.56837719784357688</v>
      </c>
      <c r="X25" s="33">
        <v>1.0955082336572994</v>
      </c>
      <c r="Y25" s="33">
        <v>0.55596944391936221</v>
      </c>
      <c r="Z25" s="33">
        <v>0.74115432315316698</v>
      </c>
      <c r="AA25" s="33">
        <v>1.3710274479695084</v>
      </c>
      <c r="AB25" s="33">
        <v>0.85143157576570305</v>
      </c>
      <c r="AC25" s="33"/>
      <c r="AD25" s="33">
        <v>0.87619418306765429</v>
      </c>
      <c r="AE25" s="33">
        <v>0.96585330856105422</v>
      </c>
    </row>
    <row r="26" spans="1:31" ht="17.399999999999999" x14ac:dyDescent="0.45">
      <c r="C26" s="22" t="s">
        <v>5961</v>
      </c>
      <c r="D26" s="38"/>
      <c r="E26" s="38"/>
      <c r="F26" s="38"/>
      <c r="G26" s="22"/>
      <c r="H26" s="22"/>
      <c r="I26" s="22"/>
      <c r="J26" s="22"/>
      <c r="K26" s="22"/>
      <c r="L26" s="22"/>
      <c r="M26" s="22"/>
      <c r="N26" s="22"/>
      <c r="O26" s="22"/>
      <c r="P26" s="22"/>
      <c r="Q26" s="22"/>
      <c r="R26" s="22"/>
      <c r="S26" s="22"/>
      <c r="T26" s="70"/>
      <c r="U26" s="22"/>
      <c r="V26" s="22"/>
      <c r="W26" s="22"/>
      <c r="X26" s="22"/>
      <c r="Y26" s="22"/>
      <c r="Z26" s="22"/>
      <c r="AA26" s="22"/>
      <c r="AB26" s="22"/>
      <c r="AC26" s="22"/>
      <c r="AD26" s="22"/>
      <c r="AE26" s="22"/>
    </row>
    <row r="27" spans="1:31" ht="17.399999999999999" x14ac:dyDescent="0.45">
      <c r="C27" s="22" t="s">
        <v>5962</v>
      </c>
      <c r="D27" s="38"/>
      <c r="E27" s="38"/>
      <c r="F27" s="38"/>
      <c r="G27" s="22"/>
      <c r="H27" s="22"/>
      <c r="I27" s="22"/>
      <c r="J27" s="22"/>
      <c r="K27" s="22"/>
      <c r="L27" s="22"/>
      <c r="M27" s="22"/>
      <c r="N27" s="22"/>
      <c r="O27" s="22"/>
      <c r="P27" s="22"/>
      <c r="Q27" s="22"/>
      <c r="R27" s="22"/>
      <c r="S27" s="22"/>
      <c r="T27" s="70"/>
      <c r="U27" s="22"/>
      <c r="V27" s="22"/>
      <c r="W27" s="22"/>
      <c r="X27" s="22"/>
      <c r="Y27" s="22"/>
      <c r="Z27" s="22"/>
      <c r="AA27" s="22"/>
      <c r="AB27" s="22"/>
      <c r="AC27" s="22"/>
      <c r="AD27" s="22"/>
      <c r="AE27" s="22"/>
    </row>
    <row r="30" spans="1:31" ht="18.600000000000001" x14ac:dyDescent="0.35">
      <c r="C30" s="804" t="s">
        <v>6090</v>
      </c>
      <c r="D30" s="394"/>
      <c r="E30" s="394"/>
      <c r="F30" s="394"/>
      <c r="G30" s="394"/>
      <c r="H30" s="394"/>
      <c r="I30" s="394"/>
      <c r="J30" s="394"/>
      <c r="K30" s="394"/>
    </row>
    <row r="50" spans="3:17" ht="17.399999999999999" x14ac:dyDescent="0.45">
      <c r="C50" s="22" t="s">
        <v>6041</v>
      </c>
    </row>
    <row r="54" spans="3:17" ht="17.399999999999999" x14ac:dyDescent="0.45">
      <c r="C54" s="69" t="s">
        <v>7478</v>
      </c>
      <c r="D54" s="2502"/>
      <c r="E54" s="2502"/>
      <c r="F54" s="2502"/>
      <c r="G54" s="2502"/>
      <c r="H54" s="2502"/>
      <c r="I54" s="2502"/>
      <c r="J54" s="2502"/>
      <c r="K54" s="2502"/>
      <c r="L54" s="2502"/>
      <c r="M54" s="2502"/>
      <c r="N54" s="2502"/>
      <c r="O54" s="2502"/>
      <c r="P54" s="2502"/>
    </row>
    <row r="55" spans="3:17" ht="17.399999999999999" x14ac:dyDescent="0.45">
      <c r="C55" s="2502"/>
      <c r="D55" s="2502"/>
      <c r="E55" s="2502"/>
      <c r="F55" s="2502"/>
      <c r="G55" s="2502"/>
      <c r="H55" s="2502"/>
      <c r="I55" s="2502"/>
      <c r="J55" s="2502"/>
      <c r="K55" s="2502"/>
      <c r="L55" s="2502"/>
      <c r="M55" s="2502"/>
      <c r="N55" s="2502"/>
      <c r="O55" s="2502"/>
      <c r="P55" s="2502"/>
    </row>
    <row r="56" spans="3:17" ht="17.399999999999999" x14ac:dyDescent="0.35">
      <c r="C56" s="2949" t="s">
        <v>4780</v>
      </c>
      <c r="D56" s="2950" t="s">
        <v>996</v>
      </c>
      <c r="E56" s="2942">
        <v>2010</v>
      </c>
      <c r="F56" s="2942">
        <v>2011</v>
      </c>
      <c r="G56" s="2942">
        <v>2012</v>
      </c>
      <c r="H56" s="2942">
        <v>2013</v>
      </c>
      <c r="I56" s="2942">
        <v>2014</v>
      </c>
      <c r="J56" s="2942">
        <v>2015</v>
      </c>
      <c r="K56" s="2942">
        <v>2016</v>
      </c>
      <c r="L56" s="2942">
        <v>2017</v>
      </c>
      <c r="M56" s="2942">
        <v>2018</v>
      </c>
      <c r="N56" s="2942">
        <v>2019</v>
      </c>
      <c r="O56" s="2942">
        <v>2020</v>
      </c>
      <c r="P56" s="2942">
        <v>2021</v>
      </c>
      <c r="Q56" s="2948">
        <v>2022</v>
      </c>
    </row>
    <row r="57" spans="3:17" ht="17.399999999999999" x14ac:dyDescent="0.45">
      <c r="C57" s="3264" t="s">
        <v>506</v>
      </c>
      <c r="D57" s="2951" t="s">
        <v>506</v>
      </c>
      <c r="E57" s="138">
        <v>0.62527746687592622</v>
      </c>
      <c r="F57" s="138">
        <v>0.93122875634399582</v>
      </c>
      <c r="G57" s="138">
        <v>2.1528194245821224</v>
      </c>
      <c r="H57" s="138">
        <v>2.742631463468149</v>
      </c>
      <c r="I57" s="138">
        <v>1.5104873134170547</v>
      </c>
      <c r="J57" s="138">
        <v>2.095933888256782</v>
      </c>
      <c r="K57" s="138">
        <v>2.0784341670823534</v>
      </c>
      <c r="L57" s="138">
        <v>1.1779222041280284</v>
      </c>
      <c r="M57" s="138">
        <v>0.87671104772814934</v>
      </c>
      <c r="N57" s="138">
        <v>0.28998031033692812</v>
      </c>
      <c r="O57" s="138">
        <v>0.57570855330197646</v>
      </c>
      <c r="P57" s="32" t="s">
        <v>682</v>
      </c>
      <c r="Q57" s="3085">
        <v>0.56824962069337825</v>
      </c>
    </row>
    <row r="58" spans="3:17" ht="17.399999999999999" x14ac:dyDescent="0.45">
      <c r="C58" s="3264"/>
      <c r="D58" s="2951" t="s">
        <v>7436</v>
      </c>
      <c r="E58" s="32" t="s">
        <v>682</v>
      </c>
      <c r="F58" s="138">
        <v>1.5689227776208856</v>
      </c>
      <c r="G58" s="138">
        <v>1.5510609256731605</v>
      </c>
      <c r="H58" s="138">
        <v>1.5337188079937423</v>
      </c>
      <c r="I58" s="32" t="s">
        <v>682</v>
      </c>
      <c r="J58" s="32" t="s">
        <v>682</v>
      </c>
      <c r="K58" s="138">
        <v>2.9690329859564741</v>
      </c>
      <c r="L58" s="138">
        <v>1.4695077149155034</v>
      </c>
      <c r="M58" s="32" t="s">
        <v>682</v>
      </c>
      <c r="N58" s="138">
        <v>1.4410467763783612</v>
      </c>
      <c r="O58" s="138">
        <v>1.4274702372455534</v>
      </c>
      <c r="P58" s="32" t="s">
        <v>682</v>
      </c>
      <c r="Q58" s="1042" t="s">
        <v>682</v>
      </c>
    </row>
    <row r="59" spans="3:17" ht="17.399999999999999" x14ac:dyDescent="0.45">
      <c r="C59" s="3264"/>
      <c r="D59" s="2951" t="s">
        <v>6582</v>
      </c>
      <c r="E59" s="138">
        <v>1.8167614410551751</v>
      </c>
      <c r="F59" s="138">
        <v>0.89763383720512735</v>
      </c>
      <c r="G59" s="138">
        <v>1.3305598552350877</v>
      </c>
      <c r="H59" s="32" t="s">
        <v>682</v>
      </c>
      <c r="I59" s="138">
        <v>1.2999956666811112</v>
      </c>
      <c r="J59" s="138">
        <v>0.42852245457661986</v>
      </c>
      <c r="K59" s="138">
        <v>1.6958997384074652</v>
      </c>
      <c r="L59" s="138">
        <v>0.41961797979119808</v>
      </c>
      <c r="M59" s="138">
        <v>0.41550498398228292</v>
      </c>
      <c r="N59" s="138">
        <v>0.41155142540836193</v>
      </c>
      <c r="O59" s="32" t="s">
        <v>682</v>
      </c>
      <c r="P59" s="32" t="s">
        <v>682</v>
      </c>
      <c r="Q59" s="1042" t="s">
        <v>682</v>
      </c>
    </row>
    <row r="60" spans="3:17" ht="17.399999999999999" x14ac:dyDescent="0.45">
      <c r="C60" s="3264"/>
      <c r="D60" s="2951" t="s">
        <v>1015</v>
      </c>
      <c r="E60" s="32" t="s">
        <v>682</v>
      </c>
      <c r="F60" s="32" t="s">
        <v>682</v>
      </c>
      <c r="G60" s="32" t="s">
        <v>682</v>
      </c>
      <c r="H60" s="32" t="s">
        <v>682</v>
      </c>
      <c r="I60" s="32" t="s">
        <v>682</v>
      </c>
      <c r="J60" s="138">
        <v>5.5138950154389059</v>
      </c>
      <c r="K60" s="32" t="s">
        <v>682</v>
      </c>
      <c r="L60" s="32" t="s">
        <v>682</v>
      </c>
      <c r="M60" s="32" t="s">
        <v>682</v>
      </c>
      <c r="N60" s="32" t="s">
        <v>682</v>
      </c>
      <c r="O60" s="32" t="s">
        <v>682</v>
      </c>
      <c r="P60" s="32" t="s">
        <v>682</v>
      </c>
      <c r="Q60" s="1042" t="s">
        <v>682</v>
      </c>
    </row>
    <row r="61" spans="3:17" ht="17.399999999999999" x14ac:dyDescent="0.45">
      <c r="C61" s="3264"/>
      <c r="D61" s="2951" t="s">
        <v>1044</v>
      </c>
      <c r="E61" s="32" t="s">
        <v>682</v>
      </c>
      <c r="F61" s="138">
        <v>5.8288645371881556</v>
      </c>
      <c r="G61" s="32" t="s">
        <v>682</v>
      </c>
      <c r="H61" s="138">
        <v>5.7231156641675724</v>
      </c>
      <c r="I61" s="32" t="s">
        <v>682</v>
      </c>
      <c r="J61" s="32" t="s">
        <v>682</v>
      </c>
      <c r="K61" s="32" t="s">
        <v>682</v>
      </c>
      <c r="L61" s="138">
        <v>5.524251463926638</v>
      </c>
      <c r="M61" s="32" t="s">
        <v>682</v>
      </c>
      <c r="N61" s="32" t="s">
        <v>682</v>
      </c>
      <c r="O61" s="32" t="s">
        <v>682</v>
      </c>
      <c r="P61" s="32" t="s">
        <v>682</v>
      </c>
      <c r="Q61" s="1042" t="s">
        <v>682</v>
      </c>
    </row>
    <row r="62" spans="3:17" ht="17.399999999999999" x14ac:dyDescent="0.45">
      <c r="C62" s="3264"/>
      <c r="D62" s="2951" t="s">
        <v>4276</v>
      </c>
      <c r="E62" s="138">
        <v>3.4821972664751462</v>
      </c>
      <c r="F62" s="138">
        <v>1.7216148747525177</v>
      </c>
      <c r="G62" s="32" t="s">
        <v>682</v>
      </c>
      <c r="H62" s="138">
        <v>1.6827934371055955</v>
      </c>
      <c r="I62" s="32" t="s">
        <v>682</v>
      </c>
      <c r="J62" s="32" t="s">
        <v>682</v>
      </c>
      <c r="K62" s="32" t="s">
        <v>682</v>
      </c>
      <c r="L62" s="138">
        <v>1.6152218507211966</v>
      </c>
      <c r="M62" s="32" t="s">
        <v>682</v>
      </c>
      <c r="N62" s="32" t="s">
        <v>682</v>
      </c>
      <c r="O62" s="32" t="s">
        <v>682</v>
      </c>
      <c r="P62" s="32" t="s">
        <v>682</v>
      </c>
      <c r="Q62" s="1042" t="s">
        <v>682</v>
      </c>
    </row>
    <row r="63" spans="3:17" ht="17.399999999999999" x14ac:dyDescent="0.45">
      <c r="C63" s="3264"/>
      <c r="D63" s="2951" t="s">
        <v>4430</v>
      </c>
      <c r="E63" s="32" t="s">
        <v>682</v>
      </c>
      <c r="F63" s="32" t="s">
        <v>682</v>
      </c>
      <c r="G63" s="32" t="s">
        <v>682</v>
      </c>
      <c r="H63" s="138">
        <v>3.5231116121758737</v>
      </c>
      <c r="I63" s="32" t="s">
        <v>682</v>
      </c>
      <c r="J63" s="32" t="s">
        <v>682</v>
      </c>
      <c r="K63" s="32" t="s">
        <v>682</v>
      </c>
      <c r="L63" s="32" t="s">
        <v>682</v>
      </c>
      <c r="M63" s="32" t="s">
        <v>682</v>
      </c>
      <c r="N63" s="32" t="s">
        <v>682</v>
      </c>
      <c r="O63" s="32" t="s">
        <v>682</v>
      </c>
      <c r="P63" s="32" t="s">
        <v>682</v>
      </c>
      <c r="Q63" s="1042" t="s">
        <v>682</v>
      </c>
    </row>
    <row r="64" spans="3:17" ht="17.399999999999999" x14ac:dyDescent="0.45">
      <c r="C64" s="3264"/>
      <c r="D64" s="2951" t="s">
        <v>7437</v>
      </c>
      <c r="E64" s="138">
        <v>0.79752448400165887</v>
      </c>
      <c r="F64" s="138">
        <v>2.3663784943522432</v>
      </c>
      <c r="G64" s="138">
        <v>1.5607563425235871</v>
      </c>
      <c r="H64" s="138">
        <v>2.3163519001806754</v>
      </c>
      <c r="I64" s="138">
        <v>2.2926314824155165</v>
      </c>
      <c r="J64" s="138">
        <v>0.75637243778836694</v>
      </c>
      <c r="K64" s="138">
        <v>2.9949759278809798</v>
      </c>
      <c r="L64" s="138">
        <v>1.4830744132586853</v>
      </c>
      <c r="M64" s="138">
        <v>1.4693781591630422</v>
      </c>
      <c r="N64" s="32" t="s">
        <v>682</v>
      </c>
      <c r="O64" s="32" t="s">
        <v>682</v>
      </c>
      <c r="P64" s="32" t="s">
        <v>682</v>
      </c>
      <c r="Q64" s="1042" t="s">
        <v>682</v>
      </c>
    </row>
    <row r="65" spans="3:17" ht="17.399999999999999" x14ac:dyDescent="0.45">
      <c r="C65" s="3264"/>
      <c r="D65" s="2951" t="s">
        <v>7438</v>
      </c>
      <c r="E65" s="32" t="s">
        <v>682</v>
      </c>
      <c r="F65" s="32" t="s">
        <v>682</v>
      </c>
      <c r="G65" s="32" t="s">
        <v>682</v>
      </c>
      <c r="H65" s="32" t="s">
        <v>682</v>
      </c>
      <c r="I65" s="32" t="s">
        <v>682</v>
      </c>
      <c r="J65" s="32" t="s">
        <v>682</v>
      </c>
      <c r="K65" s="138">
        <v>1.7428282617030917</v>
      </c>
      <c r="L65" s="138">
        <v>3.4388486734641242</v>
      </c>
      <c r="M65" s="32" t="s">
        <v>682</v>
      </c>
      <c r="N65" s="138">
        <v>1.6750138188640056</v>
      </c>
      <c r="O65" s="32" t="s">
        <v>682</v>
      </c>
      <c r="P65" s="32" t="s">
        <v>682</v>
      </c>
      <c r="Q65" s="1042" t="s">
        <v>682</v>
      </c>
    </row>
    <row r="66" spans="3:17" ht="17.399999999999999" x14ac:dyDescent="0.45">
      <c r="C66" s="3264"/>
      <c r="D66" s="2951" t="s">
        <v>7439</v>
      </c>
      <c r="E66" s="32" t="s">
        <v>682</v>
      </c>
      <c r="F66" s="138">
        <v>1.2147421102499938</v>
      </c>
      <c r="G66" s="138">
        <v>2.3901144864839026</v>
      </c>
      <c r="H66" s="138">
        <v>2.3516408574082566</v>
      </c>
      <c r="I66" s="138">
        <v>1.1574475965600657</v>
      </c>
      <c r="J66" s="138">
        <v>1.1398089680169603</v>
      </c>
      <c r="K66" s="32" t="s">
        <v>682</v>
      </c>
      <c r="L66" s="138">
        <v>1.1044476105275947</v>
      </c>
      <c r="M66" s="32" t="s">
        <v>682</v>
      </c>
      <c r="N66" s="32" t="s">
        <v>682</v>
      </c>
      <c r="O66" s="138">
        <v>1.0576638321275964</v>
      </c>
      <c r="P66" s="32" t="s">
        <v>682</v>
      </c>
      <c r="Q66" s="1042" t="s">
        <v>682</v>
      </c>
    </row>
    <row r="67" spans="3:17" ht="17.399999999999999" x14ac:dyDescent="0.45">
      <c r="C67" s="3264"/>
      <c r="D67" s="2951" t="s">
        <v>1018</v>
      </c>
      <c r="E67" s="138">
        <v>1.5675455371978557</v>
      </c>
      <c r="F67" s="32" t="s">
        <v>682</v>
      </c>
      <c r="G67" s="32" t="s">
        <v>682</v>
      </c>
      <c r="H67" s="138">
        <v>1.5080909077199174</v>
      </c>
      <c r="I67" s="138">
        <v>2.9788945322390861</v>
      </c>
      <c r="J67" s="32" t="s">
        <v>682</v>
      </c>
      <c r="K67" s="32" t="s">
        <v>682</v>
      </c>
      <c r="L67" s="138">
        <v>1.4388489208633093</v>
      </c>
      <c r="M67" s="32" t="s">
        <v>682</v>
      </c>
      <c r="N67" s="138">
        <v>1.4090063687087866</v>
      </c>
      <c r="O67" s="32" t="s">
        <v>682</v>
      </c>
      <c r="P67" s="32" t="s">
        <v>682</v>
      </c>
      <c r="Q67" s="1042">
        <v>2.74228048044754</v>
      </c>
    </row>
    <row r="68" spans="3:17" ht="17.399999999999999" x14ac:dyDescent="0.45">
      <c r="C68" s="3264"/>
      <c r="D68" s="2951" t="s">
        <v>1045</v>
      </c>
      <c r="E68" s="32" t="s">
        <v>682</v>
      </c>
      <c r="F68" s="32" t="s">
        <v>682</v>
      </c>
      <c r="G68" s="138">
        <v>4.8766214766409828</v>
      </c>
      <c r="H68" s="32" t="s">
        <v>682</v>
      </c>
      <c r="I68" s="32" t="s">
        <v>682</v>
      </c>
      <c r="J68" s="32" t="s">
        <v>682</v>
      </c>
      <c r="K68" s="32" t="s">
        <v>682</v>
      </c>
      <c r="L68" s="32" t="s">
        <v>682</v>
      </c>
      <c r="M68" s="32" t="s">
        <v>682</v>
      </c>
      <c r="N68" s="32" t="s">
        <v>682</v>
      </c>
      <c r="O68" s="138">
        <v>4.5504186385147429</v>
      </c>
      <c r="P68" s="32" t="s">
        <v>682</v>
      </c>
      <c r="Q68" s="1042" t="s">
        <v>682</v>
      </c>
    </row>
    <row r="69" spans="3:17" ht="17.399999999999999" x14ac:dyDescent="0.45">
      <c r="C69" s="3264"/>
      <c r="D69" s="2951" t="s">
        <v>1023</v>
      </c>
      <c r="E69" s="138">
        <v>2.5726450650236043</v>
      </c>
      <c r="F69" s="138">
        <v>1.2737879907268235</v>
      </c>
      <c r="G69" s="138">
        <v>1.2617500473156267</v>
      </c>
      <c r="H69" s="32" t="s">
        <v>682</v>
      </c>
      <c r="I69" s="138">
        <v>2.4769949097754602</v>
      </c>
      <c r="J69" s="32" t="s">
        <v>682</v>
      </c>
      <c r="K69" s="138">
        <v>1.2163082611657099</v>
      </c>
      <c r="L69" s="32" t="s">
        <v>682</v>
      </c>
      <c r="M69" s="32" t="s">
        <v>682</v>
      </c>
      <c r="N69" s="138">
        <v>1.1874369174137624</v>
      </c>
      <c r="O69" s="138">
        <v>2.356462007941277</v>
      </c>
      <c r="P69" s="32" t="s">
        <v>682</v>
      </c>
      <c r="Q69" s="1042" t="s">
        <v>682</v>
      </c>
    </row>
    <row r="70" spans="3:17" ht="17.399999999999999" x14ac:dyDescent="0.45">
      <c r="C70" s="3264"/>
      <c r="D70" s="2951" t="s">
        <v>7440</v>
      </c>
      <c r="E70" s="32" t="s">
        <v>682</v>
      </c>
      <c r="F70" s="32" t="s">
        <v>682</v>
      </c>
      <c r="G70" s="32" t="s">
        <v>682</v>
      </c>
      <c r="H70" s="138">
        <v>1.6749015995310275</v>
      </c>
      <c r="I70" s="138">
        <v>3.321321221581945</v>
      </c>
      <c r="J70" s="32" t="s">
        <v>682</v>
      </c>
      <c r="K70" s="138">
        <v>1.6353764636619348</v>
      </c>
      <c r="L70" s="138">
        <v>1.6249065678723473</v>
      </c>
      <c r="M70" s="32" t="s">
        <v>682</v>
      </c>
      <c r="N70" s="32" t="s">
        <v>682</v>
      </c>
      <c r="O70" s="32" t="s">
        <v>682</v>
      </c>
      <c r="P70" s="32" t="s">
        <v>682</v>
      </c>
      <c r="Q70" s="1042" t="s">
        <v>682</v>
      </c>
    </row>
    <row r="71" spans="3:17" ht="17.399999999999999" x14ac:dyDescent="0.45">
      <c r="C71" s="3264"/>
      <c r="D71" s="2951" t="s">
        <v>7441</v>
      </c>
      <c r="E71" s="32" t="s">
        <v>682</v>
      </c>
      <c r="F71" s="32" t="s">
        <v>682</v>
      </c>
      <c r="G71" s="32" t="s">
        <v>682</v>
      </c>
      <c r="H71" s="138">
        <v>1.6472836292952922</v>
      </c>
      <c r="I71" s="32" t="s">
        <v>682</v>
      </c>
      <c r="J71" s="138">
        <v>4.8871078095982803</v>
      </c>
      <c r="K71" s="138">
        <v>1.6217706491947907</v>
      </c>
      <c r="L71" s="32" t="s">
        <v>682</v>
      </c>
      <c r="M71" s="138">
        <v>1.6101244626209605</v>
      </c>
      <c r="N71" s="138">
        <v>1.6048788316482105</v>
      </c>
      <c r="O71" s="32" t="s">
        <v>682</v>
      </c>
      <c r="P71" s="32" t="s">
        <v>682</v>
      </c>
      <c r="Q71" s="1042" t="s">
        <v>682</v>
      </c>
    </row>
    <row r="72" spans="3:17" ht="17.399999999999999" x14ac:dyDescent="0.45">
      <c r="C72" s="3264"/>
      <c r="D72" s="2951" t="s">
        <v>7442</v>
      </c>
      <c r="E72" s="32" t="s">
        <v>682</v>
      </c>
      <c r="F72" s="32" t="s">
        <v>682</v>
      </c>
      <c r="G72" s="32" t="s">
        <v>682</v>
      </c>
      <c r="H72" s="32" t="s">
        <v>682</v>
      </c>
      <c r="I72" s="32" t="s">
        <v>682</v>
      </c>
      <c r="J72" s="32" t="s">
        <v>682</v>
      </c>
      <c r="K72" s="32" t="s">
        <v>682</v>
      </c>
      <c r="L72" s="32" t="s">
        <v>682</v>
      </c>
      <c r="M72" s="32" t="s">
        <v>682</v>
      </c>
      <c r="N72" s="32" t="s">
        <v>682</v>
      </c>
      <c r="O72" s="32" t="s">
        <v>682</v>
      </c>
      <c r="P72" s="32" t="s">
        <v>682</v>
      </c>
      <c r="Q72" s="1042" t="s">
        <v>682</v>
      </c>
    </row>
    <row r="73" spans="3:17" ht="17.399999999999999" x14ac:dyDescent="0.45">
      <c r="C73" s="3264"/>
      <c r="D73" s="2951" t="s">
        <v>1043</v>
      </c>
      <c r="E73" s="32" t="s">
        <v>682</v>
      </c>
      <c r="F73" s="32" t="s">
        <v>682</v>
      </c>
      <c r="G73" s="32" t="s">
        <v>682</v>
      </c>
      <c r="H73" s="32" t="s">
        <v>682</v>
      </c>
      <c r="I73" s="32" t="s">
        <v>682</v>
      </c>
      <c r="J73" s="32" t="s">
        <v>682</v>
      </c>
      <c r="K73" s="32" t="s">
        <v>682</v>
      </c>
      <c r="L73" s="32" t="s">
        <v>682</v>
      </c>
      <c r="M73" s="32" t="s">
        <v>682</v>
      </c>
      <c r="N73" s="32" t="s">
        <v>682</v>
      </c>
      <c r="O73" s="32" t="s">
        <v>682</v>
      </c>
      <c r="P73" s="32" t="s">
        <v>682</v>
      </c>
      <c r="Q73" s="1042" t="s">
        <v>682</v>
      </c>
    </row>
    <row r="74" spans="3:17" ht="17.399999999999999" x14ac:dyDescent="0.45">
      <c r="C74" s="3264"/>
      <c r="D74" s="2951" t="s">
        <v>7443</v>
      </c>
      <c r="E74" s="32" t="s">
        <v>682</v>
      </c>
      <c r="F74" s="138">
        <v>1.3644798602772623</v>
      </c>
      <c r="G74" s="138">
        <v>2.7006954290729865</v>
      </c>
      <c r="H74" s="138">
        <v>1.3365588954677288</v>
      </c>
      <c r="I74" s="32" t="s">
        <v>682</v>
      </c>
      <c r="J74" s="32" t="s">
        <v>682</v>
      </c>
      <c r="K74" s="32" t="s">
        <v>682</v>
      </c>
      <c r="L74" s="138">
        <v>1.2871503777786359</v>
      </c>
      <c r="M74" s="138">
        <v>1.2766337720698064</v>
      </c>
      <c r="N74" s="32" t="s">
        <v>682</v>
      </c>
      <c r="O74" s="32" t="s">
        <v>682</v>
      </c>
      <c r="P74" s="32" t="s">
        <v>682</v>
      </c>
      <c r="Q74" s="1042" t="s">
        <v>682</v>
      </c>
    </row>
    <row r="75" spans="3:17" ht="17.399999999999999" x14ac:dyDescent="0.45">
      <c r="C75" s="3264"/>
      <c r="D75" s="2951" t="s">
        <v>1041</v>
      </c>
      <c r="E75" s="138">
        <v>0.72151113291678093</v>
      </c>
      <c r="F75" s="138">
        <v>0.71806066176470584</v>
      </c>
      <c r="G75" s="138">
        <v>2.1431939304747889</v>
      </c>
      <c r="H75" s="138">
        <v>0.71073710545206437</v>
      </c>
      <c r="I75" s="138">
        <v>0.70729861440201436</v>
      </c>
      <c r="J75" s="138">
        <v>1.4084705418386174</v>
      </c>
      <c r="K75" s="138">
        <v>2.1083554124997366</v>
      </c>
      <c r="L75" s="32" t="s">
        <v>682</v>
      </c>
      <c r="M75" s="138">
        <v>0.70033405934630821</v>
      </c>
      <c r="N75" s="138">
        <v>0.69931537025252277</v>
      </c>
      <c r="O75" s="32" t="s">
        <v>682</v>
      </c>
      <c r="P75" s="32" t="s">
        <v>682</v>
      </c>
      <c r="Q75" s="1042">
        <v>0.69792437291495091</v>
      </c>
    </row>
    <row r="76" spans="3:17" ht="17.399999999999999" x14ac:dyDescent="0.45">
      <c r="C76" s="3264"/>
      <c r="D76" s="2951" t="s">
        <v>7444</v>
      </c>
      <c r="E76" s="138">
        <v>8.1076698556834774</v>
      </c>
      <c r="F76" s="32" t="s">
        <v>682</v>
      </c>
      <c r="G76" s="32" t="s">
        <v>682</v>
      </c>
      <c r="H76" s="32" t="s">
        <v>682</v>
      </c>
      <c r="I76" s="32" t="s">
        <v>682</v>
      </c>
      <c r="J76" s="32" t="s">
        <v>682</v>
      </c>
      <c r="K76" s="32" t="s">
        <v>682</v>
      </c>
      <c r="L76" s="32" t="s">
        <v>682</v>
      </c>
      <c r="M76" s="32" t="s">
        <v>682</v>
      </c>
      <c r="N76" s="32" t="s">
        <v>682</v>
      </c>
      <c r="O76" s="32" t="s">
        <v>682</v>
      </c>
      <c r="P76" s="32" t="s">
        <v>682</v>
      </c>
      <c r="Q76" s="1042" t="s">
        <v>682</v>
      </c>
    </row>
    <row r="77" spans="3:17" ht="17.399999999999999" x14ac:dyDescent="0.45">
      <c r="C77" s="3264" t="s">
        <v>507</v>
      </c>
      <c r="D77" s="2951" t="s">
        <v>507</v>
      </c>
      <c r="E77" s="138">
        <v>1.1004853140234845</v>
      </c>
      <c r="F77" s="138">
        <v>0.72255901500755071</v>
      </c>
      <c r="G77" s="138">
        <v>0.71170831346480956</v>
      </c>
      <c r="H77" s="138">
        <v>0.70111723030649342</v>
      </c>
      <c r="I77" s="138">
        <v>0.34548161865047972</v>
      </c>
      <c r="J77" s="138">
        <v>0.68119658992987087</v>
      </c>
      <c r="K77" s="138">
        <v>2.0142406816190466</v>
      </c>
      <c r="L77" s="138">
        <v>0.6620894217973079</v>
      </c>
      <c r="M77" s="32" t="s">
        <v>682</v>
      </c>
      <c r="N77" s="138">
        <v>0.64464557386348986</v>
      </c>
      <c r="O77" s="32" t="s">
        <v>682</v>
      </c>
      <c r="P77" s="32" t="s">
        <v>682</v>
      </c>
      <c r="Q77" s="1042" t="s">
        <v>682</v>
      </c>
    </row>
    <row r="78" spans="3:17" ht="17.399999999999999" x14ac:dyDescent="0.45">
      <c r="C78" s="3264"/>
      <c r="D78" s="2951" t="s">
        <v>3160</v>
      </c>
      <c r="E78" s="138">
        <v>1.2083569969911911</v>
      </c>
      <c r="F78" s="32" t="s">
        <v>682</v>
      </c>
      <c r="G78" s="32" t="s">
        <v>682</v>
      </c>
      <c r="H78" s="138">
        <v>1.1585874501807396</v>
      </c>
      <c r="I78" s="138">
        <v>2.286210720042066</v>
      </c>
      <c r="J78" s="32" t="s">
        <v>682</v>
      </c>
      <c r="K78" s="138">
        <v>1.1148147735253788</v>
      </c>
      <c r="L78" s="32" t="s">
        <v>682</v>
      </c>
      <c r="M78" s="32" t="s">
        <v>682</v>
      </c>
      <c r="N78" s="32" t="s">
        <v>682</v>
      </c>
      <c r="O78" s="32" t="s">
        <v>682</v>
      </c>
      <c r="P78" s="32" t="s">
        <v>682</v>
      </c>
      <c r="Q78" s="1042">
        <v>1.043906716495814</v>
      </c>
    </row>
    <row r="79" spans="3:17" ht="17.399999999999999" x14ac:dyDescent="0.45">
      <c r="C79" s="3264"/>
      <c r="D79" s="2951" t="s">
        <v>7445</v>
      </c>
      <c r="E79" s="32" t="s">
        <v>682</v>
      </c>
      <c r="F79" s="32" t="s">
        <v>682</v>
      </c>
      <c r="G79" s="138">
        <v>1.1934313538285277</v>
      </c>
      <c r="H79" s="138">
        <v>3.5258030016336219</v>
      </c>
      <c r="I79" s="32" t="s">
        <v>682</v>
      </c>
      <c r="J79" s="32" t="s">
        <v>682</v>
      </c>
      <c r="K79" s="138">
        <v>3.3729467186850006</v>
      </c>
      <c r="L79" s="32" t="s">
        <v>682</v>
      </c>
      <c r="M79" s="138">
        <v>1.0935774198134358</v>
      </c>
      <c r="N79" s="138">
        <v>1.2958067692945627</v>
      </c>
      <c r="O79" s="32" t="s">
        <v>682</v>
      </c>
      <c r="P79" s="32" t="s">
        <v>682</v>
      </c>
      <c r="Q79" s="1042" t="s">
        <v>682</v>
      </c>
    </row>
    <row r="80" spans="3:17" ht="17.399999999999999" x14ac:dyDescent="0.45">
      <c r="C80" s="3264"/>
      <c r="D80" s="2951" t="s">
        <v>1039</v>
      </c>
      <c r="E80" s="32" t="s">
        <v>682</v>
      </c>
      <c r="F80" s="32" t="s">
        <v>682</v>
      </c>
      <c r="G80" s="32" t="s">
        <v>682</v>
      </c>
      <c r="H80" s="32" t="s">
        <v>682</v>
      </c>
      <c r="I80" s="32" t="s">
        <v>682</v>
      </c>
      <c r="J80" s="32" t="s">
        <v>682</v>
      </c>
      <c r="K80" s="32" t="s">
        <v>682</v>
      </c>
      <c r="L80" s="32" t="s">
        <v>682</v>
      </c>
      <c r="M80" s="32" t="s">
        <v>682</v>
      </c>
      <c r="N80" s="32" t="s">
        <v>682</v>
      </c>
      <c r="O80" s="32" t="s">
        <v>682</v>
      </c>
      <c r="P80" s="32" t="s">
        <v>682</v>
      </c>
      <c r="Q80" s="1042" t="s">
        <v>682</v>
      </c>
    </row>
    <row r="81" spans="3:17" ht="17.399999999999999" x14ac:dyDescent="0.45">
      <c r="C81" s="3264"/>
      <c r="D81" s="2951" t="s">
        <v>1034</v>
      </c>
      <c r="E81" s="32" t="s">
        <v>682</v>
      </c>
      <c r="F81" s="32" t="s">
        <v>682</v>
      </c>
      <c r="G81" s="138">
        <v>3.7369207772795221</v>
      </c>
      <c r="H81" s="32" t="s">
        <v>682</v>
      </c>
      <c r="I81" s="32" t="s">
        <v>682</v>
      </c>
      <c r="J81" s="32" t="s">
        <v>682</v>
      </c>
      <c r="K81" s="32" t="s">
        <v>682</v>
      </c>
      <c r="L81" s="32" t="s">
        <v>682</v>
      </c>
      <c r="M81" s="32" t="s">
        <v>682</v>
      </c>
      <c r="N81" s="138">
        <v>3.4434075961571571</v>
      </c>
      <c r="O81" s="32" t="s">
        <v>682</v>
      </c>
      <c r="P81" s="32" t="s">
        <v>682</v>
      </c>
      <c r="Q81" s="1042" t="s">
        <v>682</v>
      </c>
    </row>
    <row r="82" spans="3:17" ht="17.399999999999999" x14ac:dyDescent="0.45">
      <c r="C82" s="3264"/>
      <c r="D82" s="2951" t="s">
        <v>1038</v>
      </c>
      <c r="E82" s="32" t="s">
        <v>682</v>
      </c>
      <c r="F82" s="32" t="s">
        <v>682</v>
      </c>
      <c r="G82" s="32" t="s">
        <v>682</v>
      </c>
      <c r="H82" s="32" t="s">
        <v>682</v>
      </c>
      <c r="I82" s="32" t="s">
        <v>682</v>
      </c>
      <c r="J82" s="32" t="s">
        <v>682</v>
      </c>
      <c r="K82" s="32" t="s">
        <v>682</v>
      </c>
      <c r="L82" s="32" t="s">
        <v>682</v>
      </c>
      <c r="M82" s="32" t="s">
        <v>682</v>
      </c>
      <c r="N82" s="32" t="s">
        <v>682</v>
      </c>
      <c r="O82" s="32" t="s">
        <v>682</v>
      </c>
      <c r="P82" s="32" t="s">
        <v>682</v>
      </c>
      <c r="Q82" s="1042" t="s">
        <v>682</v>
      </c>
    </row>
    <row r="83" spans="3:17" ht="17.399999999999999" x14ac:dyDescent="0.45">
      <c r="C83" s="3264"/>
      <c r="D83" s="2951" t="s">
        <v>7446</v>
      </c>
      <c r="E83" s="32" t="s">
        <v>682</v>
      </c>
      <c r="F83" s="32" t="s">
        <v>682</v>
      </c>
      <c r="G83" s="32" t="s">
        <v>682</v>
      </c>
      <c r="H83" s="138">
        <v>2.6687304849083291</v>
      </c>
      <c r="I83" s="32" t="s">
        <v>682</v>
      </c>
      <c r="J83" s="32" t="s">
        <v>682</v>
      </c>
      <c r="K83" s="32" t="s">
        <v>682</v>
      </c>
      <c r="L83" s="32" t="s">
        <v>682</v>
      </c>
      <c r="M83" s="138">
        <v>2.5</v>
      </c>
      <c r="N83" s="32" t="s">
        <v>682</v>
      </c>
      <c r="O83" s="32" t="s">
        <v>682</v>
      </c>
      <c r="P83" s="32" t="s">
        <v>682</v>
      </c>
      <c r="Q83" s="1042" t="s">
        <v>682</v>
      </c>
    </row>
    <row r="84" spans="3:17" ht="17.399999999999999" x14ac:dyDescent="0.45">
      <c r="C84" s="3264"/>
      <c r="D84" s="2951" t="s">
        <v>7447</v>
      </c>
      <c r="E84" s="32" t="s">
        <v>682</v>
      </c>
      <c r="F84" s="32" t="s">
        <v>682</v>
      </c>
      <c r="G84" s="32" t="s">
        <v>682</v>
      </c>
      <c r="H84" s="138">
        <v>3.2626427406199023</v>
      </c>
      <c r="I84" s="32" t="s">
        <v>682</v>
      </c>
      <c r="J84" s="32" t="s">
        <v>682</v>
      </c>
      <c r="K84" s="32" t="s">
        <v>682</v>
      </c>
      <c r="L84" s="32" t="s">
        <v>682</v>
      </c>
      <c r="M84" s="32" t="s">
        <v>682</v>
      </c>
      <c r="N84" s="32" t="s">
        <v>682</v>
      </c>
      <c r="O84" s="32" t="s">
        <v>682</v>
      </c>
      <c r="P84" s="32" t="s">
        <v>682</v>
      </c>
      <c r="Q84" s="1042" t="s">
        <v>682</v>
      </c>
    </row>
    <row r="85" spans="3:17" ht="17.399999999999999" x14ac:dyDescent="0.45">
      <c r="C85" s="3264"/>
      <c r="D85" s="2951" t="s">
        <v>1037</v>
      </c>
      <c r="E85" s="138">
        <v>4.8993189946597422</v>
      </c>
      <c r="F85" s="32" t="s">
        <v>682</v>
      </c>
      <c r="G85" s="138">
        <v>4.7424831641847671</v>
      </c>
      <c r="H85" s="32" t="s">
        <v>682</v>
      </c>
      <c r="I85" s="32" t="s">
        <v>682</v>
      </c>
      <c r="J85" s="32" t="s">
        <v>682</v>
      </c>
      <c r="K85" s="138">
        <v>4.4559308439533023</v>
      </c>
      <c r="L85" s="138">
        <v>4.3886597033266037</v>
      </c>
      <c r="M85" s="32" t="s">
        <v>682</v>
      </c>
      <c r="N85" s="32" t="s">
        <v>682</v>
      </c>
      <c r="O85" s="32" t="s">
        <v>682</v>
      </c>
      <c r="P85" s="32" t="s">
        <v>682</v>
      </c>
      <c r="Q85" s="1042" t="s">
        <v>682</v>
      </c>
    </row>
    <row r="86" spans="3:17" ht="17.399999999999999" x14ac:dyDescent="0.45">
      <c r="C86" s="3264"/>
      <c r="D86" s="2951" t="s">
        <v>4358</v>
      </c>
      <c r="E86" s="138">
        <v>1.1844692393338545</v>
      </c>
      <c r="F86" s="138">
        <v>0.58131761450503716</v>
      </c>
      <c r="G86" s="32" t="s">
        <v>682</v>
      </c>
      <c r="H86" s="138">
        <v>1.1206993163734169</v>
      </c>
      <c r="I86" s="138">
        <v>0.55051528230423674</v>
      </c>
      <c r="J86" s="138">
        <v>1.0824678101134968</v>
      </c>
      <c r="K86" s="138">
        <v>1.5961437167802588</v>
      </c>
      <c r="L86" s="32" t="s">
        <v>682</v>
      </c>
      <c r="M86" s="32" t="s">
        <v>682</v>
      </c>
      <c r="N86" s="32" t="s">
        <v>682</v>
      </c>
      <c r="O86" s="32" t="s">
        <v>682</v>
      </c>
      <c r="P86" s="32" t="s">
        <v>682</v>
      </c>
      <c r="Q86" s="1042">
        <v>0.48516604807995534</v>
      </c>
    </row>
    <row r="87" spans="3:17" ht="17.399999999999999" x14ac:dyDescent="0.45">
      <c r="C87" s="3264"/>
      <c r="D87" s="2951" t="s">
        <v>7448</v>
      </c>
      <c r="E87" s="32" t="s">
        <v>682</v>
      </c>
      <c r="F87" s="32" t="s">
        <v>682</v>
      </c>
      <c r="G87" s="138">
        <v>7.6740081344486226</v>
      </c>
      <c r="H87" s="138">
        <v>7.5671585319712449</v>
      </c>
      <c r="I87" s="32" t="s">
        <v>682</v>
      </c>
      <c r="J87" s="32" t="s">
        <v>682</v>
      </c>
      <c r="K87" s="32" t="s">
        <v>682</v>
      </c>
      <c r="L87" s="32" t="s">
        <v>682</v>
      </c>
      <c r="M87" s="32" t="s">
        <v>682</v>
      </c>
      <c r="N87" s="32" t="s">
        <v>682</v>
      </c>
      <c r="O87" s="32" t="s">
        <v>682</v>
      </c>
      <c r="P87" s="32" t="s">
        <v>682</v>
      </c>
      <c r="Q87" s="1042" t="s">
        <v>682</v>
      </c>
    </row>
    <row r="88" spans="3:17" ht="17.399999999999999" x14ac:dyDescent="0.45">
      <c r="C88" s="3264"/>
      <c r="D88" s="2951" t="s">
        <v>7449</v>
      </c>
      <c r="E88" s="32" t="s">
        <v>682</v>
      </c>
      <c r="F88" s="32" t="s">
        <v>682</v>
      </c>
      <c r="G88" s="32" t="s">
        <v>682</v>
      </c>
      <c r="H88" s="32" t="s">
        <v>682</v>
      </c>
      <c r="I88" s="32" t="s">
        <v>682</v>
      </c>
      <c r="J88" s="32" t="s">
        <v>682</v>
      </c>
      <c r="K88" s="32" t="s">
        <v>682</v>
      </c>
      <c r="L88" s="32" t="s">
        <v>682</v>
      </c>
      <c r="M88" s="32" t="s">
        <v>682</v>
      </c>
      <c r="N88" s="32" t="s">
        <v>682</v>
      </c>
      <c r="O88" s="32" t="s">
        <v>682</v>
      </c>
      <c r="P88" s="32" t="s">
        <v>682</v>
      </c>
      <c r="Q88" s="1042" t="s">
        <v>682</v>
      </c>
    </row>
    <row r="89" spans="3:17" ht="17.399999999999999" x14ac:dyDescent="0.45">
      <c r="C89" s="3264"/>
      <c r="D89" s="2951" t="s">
        <v>7450</v>
      </c>
      <c r="E89" s="138">
        <v>2.1449561356470261</v>
      </c>
      <c r="F89" s="32" t="s">
        <v>682</v>
      </c>
      <c r="G89" s="32" t="s">
        <v>682</v>
      </c>
      <c r="H89" s="32" t="s">
        <v>682</v>
      </c>
      <c r="I89" s="138">
        <v>2.0121938950037226</v>
      </c>
      <c r="J89" s="32" t="s">
        <v>682</v>
      </c>
      <c r="K89" s="32" t="s">
        <v>682</v>
      </c>
      <c r="L89" s="32" t="s">
        <v>682</v>
      </c>
      <c r="M89" s="32" t="s">
        <v>682</v>
      </c>
      <c r="N89" s="32" t="s">
        <v>682</v>
      </c>
      <c r="O89" s="32" t="s">
        <v>682</v>
      </c>
      <c r="P89" s="32" t="s">
        <v>682</v>
      </c>
      <c r="Q89" s="1042" t="s">
        <v>682</v>
      </c>
    </row>
    <row r="90" spans="3:17" ht="17.399999999999999" x14ac:dyDescent="0.45">
      <c r="C90" s="3264"/>
      <c r="D90" s="2951" t="s">
        <v>4359</v>
      </c>
      <c r="E90" s="138">
        <v>3.7568562626793898</v>
      </c>
      <c r="F90" s="32" t="s">
        <v>682</v>
      </c>
      <c r="G90" s="32" t="s">
        <v>682</v>
      </c>
      <c r="H90" s="32" t="s">
        <v>682</v>
      </c>
      <c r="I90" s="32" t="s">
        <v>682</v>
      </c>
      <c r="J90" s="138">
        <v>3.325131342688036</v>
      </c>
      <c r="K90" s="138">
        <v>3.2451728054518907</v>
      </c>
      <c r="L90" s="32" t="s">
        <v>682</v>
      </c>
      <c r="M90" s="32" t="s">
        <v>682</v>
      </c>
      <c r="N90" s="138">
        <v>3.0309459582335645</v>
      </c>
      <c r="O90" s="32" t="s">
        <v>682</v>
      </c>
      <c r="P90" s="32" t="s">
        <v>682</v>
      </c>
      <c r="Q90" s="1042" t="s">
        <v>682</v>
      </c>
    </row>
    <row r="91" spans="3:17" ht="17.399999999999999" x14ac:dyDescent="0.45">
      <c r="C91" s="3264"/>
      <c r="D91" s="2951" t="s">
        <v>4363</v>
      </c>
      <c r="E91" s="32" t="s">
        <v>682</v>
      </c>
      <c r="F91" s="32" t="s">
        <v>682</v>
      </c>
      <c r="G91" s="32" t="s">
        <v>682</v>
      </c>
      <c r="H91" s="32" t="s">
        <v>682</v>
      </c>
      <c r="I91" s="32" t="s">
        <v>682</v>
      </c>
      <c r="J91" s="32" t="s">
        <v>682</v>
      </c>
      <c r="K91" s="32" t="s">
        <v>682</v>
      </c>
      <c r="L91" s="32" t="s">
        <v>682</v>
      </c>
      <c r="M91" s="32" t="s">
        <v>682</v>
      </c>
      <c r="N91" s="32" t="s">
        <v>682</v>
      </c>
      <c r="O91" s="32" t="s">
        <v>682</v>
      </c>
      <c r="P91" s="32" t="s">
        <v>682</v>
      </c>
      <c r="Q91" s="1042" t="s">
        <v>682</v>
      </c>
    </row>
    <row r="92" spans="3:17" ht="17.399999999999999" x14ac:dyDescent="0.45">
      <c r="C92" s="3264"/>
      <c r="D92" s="3104" t="s">
        <v>7451</v>
      </c>
      <c r="E92" s="3083" t="s">
        <v>7452</v>
      </c>
      <c r="F92" s="3083" t="s">
        <v>7452</v>
      </c>
      <c r="G92" s="3083" t="s">
        <v>7452</v>
      </c>
      <c r="H92" s="3083" t="s">
        <v>7452</v>
      </c>
      <c r="I92" s="3083" t="s">
        <v>7452</v>
      </c>
      <c r="J92" s="3083" t="s">
        <v>7452</v>
      </c>
      <c r="K92" s="3083" t="s">
        <v>7452</v>
      </c>
      <c r="L92" s="3083" t="s">
        <v>7452</v>
      </c>
      <c r="M92" s="3083" t="s">
        <v>7452</v>
      </c>
      <c r="N92" s="32" t="s">
        <v>682</v>
      </c>
      <c r="O92" s="32" t="s">
        <v>682</v>
      </c>
      <c r="P92" s="32" t="s">
        <v>682</v>
      </c>
      <c r="Q92" s="1042" t="s">
        <v>682</v>
      </c>
    </row>
    <row r="93" spans="3:17" ht="17.399999999999999" x14ac:dyDescent="0.45">
      <c r="C93" s="3264" t="s">
        <v>508</v>
      </c>
      <c r="D93" s="2951" t="s">
        <v>508</v>
      </c>
      <c r="E93" s="138">
        <v>3.9932381167889046</v>
      </c>
      <c r="F93" s="138">
        <v>0.65887437901089774</v>
      </c>
      <c r="G93" s="138">
        <v>1.9568705725803297</v>
      </c>
      <c r="H93" s="138">
        <v>0.6459030370360801</v>
      </c>
      <c r="I93" s="138">
        <v>0.63969294738525506</v>
      </c>
      <c r="J93" s="138">
        <v>3.1686882897955559</v>
      </c>
      <c r="K93" s="138">
        <v>1.2567392643048345</v>
      </c>
      <c r="L93" s="138">
        <v>0.62321992808042026</v>
      </c>
      <c r="M93" s="32" t="s">
        <v>682</v>
      </c>
      <c r="N93" s="138">
        <v>1.2274155538098979</v>
      </c>
      <c r="O93" s="32" t="s">
        <v>682</v>
      </c>
      <c r="P93" s="32" t="s">
        <v>682</v>
      </c>
      <c r="Q93" s="1042" t="s">
        <v>682</v>
      </c>
    </row>
    <row r="94" spans="3:17" ht="17.399999999999999" x14ac:dyDescent="0.45">
      <c r="C94" s="3264"/>
      <c r="D94" s="2951" t="s">
        <v>3114</v>
      </c>
      <c r="E94" s="32" t="s">
        <v>682</v>
      </c>
      <c r="F94" s="32" t="s">
        <v>682</v>
      </c>
      <c r="G94" s="138">
        <v>1.7052915195852731</v>
      </c>
      <c r="H94" s="32" t="s">
        <v>682</v>
      </c>
      <c r="I94" s="138">
        <v>1.6705367434556722</v>
      </c>
      <c r="J94" s="138">
        <v>1.6543144520910535</v>
      </c>
      <c r="K94" s="138">
        <v>1.6398819285011481</v>
      </c>
      <c r="L94" s="32" t="s">
        <v>682</v>
      </c>
      <c r="M94" s="32" t="s">
        <v>682</v>
      </c>
      <c r="N94" s="32" t="s">
        <v>682</v>
      </c>
      <c r="O94" s="32" t="s">
        <v>682</v>
      </c>
      <c r="P94" s="32" t="s">
        <v>682</v>
      </c>
      <c r="Q94" s="1042" t="s">
        <v>682</v>
      </c>
    </row>
    <row r="95" spans="3:17" ht="17.399999999999999" x14ac:dyDescent="0.45">
      <c r="C95" s="3264"/>
      <c r="D95" s="2951" t="s">
        <v>4278</v>
      </c>
      <c r="E95" s="138">
        <v>2.0030245670963156</v>
      </c>
      <c r="F95" s="138">
        <v>0.98819111616186561</v>
      </c>
      <c r="G95" s="138">
        <v>0.97530527054968197</v>
      </c>
      <c r="H95" s="32" t="s">
        <v>682</v>
      </c>
      <c r="I95" s="138">
        <v>1.9012491206722815</v>
      </c>
      <c r="J95" s="138">
        <v>2.8171659310733399</v>
      </c>
      <c r="K95" s="32" t="s">
        <v>682</v>
      </c>
      <c r="L95" s="32" t="s">
        <v>682</v>
      </c>
      <c r="M95" s="32" t="s">
        <v>682</v>
      </c>
      <c r="N95" s="32" t="s">
        <v>682</v>
      </c>
      <c r="O95" s="32" t="s">
        <v>682</v>
      </c>
      <c r="P95" s="32" t="s">
        <v>682</v>
      </c>
      <c r="Q95" s="1042" t="s">
        <v>682</v>
      </c>
    </row>
    <row r="96" spans="3:17" ht="17.399999999999999" x14ac:dyDescent="0.45">
      <c r="C96" s="3264"/>
      <c r="D96" s="2951" t="s">
        <v>3115</v>
      </c>
      <c r="E96" s="32" t="s">
        <v>682</v>
      </c>
      <c r="F96" s="32" t="s">
        <v>682</v>
      </c>
      <c r="G96" s="32" t="s">
        <v>682</v>
      </c>
      <c r="H96" s="32" t="s">
        <v>682</v>
      </c>
      <c r="I96" s="32" t="s">
        <v>682</v>
      </c>
      <c r="J96" s="32" t="s">
        <v>682</v>
      </c>
      <c r="K96" s="32" t="s">
        <v>682</v>
      </c>
      <c r="L96" s="32" t="s">
        <v>682</v>
      </c>
      <c r="M96" s="138">
        <v>6.1519532451553367</v>
      </c>
      <c r="N96" s="32" t="s">
        <v>682</v>
      </c>
      <c r="O96" s="32" t="s">
        <v>682</v>
      </c>
      <c r="P96" s="32" t="s">
        <v>682</v>
      </c>
      <c r="Q96" s="1042" t="s">
        <v>682</v>
      </c>
    </row>
    <row r="97" spans="3:17" ht="17.399999999999999" x14ac:dyDescent="0.45">
      <c r="C97" s="3264"/>
      <c r="D97" s="2951" t="s">
        <v>3116</v>
      </c>
      <c r="E97" s="138">
        <v>1.3795006207752794</v>
      </c>
      <c r="F97" s="138">
        <v>1.3768225688755489</v>
      </c>
      <c r="G97" s="32" t="s">
        <v>682</v>
      </c>
      <c r="H97" s="138">
        <v>4.1059892696813751</v>
      </c>
      <c r="I97" s="138">
        <v>2.7294066269992903</v>
      </c>
      <c r="J97" s="138">
        <v>4.084244346725117</v>
      </c>
      <c r="K97" s="32" t="s">
        <v>682</v>
      </c>
      <c r="L97" s="138">
        <v>2.7183146449201492</v>
      </c>
      <c r="M97" s="32" t="s">
        <v>682</v>
      </c>
      <c r="N97" s="32" t="s">
        <v>682</v>
      </c>
      <c r="O97" s="32" t="s">
        <v>682</v>
      </c>
      <c r="P97" s="32" t="s">
        <v>682</v>
      </c>
      <c r="Q97" s="1042" t="s">
        <v>682</v>
      </c>
    </row>
    <row r="98" spans="3:17" ht="17.399999999999999" x14ac:dyDescent="0.45">
      <c r="C98" s="3264"/>
      <c r="D98" s="2951" t="s">
        <v>7453</v>
      </c>
      <c r="E98" s="32" t="s">
        <v>682</v>
      </c>
      <c r="F98" s="138">
        <v>13.984058173682003</v>
      </c>
      <c r="G98" s="32" t="s">
        <v>682</v>
      </c>
      <c r="H98" s="32" t="s">
        <v>682</v>
      </c>
      <c r="I98" s="138">
        <v>6.7957866123003736</v>
      </c>
      <c r="J98" s="32" t="s">
        <v>682</v>
      </c>
      <c r="K98" s="32" t="s">
        <v>682</v>
      </c>
      <c r="L98" s="32" t="s">
        <v>682</v>
      </c>
      <c r="M98" s="32" t="s">
        <v>682</v>
      </c>
      <c r="N98" s="32" t="s">
        <v>682</v>
      </c>
      <c r="O98" s="32" t="s">
        <v>682</v>
      </c>
      <c r="P98" s="32" t="s">
        <v>682</v>
      </c>
      <c r="Q98" s="1042">
        <v>6.404098623118796</v>
      </c>
    </row>
    <row r="99" spans="3:17" ht="17.399999999999999" x14ac:dyDescent="0.45">
      <c r="C99" s="3264"/>
      <c r="D99" s="2951" t="s">
        <v>4382</v>
      </c>
      <c r="E99" s="32" t="s">
        <v>682</v>
      </c>
      <c r="F99" s="138">
        <v>2.1675047685104909</v>
      </c>
      <c r="G99" s="32" t="s">
        <v>682</v>
      </c>
      <c r="H99" s="32" t="s">
        <v>682</v>
      </c>
      <c r="I99" s="138">
        <v>4.2060988433228186</v>
      </c>
      <c r="J99" s="138">
        <v>4.1659723379436766</v>
      </c>
      <c r="K99" s="32" t="s">
        <v>682</v>
      </c>
      <c r="L99" s="32" t="s">
        <v>682</v>
      </c>
      <c r="M99" s="32" t="s">
        <v>682</v>
      </c>
      <c r="N99" s="32" t="s">
        <v>682</v>
      </c>
      <c r="O99" s="32" t="s">
        <v>682</v>
      </c>
      <c r="P99" s="32" t="s">
        <v>682</v>
      </c>
      <c r="Q99" s="1042" t="s">
        <v>682</v>
      </c>
    </row>
    <row r="100" spans="3:17" ht="17.399999999999999" x14ac:dyDescent="0.45">
      <c r="C100" s="3264"/>
      <c r="D100" s="2951" t="s">
        <v>3113</v>
      </c>
      <c r="E100" s="32" t="s">
        <v>682</v>
      </c>
      <c r="F100" s="138">
        <v>2.3543815039789049</v>
      </c>
      <c r="G100" s="138">
        <v>2.3289394009967861</v>
      </c>
      <c r="H100" s="138">
        <v>2.3033513762524476</v>
      </c>
      <c r="I100" s="32" t="s">
        <v>682</v>
      </c>
      <c r="J100" s="32" t="s">
        <v>682</v>
      </c>
      <c r="K100" s="32" t="s">
        <v>682</v>
      </c>
      <c r="L100" s="32" t="s">
        <v>682</v>
      </c>
      <c r="M100" s="32" t="s">
        <v>682</v>
      </c>
      <c r="N100" s="32" t="s">
        <v>682</v>
      </c>
      <c r="O100" s="32" t="s">
        <v>682</v>
      </c>
      <c r="P100" s="32" t="s">
        <v>682</v>
      </c>
      <c r="Q100" s="1042" t="s">
        <v>682</v>
      </c>
    </row>
    <row r="101" spans="3:17" ht="17.399999999999999" x14ac:dyDescent="0.45">
      <c r="C101" s="3267" t="s">
        <v>509</v>
      </c>
      <c r="D101" s="2951" t="s">
        <v>509</v>
      </c>
      <c r="E101" s="138">
        <v>0.78833889112251587</v>
      </c>
      <c r="F101" s="138">
        <v>1.5558632707357676</v>
      </c>
      <c r="G101" s="138">
        <v>0.7677778972098952</v>
      </c>
      <c r="H101" s="138">
        <v>1.5159209598811518</v>
      </c>
      <c r="I101" s="138">
        <v>0.74842456628796383</v>
      </c>
      <c r="J101" s="138">
        <v>1.4782840079236024</v>
      </c>
      <c r="K101" s="138">
        <v>0.73020416508455765</v>
      </c>
      <c r="L101" s="32" t="s">
        <v>682</v>
      </c>
      <c r="M101" s="32" t="s">
        <v>682</v>
      </c>
      <c r="N101" s="138">
        <v>0.70580097824015586</v>
      </c>
      <c r="O101" s="32" t="s">
        <v>682</v>
      </c>
      <c r="P101" s="32" t="s">
        <v>682</v>
      </c>
      <c r="Q101" s="1042" t="s">
        <v>682</v>
      </c>
    </row>
    <row r="102" spans="3:17" ht="17.399999999999999" x14ac:dyDescent="0.45">
      <c r="C102" s="3267"/>
      <c r="D102" s="2951" t="s">
        <v>4428</v>
      </c>
      <c r="E102" s="138">
        <v>2.4737167594310452</v>
      </c>
      <c r="F102" s="32" t="s">
        <v>682</v>
      </c>
      <c r="G102" s="32" t="s">
        <v>682</v>
      </c>
      <c r="H102" s="32" t="s">
        <v>682</v>
      </c>
      <c r="I102" s="32" t="s">
        <v>682</v>
      </c>
      <c r="J102" s="138">
        <v>2.2843567251461989</v>
      </c>
      <c r="K102" s="138">
        <v>2.2497693986366398</v>
      </c>
      <c r="L102" s="138">
        <v>2.2169999556600009</v>
      </c>
      <c r="M102" s="32" t="s">
        <v>682</v>
      </c>
      <c r="N102" s="32" t="s">
        <v>682</v>
      </c>
      <c r="O102" s="32" t="s">
        <v>682</v>
      </c>
      <c r="P102" s="32" t="s">
        <v>682</v>
      </c>
      <c r="Q102" s="1042" t="s">
        <v>682</v>
      </c>
    </row>
    <row r="103" spans="3:17" ht="17.399999999999999" x14ac:dyDescent="0.45">
      <c r="C103" s="3267"/>
      <c r="D103" s="2951" t="s">
        <v>7454</v>
      </c>
      <c r="E103" s="138">
        <v>2.2707661565012036</v>
      </c>
      <c r="F103" s="138">
        <v>2.2447192978518036</v>
      </c>
      <c r="G103" s="138">
        <v>2.2180326050792947</v>
      </c>
      <c r="H103" s="32" t="s">
        <v>682</v>
      </c>
      <c r="I103" s="138">
        <v>2.1663308853794327</v>
      </c>
      <c r="J103" s="32" t="s">
        <v>682</v>
      </c>
      <c r="K103" s="138">
        <v>4.2372881355932206</v>
      </c>
      <c r="L103" s="32" t="s">
        <v>682</v>
      </c>
      <c r="M103" s="32" t="s">
        <v>682</v>
      </c>
      <c r="N103" s="32" t="s">
        <v>682</v>
      </c>
      <c r="O103" s="32" t="s">
        <v>682</v>
      </c>
      <c r="P103" s="32" t="s">
        <v>682</v>
      </c>
      <c r="Q103" s="1042" t="s">
        <v>682</v>
      </c>
    </row>
    <row r="104" spans="3:17" ht="17.399999999999999" x14ac:dyDescent="0.45">
      <c r="C104" s="3267"/>
      <c r="D104" s="2951" t="s">
        <v>7455</v>
      </c>
      <c r="E104" s="32" t="s">
        <v>682</v>
      </c>
      <c r="F104" s="32" t="s">
        <v>682</v>
      </c>
      <c r="G104" s="32" t="s">
        <v>682</v>
      </c>
      <c r="H104" s="32" t="s">
        <v>682</v>
      </c>
      <c r="I104" s="32" t="s">
        <v>682</v>
      </c>
      <c r="J104" s="32" t="s">
        <v>682</v>
      </c>
      <c r="K104" s="32" t="s">
        <v>682</v>
      </c>
      <c r="L104" s="32" t="s">
        <v>682</v>
      </c>
      <c r="M104" s="32" t="s">
        <v>682</v>
      </c>
      <c r="N104" s="138">
        <v>2.3692191053828657</v>
      </c>
      <c r="O104" s="32" t="s">
        <v>682</v>
      </c>
      <c r="P104" s="32" t="s">
        <v>682</v>
      </c>
      <c r="Q104" s="1042" t="s">
        <v>682</v>
      </c>
    </row>
    <row r="105" spans="3:17" ht="17.399999999999999" x14ac:dyDescent="0.45">
      <c r="C105" s="3267"/>
      <c r="D105" s="2951" t="s">
        <v>7456</v>
      </c>
      <c r="E105" s="32" t="s">
        <v>682</v>
      </c>
      <c r="F105" s="32" t="s">
        <v>682</v>
      </c>
      <c r="G105" s="32" t="s">
        <v>682</v>
      </c>
      <c r="H105" s="32" t="s">
        <v>682</v>
      </c>
      <c r="I105" s="32" t="s">
        <v>682</v>
      </c>
      <c r="J105" s="138">
        <v>1.9328900572135455</v>
      </c>
      <c r="K105" s="32" t="s">
        <v>682</v>
      </c>
      <c r="L105" s="32" t="s">
        <v>682</v>
      </c>
      <c r="M105" s="32" t="s">
        <v>682</v>
      </c>
      <c r="N105" s="32" t="s">
        <v>682</v>
      </c>
      <c r="O105" s="32" t="s">
        <v>682</v>
      </c>
      <c r="P105" s="32" t="s">
        <v>682</v>
      </c>
      <c r="Q105" s="1042" t="s">
        <v>682</v>
      </c>
    </row>
    <row r="106" spans="3:17" ht="17.399999999999999" x14ac:dyDescent="0.45">
      <c r="C106" s="3267"/>
      <c r="D106" s="2951" t="s">
        <v>1021</v>
      </c>
      <c r="E106" s="32" t="s">
        <v>682</v>
      </c>
      <c r="F106" s="138">
        <v>4.7908781679681889</v>
      </c>
      <c r="G106" s="32" t="s">
        <v>682</v>
      </c>
      <c r="H106" s="32" t="s">
        <v>682</v>
      </c>
      <c r="I106" s="32" t="s">
        <v>682</v>
      </c>
      <c r="J106" s="32" t="s">
        <v>682</v>
      </c>
      <c r="K106" s="138">
        <v>4.4949880882815654</v>
      </c>
      <c r="L106" s="32" t="s">
        <v>682</v>
      </c>
      <c r="M106" s="32" t="s">
        <v>682</v>
      </c>
      <c r="N106" s="138">
        <v>4.3485823621499389</v>
      </c>
      <c r="O106" s="32" t="s">
        <v>682</v>
      </c>
      <c r="P106" s="32" t="s">
        <v>682</v>
      </c>
      <c r="Q106" s="1042" t="s">
        <v>682</v>
      </c>
    </row>
    <row r="107" spans="3:17" ht="17.399999999999999" x14ac:dyDescent="0.45">
      <c r="C107" s="3267"/>
      <c r="D107" s="2951" t="s">
        <v>1028</v>
      </c>
      <c r="E107" s="32" t="s">
        <v>682</v>
      </c>
      <c r="F107" s="32" t="s">
        <v>682</v>
      </c>
      <c r="G107" s="138">
        <v>4.0859687831984965</v>
      </c>
      <c r="H107" s="138">
        <v>4.040240798351582</v>
      </c>
      <c r="I107" s="32" t="s">
        <v>682</v>
      </c>
      <c r="J107" s="32" t="s">
        <v>682</v>
      </c>
      <c r="K107" s="32" t="s">
        <v>682</v>
      </c>
      <c r="L107" s="32" t="s">
        <v>682</v>
      </c>
      <c r="M107" s="32" t="s">
        <v>682</v>
      </c>
      <c r="N107" s="32" t="s">
        <v>682</v>
      </c>
      <c r="O107" s="32" t="s">
        <v>682</v>
      </c>
      <c r="P107" s="32" t="s">
        <v>682</v>
      </c>
      <c r="Q107" s="1042" t="s">
        <v>682</v>
      </c>
    </row>
    <row r="108" spans="3:17" ht="17.399999999999999" x14ac:dyDescent="0.45">
      <c r="C108" s="3267"/>
      <c r="D108" s="2951" t="s">
        <v>1026</v>
      </c>
      <c r="E108" s="32" t="s">
        <v>682</v>
      </c>
      <c r="F108" s="138">
        <v>4.518957024718695</v>
      </c>
      <c r="G108" s="32" t="s">
        <v>682</v>
      </c>
      <c r="H108" s="32" t="s">
        <v>682</v>
      </c>
      <c r="I108" s="32" t="s">
        <v>682</v>
      </c>
      <c r="J108" s="138">
        <v>8.5375224109963277</v>
      </c>
      <c r="K108" s="32" t="s">
        <v>682</v>
      </c>
      <c r="L108" s="32" t="s">
        <v>682</v>
      </c>
      <c r="M108" s="32" t="s">
        <v>682</v>
      </c>
      <c r="N108" s="32" t="s">
        <v>682</v>
      </c>
      <c r="O108" s="32" t="s">
        <v>682</v>
      </c>
      <c r="P108" s="32" t="s">
        <v>682</v>
      </c>
      <c r="Q108" s="1042" t="s">
        <v>682</v>
      </c>
    </row>
    <row r="109" spans="3:17" ht="17.399999999999999" x14ac:dyDescent="0.45">
      <c r="C109" s="3267"/>
      <c r="D109" s="2951" t="s">
        <v>7457</v>
      </c>
      <c r="E109" s="138">
        <v>3.4789869190091847</v>
      </c>
      <c r="F109" s="32" t="s">
        <v>682</v>
      </c>
      <c r="G109" s="32" t="s">
        <v>682</v>
      </c>
      <c r="H109" s="32" t="s">
        <v>682</v>
      </c>
      <c r="I109" s="138">
        <v>3.3479527269074962</v>
      </c>
      <c r="J109" s="32" t="s">
        <v>682</v>
      </c>
      <c r="K109" s="32" t="s">
        <v>682</v>
      </c>
      <c r="L109" s="138">
        <v>3.2694696920159552</v>
      </c>
      <c r="M109" s="32" t="s">
        <v>682</v>
      </c>
      <c r="N109" s="32" t="s">
        <v>682</v>
      </c>
      <c r="O109" s="32" t="s">
        <v>682</v>
      </c>
      <c r="P109" s="32" t="s">
        <v>682</v>
      </c>
      <c r="Q109" s="1042">
        <v>3.1726894888797235</v>
      </c>
    </row>
    <row r="110" spans="3:17" ht="17.399999999999999" x14ac:dyDescent="0.45">
      <c r="C110" s="3267"/>
      <c r="D110" s="2951" t="s">
        <v>4279</v>
      </c>
      <c r="E110" s="32" t="s">
        <v>682</v>
      </c>
      <c r="F110" s="138">
        <v>1.5506760947773228</v>
      </c>
      <c r="G110" s="138">
        <v>1.5057292999864484</v>
      </c>
      <c r="H110" s="32" t="s">
        <v>682</v>
      </c>
      <c r="I110" s="32" t="s">
        <v>682</v>
      </c>
      <c r="J110" s="32" t="s">
        <v>682</v>
      </c>
      <c r="K110" s="138">
        <v>1.344194424281528</v>
      </c>
      <c r="L110" s="32" t="s">
        <v>682</v>
      </c>
      <c r="M110" s="32" t="s">
        <v>682</v>
      </c>
      <c r="N110" s="32" t="s">
        <v>682</v>
      </c>
      <c r="O110" s="32" t="s">
        <v>682</v>
      </c>
      <c r="P110" s="32" t="s">
        <v>682</v>
      </c>
      <c r="Q110" s="1042" t="s">
        <v>682</v>
      </c>
    </row>
    <row r="111" spans="3:17" ht="17.399999999999999" x14ac:dyDescent="0.45">
      <c r="C111" s="3267" t="s">
        <v>510</v>
      </c>
      <c r="D111" s="2951" t="s">
        <v>3150</v>
      </c>
      <c r="E111" s="32" t="s">
        <v>682</v>
      </c>
      <c r="F111" s="32" t="s">
        <v>682</v>
      </c>
      <c r="G111" s="138">
        <v>1.5122873345935728</v>
      </c>
      <c r="H111" s="138">
        <v>2.9645879963832029</v>
      </c>
      <c r="I111" s="32" t="s">
        <v>682</v>
      </c>
      <c r="J111" s="138">
        <v>1.4263707422833343</v>
      </c>
      <c r="K111" s="138">
        <v>1.3980539089587294</v>
      </c>
      <c r="L111" s="32" t="s">
        <v>682</v>
      </c>
      <c r="M111" s="32" t="s">
        <v>682</v>
      </c>
      <c r="N111" s="138">
        <v>1.3220518244315178</v>
      </c>
      <c r="O111" s="32" t="s">
        <v>682</v>
      </c>
      <c r="P111" s="32" t="s">
        <v>682</v>
      </c>
      <c r="Q111" s="1042" t="s">
        <v>682</v>
      </c>
    </row>
    <row r="112" spans="3:17" ht="17.399999999999999" x14ac:dyDescent="0.45">
      <c r="C112" s="3267"/>
      <c r="D112" s="2951" t="s">
        <v>3144</v>
      </c>
      <c r="E112" s="32" t="s">
        <v>682</v>
      </c>
      <c r="F112" s="138">
        <v>1.946623581398065</v>
      </c>
      <c r="G112" s="32" t="s">
        <v>682</v>
      </c>
      <c r="H112" s="138">
        <v>3.801847697981219</v>
      </c>
      <c r="I112" s="138">
        <v>1.8792753514244906</v>
      </c>
      <c r="J112" s="32" t="s">
        <v>682</v>
      </c>
      <c r="K112" s="138">
        <v>1.8383704684167954</v>
      </c>
      <c r="L112" s="32" t="s">
        <v>682</v>
      </c>
      <c r="M112" s="32" t="s">
        <v>682</v>
      </c>
      <c r="N112" s="32" t="s">
        <v>682</v>
      </c>
      <c r="O112" s="32" t="s">
        <v>682</v>
      </c>
      <c r="P112" s="32" t="s">
        <v>682</v>
      </c>
      <c r="Q112" s="1042" t="s">
        <v>682</v>
      </c>
    </row>
    <row r="113" spans="3:17" ht="17.399999999999999" x14ac:dyDescent="0.45">
      <c r="C113" s="3267"/>
      <c r="D113" s="2951" t="s">
        <v>3155</v>
      </c>
      <c r="E113" s="32" t="s">
        <v>682</v>
      </c>
      <c r="F113" s="138">
        <v>6.8838522036931868</v>
      </c>
      <c r="G113" s="138">
        <v>3.3728519149366747</v>
      </c>
      <c r="H113" s="32" t="s">
        <v>682</v>
      </c>
      <c r="I113" s="138">
        <v>1.6205879493080091</v>
      </c>
      <c r="J113" s="138">
        <v>4.770082045411181</v>
      </c>
      <c r="K113" s="138">
        <v>3.1192488848685236</v>
      </c>
      <c r="L113" s="138">
        <v>3.0606779401637465</v>
      </c>
      <c r="M113" s="32" t="s">
        <v>682</v>
      </c>
      <c r="N113" s="32" t="s">
        <v>682</v>
      </c>
      <c r="O113" s="32" t="s">
        <v>682</v>
      </c>
      <c r="P113" s="32" t="s">
        <v>682</v>
      </c>
      <c r="Q113" s="1042" t="s">
        <v>682</v>
      </c>
    </row>
    <row r="114" spans="3:17" ht="17.399999999999999" x14ac:dyDescent="0.45">
      <c r="C114" s="3267"/>
      <c r="D114" s="2951" t="s">
        <v>3162</v>
      </c>
      <c r="E114" s="138">
        <v>4.8868689830425645</v>
      </c>
      <c r="F114" s="32" t="s">
        <v>682</v>
      </c>
      <c r="G114" s="32" t="s">
        <v>682</v>
      </c>
      <c r="H114" s="32" t="s">
        <v>682</v>
      </c>
      <c r="I114" s="32" t="s">
        <v>682</v>
      </c>
      <c r="J114" s="138">
        <v>4.4841038518452088</v>
      </c>
      <c r="K114" s="138">
        <v>13.228679777758181</v>
      </c>
      <c r="L114" s="32" t="s">
        <v>682</v>
      </c>
      <c r="M114" s="32" t="s">
        <v>682</v>
      </c>
      <c r="N114" s="32" t="s">
        <v>682</v>
      </c>
      <c r="O114" s="32" t="s">
        <v>682</v>
      </c>
      <c r="P114" s="32" t="s">
        <v>682</v>
      </c>
      <c r="Q114" s="1042" t="s">
        <v>682</v>
      </c>
    </row>
    <row r="115" spans="3:17" ht="17.399999999999999" x14ac:dyDescent="0.45">
      <c r="C115" s="3267"/>
      <c r="D115" s="2951" t="s">
        <v>3153</v>
      </c>
      <c r="E115" s="32" t="s">
        <v>682</v>
      </c>
      <c r="F115" s="138">
        <v>2.626878217925817</v>
      </c>
      <c r="G115" s="138">
        <v>2.5709584533113947</v>
      </c>
      <c r="H115" s="32" t="s">
        <v>682</v>
      </c>
      <c r="I115" s="32" t="s">
        <v>682</v>
      </c>
      <c r="J115" s="32" t="s">
        <v>682</v>
      </c>
      <c r="K115" s="138">
        <v>4.7253396337861782</v>
      </c>
      <c r="L115" s="138">
        <v>2.3120852697047467</v>
      </c>
      <c r="M115" s="138">
        <v>2.2646466018977738</v>
      </c>
      <c r="N115" s="138">
        <v>2.2199036561813217</v>
      </c>
      <c r="O115" s="32" t="s">
        <v>682</v>
      </c>
      <c r="P115" s="32" t="s">
        <v>682</v>
      </c>
      <c r="Q115" s="1042" t="s">
        <v>682</v>
      </c>
    </row>
    <row r="116" spans="3:17" ht="17.399999999999999" x14ac:dyDescent="0.45">
      <c r="C116" s="3267"/>
      <c r="D116" s="2951" t="s">
        <v>3161</v>
      </c>
      <c r="E116" s="32" t="s">
        <v>682</v>
      </c>
      <c r="F116" s="32" t="s">
        <v>682</v>
      </c>
      <c r="G116" s="138">
        <v>3.3751856352099363</v>
      </c>
      <c r="H116" s="32" t="s">
        <v>682</v>
      </c>
      <c r="I116" s="32" t="s">
        <v>682</v>
      </c>
      <c r="J116" s="32" t="s">
        <v>682</v>
      </c>
      <c r="K116" s="32" t="s">
        <v>682</v>
      </c>
      <c r="L116" s="32" t="s">
        <v>682</v>
      </c>
      <c r="M116" s="32" t="s">
        <v>682</v>
      </c>
      <c r="N116" s="32" t="s">
        <v>682</v>
      </c>
      <c r="O116" s="32" t="s">
        <v>682</v>
      </c>
      <c r="P116" s="32" t="s">
        <v>682</v>
      </c>
      <c r="Q116" s="1042" t="s">
        <v>682</v>
      </c>
    </row>
    <row r="117" spans="3:17" ht="17.399999999999999" x14ac:dyDescent="0.45">
      <c r="C117" s="3267"/>
      <c r="D117" s="2951" t="s">
        <v>3159</v>
      </c>
      <c r="E117" s="32" t="s">
        <v>682</v>
      </c>
      <c r="F117" s="138">
        <v>5.4019014693171998</v>
      </c>
      <c r="G117" s="32" t="s">
        <v>682</v>
      </c>
      <c r="H117" s="32" t="s">
        <v>682</v>
      </c>
      <c r="I117" s="138">
        <v>5.2408154708872701</v>
      </c>
      <c r="J117" s="138">
        <v>5.1904910204505343</v>
      </c>
      <c r="K117" s="32" t="s">
        <v>682</v>
      </c>
      <c r="L117" s="32" t="s">
        <v>682</v>
      </c>
      <c r="M117" s="32" t="s">
        <v>682</v>
      </c>
      <c r="N117" s="32" t="s">
        <v>682</v>
      </c>
      <c r="O117" s="32" t="s">
        <v>682</v>
      </c>
      <c r="P117" s="32" t="s">
        <v>682</v>
      </c>
      <c r="Q117" s="1042" t="s">
        <v>682</v>
      </c>
    </row>
    <row r="118" spans="3:17" ht="17.399999999999999" x14ac:dyDescent="0.45">
      <c r="C118" s="3267"/>
      <c r="D118" s="2951" t="s">
        <v>3163</v>
      </c>
      <c r="E118" s="138">
        <v>4.9478007025877</v>
      </c>
      <c r="F118" s="32" t="s">
        <v>682</v>
      </c>
      <c r="G118" s="32" t="s">
        <v>682</v>
      </c>
      <c r="H118" s="32" t="s">
        <v>682</v>
      </c>
      <c r="I118" s="32" t="s">
        <v>682</v>
      </c>
      <c r="J118" s="138">
        <v>9.5025419299662666</v>
      </c>
      <c r="K118" s="32" t="s">
        <v>682</v>
      </c>
      <c r="L118" s="32" t="s">
        <v>682</v>
      </c>
      <c r="M118" s="32" t="s">
        <v>682</v>
      </c>
      <c r="N118" s="32" t="s">
        <v>682</v>
      </c>
      <c r="O118" s="32" t="s">
        <v>682</v>
      </c>
      <c r="P118" s="32" t="s">
        <v>682</v>
      </c>
      <c r="Q118" s="1042" t="s">
        <v>682</v>
      </c>
    </row>
    <row r="119" spans="3:17" ht="17.399999999999999" x14ac:dyDescent="0.45">
      <c r="C119" s="3267"/>
      <c r="D119" s="2951" t="s">
        <v>3147</v>
      </c>
      <c r="E119" s="32" t="s">
        <v>682</v>
      </c>
      <c r="F119" s="32" t="s">
        <v>682</v>
      </c>
      <c r="G119" s="138">
        <v>17.599436818021822</v>
      </c>
      <c r="H119" s="32" t="s">
        <v>682</v>
      </c>
      <c r="I119" s="32" t="s">
        <v>682</v>
      </c>
      <c r="J119" s="138">
        <v>8.6251509401414523</v>
      </c>
      <c r="K119" s="32" t="s">
        <v>682</v>
      </c>
      <c r="L119" s="32" t="s">
        <v>682</v>
      </c>
      <c r="M119" s="32" t="s">
        <v>682</v>
      </c>
      <c r="N119" s="32" t="s">
        <v>682</v>
      </c>
      <c r="O119" s="32" t="s">
        <v>682</v>
      </c>
      <c r="P119" s="32" t="s">
        <v>682</v>
      </c>
      <c r="Q119" s="1042" t="s">
        <v>682</v>
      </c>
    </row>
    <row r="120" spans="3:17" ht="17.399999999999999" x14ac:dyDescent="0.45">
      <c r="C120" s="3267"/>
      <c r="D120" s="2951" t="s">
        <v>7458</v>
      </c>
      <c r="E120" s="138">
        <v>9.020792927698345</v>
      </c>
      <c r="F120" s="32" t="s">
        <v>682</v>
      </c>
      <c r="G120" s="32" t="s">
        <v>682</v>
      </c>
      <c r="H120" s="32" t="s">
        <v>682</v>
      </c>
      <c r="I120" s="32" t="s">
        <v>682</v>
      </c>
      <c r="J120" s="138">
        <v>4.0708324852432325</v>
      </c>
      <c r="K120" s="32" t="s">
        <v>682</v>
      </c>
      <c r="L120" s="138">
        <v>7.81646930081682</v>
      </c>
      <c r="M120" s="32" t="s">
        <v>682</v>
      </c>
      <c r="N120" s="32" t="s">
        <v>682</v>
      </c>
      <c r="O120" s="32" t="s">
        <v>682</v>
      </c>
      <c r="P120" s="32" t="s">
        <v>682</v>
      </c>
      <c r="Q120" s="1042" t="s">
        <v>682</v>
      </c>
    </row>
    <row r="121" spans="3:17" ht="17.399999999999999" x14ac:dyDescent="0.45">
      <c r="C121" s="3267"/>
      <c r="D121" s="2951" t="s">
        <v>7459</v>
      </c>
      <c r="E121" s="32" t="s">
        <v>682</v>
      </c>
      <c r="F121" s="32" t="s">
        <v>682</v>
      </c>
      <c r="G121" s="32" t="s">
        <v>682</v>
      </c>
      <c r="H121" s="32" t="s">
        <v>682</v>
      </c>
      <c r="I121" s="32" t="s">
        <v>682</v>
      </c>
      <c r="J121" s="32" t="s">
        <v>682</v>
      </c>
      <c r="K121" s="32" t="s">
        <v>682</v>
      </c>
      <c r="L121" s="32" t="s">
        <v>682</v>
      </c>
      <c r="M121" s="32" t="s">
        <v>682</v>
      </c>
      <c r="N121" s="32" t="s">
        <v>682</v>
      </c>
      <c r="O121" s="32" t="s">
        <v>682</v>
      </c>
      <c r="P121" s="32" t="s">
        <v>682</v>
      </c>
      <c r="Q121" s="1042" t="s">
        <v>682</v>
      </c>
    </row>
    <row r="122" spans="3:17" ht="17.399999999999999" x14ac:dyDescent="0.45">
      <c r="C122" s="3264" t="s">
        <v>1010</v>
      </c>
      <c r="D122" s="2951" t="s">
        <v>1010</v>
      </c>
      <c r="E122" s="138">
        <v>0.8292974192264313</v>
      </c>
      <c r="F122" s="138">
        <v>0.81609336108050756</v>
      </c>
      <c r="G122" s="138">
        <v>3.2123353678123996</v>
      </c>
      <c r="H122" s="138">
        <v>0.79042010828755493</v>
      </c>
      <c r="I122" s="138">
        <v>2.3346121820063654</v>
      </c>
      <c r="J122" s="138">
        <v>0.76650672226395422</v>
      </c>
      <c r="K122" s="138">
        <v>1.5101177891875568</v>
      </c>
      <c r="L122" s="138">
        <v>2.2321428571428572</v>
      </c>
      <c r="M122" s="32" t="s">
        <v>682</v>
      </c>
      <c r="N122" s="32" t="s">
        <v>682</v>
      </c>
      <c r="O122" s="138">
        <v>0.71376568500092785</v>
      </c>
      <c r="P122" s="32" t="s">
        <v>682</v>
      </c>
      <c r="Q122" s="1042" t="s">
        <v>682</v>
      </c>
    </row>
    <row r="123" spans="3:17" ht="17.399999999999999" x14ac:dyDescent="0.45">
      <c r="C123" s="3264"/>
      <c r="D123" s="2951" t="s">
        <v>1040</v>
      </c>
      <c r="E123" s="138">
        <v>6.1370401055570909</v>
      </c>
      <c r="F123" s="32" t="s">
        <v>682</v>
      </c>
      <c r="G123" s="138">
        <v>2.9670068834559697</v>
      </c>
      <c r="H123" s="138">
        <v>2.9162170831996734</v>
      </c>
      <c r="I123" s="138">
        <v>8.6053582697492974</v>
      </c>
      <c r="J123" s="32" t="s">
        <v>682</v>
      </c>
      <c r="K123" s="32" t="s">
        <v>682</v>
      </c>
      <c r="L123" s="32" t="s">
        <v>682</v>
      </c>
      <c r="M123" s="32" t="s">
        <v>682</v>
      </c>
      <c r="N123" s="32" t="s">
        <v>682</v>
      </c>
      <c r="O123" s="32" t="s">
        <v>682</v>
      </c>
      <c r="P123" s="32" t="s">
        <v>682</v>
      </c>
      <c r="Q123" s="1042" t="s">
        <v>682</v>
      </c>
    </row>
    <row r="124" spans="3:17" ht="17.399999999999999" x14ac:dyDescent="0.45">
      <c r="C124" s="3264"/>
      <c r="D124" s="2951" t="s">
        <v>4669</v>
      </c>
      <c r="E124" s="32" t="s">
        <v>682</v>
      </c>
      <c r="F124" s="32" t="s">
        <v>682</v>
      </c>
      <c r="G124" s="32" t="s">
        <v>682</v>
      </c>
      <c r="H124" s="138">
        <v>4.1062702747094812</v>
      </c>
      <c r="I124" s="138">
        <v>2.0244144381237725</v>
      </c>
      <c r="J124" s="32" t="s">
        <v>682</v>
      </c>
      <c r="K124" s="32" t="s">
        <v>682</v>
      </c>
      <c r="L124" s="32" t="s">
        <v>682</v>
      </c>
      <c r="M124" s="32" t="s">
        <v>682</v>
      </c>
      <c r="N124" s="32" t="s">
        <v>682</v>
      </c>
      <c r="O124" s="32" t="s">
        <v>682</v>
      </c>
      <c r="P124" s="32" t="s">
        <v>682</v>
      </c>
      <c r="Q124" s="1042" t="s">
        <v>682</v>
      </c>
    </row>
    <row r="125" spans="3:17" ht="17.399999999999999" x14ac:dyDescent="0.45">
      <c r="C125" s="3264"/>
      <c r="D125" s="2951" t="s">
        <v>4275</v>
      </c>
      <c r="E125" s="32" t="s">
        <v>682</v>
      </c>
      <c r="F125" s="32" t="s">
        <v>682</v>
      </c>
      <c r="G125" s="32" t="s">
        <v>682</v>
      </c>
      <c r="H125" s="138">
        <v>15.084093823063579</v>
      </c>
      <c r="I125" s="32" t="s">
        <v>682</v>
      </c>
      <c r="J125" s="32" t="s">
        <v>682</v>
      </c>
      <c r="K125" s="32" t="s">
        <v>682</v>
      </c>
      <c r="L125" s="138">
        <v>7.2009793331893137</v>
      </c>
      <c r="M125" s="32" t="s">
        <v>682</v>
      </c>
      <c r="N125" s="32" t="s">
        <v>682</v>
      </c>
      <c r="O125" s="32" t="s">
        <v>682</v>
      </c>
      <c r="P125" s="32" t="s">
        <v>682</v>
      </c>
      <c r="Q125" s="1042" t="s">
        <v>682</v>
      </c>
    </row>
    <row r="126" spans="3:17" ht="17.399999999999999" x14ac:dyDescent="0.45">
      <c r="C126" s="3264"/>
      <c r="D126" s="2951" t="s">
        <v>1042</v>
      </c>
      <c r="E126" s="138">
        <v>3.4135518006485746</v>
      </c>
      <c r="F126" s="32" t="s">
        <v>682</v>
      </c>
      <c r="G126" s="32" t="s">
        <v>682</v>
      </c>
      <c r="H126" s="32" t="s">
        <v>682</v>
      </c>
      <c r="I126" s="32" t="s">
        <v>682</v>
      </c>
      <c r="J126" s="32" t="s">
        <v>682</v>
      </c>
      <c r="K126" s="138">
        <v>3.2817012339196641</v>
      </c>
      <c r="L126" s="32" t="s">
        <v>682</v>
      </c>
      <c r="M126" s="32" t="s">
        <v>682</v>
      </c>
      <c r="N126" s="32" t="s">
        <v>682</v>
      </c>
      <c r="O126" s="32" t="s">
        <v>682</v>
      </c>
      <c r="P126" s="32" t="s">
        <v>682</v>
      </c>
      <c r="Q126" s="1042" t="s">
        <v>682</v>
      </c>
    </row>
    <row r="127" spans="3:17" ht="17.399999999999999" x14ac:dyDescent="0.45">
      <c r="C127" s="3264"/>
      <c r="D127" s="2951" t="s">
        <v>1012</v>
      </c>
      <c r="E127" s="32" t="s">
        <v>682</v>
      </c>
      <c r="F127" s="32" t="s">
        <v>682</v>
      </c>
      <c r="G127" s="32" t="s">
        <v>682</v>
      </c>
      <c r="H127" s="32" t="s">
        <v>682</v>
      </c>
      <c r="I127" s="138">
        <v>3.3224798989966113</v>
      </c>
      <c r="J127" s="32" t="s">
        <v>682</v>
      </c>
      <c r="K127" s="138">
        <v>3.2120258246876308</v>
      </c>
      <c r="L127" s="32" t="s">
        <v>682</v>
      </c>
      <c r="M127" s="32" t="s">
        <v>682</v>
      </c>
      <c r="N127" s="32" t="s">
        <v>682</v>
      </c>
      <c r="O127" s="32" t="s">
        <v>682</v>
      </c>
      <c r="P127" s="32" t="s">
        <v>682</v>
      </c>
      <c r="Q127" s="1042" t="s">
        <v>682</v>
      </c>
    </row>
    <row r="128" spans="3:17" ht="17.399999999999999" x14ac:dyDescent="0.45">
      <c r="C128" s="3264"/>
      <c r="D128" s="2951" t="s">
        <v>4656</v>
      </c>
      <c r="E128" s="138">
        <v>2.4680998099563145</v>
      </c>
      <c r="F128" s="32" t="s">
        <v>682</v>
      </c>
      <c r="G128" s="32" t="s">
        <v>682</v>
      </c>
      <c r="H128" s="138">
        <v>2.3802723031514805</v>
      </c>
      <c r="I128" s="138">
        <v>4.7041113933577945</v>
      </c>
      <c r="J128" s="138">
        <v>4.6507301646358483</v>
      </c>
      <c r="K128" s="32" t="s">
        <v>682</v>
      </c>
      <c r="L128" s="32" t="s">
        <v>682</v>
      </c>
      <c r="M128" s="32" t="s">
        <v>682</v>
      </c>
      <c r="N128" s="32" t="s">
        <v>682</v>
      </c>
      <c r="O128" s="32" t="s">
        <v>682</v>
      </c>
      <c r="P128" s="32" t="s">
        <v>682</v>
      </c>
      <c r="Q128" s="1042" t="s">
        <v>682</v>
      </c>
    </row>
    <row r="129" spans="3:17" ht="17.399999999999999" x14ac:dyDescent="0.45">
      <c r="C129" s="3264"/>
      <c r="D129" s="2951" t="s">
        <v>4671</v>
      </c>
      <c r="E129" s="32" t="s">
        <v>682</v>
      </c>
      <c r="F129" s="32" t="s">
        <v>682</v>
      </c>
      <c r="G129" s="32" t="s">
        <v>682</v>
      </c>
      <c r="H129" s="138">
        <v>4.5808520384791569</v>
      </c>
      <c r="I129" s="32" t="s">
        <v>682</v>
      </c>
      <c r="J129" s="138">
        <v>4.5517649468581443</v>
      </c>
      <c r="K129" s="138">
        <v>2.2720043622483752</v>
      </c>
      <c r="L129" s="32" t="s">
        <v>682</v>
      </c>
      <c r="M129" s="32" t="s">
        <v>682</v>
      </c>
      <c r="N129" s="32" t="s">
        <v>682</v>
      </c>
      <c r="O129" s="138">
        <v>2.2569287713279769</v>
      </c>
      <c r="P129" s="32" t="s">
        <v>682</v>
      </c>
      <c r="Q129" s="1042" t="s">
        <v>682</v>
      </c>
    </row>
    <row r="130" spans="3:17" ht="17.399999999999999" x14ac:dyDescent="0.45">
      <c r="C130" s="3264"/>
      <c r="D130" s="2951" t="s">
        <v>1011</v>
      </c>
      <c r="E130" s="32" t="s">
        <v>682</v>
      </c>
      <c r="F130" s="32" t="s">
        <v>682</v>
      </c>
      <c r="G130" s="32" t="s">
        <v>682</v>
      </c>
      <c r="H130" s="32" t="s">
        <v>682</v>
      </c>
      <c r="I130" s="138">
        <v>5.571341021783943</v>
      </c>
      <c r="J130" s="138">
        <v>5.4629882545752526</v>
      </c>
      <c r="K130" s="32" t="s">
        <v>682</v>
      </c>
      <c r="L130" s="32" t="s">
        <v>682</v>
      </c>
      <c r="M130" s="32" t="s">
        <v>682</v>
      </c>
      <c r="N130" s="32" t="s">
        <v>682</v>
      </c>
      <c r="O130" s="32" t="s">
        <v>682</v>
      </c>
      <c r="P130" s="32" t="s">
        <v>682</v>
      </c>
      <c r="Q130" s="1042" t="s">
        <v>682</v>
      </c>
    </row>
    <row r="131" spans="3:17" ht="17.399999999999999" x14ac:dyDescent="0.45">
      <c r="C131" s="3264"/>
      <c r="D131" s="2951" t="s">
        <v>4657</v>
      </c>
      <c r="E131" s="32" t="s">
        <v>682</v>
      </c>
      <c r="F131" s="32" t="s">
        <v>682</v>
      </c>
      <c r="G131" s="138">
        <v>4.1933116678897164</v>
      </c>
      <c r="H131" s="32" t="s">
        <v>682</v>
      </c>
      <c r="I131" s="138">
        <v>2.0446134658242858</v>
      </c>
      <c r="J131" s="138">
        <v>4.0403224177289347</v>
      </c>
      <c r="K131" s="138">
        <v>1.9961673586713511</v>
      </c>
      <c r="L131" s="32" t="s">
        <v>682</v>
      </c>
      <c r="M131" s="138">
        <v>1.9496597843676278</v>
      </c>
      <c r="N131" s="32" t="s">
        <v>682</v>
      </c>
      <c r="O131" s="32" t="s">
        <v>682</v>
      </c>
      <c r="P131" s="32" t="s">
        <v>682</v>
      </c>
      <c r="Q131" s="1042">
        <v>1.869718046518585</v>
      </c>
    </row>
    <row r="132" spans="3:17" ht="17.399999999999999" x14ac:dyDescent="0.45">
      <c r="C132" s="3264"/>
      <c r="D132" s="2951" t="s">
        <v>1013</v>
      </c>
      <c r="E132" s="32" t="s">
        <v>682</v>
      </c>
      <c r="F132" s="32" t="s">
        <v>682</v>
      </c>
      <c r="G132" s="138">
        <v>4.8019207683073226</v>
      </c>
      <c r="H132" s="32" t="s">
        <v>682</v>
      </c>
      <c r="I132" s="32" t="s">
        <v>682</v>
      </c>
      <c r="J132" s="32" t="s">
        <v>682</v>
      </c>
      <c r="K132" s="32" t="s">
        <v>682</v>
      </c>
      <c r="L132" s="32" t="s">
        <v>682</v>
      </c>
      <c r="M132" s="138">
        <v>4.0425273881230543</v>
      </c>
      <c r="N132" s="32" t="s">
        <v>682</v>
      </c>
      <c r="O132" s="32" t="s">
        <v>682</v>
      </c>
      <c r="P132" s="32" t="s">
        <v>682</v>
      </c>
      <c r="Q132" s="1042" t="s">
        <v>682</v>
      </c>
    </row>
    <row r="133" spans="3:17" s="2497" customFormat="1" ht="17.399999999999999" x14ac:dyDescent="0.45">
      <c r="C133" s="3264"/>
      <c r="D133" s="2951" t="s">
        <v>7490</v>
      </c>
      <c r="E133" s="2951"/>
      <c r="F133" s="2951"/>
      <c r="G133" s="2951"/>
      <c r="H133" s="2951"/>
      <c r="I133" s="2951"/>
      <c r="J133" s="2951"/>
      <c r="K133" s="2951"/>
      <c r="L133" s="2951"/>
      <c r="M133" s="2951"/>
      <c r="N133" s="2951"/>
      <c r="O133" s="2951"/>
      <c r="P133" s="2951"/>
      <c r="Q133" s="1042" t="s">
        <v>682</v>
      </c>
    </row>
    <row r="134" spans="3:17" s="2497" customFormat="1" ht="17.399999999999999" x14ac:dyDescent="0.45">
      <c r="C134" s="3264"/>
      <c r="D134" s="2951" t="s">
        <v>7491</v>
      </c>
      <c r="E134" s="2951"/>
      <c r="F134" s="2951"/>
      <c r="G134" s="2951"/>
      <c r="H134" s="2951"/>
      <c r="I134" s="2951"/>
      <c r="J134" s="2951"/>
      <c r="K134" s="2951"/>
      <c r="L134" s="2951"/>
      <c r="M134" s="2951"/>
      <c r="N134" s="2951"/>
      <c r="O134" s="2951"/>
      <c r="P134" s="2951"/>
      <c r="Q134" s="1042" t="s">
        <v>682</v>
      </c>
    </row>
    <row r="135" spans="3:17" ht="17.399999999999999" x14ac:dyDescent="0.45">
      <c r="C135" s="3264" t="s">
        <v>512</v>
      </c>
      <c r="D135" s="2951" t="s">
        <v>512</v>
      </c>
      <c r="E135" s="138">
        <v>2.0850056816404825</v>
      </c>
      <c r="F135" s="32" t="s">
        <v>682</v>
      </c>
      <c r="G135" s="138">
        <v>2.0670339096912884</v>
      </c>
      <c r="H135" s="138">
        <v>1.0286478424111507</v>
      </c>
      <c r="I135" s="32" t="s">
        <v>682</v>
      </c>
      <c r="J135" s="32" t="s">
        <v>682</v>
      </c>
      <c r="K135" s="32" t="s">
        <v>682</v>
      </c>
      <c r="L135" s="138">
        <v>1.0116542570411138</v>
      </c>
      <c r="M135" s="138">
        <v>1.0079425875902108</v>
      </c>
      <c r="N135" s="138">
        <v>1.0045707971269275</v>
      </c>
      <c r="O135" s="32" t="s">
        <v>682</v>
      </c>
      <c r="P135" s="32" t="s">
        <v>682</v>
      </c>
      <c r="Q135" s="1042" t="s">
        <v>682</v>
      </c>
    </row>
    <row r="136" spans="3:17" ht="17.399999999999999" x14ac:dyDescent="0.45">
      <c r="C136" s="3264"/>
      <c r="D136" s="2951" t="s">
        <v>3141</v>
      </c>
      <c r="E136" s="32" t="s">
        <v>682</v>
      </c>
      <c r="F136" s="138">
        <v>2.2863413964973249</v>
      </c>
      <c r="G136" s="32" t="s">
        <v>682</v>
      </c>
      <c r="H136" s="138">
        <v>0.73740330799123965</v>
      </c>
      <c r="I136" s="138">
        <v>1.4512840235398268</v>
      </c>
      <c r="J136" s="138">
        <v>0.71441328808715843</v>
      </c>
      <c r="K136" s="138">
        <v>1.4067566522005193</v>
      </c>
      <c r="L136" s="32" t="s">
        <v>682</v>
      </c>
      <c r="M136" s="32" t="s">
        <v>682</v>
      </c>
      <c r="N136" s="32" t="s">
        <v>682</v>
      </c>
      <c r="O136" s="32" t="s">
        <v>682</v>
      </c>
      <c r="P136" s="32" t="s">
        <v>682</v>
      </c>
      <c r="Q136" s="1042" t="s">
        <v>682</v>
      </c>
    </row>
    <row r="137" spans="3:17" ht="17.399999999999999" x14ac:dyDescent="0.45">
      <c r="C137" s="3264"/>
      <c r="D137" s="2951" t="s">
        <v>3117</v>
      </c>
      <c r="E137" s="138">
        <v>1.6712347082024199</v>
      </c>
      <c r="F137" s="32" t="s">
        <v>682</v>
      </c>
      <c r="G137" s="32" t="s">
        <v>682</v>
      </c>
      <c r="H137" s="32" t="s">
        <v>682</v>
      </c>
      <c r="I137" s="32" t="s">
        <v>682</v>
      </c>
      <c r="J137" s="138">
        <v>3.1935107860826801</v>
      </c>
      <c r="K137" s="32" t="s">
        <v>682</v>
      </c>
      <c r="L137" s="32" t="s">
        <v>682</v>
      </c>
      <c r="M137" s="32" t="s">
        <v>682</v>
      </c>
      <c r="N137" s="32" t="s">
        <v>682</v>
      </c>
      <c r="O137" s="32" t="s">
        <v>682</v>
      </c>
      <c r="P137" s="32" t="s">
        <v>682</v>
      </c>
      <c r="Q137" s="1042" t="s">
        <v>682</v>
      </c>
    </row>
    <row r="138" spans="3:17" ht="17.399999999999999" x14ac:dyDescent="0.45">
      <c r="C138" s="3264"/>
      <c r="D138" s="2951" t="s">
        <v>3140</v>
      </c>
      <c r="E138" s="32" t="s">
        <v>682</v>
      </c>
      <c r="F138" s="138">
        <v>2.7875341472933042</v>
      </c>
      <c r="G138" s="32" t="s">
        <v>682</v>
      </c>
      <c r="H138" s="138">
        <v>2.6716537536735241</v>
      </c>
      <c r="I138" s="32" t="s">
        <v>682</v>
      </c>
      <c r="J138" s="32" t="s">
        <v>682</v>
      </c>
      <c r="K138" s="138">
        <v>2.5101661730006528</v>
      </c>
      <c r="L138" s="138">
        <v>2.4581499963127751</v>
      </c>
      <c r="M138" s="32" t="s">
        <v>682</v>
      </c>
      <c r="N138" s="32" t="s">
        <v>682</v>
      </c>
      <c r="O138" s="32" t="s">
        <v>682</v>
      </c>
      <c r="P138" s="32" t="s">
        <v>682</v>
      </c>
      <c r="Q138" s="1042" t="s">
        <v>682</v>
      </c>
    </row>
    <row r="139" spans="3:17" ht="17.399999999999999" x14ac:dyDescent="0.45">
      <c r="C139" s="3264"/>
      <c r="D139" s="2951" t="s">
        <v>3121</v>
      </c>
      <c r="E139" s="138">
        <v>2.4649970420035499</v>
      </c>
      <c r="F139" s="138">
        <v>4.86050354816759</v>
      </c>
      <c r="G139" s="138">
        <v>2.3957260247718071</v>
      </c>
      <c r="H139" s="32" t="s">
        <v>682</v>
      </c>
      <c r="I139" s="32" t="s">
        <v>682</v>
      </c>
      <c r="J139" s="32" t="s">
        <v>682</v>
      </c>
      <c r="K139" s="138">
        <v>2.266237592349182</v>
      </c>
      <c r="L139" s="32" t="s">
        <v>682</v>
      </c>
      <c r="M139" s="32" t="s">
        <v>682</v>
      </c>
      <c r="N139" s="32" t="s">
        <v>682</v>
      </c>
      <c r="O139" s="32" t="s">
        <v>682</v>
      </c>
      <c r="P139" s="32" t="s">
        <v>682</v>
      </c>
      <c r="Q139" s="1042" t="s">
        <v>682</v>
      </c>
    </row>
    <row r="140" spans="3:17" ht="17.399999999999999" x14ac:dyDescent="0.45">
      <c r="C140" s="3265"/>
      <c r="D140" s="2955" t="s">
        <v>7460</v>
      </c>
      <c r="E140" s="37" t="s">
        <v>682</v>
      </c>
      <c r="F140" s="37" t="s">
        <v>682</v>
      </c>
      <c r="G140" s="958">
        <v>2.1083257784992937</v>
      </c>
      <c r="H140" s="37" t="s">
        <v>682</v>
      </c>
      <c r="I140" s="958">
        <v>2.0253984971543151</v>
      </c>
      <c r="J140" s="37" t="s">
        <v>682</v>
      </c>
      <c r="K140" s="37" t="s">
        <v>682</v>
      </c>
      <c r="L140" s="37" t="s">
        <v>682</v>
      </c>
      <c r="M140" s="37" t="s">
        <v>682</v>
      </c>
      <c r="N140" s="37" t="s">
        <v>682</v>
      </c>
      <c r="O140" s="37" t="s">
        <v>682</v>
      </c>
      <c r="P140" s="37" t="s">
        <v>682</v>
      </c>
      <c r="Q140" s="37" t="s">
        <v>682</v>
      </c>
    </row>
    <row r="141" spans="3:17" ht="17.399999999999999" x14ac:dyDescent="0.45">
      <c r="C141" s="2502" t="s">
        <v>5962</v>
      </c>
      <c r="D141" s="2502"/>
      <c r="E141" s="2502"/>
      <c r="F141" s="2502"/>
      <c r="G141" s="2502"/>
      <c r="H141" s="2502"/>
      <c r="I141" s="2502"/>
      <c r="J141" s="2502"/>
      <c r="K141" s="2502"/>
      <c r="L141" s="2502"/>
      <c r="M141" s="2502"/>
      <c r="N141" s="2502"/>
      <c r="O141" s="2502"/>
      <c r="P141" s="2502"/>
    </row>
  </sheetData>
  <mergeCells count="21">
    <mergeCell ref="A5:B5"/>
    <mergeCell ref="C1:D1"/>
    <mergeCell ref="A3:B3"/>
    <mergeCell ref="A4:B4"/>
    <mergeCell ref="C3:X3"/>
    <mergeCell ref="C4:X4"/>
    <mergeCell ref="C5:X5"/>
    <mergeCell ref="V11:AB11"/>
    <mergeCell ref="AD11:AE11"/>
    <mergeCell ref="A6:B6"/>
    <mergeCell ref="C11:C12"/>
    <mergeCell ref="D11:D12"/>
    <mergeCell ref="E11:T11"/>
    <mergeCell ref="C6:X6"/>
    <mergeCell ref="C135:C140"/>
    <mergeCell ref="C57:C76"/>
    <mergeCell ref="C77:C92"/>
    <mergeCell ref="C93:C100"/>
    <mergeCell ref="C101:C110"/>
    <mergeCell ref="C111:C121"/>
    <mergeCell ref="C122:C134"/>
  </mergeCells>
  <conditionalFormatting sqref="E57:P57">
    <cfRule type="cellIs" dxfId="294" priority="83" operator="equal">
      <formula>0</formula>
    </cfRule>
  </conditionalFormatting>
  <conditionalFormatting sqref="E58:P58">
    <cfRule type="cellIs" dxfId="293" priority="82" operator="equal">
      <formula>0</formula>
    </cfRule>
  </conditionalFormatting>
  <conditionalFormatting sqref="E59:P59">
    <cfRule type="cellIs" dxfId="292" priority="81" operator="equal">
      <formula>0</formula>
    </cfRule>
  </conditionalFormatting>
  <conditionalFormatting sqref="E60:P60">
    <cfRule type="cellIs" dxfId="291" priority="80" operator="equal">
      <formula>0</formula>
    </cfRule>
  </conditionalFormatting>
  <conditionalFormatting sqref="E61:P61">
    <cfRule type="cellIs" dxfId="290" priority="79" operator="equal">
      <formula>0</formula>
    </cfRule>
  </conditionalFormatting>
  <conditionalFormatting sqref="E62:P62">
    <cfRule type="cellIs" dxfId="289" priority="78" operator="equal">
      <formula>0</formula>
    </cfRule>
  </conditionalFormatting>
  <conditionalFormatting sqref="E63:P63">
    <cfRule type="cellIs" dxfId="288" priority="77" operator="equal">
      <formula>0</formula>
    </cfRule>
  </conditionalFormatting>
  <conditionalFormatting sqref="E64:P64">
    <cfRule type="cellIs" dxfId="287" priority="76" operator="equal">
      <formula>0</formula>
    </cfRule>
  </conditionalFormatting>
  <conditionalFormatting sqref="E65:P65">
    <cfRule type="cellIs" dxfId="286" priority="75" operator="equal">
      <formula>0</formula>
    </cfRule>
  </conditionalFormatting>
  <conditionalFormatting sqref="E66:P66">
    <cfRule type="cellIs" dxfId="285" priority="74" operator="equal">
      <formula>0</formula>
    </cfRule>
  </conditionalFormatting>
  <conditionalFormatting sqref="E67:P67">
    <cfRule type="cellIs" dxfId="284" priority="73" operator="equal">
      <formula>0</formula>
    </cfRule>
  </conditionalFormatting>
  <conditionalFormatting sqref="E68:P68">
    <cfRule type="cellIs" dxfId="283" priority="72" operator="equal">
      <formula>0</formula>
    </cfRule>
  </conditionalFormatting>
  <conditionalFormatting sqref="E69:P69">
    <cfRule type="cellIs" dxfId="282" priority="71" operator="equal">
      <formula>0</formula>
    </cfRule>
  </conditionalFormatting>
  <conditionalFormatting sqref="E70:P70">
    <cfRule type="cellIs" dxfId="281" priority="70" operator="equal">
      <formula>0</formula>
    </cfRule>
  </conditionalFormatting>
  <conditionalFormatting sqref="E71:P71">
    <cfRule type="cellIs" dxfId="280" priority="69" operator="equal">
      <formula>0</formula>
    </cfRule>
  </conditionalFormatting>
  <conditionalFormatting sqref="E72:P72">
    <cfRule type="cellIs" dxfId="279" priority="68" operator="equal">
      <formula>0</formula>
    </cfRule>
  </conditionalFormatting>
  <conditionalFormatting sqref="E73:P73">
    <cfRule type="cellIs" dxfId="278" priority="67" operator="equal">
      <formula>0</formula>
    </cfRule>
  </conditionalFormatting>
  <conditionalFormatting sqref="E74:P74">
    <cfRule type="cellIs" dxfId="277" priority="66" operator="equal">
      <formula>0</formula>
    </cfRule>
  </conditionalFormatting>
  <conditionalFormatting sqref="E75:P75">
    <cfRule type="cellIs" dxfId="276" priority="65" operator="equal">
      <formula>0</formula>
    </cfRule>
  </conditionalFormatting>
  <conditionalFormatting sqref="E76:P76">
    <cfRule type="cellIs" dxfId="275" priority="64" operator="equal">
      <formula>0</formula>
    </cfRule>
  </conditionalFormatting>
  <conditionalFormatting sqref="E77:P77">
    <cfRule type="cellIs" dxfId="274" priority="63" operator="equal">
      <formula>0</formula>
    </cfRule>
  </conditionalFormatting>
  <conditionalFormatting sqref="E78:P78">
    <cfRule type="cellIs" dxfId="273" priority="62" operator="equal">
      <formula>0</formula>
    </cfRule>
  </conditionalFormatting>
  <conditionalFormatting sqref="E79:P79">
    <cfRule type="cellIs" dxfId="272" priority="61" operator="equal">
      <formula>0</formula>
    </cfRule>
  </conditionalFormatting>
  <conditionalFormatting sqref="E80:P80">
    <cfRule type="cellIs" dxfId="271" priority="60" operator="equal">
      <formula>0</formula>
    </cfRule>
  </conditionalFormatting>
  <conditionalFormatting sqref="E81:P81">
    <cfRule type="cellIs" dxfId="270" priority="59" operator="equal">
      <formula>0</formula>
    </cfRule>
  </conditionalFormatting>
  <conditionalFormatting sqref="E82:P82">
    <cfRule type="cellIs" dxfId="269" priority="58" operator="equal">
      <formula>0</formula>
    </cfRule>
  </conditionalFormatting>
  <conditionalFormatting sqref="E83:P83">
    <cfRule type="cellIs" dxfId="268" priority="57" operator="equal">
      <formula>0</formula>
    </cfRule>
  </conditionalFormatting>
  <conditionalFormatting sqref="E84:P84">
    <cfRule type="cellIs" dxfId="267" priority="56" operator="equal">
      <formula>0</formula>
    </cfRule>
  </conditionalFormatting>
  <conditionalFormatting sqref="E85:P85">
    <cfRule type="cellIs" dxfId="266" priority="55" operator="equal">
      <formula>0</formula>
    </cfRule>
  </conditionalFormatting>
  <conditionalFormatting sqref="E86:P86">
    <cfRule type="cellIs" dxfId="265" priority="54" operator="equal">
      <formula>0</formula>
    </cfRule>
  </conditionalFormatting>
  <conditionalFormatting sqref="E87:P87">
    <cfRule type="cellIs" dxfId="264" priority="53" operator="equal">
      <formula>0</formula>
    </cfRule>
  </conditionalFormatting>
  <conditionalFormatting sqref="E88:P88">
    <cfRule type="cellIs" dxfId="263" priority="52" operator="equal">
      <formula>0</formula>
    </cfRule>
  </conditionalFormatting>
  <conditionalFormatting sqref="E89:P89">
    <cfRule type="cellIs" dxfId="262" priority="51" operator="equal">
      <formula>0</formula>
    </cfRule>
  </conditionalFormatting>
  <conditionalFormatting sqref="E90:P90">
    <cfRule type="cellIs" dxfId="261" priority="50" operator="equal">
      <formula>0</formula>
    </cfRule>
  </conditionalFormatting>
  <conditionalFormatting sqref="E91:P91">
    <cfRule type="cellIs" dxfId="260" priority="49" operator="equal">
      <formula>0</formula>
    </cfRule>
  </conditionalFormatting>
  <conditionalFormatting sqref="E92:P92">
    <cfRule type="cellIs" dxfId="259" priority="48" operator="equal">
      <formula>0</formula>
    </cfRule>
  </conditionalFormatting>
  <conditionalFormatting sqref="E93:P93">
    <cfRule type="cellIs" dxfId="258" priority="47" operator="equal">
      <formula>0</formula>
    </cfRule>
  </conditionalFormatting>
  <conditionalFormatting sqref="E94:P94">
    <cfRule type="cellIs" dxfId="257" priority="46" operator="equal">
      <formula>0</formula>
    </cfRule>
  </conditionalFormatting>
  <conditionalFormatting sqref="E95:P95">
    <cfRule type="cellIs" dxfId="256" priority="45" operator="equal">
      <formula>0</formula>
    </cfRule>
  </conditionalFormatting>
  <conditionalFormatting sqref="E96:P96">
    <cfRule type="cellIs" dxfId="255" priority="44" operator="equal">
      <formula>0</formula>
    </cfRule>
  </conditionalFormatting>
  <conditionalFormatting sqref="E97:P97">
    <cfRule type="cellIs" dxfId="254" priority="43" operator="equal">
      <formula>0</formula>
    </cfRule>
  </conditionalFormatting>
  <conditionalFormatting sqref="E98:P98">
    <cfRule type="cellIs" dxfId="253" priority="42" operator="equal">
      <formula>0</formula>
    </cfRule>
  </conditionalFormatting>
  <conditionalFormatting sqref="E99:P99">
    <cfRule type="cellIs" dxfId="252" priority="41" operator="equal">
      <formula>0</formula>
    </cfRule>
  </conditionalFormatting>
  <conditionalFormatting sqref="E100:P100">
    <cfRule type="cellIs" dxfId="251" priority="40" operator="equal">
      <formula>0</formula>
    </cfRule>
  </conditionalFormatting>
  <conditionalFormatting sqref="E101:P101">
    <cfRule type="cellIs" dxfId="250" priority="39" operator="equal">
      <formula>0</formula>
    </cfRule>
  </conditionalFormatting>
  <conditionalFormatting sqref="E102:P102">
    <cfRule type="cellIs" dxfId="249" priority="38" operator="equal">
      <formula>0</formula>
    </cfRule>
  </conditionalFormatting>
  <conditionalFormatting sqref="E103:P103">
    <cfRule type="cellIs" dxfId="248" priority="37" operator="equal">
      <formula>0</formula>
    </cfRule>
  </conditionalFormatting>
  <conditionalFormatting sqref="E104:P104">
    <cfRule type="cellIs" dxfId="247" priority="36" operator="equal">
      <formula>0</formula>
    </cfRule>
  </conditionalFormatting>
  <conditionalFormatting sqref="E105:P105">
    <cfRule type="cellIs" dxfId="246" priority="35" operator="equal">
      <formula>0</formula>
    </cfRule>
  </conditionalFormatting>
  <conditionalFormatting sqref="E106:P106">
    <cfRule type="cellIs" dxfId="245" priority="34" operator="equal">
      <formula>0</formula>
    </cfRule>
  </conditionalFormatting>
  <conditionalFormatting sqref="E107:P107">
    <cfRule type="cellIs" dxfId="244" priority="33" operator="equal">
      <formula>0</formula>
    </cfRule>
  </conditionalFormatting>
  <conditionalFormatting sqref="E108:P108">
    <cfRule type="cellIs" dxfId="243" priority="32" operator="equal">
      <formula>0</formula>
    </cfRule>
  </conditionalFormatting>
  <conditionalFormatting sqref="E109:P109">
    <cfRule type="cellIs" dxfId="242" priority="31" operator="equal">
      <formula>0</formula>
    </cfRule>
  </conditionalFormatting>
  <conditionalFormatting sqref="E110:P110">
    <cfRule type="cellIs" dxfId="241" priority="30" operator="equal">
      <formula>0</formula>
    </cfRule>
  </conditionalFormatting>
  <conditionalFormatting sqref="E111:P111">
    <cfRule type="cellIs" dxfId="240" priority="29" operator="equal">
      <formula>0</formula>
    </cfRule>
  </conditionalFormatting>
  <conditionalFormatting sqref="E112:P112">
    <cfRule type="cellIs" dxfId="239" priority="28" operator="equal">
      <formula>0</formula>
    </cfRule>
  </conditionalFormatting>
  <conditionalFormatting sqref="E113:P113">
    <cfRule type="cellIs" dxfId="238" priority="27" operator="equal">
      <formula>0</formula>
    </cfRule>
  </conditionalFormatting>
  <conditionalFormatting sqref="E114:P114">
    <cfRule type="cellIs" dxfId="237" priority="26" operator="equal">
      <formula>0</formula>
    </cfRule>
  </conditionalFormatting>
  <conditionalFormatting sqref="E115:P115">
    <cfRule type="cellIs" dxfId="236" priority="25" operator="equal">
      <formula>0</formula>
    </cfRule>
  </conditionalFormatting>
  <conditionalFormatting sqref="E116:P116">
    <cfRule type="cellIs" dxfId="235" priority="24" operator="equal">
      <formula>0</formula>
    </cfRule>
  </conditionalFormatting>
  <conditionalFormatting sqref="E117:P117">
    <cfRule type="cellIs" dxfId="234" priority="23" operator="equal">
      <formula>0</formula>
    </cfRule>
  </conditionalFormatting>
  <conditionalFormatting sqref="E118:P118">
    <cfRule type="cellIs" dxfId="233" priority="22" operator="equal">
      <formula>0</formula>
    </cfRule>
  </conditionalFormatting>
  <conditionalFormatting sqref="E119:P119">
    <cfRule type="cellIs" dxfId="232" priority="21" operator="equal">
      <formula>0</formula>
    </cfRule>
  </conditionalFormatting>
  <conditionalFormatting sqref="E120:P120">
    <cfRule type="cellIs" dxfId="231" priority="20" operator="equal">
      <formula>0</formula>
    </cfRule>
  </conditionalFormatting>
  <conditionalFormatting sqref="E121:P121">
    <cfRule type="cellIs" dxfId="230" priority="19" operator="equal">
      <formula>0</formula>
    </cfRule>
  </conditionalFormatting>
  <conditionalFormatting sqref="E122:P122">
    <cfRule type="cellIs" dxfId="229" priority="18" operator="equal">
      <formula>0</formula>
    </cfRule>
  </conditionalFormatting>
  <conditionalFormatting sqref="E123:P123">
    <cfRule type="cellIs" dxfId="228" priority="17" operator="equal">
      <formula>0</formula>
    </cfRule>
  </conditionalFormatting>
  <conditionalFormatting sqref="E124:P124">
    <cfRule type="cellIs" dxfId="227" priority="16" operator="equal">
      <formula>0</formula>
    </cfRule>
  </conditionalFormatting>
  <conditionalFormatting sqref="E125:P125">
    <cfRule type="cellIs" dxfId="226" priority="15" operator="equal">
      <formula>0</formula>
    </cfRule>
  </conditionalFormatting>
  <conditionalFormatting sqref="E126:P126">
    <cfRule type="cellIs" dxfId="225" priority="14" operator="equal">
      <formula>0</formula>
    </cfRule>
  </conditionalFormatting>
  <conditionalFormatting sqref="E127:P127">
    <cfRule type="cellIs" dxfId="224" priority="13" operator="equal">
      <formula>0</formula>
    </cfRule>
  </conditionalFormatting>
  <conditionalFormatting sqref="E128:P128">
    <cfRule type="cellIs" dxfId="223" priority="12" operator="equal">
      <formula>0</formula>
    </cfRule>
  </conditionalFormatting>
  <conditionalFormatting sqref="E129:P129">
    <cfRule type="cellIs" dxfId="222" priority="11" operator="equal">
      <formula>0</formula>
    </cfRule>
  </conditionalFormatting>
  <conditionalFormatting sqref="E130:P130">
    <cfRule type="cellIs" dxfId="221" priority="10" operator="equal">
      <formula>0</formula>
    </cfRule>
  </conditionalFormatting>
  <conditionalFormatting sqref="E131:P131">
    <cfRule type="cellIs" dxfId="220" priority="9" operator="equal">
      <formula>0</formula>
    </cfRule>
  </conditionalFormatting>
  <conditionalFormatting sqref="E132:P132">
    <cfRule type="cellIs" dxfId="219" priority="8" operator="equal">
      <formula>0</formula>
    </cfRule>
  </conditionalFormatting>
  <conditionalFormatting sqref="E135:P135">
    <cfRule type="cellIs" dxfId="218" priority="7" operator="equal">
      <formula>0</formula>
    </cfRule>
  </conditionalFormatting>
  <conditionalFormatting sqref="E136:P136">
    <cfRule type="cellIs" dxfId="217" priority="6" operator="equal">
      <formula>0</formula>
    </cfRule>
  </conditionalFormatting>
  <conditionalFormatting sqref="E137:P137">
    <cfRule type="cellIs" dxfId="216" priority="5" operator="equal">
      <formula>0</formula>
    </cfRule>
  </conditionalFormatting>
  <conditionalFormatting sqref="E138:P138">
    <cfRule type="cellIs" dxfId="215" priority="4" operator="equal">
      <formula>0</formula>
    </cfRule>
  </conditionalFormatting>
  <conditionalFormatting sqref="E139:P139">
    <cfRule type="cellIs" dxfId="214" priority="3" operator="equal">
      <formula>0</formula>
    </cfRule>
  </conditionalFormatting>
  <conditionalFormatting sqref="E140:P140">
    <cfRule type="cellIs" dxfId="213" priority="2" operator="equal">
      <formula>0</formula>
    </cfRule>
  </conditionalFormatting>
  <conditionalFormatting sqref="Q58:Q140">
    <cfRule type="cellIs" dxfId="212" priority="1" operator="equal">
      <formula>0</formula>
    </cfRule>
  </conditionalFormatting>
  <hyperlinks>
    <hyperlink ref="A1" location="'ODS 3.'!A1" display="REGRESAR" xr:uid="{00000000-0004-0000-6500-000000000000}"/>
    <hyperlink ref="C1" location="'Metadato 3.9.2'!A1" display="VER METADATO" xr:uid="{00000000-0004-0000-6500-000001000000}"/>
  </hyperlinks>
  <pageMargins left="0.7" right="0.7" top="0.75" bottom="0.75" header="0.3" footer="0.3"/>
  <pageSetup orientation="portrait" r:id="rId1"/>
  <drawing r:id="rId2"/>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sheetPr codeName="Hoja101">
    <tabColor theme="0" tint="-0.499984740745262"/>
  </sheetPr>
  <dimension ref="A1:D45"/>
  <sheetViews>
    <sheetView showGridLines="0" zoomScaleNormal="100" workbookViewId="0">
      <pane ySplit="1" topLeftCell="A14" activePane="bottomLeft" state="frozen"/>
      <selection activeCell="C1" sqref="C1:D1"/>
      <selection pane="bottomLeft" activeCell="D21" sqref="D21"/>
    </sheetView>
  </sheetViews>
  <sheetFormatPr baseColWidth="10" defaultColWidth="11.44140625" defaultRowHeight="17.399999999999999" x14ac:dyDescent="0.3"/>
  <cols>
    <col min="1" max="1" width="11.21875" style="38" customWidth="1"/>
    <col min="2" max="2" width="26.44140625" style="38" customWidth="1"/>
    <col min="3" max="3" width="24" style="38" customWidth="1"/>
    <col min="4" max="4" width="85.77734375" style="38" customWidth="1"/>
    <col min="5" max="5" width="11.44140625" style="38"/>
    <col min="6" max="6" width="7.21875" style="38" customWidth="1"/>
    <col min="7" max="7" width="40.21875" style="38" bestFit="1" customWidth="1"/>
    <col min="8" max="16384" width="11.44140625" style="38"/>
  </cols>
  <sheetData>
    <row r="1" spans="1:4" x14ac:dyDescent="0.3">
      <c r="B1" s="481" t="s">
        <v>337</v>
      </c>
    </row>
    <row r="3" spans="1:4" ht="23.25" customHeight="1" x14ac:dyDescent="0.3">
      <c r="B3" s="3297" t="s">
        <v>370</v>
      </c>
      <c r="C3" s="3297"/>
      <c r="D3" s="3297"/>
    </row>
    <row r="4" spans="1:4" x14ac:dyDescent="0.3">
      <c r="A4" s="691"/>
      <c r="B4" s="3299" t="s">
        <v>449</v>
      </c>
      <c r="C4" s="3299"/>
      <c r="D4" s="156" t="s">
        <v>16</v>
      </c>
    </row>
    <row r="5" spans="1:4" ht="32.25" customHeight="1" x14ac:dyDescent="0.3">
      <c r="B5" s="3142" t="s">
        <v>373</v>
      </c>
      <c r="C5" s="3142"/>
      <c r="D5" s="44" t="s">
        <v>53</v>
      </c>
    </row>
    <row r="6" spans="1:4" x14ac:dyDescent="0.3">
      <c r="B6" s="3142" t="s">
        <v>374</v>
      </c>
      <c r="C6" s="3142"/>
      <c r="D6" s="45" t="s">
        <v>618</v>
      </c>
    </row>
    <row r="7" spans="1:4" ht="34.799999999999997" x14ac:dyDescent="0.3">
      <c r="B7" s="3143" t="s">
        <v>375</v>
      </c>
      <c r="C7" s="3143"/>
      <c r="D7" s="46" t="s">
        <v>3987</v>
      </c>
    </row>
    <row r="8" spans="1:4" x14ac:dyDescent="0.3">
      <c r="B8" s="3143" t="s">
        <v>2480</v>
      </c>
      <c r="C8" s="3143"/>
      <c r="D8" s="47" t="s">
        <v>2526</v>
      </c>
    </row>
    <row r="9" spans="1:4" x14ac:dyDescent="0.45">
      <c r="B9" s="22"/>
      <c r="C9" s="22"/>
      <c r="D9" s="22"/>
    </row>
    <row r="10" spans="1:4" ht="23.25" customHeight="1" x14ac:dyDescent="0.3">
      <c r="B10" s="3297" t="s">
        <v>376</v>
      </c>
      <c r="C10" s="3297"/>
      <c r="D10" s="3297"/>
    </row>
    <row r="11" spans="1:4" x14ac:dyDescent="0.3">
      <c r="B11" s="3323" t="s">
        <v>377</v>
      </c>
      <c r="C11" s="3324"/>
      <c r="D11" s="156" t="s">
        <v>439</v>
      </c>
    </row>
    <row r="12" spans="1:4" ht="18.75" customHeight="1" x14ac:dyDescent="0.3">
      <c r="B12" s="3155" t="s">
        <v>379</v>
      </c>
      <c r="C12" s="3155"/>
      <c r="D12" s="460" t="s">
        <v>714</v>
      </c>
    </row>
    <row r="13" spans="1:4" x14ac:dyDescent="0.3">
      <c r="B13" s="3142" t="s">
        <v>380</v>
      </c>
      <c r="C13" s="3142"/>
      <c r="D13" s="603" t="s">
        <v>618</v>
      </c>
    </row>
    <row r="14" spans="1:4" x14ac:dyDescent="0.3">
      <c r="B14" s="3142" t="s">
        <v>381</v>
      </c>
      <c r="C14" s="3156"/>
      <c r="D14" s="603" t="s">
        <v>18</v>
      </c>
    </row>
    <row r="15" spans="1:4" ht="34.799999999999997" x14ac:dyDescent="0.3">
      <c r="B15" s="3142" t="s">
        <v>382</v>
      </c>
      <c r="C15" s="3142"/>
      <c r="D15" s="49" t="s">
        <v>715</v>
      </c>
    </row>
    <row r="16" spans="1:4" ht="46.5" customHeight="1" x14ac:dyDescent="0.45">
      <c r="B16" s="3142" t="s">
        <v>383</v>
      </c>
      <c r="C16" s="3142"/>
      <c r="D16" s="50"/>
    </row>
    <row r="17" spans="2:4" x14ac:dyDescent="0.3">
      <c r="B17" s="3142" t="s">
        <v>384</v>
      </c>
      <c r="C17" s="3142"/>
      <c r="D17" s="49" t="s">
        <v>644</v>
      </c>
    </row>
    <row r="18" spans="2:4" x14ac:dyDescent="0.3">
      <c r="B18" s="3143" t="s">
        <v>386</v>
      </c>
      <c r="C18" s="3143"/>
      <c r="D18" s="44"/>
    </row>
    <row r="19" spans="2:4" ht="34.799999999999997" x14ac:dyDescent="0.3">
      <c r="B19" s="3144" t="s">
        <v>387</v>
      </c>
      <c r="C19" s="3145"/>
      <c r="D19" s="49" t="s">
        <v>716</v>
      </c>
    </row>
    <row r="20" spans="2:4" x14ac:dyDescent="0.3">
      <c r="B20" s="3142" t="s">
        <v>388</v>
      </c>
      <c r="C20" s="3142"/>
      <c r="D20" s="49" t="s">
        <v>2428</v>
      </c>
    </row>
    <row r="21" spans="2:4" x14ac:dyDescent="0.3">
      <c r="B21" s="3146" t="s">
        <v>390</v>
      </c>
      <c r="C21" s="54" t="s">
        <v>391</v>
      </c>
      <c r="D21" s="2947" t="s">
        <v>7482</v>
      </c>
    </row>
    <row r="22" spans="2:4" x14ac:dyDescent="0.3">
      <c r="B22" s="3147"/>
      <c r="C22" s="577" t="s">
        <v>393</v>
      </c>
      <c r="D22" s="83" t="s">
        <v>959</v>
      </c>
    </row>
    <row r="23" spans="2:4" x14ac:dyDescent="0.3">
      <c r="B23" s="3148" t="s">
        <v>395</v>
      </c>
      <c r="C23" s="3148"/>
      <c r="D23" s="49" t="s">
        <v>631</v>
      </c>
    </row>
    <row r="24" spans="2:4" x14ac:dyDescent="0.3">
      <c r="B24" s="3148" t="s">
        <v>397</v>
      </c>
      <c r="C24" s="3148"/>
      <c r="D24" s="113" t="s">
        <v>6034</v>
      </c>
    </row>
    <row r="25" spans="2:4" x14ac:dyDescent="0.3">
      <c r="B25" s="3142" t="s">
        <v>399</v>
      </c>
      <c r="C25" s="3142"/>
      <c r="D25" s="49" t="s">
        <v>19</v>
      </c>
    </row>
    <row r="26" spans="2:4" ht="15" customHeight="1" x14ac:dyDescent="0.3">
      <c r="B26" s="3143" t="s">
        <v>401</v>
      </c>
      <c r="C26" s="3143"/>
      <c r="D26" s="113" t="s">
        <v>6035</v>
      </c>
    </row>
    <row r="27" spans="2:4" x14ac:dyDescent="0.3">
      <c r="B27" s="3149" t="s">
        <v>403</v>
      </c>
      <c r="C27" s="3150"/>
      <c r="D27" s="44"/>
    </row>
    <row r="28" spans="2:4" ht="34.799999999999997" x14ac:dyDescent="0.3">
      <c r="B28" s="578" t="s">
        <v>404</v>
      </c>
      <c r="C28" s="579"/>
      <c r="D28" s="49" t="s">
        <v>6091</v>
      </c>
    </row>
    <row r="29" spans="2:4" x14ac:dyDescent="0.3">
      <c r="B29" s="3185" t="s">
        <v>405</v>
      </c>
      <c r="C29" s="3156"/>
      <c r="D29" s="44"/>
    </row>
    <row r="30" spans="2:4" x14ac:dyDescent="0.3">
      <c r="B30" s="905"/>
      <c r="C30" s="905"/>
      <c r="D30" s="906"/>
    </row>
    <row r="31" spans="2:4" ht="23.25" customHeight="1" x14ac:dyDescent="0.3">
      <c r="B31" s="3297" t="s">
        <v>406</v>
      </c>
      <c r="C31" s="3297"/>
      <c r="D31" s="3297"/>
    </row>
    <row r="32" spans="2:4" x14ac:dyDescent="0.3">
      <c r="B32" s="3321" t="s">
        <v>407</v>
      </c>
      <c r="C32" s="3322"/>
      <c r="D32" s="581" t="s">
        <v>635</v>
      </c>
    </row>
    <row r="33" spans="2:4" x14ac:dyDescent="0.3">
      <c r="B33" s="3140" t="s">
        <v>409</v>
      </c>
      <c r="C33" s="3141"/>
      <c r="D33" s="113" t="s">
        <v>636</v>
      </c>
    </row>
    <row r="34" spans="2:4" x14ac:dyDescent="0.3">
      <c r="B34" s="3140" t="s">
        <v>411</v>
      </c>
      <c r="C34" s="3141"/>
      <c r="D34" s="113" t="s">
        <v>412</v>
      </c>
    </row>
    <row r="35" spans="2:4" x14ac:dyDescent="0.3">
      <c r="B35" s="3140" t="s">
        <v>413</v>
      </c>
      <c r="C35" s="3141"/>
      <c r="D35" s="113" t="s">
        <v>6037</v>
      </c>
    </row>
    <row r="36" spans="2:4" x14ac:dyDescent="0.3">
      <c r="B36" s="3140" t="s">
        <v>415</v>
      </c>
      <c r="C36" s="3141"/>
      <c r="D36" s="113" t="s">
        <v>638</v>
      </c>
    </row>
    <row r="37" spans="2:4" x14ac:dyDescent="0.3">
      <c r="B37" s="447"/>
      <c r="C37" s="383"/>
      <c r="D37" s="448"/>
    </row>
    <row r="40" spans="2:4" ht="18.600000000000001" x14ac:dyDescent="0.3">
      <c r="B40" s="3297" t="s">
        <v>6092</v>
      </c>
      <c r="C40" s="3297"/>
      <c r="D40" s="3297"/>
    </row>
    <row r="41" spans="2:4" x14ac:dyDescent="0.3">
      <c r="B41" s="3321" t="s">
        <v>407</v>
      </c>
      <c r="C41" s="3322"/>
      <c r="D41" s="581" t="s">
        <v>2346</v>
      </c>
    </row>
    <row r="42" spans="2:4" x14ac:dyDescent="0.3">
      <c r="B42" s="3140" t="s">
        <v>409</v>
      </c>
      <c r="C42" s="3141"/>
      <c r="D42" s="113" t="s">
        <v>717</v>
      </c>
    </row>
    <row r="43" spans="2:4" x14ac:dyDescent="0.3">
      <c r="B43" s="3140" t="s">
        <v>411</v>
      </c>
      <c r="C43" s="3141"/>
      <c r="D43" s="113" t="s">
        <v>711</v>
      </c>
    </row>
    <row r="44" spans="2:4" x14ac:dyDescent="0.3">
      <c r="B44" s="3140" t="s">
        <v>413</v>
      </c>
      <c r="C44" s="3141"/>
      <c r="D44" s="113" t="s">
        <v>6093</v>
      </c>
    </row>
    <row r="45" spans="2:4" x14ac:dyDescent="0.3">
      <c r="B45" s="3140" t="s">
        <v>415</v>
      </c>
      <c r="C45" s="3141"/>
      <c r="D45" s="113" t="s">
        <v>2347</v>
      </c>
    </row>
  </sheetData>
  <mergeCells count="36">
    <mergeCell ref="B10:D10"/>
    <mergeCell ref="B3:D3"/>
    <mergeCell ref="B4:C4"/>
    <mergeCell ref="B5:C5"/>
    <mergeCell ref="B6:C6"/>
    <mergeCell ref="B7:C7"/>
    <mergeCell ref="B8:C8"/>
    <mergeCell ref="B23:C23"/>
    <mergeCell ref="B11:C11"/>
    <mergeCell ref="B12:C12"/>
    <mergeCell ref="B13:C13"/>
    <mergeCell ref="B14:C14"/>
    <mergeCell ref="B15:C15"/>
    <mergeCell ref="B16:C16"/>
    <mergeCell ref="B17:C17"/>
    <mergeCell ref="B18:C18"/>
    <mergeCell ref="B19:C19"/>
    <mergeCell ref="B20:C20"/>
    <mergeCell ref="B21:B22"/>
    <mergeCell ref="B40:D40"/>
    <mergeCell ref="B24:C24"/>
    <mergeCell ref="B25:C25"/>
    <mergeCell ref="B26:C26"/>
    <mergeCell ref="B27:C27"/>
    <mergeCell ref="B29:C29"/>
    <mergeCell ref="B31:D31"/>
    <mergeCell ref="B32:C32"/>
    <mergeCell ref="B33:C33"/>
    <mergeCell ref="B34:C34"/>
    <mergeCell ref="B35:C35"/>
    <mergeCell ref="B36:C36"/>
    <mergeCell ref="B41:C41"/>
    <mergeCell ref="B42:C42"/>
    <mergeCell ref="B43:C43"/>
    <mergeCell ref="B44:C44"/>
    <mergeCell ref="B45:C45"/>
  </mergeCells>
  <dataValidations count="5">
    <dataValidation allowBlank="1" showDropDown="1" showInputMessage="1" showErrorMessage="1" sqref="D13" xr:uid="{00000000-0002-0000-6600-000000000000}"/>
    <dataValidation type="list" allowBlank="1" showInputMessage="1" showErrorMessage="1" sqref="D4" xr:uid="{00000000-0002-0000-6600-000001000000}">
      <formula1>ODS</formula1>
    </dataValidation>
    <dataValidation type="list" allowBlank="1" showInputMessage="1" showErrorMessage="1" sqref="D5" xr:uid="{00000000-0002-0000-6600-000002000000}">
      <formula1>Metas_ODS</formula1>
    </dataValidation>
    <dataValidation type="list" allowBlank="1" showInputMessage="1" showErrorMessage="1" sqref="D6" xr:uid="{00000000-0002-0000-6600-000003000000}">
      <formula1>Numero_indicador</formula1>
    </dataValidation>
    <dataValidation type="list" allowBlank="1" showInputMessage="1" showErrorMessage="1" sqref="D7" xr:uid="{00000000-0002-0000-6600-000004000000}">
      <formula1>Nombre_indicador_ODS</formula1>
    </dataValidation>
  </dataValidations>
  <hyperlinks>
    <hyperlink ref="B1" location="'3.9.2'!A1" display="REGRESAR" xr:uid="{00000000-0004-0000-6600-000000000000}"/>
    <hyperlink ref="D8" r:id="rId1" xr:uid="{00000000-0004-0000-6600-000001000000}"/>
  </hyperlinks>
  <pageMargins left="0.7" right="0.7" top="0.75" bottom="0.75" header="0.3" footer="0.3"/>
  <pageSetup orientation="portrait" r:id="rId2"/>
  <drawing r:id="rId3"/>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sheetPr codeName="Hoja102"/>
  <dimension ref="A1:AE140"/>
  <sheetViews>
    <sheetView showGridLines="0" zoomScaleNormal="100" workbookViewId="0">
      <pane ySplit="1" topLeftCell="A122" activePane="bottomLeft" state="frozen"/>
      <selection pane="bottomLeft" activeCell="P141" sqref="P141:P142"/>
    </sheetView>
  </sheetViews>
  <sheetFormatPr baseColWidth="10" defaultColWidth="11.44140625" defaultRowHeight="13.2" x14ac:dyDescent="0.35"/>
  <cols>
    <col min="1" max="2" width="15.5546875" style="39" customWidth="1"/>
    <col min="3" max="3" width="9.44140625" style="39" customWidth="1"/>
    <col min="4" max="4" width="15.6640625" style="39" customWidth="1"/>
    <col min="5" max="5" width="6.44140625" style="39" customWidth="1"/>
    <col min="6" max="6" width="6.5546875" style="39" customWidth="1"/>
    <col min="7" max="7" width="7.77734375" style="39" customWidth="1"/>
    <col min="8" max="8" width="8" style="39" customWidth="1"/>
    <col min="9" max="9" width="7.5546875" style="39" customWidth="1"/>
    <col min="10" max="10" width="8.21875" style="39" customWidth="1"/>
    <col min="11" max="11" width="7.5546875" style="39" customWidth="1"/>
    <col min="12" max="12" width="7.77734375" style="39" customWidth="1"/>
    <col min="13" max="13" width="6.77734375" style="39" customWidth="1"/>
    <col min="14" max="15" width="7.44140625" style="39" customWidth="1"/>
    <col min="16" max="16" width="7.21875" style="39" customWidth="1"/>
    <col min="17" max="17" width="8.21875" style="39" customWidth="1"/>
    <col min="18" max="18" width="6.77734375" style="39" customWidth="1"/>
    <col min="19" max="19" width="6.5546875" style="39" customWidth="1"/>
    <col min="20" max="20" width="7.77734375" style="39" customWidth="1"/>
    <col min="21" max="21" width="2.33203125" style="39" customWidth="1"/>
    <col min="22" max="22" width="7.5546875" style="39" customWidth="1"/>
    <col min="23" max="23" width="10.44140625" style="39" customWidth="1"/>
    <col min="24" max="24" width="8.44140625" style="39" customWidth="1"/>
    <col min="25" max="25" width="9.21875" style="39" customWidth="1"/>
    <col min="26" max="26" width="12" style="39" customWidth="1"/>
    <col min="27" max="27" width="9.77734375" style="39" customWidth="1"/>
    <col min="28" max="28" width="9.21875" style="39" customWidth="1"/>
    <col min="29" max="29" width="2.44140625" style="39" customWidth="1"/>
    <col min="30" max="30" width="10.77734375" style="39" customWidth="1"/>
    <col min="31" max="31" width="8.77734375" style="39" customWidth="1"/>
    <col min="32" max="16384" width="11.44140625" style="39"/>
  </cols>
  <sheetData>
    <row r="1" spans="1:31" s="160" customFormat="1" ht="18.600000000000001" x14ac:dyDescent="0.45">
      <c r="A1" s="576" t="s">
        <v>337</v>
      </c>
      <c r="C1" s="3119" t="s">
        <v>430</v>
      </c>
      <c r="D1" s="3119"/>
    </row>
    <row r="2" spans="1:31" s="160" customFormat="1" ht="18.600000000000001" x14ac:dyDescent="0.45"/>
    <row r="3" spans="1:31" s="160" customFormat="1" ht="18.600000000000001" x14ac:dyDescent="0.45">
      <c r="A3" s="3268" t="s">
        <v>339</v>
      </c>
      <c r="B3" s="3268"/>
      <c r="C3" s="3268" t="s">
        <v>627</v>
      </c>
      <c r="D3" s="3269"/>
      <c r="E3" s="3269"/>
      <c r="F3" s="3269"/>
      <c r="G3" s="3269"/>
      <c r="H3" s="3269"/>
      <c r="I3" s="3269"/>
      <c r="J3" s="3269"/>
      <c r="K3" s="3269"/>
      <c r="L3" s="3269"/>
      <c r="M3" s="3269"/>
      <c r="N3" s="3269"/>
      <c r="O3" s="3269"/>
      <c r="P3" s="3269"/>
      <c r="Q3" s="3269"/>
    </row>
    <row r="4" spans="1:31" s="160" customFormat="1" ht="18.600000000000001" x14ac:dyDescent="0.45">
      <c r="A4" s="3268" t="s">
        <v>340</v>
      </c>
      <c r="B4" s="3268"/>
      <c r="C4" s="3268" t="s">
        <v>616</v>
      </c>
      <c r="D4" s="3269"/>
      <c r="E4" s="3269"/>
      <c r="F4" s="3269"/>
      <c r="G4" s="3269"/>
      <c r="H4" s="3269"/>
      <c r="I4" s="3269"/>
      <c r="J4" s="3269"/>
      <c r="K4" s="3269"/>
      <c r="L4" s="3269"/>
      <c r="M4" s="3269"/>
      <c r="N4" s="3269"/>
      <c r="O4" s="3269"/>
      <c r="P4" s="3269"/>
      <c r="Q4" s="3269"/>
    </row>
    <row r="5" spans="1:31" s="160" customFormat="1" ht="18.600000000000001" x14ac:dyDescent="0.45">
      <c r="A5" s="3268" t="s">
        <v>341</v>
      </c>
      <c r="B5" s="3268"/>
      <c r="C5" s="3268" t="s">
        <v>3988</v>
      </c>
      <c r="D5" s="3269"/>
      <c r="E5" s="3269"/>
      <c r="F5" s="3269"/>
      <c r="G5" s="3269"/>
      <c r="H5" s="3269"/>
      <c r="I5" s="3269"/>
      <c r="J5" s="3269"/>
      <c r="K5" s="3269"/>
      <c r="L5" s="3269"/>
      <c r="M5" s="3269"/>
      <c r="N5" s="3269"/>
      <c r="O5" s="3269"/>
      <c r="P5" s="3269"/>
      <c r="Q5" s="3269"/>
    </row>
    <row r="6" spans="1:31" s="160" customFormat="1" ht="42" customHeight="1" x14ac:dyDescent="0.45">
      <c r="A6" s="3268" t="s">
        <v>417</v>
      </c>
      <c r="B6" s="3269"/>
      <c r="C6" s="3268" t="s">
        <v>7481</v>
      </c>
      <c r="D6" s="3269"/>
      <c r="E6" s="3269"/>
      <c r="F6" s="3269"/>
      <c r="G6" s="3269"/>
      <c r="H6" s="3269"/>
      <c r="I6" s="3269"/>
      <c r="J6" s="3269"/>
      <c r="K6" s="3269"/>
      <c r="L6" s="3269"/>
      <c r="M6" s="3269"/>
      <c r="N6" s="3269"/>
      <c r="O6" s="3269"/>
      <c r="P6" s="3269"/>
      <c r="Q6" s="3269"/>
    </row>
    <row r="7" spans="1:31" s="160" customFormat="1" ht="18.600000000000001" x14ac:dyDescent="0.45"/>
    <row r="8" spans="1:31" s="160" customFormat="1" ht="18.600000000000001" x14ac:dyDescent="0.45"/>
    <row r="9" spans="1:31" s="160" customFormat="1" ht="17.399999999999999" customHeight="1" x14ac:dyDescent="0.45">
      <c r="C9" s="652" t="s">
        <v>5096</v>
      </c>
      <c r="D9" s="652"/>
      <c r="E9" s="652"/>
      <c r="F9" s="652"/>
      <c r="G9" s="652"/>
      <c r="H9" s="652"/>
      <c r="I9" s="652"/>
      <c r="J9" s="652"/>
      <c r="K9" s="652"/>
      <c r="L9" s="652"/>
      <c r="M9" s="652"/>
      <c r="N9" s="652"/>
      <c r="O9" s="652"/>
      <c r="P9" s="652"/>
      <c r="Q9" s="652"/>
      <c r="R9" s="652"/>
      <c r="S9" s="652"/>
      <c r="T9" s="652"/>
      <c r="U9" s="652"/>
      <c r="V9" s="652"/>
      <c r="W9" s="652"/>
      <c r="X9" s="652"/>
      <c r="Y9" s="652"/>
      <c r="Z9" s="652"/>
      <c r="AA9" s="652"/>
      <c r="AB9" s="652"/>
      <c r="AC9" s="652"/>
      <c r="AD9" s="652"/>
      <c r="AE9" s="652"/>
    </row>
    <row r="10" spans="1:31" ht="14.4" customHeight="1" x14ac:dyDescent="0.35">
      <c r="C10" s="548"/>
      <c r="D10" s="548"/>
      <c r="E10" s="548"/>
      <c r="F10" s="548"/>
      <c r="G10" s="548"/>
      <c r="H10" s="548"/>
      <c r="I10" s="548"/>
      <c r="J10" s="548"/>
      <c r="K10" s="548"/>
      <c r="L10" s="548"/>
      <c r="M10" s="548"/>
      <c r="N10" s="548"/>
      <c r="O10" s="548"/>
      <c r="P10" s="548"/>
      <c r="Q10" s="548"/>
      <c r="R10" s="548"/>
      <c r="S10" s="548"/>
      <c r="T10" s="548"/>
      <c r="U10" s="548"/>
      <c r="V10" s="548"/>
      <c r="W10" s="548"/>
      <c r="X10" s="548"/>
      <c r="Y10" s="548"/>
      <c r="Z10" s="548"/>
      <c r="AA10" s="548"/>
      <c r="AB10" s="548"/>
      <c r="AC10" s="548"/>
      <c r="AD10" s="548"/>
      <c r="AE10" s="548"/>
    </row>
    <row r="11" spans="1:31" ht="12.75" customHeight="1" x14ac:dyDescent="0.35">
      <c r="C11" s="3270" t="s">
        <v>458</v>
      </c>
      <c r="D11" s="3272" t="s">
        <v>469</v>
      </c>
      <c r="E11" s="3275" t="s">
        <v>668</v>
      </c>
      <c r="F11" s="3275"/>
      <c r="G11" s="3275"/>
      <c r="H11" s="3275"/>
      <c r="I11" s="3275"/>
      <c r="J11" s="3275"/>
      <c r="K11" s="3275"/>
      <c r="L11" s="3275"/>
      <c r="M11" s="3275"/>
      <c r="N11" s="3275"/>
      <c r="O11" s="3275"/>
      <c r="P11" s="3275"/>
      <c r="Q11" s="3275"/>
      <c r="R11" s="3275"/>
      <c r="S11" s="3275"/>
      <c r="T11" s="3275"/>
      <c r="U11" s="585"/>
      <c r="V11" s="3275" t="s">
        <v>2249</v>
      </c>
      <c r="W11" s="3275"/>
      <c r="X11" s="3275"/>
      <c r="Y11" s="3275"/>
      <c r="Z11" s="3275"/>
      <c r="AA11" s="3275"/>
      <c r="AB11" s="3275"/>
      <c r="AC11" s="585"/>
      <c r="AD11" s="3275" t="s">
        <v>345</v>
      </c>
      <c r="AE11" s="3275"/>
    </row>
    <row r="12" spans="1:31" ht="34.799999999999997" x14ac:dyDescent="0.35">
      <c r="C12" s="3271"/>
      <c r="D12" s="3273"/>
      <c r="E12" s="586" t="s">
        <v>2330</v>
      </c>
      <c r="F12" s="557" t="s">
        <v>2331</v>
      </c>
      <c r="G12" s="557" t="s">
        <v>2332</v>
      </c>
      <c r="H12" s="557" t="s">
        <v>2333</v>
      </c>
      <c r="I12" s="557" t="s">
        <v>2334</v>
      </c>
      <c r="J12" s="557" t="s">
        <v>2335</v>
      </c>
      <c r="K12" s="557" t="s">
        <v>2336</v>
      </c>
      <c r="L12" s="557" t="s">
        <v>2337</v>
      </c>
      <c r="M12" s="557" t="s">
        <v>2338</v>
      </c>
      <c r="N12" s="557" t="s">
        <v>2339</v>
      </c>
      <c r="O12" s="557" t="s">
        <v>2340</v>
      </c>
      <c r="P12" s="586" t="s">
        <v>2341</v>
      </c>
      <c r="Q12" s="586" t="s">
        <v>2342</v>
      </c>
      <c r="R12" s="586" t="s">
        <v>2343</v>
      </c>
      <c r="S12" s="586" t="s">
        <v>2344</v>
      </c>
      <c r="T12" s="586" t="s">
        <v>6052</v>
      </c>
      <c r="U12" s="586"/>
      <c r="V12" s="586" t="s">
        <v>506</v>
      </c>
      <c r="W12" s="586" t="s">
        <v>507</v>
      </c>
      <c r="X12" s="586" t="s">
        <v>508</v>
      </c>
      <c r="Y12" s="586" t="s">
        <v>509</v>
      </c>
      <c r="Z12" s="586" t="s">
        <v>2345</v>
      </c>
      <c r="AA12" s="586" t="s">
        <v>1010</v>
      </c>
      <c r="AB12" s="586" t="s">
        <v>512</v>
      </c>
      <c r="AC12" s="586"/>
      <c r="AD12" s="586" t="s">
        <v>558</v>
      </c>
      <c r="AE12" s="586" t="s">
        <v>557</v>
      </c>
    </row>
    <row r="13" spans="1:31" ht="17.399999999999999" x14ac:dyDescent="0.45">
      <c r="C13" s="681">
        <v>2010</v>
      </c>
      <c r="D13" s="25">
        <v>1.1469169768856529</v>
      </c>
      <c r="E13" s="25">
        <v>0</v>
      </c>
      <c r="F13" s="25">
        <v>0</v>
      </c>
      <c r="G13" s="25">
        <v>0</v>
      </c>
      <c r="H13" s="25">
        <v>0.2342798238215725</v>
      </c>
      <c r="I13" s="25">
        <v>0.44988910233627416</v>
      </c>
      <c r="J13" s="25">
        <v>1.2219322169760598</v>
      </c>
      <c r="K13" s="25">
        <v>0.84037850647931833</v>
      </c>
      <c r="L13" s="25">
        <v>1.940115113496734</v>
      </c>
      <c r="M13" s="25">
        <v>2.995925541263881</v>
      </c>
      <c r="N13" s="25">
        <v>1.0420538186062183</v>
      </c>
      <c r="O13" s="25">
        <v>3.7013579871192741</v>
      </c>
      <c r="P13" s="25">
        <v>4.7696775697962819</v>
      </c>
      <c r="Q13" s="25">
        <v>0.75376695033429564</v>
      </c>
      <c r="R13" s="25">
        <v>2.0380088653385644</v>
      </c>
      <c r="S13" s="25">
        <v>1.3437428613660491</v>
      </c>
      <c r="T13" s="25">
        <v>0.83116537697505677</v>
      </c>
      <c r="U13" s="25"/>
      <c r="V13" s="25">
        <v>1.5852843339559977</v>
      </c>
      <c r="W13" s="25">
        <v>0.89996040174232328</v>
      </c>
      <c r="X13" s="25">
        <v>1.2059234962134002</v>
      </c>
      <c r="Y13" s="25">
        <v>1.1014525956831869</v>
      </c>
      <c r="Z13" s="25">
        <v>1.1860250666397834</v>
      </c>
      <c r="AA13" s="25">
        <v>0.91695168581567443</v>
      </c>
      <c r="AB13" s="25">
        <v>0.24626720484259831</v>
      </c>
      <c r="AC13" s="25"/>
      <c r="AD13" s="25">
        <v>1.832203329200697</v>
      </c>
      <c r="AE13" s="25">
        <v>0.44611549394799721</v>
      </c>
    </row>
    <row r="14" spans="1:31" ht="17.399999999999999" x14ac:dyDescent="0.45">
      <c r="C14" s="682">
        <v>2011</v>
      </c>
      <c r="D14" s="25">
        <v>1.3065778135683315</v>
      </c>
      <c r="E14" s="25">
        <v>0.82351520209063056</v>
      </c>
      <c r="F14" s="25">
        <v>0</v>
      </c>
      <c r="G14" s="25">
        <v>0</v>
      </c>
      <c r="H14" s="25">
        <v>0</v>
      </c>
      <c r="I14" s="25">
        <v>0.22733989587832767</v>
      </c>
      <c r="J14" s="25">
        <v>1.1729214658703313</v>
      </c>
      <c r="K14" s="25">
        <v>1.8945545090397313</v>
      </c>
      <c r="L14" s="25">
        <v>2.5431137248668838</v>
      </c>
      <c r="M14" s="25">
        <v>3.008956660994226</v>
      </c>
      <c r="N14" s="25">
        <v>2.0633517774056105</v>
      </c>
      <c r="O14" s="25">
        <v>2.3795831763469431</v>
      </c>
      <c r="P14" s="25">
        <v>4.5096506523961279</v>
      </c>
      <c r="Q14" s="25">
        <v>2.1420462253575434</v>
      </c>
      <c r="R14" s="25">
        <v>1.9462826002335538</v>
      </c>
      <c r="S14" s="25">
        <v>1.3007284079084287</v>
      </c>
      <c r="T14" s="25">
        <v>0</v>
      </c>
      <c r="U14" s="25"/>
      <c r="V14" s="25">
        <v>1.9619589244279583</v>
      </c>
      <c r="W14" s="25">
        <v>0.77508049764596987</v>
      </c>
      <c r="X14" s="25">
        <v>1.3937060235974339</v>
      </c>
      <c r="Y14" s="25">
        <v>0.65054472278120878</v>
      </c>
      <c r="Z14" s="25">
        <v>1.750792233485652</v>
      </c>
      <c r="AA14" s="25">
        <v>1.1301605958206662</v>
      </c>
      <c r="AB14" s="25">
        <v>0.48614014448085091</v>
      </c>
      <c r="AC14" s="25"/>
      <c r="AD14" s="25">
        <v>1.9815969948650791</v>
      </c>
      <c r="AE14" s="25">
        <v>0.61652579786144812</v>
      </c>
    </row>
    <row r="15" spans="1:31" ht="17.399999999999999" x14ac:dyDescent="0.45">
      <c r="C15" s="681">
        <v>2012</v>
      </c>
      <c r="D15" s="25">
        <v>1.0961945234077624</v>
      </c>
      <c r="E15" s="25">
        <v>0.54661925335293526</v>
      </c>
      <c r="F15" s="25">
        <v>0</v>
      </c>
      <c r="G15" s="25">
        <v>0</v>
      </c>
      <c r="H15" s="25">
        <v>0</v>
      </c>
      <c r="I15" s="25">
        <v>0.22813758037494741</v>
      </c>
      <c r="J15" s="25">
        <v>0.9205597685738095</v>
      </c>
      <c r="K15" s="25">
        <v>1.3105769535096243</v>
      </c>
      <c r="L15" s="25">
        <v>0.93337604231513827</v>
      </c>
      <c r="M15" s="25">
        <v>2.0067310136687322</v>
      </c>
      <c r="N15" s="25">
        <v>1.0173026840949952</v>
      </c>
      <c r="O15" s="25">
        <v>4.5953376431632718</v>
      </c>
      <c r="P15" s="25">
        <v>4.3014485181687396</v>
      </c>
      <c r="Q15" s="25">
        <v>1.3368290625490085</v>
      </c>
      <c r="R15" s="25">
        <v>1.8555635487008688</v>
      </c>
      <c r="S15" s="25">
        <v>1.2622795087103049</v>
      </c>
      <c r="T15" s="25">
        <v>0.77501487209750364</v>
      </c>
      <c r="U15" s="25"/>
      <c r="V15" s="25">
        <v>1.4238643549150181</v>
      </c>
      <c r="W15" s="25">
        <v>0.87180917840703021</v>
      </c>
      <c r="X15" s="25">
        <v>0.59155029557796435</v>
      </c>
      <c r="Y15" s="25">
        <v>0.64034561587374095</v>
      </c>
      <c r="Z15" s="25">
        <v>1.4351732254083067</v>
      </c>
      <c r="AA15" s="25">
        <v>1.3369192478492313</v>
      </c>
      <c r="AB15" s="25">
        <v>0.95944889255611587</v>
      </c>
      <c r="AC15" s="25"/>
      <c r="AD15" s="25">
        <v>1.8289840224249208</v>
      </c>
      <c r="AE15" s="25">
        <v>0.34761043081491855</v>
      </c>
    </row>
    <row r="16" spans="1:31" ht="17.399999999999999" x14ac:dyDescent="0.45">
      <c r="A16" s="195"/>
      <c r="C16" s="681">
        <v>2013</v>
      </c>
      <c r="D16" s="25">
        <v>1.1881604542808686</v>
      </c>
      <c r="E16" s="25">
        <v>0</v>
      </c>
      <c r="F16" s="25">
        <v>0</v>
      </c>
      <c r="G16" s="25">
        <v>0</v>
      </c>
      <c r="H16" s="25">
        <v>0.23925740814507956</v>
      </c>
      <c r="I16" s="25">
        <v>0.22685335851875696</v>
      </c>
      <c r="J16" s="25">
        <v>1.131276342875096</v>
      </c>
      <c r="K16" s="25">
        <v>0.77078815033304693</v>
      </c>
      <c r="L16" s="25">
        <v>1.5049479095826637</v>
      </c>
      <c r="M16" s="25">
        <v>1.6660878669065493</v>
      </c>
      <c r="N16" s="25">
        <v>1.6874835110467399</v>
      </c>
      <c r="O16" s="25">
        <v>4.0981617809241957</v>
      </c>
      <c r="P16" s="25">
        <v>4.1281061285427292</v>
      </c>
      <c r="Q16" s="25">
        <v>1.8811447658517348</v>
      </c>
      <c r="R16" s="25">
        <v>1.7719522830277252</v>
      </c>
      <c r="S16" s="25">
        <v>2.4460348817989916</v>
      </c>
      <c r="T16" s="25">
        <v>3.0003277936187986</v>
      </c>
      <c r="U16" s="25"/>
      <c r="V16" s="25">
        <v>1.3451699750374886</v>
      </c>
      <c r="W16" s="25">
        <v>0.7509053773406793</v>
      </c>
      <c r="X16" s="25">
        <v>0.97651863295203545</v>
      </c>
      <c r="Y16" s="25">
        <v>1.0507777857169878</v>
      </c>
      <c r="Z16" s="25">
        <v>0.8470891194226241</v>
      </c>
      <c r="AA16" s="25">
        <v>2.635792747616255</v>
      </c>
      <c r="AB16" s="25">
        <v>0.71001043715342615</v>
      </c>
      <c r="AC16" s="25"/>
      <c r="AD16" s="25">
        <v>1.9740848952335284</v>
      </c>
      <c r="AE16" s="25">
        <v>0.38588217428852489</v>
      </c>
    </row>
    <row r="17" spans="3:31" ht="17.399999999999999" x14ac:dyDescent="0.45">
      <c r="C17" s="681">
        <v>2014</v>
      </c>
      <c r="D17" s="25">
        <v>1.3198886448343004</v>
      </c>
      <c r="E17" s="25">
        <v>0</v>
      </c>
      <c r="F17" s="25">
        <v>0</v>
      </c>
      <c r="G17" s="25">
        <v>0.26058969722547903</v>
      </c>
      <c r="H17" s="25">
        <v>0</v>
      </c>
      <c r="I17" s="25">
        <v>0</v>
      </c>
      <c r="J17" s="25">
        <v>0.88916448602935749</v>
      </c>
      <c r="K17" s="25">
        <v>1.7558951039462136</v>
      </c>
      <c r="L17" s="25">
        <v>1.164952704024619</v>
      </c>
      <c r="M17" s="25">
        <v>2.6409179229892055</v>
      </c>
      <c r="N17" s="25">
        <v>2.3688452974131047</v>
      </c>
      <c r="O17" s="25">
        <v>2.5433365610595771</v>
      </c>
      <c r="P17" s="25">
        <v>5.295741705960971</v>
      </c>
      <c r="Q17" s="25">
        <v>4.1208382288462584</v>
      </c>
      <c r="R17" s="25">
        <v>3.3808424617299009</v>
      </c>
      <c r="S17" s="25">
        <v>1.1761204336535407</v>
      </c>
      <c r="T17" s="25">
        <v>0.72570191452377442</v>
      </c>
      <c r="U17" s="25"/>
      <c r="V17" s="25">
        <v>1.3317403182478862</v>
      </c>
      <c r="W17" s="25">
        <v>0.84512368913392788</v>
      </c>
      <c r="X17" s="25">
        <v>1.7413816121710968</v>
      </c>
      <c r="Y17" s="25">
        <v>2.0697334597250565</v>
      </c>
      <c r="Z17" s="25">
        <v>0</v>
      </c>
      <c r="AA17" s="25">
        <v>1.5162312555911028</v>
      </c>
      <c r="AB17" s="25">
        <v>1.8687091657848696</v>
      </c>
      <c r="AC17" s="25"/>
      <c r="AD17" s="25">
        <v>2.3233403661334262</v>
      </c>
      <c r="AE17" s="25">
        <v>0.29625776782484581</v>
      </c>
    </row>
    <row r="18" spans="3:31" ht="17.399999999999999" x14ac:dyDescent="0.45">
      <c r="C18" s="682">
        <v>2015</v>
      </c>
      <c r="D18" s="25">
        <v>1.0968012320164353</v>
      </c>
      <c r="E18" s="25">
        <v>0</v>
      </c>
      <c r="F18" s="25">
        <v>0</v>
      </c>
      <c r="G18" s="25">
        <v>0</v>
      </c>
      <c r="H18" s="25">
        <v>0</v>
      </c>
      <c r="I18" s="25">
        <v>0.45921378588374423</v>
      </c>
      <c r="J18" s="25">
        <v>0.88586018728346905</v>
      </c>
      <c r="K18" s="25">
        <v>1.4532242640321216</v>
      </c>
      <c r="L18" s="25">
        <v>1.6832694957563241</v>
      </c>
      <c r="M18" s="25">
        <v>0.65298359481253831</v>
      </c>
      <c r="N18" s="25">
        <v>3.0615364154483853</v>
      </c>
      <c r="O18" s="25">
        <v>3.2150532042608235</v>
      </c>
      <c r="P18" s="25">
        <v>2.9744057624764393</v>
      </c>
      <c r="Q18" s="25">
        <v>1.6592609983698468</v>
      </c>
      <c r="R18" s="25">
        <v>0.80399705744850769</v>
      </c>
      <c r="S18" s="25">
        <v>0</v>
      </c>
      <c r="T18" s="25">
        <v>2.8088133990965214</v>
      </c>
      <c r="U18" s="25"/>
      <c r="V18" s="25">
        <v>1.3814574501686321</v>
      </c>
      <c r="W18" s="25">
        <v>1.1449412332890623</v>
      </c>
      <c r="X18" s="25">
        <v>0.76701233355832366</v>
      </c>
      <c r="Y18" s="25">
        <v>0.81561744279463155</v>
      </c>
      <c r="Z18" s="25">
        <v>0.82069912622899688</v>
      </c>
      <c r="AA18" s="25">
        <v>1.2821526488205264</v>
      </c>
      <c r="AB18" s="25">
        <v>0.69200480712672685</v>
      </c>
      <c r="AC18" s="25"/>
      <c r="AD18" s="25">
        <v>1.7627769992966626</v>
      </c>
      <c r="AE18" s="25">
        <v>0.41790281036196614</v>
      </c>
    </row>
    <row r="19" spans="3:31" ht="17.399999999999999" x14ac:dyDescent="0.45">
      <c r="C19" s="682">
        <v>2016</v>
      </c>
      <c r="D19" s="25">
        <v>1.5336233258139333</v>
      </c>
      <c r="E19" s="25">
        <v>0.26981943972296174</v>
      </c>
      <c r="F19" s="25">
        <v>0.54153026791676173</v>
      </c>
      <c r="G19" s="25">
        <v>0.54179037113013984</v>
      </c>
      <c r="H19" s="25">
        <v>0.24554915367562244</v>
      </c>
      <c r="I19" s="25">
        <v>0.91958402853938048</v>
      </c>
      <c r="J19" s="25">
        <v>1.5676322393365314</v>
      </c>
      <c r="K19" s="25">
        <v>1.3982573412916623</v>
      </c>
      <c r="L19" s="25">
        <v>0.81395299462603865</v>
      </c>
      <c r="M19" s="25">
        <v>3.8544470081629032</v>
      </c>
      <c r="N19" s="25">
        <v>2.7303074868846005</v>
      </c>
      <c r="O19" s="25">
        <v>3.5304999519874398</v>
      </c>
      <c r="P19" s="25">
        <v>3.6827875935752958</v>
      </c>
      <c r="Q19" s="25">
        <v>3.136114029622866</v>
      </c>
      <c r="R19" s="25">
        <v>1.5219276797329395</v>
      </c>
      <c r="S19" s="25">
        <v>1.0751987834240853</v>
      </c>
      <c r="T19" s="25">
        <v>0.67957521190807268</v>
      </c>
      <c r="U19" s="25"/>
      <c r="V19" s="25">
        <v>1.3066445988912188</v>
      </c>
      <c r="W19" s="25">
        <v>1.6409869305647149</v>
      </c>
      <c r="X19" s="25">
        <v>1.9021387648271717</v>
      </c>
      <c r="Y19" s="25">
        <v>0.80352748566205634</v>
      </c>
      <c r="Z19" s="25">
        <v>1.8848872433524064</v>
      </c>
      <c r="AA19" s="25">
        <v>1.6868313295182831</v>
      </c>
      <c r="AB19" s="25">
        <v>2.0500531874910308</v>
      </c>
      <c r="AC19" s="25"/>
      <c r="AD19" s="25">
        <v>2.4312870397709059</v>
      </c>
      <c r="AE19" s="25">
        <v>0.61918208122647522</v>
      </c>
    </row>
    <row r="20" spans="3:31" ht="17.399999999999999" x14ac:dyDescent="0.45">
      <c r="C20" s="682">
        <v>2017</v>
      </c>
      <c r="D20" s="25">
        <v>1.1318871711338518</v>
      </c>
      <c r="E20" s="25">
        <v>0.53895108836099692</v>
      </c>
      <c r="F20" s="25">
        <v>0</v>
      </c>
      <c r="G20" s="25">
        <v>0.2730423520910002</v>
      </c>
      <c r="H20" s="25">
        <v>0.24870833951960752</v>
      </c>
      <c r="I20" s="25">
        <v>0.4621849115123482</v>
      </c>
      <c r="J20" s="25">
        <v>1.1205248586299306</v>
      </c>
      <c r="K20" s="25">
        <v>0.68483998893221976</v>
      </c>
      <c r="L20" s="25">
        <v>1.3138797957767407</v>
      </c>
      <c r="M20" s="25">
        <v>2.202272608273554</v>
      </c>
      <c r="N20" s="25">
        <v>1.7105271925954735</v>
      </c>
      <c r="O20" s="25">
        <v>1.3962695662183502</v>
      </c>
      <c r="P20" s="25">
        <v>3.9595702920085678</v>
      </c>
      <c r="Q20" s="25">
        <v>1.4974482022571263</v>
      </c>
      <c r="R20" s="25">
        <v>2.1377272253498294</v>
      </c>
      <c r="S20" s="25">
        <v>2.0511434347830488</v>
      </c>
      <c r="T20" s="25">
        <v>1.9737161650209361</v>
      </c>
      <c r="U20" s="25"/>
      <c r="V20" s="25">
        <v>0.61675361864766898</v>
      </c>
      <c r="W20" s="25">
        <v>0.90992914685043191</v>
      </c>
      <c r="X20" s="25">
        <v>0.56623324657381702</v>
      </c>
      <c r="Y20" s="25">
        <v>1.5839953113738783</v>
      </c>
      <c r="Z20" s="25">
        <v>2.3864070255822836</v>
      </c>
      <c r="AA20" s="25">
        <v>2.0809575734369927</v>
      </c>
      <c r="AB20" s="25">
        <v>1.5749909438020731</v>
      </c>
      <c r="AC20" s="25"/>
      <c r="AD20" s="25">
        <v>1.8431187749660107</v>
      </c>
      <c r="AE20" s="25">
        <v>0.40787693752471621</v>
      </c>
    </row>
    <row r="21" spans="3:31" ht="17.399999999999999" x14ac:dyDescent="0.45">
      <c r="C21" s="682">
        <v>2018</v>
      </c>
      <c r="D21" s="25">
        <v>1.8187625293718825</v>
      </c>
      <c r="E21" s="25">
        <v>0</v>
      </c>
      <c r="F21" s="25">
        <v>0.53784179421840361</v>
      </c>
      <c r="G21" s="25">
        <v>0</v>
      </c>
      <c r="H21" s="25">
        <v>0.25359599502604069</v>
      </c>
      <c r="I21" s="25">
        <v>0.93635070798361941</v>
      </c>
      <c r="J21" s="25">
        <v>1.5617989324410513</v>
      </c>
      <c r="K21" s="25">
        <v>1.5725439400896943</v>
      </c>
      <c r="L21" s="25">
        <v>1.5459514805360466</v>
      </c>
      <c r="M21" s="25">
        <v>4.2601548992965297</v>
      </c>
      <c r="N21" s="25">
        <v>3.4044188873096437</v>
      </c>
      <c r="O21" s="25">
        <v>3.1222219748556319</v>
      </c>
      <c r="P21" s="25">
        <v>4.2321240135864402</v>
      </c>
      <c r="Q21" s="25">
        <v>4.307192393880773</v>
      </c>
      <c r="R21" s="25">
        <v>3.3386123261220217</v>
      </c>
      <c r="S21" s="25">
        <v>0.9781648666686017</v>
      </c>
      <c r="T21" s="25">
        <v>3.179390985653888</v>
      </c>
      <c r="U21" s="25"/>
      <c r="V21" s="25">
        <v>2.140484263159697</v>
      </c>
      <c r="W21" s="25">
        <v>1.8944738198674467</v>
      </c>
      <c r="X21" s="25">
        <v>1.8733783568598432</v>
      </c>
      <c r="Y21" s="25">
        <v>0.97623454620713357</v>
      </c>
      <c r="Z21" s="25">
        <v>3.1346242760977061</v>
      </c>
      <c r="AA21" s="25">
        <v>1.6435102914560065</v>
      </c>
      <c r="AB21" s="25">
        <v>0.44466084605619177</v>
      </c>
      <c r="AC21" s="25"/>
      <c r="AD21" s="25">
        <v>2.7743958819801939</v>
      </c>
      <c r="AE21" s="25">
        <v>0.8466614776604976</v>
      </c>
    </row>
    <row r="22" spans="3:31" ht="17.399999999999999" x14ac:dyDescent="0.45">
      <c r="C22" s="682">
        <v>2019</v>
      </c>
      <c r="D22" s="25">
        <v>2.471329050389484</v>
      </c>
      <c r="E22" s="25">
        <v>0.27174524759086255</v>
      </c>
      <c r="F22" s="25">
        <v>0.26944432524144574</v>
      </c>
      <c r="G22" s="25">
        <v>0</v>
      </c>
      <c r="H22" s="25">
        <v>0.25665432244405662</v>
      </c>
      <c r="I22" s="25">
        <v>0.94670227956711961</v>
      </c>
      <c r="J22" s="25">
        <v>2.469726871980034</v>
      </c>
      <c r="K22" s="25">
        <v>1.5462065937618967</v>
      </c>
      <c r="L22" s="25">
        <v>2.5160581289945605</v>
      </c>
      <c r="M22" s="25">
        <v>5.5924683425600952</v>
      </c>
      <c r="N22" s="25">
        <v>3.3696374468070225</v>
      </c>
      <c r="O22" s="25">
        <v>5.2122345197812949</v>
      </c>
      <c r="P22" s="25">
        <v>8.6203796032726316</v>
      </c>
      <c r="Q22" s="25">
        <v>5.520490122556728</v>
      </c>
      <c r="R22" s="25">
        <v>5.0093623060895025</v>
      </c>
      <c r="S22" s="25">
        <v>0</v>
      </c>
      <c r="T22" s="25">
        <v>1.2249462900359369</v>
      </c>
      <c r="U22" s="25"/>
      <c r="V22" s="25">
        <v>3.0329481287013338</v>
      </c>
      <c r="W22" s="25">
        <v>1.1806131514402005</v>
      </c>
      <c r="X22" s="25">
        <v>3.1621670889089781</v>
      </c>
      <c r="Y22" s="25">
        <v>1.926151356973631</v>
      </c>
      <c r="Z22" s="25">
        <v>2.3172763249027386</v>
      </c>
      <c r="AA22" s="25">
        <v>2.4349167055576975</v>
      </c>
      <c r="AB22" s="25">
        <v>3.2965294138331163</v>
      </c>
      <c r="AC22" s="25"/>
      <c r="AD22" s="25">
        <v>4.1573888122484588</v>
      </c>
      <c r="AE22" s="25">
        <v>0.75747614438784017</v>
      </c>
    </row>
    <row r="23" spans="3:31" ht="17.399999999999999" x14ac:dyDescent="0.45">
      <c r="C23" s="682">
        <v>2020</v>
      </c>
      <c r="D23" s="25">
        <v>3.4238278982212509</v>
      </c>
      <c r="E23" s="25">
        <v>0</v>
      </c>
      <c r="F23" s="25">
        <v>0</v>
      </c>
      <c r="G23" s="25">
        <v>0</v>
      </c>
      <c r="H23" s="25">
        <v>0</v>
      </c>
      <c r="I23" s="25">
        <v>1.4296260332839854</v>
      </c>
      <c r="J23" s="25">
        <v>1.8093159158705825</v>
      </c>
      <c r="K23" s="25">
        <v>4.6236354271604334</v>
      </c>
      <c r="L23" s="25">
        <v>3.8878060125410139</v>
      </c>
      <c r="M23" s="25">
        <v>5.9522339424477728</v>
      </c>
      <c r="N23" s="25">
        <v>7.3262094161707569</v>
      </c>
      <c r="O23" s="25">
        <v>6.6313696455794835</v>
      </c>
      <c r="P23" s="25">
        <v>8.1002494602594997</v>
      </c>
      <c r="Q23" s="25">
        <v>6.6380932686243783</v>
      </c>
      <c r="R23" s="25">
        <v>7.6395938100075131</v>
      </c>
      <c r="S23" s="25">
        <v>7.0798881602046881</v>
      </c>
      <c r="T23" s="25">
        <v>1.7655845770316259</v>
      </c>
      <c r="U23" s="25"/>
      <c r="V23" s="25">
        <v>4.4536808167328399</v>
      </c>
      <c r="W23" s="25">
        <v>2.9138434760987129</v>
      </c>
      <c r="X23" s="25">
        <v>5.1731241420465981</v>
      </c>
      <c r="Y23" s="25">
        <v>1.5206465789253591</v>
      </c>
      <c r="Z23" s="25">
        <v>2.5387605263358322</v>
      </c>
      <c r="AA23" s="25">
        <v>2.6063647427016772</v>
      </c>
      <c r="AB23" s="25">
        <v>2.6082250376562488</v>
      </c>
      <c r="AC23" s="25"/>
      <c r="AD23" s="25">
        <v>5.9016512733373352</v>
      </c>
      <c r="AE23" s="25">
        <v>0.90705170380459454</v>
      </c>
    </row>
    <row r="24" spans="3:31" ht="17.399999999999999" x14ac:dyDescent="0.45">
      <c r="C24" s="682">
        <v>2021</v>
      </c>
      <c r="D24" s="25">
        <v>3.1957928825911583</v>
      </c>
      <c r="E24" s="25">
        <v>0</v>
      </c>
      <c r="F24" s="25">
        <v>0</v>
      </c>
      <c r="G24" s="25">
        <v>0</v>
      </c>
      <c r="H24" s="25">
        <v>0.26686726045627296</v>
      </c>
      <c r="I24" s="25">
        <v>1.2034649946349554</v>
      </c>
      <c r="J24" s="25">
        <v>2.2660247065599703</v>
      </c>
      <c r="K24" s="25">
        <v>2.8950518370707776</v>
      </c>
      <c r="L24" s="25">
        <v>4.4428570478202261</v>
      </c>
      <c r="M24" s="25">
        <v>5.2065485558978422</v>
      </c>
      <c r="N24" s="25">
        <v>8.8391821667888664</v>
      </c>
      <c r="O24" s="25">
        <v>7.6984841582176387</v>
      </c>
      <c r="P24" s="25">
        <v>5.4545491159902175</v>
      </c>
      <c r="Q24" s="25">
        <v>3.8321505906969922</v>
      </c>
      <c r="R24" s="25">
        <v>5.548185688432703</v>
      </c>
      <c r="S24" s="25">
        <v>4.181232514636303</v>
      </c>
      <c r="T24" s="25">
        <v>5.0861446927238081</v>
      </c>
      <c r="U24" s="25"/>
      <c r="V24" s="25">
        <v>2.6289327190393879</v>
      </c>
      <c r="W24" s="25">
        <v>3.7402286526449653</v>
      </c>
      <c r="X24" s="25">
        <v>1.6527377600996049</v>
      </c>
      <c r="Y24" s="25">
        <v>2.814501814415503</v>
      </c>
      <c r="Z24" s="25">
        <v>6.5096179605366933</v>
      </c>
      <c r="AA24" s="25">
        <v>3.7644932992019275</v>
      </c>
      <c r="AB24" s="25">
        <v>2.7957530360802685</v>
      </c>
      <c r="AC24" s="25"/>
      <c r="AD24" s="25">
        <v>5.1909897282431388</v>
      </c>
      <c r="AE24" s="25">
        <v>1.1707875190190673</v>
      </c>
    </row>
    <row r="25" spans="3:31" ht="18.600000000000001" x14ac:dyDescent="0.45">
      <c r="C25" s="18" t="s">
        <v>5960</v>
      </c>
      <c r="D25" s="33">
        <v>2.0332323499768146</v>
      </c>
      <c r="E25" s="33">
        <v>0</v>
      </c>
      <c r="F25" s="33">
        <v>0</v>
      </c>
      <c r="G25" s="33">
        <v>0</v>
      </c>
      <c r="H25" s="33">
        <v>0.53814287598999266</v>
      </c>
      <c r="I25" s="33">
        <v>1.4632598896910916</v>
      </c>
      <c r="J25" s="33">
        <v>2.0511253036448966</v>
      </c>
      <c r="K25" s="33">
        <v>4.0125618982753863</v>
      </c>
      <c r="L25" s="33">
        <v>2.519799593388981</v>
      </c>
      <c r="M25" s="33">
        <v>3.1838653009771654</v>
      </c>
      <c r="N25" s="33">
        <v>2.5634985924421452</v>
      </c>
      <c r="O25" s="33">
        <v>3.8560910554846561</v>
      </c>
      <c r="P25" s="33">
        <v>3.5930462064471209</v>
      </c>
      <c r="Q25" s="33">
        <v>2.058512659637477</v>
      </c>
      <c r="R25" s="33">
        <v>4.2348599137015199</v>
      </c>
      <c r="S25" s="33">
        <v>2.3452589651356872</v>
      </c>
      <c r="T25" s="33">
        <v>1.0850277928100514</v>
      </c>
      <c r="U25" s="33"/>
      <c r="V25" s="33">
        <v>1.7800995550344481</v>
      </c>
      <c r="W25" s="33">
        <v>1.4209429946089422</v>
      </c>
      <c r="X25" s="33">
        <v>1.8258470560954991</v>
      </c>
      <c r="Y25" s="33">
        <v>2.4092009236505696</v>
      </c>
      <c r="Z25" s="33">
        <v>3.4587201747147791</v>
      </c>
      <c r="AA25" s="33">
        <v>2.1544717039520846</v>
      </c>
      <c r="AB25" s="33">
        <v>2.7671526212385347</v>
      </c>
      <c r="AC25" s="33"/>
      <c r="AD25" s="33">
        <v>3.2762043366877509</v>
      </c>
      <c r="AE25" s="33">
        <v>0.77268264684884336</v>
      </c>
    </row>
    <row r="26" spans="3:31" ht="17.399999999999999" x14ac:dyDescent="0.45">
      <c r="C26" s="22" t="s">
        <v>5961</v>
      </c>
      <c r="D26" s="38"/>
      <c r="E26" s="38"/>
      <c r="F26" s="38"/>
      <c r="G26" s="22"/>
      <c r="H26" s="22"/>
      <c r="I26" s="22"/>
      <c r="J26" s="22"/>
      <c r="K26" s="22"/>
      <c r="L26" s="22"/>
      <c r="M26" s="22"/>
      <c r="N26" s="22"/>
      <c r="O26" s="22"/>
      <c r="P26" s="22"/>
      <c r="Q26" s="22"/>
      <c r="R26" s="22"/>
      <c r="S26" s="22"/>
      <c r="T26" s="22"/>
      <c r="U26" s="22"/>
      <c r="V26" s="22"/>
      <c r="W26" s="22"/>
      <c r="X26" s="22"/>
      <c r="Y26" s="22"/>
      <c r="Z26" s="22"/>
      <c r="AA26" s="22"/>
      <c r="AB26" s="22"/>
      <c r="AC26" s="22"/>
      <c r="AD26" s="22"/>
      <c r="AE26" s="22"/>
    </row>
    <row r="27" spans="3:31" ht="17.399999999999999" x14ac:dyDescent="0.45">
      <c r="C27" s="22" t="s">
        <v>5962</v>
      </c>
      <c r="D27" s="38"/>
      <c r="E27" s="38"/>
      <c r="F27" s="38"/>
      <c r="G27" s="22"/>
      <c r="H27" s="22"/>
      <c r="I27" s="22"/>
      <c r="J27" s="22"/>
      <c r="K27" s="22"/>
      <c r="L27" s="22"/>
      <c r="M27" s="22"/>
      <c r="N27" s="22"/>
      <c r="O27" s="22"/>
      <c r="P27" s="22"/>
      <c r="Q27" s="22"/>
      <c r="R27" s="22"/>
      <c r="S27" s="22"/>
      <c r="T27" s="22"/>
      <c r="U27" s="22"/>
      <c r="V27" s="22"/>
      <c r="W27" s="22"/>
      <c r="X27" s="22"/>
      <c r="Y27" s="22"/>
      <c r="Z27" s="22"/>
      <c r="AA27" s="22"/>
      <c r="AB27" s="22"/>
      <c r="AC27" s="22"/>
      <c r="AD27" s="22"/>
      <c r="AE27" s="22"/>
    </row>
    <row r="28" spans="3:31" ht="19.95" customHeight="1" x14ac:dyDescent="0.35">
      <c r="C28" s="326"/>
      <c r="D28" s="326"/>
    </row>
    <row r="29" spans="3:31" ht="19.95" customHeight="1" x14ac:dyDescent="0.35">
      <c r="C29" s="326"/>
      <c r="D29" s="326"/>
    </row>
    <row r="30" spans="3:31" ht="18.600000000000001" x14ac:dyDescent="0.35">
      <c r="C30" s="804" t="s">
        <v>6094</v>
      </c>
      <c r="D30" s="394"/>
      <c r="E30" s="394"/>
      <c r="F30" s="394"/>
      <c r="G30" s="394"/>
      <c r="H30" s="394"/>
      <c r="I30" s="394"/>
      <c r="J30" s="394"/>
    </row>
    <row r="49" spans="3:17" ht="17.399999999999999" x14ac:dyDescent="0.45">
      <c r="C49" s="22" t="s">
        <v>6076</v>
      </c>
    </row>
    <row r="53" spans="3:17" ht="17.399999999999999" x14ac:dyDescent="0.45">
      <c r="C53" s="69" t="s">
        <v>7480</v>
      </c>
      <c r="D53" s="2502"/>
      <c r="E53" s="2502"/>
      <c r="F53" s="2502"/>
      <c r="G53" s="2502"/>
      <c r="H53" s="2502"/>
      <c r="I53" s="2502"/>
      <c r="J53" s="2502"/>
      <c r="K53" s="2502"/>
      <c r="L53" s="2502"/>
      <c r="M53" s="2502"/>
      <c r="N53" s="2502"/>
      <c r="O53" s="2502"/>
      <c r="P53" s="2502"/>
    </row>
    <row r="54" spans="3:17" ht="17.399999999999999" x14ac:dyDescent="0.45">
      <c r="C54" s="2502"/>
      <c r="D54" s="2502"/>
      <c r="E54" s="2502"/>
      <c r="F54" s="2502"/>
      <c r="G54" s="2502"/>
      <c r="H54" s="2502"/>
      <c r="I54" s="2502"/>
      <c r="J54" s="2502"/>
      <c r="K54" s="2502"/>
      <c r="L54" s="2502"/>
      <c r="M54" s="2502"/>
      <c r="N54" s="2502"/>
      <c r="O54" s="2502"/>
      <c r="P54" s="2502"/>
    </row>
    <row r="55" spans="3:17" ht="17.399999999999999" x14ac:dyDescent="0.35">
      <c r="C55" s="2949" t="s">
        <v>4780</v>
      </c>
      <c r="D55" s="2950" t="s">
        <v>996</v>
      </c>
      <c r="E55" s="2942">
        <v>2010</v>
      </c>
      <c r="F55" s="2942">
        <v>2011</v>
      </c>
      <c r="G55" s="2942">
        <v>2012</v>
      </c>
      <c r="H55" s="2942">
        <v>2013</v>
      </c>
      <c r="I55" s="2942">
        <v>2014</v>
      </c>
      <c r="J55" s="2942">
        <v>2015</v>
      </c>
      <c r="K55" s="2942">
        <v>2016</v>
      </c>
      <c r="L55" s="2942">
        <v>2017</v>
      </c>
      <c r="M55" s="2942">
        <v>2018</v>
      </c>
      <c r="N55" s="2942">
        <v>2019</v>
      </c>
      <c r="O55" s="2942">
        <v>2020</v>
      </c>
      <c r="P55" s="2942">
        <v>2021</v>
      </c>
      <c r="Q55" s="2948">
        <v>2022</v>
      </c>
    </row>
    <row r="56" spans="3:17" ht="17.399999999999999" x14ac:dyDescent="0.45">
      <c r="C56" s="3264" t="s">
        <v>506</v>
      </c>
      <c r="D56" s="2951" t="s">
        <v>506</v>
      </c>
      <c r="E56" s="138">
        <v>2.8137486009416679</v>
      </c>
      <c r="F56" s="138">
        <v>2.1728670981359901</v>
      </c>
      <c r="G56" s="138">
        <v>1.845273792498962</v>
      </c>
      <c r="H56" s="138">
        <v>1.5236841463711939</v>
      </c>
      <c r="I56" s="138">
        <v>1.5104873134170547</v>
      </c>
      <c r="J56" s="138">
        <v>2.095933888256782</v>
      </c>
      <c r="K56" s="138">
        <v>1.1876766669042018</v>
      </c>
      <c r="L56" s="138">
        <v>0.2944805510320071</v>
      </c>
      <c r="M56" s="138">
        <v>2.6301331431844486</v>
      </c>
      <c r="N56" s="138">
        <v>2.609822793032353</v>
      </c>
      <c r="O56" s="138">
        <v>5.4692312563687757</v>
      </c>
      <c r="P56" s="138">
        <v>3.7177060038092189</v>
      </c>
      <c r="Q56" s="3084">
        <v>2.8412481034668908</v>
      </c>
    </row>
    <row r="57" spans="3:17" ht="17.399999999999999" x14ac:dyDescent="0.45">
      <c r="C57" s="3264"/>
      <c r="D57" s="2951" t="s">
        <v>7436</v>
      </c>
      <c r="E57" s="32" t="s">
        <v>682</v>
      </c>
      <c r="F57" s="138">
        <v>1.5689227776208856</v>
      </c>
      <c r="G57" s="138">
        <v>3.1021218513463209</v>
      </c>
      <c r="H57" s="32" t="s">
        <v>682</v>
      </c>
      <c r="I57" s="138">
        <v>3.0337504740235115</v>
      </c>
      <c r="J57" s="32" t="s">
        <v>682</v>
      </c>
      <c r="K57" s="138">
        <v>2.9690329859564741</v>
      </c>
      <c r="L57" s="32" t="s">
        <v>682</v>
      </c>
      <c r="M57" s="138">
        <v>2.9100221161680828</v>
      </c>
      <c r="N57" s="138">
        <v>2.8820935527567224</v>
      </c>
      <c r="O57" s="138">
        <v>5.7098809489822138</v>
      </c>
      <c r="P57" s="138">
        <v>1.415588460122873</v>
      </c>
      <c r="Q57" s="957">
        <v>2.8089098620825257</v>
      </c>
    </row>
    <row r="58" spans="3:17" ht="17.399999999999999" x14ac:dyDescent="0.45">
      <c r="C58" s="3264"/>
      <c r="D58" s="2951" t="s">
        <v>6582</v>
      </c>
      <c r="E58" s="32" t="s">
        <v>682</v>
      </c>
      <c r="F58" s="138">
        <v>1.7952676744102547</v>
      </c>
      <c r="G58" s="138">
        <v>0.88703990349005846</v>
      </c>
      <c r="H58" s="138">
        <v>0.87664700055228761</v>
      </c>
      <c r="I58" s="138">
        <v>1.2999956666811112</v>
      </c>
      <c r="J58" s="138">
        <v>0.85704490915323972</v>
      </c>
      <c r="K58" s="138">
        <v>1.271924803805599</v>
      </c>
      <c r="L58" s="32" t="s">
        <v>682</v>
      </c>
      <c r="M58" s="138">
        <v>2.4930299038936972</v>
      </c>
      <c r="N58" s="138">
        <v>3.2924114032668954</v>
      </c>
      <c r="O58" s="138">
        <v>7.7485237023261879</v>
      </c>
      <c r="P58" s="138">
        <v>2.4258890883508806</v>
      </c>
      <c r="Q58" s="957">
        <v>3.2081229673533387</v>
      </c>
    </row>
    <row r="59" spans="3:17" ht="17.399999999999999" x14ac:dyDescent="0.45">
      <c r="C59" s="3264"/>
      <c r="D59" s="2951" t="s">
        <v>1015</v>
      </c>
      <c r="E59" s="138">
        <v>2.9366850698931048</v>
      </c>
      <c r="F59" s="138">
        <v>8.6994345367551116</v>
      </c>
      <c r="G59" s="32" t="s">
        <v>682</v>
      </c>
      <c r="H59" s="32" t="s">
        <v>682</v>
      </c>
      <c r="I59" s="138">
        <v>2.7901007226360872</v>
      </c>
      <c r="J59" s="138">
        <v>2.756947507719453</v>
      </c>
      <c r="K59" s="138">
        <v>5.4588132539985805</v>
      </c>
      <c r="L59" s="32" t="s">
        <v>682</v>
      </c>
      <c r="M59" s="32" t="s">
        <v>682</v>
      </c>
      <c r="N59" s="32" t="s">
        <v>682</v>
      </c>
      <c r="O59" s="138">
        <v>2.6327567596029802</v>
      </c>
      <c r="P59" s="138">
        <v>5.2222048148728391</v>
      </c>
      <c r="Q59" s="957">
        <v>2.5911434716140231</v>
      </c>
    </row>
    <row r="60" spans="3:17" ht="17.399999999999999" x14ac:dyDescent="0.45">
      <c r="C60" s="3264"/>
      <c r="D60" s="2951" t="s">
        <v>1044</v>
      </c>
      <c r="E60" s="32" t="s">
        <v>682</v>
      </c>
      <c r="F60" s="32" t="s">
        <v>682</v>
      </c>
      <c r="G60" s="32" t="s">
        <v>682</v>
      </c>
      <c r="H60" s="32" t="s">
        <v>682</v>
      </c>
      <c r="I60" s="32" t="s">
        <v>682</v>
      </c>
      <c r="J60" s="32" t="s">
        <v>682</v>
      </c>
      <c r="K60" s="32" t="s">
        <v>682</v>
      </c>
      <c r="L60" s="32" t="s">
        <v>682</v>
      </c>
      <c r="M60" s="32" t="s">
        <v>682</v>
      </c>
      <c r="N60" s="32" t="s">
        <v>682</v>
      </c>
      <c r="O60" s="138">
        <v>10.790396547073104</v>
      </c>
      <c r="P60" s="32" t="s">
        <v>682</v>
      </c>
      <c r="Q60" s="1042">
        <v>5.3228296162239843</v>
      </c>
    </row>
    <row r="61" spans="3:17" ht="17.399999999999999" x14ac:dyDescent="0.45">
      <c r="C61" s="3264"/>
      <c r="D61" s="2951" t="s">
        <v>4276</v>
      </c>
      <c r="E61" s="32" t="s">
        <v>682</v>
      </c>
      <c r="F61" s="32" t="s">
        <v>682</v>
      </c>
      <c r="G61" s="32" t="s">
        <v>682</v>
      </c>
      <c r="H61" s="32" t="s">
        <v>682</v>
      </c>
      <c r="I61" s="32" t="s">
        <v>682</v>
      </c>
      <c r="J61" s="138">
        <v>4.9390846229832075</v>
      </c>
      <c r="K61" s="32" t="s">
        <v>682</v>
      </c>
      <c r="L61" s="32" t="s">
        <v>682</v>
      </c>
      <c r="M61" s="138">
        <v>3.2011780335163338</v>
      </c>
      <c r="N61" s="32" t="s">
        <v>682</v>
      </c>
      <c r="O61" s="138">
        <v>7.8704213823608118</v>
      </c>
      <c r="P61" s="138">
        <v>1.5619630751929023</v>
      </c>
      <c r="Q61" s="957">
        <v>1.5508684863523574</v>
      </c>
    </row>
    <row r="62" spans="3:17" ht="17.399999999999999" x14ac:dyDescent="0.45">
      <c r="C62" s="3264"/>
      <c r="D62" s="2951" t="s">
        <v>4430</v>
      </c>
      <c r="E62" s="32" t="s">
        <v>682</v>
      </c>
      <c r="F62" s="138">
        <v>7.206947497387481</v>
      </c>
      <c r="G62" s="138">
        <v>3.5632839224629418</v>
      </c>
      <c r="H62" s="138">
        <v>3.5231116121758737</v>
      </c>
      <c r="I62" s="32" t="s">
        <v>682</v>
      </c>
      <c r="J62" s="138">
        <v>3.4474437204812634</v>
      </c>
      <c r="K62" s="32" t="s">
        <v>682</v>
      </c>
      <c r="L62" s="32" t="s">
        <v>682</v>
      </c>
      <c r="M62" s="32" t="s">
        <v>682</v>
      </c>
      <c r="N62" s="138">
        <v>3.3259054777663222</v>
      </c>
      <c r="O62" s="138">
        <v>3.298370604921169</v>
      </c>
      <c r="P62" s="138">
        <v>9.821253191907287</v>
      </c>
      <c r="Q62" s="957">
        <v>6.5021619688546437</v>
      </c>
    </row>
    <row r="63" spans="3:17" ht="17.399999999999999" x14ac:dyDescent="0.45">
      <c r="C63" s="3264"/>
      <c r="D63" s="2951" t="s">
        <v>7437</v>
      </c>
      <c r="E63" s="138">
        <v>0.79752448400165887</v>
      </c>
      <c r="F63" s="138">
        <v>1.5775856629014957</v>
      </c>
      <c r="G63" s="138">
        <v>5.4626471988325545</v>
      </c>
      <c r="H63" s="138">
        <v>4.6327038003613508</v>
      </c>
      <c r="I63" s="138">
        <v>1.528420988277011</v>
      </c>
      <c r="J63" s="138">
        <v>1.5127448755767339</v>
      </c>
      <c r="K63" s="138">
        <v>1.4974879639404899</v>
      </c>
      <c r="L63" s="32" t="s">
        <v>682</v>
      </c>
      <c r="M63" s="138">
        <v>2.9387563183260843</v>
      </c>
      <c r="N63" s="138">
        <v>2.1845508563439355</v>
      </c>
      <c r="O63" s="138">
        <v>3.6094567767550982</v>
      </c>
      <c r="P63" s="138">
        <v>2.1477970761322469</v>
      </c>
      <c r="Q63" s="957">
        <v>1.4208178227387684</v>
      </c>
    </row>
    <row r="64" spans="3:17" ht="17.399999999999999" x14ac:dyDescent="0.45">
      <c r="C64" s="3264"/>
      <c r="D64" s="2951" t="s">
        <v>7438</v>
      </c>
      <c r="E64" s="138">
        <v>3.8199285673357908</v>
      </c>
      <c r="F64" s="32" t="s">
        <v>682</v>
      </c>
      <c r="G64" s="32" t="s">
        <v>682</v>
      </c>
      <c r="H64" s="32" t="s">
        <v>682</v>
      </c>
      <c r="I64" s="138">
        <v>1.7942691044802899</v>
      </c>
      <c r="J64" s="32" t="s">
        <v>682</v>
      </c>
      <c r="K64" s="138">
        <v>1.7428282617030917</v>
      </c>
      <c r="L64" s="138">
        <v>3.4388486734641242</v>
      </c>
      <c r="M64" s="32" t="s">
        <v>682</v>
      </c>
      <c r="N64" s="138">
        <v>8.3750690943200272</v>
      </c>
      <c r="O64" s="32" t="s">
        <v>682</v>
      </c>
      <c r="P64" s="138">
        <v>1.6350021255027634</v>
      </c>
      <c r="Q64" s="1042" t="s">
        <v>682</v>
      </c>
    </row>
    <row r="65" spans="3:17" ht="17.399999999999999" x14ac:dyDescent="0.45">
      <c r="C65" s="3264"/>
      <c r="D65" s="2951" t="s">
        <v>7439</v>
      </c>
      <c r="E65" s="138">
        <v>2.470142156681117</v>
      </c>
      <c r="F65" s="138">
        <v>3.6442263307499814</v>
      </c>
      <c r="G65" s="32" t="s">
        <v>682</v>
      </c>
      <c r="H65" s="138">
        <v>2.3516408574082566</v>
      </c>
      <c r="I65" s="138">
        <v>2.3148951931201314</v>
      </c>
      <c r="J65" s="138">
        <v>1.1398089680169603</v>
      </c>
      <c r="K65" s="138">
        <v>1.1216546649617516</v>
      </c>
      <c r="L65" s="32" t="s">
        <v>682</v>
      </c>
      <c r="M65" s="138">
        <v>5.4396901552487567</v>
      </c>
      <c r="N65" s="138">
        <v>1.0724205604469847</v>
      </c>
      <c r="O65" s="138">
        <v>5.2883191606379825</v>
      </c>
      <c r="P65" s="138">
        <v>2.0862018608920598</v>
      </c>
      <c r="Q65" s="957">
        <v>1.0292513225879494</v>
      </c>
    </row>
    <row r="66" spans="3:17" ht="17.399999999999999" x14ac:dyDescent="0.45">
      <c r="C66" s="3264"/>
      <c r="D66" s="2951" t="s">
        <v>1018</v>
      </c>
      <c r="E66" s="138">
        <v>4.7026366115935669</v>
      </c>
      <c r="F66" s="32" t="s">
        <v>682</v>
      </c>
      <c r="G66" s="32" t="s">
        <v>682</v>
      </c>
      <c r="H66" s="32" t="s">
        <v>682</v>
      </c>
      <c r="I66" s="138">
        <v>2.9788945322390861</v>
      </c>
      <c r="J66" s="32" t="s">
        <v>682</v>
      </c>
      <c r="K66" s="32" t="s">
        <v>682</v>
      </c>
      <c r="L66" s="138">
        <v>4.3165467625899288</v>
      </c>
      <c r="M66" s="138">
        <v>2.8470966731675373</v>
      </c>
      <c r="N66" s="138">
        <v>7.0450318435439332</v>
      </c>
      <c r="O66" s="138">
        <v>6.9771011540125309</v>
      </c>
      <c r="P66" s="32" t="s">
        <v>682</v>
      </c>
      <c r="Q66" s="1042" t="s">
        <v>682</v>
      </c>
    </row>
    <row r="67" spans="3:17" ht="17.399999999999999" x14ac:dyDescent="0.45">
      <c r="C67" s="3264"/>
      <c r="D67" s="2951" t="s">
        <v>1045</v>
      </c>
      <c r="E67" s="32" t="s">
        <v>682</v>
      </c>
      <c r="F67" s="32" t="s">
        <v>682</v>
      </c>
      <c r="G67" s="32" t="s">
        <v>682</v>
      </c>
      <c r="H67" s="32" t="s">
        <v>682</v>
      </c>
      <c r="I67" s="32" t="s">
        <v>682</v>
      </c>
      <c r="J67" s="32" t="s">
        <v>682</v>
      </c>
      <c r="K67" s="32" t="s">
        <v>682</v>
      </c>
      <c r="L67" s="32" t="s">
        <v>682</v>
      </c>
      <c r="M67" s="138">
        <v>9.22636896249481</v>
      </c>
      <c r="N67" s="32" t="s">
        <v>682</v>
      </c>
      <c r="O67" s="32" t="s">
        <v>682</v>
      </c>
      <c r="P67" s="138">
        <v>4.5220222483494616</v>
      </c>
      <c r="Q67" s="957">
        <v>4.4929685042907845</v>
      </c>
    </row>
    <row r="68" spans="3:17" ht="17.399999999999999" x14ac:dyDescent="0.45">
      <c r="C68" s="3264"/>
      <c r="D68" s="2951" t="s">
        <v>1023</v>
      </c>
      <c r="E68" s="138">
        <v>3.8589675975354059</v>
      </c>
      <c r="F68" s="138">
        <v>3.8213639721804706</v>
      </c>
      <c r="G68" s="138">
        <v>1.2617500473156267</v>
      </c>
      <c r="H68" s="138">
        <v>1.2500937570317774</v>
      </c>
      <c r="I68" s="32" t="s">
        <v>682</v>
      </c>
      <c r="J68" s="138">
        <v>1.2269035408436189</v>
      </c>
      <c r="K68" s="138">
        <v>1.2163082611657099</v>
      </c>
      <c r="L68" s="138">
        <v>2.4128653983037558</v>
      </c>
      <c r="M68" s="138">
        <v>1.1966875688095351</v>
      </c>
      <c r="N68" s="138">
        <v>8.3120584218963369</v>
      </c>
      <c r="O68" s="138">
        <v>2.356462007941277</v>
      </c>
      <c r="P68" s="138">
        <v>2.3395643731137263</v>
      </c>
      <c r="Q68" s="957">
        <v>2.323825015976297</v>
      </c>
    </row>
    <row r="69" spans="3:17" ht="17.399999999999999" x14ac:dyDescent="0.45">
      <c r="C69" s="3264"/>
      <c r="D69" s="2951" t="s">
        <v>7440</v>
      </c>
      <c r="E69" s="32" t="s">
        <v>682</v>
      </c>
      <c r="F69" s="138">
        <v>1.7034614336331426</v>
      </c>
      <c r="G69" s="32" t="s">
        <v>682</v>
      </c>
      <c r="H69" s="32" t="s">
        <v>682</v>
      </c>
      <c r="I69" s="138">
        <v>3.321321221581945</v>
      </c>
      <c r="J69" s="138">
        <v>1.6466597506957139</v>
      </c>
      <c r="K69" s="138">
        <v>1.6353764636619348</v>
      </c>
      <c r="L69" s="138">
        <v>1.6249065678723473</v>
      </c>
      <c r="M69" s="138">
        <v>1.6150392454536644</v>
      </c>
      <c r="N69" s="138">
        <v>8.0269706212875267</v>
      </c>
      <c r="O69" s="32" t="s">
        <v>682</v>
      </c>
      <c r="P69" s="32" t="s">
        <v>682</v>
      </c>
      <c r="Q69" s="1042">
        <v>3.1616054632542405</v>
      </c>
    </row>
    <row r="70" spans="3:17" ht="17.399999999999999" x14ac:dyDescent="0.45">
      <c r="C70" s="3264"/>
      <c r="D70" s="2951" t="s">
        <v>7441</v>
      </c>
      <c r="E70" s="138">
        <v>1.6767832589959424</v>
      </c>
      <c r="F70" s="32" t="s">
        <v>682</v>
      </c>
      <c r="G70" s="138">
        <v>1.656424442199069</v>
      </c>
      <c r="H70" s="32" t="s">
        <v>682</v>
      </c>
      <c r="I70" s="138">
        <v>1.6384847293223228</v>
      </c>
      <c r="J70" s="138">
        <v>1.62903593653276</v>
      </c>
      <c r="K70" s="32" t="s">
        <v>682</v>
      </c>
      <c r="L70" s="32" t="s">
        <v>682</v>
      </c>
      <c r="M70" s="138">
        <v>1.6101244626209605</v>
      </c>
      <c r="N70" s="32" t="s">
        <v>682</v>
      </c>
      <c r="O70" s="32" t="s">
        <v>682</v>
      </c>
      <c r="P70" s="138">
        <v>3.1891314400523014</v>
      </c>
      <c r="Q70" s="1042" t="s">
        <v>682</v>
      </c>
    </row>
    <row r="71" spans="3:17" ht="17.399999999999999" x14ac:dyDescent="0.45">
      <c r="C71" s="3264"/>
      <c r="D71" s="2951" t="s">
        <v>7442</v>
      </c>
      <c r="E71" s="32" t="s">
        <v>682</v>
      </c>
      <c r="F71" s="32" t="s">
        <v>682</v>
      </c>
      <c r="G71" s="32" t="s">
        <v>682</v>
      </c>
      <c r="H71" s="32" t="s">
        <v>682</v>
      </c>
      <c r="I71" s="32" t="s">
        <v>682</v>
      </c>
      <c r="J71" s="32" t="s">
        <v>682</v>
      </c>
      <c r="K71" s="32" t="s">
        <v>682</v>
      </c>
      <c r="L71" s="32" t="s">
        <v>682</v>
      </c>
      <c r="M71" s="32" t="s">
        <v>682</v>
      </c>
      <c r="N71" s="32" t="s">
        <v>682</v>
      </c>
      <c r="O71" s="138">
        <v>14.553922282055012</v>
      </c>
      <c r="P71" s="32" t="s">
        <v>682</v>
      </c>
      <c r="Q71" s="1042" t="s">
        <v>682</v>
      </c>
    </row>
    <row r="72" spans="3:17" ht="17.399999999999999" x14ac:dyDescent="0.45">
      <c r="C72" s="3264"/>
      <c r="D72" s="2951" t="s">
        <v>1043</v>
      </c>
      <c r="E72" s="32" t="s">
        <v>682</v>
      </c>
      <c r="F72" s="32" t="s">
        <v>682</v>
      </c>
      <c r="G72" s="32" t="s">
        <v>682</v>
      </c>
      <c r="H72" s="32" t="s">
        <v>682</v>
      </c>
      <c r="I72" s="32" t="s">
        <v>682</v>
      </c>
      <c r="J72" s="32" t="s">
        <v>682</v>
      </c>
      <c r="K72" s="32" t="s">
        <v>682</v>
      </c>
      <c r="L72" s="32" t="s">
        <v>682</v>
      </c>
      <c r="M72" s="32" t="s">
        <v>682</v>
      </c>
      <c r="N72" s="32" t="s">
        <v>682</v>
      </c>
      <c r="O72" s="32" t="s">
        <v>682</v>
      </c>
      <c r="P72" s="32" t="s">
        <v>682</v>
      </c>
      <c r="Q72" s="1042" t="s">
        <v>682</v>
      </c>
    </row>
    <row r="73" spans="3:17" ht="17.399999999999999" x14ac:dyDescent="0.45">
      <c r="C73" s="3264"/>
      <c r="D73" s="2951" t="s">
        <v>7443</v>
      </c>
      <c r="E73" s="138">
        <v>2.7573275980919294</v>
      </c>
      <c r="F73" s="138">
        <v>1.3644798602772623</v>
      </c>
      <c r="G73" s="138">
        <v>1.3503477145364933</v>
      </c>
      <c r="H73" s="138">
        <v>2.6731177909354575</v>
      </c>
      <c r="I73" s="32" t="s">
        <v>682</v>
      </c>
      <c r="J73" s="138">
        <v>1.31004938886196</v>
      </c>
      <c r="K73" s="138">
        <v>3.8946876460507864</v>
      </c>
      <c r="L73" s="32" t="s">
        <v>682</v>
      </c>
      <c r="M73" s="32" t="s">
        <v>682</v>
      </c>
      <c r="N73" s="138">
        <v>3.7993439799394637</v>
      </c>
      <c r="O73" s="138">
        <v>5.0265780313407138</v>
      </c>
      <c r="P73" s="138">
        <v>2.4955703626063737</v>
      </c>
      <c r="Q73" s="1042" t="s">
        <v>682</v>
      </c>
    </row>
    <row r="74" spans="3:17" ht="17.399999999999999" x14ac:dyDescent="0.45">
      <c r="C74" s="3264"/>
      <c r="D74" s="2951" t="s">
        <v>1041</v>
      </c>
      <c r="E74" s="32" t="s">
        <v>682</v>
      </c>
      <c r="F74" s="138">
        <v>1.4361213235294117</v>
      </c>
      <c r="G74" s="138">
        <v>0.71439797682492967</v>
      </c>
      <c r="H74" s="138">
        <v>1.4214742109041287</v>
      </c>
      <c r="I74" s="32" t="s">
        <v>682</v>
      </c>
      <c r="J74" s="138">
        <v>0.70423527091930871</v>
      </c>
      <c r="K74" s="138">
        <v>0.70278513749991212</v>
      </c>
      <c r="L74" s="138">
        <v>0.70150824272185197</v>
      </c>
      <c r="M74" s="32" t="s">
        <v>682</v>
      </c>
      <c r="N74" s="138">
        <v>0.69931537025252277</v>
      </c>
      <c r="O74" s="138">
        <v>0.69872901192730419</v>
      </c>
      <c r="P74" s="138">
        <v>2.7928670176369552</v>
      </c>
      <c r="Q74" s="957">
        <v>2.0937731187448527</v>
      </c>
    </row>
    <row r="75" spans="3:17" ht="17.399999999999999" x14ac:dyDescent="0.45">
      <c r="C75" s="3264"/>
      <c r="D75" s="2951" t="s">
        <v>7444</v>
      </c>
      <c r="E75" s="32" t="s">
        <v>682</v>
      </c>
      <c r="F75" s="138">
        <v>8.0198893255273074</v>
      </c>
      <c r="G75" s="32" t="s">
        <v>682</v>
      </c>
      <c r="H75" s="32" t="s">
        <v>682</v>
      </c>
      <c r="I75" s="32" t="s">
        <v>682</v>
      </c>
      <c r="J75" s="32" t="s">
        <v>682</v>
      </c>
      <c r="K75" s="32" t="s">
        <v>682</v>
      </c>
      <c r="L75" s="32" t="s">
        <v>682</v>
      </c>
      <c r="M75" s="32" t="s">
        <v>682</v>
      </c>
      <c r="N75" s="32" t="s">
        <v>682</v>
      </c>
      <c r="O75" s="32" t="s">
        <v>682</v>
      </c>
      <c r="P75" s="138">
        <v>7.2077266830041804</v>
      </c>
      <c r="Q75" s="957">
        <v>7.147962830593281</v>
      </c>
    </row>
    <row r="76" spans="3:17" ht="17.399999999999999" x14ac:dyDescent="0.45">
      <c r="C76" s="3264" t="s">
        <v>507</v>
      </c>
      <c r="D76" s="2951" t="s">
        <v>507</v>
      </c>
      <c r="E76" s="138">
        <v>2.200970628046969</v>
      </c>
      <c r="F76" s="138">
        <v>1.8063975375188768</v>
      </c>
      <c r="G76" s="138">
        <v>1.0675624701972144</v>
      </c>
      <c r="H76" s="138">
        <v>1.4022344606129868</v>
      </c>
      <c r="I76" s="138">
        <v>1.3819264746019189</v>
      </c>
      <c r="J76" s="138">
        <v>1.7029914748246771</v>
      </c>
      <c r="K76" s="138">
        <v>2.3499474618888878</v>
      </c>
      <c r="L76" s="138">
        <v>0.99313413269596185</v>
      </c>
      <c r="M76" s="138">
        <v>3.2657753277205539</v>
      </c>
      <c r="N76" s="138">
        <v>0.64464557386348986</v>
      </c>
      <c r="O76" s="138">
        <v>2.5460760194647514</v>
      </c>
      <c r="P76" s="138">
        <v>3.1437939934671961</v>
      </c>
      <c r="Q76" s="957">
        <v>1.553412536660536</v>
      </c>
    </row>
    <row r="77" spans="3:17" ht="17.399999999999999" x14ac:dyDescent="0.45">
      <c r="C77" s="3264"/>
      <c r="D77" s="2951" t="s">
        <v>3160</v>
      </c>
      <c r="E77" s="138">
        <v>2.4167139939823823</v>
      </c>
      <c r="F77" s="32" t="s">
        <v>682</v>
      </c>
      <c r="G77" s="32" t="s">
        <v>682</v>
      </c>
      <c r="H77" s="32" t="s">
        <v>682</v>
      </c>
      <c r="I77" s="32" t="s">
        <v>682</v>
      </c>
      <c r="J77" s="32" t="s">
        <v>682</v>
      </c>
      <c r="K77" s="138">
        <v>2.2296295470507577</v>
      </c>
      <c r="L77" s="138">
        <v>2.2028129921910278</v>
      </c>
      <c r="M77" s="138">
        <v>4.3547842748739836</v>
      </c>
      <c r="N77" s="138">
        <v>2.1534552188987233</v>
      </c>
      <c r="O77" s="138">
        <v>8.522243054371911</v>
      </c>
      <c r="P77" s="138">
        <v>7.3806184958299506</v>
      </c>
      <c r="Q77" s="957">
        <v>2.087813432991628</v>
      </c>
    </row>
    <row r="78" spans="3:17" ht="17.399999999999999" x14ac:dyDescent="0.45">
      <c r="C78" s="3264"/>
      <c r="D78" s="2951" t="s">
        <v>7445</v>
      </c>
      <c r="E78" s="32" t="s">
        <v>682</v>
      </c>
      <c r="F78" s="32" t="s">
        <v>682</v>
      </c>
      <c r="G78" s="138">
        <v>2.3868627076570554</v>
      </c>
      <c r="H78" s="32" t="s">
        <v>682</v>
      </c>
      <c r="I78" s="138">
        <v>1.1576083810846791</v>
      </c>
      <c r="J78" s="32" t="s">
        <v>682</v>
      </c>
      <c r="K78" s="138">
        <v>1.1243155728950001</v>
      </c>
      <c r="L78" s="138">
        <v>1.1086843243123385</v>
      </c>
      <c r="M78" s="32" t="s">
        <v>682</v>
      </c>
      <c r="N78" s="138">
        <v>2.5916135385891255</v>
      </c>
      <c r="O78" s="32" t="s">
        <v>682</v>
      </c>
      <c r="P78" s="138">
        <v>5.0715082665584745</v>
      </c>
      <c r="Q78" s="957">
        <v>1.2551460990059244</v>
      </c>
    </row>
    <row r="79" spans="3:17" ht="17.399999999999999" x14ac:dyDescent="0.45">
      <c r="C79" s="3264"/>
      <c r="D79" s="2951" t="s">
        <v>1039</v>
      </c>
      <c r="E79" s="32" t="s">
        <v>682</v>
      </c>
      <c r="F79" s="32" t="s">
        <v>682</v>
      </c>
      <c r="G79" s="32" t="s">
        <v>682</v>
      </c>
      <c r="H79" s="32" t="s">
        <v>682</v>
      </c>
      <c r="I79" s="32" t="s">
        <v>682</v>
      </c>
      <c r="J79" s="32" t="s">
        <v>682</v>
      </c>
      <c r="K79" s="138">
        <v>14.590020426028595</v>
      </c>
      <c r="L79" s="32" t="s">
        <v>682</v>
      </c>
      <c r="M79" s="32" t="s">
        <v>682</v>
      </c>
      <c r="N79" s="32" t="s">
        <v>682</v>
      </c>
      <c r="O79" s="32" t="s">
        <v>682</v>
      </c>
      <c r="P79" s="138">
        <v>13.873473917869035</v>
      </c>
      <c r="Q79" s="1042" t="s">
        <v>682</v>
      </c>
    </row>
    <row r="80" spans="3:17" ht="17.399999999999999" x14ac:dyDescent="0.45">
      <c r="C80" s="3264"/>
      <c r="D80" s="2951" t="s">
        <v>1034</v>
      </c>
      <c r="E80" s="32" t="s">
        <v>682</v>
      </c>
      <c r="F80" s="32" t="s">
        <v>682</v>
      </c>
      <c r="G80" s="32" t="s">
        <v>682</v>
      </c>
      <c r="H80" s="32" t="s">
        <v>682</v>
      </c>
      <c r="I80" s="32" t="s">
        <v>682</v>
      </c>
      <c r="J80" s="138">
        <v>3.5973811065544283</v>
      </c>
      <c r="K80" s="138">
        <v>7.1143995446784292</v>
      </c>
      <c r="L80" s="32" t="s">
        <v>682</v>
      </c>
      <c r="M80" s="32" t="s">
        <v>682</v>
      </c>
      <c r="N80" s="32" t="s">
        <v>682</v>
      </c>
      <c r="O80" s="32" t="s">
        <v>682</v>
      </c>
      <c r="P80" s="32" t="s">
        <v>682</v>
      </c>
      <c r="Q80" s="1042" t="s">
        <v>682</v>
      </c>
    </row>
    <row r="81" spans="3:17" ht="17.399999999999999" x14ac:dyDescent="0.45">
      <c r="C81" s="3264"/>
      <c r="D81" s="2951" t="s">
        <v>1038</v>
      </c>
      <c r="E81" s="32" t="s">
        <v>682</v>
      </c>
      <c r="F81" s="138">
        <v>2.2832614105988998</v>
      </c>
      <c r="G81" s="138">
        <v>2.2521508040178371</v>
      </c>
      <c r="H81" s="32" t="s">
        <v>682</v>
      </c>
      <c r="I81" s="32" t="s">
        <v>682</v>
      </c>
      <c r="J81" s="32" t="s">
        <v>682</v>
      </c>
      <c r="K81" s="138">
        <v>2.1406858757545919</v>
      </c>
      <c r="L81" s="32" t="s">
        <v>682</v>
      </c>
      <c r="M81" s="32" t="s">
        <v>682</v>
      </c>
      <c r="N81" s="32" t="s">
        <v>682</v>
      </c>
      <c r="O81" s="138">
        <v>2.0490543614122081</v>
      </c>
      <c r="P81" s="138">
        <v>2.0288914137315373</v>
      </c>
      <c r="Q81" s="957">
        <v>2.0094847681054575</v>
      </c>
    </row>
    <row r="82" spans="3:17" ht="17.399999999999999" x14ac:dyDescent="0.45">
      <c r="C82" s="3264"/>
      <c r="D82" s="2951" t="s">
        <v>7446</v>
      </c>
      <c r="E82" s="32" t="s">
        <v>682</v>
      </c>
      <c r="F82" s="32" t="s">
        <v>682</v>
      </c>
      <c r="G82" s="32" t="s">
        <v>682</v>
      </c>
      <c r="H82" s="32" t="s">
        <v>682</v>
      </c>
      <c r="I82" s="32" t="s">
        <v>682</v>
      </c>
      <c r="J82" s="32" t="s">
        <v>682</v>
      </c>
      <c r="K82" s="32" t="s">
        <v>682</v>
      </c>
      <c r="L82" s="138">
        <v>2.5300442757748263</v>
      </c>
      <c r="M82" s="138">
        <v>2.5</v>
      </c>
      <c r="N82" s="32" t="s">
        <v>682</v>
      </c>
      <c r="O82" s="138">
        <v>7.3299452697419865</v>
      </c>
      <c r="P82" s="138">
        <v>7.2505800464037122</v>
      </c>
      <c r="Q82" s="1042" t="s">
        <v>682</v>
      </c>
    </row>
    <row r="83" spans="3:17" ht="17.399999999999999" x14ac:dyDescent="0.45">
      <c r="C83" s="3264"/>
      <c r="D83" s="2951" t="s">
        <v>7447</v>
      </c>
      <c r="E83" s="32" t="s">
        <v>682</v>
      </c>
      <c r="F83" s="32" t="s">
        <v>682</v>
      </c>
      <c r="G83" s="32" t="s">
        <v>682</v>
      </c>
      <c r="H83" s="32" t="s">
        <v>682</v>
      </c>
      <c r="I83" s="32" t="s">
        <v>682</v>
      </c>
      <c r="J83" s="32" t="s">
        <v>682</v>
      </c>
      <c r="K83" s="32" t="s">
        <v>682</v>
      </c>
      <c r="L83" s="32" t="s">
        <v>682</v>
      </c>
      <c r="M83" s="32" t="s">
        <v>682</v>
      </c>
      <c r="N83" s="138">
        <v>2.9814257177782415</v>
      </c>
      <c r="O83" s="138">
        <v>5.8813150620478734</v>
      </c>
      <c r="P83" s="138">
        <v>2.901073397156948</v>
      </c>
      <c r="Q83" s="1042" t="s">
        <v>682</v>
      </c>
    </row>
    <row r="84" spans="3:17" ht="17.399999999999999" x14ac:dyDescent="0.45">
      <c r="C84" s="3264"/>
      <c r="D84" s="2951" t="s">
        <v>1037</v>
      </c>
      <c r="E84" s="32" t="s">
        <v>682</v>
      </c>
      <c r="F84" s="138">
        <v>4.822065772977143</v>
      </c>
      <c r="G84" s="32" t="s">
        <v>682</v>
      </c>
      <c r="H84" s="32" t="s">
        <v>682</v>
      </c>
      <c r="I84" s="138">
        <v>4.5930553003858172</v>
      </c>
      <c r="J84" s="32" t="s">
        <v>682</v>
      </c>
      <c r="K84" s="32" t="s">
        <v>682</v>
      </c>
      <c r="L84" s="32" t="s">
        <v>682</v>
      </c>
      <c r="M84" s="32" t="s">
        <v>682</v>
      </c>
      <c r="N84" s="138">
        <v>4.2613031064899651</v>
      </c>
      <c r="O84" s="138">
        <v>4.2041537038594132</v>
      </c>
      <c r="P84" s="138">
        <v>8.296689620841283</v>
      </c>
      <c r="Q84" s="957">
        <v>4.090314136125655</v>
      </c>
    </row>
    <row r="85" spans="3:17" ht="17.399999999999999" x14ac:dyDescent="0.45">
      <c r="C85" s="3264"/>
      <c r="D85" s="2951" t="s">
        <v>4358</v>
      </c>
      <c r="E85" s="32" t="s">
        <v>682</v>
      </c>
      <c r="F85" s="32" t="s">
        <v>682</v>
      </c>
      <c r="G85" s="138">
        <v>0.57070133487042229</v>
      </c>
      <c r="H85" s="138">
        <v>1.1206993163734169</v>
      </c>
      <c r="I85" s="138">
        <v>0.55051528230423674</v>
      </c>
      <c r="J85" s="138">
        <v>2.1649356202269936</v>
      </c>
      <c r="K85" s="138">
        <v>0.53204790559341963</v>
      </c>
      <c r="L85" s="138">
        <v>0.52321505185061168</v>
      </c>
      <c r="M85" s="138">
        <v>1.5447434953425985</v>
      </c>
      <c r="N85" s="138">
        <v>1.5211593262278291</v>
      </c>
      <c r="O85" s="138">
        <v>1.4988683543924337</v>
      </c>
      <c r="P85" s="138">
        <v>0.98449906226464323</v>
      </c>
      <c r="Q85" s="957">
        <v>2.4258302403997769</v>
      </c>
    </row>
    <row r="86" spans="3:17" ht="17.399999999999999" x14ac:dyDescent="0.45">
      <c r="C86" s="3264"/>
      <c r="D86" s="2951" t="s">
        <v>7448</v>
      </c>
      <c r="E86" s="32" t="s">
        <v>682</v>
      </c>
      <c r="F86" s="32" t="s">
        <v>682</v>
      </c>
      <c r="G86" s="32" t="s">
        <v>682</v>
      </c>
      <c r="H86" s="32" t="s">
        <v>682</v>
      </c>
      <c r="I86" s="32" t="s">
        <v>682</v>
      </c>
      <c r="J86" s="32" t="s">
        <v>682</v>
      </c>
      <c r="K86" s="32" t="s">
        <v>682</v>
      </c>
      <c r="L86" s="32" t="s">
        <v>682</v>
      </c>
      <c r="M86" s="32" t="s">
        <v>682</v>
      </c>
      <c r="N86" s="32" t="s">
        <v>682</v>
      </c>
      <c r="O86" s="138">
        <v>6.9730144341398788</v>
      </c>
      <c r="P86" s="138">
        <v>6.9017875629788108</v>
      </c>
      <c r="Q86" s="1042" t="s">
        <v>682</v>
      </c>
    </row>
    <row r="87" spans="3:17" ht="17.399999999999999" x14ac:dyDescent="0.45">
      <c r="C87" s="3264"/>
      <c r="D87" s="2951" t="s">
        <v>7449</v>
      </c>
      <c r="E87" s="32" t="s">
        <v>682</v>
      </c>
      <c r="F87" s="32" t="s">
        <v>682</v>
      </c>
      <c r="G87" s="32" t="s">
        <v>682</v>
      </c>
      <c r="H87" s="32" t="s">
        <v>682</v>
      </c>
      <c r="I87" s="32" t="s">
        <v>682</v>
      </c>
      <c r="J87" s="32" t="s">
        <v>682</v>
      </c>
      <c r="K87" s="32" t="s">
        <v>682</v>
      </c>
      <c r="L87" s="32" t="s">
        <v>682</v>
      </c>
      <c r="M87" s="32" t="s">
        <v>682</v>
      </c>
      <c r="N87" s="32" t="s">
        <v>682</v>
      </c>
      <c r="O87" s="138">
        <v>4.5114138771090859</v>
      </c>
      <c r="P87" s="32" t="s">
        <v>682</v>
      </c>
      <c r="Q87" s="1042" t="s">
        <v>682</v>
      </c>
    </row>
    <row r="88" spans="3:17" ht="17.399999999999999" x14ac:dyDescent="0.45">
      <c r="C88" s="3264"/>
      <c r="D88" s="2951" t="s">
        <v>7450</v>
      </c>
      <c r="E88" s="32" t="s">
        <v>682</v>
      </c>
      <c r="F88" s="32" t="s">
        <v>682</v>
      </c>
      <c r="G88" s="32" t="s">
        <v>682</v>
      </c>
      <c r="H88" s="32" t="s">
        <v>682</v>
      </c>
      <c r="I88" s="32" t="s">
        <v>682</v>
      </c>
      <c r="J88" s="32" t="s">
        <v>682</v>
      </c>
      <c r="K88" s="138">
        <v>1.9532012969256611</v>
      </c>
      <c r="L88" s="138">
        <v>1.9256691700365876</v>
      </c>
      <c r="M88" s="138">
        <v>1.8992991586104726</v>
      </c>
      <c r="N88" s="32" t="s">
        <v>682</v>
      </c>
      <c r="O88" s="32" t="s">
        <v>682</v>
      </c>
      <c r="P88" s="138">
        <v>9.129752035934704</v>
      </c>
      <c r="Q88" s="1042" t="s">
        <v>682</v>
      </c>
    </row>
    <row r="89" spans="3:17" ht="17.399999999999999" x14ac:dyDescent="0.45">
      <c r="C89" s="3264"/>
      <c r="D89" s="2951" t="s">
        <v>4359</v>
      </c>
      <c r="E89" s="32" t="s">
        <v>682</v>
      </c>
      <c r="F89" s="32" t="s">
        <v>682</v>
      </c>
      <c r="G89" s="138">
        <v>3.5729598399313991</v>
      </c>
      <c r="H89" s="32" t="s">
        <v>682</v>
      </c>
      <c r="I89" s="138">
        <v>3.4025178632187818</v>
      </c>
      <c r="J89" s="138">
        <v>3.325131342688036</v>
      </c>
      <c r="K89" s="32" t="s">
        <v>682</v>
      </c>
      <c r="L89" s="32" t="s">
        <v>682</v>
      </c>
      <c r="M89" s="32" t="s">
        <v>682</v>
      </c>
      <c r="N89" s="138">
        <v>3.0309459582335645</v>
      </c>
      <c r="O89" s="138">
        <v>2.9683279408709073</v>
      </c>
      <c r="P89" s="138">
        <v>2.9035161580674198</v>
      </c>
      <c r="Q89" s="1042" t="s">
        <v>682</v>
      </c>
    </row>
    <row r="90" spans="3:17" ht="17.399999999999999" x14ac:dyDescent="0.45">
      <c r="C90" s="3264"/>
      <c r="D90" s="2951" t="s">
        <v>4363</v>
      </c>
      <c r="E90" s="32" t="s">
        <v>682</v>
      </c>
      <c r="F90" s="32" t="s">
        <v>682</v>
      </c>
      <c r="G90" s="32" t="s">
        <v>682</v>
      </c>
      <c r="H90" s="138">
        <v>5.7120009139201464</v>
      </c>
      <c r="I90" s="32" t="s">
        <v>682</v>
      </c>
      <c r="J90" s="32" t="s">
        <v>682</v>
      </c>
      <c r="K90" s="32" t="s">
        <v>682</v>
      </c>
      <c r="L90" s="32" t="s">
        <v>682</v>
      </c>
      <c r="M90" s="32" t="s">
        <v>682</v>
      </c>
      <c r="N90" s="32" t="s">
        <v>682</v>
      </c>
      <c r="O90" s="138">
        <v>5.1985859846121851</v>
      </c>
      <c r="P90" s="32" t="s">
        <v>682</v>
      </c>
      <c r="Q90" s="1042">
        <v>5.0771730300568638</v>
      </c>
    </row>
    <row r="91" spans="3:17" ht="17.399999999999999" x14ac:dyDescent="0.45">
      <c r="C91" s="3264"/>
      <c r="D91" s="3104" t="s">
        <v>7451</v>
      </c>
      <c r="E91" s="3083" t="s">
        <v>7452</v>
      </c>
      <c r="F91" s="3083" t="s">
        <v>7452</v>
      </c>
      <c r="G91" s="3083" t="s">
        <v>7452</v>
      </c>
      <c r="H91" s="3083" t="s">
        <v>7452</v>
      </c>
      <c r="I91" s="3083" t="s">
        <v>7452</v>
      </c>
      <c r="J91" s="3083" t="s">
        <v>7452</v>
      </c>
      <c r="K91" s="3083" t="s">
        <v>7452</v>
      </c>
      <c r="L91" s="3083" t="s">
        <v>7452</v>
      </c>
      <c r="M91" s="3083" t="s">
        <v>7452</v>
      </c>
      <c r="N91" s="32" t="s">
        <v>682</v>
      </c>
      <c r="O91" s="32" t="s">
        <v>682</v>
      </c>
      <c r="P91" s="138">
        <v>6.1881188118811883</v>
      </c>
      <c r="Q91" s="957">
        <v>6.0569351907934585</v>
      </c>
    </row>
    <row r="92" spans="3:17" ht="17.399999999999999" x14ac:dyDescent="0.45">
      <c r="C92" s="3264" t="s">
        <v>508</v>
      </c>
      <c r="D92" s="2951" t="s">
        <v>508</v>
      </c>
      <c r="E92" s="138">
        <v>1.9966190583944523</v>
      </c>
      <c r="F92" s="138">
        <v>1.3177487580217955</v>
      </c>
      <c r="G92" s="138">
        <v>1.3045803817202197</v>
      </c>
      <c r="H92" s="138">
        <v>0.6459030370360801</v>
      </c>
      <c r="I92" s="138">
        <v>1.9190788421557652</v>
      </c>
      <c r="J92" s="138">
        <v>1.2674753159182226</v>
      </c>
      <c r="K92" s="138">
        <v>1.2567392643048345</v>
      </c>
      <c r="L92" s="138">
        <v>1.2464398561608405</v>
      </c>
      <c r="M92" s="138">
        <v>2.4733037773531943</v>
      </c>
      <c r="N92" s="138">
        <v>3.6822466614296938</v>
      </c>
      <c r="O92" s="138">
        <v>3.6558392893048421</v>
      </c>
      <c r="P92" s="138">
        <v>1.816035594297648</v>
      </c>
      <c r="Q92" s="957">
        <v>2.4066809463069481</v>
      </c>
    </row>
    <row r="93" spans="3:17" ht="17.399999999999999" x14ac:dyDescent="0.45">
      <c r="C93" s="3264"/>
      <c r="D93" s="2951" t="s">
        <v>3114</v>
      </c>
      <c r="E93" s="138">
        <v>1.7412198986610019</v>
      </c>
      <c r="F93" s="138">
        <v>1.723246596587972</v>
      </c>
      <c r="G93" s="32" t="s">
        <v>682</v>
      </c>
      <c r="H93" s="32" t="s">
        <v>682</v>
      </c>
      <c r="I93" s="32" t="s">
        <v>682</v>
      </c>
      <c r="J93" s="32" t="s">
        <v>682</v>
      </c>
      <c r="K93" s="138">
        <v>1.6398819285011481</v>
      </c>
      <c r="L93" s="32" t="s">
        <v>682</v>
      </c>
      <c r="M93" s="138">
        <v>1.6127211443869238</v>
      </c>
      <c r="N93" s="32" t="s">
        <v>682</v>
      </c>
      <c r="O93" s="138">
        <v>3.1775790025579509</v>
      </c>
      <c r="P93" s="32" t="s">
        <v>682</v>
      </c>
      <c r="Q93" s="1042">
        <v>3.1349927895165841</v>
      </c>
    </row>
    <row r="94" spans="3:17" ht="17.399999999999999" x14ac:dyDescent="0.45">
      <c r="C94" s="3264"/>
      <c r="D94" s="2951" t="s">
        <v>4278</v>
      </c>
      <c r="E94" s="32" t="s">
        <v>682</v>
      </c>
      <c r="F94" s="138">
        <v>0.98819111616186561</v>
      </c>
      <c r="G94" s="32" t="s">
        <v>682</v>
      </c>
      <c r="H94" s="138">
        <v>2.8883647041833149</v>
      </c>
      <c r="I94" s="138">
        <v>0.95062456033614073</v>
      </c>
      <c r="J94" s="32" t="s">
        <v>682</v>
      </c>
      <c r="K94" s="138">
        <v>2.7840935455431302</v>
      </c>
      <c r="L94" s="32" t="s">
        <v>682</v>
      </c>
      <c r="M94" s="138">
        <v>1.8149808519520119</v>
      </c>
      <c r="N94" s="138">
        <v>2.6937478113299034</v>
      </c>
      <c r="O94" s="138">
        <v>6.2217797845486542</v>
      </c>
      <c r="P94" s="138">
        <v>2.64126358049691</v>
      </c>
      <c r="Q94" s="957">
        <v>1.7449722985647602</v>
      </c>
    </row>
    <row r="95" spans="3:17" ht="17.399999999999999" x14ac:dyDescent="0.45">
      <c r="C95" s="3264"/>
      <c r="D95" s="2951" t="s">
        <v>3115</v>
      </c>
      <c r="E95" s="138">
        <v>6.3954975697109235</v>
      </c>
      <c r="F95" s="32" t="s">
        <v>682</v>
      </c>
      <c r="G95" s="32" t="s">
        <v>682</v>
      </c>
      <c r="H95" s="32" t="s">
        <v>682</v>
      </c>
      <c r="I95" s="138">
        <v>6.2390816071874227</v>
      </c>
      <c r="J95" s="138">
        <v>12.405408758218583</v>
      </c>
      <c r="K95" s="138">
        <v>6.1850569025235043</v>
      </c>
      <c r="L95" s="32" t="s">
        <v>682</v>
      </c>
      <c r="M95" s="32" t="s">
        <v>682</v>
      </c>
      <c r="N95" s="32" t="s">
        <v>682</v>
      </c>
      <c r="O95" s="138">
        <v>6.1270755468414935</v>
      </c>
      <c r="P95" s="32" t="s">
        <v>682</v>
      </c>
      <c r="Q95" s="1042" t="s">
        <v>682</v>
      </c>
    </row>
    <row r="96" spans="3:17" ht="17.399999999999999" x14ac:dyDescent="0.45">
      <c r="C96" s="3264"/>
      <c r="D96" s="2951" t="s">
        <v>3116</v>
      </c>
      <c r="E96" s="32" t="s">
        <v>682</v>
      </c>
      <c r="F96" s="32" t="s">
        <v>682</v>
      </c>
      <c r="G96" s="32" t="s">
        <v>682</v>
      </c>
      <c r="H96" s="32" t="s">
        <v>682</v>
      </c>
      <c r="I96" s="138">
        <v>1.3647033134996451</v>
      </c>
      <c r="J96" s="32" t="s">
        <v>682</v>
      </c>
      <c r="K96" s="32" t="s">
        <v>682</v>
      </c>
      <c r="L96" s="138">
        <v>1.3591573224600746</v>
      </c>
      <c r="M96" s="32" t="s">
        <v>682</v>
      </c>
      <c r="N96" s="138">
        <v>2.7153252959704575</v>
      </c>
      <c r="O96" s="138">
        <v>9.5032514696099586</v>
      </c>
      <c r="P96" s="138">
        <v>4.075754693910822</v>
      </c>
      <c r="Q96" s="957">
        <v>2.7193865064041556</v>
      </c>
    </row>
    <row r="97" spans="3:17" ht="17.399999999999999" x14ac:dyDescent="0.45">
      <c r="C97" s="3264"/>
      <c r="D97" s="2951" t="s">
        <v>7453</v>
      </c>
      <c r="E97" s="32" t="s">
        <v>682</v>
      </c>
      <c r="F97" s="32" t="s">
        <v>682</v>
      </c>
      <c r="G97" s="32" t="s">
        <v>682</v>
      </c>
      <c r="H97" s="32" t="s">
        <v>682</v>
      </c>
      <c r="I97" s="138">
        <v>6.7957866123003736</v>
      </c>
      <c r="J97" s="32" t="s">
        <v>682</v>
      </c>
      <c r="K97" s="138">
        <v>6.6773504273504276</v>
      </c>
      <c r="L97" s="32" t="s">
        <v>682</v>
      </c>
      <c r="M97" s="32" t="s">
        <v>682</v>
      </c>
      <c r="N97" s="138">
        <v>6.5265631118652925</v>
      </c>
      <c r="O97" s="32" t="s">
        <v>682</v>
      </c>
      <c r="P97" s="32" t="s">
        <v>682</v>
      </c>
      <c r="Q97" s="1042" t="s">
        <v>682</v>
      </c>
    </row>
    <row r="98" spans="3:17" ht="17.399999999999999" x14ac:dyDescent="0.45">
      <c r="C98" s="3264"/>
      <c r="D98" s="2951" t="s">
        <v>4382</v>
      </c>
      <c r="E98" s="32" t="s">
        <v>682</v>
      </c>
      <c r="F98" s="138">
        <v>6.5025143055314727</v>
      </c>
      <c r="G98" s="138">
        <v>2.1456464832854141</v>
      </c>
      <c r="H98" s="138">
        <v>2.1239990654404113</v>
      </c>
      <c r="I98" s="138">
        <v>2.1030494216614093</v>
      </c>
      <c r="J98" s="32" t="s">
        <v>682</v>
      </c>
      <c r="K98" s="138">
        <v>2.0649211200132158</v>
      </c>
      <c r="L98" s="32" t="s">
        <v>682</v>
      </c>
      <c r="M98" s="138">
        <v>2.0313230006703367</v>
      </c>
      <c r="N98" s="138">
        <v>4.0319329086364002</v>
      </c>
      <c r="O98" s="138">
        <v>2.0011206275514288</v>
      </c>
      <c r="P98" s="32" t="s">
        <v>682</v>
      </c>
      <c r="Q98" s="1042">
        <v>3.9529597786342521</v>
      </c>
    </row>
    <row r="99" spans="3:17" ht="17.399999999999999" x14ac:dyDescent="0.45">
      <c r="C99" s="3264"/>
      <c r="D99" s="2951" t="s">
        <v>3113</v>
      </c>
      <c r="E99" s="138">
        <v>2.3797624997025295</v>
      </c>
      <c r="F99" s="32" t="s">
        <v>682</v>
      </c>
      <c r="G99" s="32" t="s">
        <v>682</v>
      </c>
      <c r="H99" s="32" t="s">
        <v>682</v>
      </c>
      <c r="I99" s="138">
        <v>2.278838703796545</v>
      </c>
      <c r="J99" s="32" t="s">
        <v>682</v>
      </c>
      <c r="K99" s="138">
        <v>2.2345869366047686</v>
      </c>
      <c r="L99" s="32" t="s">
        <v>682</v>
      </c>
      <c r="M99" s="138">
        <v>4.3909721612364976</v>
      </c>
      <c r="N99" s="138">
        <v>6.5309676717100249</v>
      </c>
      <c r="O99" s="138">
        <v>8.6385625431928119</v>
      </c>
      <c r="P99" s="32" t="s">
        <v>682</v>
      </c>
      <c r="Q99" s="1042" t="s">
        <v>682</v>
      </c>
    </row>
    <row r="100" spans="3:17" ht="17.399999999999999" x14ac:dyDescent="0.45">
      <c r="C100" s="3267" t="s">
        <v>509</v>
      </c>
      <c r="D100" s="2951" t="s">
        <v>509</v>
      </c>
      <c r="E100" s="138">
        <v>0.78833889112251587</v>
      </c>
      <c r="F100" s="138">
        <v>0.77793163536788379</v>
      </c>
      <c r="G100" s="32" t="s">
        <v>682</v>
      </c>
      <c r="H100" s="138">
        <v>0.75796047994057592</v>
      </c>
      <c r="I100" s="138">
        <v>1.4968491325759277</v>
      </c>
      <c r="J100" s="138">
        <v>0.73914200396180119</v>
      </c>
      <c r="K100" s="32" t="s">
        <v>682</v>
      </c>
      <c r="L100" s="138">
        <v>1.4433971796019112</v>
      </c>
      <c r="M100" s="138">
        <v>2.1408539152650023</v>
      </c>
      <c r="N100" s="138">
        <v>2.1174029347204675</v>
      </c>
      <c r="O100" s="138">
        <v>0.69828501201050219</v>
      </c>
      <c r="P100" s="138">
        <v>2.7653720116698697</v>
      </c>
      <c r="Q100" s="1042" t="s">
        <v>682</v>
      </c>
    </row>
    <row r="101" spans="3:17" ht="17.399999999999999" x14ac:dyDescent="0.45">
      <c r="C101" s="3267"/>
      <c r="D101" s="2951" t="s">
        <v>4428</v>
      </c>
      <c r="E101" s="32" t="s">
        <v>682</v>
      </c>
      <c r="F101" s="32" t="s">
        <v>682</v>
      </c>
      <c r="G101" s="32" t="s">
        <v>682</v>
      </c>
      <c r="H101" s="32" t="s">
        <v>682</v>
      </c>
      <c r="I101" s="138">
        <v>4.6392948271862675</v>
      </c>
      <c r="J101" s="32" t="s">
        <v>682</v>
      </c>
      <c r="K101" s="32" t="s">
        <v>682</v>
      </c>
      <c r="L101" s="138">
        <v>2.2169999556600009</v>
      </c>
      <c r="M101" s="32" t="s">
        <v>682</v>
      </c>
      <c r="N101" s="32" t="s">
        <v>682</v>
      </c>
      <c r="O101" s="138">
        <v>2.1275690396153357</v>
      </c>
      <c r="P101" s="138">
        <v>4.2007099199764761</v>
      </c>
      <c r="Q101" s="1042" t="s">
        <v>682</v>
      </c>
    </row>
    <row r="102" spans="3:17" ht="17.399999999999999" x14ac:dyDescent="0.45">
      <c r="C102" s="3267"/>
      <c r="D102" s="2951" t="s">
        <v>7454</v>
      </c>
      <c r="E102" s="32" t="s">
        <v>682</v>
      </c>
      <c r="F102" s="32" t="s">
        <v>682</v>
      </c>
      <c r="G102" s="32" t="s">
        <v>682</v>
      </c>
      <c r="H102" s="138">
        <v>6.57620728205353</v>
      </c>
      <c r="I102" s="138">
        <v>2.1663308853794327</v>
      </c>
      <c r="J102" s="32" t="s">
        <v>682</v>
      </c>
      <c r="K102" s="32" t="s">
        <v>682</v>
      </c>
      <c r="L102" s="138">
        <v>2.0976673938580301</v>
      </c>
      <c r="M102" s="32" t="s">
        <v>682</v>
      </c>
      <c r="N102" s="138">
        <v>6.1752537000061754</v>
      </c>
      <c r="O102" s="138">
        <v>10.194719135487817</v>
      </c>
      <c r="P102" s="138">
        <v>8.0871797982248648</v>
      </c>
      <c r="Q102" s="957">
        <v>8.0264874084478777</v>
      </c>
    </row>
    <row r="103" spans="3:17" ht="17.399999999999999" x14ac:dyDescent="0.45">
      <c r="C103" s="3267"/>
      <c r="D103" s="2951" t="s">
        <v>7455</v>
      </c>
      <c r="E103" s="32" t="s">
        <v>682</v>
      </c>
      <c r="F103" s="32" t="s">
        <v>682</v>
      </c>
      <c r="G103" s="32" t="s">
        <v>682</v>
      </c>
      <c r="H103" s="32" t="s">
        <v>682</v>
      </c>
      <c r="I103" s="138">
        <v>2.5490046136983509</v>
      </c>
      <c r="J103" s="138">
        <v>2.5098511658258666</v>
      </c>
      <c r="K103" s="32" t="s">
        <v>682</v>
      </c>
      <c r="L103" s="32" t="s">
        <v>682</v>
      </c>
      <c r="M103" s="138">
        <v>2.401710017532483</v>
      </c>
      <c r="N103" s="138">
        <v>2.3692191053828657</v>
      </c>
      <c r="O103" s="32" t="s">
        <v>682</v>
      </c>
      <c r="P103" s="138">
        <v>2.307497057941251</v>
      </c>
      <c r="Q103" s="957">
        <v>4.5580928939331784</v>
      </c>
    </row>
    <row r="104" spans="3:17" ht="17.399999999999999" x14ac:dyDescent="0.45">
      <c r="C104" s="3267"/>
      <c r="D104" s="2951" t="s">
        <v>7456</v>
      </c>
      <c r="E104" s="32" t="s">
        <v>682</v>
      </c>
      <c r="F104" s="32" t="s">
        <v>682</v>
      </c>
      <c r="G104" s="138">
        <v>2.014910336490026</v>
      </c>
      <c r="H104" s="32" t="s">
        <v>682</v>
      </c>
      <c r="I104" s="138">
        <v>3.9194167907815314</v>
      </c>
      <c r="J104" s="32" t="s">
        <v>682</v>
      </c>
      <c r="K104" s="138">
        <v>1.9057783198658333</v>
      </c>
      <c r="L104" s="138">
        <v>1.8798052521758748</v>
      </c>
      <c r="M104" s="138">
        <v>1.8552531492922208</v>
      </c>
      <c r="N104" s="138">
        <v>5.4958140216535067</v>
      </c>
      <c r="O104" s="32" t="s">
        <v>682</v>
      </c>
      <c r="P104" s="138">
        <v>3.5763460472435309</v>
      </c>
      <c r="Q104" s="1042" t="s">
        <v>682</v>
      </c>
    </row>
    <row r="105" spans="3:17" ht="17.399999999999999" x14ac:dyDescent="0.45">
      <c r="C105" s="3267"/>
      <c r="D105" s="2951" t="s">
        <v>1021</v>
      </c>
      <c r="E105" s="138">
        <v>4.8513074273516716</v>
      </c>
      <c r="F105" s="32" t="s">
        <v>682</v>
      </c>
      <c r="G105" s="138">
        <v>4.7270148900969033</v>
      </c>
      <c r="H105" s="138">
        <v>4.6657024214995566</v>
      </c>
      <c r="I105" s="32" t="s">
        <v>682</v>
      </c>
      <c r="J105" s="138">
        <v>4.5485558335228564</v>
      </c>
      <c r="K105" s="138">
        <v>4.4949880882815654</v>
      </c>
      <c r="L105" s="32" t="s">
        <v>682</v>
      </c>
      <c r="M105" s="32" t="s">
        <v>682</v>
      </c>
      <c r="N105" s="32" t="s">
        <v>682</v>
      </c>
      <c r="O105" s="32" t="s">
        <v>682</v>
      </c>
      <c r="P105" s="32" t="s">
        <v>682</v>
      </c>
      <c r="Q105" s="1042">
        <v>4.2274360600295919</v>
      </c>
    </row>
    <row r="106" spans="3:17" ht="17.399999999999999" x14ac:dyDescent="0.45">
      <c r="C106" s="3267"/>
      <c r="D106" s="2951" t="s">
        <v>1028</v>
      </c>
      <c r="E106" s="138">
        <v>8.3608544793277879</v>
      </c>
      <c r="F106" s="138">
        <v>4.1335978835978837</v>
      </c>
      <c r="G106" s="32" t="s">
        <v>682</v>
      </c>
      <c r="H106" s="32" t="s">
        <v>682</v>
      </c>
      <c r="I106" s="138">
        <v>3.9961636828644505</v>
      </c>
      <c r="J106" s="32" t="s">
        <v>682</v>
      </c>
      <c r="K106" s="32" t="s">
        <v>682</v>
      </c>
      <c r="L106" s="138">
        <v>3.8785246092386454</v>
      </c>
      <c r="M106" s="32" t="s">
        <v>682</v>
      </c>
      <c r="N106" s="32" t="s">
        <v>682</v>
      </c>
      <c r="O106" s="32" t="s">
        <v>682</v>
      </c>
      <c r="P106" s="32" t="s">
        <v>682</v>
      </c>
      <c r="Q106" s="1042">
        <v>11.171936096525528</v>
      </c>
    </row>
    <row r="107" spans="3:17" ht="17.399999999999999" x14ac:dyDescent="0.45">
      <c r="C107" s="3267"/>
      <c r="D107" s="2951" t="s">
        <v>1026</v>
      </c>
      <c r="E107" s="32" t="s">
        <v>682</v>
      </c>
      <c r="F107" s="32" t="s">
        <v>682</v>
      </c>
      <c r="G107" s="32" t="s">
        <v>682</v>
      </c>
      <c r="H107" s="32" t="s">
        <v>682</v>
      </c>
      <c r="I107" s="32" t="s">
        <v>682</v>
      </c>
      <c r="J107" s="32" t="s">
        <v>682</v>
      </c>
      <c r="K107" s="32" t="s">
        <v>682</v>
      </c>
      <c r="L107" s="32" t="s">
        <v>682</v>
      </c>
      <c r="M107" s="32" t="s">
        <v>682</v>
      </c>
      <c r="N107" s="32" t="s">
        <v>682</v>
      </c>
      <c r="O107" s="32" t="s">
        <v>682</v>
      </c>
      <c r="P107" s="32" t="s">
        <v>682</v>
      </c>
      <c r="Q107" s="1042">
        <v>3.9368528798078817</v>
      </c>
    </row>
    <row r="108" spans="3:17" ht="17.399999999999999" x14ac:dyDescent="0.45">
      <c r="C108" s="3267"/>
      <c r="D108" s="2951" t="s">
        <v>7457</v>
      </c>
      <c r="E108" s="138">
        <v>3.4789869190091847</v>
      </c>
      <c r="F108" s="138">
        <v>3.4451870736580994</v>
      </c>
      <c r="G108" s="32" t="s">
        <v>682</v>
      </c>
      <c r="H108" s="32" t="s">
        <v>682</v>
      </c>
      <c r="I108" s="32" t="s">
        <v>682</v>
      </c>
      <c r="J108" s="32" t="s">
        <v>682</v>
      </c>
      <c r="K108" s="138">
        <v>3.2927230819888051</v>
      </c>
      <c r="L108" s="32" t="s">
        <v>682</v>
      </c>
      <c r="M108" s="32" t="s">
        <v>682</v>
      </c>
      <c r="N108" s="32" t="s">
        <v>682</v>
      </c>
      <c r="O108" s="138">
        <v>3.2051282051282053</v>
      </c>
      <c r="P108" s="138">
        <v>3.1879622545269064</v>
      </c>
      <c r="Q108" s="957">
        <v>3.1726894888797235</v>
      </c>
    </row>
    <row r="109" spans="3:17" ht="17.399999999999999" x14ac:dyDescent="0.45">
      <c r="C109" s="3267"/>
      <c r="D109" s="2951" t="s">
        <v>4279</v>
      </c>
      <c r="E109" s="32" t="s">
        <v>682</v>
      </c>
      <c r="F109" s="32" t="s">
        <v>682</v>
      </c>
      <c r="G109" s="138">
        <v>1.5057292999864484</v>
      </c>
      <c r="H109" s="32" t="s">
        <v>682</v>
      </c>
      <c r="I109" s="138">
        <v>1.4224953413277572</v>
      </c>
      <c r="J109" s="138">
        <v>1.3846963360934947</v>
      </c>
      <c r="K109" s="138">
        <v>1.344194424281528</v>
      </c>
      <c r="L109" s="138">
        <v>2.6119549176581214</v>
      </c>
      <c r="M109" s="32" t="s">
        <v>682</v>
      </c>
      <c r="N109" s="32" t="s">
        <v>682</v>
      </c>
      <c r="O109" s="32" t="s">
        <v>682</v>
      </c>
      <c r="P109" s="138">
        <v>1.1716324354723437</v>
      </c>
      <c r="Q109" s="957">
        <v>1.1404199026081403</v>
      </c>
    </row>
    <row r="110" spans="3:17" ht="17.399999999999999" x14ac:dyDescent="0.45">
      <c r="C110" s="3267" t="s">
        <v>510</v>
      </c>
      <c r="D110" s="2951" t="s">
        <v>3150</v>
      </c>
      <c r="E110" s="138">
        <v>3.149655900092915</v>
      </c>
      <c r="F110" s="138">
        <v>1.5432813247526891</v>
      </c>
      <c r="G110" s="138">
        <v>1.5122873345935728</v>
      </c>
      <c r="H110" s="32" t="s">
        <v>682</v>
      </c>
      <c r="I110" s="32" t="s">
        <v>682</v>
      </c>
      <c r="J110" s="138">
        <v>2.8527414845666685</v>
      </c>
      <c r="K110" s="32" t="s">
        <v>682</v>
      </c>
      <c r="L110" s="138">
        <v>1.3711966433106171</v>
      </c>
      <c r="M110" s="138">
        <v>2.6917900403768504</v>
      </c>
      <c r="N110" s="32" t="s">
        <v>682</v>
      </c>
      <c r="O110" s="32" t="s">
        <v>682</v>
      </c>
      <c r="P110" s="138">
        <v>3.8308305240576157</v>
      </c>
      <c r="Q110" s="957">
        <v>10.048988820499938</v>
      </c>
    </row>
    <row r="111" spans="3:17" ht="17.399999999999999" x14ac:dyDescent="0.45">
      <c r="C111" s="3267"/>
      <c r="D111" s="2951" t="s">
        <v>3144</v>
      </c>
      <c r="E111" s="32" t="s">
        <v>682</v>
      </c>
      <c r="F111" s="138">
        <v>1.946623581398065</v>
      </c>
      <c r="G111" s="32" t="s">
        <v>682</v>
      </c>
      <c r="H111" s="138">
        <v>1.9009238489906095</v>
      </c>
      <c r="I111" s="32" t="s">
        <v>682</v>
      </c>
      <c r="J111" s="32" t="s">
        <v>682</v>
      </c>
      <c r="K111" s="32" t="s">
        <v>682</v>
      </c>
      <c r="L111" s="138">
        <v>3.6391426179991999</v>
      </c>
      <c r="M111" s="138">
        <v>3.6028246144977665</v>
      </c>
      <c r="N111" s="138">
        <v>5.3520774980821724</v>
      </c>
      <c r="O111" s="138">
        <v>1.767065434433037</v>
      </c>
      <c r="P111" s="138">
        <v>14.004376367614881</v>
      </c>
      <c r="Q111" s="957">
        <v>5.206164098292378</v>
      </c>
    </row>
    <row r="112" spans="3:17" ht="17.399999999999999" x14ac:dyDescent="0.45">
      <c r="C112" s="3267"/>
      <c r="D112" s="2951" t="s">
        <v>3155</v>
      </c>
      <c r="E112" s="138">
        <v>3.5094491919493236</v>
      </c>
      <c r="F112" s="32" t="s">
        <v>682</v>
      </c>
      <c r="G112" s="138">
        <v>1.6864259574683373</v>
      </c>
      <c r="H112" s="138">
        <v>1.6530291759649558</v>
      </c>
      <c r="I112" s="32" t="s">
        <v>682</v>
      </c>
      <c r="J112" s="138">
        <v>1.590027348470394</v>
      </c>
      <c r="K112" s="138">
        <v>6.2384977697370472</v>
      </c>
      <c r="L112" s="138">
        <v>1.5303389700818733</v>
      </c>
      <c r="M112" s="138">
        <v>1.5023812743197971</v>
      </c>
      <c r="N112" s="138">
        <v>1.4758404911597154</v>
      </c>
      <c r="O112" s="138">
        <v>5.8022309578032756</v>
      </c>
      <c r="P112" s="138">
        <v>8.5561497326203213</v>
      </c>
      <c r="Q112" s="957">
        <v>4.2085180405140008</v>
      </c>
    </row>
    <row r="113" spans="3:17" ht="17.399999999999999" x14ac:dyDescent="0.45">
      <c r="C113" s="3267"/>
      <c r="D113" s="2951" t="s">
        <v>3162</v>
      </c>
      <c r="E113" s="32" t="s">
        <v>682</v>
      </c>
      <c r="F113" s="138">
        <v>4.8021513638109878</v>
      </c>
      <c r="G113" s="32" t="s">
        <v>682</v>
      </c>
      <c r="H113" s="32" t="s">
        <v>682</v>
      </c>
      <c r="I113" s="32" t="s">
        <v>682</v>
      </c>
      <c r="J113" s="32" t="s">
        <v>682</v>
      </c>
      <c r="K113" s="32" t="s">
        <v>682</v>
      </c>
      <c r="L113" s="32" t="s">
        <v>682</v>
      </c>
      <c r="M113" s="32" t="s">
        <v>682</v>
      </c>
      <c r="N113" s="138">
        <v>4.2062757634390513</v>
      </c>
      <c r="O113" s="32" t="s">
        <v>682</v>
      </c>
      <c r="P113" s="32" t="s">
        <v>682</v>
      </c>
      <c r="Q113" s="1042" t="s">
        <v>682</v>
      </c>
    </row>
    <row r="114" spans="3:17" ht="17.399999999999999" x14ac:dyDescent="0.45">
      <c r="C114" s="3267"/>
      <c r="D114" s="2951" t="s">
        <v>3153</v>
      </c>
      <c r="E114" s="32" t="s">
        <v>682</v>
      </c>
      <c r="F114" s="32" t="s">
        <v>682</v>
      </c>
      <c r="G114" s="138">
        <v>2.5709584533113947</v>
      </c>
      <c r="H114" s="138">
        <v>2.5169263295663336</v>
      </c>
      <c r="I114" s="32" t="s">
        <v>682</v>
      </c>
      <c r="J114" s="32" t="s">
        <v>682</v>
      </c>
      <c r="K114" s="32" t="s">
        <v>682</v>
      </c>
      <c r="L114" s="138">
        <v>11.560426348523734</v>
      </c>
      <c r="M114" s="138">
        <v>4.5292932037955476</v>
      </c>
      <c r="N114" s="138">
        <v>2.2199036561813217</v>
      </c>
      <c r="O114" s="138">
        <v>4.3535993382529012</v>
      </c>
      <c r="P114" s="138">
        <v>10.671219720414044</v>
      </c>
      <c r="Q114" s="957">
        <v>2.0939777200770582</v>
      </c>
    </row>
    <row r="115" spans="3:17" ht="17.399999999999999" x14ac:dyDescent="0.45">
      <c r="C115" s="3267"/>
      <c r="D115" s="2951" t="s">
        <v>3161</v>
      </c>
      <c r="E115" s="32" t="s">
        <v>682</v>
      </c>
      <c r="F115" s="138">
        <v>3.4206745570226453</v>
      </c>
      <c r="G115" s="138">
        <v>3.3751856352099363</v>
      </c>
      <c r="H115" s="32" t="s">
        <v>682</v>
      </c>
      <c r="I115" s="32" t="s">
        <v>682</v>
      </c>
      <c r="J115" s="32" t="s">
        <v>682</v>
      </c>
      <c r="K115" s="32" t="s">
        <v>682</v>
      </c>
      <c r="L115" s="32" t="s">
        <v>682</v>
      </c>
      <c r="M115" s="138">
        <v>3.1296945418127189</v>
      </c>
      <c r="N115" s="32" t="s">
        <v>682</v>
      </c>
      <c r="O115" s="32" t="s">
        <v>682</v>
      </c>
      <c r="P115" s="32" t="s">
        <v>682</v>
      </c>
      <c r="Q115" s="1042" t="s">
        <v>682</v>
      </c>
    </row>
    <row r="116" spans="3:17" ht="17.399999999999999" x14ac:dyDescent="0.45">
      <c r="C116" s="3267"/>
      <c r="D116" s="2951" t="s">
        <v>3159</v>
      </c>
      <c r="E116" s="32" t="s">
        <v>682</v>
      </c>
      <c r="F116" s="32" t="s">
        <v>682</v>
      </c>
      <c r="G116" s="138">
        <v>5.348737697903295</v>
      </c>
      <c r="H116" s="32" t="s">
        <v>682</v>
      </c>
      <c r="I116" s="32" t="s">
        <v>682</v>
      </c>
      <c r="J116" s="32" t="s">
        <v>682</v>
      </c>
      <c r="K116" s="32" t="s">
        <v>682</v>
      </c>
      <c r="L116" s="32" t="s">
        <v>682</v>
      </c>
      <c r="M116" s="32" t="s">
        <v>682</v>
      </c>
      <c r="N116" s="32" t="s">
        <v>682</v>
      </c>
      <c r="O116" s="138">
        <v>4.9960031974420467</v>
      </c>
      <c r="P116" s="138">
        <v>4.9617941847772151</v>
      </c>
      <c r="Q116" s="1042" t="s">
        <v>682</v>
      </c>
    </row>
    <row r="117" spans="3:17" ht="17.399999999999999" x14ac:dyDescent="0.45">
      <c r="C117" s="3267"/>
      <c r="D117" s="2951" t="s">
        <v>3163</v>
      </c>
      <c r="E117" s="32" t="s">
        <v>682</v>
      </c>
      <c r="F117" s="138">
        <v>4.9106265959536435</v>
      </c>
      <c r="G117" s="32" t="s">
        <v>682</v>
      </c>
      <c r="H117" s="32" t="s">
        <v>682</v>
      </c>
      <c r="I117" s="32" t="s">
        <v>682</v>
      </c>
      <c r="J117" s="32" t="s">
        <v>682</v>
      </c>
      <c r="K117" s="138">
        <v>4.7189844745410783</v>
      </c>
      <c r="L117" s="32" t="s">
        <v>682</v>
      </c>
      <c r="M117" s="32" t="s">
        <v>682</v>
      </c>
      <c r="N117" s="138">
        <v>9.2511216985059441</v>
      </c>
      <c r="O117" s="138">
        <v>4.5979125477033431</v>
      </c>
      <c r="P117" s="138">
        <v>4.5739377029684851</v>
      </c>
      <c r="Q117" s="1042" t="s">
        <v>682</v>
      </c>
    </row>
    <row r="118" spans="3:17" ht="17.399999999999999" x14ac:dyDescent="0.45">
      <c r="C118" s="3267"/>
      <c r="D118" s="2951" t="s">
        <v>3147</v>
      </c>
      <c r="E118" s="32" t="s">
        <v>682</v>
      </c>
      <c r="F118" s="32" t="s">
        <v>682</v>
      </c>
      <c r="G118" s="32" t="s">
        <v>682</v>
      </c>
      <c r="H118" s="32" t="s">
        <v>682</v>
      </c>
      <c r="I118" s="32" t="s">
        <v>682</v>
      </c>
      <c r="J118" s="32" t="s">
        <v>682</v>
      </c>
      <c r="K118" s="138">
        <v>8.5925416738271192</v>
      </c>
      <c r="L118" s="32" t="s">
        <v>682</v>
      </c>
      <c r="M118" s="32" t="s">
        <v>682</v>
      </c>
      <c r="N118" s="32" t="s">
        <v>682</v>
      </c>
      <c r="O118" s="32" t="s">
        <v>682</v>
      </c>
      <c r="P118" s="138">
        <v>8.4638171815488779</v>
      </c>
      <c r="Q118" s="1042" t="s">
        <v>682</v>
      </c>
    </row>
    <row r="119" spans="3:17" ht="17.399999999999999" x14ac:dyDescent="0.45">
      <c r="C119" s="3267"/>
      <c r="D119" s="2951" t="s">
        <v>7458</v>
      </c>
      <c r="E119" s="32" t="s">
        <v>682</v>
      </c>
      <c r="F119" s="32" t="s">
        <v>682</v>
      </c>
      <c r="G119" s="32" t="s">
        <v>682</v>
      </c>
      <c r="H119" s="32" t="s">
        <v>682</v>
      </c>
      <c r="I119" s="32" t="s">
        <v>682</v>
      </c>
      <c r="J119" s="32" t="s">
        <v>682</v>
      </c>
      <c r="K119" s="138">
        <v>3.9866050071758887</v>
      </c>
      <c r="L119" s="32" t="s">
        <v>682</v>
      </c>
      <c r="M119" s="138">
        <v>15.327432271908648</v>
      </c>
      <c r="N119" s="138">
        <v>3.7595398323245233</v>
      </c>
      <c r="O119" s="32" t="s">
        <v>682</v>
      </c>
      <c r="P119" s="138">
        <v>3.6256843479206702</v>
      </c>
      <c r="Q119" s="1042" t="s">
        <v>682</v>
      </c>
    </row>
    <row r="120" spans="3:17" ht="17.399999999999999" x14ac:dyDescent="0.45">
      <c r="C120" s="3267"/>
      <c r="D120" s="2951" t="s">
        <v>7459</v>
      </c>
      <c r="E120" s="32" t="s">
        <v>682</v>
      </c>
      <c r="F120" s="138">
        <v>13.363624214887077</v>
      </c>
      <c r="G120" s="32" t="s">
        <v>682</v>
      </c>
      <c r="H120" s="32" t="s">
        <v>682</v>
      </c>
      <c r="I120" s="32" t="s">
        <v>682</v>
      </c>
      <c r="J120" s="32" t="s">
        <v>682</v>
      </c>
      <c r="K120" s="32" t="s">
        <v>682</v>
      </c>
      <c r="L120" s="32" t="s">
        <v>682</v>
      </c>
      <c r="M120" s="32" t="s">
        <v>682</v>
      </c>
      <c r="N120" s="32" t="s">
        <v>682</v>
      </c>
      <c r="O120" s="138">
        <v>12.503125781445362</v>
      </c>
      <c r="P120" s="32" t="s">
        <v>682</v>
      </c>
      <c r="Q120" s="1042" t="s">
        <v>682</v>
      </c>
    </row>
    <row r="121" spans="3:17" ht="17.399999999999999" x14ac:dyDescent="0.45">
      <c r="C121" s="3264" t="s">
        <v>1010</v>
      </c>
      <c r="D121" s="2951" t="s">
        <v>1010</v>
      </c>
      <c r="E121" s="138">
        <v>0.8292974192264313</v>
      </c>
      <c r="F121" s="138">
        <v>0.81609336108050756</v>
      </c>
      <c r="G121" s="138">
        <v>1.6061676839061998</v>
      </c>
      <c r="H121" s="138">
        <v>2.3712603248626647</v>
      </c>
      <c r="I121" s="138">
        <v>0.77820406066878856</v>
      </c>
      <c r="J121" s="138">
        <v>0.76650672226395422</v>
      </c>
      <c r="K121" s="138">
        <v>2.265176683781335</v>
      </c>
      <c r="L121" s="138">
        <v>0.74404761904761907</v>
      </c>
      <c r="M121" s="138">
        <v>1.467050055747902</v>
      </c>
      <c r="N121" s="138">
        <v>2.170421495854495</v>
      </c>
      <c r="O121" s="138">
        <v>2.1412970550027839</v>
      </c>
      <c r="P121" s="138">
        <v>4.2250545736215761</v>
      </c>
      <c r="Q121" s="957">
        <v>2.8791063253965969</v>
      </c>
    </row>
    <row r="122" spans="3:17" ht="17.399999999999999" x14ac:dyDescent="0.45">
      <c r="C122" s="3264"/>
      <c r="D122" s="2951" t="s">
        <v>1040</v>
      </c>
      <c r="E122" s="32" t="s">
        <v>682</v>
      </c>
      <c r="F122" s="32" t="s">
        <v>682</v>
      </c>
      <c r="G122" s="32" t="s">
        <v>682</v>
      </c>
      <c r="H122" s="32" t="s">
        <v>682</v>
      </c>
      <c r="I122" s="138">
        <v>2.8684527565830993</v>
      </c>
      <c r="J122" s="32" t="s">
        <v>682</v>
      </c>
      <c r="K122" s="32" t="s">
        <v>682</v>
      </c>
      <c r="L122" s="32" t="s">
        <v>682</v>
      </c>
      <c r="M122" s="32" t="s">
        <v>682</v>
      </c>
      <c r="N122" s="32" t="s">
        <v>682</v>
      </c>
      <c r="O122" s="32" t="s">
        <v>682</v>
      </c>
      <c r="P122" s="138">
        <v>2.5830448933202459</v>
      </c>
      <c r="Q122" s="957">
        <v>2.5481602283151563</v>
      </c>
    </row>
    <row r="123" spans="3:17" ht="17.399999999999999" x14ac:dyDescent="0.45">
      <c r="C123" s="3264"/>
      <c r="D123" s="2951" t="s">
        <v>4669</v>
      </c>
      <c r="E123" s="32" t="s">
        <v>682</v>
      </c>
      <c r="F123" s="138">
        <v>2.1130927225086635</v>
      </c>
      <c r="G123" s="138">
        <v>2.0832031331375123</v>
      </c>
      <c r="H123" s="32" t="s">
        <v>682</v>
      </c>
      <c r="I123" s="32" t="s">
        <v>682</v>
      </c>
      <c r="J123" s="138">
        <v>1.997722596240286</v>
      </c>
      <c r="K123" s="32" t="s">
        <v>682</v>
      </c>
      <c r="L123" s="32" t="s">
        <v>682</v>
      </c>
      <c r="M123" s="32" t="s">
        <v>682</v>
      </c>
      <c r="N123" s="138">
        <v>3.7890269778720826</v>
      </c>
      <c r="O123" s="32" t="s">
        <v>682</v>
      </c>
      <c r="P123" s="138">
        <v>1.848053076084345</v>
      </c>
      <c r="Q123" s="1042" t="s">
        <v>682</v>
      </c>
    </row>
    <row r="124" spans="3:17" ht="17.399999999999999" x14ac:dyDescent="0.45">
      <c r="C124" s="3264"/>
      <c r="D124" s="2951" t="s">
        <v>4275</v>
      </c>
      <c r="E124" s="138">
        <v>7.8210542781166907</v>
      </c>
      <c r="F124" s="32" t="s">
        <v>682</v>
      </c>
      <c r="G124" s="138">
        <v>7.6335877862595423</v>
      </c>
      <c r="H124" s="32" t="s">
        <v>682</v>
      </c>
      <c r="I124" s="32" t="s">
        <v>682</v>
      </c>
      <c r="J124" s="32" t="s">
        <v>682</v>
      </c>
      <c r="K124" s="32" t="s">
        <v>682</v>
      </c>
      <c r="L124" s="32" t="s">
        <v>682</v>
      </c>
      <c r="M124" s="138">
        <v>7.128599942971201</v>
      </c>
      <c r="N124" s="32" t="s">
        <v>682</v>
      </c>
      <c r="O124" s="32" t="s">
        <v>682</v>
      </c>
      <c r="P124" s="32" t="s">
        <v>682</v>
      </c>
      <c r="Q124" s="1042">
        <v>6.8554192088846237</v>
      </c>
    </row>
    <row r="125" spans="3:17" ht="17.399999999999999" x14ac:dyDescent="0.45">
      <c r="C125" s="3264"/>
      <c r="D125" s="2951" t="s">
        <v>1042</v>
      </c>
      <c r="E125" s="32" t="s">
        <v>682</v>
      </c>
      <c r="F125" s="32" t="s">
        <v>682</v>
      </c>
      <c r="G125" s="32" t="s">
        <v>682</v>
      </c>
      <c r="H125" s="32" t="s">
        <v>682</v>
      </c>
      <c r="I125" s="138">
        <v>3.3234736947057062</v>
      </c>
      <c r="J125" s="32" t="s">
        <v>682</v>
      </c>
      <c r="K125" s="32" t="s">
        <v>682</v>
      </c>
      <c r="L125" s="32" t="s">
        <v>682</v>
      </c>
      <c r="M125" s="32" t="s">
        <v>682</v>
      </c>
      <c r="N125" s="138">
        <v>9.6833543139343465</v>
      </c>
      <c r="O125" s="138">
        <v>3.2114069173704998</v>
      </c>
      <c r="P125" s="32" t="s">
        <v>682</v>
      </c>
      <c r="Q125" s="1042" t="s">
        <v>682</v>
      </c>
    </row>
    <row r="126" spans="3:17" ht="17.399999999999999" x14ac:dyDescent="0.45">
      <c r="C126" s="3264"/>
      <c r="D126" s="2951" t="s">
        <v>1012</v>
      </c>
      <c r="E126" s="32" t="s">
        <v>682</v>
      </c>
      <c r="F126" s="32" t="s">
        <v>682</v>
      </c>
      <c r="G126" s="32" t="s">
        <v>682</v>
      </c>
      <c r="H126" s="138">
        <v>3.3819202543204034</v>
      </c>
      <c r="I126" s="138">
        <v>3.3224798989966113</v>
      </c>
      <c r="J126" s="32" t="s">
        <v>682</v>
      </c>
      <c r="K126" s="138">
        <v>3.2120258246876308</v>
      </c>
      <c r="L126" s="138">
        <v>9.4843666023837372</v>
      </c>
      <c r="M126" s="138">
        <v>3.1132281062233429</v>
      </c>
      <c r="N126" s="138">
        <v>3.0673905708413853</v>
      </c>
      <c r="O126" s="32" t="s">
        <v>682</v>
      </c>
      <c r="P126" s="138">
        <v>5.9616072493144152</v>
      </c>
      <c r="Q126" s="957">
        <v>2.9394473838918285</v>
      </c>
    </row>
    <row r="127" spans="3:17" ht="17.399999999999999" x14ac:dyDescent="0.45">
      <c r="C127" s="3264"/>
      <c r="D127" s="2951" t="s">
        <v>4656</v>
      </c>
      <c r="E127" s="32" t="s">
        <v>682</v>
      </c>
      <c r="F127" s="138">
        <v>2.4381323905888088</v>
      </c>
      <c r="G127" s="32" t="s">
        <v>682</v>
      </c>
      <c r="H127" s="138">
        <v>4.7605446063029611</v>
      </c>
      <c r="I127" s="138">
        <v>4.7041113933577945</v>
      </c>
      <c r="J127" s="138">
        <v>4.6507301646358483</v>
      </c>
      <c r="K127" s="32" t="s">
        <v>682</v>
      </c>
      <c r="L127" s="32" t="s">
        <v>682</v>
      </c>
      <c r="M127" s="32" t="s">
        <v>682</v>
      </c>
      <c r="N127" s="32" t="s">
        <v>682</v>
      </c>
      <c r="O127" s="138">
        <v>4.3885634037697763</v>
      </c>
      <c r="P127" s="138">
        <v>6.5150824157925591</v>
      </c>
      <c r="Q127" s="957">
        <v>2.9685041707483597</v>
      </c>
    </row>
    <row r="128" spans="3:17" ht="17.399999999999999" x14ac:dyDescent="0.45">
      <c r="C128" s="3264"/>
      <c r="D128" s="2951" t="s">
        <v>4671</v>
      </c>
      <c r="E128" s="138">
        <v>2.3131549119844554</v>
      </c>
      <c r="F128" s="138">
        <v>2.3062198750028831</v>
      </c>
      <c r="G128" s="32" t="s">
        <v>682</v>
      </c>
      <c r="H128" s="138">
        <v>2.2904260192395784</v>
      </c>
      <c r="I128" s="138">
        <v>2.2825317842550956</v>
      </c>
      <c r="J128" s="32" t="s">
        <v>682</v>
      </c>
      <c r="K128" s="138">
        <v>2.2720043622483752</v>
      </c>
      <c r="L128" s="32" t="s">
        <v>682</v>
      </c>
      <c r="M128" s="32" t="s">
        <v>682</v>
      </c>
      <c r="N128" s="32" t="s">
        <v>682</v>
      </c>
      <c r="O128" s="138">
        <v>4.5138575426559537</v>
      </c>
      <c r="P128" s="138">
        <v>2.257693089201454</v>
      </c>
      <c r="Q128" s="1042" t="s">
        <v>682</v>
      </c>
    </row>
    <row r="129" spans="3:17" ht="17.399999999999999" x14ac:dyDescent="0.45">
      <c r="C129" s="3264"/>
      <c r="D129" s="2951" t="s">
        <v>1011</v>
      </c>
      <c r="E129" s="32" t="s">
        <v>682</v>
      </c>
      <c r="F129" s="32" t="s">
        <v>682</v>
      </c>
      <c r="G129" s="32" t="s">
        <v>682</v>
      </c>
      <c r="H129" s="32" t="s">
        <v>682</v>
      </c>
      <c r="I129" s="32" t="s">
        <v>682</v>
      </c>
      <c r="J129" s="32" t="s">
        <v>682</v>
      </c>
      <c r="K129" s="32" t="s">
        <v>682</v>
      </c>
      <c r="L129" s="138">
        <v>10.482729702814613</v>
      </c>
      <c r="M129" s="32" t="s">
        <v>682</v>
      </c>
      <c r="N129" s="138">
        <v>5.043373007867662</v>
      </c>
      <c r="O129" s="138">
        <v>4.95074013565028</v>
      </c>
      <c r="P129" s="138">
        <v>4.8557832378362633</v>
      </c>
      <c r="Q129" s="1042" t="s">
        <v>682</v>
      </c>
    </row>
    <row r="130" spans="3:17" ht="17.399999999999999" x14ac:dyDescent="0.45">
      <c r="C130" s="3264"/>
      <c r="D130" s="2951" t="s">
        <v>4657</v>
      </c>
      <c r="E130" s="32" t="s">
        <v>682</v>
      </c>
      <c r="F130" s="32" t="s">
        <v>682</v>
      </c>
      <c r="G130" s="138">
        <v>2.0966558339448582</v>
      </c>
      <c r="H130" s="32" t="s">
        <v>682</v>
      </c>
      <c r="I130" s="32" t="s">
        <v>682</v>
      </c>
      <c r="J130" s="138">
        <v>2.0201612088644674</v>
      </c>
      <c r="K130" s="32" t="s">
        <v>682</v>
      </c>
      <c r="L130" s="138">
        <v>3.9455513908068656</v>
      </c>
      <c r="M130" s="138">
        <v>3.8993195687352555</v>
      </c>
      <c r="N130" s="138">
        <v>1.9280825219319386</v>
      </c>
      <c r="O130" s="138">
        <v>3.8154104427783819</v>
      </c>
      <c r="P130" s="138">
        <v>3.7770055899682728</v>
      </c>
      <c r="Q130" s="1042" t="s">
        <v>682</v>
      </c>
    </row>
    <row r="131" spans="3:17" ht="17.399999999999999" x14ac:dyDescent="0.45">
      <c r="C131" s="3264"/>
      <c r="D131" s="2951" t="s">
        <v>1013</v>
      </c>
      <c r="E131" s="138">
        <v>5.1140431625242924</v>
      </c>
      <c r="F131" s="138">
        <v>4.9544193420531117</v>
      </c>
      <c r="G131" s="138">
        <v>4.8019207683073226</v>
      </c>
      <c r="H131" s="138">
        <v>23.285055651283006</v>
      </c>
      <c r="I131" s="32" t="s">
        <v>682</v>
      </c>
      <c r="J131" s="138">
        <v>4.392322220758115</v>
      </c>
      <c r="K131" s="138">
        <v>12.806830309498398</v>
      </c>
      <c r="L131" s="138">
        <v>8.3046132126396213</v>
      </c>
      <c r="M131" s="138">
        <v>8.0850547762461087</v>
      </c>
      <c r="N131" s="138">
        <v>3.9399550845120364</v>
      </c>
      <c r="O131" s="138">
        <v>7.6840325802981395</v>
      </c>
      <c r="P131" s="138">
        <v>7.4847498222371911</v>
      </c>
      <c r="Q131" s="957">
        <v>18.245511604145381</v>
      </c>
    </row>
    <row r="132" spans="3:17" s="2497" customFormat="1" ht="17.399999999999999" x14ac:dyDescent="0.45">
      <c r="C132" s="3264"/>
      <c r="D132" s="2951" t="s">
        <v>7490</v>
      </c>
      <c r="E132" s="2951"/>
      <c r="F132" s="2951"/>
      <c r="G132" s="2951"/>
      <c r="H132" s="2951"/>
      <c r="I132" s="2951"/>
      <c r="J132" s="2951"/>
      <c r="K132" s="2951"/>
      <c r="L132" s="2951"/>
      <c r="M132" s="2951"/>
      <c r="N132" s="2951"/>
      <c r="O132" s="2951"/>
      <c r="P132" s="2951"/>
      <c r="Q132" s="1042" t="s">
        <v>682</v>
      </c>
    </row>
    <row r="133" spans="3:17" s="2497" customFormat="1" ht="17.399999999999999" x14ac:dyDescent="0.45">
      <c r="C133" s="3264"/>
      <c r="D133" s="2951" t="s">
        <v>7491</v>
      </c>
      <c r="E133" s="2951"/>
      <c r="F133" s="2951"/>
      <c r="G133" s="2951"/>
      <c r="H133" s="2951"/>
      <c r="I133" s="2951"/>
      <c r="J133" s="2951"/>
      <c r="K133" s="2951"/>
      <c r="L133" s="2951"/>
      <c r="M133" s="2951"/>
      <c r="N133" s="2951"/>
      <c r="O133" s="2951"/>
      <c r="P133" s="2951"/>
      <c r="Q133" s="1042" t="s">
        <v>682</v>
      </c>
    </row>
    <row r="134" spans="3:17" ht="17.399999999999999" x14ac:dyDescent="0.45">
      <c r="C134" s="3264" t="s">
        <v>512</v>
      </c>
      <c r="D134" s="2951" t="s">
        <v>512</v>
      </c>
      <c r="E134" s="32" t="s">
        <v>682</v>
      </c>
      <c r="F134" s="138">
        <v>1.0382706563947091</v>
      </c>
      <c r="G134" s="138">
        <v>1.0335169548456442</v>
      </c>
      <c r="H134" s="32" t="s">
        <v>682</v>
      </c>
      <c r="I134" s="138">
        <v>2.0479003901250241</v>
      </c>
      <c r="J134" s="32" t="s">
        <v>682</v>
      </c>
      <c r="K134" s="138">
        <v>3.0469535542713211</v>
      </c>
      <c r="L134" s="138">
        <v>4.0466170281644551</v>
      </c>
      <c r="M134" s="32" t="s">
        <v>682</v>
      </c>
      <c r="N134" s="138">
        <v>2.0091415942538551</v>
      </c>
      <c r="O134" s="138">
        <v>6.0098561641091388</v>
      </c>
      <c r="P134" s="138">
        <v>0.99959016803110723</v>
      </c>
      <c r="Q134" s="957">
        <v>4.9882277824334569</v>
      </c>
    </row>
    <row r="135" spans="3:17" ht="17.399999999999999" x14ac:dyDescent="0.45">
      <c r="C135" s="3264"/>
      <c r="D135" s="2951" t="s">
        <v>3141</v>
      </c>
      <c r="E135" s="138">
        <v>0.77462933986087645</v>
      </c>
      <c r="F135" s="32" t="s">
        <v>682</v>
      </c>
      <c r="G135" s="138">
        <v>0.74958585381576681</v>
      </c>
      <c r="H135" s="138">
        <v>1.4748066159824793</v>
      </c>
      <c r="I135" s="138">
        <v>2.9025680470796535</v>
      </c>
      <c r="J135" s="138">
        <v>0.71441328808715843</v>
      </c>
      <c r="K135" s="138">
        <v>0.70337832610025963</v>
      </c>
      <c r="L135" s="138">
        <v>1.3856268922467248</v>
      </c>
      <c r="M135" s="138">
        <v>0.68267773514834584</v>
      </c>
      <c r="N135" s="138">
        <v>2.0189376350164543</v>
      </c>
      <c r="O135" s="138">
        <v>1.9911856847023841</v>
      </c>
      <c r="P135" s="138">
        <v>4.5844821827374593</v>
      </c>
      <c r="Q135" s="957">
        <v>1.2930421402433505</v>
      </c>
    </row>
    <row r="136" spans="3:17" ht="17.399999999999999" x14ac:dyDescent="0.45">
      <c r="C136" s="3264"/>
      <c r="D136" s="2951" t="s">
        <v>3117</v>
      </c>
      <c r="E136" s="32" t="s">
        <v>682</v>
      </c>
      <c r="F136" s="138">
        <v>1.6562872664634953</v>
      </c>
      <c r="G136" s="138">
        <v>1.6413084510972147</v>
      </c>
      <c r="H136" s="32" t="s">
        <v>682</v>
      </c>
      <c r="I136" s="138">
        <v>3.2213381438649611</v>
      </c>
      <c r="J136" s="138">
        <v>1.5967553930413401</v>
      </c>
      <c r="K136" s="138">
        <v>1.5842337061563321</v>
      </c>
      <c r="L136" s="138">
        <v>1.5724753907601345</v>
      </c>
      <c r="M136" s="138">
        <v>1.5613777597351903</v>
      </c>
      <c r="N136" s="138">
        <v>7.7518178012743988</v>
      </c>
      <c r="O136" s="32" t="s">
        <v>682</v>
      </c>
      <c r="P136" s="138">
        <v>4.593688272313841</v>
      </c>
      <c r="Q136" s="957">
        <v>1.5226957806099919</v>
      </c>
    </row>
    <row r="137" spans="3:17" ht="17.399999999999999" x14ac:dyDescent="0.45">
      <c r="C137" s="3264"/>
      <c r="D137" s="2951" t="s">
        <v>3140</v>
      </c>
      <c r="E137" s="32" t="s">
        <v>682</v>
      </c>
      <c r="F137" s="32" t="s">
        <v>682</v>
      </c>
      <c r="G137" s="138">
        <v>2.7290341947984609</v>
      </c>
      <c r="H137" s="32" t="s">
        <v>682</v>
      </c>
      <c r="I137" s="32" t="s">
        <v>682</v>
      </c>
      <c r="J137" s="32" t="s">
        <v>682</v>
      </c>
      <c r="K137" s="138">
        <v>5.0203323460013056</v>
      </c>
      <c r="L137" s="32" t="s">
        <v>682</v>
      </c>
      <c r="M137" s="32" t="s">
        <v>682</v>
      </c>
      <c r="N137" s="138">
        <v>4.7224386673278076</v>
      </c>
      <c r="O137" s="138">
        <v>2.3173359905452693</v>
      </c>
      <c r="P137" s="138">
        <v>2.2736574053021692</v>
      </c>
      <c r="Q137" s="957">
        <v>2.2320432123565914</v>
      </c>
    </row>
    <row r="138" spans="3:17" ht="17.399999999999999" x14ac:dyDescent="0.45">
      <c r="C138" s="3264"/>
      <c r="D138" s="2951" t="s">
        <v>3121</v>
      </c>
      <c r="E138" s="32" t="s">
        <v>682</v>
      </c>
      <c r="F138" s="32" t="s">
        <v>682</v>
      </c>
      <c r="G138" s="32" t="s">
        <v>682</v>
      </c>
      <c r="H138" s="32" t="s">
        <v>682</v>
      </c>
      <c r="I138" s="32" t="s">
        <v>682</v>
      </c>
      <c r="J138" s="32" t="s">
        <v>682</v>
      </c>
      <c r="K138" s="138">
        <v>2.266237592349182</v>
      </c>
      <c r="L138" s="32" t="s">
        <v>682</v>
      </c>
      <c r="M138" s="32" t="s">
        <v>682</v>
      </c>
      <c r="N138" s="138">
        <v>4.3630969261982155</v>
      </c>
      <c r="O138" s="32" t="s">
        <v>682</v>
      </c>
      <c r="P138" s="32" t="s">
        <v>682</v>
      </c>
      <c r="Q138" s="1042">
        <v>2.1101052942541831</v>
      </c>
    </row>
    <row r="139" spans="3:17" ht="17.399999999999999" x14ac:dyDescent="0.45">
      <c r="C139" s="3265"/>
      <c r="D139" s="2955" t="s">
        <v>7460</v>
      </c>
      <c r="E139" s="37" t="s">
        <v>682</v>
      </c>
      <c r="F139" s="37" t="s">
        <v>682</v>
      </c>
      <c r="G139" s="37" t="s">
        <v>682</v>
      </c>
      <c r="H139" s="958">
        <v>2.0659022828220222</v>
      </c>
      <c r="I139" s="37" t="s">
        <v>682</v>
      </c>
      <c r="J139" s="958">
        <v>1.9870444700552399</v>
      </c>
      <c r="K139" s="958">
        <v>1.9494317406476012</v>
      </c>
      <c r="L139" s="37" t="s">
        <v>682</v>
      </c>
      <c r="M139" s="37" t="s">
        <v>682</v>
      </c>
      <c r="N139" s="958">
        <v>1.8451886705415628</v>
      </c>
      <c r="O139" s="958">
        <v>3.6279204759831667</v>
      </c>
      <c r="P139" s="958">
        <v>1.7831033130059557</v>
      </c>
      <c r="Q139" s="958">
        <v>7.0149594009224669</v>
      </c>
    </row>
    <row r="140" spans="3:17" ht="17.399999999999999" x14ac:dyDescent="0.45">
      <c r="C140" s="2502" t="s">
        <v>5962</v>
      </c>
      <c r="D140" s="2502"/>
      <c r="E140" s="2502"/>
      <c r="F140" s="2502"/>
      <c r="G140" s="2502"/>
      <c r="H140" s="2502"/>
      <c r="I140" s="2502"/>
      <c r="J140" s="2502"/>
      <c r="K140" s="2502"/>
      <c r="L140" s="2502"/>
      <c r="M140" s="2502"/>
      <c r="N140" s="2502"/>
      <c r="O140" s="2502"/>
      <c r="P140" s="2502"/>
    </row>
  </sheetData>
  <mergeCells count="21">
    <mergeCell ref="C11:C12"/>
    <mergeCell ref="D11:D12"/>
    <mergeCell ref="E11:T11"/>
    <mergeCell ref="V11:AB11"/>
    <mergeCell ref="AD11:AE11"/>
    <mergeCell ref="A6:B6"/>
    <mergeCell ref="C6:Q6"/>
    <mergeCell ref="C1:D1"/>
    <mergeCell ref="A3:B3"/>
    <mergeCell ref="C3:Q3"/>
    <mergeCell ref="A4:B4"/>
    <mergeCell ref="C4:Q4"/>
    <mergeCell ref="A5:B5"/>
    <mergeCell ref="C5:Q5"/>
    <mergeCell ref="C134:C139"/>
    <mergeCell ref="C56:C75"/>
    <mergeCell ref="C76:C91"/>
    <mergeCell ref="C92:C99"/>
    <mergeCell ref="C100:C109"/>
    <mergeCell ref="C110:C120"/>
    <mergeCell ref="C121:C133"/>
  </mergeCells>
  <conditionalFormatting sqref="E56:P56">
    <cfRule type="cellIs" dxfId="211" priority="84" operator="equal">
      <formula>0</formula>
    </cfRule>
  </conditionalFormatting>
  <conditionalFormatting sqref="E57:P57">
    <cfRule type="cellIs" dxfId="210" priority="83" operator="equal">
      <formula>0</formula>
    </cfRule>
  </conditionalFormatting>
  <conditionalFormatting sqref="E58:P58">
    <cfRule type="cellIs" dxfId="209" priority="82" operator="equal">
      <formula>0</formula>
    </cfRule>
  </conditionalFormatting>
  <conditionalFormatting sqref="E59:P59">
    <cfRule type="cellIs" dxfId="208" priority="81" operator="equal">
      <formula>0</formula>
    </cfRule>
  </conditionalFormatting>
  <conditionalFormatting sqref="E60:P60">
    <cfRule type="cellIs" dxfId="207" priority="80" operator="equal">
      <formula>0</formula>
    </cfRule>
  </conditionalFormatting>
  <conditionalFormatting sqref="E61:P61">
    <cfRule type="cellIs" dxfId="206" priority="79" operator="equal">
      <formula>0</formula>
    </cfRule>
  </conditionalFormatting>
  <conditionalFormatting sqref="E62:P62">
    <cfRule type="cellIs" dxfId="205" priority="78" operator="equal">
      <formula>0</formula>
    </cfRule>
  </conditionalFormatting>
  <conditionalFormatting sqref="E63:P63">
    <cfRule type="cellIs" dxfId="204" priority="77" operator="equal">
      <formula>0</formula>
    </cfRule>
  </conditionalFormatting>
  <conditionalFormatting sqref="E64:P64">
    <cfRule type="cellIs" dxfId="203" priority="76" operator="equal">
      <formula>0</formula>
    </cfRule>
  </conditionalFormatting>
  <conditionalFormatting sqref="E65:P65">
    <cfRule type="cellIs" dxfId="202" priority="75" operator="equal">
      <formula>0</formula>
    </cfRule>
  </conditionalFormatting>
  <conditionalFormatting sqref="E66:P66">
    <cfRule type="cellIs" dxfId="201" priority="74" operator="equal">
      <formula>0</formula>
    </cfRule>
  </conditionalFormatting>
  <conditionalFormatting sqref="E67:P67">
    <cfRule type="cellIs" dxfId="200" priority="73" operator="equal">
      <formula>0</formula>
    </cfRule>
  </conditionalFormatting>
  <conditionalFormatting sqref="E68:P68">
    <cfRule type="cellIs" dxfId="199" priority="72" operator="equal">
      <formula>0</formula>
    </cfRule>
  </conditionalFormatting>
  <conditionalFormatting sqref="E69:P69">
    <cfRule type="cellIs" dxfId="198" priority="71" operator="equal">
      <formula>0</formula>
    </cfRule>
  </conditionalFormatting>
  <conditionalFormatting sqref="E70:P70">
    <cfRule type="cellIs" dxfId="197" priority="70" operator="equal">
      <formula>0</formula>
    </cfRule>
  </conditionalFormatting>
  <conditionalFormatting sqref="E71:P71">
    <cfRule type="cellIs" dxfId="196" priority="69" operator="equal">
      <formula>0</formula>
    </cfRule>
  </conditionalFormatting>
  <conditionalFormatting sqref="E72:P72">
    <cfRule type="cellIs" dxfId="195" priority="68" operator="equal">
      <formula>0</formula>
    </cfRule>
  </conditionalFormatting>
  <conditionalFormatting sqref="E73:P73">
    <cfRule type="cellIs" dxfId="194" priority="67" operator="equal">
      <formula>0</formula>
    </cfRule>
  </conditionalFormatting>
  <conditionalFormatting sqref="E74:P74">
    <cfRule type="cellIs" dxfId="193" priority="66" operator="equal">
      <formula>0</formula>
    </cfRule>
  </conditionalFormatting>
  <conditionalFormatting sqref="E75:P75">
    <cfRule type="cellIs" dxfId="192" priority="65" operator="equal">
      <formula>0</formula>
    </cfRule>
  </conditionalFormatting>
  <conditionalFormatting sqref="E76:P76">
    <cfRule type="cellIs" dxfId="191" priority="64" operator="equal">
      <formula>0</formula>
    </cfRule>
  </conditionalFormatting>
  <conditionalFormatting sqref="E77:P77">
    <cfRule type="cellIs" dxfId="190" priority="63" operator="equal">
      <formula>0</formula>
    </cfRule>
  </conditionalFormatting>
  <conditionalFormatting sqref="E78:P78">
    <cfRule type="cellIs" dxfId="189" priority="62" operator="equal">
      <formula>0</formula>
    </cfRule>
  </conditionalFormatting>
  <conditionalFormatting sqref="E79:P79">
    <cfRule type="cellIs" dxfId="188" priority="61" operator="equal">
      <formula>0</formula>
    </cfRule>
  </conditionalFormatting>
  <conditionalFormatting sqref="E80:P80">
    <cfRule type="cellIs" dxfId="187" priority="60" operator="equal">
      <formula>0</formula>
    </cfRule>
  </conditionalFormatting>
  <conditionalFormatting sqref="E81:P81">
    <cfRule type="cellIs" dxfId="186" priority="59" operator="equal">
      <formula>0</formula>
    </cfRule>
  </conditionalFormatting>
  <conditionalFormatting sqref="E82:P82">
    <cfRule type="cellIs" dxfId="185" priority="58" operator="equal">
      <formula>0</formula>
    </cfRule>
  </conditionalFormatting>
  <conditionalFormatting sqref="E83:P83">
    <cfRule type="cellIs" dxfId="184" priority="57" operator="equal">
      <formula>0</formula>
    </cfRule>
  </conditionalFormatting>
  <conditionalFormatting sqref="E84:P84">
    <cfRule type="cellIs" dxfId="183" priority="56" operator="equal">
      <formula>0</formula>
    </cfRule>
  </conditionalFormatting>
  <conditionalFormatting sqref="E85:P85">
    <cfRule type="cellIs" dxfId="182" priority="55" operator="equal">
      <formula>0</formula>
    </cfRule>
  </conditionalFormatting>
  <conditionalFormatting sqref="E86:P86">
    <cfRule type="cellIs" dxfId="181" priority="54" operator="equal">
      <formula>0</formula>
    </cfRule>
  </conditionalFormatting>
  <conditionalFormatting sqref="E87:P87">
    <cfRule type="cellIs" dxfId="180" priority="53" operator="equal">
      <formula>0</formula>
    </cfRule>
  </conditionalFormatting>
  <conditionalFormatting sqref="E88:P88">
    <cfRule type="cellIs" dxfId="179" priority="52" operator="equal">
      <formula>0</formula>
    </cfRule>
  </conditionalFormatting>
  <conditionalFormatting sqref="E89:P89">
    <cfRule type="cellIs" dxfId="178" priority="51" operator="equal">
      <formula>0</formula>
    </cfRule>
  </conditionalFormatting>
  <conditionalFormatting sqref="E90:P90">
    <cfRule type="cellIs" dxfId="177" priority="50" operator="equal">
      <formula>0</formula>
    </cfRule>
  </conditionalFormatting>
  <conditionalFormatting sqref="E91:P91">
    <cfRule type="cellIs" dxfId="176" priority="49" operator="equal">
      <formula>0</formula>
    </cfRule>
  </conditionalFormatting>
  <conditionalFormatting sqref="E92:P92">
    <cfRule type="cellIs" dxfId="175" priority="48" operator="equal">
      <formula>0</formula>
    </cfRule>
  </conditionalFormatting>
  <conditionalFormatting sqref="E93:P93">
    <cfRule type="cellIs" dxfId="174" priority="47" operator="equal">
      <formula>0</formula>
    </cfRule>
  </conditionalFormatting>
  <conditionalFormatting sqref="E94:P94">
    <cfRule type="cellIs" dxfId="173" priority="46" operator="equal">
      <formula>0</formula>
    </cfRule>
  </conditionalFormatting>
  <conditionalFormatting sqref="E95:P95">
    <cfRule type="cellIs" dxfId="172" priority="45" operator="equal">
      <formula>0</formula>
    </cfRule>
  </conditionalFormatting>
  <conditionalFormatting sqref="E96:P96">
    <cfRule type="cellIs" dxfId="171" priority="44" operator="equal">
      <formula>0</formula>
    </cfRule>
  </conditionalFormatting>
  <conditionalFormatting sqref="E97:P97">
    <cfRule type="cellIs" dxfId="170" priority="43" operator="equal">
      <formula>0</formula>
    </cfRule>
  </conditionalFormatting>
  <conditionalFormatting sqref="E98:P98">
    <cfRule type="cellIs" dxfId="169" priority="42" operator="equal">
      <formula>0</formula>
    </cfRule>
  </conditionalFormatting>
  <conditionalFormatting sqref="E99:P99">
    <cfRule type="cellIs" dxfId="168" priority="41" operator="equal">
      <formula>0</formula>
    </cfRule>
  </conditionalFormatting>
  <conditionalFormatting sqref="E100:P100">
    <cfRule type="cellIs" dxfId="167" priority="40" operator="equal">
      <formula>0</formula>
    </cfRule>
  </conditionalFormatting>
  <conditionalFormatting sqref="E101:P101">
    <cfRule type="cellIs" dxfId="166" priority="39" operator="equal">
      <formula>0</formula>
    </cfRule>
  </conditionalFormatting>
  <conditionalFormatting sqref="E102:P102">
    <cfRule type="cellIs" dxfId="165" priority="38" operator="equal">
      <formula>0</formula>
    </cfRule>
  </conditionalFormatting>
  <conditionalFormatting sqref="E103:P103">
    <cfRule type="cellIs" dxfId="164" priority="37" operator="equal">
      <formula>0</formula>
    </cfRule>
  </conditionalFormatting>
  <conditionalFormatting sqref="E104:P104">
    <cfRule type="cellIs" dxfId="163" priority="36" operator="equal">
      <formula>0</formula>
    </cfRule>
  </conditionalFormatting>
  <conditionalFormatting sqref="E105:P105">
    <cfRule type="cellIs" dxfId="162" priority="35" operator="equal">
      <formula>0</formula>
    </cfRule>
  </conditionalFormatting>
  <conditionalFormatting sqref="E106:P106">
    <cfRule type="cellIs" dxfId="161" priority="34" operator="equal">
      <formula>0</formula>
    </cfRule>
  </conditionalFormatting>
  <conditionalFormatting sqref="E107:P107">
    <cfRule type="cellIs" dxfId="160" priority="33" operator="equal">
      <formula>0</formula>
    </cfRule>
  </conditionalFormatting>
  <conditionalFormatting sqref="E108:P108">
    <cfRule type="cellIs" dxfId="159" priority="32" operator="equal">
      <formula>0</formula>
    </cfRule>
  </conditionalFormatting>
  <conditionalFormatting sqref="E109:P109">
    <cfRule type="cellIs" dxfId="158" priority="31" operator="equal">
      <formula>0</formula>
    </cfRule>
  </conditionalFormatting>
  <conditionalFormatting sqref="E110:P110">
    <cfRule type="cellIs" dxfId="157" priority="30" operator="equal">
      <formula>0</formula>
    </cfRule>
  </conditionalFormatting>
  <conditionalFormatting sqref="E111:P111">
    <cfRule type="cellIs" dxfId="156" priority="29" operator="equal">
      <formula>0</formula>
    </cfRule>
  </conditionalFormatting>
  <conditionalFormatting sqref="E112:P112">
    <cfRule type="cellIs" dxfId="155" priority="28" operator="equal">
      <formula>0</formula>
    </cfRule>
  </conditionalFormatting>
  <conditionalFormatting sqref="E113:P113">
    <cfRule type="cellIs" dxfId="154" priority="27" operator="equal">
      <formula>0</formula>
    </cfRule>
  </conditionalFormatting>
  <conditionalFormatting sqref="E114:P114">
    <cfRule type="cellIs" dxfId="153" priority="26" operator="equal">
      <formula>0</formula>
    </cfRule>
  </conditionalFormatting>
  <conditionalFormatting sqref="E115:P115">
    <cfRule type="cellIs" dxfId="152" priority="25" operator="equal">
      <formula>0</formula>
    </cfRule>
  </conditionalFormatting>
  <conditionalFormatting sqref="E116:P116">
    <cfRule type="cellIs" dxfId="151" priority="24" operator="equal">
      <formula>0</formula>
    </cfRule>
  </conditionalFormatting>
  <conditionalFormatting sqref="E117:P117">
    <cfRule type="cellIs" dxfId="150" priority="23" operator="equal">
      <formula>0</formula>
    </cfRule>
  </conditionalFormatting>
  <conditionalFormatting sqref="E118:P118">
    <cfRule type="cellIs" dxfId="149" priority="22" operator="equal">
      <formula>0</formula>
    </cfRule>
  </conditionalFormatting>
  <conditionalFormatting sqref="E119:P119">
    <cfRule type="cellIs" dxfId="148" priority="21" operator="equal">
      <formula>0</formula>
    </cfRule>
  </conditionalFormatting>
  <conditionalFormatting sqref="E120:P120">
    <cfRule type="cellIs" dxfId="147" priority="20" operator="equal">
      <formula>0</formula>
    </cfRule>
  </conditionalFormatting>
  <conditionalFormatting sqref="E121:P121">
    <cfRule type="cellIs" dxfId="146" priority="19" operator="equal">
      <formula>0</formula>
    </cfRule>
  </conditionalFormatting>
  <conditionalFormatting sqref="E122:P122">
    <cfRule type="cellIs" dxfId="145" priority="18" operator="equal">
      <formula>0</formula>
    </cfRule>
  </conditionalFormatting>
  <conditionalFormatting sqref="E123:P123">
    <cfRule type="cellIs" dxfId="144" priority="17" operator="equal">
      <formula>0</formula>
    </cfRule>
  </conditionalFormatting>
  <conditionalFormatting sqref="E124:P124">
    <cfRule type="cellIs" dxfId="143" priority="16" operator="equal">
      <formula>0</formula>
    </cfRule>
  </conditionalFormatting>
  <conditionalFormatting sqref="E125:P125">
    <cfRule type="cellIs" dxfId="142" priority="15" operator="equal">
      <formula>0</formula>
    </cfRule>
  </conditionalFormatting>
  <conditionalFormatting sqref="E126:P126">
    <cfRule type="cellIs" dxfId="141" priority="14" operator="equal">
      <formula>0</formula>
    </cfRule>
  </conditionalFormatting>
  <conditionalFormatting sqref="E127:P127">
    <cfRule type="cellIs" dxfId="140" priority="13" operator="equal">
      <formula>0</formula>
    </cfRule>
  </conditionalFormatting>
  <conditionalFormatting sqref="E128:P128">
    <cfRule type="cellIs" dxfId="139" priority="12" operator="equal">
      <formula>0</formula>
    </cfRule>
  </conditionalFormatting>
  <conditionalFormatting sqref="E129:P129">
    <cfRule type="cellIs" dxfId="138" priority="11" operator="equal">
      <formula>0</formula>
    </cfRule>
  </conditionalFormatting>
  <conditionalFormatting sqref="E130:P130">
    <cfRule type="cellIs" dxfId="137" priority="10" operator="equal">
      <formula>0</formula>
    </cfRule>
  </conditionalFormatting>
  <conditionalFormatting sqref="E131:P131">
    <cfRule type="cellIs" dxfId="136" priority="9" operator="equal">
      <formula>0</formula>
    </cfRule>
  </conditionalFormatting>
  <conditionalFormatting sqref="E134:P134">
    <cfRule type="cellIs" dxfId="135" priority="8" operator="equal">
      <formula>0</formula>
    </cfRule>
  </conditionalFormatting>
  <conditionalFormatting sqref="E135:P135">
    <cfRule type="cellIs" dxfId="134" priority="7" operator="equal">
      <formula>0</formula>
    </cfRule>
  </conditionalFormatting>
  <conditionalFormatting sqref="E136:P136">
    <cfRule type="cellIs" dxfId="133" priority="6" operator="equal">
      <formula>0</formula>
    </cfRule>
  </conditionalFormatting>
  <conditionalFormatting sqref="E137:P137">
    <cfRule type="cellIs" dxfId="132" priority="5" operator="equal">
      <formula>0</formula>
    </cfRule>
  </conditionalFormatting>
  <conditionalFormatting sqref="E138:P138">
    <cfRule type="cellIs" dxfId="131" priority="4" operator="equal">
      <formula>0</formula>
    </cfRule>
  </conditionalFormatting>
  <conditionalFormatting sqref="E139:P139">
    <cfRule type="cellIs" dxfId="130" priority="3" operator="equal">
      <formula>0</formula>
    </cfRule>
  </conditionalFormatting>
  <conditionalFormatting sqref="Q58:Q138">
    <cfRule type="cellIs" dxfId="129" priority="2" operator="equal">
      <formula>0</formula>
    </cfRule>
  </conditionalFormatting>
  <conditionalFormatting sqref="Q139">
    <cfRule type="cellIs" dxfId="128" priority="1" operator="equal">
      <formula>0</formula>
    </cfRule>
  </conditionalFormatting>
  <hyperlinks>
    <hyperlink ref="A1" location="'ODS 3.'!A1" display="REGRESAR" xr:uid="{00000000-0004-0000-6700-000000000000}"/>
    <hyperlink ref="C1" location="'Metadato 3.9.3'!A1" display="VER METADATO" xr:uid="{00000000-0004-0000-6700-000001000000}"/>
  </hyperlinks>
  <pageMargins left="0.7" right="0.7" top="0.75" bottom="0.75" header="0.3" footer="0.3"/>
  <pageSetup paperSize="9" orientation="portrait" r:id="rId1"/>
  <drawing r:id="rId2"/>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sheetPr codeName="Hoja103">
    <tabColor theme="0" tint="-0.499984740745262"/>
  </sheetPr>
  <dimension ref="A1:D36"/>
  <sheetViews>
    <sheetView showGridLines="0" zoomScaleNormal="100" workbookViewId="0">
      <pane ySplit="1" topLeftCell="A8" activePane="bottomLeft" state="frozen"/>
      <selection activeCell="C1" sqref="C1:D1"/>
      <selection pane="bottomLeft" activeCell="D21" sqref="D21"/>
    </sheetView>
  </sheetViews>
  <sheetFormatPr baseColWidth="10" defaultColWidth="11.44140625" defaultRowHeight="17.399999999999999" x14ac:dyDescent="0.3"/>
  <cols>
    <col min="1" max="1" width="8.5546875" style="38" customWidth="1"/>
    <col min="2" max="2" width="26.44140625" style="38" customWidth="1"/>
    <col min="3" max="3" width="24" style="38" customWidth="1"/>
    <col min="4" max="4" width="68.44140625" style="38" customWidth="1"/>
    <col min="5" max="5" width="11.44140625" style="38"/>
    <col min="6" max="6" width="7.21875" style="38" customWidth="1"/>
    <col min="7" max="7" width="40.77734375" style="38" bestFit="1" customWidth="1"/>
    <col min="8" max="16384" width="11.44140625" style="38"/>
  </cols>
  <sheetData>
    <row r="1" spans="1:4" x14ac:dyDescent="0.3">
      <c r="B1" s="481" t="s">
        <v>337</v>
      </c>
    </row>
    <row r="3" spans="1:4" ht="23.25" customHeight="1" x14ac:dyDescent="0.3">
      <c r="B3" s="3297" t="s">
        <v>370</v>
      </c>
      <c r="C3" s="3297"/>
      <c r="D3" s="3297"/>
    </row>
    <row r="4" spans="1:4" x14ac:dyDescent="0.3">
      <c r="A4" s="691"/>
      <c r="B4" s="3299" t="s">
        <v>449</v>
      </c>
      <c r="C4" s="3299"/>
      <c r="D4" s="156" t="s">
        <v>16</v>
      </c>
    </row>
    <row r="5" spans="1:4" ht="34.799999999999997" x14ac:dyDescent="0.3">
      <c r="B5" s="3142" t="s">
        <v>373</v>
      </c>
      <c r="C5" s="3142"/>
      <c r="D5" s="44" t="s">
        <v>53</v>
      </c>
    </row>
    <row r="6" spans="1:4" x14ac:dyDescent="0.3">
      <c r="B6" s="3142" t="s">
        <v>374</v>
      </c>
      <c r="C6" s="3142"/>
      <c r="D6" s="45" t="s">
        <v>619</v>
      </c>
    </row>
    <row r="7" spans="1:4" ht="15" customHeight="1" x14ac:dyDescent="0.3">
      <c r="B7" s="3143" t="s">
        <v>375</v>
      </c>
      <c r="C7" s="3143"/>
      <c r="D7" s="46" t="s">
        <v>3988</v>
      </c>
    </row>
    <row r="8" spans="1:4" ht="15" customHeight="1" x14ac:dyDescent="0.3">
      <c r="B8" s="3143" t="s">
        <v>2480</v>
      </c>
      <c r="C8" s="3143"/>
      <c r="D8" s="104" t="s">
        <v>2527</v>
      </c>
    </row>
    <row r="9" spans="1:4" x14ac:dyDescent="0.45">
      <c r="B9" s="22"/>
      <c r="C9" s="22"/>
      <c r="D9" s="22"/>
    </row>
    <row r="10" spans="1:4" ht="23.25" customHeight="1" x14ac:dyDescent="0.3">
      <c r="B10" s="3297" t="s">
        <v>376</v>
      </c>
      <c r="C10" s="3297"/>
      <c r="D10" s="3297"/>
    </row>
    <row r="11" spans="1:4" x14ac:dyDescent="0.3">
      <c r="B11" s="3323" t="s">
        <v>377</v>
      </c>
      <c r="C11" s="3324"/>
      <c r="D11" s="156" t="s">
        <v>439</v>
      </c>
    </row>
    <row r="12" spans="1:4" ht="32.25" customHeight="1" x14ac:dyDescent="0.3">
      <c r="B12" s="3155" t="s">
        <v>379</v>
      </c>
      <c r="C12" s="3155"/>
      <c r="D12" s="684" t="s">
        <v>718</v>
      </c>
    </row>
    <row r="13" spans="1:4" x14ac:dyDescent="0.3">
      <c r="B13" s="3142" t="s">
        <v>380</v>
      </c>
      <c r="C13" s="3142"/>
      <c r="D13" s="603" t="s">
        <v>619</v>
      </c>
    </row>
    <row r="14" spans="1:4" x14ac:dyDescent="0.3">
      <c r="B14" s="3142" t="s">
        <v>381</v>
      </c>
      <c r="C14" s="3156"/>
      <c r="D14" s="603" t="s">
        <v>10</v>
      </c>
    </row>
    <row r="15" spans="1:4" ht="34.799999999999997" x14ac:dyDescent="0.3">
      <c r="B15" s="3142" t="s">
        <v>382</v>
      </c>
      <c r="C15" s="3142"/>
      <c r="D15" s="49" t="s">
        <v>719</v>
      </c>
    </row>
    <row r="16" spans="1:4" ht="47.25" customHeight="1" x14ac:dyDescent="0.3">
      <c r="B16" s="3142" t="s">
        <v>383</v>
      </c>
      <c r="C16" s="3142"/>
      <c r="D16" s="49"/>
    </row>
    <row r="17" spans="2:4" x14ac:dyDescent="0.3">
      <c r="B17" s="3142" t="s">
        <v>384</v>
      </c>
      <c r="C17" s="3142"/>
      <c r="D17" s="49" t="s">
        <v>644</v>
      </c>
    </row>
    <row r="18" spans="2:4" x14ac:dyDescent="0.3">
      <c r="B18" s="3143" t="s">
        <v>386</v>
      </c>
      <c r="C18" s="3143"/>
      <c r="D18" s="44"/>
    </row>
    <row r="19" spans="2:4" ht="34.799999999999997" x14ac:dyDescent="0.3">
      <c r="B19" s="3144" t="s">
        <v>387</v>
      </c>
      <c r="C19" s="3145"/>
      <c r="D19" s="49" t="s">
        <v>720</v>
      </c>
    </row>
    <row r="20" spans="2:4" x14ac:dyDescent="0.3">
      <c r="B20" s="3142" t="s">
        <v>388</v>
      </c>
      <c r="C20" s="3142"/>
      <c r="D20" s="49" t="s">
        <v>777</v>
      </c>
    </row>
    <row r="21" spans="2:4" x14ac:dyDescent="0.3">
      <c r="B21" s="3146" t="s">
        <v>390</v>
      </c>
      <c r="C21" s="54" t="s">
        <v>391</v>
      </c>
      <c r="D21" s="2947" t="s">
        <v>7482</v>
      </c>
    </row>
    <row r="22" spans="2:4" x14ac:dyDescent="0.3">
      <c r="B22" s="3147"/>
      <c r="C22" s="577" t="s">
        <v>393</v>
      </c>
      <c r="D22" s="83" t="s">
        <v>959</v>
      </c>
    </row>
    <row r="23" spans="2:4" x14ac:dyDescent="0.3">
      <c r="B23" s="3148" t="s">
        <v>395</v>
      </c>
      <c r="C23" s="3148"/>
      <c r="D23" s="49" t="s">
        <v>631</v>
      </c>
    </row>
    <row r="24" spans="2:4" x14ac:dyDescent="0.3">
      <c r="B24" s="3148" t="s">
        <v>397</v>
      </c>
      <c r="C24" s="3148"/>
      <c r="D24" s="113" t="s">
        <v>6034</v>
      </c>
    </row>
    <row r="25" spans="2:4" x14ac:dyDescent="0.3">
      <c r="B25" s="3142" t="s">
        <v>399</v>
      </c>
      <c r="C25" s="3142"/>
      <c r="D25" s="49" t="s">
        <v>19</v>
      </c>
    </row>
    <row r="26" spans="2:4" ht="15" customHeight="1" x14ac:dyDescent="0.3">
      <c r="B26" s="3143" t="s">
        <v>401</v>
      </c>
      <c r="C26" s="3143"/>
      <c r="D26" s="113" t="s">
        <v>6035</v>
      </c>
    </row>
    <row r="27" spans="2:4" x14ac:dyDescent="0.3">
      <c r="B27" s="3149" t="s">
        <v>403</v>
      </c>
      <c r="C27" s="3150"/>
      <c r="D27" s="44"/>
    </row>
    <row r="28" spans="2:4" x14ac:dyDescent="0.3">
      <c r="B28" s="578" t="s">
        <v>404</v>
      </c>
      <c r="C28" s="579"/>
      <c r="D28" s="44"/>
    </row>
    <row r="29" spans="2:4" x14ac:dyDescent="0.3">
      <c r="B29" s="3185" t="s">
        <v>405</v>
      </c>
      <c r="C29" s="3156"/>
      <c r="D29" s="44"/>
    </row>
    <row r="30" spans="2:4" x14ac:dyDescent="0.3">
      <c r="B30" s="905"/>
      <c r="C30" s="905"/>
      <c r="D30" s="906"/>
    </row>
    <row r="31" spans="2:4" ht="23.25" customHeight="1" x14ac:dyDescent="0.3">
      <c r="B31" s="3297" t="s">
        <v>406</v>
      </c>
      <c r="C31" s="3297"/>
      <c r="D31" s="3297"/>
    </row>
    <row r="32" spans="2:4" x14ac:dyDescent="0.3">
      <c r="B32" s="3321" t="s">
        <v>407</v>
      </c>
      <c r="C32" s="3322"/>
      <c r="D32" s="581" t="s">
        <v>635</v>
      </c>
    </row>
    <row r="33" spans="2:4" x14ac:dyDescent="0.3">
      <c r="B33" s="3140" t="s">
        <v>409</v>
      </c>
      <c r="C33" s="3141"/>
      <c r="D33" s="113" t="s">
        <v>636</v>
      </c>
    </row>
    <row r="34" spans="2:4" x14ac:dyDescent="0.3">
      <c r="B34" s="3140" t="s">
        <v>411</v>
      </c>
      <c r="C34" s="3141"/>
      <c r="D34" s="113" t="s">
        <v>412</v>
      </c>
    </row>
    <row r="35" spans="2:4" x14ac:dyDescent="0.3">
      <c r="B35" s="3140" t="s">
        <v>413</v>
      </c>
      <c r="C35" s="3141"/>
      <c r="D35" s="113" t="s">
        <v>6037</v>
      </c>
    </row>
    <row r="36" spans="2:4" x14ac:dyDescent="0.3">
      <c r="B36" s="3140" t="s">
        <v>415</v>
      </c>
      <c r="C36" s="3141"/>
      <c r="D36" s="113" t="s">
        <v>638</v>
      </c>
    </row>
  </sheetData>
  <mergeCells count="30">
    <mergeCell ref="B16:C16"/>
    <mergeCell ref="B3:D3"/>
    <mergeCell ref="B4:C4"/>
    <mergeCell ref="B5:C5"/>
    <mergeCell ref="B6:C6"/>
    <mergeCell ref="B7:C7"/>
    <mergeCell ref="B10:D10"/>
    <mergeCell ref="B11:C11"/>
    <mergeCell ref="B12:C12"/>
    <mergeCell ref="B13:C13"/>
    <mergeCell ref="B14:C14"/>
    <mergeCell ref="B15:C15"/>
    <mergeCell ref="B8:C8"/>
    <mergeCell ref="B31:D31"/>
    <mergeCell ref="B17:C17"/>
    <mergeCell ref="B18:C18"/>
    <mergeCell ref="B19:C19"/>
    <mergeCell ref="B20:C20"/>
    <mergeCell ref="B21:B22"/>
    <mergeCell ref="B23:C23"/>
    <mergeCell ref="B24:C24"/>
    <mergeCell ref="B25:C25"/>
    <mergeCell ref="B26:C26"/>
    <mergeCell ref="B27:C27"/>
    <mergeCell ref="B29:C29"/>
    <mergeCell ref="B32:C32"/>
    <mergeCell ref="B33:C33"/>
    <mergeCell ref="B34:C34"/>
    <mergeCell ref="B35:C35"/>
    <mergeCell ref="B36:C36"/>
  </mergeCells>
  <dataValidations count="5">
    <dataValidation allowBlank="1" showDropDown="1" showInputMessage="1" showErrorMessage="1" sqref="D13" xr:uid="{00000000-0002-0000-6800-000000000000}"/>
    <dataValidation type="list" allowBlank="1" showInputMessage="1" showErrorMessage="1" sqref="D4" xr:uid="{00000000-0002-0000-6800-000001000000}">
      <formula1>ODS</formula1>
    </dataValidation>
    <dataValidation type="list" allowBlank="1" showInputMessage="1" showErrorMessage="1" sqref="D5" xr:uid="{00000000-0002-0000-6800-000002000000}">
      <formula1>Metas_ODS</formula1>
    </dataValidation>
    <dataValidation type="list" allowBlank="1" showInputMessage="1" showErrorMessage="1" sqref="D6" xr:uid="{00000000-0002-0000-6800-000003000000}">
      <formula1>Numero_indicador</formula1>
    </dataValidation>
    <dataValidation type="list" allowBlank="1" showInputMessage="1" showErrorMessage="1" sqref="D7" xr:uid="{00000000-0002-0000-6800-000004000000}">
      <formula1>Nombre_indicador_ODS</formula1>
    </dataValidation>
  </dataValidations>
  <hyperlinks>
    <hyperlink ref="B1" location="'3.9.3'!A1" display="REGRESAR" xr:uid="{00000000-0004-0000-6800-000000000000}"/>
    <hyperlink ref="D8" r:id="rId1" xr:uid="{00000000-0004-0000-6800-000001000000}"/>
  </hyperlinks>
  <pageMargins left="0.7" right="0.7" top="0.75" bottom="0.75" header="0.3" footer="0.3"/>
  <drawing r:id="rId2"/>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sheetPr codeName="Hoja104"/>
  <dimension ref="A1:Q25"/>
  <sheetViews>
    <sheetView showGridLines="0" zoomScaleNormal="100" workbookViewId="0">
      <pane ySplit="1" topLeftCell="A2" activePane="bottomLeft" state="frozen"/>
      <selection activeCell="C1" sqref="C1"/>
      <selection pane="bottomLeft"/>
    </sheetView>
  </sheetViews>
  <sheetFormatPr baseColWidth="10" defaultColWidth="11.44140625" defaultRowHeight="13.2" x14ac:dyDescent="0.35"/>
  <cols>
    <col min="1" max="2" width="15.21875" style="2497" customWidth="1"/>
    <col min="3" max="3" width="11.44140625" style="2497"/>
    <col min="4" max="4" width="18.44140625" style="2497" customWidth="1"/>
    <col min="5" max="16384" width="11.44140625" style="2497"/>
  </cols>
  <sheetData>
    <row r="1" spans="1:17" s="160" customFormat="1" ht="18.600000000000001" x14ac:dyDescent="0.45">
      <c r="A1" s="2858" t="s">
        <v>337</v>
      </c>
      <c r="C1" s="3119" t="s">
        <v>430</v>
      </c>
      <c r="D1" s="3119"/>
    </row>
    <row r="2" spans="1:17" s="160" customFormat="1" ht="18.600000000000001" x14ac:dyDescent="0.45"/>
    <row r="3" spans="1:17" s="160" customFormat="1" ht="18.600000000000001" x14ac:dyDescent="0.45">
      <c r="A3" s="3268" t="s">
        <v>339</v>
      </c>
      <c r="B3" s="3268"/>
      <c r="C3" s="3268" t="s">
        <v>627</v>
      </c>
      <c r="D3" s="3269"/>
      <c r="E3" s="3269"/>
      <c r="F3" s="3269"/>
      <c r="G3" s="3269"/>
      <c r="H3" s="3269"/>
      <c r="I3" s="3269"/>
      <c r="J3" s="3269"/>
      <c r="K3" s="3269"/>
      <c r="L3" s="3269"/>
      <c r="M3" s="3269"/>
      <c r="N3" s="3269"/>
      <c r="O3" s="3269"/>
      <c r="P3" s="3269"/>
      <c r="Q3" s="3269"/>
    </row>
    <row r="4" spans="1:17" s="160" customFormat="1" ht="18.600000000000001" x14ac:dyDescent="0.45">
      <c r="A4" s="3268" t="s">
        <v>340</v>
      </c>
      <c r="B4" s="3268"/>
      <c r="C4" s="3268" t="s">
        <v>54</v>
      </c>
      <c r="D4" s="3269"/>
      <c r="E4" s="3269"/>
      <c r="F4" s="3269"/>
      <c r="G4" s="3269"/>
      <c r="H4" s="3269"/>
      <c r="I4" s="3269"/>
      <c r="J4" s="3269"/>
      <c r="K4" s="3269"/>
      <c r="L4" s="3269"/>
      <c r="M4" s="3269"/>
      <c r="N4" s="3269"/>
      <c r="O4" s="3269"/>
      <c r="P4" s="3269"/>
      <c r="Q4" s="3269"/>
    </row>
    <row r="5" spans="1:17" s="160" customFormat="1" ht="18.600000000000001" x14ac:dyDescent="0.45">
      <c r="A5" s="3268" t="s">
        <v>341</v>
      </c>
      <c r="B5" s="3268"/>
      <c r="C5" s="3268" t="s">
        <v>3989</v>
      </c>
      <c r="D5" s="3269"/>
      <c r="E5" s="3269"/>
      <c r="F5" s="3269"/>
      <c r="G5" s="3269"/>
      <c r="H5" s="3269"/>
      <c r="I5" s="3269"/>
      <c r="J5" s="3269"/>
      <c r="K5" s="3269"/>
      <c r="L5" s="3269"/>
      <c r="M5" s="3269"/>
      <c r="N5" s="3269"/>
      <c r="O5" s="3269"/>
      <c r="P5" s="3269"/>
      <c r="Q5" s="3269"/>
    </row>
    <row r="6" spans="1:17" s="160" customFormat="1" ht="18.600000000000001" x14ac:dyDescent="0.45">
      <c r="A6" s="3268" t="s">
        <v>417</v>
      </c>
      <c r="B6" s="3269"/>
      <c r="C6" s="3268" t="s">
        <v>5097</v>
      </c>
      <c r="D6" s="3269"/>
      <c r="E6" s="3269"/>
      <c r="F6" s="3269"/>
      <c r="G6" s="3269"/>
      <c r="H6" s="3269"/>
      <c r="I6" s="3269"/>
      <c r="J6" s="3269"/>
      <c r="K6" s="3269"/>
      <c r="L6" s="3269"/>
      <c r="M6" s="3269"/>
      <c r="N6" s="3269"/>
      <c r="O6" s="3269"/>
      <c r="P6" s="3269"/>
      <c r="Q6" s="3269"/>
    </row>
    <row r="7" spans="1:17" s="160" customFormat="1" ht="18.600000000000001" x14ac:dyDescent="0.45"/>
    <row r="8" spans="1:17" s="160" customFormat="1" ht="18.600000000000001" x14ac:dyDescent="0.45"/>
    <row r="9" spans="1:17" s="160" customFormat="1" ht="75" customHeight="1" x14ac:dyDescent="0.45">
      <c r="C9" s="3344" t="s">
        <v>6697</v>
      </c>
      <c r="D9" s="3344"/>
      <c r="G9" s="3343" t="s">
        <v>6699</v>
      </c>
      <c r="H9" s="3343"/>
      <c r="I9" s="3343"/>
      <c r="J9" s="3343"/>
      <c r="K9" s="3343"/>
      <c r="L9" s="3343"/>
    </row>
    <row r="10" spans="1:17" s="160" customFormat="1" ht="18.600000000000001" x14ac:dyDescent="0.45">
      <c r="C10" s="909" t="s">
        <v>343</v>
      </c>
      <c r="D10" s="909" t="s">
        <v>385</v>
      </c>
      <c r="G10" s="2862"/>
      <c r="H10" s="2862"/>
      <c r="I10" s="2862"/>
      <c r="J10" s="2862"/>
      <c r="K10" s="2862"/>
      <c r="L10" s="2862"/>
    </row>
    <row r="11" spans="1:17" s="160" customFormat="1" ht="18.600000000000001" x14ac:dyDescent="0.45">
      <c r="C11" s="2501">
        <v>1990</v>
      </c>
      <c r="D11" s="704">
        <v>23.120715224424188</v>
      </c>
      <c r="G11" s="2862"/>
      <c r="H11" s="2862"/>
      <c r="I11" s="2862"/>
      <c r="J11" s="2862"/>
      <c r="K11" s="2862"/>
      <c r="L11" s="2862"/>
    </row>
    <row r="12" spans="1:17" ht="17.399999999999999" x14ac:dyDescent="0.45">
      <c r="C12" s="836">
        <v>1995</v>
      </c>
      <c r="D12" s="704">
        <v>19.626219371433621</v>
      </c>
      <c r="G12" s="472"/>
      <c r="H12" s="472"/>
      <c r="I12" s="472"/>
      <c r="J12" s="472"/>
      <c r="K12" s="472"/>
      <c r="L12" s="472"/>
    </row>
    <row r="13" spans="1:17" ht="17.399999999999999" x14ac:dyDescent="0.45">
      <c r="C13" s="2501">
        <v>2000</v>
      </c>
      <c r="D13" s="704">
        <v>17.63560049370566</v>
      </c>
    </row>
    <row r="14" spans="1:17" ht="17.399999999999999" x14ac:dyDescent="0.45">
      <c r="C14" s="2501">
        <v>2006</v>
      </c>
      <c r="D14" s="704">
        <v>16.289200604773796</v>
      </c>
    </row>
    <row r="15" spans="1:17" ht="17.399999999999999" x14ac:dyDescent="0.45">
      <c r="C15" s="2501">
        <v>2010</v>
      </c>
      <c r="D15" s="704">
        <v>14.797104603371672</v>
      </c>
    </row>
    <row r="16" spans="1:17" ht="17.399999999999999" x14ac:dyDescent="0.45">
      <c r="C16" s="2501">
        <v>2015</v>
      </c>
      <c r="D16" s="704">
        <v>11.489166160103553</v>
      </c>
    </row>
    <row r="17" spans="3:15" ht="17.399999999999999" x14ac:dyDescent="0.35">
      <c r="C17" s="2883">
        <v>2022</v>
      </c>
      <c r="D17" s="2901">
        <v>7.7045524086210913</v>
      </c>
    </row>
    <row r="18" spans="3:15" ht="46.8" customHeight="1" x14ac:dyDescent="0.45">
      <c r="C18" s="3342" t="s">
        <v>6698</v>
      </c>
      <c r="D18" s="3342"/>
      <c r="E18" s="131"/>
      <c r="F18" s="131" t="s">
        <v>1730</v>
      </c>
      <c r="G18" s="327" t="s">
        <v>6717</v>
      </c>
      <c r="H18" s="131"/>
      <c r="I18" s="131"/>
      <c r="J18" s="131"/>
      <c r="K18" s="131"/>
      <c r="L18" s="131"/>
      <c r="M18" s="131"/>
      <c r="N18" s="131"/>
      <c r="O18" s="131"/>
    </row>
    <row r="19" spans="3:15" ht="11.25" customHeight="1" x14ac:dyDescent="0.35">
      <c r="C19" s="3189"/>
      <c r="D19" s="3189"/>
      <c r="E19" s="131"/>
      <c r="F19" s="131"/>
      <c r="G19" s="131"/>
      <c r="H19" s="131"/>
      <c r="I19" s="131"/>
      <c r="J19" s="131"/>
      <c r="K19" s="131"/>
      <c r="L19" s="131"/>
      <c r="M19" s="131"/>
      <c r="N19" s="131"/>
      <c r="O19" s="131"/>
    </row>
    <row r="20" spans="3:15" ht="11.25" customHeight="1" x14ac:dyDescent="0.35">
      <c r="C20" s="3189"/>
      <c r="D20" s="3189"/>
      <c r="E20" s="131"/>
      <c r="F20" s="131"/>
      <c r="G20" s="131"/>
      <c r="H20" s="131"/>
      <c r="I20" s="131"/>
      <c r="J20" s="131"/>
      <c r="K20" s="131"/>
      <c r="L20" s="131"/>
      <c r="M20" s="131"/>
      <c r="N20" s="131"/>
      <c r="O20" s="131"/>
    </row>
    <row r="21" spans="3:15" ht="17.399999999999999" customHeight="1" x14ac:dyDescent="0.35">
      <c r="C21" s="131"/>
      <c r="D21" s="131"/>
      <c r="E21" s="131"/>
      <c r="F21" s="131"/>
      <c r="H21" s="131"/>
      <c r="I21" s="131"/>
      <c r="J21" s="131"/>
      <c r="K21" s="131"/>
      <c r="L21" s="131"/>
      <c r="M21" s="131"/>
      <c r="N21" s="131"/>
      <c r="O21" s="131"/>
    </row>
    <row r="22" spans="3:15" ht="11.25" customHeight="1" x14ac:dyDescent="0.35">
      <c r="C22" s="131"/>
      <c r="D22" s="131"/>
      <c r="E22" s="131"/>
      <c r="F22" s="131"/>
      <c r="G22" s="131"/>
      <c r="H22" s="131"/>
      <c r="I22" s="131"/>
      <c r="J22" s="131"/>
      <c r="K22" s="131"/>
      <c r="L22" s="131"/>
      <c r="M22" s="131"/>
      <c r="N22" s="131"/>
      <c r="O22" s="131"/>
    </row>
    <row r="23" spans="3:15" ht="11.25" customHeight="1" x14ac:dyDescent="0.35">
      <c r="C23" s="131"/>
      <c r="D23" s="131"/>
      <c r="E23" s="131"/>
      <c r="F23" s="131"/>
      <c r="G23" s="131"/>
      <c r="H23" s="131"/>
      <c r="I23" s="131"/>
      <c r="J23" s="131"/>
      <c r="K23" s="131"/>
      <c r="L23" s="131"/>
      <c r="M23" s="131"/>
      <c r="N23" s="131"/>
      <c r="O23" s="131"/>
    </row>
    <row r="24" spans="3:15" ht="11.25" customHeight="1" x14ac:dyDescent="0.35">
      <c r="C24" s="131"/>
      <c r="D24" s="131"/>
      <c r="E24" s="131"/>
      <c r="F24" s="131"/>
      <c r="G24" s="131"/>
      <c r="H24" s="131"/>
      <c r="I24" s="131"/>
      <c r="J24" s="131"/>
      <c r="K24" s="131"/>
      <c r="L24" s="131"/>
      <c r="M24" s="131"/>
      <c r="N24" s="131"/>
      <c r="O24" s="131"/>
    </row>
    <row r="25" spans="3:15" ht="11.25" customHeight="1" x14ac:dyDescent="0.35">
      <c r="C25" s="131"/>
      <c r="D25" s="131"/>
      <c r="E25" s="131"/>
      <c r="F25" s="131"/>
      <c r="G25" s="131"/>
      <c r="H25" s="131"/>
      <c r="I25" s="131"/>
      <c r="J25" s="131"/>
      <c r="K25" s="131"/>
      <c r="L25" s="131"/>
      <c r="M25" s="131"/>
      <c r="N25" s="131"/>
      <c r="O25" s="131"/>
    </row>
  </sheetData>
  <mergeCells count="12">
    <mergeCell ref="C18:D20"/>
    <mergeCell ref="A6:B6"/>
    <mergeCell ref="C6:Q6"/>
    <mergeCell ref="A5:B5"/>
    <mergeCell ref="C5:Q5"/>
    <mergeCell ref="G9:L9"/>
    <mergeCell ref="C9:D9"/>
    <mergeCell ref="C1:D1"/>
    <mergeCell ref="A3:B3"/>
    <mergeCell ref="C3:Q3"/>
    <mergeCell ref="A4:B4"/>
    <mergeCell ref="C4:Q4"/>
  </mergeCells>
  <hyperlinks>
    <hyperlink ref="A1" location="'ODS 3.'!A1" display="REGRESAR" xr:uid="{00000000-0004-0000-6900-000000000000}"/>
    <hyperlink ref="C1" location="'Metadato 3.a.1'!A1" display="VER METADATO" xr:uid="{00000000-0004-0000-6900-000001000000}"/>
  </hyperlinks>
  <pageMargins left="0.7" right="0.7" top="0.75" bottom="0.75" header="0.3" footer="0.3"/>
  <pageSetup orientation="portrait" r:id="rId1"/>
  <drawing r:id="rId2"/>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sheetPr codeName="Hoja105">
    <tabColor theme="0" tint="-0.499984740745262"/>
  </sheetPr>
  <dimension ref="B1:N39"/>
  <sheetViews>
    <sheetView showGridLines="0" topLeftCell="C1" zoomScaleNormal="100" workbookViewId="0">
      <pane ySplit="1" topLeftCell="A13" activePane="bottomLeft" state="frozen"/>
      <selection pane="bottomLeft" activeCell="C27" sqref="C27:D27"/>
    </sheetView>
  </sheetViews>
  <sheetFormatPr baseColWidth="10" defaultColWidth="11.44140625" defaultRowHeight="17.399999999999999" x14ac:dyDescent="0.3"/>
  <cols>
    <col min="1" max="1" width="3.77734375" style="38" customWidth="1"/>
    <col min="2" max="2" width="11.44140625" style="38"/>
    <col min="3" max="3" width="26.44140625" style="38" customWidth="1"/>
    <col min="4" max="4" width="24" style="38" customWidth="1"/>
    <col min="5" max="5" width="85.77734375" style="38" customWidth="1"/>
    <col min="6" max="6" width="11.44140625" style="38"/>
    <col min="7" max="7" width="7.21875" style="38" customWidth="1"/>
    <col min="8" max="16384" width="11.44140625" style="38"/>
  </cols>
  <sheetData>
    <row r="1" spans="2:7" x14ac:dyDescent="0.3">
      <c r="C1" s="481" t="s">
        <v>337</v>
      </c>
    </row>
    <row r="2" spans="2:7" ht="18" thickBot="1" x14ac:dyDescent="0.35"/>
    <row r="3" spans="2:7" ht="23.25" customHeight="1" thickBot="1" x14ac:dyDescent="0.35">
      <c r="C3" s="3297" t="s">
        <v>370</v>
      </c>
      <c r="D3" s="3297"/>
      <c r="E3" s="3297"/>
      <c r="G3" s="147" t="s">
        <v>371</v>
      </c>
    </row>
    <row r="4" spans="2:7" x14ac:dyDescent="0.3">
      <c r="B4" s="691"/>
      <c r="C4" s="3299" t="s">
        <v>449</v>
      </c>
      <c r="D4" s="3299"/>
      <c r="E4" s="156" t="s">
        <v>16</v>
      </c>
    </row>
    <row r="5" spans="2:7" ht="34.799999999999997" x14ac:dyDescent="0.3">
      <c r="C5" s="3142" t="s">
        <v>373</v>
      </c>
      <c r="D5" s="3142"/>
      <c r="E5" s="44" t="s">
        <v>54</v>
      </c>
    </row>
    <row r="6" spans="2:7" x14ac:dyDescent="0.3">
      <c r="C6" s="3142" t="s">
        <v>374</v>
      </c>
      <c r="D6" s="3142"/>
      <c r="E6" s="45" t="s">
        <v>620</v>
      </c>
    </row>
    <row r="7" spans="2:7" x14ac:dyDescent="0.3">
      <c r="C7" s="3143" t="s">
        <v>375</v>
      </c>
      <c r="D7" s="3143"/>
      <c r="E7" s="46" t="s">
        <v>3989</v>
      </c>
    </row>
    <row r="8" spans="2:7" x14ac:dyDescent="0.3">
      <c r="C8" s="3143" t="s">
        <v>2480</v>
      </c>
      <c r="D8" s="3143"/>
      <c r="E8" s="47" t="s">
        <v>2528</v>
      </c>
    </row>
    <row r="9" spans="2:7" x14ac:dyDescent="0.45">
      <c r="C9" s="22"/>
      <c r="D9" s="22"/>
      <c r="E9" s="22"/>
    </row>
    <row r="10" spans="2:7" ht="23.25" customHeight="1" x14ac:dyDescent="0.3">
      <c r="C10" s="3297" t="s">
        <v>376</v>
      </c>
      <c r="D10" s="3297"/>
      <c r="E10" s="3297"/>
    </row>
    <row r="11" spans="2:7" x14ac:dyDescent="0.3">
      <c r="C11" s="3323" t="s">
        <v>377</v>
      </c>
      <c r="D11" s="3324"/>
      <c r="E11" s="156" t="s">
        <v>439</v>
      </c>
    </row>
    <row r="12" spans="2:7" ht="33.75" customHeight="1" x14ac:dyDescent="0.3">
      <c r="C12" s="3155" t="s">
        <v>379</v>
      </c>
      <c r="D12" s="3155"/>
      <c r="E12" s="460" t="s">
        <v>3219</v>
      </c>
    </row>
    <row r="13" spans="2:7" x14ac:dyDescent="0.3">
      <c r="C13" s="3142" t="s">
        <v>380</v>
      </c>
      <c r="D13" s="3142"/>
      <c r="E13" s="603" t="s">
        <v>620</v>
      </c>
    </row>
    <row r="14" spans="2:7" x14ac:dyDescent="0.3">
      <c r="C14" s="3142" t="s">
        <v>381</v>
      </c>
      <c r="D14" s="3156"/>
      <c r="E14" s="603" t="s">
        <v>3220</v>
      </c>
    </row>
    <row r="15" spans="2:7" ht="79.5" customHeight="1" x14ac:dyDescent="0.3">
      <c r="C15" s="3142" t="s">
        <v>382</v>
      </c>
      <c r="D15" s="3142"/>
      <c r="E15" s="2509" t="s">
        <v>5993</v>
      </c>
    </row>
    <row r="16" spans="2:7" ht="125.4" customHeight="1" x14ac:dyDescent="0.45">
      <c r="C16" s="3142" t="s">
        <v>383</v>
      </c>
      <c r="D16" s="3142"/>
      <c r="E16" s="2508" t="s">
        <v>3221</v>
      </c>
    </row>
    <row r="17" spans="2:14" x14ac:dyDescent="0.3">
      <c r="C17" s="3142" t="s">
        <v>384</v>
      </c>
      <c r="D17" s="3142"/>
      <c r="E17" s="2509" t="s">
        <v>3197</v>
      </c>
    </row>
    <row r="18" spans="2:14" ht="52.2" x14ac:dyDescent="0.3">
      <c r="C18" s="3143" t="s">
        <v>386</v>
      </c>
      <c r="D18" s="3143"/>
      <c r="E18" s="2749" t="s">
        <v>3222</v>
      </c>
    </row>
    <row r="19" spans="2:14" ht="37.5" customHeight="1" x14ac:dyDescent="0.3">
      <c r="C19" s="3144" t="s">
        <v>387</v>
      </c>
      <c r="D19" s="3145"/>
      <c r="E19" s="2509" t="s">
        <v>3223</v>
      </c>
    </row>
    <row r="20" spans="2:14" x14ac:dyDescent="0.3">
      <c r="C20" s="3142" t="s">
        <v>388</v>
      </c>
      <c r="D20" s="3142"/>
      <c r="E20" s="2509" t="s">
        <v>424</v>
      </c>
    </row>
    <row r="21" spans="2:14" x14ac:dyDescent="0.3">
      <c r="C21" s="3146" t="s">
        <v>390</v>
      </c>
      <c r="D21" s="54" t="s">
        <v>391</v>
      </c>
      <c r="E21" s="2749" t="s">
        <v>3224</v>
      </c>
    </row>
    <row r="22" spans="2:14" x14ac:dyDescent="0.3">
      <c r="C22" s="3147"/>
      <c r="D22" s="577" t="s">
        <v>393</v>
      </c>
      <c r="E22" s="2509" t="s">
        <v>6610</v>
      </c>
    </row>
    <row r="23" spans="2:14" x14ac:dyDescent="0.3">
      <c r="C23" s="3148" t="s">
        <v>395</v>
      </c>
      <c r="D23" s="3148"/>
      <c r="E23" s="2509" t="s">
        <v>721</v>
      </c>
    </row>
    <row r="24" spans="2:14" ht="34.799999999999997" x14ac:dyDescent="0.3">
      <c r="C24" s="3148" t="s">
        <v>397</v>
      </c>
      <c r="D24" s="3148"/>
      <c r="E24" s="113" t="s">
        <v>6611</v>
      </c>
    </row>
    <row r="25" spans="2:14" x14ac:dyDescent="0.3">
      <c r="C25" s="3142" t="s">
        <v>399</v>
      </c>
      <c r="D25" s="3142"/>
      <c r="E25" s="2509" t="s">
        <v>6612</v>
      </c>
    </row>
    <row r="26" spans="2:14" ht="15" customHeight="1" x14ac:dyDescent="0.3">
      <c r="C26" s="3143" t="s">
        <v>401</v>
      </c>
      <c r="D26" s="3143"/>
      <c r="E26" s="113" t="s">
        <v>6613</v>
      </c>
    </row>
    <row r="27" spans="2:14" ht="156.6" x14ac:dyDescent="0.3">
      <c r="C27" s="3149" t="s">
        <v>403</v>
      </c>
      <c r="D27" s="3150"/>
      <c r="E27" s="2749" t="s">
        <v>6614</v>
      </c>
    </row>
    <row r="28" spans="2:14" ht="52.2" x14ac:dyDescent="0.3">
      <c r="C28" s="578" t="s">
        <v>404</v>
      </c>
      <c r="D28" s="579"/>
      <c r="E28" s="2509" t="s">
        <v>3225</v>
      </c>
    </row>
    <row r="29" spans="2:14" ht="121.8" x14ac:dyDescent="0.3">
      <c r="C29" s="3151" t="s">
        <v>405</v>
      </c>
      <c r="D29" s="3152"/>
      <c r="E29" s="2573" t="s">
        <v>6615</v>
      </c>
    </row>
    <row r="30" spans="2:14" x14ac:dyDescent="0.3">
      <c r="C30" s="937"/>
      <c r="D30" s="937"/>
      <c r="E30" s="938"/>
    </row>
    <row r="31" spans="2:14" ht="23.25" customHeight="1" x14ac:dyDescent="0.3">
      <c r="B31" s="717"/>
      <c r="C31" s="3297" t="s">
        <v>406</v>
      </c>
      <c r="D31" s="3297"/>
      <c r="E31" s="3297"/>
      <c r="F31" s="717"/>
      <c r="G31" s="717"/>
      <c r="H31" s="717"/>
      <c r="I31" s="717"/>
      <c r="J31" s="717"/>
      <c r="K31" s="717"/>
      <c r="L31" s="717"/>
      <c r="M31" s="717"/>
      <c r="N31" s="717"/>
    </row>
    <row r="32" spans="2:14" ht="15" customHeight="1" x14ac:dyDescent="0.3">
      <c r="B32" s="717"/>
      <c r="C32" s="3321" t="s">
        <v>407</v>
      </c>
      <c r="D32" s="3322"/>
      <c r="E32" s="605" t="s">
        <v>3200</v>
      </c>
      <c r="F32" s="717"/>
      <c r="G32" s="717"/>
      <c r="H32" s="717"/>
      <c r="I32" s="717"/>
      <c r="J32" s="717"/>
      <c r="K32" s="717"/>
      <c r="L32" s="717"/>
      <c r="M32" s="717"/>
      <c r="N32" s="717"/>
    </row>
    <row r="33" spans="2:14" ht="15" customHeight="1" x14ac:dyDescent="0.3">
      <c r="B33" s="717"/>
      <c r="C33" s="3140" t="s">
        <v>409</v>
      </c>
      <c r="D33" s="3141"/>
      <c r="E33" s="84" t="s">
        <v>3201</v>
      </c>
      <c r="F33" s="717"/>
      <c r="G33" s="717"/>
      <c r="H33" s="717"/>
      <c r="I33" s="717"/>
      <c r="J33" s="717"/>
      <c r="K33" s="717"/>
      <c r="L33" s="717"/>
      <c r="M33" s="717"/>
      <c r="N33" s="717"/>
    </row>
    <row r="34" spans="2:14" ht="15" customHeight="1" x14ac:dyDescent="0.3">
      <c r="B34" s="717"/>
      <c r="C34" s="3140" t="s">
        <v>411</v>
      </c>
      <c r="D34" s="3141"/>
      <c r="E34" s="84" t="s">
        <v>446</v>
      </c>
      <c r="F34" s="717"/>
      <c r="G34" s="717"/>
      <c r="H34" s="717"/>
      <c r="I34" s="717"/>
      <c r="J34" s="717"/>
      <c r="K34" s="717"/>
      <c r="L34" s="717"/>
      <c r="M34" s="717"/>
      <c r="N34" s="717"/>
    </row>
    <row r="35" spans="2:14" ht="15" customHeight="1" x14ac:dyDescent="0.3">
      <c r="B35" s="717"/>
      <c r="C35" s="3140" t="s">
        <v>413</v>
      </c>
      <c r="D35" s="3141"/>
      <c r="E35" s="84" t="s">
        <v>3212</v>
      </c>
      <c r="F35" s="717"/>
      <c r="G35" s="717"/>
      <c r="H35" s="717"/>
      <c r="I35" s="717"/>
      <c r="J35" s="717"/>
      <c r="K35" s="717"/>
      <c r="L35" s="717"/>
      <c r="M35" s="717"/>
      <c r="N35" s="717"/>
    </row>
    <row r="36" spans="2:14" ht="15" customHeight="1" x14ac:dyDescent="0.3">
      <c r="B36" s="717"/>
      <c r="C36" s="3140" t="s">
        <v>415</v>
      </c>
      <c r="D36" s="3141"/>
      <c r="E36" s="85" t="s">
        <v>3218</v>
      </c>
      <c r="F36" s="717"/>
      <c r="G36" s="717"/>
      <c r="H36" s="717"/>
      <c r="I36" s="717"/>
      <c r="J36" s="717"/>
      <c r="K36" s="717"/>
      <c r="L36" s="717"/>
      <c r="M36" s="717"/>
      <c r="N36" s="717"/>
    </row>
    <row r="37" spans="2:14" ht="11.25" customHeight="1" x14ac:dyDescent="0.3">
      <c r="B37" s="717"/>
      <c r="C37" s="717"/>
      <c r="D37" s="717"/>
      <c r="E37" s="717"/>
      <c r="F37" s="717"/>
      <c r="G37" s="717"/>
      <c r="H37" s="717"/>
      <c r="I37" s="717"/>
      <c r="J37" s="717"/>
      <c r="K37" s="717"/>
      <c r="L37" s="717"/>
      <c r="M37" s="717"/>
      <c r="N37" s="717"/>
    </row>
    <row r="38" spans="2:14" ht="11.25" customHeight="1" x14ac:dyDescent="0.3">
      <c r="B38" s="717"/>
      <c r="C38" s="717"/>
      <c r="D38" s="717"/>
      <c r="E38" s="717"/>
      <c r="F38" s="717"/>
      <c r="G38" s="717"/>
      <c r="H38" s="717"/>
      <c r="I38" s="717"/>
      <c r="J38" s="717"/>
      <c r="K38" s="717"/>
      <c r="L38" s="717"/>
      <c r="M38" s="717"/>
      <c r="N38" s="717"/>
    </row>
    <row r="39" spans="2:14" ht="11.25" customHeight="1" x14ac:dyDescent="0.3">
      <c r="B39" s="717"/>
      <c r="C39" s="717"/>
      <c r="D39" s="717"/>
      <c r="E39" s="717"/>
      <c r="F39" s="717"/>
      <c r="G39" s="717"/>
      <c r="H39" s="717"/>
      <c r="I39" s="717"/>
      <c r="J39" s="717"/>
      <c r="K39" s="717"/>
      <c r="L39" s="717"/>
      <c r="M39" s="717"/>
      <c r="N39" s="717"/>
    </row>
  </sheetData>
  <mergeCells count="30">
    <mergeCell ref="C16:D16"/>
    <mergeCell ref="C3:E3"/>
    <mergeCell ref="C4:D4"/>
    <mergeCell ref="C5:D5"/>
    <mergeCell ref="C6:D6"/>
    <mergeCell ref="C7:D7"/>
    <mergeCell ref="C10:E10"/>
    <mergeCell ref="C11:D11"/>
    <mergeCell ref="C12:D12"/>
    <mergeCell ref="C13:D13"/>
    <mergeCell ref="C14:D14"/>
    <mergeCell ref="C15:D15"/>
    <mergeCell ref="C8:D8"/>
    <mergeCell ref="C31:E31"/>
    <mergeCell ref="C17:D17"/>
    <mergeCell ref="C18:D18"/>
    <mergeCell ref="C19:D19"/>
    <mergeCell ref="C20:D20"/>
    <mergeCell ref="C21:C22"/>
    <mergeCell ref="C23:D23"/>
    <mergeCell ref="C24:D24"/>
    <mergeCell ref="C25:D25"/>
    <mergeCell ref="C26:D26"/>
    <mergeCell ref="C27:D27"/>
    <mergeCell ref="C29:D29"/>
    <mergeCell ref="C32:D32"/>
    <mergeCell ref="C33:D33"/>
    <mergeCell ref="C34:D34"/>
    <mergeCell ref="C35:D35"/>
    <mergeCell ref="C36:D36"/>
  </mergeCells>
  <dataValidations count="7">
    <dataValidation type="list" allowBlank="1" showInputMessage="1" showErrorMessage="1" sqref="E25" xr:uid="{999BEE7E-44C7-4A71-A5EB-A0A41AF4EB29}">
      <formula1>Tipo_operación</formula1>
    </dataValidation>
    <dataValidation type="list" allowBlank="1" showInputMessage="1" showErrorMessage="1" sqref="E14" xr:uid="{00000000-0002-0000-6A00-000001000000}">
      <formula1>Tipo_indicador</formula1>
    </dataValidation>
    <dataValidation type="list" allowBlank="1" showInputMessage="1" showErrorMessage="1" sqref="E7" xr:uid="{00000000-0002-0000-6A00-000002000000}">
      <formula1>Nombre_indicador_ODS</formula1>
    </dataValidation>
    <dataValidation type="list" allowBlank="1" showInputMessage="1" showErrorMessage="1" sqref="E6" xr:uid="{00000000-0002-0000-6A00-000003000000}">
      <formula1>Numero_indicador</formula1>
    </dataValidation>
    <dataValidation type="list" allowBlank="1" showInputMessage="1" showErrorMessage="1" sqref="E5" xr:uid="{00000000-0002-0000-6A00-000004000000}">
      <formula1>Metas_ODS</formula1>
    </dataValidation>
    <dataValidation type="list" allowBlank="1" showInputMessage="1" showErrorMessage="1" sqref="E4" xr:uid="{00000000-0002-0000-6A00-000005000000}">
      <formula1>ODS</formula1>
    </dataValidation>
    <dataValidation allowBlank="1" showDropDown="1" showInputMessage="1" showErrorMessage="1" sqref="E13" xr:uid="{00000000-0002-0000-6A00-000006000000}"/>
  </dataValidations>
  <hyperlinks>
    <hyperlink ref="C1" location="'3.a.1'!A1" display="REGRESAR" xr:uid="{00000000-0004-0000-6A00-000000000000}"/>
    <hyperlink ref="E8" r:id="rId1" xr:uid="{00000000-0004-0000-6A00-000001000000}"/>
    <hyperlink ref="E36" r:id="rId2" xr:uid="{00000000-0004-0000-6A00-000002000000}"/>
  </hyperlinks>
  <pageMargins left="0.7" right="0.7" top="0.75" bottom="0.75" header="0.3" footer="0.3"/>
  <pageSetup orientation="portrait" r:id="rId3"/>
  <drawing r:id="rId4"/>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sheetPr codeName="Hoja106"/>
  <dimension ref="A1:Q55"/>
  <sheetViews>
    <sheetView showGridLines="0" zoomScaleNormal="100" workbookViewId="0">
      <pane ySplit="1" topLeftCell="A2" activePane="bottomLeft" state="frozen"/>
      <selection activeCell="C1" sqref="C1"/>
      <selection pane="bottomLeft"/>
    </sheetView>
  </sheetViews>
  <sheetFormatPr baseColWidth="10" defaultColWidth="11.44140625" defaultRowHeight="13.2" x14ac:dyDescent="0.35"/>
  <cols>
    <col min="1" max="2" width="15.77734375" style="39" customWidth="1"/>
    <col min="3" max="3" width="9.21875" style="39" customWidth="1"/>
    <col min="4" max="4" width="15.21875" style="39" customWidth="1"/>
    <col min="5" max="5" width="13.77734375" style="39" customWidth="1"/>
    <col min="6" max="6" width="14.77734375" style="39" customWidth="1"/>
    <col min="7" max="7" width="12.77734375" style="39" customWidth="1"/>
    <col min="8" max="8" width="14.21875" style="39" customWidth="1"/>
    <col min="9" max="9" width="16.88671875" style="39" customWidth="1"/>
    <col min="10" max="16384" width="11.44140625" style="39"/>
  </cols>
  <sheetData>
    <row r="1" spans="1:17" s="160" customFormat="1" ht="18.600000000000001" x14ac:dyDescent="0.45">
      <c r="A1" s="576" t="s">
        <v>337</v>
      </c>
      <c r="C1" s="3119" t="s">
        <v>430</v>
      </c>
      <c r="D1" s="3119"/>
    </row>
    <row r="2" spans="1:17" s="160" customFormat="1" ht="18.600000000000001" x14ac:dyDescent="0.45"/>
    <row r="3" spans="1:17" s="160" customFormat="1" ht="18" customHeight="1" x14ac:dyDescent="0.45">
      <c r="A3" s="3268" t="s">
        <v>339</v>
      </c>
      <c r="B3" s="3268"/>
      <c r="C3" s="3325" t="s">
        <v>627</v>
      </c>
      <c r="D3" s="3327"/>
      <c r="E3" s="3327"/>
      <c r="F3" s="3327"/>
      <c r="G3" s="3327"/>
      <c r="H3" s="3327"/>
      <c r="I3" s="3327"/>
      <c r="J3" s="3327"/>
      <c r="K3" s="3327"/>
      <c r="L3" s="3327"/>
      <c r="M3" s="3327"/>
      <c r="N3" s="3327"/>
      <c r="O3" s="3327"/>
    </row>
    <row r="4" spans="1:17" s="160" customFormat="1" ht="55.8" customHeight="1" x14ac:dyDescent="0.45">
      <c r="A4" s="3268" t="s">
        <v>340</v>
      </c>
      <c r="B4" s="3268"/>
      <c r="C4" s="3325" t="s">
        <v>55</v>
      </c>
      <c r="D4" s="3326"/>
      <c r="E4" s="3326"/>
      <c r="F4" s="3326"/>
      <c r="G4" s="3326"/>
      <c r="H4" s="3326"/>
      <c r="I4" s="3326"/>
      <c r="J4" s="3326"/>
      <c r="K4" s="3326"/>
      <c r="L4" s="3326"/>
      <c r="M4" s="3326"/>
      <c r="N4" s="3326"/>
      <c r="O4" s="3326"/>
      <c r="P4" s="821"/>
      <c r="Q4" s="821"/>
    </row>
    <row r="5" spans="1:17" s="160" customFormat="1" ht="18.600000000000001" x14ac:dyDescent="0.45">
      <c r="A5" s="3268" t="s">
        <v>341</v>
      </c>
      <c r="B5" s="3268"/>
      <c r="C5" s="3325" t="s">
        <v>3990</v>
      </c>
      <c r="D5" s="3326"/>
      <c r="E5" s="3326"/>
      <c r="F5" s="3326"/>
      <c r="G5" s="3326"/>
      <c r="H5" s="3326"/>
      <c r="I5" s="3326"/>
      <c r="J5" s="3326"/>
      <c r="K5" s="3326"/>
      <c r="L5" s="3326"/>
      <c r="M5" s="3326"/>
      <c r="N5" s="3326"/>
      <c r="O5" s="3326"/>
      <c r="P5" s="821"/>
      <c r="Q5" s="821"/>
    </row>
    <row r="6" spans="1:17" s="160" customFormat="1" ht="18.600000000000001" x14ac:dyDescent="0.45">
      <c r="A6" s="3268" t="s">
        <v>417</v>
      </c>
      <c r="B6" s="3269"/>
      <c r="C6" s="3325" t="s">
        <v>5098</v>
      </c>
      <c r="D6" s="3326"/>
      <c r="E6" s="3326"/>
      <c r="F6" s="3326"/>
      <c r="G6" s="3326"/>
      <c r="H6" s="3326"/>
      <c r="I6" s="3326"/>
      <c r="J6" s="3326"/>
      <c r="K6" s="3326"/>
      <c r="L6" s="3326"/>
      <c r="M6" s="3326"/>
      <c r="N6" s="3326"/>
      <c r="O6" s="3326"/>
    </row>
    <row r="7" spans="1:17" s="160" customFormat="1" ht="18.600000000000001" x14ac:dyDescent="0.45"/>
    <row r="8" spans="1:17" s="160" customFormat="1" ht="18.600000000000001" x14ac:dyDescent="0.45"/>
    <row r="9" spans="1:17" s="160" customFormat="1" ht="13.05" customHeight="1" x14ac:dyDescent="0.45">
      <c r="C9" s="711" t="s">
        <v>5098</v>
      </c>
      <c r="D9" s="711"/>
      <c r="E9" s="711"/>
      <c r="F9" s="711"/>
      <c r="G9" s="711"/>
      <c r="H9" s="711"/>
      <c r="I9" s="711"/>
      <c r="J9" s="711"/>
    </row>
    <row r="10" spans="1:17" ht="13.05" customHeight="1" x14ac:dyDescent="0.35">
      <c r="C10" s="479"/>
      <c r="D10" s="479"/>
      <c r="E10" s="479"/>
      <c r="F10" s="479"/>
      <c r="G10" s="479"/>
      <c r="H10" s="479"/>
      <c r="I10" s="479"/>
      <c r="J10" s="479"/>
    </row>
    <row r="11" spans="1:17" ht="66.599999999999994" customHeight="1" x14ac:dyDescent="0.35">
      <c r="A11" s="195"/>
      <c r="C11" s="588" t="s">
        <v>343</v>
      </c>
      <c r="D11" s="588" t="s">
        <v>723</v>
      </c>
      <c r="E11" s="588" t="s">
        <v>724</v>
      </c>
      <c r="F11" s="588" t="s">
        <v>725</v>
      </c>
      <c r="G11" s="588" t="s">
        <v>726</v>
      </c>
      <c r="H11" s="588" t="s">
        <v>727</v>
      </c>
      <c r="I11" s="588" t="s">
        <v>728</v>
      </c>
      <c r="J11" s="588" t="s">
        <v>729</v>
      </c>
    </row>
    <row r="12" spans="1:17" ht="17.399999999999999" x14ac:dyDescent="0.45">
      <c r="A12" s="195"/>
      <c r="C12" s="681">
        <v>2011</v>
      </c>
      <c r="D12" s="70">
        <v>85</v>
      </c>
      <c r="E12" s="70">
        <v>82</v>
      </c>
      <c r="F12" s="70">
        <v>78</v>
      </c>
      <c r="G12" s="70">
        <v>84</v>
      </c>
      <c r="H12" s="70">
        <v>81</v>
      </c>
      <c r="I12" s="70">
        <v>83</v>
      </c>
      <c r="J12" s="70">
        <v>68</v>
      </c>
    </row>
    <row r="13" spans="1:17" ht="17.399999999999999" x14ac:dyDescent="0.45">
      <c r="A13" s="195"/>
      <c r="C13" s="681">
        <v>2012</v>
      </c>
      <c r="D13" s="70">
        <v>91</v>
      </c>
      <c r="E13" s="70">
        <v>90</v>
      </c>
      <c r="F13" s="70">
        <v>78</v>
      </c>
      <c r="G13" s="70">
        <v>91</v>
      </c>
      <c r="H13" s="70">
        <v>90</v>
      </c>
      <c r="I13" s="70">
        <v>90</v>
      </c>
      <c r="J13" s="70">
        <v>105</v>
      </c>
    </row>
    <row r="14" spans="1:17" ht="17.399999999999999" x14ac:dyDescent="0.45">
      <c r="A14" s="195"/>
      <c r="C14" s="681">
        <v>2013</v>
      </c>
      <c r="D14" s="70">
        <v>95</v>
      </c>
      <c r="E14" s="70">
        <v>94</v>
      </c>
      <c r="F14" s="70">
        <v>79</v>
      </c>
      <c r="G14" s="70">
        <v>94</v>
      </c>
      <c r="H14" s="70">
        <v>94</v>
      </c>
      <c r="I14" s="70">
        <v>91</v>
      </c>
      <c r="J14" s="70">
        <v>93</v>
      </c>
    </row>
    <row r="15" spans="1:17" ht="17.399999999999999" x14ac:dyDescent="0.45">
      <c r="A15" s="195"/>
      <c r="C15" s="681">
        <v>2014</v>
      </c>
      <c r="D15" s="70">
        <v>91</v>
      </c>
      <c r="E15" s="70">
        <v>91</v>
      </c>
      <c r="F15" s="70">
        <v>80</v>
      </c>
      <c r="G15" s="70">
        <v>91</v>
      </c>
      <c r="H15" s="70">
        <v>91</v>
      </c>
      <c r="I15" s="70">
        <v>95</v>
      </c>
      <c r="J15" s="70">
        <v>92</v>
      </c>
    </row>
    <row r="16" spans="1:17" ht="17.399999999999999" x14ac:dyDescent="0.45">
      <c r="A16" s="195"/>
      <c r="C16" s="681">
        <v>2015</v>
      </c>
      <c r="D16" s="70">
        <v>92</v>
      </c>
      <c r="E16" s="70">
        <v>92</v>
      </c>
      <c r="F16" s="70">
        <v>83</v>
      </c>
      <c r="G16" s="70">
        <v>92</v>
      </c>
      <c r="H16" s="70">
        <v>92</v>
      </c>
      <c r="I16" s="70">
        <v>93</v>
      </c>
      <c r="J16" s="70">
        <v>94</v>
      </c>
    </row>
    <row r="17" spans="1:10" ht="17.399999999999999" x14ac:dyDescent="0.45">
      <c r="A17" s="195"/>
      <c r="C17" s="681">
        <v>2016</v>
      </c>
      <c r="D17" s="70">
        <v>98</v>
      </c>
      <c r="E17" s="70">
        <v>98</v>
      </c>
      <c r="F17" s="70">
        <v>90</v>
      </c>
      <c r="G17" s="70">
        <v>97</v>
      </c>
      <c r="H17" s="70">
        <v>98</v>
      </c>
      <c r="I17" s="70">
        <v>94</v>
      </c>
      <c r="J17" s="70">
        <v>97</v>
      </c>
    </row>
    <row r="18" spans="1:10" ht="17.399999999999999" x14ac:dyDescent="0.45">
      <c r="A18" s="195"/>
      <c r="C18" s="681">
        <v>2017</v>
      </c>
      <c r="D18" s="70">
        <v>96</v>
      </c>
      <c r="E18" s="70">
        <v>96</v>
      </c>
      <c r="F18" s="70">
        <v>90</v>
      </c>
      <c r="G18" s="70">
        <v>97</v>
      </c>
      <c r="H18" s="70">
        <v>96</v>
      </c>
      <c r="I18" s="70">
        <v>94</v>
      </c>
      <c r="J18" s="70">
        <v>98</v>
      </c>
    </row>
    <row r="19" spans="1:10" ht="17.399999999999999" x14ac:dyDescent="0.45">
      <c r="A19" s="195"/>
      <c r="C19" s="680">
        <v>2018</v>
      </c>
      <c r="D19" s="433">
        <v>94</v>
      </c>
      <c r="E19" s="433">
        <v>94</v>
      </c>
      <c r="F19" s="433">
        <v>92</v>
      </c>
      <c r="G19" s="433">
        <v>98</v>
      </c>
      <c r="H19" s="433">
        <v>94</v>
      </c>
      <c r="I19" s="433">
        <v>95</v>
      </c>
      <c r="J19" s="433">
        <v>95</v>
      </c>
    </row>
    <row r="20" spans="1:10" ht="17.399999999999999" x14ac:dyDescent="0.45">
      <c r="A20" s="195"/>
      <c r="C20" s="680">
        <v>2019</v>
      </c>
      <c r="D20" s="433">
        <v>100</v>
      </c>
      <c r="E20" s="433">
        <v>100</v>
      </c>
      <c r="F20" s="433">
        <v>93</v>
      </c>
      <c r="G20" s="433">
        <v>102</v>
      </c>
      <c r="H20" s="433">
        <v>100</v>
      </c>
      <c r="I20" s="433">
        <v>97</v>
      </c>
      <c r="J20" s="433">
        <v>100</v>
      </c>
    </row>
    <row r="21" spans="1:10" ht="17.399999999999999" x14ac:dyDescent="0.45">
      <c r="A21" s="195"/>
      <c r="C21" s="680">
        <v>2020</v>
      </c>
      <c r="D21" s="433">
        <v>97</v>
      </c>
      <c r="E21" s="433">
        <v>97</v>
      </c>
      <c r="F21" s="433">
        <v>89</v>
      </c>
      <c r="G21" s="433">
        <v>101</v>
      </c>
      <c r="H21" s="433">
        <v>97</v>
      </c>
      <c r="I21" s="433">
        <v>95</v>
      </c>
      <c r="J21" s="433">
        <v>100</v>
      </c>
    </row>
    <row r="22" spans="1:10" ht="17.399999999999999" x14ac:dyDescent="0.45">
      <c r="A22" s="195"/>
      <c r="C22" s="430">
        <v>2021</v>
      </c>
      <c r="D22" s="471">
        <v>99</v>
      </c>
      <c r="E22" s="471">
        <v>99</v>
      </c>
      <c r="F22" s="471">
        <v>76</v>
      </c>
      <c r="G22" s="471">
        <v>94</v>
      </c>
      <c r="H22" s="471">
        <v>99</v>
      </c>
      <c r="I22" s="471">
        <v>81</v>
      </c>
      <c r="J22" s="471">
        <v>93</v>
      </c>
    </row>
    <row r="23" spans="1:10" ht="17.399999999999999" x14ac:dyDescent="0.45">
      <c r="A23" s="195"/>
      <c r="C23" s="22" t="s">
        <v>5481</v>
      </c>
      <c r="D23" s="22"/>
      <c r="E23" s="22"/>
      <c r="F23" s="22"/>
      <c r="G23" s="22"/>
      <c r="H23" s="22"/>
      <c r="I23" s="22"/>
      <c r="J23" s="22"/>
    </row>
    <row r="24" spans="1:10" ht="16.2" x14ac:dyDescent="0.4">
      <c r="A24" s="195"/>
      <c r="D24" s="123"/>
      <c r="E24" s="123"/>
      <c r="F24" s="123"/>
      <c r="G24" s="123"/>
      <c r="H24" s="123"/>
      <c r="I24" s="123"/>
      <c r="J24" s="123"/>
    </row>
    <row r="25" spans="1:10" x14ac:dyDescent="0.35">
      <c r="A25" s="195"/>
    </row>
    <row r="26" spans="1:10" x14ac:dyDescent="0.35">
      <c r="A26" s="195"/>
    </row>
    <row r="27" spans="1:10" ht="18.600000000000001" x14ac:dyDescent="0.35">
      <c r="A27" s="195"/>
      <c r="C27" s="300" t="s">
        <v>5482</v>
      </c>
    </row>
    <row r="28" spans="1:10" x14ac:dyDescent="0.35">
      <c r="A28" s="195"/>
    </row>
    <row r="29" spans="1:10" x14ac:dyDescent="0.35">
      <c r="A29" s="195"/>
    </row>
    <row r="30" spans="1:10" x14ac:dyDescent="0.35">
      <c r="A30" s="195"/>
    </row>
    <row r="31" spans="1:10" x14ac:dyDescent="0.35">
      <c r="A31" s="195"/>
    </row>
    <row r="52" spans="3:3" x14ac:dyDescent="0.35">
      <c r="C52" s="39" t="s">
        <v>2193</v>
      </c>
    </row>
    <row r="55" spans="3:3" ht="17.399999999999999" x14ac:dyDescent="0.45">
      <c r="C55" s="22" t="s">
        <v>5481</v>
      </c>
    </row>
  </sheetData>
  <mergeCells count="9">
    <mergeCell ref="A6:B6"/>
    <mergeCell ref="C6:O6"/>
    <mergeCell ref="C1:D1"/>
    <mergeCell ref="A3:B3"/>
    <mergeCell ref="C3:O3"/>
    <mergeCell ref="A4:B4"/>
    <mergeCell ref="C4:O4"/>
    <mergeCell ref="A5:B5"/>
    <mergeCell ref="C5:O5"/>
  </mergeCells>
  <hyperlinks>
    <hyperlink ref="A1" location="'ODS 3.'!A1" display="REGRESAR" xr:uid="{00000000-0004-0000-6B00-000000000000}"/>
    <hyperlink ref="C1" location="'Metadato 3.b.1'!A1" display="VER METADATO" xr:uid="{00000000-0004-0000-6B00-000001000000}"/>
  </hyperlinks>
  <pageMargins left="0.7" right="0.7" top="0.75" bottom="0.75" header="0.3" footer="0.3"/>
  <pageSetup orientation="portrait" r:id="rId1"/>
  <drawing r:id="rId2"/>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sheetPr codeName="Hoja107">
    <tabColor theme="0" tint="-0.499984740745262"/>
  </sheetPr>
  <dimension ref="B1:G36"/>
  <sheetViews>
    <sheetView showGridLines="0" zoomScaleNormal="100" workbookViewId="0">
      <pane ySplit="1" topLeftCell="A2" activePane="bottomLeft" state="frozen"/>
      <selection pane="bottomLeft" activeCell="E12" sqref="E12"/>
    </sheetView>
  </sheetViews>
  <sheetFormatPr baseColWidth="10" defaultColWidth="11.44140625" defaultRowHeight="17.399999999999999" x14ac:dyDescent="0.3"/>
  <cols>
    <col min="1" max="1" width="3.77734375" style="38" customWidth="1"/>
    <col min="2" max="2" width="6.77734375" style="38" customWidth="1"/>
    <col min="3" max="3" width="26.44140625" style="38" customWidth="1"/>
    <col min="4" max="4" width="24" style="38" customWidth="1"/>
    <col min="5" max="5" width="85.77734375" style="38" customWidth="1"/>
    <col min="6" max="6" width="11.44140625" style="38"/>
    <col min="7" max="7" width="7.21875" style="38" customWidth="1"/>
    <col min="8" max="16384" width="11.44140625" style="38"/>
  </cols>
  <sheetData>
    <row r="1" spans="2:7" x14ac:dyDescent="0.3">
      <c r="C1" s="481" t="s">
        <v>337</v>
      </c>
    </row>
    <row r="2" spans="2:7" ht="18" thickBot="1" x14ac:dyDescent="0.35"/>
    <row r="3" spans="2:7" ht="23.25" customHeight="1" thickBot="1" x14ac:dyDescent="0.35">
      <c r="C3" s="3297" t="s">
        <v>370</v>
      </c>
      <c r="D3" s="3297"/>
      <c r="E3" s="3297"/>
      <c r="G3" s="147" t="s">
        <v>471</v>
      </c>
    </row>
    <row r="4" spans="2:7" x14ac:dyDescent="0.3">
      <c r="B4" s="691"/>
      <c r="C4" s="3299" t="s">
        <v>449</v>
      </c>
      <c r="D4" s="3299"/>
      <c r="E4" s="156" t="s">
        <v>16</v>
      </c>
    </row>
    <row r="5" spans="2:7" ht="121.8" x14ac:dyDescent="0.3">
      <c r="C5" s="3142" t="s">
        <v>373</v>
      </c>
      <c r="D5" s="3142"/>
      <c r="E5" s="44" t="s">
        <v>55</v>
      </c>
    </row>
    <row r="6" spans="2:7" x14ac:dyDescent="0.3">
      <c r="C6" s="3142" t="s">
        <v>374</v>
      </c>
      <c r="D6" s="3142"/>
      <c r="E6" s="45" t="s">
        <v>622</v>
      </c>
    </row>
    <row r="7" spans="2:7" ht="16.5" customHeight="1" x14ac:dyDescent="0.3">
      <c r="C7" s="3143" t="s">
        <v>375</v>
      </c>
      <c r="D7" s="3143"/>
      <c r="E7" s="128" t="s">
        <v>3990</v>
      </c>
    </row>
    <row r="8" spans="2:7" ht="16.5" customHeight="1" x14ac:dyDescent="0.3">
      <c r="C8" s="3143" t="s">
        <v>2480</v>
      </c>
      <c r="D8" s="3143"/>
      <c r="E8" s="132" t="s">
        <v>2529</v>
      </c>
    </row>
    <row r="9" spans="2:7" x14ac:dyDescent="0.45">
      <c r="C9" s="22"/>
      <c r="D9" s="22"/>
      <c r="E9" s="22"/>
    </row>
    <row r="10" spans="2:7" ht="23.25" customHeight="1" x14ac:dyDescent="0.3">
      <c r="C10" s="3297" t="s">
        <v>376</v>
      </c>
      <c r="D10" s="3297"/>
      <c r="E10" s="3297"/>
    </row>
    <row r="11" spans="2:7" ht="18" customHeight="1" x14ac:dyDescent="0.3">
      <c r="C11" s="3323" t="s">
        <v>377</v>
      </c>
      <c r="D11" s="3324"/>
      <c r="E11" s="156" t="s">
        <v>2194</v>
      </c>
    </row>
    <row r="12" spans="2:7" ht="33.6" customHeight="1" x14ac:dyDescent="0.3">
      <c r="C12" s="3155" t="s">
        <v>379</v>
      </c>
      <c r="D12" s="3155"/>
      <c r="E12" s="460" t="s">
        <v>722</v>
      </c>
    </row>
    <row r="13" spans="2:7" x14ac:dyDescent="0.3">
      <c r="C13" s="3142" t="s">
        <v>380</v>
      </c>
      <c r="D13" s="3142"/>
      <c r="E13" s="603" t="s">
        <v>622</v>
      </c>
    </row>
    <row r="14" spans="2:7" x14ac:dyDescent="0.3">
      <c r="C14" s="3142" t="s">
        <v>381</v>
      </c>
      <c r="D14" s="3156"/>
      <c r="E14" s="133" t="s">
        <v>385</v>
      </c>
    </row>
    <row r="15" spans="2:7" ht="166.5" customHeight="1" x14ac:dyDescent="0.3">
      <c r="C15" s="3142" t="s">
        <v>382</v>
      </c>
      <c r="D15" s="3142"/>
      <c r="E15" s="49" t="s">
        <v>5994</v>
      </c>
    </row>
    <row r="16" spans="2:7" ht="36.75" customHeight="1" x14ac:dyDescent="0.3">
      <c r="C16" s="3142" t="s">
        <v>383</v>
      </c>
      <c r="D16" s="3142"/>
      <c r="E16" s="49"/>
    </row>
    <row r="17" spans="3:5" x14ac:dyDescent="0.3">
      <c r="C17" s="3142" t="s">
        <v>384</v>
      </c>
      <c r="D17" s="3142"/>
      <c r="E17" s="49" t="s">
        <v>450</v>
      </c>
    </row>
    <row r="18" spans="3:5" ht="34.799999999999997" x14ac:dyDescent="0.3">
      <c r="C18" s="3143" t="s">
        <v>386</v>
      </c>
      <c r="D18" s="3143"/>
      <c r="E18" s="44" t="s">
        <v>2195</v>
      </c>
    </row>
    <row r="19" spans="3:5" ht="34.799999999999997" x14ac:dyDescent="0.3">
      <c r="C19" s="3144" t="s">
        <v>387</v>
      </c>
      <c r="D19" s="3145"/>
      <c r="E19" s="49" t="s">
        <v>730</v>
      </c>
    </row>
    <row r="20" spans="3:5" x14ac:dyDescent="0.3">
      <c r="C20" s="3142" t="s">
        <v>388</v>
      </c>
      <c r="D20" s="3142"/>
      <c r="E20" s="49" t="s">
        <v>424</v>
      </c>
    </row>
    <row r="21" spans="3:5" x14ac:dyDescent="0.3">
      <c r="C21" s="3146" t="s">
        <v>390</v>
      </c>
      <c r="D21" s="54" t="s">
        <v>391</v>
      </c>
      <c r="E21" s="44" t="s">
        <v>2196</v>
      </c>
    </row>
    <row r="22" spans="3:5" x14ac:dyDescent="0.3">
      <c r="C22" s="3147"/>
      <c r="D22" s="577" t="s">
        <v>393</v>
      </c>
      <c r="E22" s="49" t="s">
        <v>731</v>
      </c>
    </row>
    <row r="23" spans="3:5" x14ac:dyDescent="0.3">
      <c r="C23" s="3148" t="s">
        <v>395</v>
      </c>
      <c r="D23" s="3148"/>
      <c r="E23" s="49" t="s">
        <v>427</v>
      </c>
    </row>
    <row r="24" spans="3:5" x14ac:dyDescent="0.3">
      <c r="C24" s="3148" t="s">
        <v>397</v>
      </c>
      <c r="D24" s="3148"/>
      <c r="E24" s="44" t="s">
        <v>645</v>
      </c>
    </row>
    <row r="25" spans="3:5" x14ac:dyDescent="0.3">
      <c r="C25" s="3142" t="s">
        <v>399</v>
      </c>
      <c r="D25" s="3142"/>
      <c r="E25" s="49" t="s">
        <v>19</v>
      </c>
    </row>
    <row r="26" spans="3:5" ht="15" customHeight="1" x14ac:dyDescent="0.3">
      <c r="C26" s="3143" t="s">
        <v>401</v>
      </c>
      <c r="D26" s="3143"/>
      <c r="E26" s="44" t="s">
        <v>732</v>
      </c>
    </row>
    <row r="27" spans="3:5" x14ac:dyDescent="0.3">
      <c r="C27" s="3149" t="s">
        <v>403</v>
      </c>
      <c r="D27" s="3150"/>
      <c r="E27" s="44" t="s">
        <v>2197</v>
      </c>
    </row>
    <row r="28" spans="3:5" ht="52.2" x14ac:dyDescent="0.3">
      <c r="C28" s="578" t="s">
        <v>404</v>
      </c>
      <c r="D28" s="579"/>
      <c r="E28" s="49" t="s">
        <v>2198</v>
      </c>
    </row>
    <row r="29" spans="3:5" x14ac:dyDescent="0.3">
      <c r="C29" s="3151" t="s">
        <v>405</v>
      </c>
      <c r="D29" s="3152"/>
      <c r="E29" s="61"/>
    </row>
    <row r="30" spans="3:5" ht="15.75" customHeight="1" x14ac:dyDescent="0.3">
      <c r="C30" s="905"/>
      <c r="D30" s="905"/>
      <c r="E30" s="906"/>
    </row>
    <row r="31" spans="3:5" ht="23.25" customHeight="1" x14ac:dyDescent="0.3">
      <c r="C31" s="3297" t="s">
        <v>406</v>
      </c>
      <c r="D31" s="3297"/>
      <c r="E31" s="3297"/>
    </row>
    <row r="32" spans="3:5" x14ac:dyDescent="0.3">
      <c r="C32" s="3321" t="s">
        <v>407</v>
      </c>
      <c r="D32" s="3322"/>
      <c r="E32" s="581" t="s">
        <v>2199</v>
      </c>
    </row>
    <row r="33" spans="3:5" x14ac:dyDescent="0.3">
      <c r="C33" s="3140" t="s">
        <v>409</v>
      </c>
      <c r="D33" s="3141"/>
      <c r="E33" s="113" t="s">
        <v>2200</v>
      </c>
    </row>
    <row r="34" spans="3:5" x14ac:dyDescent="0.3">
      <c r="C34" s="3140" t="s">
        <v>411</v>
      </c>
      <c r="D34" s="3141"/>
      <c r="E34" s="113" t="s">
        <v>645</v>
      </c>
    </row>
    <row r="35" spans="3:5" x14ac:dyDescent="0.3">
      <c r="C35" s="3140" t="s">
        <v>413</v>
      </c>
      <c r="D35" s="3141"/>
      <c r="E35" s="113" t="s">
        <v>646</v>
      </c>
    </row>
    <row r="36" spans="3:5" x14ac:dyDescent="0.3">
      <c r="C36" s="3140" t="s">
        <v>415</v>
      </c>
      <c r="D36" s="3141"/>
      <c r="E36" s="85" t="s">
        <v>2201</v>
      </c>
    </row>
  </sheetData>
  <mergeCells count="30">
    <mergeCell ref="C16:D16"/>
    <mergeCell ref="C3:E3"/>
    <mergeCell ref="C4:D4"/>
    <mergeCell ref="C5:D5"/>
    <mergeCell ref="C6:D6"/>
    <mergeCell ref="C7:D7"/>
    <mergeCell ref="C10:E10"/>
    <mergeCell ref="C11:D11"/>
    <mergeCell ref="C12:D12"/>
    <mergeCell ref="C13:D13"/>
    <mergeCell ref="C14:D14"/>
    <mergeCell ref="C15:D15"/>
    <mergeCell ref="C8:D8"/>
    <mergeCell ref="C31:E31"/>
    <mergeCell ref="C17:D17"/>
    <mergeCell ref="C18:D18"/>
    <mergeCell ref="C19:D19"/>
    <mergeCell ref="C20:D20"/>
    <mergeCell ref="C21:C22"/>
    <mergeCell ref="C23:D23"/>
    <mergeCell ref="C24:D24"/>
    <mergeCell ref="C25:D25"/>
    <mergeCell ref="C26:D26"/>
    <mergeCell ref="C27:D27"/>
    <mergeCell ref="C29:D29"/>
    <mergeCell ref="C32:D32"/>
    <mergeCell ref="C33:D33"/>
    <mergeCell ref="C34:D34"/>
    <mergeCell ref="C35:D35"/>
    <mergeCell ref="C36:D36"/>
  </mergeCells>
  <dataValidations count="7">
    <dataValidation type="list" allowBlank="1" showInputMessage="1" showErrorMessage="1" sqref="E25" xr:uid="{00000000-0002-0000-6C00-000000000000}">
      <formula1>Tipo_operación</formula1>
    </dataValidation>
    <dataValidation type="list" allowBlank="1" showInputMessage="1" showErrorMessage="1" sqref="E14" xr:uid="{00000000-0002-0000-6C00-000001000000}">
      <formula1>Tipo_indicador</formula1>
    </dataValidation>
    <dataValidation type="list" allowBlank="1" showInputMessage="1" showErrorMessage="1" sqref="E7" xr:uid="{00000000-0002-0000-6C00-000002000000}">
      <formula1>Nombre_indicador_ODS</formula1>
    </dataValidation>
    <dataValidation type="list" allowBlank="1" showInputMessage="1" showErrorMessage="1" sqref="E6" xr:uid="{00000000-0002-0000-6C00-000003000000}">
      <formula1>Numero_indicador</formula1>
    </dataValidation>
    <dataValidation type="list" allowBlank="1" showInputMessage="1" showErrorMessage="1" sqref="E5" xr:uid="{00000000-0002-0000-6C00-000004000000}">
      <formula1>Metas_ODS</formula1>
    </dataValidation>
    <dataValidation type="list" allowBlank="1" showInputMessage="1" showErrorMessage="1" sqref="E4" xr:uid="{00000000-0002-0000-6C00-000005000000}">
      <formula1>ODS</formula1>
    </dataValidation>
    <dataValidation allowBlank="1" showDropDown="1" showInputMessage="1" showErrorMessage="1" sqref="E13" xr:uid="{00000000-0002-0000-6C00-000006000000}"/>
  </dataValidations>
  <hyperlinks>
    <hyperlink ref="C1" location="'3.b.1'!A1" display="REGRESAR" xr:uid="{00000000-0004-0000-6C00-000000000000}"/>
    <hyperlink ref="E8" r:id="rId1" xr:uid="{00000000-0004-0000-6C00-000001000000}"/>
    <hyperlink ref="E36" r:id="rId2" xr:uid="{00000000-0004-0000-6C00-000002000000}"/>
  </hyperlinks>
  <pageMargins left="0.7" right="0.7" top="0.75" bottom="0.75" header="0.3" footer="0.3"/>
  <pageSetup orientation="portrait" r:id="rId3"/>
  <drawing r:id="rId4"/>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1">
    <tabColor theme="0" tint="-0.499984740745262"/>
  </sheetPr>
  <dimension ref="A1:F42"/>
  <sheetViews>
    <sheetView showGridLines="0" zoomScaleNormal="100" workbookViewId="0">
      <pane ySplit="1" topLeftCell="A2" activePane="bottomLeft" state="frozen"/>
      <selection activeCell="B1" sqref="B1"/>
      <selection pane="bottomLeft" activeCell="B1" sqref="B1"/>
    </sheetView>
  </sheetViews>
  <sheetFormatPr baseColWidth="10" defaultColWidth="11.44140625" defaultRowHeight="17.399999999999999" x14ac:dyDescent="0.45"/>
  <cols>
    <col min="1" max="1" width="11.44140625" style="22"/>
    <col min="2" max="2" width="26.44140625" style="22" customWidth="1"/>
    <col min="3" max="3" width="24" style="22" customWidth="1"/>
    <col min="4" max="4" width="85.77734375" style="22" customWidth="1"/>
    <col min="5" max="5" width="11.44140625" style="22"/>
    <col min="6" max="6" width="7.21875" style="22" customWidth="1"/>
    <col min="7" max="16384" width="11.44140625" style="22"/>
  </cols>
  <sheetData>
    <row r="1" spans="1:6" x14ac:dyDescent="0.45">
      <c r="B1" s="574" t="s">
        <v>337</v>
      </c>
    </row>
    <row r="2" spans="1:6" ht="18" thickBot="1" x14ac:dyDescent="0.5"/>
    <row r="3" spans="1:6" ht="23.25" customHeight="1" thickBot="1" x14ac:dyDescent="0.5">
      <c r="B3" s="3122" t="s">
        <v>370</v>
      </c>
      <c r="C3" s="3122"/>
      <c r="D3" s="3122"/>
      <c r="F3" s="147" t="s">
        <v>371</v>
      </c>
    </row>
    <row r="4" spans="1:6" x14ac:dyDescent="0.45">
      <c r="A4" s="148"/>
      <c r="B4" s="3142" t="s">
        <v>372</v>
      </c>
      <c r="C4" s="3142"/>
      <c r="D4" s="44" t="s">
        <v>6</v>
      </c>
    </row>
    <row r="5" spans="1:6" ht="34.799999999999997" x14ac:dyDescent="0.45">
      <c r="B5" s="3142" t="s">
        <v>373</v>
      </c>
      <c r="C5" s="3142"/>
      <c r="D5" s="44" t="s">
        <v>17</v>
      </c>
    </row>
    <row r="6" spans="1:6" ht="16.5" customHeight="1" x14ac:dyDescent="0.45">
      <c r="B6" s="3142" t="s">
        <v>374</v>
      </c>
      <c r="C6" s="3142"/>
      <c r="D6" s="45" t="s">
        <v>328</v>
      </c>
    </row>
    <row r="7" spans="1:6" ht="63.75" customHeight="1" x14ac:dyDescent="0.45">
      <c r="B7" s="3143" t="s">
        <v>375</v>
      </c>
      <c r="C7" s="3144"/>
      <c r="D7" s="46" t="s">
        <v>3940</v>
      </c>
    </row>
    <row r="8" spans="1:6" x14ac:dyDescent="0.45">
      <c r="B8" s="3172" t="s">
        <v>2486</v>
      </c>
      <c r="C8" s="3172"/>
      <c r="D8" s="47" t="s">
        <v>2487</v>
      </c>
    </row>
    <row r="9" spans="1:6" x14ac:dyDescent="0.45">
      <c r="B9" s="3172"/>
      <c r="C9" s="3172"/>
      <c r="D9" s="47" t="s">
        <v>2488</v>
      </c>
    </row>
    <row r="11" spans="1:6" ht="23.25" customHeight="1" x14ac:dyDescent="0.45">
      <c r="B11" s="3122" t="s">
        <v>376</v>
      </c>
      <c r="C11" s="3122"/>
      <c r="D11" s="3122"/>
    </row>
    <row r="12" spans="1:6" x14ac:dyDescent="0.45">
      <c r="B12" s="3153" t="s">
        <v>377</v>
      </c>
      <c r="C12" s="3154"/>
      <c r="D12" s="44" t="s">
        <v>439</v>
      </c>
    </row>
    <row r="13" spans="1:6" ht="17.25" customHeight="1" x14ac:dyDescent="0.45">
      <c r="B13" s="3155" t="s">
        <v>379</v>
      </c>
      <c r="C13" s="3155"/>
      <c r="D13" s="636" t="s">
        <v>2140</v>
      </c>
    </row>
    <row r="14" spans="1:6" x14ac:dyDescent="0.45">
      <c r="B14" s="3142" t="s">
        <v>380</v>
      </c>
      <c r="C14" s="3142"/>
      <c r="D14" s="575" t="s">
        <v>328</v>
      </c>
    </row>
    <row r="15" spans="1:6" x14ac:dyDescent="0.45">
      <c r="B15" s="3142" t="s">
        <v>381</v>
      </c>
      <c r="C15" s="3156"/>
      <c r="D15" s="575" t="s">
        <v>18</v>
      </c>
    </row>
    <row r="16" spans="1:6" ht="164.25" customHeight="1" x14ac:dyDescent="0.45">
      <c r="B16" s="3142" t="s">
        <v>382</v>
      </c>
      <c r="C16" s="3142"/>
      <c r="D16" s="98" t="s">
        <v>5975</v>
      </c>
    </row>
    <row r="17" spans="2:4" ht="42" customHeight="1" x14ac:dyDescent="0.45">
      <c r="B17" s="3142" t="s">
        <v>383</v>
      </c>
      <c r="C17" s="3142"/>
      <c r="D17" s="44" t="s">
        <v>447</v>
      </c>
    </row>
    <row r="18" spans="2:4" x14ac:dyDescent="0.45">
      <c r="B18" s="3142" t="s">
        <v>384</v>
      </c>
      <c r="C18" s="3142"/>
      <c r="D18" s="84" t="s">
        <v>385</v>
      </c>
    </row>
    <row r="19" spans="2:4" ht="15" customHeight="1" x14ac:dyDescent="0.45">
      <c r="B19" s="3143" t="s">
        <v>386</v>
      </c>
      <c r="C19" s="3143"/>
      <c r="D19" s="44"/>
    </row>
    <row r="20" spans="2:4" ht="33" customHeight="1" x14ac:dyDescent="0.45">
      <c r="B20" s="3144" t="s">
        <v>387</v>
      </c>
      <c r="C20" s="3145"/>
      <c r="D20" s="84" t="s">
        <v>2147</v>
      </c>
    </row>
    <row r="21" spans="2:4" x14ac:dyDescent="0.45">
      <c r="B21" s="3142" t="s">
        <v>388</v>
      </c>
      <c r="C21" s="3142"/>
      <c r="D21" s="44" t="s">
        <v>424</v>
      </c>
    </row>
    <row r="22" spans="2:4" x14ac:dyDescent="0.45">
      <c r="B22" s="3146" t="s">
        <v>390</v>
      </c>
      <c r="C22" s="54" t="s">
        <v>391</v>
      </c>
      <c r="D22" s="57"/>
    </row>
    <row r="23" spans="2:4" x14ac:dyDescent="0.45">
      <c r="B23" s="3147"/>
      <c r="C23" s="567" t="s">
        <v>393</v>
      </c>
      <c r="D23" s="57" t="s">
        <v>2148</v>
      </c>
    </row>
    <row r="24" spans="2:4" x14ac:dyDescent="0.45">
      <c r="B24" s="3148" t="s">
        <v>395</v>
      </c>
      <c r="C24" s="3148"/>
      <c r="D24" s="44" t="s">
        <v>427</v>
      </c>
    </row>
    <row r="25" spans="2:4" x14ac:dyDescent="0.45">
      <c r="B25" s="3148" t="s">
        <v>397</v>
      </c>
      <c r="C25" s="3148"/>
      <c r="D25" s="84" t="s">
        <v>2149</v>
      </c>
    </row>
    <row r="26" spans="2:4" x14ac:dyDescent="0.45">
      <c r="B26" s="3142" t="s">
        <v>399</v>
      </c>
      <c r="C26" s="3142"/>
      <c r="D26" s="52" t="s">
        <v>19</v>
      </c>
    </row>
    <row r="27" spans="2:4" ht="15" customHeight="1" x14ac:dyDescent="0.45">
      <c r="B27" s="3143" t="s">
        <v>401</v>
      </c>
      <c r="C27" s="3143"/>
      <c r="D27" s="99" t="s">
        <v>2151</v>
      </c>
    </row>
    <row r="28" spans="2:4" ht="52.2" x14ac:dyDescent="0.45">
      <c r="B28" s="3149" t="s">
        <v>403</v>
      </c>
      <c r="C28" s="3150"/>
      <c r="D28" s="84" t="s">
        <v>2419</v>
      </c>
    </row>
    <row r="29" spans="2:4" ht="60" customHeight="1" x14ac:dyDescent="0.45">
      <c r="B29" s="568" t="s">
        <v>404</v>
      </c>
      <c r="C29" s="569"/>
      <c r="D29" s="84" t="s">
        <v>2150</v>
      </c>
    </row>
    <row r="30" spans="2:4" x14ac:dyDescent="0.45">
      <c r="B30" s="3151" t="s">
        <v>405</v>
      </c>
      <c r="C30" s="3152"/>
    </row>
    <row r="31" spans="2:4" ht="22.5" customHeight="1" x14ac:dyDescent="0.45">
      <c r="B31" s="62"/>
      <c r="C31" s="62"/>
      <c r="D31" s="63"/>
    </row>
    <row r="32" spans="2:4" ht="23.25" customHeight="1" x14ac:dyDescent="0.45">
      <c r="B32" s="3122" t="s">
        <v>406</v>
      </c>
      <c r="C32" s="3122"/>
      <c r="D32" s="3122"/>
    </row>
    <row r="33" spans="2:4" x14ac:dyDescent="0.45">
      <c r="B33" s="3140" t="s">
        <v>407</v>
      </c>
      <c r="C33" s="3141"/>
      <c r="D33" s="84" t="s">
        <v>5415</v>
      </c>
    </row>
    <row r="34" spans="2:4" x14ac:dyDescent="0.45">
      <c r="B34" s="3140" t="s">
        <v>409</v>
      </c>
      <c r="C34" s="3141"/>
      <c r="D34" s="84" t="s">
        <v>2152</v>
      </c>
    </row>
    <row r="35" spans="2:4" x14ac:dyDescent="0.45">
      <c r="B35" s="3140" t="s">
        <v>411</v>
      </c>
      <c r="C35" s="3141"/>
      <c r="D35" s="84" t="s">
        <v>2153</v>
      </c>
    </row>
    <row r="36" spans="2:4" x14ac:dyDescent="0.45">
      <c r="B36" s="3140" t="s">
        <v>413</v>
      </c>
      <c r="C36" s="3141"/>
      <c r="D36" s="84" t="s">
        <v>448</v>
      </c>
    </row>
    <row r="37" spans="2:4" x14ac:dyDescent="0.45">
      <c r="B37" s="3140" t="s">
        <v>415</v>
      </c>
      <c r="C37" s="3141"/>
      <c r="D37" s="85" t="s">
        <v>5416</v>
      </c>
    </row>
    <row r="38" spans="2:4" x14ac:dyDescent="0.45">
      <c r="B38" s="3140" t="s">
        <v>407</v>
      </c>
      <c r="C38" s="3141"/>
      <c r="D38" s="84" t="s">
        <v>3387</v>
      </c>
    </row>
    <row r="39" spans="2:4" x14ac:dyDescent="0.45">
      <c r="B39" s="3140" t="s">
        <v>409</v>
      </c>
      <c r="C39" s="3141"/>
      <c r="D39" s="84" t="s">
        <v>3388</v>
      </c>
    </row>
    <row r="40" spans="2:4" x14ac:dyDescent="0.45">
      <c r="B40" s="3140" t="s">
        <v>411</v>
      </c>
      <c r="C40" s="3141"/>
      <c r="D40" s="84" t="s">
        <v>2153</v>
      </c>
    </row>
    <row r="41" spans="2:4" x14ac:dyDescent="0.45">
      <c r="B41" s="3140" t="s">
        <v>413</v>
      </c>
      <c r="C41" s="3141"/>
      <c r="D41" s="84" t="s">
        <v>448</v>
      </c>
    </row>
    <row r="42" spans="2:4" x14ac:dyDescent="0.45">
      <c r="B42" s="3140" t="s">
        <v>415</v>
      </c>
      <c r="C42" s="3141"/>
      <c r="D42" s="85" t="s">
        <v>3389</v>
      </c>
    </row>
  </sheetData>
  <mergeCells count="35">
    <mergeCell ref="B39:C39"/>
    <mergeCell ref="B40:C40"/>
    <mergeCell ref="B41:C41"/>
    <mergeCell ref="B42:C42"/>
    <mergeCell ref="B33:C33"/>
    <mergeCell ref="B34:C34"/>
    <mergeCell ref="B35:C35"/>
    <mergeCell ref="B36:C36"/>
    <mergeCell ref="B37:C37"/>
    <mergeCell ref="B38:C38"/>
    <mergeCell ref="B32:D32"/>
    <mergeCell ref="B18:C18"/>
    <mergeCell ref="B19:C19"/>
    <mergeCell ref="B20:C20"/>
    <mergeCell ref="B21:C21"/>
    <mergeCell ref="B22:B23"/>
    <mergeCell ref="B24:C24"/>
    <mergeCell ref="B25:C25"/>
    <mergeCell ref="B26:C26"/>
    <mergeCell ref="B27:C27"/>
    <mergeCell ref="B28:C28"/>
    <mergeCell ref="B30:C30"/>
    <mergeCell ref="B17:C17"/>
    <mergeCell ref="B3:D3"/>
    <mergeCell ref="B4:C4"/>
    <mergeCell ref="B5:C5"/>
    <mergeCell ref="B6:C6"/>
    <mergeCell ref="B7:C7"/>
    <mergeCell ref="B11:D11"/>
    <mergeCell ref="B12:C12"/>
    <mergeCell ref="B13:C13"/>
    <mergeCell ref="B14:C14"/>
    <mergeCell ref="B15:C15"/>
    <mergeCell ref="B16:C16"/>
    <mergeCell ref="B8:C9"/>
  </mergeCells>
  <dataValidations count="7">
    <dataValidation type="list" allowBlank="1" showInputMessage="1" showErrorMessage="1" sqref="D26" xr:uid="{00000000-0002-0000-0A00-000000000000}">
      <formula1>Tipo_operación</formula1>
    </dataValidation>
    <dataValidation type="list" allowBlank="1" showInputMessage="1" showErrorMessage="1" sqref="D15" xr:uid="{00000000-0002-0000-0A00-000001000000}">
      <formula1>Tipo_indicador</formula1>
    </dataValidation>
    <dataValidation type="list" allowBlank="1" showInputMessage="1" showErrorMessage="1" sqref="D7" xr:uid="{00000000-0002-0000-0A00-000002000000}">
      <formula1>Nombre_indicador_ODS</formula1>
    </dataValidation>
    <dataValidation type="list" allowBlank="1" showInputMessage="1" showErrorMessage="1" sqref="D6" xr:uid="{00000000-0002-0000-0A00-000003000000}">
      <formula1>Numero_indicador</formula1>
    </dataValidation>
    <dataValidation type="list" allowBlank="1" showInputMessage="1" showErrorMessage="1" sqref="D5" xr:uid="{00000000-0002-0000-0A00-000004000000}">
      <formula1>Metas_ODS</formula1>
    </dataValidation>
    <dataValidation type="list" allowBlank="1" showInputMessage="1" showErrorMessage="1" sqref="D4" xr:uid="{00000000-0002-0000-0A00-000005000000}">
      <formula1>ODS</formula1>
    </dataValidation>
    <dataValidation allowBlank="1" showDropDown="1" showInputMessage="1" showErrorMessage="1" sqref="D14" xr:uid="{00000000-0002-0000-0A00-000006000000}"/>
  </dataValidations>
  <hyperlinks>
    <hyperlink ref="B1" location="'1.3.1'!A1" display="REGRESAR" xr:uid="{00000000-0004-0000-0A00-000000000000}"/>
    <hyperlink ref="D8" r:id="rId1" xr:uid="{00000000-0004-0000-0A00-000001000000}"/>
    <hyperlink ref="D9" r:id="rId2" xr:uid="{00000000-0004-0000-0A00-000002000000}"/>
    <hyperlink ref="D37" r:id="rId3" xr:uid="{00000000-0004-0000-0A00-000003000000}"/>
    <hyperlink ref="D42" r:id="rId4" display="alejandro.abarcag@mtss.go.cr" xr:uid="{00000000-0004-0000-0A00-000004000000}"/>
  </hyperlinks>
  <pageMargins left="0.7" right="0.7" top="0.75" bottom="0.75" header="0.3" footer="0.3"/>
  <pageSetup paperSize="9" orientation="portrait" r:id="rId5"/>
  <drawing r:id="rId6"/>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sheetPr codeName="Hoja108">
    <tabColor rgb="FF7030A0"/>
  </sheetPr>
  <dimension ref="A1:P32"/>
  <sheetViews>
    <sheetView showGridLines="0" zoomScaleNormal="100" workbookViewId="0">
      <pane ySplit="1" topLeftCell="A2" activePane="bottomLeft" state="frozen"/>
      <selection activeCell="B1" sqref="B1"/>
      <selection pane="bottomLeft"/>
    </sheetView>
  </sheetViews>
  <sheetFormatPr baseColWidth="10" defaultColWidth="11.44140625" defaultRowHeight="13.2" x14ac:dyDescent="0.35"/>
  <cols>
    <col min="1" max="2" width="15.77734375" style="39" customWidth="1"/>
    <col min="3" max="3" width="11.77734375" style="40" customWidth="1"/>
    <col min="4" max="6" width="11.77734375" style="39" customWidth="1"/>
    <col min="7" max="16384" width="11.44140625" style="39"/>
  </cols>
  <sheetData>
    <row r="1" spans="1:16" s="160" customFormat="1" ht="18.600000000000001" x14ac:dyDescent="0.45">
      <c r="A1" s="576" t="s">
        <v>337</v>
      </c>
      <c r="B1" s="649"/>
      <c r="C1" s="3119" t="s">
        <v>430</v>
      </c>
      <c r="D1" s="3119"/>
    </row>
    <row r="2" spans="1:16" s="160" customFormat="1" ht="18.600000000000001" x14ac:dyDescent="0.45">
      <c r="C2" s="687"/>
    </row>
    <row r="3" spans="1:16" s="160" customFormat="1" ht="18.600000000000001" x14ac:dyDescent="0.45">
      <c r="A3" s="3268" t="s">
        <v>339</v>
      </c>
      <c r="B3" s="3268"/>
      <c r="C3" s="3268" t="s">
        <v>627</v>
      </c>
      <c r="D3" s="3269"/>
      <c r="E3" s="3269"/>
      <c r="F3" s="3269"/>
      <c r="G3" s="3269"/>
      <c r="H3" s="3269"/>
      <c r="I3" s="3269"/>
      <c r="J3" s="3269"/>
      <c r="K3" s="3269"/>
      <c r="L3" s="3269"/>
      <c r="M3" s="3269"/>
      <c r="N3" s="3269"/>
      <c r="O3" s="3269"/>
      <c r="P3" s="3269"/>
    </row>
    <row r="4" spans="1:16" s="160" customFormat="1" ht="67.8" customHeight="1" x14ac:dyDescent="0.45">
      <c r="A4" s="3268" t="s">
        <v>340</v>
      </c>
      <c r="B4" s="3268"/>
      <c r="C4" s="3268" t="s">
        <v>621</v>
      </c>
      <c r="D4" s="3269"/>
      <c r="E4" s="3269"/>
      <c r="F4" s="3269"/>
      <c r="G4" s="3269"/>
      <c r="H4" s="3269"/>
      <c r="I4" s="3269"/>
      <c r="J4" s="3269"/>
      <c r="K4" s="3269"/>
      <c r="L4" s="3269"/>
      <c r="M4" s="3269"/>
      <c r="N4" s="3269"/>
      <c r="O4" s="3269"/>
      <c r="P4" s="3269"/>
    </row>
    <row r="5" spans="1:16" s="160" customFormat="1" ht="20.399999999999999" customHeight="1" x14ac:dyDescent="0.45">
      <c r="A5" s="3345" t="s">
        <v>341</v>
      </c>
      <c r="B5" s="3345"/>
      <c r="C5" s="3345" t="s">
        <v>3991</v>
      </c>
      <c r="D5" s="3346"/>
      <c r="E5" s="3346"/>
      <c r="F5" s="3346"/>
      <c r="G5" s="3346"/>
      <c r="H5" s="3346"/>
      <c r="I5" s="3346"/>
      <c r="J5" s="3346"/>
      <c r="K5" s="3346"/>
      <c r="L5" s="3346"/>
      <c r="M5" s="3346"/>
      <c r="N5" s="3346"/>
      <c r="O5" s="3346"/>
      <c r="P5" s="3346"/>
    </row>
    <row r="6" spans="1:16" s="160" customFormat="1" ht="18.600000000000001" x14ac:dyDescent="0.45">
      <c r="A6" s="3345" t="s">
        <v>417</v>
      </c>
      <c r="B6" s="3346"/>
      <c r="C6" s="3345"/>
      <c r="D6" s="3346"/>
      <c r="E6" s="3346"/>
      <c r="F6" s="3346"/>
      <c r="G6" s="3346"/>
      <c r="H6" s="3346"/>
      <c r="I6" s="3346"/>
      <c r="J6" s="3346"/>
      <c r="K6" s="3346"/>
      <c r="L6" s="3346"/>
      <c r="M6" s="3346"/>
      <c r="N6" s="3346"/>
      <c r="O6" s="3346"/>
      <c r="P6" s="3346"/>
    </row>
    <row r="7" spans="1:16" s="160" customFormat="1" ht="18.600000000000001" x14ac:dyDescent="0.45">
      <c r="A7" s="686"/>
      <c r="C7" s="687"/>
    </row>
    <row r="8" spans="1:16" s="160" customFormat="1" ht="18.600000000000001" x14ac:dyDescent="0.45">
      <c r="A8" s="802"/>
      <c r="C8" s="687"/>
    </row>
    <row r="9" spans="1:16" s="160" customFormat="1" ht="11.25" customHeight="1" x14ac:dyDescent="0.45">
      <c r="A9" s="686"/>
      <c r="C9" s="3203" t="s">
        <v>497</v>
      </c>
      <c r="D9" s="3203"/>
      <c r="E9" s="3203"/>
      <c r="F9" s="3203"/>
      <c r="G9" s="3203"/>
      <c r="H9" s="3203"/>
      <c r="I9" s="3203"/>
      <c r="J9" s="3203"/>
      <c r="K9" s="3203"/>
      <c r="L9" s="3203"/>
      <c r="M9" s="3203"/>
      <c r="N9" s="3203"/>
      <c r="O9" s="3203"/>
      <c r="P9" s="3203"/>
    </row>
    <row r="10" spans="1:16" s="160" customFormat="1" ht="11.25" customHeight="1" x14ac:dyDescent="0.45">
      <c r="A10" s="686"/>
      <c r="C10" s="3203"/>
      <c r="D10" s="3203"/>
      <c r="E10" s="3203"/>
      <c r="F10" s="3203"/>
      <c r="G10" s="3203"/>
      <c r="H10" s="3203"/>
      <c r="I10" s="3203"/>
      <c r="J10" s="3203"/>
      <c r="K10" s="3203"/>
      <c r="L10" s="3203"/>
      <c r="M10" s="3203"/>
      <c r="N10" s="3203"/>
      <c r="O10" s="3203"/>
      <c r="P10" s="3203"/>
    </row>
    <row r="11" spans="1:16" s="160" customFormat="1" ht="18.600000000000001" x14ac:dyDescent="0.45">
      <c r="A11" s="686"/>
      <c r="C11" s="687"/>
    </row>
    <row r="12" spans="1:16" s="160" customFormat="1" ht="11.25" customHeight="1" x14ac:dyDescent="0.45">
      <c r="A12" s="686"/>
      <c r="C12" s="687"/>
    </row>
    <row r="13" spans="1:16" s="160" customFormat="1" ht="11.25" customHeight="1" x14ac:dyDescent="0.45">
      <c r="A13" s="686"/>
      <c r="C13" s="3195" t="s">
        <v>6670</v>
      </c>
      <c r="D13" s="3195"/>
      <c r="E13" s="3195"/>
      <c r="F13" s="3195"/>
      <c r="G13" s="3195"/>
      <c r="H13" s="3195"/>
      <c r="I13" s="3195"/>
      <c r="J13" s="3195"/>
      <c r="K13" s="3195"/>
      <c r="L13" s="3195"/>
      <c r="M13" s="3195"/>
      <c r="N13" s="3195"/>
      <c r="O13" s="807"/>
    </row>
    <row r="14" spans="1:16" s="160" customFormat="1" ht="11.25" customHeight="1" x14ac:dyDescent="0.45">
      <c r="A14" s="686"/>
      <c r="C14" s="3195"/>
      <c r="D14" s="3195"/>
      <c r="E14" s="3195"/>
      <c r="F14" s="3195"/>
      <c r="G14" s="3195"/>
      <c r="H14" s="3195"/>
      <c r="I14" s="3195"/>
      <c r="J14" s="3195"/>
      <c r="K14" s="3195"/>
      <c r="L14" s="3195"/>
      <c r="M14" s="3195"/>
      <c r="N14" s="3195"/>
      <c r="O14" s="807"/>
    </row>
    <row r="15" spans="1:16" s="160" customFormat="1" ht="11.25" customHeight="1" x14ac:dyDescent="0.45">
      <c r="A15" s="686"/>
      <c r="C15" s="3195"/>
      <c r="D15" s="3195"/>
      <c r="E15" s="3195"/>
      <c r="F15" s="3195"/>
      <c r="G15" s="3195"/>
      <c r="H15" s="3195"/>
      <c r="I15" s="3195"/>
      <c r="J15" s="3195"/>
      <c r="K15" s="3195"/>
      <c r="L15" s="3195"/>
      <c r="M15" s="3195"/>
      <c r="N15" s="3195"/>
      <c r="O15" s="807"/>
    </row>
    <row r="16" spans="1:16" s="160" customFormat="1" ht="18.600000000000001" x14ac:dyDescent="0.45">
      <c r="A16" s="686"/>
      <c r="C16" s="3195"/>
      <c r="D16" s="3195"/>
      <c r="E16" s="3195"/>
      <c r="F16" s="3195"/>
      <c r="G16" s="3195"/>
      <c r="H16" s="3195"/>
      <c r="I16" s="3195"/>
      <c r="J16" s="3195"/>
      <c r="K16" s="3195"/>
      <c r="L16" s="3195"/>
      <c r="M16" s="3195"/>
      <c r="N16" s="3195"/>
      <c r="O16" s="807"/>
    </row>
    <row r="17" spans="1:15" s="160" customFormat="1" ht="18.600000000000001" x14ac:dyDescent="0.45">
      <c r="A17" s="686"/>
      <c r="C17" s="3195"/>
      <c r="D17" s="3195"/>
      <c r="E17" s="3195"/>
      <c r="F17" s="3195"/>
      <c r="G17" s="3195"/>
      <c r="H17" s="3195"/>
      <c r="I17" s="3195"/>
      <c r="J17" s="3195"/>
      <c r="K17" s="3195"/>
      <c r="L17" s="3195"/>
      <c r="M17" s="3195"/>
      <c r="N17" s="3195"/>
      <c r="O17" s="807"/>
    </row>
    <row r="18" spans="1:15" s="160" customFormat="1" ht="18.600000000000001" x14ac:dyDescent="0.45">
      <c r="A18" s="686"/>
      <c r="C18" s="3195"/>
      <c r="D18" s="3195"/>
      <c r="E18" s="3195"/>
      <c r="F18" s="3195"/>
      <c r="G18" s="3195"/>
      <c r="H18" s="3195"/>
      <c r="I18" s="3195"/>
      <c r="J18" s="3195"/>
      <c r="K18" s="3195"/>
      <c r="L18" s="3195"/>
      <c r="M18" s="3195"/>
      <c r="N18" s="3195"/>
      <c r="O18" s="807"/>
    </row>
    <row r="19" spans="1:15" s="160" customFormat="1" ht="18.600000000000001" x14ac:dyDescent="0.45">
      <c r="A19" s="686"/>
      <c r="C19" s="3195"/>
      <c r="D19" s="3195"/>
      <c r="E19" s="3195"/>
      <c r="F19" s="3195"/>
      <c r="G19" s="3195"/>
      <c r="H19" s="3195"/>
      <c r="I19" s="3195"/>
      <c r="J19" s="3195"/>
      <c r="K19" s="3195"/>
      <c r="L19" s="3195"/>
      <c r="M19" s="3195"/>
      <c r="N19" s="3195"/>
      <c r="O19" s="807"/>
    </row>
    <row r="20" spans="1:15" s="160" customFormat="1" ht="18.600000000000001" x14ac:dyDescent="0.45">
      <c r="A20" s="686"/>
      <c r="C20" s="687"/>
    </row>
    <row r="21" spans="1:15" x14ac:dyDescent="0.35">
      <c r="A21" s="195"/>
    </row>
    <row r="22" spans="1:15" ht="16.2" x14ac:dyDescent="0.35">
      <c r="A22" s="690"/>
      <c r="B22" s="689"/>
      <c r="C22" s="689"/>
      <c r="D22" s="689"/>
      <c r="E22" s="689"/>
      <c r="F22" s="689"/>
      <c r="G22" s="689"/>
      <c r="H22" s="689"/>
      <c r="I22" s="689"/>
      <c r="J22" s="689"/>
      <c r="K22" s="689"/>
      <c r="L22" s="689"/>
      <c r="M22" s="689"/>
      <c r="N22" s="689"/>
      <c r="O22" s="689"/>
    </row>
    <row r="23" spans="1:15" ht="16.2" x14ac:dyDescent="0.35">
      <c r="A23" s="690"/>
      <c r="B23" s="689"/>
      <c r="C23" s="689"/>
      <c r="D23" s="689"/>
      <c r="E23" s="689"/>
      <c r="F23" s="689"/>
      <c r="G23" s="689"/>
      <c r="H23" s="689"/>
      <c r="I23" s="689"/>
      <c r="J23" s="689"/>
      <c r="K23" s="689"/>
      <c r="L23" s="689"/>
      <c r="M23" s="689"/>
      <c r="N23" s="689"/>
      <c r="O23" s="689"/>
    </row>
    <row r="24" spans="1:15" ht="16.2" x14ac:dyDescent="0.35">
      <c r="A24" s="690"/>
      <c r="B24" s="689"/>
      <c r="C24" s="689"/>
      <c r="D24" s="689"/>
      <c r="E24" s="689"/>
      <c r="F24" s="689"/>
      <c r="G24" s="689"/>
      <c r="H24" s="689"/>
      <c r="I24" s="689"/>
      <c r="J24" s="689"/>
      <c r="K24" s="689"/>
      <c r="L24" s="689"/>
      <c r="M24" s="689"/>
      <c r="N24" s="689"/>
      <c r="O24" s="689"/>
    </row>
    <row r="25" spans="1:15" ht="16.2" x14ac:dyDescent="0.35">
      <c r="A25" s="690"/>
      <c r="B25" s="689"/>
      <c r="C25" s="689"/>
      <c r="D25" s="689"/>
      <c r="E25" s="689"/>
      <c r="F25" s="689"/>
      <c r="G25" s="689"/>
      <c r="H25" s="689"/>
      <c r="I25" s="689"/>
      <c r="J25" s="689"/>
      <c r="K25" s="689"/>
      <c r="L25" s="689"/>
      <c r="M25" s="689"/>
      <c r="N25" s="689"/>
      <c r="O25" s="689"/>
    </row>
    <row r="26" spans="1:15" ht="16.2" x14ac:dyDescent="0.35">
      <c r="A26" s="690"/>
      <c r="B26" s="689"/>
      <c r="C26" s="689"/>
      <c r="D26" s="689"/>
      <c r="E26" s="689"/>
      <c r="F26" s="689"/>
      <c r="G26" s="689"/>
      <c r="H26" s="689"/>
      <c r="I26" s="689"/>
      <c r="J26" s="689"/>
      <c r="K26" s="689"/>
      <c r="L26" s="689"/>
      <c r="M26" s="689"/>
      <c r="N26" s="689"/>
      <c r="O26" s="689"/>
    </row>
    <row r="27" spans="1:15" ht="16.2" x14ac:dyDescent="0.4">
      <c r="A27" s="3194" t="s">
        <v>6668</v>
      </c>
      <c r="B27" s="3194"/>
      <c r="C27" s="3194"/>
      <c r="D27" s="3194"/>
      <c r="E27" s="3194"/>
      <c r="F27" s="3194"/>
      <c r="G27" s="3194"/>
      <c r="H27" s="3194"/>
      <c r="I27" s="3194"/>
      <c r="J27" s="3194"/>
      <c r="K27" s="3194"/>
      <c r="L27" s="3194"/>
      <c r="M27" s="3194"/>
      <c r="N27" s="3194"/>
      <c r="O27" s="3194"/>
    </row>
    <row r="28" spans="1:15" x14ac:dyDescent="0.35">
      <c r="A28" s="195"/>
    </row>
    <row r="29" spans="1:15" x14ac:dyDescent="0.35">
      <c r="A29" s="195"/>
    </row>
    <row r="30" spans="1:15" x14ac:dyDescent="0.35">
      <c r="A30" s="195"/>
    </row>
    <row r="31" spans="1:15" x14ac:dyDescent="0.35">
      <c r="A31" s="195"/>
    </row>
    <row r="32" spans="1:15" x14ac:dyDescent="0.35">
      <c r="A32" s="195"/>
    </row>
  </sheetData>
  <mergeCells count="12">
    <mergeCell ref="A27:O27"/>
    <mergeCell ref="C13:N19"/>
    <mergeCell ref="A6:B6"/>
    <mergeCell ref="C6:P6"/>
    <mergeCell ref="C9:P10"/>
    <mergeCell ref="A5:B5"/>
    <mergeCell ref="C5:P5"/>
    <mergeCell ref="C1:D1"/>
    <mergeCell ref="A3:B3"/>
    <mergeCell ref="C3:P3"/>
    <mergeCell ref="A4:B4"/>
    <mergeCell ref="C4:P4"/>
  </mergeCells>
  <hyperlinks>
    <hyperlink ref="A1" location="'ODS 3.'!A1" display="REGRESAR" xr:uid="{00000000-0004-0000-6D00-000000000000}"/>
    <hyperlink ref="C1" location="'Metadato 3.b.2'!A1" display="VER METADATO" xr:uid="{00000000-0004-0000-6D00-000001000000}"/>
  </hyperlinks>
  <pageMargins left="0.7" right="0.7" top="0.75" bottom="0.75" header="0.3" footer="0.3"/>
  <drawing r:id="rId1"/>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sheetPr codeName="Hoja109">
    <tabColor theme="0" tint="-0.499984740745262"/>
  </sheetPr>
  <dimension ref="A1:F36"/>
  <sheetViews>
    <sheetView showGridLines="0" zoomScaleNormal="100" workbookViewId="0">
      <pane ySplit="1" topLeftCell="A2" activePane="bottomLeft" state="frozen"/>
      <selection pane="bottomLeft" activeCell="E6" sqref="E6"/>
    </sheetView>
  </sheetViews>
  <sheetFormatPr baseColWidth="10" defaultColWidth="11.44140625" defaultRowHeight="17.399999999999999" x14ac:dyDescent="0.45"/>
  <cols>
    <col min="1" max="1" width="12.44140625" style="22" customWidth="1"/>
    <col min="2" max="2" width="26.44140625" style="22" customWidth="1"/>
    <col min="3" max="3" width="24" style="22" customWidth="1"/>
    <col min="4" max="4" width="78.44140625" style="22" customWidth="1"/>
    <col min="5" max="5" width="11.44140625" style="22"/>
    <col min="6" max="6" width="7.21875" style="22" customWidth="1"/>
    <col min="7" max="16384" width="11.44140625" style="22"/>
  </cols>
  <sheetData>
    <row r="1" spans="1:6" x14ac:dyDescent="0.45">
      <c r="B1" s="580" t="s">
        <v>337</v>
      </c>
    </row>
    <row r="2" spans="1:6" ht="18" thickBot="1" x14ac:dyDescent="0.5"/>
    <row r="3" spans="1:6" ht="23.25" customHeight="1" thickBot="1" x14ac:dyDescent="0.5">
      <c r="B3" s="3297" t="s">
        <v>370</v>
      </c>
      <c r="C3" s="3297"/>
      <c r="D3" s="3297"/>
      <c r="F3" s="147" t="s">
        <v>498</v>
      </c>
    </row>
    <row r="4" spans="1:6" ht="18" customHeight="1" x14ac:dyDescent="0.45">
      <c r="A4" s="148"/>
      <c r="B4" s="3299" t="s">
        <v>449</v>
      </c>
      <c r="C4" s="3299"/>
      <c r="D4" s="156" t="s">
        <v>16</v>
      </c>
    </row>
    <row r="5" spans="1:6" ht="133.5" customHeight="1" x14ac:dyDescent="0.45">
      <c r="B5" s="3142" t="s">
        <v>373</v>
      </c>
      <c r="C5" s="3142"/>
      <c r="D5" s="44" t="s">
        <v>55</v>
      </c>
    </row>
    <row r="6" spans="1:6" x14ac:dyDescent="0.45">
      <c r="B6" s="3142" t="s">
        <v>374</v>
      </c>
      <c r="C6" s="3142"/>
      <c r="D6" s="45" t="s">
        <v>623</v>
      </c>
    </row>
    <row r="7" spans="1:6" ht="34.799999999999997" x14ac:dyDescent="0.45">
      <c r="B7" s="3143" t="s">
        <v>375</v>
      </c>
      <c r="C7" s="3143"/>
      <c r="D7" s="46" t="s">
        <v>3991</v>
      </c>
    </row>
    <row r="8" spans="1:6" x14ac:dyDescent="0.45">
      <c r="B8" s="3143" t="s">
        <v>2480</v>
      </c>
      <c r="C8" s="3143"/>
      <c r="D8" s="47" t="s">
        <v>2530</v>
      </c>
    </row>
    <row r="10" spans="1:6" ht="23.25" customHeight="1" x14ac:dyDescent="0.45">
      <c r="B10" s="3297" t="s">
        <v>376</v>
      </c>
      <c r="C10" s="3297"/>
      <c r="D10" s="3297"/>
    </row>
    <row r="11" spans="1:6" x14ac:dyDescent="0.45">
      <c r="B11" s="3323" t="s">
        <v>377</v>
      </c>
      <c r="C11" s="3324"/>
      <c r="D11" s="156"/>
    </row>
    <row r="12" spans="1:6" x14ac:dyDescent="0.45">
      <c r="B12" s="3155" t="s">
        <v>379</v>
      </c>
      <c r="C12" s="3155"/>
      <c r="D12" s="661"/>
    </row>
    <row r="13" spans="1:6" x14ac:dyDescent="0.45">
      <c r="B13" s="3142" t="s">
        <v>380</v>
      </c>
      <c r="C13" s="3142"/>
      <c r="D13" s="603"/>
    </row>
    <row r="14" spans="1:6" x14ac:dyDescent="0.45">
      <c r="B14" s="3142" t="s">
        <v>381</v>
      </c>
      <c r="C14" s="3156"/>
      <c r="D14" s="603"/>
    </row>
    <row r="15" spans="1:6" x14ac:dyDescent="0.45">
      <c r="B15" s="3142" t="s">
        <v>382</v>
      </c>
      <c r="C15" s="3142"/>
      <c r="D15" s="44"/>
    </row>
    <row r="16" spans="1:6" x14ac:dyDescent="0.45">
      <c r="B16" s="3142" t="s">
        <v>383</v>
      </c>
      <c r="C16" s="3142"/>
      <c r="D16" s="44"/>
    </row>
    <row r="17" spans="2:4" x14ac:dyDescent="0.45">
      <c r="B17" s="3142" t="s">
        <v>384</v>
      </c>
      <c r="C17" s="3142"/>
      <c r="D17" s="57"/>
    </row>
    <row r="18" spans="2:4" x14ac:dyDescent="0.45">
      <c r="B18" s="3143" t="s">
        <v>386</v>
      </c>
      <c r="C18" s="3143"/>
      <c r="D18" s="44"/>
    </row>
    <row r="19" spans="2:4" x14ac:dyDescent="0.45">
      <c r="B19" s="3144" t="s">
        <v>387</v>
      </c>
      <c r="C19" s="3145"/>
      <c r="D19" s="57"/>
    </row>
    <row r="20" spans="2:4" x14ac:dyDescent="0.45">
      <c r="B20" s="3142" t="s">
        <v>388</v>
      </c>
      <c r="C20" s="3142"/>
      <c r="D20" s="44"/>
    </row>
    <row r="21" spans="2:4" x14ac:dyDescent="0.45">
      <c r="B21" s="3146" t="s">
        <v>390</v>
      </c>
      <c r="C21" s="54" t="s">
        <v>391</v>
      </c>
      <c r="D21" s="44"/>
    </row>
    <row r="22" spans="2:4" x14ac:dyDescent="0.45">
      <c r="B22" s="3147"/>
      <c r="C22" s="577" t="s">
        <v>393</v>
      </c>
      <c r="D22" s="57"/>
    </row>
    <row r="23" spans="2:4" x14ac:dyDescent="0.45">
      <c r="B23" s="3148" t="s">
        <v>395</v>
      </c>
      <c r="C23" s="3148"/>
      <c r="D23" s="44"/>
    </row>
    <row r="24" spans="2:4" x14ac:dyDescent="0.45">
      <c r="B24" s="3148" t="s">
        <v>397</v>
      </c>
      <c r="C24" s="3148"/>
      <c r="D24" s="134" t="s">
        <v>499</v>
      </c>
    </row>
    <row r="25" spans="2:4" x14ac:dyDescent="0.45">
      <c r="B25" s="3142" t="s">
        <v>399</v>
      </c>
      <c r="C25" s="3142"/>
      <c r="D25" s="52"/>
    </row>
    <row r="26" spans="2:4" x14ac:dyDescent="0.45">
      <c r="B26" s="3143" t="s">
        <v>401</v>
      </c>
      <c r="C26" s="3143"/>
      <c r="D26" s="44"/>
    </row>
    <row r="27" spans="2:4" x14ac:dyDescent="0.45">
      <c r="B27" s="3149" t="s">
        <v>403</v>
      </c>
      <c r="C27" s="3150"/>
      <c r="D27" s="44"/>
    </row>
    <row r="28" spans="2:4" x14ac:dyDescent="0.45">
      <c r="B28" s="578" t="s">
        <v>404</v>
      </c>
      <c r="C28" s="579"/>
      <c r="D28" s="44"/>
    </row>
    <row r="29" spans="2:4" x14ac:dyDescent="0.45">
      <c r="B29" s="3151" t="s">
        <v>405</v>
      </c>
      <c r="C29" s="3152"/>
      <c r="D29" s="61"/>
    </row>
    <row r="30" spans="2:4" x14ac:dyDescent="0.45">
      <c r="B30" s="937"/>
      <c r="C30" s="937"/>
      <c r="D30" s="938"/>
    </row>
    <row r="31" spans="2:4" ht="23.25" customHeight="1" x14ac:dyDescent="0.45">
      <c r="B31" s="3297" t="s">
        <v>406</v>
      </c>
      <c r="C31" s="3297"/>
      <c r="D31" s="3297"/>
    </row>
    <row r="32" spans="2:4" x14ac:dyDescent="0.45">
      <c r="B32" s="3321" t="s">
        <v>407</v>
      </c>
      <c r="C32" s="3322"/>
      <c r="D32" s="963"/>
    </row>
    <row r="33" spans="2:4" x14ac:dyDescent="0.45">
      <c r="B33" s="3140" t="s">
        <v>409</v>
      </c>
      <c r="C33" s="3141"/>
      <c r="D33" s="57"/>
    </row>
    <row r="34" spans="2:4" x14ac:dyDescent="0.45">
      <c r="B34" s="3140" t="s">
        <v>411</v>
      </c>
      <c r="C34" s="3141"/>
      <c r="D34" s="102"/>
    </row>
    <row r="35" spans="2:4" x14ac:dyDescent="0.45">
      <c r="B35" s="3140" t="s">
        <v>413</v>
      </c>
      <c r="C35" s="3141"/>
      <c r="D35" s="103"/>
    </row>
    <row r="36" spans="2:4" x14ac:dyDescent="0.45">
      <c r="B36" s="3140" t="s">
        <v>415</v>
      </c>
      <c r="C36" s="3141"/>
      <c r="D36" s="57"/>
    </row>
  </sheetData>
  <mergeCells count="30">
    <mergeCell ref="B16:C16"/>
    <mergeCell ref="B3:D3"/>
    <mergeCell ref="B4:C4"/>
    <mergeCell ref="B5:C5"/>
    <mergeCell ref="B6:C6"/>
    <mergeCell ref="B7:C7"/>
    <mergeCell ref="B10:D10"/>
    <mergeCell ref="B11:C11"/>
    <mergeCell ref="B12:C12"/>
    <mergeCell ref="B13:C13"/>
    <mergeCell ref="B14:C14"/>
    <mergeCell ref="B15:C15"/>
    <mergeCell ref="B8:C8"/>
    <mergeCell ref="B31:D31"/>
    <mergeCell ref="B17:C17"/>
    <mergeCell ref="B18:C18"/>
    <mergeCell ref="B19:C19"/>
    <mergeCell ref="B20:C20"/>
    <mergeCell ref="B21:B22"/>
    <mergeCell ref="B23:C23"/>
    <mergeCell ref="B24:C24"/>
    <mergeCell ref="B25:C25"/>
    <mergeCell ref="B26:C26"/>
    <mergeCell ref="B27:C27"/>
    <mergeCell ref="B29:C29"/>
    <mergeCell ref="B32:C32"/>
    <mergeCell ref="B33:C33"/>
    <mergeCell ref="B34:C34"/>
    <mergeCell ref="B35:C35"/>
    <mergeCell ref="B36:C36"/>
  </mergeCells>
  <dataValidations count="7">
    <dataValidation type="list" allowBlank="1" showInputMessage="1" showErrorMessage="1" sqref="D25" xr:uid="{00000000-0002-0000-6E00-000000000000}">
      <formula1>Tipo_operación</formula1>
    </dataValidation>
    <dataValidation type="list" allowBlank="1" showInputMessage="1" showErrorMessage="1" sqref="D14" xr:uid="{00000000-0002-0000-6E00-000001000000}">
      <formula1>Tipo_indicador</formula1>
    </dataValidation>
    <dataValidation type="list" allowBlank="1" showInputMessage="1" showErrorMessage="1" sqref="D7" xr:uid="{00000000-0002-0000-6E00-000002000000}">
      <formula1>Nombre_indicador_ODS</formula1>
    </dataValidation>
    <dataValidation type="list" allowBlank="1" showInputMessage="1" showErrorMessage="1" sqref="D6" xr:uid="{00000000-0002-0000-6E00-000003000000}">
      <formula1>Numero_indicador</formula1>
    </dataValidation>
    <dataValidation type="list" allowBlank="1" showInputMessage="1" showErrorMessage="1" sqref="D5" xr:uid="{00000000-0002-0000-6E00-000004000000}">
      <formula1>Metas_ODS</formula1>
    </dataValidation>
    <dataValidation type="list" allowBlank="1" showInputMessage="1" showErrorMessage="1" sqref="D4" xr:uid="{00000000-0002-0000-6E00-000005000000}">
      <formula1>ODS</formula1>
    </dataValidation>
    <dataValidation allowBlank="1" showDropDown="1" showInputMessage="1" showErrorMessage="1" sqref="D13" xr:uid="{00000000-0002-0000-6E00-000006000000}"/>
  </dataValidations>
  <hyperlinks>
    <hyperlink ref="B1" location="'3.b.2'!A1" display="REGRESAR" xr:uid="{00000000-0004-0000-6E00-000000000000}"/>
    <hyperlink ref="D8" r:id="rId1" xr:uid="{00000000-0004-0000-6E00-000001000000}"/>
  </hyperlinks>
  <pageMargins left="0.7" right="0.7" top="0.75" bottom="0.75" header="0.3" footer="0.3"/>
  <pageSetup orientation="portrait" r:id="rId2"/>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sheetPr codeName="Hoja110"/>
  <dimension ref="A1:O18"/>
  <sheetViews>
    <sheetView showGridLines="0" zoomScaleNormal="100" workbookViewId="0">
      <pane ySplit="1" topLeftCell="A8" activePane="bottomLeft" state="frozen"/>
      <selection activeCell="B1" sqref="B1"/>
      <selection pane="bottomLeft"/>
    </sheetView>
  </sheetViews>
  <sheetFormatPr baseColWidth="10" defaultColWidth="11.44140625" defaultRowHeight="13.2" x14ac:dyDescent="0.35"/>
  <cols>
    <col min="1" max="2" width="15.21875" style="39" customWidth="1"/>
    <col min="3" max="3" width="15.5546875" style="40" customWidth="1"/>
    <col min="4" max="4" width="18.77734375" style="39" customWidth="1"/>
    <col min="5" max="8" width="11.5546875" style="39" customWidth="1"/>
    <col min="9" max="16384" width="11.44140625" style="39"/>
  </cols>
  <sheetData>
    <row r="1" spans="1:15" s="160" customFormat="1" ht="18.600000000000001" x14ac:dyDescent="0.45">
      <c r="A1" s="576" t="s">
        <v>337</v>
      </c>
      <c r="B1" s="649"/>
      <c r="C1" s="3119" t="s">
        <v>430</v>
      </c>
      <c r="D1" s="3119"/>
    </row>
    <row r="2" spans="1:15" s="160" customFormat="1" ht="18.600000000000001" x14ac:dyDescent="0.45">
      <c r="C2" s="687"/>
    </row>
    <row r="3" spans="1:15" s="160" customFormat="1" ht="18.600000000000001" x14ac:dyDescent="0.45">
      <c r="A3" s="3268" t="s">
        <v>339</v>
      </c>
      <c r="B3" s="3268"/>
      <c r="C3" s="3268" t="s">
        <v>627</v>
      </c>
      <c r="D3" s="3269"/>
      <c r="E3" s="3269"/>
      <c r="F3" s="3269"/>
      <c r="G3" s="3269"/>
      <c r="H3" s="3269"/>
      <c r="I3" s="3269"/>
      <c r="J3" s="3269"/>
      <c r="K3" s="3269"/>
      <c r="L3" s="3269"/>
      <c r="M3" s="3269"/>
      <c r="N3" s="3269"/>
      <c r="O3" s="3269"/>
    </row>
    <row r="4" spans="1:15" s="160" customFormat="1" ht="69" customHeight="1" x14ac:dyDescent="0.45">
      <c r="A4" s="3268" t="s">
        <v>340</v>
      </c>
      <c r="B4" s="3268"/>
      <c r="C4" s="3268" t="s">
        <v>621</v>
      </c>
      <c r="D4" s="3269"/>
      <c r="E4" s="3269"/>
      <c r="F4" s="3269"/>
      <c r="G4" s="3269"/>
      <c r="H4" s="3269"/>
      <c r="I4" s="3269"/>
      <c r="J4" s="3269"/>
      <c r="K4" s="3269"/>
      <c r="L4" s="3269"/>
      <c r="M4" s="3269"/>
      <c r="N4" s="3269"/>
      <c r="O4" s="3269"/>
    </row>
    <row r="5" spans="1:15" s="160" customFormat="1" ht="18.600000000000001" x14ac:dyDescent="0.45">
      <c r="A5" s="3268" t="s">
        <v>341</v>
      </c>
      <c r="B5" s="3268"/>
      <c r="C5" s="3268" t="s">
        <v>3992</v>
      </c>
      <c r="D5" s="3269"/>
      <c r="E5" s="3269"/>
      <c r="F5" s="3269"/>
      <c r="G5" s="3269"/>
      <c r="H5" s="3269"/>
      <c r="I5" s="3269"/>
      <c r="J5" s="3269"/>
      <c r="K5" s="3269"/>
      <c r="L5" s="3269"/>
      <c r="M5" s="3269"/>
      <c r="N5" s="3269"/>
      <c r="O5" s="3269"/>
    </row>
    <row r="6" spans="1:15" s="160" customFormat="1" ht="18.600000000000001" x14ac:dyDescent="0.45">
      <c r="A6" s="3268" t="s">
        <v>417</v>
      </c>
      <c r="B6" s="3269"/>
      <c r="C6" s="3268" t="s">
        <v>5099</v>
      </c>
      <c r="D6" s="3269"/>
      <c r="E6" s="3269"/>
      <c r="F6" s="3269"/>
      <c r="G6" s="3269"/>
      <c r="H6" s="3269"/>
      <c r="I6" s="3269"/>
      <c r="J6" s="3269"/>
      <c r="K6" s="3269"/>
      <c r="L6" s="3269"/>
      <c r="M6" s="3269"/>
      <c r="N6" s="3269"/>
      <c r="O6" s="3269"/>
    </row>
    <row r="7" spans="1:15" s="160" customFormat="1" ht="18.600000000000001" x14ac:dyDescent="0.45">
      <c r="A7" s="686"/>
      <c r="C7" s="687"/>
    </row>
    <row r="8" spans="1:15" s="160" customFormat="1" ht="11.25" customHeight="1" x14ac:dyDescent="0.45">
      <c r="A8" s="686"/>
      <c r="C8" s="687"/>
    </row>
    <row r="9" spans="1:15" s="160" customFormat="1" ht="18.600000000000001" x14ac:dyDescent="0.45">
      <c r="A9" s="686"/>
      <c r="C9" s="639" t="s">
        <v>5099</v>
      </c>
      <c r="D9" s="639"/>
    </row>
    <row r="10" spans="1:15" ht="16.2" x14ac:dyDescent="0.35">
      <c r="A10" s="195"/>
      <c r="C10" s="479"/>
      <c r="D10" s="479"/>
    </row>
    <row r="11" spans="1:15" ht="17.399999999999999" x14ac:dyDescent="0.45">
      <c r="C11" s="909" t="s">
        <v>343</v>
      </c>
      <c r="D11" s="964" t="s">
        <v>385</v>
      </c>
    </row>
    <row r="12" spans="1:15" ht="17.399999999999999" x14ac:dyDescent="0.35">
      <c r="C12" s="879">
        <v>2020</v>
      </c>
      <c r="D12" s="406">
        <v>97.67</v>
      </c>
    </row>
    <row r="13" spans="1:15" ht="17.399999999999999" x14ac:dyDescent="0.45">
      <c r="C13" s="879">
        <v>2021</v>
      </c>
      <c r="D13" s="433">
        <v>100</v>
      </c>
    </row>
    <row r="14" spans="1:15" ht="17.399999999999999" x14ac:dyDescent="0.45">
      <c r="C14" s="2577">
        <v>2022</v>
      </c>
      <c r="D14" s="2579">
        <v>100</v>
      </c>
    </row>
    <row r="15" spans="1:15" s="2497" customFormat="1" ht="17.399999999999999" x14ac:dyDescent="0.45">
      <c r="C15" s="965">
        <v>2023</v>
      </c>
      <c r="D15" s="471">
        <v>100</v>
      </c>
    </row>
    <row r="16" spans="1:15" ht="17.399999999999999" x14ac:dyDescent="0.35">
      <c r="C16" s="396" t="s">
        <v>5456</v>
      </c>
      <c r="D16" s="396"/>
    </row>
    <row r="17" spans="3:4" ht="17.399999999999999" x14ac:dyDescent="0.35">
      <c r="C17" s="73" t="s">
        <v>5951</v>
      </c>
      <c r="D17" s="73"/>
    </row>
    <row r="18" spans="3:4" ht="21" customHeight="1" x14ac:dyDescent="0.35">
      <c r="C18" s="73" t="s">
        <v>6465</v>
      </c>
      <c r="D18" s="73"/>
    </row>
  </sheetData>
  <mergeCells count="9">
    <mergeCell ref="A6:B6"/>
    <mergeCell ref="C6:O6"/>
    <mergeCell ref="A5:B5"/>
    <mergeCell ref="C5:O5"/>
    <mergeCell ref="C1:D1"/>
    <mergeCell ref="A3:B3"/>
    <mergeCell ref="C3:O3"/>
    <mergeCell ref="A4:B4"/>
    <mergeCell ref="C4:O4"/>
  </mergeCells>
  <hyperlinks>
    <hyperlink ref="A1" location="'ODS 3.'!A1" display="REGRESAR" xr:uid="{00000000-0004-0000-6F00-000000000000}"/>
    <hyperlink ref="C1" location="'Metadato 3.b.3'!A1" display="VER METADATO" xr:uid="{00000000-0004-0000-6F00-000001000000}"/>
  </hyperlinks>
  <pageMargins left="0.7" right="0.7" top="0.75" bottom="0.75" header="0.3" footer="0.3"/>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sheetPr codeName="Hoja111">
    <tabColor theme="0" tint="-0.499984740745262"/>
  </sheetPr>
  <dimension ref="A1:F37"/>
  <sheetViews>
    <sheetView showGridLines="0" zoomScaleNormal="100" workbookViewId="0">
      <pane ySplit="1" topLeftCell="A2" activePane="bottomLeft" state="frozen"/>
      <selection pane="bottomLeft" activeCell="D26" sqref="D26"/>
    </sheetView>
  </sheetViews>
  <sheetFormatPr baseColWidth="10" defaultColWidth="11.44140625" defaultRowHeight="17.399999999999999" x14ac:dyDescent="0.45"/>
  <cols>
    <col min="1" max="1" width="11.44140625" style="22"/>
    <col min="2" max="2" width="26.44140625" style="22" customWidth="1"/>
    <col min="3" max="3" width="24" style="22" customWidth="1"/>
    <col min="4" max="4" width="85.77734375" style="22" customWidth="1"/>
    <col min="5" max="5" width="11.44140625" style="22"/>
    <col min="6" max="6" width="7.21875" style="22" customWidth="1"/>
    <col min="7" max="16384" width="11.44140625" style="22"/>
  </cols>
  <sheetData>
    <row r="1" spans="1:6" x14ac:dyDescent="0.45">
      <c r="B1" s="580" t="s">
        <v>337</v>
      </c>
    </row>
    <row r="2" spans="1:6" ht="18" thickBot="1" x14ac:dyDescent="0.5"/>
    <row r="3" spans="1:6" ht="23.25" customHeight="1" thickBot="1" x14ac:dyDescent="0.5">
      <c r="B3" s="3297" t="s">
        <v>370</v>
      </c>
      <c r="C3" s="3297"/>
      <c r="D3" s="3297"/>
      <c r="F3" s="147" t="s">
        <v>371</v>
      </c>
    </row>
    <row r="4" spans="1:6" x14ac:dyDescent="0.45">
      <c r="A4" s="148"/>
      <c r="B4" s="3299" t="s">
        <v>449</v>
      </c>
      <c r="C4" s="3299"/>
      <c r="D4" s="156" t="s">
        <v>16</v>
      </c>
    </row>
    <row r="5" spans="1:6" ht="121.8" x14ac:dyDescent="0.45">
      <c r="B5" s="3142" t="s">
        <v>373</v>
      </c>
      <c r="C5" s="3142"/>
      <c r="D5" s="44" t="s">
        <v>55</v>
      </c>
    </row>
    <row r="6" spans="1:6" x14ac:dyDescent="0.45">
      <c r="B6" s="3142" t="s">
        <v>374</v>
      </c>
      <c r="C6" s="3142"/>
      <c r="D6" s="45" t="s">
        <v>624</v>
      </c>
    </row>
    <row r="7" spans="1:6" ht="32.25" customHeight="1" x14ac:dyDescent="0.45">
      <c r="B7" s="3143" t="s">
        <v>375</v>
      </c>
      <c r="C7" s="3143"/>
      <c r="D7" s="46" t="s">
        <v>3992</v>
      </c>
    </row>
    <row r="8" spans="1:6" x14ac:dyDescent="0.45">
      <c r="B8" s="3143" t="s">
        <v>2480</v>
      </c>
      <c r="C8" s="3143"/>
      <c r="D8" s="47" t="s">
        <v>2531</v>
      </c>
    </row>
    <row r="10" spans="1:6" ht="23.25" customHeight="1" x14ac:dyDescent="0.45">
      <c r="B10" s="3297" t="s">
        <v>376</v>
      </c>
      <c r="C10" s="3297"/>
      <c r="D10" s="3297"/>
    </row>
    <row r="11" spans="1:6" x14ac:dyDescent="0.45">
      <c r="B11" s="3323" t="s">
        <v>377</v>
      </c>
      <c r="C11" s="3324"/>
      <c r="D11" s="156"/>
    </row>
    <row r="12" spans="1:6" ht="15" customHeight="1" x14ac:dyDescent="0.45">
      <c r="B12" s="3155" t="s">
        <v>379</v>
      </c>
      <c r="C12" s="3155"/>
      <c r="D12" s="661" t="s">
        <v>3275</v>
      </c>
    </row>
    <row r="13" spans="1:6" x14ac:dyDescent="0.45">
      <c r="B13" s="3142" t="s">
        <v>380</v>
      </c>
      <c r="C13" s="3142"/>
      <c r="D13" s="603" t="s">
        <v>624</v>
      </c>
    </row>
    <row r="14" spans="1:6" x14ac:dyDescent="0.45">
      <c r="B14" s="3142" t="s">
        <v>381</v>
      </c>
      <c r="C14" s="3156"/>
      <c r="D14" s="603" t="s">
        <v>3276</v>
      </c>
    </row>
    <row r="15" spans="1:6" ht="69.599999999999994" x14ac:dyDescent="0.45">
      <c r="B15" s="3142" t="s">
        <v>382</v>
      </c>
      <c r="C15" s="3142"/>
      <c r="D15" s="44" t="s">
        <v>3277</v>
      </c>
    </row>
    <row r="16" spans="1:6" ht="34.799999999999997" x14ac:dyDescent="0.45">
      <c r="B16" s="3142" t="s">
        <v>383</v>
      </c>
      <c r="C16" s="3142"/>
      <c r="D16" s="44" t="s">
        <v>3278</v>
      </c>
    </row>
    <row r="17" spans="2:4" x14ac:dyDescent="0.45">
      <c r="B17" s="3142" t="s">
        <v>384</v>
      </c>
      <c r="C17" s="3142"/>
      <c r="D17" s="57" t="s">
        <v>385</v>
      </c>
    </row>
    <row r="18" spans="2:4" x14ac:dyDescent="0.45">
      <c r="B18" s="3143" t="s">
        <v>386</v>
      </c>
      <c r="C18" s="3143"/>
      <c r="D18" s="44" t="s">
        <v>3279</v>
      </c>
    </row>
    <row r="19" spans="2:4" ht="15" customHeight="1" x14ac:dyDescent="0.45">
      <c r="B19" s="3144" t="s">
        <v>387</v>
      </c>
      <c r="C19" s="3145"/>
      <c r="D19" s="57" t="s">
        <v>3280</v>
      </c>
    </row>
    <row r="20" spans="2:4" x14ac:dyDescent="0.45">
      <c r="B20" s="3142" t="s">
        <v>388</v>
      </c>
      <c r="C20" s="3142"/>
      <c r="D20" s="44"/>
    </row>
    <row r="21" spans="2:4" x14ac:dyDescent="0.45">
      <c r="B21" s="3146" t="s">
        <v>390</v>
      </c>
      <c r="C21" s="54" t="s">
        <v>391</v>
      </c>
      <c r="D21" s="44" t="s">
        <v>424</v>
      </c>
    </row>
    <row r="22" spans="2:4" x14ac:dyDescent="0.45">
      <c r="B22" s="3147"/>
      <c r="C22" s="577" t="s">
        <v>393</v>
      </c>
      <c r="D22" s="57" t="s">
        <v>789</v>
      </c>
    </row>
    <row r="23" spans="2:4" x14ac:dyDescent="0.45">
      <c r="B23" s="3148" t="s">
        <v>395</v>
      </c>
      <c r="C23" s="3148"/>
      <c r="D23" s="44" t="s">
        <v>3281</v>
      </c>
    </row>
    <row r="24" spans="2:4" ht="34.799999999999997" x14ac:dyDescent="0.45">
      <c r="B24" s="3148" t="s">
        <v>397</v>
      </c>
      <c r="C24" s="3148"/>
      <c r="D24" s="44" t="s">
        <v>3282</v>
      </c>
    </row>
    <row r="25" spans="2:4" x14ac:dyDescent="0.45">
      <c r="B25" s="3142" t="s">
        <v>399</v>
      </c>
      <c r="C25" s="3142"/>
      <c r="D25" s="52" t="s">
        <v>19</v>
      </c>
    </row>
    <row r="26" spans="2:4" ht="15" customHeight="1" x14ac:dyDescent="0.45">
      <c r="B26" s="3143" t="s">
        <v>401</v>
      </c>
      <c r="C26" s="3143"/>
      <c r="D26" s="44" t="s">
        <v>3283</v>
      </c>
    </row>
    <row r="27" spans="2:4" x14ac:dyDescent="0.45">
      <c r="B27" s="3149" t="s">
        <v>403</v>
      </c>
      <c r="C27" s="3150"/>
      <c r="D27" s="44" t="s">
        <v>3284</v>
      </c>
    </row>
    <row r="28" spans="2:4" ht="52.2" x14ac:dyDescent="0.45">
      <c r="B28" s="578" t="s">
        <v>404</v>
      </c>
      <c r="C28" s="579"/>
      <c r="D28" s="44" t="s">
        <v>3285</v>
      </c>
    </row>
    <row r="29" spans="2:4" x14ac:dyDescent="0.45">
      <c r="B29" s="3151" t="s">
        <v>405</v>
      </c>
      <c r="C29" s="3152"/>
      <c r="D29" s="61" t="s">
        <v>3286</v>
      </c>
    </row>
    <row r="30" spans="2:4" x14ac:dyDescent="0.45">
      <c r="B30" s="135"/>
      <c r="C30" s="135"/>
      <c r="D30" s="136"/>
    </row>
    <row r="31" spans="2:4" ht="23.25" customHeight="1" x14ac:dyDescent="0.45">
      <c r="B31" s="937"/>
      <c r="C31" s="937"/>
      <c r="D31" s="938"/>
    </row>
    <row r="32" spans="2:4" ht="18.600000000000001" x14ac:dyDescent="0.45">
      <c r="B32" s="3297" t="s">
        <v>406</v>
      </c>
      <c r="C32" s="3297"/>
      <c r="D32" s="3297"/>
    </row>
    <row r="33" spans="2:4" x14ac:dyDescent="0.45">
      <c r="B33" s="3321" t="s">
        <v>407</v>
      </c>
      <c r="C33" s="3322"/>
      <c r="D33" s="963" t="s">
        <v>3273</v>
      </c>
    </row>
    <row r="34" spans="2:4" x14ac:dyDescent="0.45">
      <c r="B34" s="3140" t="s">
        <v>409</v>
      </c>
      <c r="C34" s="3141"/>
      <c r="D34" s="57" t="s">
        <v>3287</v>
      </c>
    </row>
    <row r="35" spans="2:4" x14ac:dyDescent="0.45">
      <c r="B35" s="3140" t="s">
        <v>411</v>
      </c>
      <c r="C35" s="3141"/>
      <c r="D35" s="102" t="s">
        <v>733</v>
      </c>
    </row>
    <row r="36" spans="2:4" x14ac:dyDescent="0.45">
      <c r="B36" s="3140" t="s">
        <v>413</v>
      </c>
      <c r="C36" s="3141"/>
      <c r="D36" s="103" t="s">
        <v>734</v>
      </c>
    </row>
    <row r="37" spans="2:4" x14ac:dyDescent="0.45">
      <c r="B37" s="3140" t="s">
        <v>415</v>
      </c>
      <c r="C37" s="3141"/>
      <c r="D37" s="116" t="s">
        <v>4835</v>
      </c>
    </row>
  </sheetData>
  <mergeCells count="30">
    <mergeCell ref="B37:C37"/>
    <mergeCell ref="B16:C16"/>
    <mergeCell ref="B3:D3"/>
    <mergeCell ref="B4:C4"/>
    <mergeCell ref="B5:C5"/>
    <mergeCell ref="B6:C6"/>
    <mergeCell ref="B7:C7"/>
    <mergeCell ref="B10:D10"/>
    <mergeCell ref="B11:C11"/>
    <mergeCell ref="B12:C12"/>
    <mergeCell ref="B13:C13"/>
    <mergeCell ref="B14:C14"/>
    <mergeCell ref="B15:C15"/>
    <mergeCell ref="B8:C8"/>
    <mergeCell ref="B17:C17"/>
    <mergeCell ref="B18:C18"/>
    <mergeCell ref="B19:C19"/>
    <mergeCell ref="B20:C20"/>
    <mergeCell ref="B21:B22"/>
    <mergeCell ref="B23:C23"/>
    <mergeCell ref="B24:C24"/>
    <mergeCell ref="B34:C34"/>
    <mergeCell ref="B35:C35"/>
    <mergeCell ref="B36:C36"/>
    <mergeCell ref="B32:D32"/>
    <mergeCell ref="B25:C25"/>
    <mergeCell ref="B26:C26"/>
    <mergeCell ref="B27:C27"/>
    <mergeCell ref="B29:C29"/>
    <mergeCell ref="B33:C33"/>
  </mergeCells>
  <dataValidations count="7">
    <dataValidation type="list" allowBlank="1" showInputMessage="1" showErrorMessage="1" sqref="D25" xr:uid="{00000000-0002-0000-7000-000000000000}">
      <formula1>Tipo_operación</formula1>
    </dataValidation>
    <dataValidation type="list" allowBlank="1" showInputMessage="1" showErrorMessage="1" sqref="D14" xr:uid="{00000000-0002-0000-7000-000001000000}">
      <formula1>Tipo_indicador</formula1>
    </dataValidation>
    <dataValidation type="list" allowBlank="1" showInputMessage="1" showErrorMessage="1" sqref="D7" xr:uid="{00000000-0002-0000-7000-000002000000}">
      <formula1>Nombre_indicador_ODS</formula1>
    </dataValidation>
    <dataValidation type="list" allowBlank="1" showInputMessage="1" showErrorMessage="1" sqref="D6" xr:uid="{00000000-0002-0000-7000-000003000000}">
      <formula1>Numero_indicador</formula1>
    </dataValidation>
    <dataValidation type="list" allowBlank="1" showInputMessage="1" showErrorMessage="1" sqref="D5" xr:uid="{00000000-0002-0000-7000-000004000000}">
      <formula1>Metas_ODS</formula1>
    </dataValidation>
    <dataValidation type="list" allowBlank="1" showInputMessage="1" showErrorMessage="1" sqref="D4" xr:uid="{00000000-0002-0000-7000-000005000000}">
      <formula1>ODS</formula1>
    </dataValidation>
    <dataValidation allowBlank="1" showDropDown="1" showInputMessage="1" showErrorMessage="1" sqref="D13" xr:uid="{00000000-0002-0000-7000-000006000000}"/>
  </dataValidations>
  <hyperlinks>
    <hyperlink ref="B1" location="'3.b.3'!A1" display="REGRESAR" xr:uid="{00000000-0004-0000-7000-000000000000}"/>
    <hyperlink ref="D8" r:id="rId1" xr:uid="{00000000-0004-0000-7000-000001000000}"/>
    <hyperlink ref="D37" r:id="rId2" xr:uid="{00000000-0004-0000-7000-000002000000}"/>
  </hyperlinks>
  <pageMargins left="0.7" right="0.7" top="0.75" bottom="0.75" header="0.3" footer="0.3"/>
  <drawing r:id="rId3"/>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0-000000000000}">
  <sheetPr codeName="Hoja112"/>
  <dimension ref="A1:BO49"/>
  <sheetViews>
    <sheetView showGridLines="0" zoomScaleNormal="100" workbookViewId="0">
      <pane ySplit="1" topLeftCell="A14" activePane="bottomLeft" state="frozen"/>
      <selection activeCell="B1" sqref="B1"/>
      <selection pane="bottomLeft"/>
    </sheetView>
  </sheetViews>
  <sheetFormatPr baseColWidth="10" defaultColWidth="11.44140625" defaultRowHeight="13.2" x14ac:dyDescent="0.35"/>
  <cols>
    <col min="1" max="1" width="15.5546875" style="39" customWidth="1"/>
    <col min="2" max="2" width="15.5546875" style="40" customWidth="1"/>
    <col min="3" max="3" width="9" style="39" customWidth="1"/>
    <col min="4" max="4" width="11.33203125" style="39" customWidth="1"/>
    <col min="5" max="5" width="3" style="39" customWidth="1"/>
    <col min="6" max="6" width="9" style="39" customWidth="1"/>
    <col min="7" max="7" width="14.88671875" style="39" customWidth="1"/>
    <col min="8" max="8" width="1.77734375" style="39" customWidth="1"/>
    <col min="9" max="9" width="9.5546875" style="39" customWidth="1"/>
    <col min="10" max="10" width="14.6640625" style="39" customWidth="1"/>
    <col min="11" max="11" width="1.44140625" style="39" customWidth="1"/>
    <col min="12" max="12" width="13.77734375" style="39" customWidth="1"/>
    <col min="13" max="13" width="15.109375" style="39" customWidth="1"/>
    <col min="14" max="29" width="13.77734375" style="39" customWidth="1"/>
    <col min="30" max="30" width="7.77734375" style="39" bestFit="1" customWidth="1"/>
    <col min="31" max="31" width="11.44140625" style="39"/>
    <col min="32" max="32" width="2.77734375" style="39" customWidth="1"/>
    <col min="33" max="34" width="11.44140625" style="39"/>
    <col min="35" max="35" width="2.21875" style="39" customWidth="1"/>
    <col min="36" max="37" width="11.44140625" style="39"/>
    <col min="38" max="38" width="2.77734375" style="39" customWidth="1"/>
    <col min="39" max="40" width="11.44140625" style="39"/>
    <col min="41" max="41" width="1.77734375" style="39" customWidth="1"/>
    <col min="42" max="43" width="11.44140625" style="39"/>
    <col min="44" max="44" width="1.21875" style="39" customWidth="1"/>
    <col min="45" max="46" width="11.44140625" style="39"/>
    <col min="47" max="47" width="1.5546875" style="39" customWidth="1"/>
    <col min="48" max="49" width="11.44140625" style="39"/>
    <col min="50" max="50" width="1.77734375" style="39" customWidth="1"/>
    <col min="51" max="52" width="11.44140625" style="39"/>
    <col min="53" max="53" width="1.77734375" style="39" customWidth="1"/>
    <col min="54" max="55" width="11.44140625" style="39"/>
    <col min="56" max="56" width="1.77734375" style="39" customWidth="1"/>
    <col min="57" max="58" width="11.44140625" style="39"/>
    <col min="59" max="59" width="1.44140625" style="39" customWidth="1"/>
    <col min="60" max="61" width="11.44140625" style="39"/>
    <col min="62" max="62" width="1.5546875" style="39" customWidth="1"/>
    <col min="63" max="64" width="11.44140625" style="39"/>
    <col min="65" max="65" width="2.5546875" style="39" customWidth="1"/>
    <col min="66" max="16384" width="11.44140625" style="39"/>
  </cols>
  <sheetData>
    <row r="1" spans="1:67" s="160" customFormat="1" ht="18.600000000000001" x14ac:dyDescent="0.45">
      <c r="A1" s="576" t="s">
        <v>337</v>
      </c>
      <c r="B1" s="814"/>
      <c r="C1" s="3119" t="s">
        <v>430</v>
      </c>
      <c r="D1" s="3119"/>
    </row>
    <row r="2" spans="1:67" s="160" customFormat="1" ht="18.600000000000001" x14ac:dyDescent="0.45">
      <c r="B2" s="687"/>
      <c r="D2" s="940"/>
      <c r="E2" s="940"/>
      <c r="F2" s="940"/>
      <c r="G2" s="940"/>
      <c r="H2" s="940"/>
      <c r="I2" s="940"/>
      <c r="J2" s="940"/>
      <c r="K2" s="940"/>
      <c r="L2" s="940"/>
      <c r="M2" s="940"/>
      <c r="N2" s="940"/>
      <c r="O2" s="940"/>
      <c r="P2" s="940"/>
      <c r="Q2" s="940"/>
      <c r="R2" s="940"/>
      <c r="S2" s="940"/>
      <c r="T2" s="940"/>
    </row>
    <row r="3" spans="1:67" s="160" customFormat="1" ht="15" customHeight="1" x14ac:dyDescent="0.45">
      <c r="A3" s="3268" t="s">
        <v>339</v>
      </c>
      <c r="B3" s="3268"/>
      <c r="C3" s="3325" t="s">
        <v>627</v>
      </c>
      <c r="D3" s="3327"/>
      <c r="E3" s="3327"/>
      <c r="F3" s="3327"/>
      <c r="G3" s="3327"/>
      <c r="H3" s="3327"/>
      <c r="I3" s="3327"/>
      <c r="J3" s="3327"/>
      <c r="K3" s="3327"/>
      <c r="L3" s="3327"/>
      <c r="M3" s="3327"/>
      <c r="N3" s="3327"/>
      <c r="O3" s="3327"/>
      <c r="P3" s="3327"/>
      <c r="Q3" s="3327"/>
      <c r="R3" s="3327"/>
      <c r="S3" s="966"/>
      <c r="T3" s="966"/>
      <c r="U3" s="966"/>
      <c r="V3" s="966"/>
      <c r="W3" s="966"/>
      <c r="X3" s="966"/>
      <c r="Y3" s="966"/>
      <c r="Z3" s="966"/>
      <c r="AA3" s="966"/>
      <c r="AB3" s="967"/>
    </row>
    <row r="4" spans="1:67" s="160" customFormat="1" ht="33" customHeight="1" x14ac:dyDescent="0.45">
      <c r="A4" s="3268" t="s">
        <v>340</v>
      </c>
      <c r="B4" s="3268"/>
      <c r="C4" s="3325" t="s">
        <v>56</v>
      </c>
      <c r="D4" s="3326"/>
      <c r="E4" s="3326"/>
      <c r="F4" s="3326"/>
      <c r="G4" s="3326"/>
      <c r="H4" s="3326"/>
      <c r="I4" s="3326"/>
      <c r="J4" s="3326"/>
      <c r="K4" s="3326"/>
      <c r="L4" s="3326"/>
      <c r="M4" s="3326"/>
      <c r="N4" s="3326"/>
      <c r="O4" s="3326"/>
      <c r="P4" s="3326"/>
      <c r="Q4" s="3326"/>
      <c r="R4" s="3326"/>
      <c r="S4" s="968"/>
      <c r="T4" s="968"/>
      <c r="U4" s="968"/>
      <c r="V4" s="968"/>
      <c r="W4" s="968"/>
      <c r="X4" s="968"/>
      <c r="Y4" s="968"/>
      <c r="Z4" s="968"/>
      <c r="AA4" s="968"/>
      <c r="AB4" s="969"/>
    </row>
    <row r="5" spans="1:67" s="160" customFormat="1" ht="15" customHeight="1" x14ac:dyDescent="0.45">
      <c r="A5" s="3268" t="s">
        <v>341</v>
      </c>
      <c r="B5" s="3268"/>
      <c r="C5" s="3325" t="s">
        <v>3993</v>
      </c>
      <c r="D5" s="3326"/>
      <c r="E5" s="3326"/>
      <c r="F5" s="3326"/>
      <c r="G5" s="3326"/>
      <c r="H5" s="3326"/>
      <c r="I5" s="3326"/>
      <c r="J5" s="3326"/>
      <c r="K5" s="3326"/>
      <c r="L5" s="3326"/>
      <c r="M5" s="3326"/>
      <c r="N5" s="3326"/>
      <c r="O5" s="3326"/>
      <c r="P5" s="3326"/>
      <c r="Q5" s="3326"/>
      <c r="R5" s="3326"/>
      <c r="S5" s="968"/>
      <c r="T5" s="968"/>
      <c r="U5" s="968"/>
      <c r="V5" s="968"/>
      <c r="W5" s="968"/>
      <c r="X5" s="968"/>
      <c r="Y5" s="968"/>
      <c r="Z5" s="968"/>
      <c r="AA5" s="968"/>
      <c r="AB5" s="969"/>
    </row>
    <row r="6" spans="1:67" s="160" customFormat="1" ht="15" customHeight="1" x14ac:dyDescent="0.45">
      <c r="A6" s="3268" t="s">
        <v>417</v>
      </c>
      <c r="B6" s="3269"/>
      <c r="C6" s="3325" t="s">
        <v>5100</v>
      </c>
      <c r="D6" s="3326"/>
      <c r="E6" s="3326"/>
      <c r="F6" s="3326"/>
      <c r="G6" s="3326"/>
      <c r="H6" s="3326"/>
      <c r="I6" s="3326"/>
      <c r="J6" s="3326"/>
      <c r="K6" s="3326"/>
      <c r="L6" s="3326"/>
      <c r="M6" s="3326"/>
      <c r="N6" s="3326"/>
      <c r="O6" s="3326"/>
      <c r="P6" s="3326"/>
      <c r="Q6" s="3326"/>
      <c r="R6" s="3326"/>
      <c r="S6" s="968"/>
      <c r="T6" s="968"/>
      <c r="U6" s="968"/>
      <c r="V6" s="968"/>
      <c r="W6" s="968"/>
      <c r="X6" s="968"/>
      <c r="Y6" s="968"/>
      <c r="Z6" s="968"/>
      <c r="AA6" s="968"/>
      <c r="AB6" s="969"/>
    </row>
    <row r="7" spans="1:67" s="160" customFormat="1" ht="18.600000000000001" x14ac:dyDescent="0.45"/>
    <row r="8" spans="1:67" s="160" customFormat="1" ht="18.600000000000001" x14ac:dyDescent="0.45"/>
    <row r="9" spans="1:67" s="160" customFormat="1" ht="18.600000000000001" x14ac:dyDescent="0.45">
      <c r="B9" s="831"/>
      <c r="C9" s="970" t="s">
        <v>5101</v>
      </c>
      <c r="D9" s="970"/>
      <c r="E9" s="970"/>
      <c r="F9" s="970"/>
      <c r="G9" s="970"/>
      <c r="H9" s="970"/>
      <c r="I9" s="970"/>
      <c r="J9" s="970"/>
      <c r="K9" s="970"/>
      <c r="L9" s="970"/>
      <c r="M9" s="970"/>
      <c r="N9" s="971"/>
      <c r="O9" s="971"/>
      <c r="P9" s="971"/>
      <c r="Q9" s="971"/>
      <c r="R9" s="971"/>
      <c r="S9" s="971"/>
      <c r="T9" s="971"/>
      <c r="U9" s="971"/>
      <c r="V9" s="971"/>
      <c r="W9" s="971"/>
      <c r="X9" s="971"/>
      <c r="Y9" s="971"/>
      <c r="Z9" s="971"/>
      <c r="AA9" s="971"/>
      <c r="AB9" s="971"/>
      <c r="AC9" s="971"/>
      <c r="AD9" s="971"/>
      <c r="AE9" s="971"/>
      <c r="AF9" s="971"/>
      <c r="AG9" s="971"/>
      <c r="AH9" s="971"/>
      <c r="AI9" s="971"/>
      <c r="AJ9" s="971"/>
      <c r="AK9" s="971"/>
      <c r="AL9" s="971"/>
      <c r="AM9" s="971"/>
      <c r="AN9" s="971"/>
      <c r="AO9" s="971"/>
      <c r="AP9" s="971"/>
      <c r="AQ9" s="971"/>
      <c r="AR9" s="971"/>
      <c r="AS9" s="971"/>
      <c r="AT9" s="971"/>
      <c r="AU9" s="971"/>
      <c r="AV9" s="971"/>
      <c r="AW9" s="971"/>
      <c r="AX9" s="971"/>
      <c r="AY9" s="971"/>
      <c r="AZ9" s="971"/>
      <c r="BA9" s="971"/>
      <c r="BB9" s="971"/>
      <c r="BC9" s="971"/>
      <c r="BD9" s="971"/>
      <c r="BE9" s="971"/>
      <c r="BF9" s="971"/>
      <c r="BG9" s="971"/>
      <c r="BH9" s="971"/>
      <c r="BI9" s="971"/>
      <c r="BJ9" s="971"/>
      <c r="BK9" s="971"/>
      <c r="BL9" s="971"/>
      <c r="BM9" s="971"/>
      <c r="BN9" s="971"/>
      <c r="BO9" s="971"/>
    </row>
    <row r="10" spans="1:67" ht="16.2" x14ac:dyDescent="0.35">
      <c r="B10" s="328"/>
      <c r="C10" s="558"/>
      <c r="D10" s="558"/>
      <c r="E10" s="558"/>
      <c r="F10" s="558"/>
      <c r="G10" s="558"/>
      <c r="H10" s="558"/>
      <c r="I10" s="558"/>
      <c r="J10" s="558"/>
      <c r="K10" s="558"/>
      <c r="L10" s="558"/>
      <c r="M10" s="558"/>
      <c r="N10" s="559"/>
      <c r="O10" s="559"/>
      <c r="P10" s="559"/>
      <c r="Q10" s="559"/>
      <c r="R10" s="559"/>
      <c r="S10" s="559"/>
      <c r="T10" s="559"/>
      <c r="U10" s="559"/>
      <c r="V10" s="559"/>
      <c r="W10" s="559"/>
      <c r="X10" s="559"/>
      <c r="Y10" s="559"/>
      <c r="Z10" s="559"/>
      <c r="AA10" s="559"/>
      <c r="AB10" s="559"/>
      <c r="AC10" s="559"/>
      <c r="AD10" s="559"/>
      <c r="AE10" s="559"/>
      <c r="AF10" s="559"/>
      <c r="AG10" s="559"/>
      <c r="AH10" s="559"/>
      <c r="AI10" s="559"/>
      <c r="AJ10" s="559"/>
      <c r="AK10" s="559"/>
      <c r="AL10" s="559"/>
      <c r="AM10" s="559"/>
      <c r="AN10" s="559"/>
      <c r="AO10" s="559"/>
      <c r="AP10" s="559"/>
      <c r="AQ10" s="559"/>
      <c r="AR10" s="559"/>
      <c r="AS10" s="559"/>
      <c r="AT10" s="559"/>
      <c r="AU10" s="559"/>
      <c r="AV10" s="559"/>
      <c r="AW10" s="559"/>
      <c r="AX10" s="559"/>
      <c r="AY10" s="559"/>
      <c r="AZ10" s="559"/>
      <c r="BA10" s="559"/>
      <c r="BB10" s="559"/>
      <c r="BC10" s="559"/>
      <c r="BD10" s="559"/>
      <c r="BE10" s="559"/>
      <c r="BF10" s="559"/>
      <c r="BG10" s="559"/>
      <c r="BH10" s="559"/>
      <c r="BI10" s="559"/>
      <c r="BJ10" s="559"/>
      <c r="BK10" s="559"/>
      <c r="BL10" s="559"/>
      <c r="BM10" s="559"/>
      <c r="BN10" s="559"/>
      <c r="BO10" s="559"/>
    </row>
    <row r="11" spans="1:67" ht="29.25" customHeight="1" x14ac:dyDescent="0.35">
      <c r="C11" s="3348" t="s">
        <v>343</v>
      </c>
      <c r="D11" s="3350" t="s">
        <v>2475</v>
      </c>
      <c r="E11" s="972"/>
      <c r="F11" s="3352" t="s">
        <v>2476</v>
      </c>
      <c r="G11" s="3352"/>
      <c r="H11" s="972"/>
      <c r="I11" s="3352" t="s">
        <v>736</v>
      </c>
      <c r="J11" s="3352"/>
      <c r="K11" s="972"/>
      <c r="L11" s="3352" t="s">
        <v>737</v>
      </c>
      <c r="M11" s="3352"/>
    </row>
    <row r="12" spans="1:67" ht="42.75" customHeight="1" x14ac:dyDescent="0.35">
      <c r="C12" s="3349"/>
      <c r="D12" s="3351"/>
      <c r="E12" s="2595"/>
      <c r="F12" s="2595" t="s">
        <v>470</v>
      </c>
      <c r="G12" s="2595" t="s">
        <v>2477</v>
      </c>
      <c r="H12" s="2595"/>
      <c r="I12" s="2595" t="s">
        <v>470</v>
      </c>
      <c r="J12" s="2595" t="s">
        <v>2477</v>
      </c>
      <c r="K12" s="2595"/>
      <c r="L12" s="2595" t="s">
        <v>470</v>
      </c>
      <c r="M12" s="2595" t="s">
        <v>2477</v>
      </c>
    </row>
    <row r="13" spans="1:67" ht="17.399999999999999" x14ac:dyDescent="0.45">
      <c r="C13" s="2596">
        <v>2010</v>
      </c>
      <c r="D13" s="2597">
        <v>4538307</v>
      </c>
      <c r="E13" s="2598"/>
      <c r="F13" s="2599">
        <v>31131</v>
      </c>
      <c r="G13" s="2600">
        <v>68.596064567690107</v>
      </c>
      <c r="H13" s="2601"/>
      <c r="I13" s="2599">
        <v>19739</v>
      </c>
      <c r="J13" s="2602">
        <v>43.494192878533774</v>
      </c>
      <c r="K13" s="2601"/>
      <c r="L13" s="2599">
        <v>11392</v>
      </c>
      <c r="M13" s="2600">
        <v>25.101871689156329</v>
      </c>
    </row>
    <row r="14" spans="1:67" ht="17.399999999999999" x14ac:dyDescent="0.45">
      <c r="C14" s="973">
        <v>2011</v>
      </c>
      <c r="D14" s="974">
        <v>4592346</v>
      </c>
      <c r="E14" s="975"/>
      <c r="F14" s="976">
        <v>32140</v>
      </c>
      <c r="G14" s="379">
        <v>69.986015862045235</v>
      </c>
      <c r="H14" s="977"/>
      <c r="I14" s="976">
        <v>20275</v>
      </c>
      <c r="J14" s="978">
        <v>44.149547965244778</v>
      </c>
      <c r="K14" s="977"/>
      <c r="L14" s="976">
        <v>11865</v>
      </c>
      <c r="M14" s="379">
        <v>25.83646789680046</v>
      </c>
    </row>
    <row r="15" spans="1:67" ht="17.399999999999999" x14ac:dyDescent="0.45">
      <c r="C15" s="973">
        <v>2012</v>
      </c>
      <c r="D15" s="974">
        <v>4651166</v>
      </c>
      <c r="E15" s="975"/>
      <c r="F15" s="976">
        <v>32199</v>
      </c>
      <c r="G15" s="379">
        <v>69.227802232816458</v>
      </c>
      <c r="H15" s="977"/>
      <c r="I15" s="976">
        <v>20379</v>
      </c>
      <c r="J15" s="978">
        <v>43.81481976777436</v>
      </c>
      <c r="K15" s="977"/>
      <c r="L15" s="976">
        <v>11820</v>
      </c>
      <c r="M15" s="379">
        <v>25.412982465042099</v>
      </c>
    </row>
    <row r="16" spans="1:67" ht="17.399999999999999" x14ac:dyDescent="0.45">
      <c r="C16" s="973">
        <v>2013</v>
      </c>
      <c r="D16" s="974">
        <v>4711986</v>
      </c>
      <c r="E16" s="975"/>
      <c r="F16" s="976">
        <v>32845</v>
      </c>
      <c r="G16" s="379">
        <v>69.705215592745816</v>
      </c>
      <c r="H16" s="977"/>
      <c r="I16" s="976">
        <v>20536</v>
      </c>
      <c r="J16" s="978">
        <v>43.582472443678739</v>
      </c>
      <c r="K16" s="977"/>
      <c r="L16" s="976">
        <v>12309</v>
      </c>
      <c r="M16" s="379">
        <v>26.122743149067084</v>
      </c>
    </row>
    <row r="17" spans="2:13" ht="17.399999999999999" x14ac:dyDescent="0.45">
      <c r="C17" s="973">
        <v>2014</v>
      </c>
      <c r="D17" s="974">
        <v>4772098</v>
      </c>
      <c r="E17" s="975"/>
      <c r="F17" s="976">
        <v>33551</v>
      </c>
      <c r="G17" s="379">
        <v>70.30660309155428</v>
      </c>
      <c r="H17" s="977"/>
      <c r="I17" s="976">
        <v>20932</v>
      </c>
      <c r="J17" s="978">
        <v>43.863307082126141</v>
      </c>
      <c r="K17" s="977"/>
      <c r="L17" s="976">
        <v>12619</v>
      </c>
      <c r="M17" s="379">
        <v>26.443296009428138</v>
      </c>
    </row>
    <row r="18" spans="2:13" ht="17.399999999999999" x14ac:dyDescent="0.45">
      <c r="C18" s="973">
        <v>2015</v>
      </c>
      <c r="D18" s="974">
        <v>4833752</v>
      </c>
      <c r="E18" s="975"/>
      <c r="F18" s="976">
        <v>34476</v>
      </c>
      <c r="G18" s="379">
        <v>71.323477083640199</v>
      </c>
      <c r="H18" s="977"/>
      <c r="I18" s="976">
        <v>21411</v>
      </c>
      <c r="J18" s="978">
        <v>44.294783844930393</v>
      </c>
      <c r="K18" s="977"/>
      <c r="L18" s="976">
        <v>13065</v>
      </c>
      <c r="M18" s="379">
        <v>27.028693238709806</v>
      </c>
    </row>
    <row r="19" spans="2:13" ht="17.399999999999999" x14ac:dyDescent="0.45">
      <c r="C19" s="973">
        <v>2016</v>
      </c>
      <c r="D19" s="974">
        <v>4889762</v>
      </c>
      <c r="E19" s="975"/>
      <c r="F19" s="976">
        <v>34260</v>
      </c>
      <c r="G19" s="379">
        <v>70.064759798125138</v>
      </c>
      <c r="H19" s="977"/>
      <c r="I19" s="976">
        <v>21068</v>
      </c>
      <c r="J19" s="978">
        <v>43.085941606155885</v>
      </c>
      <c r="K19" s="977"/>
      <c r="L19" s="976">
        <v>13192</v>
      </c>
      <c r="M19" s="379">
        <v>26.97881819196926</v>
      </c>
    </row>
    <row r="20" spans="2:13" ht="17.399999999999999" x14ac:dyDescent="0.45">
      <c r="C20" s="973">
        <v>2017</v>
      </c>
      <c r="D20" s="974">
        <v>4946700</v>
      </c>
      <c r="E20" s="975"/>
      <c r="F20" s="976">
        <v>36355</v>
      </c>
      <c r="G20" s="379">
        <v>73.493440071158545</v>
      </c>
      <c r="H20" s="977"/>
      <c r="I20" s="976">
        <v>22084</v>
      </c>
      <c r="J20" s="978">
        <v>44.643904016819292</v>
      </c>
      <c r="K20" s="977"/>
      <c r="L20" s="976">
        <v>14271</v>
      </c>
      <c r="M20" s="379">
        <v>28.849536054339257</v>
      </c>
    </row>
    <row r="21" spans="2:13" ht="17.399999999999999" x14ac:dyDescent="0.45">
      <c r="C21" s="973">
        <v>2018</v>
      </c>
      <c r="D21" s="974">
        <v>5003673</v>
      </c>
      <c r="E21" s="975"/>
      <c r="F21" s="976">
        <v>36535</v>
      </c>
      <c r="G21" s="379">
        <v>73.016362180342327</v>
      </c>
      <c r="H21" s="977"/>
      <c r="I21" s="976">
        <v>22268</v>
      </c>
      <c r="J21" s="978">
        <v>44.503307870038675</v>
      </c>
      <c r="K21" s="977"/>
      <c r="L21" s="976">
        <v>14267</v>
      </c>
      <c r="M21" s="379">
        <v>28.513054310303652</v>
      </c>
    </row>
    <row r="22" spans="2:13" ht="17.399999999999999" x14ac:dyDescent="0.45">
      <c r="C22" s="732">
        <v>2019</v>
      </c>
      <c r="D22" s="979">
        <v>5057999</v>
      </c>
      <c r="E22" s="980"/>
      <c r="F22" s="981">
        <v>38655</v>
      </c>
      <c r="G22" s="982">
        <v>76.423502653915122</v>
      </c>
      <c r="H22" s="983"/>
      <c r="I22" s="981">
        <v>23397</v>
      </c>
      <c r="J22" s="984">
        <v>46.257423143025534</v>
      </c>
      <c r="K22" s="983"/>
      <c r="L22" s="981">
        <v>15258</v>
      </c>
      <c r="M22" s="982">
        <v>30.166079510889581</v>
      </c>
    </row>
    <row r="23" spans="2:13" ht="17.399999999999999" x14ac:dyDescent="0.45">
      <c r="C23" s="732">
        <v>2020</v>
      </c>
      <c r="D23" s="979">
        <v>5111238</v>
      </c>
      <c r="E23" s="980"/>
      <c r="F23" s="981">
        <v>41346</v>
      </c>
      <c r="G23" s="982">
        <v>80.892339585830285</v>
      </c>
      <c r="H23" s="983"/>
      <c r="I23" s="981">
        <v>25272</v>
      </c>
      <c r="J23" s="984">
        <v>49.443989890511844</v>
      </c>
      <c r="K23" s="983"/>
      <c r="L23" s="981">
        <v>16074</v>
      </c>
      <c r="M23" s="982">
        <v>31.448349695318434</v>
      </c>
    </row>
    <row r="24" spans="2:13" ht="17.399999999999999" x14ac:dyDescent="0.45">
      <c r="C24" s="732">
        <v>2021</v>
      </c>
      <c r="D24" s="979">
        <v>5163038</v>
      </c>
      <c r="E24" s="980"/>
      <c r="F24" s="981">
        <v>43968</v>
      </c>
      <c r="G24" s="982">
        <v>85.159164042565635</v>
      </c>
      <c r="H24" s="983"/>
      <c r="I24" s="981">
        <v>27190</v>
      </c>
      <c r="J24" s="984">
        <v>52.662792720100065</v>
      </c>
      <c r="K24" s="983"/>
      <c r="L24" s="981">
        <v>16778</v>
      </c>
      <c r="M24" s="982">
        <v>32.496371322465571</v>
      </c>
    </row>
    <row r="25" spans="2:13" ht="17.399999999999999" x14ac:dyDescent="0.45">
      <c r="C25" s="732">
        <v>2022</v>
      </c>
      <c r="D25" s="979">
        <v>5163038</v>
      </c>
      <c r="E25" s="980"/>
      <c r="F25" s="981">
        <v>43381</v>
      </c>
      <c r="G25" s="982">
        <v>84.022236520436223</v>
      </c>
      <c r="H25" s="983"/>
      <c r="I25" s="981">
        <v>26719</v>
      </c>
      <c r="J25" s="984">
        <v>51.750539120572036</v>
      </c>
      <c r="K25" s="983"/>
      <c r="L25" s="981">
        <v>16662</v>
      </c>
      <c r="M25" s="982">
        <v>32.271697399864188</v>
      </c>
    </row>
    <row r="26" spans="2:13" s="2497" customFormat="1" ht="17.399999999999999" x14ac:dyDescent="0.45">
      <c r="B26" s="40"/>
      <c r="C26" s="985" t="s">
        <v>6463</v>
      </c>
      <c r="D26" s="986">
        <v>5163038</v>
      </c>
      <c r="E26" s="987"/>
      <c r="F26" s="988">
        <v>43579</v>
      </c>
      <c r="G26" s="989">
        <v>84.4</v>
      </c>
      <c r="H26" s="990"/>
      <c r="I26" s="988">
        <v>26818</v>
      </c>
      <c r="J26" s="991">
        <v>51.94</v>
      </c>
      <c r="K26" s="990"/>
      <c r="L26" s="988">
        <v>16761</v>
      </c>
      <c r="M26" s="989">
        <v>32.46</v>
      </c>
    </row>
    <row r="27" spans="2:13" ht="18.600000000000001" x14ac:dyDescent="0.45">
      <c r="C27" s="22" t="s">
        <v>6464</v>
      </c>
      <c r="D27" s="22"/>
      <c r="E27" s="22"/>
      <c r="F27" s="22"/>
      <c r="G27" s="22"/>
      <c r="H27" s="22"/>
      <c r="I27" s="22"/>
      <c r="J27" s="22"/>
      <c r="K27" s="22"/>
      <c r="L27" s="22"/>
      <c r="M27" s="22"/>
    </row>
    <row r="28" spans="2:13" ht="17.399999999999999" x14ac:dyDescent="0.45">
      <c r="C28" s="3347" t="s">
        <v>5948</v>
      </c>
      <c r="D28" s="3347"/>
      <c r="E28" s="3347"/>
      <c r="F28" s="3347"/>
      <c r="G28" s="3347"/>
      <c r="H28" s="3347"/>
      <c r="I28" s="3347"/>
      <c r="J28" s="3347"/>
      <c r="K28" s="3347"/>
      <c r="L28" s="3347"/>
      <c r="M28" s="3347"/>
    </row>
    <row r="29" spans="2:13" ht="17.399999999999999" x14ac:dyDescent="0.45">
      <c r="D29" s="22"/>
      <c r="E29" s="22"/>
      <c r="F29" s="22"/>
      <c r="G29" s="22"/>
      <c r="H29" s="22"/>
      <c r="I29" s="22"/>
      <c r="J29" s="22"/>
      <c r="K29" s="22"/>
      <c r="L29" s="22"/>
      <c r="M29" s="22"/>
    </row>
    <row r="30" spans="2:13" ht="18.600000000000001" x14ac:dyDescent="0.45">
      <c r="C30" s="300" t="s">
        <v>5949</v>
      </c>
      <c r="D30" s="137"/>
      <c r="E30" s="137"/>
      <c r="F30" s="137"/>
      <c r="G30" s="138"/>
    </row>
    <row r="31" spans="2:13" ht="17.399999999999999" x14ac:dyDescent="0.45">
      <c r="C31" s="137"/>
      <c r="D31" s="137"/>
      <c r="E31" s="137"/>
      <c r="F31" s="137"/>
      <c r="G31" s="138"/>
    </row>
    <row r="32" spans="2:13" ht="17.399999999999999" x14ac:dyDescent="0.45">
      <c r="C32" s="137"/>
      <c r="D32" s="137"/>
      <c r="E32" s="137"/>
      <c r="F32" s="137"/>
      <c r="G32" s="138"/>
    </row>
    <row r="33" spans="3:17" ht="17.399999999999999" x14ac:dyDescent="0.45">
      <c r="C33" s="137"/>
      <c r="D33" s="137"/>
      <c r="E33" s="137"/>
      <c r="F33" s="137"/>
      <c r="G33" s="138"/>
    </row>
    <row r="34" spans="3:17" ht="17.399999999999999" x14ac:dyDescent="0.45">
      <c r="C34" s="137"/>
      <c r="D34" s="137"/>
      <c r="E34" s="137"/>
      <c r="F34" s="137"/>
      <c r="G34" s="138"/>
    </row>
    <row r="35" spans="3:17" ht="17.399999999999999" x14ac:dyDescent="0.45">
      <c r="C35" s="137"/>
      <c r="D35" s="137"/>
      <c r="E35" s="137"/>
      <c r="F35" s="137"/>
      <c r="G35" s="138"/>
    </row>
    <row r="36" spans="3:17" ht="17.399999999999999" x14ac:dyDescent="0.45">
      <c r="C36" s="137"/>
      <c r="D36" s="137"/>
      <c r="E36" s="137"/>
      <c r="F36" s="137"/>
      <c r="G36" s="138"/>
    </row>
    <row r="37" spans="3:17" ht="17.399999999999999" x14ac:dyDescent="0.45">
      <c r="C37" s="137"/>
      <c r="D37" s="137"/>
      <c r="E37" s="137"/>
      <c r="F37" s="137"/>
      <c r="G37" s="138"/>
    </row>
    <row r="38" spans="3:17" ht="17.399999999999999" x14ac:dyDescent="0.45">
      <c r="C38" s="137"/>
      <c r="D38" s="137"/>
      <c r="E38" s="137"/>
      <c r="F38" s="137"/>
      <c r="G38" s="138"/>
      <c r="Q38" s="348"/>
    </row>
    <row r="49" spans="3:3" ht="17.399999999999999" x14ac:dyDescent="0.35">
      <c r="C49" s="73" t="s">
        <v>5950</v>
      </c>
    </row>
  </sheetData>
  <protectedRanges>
    <protectedRange password="EBC2" sqref="C9:C12 D9:D10 I12:J12 L12:M12 E9:H12" name="p3cdd4a75544b594a63a32c7fc56762cb_1_1_2"/>
    <protectedRange password="EBC2" sqref="I11:L11 K12" name="p1f56dce16526161fc89d4889cbc42cfb_2_1"/>
    <protectedRange password="EBC2" sqref="F13:F26 H13:H26" name="p3cdd4a75544b594a63a32c7fc56762cb_1_1_1"/>
    <protectedRange password="EBC2" sqref="I13:L13 C13 E13 J14:J26" name="p3cdd4a75544b594a63a32c7fc56762cb_3_1_1"/>
    <protectedRange password="EBC2" sqref="I14 C14 E14 K14:L14" name="p3cdd4a75544b594a63a32c7fc56762cb_4_1_1"/>
    <protectedRange password="EBC2" sqref="I15 C15 E15 K15:L15" name="p3cdd4a75544b594a63a32c7fc56762cb_5_1_1"/>
    <protectedRange password="EBC2" sqref="I16 C16 E16 K16:L16" name="p1f56dce16526161fc89d4889cbc42cfb_2_2"/>
    <protectedRange password="EBC2" sqref="I17 C17 E17 K17:L17" name="p1f56dce16526161fc89d4889cbc42cfb_1_1_1"/>
    <protectedRange password="EBC2" sqref="I18 C18 E18 K18:L18" name="p80db86f3ed746667206d68ed5b814a2c_2_1"/>
    <protectedRange password="EBC2" sqref="I19 C19 E19 K19:L19" name="p80db86f3ed746667206d68ed5b814a2c_1_1_1"/>
    <protectedRange password="EBC2" sqref="I20 C20 E20 K20:L20" name="pe6c733e44c2106749b6a90e02e239945_2_1"/>
    <protectedRange password="EBC2" sqref="C21:C26 E21:E26 I21:I26 K21:L26" name="pe6c733e44c2106749b6a90e02e239945_1_1_1"/>
  </protectedRanges>
  <mergeCells count="15">
    <mergeCell ref="C28:M28"/>
    <mergeCell ref="C11:C12"/>
    <mergeCell ref="D11:D12"/>
    <mergeCell ref="F11:G11"/>
    <mergeCell ref="I11:J11"/>
    <mergeCell ref="L11:M11"/>
    <mergeCell ref="A6:B6"/>
    <mergeCell ref="C6:R6"/>
    <mergeCell ref="A5:B5"/>
    <mergeCell ref="C5:R5"/>
    <mergeCell ref="C1:D1"/>
    <mergeCell ref="A3:B3"/>
    <mergeCell ref="C3:R3"/>
    <mergeCell ref="A4:B4"/>
    <mergeCell ref="C4:R4"/>
  </mergeCells>
  <hyperlinks>
    <hyperlink ref="A1" location="'ODS 3.'!A1" display="REGRESAR" xr:uid="{00000000-0004-0000-7100-000000000000}"/>
    <hyperlink ref="C1" location="'Metadato 3.c.1'!A1" display="VER METADATO" xr:uid="{00000000-0004-0000-7100-000001000000}"/>
  </hyperlinks>
  <pageMargins left="0.7" right="0.7" top="0.75" bottom="0.75" header="0.3" footer="0.3"/>
  <pageSetup orientation="portrait" r:id="rId1"/>
  <drawing r:id="rId2"/>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sheetPr codeName="Hoja113">
    <tabColor theme="0" tint="-0.499984740745262"/>
  </sheetPr>
  <dimension ref="A1:L37"/>
  <sheetViews>
    <sheetView showGridLines="0" zoomScaleNormal="100" workbookViewId="0">
      <pane ySplit="1" topLeftCell="A2" activePane="bottomLeft" state="frozen"/>
      <selection pane="bottomLeft" activeCell="G14" sqref="G14"/>
    </sheetView>
  </sheetViews>
  <sheetFormatPr baseColWidth="10" defaultColWidth="11.44140625" defaultRowHeight="17.399999999999999" x14ac:dyDescent="0.45"/>
  <cols>
    <col min="1" max="1" width="9" style="22" customWidth="1"/>
    <col min="2" max="2" width="26.44140625" style="22" customWidth="1"/>
    <col min="3" max="3" width="24" style="22" customWidth="1"/>
    <col min="4" max="4" width="68.44140625" style="22" customWidth="1"/>
    <col min="5" max="5" width="9.5546875" style="22" customWidth="1"/>
    <col min="6" max="6" width="7.21875" style="22" customWidth="1"/>
    <col min="7" max="7" width="2.77734375" style="22" customWidth="1"/>
    <col min="8" max="8" width="9" style="22" customWidth="1"/>
    <col min="9" max="9" width="9.77734375" style="22" customWidth="1"/>
    <col min="10" max="10" width="13.21875" style="22" customWidth="1"/>
    <col min="11" max="11" width="1.77734375" style="22" customWidth="1"/>
    <col min="12" max="13" width="7.77734375" style="22" bestFit="1" customWidth="1"/>
    <col min="14" max="14" width="3.21875" style="22" customWidth="1"/>
    <col min="15" max="15" width="7.77734375" style="22" bestFit="1" customWidth="1"/>
    <col min="16" max="16" width="2.77734375" style="22" customWidth="1"/>
    <col min="17" max="18" width="7.77734375" style="22" bestFit="1" customWidth="1"/>
    <col min="19" max="19" width="2.44140625" style="22" customWidth="1"/>
    <col min="20" max="20" width="3" style="22" customWidth="1"/>
    <col min="21" max="22" width="7.77734375" style="22" bestFit="1" customWidth="1"/>
    <col min="23" max="23" width="2.21875" style="22" customWidth="1"/>
    <col min="24" max="25" width="7.77734375" style="22" bestFit="1" customWidth="1"/>
    <col min="26" max="26" width="1.44140625" style="22" customWidth="1"/>
    <col min="27" max="27" width="7.77734375" style="22" bestFit="1" customWidth="1"/>
    <col min="28" max="28" width="11.44140625" style="22"/>
    <col min="29" max="29" width="2.77734375" style="22" customWidth="1"/>
    <col min="30" max="31" width="11.44140625" style="22"/>
    <col min="32" max="32" width="2.21875" style="22" customWidth="1"/>
    <col min="33" max="34" width="11.44140625" style="22"/>
    <col min="35" max="35" width="2.77734375" style="22" customWidth="1"/>
    <col min="36" max="37" width="11.44140625" style="22"/>
    <col min="38" max="38" width="1.77734375" style="22" customWidth="1"/>
    <col min="39" max="40" width="11.44140625" style="22"/>
    <col min="41" max="41" width="1.21875" style="22" customWidth="1"/>
    <col min="42" max="43" width="11.44140625" style="22"/>
    <col min="44" max="44" width="1.5546875" style="22" customWidth="1"/>
    <col min="45" max="46" width="11.44140625" style="22"/>
    <col min="47" max="47" width="1.77734375" style="22" customWidth="1"/>
    <col min="48" max="49" width="11.44140625" style="22"/>
    <col min="50" max="50" width="1.77734375" style="22" customWidth="1"/>
    <col min="51" max="52" width="11.44140625" style="22"/>
    <col min="53" max="53" width="1.77734375" style="22" customWidth="1"/>
    <col min="54" max="55" width="11.44140625" style="22"/>
    <col min="56" max="56" width="1.44140625" style="22" customWidth="1"/>
    <col min="57" max="58" width="11.44140625" style="22"/>
    <col min="59" max="59" width="1.5546875" style="22" customWidth="1"/>
    <col min="60" max="61" width="11.44140625" style="22"/>
    <col min="62" max="62" width="2.5546875" style="22" customWidth="1"/>
    <col min="63" max="16384" width="11.44140625" style="22"/>
  </cols>
  <sheetData>
    <row r="1" spans="2:6" x14ac:dyDescent="0.45">
      <c r="B1" s="580" t="s">
        <v>337</v>
      </c>
    </row>
    <row r="2" spans="2:6" ht="18" thickBot="1" x14ac:dyDescent="0.5"/>
    <row r="3" spans="2:6" ht="23.25" customHeight="1" thickBot="1" x14ac:dyDescent="0.5">
      <c r="B3" s="3297" t="s">
        <v>370</v>
      </c>
      <c r="C3" s="3297"/>
      <c r="D3" s="3297"/>
      <c r="F3" s="147" t="s">
        <v>371</v>
      </c>
    </row>
    <row r="4" spans="2:6" x14ac:dyDescent="0.45">
      <c r="B4" s="3299" t="s">
        <v>449</v>
      </c>
      <c r="C4" s="3299"/>
      <c r="D4" s="156" t="s">
        <v>16</v>
      </c>
      <c r="E4" s="148"/>
    </row>
    <row r="5" spans="2:6" ht="50.4" customHeight="1" x14ac:dyDescent="0.45">
      <c r="B5" s="3142" t="s">
        <v>373</v>
      </c>
      <c r="C5" s="3142"/>
      <c r="D5" s="44" t="s">
        <v>56</v>
      </c>
    </row>
    <row r="6" spans="2:6" x14ac:dyDescent="0.45">
      <c r="B6" s="3142" t="s">
        <v>374</v>
      </c>
      <c r="C6" s="3142"/>
      <c r="D6" s="45" t="s">
        <v>625</v>
      </c>
    </row>
    <row r="7" spans="2:6" ht="15" customHeight="1" x14ac:dyDescent="0.45">
      <c r="B7" s="3143" t="s">
        <v>375</v>
      </c>
      <c r="C7" s="3143"/>
      <c r="D7" s="46" t="s">
        <v>3993</v>
      </c>
    </row>
    <row r="8" spans="2:6" x14ac:dyDescent="0.45">
      <c r="B8" s="3143" t="s">
        <v>2480</v>
      </c>
      <c r="C8" s="3143"/>
      <c r="D8" s="47" t="s">
        <v>2532</v>
      </c>
    </row>
    <row r="10" spans="2:6" ht="23.25" customHeight="1" x14ac:dyDescent="0.45">
      <c r="B10" s="3297" t="s">
        <v>376</v>
      </c>
      <c r="C10" s="3297"/>
      <c r="D10" s="3297"/>
    </row>
    <row r="11" spans="2:6" x14ac:dyDescent="0.45">
      <c r="B11" s="3323" t="s">
        <v>377</v>
      </c>
      <c r="C11" s="3324"/>
      <c r="D11" s="156" t="s">
        <v>439</v>
      </c>
    </row>
    <row r="12" spans="2:6" ht="34.799999999999997" x14ac:dyDescent="0.45">
      <c r="B12" s="3155" t="s">
        <v>379</v>
      </c>
      <c r="C12" s="3155"/>
      <c r="D12" s="995" t="s">
        <v>735</v>
      </c>
    </row>
    <row r="13" spans="2:6" x14ac:dyDescent="0.45">
      <c r="B13" s="3142" t="s">
        <v>380</v>
      </c>
      <c r="C13" s="3142"/>
      <c r="D13" s="603" t="s">
        <v>625</v>
      </c>
    </row>
    <row r="14" spans="2:6" x14ac:dyDescent="0.45">
      <c r="B14" s="3142" t="s">
        <v>381</v>
      </c>
      <c r="C14" s="3156"/>
      <c r="D14" s="603" t="s">
        <v>10</v>
      </c>
    </row>
    <row r="15" spans="2:6" ht="139.19999999999999" x14ac:dyDescent="0.45">
      <c r="B15" s="3142" t="s">
        <v>382</v>
      </c>
      <c r="C15" s="3142"/>
      <c r="D15" s="53" t="s">
        <v>5995</v>
      </c>
    </row>
    <row r="16" spans="2:6" ht="84.75" customHeight="1" x14ac:dyDescent="0.45">
      <c r="B16" s="3142" t="s">
        <v>383</v>
      </c>
      <c r="C16" s="3142"/>
      <c r="D16" s="53" t="s">
        <v>5996</v>
      </c>
    </row>
    <row r="17" spans="1:12" x14ac:dyDescent="0.45">
      <c r="B17" s="3142" t="s">
        <v>384</v>
      </c>
      <c r="C17" s="3142"/>
      <c r="D17" s="53" t="s">
        <v>738</v>
      </c>
    </row>
    <row r="18" spans="1:12" x14ac:dyDescent="0.45">
      <c r="B18" s="3143" t="s">
        <v>386</v>
      </c>
      <c r="C18" s="3143"/>
      <c r="D18" s="44"/>
    </row>
    <row r="19" spans="1:12" ht="52.2" x14ac:dyDescent="0.45">
      <c r="B19" s="3144" t="s">
        <v>387</v>
      </c>
      <c r="C19" s="3145"/>
      <c r="D19" s="53" t="s">
        <v>739</v>
      </c>
    </row>
    <row r="20" spans="1:12" x14ac:dyDescent="0.45">
      <c r="B20" s="3142" t="s">
        <v>388</v>
      </c>
      <c r="C20" s="3142"/>
      <c r="D20" s="53" t="s">
        <v>424</v>
      </c>
    </row>
    <row r="21" spans="1:12" x14ac:dyDescent="0.45">
      <c r="B21" s="3146" t="s">
        <v>390</v>
      </c>
      <c r="C21" s="54" t="s">
        <v>391</v>
      </c>
      <c r="D21" s="44"/>
    </row>
    <row r="22" spans="1:12" x14ac:dyDescent="0.45">
      <c r="B22" s="3147"/>
      <c r="C22" s="577" t="s">
        <v>393</v>
      </c>
      <c r="D22" s="53" t="s">
        <v>5457</v>
      </c>
    </row>
    <row r="23" spans="1:12" x14ac:dyDescent="0.45">
      <c r="B23" s="3148" t="s">
        <v>395</v>
      </c>
      <c r="C23" s="3148"/>
      <c r="D23" s="53" t="s">
        <v>427</v>
      </c>
    </row>
    <row r="24" spans="1:12" x14ac:dyDescent="0.45">
      <c r="B24" s="3148" t="s">
        <v>397</v>
      </c>
      <c r="C24" s="3148"/>
      <c r="D24" s="122" t="s">
        <v>740</v>
      </c>
    </row>
    <row r="25" spans="1:12" x14ac:dyDescent="0.45">
      <c r="B25" s="3142" t="s">
        <v>399</v>
      </c>
      <c r="C25" s="3142"/>
      <c r="D25" s="49" t="s">
        <v>19</v>
      </c>
    </row>
    <row r="26" spans="1:12" ht="15" customHeight="1" x14ac:dyDescent="0.45">
      <c r="B26" s="3143" t="s">
        <v>401</v>
      </c>
      <c r="C26" s="3143"/>
      <c r="D26" s="122" t="s">
        <v>741</v>
      </c>
    </row>
    <row r="27" spans="1:12" x14ac:dyDescent="0.45">
      <c r="B27" s="3149" t="s">
        <v>403</v>
      </c>
      <c r="C27" s="3150"/>
      <c r="D27" s="44"/>
    </row>
    <row r="28" spans="1:12" ht="34.799999999999997" x14ac:dyDescent="0.45">
      <c r="A28" s="65"/>
      <c r="B28" s="578" t="s">
        <v>404</v>
      </c>
      <c r="C28" s="579"/>
      <c r="D28" s="53" t="s">
        <v>742</v>
      </c>
      <c r="E28" s="65"/>
      <c r="F28" s="65"/>
      <c r="G28" s="65"/>
      <c r="H28" s="65"/>
      <c r="I28" s="65"/>
      <c r="J28" s="65"/>
      <c r="K28" s="65"/>
      <c r="L28" s="65"/>
    </row>
    <row r="29" spans="1:12" x14ac:dyDescent="0.45">
      <c r="A29" s="65"/>
      <c r="B29" s="3151" t="s">
        <v>405</v>
      </c>
      <c r="C29" s="3152"/>
      <c r="D29" s="61"/>
      <c r="E29" s="65"/>
      <c r="F29" s="65"/>
      <c r="G29" s="65"/>
      <c r="H29" s="65"/>
      <c r="I29" s="65"/>
      <c r="J29" s="65"/>
      <c r="K29" s="65"/>
      <c r="L29" s="65"/>
    </row>
    <row r="30" spans="1:12" x14ac:dyDescent="0.45">
      <c r="B30" s="905"/>
      <c r="C30" s="905"/>
      <c r="D30" s="906"/>
    </row>
    <row r="31" spans="1:12" ht="23.25" customHeight="1" x14ac:dyDescent="0.45">
      <c r="A31" s="137"/>
      <c r="B31" s="3297" t="s">
        <v>406</v>
      </c>
      <c r="C31" s="3297"/>
      <c r="D31" s="3297"/>
      <c r="E31" s="138"/>
    </row>
    <row r="32" spans="1:12" x14ac:dyDescent="0.45">
      <c r="A32" s="137"/>
      <c r="B32" s="3321" t="s">
        <v>407</v>
      </c>
      <c r="C32" s="3322"/>
      <c r="D32" s="992" t="s">
        <v>5458</v>
      </c>
      <c r="E32" s="138"/>
    </row>
    <row r="33" spans="1:5" x14ac:dyDescent="0.45">
      <c r="A33" s="137"/>
      <c r="B33" s="3140" t="s">
        <v>409</v>
      </c>
      <c r="C33" s="3141"/>
      <c r="D33" s="122" t="s">
        <v>5459</v>
      </c>
      <c r="E33" s="138"/>
    </row>
    <row r="34" spans="1:5" x14ac:dyDescent="0.45">
      <c r="A34" s="137"/>
      <c r="B34" s="3140" t="s">
        <v>411</v>
      </c>
      <c r="C34" s="3141"/>
      <c r="D34" s="122" t="s">
        <v>645</v>
      </c>
      <c r="E34" s="138"/>
    </row>
    <row r="35" spans="1:5" x14ac:dyDescent="0.45">
      <c r="A35" s="137"/>
      <c r="B35" s="3140" t="s">
        <v>413</v>
      </c>
      <c r="C35" s="3141"/>
      <c r="D35" s="122"/>
      <c r="E35" s="138"/>
    </row>
    <row r="36" spans="1:5" x14ac:dyDescent="0.45">
      <c r="A36" s="137"/>
      <c r="B36" s="3140" t="s">
        <v>415</v>
      </c>
      <c r="C36" s="3141"/>
      <c r="D36" s="105" t="s">
        <v>5460</v>
      </c>
      <c r="E36" s="138"/>
    </row>
    <row r="37" spans="1:5" x14ac:dyDescent="0.45">
      <c r="A37" s="137"/>
      <c r="B37" s="137"/>
      <c r="C37" s="137"/>
      <c r="D37" s="137"/>
      <c r="E37" s="138"/>
    </row>
  </sheetData>
  <mergeCells count="30">
    <mergeCell ref="B14:C14"/>
    <mergeCell ref="B15:C15"/>
    <mergeCell ref="B16:C16"/>
    <mergeCell ref="B17:C17"/>
    <mergeCell ref="B18:C18"/>
    <mergeCell ref="B3:D3"/>
    <mergeCell ref="B4:C4"/>
    <mergeCell ref="B5:C5"/>
    <mergeCell ref="B6:C6"/>
    <mergeCell ref="B7:C7"/>
    <mergeCell ref="B10:D10"/>
    <mergeCell ref="B8:C8"/>
    <mergeCell ref="B11:C11"/>
    <mergeCell ref="B12:C12"/>
    <mergeCell ref="B13:C13"/>
    <mergeCell ref="B21:B22"/>
    <mergeCell ref="B19:C19"/>
    <mergeCell ref="B20:C20"/>
    <mergeCell ref="B23:C23"/>
    <mergeCell ref="B36:C36"/>
    <mergeCell ref="B24:C24"/>
    <mergeCell ref="B25:C25"/>
    <mergeCell ref="B26:C26"/>
    <mergeCell ref="B27:C27"/>
    <mergeCell ref="B29:C29"/>
    <mergeCell ref="B31:D31"/>
    <mergeCell ref="B32:C32"/>
    <mergeCell ref="B33:C33"/>
    <mergeCell ref="B34:C34"/>
    <mergeCell ref="B35:C35"/>
  </mergeCells>
  <dataValidations count="7">
    <dataValidation type="list" allowBlank="1" showInputMessage="1" showErrorMessage="1" sqref="D25" xr:uid="{00000000-0002-0000-7200-000000000000}">
      <formula1>Tipo_operación</formula1>
    </dataValidation>
    <dataValidation type="list" allowBlank="1" showInputMessage="1" showErrorMessage="1" sqref="D14" xr:uid="{00000000-0002-0000-7200-000001000000}">
      <formula1>Tipo_indicador</formula1>
    </dataValidation>
    <dataValidation type="list" allowBlank="1" showInputMessage="1" showErrorMessage="1" sqref="D7" xr:uid="{00000000-0002-0000-7200-000002000000}">
      <formula1>Nombre_indicador_ODS</formula1>
    </dataValidation>
    <dataValidation type="list" allowBlank="1" showInputMessage="1" showErrorMessage="1" sqref="D6" xr:uid="{00000000-0002-0000-7200-000003000000}">
      <formula1>Numero_indicador</formula1>
    </dataValidation>
    <dataValidation type="list" allowBlank="1" showInputMessage="1" showErrorMessage="1" sqref="D5" xr:uid="{00000000-0002-0000-7200-000004000000}">
      <formula1>Metas_ODS</formula1>
    </dataValidation>
    <dataValidation type="list" allowBlank="1" showInputMessage="1" showErrorMessage="1" sqref="D4" xr:uid="{00000000-0002-0000-7200-000005000000}">
      <formula1>ODS</formula1>
    </dataValidation>
    <dataValidation allowBlank="1" showDropDown="1" showInputMessage="1" showErrorMessage="1" sqref="D13" xr:uid="{00000000-0002-0000-7200-000006000000}"/>
  </dataValidations>
  <hyperlinks>
    <hyperlink ref="B1" location="'3.c.1'!A1" display="REGRESAR" xr:uid="{00000000-0004-0000-7200-000000000000}"/>
    <hyperlink ref="D8" r:id="rId1" xr:uid="{00000000-0004-0000-7200-000001000000}"/>
    <hyperlink ref="D36" r:id="rId2" xr:uid="{00000000-0004-0000-7200-000002000000}"/>
  </hyperlinks>
  <pageMargins left="0.7" right="0.7" top="0.75" bottom="0.75" header="0.3" footer="0.3"/>
  <drawing r:id="rId3"/>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0-000000000000}">
  <sheetPr codeName="Hoja114"/>
  <dimension ref="A1:P18"/>
  <sheetViews>
    <sheetView showGridLines="0" zoomScaleNormal="100" workbookViewId="0">
      <pane ySplit="1" topLeftCell="A2" activePane="bottomLeft" state="frozen"/>
      <selection activeCell="B1" sqref="B1"/>
      <selection pane="bottomLeft" activeCell="Q17" sqref="Q17"/>
    </sheetView>
  </sheetViews>
  <sheetFormatPr baseColWidth="10" defaultColWidth="11.44140625" defaultRowHeight="13.2" x14ac:dyDescent="0.35"/>
  <cols>
    <col min="1" max="2" width="15.21875" style="39" customWidth="1"/>
    <col min="3" max="3" width="11.77734375" style="40" customWidth="1"/>
    <col min="4" max="4" width="13.77734375" style="39" customWidth="1"/>
    <col min="5" max="10" width="11.77734375" style="39" customWidth="1"/>
    <col min="11" max="16384" width="11.44140625" style="39"/>
  </cols>
  <sheetData>
    <row r="1" spans="1:16" s="160" customFormat="1" ht="18.600000000000001" x14ac:dyDescent="0.45">
      <c r="A1" s="576" t="s">
        <v>337</v>
      </c>
      <c r="B1" s="649"/>
      <c r="C1" s="3119" t="s">
        <v>430</v>
      </c>
      <c r="D1" s="3119"/>
    </row>
    <row r="2" spans="1:16" s="160" customFormat="1" ht="18.600000000000001" x14ac:dyDescent="0.45">
      <c r="C2" s="687"/>
    </row>
    <row r="3" spans="1:16" s="390" customFormat="1" ht="18.600000000000001" x14ac:dyDescent="0.3">
      <c r="A3" s="3268" t="s">
        <v>339</v>
      </c>
      <c r="B3" s="3268"/>
      <c r="C3" s="3268" t="s">
        <v>627</v>
      </c>
      <c r="D3" s="3269"/>
      <c r="E3" s="3269"/>
      <c r="F3" s="3269"/>
      <c r="G3" s="3269"/>
      <c r="H3" s="3269"/>
      <c r="I3" s="3269"/>
      <c r="J3" s="3269"/>
      <c r="K3" s="3269"/>
      <c r="L3" s="3269"/>
      <c r="M3" s="3269"/>
      <c r="N3" s="3269"/>
      <c r="O3" s="3269"/>
      <c r="P3" s="3269"/>
    </row>
    <row r="4" spans="1:16" s="390" customFormat="1" ht="18.600000000000001" x14ac:dyDescent="0.3">
      <c r="A4" s="3268" t="s">
        <v>340</v>
      </c>
      <c r="B4" s="3268"/>
      <c r="C4" s="3268" t="s">
        <v>57</v>
      </c>
      <c r="D4" s="3269"/>
      <c r="E4" s="3269"/>
      <c r="F4" s="3269"/>
      <c r="G4" s="3269"/>
      <c r="H4" s="3269"/>
      <c r="I4" s="3269"/>
      <c r="J4" s="3269"/>
      <c r="K4" s="3269"/>
      <c r="L4" s="3269"/>
      <c r="M4" s="3269"/>
      <c r="N4" s="3269"/>
      <c r="O4" s="3269"/>
      <c r="P4" s="3269"/>
    </row>
    <row r="5" spans="1:16" s="390" customFormat="1" ht="18.600000000000001" x14ac:dyDescent="0.3">
      <c r="A5" s="3268" t="s">
        <v>341</v>
      </c>
      <c r="B5" s="3268"/>
      <c r="C5" s="3268" t="s">
        <v>3994</v>
      </c>
      <c r="D5" s="3269"/>
      <c r="E5" s="3269"/>
      <c r="F5" s="3269"/>
      <c r="G5" s="3269"/>
      <c r="H5" s="3269"/>
      <c r="I5" s="3269"/>
      <c r="J5" s="3269"/>
      <c r="K5" s="3269"/>
      <c r="L5" s="3269"/>
      <c r="M5" s="3269"/>
      <c r="N5" s="3269"/>
      <c r="O5" s="3269"/>
      <c r="P5" s="3269"/>
    </row>
    <row r="6" spans="1:16" s="390" customFormat="1" ht="18.600000000000001" x14ac:dyDescent="0.3">
      <c r="A6" s="3268" t="s">
        <v>417</v>
      </c>
      <c r="B6" s="3269"/>
      <c r="C6" s="3268" t="s">
        <v>5102</v>
      </c>
      <c r="D6" s="3269"/>
      <c r="E6" s="3269"/>
      <c r="F6" s="3269"/>
      <c r="G6" s="3269"/>
      <c r="H6" s="3269"/>
      <c r="I6" s="3269"/>
      <c r="J6" s="3269"/>
      <c r="K6" s="3269"/>
      <c r="L6" s="3269"/>
      <c r="M6" s="3269"/>
      <c r="N6" s="3269"/>
      <c r="O6" s="3269"/>
      <c r="P6" s="3269"/>
    </row>
    <row r="7" spans="1:16" s="160" customFormat="1" ht="18.600000000000001" x14ac:dyDescent="0.45">
      <c r="A7" s="869"/>
      <c r="B7" s="614"/>
      <c r="C7" s="687"/>
    </row>
    <row r="8" spans="1:16" s="160" customFormat="1" ht="18.600000000000001" x14ac:dyDescent="0.45">
      <c r="A8" s="869"/>
      <c r="B8" s="614"/>
      <c r="C8" s="687"/>
    </row>
    <row r="9" spans="1:16" s="160" customFormat="1" ht="18.600000000000001" x14ac:dyDescent="0.45">
      <c r="C9" s="652" t="s">
        <v>5102</v>
      </c>
      <c r="D9" s="652"/>
    </row>
    <row r="10" spans="1:16" ht="16.2" x14ac:dyDescent="0.35">
      <c r="C10" s="479"/>
      <c r="D10" s="479"/>
    </row>
    <row r="11" spans="1:16" ht="17.399999999999999" x14ac:dyDescent="0.45">
      <c r="C11" s="909" t="s">
        <v>458</v>
      </c>
      <c r="D11" s="964" t="s">
        <v>385</v>
      </c>
    </row>
    <row r="12" spans="1:16" ht="17.399999999999999" x14ac:dyDescent="0.45">
      <c r="C12" s="707">
        <v>2017</v>
      </c>
      <c r="D12" s="993">
        <v>0.87</v>
      </c>
    </row>
    <row r="13" spans="1:16" ht="17.399999999999999" x14ac:dyDescent="0.45">
      <c r="C13" s="707">
        <v>2018</v>
      </c>
      <c r="D13" s="993">
        <v>0.7</v>
      </c>
    </row>
    <row r="14" spans="1:16" ht="17.399999999999999" x14ac:dyDescent="0.45">
      <c r="C14" s="707" t="s">
        <v>4921</v>
      </c>
      <c r="D14" s="993">
        <v>0.77</v>
      </c>
    </row>
    <row r="15" spans="1:16" ht="17.399999999999999" x14ac:dyDescent="0.45">
      <c r="C15" s="707">
        <v>2020</v>
      </c>
      <c r="D15" s="993">
        <v>0.77</v>
      </c>
    </row>
    <row r="16" spans="1:16" ht="17.399999999999999" x14ac:dyDescent="0.45">
      <c r="C16" s="707">
        <v>2021</v>
      </c>
      <c r="D16" s="993">
        <v>0.67</v>
      </c>
    </row>
    <row r="17" spans="3:4" ht="17.399999999999999" x14ac:dyDescent="0.45">
      <c r="C17" s="118" t="s">
        <v>5483</v>
      </c>
      <c r="D17" s="118"/>
    </row>
    <row r="18" spans="3:4" ht="17.399999999999999" x14ac:dyDescent="0.35">
      <c r="C18" s="3317" t="s">
        <v>5319</v>
      </c>
      <c r="D18" s="3317"/>
    </row>
  </sheetData>
  <mergeCells count="10">
    <mergeCell ref="C18:D18"/>
    <mergeCell ref="A6:B6"/>
    <mergeCell ref="C6:P6"/>
    <mergeCell ref="C1:D1"/>
    <mergeCell ref="A3:B3"/>
    <mergeCell ref="C3:P3"/>
    <mergeCell ref="A4:B4"/>
    <mergeCell ref="C4:P4"/>
    <mergeCell ref="A5:B5"/>
    <mergeCell ref="C5:P5"/>
  </mergeCells>
  <hyperlinks>
    <hyperlink ref="A1" location="'ODS 3.'!A1" display="REGRESAR" xr:uid="{00000000-0004-0000-7300-000000000000}"/>
    <hyperlink ref="C1" location="'Metadato 3.d.1'!A1" display="VER METADATO" xr:uid="{00000000-0004-0000-7300-000001000000}"/>
  </hyperlinks>
  <pageMargins left="0.7" right="0.7" top="0.75" bottom="0.75" header="0.3" footer="0.3"/>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0-000000000000}">
  <sheetPr codeName="Hoja115">
    <tabColor theme="0" tint="-0.499984740745262"/>
  </sheetPr>
  <dimension ref="A1:F36"/>
  <sheetViews>
    <sheetView showGridLines="0" zoomScaleNormal="100" workbookViewId="0">
      <pane ySplit="1" topLeftCell="A2" activePane="bottomLeft" state="frozen"/>
      <selection pane="bottomLeft" activeCell="H14" sqref="H14"/>
    </sheetView>
  </sheetViews>
  <sheetFormatPr baseColWidth="10" defaultColWidth="11.44140625" defaultRowHeight="17.399999999999999" x14ac:dyDescent="0.45"/>
  <cols>
    <col min="1" max="1" width="11.44140625" style="22"/>
    <col min="2" max="2" width="26.44140625" style="22" customWidth="1"/>
    <col min="3" max="3" width="24" style="22" customWidth="1"/>
    <col min="4" max="4" width="85.77734375" style="22" customWidth="1"/>
    <col min="5" max="5" width="11.44140625" style="22"/>
    <col min="6" max="6" width="7.21875" style="22" customWidth="1"/>
    <col min="7" max="16384" width="11.44140625" style="22"/>
  </cols>
  <sheetData>
    <row r="1" spans="1:6" x14ac:dyDescent="0.45">
      <c r="B1" s="580" t="s">
        <v>337</v>
      </c>
    </row>
    <row r="2" spans="1:6" ht="18" thickBot="1" x14ac:dyDescent="0.5"/>
    <row r="3" spans="1:6" ht="23.25" customHeight="1" thickBot="1" x14ac:dyDescent="0.5">
      <c r="B3" s="3297" t="s">
        <v>370</v>
      </c>
      <c r="C3" s="3297"/>
      <c r="D3" s="3297"/>
      <c r="F3" s="147" t="s">
        <v>371</v>
      </c>
    </row>
    <row r="4" spans="1:6" x14ac:dyDescent="0.45">
      <c r="A4" s="148"/>
      <c r="B4" s="3299" t="s">
        <v>449</v>
      </c>
      <c r="C4" s="3299"/>
      <c r="D4" s="156" t="s">
        <v>16</v>
      </c>
    </row>
    <row r="5" spans="1:6" ht="34.799999999999997" x14ac:dyDescent="0.45">
      <c r="B5" s="3142" t="s">
        <v>373</v>
      </c>
      <c r="C5" s="3142"/>
      <c r="D5" s="44" t="s">
        <v>57</v>
      </c>
    </row>
    <row r="6" spans="1:6" x14ac:dyDescent="0.45">
      <c r="B6" s="3142" t="s">
        <v>374</v>
      </c>
      <c r="C6" s="3142"/>
      <c r="D6" s="45" t="s">
        <v>626</v>
      </c>
    </row>
    <row r="7" spans="1:6" ht="26.55" customHeight="1" x14ac:dyDescent="0.45">
      <c r="B7" s="3143" t="s">
        <v>375</v>
      </c>
      <c r="C7" s="3143"/>
      <c r="D7" s="128" t="s">
        <v>3994</v>
      </c>
    </row>
    <row r="8" spans="1:6" x14ac:dyDescent="0.45">
      <c r="B8" s="3172" t="s">
        <v>2480</v>
      </c>
      <c r="C8" s="3172"/>
      <c r="D8" s="47" t="s">
        <v>2533</v>
      </c>
    </row>
    <row r="10" spans="1:6" ht="23.25" customHeight="1" x14ac:dyDescent="0.45">
      <c r="B10" s="3297" t="s">
        <v>376</v>
      </c>
      <c r="C10" s="3297"/>
      <c r="D10" s="3297"/>
    </row>
    <row r="11" spans="1:6" ht="37.049999999999997" customHeight="1" x14ac:dyDescent="0.45">
      <c r="B11" s="3323" t="s">
        <v>377</v>
      </c>
      <c r="C11" s="3324"/>
      <c r="D11" s="156" t="s">
        <v>743</v>
      </c>
    </row>
    <row r="12" spans="1:6" ht="14.55" customHeight="1" x14ac:dyDescent="0.45">
      <c r="B12" s="3155" t="s">
        <v>379</v>
      </c>
      <c r="C12" s="3155"/>
      <c r="D12" s="684" t="s">
        <v>2478</v>
      </c>
    </row>
    <row r="13" spans="1:6" x14ac:dyDescent="0.45">
      <c r="B13" s="3142" t="s">
        <v>380</v>
      </c>
      <c r="C13" s="3142"/>
      <c r="D13" s="603" t="s">
        <v>626</v>
      </c>
    </row>
    <row r="14" spans="1:6" x14ac:dyDescent="0.45">
      <c r="B14" s="3142" t="s">
        <v>381</v>
      </c>
      <c r="C14" s="3156"/>
      <c r="D14" s="603" t="s">
        <v>18</v>
      </c>
    </row>
    <row r="15" spans="1:6" ht="87" x14ac:dyDescent="0.45">
      <c r="B15" s="3142" t="s">
        <v>382</v>
      </c>
      <c r="C15" s="3142"/>
      <c r="D15" s="44" t="s">
        <v>744</v>
      </c>
    </row>
    <row r="16" spans="1:6" ht="66" customHeight="1" x14ac:dyDescent="0.45">
      <c r="B16" s="3142" t="s">
        <v>383</v>
      </c>
      <c r="C16" s="3142"/>
      <c r="D16" s="44"/>
    </row>
    <row r="17" spans="2:4" x14ac:dyDescent="0.45">
      <c r="B17" s="3142" t="s">
        <v>384</v>
      </c>
      <c r="C17" s="3142"/>
      <c r="D17" s="57" t="s">
        <v>385</v>
      </c>
    </row>
    <row r="18" spans="2:4" x14ac:dyDescent="0.45">
      <c r="B18" s="3143" t="s">
        <v>386</v>
      </c>
      <c r="C18" s="3143"/>
      <c r="D18" s="44"/>
    </row>
    <row r="19" spans="2:4" ht="52.2" x14ac:dyDescent="0.45">
      <c r="B19" s="3144" t="s">
        <v>387</v>
      </c>
      <c r="C19" s="3145"/>
      <c r="D19" s="57" t="s">
        <v>745</v>
      </c>
    </row>
    <row r="20" spans="2:4" x14ac:dyDescent="0.45">
      <c r="B20" s="3142" t="s">
        <v>388</v>
      </c>
      <c r="C20" s="3142"/>
      <c r="D20" s="44" t="s">
        <v>424</v>
      </c>
    </row>
    <row r="21" spans="2:4" x14ac:dyDescent="0.45">
      <c r="B21" s="3146" t="s">
        <v>390</v>
      </c>
      <c r="C21" s="54" t="s">
        <v>391</v>
      </c>
      <c r="D21" s="44" t="s">
        <v>652</v>
      </c>
    </row>
    <row r="22" spans="2:4" x14ac:dyDescent="0.45">
      <c r="B22" s="3147"/>
      <c r="C22" s="577" t="s">
        <v>393</v>
      </c>
      <c r="D22" s="57" t="s">
        <v>652</v>
      </c>
    </row>
    <row r="23" spans="2:4" x14ac:dyDescent="0.45">
      <c r="B23" s="3148" t="s">
        <v>395</v>
      </c>
      <c r="C23" s="3148"/>
      <c r="D23" s="44" t="s">
        <v>427</v>
      </c>
    </row>
    <row r="24" spans="2:4" x14ac:dyDescent="0.45">
      <c r="B24" s="3148" t="s">
        <v>397</v>
      </c>
      <c r="C24" s="3148"/>
      <c r="D24" s="64" t="s">
        <v>645</v>
      </c>
    </row>
    <row r="25" spans="2:4" x14ac:dyDescent="0.45">
      <c r="B25" s="3142" t="s">
        <v>399</v>
      </c>
      <c r="C25" s="3142"/>
      <c r="D25" s="52" t="s">
        <v>19</v>
      </c>
    </row>
    <row r="26" spans="2:4" ht="14.55" customHeight="1" x14ac:dyDescent="0.45">
      <c r="B26" s="3143" t="s">
        <v>401</v>
      </c>
      <c r="C26" s="3143"/>
      <c r="D26" s="64" t="s">
        <v>746</v>
      </c>
    </row>
    <row r="27" spans="2:4" x14ac:dyDescent="0.45">
      <c r="B27" s="3149" t="s">
        <v>403</v>
      </c>
      <c r="C27" s="3150"/>
      <c r="D27" s="44"/>
    </row>
    <row r="28" spans="2:4" ht="104.4" x14ac:dyDescent="0.45">
      <c r="B28" s="578" t="s">
        <v>404</v>
      </c>
      <c r="C28" s="579"/>
      <c r="D28" s="44" t="s">
        <v>747</v>
      </c>
    </row>
    <row r="29" spans="2:4" x14ac:dyDescent="0.45">
      <c r="B29" s="3151" t="s">
        <v>405</v>
      </c>
      <c r="C29" s="3152"/>
      <c r="D29" s="61" t="s">
        <v>748</v>
      </c>
    </row>
    <row r="30" spans="2:4" x14ac:dyDescent="0.45">
      <c r="B30" s="937"/>
      <c r="C30" s="937"/>
      <c r="D30" s="938"/>
    </row>
    <row r="31" spans="2:4" ht="23.25" customHeight="1" x14ac:dyDescent="0.45">
      <c r="B31" s="3297" t="s">
        <v>406</v>
      </c>
      <c r="C31" s="3297"/>
      <c r="D31" s="3297"/>
    </row>
    <row r="32" spans="2:4" x14ac:dyDescent="0.45">
      <c r="B32" s="3321" t="s">
        <v>407</v>
      </c>
      <c r="C32" s="3322"/>
      <c r="D32" s="994" t="s">
        <v>749</v>
      </c>
    </row>
    <row r="33" spans="2:4" x14ac:dyDescent="0.45">
      <c r="B33" s="3140" t="s">
        <v>409</v>
      </c>
      <c r="C33" s="3141"/>
      <c r="D33" s="134" t="s">
        <v>750</v>
      </c>
    </row>
    <row r="34" spans="2:4" x14ac:dyDescent="0.45">
      <c r="B34" s="3140" t="s">
        <v>411</v>
      </c>
      <c r="C34" s="3141"/>
      <c r="D34" s="134" t="s">
        <v>645</v>
      </c>
    </row>
    <row r="35" spans="2:4" x14ac:dyDescent="0.45">
      <c r="B35" s="3140" t="s">
        <v>413</v>
      </c>
      <c r="C35" s="3141"/>
      <c r="D35" s="134" t="s">
        <v>751</v>
      </c>
    </row>
    <row r="36" spans="2:4" x14ac:dyDescent="0.45">
      <c r="B36" s="3140" t="s">
        <v>415</v>
      </c>
      <c r="C36" s="3141"/>
      <c r="D36" s="602" t="s">
        <v>752</v>
      </c>
    </row>
  </sheetData>
  <mergeCells count="30">
    <mergeCell ref="B16:C16"/>
    <mergeCell ref="B3:D3"/>
    <mergeCell ref="B4:C4"/>
    <mergeCell ref="B5:C5"/>
    <mergeCell ref="B6:C6"/>
    <mergeCell ref="B7:C7"/>
    <mergeCell ref="B10:D10"/>
    <mergeCell ref="B11:C11"/>
    <mergeCell ref="B12:C12"/>
    <mergeCell ref="B13:C13"/>
    <mergeCell ref="B14:C14"/>
    <mergeCell ref="B15:C15"/>
    <mergeCell ref="B8:C8"/>
    <mergeCell ref="B31:D31"/>
    <mergeCell ref="B17:C17"/>
    <mergeCell ref="B18:C18"/>
    <mergeCell ref="B19:C19"/>
    <mergeCell ref="B20:C20"/>
    <mergeCell ref="B21:B22"/>
    <mergeCell ref="B23:C23"/>
    <mergeCell ref="B24:C24"/>
    <mergeCell ref="B25:C25"/>
    <mergeCell ref="B26:C26"/>
    <mergeCell ref="B27:C27"/>
    <mergeCell ref="B29:C29"/>
    <mergeCell ref="B32:C32"/>
    <mergeCell ref="B33:C33"/>
    <mergeCell ref="B34:C34"/>
    <mergeCell ref="B35:C35"/>
    <mergeCell ref="B36:C36"/>
  </mergeCells>
  <dataValidations count="7">
    <dataValidation type="list" allowBlank="1" showInputMessage="1" showErrorMessage="1" sqref="D25" xr:uid="{00000000-0002-0000-7400-000000000000}">
      <formula1>Tipo_operación</formula1>
    </dataValidation>
    <dataValidation type="list" allowBlank="1" showInputMessage="1" showErrorMessage="1" sqref="D14" xr:uid="{00000000-0002-0000-7400-000001000000}">
      <formula1>Tipo_indicador</formula1>
    </dataValidation>
    <dataValidation type="list" allowBlank="1" showInputMessage="1" showErrorMessage="1" sqref="D7" xr:uid="{00000000-0002-0000-7400-000002000000}">
      <formula1>Nombre_indicador_ODS</formula1>
    </dataValidation>
    <dataValidation type="list" allowBlank="1" showInputMessage="1" showErrorMessage="1" sqref="D6" xr:uid="{00000000-0002-0000-7400-000003000000}">
      <formula1>Numero_indicador</formula1>
    </dataValidation>
    <dataValidation type="list" allowBlank="1" showInputMessage="1" showErrorMessage="1" sqref="D5" xr:uid="{00000000-0002-0000-7400-000004000000}">
      <formula1>Metas_ODS</formula1>
    </dataValidation>
    <dataValidation type="list" allowBlank="1" showInputMessage="1" showErrorMessage="1" sqref="D4" xr:uid="{00000000-0002-0000-7400-000005000000}">
      <formula1>ODS</formula1>
    </dataValidation>
    <dataValidation allowBlank="1" showDropDown="1" showInputMessage="1" showErrorMessage="1" sqref="D13" xr:uid="{00000000-0002-0000-7400-000006000000}"/>
  </dataValidations>
  <hyperlinks>
    <hyperlink ref="B1" location="'3.d.1'!A1" display="REGRESAR" xr:uid="{00000000-0004-0000-7400-000000000000}"/>
    <hyperlink ref="D8" r:id="rId1" xr:uid="{00000000-0004-0000-7400-000001000000}"/>
    <hyperlink ref="D36" r:id="rId2" xr:uid="{00000000-0004-0000-7400-000002000000}"/>
  </hyperlinks>
  <pageMargins left="0.7" right="0.7" top="0.75" bottom="0.75" header="0.3" footer="0.3"/>
  <drawing r:id="rId3"/>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0-000000000000}">
  <sheetPr codeName="Hoja243">
    <tabColor theme="5"/>
  </sheetPr>
  <dimension ref="A1:O11"/>
  <sheetViews>
    <sheetView showGridLines="0" zoomScaleNormal="100" workbookViewId="0">
      <pane ySplit="1" topLeftCell="A5" activePane="bottomLeft" state="frozen"/>
      <selection pane="bottomLeft" activeCell="G12" sqref="G12"/>
    </sheetView>
  </sheetViews>
  <sheetFormatPr baseColWidth="10" defaultColWidth="11.44140625" defaultRowHeight="13.2" x14ac:dyDescent="0.35"/>
  <cols>
    <col min="1" max="2" width="15.21875" style="39" customWidth="1"/>
    <col min="3" max="3" width="11.77734375" style="40" customWidth="1"/>
    <col min="4" max="10" width="11.77734375" style="39" customWidth="1"/>
    <col min="11" max="16384" width="11.44140625" style="39"/>
  </cols>
  <sheetData>
    <row r="1" spans="1:15" s="160" customFormat="1" ht="18.600000000000001" x14ac:dyDescent="0.45">
      <c r="A1" s="576" t="s">
        <v>337</v>
      </c>
      <c r="B1" s="649"/>
      <c r="C1" s="3119" t="s">
        <v>430</v>
      </c>
      <c r="D1" s="3119"/>
    </row>
    <row r="2" spans="1:15" s="160" customFormat="1" ht="18.600000000000001" x14ac:dyDescent="0.45">
      <c r="C2" s="687"/>
    </row>
    <row r="3" spans="1:15" s="390" customFormat="1" ht="18.600000000000001" x14ac:dyDescent="0.3">
      <c r="A3" s="3268" t="s">
        <v>339</v>
      </c>
      <c r="B3" s="3268"/>
      <c r="C3" s="3268" t="s">
        <v>627</v>
      </c>
      <c r="D3" s="3269"/>
      <c r="E3" s="3269"/>
      <c r="F3" s="3269"/>
      <c r="G3" s="3269"/>
      <c r="H3" s="3269"/>
      <c r="I3" s="3269"/>
      <c r="J3" s="3269"/>
      <c r="K3" s="3269"/>
      <c r="L3" s="3269"/>
      <c r="M3" s="3269"/>
      <c r="N3" s="3269"/>
      <c r="O3" s="3269"/>
    </row>
    <row r="4" spans="1:15" s="390" customFormat="1" ht="18.600000000000001" x14ac:dyDescent="0.3">
      <c r="A4" s="3268" t="s">
        <v>340</v>
      </c>
      <c r="B4" s="3268"/>
      <c r="C4" s="3268" t="s">
        <v>57</v>
      </c>
      <c r="D4" s="3269"/>
      <c r="E4" s="3269"/>
      <c r="F4" s="3269"/>
      <c r="G4" s="3269"/>
      <c r="H4" s="3269"/>
      <c r="I4" s="3269"/>
      <c r="J4" s="3269"/>
      <c r="K4" s="3269"/>
      <c r="L4" s="3269"/>
      <c r="M4" s="3269"/>
      <c r="N4" s="3269"/>
      <c r="O4" s="3269"/>
    </row>
    <row r="5" spans="1:15" s="390" customFormat="1" ht="18.600000000000001" x14ac:dyDescent="0.3">
      <c r="A5" s="3268" t="s">
        <v>341</v>
      </c>
      <c r="B5" s="3268"/>
      <c r="C5" s="3268" t="s">
        <v>4228</v>
      </c>
      <c r="D5" s="3269"/>
      <c r="E5" s="3269"/>
      <c r="F5" s="3269"/>
      <c r="G5" s="3269"/>
      <c r="H5" s="3269"/>
      <c r="I5" s="3269"/>
      <c r="J5" s="3269"/>
      <c r="K5" s="3269"/>
      <c r="L5" s="3269"/>
      <c r="M5" s="3269"/>
      <c r="N5" s="3269"/>
      <c r="O5" s="3269"/>
    </row>
    <row r="6" spans="1:15" s="390" customFormat="1" ht="18.600000000000001" x14ac:dyDescent="0.3">
      <c r="A6" s="3268" t="s">
        <v>417</v>
      </c>
      <c r="B6" s="3269"/>
      <c r="C6" s="3268"/>
      <c r="D6" s="3269"/>
      <c r="E6" s="3269"/>
      <c r="F6" s="3269"/>
      <c r="G6" s="3269"/>
      <c r="H6" s="3269"/>
      <c r="I6" s="3269"/>
      <c r="J6" s="3269"/>
      <c r="K6" s="3269"/>
      <c r="L6" s="3269"/>
      <c r="M6" s="3269"/>
      <c r="N6" s="3269"/>
      <c r="O6" s="3269"/>
    </row>
    <row r="7" spans="1:15" s="160" customFormat="1" ht="18.600000000000001" x14ac:dyDescent="0.45">
      <c r="A7" s="869"/>
      <c r="B7" s="614"/>
      <c r="C7" s="687"/>
    </row>
    <row r="8" spans="1:15" s="160" customFormat="1" ht="18.600000000000001" x14ac:dyDescent="0.45">
      <c r="A8" s="869"/>
      <c r="B8" s="614"/>
      <c r="C8" s="687"/>
    </row>
    <row r="9" spans="1:15" s="160" customFormat="1" ht="18.600000000000001" x14ac:dyDescent="0.45">
      <c r="C9" s="687"/>
    </row>
    <row r="10" spans="1:15" s="160" customFormat="1" ht="18.600000000000001" x14ac:dyDescent="0.45">
      <c r="C10" s="3203" t="s">
        <v>455</v>
      </c>
      <c r="D10" s="3203"/>
      <c r="E10" s="3203"/>
      <c r="F10" s="3203"/>
      <c r="G10" s="3203"/>
      <c r="H10" s="3203"/>
      <c r="I10" s="3203"/>
      <c r="J10" s="3203"/>
      <c r="K10" s="3203"/>
      <c r="L10" s="3203"/>
      <c r="M10" s="3203"/>
      <c r="N10" s="3203"/>
      <c r="O10" s="3203"/>
    </row>
    <row r="11" spans="1:15" s="160" customFormat="1" ht="18.600000000000001" x14ac:dyDescent="0.45">
      <c r="C11" s="3203"/>
      <c r="D11" s="3203"/>
      <c r="E11" s="3203"/>
      <c r="F11" s="3203"/>
      <c r="G11" s="3203"/>
      <c r="H11" s="3203"/>
      <c r="I11" s="3203"/>
      <c r="J11" s="3203"/>
      <c r="K11" s="3203"/>
      <c r="L11" s="3203"/>
      <c r="M11" s="3203"/>
      <c r="N11" s="3203"/>
      <c r="O11" s="3203"/>
    </row>
  </sheetData>
  <mergeCells count="10">
    <mergeCell ref="C10:O11"/>
    <mergeCell ref="A6:B6"/>
    <mergeCell ref="C6:O6"/>
    <mergeCell ref="C1:D1"/>
    <mergeCell ref="A3:B3"/>
    <mergeCell ref="C3:O3"/>
    <mergeCell ref="A4:B4"/>
    <mergeCell ref="C4:O4"/>
    <mergeCell ref="A5:B5"/>
    <mergeCell ref="C5:O5"/>
  </mergeCells>
  <hyperlinks>
    <hyperlink ref="A1" location="'ODS 3.'!A1" display="REGRESAR" xr:uid="{00000000-0004-0000-7500-000000000000}"/>
    <hyperlink ref="C1" location="'Metadato 3.d.1'!A1" display="VER METADATO" xr:uid="{00000000-0004-0000-7500-000001000000}"/>
    <hyperlink ref="C1:D1" location="'Metadato 3.d.2'!A1" display="VER METADATO" xr:uid="{00000000-0004-0000-7500-000002000000}"/>
  </hyperlinks>
  <pageMargins left="0.7" right="0.7" top="0.75" bottom="0.75" header="0.3" footer="0.3"/>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0-000000000000}">
  <sheetPr codeName="Hoja244">
    <tabColor theme="0" tint="-0.499984740745262"/>
  </sheetPr>
  <dimension ref="A1:F36"/>
  <sheetViews>
    <sheetView showGridLines="0" zoomScaleNormal="100" workbookViewId="0">
      <pane ySplit="1" topLeftCell="A2" activePane="bottomLeft" state="frozen"/>
      <selection pane="bottomLeft" activeCell="H15" sqref="H15"/>
    </sheetView>
  </sheetViews>
  <sheetFormatPr baseColWidth="10" defaultColWidth="11.44140625" defaultRowHeight="17.399999999999999" x14ac:dyDescent="0.45"/>
  <cols>
    <col min="1" max="1" width="11.44140625" style="22"/>
    <col min="2" max="2" width="26.44140625" style="22" customWidth="1"/>
    <col min="3" max="3" width="24" style="22" customWidth="1"/>
    <col min="4" max="4" width="85.77734375" style="22" customWidth="1"/>
    <col min="5" max="5" width="11.44140625" style="22"/>
    <col min="6" max="6" width="7.21875" style="22" customWidth="1"/>
    <col min="7" max="16384" width="11.44140625" style="22"/>
  </cols>
  <sheetData>
    <row r="1" spans="1:6" x14ac:dyDescent="0.45">
      <c r="B1" s="580" t="s">
        <v>337</v>
      </c>
    </row>
    <row r="2" spans="1:6" ht="18" thickBot="1" x14ac:dyDescent="0.5"/>
    <row r="3" spans="1:6" ht="23.25" customHeight="1" thickBot="1" x14ac:dyDescent="0.5">
      <c r="B3" s="3297" t="s">
        <v>370</v>
      </c>
      <c r="C3" s="3297"/>
      <c r="D3" s="3297"/>
      <c r="F3" s="147" t="s">
        <v>371</v>
      </c>
    </row>
    <row r="4" spans="1:6" x14ac:dyDescent="0.45">
      <c r="A4" s="148"/>
      <c r="B4" s="3299" t="s">
        <v>449</v>
      </c>
      <c r="C4" s="3299"/>
      <c r="D4" s="156" t="s">
        <v>16</v>
      </c>
    </row>
    <row r="5" spans="1:6" ht="34.799999999999997" x14ac:dyDescent="0.45">
      <c r="B5" s="3142" t="s">
        <v>373</v>
      </c>
      <c r="C5" s="3142"/>
      <c r="D5" s="44" t="s">
        <v>57</v>
      </c>
    </row>
    <row r="6" spans="1:6" x14ac:dyDescent="0.45">
      <c r="B6" s="3142" t="s">
        <v>374</v>
      </c>
      <c r="C6" s="3142"/>
      <c r="D6" s="45" t="s">
        <v>3995</v>
      </c>
    </row>
    <row r="7" spans="1:6" ht="35.4" customHeight="1" x14ac:dyDescent="0.45">
      <c r="B7" s="3143" t="s">
        <v>375</v>
      </c>
      <c r="C7" s="3143"/>
      <c r="D7" s="128" t="s">
        <v>4210</v>
      </c>
    </row>
    <row r="8" spans="1:6" x14ac:dyDescent="0.45">
      <c r="B8" s="3172" t="s">
        <v>2480</v>
      </c>
      <c r="C8" s="3172"/>
      <c r="D8" s="47" t="s">
        <v>2533</v>
      </c>
    </row>
    <row r="10" spans="1:6" ht="23.25" customHeight="1" x14ac:dyDescent="0.45">
      <c r="B10" s="3297" t="s">
        <v>376</v>
      </c>
      <c r="C10" s="3297"/>
      <c r="D10" s="3297"/>
    </row>
    <row r="11" spans="1:6" x14ac:dyDescent="0.45">
      <c r="B11" s="3323" t="s">
        <v>377</v>
      </c>
      <c r="C11" s="3324"/>
      <c r="D11" s="156"/>
    </row>
    <row r="12" spans="1:6" x14ac:dyDescent="0.45">
      <c r="B12" s="3155" t="s">
        <v>379</v>
      </c>
      <c r="C12" s="3155"/>
      <c r="D12" s="684"/>
    </row>
    <row r="13" spans="1:6" x14ac:dyDescent="0.45">
      <c r="B13" s="3142" t="s">
        <v>380</v>
      </c>
      <c r="C13" s="3142"/>
      <c r="D13" s="603"/>
    </row>
    <row r="14" spans="1:6" x14ac:dyDescent="0.45">
      <c r="B14" s="3142" t="s">
        <v>381</v>
      </c>
      <c r="C14" s="3156"/>
      <c r="D14" s="603"/>
    </row>
    <row r="15" spans="1:6" x14ac:dyDescent="0.45">
      <c r="B15" s="3142" t="s">
        <v>382</v>
      </c>
      <c r="C15" s="3142"/>
      <c r="D15" s="44"/>
    </row>
    <row r="16" spans="1:6" ht="66" customHeight="1" x14ac:dyDescent="0.45">
      <c r="B16" s="3142" t="s">
        <v>383</v>
      </c>
      <c r="C16" s="3142"/>
      <c r="D16" s="44"/>
    </row>
    <row r="17" spans="2:4" x14ac:dyDescent="0.45">
      <c r="B17" s="3142" t="s">
        <v>384</v>
      </c>
      <c r="C17" s="3142"/>
      <c r="D17" s="57"/>
    </row>
    <row r="18" spans="2:4" x14ac:dyDescent="0.45">
      <c r="B18" s="3143" t="s">
        <v>386</v>
      </c>
      <c r="C18" s="3143"/>
      <c r="D18" s="44"/>
    </row>
    <row r="19" spans="2:4" x14ac:dyDescent="0.45">
      <c r="B19" s="3144" t="s">
        <v>387</v>
      </c>
      <c r="C19" s="3145"/>
      <c r="D19" s="57"/>
    </row>
    <row r="20" spans="2:4" x14ac:dyDescent="0.45">
      <c r="B20" s="3142" t="s">
        <v>388</v>
      </c>
      <c r="C20" s="3142"/>
      <c r="D20" s="44"/>
    </row>
    <row r="21" spans="2:4" x14ac:dyDescent="0.45">
      <c r="B21" s="3146" t="s">
        <v>390</v>
      </c>
      <c r="C21" s="54" t="s">
        <v>391</v>
      </c>
      <c r="D21" s="44"/>
    </row>
    <row r="22" spans="2:4" x14ac:dyDescent="0.45">
      <c r="B22" s="3147"/>
      <c r="C22" s="577" t="s">
        <v>393</v>
      </c>
      <c r="D22" s="57"/>
    </row>
    <row r="23" spans="2:4" x14ac:dyDescent="0.45">
      <c r="B23" s="3148" t="s">
        <v>395</v>
      </c>
      <c r="C23" s="3148"/>
      <c r="D23" s="44"/>
    </row>
    <row r="24" spans="2:4" x14ac:dyDescent="0.45">
      <c r="B24" s="3148" t="s">
        <v>397</v>
      </c>
      <c r="C24" s="3148"/>
      <c r="D24" s="64"/>
    </row>
    <row r="25" spans="2:4" x14ac:dyDescent="0.45">
      <c r="B25" s="3142" t="s">
        <v>399</v>
      </c>
      <c r="C25" s="3142"/>
      <c r="D25" s="52"/>
    </row>
    <row r="26" spans="2:4" x14ac:dyDescent="0.45">
      <c r="B26" s="3143" t="s">
        <v>401</v>
      </c>
      <c r="C26" s="3143"/>
      <c r="D26" s="64"/>
    </row>
    <row r="27" spans="2:4" x14ac:dyDescent="0.45">
      <c r="B27" s="3149" t="s">
        <v>403</v>
      </c>
      <c r="C27" s="3150"/>
      <c r="D27" s="44"/>
    </row>
    <row r="28" spans="2:4" x14ac:dyDescent="0.45">
      <c r="B28" s="578" t="s">
        <v>404</v>
      </c>
      <c r="C28" s="579"/>
      <c r="D28" s="44"/>
    </row>
    <row r="29" spans="2:4" x14ac:dyDescent="0.45">
      <c r="B29" s="3151" t="s">
        <v>405</v>
      </c>
      <c r="C29" s="3152"/>
      <c r="D29" s="61"/>
    </row>
    <row r="30" spans="2:4" x14ac:dyDescent="0.45">
      <c r="B30" s="937"/>
      <c r="C30" s="937"/>
      <c r="D30" s="938"/>
    </row>
    <row r="31" spans="2:4" ht="23.25" customHeight="1" x14ac:dyDescent="0.45">
      <c r="B31" s="3297" t="s">
        <v>406</v>
      </c>
      <c r="C31" s="3297"/>
      <c r="D31" s="3297"/>
    </row>
    <row r="32" spans="2:4" x14ac:dyDescent="0.45">
      <c r="B32" s="3321" t="s">
        <v>407</v>
      </c>
      <c r="C32" s="3322"/>
      <c r="D32" s="994"/>
    </row>
    <row r="33" spans="2:4" x14ac:dyDescent="0.45">
      <c r="B33" s="3140" t="s">
        <v>409</v>
      </c>
      <c r="C33" s="3141"/>
      <c r="D33" s="134"/>
    </row>
    <row r="34" spans="2:4" x14ac:dyDescent="0.45">
      <c r="B34" s="3140" t="s">
        <v>411</v>
      </c>
      <c r="C34" s="3141"/>
      <c r="D34" s="134"/>
    </row>
    <row r="35" spans="2:4" x14ac:dyDescent="0.45">
      <c r="B35" s="3140" t="s">
        <v>413</v>
      </c>
      <c r="C35" s="3141"/>
      <c r="D35" s="134"/>
    </row>
    <row r="36" spans="2:4" x14ac:dyDescent="0.45">
      <c r="B36" s="3140" t="s">
        <v>415</v>
      </c>
      <c r="C36" s="3141"/>
      <c r="D36" s="602"/>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7">
    <dataValidation allowBlank="1" showDropDown="1" showInputMessage="1" showErrorMessage="1" sqref="D13" xr:uid="{00000000-0002-0000-7600-000000000000}"/>
    <dataValidation type="list" allowBlank="1" showInputMessage="1" showErrorMessage="1" sqref="D4" xr:uid="{00000000-0002-0000-7600-000001000000}">
      <formula1>ODS</formula1>
    </dataValidation>
    <dataValidation type="list" allowBlank="1" showInputMessage="1" showErrorMessage="1" sqref="D5" xr:uid="{00000000-0002-0000-7600-000002000000}">
      <formula1>Metas_ODS</formula1>
    </dataValidation>
    <dataValidation type="list" allowBlank="1" showInputMessage="1" showErrorMessage="1" sqref="D6" xr:uid="{00000000-0002-0000-7600-000003000000}">
      <formula1>Numero_indicador</formula1>
    </dataValidation>
    <dataValidation type="list" allowBlank="1" showInputMessage="1" showErrorMessage="1" sqref="D7" xr:uid="{00000000-0002-0000-7600-000004000000}">
      <formula1>Nombre_indicador_ODS</formula1>
    </dataValidation>
    <dataValidation type="list" allowBlank="1" showInputMessage="1" showErrorMessage="1" sqref="D14" xr:uid="{00000000-0002-0000-7600-000005000000}">
      <formula1>Tipo_indicador</formula1>
    </dataValidation>
    <dataValidation type="list" allowBlank="1" showInputMessage="1" showErrorMessage="1" sqref="D25" xr:uid="{00000000-0002-0000-7600-000006000000}">
      <formula1>Tipo_operación</formula1>
    </dataValidation>
  </dataValidations>
  <hyperlinks>
    <hyperlink ref="B1" location="'3.d.2'!A1" display="REGRESAR" xr:uid="{00000000-0004-0000-7600-000000000000}"/>
    <hyperlink ref="D8" r:id="rId1" xr:uid="{00000000-0004-0000-7600-000001000000}"/>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2"/>
  <dimension ref="A1:W51"/>
  <sheetViews>
    <sheetView showGridLines="0" zoomScaleNormal="100" workbookViewId="0">
      <pane ySplit="1" topLeftCell="A2" activePane="bottomLeft" state="frozen"/>
      <selection pane="bottomLeft"/>
    </sheetView>
  </sheetViews>
  <sheetFormatPr baseColWidth="10" defaultColWidth="11.44140625" defaultRowHeight="13.2" x14ac:dyDescent="0.35"/>
  <cols>
    <col min="1" max="2" width="14.5546875" style="39" customWidth="1"/>
    <col min="3" max="3" width="8.44140625" style="39" customWidth="1"/>
    <col min="4" max="4" width="8.77734375" style="39" customWidth="1"/>
    <col min="5" max="5" width="1" style="39" customWidth="1"/>
    <col min="6" max="7" width="9.21875" style="39" customWidth="1"/>
    <col min="8" max="8" width="0.77734375" style="39" customWidth="1"/>
    <col min="9" max="10" width="8.44140625" style="39" customWidth="1"/>
    <col min="11" max="11" width="1.21875" style="100" customWidth="1"/>
    <col min="12" max="12" width="8.21875" style="39" customWidth="1"/>
    <col min="13" max="13" width="9.21875" style="39" customWidth="1"/>
    <col min="14" max="17" width="8.21875" style="39" customWidth="1"/>
    <col min="18" max="16384" width="11.44140625" style="39"/>
  </cols>
  <sheetData>
    <row r="1" spans="1:23" ht="18.600000000000001" x14ac:dyDescent="0.45">
      <c r="A1" s="563" t="s">
        <v>337</v>
      </c>
      <c r="B1" s="160"/>
      <c r="C1" s="3119" t="s">
        <v>430</v>
      </c>
      <c r="D1" s="3119"/>
      <c r="E1" s="160"/>
      <c r="F1" s="160"/>
      <c r="G1" s="160"/>
      <c r="H1" s="160"/>
      <c r="I1" s="160"/>
      <c r="J1" s="160"/>
      <c r="K1" s="614"/>
      <c r="L1" s="160"/>
      <c r="M1" s="160"/>
      <c r="N1" s="160"/>
      <c r="O1" s="160"/>
      <c r="P1" s="160"/>
      <c r="Q1" s="160"/>
      <c r="R1" s="160"/>
      <c r="S1" s="160"/>
      <c r="T1" s="160"/>
      <c r="U1" s="160"/>
      <c r="V1" s="160"/>
      <c r="W1" s="160"/>
    </row>
    <row r="2" spans="1:23" ht="18.600000000000001" x14ac:dyDescent="0.45">
      <c r="A2" s="649"/>
      <c r="B2" s="160"/>
      <c r="C2" s="160"/>
      <c r="D2" s="160"/>
      <c r="E2" s="160"/>
      <c r="F2" s="160"/>
      <c r="G2" s="160"/>
      <c r="H2" s="160"/>
      <c r="I2" s="160"/>
      <c r="J2" s="160"/>
      <c r="K2" s="614"/>
      <c r="L2" s="160"/>
      <c r="M2" s="160"/>
      <c r="N2" s="160"/>
      <c r="O2" s="160"/>
      <c r="P2" s="160"/>
      <c r="Q2" s="160"/>
      <c r="R2" s="160"/>
      <c r="S2" s="160"/>
      <c r="T2" s="160"/>
      <c r="U2" s="160"/>
      <c r="V2" s="160"/>
      <c r="W2" s="160"/>
    </row>
    <row r="3" spans="1:23" s="224" customFormat="1" ht="18.600000000000001" x14ac:dyDescent="0.35">
      <c r="A3" s="3111" t="s">
        <v>339</v>
      </c>
      <c r="B3" s="3111"/>
      <c r="C3" s="3117" t="s">
        <v>321</v>
      </c>
      <c r="D3" s="3118"/>
      <c r="E3" s="3118"/>
      <c r="F3" s="3118"/>
      <c r="G3" s="3118"/>
      <c r="H3" s="3118"/>
      <c r="I3" s="3118"/>
      <c r="J3" s="3118"/>
      <c r="K3" s="3118"/>
      <c r="L3" s="3118"/>
      <c r="M3" s="3118"/>
      <c r="N3" s="3118"/>
      <c r="O3" s="3118"/>
      <c r="P3" s="3118"/>
      <c r="Q3" s="3118"/>
      <c r="R3" s="3118"/>
      <c r="S3" s="3118"/>
      <c r="T3" s="3118"/>
      <c r="U3" s="3118"/>
      <c r="V3" s="3118"/>
      <c r="W3" s="3160"/>
    </row>
    <row r="4" spans="1:23" s="224" customFormat="1" ht="40.200000000000003" customHeight="1" x14ac:dyDescent="0.35">
      <c r="A4" s="3111" t="s">
        <v>340</v>
      </c>
      <c r="B4" s="3111"/>
      <c r="C4" s="3117" t="s">
        <v>21</v>
      </c>
      <c r="D4" s="3118"/>
      <c r="E4" s="3118"/>
      <c r="F4" s="3118"/>
      <c r="G4" s="3118"/>
      <c r="H4" s="3118"/>
      <c r="I4" s="3118"/>
      <c r="J4" s="3118"/>
      <c r="K4" s="3118"/>
      <c r="L4" s="3118"/>
      <c r="M4" s="3118"/>
      <c r="N4" s="3118"/>
      <c r="O4" s="3118"/>
      <c r="P4" s="3118"/>
      <c r="Q4" s="3118"/>
      <c r="R4" s="3118"/>
      <c r="S4" s="3118"/>
      <c r="T4" s="3118"/>
      <c r="U4" s="3118"/>
      <c r="V4" s="3118"/>
      <c r="W4" s="3160"/>
    </row>
    <row r="5" spans="1:23" s="224" customFormat="1" ht="17.399999999999999" customHeight="1" x14ac:dyDescent="0.35">
      <c r="A5" s="3111" t="s">
        <v>341</v>
      </c>
      <c r="B5" s="3111"/>
      <c r="C5" s="3117" t="s">
        <v>3941</v>
      </c>
      <c r="D5" s="3118"/>
      <c r="E5" s="3118"/>
      <c r="F5" s="3118"/>
      <c r="G5" s="3118"/>
      <c r="H5" s="3118"/>
      <c r="I5" s="3118"/>
      <c r="J5" s="3118"/>
      <c r="K5" s="3118"/>
      <c r="L5" s="3118"/>
      <c r="M5" s="3118"/>
      <c r="N5" s="3118"/>
      <c r="O5" s="3118"/>
      <c r="P5" s="3118"/>
      <c r="Q5" s="3118"/>
      <c r="R5" s="3118"/>
      <c r="S5" s="3118"/>
      <c r="T5" s="3118"/>
      <c r="U5" s="3118"/>
      <c r="V5" s="3118"/>
      <c r="W5" s="3160"/>
    </row>
    <row r="6" spans="1:23" s="224" customFormat="1" ht="17.399999999999999" customHeight="1" x14ac:dyDescent="0.35">
      <c r="A6" s="3111" t="s">
        <v>417</v>
      </c>
      <c r="B6" s="3111"/>
      <c r="C6" s="3117" t="s">
        <v>5252</v>
      </c>
      <c r="D6" s="3118"/>
      <c r="E6" s="3118"/>
      <c r="F6" s="3118"/>
      <c r="G6" s="3118"/>
      <c r="H6" s="3118"/>
      <c r="I6" s="3118"/>
      <c r="J6" s="3118"/>
      <c r="K6" s="3118"/>
      <c r="L6" s="3118"/>
      <c r="M6" s="3118"/>
      <c r="N6" s="3118"/>
      <c r="O6" s="3118"/>
      <c r="P6" s="3118"/>
      <c r="Q6" s="3118"/>
      <c r="R6" s="3118"/>
      <c r="S6" s="3118"/>
      <c r="T6" s="3118"/>
      <c r="U6" s="3118"/>
      <c r="V6" s="3118"/>
      <c r="W6" s="3160"/>
    </row>
    <row r="7" spans="1:23" s="100" customFormat="1" ht="12.75" customHeight="1" x14ac:dyDescent="0.45">
      <c r="A7" s="650"/>
      <c r="B7" s="650"/>
      <c r="C7" s="651"/>
      <c r="D7" s="614"/>
      <c r="E7" s="614"/>
      <c r="F7" s="614"/>
      <c r="G7" s="614"/>
      <c r="H7" s="614"/>
      <c r="I7" s="614"/>
      <c r="J7" s="614"/>
      <c r="K7" s="614"/>
      <c r="L7" s="614"/>
      <c r="M7" s="614"/>
      <c r="N7" s="614"/>
      <c r="O7" s="614"/>
      <c r="P7" s="614"/>
      <c r="Q7" s="614"/>
      <c r="R7" s="614"/>
      <c r="S7" s="614"/>
      <c r="T7" s="614"/>
      <c r="U7" s="614"/>
      <c r="V7" s="614"/>
      <c r="W7" s="614"/>
    </row>
    <row r="8" spans="1:23" ht="18.600000000000001" x14ac:dyDescent="0.45">
      <c r="A8" s="160"/>
      <c r="B8" s="160"/>
      <c r="C8" s="160"/>
      <c r="D8" s="160"/>
      <c r="E8" s="160"/>
      <c r="F8" s="160"/>
      <c r="G8" s="160"/>
      <c r="H8" s="160"/>
      <c r="I8" s="160"/>
      <c r="J8" s="160"/>
      <c r="K8" s="614"/>
      <c r="L8" s="160"/>
      <c r="M8" s="160"/>
      <c r="N8" s="160"/>
      <c r="O8" s="160"/>
      <c r="P8" s="160"/>
      <c r="Q8" s="160"/>
      <c r="R8" s="160"/>
      <c r="S8" s="160"/>
      <c r="T8" s="160"/>
      <c r="U8" s="160"/>
      <c r="V8" s="160"/>
      <c r="W8" s="160"/>
    </row>
    <row r="9" spans="1:23" ht="16.2" customHeight="1" x14ac:dyDescent="0.45">
      <c r="A9" s="160"/>
      <c r="B9" s="160"/>
      <c r="C9" s="652" t="s">
        <v>5251</v>
      </c>
      <c r="D9" s="652"/>
      <c r="E9" s="652"/>
      <c r="F9" s="652"/>
      <c r="G9" s="652"/>
      <c r="H9" s="652"/>
      <c r="I9" s="652"/>
      <c r="J9" s="652"/>
      <c r="K9" s="652"/>
      <c r="L9" s="652"/>
      <c r="M9" s="652"/>
      <c r="N9" s="652"/>
      <c r="O9" s="652"/>
      <c r="P9" s="652"/>
      <c r="Q9" s="652"/>
      <c r="R9" s="160"/>
      <c r="S9" s="160"/>
      <c r="T9" s="160"/>
      <c r="U9" s="160"/>
      <c r="V9" s="160"/>
      <c r="W9" s="160"/>
    </row>
    <row r="10" spans="1:23" ht="16.2" customHeight="1" x14ac:dyDescent="0.35">
      <c r="C10" s="479"/>
      <c r="D10" s="479"/>
      <c r="E10" s="479"/>
      <c r="F10" s="479"/>
      <c r="G10" s="479"/>
      <c r="H10" s="479"/>
      <c r="I10" s="479"/>
      <c r="J10" s="479"/>
      <c r="K10" s="479"/>
      <c r="L10" s="479"/>
      <c r="M10" s="479"/>
      <c r="N10" s="479"/>
      <c r="O10" s="479"/>
      <c r="P10" s="479"/>
      <c r="Q10" s="479"/>
    </row>
    <row r="11" spans="1:23" ht="12.75" customHeight="1" x14ac:dyDescent="0.35">
      <c r="C11" s="3113" t="s">
        <v>343</v>
      </c>
      <c r="D11" s="3113" t="s">
        <v>344</v>
      </c>
      <c r="E11" s="561"/>
      <c r="F11" s="3112" t="s">
        <v>345</v>
      </c>
      <c r="G11" s="3112"/>
      <c r="H11" s="561"/>
      <c r="I11" s="3112" t="s">
        <v>346</v>
      </c>
      <c r="J11" s="3112"/>
      <c r="K11" s="561"/>
      <c r="L11" s="3112" t="s">
        <v>347</v>
      </c>
      <c r="M11" s="3112"/>
      <c r="N11" s="3112"/>
      <c r="O11" s="3112"/>
      <c r="P11" s="3112"/>
      <c r="Q11" s="3112"/>
    </row>
    <row r="12" spans="1:23" ht="34.799999999999997" x14ac:dyDescent="0.35">
      <c r="C12" s="3114"/>
      <c r="D12" s="3114"/>
      <c r="E12" s="562"/>
      <c r="F12" s="562" t="s">
        <v>350</v>
      </c>
      <c r="G12" s="562" t="s">
        <v>351</v>
      </c>
      <c r="H12" s="562"/>
      <c r="I12" s="562" t="s">
        <v>352</v>
      </c>
      <c r="J12" s="562" t="s">
        <v>353</v>
      </c>
      <c r="K12" s="562"/>
      <c r="L12" s="562" t="s">
        <v>354</v>
      </c>
      <c r="M12" s="562" t="s">
        <v>355</v>
      </c>
      <c r="N12" s="562" t="s">
        <v>356</v>
      </c>
      <c r="O12" s="562" t="s">
        <v>357</v>
      </c>
      <c r="P12" s="470" t="s">
        <v>358</v>
      </c>
      <c r="Q12" s="470" t="s">
        <v>359</v>
      </c>
    </row>
    <row r="13" spans="1:23" ht="17.399999999999999" x14ac:dyDescent="0.45">
      <c r="C13" s="13">
        <v>2010</v>
      </c>
      <c r="D13" s="653">
        <v>89.577390864038065</v>
      </c>
      <c r="E13" s="653"/>
      <c r="F13" s="653">
        <v>88.689732185344752</v>
      </c>
      <c r="G13" s="653">
        <v>90.41736766874763</v>
      </c>
      <c r="H13" s="653"/>
      <c r="I13" s="653">
        <v>95.860813110880301</v>
      </c>
      <c r="J13" s="653">
        <v>72.753247616199872</v>
      </c>
      <c r="K13" s="653"/>
      <c r="L13" s="653">
        <v>95.04690935640842</v>
      </c>
      <c r="M13" s="653">
        <v>86.165253047239233</v>
      </c>
      <c r="N13" s="653">
        <v>92.332054564271758</v>
      </c>
      <c r="O13" s="653">
        <v>81.5615534103936</v>
      </c>
      <c r="P13" s="653">
        <v>73.339995065383661</v>
      </c>
      <c r="Q13" s="653">
        <v>73.061508272832526</v>
      </c>
    </row>
    <row r="14" spans="1:23" ht="17.399999999999999" x14ac:dyDescent="0.45">
      <c r="C14" s="13">
        <v>2011</v>
      </c>
      <c r="D14" s="653">
        <v>91.291792909332187</v>
      </c>
      <c r="E14" s="653"/>
      <c r="F14" s="653">
        <v>90.560324128981534</v>
      </c>
      <c r="G14" s="653">
        <v>91.987487100267614</v>
      </c>
      <c r="H14" s="653"/>
      <c r="I14" s="653">
        <v>97.189703045637458</v>
      </c>
      <c r="J14" s="653">
        <v>75.50598228331485</v>
      </c>
      <c r="K14" s="653"/>
      <c r="L14" s="653">
        <v>96.264604056588638</v>
      </c>
      <c r="M14" s="653">
        <v>84.32580824158174</v>
      </c>
      <c r="N14" s="653">
        <v>92.66105263157894</v>
      </c>
      <c r="O14" s="653">
        <v>80.150978188837982</v>
      </c>
      <c r="P14" s="653">
        <v>79.820857543140605</v>
      </c>
      <c r="Q14" s="653">
        <v>80.954095612105391</v>
      </c>
    </row>
    <row r="15" spans="1:23" ht="17.399999999999999" x14ac:dyDescent="0.45">
      <c r="C15" s="13">
        <v>2012</v>
      </c>
      <c r="D15" s="653">
        <v>92.14622741910307</v>
      </c>
      <c r="E15" s="653"/>
      <c r="F15" s="653">
        <v>91.685493906152089</v>
      </c>
      <c r="G15" s="653">
        <v>92.584024963248652</v>
      </c>
      <c r="H15" s="653"/>
      <c r="I15" s="653">
        <v>97.675871695827823</v>
      </c>
      <c r="J15" s="653">
        <v>77.364340595510654</v>
      </c>
      <c r="K15" s="653"/>
      <c r="L15" s="653">
        <v>96.813760389388392</v>
      </c>
      <c r="M15" s="653">
        <v>86.160986895482083</v>
      </c>
      <c r="N15" s="653">
        <v>93.658987769159324</v>
      </c>
      <c r="O15" s="653">
        <v>83.603182217957936</v>
      </c>
      <c r="P15" s="653">
        <v>79.852319661896075</v>
      </c>
      <c r="Q15" s="653">
        <v>81.726474112274929</v>
      </c>
    </row>
    <row r="16" spans="1:23" ht="17.399999999999999" x14ac:dyDescent="0.45">
      <c r="C16" s="13">
        <v>2013</v>
      </c>
      <c r="D16" s="653">
        <v>91.561074247673915</v>
      </c>
      <c r="E16" s="653"/>
      <c r="F16" s="653">
        <v>90.92233171755008</v>
      </c>
      <c r="G16" s="653">
        <v>92.158225878113299</v>
      </c>
      <c r="H16" s="653"/>
      <c r="I16" s="653">
        <v>96.946476023092899</v>
      </c>
      <c r="J16" s="653">
        <v>77.19002396378805</v>
      </c>
      <c r="K16" s="653"/>
      <c r="L16" s="653">
        <v>96.547631997606842</v>
      </c>
      <c r="M16" s="653">
        <v>85.450536171077815</v>
      </c>
      <c r="N16" s="653">
        <v>91.676135106021931</v>
      </c>
      <c r="O16" s="653">
        <v>83.771213821718874</v>
      </c>
      <c r="P16" s="653">
        <v>79.306527123603956</v>
      </c>
      <c r="Q16" s="653">
        <v>79.090734390182504</v>
      </c>
    </row>
    <row r="17" spans="3:17" ht="17.399999999999999" x14ac:dyDescent="0.45">
      <c r="C17" s="13">
        <v>2014</v>
      </c>
      <c r="D17" s="653">
        <v>92.388379283074244</v>
      </c>
      <c r="E17" s="653"/>
      <c r="F17" s="653">
        <v>91.843601076442368</v>
      </c>
      <c r="G17" s="653">
        <v>92.906165956855475</v>
      </c>
      <c r="H17" s="653"/>
      <c r="I17" s="653">
        <v>97.214048524959068</v>
      </c>
      <c r="J17" s="653">
        <v>79.530997561230322</v>
      </c>
      <c r="K17" s="653"/>
      <c r="L17" s="653">
        <v>96.843367509320345</v>
      </c>
      <c r="M17" s="653">
        <v>87.425251341927975</v>
      </c>
      <c r="N17" s="653">
        <v>93.886011115023422</v>
      </c>
      <c r="O17" s="653">
        <v>82.137277396155611</v>
      </c>
      <c r="P17" s="653">
        <v>78.962378513219022</v>
      </c>
      <c r="Q17" s="653">
        <v>85.807096584294811</v>
      </c>
    </row>
    <row r="18" spans="3:17" ht="17.399999999999999" x14ac:dyDescent="0.45">
      <c r="C18" s="13">
        <v>2015</v>
      </c>
      <c r="D18" s="653">
        <v>92.240934164599267</v>
      </c>
      <c r="E18" s="653"/>
      <c r="F18" s="653">
        <v>91.682619053596198</v>
      </c>
      <c r="G18" s="653">
        <v>92.76928113180881</v>
      </c>
      <c r="H18" s="653"/>
      <c r="I18" s="653">
        <v>96.792622619234365</v>
      </c>
      <c r="J18" s="653">
        <v>80.138130559418158</v>
      </c>
      <c r="K18" s="653"/>
      <c r="L18" s="653">
        <v>96.714383112870152</v>
      </c>
      <c r="M18" s="653">
        <v>88.654705456334298</v>
      </c>
      <c r="N18" s="653">
        <v>92.952049806514253</v>
      </c>
      <c r="O18" s="653">
        <v>85.385800706091501</v>
      </c>
      <c r="P18" s="653">
        <v>79.961648647215952</v>
      </c>
      <c r="Q18" s="653">
        <v>80.396584977118096</v>
      </c>
    </row>
    <row r="19" spans="3:17" ht="17.399999999999999" x14ac:dyDescent="0.45">
      <c r="C19" s="13">
        <v>2016</v>
      </c>
      <c r="D19" s="653">
        <v>92.245614408226814</v>
      </c>
      <c r="E19" s="653"/>
      <c r="F19" s="653">
        <v>91.579844543846278</v>
      </c>
      <c r="G19" s="653">
        <v>92.87362726236185</v>
      </c>
      <c r="H19" s="653"/>
      <c r="I19" s="653">
        <v>96.634173562840402</v>
      </c>
      <c r="J19" s="653">
        <v>80.596457190176025</v>
      </c>
      <c r="K19" s="653"/>
      <c r="L19" s="653">
        <v>96.055146396292699</v>
      </c>
      <c r="M19" s="653">
        <v>89.854054664923069</v>
      </c>
      <c r="N19" s="653">
        <v>92.97504690563359</v>
      </c>
      <c r="O19" s="653">
        <v>86.928265785739626</v>
      </c>
      <c r="P19" s="653">
        <v>79.30587629758179</v>
      </c>
      <c r="Q19" s="653">
        <v>83.833851168950233</v>
      </c>
    </row>
    <row r="20" spans="3:17" s="154" customFormat="1" ht="17.399999999999999" x14ac:dyDescent="0.45">
      <c r="C20" s="13">
        <v>2017</v>
      </c>
      <c r="D20" s="653">
        <v>90.992257464572347</v>
      </c>
      <c r="E20" s="653"/>
      <c r="F20" s="653">
        <v>90.361509388785336</v>
      </c>
      <c r="G20" s="653">
        <v>91.589389326675757</v>
      </c>
      <c r="H20" s="653"/>
      <c r="I20" s="653">
        <v>95.192270751961956</v>
      </c>
      <c r="J20" s="653">
        <v>79.855089581656983</v>
      </c>
      <c r="K20" s="653"/>
      <c r="L20" s="653">
        <v>94.510551899712937</v>
      </c>
      <c r="M20" s="653">
        <v>90.715749348559669</v>
      </c>
      <c r="N20" s="653">
        <v>87.106191629194058</v>
      </c>
      <c r="O20" s="653">
        <v>85.516210079552266</v>
      </c>
      <c r="P20" s="653">
        <v>79.219249916129485</v>
      </c>
      <c r="Q20" s="653">
        <v>85.079721805809641</v>
      </c>
    </row>
    <row r="21" spans="3:17" s="154" customFormat="1" ht="17.399999999999999" x14ac:dyDescent="0.45">
      <c r="C21" s="13">
        <v>2018</v>
      </c>
      <c r="D21" s="653">
        <v>92.872056187524649</v>
      </c>
      <c r="E21" s="653"/>
      <c r="F21" s="653">
        <v>92.335390502318475</v>
      </c>
      <c r="G21" s="653">
        <v>93.379567521746395</v>
      </c>
      <c r="H21" s="653"/>
      <c r="I21" s="653">
        <v>96.760864547948771</v>
      </c>
      <c r="J21" s="653">
        <v>82.586005310566136</v>
      </c>
      <c r="K21" s="653"/>
      <c r="L21" s="653">
        <v>96.349024280429177</v>
      </c>
      <c r="M21" s="653">
        <v>90.587156873754608</v>
      </c>
      <c r="N21" s="653">
        <v>93.030482491967547</v>
      </c>
      <c r="O21" s="653">
        <v>85.934762318033691</v>
      </c>
      <c r="P21" s="653">
        <v>81.73980251322574</v>
      </c>
      <c r="Q21" s="653">
        <v>86.968610503738716</v>
      </c>
    </row>
    <row r="22" spans="3:17" s="154" customFormat="1" ht="17.399999999999999" x14ac:dyDescent="0.45">
      <c r="C22" s="13">
        <v>2019</v>
      </c>
      <c r="D22" s="653">
        <v>93.091528599352131</v>
      </c>
      <c r="E22" s="653"/>
      <c r="F22" s="653">
        <v>92.703164166980329</v>
      </c>
      <c r="G22" s="653">
        <v>93.456770095674429</v>
      </c>
      <c r="H22" s="653"/>
      <c r="I22" s="653">
        <v>97.070792828895847</v>
      </c>
      <c r="J22" s="653">
        <v>82.581270564122647</v>
      </c>
      <c r="K22" s="653"/>
      <c r="L22" s="653">
        <v>96.240103036573572</v>
      </c>
      <c r="M22" s="653">
        <v>93.893923254653146</v>
      </c>
      <c r="N22" s="653">
        <v>92.548648639582439</v>
      </c>
      <c r="O22" s="653">
        <v>87.148380650346454</v>
      </c>
      <c r="P22" s="653">
        <v>82.237269962912833</v>
      </c>
      <c r="Q22" s="653">
        <v>86.12960732353649</v>
      </c>
    </row>
    <row r="23" spans="3:17" ht="17.399999999999999" x14ac:dyDescent="0.45">
      <c r="C23" s="13">
        <v>2020</v>
      </c>
      <c r="D23" s="653">
        <v>93.556722662359959</v>
      </c>
      <c r="E23" s="653"/>
      <c r="F23" s="653">
        <v>93.305596588033509</v>
      </c>
      <c r="G23" s="653">
        <v>93.793351881814615</v>
      </c>
      <c r="H23" s="653"/>
      <c r="I23" s="653">
        <v>97.059599504708771</v>
      </c>
      <c r="J23" s="653">
        <v>84.311514102933799</v>
      </c>
      <c r="K23" s="653"/>
      <c r="L23" s="653">
        <v>96.132768406241595</v>
      </c>
      <c r="M23" s="653">
        <v>92.982772456245485</v>
      </c>
      <c r="N23" s="653">
        <v>93.339586932180381</v>
      </c>
      <c r="O23" s="653">
        <v>90.744639734480032</v>
      </c>
      <c r="P23" s="653">
        <v>84.834886389318683</v>
      </c>
      <c r="Q23" s="653">
        <v>86.919054422590747</v>
      </c>
    </row>
    <row r="24" spans="3:17" ht="17.399999999999999" x14ac:dyDescent="0.45">
      <c r="C24" s="13">
        <v>2021</v>
      </c>
      <c r="D24" s="653">
        <v>92.724347248612489</v>
      </c>
      <c r="E24" s="653"/>
      <c r="F24" s="653">
        <v>92.255337524587404</v>
      </c>
      <c r="G24" s="653">
        <v>93.158636031663505</v>
      </c>
      <c r="H24" s="653"/>
      <c r="I24" s="653">
        <v>96.534034913179227</v>
      </c>
      <c r="J24" s="653">
        <v>82.683584910177274</v>
      </c>
      <c r="K24" s="653"/>
      <c r="L24" s="653">
        <v>95.929525343225919</v>
      </c>
      <c r="M24" s="653">
        <v>92.313432275221047</v>
      </c>
      <c r="N24" s="653">
        <v>88.135091242241899</v>
      </c>
      <c r="O24" s="653">
        <v>87.826805077701536</v>
      </c>
      <c r="P24" s="653">
        <v>81.967498623916342</v>
      </c>
      <c r="Q24" s="653">
        <v>88.466258525896137</v>
      </c>
    </row>
    <row r="25" spans="3:17" ht="17.399999999999999" x14ac:dyDescent="0.45">
      <c r="C25" s="3088">
        <v>2022</v>
      </c>
      <c r="D25" s="4310">
        <v>93.526665490229178</v>
      </c>
      <c r="E25" s="4310"/>
      <c r="F25" s="4310">
        <v>92.992512195877069</v>
      </c>
      <c r="G25" s="4310">
        <v>94.013943086940913</v>
      </c>
      <c r="H25" s="4310"/>
      <c r="I25" s="4310">
        <v>97.154101641874618</v>
      </c>
      <c r="J25" s="4310">
        <v>83.988109120402115</v>
      </c>
      <c r="K25" s="4310"/>
      <c r="L25" s="4310">
        <v>96.719641699533156</v>
      </c>
      <c r="M25" s="4310">
        <v>86.579146879638074</v>
      </c>
      <c r="N25" s="4310">
        <v>89.767258433234687</v>
      </c>
      <c r="O25" s="4310">
        <v>90.386674662154931</v>
      </c>
      <c r="P25" s="4310">
        <v>84.001379154756918</v>
      </c>
      <c r="Q25" s="4310">
        <v>92.072729769315259</v>
      </c>
    </row>
    <row r="26" spans="3:17" s="2497" customFormat="1" ht="17.399999999999999" x14ac:dyDescent="0.45">
      <c r="C26" s="430">
        <v>2023</v>
      </c>
      <c r="D26" s="654">
        <v>94.197443372135254</v>
      </c>
      <c r="E26" s="654"/>
      <c r="F26" s="654">
        <v>93.856672664660564</v>
      </c>
      <c r="G26" s="654">
        <v>94.504667290658546</v>
      </c>
      <c r="H26" s="654"/>
      <c r="I26" s="654">
        <v>97.093123199769053</v>
      </c>
      <c r="J26" s="654">
        <v>86.596517720714971</v>
      </c>
      <c r="K26" s="654"/>
      <c r="L26" s="654">
        <v>96.345364871069506</v>
      </c>
      <c r="M26" s="654">
        <v>89.224494375992521</v>
      </c>
      <c r="N26" s="654">
        <v>93.688379140083569</v>
      </c>
      <c r="O26" s="654">
        <v>90.424203037897811</v>
      </c>
      <c r="P26" s="654">
        <v>86.335474360324312</v>
      </c>
      <c r="Q26" s="654">
        <v>95.071113070231462</v>
      </c>
    </row>
    <row r="27" spans="3:17" ht="21.6" customHeight="1" x14ac:dyDescent="0.45">
      <c r="C27" s="168" t="s">
        <v>7663</v>
      </c>
      <c r="D27" s="22"/>
      <c r="E27" s="22"/>
      <c r="F27" s="22"/>
      <c r="G27" s="22"/>
      <c r="H27" s="22"/>
      <c r="I27" s="22"/>
      <c r="J27" s="22"/>
      <c r="K27" s="65"/>
      <c r="L27" s="22"/>
      <c r="M27" s="22"/>
      <c r="N27" s="22"/>
      <c r="O27" s="22"/>
      <c r="P27" s="22"/>
      <c r="Q27" s="22"/>
    </row>
    <row r="28" spans="3:17" x14ac:dyDescent="0.35">
      <c r="C28" s="154"/>
    </row>
    <row r="29" spans="3:17" x14ac:dyDescent="0.35">
      <c r="C29" s="154"/>
    </row>
    <row r="30" spans="3:17" ht="18.600000000000001" x14ac:dyDescent="0.35">
      <c r="C30" s="300" t="s">
        <v>5955</v>
      </c>
    </row>
    <row r="31" spans="3:17" ht="17.399999999999999" x14ac:dyDescent="0.35">
      <c r="F31" s="23"/>
    </row>
    <row r="51" spans="3:3" ht="17.399999999999999" x14ac:dyDescent="0.35">
      <c r="C51" s="73" t="s">
        <v>7664</v>
      </c>
    </row>
  </sheetData>
  <mergeCells count="14">
    <mergeCell ref="A5:B5"/>
    <mergeCell ref="C5:W5"/>
    <mergeCell ref="C1:D1"/>
    <mergeCell ref="A3:B3"/>
    <mergeCell ref="C3:W3"/>
    <mergeCell ref="A4:B4"/>
    <mergeCell ref="C4:W4"/>
    <mergeCell ref="A6:B6"/>
    <mergeCell ref="C6:W6"/>
    <mergeCell ref="C11:C12"/>
    <mergeCell ref="D11:D12"/>
    <mergeCell ref="F11:G11"/>
    <mergeCell ref="I11:J11"/>
    <mergeCell ref="L11:Q11"/>
  </mergeCells>
  <hyperlinks>
    <hyperlink ref="A1" location="'ODS 1.'!A1" display="REGRESAR" xr:uid="{00000000-0004-0000-0B00-000000000000}"/>
    <hyperlink ref="C1" location="'Metadato 1.4.1'!A1" display="VER METADATO" xr:uid="{00000000-0004-0000-0B00-000001000000}"/>
  </hyperlinks>
  <pageMargins left="0.7" right="0.7" top="0.75" bottom="0.75" header="0.3" footer="0.3"/>
  <pageSetup orientation="portrait" horizontalDpi="4294967294" verticalDpi="4294967294" r:id="rId1"/>
  <drawing r:id="rId2"/>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700-000000000000}">
  <sheetPr codeName="Hoja116">
    <tabColor rgb="FFC00000"/>
  </sheetPr>
  <dimension ref="A1:E16"/>
  <sheetViews>
    <sheetView showGridLines="0" workbookViewId="0">
      <pane ySplit="4" topLeftCell="A5" activePane="bottomLeft" state="frozen"/>
      <selection activeCell="I38" sqref="I38"/>
      <selection pane="bottomLeft" sqref="A1:B1"/>
    </sheetView>
  </sheetViews>
  <sheetFormatPr baseColWidth="10" defaultRowHeight="17.399999999999999" x14ac:dyDescent="0.45"/>
  <cols>
    <col min="1" max="2" width="11.5546875" style="22"/>
    <col min="3" max="3" width="62.44140625" style="22" customWidth="1"/>
    <col min="4" max="4" width="18.21875" style="22" customWidth="1"/>
    <col min="5" max="5" width="82.77734375" style="22" customWidth="1"/>
    <col min="6" max="16384" width="11.5546875" style="22"/>
  </cols>
  <sheetData>
    <row r="1" spans="1:5" ht="18.600000000000001" x14ac:dyDescent="0.45">
      <c r="A1" s="3108" t="s">
        <v>320</v>
      </c>
      <c r="B1" s="3108"/>
    </row>
    <row r="3" spans="1:5" ht="56.25" customHeight="1" x14ac:dyDescent="0.45">
      <c r="A3" s="65"/>
      <c r="B3" s="65"/>
      <c r="C3" s="3353" t="s">
        <v>753</v>
      </c>
      <c r="D3" s="3353"/>
      <c r="E3" s="3353"/>
    </row>
    <row r="4" spans="1:5" s="67" customFormat="1" ht="47.4" customHeight="1" x14ac:dyDescent="0.45">
      <c r="A4" s="66"/>
      <c r="B4" s="66"/>
      <c r="C4" s="466" t="s">
        <v>322</v>
      </c>
      <c r="D4" s="466" t="s">
        <v>323</v>
      </c>
      <c r="E4" s="466" t="s">
        <v>324</v>
      </c>
    </row>
    <row r="5" spans="1:5" s="68" customFormat="1" ht="66" customHeight="1" x14ac:dyDescent="0.3">
      <c r="C5" s="3106" t="s">
        <v>58</v>
      </c>
      <c r="D5" s="452" t="s">
        <v>3996</v>
      </c>
      <c r="E5" s="462" t="s">
        <v>4230</v>
      </c>
    </row>
    <row r="6" spans="1:5" s="68" customFormat="1" ht="39" customHeight="1" x14ac:dyDescent="0.3">
      <c r="C6" s="3107"/>
      <c r="D6" s="453" t="s">
        <v>3998</v>
      </c>
      <c r="E6" s="463" t="s">
        <v>3999</v>
      </c>
    </row>
    <row r="7" spans="1:5" s="68" customFormat="1" ht="39" customHeight="1" x14ac:dyDescent="0.3">
      <c r="C7" s="3106" t="s">
        <v>59</v>
      </c>
      <c r="D7" s="452" t="s">
        <v>754</v>
      </c>
      <c r="E7" s="462" t="s">
        <v>4211</v>
      </c>
    </row>
    <row r="8" spans="1:5" s="68" customFormat="1" ht="60" customHeight="1" x14ac:dyDescent="0.3">
      <c r="C8" s="3107"/>
      <c r="D8" s="452" t="s">
        <v>755</v>
      </c>
      <c r="E8" s="462" t="s">
        <v>4000</v>
      </c>
    </row>
    <row r="9" spans="1:5" s="68" customFormat="1" ht="55.8" x14ac:dyDescent="0.3">
      <c r="C9" s="461" t="s">
        <v>60</v>
      </c>
      <c r="D9" s="452" t="s">
        <v>756</v>
      </c>
      <c r="E9" s="462" t="s">
        <v>4001</v>
      </c>
    </row>
    <row r="10" spans="1:5" s="68" customFormat="1" ht="74.400000000000006" x14ac:dyDescent="0.3">
      <c r="C10" s="461" t="s">
        <v>61</v>
      </c>
      <c r="D10" s="452" t="s">
        <v>757</v>
      </c>
      <c r="E10" s="462" t="s">
        <v>4002</v>
      </c>
    </row>
    <row r="11" spans="1:5" s="68" customFormat="1" ht="93" x14ac:dyDescent="0.3">
      <c r="C11" s="461" t="s">
        <v>62</v>
      </c>
      <c r="D11" s="452" t="s">
        <v>758</v>
      </c>
      <c r="E11" s="462" t="s">
        <v>4231</v>
      </c>
    </row>
    <row r="12" spans="1:5" s="68" customFormat="1" ht="74.400000000000006" x14ac:dyDescent="0.3">
      <c r="C12" s="461" t="s">
        <v>63</v>
      </c>
      <c r="D12" s="452" t="s">
        <v>759</v>
      </c>
      <c r="E12" s="462" t="s">
        <v>4004</v>
      </c>
    </row>
    <row r="13" spans="1:5" s="68" customFormat="1" ht="114.75" customHeight="1" x14ac:dyDescent="0.3">
      <c r="C13" s="461" t="s">
        <v>64</v>
      </c>
      <c r="D13" s="452" t="s">
        <v>760</v>
      </c>
      <c r="E13" s="462" t="s">
        <v>4232</v>
      </c>
    </row>
    <row r="14" spans="1:5" s="68" customFormat="1" ht="93" x14ac:dyDescent="0.3">
      <c r="C14" s="461" t="s">
        <v>65</v>
      </c>
      <c r="D14" s="452" t="s">
        <v>761</v>
      </c>
      <c r="E14" s="462" t="s">
        <v>4005</v>
      </c>
    </row>
    <row r="15" spans="1:5" s="68" customFormat="1" ht="167.4" x14ac:dyDescent="0.3">
      <c r="C15" s="461" t="s">
        <v>66</v>
      </c>
      <c r="D15" s="453" t="s">
        <v>762</v>
      </c>
      <c r="E15" s="463" t="s">
        <v>4006</v>
      </c>
    </row>
    <row r="16" spans="1:5" ht="93" x14ac:dyDescent="0.45">
      <c r="C16" s="461" t="s">
        <v>67</v>
      </c>
      <c r="D16" s="452" t="s">
        <v>763</v>
      </c>
      <c r="E16" s="462" t="s">
        <v>4213</v>
      </c>
    </row>
  </sheetData>
  <mergeCells count="4">
    <mergeCell ref="A1:B1"/>
    <mergeCell ref="C3:E3"/>
    <mergeCell ref="C5:C6"/>
    <mergeCell ref="C7:C8"/>
  </mergeCells>
  <hyperlinks>
    <hyperlink ref="A1" location="Objetivos!A1" display="REGRESAR A INICIO" xr:uid="{00000000-0004-0000-7700-000000000000}"/>
    <hyperlink ref="A1:B1" location="'Lista de Objetivos'!A1" display="REGRESAR A INICIO" xr:uid="{00000000-0004-0000-7700-000001000000}"/>
    <hyperlink ref="D5" location="'4.1.1'!A1" display="4.1.1" xr:uid="{00000000-0004-0000-7700-000002000000}"/>
    <hyperlink ref="E5" location="'4.1.1'!A1" display="4.1.1 Proporción de niños, niñas y adolescentes que, a) en los cursos segundo y tercero, b) al final de la enseñanza primaria y c) al final de la enseñanza secundaria inferior, han alcanzado al menos un nivel mínimo de competencia en i) lectura y ii) mate" xr:uid="{00000000-0004-0000-7700-000003000000}"/>
    <hyperlink ref="D6" location="'4.1.2'!A1" display="4.1.2" xr:uid="{00000000-0004-0000-7700-000004000000}"/>
    <hyperlink ref="E6" location="'4.1.2'!A1" display="4.1.2 _x0009_Índice de finalización (enseñanza primaria, primer ciclo de enseñanza secundaria y segundo ciclo de enseñanza secundaria)" xr:uid="{00000000-0004-0000-7700-000005000000}"/>
    <hyperlink ref="D7" location="'4.2.1'!A1" display="4.2.1" xr:uid="{00000000-0004-0000-7700-000006000000}"/>
    <hyperlink ref="E7" location="'4.2.1'!A1" display="4.2.1 Proporción de niños de 24 a 59 meses cuyo desarrollo es adecuado en cuanto a la salud, el aprendizaje y el bienestar psicosocial, desglosada por sexoi" xr:uid="{00000000-0004-0000-7700-000007000000}"/>
    <hyperlink ref="D8" location="'4.2.2'!A1" display="4.2.2" xr:uid="{00000000-0004-0000-7700-000008000000}"/>
    <hyperlink ref="E8" location="'4.2.2'!A1" display="4.2.2 Tasa de participación en el aprendizaje organizado (un año antes de la edad oficial de ingreso en la enseñanza primaria), desglosada por sexo" xr:uid="{00000000-0004-0000-7700-000009000000}"/>
    <hyperlink ref="D9" location="'4.3.1'!A1" display="4.3.1" xr:uid="{00000000-0004-0000-7700-00000A000000}"/>
    <hyperlink ref="E9" location="'4.3.1'!A1" display="4.3.1 Tasa de participación de los jóvenes y adultos en la enseñanza y formación académica y no académica en los últimos 12 meses, desglosada por sexo" xr:uid="{00000000-0004-0000-7700-00000B000000}"/>
    <hyperlink ref="D10" location="'4.4.1'!A1" display="4.4.1" xr:uid="{00000000-0004-0000-7700-00000C000000}"/>
    <hyperlink ref="E10" location="'4.4.1'!A1" display="4.4.1 Proporción de jóvenes y adultos con competencias en tecnología de la información y las comunicaciones (TIC), desglosada por tipo de competencia técnica" xr:uid="{00000000-0004-0000-7700-00000D000000}"/>
    <hyperlink ref="D11" location="'4.5.1'!A1" display="4.5.1" xr:uid="{00000000-0004-0000-7700-00000E000000}"/>
    <hyperlink ref="E11" location="'4.5.1'!A1" display="4.5.1 Índices de paridad (entre mujeres y hombres, zonas rurales y urbanas, quintiles de riqueza superior e inferior y grupos como los discapacitados, los pueblos indígenas y los afectados por los conflictos, a medida que se disponga de datos) para todos " xr:uid="{00000000-0004-0000-7700-00000F000000}"/>
    <hyperlink ref="D12" location="'4.6.1'!A1" display="4.6.1" xr:uid="{00000000-0004-0000-7700-000010000000}"/>
    <hyperlink ref="E12" location="'4.6.1'!A1" display="4.6.1 Proporción de la población en un grupo de edad determinado que ha alcanzado al menos un nivel fijo de competencia funcional en a) alfabetización y b) nociones elementales de aritmética, desglosada por sexo" xr:uid="{00000000-0004-0000-7700-000011000000}"/>
    <hyperlink ref="D13" location="'4.7.1'!A1" display="4.7.1" xr:uid="{00000000-0004-0000-7700-000012000000}"/>
    <hyperlink ref="E13" location="'4.7.1'!A1" display="4.7.1 Grado en que i) la educación para la ciudadanía mundial y ii) la educación para el desarrollo sostenible se incorporan en a) las políticas nacionales de educación, b) los planes de estudio, c) la formación del profesorado y d) la evaluación de los e" xr:uid="{00000000-0004-0000-7700-000013000000}"/>
    <hyperlink ref="D14" location="'4.a.1'!A1" display="4.a.1" xr:uid="{00000000-0004-0000-7700-000014000000}"/>
    <hyperlink ref="E14" location="'4.a.1'!A1" display="4.a.1 Proporción de escuelas que ofrecen servicios básicos, desglosada por tipo de servicio" xr:uid="{00000000-0004-0000-7700-000015000000}"/>
    <hyperlink ref="D15" location="'4.b.1'!A1" display="4.b.1" xr:uid="{00000000-0004-0000-7700-000016000000}"/>
    <hyperlink ref="E15" location="'4.b.1'!A1" display="4.b.1 Volumen de la asistencia oficial para el desarrollo destinada a becas, desglosado por sector y tipo de estudio" xr:uid="{00000000-0004-0000-7700-000017000000}"/>
    <hyperlink ref="D16" location="'4.c.1'!A1" display="4.c.1" xr:uid="{00000000-0004-0000-7700-000018000000}"/>
    <hyperlink ref="E16" location="'4.c.1'!A1" display="4.c.1 Proporción de docentes con las calificaciones mínimas requeridas, por nivel educativoi" xr:uid="{00000000-0004-0000-7700-000019000000}"/>
  </hyperlinks>
  <pageMargins left="0.7" right="0.7" top="0.75" bottom="0.75" header="0.3" footer="0.3"/>
  <pageSetup paperSize="9" orientation="portrait" r:id="rId1"/>
  <drawing r:id="rId2"/>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800-000000000000}">
  <sheetPr codeName="Hoja117"/>
  <dimension ref="A1:U46"/>
  <sheetViews>
    <sheetView showGridLines="0" workbookViewId="0">
      <pane ySplit="1" topLeftCell="A5" activePane="bottomLeft" state="frozen"/>
      <selection pane="bottomLeft" activeCell="B8" sqref="B8"/>
    </sheetView>
  </sheetViews>
  <sheetFormatPr baseColWidth="10" defaultColWidth="11.44140625" defaultRowHeight="13.2" x14ac:dyDescent="0.3"/>
  <cols>
    <col min="1" max="2" width="15.5546875" style="41" customWidth="1"/>
    <col min="3" max="3" width="8.21875" style="41" customWidth="1"/>
    <col min="4" max="6" width="11.44140625" style="41"/>
    <col min="7" max="7" width="11.21875" style="41" customWidth="1"/>
    <col min="8" max="16384" width="11.44140625" style="41"/>
  </cols>
  <sheetData>
    <row r="1" spans="1:21" s="390" customFormat="1" ht="18.600000000000001" x14ac:dyDescent="0.3">
      <c r="A1" s="808" t="s">
        <v>337</v>
      </c>
      <c r="C1" s="3262" t="s">
        <v>430</v>
      </c>
      <c r="D1" s="3262"/>
    </row>
    <row r="2" spans="1:21" s="390" customFormat="1" ht="18.600000000000001" x14ac:dyDescent="0.3"/>
    <row r="3" spans="1:21" s="390" customFormat="1" ht="18.600000000000001" x14ac:dyDescent="0.3">
      <c r="A3" s="3355" t="s">
        <v>339</v>
      </c>
      <c r="B3" s="3355"/>
      <c r="C3" s="3355" t="s">
        <v>764</v>
      </c>
      <c r="D3" s="3355"/>
      <c r="E3" s="3355"/>
      <c r="F3" s="3355"/>
      <c r="G3" s="3355"/>
      <c r="H3" s="3355"/>
      <c r="I3" s="3355"/>
      <c r="J3" s="3355"/>
      <c r="K3" s="3355"/>
      <c r="L3" s="3355"/>
      <c r="M3" s="3355"/>
      <c r="N3" s="3355"/>
      <c r="O3" s="3355"/>
      <c r="P3" s="3355"/>
      <c r="Q3" s="3355"/>
      <c r="R3" s="3355"/>
    </row>
    <row r="4" spans="1:21" s="390" customFormat="1" ht="15.75" customHeight="1" x14ac:dyDescent="0.3">
      <c r="A4" s="3355" t="s">
        <v>340</v>
      </c>
      <c r="B4" s="3355"/>
      <c r="C4" s="3356" t="s">
        <v>58</v>
      </c>
      <c r="D4" s="3356"/>
      <c r="E4" s="3356"/>
      <c r="F4" s="3356"/>
      <c r="G4" s="3356"/>
      <c r="H4" s="3356"/>
      <c r="I4" s="3356"/>
      <c r="J4" s="3356"/>
      <c r="K4" s="3356"/>
      <c r="L4" s="3356"/>
      <c r="M4" s="3356"/>
      <c r="N4" s="3356"/>
      <c r="O4" s="3356"/>
      <c r="P4" s="3356"/>
      <c r="Q4" s="3356"/>
      <c r="R4" s="3356"/>
    </row>
    <row r="5" spans="1:21" s="390" customFormat="1" ht="34.200000000000003" customHeight="1" x14ac:dyDescent="0.3">
      <c r="A5" s="3355" t="s">
        <v>341</v>
      </c>
      <c r="B5" s="3355"/>
      <c r="C5" s="3356" t="s">
        <v>4233</v>
      </c>
      <c r="D5" s="3356"/>
      <c r="E5" s="3356"/>
      <c r="F5" s="3356"/>
      <c r="G5" s="3356"/>
      <c r="H5" s="3356"/>
      <c r="I5" s="3356"/>
      <c r="J5" s="3356"/>
      <c r="K5" s="3356"/>
      <c r="L5" s="3356"/>
      <c r="M5" s="3356"/>
      <c r="N5" s="3356"/>
      <c r="O5" s="3356"/>
      <c r="P5" s="3356"/>
      <c r="Q5" s="3356"/>
      <c r="R5" s="3356"/>
    </row>
    <row r="6" spans="1:21" s="390" customFormat="1" ht="36.6" customHeight="1" x14ac:dyDescent="0.3">
      <c r="A6" s="3355" t="s">
        <v>417</v>
      </c>
      <c r="B6" s="3355"/>
      <c r="C6" s="3356" t="s">
        <v>5434</v>
      </c>
      <c r="D6" s="3356"/>
      <c r="E6" s="3356"/>
      <c r="F6" s="3356"/>
      <c r="G6" s="3356"/>
      <c r="H6" s="3356"/>
      <c r="I6" s="3356"/>
      <c r="J6" s="3356"/>
      <c r="K6" s="3356"/>
      <c r="L6" s="3356"/>
      <c r="M6" s="3356"/>
      <c r="N6" s="3356"/>
      <c r="O6" s="3356"/>
      <c r="P6" s="3356"/>
      <c r="Q6" s="3356"/>
      <c r="R6" s="3356"/>
    </row>
    <row r="7" spans="1:21" s="390" customFormat="1" ht="18.600000000000001" x14ac:dyDescent="0.3"/>
    <row r="8" spans="1:21" s="390" customFormat="1" ht="18.600000000000001" x14ac:dyDescent="0.3"/>
    <row r="9" spans="1:21" s="390" customFormat="1" ht="47.4" customHeight="1" x14ac:dyDescent="0.3">
      <c r="C9" s="3361" t="s">
        <v>6690</v>
      </c>
      <c r="D9" s="3361"/>
      <c r="E9" s="3361"/>
      <c r="F9" s="3361"/>
      <c r="G9" s="3361"/>
      <c r="H9" s="3361"/>
      <c r="I9" s="3361"/>
      <c r="J9" s="3361"/>
      <c r="K9" s="3361"/>
      <c r="L9" s="3361"/>
      <c r="M9" s="3361"/>
      <c r="N9" s="3361"/>
      <c r="O9" s="3361"/>
      <c r="P9" s="3361"/>
      <c r="Q9" s="3361"/>
      <c r="R9" s="3361"/>
      <c r="S9" s="3361"/>
      <c r="T9" s="3361"/>
      <c r="U9" s="3361"/>
    </row>
    <row r="10" spans="1:21" ht="17.399999999999999" x14ac:dyDescent="0.3">
      <c r="C10" s="3358" t="s">
        <v>765</v>
      </c>
      <c r="D10" s="3357" t="s">
        <v>5429</v>
      </c>
      <c r="E10" s="3357"/>
      <c r="F10" s="3357"/>
      <c r="G10" s="3357"/>
      <c r="H10" s="3357"/>
      <c r="I10" s="3357"/>
      <c r="J10" s="3357" t="s">
        <v>5430</v>
      </c>
      <c r="K10" s="3357"/>
      <c r="L10" s="3357"/>
      <c r="M10" s="3357"/>
      <c r="N10" s="3357"/>
      <c r="O10" s="3357"/>
      <c r="P10" s="3357" t="s">
        <v>5431</v>
      </c>
      <c r="Q10" s="3357"/>
      <c r="R10" s="3357"/>
      <c r="S10" s="3357"/>
      <c r="T10" s="3357"/>
      <c r="U10" s="3357"/>
    </row>
    <row r="11" spans="1:21" ht="17.399999999999999" x14ac:dyDescent="0.3">
      <c r="C11" s="3359"/>
      <c r="D11" s="3357" t="s">
        <v>5432</v>
      </c>
      <c r="E11" s="3357"/>
      <c r="F11" s="3357"/>
      <c r="G11" s="3357" t="s">
        <v>5433</v>
      </c>
      <c r="H11" s="3357"/>
      <c r="I11" s="3357"/>
      <c r="J11" s="3357" t="s">
        <v>5432</v>
      </c>
      <c r="K11" s="3357"/>
      <c r="L11" s="3357"/>
      <c r="M11" s="3357" t="s">
        <v>5433</v>
      </c>
      <c r="N11" s="3357"/>
      <c r="O11" s="3357"/>
      <c r="P11" s="3357" t="s">
        <v>5432</v>
      </c>
      <c r="Q11" s="3357"/>
      <c r="R11" s="3357"/>
      <c r="S11" s="3357" t="s">
        <v>5433</v>
      </c>
      <c r="T11" s="3357"/>
      <c r="U11" s="3357"/>
    </row>
    <row r="12" spans="1:21" ht="17.399999999999999" x14ac:dyDescent="0.3">
      <c r="C12" s="3360"/>
      <c r="D12" s="996" t="s">
        <v>5428</v>
      </c>
      <c r="E12" s="996" t="s">
        <v>557</v>
      </c>
      <c r="F12" s="996" t="s">
        <v>558</v>
      </c>
      <c r="G12" s="996" t="s">
        <v>5428</v>
      </c>
      <c r="H12" s="996" t="s">
        <v>557</v>
      </c>
      <c r="I12" s="996" t="s">
        <v>558</v>
      </c>
      <c r="J12" s="996" t="s">
        <v>5428</v>
      </c>
      <c r="K12" s="996" t="s">
        <v>557</v>
      </c>
      <c r="L12" s="996" t="s">
        <v>558</v>
      </c>
      <c r="M12" s="996" t="s">
        <v>5428</v>
      </c>
      <c r="N12" s="996" t="s">
        <v>557</v>
      </c>
      <c r="O12" s="996" t="s">
        <v>558</v>
      </c>
      <c r="P12" s="996" t="s">
        <v>5428</v>
      </c>
      <c r="Q12" s="996" t="s">
        <v>557</v>
      </c>
      <c r="R12" s="996" t="s">
        <v>558</v>
      </c>
      <c r="S12" s="996" t="s">
        <v>5428</v>
      </c>
      <c r="T12" s="996" t="s">
        <v>557</v>
      </c>
      <c r="U12" s="996" t="s">
        <v>558</v>
      </c>
    </row>
    <row r="13" spans="1:21" ht="17.399999999999999" x14ac:dyDescent="0.3">
      <c r="C13" s="997">
        <v>2012</v>
      </c>
      <c r="D13" s="998"/>
      <c r="E13" s="998"/>
      <c r="F13" s="998"/>
      <c r="G13" s="998"/>
      <c r="H13" s="998"/>
      <c r="I13" s="998"/>
      <c r="J13" s="998"/>
      <c r="K13" s="998"/>
      <c r="L13" s="998"/>
      <c r="M13" s="998"/>
      <c r="N13" s="998"/>
      <c r="O13" s="998"/>
      <c r="P13" s="998">
        <v>40.130000000000003</v>
      </c>
      <c r="Q13" s="998">
        <v>33.4</v>
      </c>
      <c r="R13" s="998">
        <v>47.74</v>
      </c>
      <c r="S13" s="998">
        <v>67.62</v>
      </c>
      <c r="T13" s="998">
        <v>74.09</v>
      </c>
      <c r="U13" s="998">
        <v>60.29</v>
      </c>
    </row>
    <row r="14" spans="1:21" ht="17.399999999999999" x14ac:dyDescent="0.3">
      <c r="C14" s="997">
        <v>2013</v>
      </c>
      <c r="D14" s="998">
        <v>84.36</v>
      </c>
      <c r="E14" s="998">
        <v>83.97</v>
      </c>
      <c r="F14" s="998">
        <v>84.73</v>
      </c>
      <c r="G14" s="998">
        <v>89.28</v>
      </c>
      <c r="H14" s="998">
        <v>91.3</v>
      </c>
      <c r="I14" s="998">
        <v>87.4</v>
      </c>
      <c r="J14" s="998">
        <v>60.09</v>
      </c>
      <c r="K14" s="998">
        <v>56.82</v>
      </c>
      <c r="L14" s="998">
        <v>63.21</v>
      </c>
      <c r="M14" s="998">
        <v>68.3</v>
      </c>
      <c r="N14" s="998">
        <v>69.55</v>
      </c>
      <c r="O14" s="998">
        <v>67.16</v>
      </c>
      <c r="P14" s="998"/>
      <c r="Q14" s="998"/>
      <c r="R14" s="998"/>
      <c r="S14" s="998"/>
      <c r="T14" s="998"/>
      <c r="U14" s="998"/>
    </row>
    <row r="15" spans="1:21" ht="17.399999999999999" x14ac:dyDescent="0.3">
      <c r="C15" s="997">
        <v>2015</v>
      </c>
      <c r="D15" s="998"/>
      <c r="E15" s="998"/>
      <c r="F15" s="998"/>
      <c r="G15" s="998"/>
      <c r="H15" s="998"/>
      <c r="I15" s="998"/>
      <c r="J15" s="998"/>
      <c r="K15" s="998"/>
      <c r="L15" s="998"/>
      <c r="M15" s="998"/>
      <c r="N15" s="998"/>
      <c r="O15" s="998"/>
      <c r="P15" s="998">
        <v>37.5</v>
      </c>
      <c r="Q15" s="998">
        <v>32.479999999999997</v>
      </c>
      <c r="R15" s="998">
        <v>42.69</v>
      </c>
      <c r="S15" s="998">
        <v>59.69</v>
      </c>
      <c r="T15" s="998">
        <v>63.31</v>
      </c>
      <c r="U15" s="998">
        <v>55.96</v>
      </c>
    </row>
    <row r="16" spans="1:21" ht="17.399999999999999" x14ac:dyDescent="0.3">
      <c r="C16" s="997">
        <v>2018</v>
      </c>
      <c r="D16" s="998"/>
      <c r="E16" s="998"/>
      <c r="F16" s="998"/>
      <c r="G16" s="998"/>
      <c r="H16" s="998"/>
      <c r="I16" s="998"/>
      <c r="J16" s="998"/>
      <c r="K16" s="998"/>
      <c r="L16" s="998"/>
      <c r="M16" s="998"/>
      <c r="N16" s="998"/>
      <c r="O16" s="998"/>
      <c r="P16" s="998">
        <v>40</v>
      </c>
      <c r="Q16" s="998">
        <v>35.49</v>
      </c>
      <c r="R16" s="998">
        <v>44.63</v>
      </c>
      <c r="S16" s="998">
        <v>58.04</v>
      </c>
      <c r="T16" s="998">
        <v>61.28</v>
      </c>
      <c r="U16" s="998">
        <v>54.71</v>
      </c>
    </row>
    <row r="17" spans="3:21" ht="17.399999999999999" x14ac:dyDescent="0.3">
      <c r="C17" s="999">
        <v>2019</v>
      </c>
      <c r="D17" s="1000">
        <v>66.61</v>
      </c>
      <c r="E17" s="1000">
        <v>64.33</v>
      </c>
      <c r="F17" s="1000">
        <v>68.83</v>
      </c>
      <c r="G17" s="1000">
        <v>74.69</v>
      </c>
      <c r="H17" s="1000">
        <v>77.48</v>
      </c>
      <c r="I17" s="1000">
        <v>71.97</v>
      </c>
      <c r="J17" s="1000">
        <v>20.92</v>
      </c>
      <c r="K17" s="1000">
        <v>19.09</v>
      </c>
      <c r="L17" s="1000">
        <v>22.76</v>
      </c>
      <c r="M17" s="1000">
        <v>54.05</v>
      </c>
      <c r="N17" s="1000">
        <v>56.64</v>
      </c>
      <c r="O17" s="1000">
        <v>51.44</v>
      </c>
      <c r="P17" s="1000"/>
      <c r="Q17" s="1000"/>
      <c r="R17" s="1000"/>
      <c r="S17" s="1000"/>
      <c r="T17" s="1000"/>
      <c r="U17" s="1000"/>
    </row>
    <row r="18" spans="3:21" ht="17.399999999999999" x14ac:dyDescent="0.3">
      <c r="C18" s="384" t="s">
        <v>5436</v>
      </c>
      <c r="D18" s="73"/>
      <c r="E18" s="73"/>
      <c r="F18" s="73"/>
      <c r="G18" s="73"/>
      <c r="H18" s="73"/>
      <c r="I18" s="73"/>
      <c r="J18" s="73"/>
      <c r="K18" s="73"/>
      <c r="L18" s="73"/>
      <c r="M18" s="73"/>
      <c r="N18" s="73"/>
      <c r="O18" s="73"/>
      <c r="P18" s="73"/>
      <c r="Q18" s="73"/>
      <c r="R18" s="73"/>
      <c r="S18" s="73"/>
      <c r="T18" s="73"/>
      <c r="U18" s="73"/>
    </row>
    <row r="19" spans="3:21" ht="17.399999999999999" x14ac:dyDescent="0.3">
      <c r="C19" s="73" t="s">
        <v>5435</v>
      </c>
      <c r="D19" s="73"/>
      <c r="E19" s="73"/>
      <c r="F19" s="73"/>
      <c r="G19" s="73"/>
      <c r="H19" s="73"/>
      <c r="I19" s="73"/>
      <c r="J19" s="73"/>
      <c r="K19" s="73"/>
      <c r="L19" s="73"/>
      <c r="M19" s="73"/>
      <c r="N19" s="73"/>
      <c r="O19" s="73"/>
      <c r="P19" s="73"/>
      <c r="Q19" s="73"/>
      <c r="R19" s="73"/>
      <c r="S19" s="73"/>
      <c r="T19" s="73"/>
      <c r="U19" s="73"/>
    </row>
    <row r="20" spans="3:21" ht="17.399999999999999" x14ac:dyDescent="0.3">
      <c r="C20" s="73"/>
      <c r="D20" s="73"/>
      <c r="E20" s="73"/>
      <c r="F20" s="73"/>
      <c r="G20" s="73"/>
      <c r="H20" s="73"/>
      <c r="I20" s="73"/>
      <c r="J20" s="73"/>
      <c r="K20" s="73"/>
      <c r="L20" s="73"/>
      <c r="M20" s="73"/>
      <c r="N20" s="73"/>
      <c r="O20" s="73"/>
      <c r="P20" s="73"/>
      <c r="Q20" s="73"/>
      <c r="R20" s="73"/>
      <c r="S20" s="73"/>
      <c r="T20" s="73"/>
      <c r="U20" s="73"/>
    </row>
    <row r="23" spans="3:21" ht="18.600000000000001" x14ac:dyDescent="0.3">
      <c r="C23" s="245" t="s">
        <v>6718</v>
      </c>
    </row>
    <row r="24" spans="3:21" ht="18.600000000000001" x14ac:dyDescent="0.3">
      <c r="C24" s="245" t="s">
        <v>6719</v>
      </c>
    </row>
    <row r="25" spans="3:21" x14ac:dyDescent="0.3">
      <c r="M25" s="2855"/>
      <c r="N25" s="3354">
        <v>2013</v>
      </c>
      <c r="O25" s="3354"/>
      <c r="P25" s="3354"/>
      <c r="Q25" s="3354">
        <v>2014</v>
      </c>
      <c r="R25" s="3354"/>
      <c r="S25" s="3354"/>
    </row>
    <row r="26" spans="3:21" x14ac:dyDescent="0.3">
      <c r="M26" s="2855"/>
      <c r="N26" s="2855" t="s">
        <v>3188</v>
      </c>
      <c r="O26" s="2855" t="s">
        <v>557</v>
      </c>
      <c r="P26" s="2855" t="s">
        <v>558</v>
      </c>
      <c r="Q26" s="2855" t="s">
        <v>3188</v>
      </c>
      <c r="R26" s="2855" t="s">
        <v>557</v>
      </c>
      <c r="S26" s="2855" t="s">
        <v>558</v>
      </c>
    </row>
    <row r="27" spans="3:21" x14ac:dyDescent="0.3">
      <c r="M27" s="2855" t="s">
        <v>6688</v>
      </c>
      <c r="N27" s="2863">
        <v>60.09</v>
      </c>
      <c r="O27" s="2863">
        <v>56.82</v>
      </c>
      <c r="P27" s="2863">
        <v>63.21</v>
      </c>
      <c r="Q27" s="2863">
        <v>20.92</v>
      </c>
      <c r="R27" s="2863">
        <v>19.09</v>
      </c>
      <c r="S27" s="2863">
        <v>22.76</v>
      </c>
    </row>
    <row r="28" spans="3:21" x14ac:dyDescent="0.3">
      <c r="M28" s="2855" t="s">
        <v>6720</v>
      </c>
      <c r="N28" s="2863">
        <v>68.3</v>
      </c>
      <c r="O28" s="2863">
        <v>69.55</v>
      </c>
      <c r="P28" s="2863">
        <v>67.16</v>
      </c>
      <c r="Q28" s="2863">
        <v>54.05</v>
      </c>
      <c r="R28" s="2863">
        <v>56.64</v>
      </c>
      <c r="S28" s="2863">
        <v>51.44</v>
      </c>
      <c r="T28" s="310"/>
    </row>
    <row r="29" spans="3:21" x14ac:dyDescent="0.3">
      <c r="M29" s="2855"/>
      <c r="N29" s="3354" t="s">
        <v>6688</v>
      </c>
      <c r="O29" s="3354"/>
      <c r="P29" s="3354"/>
      <c r="Q29" s="3354" t="s">
        <v>6720</v>
      </c>
      <c r="R29" s="3354"/>
      <c r="S29" s="3354"/>
      <c r="T29" s="310"/>
    </row>
    <row r="30" spans="3:21" x14ac:dyDescent="0.3">
      <c r="M30" s="2855"/>
      <c r="N30" s="2855" t="s">
        <v>344</v>
      </c>
      <c r="O30" s="2855" t="s">
        <v>557</v>
      </c>
      <c r="P30" s="2855" t="s">
        <v>558</v>
      </c>
      <c r="Q30" s="2855" t="s">
        <v>344</v>
      </c>
      <c r="R30" s="2855" t="s">
        <v>557</v>
      </c>
      <c r="S30" s="2855" t="s">
        <v>558</v>
      </c>
      <c r="T30" s="310"/>
    </row>
    <row r="31" spans="3:21" x14ac:dyDescent="0.3">
      <c r="M31" s="2855">
        <v>2013</v>
      </c>
      <c r="N31" s="2856">
        <v>60.09</v>
      </c>
      <c r="O31" s="2856">
        <v>56.82</v>
      </c>
      <c r="P31" s="2856">
        <v>63.21</v>
      </c>
      <c r="Q31" s="2856">
        <v>68.3</v>
      </c>
      <c r="R31" s="2856">
        <v>69.55</v>
      </c>
      <c r="S31" s="2856">
        <v>67.16</v>
      </c>
      <c r="T31" s="310"/>
    </row>
    <row r="32" spans="3:21" x14ac:dyDescent="0.3">
      <c r="M32" s="2855">
        <v>2014</v>
      </c>
      <c r="N32" s="2856">
        <v>20.92</v>
      </c>
      <c r="O32" s="2856">
        <v>19.09</v>
      </c>
      <c r="P32" s="2856">
        <v>22.76</v>
      </c>
      <c r="Q32" s="2856">
        <v>54.05</v>
      </c>
      <c r="R32" s="2856">
        <v>56.64</v>
      </c>
      <c r="S32" s="2856">
        <v>51.44</v>
      </c>
      <c r="T32" s="310"/>
    </row>
    <row r="33" spans="3:20" x14ac:dyDescent="0.3">
      <c r="M33" s="2855"/>
      <c r="N33" s="2855"/>
      <c r="O33" s="2855"/>
      <c r="P33" s="2855"/>
      <c r="Q33" s="2855"/>
      <c r="R33" s="2855"/>
      <c r="S33" s="2855"/>
      <c r="T33" s="310"/>
    </row>
    <row r="34" spans="3:20" x14ac:dyDescent="0.3">
      <c r="M34" s="2855"/>
      <c r="N34" s="2855"/>
      <c r="O34" s="2855"/>
      <c r="P34" s="2855"/>
      <c r="Q34" s="2855"/>
      <c r="R34" s="2855"/>
      <c r="S34" s="2855"/>
      <c r="T34" s="310"/>
    </row>
    <row r="35" spans="3:20" x14ac:dyDescent="0.3">
      <c r="M35" s="310"/>
      <c r="N35" s="310"/>
      <c r="O35" s="310"/>
      <c r="P35" s="310"/>
      <c r="Q35" s="310"/>
      <c r="R35" s="310"/>
      <c r="S35" s="310"/>
      <c r="T35" s="310"/>
    </row>
    <row r="36" spans="3:20" x14ac:dyDescent="0.3">
      <c r="M36" s="310"/>
      <c r="N36" s="310"/>
      <c r="O36" s="310"/>
      <c r="P36" s="310"/>
      <c r="Q36" s="310"/>
      <c r="R36" s="310"/>
      <c r="S36" s="310"/>
      <c r="T36" s="310"/>
    </row>
    <row r="46" spans="3:20" ht="17.399999999999999" x14ac:dyDescent="0.3">
      <c r="C46" s="73" t="s">
        <v>5435</v>
      </c>
    </row>
  </sheetData>
  <mergeCells count="24">
    <mergeCell ref="C9:U9"/>
    <mergeCell ref="A5:B5"/>
    <mergeCell ref="C5:R5"/>
    <mergeCell ref="C1:D1"/>
    <mergeCell ref="A3:B3"/>
    <mergeCell ref="C3:R3"/>
    <mergeCell ref="A4:B4"/>
    <mergeCell ref="C4:R4"/>
    <mergeCell ref="N25:P25"/>
    <mergeCell ref="Q25:S25"/>
    <mergeCell ref="N29:P29"/>
    <mergeCell ref="Q29:S29"/>
    <mergeCell ref="A6:B6"/>
    <mergeCell ref="C6:R6"/>
    <mergeCell ref="S11:U11"/>
    <mergeCell ref="D10:I10"/>
    <mergeCell ref="J10:O10"/>
    <mergeCell ref="P10:U10"/>
    <mergeCell ref="C10:C12"/>
    <mergeCell ref="D11:F11"/>
    <mergeCell ref="G11:I11"/>
    <mergeCell ref="J11:L11"/>
    <mergeCell ref="M11:O11"/>
    <mergeCell ref="P11:R11"/>
  </mergeCells>
  <hyperlinks>
    <hyperlink ref="A1" location="'ODS 4.'!A1" display="REGRESAR" xr:uid="{00000000-0004-0000-7800-000000000000}"/>
    <hyperlink ref="C1" location="'Metadato 4.1.1.a'!A1" display="VER METADATO" xr:uid="{00000000-0004-0000-7800-000001000000}"/>
    <hyperlink ref="C18" r:id="rId1" xr:uid="{00000000-0004-0000-7800-000002000000}"/>
    <hyperlink ref="C1:D1" location="'Metadato 4.1.1'!A1" display="VER METADATO" xr:uid="{00000000-0004-0000-7800-000003000000}"/>
  </hyperlinks>
  <pageMargins left="0.7" right="0.7" top="0.75" bottom="0.75" header="0.3" footer="0.3"/>
  <pageSetup paperSize="9" orientation="portrait" r:id="rId2"/>
  <drawing r:id="rId3"/>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900-000000000000}">
  <sheetPr codeName="Hoja118">
    <tabColor theme="0" tint="-0.499984740745262"/>
  </sheetPr>
  <dimension ref="A1:F43"/>
  <sheetViews>
    <sheetView showGridLines="0" zoomScaleNormal="100" workbookViewId="0">
      <pane ySplit="1" topLeftCell="A2" activePane="bottomLeft" state="frozen"/>
      <selection pane="bottomLeft" activeCell="D13" sqref="D13"/>
    </sheetView>
  </sheetViews>
  <sheetFormatPr baseColWidth="10" defaultColWidth="11.44140625" defaultRowHeight="17.399999999999999" x14ac:dyDescent="0.3"/>
  <cols>
    <col min="1" max="1" width="11.44140625" style="38"/>
    <col min="2" max="2" width="26.44140625" style="38" customWidth="1"/>
    <col min="3" max="3" width="24" style="38" customWidth="1"/>
    <col min="4" max="4" width="85.77734375" style="38" customWidth="1"/>
    <col min="5" max="5" width="11.44140625" style="38" customWidth="1"/>
    <col min="6" max="6" width="7.21875" style="38" customWidth="1"/>
    <col min="7" max="16384" width="11.44140625" style="38"/>
  </cols>
  <sheetData>
    <row r="1" spans="1:6" x14ac:dyDescent="0.3">
      <c r="B1" s="481" t="s">
        <v>337</v>
      </c>
    </row>
    <row r="2" spans="1:6" ht="18" thickBot="1" x14ac:dyDescent="0.35"/>
    <row r="3" spans="1:6" ht="23.25" customHeight="1" thickBot="1" x14ac:dyDescent="0.35">
      <c r="B3" s="3362" t="s">
        <v>370</v>
      </c>
      <c r="C3" s="3362"/>
      <c r="D3" s="3362"/>
      <c r="F3" s="147" t="s">
        <v>471</v>
      </c>
    </row>
    <row r="4" spans="1:6" ht="34.799999999999997" x14ac:dyDescent="0.3">
      <c r="A4" s="691"/>
      <c r="B4" s="3299" t="s">
        <v>449</v>
      </c>
      <c r="C4" s="3299"/>
      <c r="D4" s="1001" t="s">
        <v>20</v>
      </c>
    </row>
    <row r="5" spans="1:6" ht="34.799999999999997" x14ac:dyDescent="0.3">
      <c r="B5" s="3142" t="s">
        <v>2154</v>
      </c>
      <c r="C5" s="3142"/>
      <c r="D5" s="139" t="s">
        <v>58</v>
      </c>
    </row>
    <row r="6" spans="1:6" x14ac:dyDescent="0.3">
      <c r="B6" s="3142" t="s">
        <v>374</v>
      </c>
      <c r="C6" s="3142"/>
      <c r="D6" s="140" t="s">
        <v>3996</v>
      </c>
    </row>
    <row r="7" spans="1:6" ht="43.5" customHeight="1" x14ac:dyDescent="0.3">
      <c r="B7" s="3143" t="s">
        <v>375</v>
      </c>
      <c r="C7" s="3143"/>
      <c r="D7" s="46" t="s">
        <v>3997</v>
      </c>
    </row>
    <row r="8" spans="1:6" x14ac:dyDescent="0.3">
      <c r="B8" s="3172" t="s">
        <v>2480</v>
      </c>
      <c r="C8" s="3172"/>
      <c r="D8" s="47" t="s">
        <v>2534</v>
      </c>
    </row>
    <row r="9" spans="1:6" x14ac:dyDescent="0.3">
      <c r="B9" s="3172"/>
      <c r="C9" s="3172"/>
      <c r="D9" s="47" t="s">
        <v>2535</v>
      </c>
    </row>
    <row r="10" spans="1:6" x14ac:dyDescent="0.45">
      <c r="B10" s="22"/>
      <c r="C10" s="22"/>
      <c r="D10" s="22"/>
    </row>
    <row r="11" spans="1:6" ht="23.25" customHeight="1" x14ac:dyDescent="0.3">
      <c r="B11" s="3362" t="s">
        <v>376</v>
      </c>
      <c r="C11" s="3362"/>
      <c r="D11" s="3362"/>
    </row>
    <row r="12" spans="1:6" ht="18.75" customHeight="1" x14ac:dyDescent="0.3">
      <c r="B12" s="3323" t="s">
        <v>377</v>
      </c>
      <c r="C12" s="3324"/>
      <c r="D12" s="1001" t="s">
        <v>439</v>
      </c>
    </row>
    <row r="13" spans="1:6" ht="51" customHeight="1" x14ac:dyDescent="0.3">
      <c r="B13" s="3143" t="s">
        <v>379</v>
      </c>
      <c r="C13" s="3143"/>
      <c r="D13" s="1003" t="s">
        <v>5437</v>
      </c>
    </row>
    <row r="14" spans="1:6" x14ac:dyDescent="0.3">
      <c r="B14" s="3142" t="s">
        <v>380</v>
      </c>
      <c r="C14" s="3142"/>
      <c r="D14" s="603" t="s">
        <v>3996</v>
      </c>
    </row>
    <row r="15" spans="1:6" x14ac:dyDescent="0.3">
      <c r="B15" s="3142" t="s">
        <v>381</v>
      </c>
      <c r="C15" s="3156"/>
      <c r="D15" s="603" t="s">
        <v>10</v>
      </c>
    </row>
    <row r="16" spans="1:6" ht="139.19999999999999" x14ac:dyDescent="0.3">
      <c r="B16" s="3142" t="s">
        <v>382</v>
      </c>
      <c r="C16" s="3142"/>
      <c r="D16" s="141" t="s">
        <v>2155</v>
      </c>
    </row>
    <row r="17" spans="2:4" ht="113.4" customHeight="1" x14ac:dyDescent="0.45">
      <c r="B17" s="3142" t="s">
        <v>383</v>
      </c>
      <c r="C17" s="3142"/>
      <c r="D17" s="142" t="s">
        <v>5997</v>
      </c>
    </row>
    <row r="18" spans="2:4" x14ac:dyDescent="0.3">
      <c r="B18" s="3142" t="s">
        <v>384</v>
      </c>
      <c r="C18" s="3142"/>
      <c r="D18" s="143" t="s">
        <v>766</v>
      </c>
    </row>
    <row r="19" spans="2:4" x14ac:dyDescent="0.3">
      <c r="B19" s="3143" t="s">
        <v>386</v>
      </c>
      <c r="C19" s="3143"/>
      <c r="D19" s="139"/>
    </row>
    <row r="20" spans="2:4" ht="69.599999999999994" x14ac:dyDescent="0.3">
      <c r="B20" s="3144" t="s">
        <v>387</v>
      </c>
      <c r="C20" s="3145"/>
      <c r="D20" s="143" t="s">
        <v>2156</v>
      </c>
    </row>
    <row r="21" spans="2:4" x14ac:dyDescent="0.3">
      <c r="B21" s="3142" t="s">
        <v>388</v>
      </c>
      <c r="C21" s="3142"/>
      <c r="D21" s="141" t="s">
        <v>424</v>
      </c>
    </row>
    <row r="22" spans="2:4" x14ac:dyDescent="0.3">
      <c r="B22" s="3146" t="s">
        <v>390</v>
      </c>
      <c r="C22" s="54" t="s">
        <v>391</v>
      </c>
      <c r="D22" s="139" t="s">
        <v>495</v>
      </c>
    </row>
    <row r="23" spans="2:4" x14ac:dyDescent="0.3">
      <c r="B23" s="3147"/>
      <c r="C23" s="577" t="s">
        <v>393</v>
      </c>
      <c r="D23" s="143" t="s">
        <v>767</v>
      </c>
    </row>
    <row r="24" spans="2:4" x14ac:dyDescent="0.3">
      <c r="B24" s="3142" t="s">
        <v>395</v>
      </c>
      <c r="C24" s="3142"/>
      <c r="D24" s="143" t="s">
        <v>2157</v>
      </c>
    </row>
    <row r="25" spans="2:4" ht="69.599999999999994" x14ac:dyDescent="0.3">
      <c r="B25" s="3142" t="s">
        <v>397</v>
      </c>
      <c r="C25" s="3142"/>
      <c r="D25" s="140" t="s">
        <v>2158</v>
      </c>
    </row>
    <row r="26" spans="2:4" x14ac:dyDescent="0.3">
      <c r="B26" s="3142" t="s">
        <v>399</v>
      </c>
      <c r="C26" s="3142"/>
      <c r="D26" s="143" t="s">
        <v>22</v>
      </c>
    </row>
    <row r="27" spans="2:4" ht="15" customHeight="1" x14ac:dyDescent="0.3">
      <c r="B27" s="3143" t="s">
        <v>401</v>
      </c>
      <c r="C27" s="3143"/>
      <c r="D27" s="140" t="s">
        <v>2159</v>
      </c>
    </row>
    <row r="28" spans="2:4" x14ac:dyDescent="0.3">
      <c r="B28" s="3142" t="s">
        <v>403</v>
      </c>
      <c r="C28" s="3142"/>
      <c r="D28" s="139"/>
    </row>
    <row r="29" spans="2:4" x14ac:dyDescent="0.3">
      <c r="B29" s="3142" t="s">
        <v>404</v>
      </c>
      <c r="C29" s="3142"/>
      <c r="D29" s="143" t="s">
        <v>768</v>
      </c>
    </row>
    <row r="30" spans="2:4" x14ac:dyDescent="0.3">
      <c r="B30" s="3151" t="s">
        <v>405</v>
      </c>
      <c r="C30" s="3152"/>
      <c r="D30" s="144"/>
    </row>
    <row r="31" spans="2:4" x14ac:dyDescent="0.3">
      <c r="B31" s="937"/>
      <c r="C31" s="937"/>
      <c r="D31" s="938"/>
    </row>
    <row r="32" spans="2:4" ht="23.25" customHeight="1" x14ac:dyDescent="0.3">
      <c r="B32" s="3362" t="s">
        <v>406</v>
      </c>
      <c r="C32" s="3362"/>
      <c r="D32" s="3362"/>
    </row>
    <row r="33" spans="2:4" x14ac:dyDescent="0.3">
      <c r="B33" s="3299" t="s">
        <v>407</v>
      </c>
      <c r="C33" s="3299"/>
      <c r="D33" s="1002" t="s">
        <v>4837</v>
      </c>
    </row>
    <row r="34" spans="2:4" x14ac:dyDescent="0.3">
      <c r="B34" s="3142" t="s">
        <v>409</v>
      </c>
      <c r="C34" s="3142"/>
      <c r="D34" s="119" t="s">
        <v>4838</v>
      </c>
    </row>
    <row r="35" spans="2:4" x14ac:dyDescent="0.3">
      <c r="B35" s="3142" t="s">
        <v>411</v>
      </c>
      <c r="C35" s="3142"/>
      <c r="D35" s="134" t="s">
        <v>771</v>
      </c>
    </row>
    <row r="36" spans="2:4" x14ac:dyDescent="0.3">
      <c r="B36" s="3142" t="s">
        <v>413</v>
      </c>
      <c r="C36" s="3142"/>
      <c r="D36" s="119"/>
    </row>
    <row r="37" spans="2:4" x14ac:dyDescent="0.3">
      <c r="B37" s="3142" t="s">
        <v>415</v>
      </c>
      <c r="C37" s="3142"/>
      <c r="D37" s="119" t="s">
        <v>4839</v>
      </c>
    </row>
    <row r="39" spans="2:4" x14ac:dyDescent="0.3">
      <c r="B39" s="3142" t="s">
        <v>407</v>
      </c>
      <c r="C39" s="3142"/>
      <c r="D39" s="119" t="s">
        <v>2160</v>
      </c>
    </row>
    <row r="40" spans="2:4" x14ac:dyDescent="0.3">
      <c r="B40" s="3142" t="s">
        <v>409</v>
      </c>
      <c r="C40" s="3142"/>
      <c r="D40" s="119" t="s">
        <v>2162</v>
      </c>
    </row>
    <row r="41" spans="2:4" x14ac:dyDescent="0.3">
      <c r="B41" s="3142" t="s">
        <v>411</v>
      </c>
      <c r="C41" s="3142"/>
      <c r="D41" s="134" t="s">
        <v>771</v>
      </c>
    </row>
    <row r="42" spans="2:4" x14ac:dyDescent="0.3">
      <c r="B42" s="3142" t="s">
        <v>413</v>
      </c>
      <c r="C42" s="3142"/>
      <c r="D42" s="119"/>
    </row>
    <row r="43" spans="2:4" x14ac:dyDescent="0.3">
      <c r="B43" s="3142" t="s">
        <v>415</v>
      </c>
      <c r="C43" s="3142"/>
      <c r="D43" s="119" t="s">
        <v>2161</v>
      </c>
    </row>
  </sheetData>
  <mergeCells count="36">
    <mergeCell ref="B17:C17"/>
    <mergeCell ref="B3:D3"/>
    <mergeCell ref="B4:C4"/>
    <mergeCell ref="B5:C5"/>
    <mergeCell ref="B6:C6"/>
    <mergeCell ref="B7:C7"/>
    <mergeCell ref="B11:D11"/>
    <mergeCell ref="B12:C12"/>
    <mergeCell ref="B13:C13"/>
    <mergeCell ref="B14:C14"/>
    <mergeCell ref="B15:C15"/>
    <mergeCell ref="B16:C16"/>
    <mergeCell ref="B8:C9"/>
    <mergeCell ref="B32:D32"/>
    <mergeCell ref="B18:C18"/>
    <mergeCell ref="B19:C19"/>
    <mergeCell ref="B20:C20"/>
    <mergeCell ref="B21:C21"/>
    <mergeCell ref="B22:B23"/>
    <mergeCell ref="B24:C24"/>
    <mergeCell ref="B25:C25"/>
    <mergeCell ref="B26:C26"/>
    <mergeCell ref="B27:C27"/>
    <mergeCell ref="B28:C28"/>
    <mergeCell ref="B30:C30"/>
    <mergeCell ref="B29:C29"/>
    <mergeCell ref="B33:C33"/>
    <mergeCell ref="B34:C34"/>
    <mergeCell ref="B35:C35"/>
    <mergeCell ref="B36:C36"/>
    <mergeCell ref="B37:C37"/>
    <mergeCell ref="B43:C43"/>
    <mergeCell ref="B39:C39"/>
    <mergeCell ref="B40:C40"/>
    <mergeCell ref="B41:C41"/>
    <mergeCell ref="B42:C42"/>
  </mergeCells>
  <dataValidations count="7">
    <dataValidation allowBlank="1" showDropDown="1" showInputMessage="1" showErrorMessage="1" sqref="D14" xr:uid="{00000000-0002-0000-7900-000000000000}"/>
    <dataValidation type="list" allowBlank="1" showInputMessage="1" showErrorMessage="1" sqref="D4" xr:uid="{00000000-0002-0000-7900-000001000000}">
      <formula1>ODS</formula1>
    </dataValidation>
    <dataValidation type="list" allowBlank="1" showInputMessage="1" showErrorMessage="1" sqref="D5" xr:uid="{00000000-0002-0000-7900-000002000000}">
      <formula1>Metas_ODS</formula1>
    </dataValidation>
    <dataValidation type="list" allowBlank="1" showInputMessage="1" showErrorMessage="1" sqref="D6" xr:uid="{00000000-0002-0000-7900-000003000000}">
      <formula1>Numero_indicador</formula1>
    </dataValidation>
    <dataValidation type="list" allowBlank="1" showInputMessage="1" showErrorMessage="1" sqref="D7" xr:uid="{00000000-0002-0000-7900-000004000000}">
      <formula1>Nombre_indicador_ODS</formula1>
    </dataValidation>
    <dataValidation type="list" allowBlank="1" showInputMessage="1" showErrorMessage="1" sqref="D15" xr:uid="{00000000-0002-0000-7900-000005000000}">
      <formula1>Tipo_indicador</formula1>
    </dataValidation>
    <dataValidation type="list" allowBlank="1" showInputMessage="1" showErrorMessage="1" sqref="D26" xr:uid="{00000000-0002-0000-7900-000006000000}">
      <formula1>Tipo_operación</formula1>
    </dataValidation>
  </dataValidations>
  <hyperlinks>
    <hyperlink ref="B1" location="'4.1.1'!A1" display="REGRESAR" xr:uid="{00000000-0004-0000-7900-000000000000}"/>
    <hyperlink ref="D8" r:id="rId1" xr:uid="{00000000-0004-0000-7900-000001000000}"/>
    <hyperlink ref="D9" r:id="rId2" xr:uid="{00000000-0004-0000-7900-000002000000}"/>
    <hyperlink ref="D37" r:id="rId3" xr:uid="{00000000-0004-0000-7900-000003000000}"/>
  </hyperlinks>
  <pageMargins left="0.7" right="0.7" top="0.75" bottom="0.75" header="0.3" footer="0.3"/>
  <pageSetup paperSize="9" orientation="portrait" r:id="rId4"/>
  <drawing r:id="rId5"/>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A00-000000000000}">
  <sheetPr codeName="Hoja340"/>
  <dimension ref="A1:M53"/>
  <sheetViews>
    <sheetView showGridLines="0" workbookViewId="0">
      <pane ySplit="1" topLeftCell="A2" activePane="bottomLeft" state="frozen"/>
      <selection activeCell="B1" sqref="B1"/>
      <selection pane="bottomLeft" activeCell="K13" sqref="K13"/>
    </sheetView>
  </sheetViews>
  <sheetFormatPr baseColWidth="10" defaultColWidth="11.44140625" defaultRowHeight="13.2" x14ac:dyDescent="0.35"/>
  <cols>
    <col min="1" max="1" width="15.21875" style="2497" customWidth="1"/>
    <col min="2" max="2" width="18.33203125" style="2497" customWidth="1"/>
    <col min="3" max="16384" width="11.44140625" style="2497"/>
  </cols>
  <sheetData>
    <row r="1" spans="1:13" s="160" customFormat="1" ht="18.600000000000001" x14ac:dyDescent="0.45">
      <c r="A1" s="2859" t="s">
        <v>337</v>
      </c>
      <c r="C1" s="3119" t="s">
        <v>430</v>
      </c>
      <c r="D1" s="3119"/>
    </row>
    <row r="2" spans="1:13" s="160" customFormat="1" ht="18.600000000000001" x14ac:dyDescent="0.45"/>
    <row r="3" spans="1:13" s="160" customFormat="1" ht="15.75" customHeight="1" x14ac:dyDescent="0.45">
      <c r="A3" s="3355" t="s">
        <v>339</v>
      </c>
      <c r="B3" s="3355"/>
      <c r="C3" s="3355" t="s">
        <v>764</v>
      </c>
      <c r="D3" s="3355"/>
      <c r="E3" s="3355"/>
      <c r="F3" s="3355"/>
      <c r="G3" s="3355"/>
      <c r="H3" s="3355"/>
      <c r="I3" s="3355"/>
      <c r="J3" s="3355"/>
      <c r="K3" s="3355"/>
      <c r="L3" s="3355"/>
      <c r="M3" s="3355"/>
    </row>
    <row r="4" spans="1:13" s="160" customFormat="1" ht="15.75" customHeight="1" x14ac:dyDescent="0.45">
      <c r="A4" s="3355" t="s">
        <v>340</v>
      </c>
      <c r="B4" s="3355"/>
      <c r="C4" s="3356" t="s">
        <v>58</v>
      </c>
      <c r="D4" s="3356"/>
      <c r="E4" s="3356"/>
      <c r="F4" s="3356"/>
      <c r="G4" s="3356"/>
      <c r="H4" s="3356"/>
      <c r="I4" s="3356"/>
      <c r="J4" s="3356"/>
      <c r="K4" s="3356"/>
      <c r="L4" s="3356"/>
      <c r="M4" s="3356"/>
    </row>
    <row r="5" spans="1:13" s="160" customFormat="1" ht="18.600000000000001" x14ac:dyDescent="0.45">
      <c r="A5" s="3355" t="s">
        <v>341</v>
      </c>
      <c r="B5" s="3355"/>
      <c r="C5" s="3356" t="s">
        <v>4234</v>
      </c>
      <c r="D5" s="3356"/>
      <c r="E5" s="3356"/>
      <c r="F5" s="3356"/>
      <c r="G5" s="3356"/>
      <c r="H5" s="3356"/>
      <c r="I5" s="3356"/>
      <c r="J5" s="3356"/>
      <c r="K5" s="3356"/>
      <c r="L5" s="3356"/>
      <c r="M5" s="3356"/>
    </row>
    <row r="6" spans="1:13" s="160" customFormat="1" ht="26.4" customHeight="1" x14ac:dyDescent="0.45">
      <c r="A6" s="3355" t="s">
        <v>417</v>
      </c>
      <c r="B6" s="3355"/>
      <c r="C6" s="3355" t="s">
        <v>6723</v>
      </c>
      <c r="D6" s="3355"/>
      <c r="E6" s="3355"/>
      <c r="F6" s="3355"/>
      <c r="G6" s="3355"/>
      <c r="H6" s="3355"/>
      <c r="I6" s="3355"/>
      <c r="J6" s="3355"/>
      <c r="K6" s="3355"/>
      <c r="L6" s="3355"/>
      <c r="M6" s="3355"/>
    </row>
    <row r="7" spans="1:13" s="160" customFormat="1" ht="18.600000000000001" x14ac:dyDescent="0.45"/>
    <row r="8" spans="1:13" s="160" customFormat="1" ht="18.600000000000001" x14ac:dyDescent="0.45">
      <c r="C8" s="2502"/>
      <c r="D8" s="2502"/>
      <c r="E8" s="2502"/>
      <c r="G8" s="687"/>
      <c r="H8" s="687"/>
      <c r="I8" s="687"/>
      <c r="J8" s="687"/>
      <c r="K8" s="687"/>
      <c r="L8" s="687"/>
    </row>
    <row r="9" spans="1:13" ht="28.8" customHeight="1" x14ac:dyDescent="0.35">
      <c r="C9" s="3363" t="s">
        <v>6722</v>
      </c>
      <c r="D9" s="3363"/>
      <c r="E9" s="3363"/>
    </row>
    <row r="10" spans="1:13" ht="25.2" customHeight="1" x14ac:dyDescent="0.35">
      <c r="C10" s="3364"/>
      <c r="D10" s="3364"/>
      <c r="E10" s="3364"/>
    </row>
    <row r="11" spans="1:13" ht="17.399999999999999" x14ac:dyDescent="0.45">
      <c r="C11" s="2864" t="s">
        <v>343</v>
      </c>
      <c r="D11" s="1039" t="s">
        <v>3621</v>
      </c>
      <c r="E11" s="2891" t="s">
        <v>3622</v>
      </c>
    </row>
    <row r="12" spans="1:13" ht="17.399999999999999" x14ac:dyDescent="0.35">
      <c r="C12" s="2889">
        <v>2010</v>
      </c>
      <c r="D12" s="854">
        <v>66.100000000000009</v>
      </c>
      <c r="E12" s="854">
        <v>27.296121823022972</v>
      </c>
    </row>
    <row r="13" spans="1:13" ht="17.399999999999999" x14ac:dyDescent="0.35">
      <c r="C13" s="2889">
        <v>2011</v>
      </c>
      <c r="D13" s="854">
        <v>68.300000000000011</v>
      </c>
      <c r="E13" s="854">
        <v>29.082224457437068</v>
      </c>
    </row>
    <row r="14" spans="1:13" ht="17.399999999999999" x14ac:dyDescent="0.35">
      <c r="C14" s="2889">
        <v>2012</v>
      </c>
      <c r="D14" s="854">
        <v>70.8</v>
      </c>
      <c r="E14" s="854">
        <v>31.549079139533802</v>
      </c>
    </row>
    <row r="15" spans="1:13" ht="17.399999999999999" x14ac:dyDescent="0.35">
      <c r="C15" s="2889">
        <v>2013</v>
      </c>
      <c r="D15" s="854">
        <v>75.599999999999994</v>
      </c>
      <c r="E15" s="854">
        <v>33.415630471944723</v>
      </c>
    </row>
    <row r="16" spans="1:13" ht="17.399999999999999" x14ac:dyDescent="0.35">
      <c r="C16" s="2889">
        <v>2014</v>
      </c>
      <c r="D16" s="854">
        <v>79.600000000000009</v>
      </c>
      <c r="E16" s="854">
        <v>35.04668078131099</v>
      </c>
    </row>
    <row r="17" spans="3:9" ht="17.399999999999999" x14ac:dyDescent="0.35">
      <c r="C17" s="2889">
        <v>2015</v>
      </c>
      <c r="D17" s="854">
        <v>83.374974580398771</v>
      </c>
      <c r="E17" s="854">
        <v>45.2970222475657</v>
      </c>
    </row>
    <row r="18" spans="3:9" ht="17.399999999999999" x14ac:dyDescent="0.35">
      <c r="C18" s="2889">
        <v>2016</v>
      </c>
      <c r="D18" s="854">
        <v>85.110846378109116</v>
      </c>
      <c r="E18" s="854">
        <v>50.409335398760227</v>
      </c>
    </row>
    <row r="19" spans="3:9" ht="17.399999999999999" x14ac:dyDescent="0.35">
      <c r="C19" s="2889">
        <v>2017</v>
      </c>
      <c r="D19" s="854">
        <v>89.059930763675055</v>
      </c>
      <c r="E19" s="854">
        <v>62.899567129317354</v>
      </c>
    </row>
    <row r="20" spans="3:9" ht="17.399999999999999" x14ac:dyDescent="0.35">
      <c r="C20" s="2889">
        <v>2018</v>
      </c>
      <c r="D20" s="854">
        <v>88.226040355819677</v>
      </c>
      <c r="E20" s="854">
        <v>65.834317570626482</v>
      </c>
    </row>
    <row r="21" spans="3:9" ht="17.399999999999999" x14ac:dyDescent="0.35">
      <c r="C21" s="2889">
        <v>2019</v>
      </c>
      <c r="D21" s="854">
        <v>89.72513009192231</v>
      </c>
      <c r="E21" s="854">
        <v>68.467901033290076</v>
      </c>
    </row>
    <row r="22" spans="3:9" ht="17.399999999999999" x14ac:dyDescent="0.35">
      <c r="C22" s="2889">
        <v>2020</v>
      </c>
      <c r="D22" s="854">
        <v>88.544533277512514</v>
      </c>
      <c r="E22" s="854">
        <v>68.814714807682734</v>
      </c>
    </row>
    <row r="23" spans="3:9" ht="17.399999999999999" x14ac:dyDescent="0.35">
      <c r="C23" s="2890">
        <v>2021</v>
      </c>
      <c r="D23" s="1460">
        <v>88.657677524195122</v>
      </c>
      <c r="E23" s="1460">
        <v>67.064179437166146</v>
      </c>
    </row>
    <row r="24" spans="3:9" ht="23.4" customHeight="1" x14ac:dyDescent="0.35">
      <c r="C24" s="2887" t="s">
        <v>6721</v>
      </c>
      <c r="D24" s="2887"/>
      <c r="E24" s="2887"/>
    </row>
    <row r="26" spans="3:9" ht="16.2" x14ac:dyDescent="0.35">
      <c r="H26" s="2888"/>
      <c r="I26" s="2888"/>
    </row>
    <row r="28" spans="3:9" ht="18.600000000000001" x14ac:dyDescent="0.45">
      <c r="C28" s="934" t="s">
        <v>6709</v>
      </c>
    </row>
    <row r="53" spans="3:3" ht="16.2" x14ac:dyDescent="0.35">
      <c r="C53" s="2888" t="s">
        <v>6710</v>
      </c>
    </row>
  </sheetData>
  <mergeCells count="10">
    <mergeCell ref="A6:B6"/>
    <mergeCell ref="C6:M6"/>
    <mergeCell ref="A5:B5"/>
    <mergeCell ref="C5:M5"/>
    <mergeCell ref="C9:E10"/>
    <mergeCell ref="C1:D1"/>
    <mergeCell ref="A3:B3"/>
    <mergeCell ref="C3:M3"/>
    <mergeCell ref="A4:B4"/>
    <mergeCell ref="C4:M4"/>
  </mergeCells>
  <hyperlinks>
    <hyperlink ref="A1" location="'ODS 4.'!A1" display="REGRESAR" xr:uid="{00000000-0004-0000-7A00-000000000000}"/>
    <hyperlink ref="C1" location="'Metadato 4.1.1.c'!A1" display="VER METADATO" xr:uid="{00000000-0004-0000-7A00-000001000000}"/>
    <hyperlink ref="C1:D1" location="'Metadato 4.1.2'!A1" display="VER METADATO" xr:uid="{00000000-0004-0000-7A00-000002000000}"/>
  </hyperlinks>
  <pageMargins left="0.7" right="0.7" top="0.75" bottom="0.75" header="0.3" footer="0.3"/>
  <pageSetup orientation="portrait" r:id="rId1"/>
  <drawing r:id="rId2"/>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B00-000000000000}">
  <sheetPr codeName="Hoja341">
    <tabColor theme="0" tint="-0.499984740745262"/>
  </sheetPr>
  <dimension ref="A1:H41"/>
  <sheetViews>
    <sheetView showGridLines="0" zoomScaleNormal="100" workbookViewId="0">
      <pane ySplit="1" topLeftCell="A11" activePane="bottomLeft" state="frozen"/>
      <selection pane="bottomLeft" activeCell="D24" sqref="D24"/>
    </sheetView>
  </sheetViews>
  <sheetFormatPr baseColWidth="10" defaultColWidth="11.44140625" defaultRowHeight="17.399999999999999" x14ac:dyDescent="0.45"/>
  <cols>
    <col min="1" max="1" width="11.44140625" style="22"/>
    <col min="2" max="2" width="26.44140625" style="22" customWidth="1"/>
    <col min="3" max="3" width="24" style="22" customWidth="1"/>
    <col min="4" max="4" width="85.77734375" style="22" customWidth="1"/>
    <col min="5" max="5" width="11.44140625" style="22"/>
    <col min="6" max="6" width="7.21875" style="22" customWidth="1"/>
    <col min="7" max="16384" width="11.44140625" style="22"/>
  </cols>
  <sheetData>
    <row r="1" spans="1:8" x14ac:dyDescent="0.45">
      <c r="B1" s="584" t="s">
        <v>337</v>
      </c>
    </row>
    <row r="2" spans="1:8" ht="18" thickBot="1" x14ac:dyDescent="0.5"/>
    <row r="3" spans="1:8" ht="23.25" customHeight="1" thickBot="1" x14ac:dyDescent="0.5">
      <c r="B3" s="3362" t="s">
        <v>370</v>
      </c>
      <c r="C3" s="3362"/>
      <c r="D3" s="3362"/>
      <c r="F3" s="147" t="s">
        <v>471</v>
      </c>
    </row>
    <row r="4" spans="1:8" ht="34.799999999999997" x14ac:dyDescent="0.45">
      <c r="A4" s="148"/>
      <c r="B4" s="3299" t="s">
        <v>449</v>
      </c>
      <c r="C4" s="3299"/>
      <c r="D4" s="1001" t="s">
        <v>20</v>
      </c>
    </row>
    <row r="5" spans="1:8" ht="34.799999999999997" x14ac:dyDescent="0.45">
      <c r="B5" s="3142" t="s">
        <v>2154</v>
      </c>
      <c r="C5" s="3142"/>
      <c r="D5" s="139" t="s">
        <v>58</v>
      </c>
    </row>
    <row r="6" spans="1:8" x14ac:dyDescent="0.45">
      <c r="B6" s="3142" t="s">
        <v>374</v>
      </c>
      <c r="C6" s="3142"/>
      <c r="D6" s="140" t="s">
        <v>3998</v>
      </c>
    </row>
    <row r="7" spans="1:8" ht="34.799999999999997" x14ac:dyDescent="0.45">
      <c r="B7" s="3143" t="s">
        <v>375</v>
      </c>
      <c r="C7" s="3143"/>
      <c r="D7" s="46" t="s">
        <v>3999</v>
      </c>
    </row>
    <row r="8" spans="1:8" x14ac:dyDescent="0.45">
      <c r="B8" s="3172" t="s">
        <v>2480</v>
      </c>
      <c r="C8" s="3172"/>
      <c r="D8" s="47"/>
    </row>
    <row r="10" spans="1:8" ht="18.600000000000001" x14ac:dyDescent="0.45">
      <c r="B10" s="3362" t="s">
        <v>376</v>
      </c>
      <c r="C10" s="3362"/>
      <c r="D10" s="3362"/>
    </row>
    <row r="11" spans="1:8" ht="17.25" customHeight="1" x14ac:dyDescent="0.45">
      <c r="B11" s="3323" t="s">
        <v>377</v>
      </c>
      <c r="C11" s="3324"/>
      <c r="D11" s="1001"/>
    </row>
    <row r="12" spans="1:8" x14ac:dyDescent="0.45">
      <c r="B12" s="3143" t="s">
        <v>379</v>
      </c>
      <c r="C12" s="3143"/>
      <c r="D12" s="1003" t="s">
        <v>6723</v>
      </c>
    </row>
    <row r="13" spans="1:8" x14ac:dyDescent="0.45">
      <c r="B13" s="3142" t="s">
        <v>380</v>
      </c>
      <c r="C13" s="3142"/>
      <c r="D13" s="603" t="s">
        <v>3998</v>
      </c>
    </row>
    <row r="14" spans="1:8" x14ac:dyDescent="0.45">
      <c r="B14" s="3142" t="s">
        <v>381</v>
      </c>
      <c r="C14" s="3156"/>
      <c r="D14" s="603" t="s">
        <v>18</v>
      </c>
      <c r="H14" s="38"/>
    </row>
    <row r="15" spans="1:8" x14ac:dyDescent="0.45">
      <c r="B15" s="3142" t="s">
        <v>382</v>
      </c>
      <c r="C15" s="3142"/>
      <c r="D15" s="143"/>
    </row>
    <row r="16" spans="1:8" x14ac:dyDescent="0.45">
      <c r="B16" s="3142" t="s">
        <v>383</v>
      </c>
      <c r="C16" s="3142"/>
      <c r="D16" s="142"/>
    </row>
    <row r="17" spans="2:4" ht="20.25" customHeight="1" x14ac:dyDescent="0.45">
      <c r="B17" s="3142" t="s">
        <v>384</v>
      </c>
      <c r="C17" s="3142"/>
      <c r="D17" s="143" t="s">
        <v>450</v>
      </c>
    </row>
    <row r="18" spans="2:4" x14ac:dyDescent="0.45">
      <c r="B18" s="3143" t="s">
        <v>386</v>
      </c>
      <c r="C18" s="3143"/>
      <c r="D18" s="139"/>
    </row>
    <row r="19" spans="2:4" x14ac:dyDescent="0.45">
      <c r="B19" s="3144" t="s">
        <v>387</v>
      </c>
      <c r="C19" s="3145"/>
      <c r="D19" s="143"/>
    </row>
    <row r="20" spans="2:4" x14ac:dyDescent="0.45">
      <c r="B20" s="3142" t="s">
        <v>388</v>
      </c>
      <c r="C20" s="3142"/>
      <c r="D20" s="141" t="s">
        <v>424</v>
      </c>
    </row>
    <row r="21" spans="2:4" x14ac:dyDescent="0.45">
      <c r="B21" s="3146" t="s">
        <v>390</v>
      </c>
      <c r="C21" s="54" t="s">
        <v>391</v>
      </c>
      <c r="D21" s="139"/>
    </row>
    <row r="22" spans="2:4" x14ac:dyDescent="0.45">
      <c r="B22" s="3147"/>
      <c r="C22" s="577" t="s">
        <v>393</v>
      </c>
      <c r="D22" s="143"/>
    </row>
    <row r="23" spans="2:4" x14ac:dyDescent="0.45">
      <c r="B23" s="3142" t="s">
        <v>395</v>
      </c>
      <c r="C23" s="3142"/>
      <c r="D23" s="143" t="s">
        <v>5940</v>
      </c>
    </row>
    <row r="24" spans="2:4" x14ac:dyDescent="0.45">
      <c r="B24" s="3142" t="s">
        <v>397</v>
      </c>
      <c r="C24" s="3142"/>
      <c r="D24" s="140"/>
    </row>
    <row r="25" spans="2:4" x14ac:dyDescent="0.45">
      <c r="B25" s="3142" t="s">
        <v>399</v>
      </c>
      <c r="C25" s="3142"/>
      <c r="D25" s="143"/>
    </row>
    <row r="26" spans="2:4" ht="15" customHeight="1" x14ac:dyDescent="0.45">
      <c r="B26" s="3143" t="s">
        <v>401</v>
      </c>
      <c r="C26" s="3143"/>
      <c r="D26" s="140"/>
    </row>
    <row r="27" spans="2:4" x14ac:dyDescent="0.45">
      <c r="B27" s="3149" t="s">
        <v>403</v>
      </c>
      <c r="C27" s="3150"/>
      <c r="D27" s="139"/>
    </row>
    <row r="28" spans="2:4" x14ac:dyDescent="0.45">
      <c r="B28" s="578" t="s">
        <v>404</v>
      </c>
      <c r="C28" s="579"/>
      <c r="D28" s="143"/>
    </row>
    <row r="29" spans="2:4" x14ac:dyDescent="0.45">
      <c r="B29" s="3151" t="s">
        <v>405</v>
      </c>
      <c r="C29" s="3152"/>
      <c r="D29" s="144"/>
    </row>
    <row r="30" spans="2:4" x14ac:dyDescent="0.45">
      <c r="B30" s="937"/>
      <c r="C30" s="937"/>
      <c r="D30" s="938"/>
    </row>
    <row r="31" spans="2:4" ht="18.600000000000001" x14ac:dyDescent="0.45">
      <c r="B31" s="3362" t="s">
        <v>406</v>
      </c>
      <c r="C31" s="3362"/>
      <c r="D31" s="3362"/>
    </row>
    <row r="32" spans="2:4" x14ac:dyDescent="0.45">
      <c r="B32" s="3365" t="s">
        <v>407</v>
      </c>
      <c r="C32" s="3366"/>
      <c r="D32" s="1004" t="s">
        <v>769</v>
      </c>
    </row>
    <row r="33" spans="2:4" x14ac:dyDescent="0.45">
      <c r="B33" s="3149" t="s">
        <v>409</v>
      </c>
      <c r="C33" s="3150"/>
      <c r="D33" s="140" t="s">
        <v>770</v>
      </c>
    </row>
    <row r="34" spans="2:4" x14ac:dyDescent="0.45">
      <c r="B34" s="3149" t="s">
        <v>411</v>
      </c>
      <c r="C34" s="3150"/>
      <c r="D34" s="140" t="s">
        <v>771</v>
      </c>
    </row>
    <row r="35" spans="2:4" x14ac:dyDescent="0.45">
      <c r="B35" s="3149" t="s">
        <v>413</v>
      </c>
      <c r="C35" s="3150"/>
      <c r="D35" s="140" t="s">
        <v>772</v>
      </c>
    </row>
    <row r="36" spans="2:4" x14ac:dyDescent="0.45">
      <c r="B36" s="3140" t="s">
        <v>415</v>
      </c>
      <c r="C36" s="3141"/>
      <c r="D36" s="145" t="s">
        <v>773</v>
      </c>
    </row>
    <row r="37" spans="2:4" x14ac:dyDescent="0.45">
      <c r="B37" s="3140" t="s">
        <v>407</v>
      </c>
      <c r="C37" s="3141"/>
      <c r="D37" s="119" t="s">
        <v>2160</v>
      </c>
    </row>
    <row r="38" spans="2:4" x14ac:dyDescent="0.45">
      <c r="B38" s="3140" t="s">
        <v>409</v>
      </c>
      <c r="C38" s="3141"/>
      <c r="D38" s="119" t="s">
        <v>2162</v>
      </c>
    </row>
    <row r="39" spans="2:4" x14ac:dyDescent="0.45">
      <c r="B39" s="3140" t="s">
        <v>411</v>
      </c>
      <c r="C39" s="3141"/>
      <c r="D39" s="134" t="s">
        <v>771</v>
      </c>
    </row>
    <row r="40" spans="2:4" x14ac:dyDescent="0.45">
      <c r="B40" s="3140" t="s">
        <v>413</v>
      </c>
      <c r="C40" s="3141"/>
      <c r="D40" s="38" t="s">
        <v>2163</v>
      </c>
    </row>
    <row r="41" spans="2:4" x14ac:dyDescent="0.45">
      <c r="B41" s="3140" t="s">
        <v>415</v>
      </c>
      <c r="C41" s="3141"/>
      <c r="D41" s="119" t="s">
        <v>2161</v>
      </c>
    </row>
  </sheetData>
  <mergeCells count="35">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 ref="B37:C37"/>
    <mergeCell ref="B38:C38"/>
    <mergeCell ref="B39:C39"/>
    <mergeCell ref="B40:C40"/>
    <mergeCell ref="B41:C41"/>
  </mergeCells>
  <dataValidations count="7">
    <dataValidation type="list" allowBlank="1" showInputMessage="1" showErrorMessage="1" sqref="D25" xr:uid="{00000000-0002-0000-7B00-000000000000}">
      <formula1>Tipo_operación</formula1>
    </dataValidation>
    <dataValidation type="list" allowBlank="1" showInputMessage="1" showErrorMessage="1" sqref="D14" xr:uid="{00000000-0002-0000-7B00-000001000000}">
      <formula1>Tipo_indicador</formula1>
    </dataValidation>
    <dataValidation type="list" allowBlank="1" showInputMessage="1" showErrorMessage="1" sqref="D7" xr:uid="{00000000-0002-0000-7B00-000002000000}">
      <formula1>Nombre_indicador_ODS</formula1>
    </dataValidation>
    <dataValidation type="list" allowBlank="1" showInputMessage="1" showErrorMessage="1" sqref="D6" xr:uid="{00000000-0002-0000-7B00-000003000000}">
      <formula1>Numero_indicador</formula1>
    </dataValidation>
    <dataValidation type="list" allowBlank="1" showInputMessage="1" showErrorMessage="1" sqref="D5" xr:uid="{00000000-0002-0000-7B00-000004000000}">
      <formula1>Metas_ODS</formula1>
    </dataValidation>
    <dataValidation type="list" allowBlank="1" showInputMessage="1" showErrorMessage="1" sqref="D4" xr:uid="{00000000-0002-0000-7B00-000005000000}">
      <formula1>ODS</formula1>
    </dataValidation>
    <dataValidation allowBlank="1" showDropDown="1" showInputMessage="1" showErrorMessage="1" sqref="D13" xr:uid="{00000000-0002-0000-7B00-000006000000}"/>
  </dataValidations>
  <hyperlinks>
    <hyperlink ref="B1" location="'4.1.2'!A1" display="REGRESAR" xr:uid="{00000000-0004-0000-7B00-000000000000}"/>
    <hyperlink ref="D36" r:id="rId1" xr:uid="{00000000-0004-0000-7B00-000001000000}"/>
  </hyperlinks>
  <pageMargins left="0.7" right="0.7" top="0.75" bottom="0.75" header="0.3" footer="0.3"/>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C00-000000000000}">
  <sheetPr codeName="Hoja123"/>
  <dimension ref="A1:S103"/>
  <sheetViews>
    <sheetView showGridLines="0" workbookViewId="0">
      <pane ySplit="1" topLeftCell="A2" activePane="bottomLeft" state="frozen"/>
      <selection pane="bottomLeft" activeCell="G15" sqref="G15"/>
    </sheetView>
  </sheetViews>
  <sheetFormatPr baseColWidth="10" defaultColWidth="11.44140625" defaultRowHeight="13.2" x14ac:dyDescent="0.35"/>
  <cols>
    <col min="1" max="2" width="15.77734375" style="39" customWidth="1"/>
    <col min="3" max="4" width="11.109375" style="39" customWidth="1"/>
    <col min="5" max="5" width="7.21875" style="39" customWidth="1"/>
    <col min="6" max="6" width="16.21875" style="39" customWidth="1"/>
    <col min="7" max="8" width="13.5546875" style="39" customWidth="1"/>
    <col min="9" max="9" width="11.44140625" style="39"/>
    <col min="10" max="10" width="18.44140625" style="39" customWidth="1"/>
    <col min="11" max="11" width="15.33203125" style="39" customWidth="1"/>
    <col min="12" max="16384" width="11.44140625" style="39"/>
  </cols>
  <sheetData>
    <row r="1" spans="1:19" s="160" customFormat="1" ht="18.600000000000001" x14ac:dyDescent="0.45">
      <c r="A1" s="808" t="s">
        <v>337</v>
      </c>
      <c r="C1" s="3119" t="s">
        <v>430</v>
      </c>
      <c r="D1" s="3119"/>
      <c r="E1" s="1005"/>
      <c r="F1" s="1005"/>
      <c r="G1" s="1005"/>
      <c r="H1" s="1005"/>
    </row>
    <row r="2" spans="1:19" s="160" customFormat="1" ht="18.600000000000001" x14ac:dyDescent="0.45"/>
    <row r="3" spans="1:19" s="160" customFormat="1" ht="18" customHeight="1" x14ac:dyDescent="0.45">
      <c r="A3" s="3355" t="s">
        <v>339</v>
      </c>
      <c r="B3" s="3355"/>
      <c r="C3" s="3355" t="s">
        <v>764</v>
      </c>
      <c r="D3" s="3355"/>
      <c r="E3" s="3355"/>
      <c r="F3" s="3355"/>
      <c r="G3" s="3355"/>
      <c r="H3" s="3355"/>
      <c r="I3" s="3355"/>
      <c r="J3" s="3355"/>
      <c r="K3" s="3355"/>
      <c r="L3" s="3355"/>
      <c r="M3" s="3355"/>
      <c r="N3" s="3355"/>
      <c r="O3" s="3355"/>
      <c r="P3" s="3355"/>
      <c r="Q3" s="3355"/>
      <c r="R3" s="3355"/>
      <c r="S3" s="3355"/>
    </row>
    <row r="4" spans="1:19" s="160" customFormat="1" ht="30" customHeight="1" x14ac:dyDescent="0.45">
      <c r="A4" s="3355" t="s">
        <v>340</v>
      </c>
      <c r="B4" s="3355"/>
      <c r="C4" s="3356" t="s">
        <v>59</v>
      </c>
      <c r="D4" s="3356"/>
      <c r="E4" s="3356"/>
      <c r="F4" s="3356"/>
      <c r="G4" s="3356"/>
      <c r="H4" s="3356"/>
      <c r="I4" s="3356"/>
      <c r="J4" s="3356"/>
      <c r="K4" s="3356"/>
      <c r="L4" s="3356"/>
      <c r="M4" s="3356"/>
      <c r="N4" s="3356"/>
      <c r="O4" s="3356"/>
      <c r="P4" s="3356"/>
      <c r="Q4" s="3356"/>
      <c r="R4" s="3356"/>
      <c r="S4" s="3356"/>
    </row>
    <row r="5" spans="1:19" s="160" customFormat="1" ht="15.75" customHeight="1" x14ac:dyDescent="0.45">
      <c r="A5" s="3355" t="s">
        <v>341</v>
      </c>
      <c r="B5" s="3355"/>
      <c r="C5" s="3356" t="s">
        <v>4211</v>
      </c>
      <c r="D5" s="3356"/>
      <c r="E5" s="3356"/>
      <c r="F5" s="3356"/>
      <c r="G5" s="3356"/>
      <c r="H5" s="3356"/>
      <c r="I5" s="3356"/>
      <c r="J5" s="3356"/>
      <c r="K5" s="3356"/>
      <c r="L5" s="3356"/>
      <c r="M5" s="3356"/>
      <c r="N5" s="3356"/>
      <c r="O5" s="3356"/>
      <c r="P5" s="3356"/>
      <c r="Q5" s="3356"/>
      <c r="R5" s="3356"/>
      <c r="S5" s="3356"/>
    </row>
    <row r="6" spans="1:19" s="160" customFormat="1" ht="18" customHeight="1" x14ac:dyDescent="0.45">
      <c r="A6" s="3355" t="s">
        <v>417</v>
      </c>
      <c r="B6" s="3355"/>
      <c r="C6" s="3355" t="s">
        <v>5260</v>
      </c>
      <c r="D6" s="3355"/>
      <c r="E6" s="3355"/>
      <c r="F6" s="3355"/>
      <c r="G6" s="3355"/>
      <c r="H6" s="3355"/>
      <c r="I6" s="3355"/>
      <c r="J6" s="3355"/>
      <c r="K6" s="3355"/>
      <c r="L6" s="3355"/>
      <c r="M6" s="3355"/>
      <c r="N6" s="3355"/>
      <c r="O6" s="3355"/>
      <c r="P6" s="3355"/>
      <c r="Q6" s="3355"/>
      <c r="R6" s="3355"/>
      <c r="S6" s="3355"/>
    </row>
    <row r="7" spans="1:19" s="160" customFormat="1" ht="18.600000000000001" x14ac:dyDescent="0.45"/>
    <row r="8" spans="1:19" s="160" customFormat="1" ht="18.600000000000001" x14ac:dyDescent="0.45"/>
    <row r="9" spans="1:19" s="160" customFormat="1" ht="40.049999999999997" customHeight="1" x14ac:dyDescent="0.45">
      <c r="C9" s="3329" t="s">
        <v>5534</v>
      </c>
      <c r="D9" s="3329"/>
      <c r="E9" s="3329"/>
      <c r="F9" s="3329"/>
      <c r="G9" s="3329"/>
      <c r="H9" s="3329"/>
      <c r="I9" s="3329"/>
      <c r="J9" s="3329"/>
      <c r="K9" s="3329"/>
    </row>
    <row r="10" spans="1:19" ht="33.6" customHeight="1" x14ac:dyDescent="0.45">
      <c r="C10" s="3373"/>
      <c r="D10" s="1006"/>
      <c r="E10" s="1006"/>
      <c r="F10" s="3375" t="s">
        <v>5522</v>
      </c>
      <c r="G10" s="3375"/>
      <c r="H10" s="3375"/>
      <c r="I10" s="3375"/>
      <c r="J10" s="3376" t="s">
        <v>6140</v>
      </c>
      <c r="K10" s="3376" t="s">
        <v>5523</v>
      </c>
    </row>
    <row r="11" spans="1:19" ht="52.2" x14ac:dyDescent="0.45">
      <c r="C11" s="3374"/>
      <c r="D11" s="1007"/>
      <c r="E11" s="1007"/>
      <c r="F11" s="1008" t="s">
        <v>5524</v>
      </c>
      <c r="G11" s="1009" t="s">
        <v>5525</v>
      </c>
      <c r="H11" s="1009" t="s">
        <v>5526</v>
      </c>
      <c r="I11" s="1009" t="s">
        <v>5527</v>
      </c>
      <c r="J11" s="3377"/>
      <c r="K11" s="3377"/>
    </row>
    <row r="12" spans="1:19" ht="17.399999999999999" x14ac:dyDescent="0.35">
      <c r="C12" s="3378" t="s">
        <v>344</v>
      </c>
      <c r="D12" s="3378"/>
      <c r="E12" s="3378"/>
      <c r="F12" s="1010">
        <v>25.705185387100123</v>
      </c>
      <c r="G12" s="1010">
        <v>98.405215146843958</v>
      </c>
      <c r="H12" s="1010">
        <v>83.674024928972358</v>
      </c>
      <c r="I12" s="1010">
        <v>99.118127088441298</v>
      </c>
      <c r="J12" s="1010">
        <v>85.494466371836779</v>
      </c>
      <c r="K12" s="1011">
        <v>150560.06177813467</v>
      </c>
    </row>
    <row r="13" spans="1:19" ht="17.399999999999999" x14ac:dyDescent="0.35">
      <c r="C13" s="918"/>
      <c r="D13" s="918"/>
      <c r="E13" s="918"/>
      <c r="F13" s="1012"/>
      <c r="G13" s="1012"/>
      <c r="H13" s="1012"/>
      <c r="I13" s="1012"/>
      <c r="J13" s="1012"/>
      <c r="K13" s="1013"/>
    </row>
    <row r="14" spans="1:19" ht="17.399999999999999" x14ac:dyDescent="0.35">
      <c r="C14" s="3369" t="s">
        <v>345</v>
      </c>
      <c r="D14" s="3369"/>
      <c r="E14" s="3369"/>
      <c r="F14" s="1012"/>
      <c r="G14" s="1012"/>
      <c r="H14" s="1012"/>
      <c r="I14" s="1012"/>
      <c r="J14" s="1012"/>
      <c r="K14" s="1013"/>
    </row>
    <row r="15" spans="1:19" ht="17.399999999999999" x14ac:dyDescent="0.35">
      <c r="C15" s="3367" t="s">
        <v>350</v>
      </c>
      <c r="D15" s="3367"/>
      <c r="E15" s="3367"/>
      <c r="F15" s="1012">
        <v>23.539746940661598</v>
      </c>
      <c r="G15" s="1012">
        <v>97.852322026695788</v>
      </c>
      <c r="H15" s="1012">
        <v>80.705882525386457</v>
      </c>
      <c r="I15" s="1012">
        <v>98.971063403712364</v>
      </c>
      <c r="J15" s="1012">
        <v>81.817338651932033</v>
      </c>
      <c r="K15" s="1013">
        <v>78146.169884482049</v>
      </c>
    </row>
    <row r="16" spans="1:19" ht="17.399999999999999" x14ac:dyDescent="0.35">
      <c r="C16" s="3367" t="s">
        <v>351</v>
      </c>
      <c r="D16" s="3367"/>
      <c r="E16" s="3367"/>
      <c r="F16" s="1012">
        <v>28.042039770763036</v>
      </c>
      <c r="G16" s="1012">
        <v>99.001875242927809</v>
      </c>
      <c r="H16" s="1012">
        <v>86.877125251941123</v>
      </c>
      <c r="I16" s="1012">
        <v>99.276832322894606</v>
      </c>
      <c r="J16" s="1012">
        <v>89.462675233039818</v>
      </c>
      <c r="K16" s="1013">
        <v>72413.891893651948</v>
      </c>
    </row>
    <row r="17" spans="3:11" ht="17.399999999999999" x14ac:dyDescent="0.35">
      <c r="C17" s="3369" t="s">
        <v>346</v>
      </c>
      <c r="D17" s="3369"/>
      <c r="E17" s="3369"/>
      <c r="F17" s="1012"/>
      <c r="G17" s="1012"/>
      <c r="H17" s="1012"/>
      <c r="I17" s="1012"/>
      <c r="J17" s="1012"/>
      <c r="K17" s="1013"/>
    </row>
    <row r="18" spans="3:11" ht="17.399999999999999" x14ac:dyDescent="0.35">
      <c r="C18" s="3367" t="s">
        <v>418</v>
      </c>
      <c r="D18" s="3367"/>
      <c r="E18" s="3367"/>
      <c r="F18" s="1012">
        <v>27.413721311882536</v>
      </c>
      <c r="G18" s="1012">
        <v>98.390537225649837</v>
      </c>
      <c r="H18" s="1012">
        <v>84.931944100329915</v>
      </c>
      <c r="I18" s="1012">
        <v>99.091615969644138</v>
      </c>
      <c r="J18" s="1012">
        <v>86.462237602378792</v>
      </c>
      <c r="K18" s="1013">
        <v>99823.030096807313</v>
      </c>
    </row>
    <row r="19" spans="3:11" ht="17.399999999999999" x14ac:dyDescent="0.35">
      <c r="C19" s="3367" t="s">
        <v>353</v>
      </c>
      <c r="D19" s="3367"/>
      <c r="E19" s="3367"/>
      <c r="F19" s="1012">
        <v>22.343710988829379</v>
      </c>
      <c r="G19" s="1012">
        <v>98.434093355138216</v>
      </c>
      <c r="H19" s="1012">
        <v>81.199120522060767</v>
      </c>
      <c r="I19" s="1012">
        <v>99.170286627970583</v>
      </c>
      <c r="J19" s="1012">
        <v>83.590416145169741</v>
      </c>
      <c r="K19" s="1013">
        <v>50737.031681326902</v>
      </c>
    </row>
    <row r="20" spans="3:11" ht="17.399999999999999" x14ac:dyDescent="0.35">
      <c r="C20" s="3369" t="s">
        <v>505</v>
      </c>
      <c r="D20" s="3369"/>
      <c r="E20" s="3369"/>
      <c r="F20" s="1012"/>
      <c r="G20" s="1012"/>
      <c r="H20" s="1012"/>
      <c r="I20" s="1012"/>
      <c r="J20" s="1012"/>
      <c r="K20" s="1013"/>
    </row>
    <row r="21" spans="3:11" ht="17.399999999999999" x14ac:dyDescent="0.35">
      <c r="C21" s="3367" t="s">
        <v>506</v>
      </c>
      <c r="D21" s="3367"/>
      <c r="E21" s="3367"/>
      <c r="F21" s="1012">
        <v>26.445682288279457</v>
      </c>
      <c r="G21" s="1012">
        <v>98.990598293474875</v>
      </c>
      <c r="H21" s="1012">
        <v>88.661207086811388</v>
      </c>
      <c r="I21" s="1012">
        <v>100</v>
      </c>
      <c r="J21" s="1012">
        <v>88.904533531099872</v>
      </c>
      <c r="K21" s="1013">
        <v>42507.652404618668</v>
      </c>
    </row>
    <row r="22" spans="3:11" ht="17.399999999999999" x14ac:dyDescent="0.35">
      <c r="C22" s="3367" t="s">
        <v>507</v>
      </c>
      <c r="D22" s="3367"/>
      <c r="E22" s="3367"/>
      <c r="F22" s="1012">
        <v>23.357899037285353</v>
      </c>
      <c r="G22" s="1012">
        <v>98.875195170954768</v>
      </c>
      <c r="H22" s="1012">
        <v>86.759682035627506</v>
      </c>
      <c r="I22" s="1012">
        <v>98.706277711876268</v>
      </c>
      <c r="J22" s="1012">
        <v>88.117010808974356</v>
      </c>
      <c r="K22" s="1013">
        <v>30192.162957787325</v>
      </c>
    </row>
    <row r="23" spans="3:11" ht="17.399999999999999" x14ac:dyDescent="0.35">
      <c r="C23" s="3367" t="s">
        <v>508</v>
      </c>
      <c r="D23" s="3367"/>
      <c r="E23" s="3367"/>
      <c r="F23" s="1012">
        <v>28.991294708383087</v>
      </c>
      <c r="G23" s="1012">
        <v>99.455017278144268</v>
      </c>
      <c r="H23" s="1012">
        <v>82.710856073176785</v>
      </c>
      <c r="I23" s="1012">
        <v>97.164138561156363</v>
      </c>
      <c r="J23" s="1012">
        <v>82.845374274234032</v>
      </c>
      <c r="K23" s="1013">
        <v>16981.363486998711</v>
      </c>
    </row>
    <row r="24" spans="3:11" ht="17.399999999999999" x14ac:dyDescent="0.35">
      <c r="C24" s="3367" t="s">
        <v>509</v>
      </c>
      <c r="D24" s="3367"/>
      <c r="E24" s="3367"/>
      <c r="F24" s="1012">
        <v>23.012500438695238</v>
      </c>
      <c r="G24" s="1012">
        <v>94.111946532885256</v>
      </c>
      <c r="H24" s="1012">
        <v>89.775003002228573</v>
      </c>
      <c r="I24" s="1012">
        <v>98.071719439013705</v>
      </c>
      <c r="J24" s="1012">
        <v>87.7456950960444</v>
      </c>
      <c r="K24" s="1013">
        <v>13794.414617846685</v>
      </c>
    </row>
    <row r="25" spans="3:11" ht="17.399999999999999" x14ac:dyDescent="0.35">
      <c r="C25" s="3367" t="s">
        <v>510</v>
      </c>
      <c r="D25" s="3367"/>
      <c r="E25" s="3367"/>
      <c r="F25" s="1012">
        <v>28.43716307665284</v>
      </c>
      <c r="G25" s="1012">
        <v>98.40820846215675</v>
      </c>
      <c r="H25" s="1012">
        <v>65.154145955174073</v>
      </c>
      <c r="I25" s="1012">
        <v>100</v>
      </c>
      <c r="J25" s="1012">
        <v>73.749700368020797</v>
      </c>
      <c r="K25" s="1013">
        <v>12343.886066547788</v>
      </c>
    </row>
    <row r="26" spans="3:11" ht="17.399999999999999" x14ac:dyDescent="0.35">
      <c r="C26" s="3367" t="s">
        <v>1010</v>
      </c>
      <c r="D26" s="3367"/>
      <c r="E26" s="3367"/>
      <c r="F26" s="1012">
        <v>28.399794508710695</v>
      </c>
      <c r="G26" s="1012">
        <v>97.129870626293112</v>
      </c>
      <c r="H26" s="1012">
        <v>79.598888830338097</v>
      </c>
      <c r="I26" s="1012">
        <v>99.531766066295603</v>
      </c>
      <c r="J26" s="1012">
        <v>85.501070567779976</v>
      </c>
      <c r="K26" s="1013">
        <v>17642.63341565651</v>
      </c>
    </row>
    <row r="27" spans="3:11" ht="17.399999999999999" x14ac:dyDescent="0.35">
      <c r="C27" s="3367" t="s">
        <v>512</v>
      </c>
      <c r="D27" s="3367"/>
      <c r="E27" s="3367"/>
      <c r="F27" s="1012">
        <v>22.165055515220743</v>
      </c>
      <c r="G27" s="1012">
        <v>99.854895802123977</v>
      </c>
      <c r="H27" s="1012">
        <v>79.436314258690416</v>
      </c>
      <c r="I27" s="1012">
        <v>99.374346542259715</v>
      </c>
      <c r="J27" s="1012">
        <v>81.672728002673949</v>
      </c>
      <c r="K27" s="1013">
        <v>17097.948828678316</v>
      </c>
    </row>
    <row r="28" spans="3:11" ht="17.399999999999999" x14ac:dyDescent="0.35">
      <c r="C28" s="3369" t="s">
        <v>3572</v>
      </c>
      <c r="D28" s="3369"/>
      <c r="E28" s="3369"/>
      <c r="F28" s="1012"/>
      <c r="G28" s="1012"/>
      <c r="H28" s="1012"/>
      <c r="I28" s="1012"/>
      <c r="J28" s="1012"/>
      <c r="K28" s="1013"/>
    </row>
    <row r="29" spans="3:11" ht="17.399999999999999" x14ac:dyDescent="0.35">
      <c r="C29" s="3367" t="s">
        <v>5528</v>
      </c>
      <c r="D29" s="3367"/>
      <c r="E29" s="3367"/>
      <c r="F29" s="1012">
        <v>21.830371158879803</v>
      </c>
      <c r="G29" s="1012">
        <v>98.292402315348227</v>
      </c>
      <c r="H29" s="1012">
        <v>83.261100398367461</v>
      </c>
      <c r="I29" s="1012">
        <v>99.000156350390441</v>
      </c>
      <c r="J29" s="1012">
        <v>83.997273929047239</v>
      </c>
      <c r="K29" s="1013">
        <v>74810.537004493759</v>
      </c>
    </row>
    <row r="30" spans="3:11" ht="17.399999999999999" x14ac:dyDescent="0.35">
      <c r="C30" s="3367" t="s">
        <v>5529</v>
      </c>
      <c r="D30" s="3367"/>
      <c r="E30" s="3367"/>
      <c r="F30" s="1012">
        <v>29.531967588995755</v>
      </c>
      <c r="G30" s="1012">
        <v>98.516629555454927</v>
      </c>
      <c r="H30" s="1012">
        <v>84.081830865302891</v>
      </c>
      <c r="I30" s="1012">
        <v>99.23463546642482</v>
      </c>
      <c r="J30" s="1012">
        <v>86.973099683119415</v>
      </c>
      <c r="K30" s="1013">
        <v>75749.524773640238</v>
      </c>
    </row>
    <row r="31" spans="3:11" ht="17.399999999999999" x14ac:dyDescent="0.35">
      <c r="C31" s="3369" t="s">
        <v>5530</v>
      </c>
      <c r="D31" s="3369"/>
      <c r="E31" s="3369"/>
      <c r="F31" s="1012"/>
      <c r="G31" s="1012"/>
      <c r="H31" s="1012"/>
      <c r="I31" s="1012"/>
      <c r="J31" s="1012"/>
      <c r="K31" s="1013"/>
    </row>
    <row r="32" spans="3:11" ht="17.399999999999999" x14ac:dyDescent="0.35">
      <c r="C32" s="3337" t="s">
        <v>5531</v>
      </c>
      <c r="D32" s="3337"/>
      <c r="E32" s="3337"/>
      <c r="F32" s="1012">
        <v>33.081969001759298</v>
      </c>
      <c r="G32" s="1012">
        <v>97.529156342019064</v>
      </c>
      <c r="H32" s="1012">
        <v>85.976820131384613</v>
      </c>
      <c r="I32" s="1012">
        <v>99.787992402444686</v>
      </c>
      <c r="J32" s="1012">
        <v>87.807174535832658</v>
      </c>
      <c r="K32" s="1013">
        <v>66474.056809384521</v>
      </c>
    </row>
    <row r="33" spans="3:11" ht="17.399999999999999" x14ac:dyDescent="0.35">
      <c r="C33" s="3367" t="s">
        <v>5532</v>
      </c>
      <c r="D33" s="3367"/>
      <c r="E33" s="3367"/>
      <c r="F33" s="1012">
        <v>19.939345515853912</v>
      </c>
      <c r="G33" s="1012">
        <v>99.094791906825535</v>
      </c>
      <c r="H33" s="1012">
        <v>81.793412972740995</v>
      </c>
      <c r="I33" s="1012">
        <v>98.58388836597031</v>
      </c>
      <c r="J33" s="1012">
        <v>83.612025068236491</v>
      </c>
      <c r="K33" s="1013">
        <v>83808.247957900778</v>
      </c>
    </row>
    <row r="34" spans="3:11" ht="17.399999999999999" x14ac:dyDescent="0.35">
      <c r="C34" s="3367" t="s">
        <v>1848</v>
      </c>
      <c r="D34" s="3367"/>
      <c r="E34" s="3367"/>
      <c r="F34" s="1012" t="s">
        <v>3637</v>
      </c>
      <c r="G34" s="1012" t="s">
        <v>3637</v>
      </c>
      <c r="H34" s="1012" t="s">
        <v>3637</v>
      </c>
      <c r="I34" s="1012" t="s">
        <v>3637</v>
      </c>
      <c r="J34" s="1012" t="s">
        <v>3637</v>
      </c>
      <c r="K34" s="1013">
        <v>277.75701084876647</v>
      </c>
    </row>
    <row r="35" spans="3:11" ht="17.399999999999999" x14ac:dyDescent="0.35">
      <c r="C35" s="3369" t="s">
        <v>3609</v>
      </c>
      <c r="D35" s="3369"/>
      <c r="E35" s="3369"/>
      <c r="F35" s="1012"/>
      <c r="G35" s="1012"/>
      <c r="H35" s="1012"/>
      <c r="I35" s="1012"/>
      <c r="J35" s="1012"/>
      <c r="K35" s="1013"/>
    </row>
    <row r="36" spans="3:11" ht="26.4" customHeight="1" x14ac:dyDescent="0.35">
      <c r="C36" s="3370" t="s">
        <v>3620</v>
      </c>
      <c r="D36" s="3370"/>
      <c r="E36" s="3370"/>
      <c r="F36" s="1014">
        <v>0</v>
      </c>
      <c r="G36" s="1014">
        <v>97.743388514710986</v>
      </c>
      <c r="H36" s="1014">
        <v>76.100463096398386</v>
      </c>
      <c r="I36" s="1014">
        <v>98.480592375702855</v>
      </c>
      <c r="J36" s="1014">
        <v>72.324443986812227</v>
      </c>
      <c r="K36" s="1013">
        <v>3756.3956863812605</v>
      </c>
    </row>
    <row r="37" spans="3:11" ht="17.399999999999999" x14ac:dyDescent="0.35">
      <c r="C37" s="3367" t="s">
        <v>3621</v>
      </c>
      <c r="D37" s="3367"/>
      <c r="E37" s="3367"/>
      <c r="F37" s="1012">
        <v>21.792087263560113</v>
      </c>
      <c r="G37" s="1012">
        <v>97.831994858782522</v>
      </c>
      <c r="H37" s="1012">
        <v>80.675200196793838</v>
      </c>
      <c r="I37" s="1012">
        <v>98.793459430540068</v>
      </c>
      <c r="J37" s="1012">
        <v>81.933113192966658</v>
      </c>
      <c r="K37" s="1013">
        <v>31782.263243072579</v>
      </c>
    </row>
    <row r="38" spans="3:11" ht="17.399999999999999" x14ac:dyDescent="0.35">
      <c r="C38" s="3367" t="s">
        <v>3622</v>
      </c>
      <c r="D38" s="3367"/>
      <c r="E38" s="3367"/>
      <c r="F38" s="1012">
        <v>24.758803317839124</v>
      </c>
      <c r="G38" s="1012">
        <v>98.877332051949708</v>
      </c>
      <c r="H38" s="1012">
        <v>83.644521106880305</v>
      </c>
      <c r="I38" s="1012">
        <v>99.152321580885399</v>
      </c>
      <c r="J38" s="1012">
        <v>85.214798510504039</v>
      </c>
      <c r="K38" s="1013">
        <v>76062.147425479794</v>
      </c>
    </row>
    <row r="39" spans="3:11" ht="17.399999999999999" x14ac:dyDescent="0.35">
      <c r="C39" s="3367" t="s">
        <v>3623</v>
      </c>
      <c r="D39" s="3367"/>
      <c r="E39" s="3367"/>
      <c r="F39" s="1012">
        <v>33.241090025455613</v>
      </c>
      <c r="G39" s="1012">
        <v>98.013864271108048</v>
      </c>
      <c r="H39" s="1012">
        <v>86.901333900723174</v>
      </c>
      <c r="I39" s="1012">
        <v>99.377367106781207</v>
      </c>
      <c r="J39" s="1012">
        <v>90.210433023571085</v>
      </c>
      <c r="K39" s="1013">
        <v>38938.695958603152</v>
      </c>
    </row>
    <row r="40" spans="3:11" ht="17.399999999999999" x14ac:dyDescent="0.35">
      <c r="C40" s="3367" t="s">
        <v>3624</v>
      </c>
      <c r="D40" s="3367"/>
      <c r="E40" s="3367"/>
      <c r="F40" s="1012" t="s">
        <v>3637</v>
      </c>
      <c r="G40" s="1012" t="s">
        <v>3637</v>
      </c>
      <c r="H40" s="1012" t="s">
        <v>3637</v>
      </c>
      <c r="I40" s="1012" t="s">
        <v>3637</v>
      </c>
      <c r="J40" s="1012" t="s">
        <v>3637</v>
      </c>
      <c r="K40" s="1013">
        <v>20.559464597368041</v>
      </c>
    </row>
    <row r="41" spans="3:11" ht="17.399999999999999" x14ac:dyDescent="0.35">
      <c r="C41" s="3369" t="s">
        <v>5533</v>
      </c>
      <c r="D41" s="3369"/>
      <c r="E41" s="3369"/>
      <c r="F41" s="1012"/>
      <c r="G41" s="1012"/>
      <c r="H41" s="1012"/>
      <c r="I41" s="1012"/>
      <c r="J41" s="1012"/>
      <c r="K41" s="1013"/>
    </row>
    <row r="42" spans="3:11" ht="17.399999999999999" x14ac:dyDescent="0.35">
      <c r="C42" s="3367" t="s">
        <v>3628</v>
      </c>
      <c r="D42" s="3367"/>
      <c r="E42" s="3367"/>
      <c r="F42" s="1012">
        <v>9.1055447033338481</v>
      </c>
      <c r="G42" s="1012">
        <v>90.236871241476962</v>
      </c>
      <c r="H42" s="1012">
        <v>55.379761563000535</v>
      </c>
      <c r="I42" s="1012">
        <v>95.606157103274228</v>
      </c>
      <c r="J42" s="1012">
        <v>51.492175229744305</v>
      </c>
      <c r="K42" s="1013">
        <v>8746.7120930910369</v>
      </c>
    </row>
    <row r="43" spans="3:11" ht="17.399999999999999" x14ac:dyDescent="0.35">
      <c r="C43" s="3367" t="s">
        <v>3629</v>
      </c>
      <c r="D43" s="3367"/>
      <c r="E43" s="3367"/>
      <c r="F43" s="1012">
        <v>26.729011974879942</v>
      </c>
      <c r="G43" s="1012">
        <v>98.90901928500368</v>
      </c>
      <c r="H43" s="1012">
        <v>85.419148192035678</v>
      </c>
      <c r="I43" s="1012">
        <v>99.33473709312733</v>
      </c>
      <c r="J43" s="1012">
        <v>87.59164729158708</v>
      </c>
      <c r="K43" s="1013">
        <v>141813.34968504362</v>
      </c>
    </row>
    <row r="44" spans="3:11" ht="17.399999999999999" x14ac:dyDescent="0.35">
      <c r="C44" s="3369" t="s">
        <v>3612</v>
      </c>
      <c r="D44" s="3369"/>
      <c r="E44" s="3369"/>
      <c r="F44" s="1012"/>
      <c r="G44" s="1012"/>
      <c r="H44" s="1012"/>
      <c r="I44" s="1012"/>
      <c r="J44" s="1012"/>
      <c r="K44" s="1013"/>
    </row>
    <row r="45" spans="3:11" ht="17.399999999999999" x14ac:dyDescent="0.35">
      <c r="C45" s="3367" t="s">
        <v>3631</v>
      </c>
      <c r="D45" s="3367"/>
      <c r="E45" s="3367"/>
      <c r="F45" s="1012">
        <v>17.09834168904797</v>
      </c>
      <c r="G45" s="1012">
        <v>97.577857643772077</v>
      </c>
      <c r="H45" s="1012">
        <v>77.532627498127653</v>
      </c>
      <c r="I45" s="1012">
        <v>99.273529726866755</v>
      </c>
      <c r="J45" s="1012">
        <v>79.223449517719843</v>
      </c>
      <c r="K45" s="1013">
        <v>43338.394368187517</v>
      </c>
    </row>
    <row r="46" spans="3:11" ht="17.399999999999999" x14ac:dyDescent="0.35">
      <c r="C46" s="3367" t="s">
        <v>3632</v>
      </c>
      <c r="D46" s="3367"/>
      <c r="E46" s="3367"/>
      <c r="F46" s="1012">
        <v>22.886180952559165</v>
      </c>
      <c r="G46" s="1012">
        <v>98.140587201093823</v>
      </c>
      <c r="H46" s="1012">
        <v>84.25183945672326</v>
      </c>
      <c r="I46" s="1012">
        <v>99.926598348056046</v>
      </c>
      <c r="J46" s="1012">
        <v>87.470124450556696</v>
      </c>
      <c r="K46" s="1013">
        <v>32083.591752188655</v>
      </c>
    </row>
    <row r="47" spans="3:11" ht="17.399999999999999" x14ac:dyDescent="0.35">
      <c r="C47" s="3367" t="s">
        <v>3633</v>
      </c>
      <c r="D47" s="3367"/>
      <c r="E47" s="3367"/>
      <c r="F47" s="1012">
        <v>27.782318299684658</v>
      </c>
      <c r="G47" s="1012">
        <v>98.908611432950408</v>
      </c>
      <c r="H47" s="1012">
        <v>82.030950013866189</v>
      </c>
      <c r="I47" s="1012">
        <v>97.968203862201264</v>
      </c>
      <c r="J47" s="1012">
        <v>82.609079976199553</v>
      </c>
      <c r="K47" s="1013">
        <v>31705.343928415841</v>
      </c>
    </row>
    <row r="48" spans="3:11" ht="17.399999999999999" x14ac:dyDescent="0.35">
      <c r="C48" s="3367" t="s">
        <v>3634</v>
      </c>
      <c r="D48" s="3367"/>
      <c r="E48" s="3367"/>
      <c r="F48" s="1012">
        <v>34.921860437389</v>
      </c>
      <c r="G48" s="1012">
        <v>99.371727852184151</v>
      </c>
      <c r="H48" s="1012">
        <v>89.231310834094316</v>
      </c>
      <c r="I48" s="1012">
        <v>98.489838421626828</v>
      </c>
      <c r="J48" s="1012">
        <v>90.765888199568039</v>
      </c>
      <c r="K48" s="1013">
        <v>22856.495204885683</v>
      </c>
    </row>
    <row r="49" spans="3:11" ht="17.399999999999999" x14ac:dyDescent="0.35">
      <c r="C49" s="3368" t="s">
        <v>3635</v>
      </c>
      <c r="D49" s="3368"/>
      <c r="E49" s="3368"/>
      <c r="F49" s="929">
        <v>34.790105808982368</v>
      </c>
      <c r="G49" s="929">
        <v>98.711156193130122</v>
      </c>
      <c r="H49" s="929">
        <v>92.066916158067983</v>
      </c>
      <c r="I49" s="929">
        <v>100</v>
      </c>
      <c r="J49" s="929">
        <v>94.212558933226788</v>
      </c>
      <c r="K49" s="1015">
        <v>20576.236524456461</v>
      </c>
    </row>
    <row r="50" spans="3:11" ht="18.600000000000001" x14ac:dyDescent="0.45">
      <c r="C50" s="3369" t="s">
        <v>6141</v>
      </c>
      <c r="D50" s="3369"/>
      <c r="E50" s="3369"/>
      <c r="F50" s="3371"/>
      <c r="G50" s="3371"/>
      <c r="H50" s="3371"/>
      <c r="I50" s="3371"/>
      <c r="J50" s="3371"/>
      <c r="K50" s="3371"/>
    </row>
    <row r="51" spans="3:11" ht="17.399999999999999" x14ac:dyDescent="0.45">
      <c r="C51" s="3372" t="s">
        <v>3663</v>
      </c>
      <c r="D51" s="3372"/>
      <c r="E51" s="3372"/>
      <c r="F51" s="3372"/>
      <c r="G51" s="3372"/>
      <c r="H51" s="3372"/>
      <c r="I51" s="3372"/>
      <c r="J51" s="3372"/>
      <c r="K51" s="3372"/>
    </row>
    <row r="52" spans="3:11" ht="17.399999999999999" x14ac:dyDescent="0.45">
      <c r="C52" s="3372" t="s">
        <v>4993</v>
      </c>
      <c r="D52" s="3372"/>
      <c r="E52" s="3372"/>
      <c r="F52" s="3372"/>
      <c r="G52" s="3372"/>
      <c r="H52" s="3372"/>
      <c r="I52" s="3372"/>
      <c r="J52" s="3372"/>
      <c r="K52" s="3372"/>
    </row>
    <row r="53" spans="3:11" ht="17.399999999999999" x14ac:dyDescent="0.45">
      <c r="C53" s="22" t="s">
        <v>5535</v>
      </c>
      <c r="D53" s="22"/>
      <c r="E53" s="22"/>
      <c r="F53" s="22"/>
      <c r="G53" s="22"/>
      <c r="H53" s="22"/>
      <c r="I53" s="22"/>
      <c r="J53" s="22"/>
      <c r="K53" s="22"/>
    </row>
    <row r="54" spans="3:11" ht="17.399999999999999" x14ac:dyDescent="0.45">
      <c r="C54" s="22"/>
      <c r="D54" s="22"/>
      <c r="E54" s="22"/>
      <c r="F54" s="22"/>
      <c r="G54" s="22"/>
      <c r="H54" s="22"/>
      <c r="I54" s="22"/>
      <c r="J54" s="22"/>
      <c r="K54" s="22"/>
    </row>
    <row r="60" spans="3:11" ht="37.799999999999997" customHeight="1" x14ac:dyDescent="0.35">
      <c r="C60" s="3329" t="s">
        <v>5551</v>
      </c>
      <c r="D60" s="3329"/>
      <c r="E60" s="3329"/>
      <c r="F60" s="3329"/>
      <c r="G60" s="3329"/>
      <c r="H60" s="3329"/>
      <c r="I60" s="3329"/>
      <c r="J60" s="3329"/>
      <c r="K60" s="3329"/>
    </row>
    <row r="61" spans="3:11" ht="32.549999999999997" customHeight="1" x14ac:dyDescent="0.45">
      <c r="C61" s="3373"/>
      <c r="D61" s="1006"/>
      <c r="E61" s="1006"/>
      <c r="F61" s="3375" t="s">
        <v>5522</v>
      </c>
      <c r="G61" s="3375"/>
      <c r="H61" s="3375"/>
      <c r="I61" s="3375"/>
      <c r="J61" s="3376" t="s">
        <v>6140</v>
      </c>
      <c r="K61" s="3376" t="s">
        <v>5523</v>
      </c>
    </row>
    <row r="62" spans="3:11" ht="52.2" x14ac:dyDescent="0.45">
      <c r="C62" s="3374"/>
      <c r="D62" s="1007"/>
      <c r="E62" s="1007"/>
      <c r="F62" s="1008" t="s">
        <v>5524</v>
      </c>
      <c r="G62" s="1009" t="s">
        <v>5525</v>
      </c>
      <c r="H62" s="1009" t="s">
        <v>5526</v>
      </c>
      <c r="I62" s="1009" t="s">
        <v>5527</v>
      </c>
      <c r="J62" s="3377"/>
      <c r="K62" s="3377"/>
    </row>
    <row r="63" spans="3:11" ht="17.399999999999999" x14ac:dyDescent="0.35">
      <c r="C63" s="923" t="s">
        <v>344</v>
      </c>
      <c r="D63" s="923"/>
      <c r="E63" s="923"/>
      <c r="F63" s="1016">
        <v>27.2</v>
      </c>
      <c r="G63" s="1016">
        <v>98.1</v>
      </c>
      <c r="H63" s="1016">
        <v>79.400000000000006</v>
      </c>
      <c r="I63" s="1016">
        <v>99.6</v>
      </c>
      <c r="J63" s="1016">
        <v>81.099999999999994</v>
      </c>
      <c r="K63" s="1017">
        <v>883</v>
      </c>
    </row>
    <row r="64" spans="3:11" ht="17.399999999999999" x14ac:dyDescent="0.35">
      <c r="C64" s="924"/>
      <c r="D64" s="924"/>
      <c r="E64" s="924"/>
      <c r="F64" s="1012"/>
      <c r="G64" s="1012"/>
      <c r="H64" s="1012"/>
      <c r="I64" s="1012"/>
      <c r="J64" s="1012"/>
      <c r="K64" s="1013"/>
    </row>
    <row r="65" spans="3:11" ht="17.399999999999999" x14ac:dyDescent="0.35">
      <c r="C65" s="779" t="s">
        <v>345</v>
      </c>
      <c r="D65" s="779"/>
      <c r="E65" s="779"/>
      <c r="F65" s="1012"/>
      <c r="G65" s="1012"/>
      <c r="H65" s="1012"/>
      <c r="I65" s="1012"/>
      <c r="J65" s="1012"/>
      <c r="K65" s="1013"/>
    </row>
    <row r="66" spans="3:11" ht="17.399999999999999" x14ac:dyDescent="0.35">
      <c r="C66" s="780" t="s">
        <v>350</v>
      </c>
      <c r="D66" s="780"/>
      <c r="E66" s="780"/>
      <c r="F66" s="1012">
        <v>27.8</v>
      </c>
      <c r="G66" s="1012">
        <v>98.1</v>
      </c>
      <c r="H66" s="1012">
        <v>77.5</v>
      </c>
      <c r="I66" s="1012">
        <v>99.8</v>
      </c>
      <c r="J66" s="1012">
        <v>79.3</v>
      </c>
      <c r="K66" s="1013">
        <v>450</v>
      </c>
    </row>
    <row r="67" spans="3:11" ht="17.399999999999999" x14ac:dyDescent="0.35">
      <c r="C67" s="780" t="s">
        <v>351</v>
      </c>
      <c r="D67" s="780"/>
      <c r="E67" s="780"/>
      <c r="F67" s="1012">
        <v>26.2</v>
      </c>
      <c r="G67" s="1012">
        <v>98.2</v>
      </c>
      <c r="H67" s="1012">
        <v>81.400000000000006</v>
      </c>
      <c r="I67" s="1012">
        <v>99.4</v>
      </c>
      <c r="J67" s="1012">
        <v>82.9</v>
      </c>
      <c r="K67" s="1013">
        <v>433</v>
      </c>
    </row>
    <row r="68" spans="3:11" ht="17.399999999999999" x14ac:dyDescent="0.35">
      <c r="C68" s="923" t="s">
        <v>346</v>
      </c>
      <c r="D68" s="923"/>
      <c r="E68" s="923"/>
      <c r="F68" s="1012"/>
      <c r="G68" s="1012"/>
      <c r="H68" s="1012"/>
      <c r="I68" s="1012"/>
      <c r="J68" s="1012"/>
      <c r="K68" s="1013"/>
    </row>
    <row r="69" spans="3:11" ht="17.399999999999999" x14ac:dyDescent="0.35">
      <c r="C69" s="780" t="s">
        <v>418</v>
      </c>
      <c r="D69" s="780"/>
      <c r="E69" s="780"/>
      <c r="F69" s="1012">
        <v>27.413721311882536</v>
      </c>
      <c r="G69" s="1012">
        <v>95.7</v>
      </c>
      <c r="H69" s="1012">
        <v>81.3</v>
      </c>
      <c r="I69" s="1012">
        <v>100</v>
      </c>
      <c r="J69" s="1012">
        <v>82.9</v>
      </c>
      <c r="K69" s="1013">
        <v>490</v>
      </c>
    </row>
    <row r="70" spans="3:11" ht="17.399999999999999" x14ac:dyDescent="0.35">
      <c r="C70" s="780" t="s">
        <v>353</v>
      </c>
      <c r="D70" s="780"/>
      <c r="E70" s="780"/>
      <c r="F70" s="1012">
        <v>22.343710988829379</v>
      </c>
      <c r="G70" s="1012">
        <v>98.9</v>
      </c>
      <c r="H70" s="1012">
        <v>77.099999999999994</v>
      </c>
      <c r="I70" s="1012">
        <v>99.1</v>
      </c>
      <c r="J70" s="1012">
        <v>78.8</v>
      </c>
      <c r="K70" s="1013">
        <v>393</v>
      </c>
    </row>
    <row r="71" spans="3:11" ht="17.399999999999999" x14ac:dyDescent="0.35">
      <c r="C71" s="779" t="s">
        <v>505</v>
      </c>
      <c r="D71" s="779"/>
      <c r="E71" s="779"/>
      <c r="F71" s="1012"/>
      <c r="G71" s="1012"/>
      <c r="H71" s="1012"/>
      <c r="I71" s="1012"/>
      <c r="J71" s="1012"/>
      <c r="K71" s="1013"/>
    </row>
    <row r="72" spans="3:11" ht="17.399999999999999" x14ac:dyDescent="0.35">
      <c r="C72" s="780" t="s">
        <v>506</v>
      </c>
      <c r="D72" s="780"/>
      <c r="E72" s="780"/>
      <c r="F72" s="1012">
        <v>32.299999999999997</v>
      </c>
      <c r="G72" s="1012">
        <v>95.7</v>
      </c>
      <c r="H72" s="1012">
        <v>81.400000000000006</v>
      </c>
      <c r="I72" s="1012">
        <v>99.3</v>
      </c>
      <c r="J72" s="1012">
        <v>80.400000000000006</v>
      </c>
      <c r="K72" s="1013">
        <v>288</v>
      </c>
    </row>
    <row r="73" spans="3:11" ht="17.399999999999999" x14ac:dyDescent="0.35">
      <c r="C73" s="780" t="s">
        <v>507</v>
      </c>
      <c r="D73" s="780"/>
      <c r="E73" s="780"/>
      <c r="F73" s="1012">
        <v>25</v>
      </c>
      <c r="G73" s="1012">
        <v>100</v>
      </c>
      <c r="H73" s="1012">
        <v>82.4</v>
      </c>
      <c r="I73" s="1012">
        <v>100</v>
      </c>
      <c r="J73" s="1012">
        <v>83.8</v>
      </c>
      <c r="K73" s="1013">
        <v>204</v>
      </c>
    </row>
    <row r="74" spans="3:11" ht="17.399999999999999" x14ac:dyDescent="0.35">
      <c r="C74" s="780" t="s">
        <v>508</v>
      </c>
      <c r="D74" s="780"/>
      <c r="E74" s="780"/>
      <c r="F74" s="1012">
        <v>27</v>
      </c>
      <c r="G74" s="1012">
        <v>99.2</v>
      </c>
      <c r="H74" s="1012">
        <v>84.6</v>
      </c>
      <c r="I74" s="1012">
        <v>100</v>
      </c>
      <c r="J74" s="1012">
        <v>84.8</v>
      </c>
      <c r="K74" s="1013">
        <v>87</v>
      </c>
    </row>
    <row r="75" spans="3:11" ht="17.399999999999999" x14ac:dyDescent="0.35">
      <c r="C75" s="780" t="s">
        <v>509</v>
      </c>
      <c r="D75" s="780"/>
      <c r="E75" s="780"/>
      <c r="F75" s="1012">
        <v>20.3</v>
      </c>
      <c r="G75" s="1012">
        <v>98.3</v>
      </c>
      <c r="H75" s="1012">
        <v>75</v>
      </c>
      <c r="I75" s="1012">
        <v>100</v>
      </c>
      <c r="J75" s="1012">
        <v>77.3</v>
      </c>
      <c r="K75" s="1013">
        <v>44</v>
      </c>
    </row>
    <row r="76" spans="3:11" ht="17.399999999999999" x14ac:dyDescent="0.35">
      <c r="C76" s="780" t="s">
        <v>510</v>
      </c>
      <c r="D76" s="780"/>
      <c r="E76" s="780"/>
      <c r="F76" s="1012">
        <v>29.4</v>
      </c>
      <c r="G76" s="1012">
        <v>99.1</v>
      </c>
      <c r="H76" s="1012">
        <v>70.7</v>
      </c>
      <c r="I76" s="1012">
        <v>100</v>
      </c>
      <c r="J76" s="1012">
        <v>78.599999999999994</v>
      </c>
      <c r="K76" s="1013">
        <v>64</v>
      </c>
    </row>
    <row r="77" spans="3:11" ht="17.399999999999999" x14ac:dyDescent="0.35">
      <c r="C77" s="780" t="s">
        <v>1010</v>
      </c>
      <c r="D77" s="780"/>
      <c r="E77" s="780"/>
      <c r="F77" s="1012">
        <v>28.2</v>
      </c>
      <c r="G77" s="1012">
        <v>99.1</v>
      </c>
      <c r="H77" s="1012">
        <v>77.599999999999994</v>
      </c>
      <c r="I77" s="1012">
        <v>99.2</v>
      </c>
      <c r="J77" s="1012">
        <v>82.7</v>
      </c>
      <c r="K77" s="1013">
        <v>116</v>
      </c>
    </row>
    <row r="78" spans="3:11" ht="17.399999999999999" x14ac:dyDescent="0.35">
      <c r="C78" s="780" t="s">
        <v>512</v>
      </c>
      <c r="D78" s="780"/>
      <c r="E78" s="780"/>
      <c r="F78" s="1012">
        <v>15</v>
      </c>
      <c r="G78" s="1012">
        <v>98.5</v>
      </c>
      <c r="H78" s="1012">
        <v>71.099999999999994</v>
      </c>
      <c r="I78" s="1012">
        <v>99.2</v>
      </c>
      <c r="J78" s="1012">
        <v>74.3</v>
      </c>
      <c r="K78" s="1013">
        <v>80</v>
      </c>
    </row>
    <row r="79" spans="3:11" ht="17.399999999999999" x14ac:dyDescent="0.35">
      <c r="C79" s="779" t="s">
        <v>3572</v>
      </c>
      <c r="D79" s="779"/>
      <c r="E79" s="779"/>
      <c r="F79" s="1012"/>
      <c r="G79" s="1012"/>
      <c r="H79" s="1012"/>
      <c r="I79" s="1012"/>
      <c r="J79" s="1012"/>
      <c r="K79" s="1013"/>
    </row>
    <row r="80" spans="3:11" ht="17.399999999999999" x14ac:dyDescent="0.35">
      <c r="C80" s="780" t="s">
        <v>5528</v>
      </c>
      <c r="D80" s="780"/>
      <c r="E80" s="780"/>
      <c r="F80" s="1012">
        <v>15.1</v>
      </c>
      <c r="G80" s="1012">
        <v>96.8</v>
      </c>
      <c r="H80" s="1012">
        <v>78</v>
      </c>
      <c r="I80" s="1012">
        <v>99.4</v>
      </c>
      <c r="J80" s="1012">
        <v>77.3</v>
      </c>
      <c r="K80" s="1013">
        <v>424</v>
      </c>
    </row>
    <row r="81" spans="3:11" ht="17.399999999999999" x14ac:dyDescent="0.35">
      <c r="C81" s="780" t="s">
        <v>5529</v>
      </c>
      <c r="D81" s="780"/>
      <c r="E81" s="780"/>
      <c r="F81" s="1012">
        <v>38.4</v>
      </c>
      <c r="G81" s="1012">
        <v>98.9</v>
      </c>
      <c r="H81" s="1012">
        <v>77.099999999999994</v>
      </c>
      <c r="I81" s="1012">
        <v>99.8</v>
      </c>
      <c r="J81" s="1012">
        <v>84.6</v>
      </c>
      <c r="K81" s="1013">
        <v>459</v>
      </c>
    </row>
    <row r="82" spans="3:11" ht="17.399999999999999" x14ac:dyDescent="0.35">
      <c r="C82" s="779" t="s">
        <v>5530</v>
      </c>
      <c r="D82" s="779"/>
      <c r="E82" s="779"/>
      <c r="F82" s="1012"/>
      <c r="G82" s="1012"/>
      <c r="H82" s="1012"/>
      <c r="I82" s="1012"/>
      <c r="J82" s="1012"/>
      <c r="K82" s="1013"/>
    </row>
    <row r="83" spans="3:11" ht="17.399999999999999" x14ac:dyDescent="0.35">
      <c r="C83" s="1018" t="s">
        <v>5531</v>
      </c>
      <c r="D83" s="1018"/>
      <c r="E83" s="1018"/>
      <c r="F83" s="1012">
        <v>33.4</v>
      </c>
      <c r="G83" s="1012">
        <v>99.7</v>
      </c>
      <c r="H83" s="1012">
        <v>80.2</v>
      </c>
      <c r="I83" s="1012">
        <v>99.7</v>
      </c>
      <c r="J83" s="1012">
        <v>81.900000000000006</v>
      </c>
      <c r="K83" s="1013">
        <v>154</v>
      </c>
    </row>
    <row r="84" spans="3:11" ht="17.399999999999999" x14ac:dyDescent="0.35">
      <c r="C84" s="780" t="s">
        <v>5532</v>
      </c>
      <c r="D84" s="780"/>
      <c r="E84" s="780"/>
      <c r="F84" s="1012">
        <v>25.9</v>
      </c>
      <c r="G84" s="1012">
        <v>97.8</v>
      </c>
      <c r="H84" s="1012">
        <v>79.2</v>
      </c>
      <c r="I84" s="1012">
        <v>99.6</v>
      </c>
      <c r="J84" s="1012">
        <v>80.900000000000006</v>
      </c>
      <c r="K84" s="1013">
        <v>729</v>
      </c>
    </row>
    <row r="85" spans="3:11" ht="17.399999999999999" x14ac:dyDescent="0.35">
      <c r="C85" s="780" t="s">
        <v>1848</v>
      </c>
      <c r="D85" s="780"/>
      <c r="E85" s="780"/>
      <c r="F85" s="1012" t="s">
        <v>3637</v>
      </c>
      <c r="G85" s="1012"/>
      <c r="H85" s="1012" t="s">
        <v>3637</v>
      </c>
      <c r="I85" s="1012" t="s">
        <v>3637</v>
      </c>
      <c r="J85" s="1012" t="s">
        <v>3637</v>
      </c>
      <c r="K85" s="1013">
        <v>0</v>
      </c>
    </row>
    <row r="86" spans="3:11" ht="17.399999999999999" x14ac:dyDescent="0.35">
      <c r="C86" s="779" t="s">
        <v>3609</v>
      </c>
      <c r="D86" s="779"/>
      <c r="E86" s="779"/>
      <c r="F86" s="1012"/>
      <c r="G86" s="1012"/>
      <c r="H86" s="1012"/>
      <c r="I86" s="1012"/>
      <c r="J86" s="1012"/>
      <c r="K86" s="1013"/>
    </row>
    <row r="87" spans="3:11" ht="17.399999999999999" x14ac:dyDescent="0.35">
      <c r="C87" s="780" t="s">
        <v>5540</v>
      </c>
      <c r="D87" s="780"/>
      <c r="E87" s="780"/>
      <c r="F87" s="1019">
        <v>16.2</v>
      </c>
      <c r="G87" s="1019">
        <v>97.6</v>
      </c>
      <c r="H87" s="1019">
        <v>71.5</v>
      </c>
      <c r="I87" s="1019">
        <v>99</v>
      </c>
      <c r="J87" s="1019">
        <v>73.7</v>
      </c>
      <c r="K87" s="1013">
        <v>333</v>
      </c>
    </row>
    <row r="88" spans="3:11" ht="17.399999999999999" x14ac:dyDescent="0.35">
      <c r="C88" s="780" t="s">
        <v>5541</v>
      </c>
      <c r="D88" s="780"/>
      <c r="E88" s="780"/>
      <c r="F88" s="1012">
        <v>33.9</v>
      </c>
      <c r="G88" s="1012">
        <v>97.8</v>
      </c>
      <c r="H88" s="1012">
        <v>84.2</v>
      </c>
      <c r="I88" s="1012">
        <v>100</v>
      </c>
      <c r="J88" s="1012">
        <v>85.6</v>
      </c>
      <c r="K88" s="1013">
        <v>550</v>
      </c>
    </row>
    <row r="89" spans="3:11" ht="17.399999999999999" x14ac:dyDescent="0.35">
      <c r="C89" s="923" t="s">
        <v>3612</v>
      </c>
      <c r="D89" s="923"/>
      <c r="E89" s="923"/>
      <c r="F89" s="1012"/>
      <c r="G89" s="1012"/>
      <c r="H89" s="1012"/>
      <c r="I89" s="1012"/>
      <c r="J89" s="1012"/>
      <c r="K89" s="1013"/>
    </row>
    <row r="90" spans="3:11" ht="17.399999999999999" x14ac:dyDescent="0.35">
      <c r="C90" s="780" t="s">
        <v>5542</v>
      </c>
      <c r="D90" s="780"/>
      <c r="E90" s="780"/>
      <c r="F90" s="1012">
        <v>21.2</v>
      </c>
      <c r="G90" s="1012">
        <v>97.3</v>
      </c>
      <c r="H90" s="1012">
        <v>64.3</v>
      </c>
      <c r="I90" s="1012">
        <v>98.8</v>
      </c>
      <c r="J90" s="1012">
        <v>69.400000000000006</v>
      </c>
      <c r="K90" s="1013">
        <v>268</v>
      </c>
    </row>
    <row r="91" spans="3:11" ht="17.399999999999999" x14ac:dyDescent="0.35">
      <c r="C91" s="780" t="s">
        <v>3632</v>
      </c>
      <c r="D91" s="780"/>
      <c r="E91" s="780"/>
      <c r="F91" s="1012">
        <v>15.9</v>
      </c>
      <c r="G91" s="1012">
        <v>99.5</v>
      </c>
      <c r="H91" s="1012">
        <v>83.5</v>
      </c>
      <c r="I91" s="1012">
        <v>99.8</v>
      </c>
      <c r="J91" s="1012">
        <v>83.9</v>
      </c>
      <c r="K91" s="1013">
        <v>189</v>
      </c>
    </row>
    <row r="92" spans="3:11" ht="17.399999999999999" x14ac:dyDescent="0.35">
      <c r="C92" s="780" t="s">
        <v>3633</v>
      </c>
      <c r="D92" s="780"/>
      <c r="E92" s="780"/>
      <c r="F92" s="1012">
        <v>29.8</v>
      </c>
      <c r="G92" s="1012">
        <v>98.7</v>
      </c>
      <c r="H92" s="1012">
        <v>88.3</v>
      </c>
      <c r="I92" s="1012">
        <v>100</v>
      </c>
      <c r="J92" s="1012">
        <v>90.2</v>
      </c>
      <c r="K92" s="1013">
        <v>147</v>
      </c>
    </row>
    <row r="93" spans="3:11" ht="17.399999999999999" x14ac:dyDescent="0.35">
      <c r="C93" s="780" t="s">
        <v>3634</v>
      </c>
      <c r="D93" s="780"/>
      <c r="E93" s="780"/>
      <c r="F93" s="1012">
        <v>42.6</v>
      </c>
      <c r="G93" s="1012">
        <v>96.2</v>
      </c>
      <c r="H93" s="1012">
        <v>81.8</v>
      </c>
      <c r="I93" s="1012">
        <v>100</v>
      </c>
      <c r="J93" s="1012">
        <v>80.5</v>
      </c>
      <c r="K93" s="1013">
        <v>168</v>
      </c>
    </row>
    <row r="94" spans="3:11" ht="17.399999999999999" x14ac:dyDescent="0.35">
      <c r="C94" s="780" t="s">
        <v>5543</v>
      </c>
      <c r="D94" s="780"/>
      <c r="E94" s="780"/>
      <c r="F94" s="1012">
        <v>34.200000000000003</v>
      </c>
      <c r="G94" s="1012">
        <v>100</v>
      </c>
      <c r="H94" s="1012">
        <v>93.4</v>
      </c>
      <c r="I94" s="1012">
        <v>100</v>
      </c>
      <c r="J94" s="1012">
        <v>93.4</v>
      </c>
      <c r="K94" s="1013">
        <v>111</v>
      </c>
    </row>
    <row r="95" spans="3:11" ht="17.399999999999999" x14ac:dyDescent="0.35">
      <c r="C95" s="1020" t="s">
        <v>5544</v>
      </c>
      <c r="D95" s="1020"/>
      <c r="E95" s="1020"/>
      <c r="F95" s="1012"/>
      <c r="G95" s="1012"/>
      <c r="H95" s="1012"/>
      <c r="I95" s="1012"/>
      <c r="J95" s="1012"/>
      <c r="K95" s="1013"/>
    </row>
    <row r="96" spans="3:11" ht="17.399999999999999" x14ac:dyDescent="0.35">
      <c r="C96" s="780" t="s">
        <v>5545</v>
      </c>
      <c r="D96" s="780"/>
      <c r="E96" s="780"/>
      <c r="F96" s="1012">
        <v>19.8</v>
      </c>
      <c r="G96" s="1012">
        <v>92.7</v>
      </c>
      <c r="H96" s="1012">
        <v>92.7</v>
      </c>
      <c r="I96" s="1012">
        <v>92.7</v>
      </c>
      <c r="J96" s="1012">
        <v>68.5</v>
      </c>
      <c r="K96" s="1013">
        <v>35</v>
      </c>
    </row>
    <row r="97" spans="3:11" ht="17.399999999999999" x14ac:dyDescent="0.35">
      <c r="C97" s="780" t="s">
        <v>5546</v>
      </c>
      <c r="D97" s="780"/>
      <c r="E97" s="780"/>
      <c r="F97" s="1021" t="s">
        <v>5547</v>
      </c>
      <c r="G97" s="1021">
        <v>100</v>
      </c>
      <c r="H97" s="1021">
        <v>66.099999999999994</v>
      </c>
      <c r="I97" s="1021">
        <v>100</v>
      </c>
      <c r="J97" s="1021">
        <v>74</v>
      </c>
      <c r="K97" s="1013">
        <v>7</v>
      </c>
    </row>
    <row r="98" spans="3:11" ht="17.399999999999999" x14ac:dyDescent="0.35">
      <c r="C98" s="780" t="s">
        <v>5548</v>
      </c>
      <c r="D98" s="780"/>
      <c r="E98" s="780"/>
      <c r="F98" s="1012">
        <v>28.3</v>
      </c>
      <c r="G98" s="1012">
        <v>98.1</v>
      </c>
      <c r="H98" s="1012">
        <v>79</v>
      </c>
      <c r="I98" s="1012">
        <v>99.9</v>
      </c>
      <c r="J98" s="1012">
        <v>80.900000000000006</v>
      </c>
      <c r="K98" s="1013">
        <v>746</v>
      </c>
    </row>
    <row r="99" spans="3:11" ht="17.399999999999999" x14ac:dyDescent="0.45">
      <c r="C99" s="928" t="s">
        <v>344</v>
      </c>
      <c r="D99" s="928"/>
      <c r="E99" s="928"/>
      <c r="F99" s="413"/>
      <c r="G99" s="413"/>
      <c r="H99" s="929"/>
      <c r="I99" s="929"/>
      <c r="J99" s="929"/>
      <c r="K99" s="1015"/>
    </row>
    <row r="100" spans="3:11" ht="18.600000000000001" x14ac:dyDescent="0.45">
      <c r="C100" s="3369" t="s">
        <v>6141</v>
      </c>
      <c r="D100" s="3369"/>
      <c r="E100" s="3369"/>
      <c r="F100" s="3371"/>
      <c r="G100" s="3371"/>
      <c r="H100" s="3371"/>
      <c r="I100" s="3371"/>
      <c r="J100" s="3371"/>
      <c r="K100" s="3371"/>
    </row>
    <row r="101" spans="3:11" ht="17.399999999999999" x14ac:dyDescent="0.45">
      <c r="C101" s="3372" t="s">
        <v>3663</v>
      </c>
      <c r="D101" s="3372"/>
      <c r="E101" s="3372"/>
      <c r="F101" s="3372"/>
      <c r="G101" s="3372"/>
      <c r="H101" s="3372"/>
      <c r="I101" s="3372"/>
      <c r="J101" s="3372"/>
      <c r="K101" s="3372"/>
    </row>
    <row r="102" spans="3:11" ht="17.399999999999999" x14ac:dyDescent="0.45">
      <c r="C102" s="3372" t="s">
        <v>5549</v>
      </c>
      <c r="D102" s="3372"/>
      <c r="E102" s="3372"/>
      <c r="F102" s="3372"/>
      <c r="G102" s="3372"/>
      <c r="H102" s="3372"/>
      <c r="I102" s="3372"/>
      <c r="J102" s="3372"/>
      <c r="K102" s="3372"/>
    </row>
    <row r="103" spans="3:11" ht="17.399999999999999" x14ac:dyDescent="0.45">
      <c r="C103" s="22" t="s">
        <v>5550</v>
      </c>
      <c r="D103" s="22"/>
      <c r="E103" s="22"/>
      <c r="F103" s="22"/>
      <c r="G103" s="22"/>
      <c r="H103" s="22"/>
      <c r="I103" s="22"/>
      <c r="J103" s="22"/>
      <c r="K103" s="22"/>
    </row>
  </sheetData>
  <mergeCells count="62">
    <mergeCell ref="C100:K100"/>
    <mergeCell ref="C101:K101"/>
    <mergeCell ref="C102:K102"/>
    <mergeCell ref="C60:K60"/>
    <mergeCell ref="C61:C62"/>
    <mergeCell ref="F61:I61"/>
    <mergeCell ref="J61:J62"/>
    <mergeCell ref="K61:K62"/>
    <mergeCell ref="A6:B6"/>
    <mergeCell ref="C6:S6"/>
    <mergeCell ref="A3:B3"/>
    <mergeCell ref="C3:S3"/>
    <mergeCell ref="A4:B4"/>
    <mergeCell ref="C4:S4"/>
    <mergeCell ref="A5:B5"/>
    <mergeCell ref="C5:S5"/>
    <mergeCell ref="C50:K50"/>
    <mergeCell ref="C51:K51"/>
    <mergeCell ref="C52:K52"/>
    <mergeCell ref="C9:K9"/>
    <mergeCell ref="C10:C11"/>
    <mergeCell ref="F10:I10"/>
    <mergeCell ref="J10:J11"/>
    <mergeCell ref="K10:K11"/>
    <mergeCell ref="C12:E12"/>
    <mergeCell ref="C14:E14"/>
    <mergeCell ref="C15:E15"/>
    <mergeCell ref="C16:E16"/>
    <mergeCell ref="C17:E17"/>
    <mergeCell ref="C18:E18"/>
    <mergeCell ref="C19:E19"/>
    <mergeCell ref="C20:E20"/>
    <mergeCell ref="C21:E21"/>
    <mergeCell ref="C22:E22"/>
    <mergeCell ref="C23:E23"/>
    <mergeCell ref="C24:E24"/>
    <mergeCell ref="C25:E25"/>
    <mergeCell ref="C32:E32"/>
    <mergeCell ref="C33:E33"/>
    <mergeCell ref="C34:E34"/>
    <mergeCell ref="C35:E35"/>
    <mergeCell ref="C26:E26"/>
    <mergeCell ref="C27:E27"/>
    <mergeCell ref="C28:E28"/>
    <mergeCell ref="C29:E29"/>
    <mergeCell ref="C30:E30"/>
    <mergeCell ref="C46:E46"/>
    <mergeCell ref="C47:E47"/>
    <mergeCell ref="C48:E48"/>
    <mergeCell ref="C49:E49"/>
    <mergeCell ref="C1:D1"/>
    <mergeCell ref="C41:E41"/>
    <mergeCell ref="C42:E42"/>
    <mergeCell ref="C43:E43"/>
    <mergeCell ref="C44:E44"/>
    <mergeCell ref="C45:E45"/>
    <mergeCell ref="C36:E36"/>
    <mergeCell ref="C37:E37"/>
    <mergeCell ref="C38:E38"/>
    <mergeCell ref="C39:E39"/>
    <mergeCell ref="C40:E40"/>
    <mergeCell ref="C31:E31"/>
  </mergeCells>
  <hyperlinks>
    <hyperlink ref="A1" location="'ODS 4.'!A1" display="REGRESAR" xr:uid="{00000000-0004-0000-7C00-000000000000}"/>
    <hyperlink ref="C1" location="'Metadato 4.2.1'!A1" display="VER METADATO" xr:uid="{00000000-0004-0000-7C00-000001000000}"/>
  </hyperlinks>
  <pageMargins left="0.7" right="0.7" top="0.75" bottom="0.75" header="0.3" footer="0.3"/>
  <pageSetup orientation="portrait" r:id="rId1"/>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D00-000000000000}">
  <sheetPr codeName="Hoja124">
    <tabColor theme="0" tint="-0.499984740745262"/>
  </sheetPr>
  <dimension ref="A1:H36"/>
  <sheetViews>
    <sheetView showGridLines="0" zoomScaleNormal="100" workbookViewId="0">
      <pane ySplit="1" topLeftCell="A2" activePane="bottomLeft" state="frozen"/>
      <selection pane="bottomLeft" activeCell="E22" sqref="E22"/>
    </sheetView>
  </sheetViews>
  <sheetFormatPr baseColWidth="10" defaultColWidth="11.44140625" defaultRowHeight="17.399999999999999" x14ac:dyDescent="0.45"/>
  <cols>
    <col min="1" max="1" width="11.44140625" style="22"/>
    <col min="2" max="2" width="26.44140625" style="22" customWidth="1"/>
    <col min="3" max="3" width="24" style="22" customWidth="1"/>
    <col min="4" max="4" width="85.77734375" style="22" customWidth="1"/>
    <col min="5" max="5" width="11.44140625" style="22"/>
    <col min="6" max="6" width="7.21875" style="22" customWidth="1"/>
    <col min="7" max="16384" width="11.44140625" style="22"/>
  </cols>
  <sheetData>
    <row r="1" spans="1:8" x14ac:dyDescent="0.45">
      <c r="B1" s="584" t="s">
        <v>337</v>
      </c>
    </row>
    <row r="2" spans="1:8" ht="18" thickBot="1" x14ac:dyDescent="0.5"/>
    <row r="3" spans="1:8" ht="23.25" customHeight="1" thickBot="1" x14ac:dyDescent="0.5">
      <c r="B3" s="3362" t="s">
        <v>370</v>
      </c>
      <c r="C3" s="3362"/>
      <c r="D3" s="3362"/>
      <c r="F3" s="147" t="s">
        <v>471</v>
      </c>
    </row>
    <row r="4" spans="1:8" ht="34.799999999999997" x14ac:dyDescent="0.45">
      <c r="A4" s="148"/>
      <c r="B4" s="3142" t="s">
        <v>449</v>
      </c>
      <c r="C4" s="3142"/>
      <c r="D4" s="44" t="s">
        <v>20</v>
      </c>
    </row>
    <row r="5" spans="1:8" ht="34.799999999999997" x14ac:dyDescent="0.45">
      <c r="B5" s="3142" t="s">
        <v>373</v>
      </c>
      <c r="C5" s="3142"/>
      <c r="D5" s="44" t="s">
        <v>59</v>
      </c>
    </row>
    <row r="6" spans="1:8" x14ac:dyDescent="0.45">
      <c r="B6" s="3142" t="s">
        <v>374</v>
      </c>
      <c r="C6" s="3142"/>
      <c r="D6" s="45" t="s">
        <v>754</v>
      </c>
    </row>
    <row r="7" spans="1:8" ht="33.75" customHeight="1" x14ac:dyDescent="0.45">
      <c r="B7" s="3143" t="s">
        <v>375</v>
      </c>
      <c r="C7" s="3143"/>
      <c r="D7" s="46" t="s">
        <v>4211</v>
      </c>
      <c r="H7" s="178"/>
    </row>
    <row r="8" spans="1:8" x14ac:dyDescent="0.45">
      <c r="B8" s="3143" t="s">
        <v>2480</v>
      </c>
      <c r="C8" s="3143"/>
      <c r="D8" s="47" t="s">
        <v>2536</v>
      </c>
      <c r="F8" s="65"/>
    </row>
    <row r="10" spans="1:8" ht="23.25" customHeight="1" x14ac:dyDescent="0.45">
      <c r="B10" s="3362" t="s">
        <v>376</v>
      </c>
      <c r="C10" s="3362"/>
      <c r="D10" s="3362"/>
    </row>
    <row r="11" spans="1:8" x14ac:dyDescent="0.45">
      <c r="B11" s="3153" t="s">
        <v>377</v>
      </c>
      <c r="C11" s="3154"/>
      <c r="D11" s="44" t="s">
        <v>774</v>
      </c>
    </row>
    <row r="12" spans="1:8" ht="52.2" x14ac:dyDescent="0.45">
      <c r="B12" s="3155" t="s">
        <v>379</v>
      </c>
      <c r="C12" s="3155"/>
      <c r="D12" s="684" t="s">
        <v>5537</v>
      </c>
    </row>
    <row r="13" spans="1:8" x14ac:dyDescent="0.45">
      <c r="B13" s="3142" t="s">
        <v>380</v>
      </c>
      <c r="C13" s="3142"/>
      <c r="D13" s="603" t="s">
        <v>754</v>
      </c>
    </row>
    <row r="14" spans="1:8" x14ac:dyDescent="0.45">
      <c r="B14" s="3142" t="s">
        <v>381</v>
      </c>
      <c r="C14" s="3156"/>
      <c r="D14" s="603" t="s">
        <v>10</v>
      </c>
    </row>
    <row r="15" spans="1:8" ht="409.6" x14ac:dyDescent="0.45">
      <c r="B15" s="3142" t="s">
        <v>382</v>
      </c>
      <c r="C15" s="3142"/>
      <c r="D15" s="113" t="s">
        <v>5538</v>
      </c>
    </row>
    <row r="16" spans="1:8" ht="34.799999999999997" x14ac:dyDescent="0.45">
      <c r="B16" s="3142" t="s">
        <v>383</v>
      </c>
      <c r="C16" s="3142"/>
      <c r="D16" s="53" t="s">
        <v>5539</v>
      </c>
    </row>
    <row r="17" spans="2:5" x14ac:dyDescent="0.45">
      <c r="B17" s="3142" t="s">
        <v>384</v>
      </c>
      <c r="C17" s="3142"/>
      <c r="D17" s="55" t="s">
        <v>450</v>
      </c>
    </row>
    <row r="18" spans="2:5" x14ac:dyDescent="0.45">
      <c r="B18" s="3143" t="s">
        <v>386</v>
      </c>
      <c r="C18" s="3143"/>
      <c r="D18" s="44"/>
    </row>
    <row r="19" spans="2:5" ht="48" customHeight="1" x14ac:dyDescent="0.45">
      <c r="B19" s="3144" t="s">
        <v>387</v>
      </c>
      <c r="C19" s="3145"/>
      <c r="D19" s="52" t="s">
        <v>776</v>
      </c>
    </row>
    <row r="20" spans="2:5" x14ac:dyDescent="0.45">
      <c r="B20" s="3142" t="s">
        <v>388</v>
      </c>
      <c r="C20" s="3142"/>
      <c r="D20" s="106" t="s">
        <v>777</v>
      </c>
    </row>
    <row r="21" spans="2:5" x14ac:dyDescent="0.45">
      <c r="B21" s="3146" t="s">
        <v>390</v>
      </c>
      <c r="C21" s="54" t="s">
        <v>391</v>
      </c>
      <c r="D21" s="55" t="s">
        <v>550</v>
      </c>
    </row>
    <row r="22" spans="2:5" x14ac:dyDescent="0.45">
      <c r="B22" s="3147"/>
      <c r="C22" s="577" t="s">
        <v>393</v>
      </c>
      <c r="D22" s="57"/>
    </row>
    <row r="23" spans="2:5" x14ac:dyDescent="0.45">
      <c r="B23" s="3148" t="s">
        <v>395</v>
      </c>
      <c r="C23" s="3148"/>
      <c r="D23" s="44"/>
    </row>
    <row r="24" spans="2:5" x14ac:dyDescent="0.45">
      <c r="B24" s="3148" t="s">
        <v>397</v>
      </c>
      <c r="C24" s="3148"/>
      <c r="D24" s="134" t="s">
        <v>412</v>
      </c>
    </row>
    <row r="25" spans="2:5" x14ac:dyDescent="0.45">
      <c r="B25" s="3142" t="s">
        <v>399</v>
      </c>
      <c r="C25" s="3142"/>
      <c r="D25" s="52" t="s">
        <v>15</v>
      </c>
    </row>
    <row r="26" spans="2:5" ht="15" customHeight="1" x14ac:dyDescent="0.45">
      <c r="B26" s="3143" t="s">
        <v>401</v>
      </c>
      <c r="C26" s="3143"/>
      <c r="D26" s="134" t="s">
        <v>5536</v>
      </c>
    </row>
    <row r="27" spans="2:5" x14ac:dyDescent="0.45">
      <c r="B27" s="3149" t="s">
        <v>403</v>
      </c>
      <c r="C27" s="3150"/>
      <c r="D27" s="44"/>
    </row>
    <row r="28" spans="2:5" x14ac:dyDescent="0.45">
      <c r="B28" s="578" t="s">
        <v>404</v>
      </c>
      <c r="C28" s="579"/>
      <c r="D28" s="55"/>
    </row>
    <row r="29" spans="2:5" x14ac:dyDescent="0.45">
      <c r="B29" s="3151" t="s">
        <v>405</v>
      </c>
      <c r="C29" s="3152"/>
      <c r="D29" s="61"/>
    </row>
    <row r="30" spans="2:5" x14ac:dyDescent="0.45">
      <c r="B30" s="937"/>
      <c r="C30" s="937"/>
      <c r="D30" s="938"/>
    </row>
    <row r="31" spans="2:5" ht="23.25" customHeight="1" x14ac:dyDescent="0.45">
      <c r="B31" s="3362" t="s">
        <v>406</v>
      </c>
      <c r="C31" s="3362"/>
      <c r="D31" s="3362"/>
    </row>
    <row r="32" spans="2:5" x14ac:dyDescent="0.45">
      <c r="B32" s="3321" t="s">
        <v>407</v>
      </c>
      <c r="C32" s="3322"/>
      <c r="D32" s="994"/>
      <c r="E32" s="65"/>
    </row>
    <row r="33" spans="2:4" x14ac:dyDescent="0.45">
      <c r="B33" s="3140" t="s">
        <v>409</v>
      </c>
      <c r="C33" s="3141"/>
      <c r="D33" s="134" t="s">
        <v>780</v>
      </c>
    </row>
    <row r="34" spans="2:4" x14ac:dyDescent="0.45">
      <c r="B34" s="3140" t="s">
        <v>411</v>
      </c>
      <c r="C34" s="3141"/>
      <c r="D34" s="134"/>
    </row>
    <row r="35" spans="2:4" x14ac:dyDescent="0.45">
      <c r="B35" s="3140" t="s">
        <v>413</v>
      </c>
      <c r="C35" s="3141"/>
      <c r="D35" s="134" t="s">
        <v>780</v>
      </c>
    </row>
    <row r="36" spans="2:4" x14ac:dyDescent="0.45">
      <c r="B36" s="3140" t="s">
        <v>415</v>
      </c>
      <c r="C36" s="3141"/>
      <c r="D36" s="602"/>
    </row>
  </sheetData>
  <mergeCells count="30">
    <mergeCell ref="B16:C16"/>
    <mergeCell ref="B3:D3"/>
    <mergeCell ref="B4:C4"/>
    <mergeCell ref="B5:C5"/>
    <mergeCell ref="B6:C6"/>
    <mergeCell ref="B7:C7"/>
    <mergeCell ref="B10:D10"/>
    <mergeCell ref="B11:C11"/>
    <mergeCell ref="B12:C12"/>
    <mergeCell ref="B13:C13"/>
    <mergeCell ref="B14:C14"/>
    <mergeCell ref="B15:C15"/>
    <mergeCell ref="B8:C8"/>
    <mergeCell ref="B31:D31"/>
    <mergeCell ref="B17:C17"/>
    <mergeCell ref="B18:C18"/>
    <mergeCell ref="B19:C19"/>
    <mergeCell ref="B20:C20"/>
    <mergeCell ref="B21:B22"/>
    <mergeCell ref="B23:C23"/>
    <mergeCell ref="B24:C24"/>
    <mergeCell ref="B25:C25"/>
    <mergeCell ref="B26:C26"/>
    <mergeCell ref="B27:C27"/>
    <mergeCell ref="B29:C29"/>
    <mergeCell ref="B32:C32"/>
    <mergeCell ref="B33:C33"/>
    <mergeCell ref="B34:C34"/>
    <mergeCell ref="B35:C35"/>
    <mergeCell ref="B36:C36"/>
  </mergeCells>
  <dataValidations count="7">
    <dataValidation allowBlank="1" showDropDown="1" showInputMessage="1" showErrorMessage="1" sqref="D13" xr:uid="{00000000-0002-0000-7D00-000000000000}"/>
    <dataValidation type="list" allowBlank="1" showInputMessage="1" showErrorMessage="1" sqref="D4" xr:uid="{00000000-0002-0000-7D00-000001000000}">
      <formula1>ODS</formula1>
    </dataValidation>
    <dataValidation type="list" allowBlank="1" showInputMessage="1" showErrorMessage="1" sqref="D5" xr:uid="{00000000-0002-0000-7D00-000002000000}">
      <formula1>Metas_ODS</formula1>
    </dataValidation>
    <dataValidation type="list" allowBlank="1" showInputMessage="1" showErrorMessage="1" sqref="D6" xr:uid="{00000000-0002-0000-7D00-000003000000}">
      <formula1>Numero_indicador</formula1>
    </dataValidation>
    <dataValidation type="list" allowBlank="1" showInputMessage="1" showErrorMessage="1" sqref="D7" xr:uid="{00000000-0002-0000-7D00-000004000000}">
      <formula1>Nombre_indicador_ODS</formula1>
    </dataValidation>
    <dataValidation type="list" allowBlank="1" showInputMessage="1" showErrorMessage="1" sqref="D14" xr:uid="{00000000-0002-0000-7D00-000005000000}">
      <formula1>Tipo_indicador</formula1>
    </dataValidation>
    <dataValidation type="list" allowBlank="1" showInputMessage="1" showErrorMessage="1" sqref="D25" xr:uid="{00000000-0002-0000-7D00-000006000000}">
      <formula1>Tipo_operación</formula1>
    </dataValidation>
  </dataValidations>
  <hyperlinks>
    <hyperlink ref="B1" location="'4.2.1'!A1" display="REGRESAR" xr:uid="{00000000-0004-0000-7D00-000000000000}"/>
    <hyperlink ref="D8" r:id="rId1" xr:uid="{00000000-0004-0000-7D00-000001000000}"/>
  </hyperlinks>
  <pageMargins left="0.7" right="0.7" top="0.75" bottom="0.75" header="0.3" footer="0.3"/>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E00-000000000000}">
  <sheetPr codeName="Hoja125"/>
  <dimension ref="A1:S55"/>
  <sheetViews>
    <sheetView showGridLines="0" workbookViewId="0">
      <pane ySplit="1" topLeftCell="A2" activePane="bottomLeft" state="frozen"/>
      <selection activeCell="B1" sqref="B1"/>
      <selection pane="bottomLeft"/>
    </sheetView>
  </sheetViews>
  <sheetFormatPr baseColWidth="10" defaultColWidth="11.44140625" defaultRowHeight="13.2" x14ac:dyDescent="0.3"/>
  <cols>
    <col min="1" max="2" width="15.5546875" style="41" customWidth="1"/>
    <col min="3" max="4" width="8.21875" style="41" customWidth="1"/>
    <col min="5" max="5" width="9.77734375" style="41" customWidth="1"/>
    <col min="6" max="6" width="10.21875" style="41" customWidth="1"/>
    <col min="7" max="7" width="1.6640625" style="41" customWidth="1"/>
    <col min="8" max="8" width="8.21875" style="41" customWidth="1"/>
    <col min="9" max="9" width="9.21875" style="41" customWidth="1"/>
    <col min="10" max="10" width="9.77734375" style="41" customWidth="1"/>
    <col min="11" max="16384" width="11.44140625" style="41"/>
  </cols>
  <sheetData>
    <row r="1" spans="1:19" s="390" customFormat="1" ht="18.600000000000001" x14ac:dyDescent="0.3">
      <c r="A1" s="2859" t="s">
        <v>337</v>
      </c>
      <c r="C1" s="3262" t="s">
        <v>430</v>
      </c>
      <c r="D1" s="3262"/>
    </row>
    <row r="2" spans="1:19" s="390" customFormat="1" ht="18.600000000000001" x14ac:dyDescent="0.3"/>
    <row r="3" spans="1:19" s="390" customFormat="1" ht="18.600000000000001" x14ac:dyDescent="0.3">
      <c r="A3" s="3355" t="s">
        <v>339</v>
      </c>
      <c r="B3" s="3355"/>
      <c r="C3" s="3355" t="s">
        <v>764</v>
      </c>
      <c r="D3" s="3355"/>
      <c r="E3" s="3355"/>
      <c r="F3" s="3355"/>
      <c r="G3" s="3355"/>
      <c r="H3" s="3355"/>
      <c r="I3" s="3355"/>
      <c r="J3" s="3355"/>
      <c r="K3" s="3355"/>
      <c r="L3" s="3355"/>
      <c r="M3" s="3355"/>
      <c r="N3" s="3355"/>
      <c r="O3" s="3355"/>
      <c r="P3" s="3355"/>
      <c r="Q3" s="3355"/>
      <c r="R3" s="3355"/>
      <c r="S3" s="3355"/>
    </row>
    <row r="4" spans="1:19" s="390" customFormat="1" ht="18.600000000000001" x14ac:dyDescent="0.3">
      <c r="A4" s="3355" t="s">
        <v>340</v>
      </c>
      <c r="B4" s="3355"/>
      <c r="C4" s="3355" t="s">
        <v>59</v>
      </c>
      <c r="D4" s="3355"/>
      <c r="E4" s="3355"/>
      <c r="F4" s="3355"/>
      <c r="G4" s="3355"/>
      <c r="H4" s="3355"/>
      <c r="I4" s="3355"/>
      <c r="J4" s="3355"/>
      <c r="K4" s="3355"/>
      <c r="L4" s="3355"/>
      <c r="M4" s="3355"/>
      <c r="N4" s="3355"/>
      <c r="O4" s="3355"/>
      <c r="P4" s="3355"/>
      <c r="Q4" s="3355"/>
      <c r="R4" s="3379"/>
      <c r="S4" s="3379"/>
    </row>
    <row r="5" spans="1:19" s="390" customFormat="1" ht="18.600000000000001" x14ac:dyDescent="0.3">
      <c r="A5" s="3355" t="s">
        <v>341</v>
      </c>
      <c r="B5" s="3355"/>
      <c r="C5" s="3355" t="s">
        <v>4000</v>
      </c>
      <c r="D5" s="3355"/>
      <c r="E5" s="3355"/>
      <c r="F5" s="3355"/>
      <c r="G5" s="3355"/>
      <c r="H5" s="3355"/>
      <c r="I5" s="3355"/>
      <c r="J5" s="3355"/>
      <c r="K5" s="3355"/>
      <c r="L5" s="3355"/>
      <c r="M5" s="3355"/>
      <c r="N5" s="3355"/>
      <c r="O5" s="3355"/>
      <c r="P5" s="3355"/>
      <c r="Q5" s="3355"/>
      <c r="R5" s="3379"/>
      <c r="S5" s="3379"/>
    </row>
    <row r="6" spans="1:19" s="390" customFormat="1" ht="18.600000000000001" x14ac:dyDescent="0.3">
      <c r="A6" s="3355" t="s">
        <v>417</v>
      </c>
      <c r="B6" s="3355"/>
      <c r="C6" s="3355" t="s">
        <v>5103</v>
      </c>
      <c r="D6" s="3355"/>
      <c r="E6" s="3355"/>
      <c r="F6" s="3355"/>
      <c r="G6" s="3355"/>
      <c r="H6" s="3355"/>
      <c r="I6" s="3355"/>
      <c r="J6" s="3355"/>
      <c r="K6" s="3355"/>
      <c r="L6" s="3355"/>
      <c r="M6" s="3355"/>
      <c r="N6" s="3355"/>
      <c r="O6" s="3355"/>
      <c r="P6" s="3355"/>
      <c r="Q6" s="3355"/>
      <c r="R6" s="3379"/>
      <c r="S6" s="3379"/>
    </row>
    <row r="7" spans="1:19" s="390" customFormat="1" ht="18.600000000000001" x14ac:dyDescent="0.3"/>
    <row r="8" spans="1:19" s="390" customFormat="1" ht="18.600000000000001" x14ac:dyDescent="0.3"/>
    <row r="9" spans="1:19" s="390" customFormat="1" ht="32.25" customHeight="1" x14ac:dyDescent="0.3">
      <c r="C9" s="711" t="s">
        <v>5103</v>
      </c>
      <c r="D9" s="711"/>
      <c r="E9" s="711"/>
      <c r="F9" s="711"/>
      <c r="G9" s="711"/>
      <c r="H9" s="711"/>
      <c r="I9" s="711"/>
      <c r="J9" s="711"/>
    </row>
    <row r="10" spans="1:19" ht="17.399999999999999" x14ac:dyDescent="0.3">
      <c r="A10" s="319"/>
      <c r="C10" s="3380" t="s">
        <v>343</v>
      </c>
      <c r="D10" s="3382" t="s">
        <v>782</v>
      </c>
      <c r="E10" s="3382"/>
      <c r="F10" s="3382"/>
      <c r="G10" s="1023"/>
      <c r="H10" s="3382" t="s">
        <v>783</v>
      </c>
      <c r="I10" s="3382"/>
      <c r="J10" s="3382"/>
    </row>
    <row r="11" spans="1:19" ht="17.399999999999999" x14ac:dyDescent="0.3">
      <c r="A11" s="319"/>
      <c r="C11" s="3381"/>
      <c r="D11" s="1024" t="s">
        <v>344</v>
      </c>
      <c r="E11" s="1024" t="s">
        <v>558</v>
      </c>
      <c r="F11" s="1024" t="s">
        <v>557</v>
      </c>
      <c r="G11" s="1024"/>
      <c r="H11" s="1024" t="s">
        <v>344</v>
      </c>
      <c r="I11" s="1024" t="s">
        <v>558</v>
      </c>
      <c r="J11" s="1024" t="s">
        <v>557</v>
      </c>
    </row>
    <row r="12" spans="1:19" ht="17.399999999999999" x14ac:dyDescent="0.3">
      <c r="A12" s="319"/>
      <c r="C12" s="1025">
        <v>2010</v>
      </c>
      <c r="D12" s="1026">
        <v>92.247351687561604</v>
      </c>
      <c r="E12" s="1026">
        <v>92.136175766804442</v>
      </c>
      <c r="F12" s="1026">
        <v>92.363337210291903</v>
      </c>
      <c r="G12" s="1026"/>
      <c r="H12" s="1027">
        <v>88.611215238729926</v>
      </c>
      <c r="I12" s="1027">
        <v>88.071024581248636</v>
      </c>
      <c r="J12" s="1027">
        <v>89.174775183682726</v>
      </c>
    </row>
    <row r="13" spans="1:19" ht="17.399999999999999" x14ac:dyDescent="0.3">
      <c r="A13" s="319"/>
      <c r="C13" s="1025">
        <v>2011</v>
      </c>
      <c r="D13" s="1026">
        <v>91.37198646258409</v>
      </c>
      <c r="E13" s="1026">
        <v>90.524749797132813</v>
      </c>
      <c r="F13" s="1026">
        <v>92.271252619792705</v>
      </c>
      <c r="G13" s="1026"/>
      <c r="H13" s="1027">
        <v>87.774543530034393</v>
      </c>
      <c r="I13" s="1027">
        <v>86.591831214498242</v>
      </c>
      <c r="J13" s="1027">
        <v>89.029887169475458</v>
      </c>
    </row>
    <row r="14" spans="1:19" ht="17.399999999999999" x14ac:dyDescent="0.3">
      <c r="A14" s="318"/>
      <c r="C14" s="1025">
        <v>2012</v>
      </c>
      <c r="D14" s="1026">
        <v>90.159947782288725</v>
      </c>
      <c r="E14" s="1026">
        <v>89.854137221668694</v>
      </c>
      <c r="F14" s="1026">
        <v>90.480155548542612</v>
      </c>
      <c r="G14" s="1026"/>
      <c r="H14" s="1027">
        <v>86.712161896149468</v>
      </c>
      <c r="I14" s="1027">
        <v>86.04036806953242</v>
      </c>
      <c r="J14" s="1027">
        <v>87.415582995041731</v>
      </c>
    </row>
    <row r="15" spans="1:19" ht="17.399999999999999" x14ac:dyDescent="0.3">
      <c r="A15" s="319"/>
      <c r="C15" s="1025">
        <v>2013</v>
      </c>
      <c r="D15" s="1026">
        <v>88.967495952700673</v>
      </c>
      <c r="E15" s="1026">
        <v>88.727861513206236</v>
      </c>
      <c r="F15" s="1026">
        <v>89.222217496189401</v>
      </c>
      <c r="G15" s="1026"/>
      <c r="H15" s="1027">
        <v>84.963844551567618</v>
      </c>
      <c r="I15" s="1027">
        <v>84.317907324148948</v>
      </c>
      <c r="J15" s="1027">
        <v>85.65044923122899</v>
      </c>
    </row>
    <row r="16" spans="1:19" ht="17.399999999999999" x14ac:dyDescent="0.3">
      <c r="A16" s="319"/>
      <c r="C16" s="1025">
        <v>2014</v>
      </c>
      <c r="D16" s="1026">
        <v>89.320388349514573</v>
      </c>
      <c r="E16" s="1026">
        <v>88.760147980680301</v>
      </c>
      <c r="F16" s="1026">
        <v>89.91161479232187</v>
      </c>
      <c r="G16" s="1026"/>
      <c r="H16" s="1027">
        <v>86.758653440270166</v>
      </c>
      <c r="I16" s="1027">
        <v>86.134518548967222</v>
      </c>
      <c r="J16" s="1027">
        <v>87.417308317969855</v>
      </c>
    </row>
    <row r="17" spans="1:10" ht="17.399999999999999" x14ac:dyDescent="0.3">
      <c r="A17" s="319"/>
      <c r="C17" s="1025">
        <v>2015</v>
      </c>
      <c r="D17" s="1026">
        <v>90.638704296591243</v>
      </c>
      <c r="E17" s="1026">
        <v>90.998393510837218</v>
      </c>
      <c r="F17" s="1026">
        <v>90.263150658564086</v>
      </c>
      <c r="G17" s="1026"/>
      <c r="H17" s="1027">
        <v>84.458823212892469</v>
      </c>
      <c r="I17" s="1027">
        <v>84.867398804350685</v>
      </c>
      <c r="J17" s="1027">
        <v>84.032227019000743</v>
      </c>
    </row>
    <row r="18" spans="1:10" ht="17.399999999999999" x14ac:dyDescent="0.3">
      <c r="A18" s="319"/>
      <c r="C18" s="1025">
        <v>2016</v>
      </c>
      <c r="D18" s="1026">
        <v>90.190754959770359</v>
      </c>
      <c r="E18" s="1026">
        <v>90.494956732624161</v>
      </c>
      <c r="F18" s="1026">
        <v>89.870182673597995</v>
      </c>
      <c r="G18" s="1026"/>
      <c r="H18" s="1027">
        <v>89.343740720315608</v>
      </c>
      <c r="I18" s="1027">
        <v>89.635120983299345</v>
      </c>
      <c r="J18" s="1027">
        <v>89.036679929137748</v>
      </c>
    </row>
    <row r="19" spans="1:10" ht="17.399999999999999" x14ac:dyDescent="0.3">
      <c r="A19" s="330"/>
      <c r="C19" s="1025">
        <v>2017</v>
      </c>
      <c r="D19" s="1028">
        <v>88.451131074791647</v>
      </c>
      <c r="E19" s="1026">
        <v>88.154597018862944</v>
      </c>
      <c r="F19" s="1026">
        <v>88.760830926460784</v>
      </c>
      <c r="G19" s="1026"/>
      <c r="H19" s="1027">
        <v>86.374337049464216</v>
      </c>
      <c r="I19" s="1027">
        <v>86.2</v>
      </c>
      <c r="J19" s="1027">
        <v>86.7</v>
      </c>
    </row>
    <row r="20" spans="1:10" ht="17.399999999999999" x14ac:dyDescent="0.3">
      <c r="C20" s="1025">
        <v>2018</v>
      </c>
      <c r="D20" s="1028">
        <v>102.07319990431385</v>
      </c>
      <c r="E20" s="1026">
        <v>101.73748182007066</v>
      </c>
      <c r="F20" s="1026">
        <v>102.42501769092591</v>
      </c>
      <c r="G20" s="1026"/>
      <c r="H20" s="1027">
        <v>88.723836625842836</v>
      </c>
      <c r="I20" s="1027">
        <v>87.801248785435803</v>
      </c>
      <c r="J20" s="1027">
        <v>89.690672620861875</v>
      </c>
    </row>
    <row r="21" spans="1:10" ht="17.399999999999999" x14ac:dyDescent="0.3">
      <c r="C21" s="1025">
        <v>2019</v>
      </c>
      <c r="D21" s="1026">
        <v>91.929773187094028</v>
      </c>
      <c r="E21" s="1028">
        <v>91.88668938428323</v>
      </c>
      <c r="F21" s="1028">
        <v>91.974921630094045</v>
      </c>
      <c r="G21" s="1026"/>
      <c r="H21" s="1027">
        <v>89.143861143648166</v>
      </c>
      <c r="I21" s="1027">
        <v>89.007101422885825</v>
      </c>
      <c r="J21" s="1027">
        <v>89.28717459452092</v>
      </c>
    </row>
    <row r="22" spans="1:10" ht="17.399999999999999" x14ac:dyDescent="0.3">
      <c r="C22" s="1025">
        <v>2020</v>
      </c>
      <c r="D22" s="1026">
        <v>93.315982649315984</v>
      </c>
      <c r="E22" s="1028">
        <v>93.194919011972146</v>
      </c>
      <c r="F22" s="1028">
        <v>93.442846990652157</v>
      </c>
      <c r="G22" s="1026"/>
      <c r="H22" s="1027">
        <v>91.105772439105763</v>
      </c>
      <c r="I22" s="1027">
        <v>90.852656563812303</v>
      </c>
      <c r="J22" s="1027">
        <v>91.371016235718585</v>
      </c>
    </row>
    <row r="23" spans="1:10" ht="17.399999999999999" x14ac:dyDescent="0.3">
      <c r="C23" s="1830">
        <v>2021</v>
      </c>
      <c r="D23" s="1026">
        <v>93.9</v>
      </c>
      <c r="E23" s="1028">
        <v>93.9</v>
      </c>
      <c r="F23" s="1028">
        <v>93.8</v>
      </c>
      <c r="G23" s="1026"/>
      <c r="H23" s="854">
        <v>91.8</v>
      </c>
      <c r="I23" s="854">
        <v>91.7</v>
      </c>
      <c r="J23" s="854">
        <v>91.9</v>
      </c>
    </row>
    <row r="24" spans="1:10" ht="17.399999999999999" x14ac:dyDescent="0.3">
      <c r="C24" s="1380">
        <v>2022</v>
      </c>
      <c r="D24" s="2892">
        <v>90.75547472876508</v>
      </c>
      <c r="E24" s="2893">
        <v>90.133309887083328</v>
      </c>
      <c r="F24" s="2893">
        <v>91.407498656340422</v>
      </c>
      <c r="G24" s="2892"/>
      <c r="H24" s="1460">
        <v>88.872447022571095</v>
      </c>
      <c r="I24" s="1460">
        <v>88.068505607124166</v>
      </c>
      <c r="J24" s="1460">
        <v>89.714971389302036</v>
      </c>
    </row>
    <row r="25" spans="1:10" ht="17.399999999999999" x14ac:dyDescent="0.3">
      <c r="C25" s="2612" t="s">
        <v>2988</v>
      </c>
      <c r="D25" s="73"/>
      <c r="E25" s="73"/>
      <c r="F25" s="73"/>
      <c r="G25" s="73"/>
      <c r="H25" s="73"/>
      <c r="I25" s="73"/>
      <c r="J25" s="73"/>
    </row>
    <row r="26" spans="1:10" ht="17.399999999999999" x14ac:dyDescent="0.3">
      <c r="C26" s="73" t="s">
        <v>6704</v>
      </c>
      <c r="D26" s="73"/>
      <c r="E26" s="73"/>
      <c r="F26" s="73"/>
      <c r="G26" s="73"/>
      <c r="H26" s="73"/>
      <c r="I26" s="73"/>
      <c r="J26" s="73"/>
    </row>
    <row r="27" spans="1:10" ht="34.5" customHeight="1" x14ac:dyDescent="0.3"/>
    <row r="29" spans="1:10" ht="18.600000000000001" x14ac:dyDescent="0.3">
      <c r="C29" s="458" t="s">
        <v>6703</v>
      </c>
      <c r="D29" s="458"/>
      <c r="E29" s="458"/>
      <c r="F29" s="458"/>
      <c r="G29" s="458"/>
      <c r="H29" s="458"/>
      <c r="I29" s="458"/>
      <c r="J29" s="458"/>
    </row>
    <row r="55" spans="3:3" ht="17.399999999999999" x14ac:dyDescent="0.3">
      <c r="C55" s="73" t="s">
        <v>6705</v>
      </c>
    </row>
  </sheetData>
  <mergeCells count="12">
    <mergeCell ref="A5:B5"/>
    <mergeCell ref="C5:S5"/>
    <mergeCell ref="C1:D1"/>
    <mergeCell ref="A3:B3"/>
    <mergeCell ref="C3:S3"/>
    <mergeCell ref="A4:B4"/>
    <mergeCell ref="C4:S4"/>
    <mergeCell ref="A6:B6"/>
    <mergeCell ref="C6:S6"/>
    <mergeCell ref="C10:C11"/>
    <mergeCell ref="D10:F10"/>
    <mergeCell ref="H10:J10"/>
  </mergeCells>
  <hyperlinks>
    <hyperlink ref="A1" location="'ODS 4.'!A1" display="REGRESAR" xr:uid="{00000000-0004-0000-7E00-000000000000}"/>
    <hyperlink ref="C1" location="'Metadato 4.2.2'!A1" display="VER METADATO" xr:uid="{00000000-0004-0000-7E00-000001000000}"/>
  </hyperlinks>
  <pageMargins left="0.7" right="0.7" top="0.75" bottom="0.75" header="0.3" footer="0.3"/>
  <pageSetup paperSize="9" orientation="portrait" r:id="rId1"/>
  <drawing r:id="rId2"/>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F00-000000000000}">
  <sheetPr codeName="Hoja126">
    <tabColor theme="0" tint="-0.499984740745262"/>
  </sheetPr>
  <dimension ref="A1:F36"/>
  <sheetViews>
    <sheetView showGridLines="0" zoomScaleNormal="100" workbookViewId="0">
      <pane ySplit="1" topLeftCell="A2" activePane="bottomLeft" state="frozen"/>
      <selection pane="bottomLeft" activeCell="H10" sqref="H10"/>
    </sheetView>
  </sheetViews>
  <sheetFormatPr baseColWidth="10" defaultColWidth="11.44140625" defaultRowHeight="17.399999999999999" x14ac:dyDescent="0.3"/>
  <cols>
    <col min="1" max="1" width="8.21875" style="73" customWidth="1"/>
    <col min="2" max="2" width="26.44140625" style="73" customWidth="1"/>
    <col min="3" max="3" width="24" style="73" customWidth="1"/>
    <col min="4" max="4" width="85.77734375" style="73" customWidth="1"/>
    <col min="5" max="5" width="2.77734375" style="73" customWidth="1"/>
    <col min="6" max="6" width="7.21875" style="73" customWidth="1"/>
    <col min="7" max="7" width="9.21875" style="73" customWidth="1"/>
    <col min="8" max="8" width="9.77734375" style="73" customWidth="1"/>
    <col min="9" max="16384" width="11.44140625" style="73"/>
  </cols>
  <sheetData>
    <row r="1" spans="1:6" x14ac:dyDescent="0.3">
      <c r="B1" s="584" t="s">
        <v>337</v>
      </c>
    </row>
    <row r="2" spans="1:6" ht="18" thickBot="1" x14ac:dyDescent="0.35"/>
    <row r="3" spans="1:6" ht="23.25" customHeight="1" thickBot="1" x14ac:dyDescent="0.35">
      <c r="B3" s="3383" t="s">
        <v>370</v>
      </c>
      <c r="C3" s="3383"/>
      <c r="D3" s="3383"/>
      <c r="F3" s="147" t="s">
        <v>371</v>
      </c>
    </row>
    <row r="4" spans="1:6" ht="34.799999999999997" x14ac:dyDescent="0.3">
      <c r="A4" s="148"/>
      <c r="B4" s="3299" t="s">
        <v>449</v>
      </c>
      <c r="C4" s="3299"/>
      <c r="D4" s="156" t="s">
        <v>20</v>
      </c>
    </row>
    <row r="5" spans="1:6" ht="45.75" customHeight="1" x14ac:dyDescent="0.3">
      <c r="B5" s="3142" t="s">
        <v>2154</v>
      </c>
      <c r="C5" s="3142"/>
      <c r="D5" s="44" t="s">
        <v>59</v>
      </c>
    </row>
    <row r="6" spans="1:6" x14ac:dyDescent="0.3">
      <c r="B6" s="3142" t="s">
        <v>374</v>
      </c>
      <c r="C6" s="3142"/>
      <c r="D6" s="45" t="s">
        <v>755</v>
      </c>
    </row>
    <row r="7" spans="1:6" ht="34.799999999999997" x14ac:dyDescent="0.3">
      <c r="B7" s="3143" t="s">
        <v>375</v>
      </c>
      <c r="C7" s="3143"/>
      <c r="D7" s="46" t="s">
        <v>4000</v>
      </c>
    </row>
    <row r="8" spans="1:6" x14ac:dyDescent="0.3">
      <c r="B8" s="3143" t="s">
        <v>2480</v>
      </c>
      <c r="C8" s="3143"/>
      <c r="D8" s="47" t="s">
        <v>2537</v>
      </c>
    </row>
    <row r="9" spans="1:6" x14ac:dyDescent="0.45">
      <c r="B9" s="22"/>
      <c r="C9" s="22"/>
      <c r="D9" s="22"/>
    </row>
    <row r="10" spans="1:6" ht="23.25" customHeight="1" x14ac:dyDescent="0.3">
      <c r="B10" s="3383" t="s">
        <v>376</v>
      </c>
      <c r="C10" s="3383"/>
      <c r="D10" s="3383"/>
    </row>
    <row r="11" spans="1:6" ht="16.5" customHeight="1" x14ac:dyDescent="0.3">
      <c r="B11" s="3323" t="s">
        <v>377</v>
      </c>
      <c r="C11" s="3324"/>
      <c r="D11" s="156" t="s">
        <v>439</v>
      </c>
    </row>
    <row r="12" spans="1:6" ht="36" customHeight="1" x14ac:dyDescent="0.3">
      <c r="B12" s="3155" t="s">
        <v>379</v>
      </c>
      <c r="C12" s="3155"/>
      <c r="D12" s="1003" t="s">
        <v>2989</v>
      </c>
    </row>
    <row r="13" spans="1:6" x14ac:dyDescent="0.3">
      <c r="B13" s="3142" t="s">
        <v>380</v>
      </c>
      <c r="C13" s="3142"/>
      <c r="D13" s="603" t="s">
        <v>755</v>
      </c>
    </row>
    <row r="14" spans="1:6" x14ac:dyDescent="0.3">
      <c r="B14" s="3142" t="s">
        <v>381</v>
      </c>
      <c r="C14" s="3156"/>
      <c r="D14" s="603" t="s">
        <v>10</v>
      </c>
    </row>
    <row r="15" spans="1:6" ht="145.80000000000001" customHeight="1" x14ac:dyDescent="0.3">
      <c r="B15" s="3142" t="s">
        <v>382</v>
      </c>
      <c r="C15" s="3142"/>
      <c r="D15" s="83" t="s">
        <v>5998</v>
      </c>
    </row>
    <row r="16" spans="1:6" ht="117" customHeight="1" x14ac:dyDescent="0.3">
      <c r="B16" s="3142" t="s">
        <v>383</v>
      </c>
      <c r="C16" s="3142"/>
      <c r="D16" s="141"/>
    </row>
    <row r="17" spans="2:4" x14ac:dyDescent="0.3">
      <c r="B17" s="3142" t="s">
        <v>384</v>
      </c>
      <c r="C17" s="3142"/>
      <c r="D17" s="55" t="s">
        <v>784</v>
      </c>
    </row>
    <row r="18" spans="2:4" x14ac:dyDescent="0.3">
      <c r="B18" s="3143" t="s">
        <v>386</v>
      </c>
      <c r="C18" s="3143"/>
      <c r="D18" s="44"/>
    </row>
    <row r="19" spans="2:4" ht="34.5" customHeight="1" x14ac:dyDescent="0.3">
      <c r="B19" s="3144" t="s">
        <v>387</v>
      </c>
      <c r="C19" s="3145"/>
      <c r="D19" s="57" t="s">
        <v>2165</v>
      </c>
    </row>
    <row r="20" spans="2:4" ht="18.75" customHeight="1" x14ac:dyDescent="0.3">
      <c r="B20" s="3142" t="s">
        <v>388</v>
      </c>
      <c r="C20" s="3142"/>
      <c r="D20" s="106" t="s">
        <v>424</v>
      </c>
    </row>
    <row r="21" spans="2:4" x14ac:dyDescent="0.3">
      <c r="B21" s="3146" t="s">
        <v>390</v>
      </c>
      <c r="C21" s="54" t="s">
        <v>391</v>
      </c>
      <c r="D21" s="44"/>
    </row>
    <row r="22" spans="2:4" x14ac:dyDescent="0.3">
      <c r="B22" s="3147"/>
      <c r="C22" s="577" t="s">
        <v>393</v>
      </c>
      <c r="D22" s="55" t="s">
        <v>345</v>
      </c>
    </row>
    <row r="23" spans="2:4" x14ac:dyDescent="0.3">
      <c r="B23" s="3148" t="s">
        <v>395</v>
      </c>
      <c r="C23" s="3148"/>
      <c r="D23" s="55" t="s">
        <v>427</v>
      </c>
    </row>
    <row r="24" spans="2:4" x14ac:dyDescent="0.3">
      <c r="B24" s="3148" t="s">
        <v>397</v>
      </c>
      <c r="C24" s="3148"/>
      <c r="D24" s="44" t="s">
        <v>771</v>
      </c>
    </row>
    <row r="25" spans="2:4" x14ac:dyDescent="0.3">
      <c r="B25" s="3142" t="s">
        <v>399</v>
      </c>
      <c r="C25" s="3142"/>
      <c r="D25" s="52" t="s">
        <v>11</v>
      </c>
    </row>
    <row r="26" spans="2:4" ht="15" customHeight="1" x14ac:dyDescent="0.3">
      <c r="B26" s="3143" t="s">
        <v>401</v>
      </c>
      <c r="C26" s="3143"/>
      <c r="D26" s="134" t="s">
        <v>2166</v>
      </c>
    </row>
    <row r="27" spans="2:4" x14ac:dyDescent="0.3">
      <c r="B27" s="3149" t="s">
        <v>403</v>
      </c>
      <c r="C27" s="3150"/>
      <c r="D27" s="44"/>
    </row>
    <row r="28" spans="2:4" x14ac:dyDescent="0.3">
      <c r="B28" s="578" t="s">
        <v>404</v>
      </c>
      <c r="C28" s="579"/>
      <c r="D28" s="44" t="s">
        <v>2990</v>
      </c>
    </row>
    <row r="29" spans="2:4" x14ac:dyDescent="0.3">
      <c r="B29" s="3151" t="s">
        <v>405</v>
      </c>
      <c r="C29" s="3152"/>
      <c r="D29" s="61"/>
    </row>
    <row r="30" spans="2:4" x14ac:dyDescent="0.3">
      <c r="B30" s="937"/>
      <c r="C30" s="937"/>
      <c r="D30" s="938"/>
    </row>
    <row r="31" spans="2:4" ht="23.25" customHeight="1" x14ac:dyDescent="0.3">
      <c r="B31" s="3383" t="s">
        <v>406</v>
      </c>
      <c r="C31" s="3383"/>
      <c r="D31" s="3383"/>
    </row>
    <row r="32" spans="2:4" x14ac:dyDescent="0.3">
      <c r="B32" s="3321" t="s">
        <v>407</v>
      </c>
      <c r="C32" s="3322"/>
      <c r="D32" s="1002" t="s">
        <v>2160</v>
      </c>
    </row>
    <row r="33" spans="2:4" x14ac:dyDescent="0.3">
      <c r="B33" s="3140" t="s">
        <v>409</v>
      </c>
      <c r="C33" s="3141"/>
      <c r="D33" s="119" t="s">
        <v>2162</v>
      </c>
    </row>
    <row r="34" spans="2:4" x14ac:dyDescent="0.3">
      <c r="B34" s="3140" t="s">
        <v>411</v>
      </c>
      <c r="C34" s="3141"/>
      <c r="D34" s="134" t="s">
        <v>771</v>
      </c>
    </row>
    <row r="35" spans="2:4" x14ac:dyDescent="0.3">
      <c r="B35" s="3140" t="s">
        <v>413</v>
      </c>
      <c r="C35" s="3141"/>
      <c r="D35" s="119"/>
    </row>
    <row r="36" spans="2:4" x14ac:dyDescent="0.3">
      <c r="B36" s="3140" t="s">
        <v>415</v>
      </c>
      <c r="C36" s="3141"/>
      <c r="D36" s="119" t="s">
        <v>2161</v>
      </c>
    </row>
  </sheetData>
  <mergeCells count="30">
    <mergeCell ref="B12:C12"/>
    <mergeCell ref="B13:C13"/>
    <mergeCell ref="B14:C14"/>
    <mergeCell ref="B36:C36"/>
    <mergeCell ref="B31:D31"/>
    <mergeCell ref="B32:C32"/>
    <mergeCell ref="B33:C33"/>
    <mergeCell ref="B34:C34"/>
    <mergeCell ref="B35:C35"/>
    <mergeCell ref="B10:D10"/>
    <mergeCell ref="B8:C8"/>
    <mergeCell ref="B21:B22"/>
    <mergeCell ref="B23:C23"/>
    <mergeCell ref="B29:C29"/>
    <mergeCell ref="B24:C24"/>
    <mergeCell ref="B25:C25"/>
    <mergeCell ref="B26:C26"/>
    <mergeCell ref="B27:C27"/>
    <mergeCell ref="B16:C16"/>
    <mergeCell ref="B17:C17"/>
    <mergeCell ref="B18:C18"/>
    <mergeCell ref="B19:C19"/>
    <mergeCell ref="B20:C20"/>
    <mergeCell ref="B15:C15"/>
    <mergeCell ref="B11:C11"/>
    <mergeCell ref="B3:D3"/>
    <mergeCell ref="B4:C4"/>
    <mergeCell ref="B5:C5"/>
    <mergeCell ref="B6:C6"/>
    <mergeCell ref="B7:C7"/>
  </mergeCells>
  <dataValidations count="7">
    <dataValidation allowBlank="1" showDropDown="1" showInputMessage="1" showErrorMessage="1" sqref="D13" xr:uid="{00000000-0002-0000-7F00-000000000000}"/>
    <dataValidation type="list" allowBlank="1" showInputMessage="1" showErrorMessage="1" sqref="D4" xr:uid="{00000000-0002-0000-7F00-000001000000}">
      <formula1>ODS</formula1>
    </dataValidation>
    <dataValidation type="list" allowBlank="1" showInputMessage="1" showErrorMessage="1" sqref="D5" xr:uid="{00000000-0002-0000-7F00-000002000000}">
      <formula1>Metas_ODS</formula1>
    </dataValidation>
    <dataValidation type="list" allowBlank="1" showInputMessage="1" showErrorMessage="1" sqref="D6" xr:uid="{00000000-0002-0000-7F00-000003000000}">
      <formula1>Numero_indicador</formula1>
    </dataValidation>
    <dataValidation type="list" allowBlank="1" showInputMessage="1" showErrorMessage="1" sqref="D7" xr:uid="{00000000-0002-0000-7F00-000004000000}">
      <formula1>Nombre_indicador_ODS</formula1>
    </dataValidation>
    <dataValidation type="list" allowBlank="1" showInputMessage="1" showErrorMessage="1" sqref="D14" xr:uid="{00000000-0002-0000-7F00-000005000000}">
      <formula1>Tipo_indicador</formula1>
    </dataValidation>
    <dataValidation type="list" allowBlank="1" showInputMessage="1" showErrorMessage="1" sqref="D25" xr:uid="{00000000-0002-0000-7F00-000006000000}">
      <formula1>Tipo_operación</formula1>
    </dataValidation>
  </dataValidations>
  <hyperlinks>
    <hyperlink ref="B1" location="'4.2.2'!A1" display="REGRESAR" xr:uid="{00000000-0004-0000-7F00-000000000000}"/>
    <hyperlink ref="D8" r:id="rId1" xr:uid="{00000000-0004-0000-7F00-000001000000}"/>
  </hyperlinks>
  <pageMargins left="0.7" right="0.7" top="0.75" bottom="0.75" header="0.3" footer="0.3"/>
  <pageSetup paperSize="9" orientation="portrait" r:id="rId2"/>
  <drawing r:id="rId3"/>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000-000000000000}">
  <sheetPr codeName="Hoja127"/>
  <dimension ref="A1:AL82"/>
  <sheetViews>
    <sheetView showGridLines="0" zoomScaleNormal="100" workbookViewId="0">
      <pane ySplit="1" topLeftCell="A2" activePane="bottomLeft" state="frozen"/>
      <selection pane="bottomLeft"/>
    </sheetView>
  </sheetViews>
  <sheetFormatPr baseColWidth="10" defaultColWidth="11.44140625" defaultRowHeight="13.2" x14ac:dyDescent="0.3"/>
  <cols>
    <col min="1" max="1" width="15" style="41" customWidth="1"/>
    <col min="2" max="2" width="18.21875" style="41" customWidth="1"/>
    <col min="3" max="3" width="8.5546875" style="41" customWidth="1"/>
    <col min="4" max="4" width="8.44140625" style="41" customWidth="1"/>
    <col min="5" max="5" width="7.44140625" style="41" customWidth="1"/>
    <col min="6" max="6" width="8.21875" style="41" customWidth="1"/>
    <col min="7" max="7" width="3" style="41" customWidth="1"/>
    <col min="8" max="8" width="7.44140625" style="41" customWidth="1"/>
    <col min="9" max="9" width="8.77734375" style="41" customWidth="1"/>
    <col min="10" max="10" width="2.44140625" style="41" customWidth="1"/>
    <col min="11" max="11" width="9.44140625" style="41" customWidth="1"/>
    <col min="12" max="12" width="11" style="41" customWidth="1"/>
    <col min="13" max="13" width="9.44140625" style="41" customWidth="1"/>
    <col min="14" max="14" width="9.5546875" style="41" customWidth="1"/>
    <col min="15" max="15" width="8.77734375" style="41" customWidth="1"/>
    <col min="16" max="16" width="10.21875" style="41" customWidth="1"/>
    <col min="17" max="17" width="3.21875" style="41" customWidth="1"/>
    <col min="18" max="18" width="10.21875" style="41" customWidth="1"/>
    <col min="19" max="19" width="9.21875" style="41" customWidth="1"/>
    <col min="20" max="20" width="9.77734375" style="41" customWidth="1"/>
    <col min="21" max="21" width="4.77734375" style="41" customWidth="1"/>
    <col min="22" max="22" width="7.5546875" style="41" customWidth="1"/>
    <col min="23" max="23" width="8.21875" style="41" customWidth="1"/>
    <col min="24" max="24" width="9.44140625" style="41" customWidth="1"/>
    <col min="25" max="25" width="2.5546875" style="41" customWidth="1"/>
    <col min="26" max="26" width="7.77734375" style="41" customWidth="1"/>
    <col min="27" max="27" width="7.21875" style="41" customWidth="1"/>
    <col min="28" max="28" width="3" style="41" customWidth="1"/>
    <col min="29" max="29" width="7.44140625" style="41" customWidth="1"/>
    <col min="30" max="30" width="10.77734375" style="41" customWidth="1"/>
    <col min="31" max="31" width="7.77734375" style="41" customWidth="1"/>
    <col min="32" max="32" width="7.21875" style="41" customWidth="1"/>
    <col min="33" max="33" width="8.21875" style="41" customWidth="1"/>
    <col min="34" max="34" width="8" style="41" customWidth="1"/>
    <col min="35" max="35" width="2.77734375" style="41" customWidth="1"/>
    <col min="36" max="36" width="10" style="41" customWidth="1"/>
    <col min="37" max="37" width="10.77734375" style="41" customWidth="1"/>
    <col min="38" max="38" width="9.5546875" style="41" customWidth="1"/>
    <col min="39" max="16384" width="11.44140625" style="41"/>
  </cols>
  <sheetData>
    <row r="1" spans="1:38" s="390" customFormat="1" ht="18.600000000000001" x14ac:dyDescent="0.3">
      <c r="A1" s="808" t="s">
        <v>337</v>
      </c>
      <c r="C1" s="3262" t="s">
        <v>430</v>
      </c>
      <c r="D1" s="3262"/>
    </row>
    <row r="2" spans="1:38" s="390" customFormat="1" ht="18.600000000000001" x14ac:dyDescent="0.3"/>
    <row r="3" spans="1:38" s="390" customFormat="1" ht="18.600000000000001" x14ac:dyDescent="0.3">
      <c r="A3" s="3355" t="s">
        <v>339</v>
      </c>
      <c r="B3" s="3355"/>
      <c r="C3" s="3385" t="s">
        <v>764</v>
      </c>
      <c r="D3" s="3386"/>
      <c r="E3" s="3386"/>
      <c r="F3" s="3386"/>
      <c r="G3" s="3386"/>
      <c r="H3" s="3386"/>
      <c r="I3" s="3386"/>
      <c r="J3" s="3386"/>
      <c r="K3" s="3386"/>
      <c r="L3" s="3386"/>
      <c r="M3" s="3386"/>
      <c r="N3" s="3386"/>
      <c r="O3" s="3386"/>
      <c r="P3" s="3386"/>
      <c r="Q3" s="3386"/>
      <c r="R3" s="3386"/>
      <c r="S3" s="3386"/>
      <c r="T3" s="3386"/>
      <c r="U3" s="3386"/>
      <c r="V3" s="3386"/>
      <c r="W3" s="3386"/>
      <c r="X3" s="3394"/>
    </row>
    <row r="4" spans="1:38" s="390" customFormat="1" ht="18.600000000000001" x14ac:dyDescent="0.3">
      <c r="A4" s="3355" t="s">
        <v>340</v>
      </c>
      <c r="B4" s="3355"/>
      <c r="C4" s="3385" t="s">
        <v>60</v>
      </c>
      <c r="D4" s="3386"/>
      <c r="E4" s="3386"/>
      <c r="F4" s="3386"/>
      <c r="G4" s="3386"/>
      <c r="H4" s="3386"/>
      <c r="I4" s="3386"/>
      <c r="J4" s="3386"/>
      <c r="K4" s="3386"/>
      <c r="L4" s="3386"/>
      <c r="M4" s="3386"/>
      <c r="N4" s="3386"/>
      <c r="O4" s="3386"/>
      <c r="P4" s="3386"/>
      <c r="Q4" s="3386"/>
      <c r="R4" s="3387"/>
      <c r="S4" s="3387"/>
      <c r="T4" s="3387"/>
      <c r="U4" s="3387"/>
      <c r="V4" s="3387"/>
      <c r="W4" s="3387"/>
      <c r="X4" s="3388"/>
    </row>
    <row r="5" spans="1:38" s="390" customFormat="1" ht="18.600000000000001" x14ac:dyDescent="0.3">
      <c r="A5" s="3355" t="s">
        <v>341</v>
      </c>
      <c r="B5" s="3355"/>
      <c r="C5" s="3385" t="s">
        <v>4001</v>
      </c>
      <c r="D5" s="3386"/>
      <c r="E5" s="3386"/>
      <c r="F5" s="3386"/>
      <c r="G5" s="3386"/>
      <c r="H5" s="3386"/>
      <c r="I5" s="3386"/>
      <c r="J5" s="3386"/>
      <c r="K5" s="3386"/>
      <c r="L5" s="3386"/>
      <c r="M5" s="3386"/>
      <c r="N5" s="3386"/>
      <c r="O5" s="3386"/>
      <c r="P5" s="3386"/>
      <c r="Q5" s="3386"/>
      <c r="R5" s="3387"/>
      <c r="S5" s="3387"/>
      <c r="T5" s="3387"/>
      <c r="U5" s="3387"/>
      <c r="V5" s="3387"/>
      <c r="W5" s="3387"/>
      <c r="X5" s="3388"/>
    </row>
    <row r="6" spans="1:38" s="390" customFormat="1" ht="18.600000000000001" x14ac:dyDescent="0.3">
      <c r="A6" s="3355" t="s">
        <v>417</v>
      </c>
      <c r="B6" s="3355"/>
      <c r="C6" s="3385" t="s">
        <v>5104</v>
      </c>
      <c r="D6" s="3386"/>
      <c r="E6" s="3386"/>
      <c r="F6" s="3386"/>
      <c r="G6" s="3386"/>
      <c r="H6" s="3386"/>
      <c r="I6" s="3386"/>
      <c r="J6" s="3386"/>
      <c r="K6" s="3386"/>
      <c r="L6" s="3386"/>
      <c r="M6" s="3386"/>
      <c r="N6" s="3386"/>
      <c r="O6" s="3386"/>
      <c r="P6" s="3386"/>
      <c r="Q6" s="3386"/>
      <c r="R6" s="3387"/>
      <c r="S6" s="3387"/>
      <c r="T6" s="3387"/>
      <c r="U6" s="3387"/>
      <c r="V6" s="3387"/>
      <c r="W6" s="3387"/>
      <c r="X6" s="3388"/>
    </row>
    <row r="7" spans="1:38" s="390" customFormat="1" ht="18.600000000000001" x14ac:dyDescent="0.3"/>
    <row r="8" spans="1:38" s="390" customFormat="1" ht="18.600000000000001" x14ac:dyDescent="0.3"/>
    <row r="9" spans="1:38" s="390" customFormat="1" ht="18.600000000000001" x14ac:dyDescent="0.3">
      <c r="A9" s="658"/>
      <c r="C9" s="3329" t="s">
        <v>5105</v>
      </c>
      <c r="D9" s="3329"/>
      <c r="E9" s="3329"/>
      <c r="F9" s="3329"/>
      <c r="G9" s="3329"/>
      <c r="H9" s="3329"/>
      <c r="I9" s="3329"/>
      <c r="J9" s="3329"/>
      <c r="K9" s="3329"/>
      <c r="L9" s="3329"/>
      <c r="M9" s="3329"/>
      <c r="N9" s="3329"/>
      <c r="O9" s="3329"/>
      <c r="P9" s="3329"/>
      <c r="Q9" s="3329"/>
      <c r="R9" s="3329"/>
      <c r="S9" s="3329"/>
      <c r="T9" s="3329"/>
      <c r="U9" s="3329"/>
      <c r="V9" s="3329"/>
      <c r="W9" s="3329"/>
      <c r="X9" s="3329"/>
      <c r="Y9" s="3329"/>
      <c r="Z9" s="3329"/>
      <c r="AA9" s="3329"/>
      <c r="AB9" s="3329"/>
      <c r="AC9" s="3329"/>
      <c r="AD9" s="3329"/>
      <c r="AE9" s="3329"/>
      <c r="AF9" s="3329"/>
      <c r="AG9" s="3329"/>
      <c r="AH9" s="3329"/>
      <c r="AI9" s="3329"/>
      <c r="AJ9" s="3329"/>
      <c r="AK9" s="3329"/>
      <c r="AL9" s="3329"/>
    </row>
    <row r="10" spans="1:38" s="390" customFormat="1" ht="9.6" customHeight="1" x14ac:dyDescent="0.3">
      <c r="A10" s="658"/>
      <c r="C10" s="878"/>
      <c r="D10" s="878"/>
      <c r="E10" s="878"/>
      <c r="F10" s="878"/>
      <c r="G10" s="878"/>
      <c r="H10" s="878"/>
      <c r="I10" s="878"/>
      <c r="J10" s="878"/>
      <c r="K10" s="878"/>
      <c r="L10" s="878"/>
      <c r="M10" s="878"/>
      <c r="N10" s="878"/>
      <c r="O10" s="878"/>
      <c r="P10" s="878"/>
      <c r="Q10" s="878"/>
      <c r="R10" s="878"/>
      <c r="S10" s="878"/>
      <c r="T10" s="878"/>
      <c r="U10" s="878"/>
      <c r="V10" s="878"/>
      <c r="W10" s="878"/>
      <c r="X10" s="878"/>
      <c r="Y10" s="878"/>
      <c r="Z10" s="878"/>
      <c r="AA10" s="878"/>
      <c r="AB10" s="878"/>
      <c r="AC10" s="878"/>
      <c r="AD10" s="878"/>
      <c r="AE10" s="878"/>
      <c r="AF10" s="878"/>
      <c r="AG10" s="878"/>
      <c r="AH10" s="878"/>
      <c r="AI10" s="878"/>
      <c r="AJ10" s="878"/>
      <c r="AK10" s="878"/>
      <c r="AL10" s="878"/>
    </row>
    <row r="11" spans="1:38" ht="15" customHeight="1" x14ac:dyDescent="0.3">
      <c r="A11" s="197"/>
      <c r="C11" s="3389" t="s">
        <v>458</v>
      </c>
      <c r="D11" s="3384" t="s">
        <v>3377</v>
      </c>
      <c r="E11" s="3384"/>
      <c r="F11" s="3384"/>
      <c r="G11" s="3384"/>
      <c r="H11" s="3384"/>
      <c r="I11" s="3384"/>
      <c r="J11" s="3384"/>
      <c r="K11" s="3384"/>
      <c r="L11" s="3384"/>
      <c r="M11" s="3384"/>
      <c r="N11" s="3384"/>
      <c r="O11" s="3384"/>
      <c r="P11" s="3384"/>
      <c r="Q11" s="3384"/>
      <c r="R11" s="3384"/>
      <c r="S11" s="3384"/>
      <c r="T11" s="3384"/>
      <c r="U11" s="1029"/>
      <c r="V11" s="3384" t="s">
        <v>3378</v>
      </c>
      <c r="W11" s="3384"/>
      <c r="X11" s="3384"/>
      <c r="Y11" s="3384"/>
      <c r="Z11" s="3384"/>
      <c r="AA11" s="3384"/>
      <c r="AB11" s="3384"/>
      <c r="AC11" s="3384"/>
      <c r="AD11" s="3384"/>
      <c r="AE11" s="3384"/>
      <c r="AF11" s="3384"/>
      <c r="AG11" s="3384"/>
      <c r="AH11" s="3384"/>
      <c r="AI11" s="3384"/>
      <c r="AJ11" s="3384"/>
      <c r="AK11" s="3384"/>
      <c r="AL11" s="3384"/>
    </row>
    <row r="12" spans="1:38" ht="15" customHeight="1" x14ac:dyDescent="0.3">
      <c r="A12" s="197"/>
      <c r="C12" s="3390"/>
      <c r="D12" s="3392" t="s">
        <v>344</v>
      </c>
      <c r="E12" s="3384" t="s">
        <v>345</v>
      </c>
      <c r="F12" s="3384"/>
      <c r="G12" s="1030"/>
      <c r="H12" s="3384" t="s">
        <v>346</v>
      </c>
      <c r="I12" s="3384"/>
      <c r="J12" s="1030"/>
      <c r="K12" s="3384" t="s">
        <v>347</v>
      </c>
      <c r="L12" s="3384"/>
      <c r="M12" s="3384"/>
      <c r="N12" s="3384"/>
      <c r="O12" s="3384"/>
      <c r="P12" s="3384"/>
      <c r="Q12" s="1030"/>
      <c r="R12" s="3384" t="s">
        <v>785</v>
      </c>
      <c r="S12" s="3384"/>
      <c r="T12" s="3384"/>
      <c r="U12" s="1030"/>
      <c r="V12" s="3384" t="s">
        <v>345</v>
      </c>
      <c r="W12" s="3384"/>
      <c r="X12" s="3384"/>
      <c r="Y12" s="1030"/>
      <c r="Z12" s="3384" t="s">
        <v>346</v>
      </c>
      <c r="AA12" s="3384"/>
      <c r="AB12" s="1030"/>
      <c r="AC12" s="3384" t="s">
        <v>347</v>
      </c>
      <c r="AD12" s="3384"/>
      <c r="AE12" s="3384"/>
      <c r="AF12" s="3384"/>
      <c r="AG12" s="3384"/>
      <c r="AH12" s="3384"/>
      <c r="AI12" s="1030"/>
      <c r="AJ12" s="3384" t="s">
        <v>785</v>
      </c>
      <c r="AK12" s="3384"/>
      <c r="AL12" s="3384"/>
    </row>
    <row r="13" spans="1:38" ht="36" customHeight="1" x14ac:dyDescent="0.3">
      <c r="A13" s="197"/>
      <c r="C13" s="3391"/>
      <c r="D13" s="3393"/>
      <c r="E13" s="1031" t="s">
        <v>350</v>
      </c>
      <c r="F13" s="1031" t="s">
        <v>351</v>
      </c>
      <c r="G13" s="1031"/>
      <c r="H13" s="1031" t="s">
        <v>352</v>
      </c>
      <c r="I13" s="1031" t="s">
        <v>353</v>
      </c>
      <c r="J13" s="1031"/>
      <c r="K13" s="1031" t="s">
        <v>354</v>
      </c>
      <c r="L13" s="1031" t="s">
        <v>355</v>
      </c>
      <c r="M13" s="1031" t="s">
        <v>356</v>
      </c>
      <c r="N13" s="1031" t="s">
        <v>357</v>
      </c>
      <c r="O13" s="1031" t="s">
        <v>358</v>
      </c>
      <c r="P13" s="1031" t="s">
        <v>359</v>
      </c>
      <c r="Q13" s="1031"/>
      <c r="R13" s="1031" t="s">
        <v>786</v>
      </c>
      <c r="S13" s="1031" t="s">
        <v>787</v>
      </c>
      <c r="T13" s="1031" t="s">
        <v>788</v>
      </c>
      <c r="U13" s="1031"/>
      <c r="V13" s="1031" t="s">
        <v>344</v>
      </c>
      <c r="W13" s="1031" t="s">
        <v>350</v>
      </c>
      <c r="X13" s="1031" t="s">
        <v>351</v>
      </c>
      <c r="Y13" s="1031"/>
      <c r="Z13" s="1031" t="s">
        <v>352</v>
      </c>
      <c r="AA13" s="1031" t="s">
        <v>353</v>
      </c>
      <c r="AB13" s="1031"/>
      <c r="AC13" s="1031" t="s">
        <v>354</v>
      </c>
      <c r="AD13" s="1031" t="s">
        <v>355</v>
      </c>
      <c r="AE13" s="1031" t="s">
        <v>356</v>
      </c>
      <c r="AF13" s="1031" t="s">
        <v>357</v>
      </c>
      <c r="AG13" s="1031" t="s">
        <v>358</v>
      </c>
      <c r="AH13" s="1031" t="s">
        <v>359</v>
      </c>
      <c r="AI13" s="1031"/>
      <c r="AJ13" s="1031" t="s">
        <v>786</v>
      </c>
      <c r="AK13" s="1031" t="s">
        <v>787</v>
      </c>
      <c r="AL13" s="1031" t="s">
        <v>788</v>
      </c>
    </row>
    <row r="14" spans="1:38" ht="17.399999999999999" x14ac:dyDescent="0.3">
      <c r="A14" s="197"/>
      <c r="C14" s="856">
        <v>2010</v>
      </c>
      <c r="D14" s="1032">
        <v>36.704267486000944</v>
      </c>
      <c r="E14" s="1032">
        <v>34.922880183092325</v>
      </c>
      <c r="F14" s="1032">
        <v>38.420963958476435</v>
      </c>
      <c r="G14" s="1032"/>
      <c r="H14" s="1032">
        <v>38.843049845450864</v>
      </c>
      <c r="I14" s="1032">
        <v>30.698030434583924</v>
      </c>
      <c r="J14" s="1032"/>
      <c r="K14" s="1032">
        <v>38.438143963618273</v>
      </c>
      <c r="L14" s="1032">
        <v>33.206119188626573</v>
      </c>
      <c r="M14" s="1032">
        <v>33.607817421497913</v>
      </c>
      <c r="N14" s="1032">
        <v>38.062277866843104</v>
      </c>
      <c r="O14" s="1032">
        <v>32.216719277239577</v>
      </c>
      <c r="P14" s="1032">
        <v>31.998454404945903</v>
      </c>
      <c r="Q14" s="1032"/>
      <c r="R14" s="1032">
        <v>79.63722431884122</v>
      </c>
      <c r="S14" s="1032">
        <v>42.749500720077023</v>
      </c>
      <c r="T14" s="1032">
        <v>16.256151181498506</v>
      </c>
      <c r="U14" s="1032"/>
      <c r="V14" s="1032">
        <v>2.0121568182759062</v>
      </c>
      <c r="W14" s="1032">
        <v>2.1308200521304532</v>
      </c>
      <c r="X14" s="1032">
        <v>1.8978028231407529</v>
      </c>
      <c r="Y14" s="1032"/>
      <c r="Z14" s="1032">
        <v>2.2697038954191786</v>
      </c>
      <c r="AA14" s="1032">
        <v>1.2889000594068456</v>
      </c>
      <c r="AB14" s="1032"/>
      <c r="AC14" s="1032">
        <v>2.3611170326156472</v>
      </c>
      <c r="AD14" s="1032">
        <v>1.3434136423050236</v>
      </c>
      <c r="AE14" s="1032">
        <v>1.7533298216570095</v>
      </c>
      <c r="AF14" s="1032">
        <v>0.52760600894046195</v>
      </c>
      <c r="AG14" s="1032">
        <v>1.3517742462174811</v>
      </c>
      <c r="AH14" s="1032">
        <v>2.0950540958268933</v>
      </c>
      <c r="AI14" s="1032"/>
      <c r="AJ14" s="1032">
        <v>1.0783650734786181</v>
      </c>
      <c r="AK14" s="1032">
        <v>3.1864800566513631</v>
      </c>
      <c r="AL14" s="1032">
        <v>1.3818213261921108</v>
      </c>
    </row>
    <row r="15" spans="1:38" ht="17.399999999999999" x14ac:dyDescent="0.3">
      <c r="A15" s="197"/>
      <c r="C15" s="856">
        <v>2011</v>
      </c>
      <c r="D15" s="1032">
        <v>37.695814531330328</v>
      </c>
      <c r="E15" s="1032">
        <v>36.323663080896551</v>
      </c>
      <c r="F15" s="1032">
        <v>39.043667282739847</v>
      </c>
      <c r="G15" s="1032"/>
      <c r="H15" s="1032">
        <v>39.920970965068584</v>
      </c>
      <c r="I15" s="1032">
        <v>31.472327774338858</v>
      </c>
      <c r="J15" s="1032"/>
      <c r="K15" s="1032">
        <v>39.897645835515192</v>
      </c>
      <c r="L15" s="1032">
        <v>34.988348734431497</v>
      </c>
      <c r="M15" s="1032">
        <v>36.798750026572563</v>
      </c>
      <c r="N15" s="1032">
        <v>35.967891846218848</v>
      </c>
      <c r="O15" s="1032">
        <v>31.836748992818354</v>
      </c>
      <c r="P15" s="1032">
        <v>30.91514041977803</v>
      </c>
      <c r="Q15" s="1032"/>
      <c r="R15" s="1032">
        <v>81.497081564444301</v>
      </c>
      <c r="S15" s="1032">
        <v>45.660360798183497</v>
      </c>
      <c r="T15" s="1032">
        <v>16.652834468831028</v>
      </c>
      <c r="U15" s="1032"/>
      <c r="V15" s="1032">
        <v>2.2268473562955768</v>
      </c>
      <c r="W15" s="1032">
        <v>1.9129977462360221</v>
      </c>
      <c r="X15" s="1032">
        <v>2.5351391708134643</v>
      </c>
      <c r="Y15" s="1032"/>
      <c r="Z15" s="1032">
        <v>2.4735344815052351</v>
      </c>
      <c r="AA15" s="1032">
        <v>1.5368940417399004</v>
      </c>
      <c r="AB15" s="1032"/>
      <c r="AC15" s="1032">
        <v>2.5508123999461394</v>
      </c>
      <c r="AD15" s="1032">
        <v>2.0265166733627962</v>
      </c>
      <c r="AE15" s="1032">
        <v>1.3466975617014945</v>
      </c>
      <c r="AF15" s="1032">
        <v>1.6501901140684407</v>
      </c>
      <c r="AG15" s="1032">
        <v>1.5484322998773865</v>
      </c>
      <c r="AH15" s="1032">
        <v>1.6674136477237336</v>
      </c>
      <c r="AI15" s="1032"/>
      <c r="AJ15" s="1032">
        <v>0.81871648055548363</v>
      </c>
      <c r="AK15" s="1032">
        <v>3.3090774924542501</v>
      </c>
      <c r="AL15" s="1032">
        <v>1.867975444076424</v>
      </c>
    </row>
    <row r="16" spans="1:38" ht="17.399999999999999" x14ac:dyDescent="0.3">
      <c r="A16" s="197"/>
      <c r="C16" s="856">
        <v>2012</v>
      </c>
      <c r="D16" s="1032">
        <v>37.335891190841345</v>
      </c>
      <c r="E16" s="1032">
        <v>35.153369345631255</v>
      </c>
      <c r="F16" s="1032">
        <v>39.533082593363133</v>
      </c>
      <c r="G16" s="1032"/>
      <c r="H16" s="1032">
        <v>39.340146052112971</v>
      </c>
      <c r="I16" s="1032">
        <v>31.889344716709168</v>
      </c>
      <c r="J16" s="1032"/>
      <c r="K16" s="1032">
        <v>39.130711673142876</v>
      </c>
      <c r="L16" s="1032">
        <v>33.616640752765271</v>
      </c>
      <c r="M16" s="1032">
        <v>35.825627476882431</v>
      </c>
      <c r="N16" s="1032">
        <v>37.743527719665273</v>
      </c>
      <c r="O16" s="1032">
        <v>33.699974675053554</v>
      </c>
      <c r="P16" s="1032">
        <v>31.484641638225259</v>
      </c>
      <c r="Q16" s="1032"/>
      <c r="R16" s="1032">
        <v>81.980731871704393</v>
      </c>
      <c r="S16" s="1032">
        <v>47.128898493260593</v>
      </c>
      <c r="T16" s="1032">
        <v>15.707013165734685</v>
      </c>
      <c r="U16" s="1032"/>
      <c r="V16" s="1032">
        <v>1.7685484934111904</v>
      </c>
      <c r="W16" s="1032">
        <v>1.6299468852295278</v>
      </c>
      <c r="X16" s="1032">
        <v>1.9080816955831619</v>
      </c>
      <c r="Y16" s="1032"/>
      <c r="Z16" s="1032">
        <v>1.9787784598838145</v>
      </c>
      <c r="AA16" s="1032">
        <v>1.1972502494733341</v>
      </c>
      <c r="AB16" s="1032"/>
      <c r="AC16" s="1032">
        <v>1.9502764111416122</v>
      </c>
      <c r="AD16" s="1032">
        <v>1.3373184348540632</v>
      </c>
      <c r="AE16" s="1032">
        <v>1.7764861294583885</v>
      </c>
      <c r="AF16" s="1032">
        <v>1.4219403765690375</v>
      </c>
      <c r="AG16" s="1032">
        <v>0.97877495705025963</v>
      </c>
      <c r="AH16" s="1032">
        <v>1.9099501181412446</v>
      </c>
      <c r="AI16" s="1032"/>
      <c r="AJ16" s="1032">
        <v>0.83653808032351418</v>
      </c>
      <c r="AK16" s="1032">
        <v>2.9035001824937812</v>
      </c>
      <c r="AL16" s="1032">
        <v>1.1817001024638696</v>
      </c>
    </row>
    <row r="17" spans="1:38" ht="17.399999999999999" x14ac:dyDescent="0.3">
      <c r="A17" s="197"/>
      <c r="C17" s="856">
        <v>2013</v>
      </c>
      <c r="D17" s="1032">
        <v>38.771511422748517</v>
      </c>
      <c r="E17" s="1032">
        <v>37.146392284900436</v>
      </c>
      <c r="F17" s="1032">
        <v>40.350410148832026</v>
      </c>
      <c r="G17" s="1032"/>
      <c r="H17" s="1032">
        <v>40.855576422024235</v>
      </c>
      <c r="I17" s="1032">
        <v>33.158757951195724</v>
      </c>
      <c r="J17" s="1032"/>
      <c r="K17" s="1032">
        <v>41.030650044080836</v>
      </c>
      <c r="L17" s="1032">
        <v>34.677096026099605</v>
      </c>
      <c r="M17" s="1032">
        <v>35.267032004928822</v>
      </c>
      <c r="N17" s="1032">
        <v>38.672223876153616</v>
      </c>
      <c r="O17" s="1032">
        <v>32.424277354742031</v>
      </c>
      <c r="P17" s="1032">
        <v>34.5740762567034</v>
      </c>
      <c r="Q17" s="1032"/>
      <c r="R17" s="1032">
        <v>84.034532351298125</v>
      </c>
      <c r="S17" s="1032">
        <v>48.390409008437274</v>
      </c>
      <c r="T17" s="1032">
        <v>17.085445365704764</v>
      </c>
      <c r="U17" s="1032"/>
      <c r="V17" s="1032">
        <v>1.3542984437600369</v>
      </c>
      <c r="W17" s="1032">
        <v>1.3898918945908325</v>
      </c>
      <c r="X17" s="1032">
        <v>1.3197173149893338</v>
      </c>
      <c r="Y17" s="1032"/>
      <c r="Z17" s="1032">
        <v>1.4560534064555843</v>
      </c>
      <c r="AA17" s="1032">
        <v>1.0802544382632593</v>
      </c>
      <c r="AB17" s="1032"/>
      <c r="AC17" s="1032">
        <v>1.3842911591633631</v>
      </c>
      <c r="AD17" s="1032">
        <v>0.79635234464054094</v>
      </c>
      <c r="AE17" s="1032">
        <v>2.3898310580758131</v>
      </c>
      <c r="AF17" s="1032">
        <v>1.0734487304895164</v>
      </c>
      <c r="AG17" s="1032">
        <v>1.2530597576604126</v>
      </c>
      <c r="AH17" s="1032">
        <v>1.2935352701985976</v>
      </c>
      <c r="AI17" s="1032"/>
      <c r="AJ17" s="1032">
        <v>0.29595762298881545</v>
      </c>
      <c r="AK17" s="1032">
        <v>2.2478784772226157</v>
      </c>
      <c r="AL17" s="1032">
        <v>1.0015161598622946</v>
      </c>
    </row>
    <row r="18" spans="1:38" ht="17.399999999999999" x14ac:dyDescent="0.3">
      <c r="C18" s="856">
        <v>2014</v>
      </c>
      <c r="D18" s="1032">
        <v>37.94372262580746</v>
      </c>
      <c r="E18" s="1032">
        <v>36.713524570113293</v>
      </c>
      <c r="F18" s="1032">
        <v>39.195588550810015</v>
      </c>
      <c r="G18" s="1032"/>
      <c r="H18" s="1032">
        <v>39.835815524105477</v>
      </c>
      <c r="I18" s="1032">
        <v>32.749667755080488</v>
      </c>
      <c r="J18" s="1032"/>
      <c r="K18" s="1032">
        <v>40.363462592587382</v>
      </c>
      <c r="L18" s="1032">
        <v>32.878744881825924</v>
      </c>
      <c r="M18" s="1032">
        <v>33.494187321781091</v>
      </c>
      <c r="N18" s="1032">
        <v>36.215369617157975</v>
      </c>
      <c r="O18" s="1032">
        <v>33.222130101201522</v>
      </c>
      <c r="P18" s="1032">
        <v>33.632345200066339</v>
      </c>
      <c r="Q18" s="1032"/>
      <c r="R18" s="1032">
        <v>85.577207705585437</v>
      </c>
      <c r="S18" s="1032">
        <v>47.187261865716337</v>
      </c>
      <c r="T18" s="1032">
        <v>16.167859662664551</v>
      </c>
      <c r="U18" s="1032"/>
      <c r="V18" s="1032">
        <v>2.3475050011603278</v>
      </c>
      <c r="W18" s="1032">
        <v>1.9617184751689609</v>
      </c>
      <c r="X18" s="1032">
        <v>2.7400865078358461</v>
      </c>
      <c r="Y18" s="1032"/>
      <c r="Z18" s="1032">
        <v>2.5334616842775168</v>
      </c>
      <c r="AA18" s="1032">
        <v>1.837028366235115</v>
      </c>
      <c r="AB18" s="1032"/>
      <c r="AC18" s="1032">
        <v>2.6658608460179813</v>
      </c>
      <c r="AD18" s="1032">
        <v>1.513763327522601</v>
      </c>
      <c r="AE18" s="1032">
        <v>2.1694398312077627</v>
      </c>
      <c r="AF18" s="1032">
        <v>2.17191532886378</v>
      </c>
      <c r="AG18" s="1032">
        <v>1.3574690407569716</v>
      </c>
      <c r="AH18" s="1032">
        <v>2.0053504856539202</v>
      </c>
      <c r="AI18" s="1032"/>
      <c r="AJ18" s="1032">
        <v>1.1525316869327202</v>
      </c>
      <c r="AK18" s="1032">
        <v>3.4575262263864612</v>
      </c>
      <c r="AL18" s="1032">
        <v>1.9019592471763083</v>
      </c>
    </row>
    <row r="19" spans="1:38" ht="17.399999999999999" x14ac:dyDescent="0.3">
      <c r="C19" s="856">
        <v>2015</v>
      </c>
      <c r="D19" s="1032">
        <v>36.15335637036592</v>
      </c>
      <c r="E19" s="1032">
        <v>34.785942009669377</v>
      </c>
      <c r="F19" s="1032">
        <v>37.492635523692243</v>
      </c>
      <c r="G19" s="1032"/>
      <c r="H19" s="1032">
        <v>37.599539717334736</v>
      </c>
      <c r="I19" s="1032">
        <v>32.216453413855277</v>
      </c>
      <c r="J19" s="1032"/>
      <c r="K19" s="1032">
        <v>38.234420466978605</v>
      </c>
      <c r="L19" s="1032">
        <v>34.448889032843169</v>
      </c>
      <c r="M19" s="1032">
        <v>32.359228719763266</v>
      </c>
      <c r="N19" s="1032">
        <v>36.855091790371389</v>
      </c>
      <c r="O19" s="1032">
        <v>31.157271950493254</v>
      </c>
      <c r="P19" s="1032">
        <v>29.220246431552294</v>
      </c>
      <c r="Q19" s="1032"/>
      <c r="R19" s="1032">
        <v>84.782930745238403</v>
      </c>
      <c r="S19" s="1032">
        <v>45.354849744750275</v>
      </c>
      <c r="T19" s="1032">
        <v>15.42079884817023</v>
      </c>
      <c r="U19" s="1032"/>
      <c r="V19" s="1032">
        <v>2.4083250801150644</v>
      </c>
      <c r="W19" s="1032">
        <v>2.2999866718721065</v>
      </c>
      <c r="X19" s="1032">
        <v>2.5144343735632053</v>
      </c>
      <c r="Y19" s="1032"/>
      <c r="Z19" s="1032">
        <v>2.543364963136689</v>
      </c>
      <c r="AA19" s="1032">
        <v>2.0407099254882368</v>
      </c>
      <c r="AB19" s="1032"/>
      <c r="AC19" s="1032">
        <v>2.862397281001932</v>
      </c>
      <c r="AD19" s="1032">
        <v>1.6777871348059854</v>
      </c>
      <c r="AE19" s="1032">
        <v>2.9023052054044376</v>
      </c>
      <c r="AF19" s="1032">
        <v>1.8461882441248572</v>
      </c>
      <c r="AG19" s="1032">
        <v>0.88552859843090559</v>
      </c>
      <c r="AH19" s="1032">
        <v>1.4273790830256476</v>
      </c>
      <c r="AI19" s="1032"/>
      <c r="AJ19" s="1032">
        <v>0.60338165992016302</v>
      </c>
      <c r="AK19" s="1032">
        <v>3.8493039840008425</v>
      </c>
      <c r="AL19" s="1032">
        <v>1.91122402948759</v>
      </c>
    </row>
    <row r="20" spans="1:38" ht="17.399999999999999" x14ac:dyDescent="0.3">
      <c r="C20" s="856">
        <v>2016</v>
      </c>
      <c r="D20" s="1032">
        <v>36.697166657636032</v>
      </c>
      <c r="E20" s="1032">
        <v>34.491195912126088</v>
      </c>
      <c r="F20" s="1032">
        <v>38.819268950200659</v>
      </c>
      <c r="G20" s="1032"/>
      <c r="H20" s="1032">
        <v>38.680664615622263</v>
      </c>
      <c r="I20" s="1032">
        <v>31.278517737043387</v>
      </c>
      <c r="J20" s="1032"/>
      <c r="K20" s="1032">
        <v>39.078134949912055</v>
      </c>
      <c r="L20" s="1032">
        <v>33.159211837022276</v>
      </c>
      <c r="M20" s="1032">
        <v>33.534929123164417</v>
      </c>
      <c r="N20" s="1032">
        <v>37.635582792088726</v>
      </c>
      <c r="O20" s="1032">
        <v>31.516475808953455</v>
      </c>
      <c r="P20" s="1032">
        <v>28.410984970420127</v>
      </c>
      <c r="Q20" s="1032"/>
      <c r="R20" s="1032">
        <v>84.720489964416217</v>
      </c>
      <c r="S20" s="1032">
        <v>46.089919746477101</v>
      </c>
      <c r="T20" s="1032">
        <v>15.694102502403307</v>
      </c>
      <c r="U20" s="1032"/>
      <c r="V20" s="1032">
        <v>3.1169828567120792</v>
      </c>
      <c r="W20" s="1032">
        <v>2.6038094391545576</v>
      </c>
      <c r="X20" s="1032">
        <v>3.6106460152551443</v>
      </c>
      <c r="Y20" s="1032"/>
      <c r="Z20" s="1032">
        <v>3.2815637711755317</v>
      </c>
      <c r="AA20" s="1032">
        <v>2.6673699942854632</v>
      </c>
      <c r="AB20" s="1032"/>
      <c r="AC20" s="1032">
        <v>3.7007945435792706</v>
      </c>
      <c r="AD20" s="1032">
        <v>2.8337261190343139</v>
      </c>
      <c r="AE20" s="1032">
        <v>2.5942195059842117</v>
      </c>
      <c r="AF20" s="1032">
        <v>2.6794663885063281</v>
      </c>
      <c r="AG20" s="1032">
        <v>1.1802155410782449</v>
      </c>
      <c r="AH20" s="1032">
        <v>1.6918113469393596</v>
      </c>
      <c r="AI20" s="1032"/>
      <c r="AJ20" s="1032">
        <v>0.86628386536338886</v>
      </c>
      <c r="AK20" s="1032">
        <v>4.4411258697446536</v>
      </c>
      <c r="AL20" s="1032">
        <v>2.839518319071535</v>
      </c>
    </row>
    <row r="21" spans="1:38" ht="17.399999999999999" x14ac:dyDescent="0.3">
      <c r="C21" s="856">
        <v>2017</v>
      </c>
      <c r="D21" s="1032">
        <v>37.471532035551867</v>
      </c>
      <c r="E21" s="1032">
        <v>35.637294837837807</v>
      </c>
      <c r="F21" s="1032">
        <v>39.272510294386976</v>
      </c>
      <c r="G21" s="1032"/>
      <c r="H21" s="1032">
        <v>38.689131938687417</v>
      </c>
      <c r="I21" s="1032">
        <v>34.180473536067112</v>
      </c>
      <c r="J21" s="1032"/>
      <c r="K21" s="1032">
        <v>38.41855221684429</v>
      </c>
      <c r="L21" s="1032">
        <v>34.952993816298829</v>
      </c>
      <c r="M21" s="1032">
        <v>35.891968727789624</v>
      </c>
      <c r="N21" s="1032">
        <v>43.228113563825346</v>
      </c>
      <c r="O21" s="1032">
        <v>35.134638119006958</v>
      </c>
      <c r="P21" s="1032">
        <v>31.173645752073686</v>
      </c>
      <c r="Q21" s="1032"/>
      <c r="R21" s="1032">
        <v>86.793566016643894</v>
      </c>
      <c r="S21" s="1032">
        <v>45.80518008492497</v>
      </c>
      <c r="T21" s="1032">
        <v>16.190552051577274</v>
      </c>
      <c r="U21" s="1032"/>
      <c r="V21" s="1032">
        <v>3.4701703427602535</v>
      </c>
      <c r="W21" s="1032">
        <v>3.0694750472027907</v>
      </c>
      <c r="X21" s="1032">
        <v>3.863600111067131</v>
      </c>
      <c r="Y21" s="1032"/>
      <c r="Z21" s="1032">
        <v>3.7068678946934246</v>
      </c>
      <c r="AA21" s="1032">
        <v>2.8303990286439649</v>
      </c>
      <c r="AB21" s="1032"/>
      <c r="AC21" s="1032">
        <v>4.1117414232973015</v>
      </c>
      <c r="AD21" s="1032">
        <v>3.9992961640943139</v>
      </c>
      <c r="AE21" s="1032">
        <v>2.3931515132227985</v>
      </c>
      <c r="AF21" s="1032">
        <v>1.8999715923332721</v>
      </c>
      <c r="AG21" s="1032">
        <v>1.5657428083541309</v>
      </c>
      <c r="AH21" s="1032">
        <v>2.334552377135414</v>
      </c>
      <c r="AI21" s="1032"/>
      <c r="AJ21" s="1032">
        <v>1.2052074276487392</v>
      </c>
      <c r="AK21" s="1032">
        <v>5.5148787873661416</v>
      </c>
      <c r="AL21" s="1032">
        <v>2.7157239717976012</v>
      </c>
    </row>
    <row r="22" spans="1:38" ht="17.399999999999999" x14ac:dyDescent="0.3">
      <c r="C22" s="856">
        <v>2018</v>
      </c>
      <c r="D22" s="1032">
        <v>37.447793035065054</v>
      </c>
      <c r="E22" s="1032">
        <v>35.371060249520035</v>
      </c>
      <c r="F22" s="1032">
        <v>39.518394729104536</v>
      </c>
      <c r="G22" s="1032"/>
      <c r="H22" s="1032">
        <v>38.304649763418091</v>
      </c>
      <c r="I22" s="1032">
        <v>35.118800244884461</v>
      </c>
      <c r="J22" s="1032"/>
      <c r="K22" s="1032">
        <v>39.08945227906905</v>
      </c>
      <c r="L22" s="1032">
        <v>32.860817468572854</v>
      </c>
      <c r="M22" s="1032">
        <v>36.256244305507558</v>
      </c>
      <c r="N22" s="1032">
        <v>41.656975473265426</v>
      </c>
      <c r="O22" s="1032">
        <v>34.104885095554913</v>
      </c>
      <c r="P22" s="1032">
        <v>30.434293191875561</v>
      </c>
      <c r="Q22" s="1032"/>
      <c r="R22" s="1032">
        <v>87.175182361016923</v>
      </c>
      <c r="S22" s="1032">
        <v>46.983148719749252</v>
      </c>
      <c r="T22" s="1032">
        <v>16.358568092677327</v>
      </c>
      <c r="U22" s="1032"/>
      <c r="V22" s="1032">
        <v>3.0954598719990387</v>
      </c>
      <c r="W22" s="1032">
        <v>2.8238012987560106</v>
      </c>
      <c r="X22" s="1032">
        <v>3.3663164337447702</v>
      </c>
      <c r="Y22" s="1032"/>
      <c r="Z22" s="1032">
        <v>3.3310535539896686</v>
      </c>
      <c r="AA22" s="1032">
        <v>2.4551007914058065</v>
      </c>
      <c r="AB22" s="1032"/>
      <c r="AC22" s="1032">
        <v>3.5627026015924654</v>
      </c>
      <c r="AD22" s="1032">
        <v>3.0108775409822846</v>
      </c>
      <c r="AE22" s="1032">
        <v>2.8579806675254225</v>
      </c>
      <c r="AF22" s="1032">
        <v>2.3416254973112403</v>
      </c>
      <c r="AG22" s="1032">
        <v>1.7361571288467146</v>
      </c>
      <c r="AH22" s="1032">
        <v>1.9691991641984257</v>
      </c>
      <c r="AI22" s="1032"/>
      <c r="AJ22" s="1032">
        <v>0.78402831764725345</v>
      </c>
      <c r="AK22" s="1032">
        <v>4.1391052987706258</v>
      </c>
      <c r="AL22" s="1032">
        <v>3.0315942171224211</v>
      </c>
    </row>
    <row r="23" spans="1:38" ht="17.399999999999999" x14ac:dyDescent="0.3">
      <c r="C23" s="856">
        <v>2019</v>
      </c>
      <c r="D23" s="1032">
        <v>38.217380376762335</v>
      </c>
      <c r="E23" s="1032">
        <v>36.490208187781512</v>
      </c>
      <c r="F23" s="1032">
        <v>39.957924735497727</v>
      </c>
      <c r="G23" s="1032"/>
      <c r="H23" s="1032">
        <v>39.104741808707907</v>
      </c>
      <c r="I23" s="1032">
        <v>35.790609990769568</v>
      </c>
      <c r="J23" s="1032"/>
      <c r="K23" s="1032">
        <v>39.201493492926801</v>
      </c>
      <c r="L23" s="1032">
        <v>36.42461002551449</v>
      </c>
      <c r="M23" s="1032">
        <v>38.541806990456259</v>
      </c>
      <c r="N23" s="1032">
        <v>40.107921585197317</v>
      </c>
      <c r="O23" s="1032">
        <v>35.174589347113056</v>
      </c>
      <c r="P23" s="1032">
        <v>34.125543229643185</v>
      </c>
      <c r="Q23" s="1032"/>
      <c r="R23" s="1032">
        <v>91.138051596085816</v>
      </c>
      <c r="S23" s="1032">
        <v>47.484332667414684</v>
      </c>
      <c r="T23" s="1032">
        <v>16.662661484789975</v>
      </c>
      <c r="U23" s="1032"/>
      <c r="V23" s="1032">
        <v>3.315460660171865</v>
      </c>
      <c r="W23" s="1032">
        <v>2.5399338548956676</v>
      </c>
      <c r="X23" s="1032">
        <v>4.0969917747783899</v>
      </c>
      <c r="Y23" s="1032"/>
      <c r="Z23" s="1032">
        <v>3.4553265770275252</v>
      </c>
      <c r="AA23" s="1032">
        <v>2.9329530901833345</v>
      </c>
      <c r="AB23" s="1032"/>
      <c r="AC23" s="1032">
        <v>3.694065021629267</v>
      </c>
      <c r="AD23" s="1032">
        <v>3.5750844117152765</v>
      </c>
      <c r="AE23" s="1032">
        <v>2.6486223226220948</v>
      </c>
      <c r="AF23" s="1032">
        <v>2.8714535963591867</v>
      </c>
      <c r="AG23" s="1032">
        <v>2.7236070139315105</v>
      </c>
      <c r="AH23" s="1032">
        <v>1.7233245654162854</v>
      </c>
      <c r="AI23" s="1032"/>
      <c r="AJ23" s="1032">
        <v>0.52878747129528103</v>
      </c>
      <c r="AK23" s="1032">
        <v>5.1815084425713582</v>
      </c>
      <c r="AL23" s="1032">
        <v>2.8212264379885386</v>
      </c>
    </row>
    <row r="24" spans="1:38" ht="17.399999999999999" x14ac:dyDescent="0.3">
      <c r="C24" s="856">
        <v>2020</v>
      </c>
      <c r="D24" s="1032">
        <v>39.607450941955598</v>
      </c>
      <c r="E24" s="1032">
        <v>38.515834850308636</v>
      </c>
      <c r="F24" s="1032">
        <v>40.744414237595464</v>
      </c>
      <c r="G24" s="1032"/>
      <c r="H24" s="1032">
        <v>40.136299969464027</v>
      </c>
      <c r="I24" s="1032">
        <v>38.183881242433579</v>
      </c>
      <c r="J24" s="1032"/>
      <c r="K24" s="1032">
        <v>40.863990050260348</v>
      </c>
      <c r="L24" s="1032">
        <v>36.283929950084463</v>
      </c>
      <c r="M24" s="1032">
        <v>37.349384977754511</v>
      </c>
      <c r="N24" s="1032">
        <v>41.466389514009379</v>
      </c>
      <c r="O24" s="1032">
        <v>38.249227199968892</v>
      </c>
      <c r="P24" s="1032">
        <v>35.065577649817506</v>
      </c>
      <c r="Q24" s="1032"/>
      <c r="R24" s="1032">
        <v>93.576483396842676</v>
      </c>
      <c r="S24" s="1032">
        <v>49.347027533829156</v>
      </c>
      <c r="T24" s="1032">
        <v>16.180202192969059</v>
      </c>
      <c r="U24" s="1032"/>
      <c r="V24" s="1032">
        <v>2.0707413551721343</v>
      </c>
      <c r="W24" s="1032">
        <v>1.8865440832033775</v>
      </c>
      <c r="X24" s="1032">
        <v>2.2625904301243942</v>
      </c>
      <c r="Y24" s="1032"/>
      <c r="Z24" s="1032">
        <v>2.3064616773542568</v>
      </c>
      <c r="AA24" s="1032">
        <v>1.4362232020406431</v>
      </c>
      <c r="AB24" s="1032"/>
      <c r="AC24" s="1032">
        <v>2.4146223388972632</v>
      </c>
      <c r="AD24" s="1032">
        <v>3.0843671887540993</v>
      </c>
      <c r="AE24" s="1032">
        <v>1.6027218005757655</v>
      </c>
      <c r="AF24" s="1032">
        <v>1.1870608647850063</v>
      </c>
      <c r="AG24" s="1032">
        <v>0.64934644123155494</v>
      </c>
      <c r="AH24" s="1032">
        <v>1.2448638609423963</v>
      </c>
      <c r="AI24" s="1032"/>
      <c r="AJ24" s="1032">
        <v>0.34022863364180733</v>
      </c>
      <c r="AK24" s="1032">
        <v>3.4596505275620597</v>
      </c>
      <c r="AL24" s="1032">
        <v>1.6071592193274489</v>
      </c>
    </row>
    <row r="25" spans="1:38" ht="17.399999999999999" x14ac:dyDescent="0.3">
      <c r="C25" s="856">
        <v>2021</v>
      </c>
      <c r="D25" s="1032">
        <v>39.32324035309199</v>
      </c>
      <c r="E25" s="1032">
        <v>37.057443819377866</v>
      </c>
      <c r="F25" s="1032">
        <v>41.632569784406101</v>
      </c>
      <c r="G25" s="1032"/>
      <c r="H25" s="1032">
        <v>39.423262709041239</v>
      </c>
      <c r="I25" s="1032">
        <v>39.051608321383824</v>
      </c>
      <c r="J25" s="1032"/>
      <c r="K25" s="1032">
        <v>39.490383599542263</v>
      </c>
      <c r="L25" s="1032">
        <v>35.849012865587447</v>
      </c>
      <c r="M25" s="1032">
        <v>39.886927804387291</v>
      </c>
      <c r="N25" s="1032">
        <v>40.98856497798306</v>
      </c>
      <c r="O25" s="1032">
        <v>39.217466326714565</v>
      </c>
      <c r="P25" s="1032">
        <v>39.70021692918241</v>
      </c>
      <c r="Q25" s="1032"/>
      <c r="R25" s="1032">
        <v>94.076668380987201</v>
      </c>
      <c r="S25" s="1032">
        <v>49.277011728343297</v>
      </c>
      <c r="T25" s="1032">
        <v>16.611359037209969</v>
      </c>
      <c r="U25" s="1032"/>
      <c r="V25" s="1032">
        <v>3.1053201189634163</v>
      </c>
      <c r="W25" s="1032">
        <v>2.3646811256022042</v>
      </c>
      <c r="X25" s="1032">
        <v>3.8601890579427813</v>
      </c>
      <c r="Y25" s="1032"/>
      <c r="Z25" s="1032">
        <v>3.4874908388300354</v>
      </c>
      <c r="AA25" s="1032">
        <v>2.0674540528070424</v>
      </c>
      <c r="AB25" s="1032"/>
      <c r="AC25" s="1032">
        <v>3.4026427699024779</v>
      </c>
      <c r="AD25" s="1032">
        <v>3.8619943592319279</v>
      </c>
      <c r="AE25" s="1032">
        <v>3.0575421560265075</v>
      </c>
      <c r="AF25" s="1032">
        <v>1.3959861090764949</v>
      </c>
      <c r="AG25" s="1032">
        <v>2.3017589945659176</v>
      </c>
      <c r="AH25" s="1032">
        <v>2.5864633288109524</v>
      </c>
      <c r="AI25" s="1032"/>
      <c r="AJ25" s="1032">
        <v>0.65285859405881685</v>
      </c>
      <c r="AK25" s="1032">
        <v>4.9872413834413525</v>
      </c>
      <c r="AL25" s="1032">
        <v>2.4705019228106315</v>
      </c>
    </row>
    <row r="26" spans="1:38" ht="17.399999999999999" x14ac:dyDescent="0.3">
      <c r="C26" s="3100">
        <v>2022</v>
      </c>
      <c r="D26" s="4313">
        <v>38.356350986682571</v>
      </c>
      <c r="E26" s="4313">
        <v>35.686193360673215</v>
      </c>
      <c r="F26" s="4313">
        <v>41.057241115975323</v>
      </c>
      <c r="G26" s="4313"/>
      <c r="H26" s="4313">
        <v>39.033639122583949</v>
      </c>
      <c r="I26" s="4313">
        <v>36.528908272500409</v>
      </c>
      <c r="J26" s="4313"/>
      <c r="K26" s="4313">
        <v>40.008744501563406</v>
      </c>
      <c r="L26" s="4313">
        <v>31.115408134595995</v>
      </c>
      <c r="M26" s="4313">
        <v>35.444609507640067</v>
      </c>
      <c r="N26" s="4313">
        <v>42.123306506315657</v>
      </c>
      <c r="O26" s="4313">
        <v>36.348401807667479</v>
      </c>
      <c r="P26" s="4313">
        <v>33.976317373949108</v>
      </c>
      <c r="Q26" s="4313"/>
      <c r="R26" s="4313">
        <v>94.749496088278505</v>
      </c>
      <c r="S26" s="4313">
        <v>46.704124714661127</v>
      </c>
      <c r="T26" s="4313">
        <v>15.685643639606409</v>
      </c>
      <c r="U26" s="4313"/>
      <c r="V26" s="4313">
        <v>2.443262046823198</v>
      </c>
      <c r="W26" s="4313">
        <v>1.9688475864404229</v>
      </c>
      <c r="X26" s="4313">
        <v>2.9231368380191731</v>
      </c>
      <c r="Y26" s="4313"/>
      <c r="Z26" s="4313">
        <v>2.5478499814590236</v>
      </c>
      <c r="AA26" s="4313">
        <v>2.1610653730438232</v>
      </c>
      <c r="AB26" s="4313"/>
      <c r="AC26" s="4313">
        <v>2.3720224870259319</v>
      </c>
      <c r="AD26" s="4313">
        <v>4.0788669079610624</v>
      </c>
      <c r="AE26" s="4313">
        <v>3.2565789473684208</v>
      </c>
      <c r="AF26" s="4313">
        <v>0.98355546592846532</v>
      </c>
      <c r="AG26" s="4313">
        <v>2.6071070452328948</v>
      </c>
      <c r="AH26" s="4313">
        <v>1.9282087876963332</v>
      </c>
      <c r="AI26" s="4313"/>
      <c r="AJ26" s="4313">
        <v>0.41124321000307468</v>
      </c>
      <c r="AK26" s="4313">
        <v>4.2005084947807223</v>
      </c>
      <c r="AL26" s="4313">
        <v>1.7949250615620027</v>
      </c>
    </row>
    <row r="27" spans="1:38" ht="17.399999999999999" x14ac:dyDescent="0.3">
      <c r="C27" s="3101">
        <v>2023</v>
      </c>
      <c r="D27" s="1034">
        <v>37.641366686150533</v>
      </c>
      <c r="E27" s="1034">
        <v>35.471557207265171</v>
      </c>
      <c r="F27" s="1034">
        <v>39.847882113127575</v>
      </c>
      <c r="G27" s="1034"/>
      <c r="H27" s="1034">
        <v>39.212699066794599</v>
      </c>
      <c r="I27" s="1034">
        <v>33.424703748998439</v>
      </c>
      <c r="J27" s="1034"/>
      <c r="K27" s="1034">
        <v>39.145440584078287</v>
      </c>
      <c r="L27" s="1034">
        <v>35.332652354862951</v>
      </c>
      <c r="M27" s="1034">
        <v>36.50761626147483</v>
      </c>
      <c r="N27" s="1034">
        <v>39.072613315700757</v>
      </c>
      <c r="O27" s="1034">
        <v>33.607257276745159</v>
      </c>
      <c r="P27" s="1034">
        <v>32.859243651368494</v>
      </c>
      <c r="Q27" s="1034"/>
      <c r="R27" s="1034">
        <v>93.21082624589215</v>
      </c>
      <c r="S27" s="1034">
        <v>45.742975514489238</v>
      </c>
      <c r="T27" s="1034">
        <v>15.244252837508562</v>
      </c>
      <c r="U27" s="1034"/>
      <c r="V27" s="1034">
        <v>2.5671636854655233</v>
      </c>
      <c r="W27" s="1034">
        <v>1.9666613684128198</v>
      </c>
      <c r="X27" s="1034">
        <v>3.177824501268077</v>
      </c>
      <c r="Y27" s="1034"/>
      <c r="Z27" s="1034">
        <v>2.7948144196778961</v>
      </c>
      <c r="AA27" s="1034">
        <v>1.9562640277016357</v>
      </c>
      <c r="AB27" s="1034"/>
      <c r="AC27" s="1034">
        <v>2.6071843599735556</v>
      </c>
      <c r="AD27" s="1034">
        <v>3.6232556961597875</v>
      </c>
      <c r="AE27" s="1034">
        <v>0.96506271226335794</v>
      </c>
      <c r="AF27" s="1034">
        <v>2.1736498505266493</v>
      </c>
      <c r="AG27" s="1034">
        <v>3.1122131825043886</v>
      </c>
      <c r="AH27" s="1034">
        <v>2.1377932881192248</v>
      </c>
      <c r="AI27" s="1034"/>
      <c r="AJ27" s="1034">
        <v>0.81438904410829527</v>
      </c>
      <c r="AK27" s="1034">
        <v>4.1441360080376599</v>
      </c>
      <c r="AL27" s="1034">
        <v>2.0515632332164788</v>
      </c>
    </row>
    <row r="28" spans="1:38" ht="17.399999999999999" x14ac:dyDescent="0.45">
      <c r="C28" s="22" t="s">
        <v>7666</v>
      </c>
      <c r="D28" s="1035"/>
      <c r="E28" s="1035"/>
      <c r="F28" s="1035"/>
      <c r="G28" s="1035"/>
      <c r="H28" s="1035"/>
      <c r="I28" s="1035"/>
      <c r="J28" s="1035"/>
      <c r="K28" s="1035"/>
      <c r="L28" s="1035"/>
      <c r="M28" s="1035"/>
      <c r="N28" s="1035"/>
      <c r="O28" s="1035"/>
      <c r="P28" s="1035"/>
      <c r="Q28" s="1035"/>
      <c r="R28" s="1035"/>
      <c r="S28" s="1035"/>
      <c r="T28" s="1035"/>
      <c r="U28" s="1035"/>
      <c r="V28" s="1035"/>
      <c r="W28" s="22"/>
      <c r="X28" s="22"/>
      <c r="Y28" s="22"/>
      <c r="Z28" s="22"/>
      <c r="AA28" s="22"/>
      <c r="AB28" s="22"/>
      <c r="AC28" s="22"/>
      <c r="AD28" s="22"/>
      <c r="AE28" s="22"/>
      <c r="AF28" s="22"/>
      <c r="AG28" s="22"/>
      <c r="AH28" s="22"/>
      <c r="AI28" s="22"/>
      <c r="AJ28" s="22"/>
      <c r="AK28" s="22"/>
      <c r="AL28" s="22"/>
    </row>
    <row r="29" spans="1:38" ht="17.399999999999999" x14ac:dyDescent="0.45">
      <c r="C29" s="69"/>
      <c r="D29" s="1035"/>
      <c r="E29" s="1035"/>
      <c r="F29" s="1035"/>
      <c r="G29" s="1035"/>
      <c r="H29" s="1035"/>
      <c r="I29" s="1035"/>
      <c r="J29" s="1035"/>
      <c r="K29" s="1035"/>
      <c r="L29" s="1035"/>
      <c r="M29" s="1035"/>
      <c r="N29" s="1035"/>
      <c r="O29" s="1035"/>
      <c r="P29" s="1035"/>
      <c r="Q29" s="1035"/>
      <c r="R29" s="1035"/>
      <c r="S29" s="1035"/>
      <c r="T29" s="1035"/>
      <c r="U29" s="1035"/>
      <c r="V29" s="1035"/>
      <c r="W29" s="22"/>
      <c r="X29" s="22"/>
      <c r="Y29" s="22"/>
      <c r="Z29" s="22"/>
      <c r="AA29" s="22"/>
      <c r="AB29" s="22"/>
      <c r="AC29" s="22"/>
      <c r="AD29" s="22"/>
      <c r="AE29" s="22"/>
      <c r="AF29" s="22"/>
      <c r="AG29" s="22"/>
      <c r="AH29" s="22"/>
      <c r="AI29" s="22"/>
      <c r="AJ29" s="22"/>
      <c r="AK29" s="22"/>
      <c r="AL29" s="22"/>
    </row>
    <row r="30" spans="1:38" ht="17.399999999999999" x14ac:dyDescent="0.45">
      <c r="C30" s="199"/>
      <c r="D30" s="331"/>
      <c r="E30" s="331"/>
      <c r="F30" s="331"/>
      <c r="G30" s="331"/>
      <c r="H30" s="331"/>
      <c r="I30" s="331"/>
      <c r="J30" s="331"/>
      <c r="K30" s="331"/>
      <c r="L30" s="331"/>
      <c r="M30" s="331"/>
      <c r="N30" s="331"/>
      <c r="O30" s="331"/>
      <c r="P30" s="331"/>
      <c r="Q30" s="331"/>
      <c r="R30" s="331"/>
      <c r="S30" s="331"/>
      <c r="T30" s="331"/>
      <c r="U30" s="331"/>
      <c r="V30" s="331"/>
      <c r="W30" s="22"/>
      <c r="X30" s="22"/>
      <c r="Y30" s="22"/>
      <c r="Z30" s="22"/>
      <c r="AA30" s="22"/>
      <c r="AB30" s="22"/>
      <c r="AC30" s="22"/>
      <c r="AD30" s="22"/>
      <c r="AE30" s="22"/>
      <c r="AF30" s="22"/>
      <c r="AG30" s="22"/>
      <c r="AH30" s="22"/>
      <c r="AI30" s="22"/>
      <c r="AJ30" s="22"/>
      <c r="AK30" s="22"/>
      <c r="AL30" s="22"/>
    </row>
    <row r="31" spans="1:38" ht="46.5" customHeight="1" x14ac:dyDescent="0.3">
      <c r="C31" s="3296" t="s">
        <v>7667</v>
      </c>
      <c r="D31" s="3296"/>
      <c r="E31" s="3296"/>
      <c r="F31" s="3296"/>
      <c r="G31" s="3296"/>
      <c r="H31" s="3296"/>
      <c r="I31" s="3296"/>
      <c r="J31" s="3296"/>
      <c r="K31" s="3296"/>
      <c r="N31" s="3296" t="s">
        <v>7668</v>
      </c>
      <c r="O31" s="3296"/>
      <c r="P31" s="3296"/>
      <c r="Q31" s="3296"/>
      <c r="R31" s="3296"/>
      <c r="S31" s="3296"/>
      <c r="T31" s="3296"/>
      <c r="U31" s="3296"/>
    </row>
    <row r="32" spans="1:38" x14ac:dyDescent="0.3">
      <c r="M32" s="1036"/>
    </row>
    <row r="33" spans="6:6" ht="23.25" customHeight="1" x14ac:dyDescent="0.35">
      <c r="F33" s="173"/>
    </row>
    <row r="51" spans="3:14" ht="17.399999999999999" x14ac:dyDescent="0.45">
      <c r="C51" s="22" t="s">
        <v>7666</v>
      </c>
      <c r="N51" s="327" t="s">
        <v>7666</v>
      </c>
    </row>
    <row r="82" spans="10:10" ht="17.399999999999999" x14ac:dyDescent="0.3">
      <c r="J82" s="332" t="s">
        <v>789</v>
      </c>
    </row>
  </sheetData>
  <mergeCells count="24">
    <mergeCell ref="AC12:AH12"/>
    <mergeCell ref="A5:B5"/>
    <mergeCell ref="C5:X5"/>
    <mergeCell ref="C1:D1"/>
    <mergeCell ref="A3:B3"/>
    <mergeCell ref="C3:X3"/>
    <mergeCell ref="A4:B4"/>
    <mergeCell ref="C4:X4"/>
    <mergeCell ref="C31:K31"/>
    <mergeCell ref="N31:U31"/>
    <mergeCell ref="AJ12:AL12"/>
    <mergeCell ref="A6:B6"/>
    <mergeCell ref="C6:X6"/>
    <mergeCell ref="C9:AL9"/>
    <mergeCell ref="C11:C13"/>
    <mergeCell ref="D11:T11"/>
    <mergeCell ref="V11:AL11"/>
    <mergeCell ref="D12:D13"/>
    <mergeCell ref="E12:F12"/>
    <mergeCell ref="H12:I12"/>
    <mergeCell ref="K12:P12"/>
    <mergeCell ref="R12:T12"/>
    <mergeCell ref="V12:X12"/>
    <mergeCell ref="Z12:AA12"/>
  </mergeCells>
  <hyperlinks>
    <hyperlink ref="A1" location="'ODS 4.'!A1" display="REGRESAR" xr:uid="{00000000-0004-0000-8000-000000000000}"/>
    <hyperlink ref="C1" location="'Metadato 4.3.1'!A1" display="VER METADATO" xr:uid="{00000000-0004-0000-8000-000001000000}"/>
  </hyperlink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3">
    <tabColor theme="0" tint="-0.499984740745262"/>
  </sheetPr>
  <dimension ref="A1:H36"/>
  <sheetViews>
    <sheetView showGridLines="0" zoomScaleNormal="100" workbookViewId="0">
      <pane ySplit="1" topLeftCell="A2" activePane="bottomLeft" state="frozen"/>
      <selection activeCell="B1" sqref="B1"/>
      <selection pane="bottomLeft" activeCell="K14" sqref="K14"/>
    </sheetView>
  </sheetViews>
  <sheetFormatPr baseColWidth="10" defaultColWidth="11.44140625" defaultRowHeight="17.399999999999999" x14ac:dyDescent="0.45"/>
  <cols>
    <col min="1" max="1" width="8.44140625" style="22" customWidth="1"/>
    <col min="2" max="2" width="26.44140625" style="22" customWidth="1"/>
    <col min="3" max="3" width="24" style="22" customWidth="1"/>
    <col min="4" max="4" width="85.77734375" style="22" customWidth="1"/>
    <col min="5" max="5" width="9.21875" style="22" customWidth="1"/>
    <col min="6" max="6" width="7.21875" style="22" customWidth="1"/>
    <col min="7" max="7" width="8.44140625" style="22" customWidth="1"/>
    <col min="8" max="8" width="1.21875" style="65" customWidth="1"/>
    <col min="9" max="9" width="8.21875" style="22" customWidth="1"/>
    <col min="10" max="10" width="9.21875" style="22" customWidth="1"/>
    <col min="11" max="14" width="8.21875" style="22" customWidth="1"/>
    <col min="15" max="16384" width="11.44140625" style="22"/>
  </cols>
  <sheetData>
    <row r="1" spans="1:7" x14ac:dyDescent="0.45">
      <c r="B1" s="570" t="s">
        <v>337</v>
      </c>
    </row>
    <row r="2" spans="1:7" ht="18" thickBot="1" x14ac:dyDescent="0.5"/>
    <row r="3" spans="1:7" ht="23.25" customHeight="1" thickBot="1" x14ac:dyDescent="0.5">
      <c r="B3" s="3122" t="s">
        <v>370</v>
      </c>
      <c r="C3" s="3122"/>
      <c r="D3" s="3122"/>
      <c r="F3" s="147" t="s">
        <v>371</v>
      </c>
    </row>
    <row r="4" spans="1:7" ht="18" customHeight="1" x14ac:dyDescent="0.45">
      <c r="A4" s="148"/>
      <c r="B4" s="3142" t="s">
        <v>449</v>
      </c>
      <c r="C4" s="3142"/>
      <c r="D4" s="44" t="s">
        <v>6</v>
      </c>
    </row>
    <row r="5" spans="1:7" ht="61.5" customHeight="1" x14ac:dyDescent="0.45">
      <c r="B5" s="3142" t="s">
        <v>373</v>
      </c>
      <c r="C5" s="3142"/>
      <c r="D5" s="44" t="s">
        <v>21</v>
      </c>
    </row>
    <row r="6" spans="1:7" x14ac:dyDescent="0.45">
      <c r="B6" s="3142" t="s">
        <v>374</v>
      </c>
      <c r="C6" s="3142"/>
      <c r="D6" s="45" t="s">
        <v>329</v>
      </c>
    </row>
    <row r="7" spans="1:7" ht="15" customHeight="1" x14ac:dyDescent="0.45">
      <c r="B7" s="3143" t="s">
        <v>375</v>
      </c>
      <c r="C7" s="3143"/>
      <c r="D7" s="46" t="s">
        <v>3941</v>
      </c>
    </row>
    <row r="8" spans="1:7" ht="15" customHeight="1" x14ac:dyDescent="0.45">
      <c r="B8" s="3172" t="s">
        <v>2486</v>
      </c>
      <c r="C8" s="3172"/>
      <c r="D8" s="47" t="s">
        <v>2489</v>
      </c>
    </row>
    <row r="10" spans="1:7" ht="23.25" customHeight="1" x14ac:dyDescent="0.45">
      <c r="B10" s="3122" t="s">
        <v>376</v>
      </c>
      <c r="C10" s="3122"/>
      <c r="D10" s="3122"/>
    </row>
    <row r="11" spans="1:7" x14ac:dyDescent="0.45">
      <c r="B11" s="3153" t="s">
        <v>377</v>
      </c>
      <c r="C11" s="3154"/>
      <c r="D11" s="44" t="s">
        <v>439</v>
      </c>
    </row>
    <row r="12" spans="1:7" ht="32.25" customHeight="1" x14ac:dyDescent="0.45">
      <c r="B12" s="3155" t="s">
        <v>379</v>
      </c>
      <c r="C12" s="3155"/>
      <c r="D12" s="460" t="s">
        <v>3375</v>
      </c>
    </row>
    <row r="13" spans="1:7" x14ac:dyDescent="0.45">
      <c r="B13" s="3142" t="s">
        <v>380</v>
      </c>
      <c r="C13" s="3142"/>
      <c r="D13" s="575" t="s">
        <v>329</v>
      </c>
    </row>
    <row r="14" spans="1:7" x14ac:dyDescent="0.45">
      <c r="B14" s="3142" t="s">
        <v>381</v>
      </c>
      <c r="C14" s="3156"/>
      <c r="D14" s="575" t="s">
        <v>18</v>
      </c>
    </row>
    <row r="15" spans="1:7" ht="288" customHeight="1" x14ac:dyDescent="0.45">
      <c r="B15" s="3142" t="s">
        <v>382</v>
      </c>
      <c r="C15" s="3142"/>
      <c r="D15" s="49" t="s">
        <v>5976</v>
      </c>
    </row>
    <row r="16" spans="1:7" ht="42.75" customHeight="1" x14ac:dyDescent="0.45">
      <c r="B16" s="3142" t="s">
        <v>383</v>
      </c>
      <c r="C16" s="3142"/>
      <c r="D16" s="44" t="s">
        <v>447</v>
      </c>
      <c r="G16" s="655"/>
    </row>
    <row r="17" spans="2:4" ht="15" customHeight="1" x14ac:dyDescent="0.45">
      <c r="B17" s="3142" t="s">
        <v>384</v>
      </c>
      <c r="C17" s="3142"/>
      <c r="D17" s="52" t="s">
        <v>450</v>
      </c>
    </row>
    <row r="18" spans="2:4" x14ac:dyDescent="0.45">
      <c r="B18" s="3143" t="s">
        <v>386</v>
      </c>
      <c r="C18" s="3143"/>
      <c r="D18" s="44"/>
    </row>
    <row r="19" spans="2:4" ht="31.5" customHeight="1" x14ac:dyDescent="0.45">
      <c r="B19" s="3144" t="s">
        <v>387</v>
      </c>
      <c r="C19" s="3145"/>
      <c r="D19" s="52" t="s">
        <v>451</v>
      </c>
    </row>
    <row r="20" spans="2:4" x14ac:dyDescent="0.45">
      <c r="B20" s="3142" t="s">
        <v>388</v>
      </c>
      <c r="C20" s="3142"/>
      <c r="D20" s="44" t="s">
        <v>424</v>
      </c>
    </row>
    <row r="21" spans="2:4" x14ac:dyDescent="0.45">
      <c r="B21" s="3146" t="s">
        <v>390</v>
      </c>
      <c r="C21" s="54" t="s">
        <v>391</v>
      </c>
      <c r="D21" s="44" t="s">
        <v>425</v>
      </c>
    </row>
    <row r="22" spans="2:4" x14ac:dyDescent="0.45">
      <c r="B22" s="3147"/>
      <c r="C22" s="567" t="s">
        <v>393</v>
      </c>
      <c r="D22" s="57" t="s">
        <v>345</v>
      </c>
    </row>
    <row r="23" spans="2:4" x14ac:dyDescent="0.45">
      <c r="B23" s="3148" t="s">
        <v>395</v>
      </c>
      <c r="C23" s="3148"/>
      <c r="D23" s="44" t="s">
        <v>427</v>
      </c>
    </row>
    <row r="24" spans="2:4" x14ac:dyDescent="0.45">
      <c r="B24" s="3148" t="s">
        <v>397</v>
      </c>
      <c r="C24" s="3148"/>
      <c r="D24" s="84" t="s">
        <v>429</v>
      </c>
    </row>
    <row r="25" spans="2:4" x14ac:dyDescent="0.45">
      <c r="B25" s="3142" t="s">
        <v>399</v>
      </c>
      <c r="C25" s="3142"/>
      <c r="D25" s="52" t="s">
        <v>15</v>
      </c>
    </row>
    <row r="26" spans="2:4" ht="15" customHeight="1" x14ac:dyDescent="0.45">
      <c r="B26" s="3143" t="s">
        <v>401</v>
      </c>
      <c r="C26" s="3143"/>
      <c r="D26" s="84" t="s">
        <v>402</v>
      </c>
    </row>
    <row r="27" spans="2:4" x14ac:dyDescent="0.45">
      <c r="B27" s="3149" t="s">
        <v>403</v>
      </c>
      <c r="C27" s="3150"/>
      <c r="D27" s="44"/>
    </row>
    <row r="28" spans="2:4" ht="52.2" x14ac:dyDescent="0.45">
      <c r="B28" s="568" t="s">
        <v>404</v>
      </c>
      <c r="C28" s="569"/>
      <c r="D28" s="52" t="s">
        <v>452</v>
      </c>
    </row>
    <row r="29" spans="2:4" x14ac:dyDescent="0.45">
      <c r="B29" s="3151" t="s">
        <v>405</v>
      </c>
      <c r="C29" s="3152"/>
      <c r="D29" s="61"/>
    </row>
    <row r="30" spans="2:4" x14ac:dyDescent="0.45">
      <c r="B30" s="62"/>
      <c r="C30" s="62"/>
      <c r="D30" s="63"/>
    </row>
    <row r="31" spans="2:4" ht="23.25" customHeight="1" x14ac:dyDescent="0.45">
      <c r="B31" s="3122" t="s">
        <v>406</v>
      </c>
      <c r="C31" s="3122"/>
      <c r="D31" s="3122"/>
    </row>
    <row r="32" spans="2:4" x14ac:dyDescent="0.45">
      <c r="B32" s="3140" t="s">
        <v>407</v>
      </c>
      <c r="C32" s="3141"/>
      <c r="D32" s="84" t="s">
        <v>408</v>
      </c>
    </row>
    <row r="33" spans="2:4" x14ac:dyDescent="0.45">
      <c r="B33" s="3140" t="s">
        <v>409</v>
      </c>
      <c r="C33" s="3141"/>
      <c r="D33" s="84" t="s">
        <v>410</v>
      </c>
    </row>
    <row r="34" spans="2:4" x14ac:dyDescent="0.45">
      <c r="B34" s="3140" t="s">
        <v>411</v>
      </c>
      <c r="C34" s="3141"/>
      <c r="D34" s="84" t="s">
        <v>429</v>
      </c>
    </row>
    <row r="35" spans="2:4" x14ac:dyDescent="0.45">
      <c r="B35" s="3140" t="s">
        <v>413</v>
      </c>
      <c r="C35" s="3141"/>
      <c r="D35" s="84" t="s">
        <v>453</v>
      </c>
    </row>
    <row r="36" spans="2:4" x14ac:dyDescent="0.45">
      <c r="B36" s="3140" t="s">
        <v>415</v>
      </c>
      <c r="C36" s="3141"/>
      <c r="D36" s="84" t="s">
        <v>416</v>
      </c>
    </row>
  </sheetData>
  <mergeCells count="30">
    <mergeCell ref="B16:C16"/>
    <mergeCell ref="B3:D3"/>
    <mergeCell ref="B4:C4"/>
    <mergeCell ref="B5:C5"/>
    <mergeCell ref="B6:C6"/>
    <mergeCell ref="B7:C7"/>
    <mergeCell ref="B10:D10"/>
    <mergeCell ref="B11:C11"/>
    <mergeCell ref="B12:C12"/>
    <mergeCell ref="B13:C13"/>
    <mergeCell ref="B14:C14"/>
    <mergeCell ref="B15:C15"/>
    <mergeCell ref="B8:C8"/>
    <mergeCell ref="B31:D31"/>
    <mergeCell ref="B17:C17"/>
    <mergeCell ref="B18:C18"/>
    <mergeCell ref="B19:C19"/>
    <mergeCell ref="B20:C20"/>
    <mergeCell ref="B21:B22"/>
    <mergeCell ref="B23:C23"/>
    <mergeCell ref="B24:C24"/>
    <mergeCell ref="B25:C25"/>
    <mergeCell ref="B26:C26"/>
    <mergeCell ref="B27:C27"/>
    <mergeCell ref="B29:C29"/>
    <mergeCell ref="B32:C32"/>
    <mergeCell ref="B33:C33"/>
    <mergeCell ref="B34:C34"/>
    <mergeCell ref="B35:C35"/>
    <mergeCell ref="B36:C36"/>
  </mergeCells>
  <dataValidations count="5">
    <dataValidation allowBlank="1" showDropDown="1" showInputMessage="1" showErrorMessage="1" sqref="D13" xr:uid="{00000000-0002-0000-0C00-000000000000}"/>
    <dataValidation type="list" allowBlank="1" showInputMessage="1" showErrorMessage="1" sqref="D4" xr:uid="{00000000-0002-0000-0C00-000001000000}">
      <formula1>ODS</formula1>
    </dataValidation>
    <dataValidation type="list" allowBlank="1" showInputMessage="1" showErrorMessage="1" sqref="D5" xr:uid="{00000000-0002-0000-0C00-000002000000}">
      <formula1>Metas_ODS</formula1>
    </dataValidation>
    <dataValidation type="list" allowBlank="1" showInputMessage="1" showErrorMessage="1" sqref="D6" xr:uid="{00000000-0002-0000-0C00-000003000000}">
      <formula1>Numero_indicador</formula1>
    </dataValidation>
    <dataValidation type="list" allowBlank="1" showInputMessage="1" showErrorMessage="1" sqref="D7" xr:uid="{00000000-0002-0000-0C00-000004000000}">
      <formula1>Nombre_indicador_ODS</formula1>
    </dataValidation>
  </dataValidations>
  <hyperlinks>
    <hyperlink ref="B1" location="'1.4.1'!A1" display="REGRESAR" xr:uid="{00000000-0004-0000-0C00-000000000000}"/>
    <hyperlink ref="D8" r:id="rId1" xr:uid="{00000000-0004-0000-0C00-000001000000}"/>
  </hyperlinks>
  <pageMargins left="0.7" right="0.7" top="0.75" bottom="0.75" header="0.3" footer="0.3"/>
  <pageSetup orientation="portrait" horizontalDpi="4294967294" verticalDpi="4294967294" r:id="rId2"/>
  <drawing r:id="rId3"/>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100-000000000000}">
  <sheetPr codeName="Hoja128">
    <tabColor theme="0" tint="-0.499984740745262"/>
  </sheetPr>
  <dimension ref="B1:G36"/>
  <sheetViews>
    <sheetView showGridLines="0" zoomScaleNormal="100" workbookViewId="0">
      <pane ySplit="1" topLeftCell="A2" activePane="bottomLeft" state="frozen"/>
      <selection activeCell="C23" sqref="C23"/>
      <selection pane="bottomLeft" activeCell="G8" sqref="G8"/>
    </sheetView>
  </sheetViews>
  <sheetFormatPr baseColWidth="10" defaultColWidth="11.44140625" defaultRowHeight="13.2" x14ac:dyDescent="0.3"/>
  <cols>
    <col min="1" max="1" width="3.77734375" style="41" customWidth="1"/>
    <col min="2" max="2" width="8.5546875" style="41" customWidth="1"/>
    <col min="3" max="3" width="26.44140625" style="41" customWidth="1"/>
    <col min="4" max="4" width="24" style="41" customWidth="1"/>
    <col min="5" max="5" width="85.77734375" style="41" customWidth="1"/>
    <col min="6" max="6" width="3" style="41" customWidth="1"/>
    <col min="7" max="7" width="7.21875" style="41" customWidth="1"/>
    <col min="8" max="8" width="8.77734375" style="41" customWidth="1"/>
    <col min="9" max="9" width="3.77734375" style="41" customWidth="1"/>
    <col min="10" max="10" width="9.44140625" style="41" customWidth="1"/>
    <col min="11" max="11" width="11" style="41" customWidth="1"/>
    <col min="12" max="12" width="9.44140625" style="41" customWidth="1"/>
    <col min="13" max="13" width="9.5546875" style="41" customWidth="1"/>
    <col min="14" max="14" width="8.77734375" style="41" customWidth="1"/>
    <col min="15" max="15" width="10.21875" style="41" customWidth="1"/>
    <col min="16" max="16" width="3.21875" style="41" customWidth="1"/>
    <col min="17" max="17" width="10.21875" style="41" customWidth="1"/>
    <col min="18" max="18" width="9.21875" style="41" customWidth="1"/>
    <col min="19" max="19" width="9.77734375" style="41" customWidth="1"/>
    <col min="20" max="20" width="4.77734375" style="41" customWidth="1"/>
    <col min="21" max="21" width="7.5546875" style="41" customWidth="1"/>
    <col min="22" max="22" width="8.21875" style="41" customWidth="1"/>
    <col min="23" max="23" width="9.44140625" style="41" customWidth="1"/>
    <col min="24" max="24" width="2.5546875" style="41" customWidth="1"/>
    <col min="25" max="25" width="7.77734375" style="41" customWidth="1"/>
    <col min="26" max="26" width="7.21875" style="41" customWidth="1"/>
    <col min="27" max="27" width="3" style="41" customWidth="1"/>
    <col min="28" max="28" width="7.44140625" style="41" customWidth="1"/>
    <col min="29" max="29" width="10.77734375" style="41" customWidth="1"/>
    <col min="30" max="30" width="7.77734375" style="41" customWidth="1"/>
    <col min="31" max="31" width="7.21875" style="41" customWidth="1"/>
    <col min="32" max="32" width="8.21875" style="41" customWidth="1"/>
    <col min="33" max="33" width="8" style="41" customWidth="1"/>
    <col min="34" max="34" width="2.77734375" style="41" customWidth="1"/>
    <col min="35" max="35" width="10" style="41" customWidth="1"/>
    <col min="36" max="36" width="10.77734375" style="41" customWidth="1"/>
    <col min="37" max="37" width="9.5546875" style="41" customWidth="1"/>
    <col min="38" max="16384" width="11.44140625" style="41"/>
  </cols>
  <sheetData>
    <row r="1" spans="2:7" ht="17.399999999999999" x14ac:dyDescent="0.3">
      <c r="C1" s="584" t="s">
        <v>337</v>
      </c>
    </row>
    <row r="2" spans="2:7" ht="13.8" thickBot="1" x14ac:dyDescent="0.35"/>
    <row r="3" spans="2:7" ht="23.25" customHeight="1" thickBot="1" x14ac:dyDescent="0.35">
      <c r="C3" s="3383" t="s">
        <v>370</v>
      </c>
      <c r="D3" s="3383"/>
      <c r="E3" s="3383"/>
      <c r="G3" s="42" t="s">
        <v>371</v>
      </c>
    </row>
    <row r="4" spans="2:7" ht="34.799999999999997" x14ac:dyDescent="0.3">
      <c r="B4" s="43"/>
      <c r="C4" s="3142" t="s">
        <v>449</v>
      </c>
      <c r="D4" s="3142"/>
      <c r="E4" s="44" t="s">
        <v>20</v>
      </c>
    </row>
    <row r="5" spans="2:7" ht="34.799999999999997" x14ac:dyDescent="0.3">
      <c r="C5" s="3142" t="s">
        <v>373</v>
      </c>
      <c r="D5" s="3142"/>
      <c r="E5" s="44" t="s">
        <v>60</v>
      </c>
    </row>
    <row r="6" spans="2:7" ht="17.399999999999999" x14ac:dyDescent="0.3">
      <c r="C6" s="3142" t="s">
        <v>374</v>
      </c>
      <c r="D6" s="3142"/>
      <c r="E6" s="45" t="s">
        <v>756</v>
      </c>
    </row>
    <row r="7" spans="2:7" ht="34.799999999999997" x14ac:dyDescent="0.3">
      <c r="C7" s="3143" t="s">
        <v>375</v>
      </c>
      <c r="D7" s="3143"/>
      <c r="E7" s="46" t="s">
        <v>4001</v>
      </c>
    </row>
    <row r="8" spans="2:7" ht="17.399999999999999" x14ac:dyDescent="0.3">
      <c r="C8" s="3143" t="s">
        <v>2480</v>
      </c>
      <c r="D8" s="3143"/>
      <c r="E8" s="47" t="s">
        <v>2538</v>
      </c>
    </row>
    <row r="9" spans="2:7" ht="17.399999999999999" x14ac:dyDescent="0.45">
      <c r="C9" s="22"/>
      <c r="D9" s="22"/>
      <c r="E9" s="22"/>
    </row>
    <row r="10" spans="2:7" ht="23.25" customHeight="1" x14ac:dyDescent="0.3">
      <c r="C10" s="3383" t="s">
        <v>376</v>
      </c>
      <c r="D10" s="3383"/>
      <c r="E10" s="3383"/>
    </row>
    <row r="11" spans="2:7" ht="17.399999999999999" x14ac:dyDescent="0.3">
      <c r="C11" s="3153" t="s">
        <v>377</v>
      </c>
      <c r="D11" s="3154"/>
      <c r="E11" s="44"/>
    </row>
    <row r="12" spans="2:7" ht="34.799999999999997" x14ac:dyDescent="0.3">
      <c r="C12" s="3155" t="s">
        <v>379</v>
      </c>
      <c r="D12" s="3155"/>
      <c r="E12" s="101" t="s">
        <v>2399</v>
      </c>
    </row>
    <row r="13" spans="2:7" ht="17.399999999999999" x14ac:dyDescent="0.3">
      <c r="C13" s="3142" t="s">
        <v>380</v>
      </c>
      <c r="D13" s="3142"/>
      <c r="E13" s="48" t="s">
        <v>756</v>
      </c>
    </row>
    <row r="14" spans="2:7" ht="17.399999999999999" x14ac:dyDescent="0.3">
      <c r="C14" s="3142" t="s">
        <v>381</v>
      </c>
      <c r="D14" s="3156"/>
      <c r="E14" s="48" t="s">
        <v>2400</v>
      </c>
    </row>
    <row r="15" spans="2:7" ht="119.4" customHeight="1" x14ac:dyDescent="0.3">
      <c r="C15" s="3142" t="s">
        <v>382</v>
      </c>
      <c r="D15" s="3142"/>
      <c r="E15" s="44" t="s">
        <v>2401</v>
      </c>
    </row>
    <row r="16" spans="2:7" ht="49.5" customHeight="1" x14ac:dyDescent="0.3">
      <c r="C16" s="3142" t="s">
        <v>383</v>
      </c>
      <c r="D16" s="3142"/>
      <c r="E16" s="44"/>
    </row>
    <row r="17" spans="3:5" ht="17.399999999999999" x14ac:dyDescent="0.3">
      <c r="C17" s="3142" t="s">
        <v>384</v>
      </c>
      <c r="D17" s="3142"/>
      <c r="E17" s="57" t="s">
        <v>385</v>
      </c>
    </row>
    <row r="18" spans="3:5" ht="17.399999999999999" x14ac:dyDescent="0.3">
      <c r="C18" s="3143" t="s">
        <v>386</v>
      </c>
      <c r="D18" s="3143"/>
      <c r="E18" s="44"/>
    </row>
    <row r="19" spans="3:5" ht="52.2" x14ac:dyDescent="0.3">
      <c r="C19" s="3144" t="s">
        <v>387</v>
      </c>
      <c r="D19" s="3145"/>
      <c r="E19" s="57" t="s">
        <v>2402</v>
      </c>
    </row>
    <row r="20" spans="3:5" ht="17.399999999999999" x14ac:dyDescent="0.3">
      <c r="C20" s="3142" t="s">
        <v>388</v>
      </c>
      <c r="D20" s="3142"/>
      <c r="E20" s="49" t="s">
        <v>424</v>
      </c>
    </row>
    <row r="21" spans="3:5" ht="17.399999999999999" x14ac:dyDescent="0.3">
      <c r="C21" s="3146" t="s">
        <v>390</v>
      </c>
      <c r="D21" s="54" t="s">
        <v>391</v>
      </c>
      <c r="E21" s="44" t="s">
        <v>790</v>
      </c>
    </row>
    <row r="22" spans="3:5" ht="17.399999999999999" x14ac:dyDescent="0.3">
      <c r="C22" s="3147"/>
      <c r="D22" s="56" t="s">
        <v>393</v>
      </c>
      <c r="E22" s="52" t="s">
        <v>791</v>
      </c>
    </row>
    <row r="23" spans="3:5" ht="17.399999999999999" x14ac:dyDescent="0.3">
      <c r="C23" s="3148" t="s">
        <v>395</v>
      </c>
      <c r="D23" s="3148"/>
      <c r="E23" s="52" t="s">
        <v>427</v>
      </c>
    </row>
    <row r="24" spans="3:5" ht="17.399999999999999" x14ac:dyDescent="0.3">
      <c r="C24" s="3148" t="s">
        <v>397</v>
      </c>
      <c r="D24" s="3148"/>
      <c r="E24" s="84" t="s">
        <v>412</v>
      </c>
    </row>
    <row r="25" spans="3:5" ht="17.399999999999999" x14ac:dyDescent="0.3">
      <c r="C25" s="3142" t="s">
        <v>399</v>
      </c>
      <c r="D25" s="3142"/>
      <c r="E25" s="52" t="s">
        <v>15</v>
      </c>
    </row>
    <row r="26" spans="3:5" ht="15" customHeight="1" x14ac:dyDescent="0.3">
      <c r="C26" s="3143" t="s">
        <v>401</v>
      </c>
      <c r="D26" s="3143"/>
      <c r="E26" s="84" t="s">
        <v>2351</v>
      </c>
    </row>
    <row r="27" spans="3:5" ht="17.399999999999999" x14ac:dyDescent="0.3">
      <c r="C27" s="3149" t="s">
        <v>403</v>
      </c>
      <c r="D27" s="3150"/>
      <c r="E27" s="44"/>
    </row>
    <row r="28" spans="3:5" ht="52.2" x14ac:dyDescent="0.45">
      <c r="C28" s="59" t="s">
        <v>404</v>
      </c>
      <c r="D28" s="60"/>
      <c r="E28" s="51" t="s">
        <v>3379</v>
      </c>
    </row>
    <row r="29" spans="3:5" ht="17.399999999999999" x14ac:dyDescent="0.3">
      <c r="C29" s="3151" t="s">
        <v>405</v>
      </c>
      <c r="D29" s="3152"/>
      <c r="E29" s="61"/>
    </row>
    <row r="30" spans="3:5" ht="17.399999999999999" x14ac:dyDescent="0.3">
      <c r="C30" s="62"/>
      <c r="D30" s="62"/>
      <c r="E30" s="63"/>
    </row>
    <row r="31" spans="3:5" ht="23.25" customHeight="1" x14ac:dyDescent="0.3">
      <c r="C31" s="3383" t="s">
        <v>406</v>
      </c>
      <c r="D31" s="3383"/>
      <c r="E31" s="3383"/>
    </row>
    <row r="32" spans="3:5" ht="17.399999999999999" x14ac:dyDescent="0.3">
      <c r="C32" s="3140" t="s">
        <v>407</v>
      </c>
      <c r="D32" s="3141"/>
      <c r="E32" s="84" t="s">
        <v>408</v>
      </c>
    </row>
    <row r="33" spans="3:5" ht="17.399999999999999" x14ac:dyDescent="0.3">
      <c r="C33" s="3140" t="s">
        <v>409</v>
      </c>
      <c r="D33" s="3141"/>
      <c r="E33" s="84" t="s">
        <v>890</v>
      </c>
    </row>
    <row r="34" spans="3:5" ht="17.399999999999999" x14ac:dyDescent="0.3">
      <c r="C34" s="3140" t="s">
        <v>411</v>
      </c>
      <c r="D34" s="3141"/>
      <c r="E34" s="84" t="s">
        <v>412</v>
      </c>
    </row>
    <row r="35" spans="3:5" ht="17.399999999999999" x14ac:dyDescent="0.3">
      <c r="C35" s="3140" t="s">
        <v>413</v>
      </c>
      <c r="D35" s="3141"/>
      <c r="E35" s="84" t="s">
        <v>942</v>
      </c>
    </row>
    <row r="36" spans="3:5" ht="17.399999999999999" x14ac:dyDescent="0.3">
      <c r="C36" s="3140" t="s">
        <v>415</v>
      </c>
      <c r="D36" s="3141"/>
      <c r="E36" s="85" t="s">
        <v>943</v>
      </c>
    </row>
  </sheetData>
  <mergeCells count="30">
    <mergeCell ref="C16:D16"/>
    <mergeCell ref="C3:E3"/>
    <mergeCell ref="C4:D4"/>
    <mergeCell ref="C5:D5"/>
    <mergeCell ref="C6:D6"/>
    <mergeCell ref="C7:D7"/>
    <mergeCell ref="C10:E10"/>
    <mergeCell ref="C11:D11"/>
    <mergeCell ref="C12:D12"/>
    <mergeCell ref="C13:D13"/>
    <mergeCell ref="C14:D14"/>
    <mergeCell ref="C15:D15"/>
    <mergeCell ref="C8:D8"/>
    <mergeCell ref="C31:E31"/>
    <mergeCell ref="C17:D17"/>
    <mergeCell ref="C18:D18"/>
    <mergeCell ref="C19:D19"/>
    <mergeCell ref="C20:D20"/>
    <mergeCell ref="C21:C22"/>
    <mergeCell ref="C23:D23"/>
    <mergeCell ref="C24:D24"/>
    <mergeCell ref="C25:D25"/>
    <mergeCell ref="C26:D26"/>
    <mergeCell ref="C27:D27"/>
    <mergeCell ref="C29:D29"/>
    <mergeCell ref="C32:D32"/>
    <mergeCell ref="C33:D33"/>
    <mergeCell ref="C34:D34"/>
    <mergeCell ref="C35:D35"/>
    <mergeCell ref="C36:D36"/>
  </mergeCells>
  <dataValidations count="5">
    <dataValidation allowBlank="1" showDropDown="1" showInputMessage="1" showErrorMessage="1" sqref="E13" xr:uid="{00000000-0002-0000-8100-000000000000}"/>
    <dataValidation type="list" allowBlank="1" showInputMessage="1" showErrorMessage="1" sqref="E4" xr:uid="{00000000-0002-0000-8100-000001000000}">
      <formula1>ODS</formula1>
    </dataValidation>
    <dataValidation type="list" allowBlank="1" showInputMessage="1" showErrorMessage="1" sqref="E5" xr:uid="{00000000-0002-0000-8100-000002000000}">
      <formula1>Metas_ODS</formula1>
    </dataValidation>
    <dataValidation type="list" allowBlank="1" showInputMessage="1" showErrorMessage="1" sqref="E6" xr:uid="{00000000-0002-0000-8100-000003000000}">
      <formula1>Numero_indicador</formula1>
    </dataValidation>
    <dataValidation type="list" allowBlank="1" showInputMessage="1" showErrorMessage="1" sqref="E7" xr:uid="{00000000-0002-0000-8100-000004000000}">
      <formula1>Nombre_indicador_ODS</formula1>
    </dataValidation>
  </dataValidations>
  <hyperlinks>
    <hyperlink ref="C1" location="'4.3.1'!A1" display="REGRESAR" xr:uid="{00000000-0004-0000-8100-000000000000}"/>
    <hyperlink ref="E8" r:id="rId1" xr:uid="{00000000-0004-0000-8100-000001000000}"/>
    <hyperlink ref="E36" r:id="rId2" xr:uid="{00000000-0004-0000-8100-000002000000}"/>
  </hyperlinks>
  <pageMargins left="0.7" right="0.7" top="0.75" bottom="0.75" header="0.3" footer="0.3"/>
  <drawing r:id="rId3"/>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200-000000000000}">
  <sheetPr codeName="Hoja129"/>
  <dimension ref="A1:N54"/>
  <sheetViews>
    <sheetView showGridLines="0" zoomScaleNormal="100" workbookViewId="0">
      <pane ySplit="1" topLeftCell="A2" activePane="bottomLeft" state="frozen"/>
      <selection activeCell="C1" sqref="C1"/>
      <selection pane="bottomLeft"/>
    </sheetView>
  </sheetViews>
  <sheetFormatPr baseColWidth="10" defaultColWidth="11.44140625" defaultRowHeight="13.2" x14ac:dyDescent="0.35"/>
  <cols>
    <col min="1" max="2" width="15" style="39" customWidth="1"/>
    <col min="3" max="3" width="13.5546875" style="40" customWidth="1"/>
    <col min="4" max="6" width="15.33203125" style="40" customWidth="1"/>
    <col min="7" max="7" width="18.33203125" style="40" customWidth="1"/>
    <col min="8" max="9" width="11.77734375" style="39" customWidth="1"/>
    <col min="10" max="11" width="11.5546875" style="39" customWidth="1"/>
    <col min="12" max="16384" width="11.44140625" style="39"/>
  </cols>
  <sheetData>
    <row r="1" spans="1:14" s="160" customFormat="1" ht="18.600000000000001" x14ac:dyDescent="0.45">
      <c r="A1" s="808" t="s">
        <v>337</v>
      </c>
      <c r="B1" s="649"/>
      <c r="C1" s="3119" t="s">
        <v>430</v>
      </c>
      <c r="D1" s="3119"/>
    </row>
    <row r="2" spans="1:14" s="160" customFormat="1" ht="18.600000000000001" x14ac:dyDescent="0.45">
      <c r="C2" s="687"/>
      <c r="D2" s="687"/>
      <c r="E2" s="687"/>
      <c r="F2" s="687"/>
      <c r="G2" s="687"/>
    </row>
    <row r="3" spans="1:14" s="160" customFormat="1" ht="14.25" customHeight="1" x14ac:dyDescent="0.45">
      <c r="A3" s="3355" t="s">
        <v>339</v>
      </c>
      <c r="B3" s="3355"/>
      <c r="C3" s="3355" t="s">
        <v>764</v>
      </c>
      <c r="D3" s="3355"/>
      <c r="E3" s="3355"/>
      <c r="F3" s="3355"/>
      <c r="G3" s="3355"/>
      <c r="H3" s="3355"/>
      <c r="I3" s="3355"/>
      <c r="J3" s="3355"/>
      <c r="K3" s="3355"/>
      <c r="L3" s="3355"/>
      <c r="M3" s="3355"/>
      <c r="N3" s="3355"/>
    </row>
    <row r="4" spans="1:14" s="160" customFormat="1" ht="18.600000000000001" x14ac:dyDescent="0.45">
      <c r="A4" s="3355" t="s">
        <v>340</v>
      </c>
      <c r="B4" s="3355"/>
      <c r="C4" s="3356" t="s">
        <v>61</v>
      </c>
      <c r="D4" s="3356"/>
      <c r="E4" s="3356"/>
      <c r="F4" s="3356"/>
      <c r="G4" s="3356"/>
      <c r="H4" s="3356"/>
      <c r="I4" s="3356"/>
      <c r="J4" s="3356"/>
      <c r="K4" s="3356"/>
      <c r="L4" s="3356"/>
      <c r="M4" s="3356"/>
      <c r="N4" s="3356"/>
    </row>
    <row r="5" spans="1:14" s="160" customFormat="1" ht="15.75" customHeight="1" x14ac:dyDescent="0.45">
      <c r="A5" s="3355" t="s">
        <v>341</v>
      </c>
      <c r="B5" s="3355"/>
      <c r="C5" s="3356" t="s">
        <v>4235</v>
      </c>
      <c r="D5" s="3356"/>
      <c r="E5" s="3356"/>
      <c r="F5" s="3356"/>
      <c r="G5" s="3356"/>
      <c r="H5" s="3356"/>
      <c r="I5" s="3356"/>
      <c r="J5" s="3356"/>
      <c r="K5" s="3356"/>
      <c r="L5" s="3356"/>
      <c r="M5" s="3356"/>
      <c r="N5" s="3356"/>
    </row>
    <row r="6" spans="1:14" s="160" customFormat="1" ht="15.75" customHeight="1" x14ac:dyDescent="0.45">
      <c r="A6" s="3355" t="s">
        <v>417</v>
      </c>
      <c r="B6" s="3355"/>
      <c r="C6" s="3355" t="s">
        <v>5106</v>
      </c>
      <c r="D6" s="3355"/>
      <c r="E6" s="3355"/>
      <c r="F6" s="3355"/>
      <c r="G6" s="3355"/>
      <c r="H6" s="3355"/>
      <c r="I6" s="3355"/>
      <c r="J6" s="3355"/>
      <c r="K6" s="3355"/>
      <c r="L6" s="3355"/>
      <c r="M6" s="3355"/>
      <c r="N6" s="3355"/>
    </row>
    <row r="7" spans="1:14" s="160" customFormat="1" ht="18.600000000000001" x14ac:dyDescent="0.45">
      <c r="A7" s="686"/>
      <c r="C7" s="687"/>
      <c r="D7" s="687"/>
      <c r="E7" s="687"/>
      <c r="F7" s="687"/>
      <c r="G7" s="687"/>
    </row>
    <row r="8" spans="1:14" s="160" customFormat="1" ht="18.600000000000001" x14ac:dyDescent="0.45">
      <c r="A8" s="686"/>
      <c r="C8" s="687"/>
      <c r="D8" s="687"/>
      <c r="E8" s="687"/>
      <c r="F8" s="687"/>
      <c r="G8" s="687"/>
    </row>
    <row r="9" spans="1:14" s="160" customFormat="1" ht="18.600000000000001" x14ac:dyDescent="0.45">
      <c r="A9" s="686"/>
      <c r="C9" s="1037" t="s">
        <v>5106</v>
      </c>
      <c r="D9" s="1037"/>
      <c r="E9" s="1037"/>
      <c r="F9" s="1037"/>
      <c r="G9" s="1037"/>
      <c r="H9" s="1037"/>
      <c r="I9" s="1037"/>
    </row>
    <row r="10" spans="1:14" s="160" customFormat="1" ht="11.4" customHeight="1" x14ac:dyDescent="0.45">
      <c r="A10" s="686"/>
      <c r="C10" s="1037"/>
      <c r="D10" s="1037"/>
      <c r="E10" s="1037"/>
      <c r="F10" s="1037"/>
      <c r="G10" s="1037"/>
      <c r="H10" s="1037"/>
      <c r="I10" s="1037"/>
    </row>
    <row r="11" spans="1:14" ht="17.399999999999999" x14ac:dyDescent="0.45">
      <c r="A11" s="195"/>
      <c r="C11" s="1038" t="s">
        <v>3247</v>
      </c>
      <c r="D11" s="1038"/>
      <c r="E11" s="1038"/>
      <c r="F11" s="1038"/>
      <c r="G11" s="1038"/>
      <c r="H11" s="1039">
        <v>2017</v>
      </c>
      <c r="I11" s="1039">
        <v>2018</v>
      </c>
    </row>
    <row r="12" spans="1:14" ht="17.399999999999999" x14ac:dyDescent="0.45">
      <c r="A12" s="195"/>
      <c r="C12" s="1040" t="s">
        <v>3248</v>
      </c>
      <c r="D12" s="1040"/>
      <c r="E12" s="1040"/>
      <c r="F12" s="1040"/>
      <c r="G12" s="1040"/>
      <c r="H12" s="1041" t="s">
        <v>1801</v>
      </c>
      <c r="I12" s="1041" t="s">
        <v>1801</v>
      </c>
    </row>
    <row r="13" spans="1:14" ht="17.399999999999999" x14ac:dyDescent="0.45">
      <c r="A13" s="195"/>
      <c r="C13" s="1040" t="s">
        <v>3249</v>
      </c>
      <c r="D13" s="1040"/>
      <c r="E13" s="1040"/>
      <c r="F13" s="1040"/>
      <c r="G13" s="1040"/>
      <c r="H13" s="1041" t="s">
        <v>1801</v>
      </c>
      <c r="I13" s="1041" t="s">
        <v>1801</v>
      </c>
    </row>
    <row r="14" spans="1:14" ht="17.399999999999999" x14ac:dyDescent="0.45">
      <c r="A14" s="195"/>
      <c r="C14" s="1040" t="s">
        <v>3250</v>
      </c>
      <c r="D14" s="1040"/>
      <c r="E14" s="1040"/>
      <c r="F14" s="1040"/>
      <c r="G14" s="1040"/>
      <c r="H14" s="1041">
        <v>41.8</v>
      </c>
      <c r="I14" s="1041">
        <v>34.799999999999997</v>
      </c>
    </row>
    <row r="15" spans="1:14" ht="17.399999999999999" x14ac:dyDescent="0.45">
      <c r="A15" s="195"/>
      <c r="C15" s="1040" t="s">
        <v>3251</v>
      </c>
      <c r="D15" s="1040"/>
      <c r="E15" s="1040"/>
      <c r="F15" s="1040"/>
      <c r="G15" s="1040"/>
      <c r="H15" s="1041">
        <v>24.7</v>
      </c>
      <c r="I15" s="1041">
        <v>25.3</v>
      </c>
    </row>
    <row r="16" spans="1:14" ht="17.399999999999999" x14ac:dyDescent="0.45">
      <c r="A16" s="195"/>
      <c r="C16" s="1040" t="s">
        <v>3252</v>
      </c>
      <c r="D16" s="1040"/>
      <c r="E16" s="1040"/>
      <c r="F16" s="1040"/>
      <c r="G16" s="1040"/>
      <c r="H16" s="1041" t="s">
        <v>1801</v>
      </c>
      <c r="I16" s="1041" t="s">
        <v>1801</v>
      </c>
    </row>
    <row r="17" spans="1:9" ht="17.399999999999999" x14ac:dyDescent="0.45">
      <c r="A17" s="195"/>
      <c r="C17" s="1040" t="s">
        <v>3253</v>
      </c>
      <c r="D17" s="1040"/>
      <c r="E17" s="1040"/>
      <c r="F17" s="1040"/>
      <c r="G17" s="1040"/>
      <c r="H17" s="1041">
        <v>27.5</v>
      </c>
      <c r="I17" s="1041">
        <v>15.9</v>
      </c>
    </row>
    <row r="18" spans="1:9" ht="17.399999999999999" x14ac:dyDescent="0.45">
      <c r="A18" s="195"/>
      <c r="C18" s="1040" t="s">
        <v>3254</v>
      </c>
      <c r="D18" s="1040"/>
      <c r="E18" s="1040"/>
      <c r="F18" s="1040"/>
      <c r="G18" s="1040"/>
      <c r="H18" s="1041">
        <v>27.9</v>
      </c>
      <c r="I18" s="1041">
        <v>24.5</v>
      </c>
    </row>
    <row r="19" spans="1:9" ht="17.399999999999999" x14ac:dyDescent="0.45">
      <c r="A19" s="195"/>
      <c r="C19" s="1040" t="s">
        <v>3255</v>
      </c>
      <c r="D19" s="1040"/>
      <c r="E19" s="1040"/>
      <c r="F19" s="1040"/>
      <c r="G19" s="1040"/>
      <c r="H19" s="1041">
        <v>39.200000000000003</v>
      </c>
      <c r="I19" s="1042">
        <v>25</v>
      </c>
    </row>
    <row r="20" spans="1:9" ht="17.399999999999999" x14ac:dyDescent="0.45">
      <c r="A20" s="195"/>
      <c r="C20" s="1045" t="s">
        <v>3256</v>
      </c>
      <c r="D20" s="1045"/>
      <c r="E20" s="1045"/>
      <c r="F20" s="1045"/>
      <c r="G20" s="1045"/>
      <c r="H20" s="1041">
        <v>7.1</v>
      </c>
      <c r="I20" s="1041">
        <v>3.7</v>
      </c>
    </row>
    <row r="21" spans="1:9" ht="17.399999999999999" x14ac:dyDescent="0.45">
      <c r="A21" s="195"/>
      <c r="C21" s="1045"/>
      <c r="D21" s="1045"/>
      <c r="E21" s="1045"/>
      <c r="F21" s="1045"/>
      <c r="G21" s="1045"/>
      <c r="H21" s="1041"/>
      <c r="I21" s="1041"/>
    </row>
    <row r="22" spans="1:9" ht="17.399999999999999" x14ac:dyDescent="0.45">
      <c r="A22" s="195"/>
      <c r="C22" s="1046" t="s">
        <v>3257</v>
      </c>
      <c r="D22" s="1046"/>
      <c r="E22" s="1046"/>
      <c r="F22" s="1046"/>
      <c r="G22" s="1046"/>
      <c r="H22" s="1043">
        <v>2.8</v>
      </c>
      <c r="I22" s="1044">
        <v>2.15</v>
      </c>
    </row>
    <row r="23" spans="1:9" ht="17.399999999999999" x14ac:dyDescent="0.35">
      <c r="C23" s="3395" t="s">
        <v>4392</v>
      </c>
      <c r="D23" s="3395"/>
      <c r="E23" s="3395"/>
      <c r="F23" s="3395"/>
      <c r="G23" s="3395"/>
      <c r="H23" s="3395"/>
      <c r="I23" s="3395"/>
    </row>
    <row r="28" spans="1:9" ht="28.05" customHeight="1" x14ac:dyDescent="0.35">
      <c r="C28" s="458" t="s">
        <v>3568</v>
      </c>
      <c r="D28" s="458"/>
      <c r="E28" s="458"/>
      <c r="F28" s="458"/>
      <c r="G28" s="458"/>
      <c r="H28" s="458"/>
      <c r="I28" s="458"/>
    </row>
    <row r="54" spans="3:8" ht="18.600000000000001" customHeight="1" x14ac:dyDescent="0.35">
      <c r="C54" s="819" t="s">
        <v>4392</v>
      </c>
      <c r="D54" s="819"/>
      <c r="E54" s="819"/>
      <c r="F54" s="819"/>
      <c r="G54" s="819"/>
      <c r="H54" s="819"/>
    </row>
  </sheetData>
  <mergeCells count="10">
    <mergeCell ref="C1:D1"/>
    <mergeCell ref="A3:B3"/>
    <mergeCell ref="C3:N3"/>
    <mergeCell ref="A4:B4"/>
    <mergeCell ref="C4:N4"/>
    <mergeCell ref="A5:B5"/>
    <mergeCell ref="C5:N5"/>
    <mergeCell ref="C23:I23"/>
    <mergeCell ref="A6:B6"/>
    <mergeCell ref="C6:N6"/>
  </mergeCells>
  <hyperlinks>
    <hyperlink ref="A1" location="'ODS 4.'!A1" display="REGRESAR" xr:uid="{00000000-0004-0000-8200-000000000000}"/>
    <hyperlink ref="C1" location="'Metadato 4.4.1'!A1" display="VER METADATO" xr:uid="{00000000-0004-0000-8200-000001000000}"/>
  </hyperlinks>
  <pageMargins left="0.7" right="0.7" top="0.75" bottom="0.75" header="0.3" footer="0.3"/>
  <drawing r:id="rId1"/>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300-000000000000}">
  <sheetPr codeName="Hoja130">
    <tabColor theme="0" tint="-0.499984740745262"/>
  </sheetPr>
  <dimension ref="B1:G36"/>
  <sheetViews>
    <sheetView showGridLines="0" zoomScaleNormal="100" workbookViewId="0">
      <pane ySplit="1" topLeftCell="A2" activePane="bottomLeft" state="frozen"/>
      <selection pane="bottomLeft" activeCell="H10" sqref="H10"/>
    </sheetView>
  </sheetViews>
  <sheetFormatPr baseColWidth="10" defaultColWidth="11.44140625" defaultRowHeight="17.399999999999999" x14ac:dyDescent="0.45"/>
  <cols>
    <col min="1" max="1" width="3.77734375" style="22" customWidth="1"/>
    <col min="2" max="2" width="11.44140625" style="22"/>
    <col min="3" max="3" width="26.44140625" style="22" customWidth="1"/>
    <col min="4" max="4" width="24" style="22" customWidth="1"/>
    <col min="5" max="5" width="85.77734375" style="22" customWidth="1"/>
    <col min="6" max="6" width="11.44140625" style="22"/>
    <col min="7" max="7" width="7.21875" style="22" customWidth="1"/>
    <col min="8" max="16384" width="11.44140625" style="22"/>
  </cols>
  <sheetData>
    <row r="1" spans="2:7" x14ac:dyDescent="0.45">
      <c r="C1" s="584" t="s">
        <v>337</v>
      </c>
    </row>
    <row r="2" spans="2:7" ht="18" thickBot="1" x14ac:dyDescent="0.5"/>
    <row r="3" spans="2:7" ht="23.25" customHeight="1" thickBot="1" x14ac:dyDescent="0.5">
      <c r="C3" s="3362" t="s">
        <v>370</v>
      </c>
      <c r="D3" s="3362"/>
      <c r="E3" s="3362"/>
      <c r="G3" s="147" t="s">
        <v>456</v>
      </c>
    </row>
    <row r="4" spans="2:7" ht="34.799999999999997" x14ac:dyDescent="0.45">
      <c r="B4" s="148"/>
      <c r="C4" s="3299" t="s">
        <v>372</v>
      </c>
      <c r="D4" s="3299"/>
      <c r="E4" s="156" t="s">
        <v>20</v>
      </c>
    </row>
    <row r="5" spans="2:7" ht="34.799999999999997" x14ac:dyDescent="0.45">
      <c r="C5" s="3142" t="s">
        <v>373</v>
      </c>
      <c r="D5" s="3142"/>
      <c r="E5" s="44" t="s">
        <v>61</v>
      </c>
    </row>
    <row r="6" spans="2:7" x14ac:dyDescent="0.45">
      <c r="C6" s="3142" t="s">
        <v>374</v>
      </c>
      <c r="D6" s="3142"/>
      <c r="E6" s="45" t="s">
        <v>757</v>
      </c>
    </row>
    <row r="7" spans="2:7" ht="34.799999999999997" x14ac:dyDescent="0.45">
      <c r="C7" s="3143" t="s">
        <v>375</v>
      </c>
      <c r="D7" s="3143"/>
      <c r="E7" s="46" t="s">
        <v>4002</v>
      </c>
    </row>
    <row r="8" spans="2:7" x14ac:dyDescent="0.45">
      <c r="C8" s="3143" t="s">
        <v>2480</v>
      </c>
      <c r="D8" s="3143"/>
      <c r="E8" s="47" t="s">
        <v>2539</v>
      </c>
    </row>
    <row r="10" spans="2:7" ht="23.25" customHeight="1" x14ac:dyDescent="0.45">
      <c r="C10" s="3362" t="s">
        <v>376</v>
      </c>
      <c r="D10" s="3362"/>
      <c r="E10" s="3362"/>
    </row>
    <row r="11" spans="2:7" x14ac:dyDescent="0.45">
      <c r="C11" s="3323" t="s">
        <v>377</v>
      </c>
      <c r="D11" s="3324"/>
      <c r="E11" s="156"/>
    </row>
    <row r="12" spans="2:7" ht="35.4" customHeight="1" x14ac:dyDescent="0.45">
      <c r="C12" s="3155" t="s">
        <v>379</v>
      </c>
      <c r="D12" s="3155"/>
      <c r="E12" s="661" t="s">
        <v>3258</v>
      </c>
    </row>
    <row r="13" spans="2:7" x14ac:dyDescent="0.45">
      <c r="C13" s="3142" t="s">
        <v>380</v>
      </c>
      <c r="D13" s="3142"/>
      <c r="E13" s="603" t="s">
        <v>92</v>
      </c>
    </row>
    <row r="14" spans="2:7" x14ac:dyDescent="0.45">
      <c r="C14" s="3142" t="s">
        <v>381</v>
      </c>
      <c r="D14" s="3156"/>
      <c r="E14" s="603" t="s">
        <v>3259</v>
      </c>
    </row>
    <row r="15" spans="2:7" ht="191.4" x14ac:dyDescent="0.45">
      <c r="C15" s="3142" t="s">
        <v>382</v>
      </c>
      <c r="D15" s="3142"/>
      <c r="E15" s="44" t="s">
        <v>3260</v>
      </c>
    </row>
    <row r="16" spans="2:7" x14ac:dyDescent="0.45">
      <c r="C16" s="3142" t="s">
        <v>383</v>
      </c>
      <c r="D16" s="3142"/>
      <c r="E16" s="44" t="s">
        <v>3261</v>
      </c>
    </row>
    <row r="17" spans="3:5" x14ac:dyDescent="0.45">
      <c r="C17" s="3142" t="s">
        <v>384</v>
      </c>
      <c r="D17" s="3142"/>
      <c r="E17" s="57" t="s">
        <v>3262</v>
      </c>
    </row>
    <row r="18" spans="3:5" ht="34.799999999999997" x14ac:dyDescent="0.45">
      <c r="C18" s="3143" t="s">
        <v>386</v>
      </c>
      <c r="D18" s="3143"/>
      <c r="E18" s="44" t="s">
        <v>3263</v>
      </c>
    </row>
    <row r="19" spans="3:5" ht="64.5" customHeight="1" x14ac:dyDescent="0.45">
      <c r="C19" s="3144" t="s">
        <v>387</v>
      </c>
      <c r="D19" s="3145"/>
      <c r="E19" s="57" t="s">
        <v>3264</v>
      </c>
    </row>
    <row r="20" spans="3:5" x14ac:dyDescent="0.45">
      <c r="C20" s="3142" t="s">
        <v>388</v>
      </c>
      <c r="D20" s="3142"/>
      <c r="E20" s="44" t="s">
        <v>424</v>
      </c>
    </row>
    <row r="21" spans="3:5" x14ac:dyDescent="0.45">
      <c r="C21" s="3146" t="s">
        <v>390</v>
      </c>
      <c r="D21" s="54" t="s">
        <v>391</v>
      </c>
      <c r="E21" s="44" t="s">
        <v>695</v>
      </c>
    </row>
    <row r="22" spans="3:5" x14ac:dyDescent="0.45">
      <c r="C22" s="3147"/>
      <c r="D22" s="577" t="s">
        <v>393</v>
      </c>
      <c r="E22" s="57" t="s">
        <v>3265</v>
      </c>
    </row>
    <row r="23" spans="3:5" x14ac:dyDescent="0.45">
      <c r="C23" s="3148" t="s">
        <v>395</v>
      </c>
      <c r="D23" s="3148"/>
      <c r="E23" s="44" t="s">
        <v>3266</v>
      </c>
    </row>
    <row r="24" spans="3:5" x14ac:dyDescent="0.45">
      <c r="C24" s="3148" t="s">
        <v>397</v>
      </c>
      <c r="D24" s="3148"/>
      <c r="E24" s="44" t="s">
        <v>3267</v>
      </c>
    </row>
    <row r="25" spans="3:5" x14ac:dyDescent="0.45">
      <c r="C25" s="3142" t="s">
        <v>399</v>
      </c>
      <c r="D25" s="3142"/>
      <c r="E25" s="52" t="s">
        <v>3268</v>
      </c>
    </row>
    <row r="26" spans="3:5" ht="15" customHeight="1" x14ac:dyDescent="0.45">
      <c r="C26" s="3143" t="s">
        <v>401</v>
      </c>
      <c r="D26" s="3143"/>
      <c r="E26" s="44" t="s">
        <v>3269</v>
      </c>
    </row>
    <row r="27" spans="3:5" x14ac:dyDescent="0.45">
      <c r="C27" s="3149" t="s">
        <v>403</v>
      </c>
      <c r="D27" s="3150"/>
      <c r="E27" s="44" t="s">
        <v>3270</v>
      </c>
    </row>
    <row r="28" spans="3:5" ht="226.2" x14ac:dyDescent="0.45">
      <c r="C28" s="578" t="s">
        <v>404</v>
      </c>
      <c r="D28" s="579"/>
      <c r="E28" s="51" t="s">
        <v>3271</v>
      </c>
    </row>
    <row r="29" spans="3:5" x14ac:dyDescent="0.45">
      <c r="C29" s="3151" t="s">
        <v>405</v>
      </c>
      <c r="D29" s="3152"/>
      <c r="E29" s="61"/>
    </row>
    <row r="30" spans="3:5" x14ac:dyDescent="0.45">
      <c r="C30" s="937"/>
      <c r="D30" s="937"/>
      <c r="E30" s="938"/>
    </row>
    <row r="31" spans="3:5" ht="23.25" customHeight="1" x14ac:dyDescent="0.45">
      <c r="C31" s="3362" t="s">
        <v>406</v>
      </c>
      <c r="D31" s="3362"/>
      <c r="E31" s="3362"/>
    </row>
    <row r="32" spans="3:5" x14ac:dyDescent="0.45">
      <c r="C32" s="3321" t="s">
        <v>407</v>
      </c>
      <c r="D32" s="3322"/>
      <c r="E32" s="605" t="s">
        <v>3244</v>
      </c>
    </row>
    <row r="33" spans="3:5" x14ac:dyDescent="0.45">
      <c r="C33" s="3140" t="s">
        <v>409</v>
      </c>
      <c r="D33" s="3141"/>
      <c r="E33" s="84" t="s">
        <v>3245</v>
      </c>
    </row>
    <row r="34" spans="3:5" x14ac:dyDescent="0.45">
      <c r="C34" s="3140" t="s">
        <v>411</v>
      </c>
      <c r="D34" s="3141"/>
      <c r="E34" s="84" t="s">
        <v>1672</v>
      </c>
    </row>
    <row r="35" spans="3:5" x14ac:dyDescent="0.45">
      <c r="C35" s="3140" t="s">
        <v>413</v>
      </c>
      <c r="D35" s="3141"/>
      <c r="E35" s="84" t="s">
        <v>1675</v>
      </c>
    </row>
    <row r="36" spans="3:5" x14ac:dyDescent="0.45">
      <c r="C36" s="3140" t="s">
        <v>415</v>
      </c>
      <c r="D36" s="3141"/>
      <c r="E36" s="85" t="s">
        <v>3246</v>
      </c>
    </row>
  </sheetData>
  <mergeCells count="30">
    <mergeCell ref="C16:D16"/>
    <mergeCell ref="C3:E3"/>
    <mergeCell ref="C4:D4"/>
    <mergeCell ref="C5:D5"/>
    <mergeCell ref="C6:D6"/>
    <mergeCell ref="C7:D7"/>
    <mergeCell ref="C10:E10"/>
    <mergeCell ref="C11:D11"/>
    <mergeCell ref="C12:D12"/>
    <mergeCell ref="C13:D13"/>
    <mergeCell ref="C14:D14"/>
    <mergeCell ref="C15:D15"/>
    <mergeCell ref="C8:D8"/>
    <mergeCell ref="C31:E31"/>
    <mergeCell ref="C17:D17"/>
    <mergeCell ref="C18:D18"/>
    <mergeCell ref="C19:D19"/>
    <mergeCell ref="C20:D20"/>
    <mergeCell ref="C21:C22"/>
    <mergeCell ref="C23:D23"/>
    <mergeCell ref="C24:D24"/>
    <mergeCell ref="C25:D25"/>
    <mergeCell ref="C26:D26"/>
    <mergeCell ref="C27:D27"/>
    <mergeCell ref="C29:D29"/>
    <mergeCell ref="C32:D32"/>
    <mergeCell ref="C33:D33"/>
    <mergeCell ref="C34:D34"/>
    <mergeCell ref="C35:D35"/>
    <mergeCell ref="C36:D36"/>
  </mergeCells>
  <dataValidations count="7">
    <dataValidation allowBlank="1" showDropDown="1" showInputMessage="1" showErrorMessage="1" sqref="E13" xr:uid="{00000000-0002-0000-8300-000000000000}"/>
    <dataValidation type="list" allowBlank="1" showInputMessage="1" showErrorMessage="1" sqref="E4" xr:uid="{00000000-0002-0000-8300-000001000000}">
      <formula1>ODS</formula1>
    </dataValidation>
    <dataValidation type="list" allowBlank="1" showInputMessage="1" showErrorMessage="1" sqref="E5" xr:uid="{00000000-0002-0000-8300-000002000000}">
      <formula1>Metas_ODS</formula1>
    </dataValidation>
    <dataValidation type="list" allowBlank="1" showInputMessage="1" showErrorMessage="1" sqref="E6" xr:uid="{00000000-0002-0000-8300-000003000000}">
      <formula1>Numero_indicador</formula1>
    </dataValidation>
    <dataValidation type="list" allowBlank="1" showInputMessage="1" showErrorMessage="1" sqref="E7" xr:uid="{00000000-0002-0000-8300-000004000000}">
      <formula1>Nombre_indicador_ODS</formula1>
    </dataValidation>
    <dataValidation type="list" allowBlank="1" showInputMessage="1" showErrorMessage="1" sqref="E14" xr:uid="{00000000-0002-0000-8300-000005000000}">
      <formula1>Tipo_indicador</formula1>
    </dataValidation>
    <dataValidation type="list" allowBlank="1" showInputMessage="1" showErrorMessage="1" sqref="E25" xr:uid="{00000000-0002-0000-8300-000006000000}">
      <formula1>Tipo_operación</formula1>
    </dataValidation>
  </dataValidations>
  <hyperlinks>
    <hyperlink ref="C1" location="'4.4.1'!A1" display="REGRESAR" xr:uid="{00000000-0004-0000-8300-000000000000}"/>
    <hyperlink ref="E8" r:id="rId1" xr:uid="{00000000-0004-0000-8300-000001000000}"/>
    <hyperlink ref="E36" r:id="rId2" xr:uid="{00000000-0004-0000-8300-000002000000}"/>
  </hyperlinks>
  <pageMargins left="0.7" right="0.7" top="0.75" bottom="0.75" header="0.3" footer="0.3"/>
  <pageSetup paperSize="9" orientation="portrait" r:id="rId3"/>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400-000000000000}">
  <sheetPr codeName="Hoja131"/>
  <dimension ref="A1:Z54"/>
  <sheetViews>
    <sheetView showGridLines="0" zoomScaleNormal="100" workbookViewId="0">
      <pane ySplit="1" topLeftCell="A2" activePane="bottomLeft" state="frozen"/>
      <selection pane="bottomLeft" activeCell="A11" sqref="A11"/>
    </sheetView>
  </sheetViews>
  <sheetFormatPr baseColWidth="10" defaultColWidth="11.44140625" defaultRowHeight="13.2" x14ac:dyDescent="0.3"/>
  <cols>
    <col min="1" max="1" width="15.21875" style="41" customWidth="1"/>
    <col min="2" max="2" width="17.77734375" style="41" customWidth="1"/>
    <col min="3" max="4" width="11.44140625" style="41"/>
    <col min="5" max="5" width="17.44140625" style="41" customWidth="1"/>
    <col min="6" max="6" width="15" style="41" customWidth="1"/>
    <col min="7" max="7" width="1" style="41" customWidth="1"/>
    <col min="8" max="8" width="11.44140625" style="41"/>
    <col min="9" max="9" width="15.21875" style="41" customWidth="1"/>
    <col min="10" max="10" width="14.44140625" style="41" customWidth="1"/>
    <col min="11" max="11" width="0.77734375" style="41" customWidth="1"/>
    <col min="12" max="12" width="11.44140625" style="41"/>
    <col min="13" max="14" width="16" style="41" customWidth="1"/>
    <col min="15" max="15" width="0.77734375" style="41" customWidth="1"/>
    <col min="16" max="16" width="10.44140625" style="41" customWidth="1"/>
    <col min="17" max="17" width="15.77734375" style="41" customWidth="1"/>
    <col min="18" max="18" width="14.77734375" style="41" customWidth="1"/>
    <col min="19" max="19" width="0.77734375" style="41" customWidth="1"/>
    <col min="20" max="20" width="11.44140625" style="41"/>
    <col min="21" max="21" width="15.5546875" style="41" customWidth="1"/>
    <col min="22" max="22" width="15.21875" style="41" customWidth="1"/>
    <col min="23" max="23" width="1" style="41" customWidth="1"/>
    <col min="24" max="24" width="11.44140625" style="41"/>
    <col min="25" max="25" width="15.21875" style="41" customWidth="1"/>
    <col min="26" max="26" width="15.44140625" style="41" customWidth="1"/>
    <col min="27" max="28" width="22.44140625" style="41" customWidth="1"/>
    <col min="29" max="29" width="12.77734375" style="41" customWidth="1"/>
    <col min="30" max="30" width="11.44140625" style="41" customWidth="1"/>
    <col min="31" max="31" width="10.77734375" style="41" customWidth="1"/>
    <col min="32" max="32" width="12.21875" style="41" customWidth="1"/>
    <col min="33" max="16384" width="11.44140625" style="41"/>
  </cols>
  <sheetData>
    <row r="1" spans="1:26" s="390" customFormat="1" ht="18.600000000000001" x14ac:dyDescent="0.3">
      <c r="A1" s="808" t="s">
        <v>337</v>
      </c>
      <c r="C1" s="3262" t="s">
        <v>430</v>
      </c>
      <c r="D1" s="3262"/>
    </row>
    <row r="2" spans="1:26" s="390" customFormat="1" ht="18.600000000000001" x14ac:dyDescent="0.3"/>
    <row r="3" spans="1:26" s="390" customFormat="1" ht="18.600000000000001" x14ac:dyDescent="0.3">
      <c r="A3" s="3355" t="s">
        <v>339</v>
      </c>
      <c r="B3" s="3355"/>
      <c r="C3" s="3385" t="s">
        <v>764</v>
      </c>
      <c r="D3" s="3386"/>
      <c r="E3" s="3386"/>
      <c r="F3" s="3386"/>
      <c r="G3" s="3386"/>
      <c r="H3" s="3386"/>
      <c r="I3" s="3386"/>
      <c r="J3" s="3386"/>
      <c r="K3" s="3386"/>
      <c r="L3" s="3386"/>
      <c r="M3" s="3386"/>
      <c r="N3" s="3386"/>
      <c r="O3" s="3386"/>
      <c r="P3" s="3386"/>
      <c r="Q3" s="3386"/>
      <c r="R3" s="3386"/>
      <c r="S3" s="3386"/>
      <c r="T3" s="3386"/>
      <c r="U3" s="3386"/>
      <c r="V3" s="3394"/>
    </row>
    <row r="4" spans="1:26" s="390" customFormat="1" ht="33.6" customHeight="1" x14ac:dyDescent="0.3">
      <c r="A4" s="3355" t="s">
        <v>340</v>
      </c>
      <c r="B4" s="3355"/>
      <c r="C4" s="3396" t="s">
        <v>62</v>
      </c>
      <c r="D4" s="3397"/>
      <c r="E4" s="3397"/>
      <c r="F4" s="3397"/>
      <c r="G4" s="3397"/>
      <c r="H4" s="3397"/>
      <c r="I4" s="3397"/>
      <c r="J4" s="3397"/>
      <c r="K4" s="3397"/>
      <c r="L4" s="3397"/>
      <c r="M4" s="3397"/>
      <c r="N4" s="3397"/>
      <c r="O4" s="3397"/>
      <c r="P4" s="3397"/>
      <c r="Q4" s="3397"/>
      <c r="R4" s="3398"/>
      <c r="S4" s="3398"/>
      <c r="T4" s="3398"/>
      <c r="U4" s="3398"/>
      <c r="V4" s="3399"/>
    </row>
    <row r="5" spans="1:26" s="390" customFormat="1" ht="34.799999999999997" customHeight="1" x14ac:dyDescent="0.3">
      <c r="A5" s="3355" t="s">
        <v>341</v>
      </c>
      <c r="B5" s="3355"/>
      <c r="C5" s="3396" t="s">
        <v>4003</v>
      </c>
      <c r="D5" s="3397"/>
      <c r="E5" s="3397"/>
      <c r="F5" s="3397"/>
      <c r="G5" s="3397"/>
      <c r="H5" s="3397"/>
      <c r="I5" s="3397"/>
      <c r="J5" s="3397"/>
      <c r="K5" s="3397"/>
      <c r="L5" s="3397"/>
      <c r="M5" s="3397"/>
      <c r="N5" s="3397"/>
      <c r="O5" s="3397"/>
      <c r="P5" s="3397"/>
      <c r="Q5" s="3397"/>
      <c r="R5" s="3398"/>
      <c r="S5" s="3398"/>
      <c r="T5" s="3398"/>
      <c r="U5" s="3398"/>
      <c r="V5" s="3399"/>
    </row>
    <row r="6" spans="1:26" s="390" customFormat="1" ht="22.2" customHeight="1" x14ac:dyDescent="0.3">
      <c r="A6" s="3355" t="s">
        <v>417</v>
      </c>
      <c r="B6" s="3355"/>
      <c r="C6" s="3396" t="s">
        <v>5107</v>
      </c>
      <c r="D6" s="3397"/>
      <c r="E6" s="3397"/>
      <c r="F6" s="3397"/>
      <c r="G6" s="3397"/>
      <c r="H6" s="3397"/>
      <c r="I6" s="3397"/>
      <c r="J6" s="3397"/>
      <c r="K6" s="3397"/>
      <c r="L6" s="3397"/>
      <c r="M6" s="3397"/>
      <c r="N6" s="3397"/>
      <c r="O6" s="3397"/>
      <c r="P6" s="3397"/>
      <c r="Q6" s="3397"/>
      <c r="R6" s="3398"/>
      <c r="S6" s="3398"/>
      <c r="T6" s="3398"/>
      <c r="U6" s="3398"/>
      <c r="V6" s="3399"/>
    </row>
    <row r="7" spans="1:26" s="390" customFormat="1" ht="18.600000000000001" x14ac:dyDescent="0.3"/>
    <row r="8" spans="1:26" s="390" customFormat="1" ht="18.600000000000001" x14ac:dyDescent="0.3">
      <c r="A8" s="1047"/>
    </row>
    <row r="9" spans="1:26" s="390" customFormat="1" ht="18.600000000000001" x14ac:dyDescent="0.3">
      <c r="C9" s="3400" t="s">
        <v>5108</v>
      </c>
      <c r="D9" s="3400"/>
      <c r="E9" s="3400"/>
      <c r="F9" s="3400"/>
      <c r="G9" s="3400"/>
      <c r="H9" s="3400"/>
      <c r="I9" s="3400"/>
      <c r="J9" s="3400"/>
      <c r="K9" s="3400"/>
      <c r="L9" s="3400"/>
      <c r="M9" s="3400"/>
      <c r="N9" s="3400"/>
      <c r="O9" s="3400"/>
      <c r="P9" s="3400"/>
      <c r="Q9" s="3400"/>
      <c r="R9" s="3400"/>
      <c r="S9" s="3400"/>
      <c r="T9" s="3400"/>
      <c r="U9" s="3400"/>
      <c r="V9" s="3400"/>
      <c r="W9" s="3400"/>
      <c r="X9" s="3400"/>
      <c r="Y9" s="3400"/>
      <c r="Z9" s="3400"/>
    </row>
    <row r="10" spans="1:26" s="390" customFormat="1" ht="9.6" customHeight="1" x14ac:dyDescent="0.3">
      <c r="C10" s="878"/>
      <c r="D10" s="878"/>
      <c r="E10" s="878"/>
      <c r="F10" s="878"/>
      <c r="G10" s="878"/>
      <c r="H10" s="878"/>
      <c r="I10" s="878"/>
      <c r="J10" s="878"/>
      <c r="K10" s="878"/>
      <c r="L10" s="878"/>
      <c r="M10" s="878"/>
      <c r="N10" s="878"/>
      <c r="O10" s="878"/>
      <c r="P10" s="878"/>
      <c r="Q10" s="878"/>
      <c r="R10" s="878"/>
      <c r="S10" s="878"/>
      <c r="T10" s="878"/>
      <c r="U10" s="878"/>
      <c r="V10" s="878"/>
      <c r="W10" s="878"/>
      <c r="X10" s="878"/>
      <c r="Y10" s="878"/>
      <c r="Z10" s="878"/>
    </row>
    <row r="11" spans="1:26" ht="76.5" customHeight="1" x14ac:dyDescent="0.3">
      <c r="C11" s="3401" t="s">
        <v>458</v>
      </c>
      <c r="D11" s="3403" t="s">
        <v>794</v>
      </c>
      <c r="E11" s="3403"/>
      <c r="F11" s="3403"/>
      <c r="G11" s="1048"/>
      <c r="H11" s="3403" t="s">
        <v>795</v>
      </c>
      <c r="I11" s="3403"/>
      <c r="J11" s="3403"/>
      <c r="K11" s="1048"/>
      <c r="L11" s="3403" t="s">
        <v>796</v>
      </c>
      <c r="M11" s="3403"/>
      <c r="N11" s="3403"/>
      <c r="O11" s="1048"/>
      <c r="P11" s="3403" t="s">
        <v>797</v>
      </c>
      <c r="Q11" s="3403"/>
      <c r="R11" s="3403"/>
      <c r="S11" s="1048"/>
      <c r="T11" s="3403" t="s">
        <v>798</v>
      </c>
      <c r="U11" s="3403"/>
      <c r="V11" s="3403"/>
      <c r="W11" s="1049"/>
      <c r="X11" s="3403" t="s">
        <v>799</v>
      </c>
      <c r="Y11" s="3403"/>
      <c r="Z11" s="3403"/>
    </row>
    <row r="12" spans="1:26" ht="69.75" customHeight="1" x14ac:dyDescent="0.3">
      <c r="C12" s="3402"/>
      <c r="D12" s="1050" t="s">
        <v>800</v>
      </c>
      <c r="E12" s="1050" t="s">
        <v>801</v>
      </c>
      <c r="F12" s="1050" t="s">
        <v>802</v>
      </c>
      <c r="G12" s="1050"/>
      <c r="H12" s="1050" t="s">
        <v>800</v>
      </c>
      <c r="I12" s="1050" t="s">
        <v>801</v>
      </c>
      <c r="J12" s="1050" t="s">
        <v>802</v>
      </c>
      <c r="K12" s="1050"/>
      <c r="L12" s="1050" t="s">
        <v>800</v>
      </c>
      <c r="M12" s="1050" t="s">
        <v>801</v>
      </c>
      <c r="N12" s="1050" t="s">
        <v>802</v>
      </c>
      <c r="O12" s="1050"/>
      <c r="P12" s="1050" t="s">
        <v>800</v>
      </c>
      <c r="Q12" s="1050" t="s">
        <v>801</v>
      </c>
      <c r="R12" s="1050" t="s">
        <v>802</v>
      </c>
      <c r="S12" s="1050"/>
      <c r="T12" s="1050" t="s">
        <v>803</v>
      </c>
      <c r="U12" s="1050" t="s">
        <v>801</v>
      </c>
      <c r="V12" s="1050" t="s">
        <v>802</v>
      </c>
      <c r="W12" s="1051"/>
      <c r="X12" s="1050" t="s">
        <v>800</v>
      </c>
      <c r="Y12" s="1050" t="s">
        <v>801</v>
      </c>
      <c r="Z12" s="1050" t="s">
        <v>802</v>
      </c>
    </row>
    <row r="13" spans="1:26" ht="17.399999999999999" x14ac:dyDescent="0.45">
      <c r="C13" s="248">
        <v>2012</v>
      </c>
      <c r="D13" s="1052"/>
      <c r="E13" s="1052"/>
      <c r="F13" s="1052"/>
      <c r="G13" s="1052"/>
      <c r="H13" s="1052"/>
      <c r="I13" s="1052"/>
      <c r="J13" s="1052"/>
      <c r="K13" s="1052"/>
      <c r="L13" s="1052"/>
      <c r="M13" s="1052"/>
      <c r="N13" s="1052"/>
      <c r="O13" s="1052"/>
      <c r="P13" s="1052"/>
      <c r="Q13" s="1052"/>
      <c r="R13" s="1052"/>
      <c r="S13" s="1052"/>
      <c r="T13" s="1052">
        <v>1.2288557213930349</v>
      </c>
      <c r="U13" s="1052">
        <v>0.83958067905476441</v>
      </c>
      <c r="V13" s="1052">
        <v>0.58132837510068314</v>
      </c>
      <c r="W13" s="70"/>
      <c r="X13" s="1052">
        <v>0.7002096436058699</v>
      </c>
      <c r="Y13" s="1052">
        <v>0.66724689993663633</v>
      </c>
      <c r="Z13" s="1052">
        <v>0.28291174597561503</v>
      </c>
    </row>
    <row r="14" spans="1:26" ht="17.399999999999999" x14ac:dyDescent="0.45">
      <c r="C14" s="1053">
        <v>2013</v>
      </c>
      <c r="D14" s="1054">
        <v>1.0768261964735515</v>
      </c>
      <c r="E14" s="1054">
        <v>0.96912361258700308</v>
      </c>
      <c r="F14" s="1054">
        <v>0.81837762422923999</v>
      </c>
      <c r="G14" s="1054"/>
      <c r="H14" s="1054">
        <v>1.0223684210526316</v>
      </c>
      <c r="I14" s="1054">
        <v>1.0449197277584048</v>
      </c>
      <c r="J14" s="1054">
        <v>0.75458953454304722</v>
      </c>
      <c r="K14" s="1054"/>
      <c r="L14" s="1054">
        <v>1.0200845665961946</v>
      </c>
      <c r="M14" s="1054">
        <v>0.89533023878692908</v>
      </c>
      <c r="N14" s="1054">
        <v>0.9181409888879235</v>
      </c>
      <c r="O14" s="1054"/>
      <c r="P14" s="1054">
        <v>0.9567039106145252</v>
      </c>
      <c r="Q14" s="1054">
        <v>0.8313974154594006</v>
      </c>
      <c r="R14" s="1054">
        <v>0.63781866784495556</v>
      </c>
      <c r="S14" s="1054"/>
      <c r="T14" s="1054" t="s">
        <v>775</v>
      </c>
      <c r="U14" s="1054" t="s">
        <v>775</v>
      </c>
      <c r="V14" s="1054" t="s">
        <v>775</v>
      </c>
      <c r="W14" s="471"/>
      <c r="X14" s="1054" t="s">
        <v>775</v>
      </c>
      <c r="Y14" s="1054" t="s">
        <v>775</v>
      </c>
      <c r="Z14" s="1054" t="s">
        <v>775</v>
      </c>
    </row>
    <row r="15" spans="1:26" ht="17.399999999999999" x14ac:dyDescent="0.3">
      <c r="C15" s="1055" t="s">
        <v>804</v>
      </c>
      <c r="D15" s="1052"/>
      <c r="E15" s="1052"/>
      <c r="F15" s="1052"/>
      <c r="G15" s="1052"/>
      <c r="H15" s="1052"/>
      <c r="I15" s="1052"/>
      <c r="J15" s="1052"/>
      <c r="K15" s="1052"/>
      <c r="L15" s="1052"/>
      <c r="M15" s="73"/>
      <c r="N15" s="73"/>
      <c r="O15" s="73"/>
      <c r="P15" s="73"/>
      <c r="Q15" s="73"/>
      <c r="R15" s="73"/>
      <c r="S15" s="73"/>
      <c r="T15" s="73"/>
      <c r="U15" s="73"/>
      <c r="V15" s="73"/>
      <c r="W15" s="73"/>
      <c r="X15" s="73"/>
      <c r="Y15" s="73"/>
      <c r="Z15" s="73"/>
    </row>
    <row r="16" spans="1:26" ht="17.399999999999999" x14ac:dyDescent="0.3">
      <c r="C16" s="73"/>
      <c r="D16" s="73"/>
      <c r="E16" s="73"/>
      <c r="F16" s="73"/>
      <c r="G16" s="73"/>
      <c r="H16" s="73"/>
      <c r="I16" s="73"/>
      <c r="J16" s="73"/>
      <c r="K16" s="73"/>
      <c r="L16" s="73"/>
      <c r="M16" s="73"/>
      <c r="N16" s="73"/>
      <c r="O16" s="73"/>
      <c r="P16" s="73"/>
      <c r="Q16" s="73"/>
      <c r="R16" s="73"/>
      <c r="S16" s="73"/>
      <c r="T16" s="73"/>
      <c r="U16" s="73"/>
      <c r="V16" s="73"/>
      <c r="W16" s="73"/>
      <c r="X16" s="73"/>
      <c r="Y16" s="73"/>
      <c r="Z16" s="73"/>
    </row>
    <row r="19" spans="3:14" ht="15" customHeight="1" x14ac:dyDescent="0.3">
      <c r="C19" s="3343" t="s">
        <v>805</v>
      </c>
      <c r="D19" s="3343"/>
      <c r="E19" s="3343"/>
      <c r="F19" s="3343"/>
      <c r="G19" s="3343"/>
      <c r="H19" s="3343"/>
      <c r="I19" s="3343"/>
      <c r="J19" s="3343"/>
    </row>
    <row r="20" spans="3:14" ht="49.5" customHeight="1" x14ac:dyDescent="0.3">
      <c r="C20" s="3343"/>
      <c r="D20" s="3343"/>
      <c r="E20" s="3343"/>
      <c r="F20" s="3343"/>
      <c r="G20" s="3343"/>
      <c r="H20" s="3343"/>
      <c r="I20" s="3343"/>
      <c r="J20" s="3343"/>
      <c r="K20" s="333"/>
      <c r="L20" s="333"/>
      <c r="M20" s="333"/>
      <c r="N20" s="333"/>
    </row>
    <row r="52" spans="3:16" s="334" customFormat="1" x14ac:dyDescent="0.3"/>
    <row r="54" spans="3:16" ht="47.25" customHeight="1" x14ac:dyDescent="0.3">
      <c r="C54" s="3296" t="s">
        <v>806</v>
      </c>
      <c r="D54" s="3296"/>
      <c r="E54" s="3296"/>
      <c r="F54" s="3296"/>
      <c r="G54" s="3296"/>
      <c r="H54" s="3296"/>
      <c r="I54" s="3296"/>
      <c r="J54" s="3296"/>
      <c r="K54" s="3296"/>
      <c r="L54" s="3296"/>
      <c r="M54" s="3296"/>
      <c r="N54" s="3296"/>
      <c r="O54" s="333"/>
      <c r="P54" s="333"/>
    </row>
  </sheetData>
  <mergeCells count="19">
    <mergeCell ref="A5:B5"/>
    <mergeCell ref="C5:V5"/>
    <mergeCell ref="C1:D1"/>
    <mergeCell ref="A3:B3"/>
    <mergeCell ref="C3:V3"/>
    <mergeCell ref="A4:B4"/>
    <mergeCell ref="C4:V4"/>
    <mergeCell ref="C54:N54"/>
    <mergeCell ref="A6:B6"/>
    <mergeCell ref="C6:V6"/>
    <mergeCell ref="C9:Z9"/>
    <mergeCell ref="C11:C12"/>
    <mergeCell ref="D11:F11"/>
    <mergeCell ref="H11:J11"/>
    <mergeCell ref="L11:N11"/>
    <mergeCell ref="P11:R11"/>
    <mergeCell ref="T11:V11"/>
    <mergeCell ref="X11:Z11"/>
    <mergeCell ref="C19:J20"/>
  </mergeCells>
  <hyperlinks>
    <hyperlink ref="A1" location="'ODS 4.'!A1" display="REGRESAR" xr:uid="{00000000-0004-0000-8400-000000000000}"/>
    <hyperlink ref="C1" location="'Metadato 4.5.1'!A1" display="VER METADATO" xr:uid="{00000000-0004-0000-8400-000001000000}"/>
  </hyperlinks>
  <pageMargins left="0.7" right="0.7" top="0.75" bottom="0.75" header="0.3" footer="0.3"/>
  <pageSetup paperSize="9" orientation="portrait" r:id="rId1"/>
  <drawing r:id="rId2"/>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500-000000000000}">
  <sheetPr codeName="Hoja132">
    <tabColor theme="0" tint="-0.499984740745262"/>
  </sheetPr>
  <dimension ref="B1:F36"/>
  <sheetViews>
    <sheetView showGridLines="0" zoomScaleNormal="100" workbookViewId="0">
      <pane ySplit="1" topLeftCell="A2" activePane="bottomLeft" state="frozen"/>
      <selection pane="bottomLeft" activeCell="D12" sqref="D12"/>
    </sheetView>
  </sheetViews>
  <sheetFormatPr baseColWidth="10" defaultColWidth="11.44140625" defaultRowHeight="17.399999999999999" x14ac:dyDescent="0.3"/>
  <cols>
    <col min="1" max="1" width="11.44140625" style="38"/>
    <col min="2" max="2" width="26.44140625" style="38" customWidth="1"/>
    <col min="3" max="3" width="24" style="38" customWidth="1"/>
    <col min="4" max="4" width="85.77734375" style="38" customWidth="1"/>
    <col min="5" max="5" width="10.77734375" style="38" customWidth="1"/>
    <col min="6" max="6" width="7.21875" style="38" customWidth="1"/>
    <col min="7" max="8" width="11.44140625" style="38"/>
    <col min="9" max="9" width="0.77734375" style="38" customWidth="1"/>
    <col min="10" max="12" width="11.44140625" style="38"/>
    <col min="13" max="13" width="0.77734375" style="38" customWidth="1"/>
    <col min="14" max="16" width="11.44140625" style="38"/>
    <col min="17" max="17" width="0.77734375" style="38" customWidth="1"/>
    <col min="18" max="20" width="11.44140625" style="38"/>
    <col min="21" max="21" width="1" style="38" customWidth="1"/>
    <col min="22" max="24" width="11.44140625" style="38"/>
    <col min="25" max="26" width="22.44140625" style="38" customWidth="1"/>
    <col min="27" max="27" width="12.77734375" style="38" customWidth="1"/>
    <col min="28" max="28" width="11.44140625" style="38" customWidth="1"/>
    <col min="29" max="29" width="10.77734375" style="38" customWidth="1"/>
    <col min="30" max="30" width="12.21875" style="38" customWidth="1"/>
    <col min="31" max="16384" width="11.44140625" style="38"/>
  </cols>
  <sheetData>
    <row r="1" spans="2:6" x14ac:dyDescent="0.3">
      <c r="B1" s="481" t="s">
        <v>337</v>
      </c>
    </row>
    <row r="2" spans="2:6" ht="18" thickBot="1" x14ac:dyDescent="0.35"/>
    <row r="3" spans="2:6" ht="23.25" customHeight="1" thickBot="1" x14ac:dyDescent="0.35">
      <c r="B3" s="3362" t="s">
        <v>370</v>
      </c>
      <c r="C3" s="3362"/>
      <c r="D3" s="3362"/>
      <c r="F3" s="147" t="s">
        <v>471</v>
      </c>
    </row>
    <row r="4" spans="2:6" ht="34.799999999999997" x14ac:dyDescent="0.3">
      <c r="B4" s="3299" t="s">
        <v>449</v>
      </c>
      <c r="C4" s="3299"/>
      <c r="D4" s="156" t="s">
        <v>20</v>
      </c>
    </row>
    <row r="5" spans="2:6" ht="52.2" x14ac:dyDescent="0.3">
      <c r="B5" s="3142" t="s">
        <v>373</v>
      </c>
      <c r="C5" s="3142"/>
      <c r="D5" s="44" t="s">
        <v>62</v>
      </c>
    </row>
    <row r="6" spans="2:6" x14ac:dyDescent="0.3">
      <c r="B6" s="3142" t="s">
        <v>374</v>
      </c>
      <c r="C6" s="3142"/>
      <c r="D6" s="45" t="s">
        <v>758</v>
      </c>
    </row>
    <row r="7" spans="2:6" ht="65.25" customHeight="1" x14ac:dyDescent="0.3">
      <c r="B7" s="3143" t="s">
        <v>375</v>
      </c>
      <c r="C7" s="3143"/>
      <c r="D7" s="46" t="s">
        <v>4003</v>
      </c>
    </row>
    <row r="8" spans="2:6" ht="15" customHeight="1" x14ac:dyDescent="0.3">
      <c r="B8" s="3143" t="s">
        <v>2480</v>
      </c>
      <c r="C8" s="3143"/>
      <c r="D8" s="47" t="s">
        <v>2540</v>
      </c>
    </row>
    <row r="9" spans="2:6" x14ac:dyDescent="0.45">
      <c r="B9" s="22"/>
      <c r="C9" s="22"/>
      <c r="D9" s="22"/>
    </row>
    <row r="10" spans="2:6" ht="23.25" customHeight="1" x14ac:dyDescent="0.3">
      <c r="B10" s="3362" t="s">
        <v>376</v>
      </c>
      <c r="C10" s="3362"/>
      <c r="D10" s="3362"/>
    </row>
    <row r="11" spans="2:6" x14ac:dyDescent="0.3">
      <c r="B11" s="3323" t="s">
        <v>377</v>
      </c>
      <c r="C11" s="3324"/>
      <c r="D11" s="156" t="s">
        <v>439</v>
      </c>
    </row>
    <row r="12" spans="2:6" ht="52.2" x14ac:dyDescent="0.3">
      <c r="B12" s="3155" t="s">
        <v>379</v>
      </c>
      <c r="C12" s="3155"/>
      <c r="D12" s="460" t="s">
        <v>793</v>
      </c>
    </row>
    <row r="13" spans="2:6" x14ac:dyDescent="0.3">
      <c r="B13" s="3142" t="s">
        <v>380</v>
      </c>
      <c r="C13" s="3142"/>
      <c r="D13" s="603" t="s">
        <v>758</v>
      </c>
    </row>
    <row r="14" spans="2:6" x14ac:dyDescent="0.3">
      <c r="B14" s="3142" t="s">
        <v>381</v>
      </c>
      <c r="C14" s="3156"/>
      <c r="D14" s="603" t="s">
        <v>10</v>
      </c>
    </row>
    <row r="15" spans="2:6" ht="34.799999999999997" x14ac:dyDescent="0.3">
      <c r="B15" s="3142" t="s">
        <v>382</v>
      </c>
      <c r="C15" s="3142"/>
      <c r="D15" s="49" t="s">
        <v>5999</v>
      </c>
    </row>
    <row r="16" spans="2:6" ht="136.5" customHeight="1" x14ac:dyDescent="0.3">
      <c r="B16" s="3142" t="s">
        <v>383</v>
      </c>
      <c r="C16" s="3142"/>
      <c r="D16" s="49" t="s">
        <v>807</v>
      </c>
    </row>
    <row r="17" spans="2:4" x14ac:dyDescent="0.3">
      <c r="B17" s="3142" t="s">
        <v>384</v>
      </c>
      <c r="C17" s="3142"/>
      <c r="D17" s="52" t="s">
        <v>808</v>
      </c>
    </row>
    <row r="18" spans="2:4" x14ac:dyDescent="0.3">
      <c r="B18" s="3143" t="s">
        <v>386</v>
      </c>
      <c r="C18" s="3143"/>
      <c r="D18" s="44"/>
    </row>
    <row r="19" spans="2:4" ht="21" customHeight="1" x14ac:dyDescent="0.3">
      <c r="B19" s="3144" t="s">
        <v>387</v>
      </c>
      <c r="C19" s="3145"/>
      <c r="D19" s="52" t="s">
        <v>809</v>
      </c>
    </row>
    <row r="20" spans="2:4" x14ac:dyDescent="0.3">
      <c r="B20" s="3142" t="s">
        <v>388</v>
      </c>
      <c r="C20" s="3142"/>
      <c r="D20" s="49" t="s">
        <v>810</v>
      </c>
    </row>
    <row r="21" spans="2:4" x14ac:dyDescent="0.3">
      <c r="B21" s="3146" t="s">
        <v>390</v>
      </c>
      <c r="C21" s="54" t="s">
        <v>391</v>
      </c>
      <c r="D21" s="44"/>
    </row>
    <row r="22" spans="2:4" x14ac:dyDescent="0.3">
      <c r="B22" s="3147"/>
      <c r="C22" s="577" t="s">
        <v>393</v>
      </c>
      <c r="D22" s="52" t="s">
        <v>811</v>
      </c>
    </row>
    <row r="23" spans="2:4" x14ac:dyDescent="0.3">
      <c r="B23" s="3148" t="s">
        <v>395</v>
      </c>
      <c r="C23" s="3148"/>
      <c r="D23" s="52" t="s">
        <v>427</v>
      </c>
    </row>
    <row r="24" spans="2:4" x14ac:dyDescent="0.3">
      <c r="B24" s="3148" t="s">
        <v>397</v>
      </c>
      <c r="C24" s="3148"/>
      <c r="D24" s="84" t="s">
        <v>779</v>
      </c>
    </row>
    <row r="25" spans="2:4" x14ac:dyDescent="0.3">
      <c r="B25" s="3142" t="s">
        <v>399</v>
      </c>
      <c r="C25" s="3142"/>
      <c r="D25" s="52" t="s">
        <v>22</v>
      </c>
    </row>
    <row r="26" spans="2:4" ht="15" customHeight="1" x14ac:dyDescent="0.3">
      <c r="B26" s="3143" t="s">
        <v>401</v>
      </c>
      <c r="C26" s="3143"/>
      <c r="D26" s="84" t="s">
        <v>812</v>
      </c>
    </row>
    <row r="27" spans="2:4" x14ac:dyDescent="0.3">
      <c r="B27" s="3149" t="s">
        <v>403</v>
      </c>
      <c r="C27" s="3150"/>
      <c r="D27" s="44"/>
    </row>
    <row r="28" spans="2:4" ht="121.8" x14ac:dyDescent="0.3">
      <c r="B28" s="578" t="s">
        <v>404</v>
      </c>
      <c r="C28" s="579"/>
      <c r="D28" s="52" t="s">
        <v>813</v>
      </c>
    </row>
    <row r="29" spans="2:4" x14ac:dyDescent="0.3">
      <c r="B29" s="3151" t="s">
        <v>405</v>
      </c>
      <c r="C29" s="3152"/>
      <c r="D29" s="61"/>
    </row>
    <row r="30" spans="2:4" x14ac:dyDescent="0.3">
      <c r="B30" s="937"/>
      <c r="C30" s="937"/>
      <c r="D30" s="938"/>
    </row>
    <row r="31" spans="2:4" ht="23.25" customHeight="1" x14ac:dyDescent="0.3">
      <c r="B31" s="3362" t="s">
        <v>406</v>
      </c>
      <c r="C31" s="3362"/>
      <c r="D31" s="3362"/>
    </row>
    <row r="32" spans="2:4" x14ac:dyDescent="0.3">
      <c r="B32" s="3321" t="s">
        <v>407</v>
      </c>
      <c r="C32" s="3322"/>
      <c r="D32" s="605" t="s">
        <v>814</v>
      </c>
    </row>
    <row r="33" spans="2:4" x14ac:dyDescent="0.3">
      <c r="B33" s="3140" t="s">
        <v>409</v>
      </c>
      <c r="C33" s="3141"/>
      <c r="D33" s="84" t="s">
        <v>454</v>
      </c>
    </row>
    <row r="34" spans="2:4" x14ac:dyDescent="0.3">
      <c r="B34" s="3140" t="s">
        <v>411</v>
      </c>
      <c r="C34" s="3141"/>
      <c r="D34" s="84" t="s">
        <v>779</v>
      </c>
    </row>
    <row r="35" spans="2:4" x14ac:dyDescent="0.3">
      <c r="B35" s="3140" t="s">
        <v>413</v>
      </c>
      <c r="C35" s="3141"/>
      <c r="D35" s="84" t="s">
        <v>454</v>
      </c>
    </row>
    <row r="36" spans="2:4" x14ac:dyDescent="0.3">
      <c r="B36" s="3140" t="s">
        <v>415</v>
      </c>
      <c r="C36" s="3141"/>
      <c r="D36" s="85" t="s">
        <v>781</v>
      </c>
    </row>
  </sheetData>
  <mergeCells count="30">
    <mergeCell ref="B16:C16"/>
    <mergeCell ref="B3:D3"/>
    <mergeCell ref="B4:C4"/>
    <mergeCell ref="B5:C5"/>
    <mergeCell ref="B6:C6"/>
    <mergeCell ref="B7:C7"/>
    <mergeCell ref="B10:D10"/>
    <mergeCell ref="B11:C11"/>
    <mergeCell ref="B12:C12"/>
    <mergeCell ref="B13:C13"/>
    <mergeCell ref="B14:C14"/>
    <mergeCell ref="B15:C15"/>
    <mergeCell ref="B8:C8"/>
    <mergeCell ref="B31:D31"/>
    <mergeCell ref="B17:C17"/>
    <mergeCell ref="B18:C18"/>
    <mergeCell ref="B19:C19"/>
    <mergeCell ref="B20:C20"/>
    <mergeCell ref="B21:B22"/>
    <mergeCell ref="B23:C23"/>
    <mergeCell ref="B24:C24"/>
    <mergeCell ref="B25:C25"/>
    <mergeCell ref="B26:C26"/>
    <mergeCell ref="B27:C27"/>
    <mergeCell ref="B29:C29"/>
    <mergeCell ref="B32:C32"/>
    <mergeCell ref="B33:C33"/>
    <mergeCell ref="B34:C34"/>
    <mergeCell ref="B35:C35"/>
    <mergeCell ref="B36:C36"/>
  </mergeCells>
  <dataValidations count="7">
    <dataValidation allowBlank="1" showDropDown="1" showInputMessage="1" showErrorMessage="1" sqref="D13" xr:uid="{00000000-0002-0000-8500-000000000000}"/>
    <dataValidation type="list" allowBlank="1" showInputMessage="1" showErrorMessage="1" sqref="D4" xr:uid="{00000000-0002-0000-8500-000001000000}">
      <formula1>ODS</formula1>
    </dataValidation>
    <dataValidation type="list" allowBlank="1" showInputMessage="1" showErrorMessage="1" sqref="D5" xr:uid="{00000000-0002-0000-8500-000002000000}">
      <formula1>Metas_ODS</formula1>
    </dataValidation>
    <dataValidation type="list" allowBlank="1" showInputMessage="1" showErrorMessage="1" sqref="D6" xr:uid="{00000000-0002-0000-8500-000003000000}">
      <formula1>Numero_indicador</formula1>
    </dataValidation>
    <dataValidation type="list" allowBlank="1" showInputMessage="1" showErrorMessage="1" sqref="D7" xr:uid="{00000000-0002-0000-8500-000004000000}">
      <formula1>Nombre_indicador_ODS</formula1>
    </dataValidation>
    <dataValidation type="list" allowBlank="1" showInputMessage="1" showErrorMessage="1" sqref="D14" xr:uid="{00000000-0002-0000-8500-000005000000}">
      <formula1>Tipo_indicador</formula1>
    </dataValidation>
    <dataValidation type="list" allowBlank="1" showInputMessage="1" showErrorMessage="1" sqref="D25" xr:uid="{00000000-0002-0000-8500-000006000000}">
      <formula1>Tipo_operación</formula1>
    </dataValidation>
  </dataValidations>
  <hyperlinks>
    <hyperlink ref="B1" location="'4.5.1'!A1" display="REGRESAR" xr:uid="{00000000-0004-0000-8500-000000000000}"/>
    <hyperlink ref="D8" r:id="rId1" xr:uid="{00000000-0004-0000-8500-000001000000}"/>
    <hyperlink ref="D36" r:id="rId2" xr:uid="{00000000-0004-0000-8500-000002000000}"/>
  </hyperlinks>
  <pageMargins left="0.7" right="0.7" top="0.75" bottom="0.75" header="0.3" footer="0.3"/>
  <pageSetup paperSize="9" orientation="portrait" r:id="rId3"/>
  <drawing r:id="rId4"/>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600-000000000000}">
  <sheetPr codeName="Hoja133"/>
  <dimension ref="A1:AB42"/>
  <sheetViews>
    <sheetView showGridLines="0" workbookViewId="0">
      <pane ySplit="1" topLeftCell="A2" activePane="bottomLeft" state="frozen"/>
      <selection pane="bottomLeft" activeCell="R20" sqref="R20"/>
    </sheetView>
  </sheetViews>
  <sheetFormatPr baseColWidth="10" defaultColWidth="11.44140625" defaultRowHeight="13.2" x14ac:dyDescent="0.3"/>
  <cols>
    <col min="1" max="1" width="14.77734375" style="41" customWidth="1"/>
    <col min="2" max="2" width="18.33203125" style="41" customWidth="1"/>
    <col min="3" max="3" width="11.44140625" style="41"/>
    <col min="4" max="4" width="6.77734375" style="41" customWidth="1"/>
    <col min="5" max="5" width="8.21875" style="41" customWidth="1"/>
    <col min="6" max="6" width="8" style="41" customWidth="1"/>
    <col min="7" max="7" width="2.77734375" style="41" customWidth="1"/>
    <col min="8" max="8" width="5.77734375" style="41" customWidth="1"/>
    <col min="9" max="9" width="8" style="41" customWidth="1"/>
    <col min="10" max="10" width="7.21875" style="41" customWidth="1"/>
    <col min="11" max="11" width="2" style="41" customWidth="1"/>
    <col min="12" max="12" width="5.21875" style="41" customWidth="1"/>
    <col min="13" max="13" width="8.21875" style="41" customWidth="1"/>
    <col min="14" max="14" width="7.21875" style="41" customWidth="1"/>
    <col min="15" max="15" width="3.21875" style="41" customWidth="1"/>
    <col min="16" max="16" width="6" style="41" customWidth="1"/>
    <col min="17" max="18" width="7.77734375" style="41" customWidth="1"/>
    <col min="19" max="19" width="1.77734375" style="41" customWidth="1"/>
    <col min="20" max="20" width="6.21875" style="41" customWidth="1"/>
    <col min="21" max="21" width="7.5546875" style="41" customWidth="1"/>
    <col min="22" max="22" width="7.21875" style="41" customWidth="1"/>
    <col min="23" max="23" width="2.77734375" style="41" customWidth="1"/>
    <col min="24" max="24" width="6.5546875" style="41" customWidth="1"/>
    <col min="25" max="25" width="7.77734375" style="41" customWidth="1"/>
    <col min="26" max="27" width="7" style="41" customWidth="1"/>
    <col min="28" max="31" width="8.5546875" style="41" customWidth="1"/>
    <col min="32" max="16384" width="11.44140625" style="41"/>
  </cols>
  <sheetData>
    <row r="1" spans="1:28" s="390" customFormat="1" ht="18.600000000000001" x14ac:dyDescent="0.3">
      <c r="A1" s="808" t="s">
        <v>337</v>
      </c>
      <c r="B1" s="656"/>
      <c r="C1" s="3262" t="s">
        <v>430</v>
      </c>
      <c r="D1" s="3262"/>
    </row>
    <row r="2" spans="1:28" s="390" customFormat="1" ht="18.600000000000001" x14ac:dyDescent="0.3">
      <c r="V2" s="43"/>
      <c r="W2" s="43"/>
    </row>
    <row r="3" spans="1:28" s="390" customFormat="1" ht="18.600000000000001" x14ac:dyDescent="0.3">
      <c r="A3" s="3355" t="s">
        <v>339</v>
      </c>
      <c r="B3" s="3355"/>
      <c r="C3" s="3355" t="s">
        <v>764</v>
      </c>
      <c r="D3" s="3355"/>
      <c r="E3" s="3355"/>
      <c r="F3" s="3355"/>
      <c r="G3" s="3355"/>
      <c r="H3" s="3355"/>
      <c r="I3" s="3355"/>
      <c r="J3" s="3355"/>
      <c r="K3" s="3355"/>
      <c r="L3" s="3355"/>
      <c r="M3" s="3355"/>
      <c r="N3" s="3355"/>
      <c r="O3" s="3355"/>
      <c r="P3" s="3355"/>
      <c r="Q3" s="3355"/>
      <c r="R3" s="3355"/>
      <c r="S3" s="3355"/>
      <c r="T3" s="3355"/>
      <c r="U3" s="3355"/>
      <c r="V3" s="3355"/>
      <c r="W3" s="3355"/>
      <c r="X3" s="3355"/>
      <c r="Y3" s="3355"/>
      <c r="Z3" s="3355"/>
      <c r="AA3" s="3355"/>
      <c r="AB3" s="3355"/>
    </row>
    <row r="4" spans="1:28" s="390" customFormat="1" ht="18.600000000000001" x14ac:dyDescent="0.3">
      <c r="A4" s="3355" t="s">
        <v>340</v>
      </c>
      <c r="B4" s="3355"/>
      <c r="C4" s="3355" t="s">
        <v>63</v>
      </c>
      <c r="D4" s="3355"/>
      <c r="E4" s="3355"/>
      <c r="F4" s="3355"/>
      <c r="G4" s="3355"/>
      <c r="H4" s="3355"/>
      <c r="I4" s="3355"/>
      <c r="J4" s="3355"/>
      <c r="K4" s="3355"/>
      <c r="L4" s="3355"/>
      <c r="M4" s="3355"/>
      <c r="N4" s="3355"/>
      <c r="O4" s="3355"/>
      <c r="P4" s="3355"/>
      <c r="Q4" s="3355"/>
      <c r="R4" s="3379"/>
      <c r="S4" s="3379"/>
      <c r="T4" s="3379"/>
      <c r="U4" s="3379"/>
      <c r="V4" s="3379"/>
      <c r="W4" s="3379"/>
      <c r="X4" s="3379"/>
      <c r="Y4" s="3379"/>
      <c r="Z4" s="3379"/>
      <c r="AA4" s="3379"/>
      <c r="AB4" s="3379"/>
    </row>
    <row r="5" spans="1:28" s="390" customFormat="1" ht="18" customHeight="1" x14ac:dyDescent="0.3">
      <c r="A5" s="3355" t="s">
        <v>341</v>
      </c>
      <c r="B5" s="3355"/>
      <c r="C5" s="3355" t="s">
        <v>4236</v>
      </c>
      <c r="D5" s="3355"/>
      <c r="E5" s="3355"/>
      <c r="F5" s="3355"/>
      <c r="G5" s="3355"/>
      <c r="H5" s="3355"/>
      <c r="I5" s="3355"/>
      <c r="J5" s="3355"/>
      <c r="K5" s="3355"/>
      <c r="L5" s="3355"/>
      <c r="M5" s="3355"/>
      <c r="N5" s="3355"/>
      <c r="O5" s="3355"/>
      <c r="P5" s="3355"/>
      <c r="Q5" s="3355"/>
      <c r="R5" s="3379"/>
      <c r="S5" s="3379"/>
      <c r="T5" s="3379"/>
      <c r="U5" s="3379"/>
      <c r="V5" s="3379"/>
      <c r="W5" s="3379"/>
      <c r="X5" s="3379"/>
      <c r="Y5" s="3379"/>
      <c r="Z5" s="3379"/>
      <c r="AA5" s="3379"/>
      <c r="AB5" s="3379"/>
    </row>
    <row r="6" spans="1:28" s="390" customFormat="1" ht="18" customHeight="1" x14ac:dyDescent="0.3">
      <c r="A6" s="3355" t="s">
        <v>417</v>
      </c>
      <c r="B6" s="3355"/>
      <c r="C6" s="3404" t="s">
        <v>5109</v>
      </c>
      <c r="D6" s="3404"/>
      <c r="E6" s="3404"/>
      <c r="F6" s="3404"/>
      <c r="G6" s="3404"/>
      <c r="H6" s="3404"/>
      <c r="I6" s="3404"/>
      <c r="J6" s="3404"/>
      <c r="K6" s="3404"/>
      <c r="L6" s="3404"/>
      <c r="M6" s="3404"/>
      <c r="N6" s="3404"/>
      <c r="O6" s="3404"/>
      <c r="P6" s="3404"/>
      <c r="Q6" s="3404"/>
      <c r="R6" s="3405"/>
      <c r="S6" s="3405"/>
      <c r="T6" s="3405"/>
      <c r="U6" s="3405"/>
      <c r="V6" s="3405"/>
      <c r="W6" s="3405"/>
      <c r="X6" s="3405"/>
      <c r="Y6" s="3405"/>
      <c r="Z6" s="3405"/>
      <c r="AA6" s="3405"/>
      <c r="AB6" s="3405"/>
    </row>
    <row r="7" spans="1:28" s="390" customFormat="1" ht="18.600000000000001" x14ac:dyDescent="0.3"/>
    <row r="8" spans="1:28" s="390" customFormat="1" ht="18.600000000000001" x14ac:dyDescent="0.3"/>
    <row r="9" spans="1:28" s="390" customFormat="1" ht="18.600000000000001" x14ac:dyDescent="0.3">
      <c r="A9" s="1056"/>
      <c r="B9" s="1057"/>
      <c r="C9" s="3406" t="s">
        <v>5109</v>
      </c>
      <c r="D9" s="3406"/>
      <c r="E9" s="3406"/>
      <c r="F9" s="3406"/>
      <c r="G9" s="3406"/>
      <c r="H9" s="3406"/>
      <c r="I9" s="3406"/>
      <c r="J9" s="3406"/>
      <c r="K9" s="3406"/>
      <c r="L9" s="3406"/>
      <c r="M9" s="3406"/>
      <c r="N9" s="3406"/>
      <c r="O9" s="3406"/>
      <c r="P9" s="3406"/>
      <c r="Q9" s="3406"/>
      <c r="R9" s="3406"/>
      <c r="S9" s="3406"/>
      <c r="T9" s="3406"/>
      <c r="U9" s="3406"/>
      <c r="V9" s="3406"/>
      <c r="W9" s="3406"/>
      <c r="X9" s="3406"/>
      <c r="Y9" s="3406"/>
      <c r="Z9" s="3406"/>
      <c r="AA9" s="877"/>
    </row>
    <row r="10" spans="1:28" ht="15" customHeight="1" x14ac:dyDescent="0.3">
      <c r="A10" s="318"/>
      <c r="B10" s="330"/>
      <c r="C10" s="3389" t="s">
        <v>816</v>
      </c>
      <c r="D10" s="3407" t="s">
        <v>817</v>
      </c>
      <c r="E10" s="3407"/>
      <c r="F10" s="3407"/>
      <c r="G10" s="3407"/>
      <c r="H10" s="3407"/>
      <c r="I10" s="3407"/>
      <c r="J10" s="3407"/>
      <c r="K10" s="3407"/>
      <c r="L10" s="3407"/>
      <c r="M10" s="3407"/>
      <c r="N10" s="3407"/>
      <c r="O10" s="3407"/>
      <c r="P10" s="3407"/>
      <c r="Q10" s="3407"/>
      <c r="R10" s="3407"/>
      <c r="S10" s="3407"/>
      <c r="T10" s="3407"/>
      <c r="U10" s="3407"/>
      <c r="V10" s="3407"/>
      <c r="W10" s="3407"/>
      <c r="X10" s="3407"/>
      <c r="Y10" s="3407"/>
      <c r="Z10" s="3407"/>
      <c r="AA10" s="747"/>
    </row>
    <row r="11" spans="1:28" ht="17.399999999999999" x14ac:dyDescent="0.3">
      <c r="A11" s="319"/>
      <c r="B11" s="330"/>
      <c r="C11" s="3390"/>
      <c r="D11" s="3407" t="s">
        <v>818</v>
      </c>
      <c r="E11" s="3407"/>
      <c r="F11" s="3407"/>
      <c r="G11" s="3407"/>
      <c r="H11" s="3407"/>
      <c r="I11" s="3407"/>
      <c r="J11" s="3407"/>
      <c r="K11" s="3407"/>
      <c r="L11" s="3407"/>
      <c r="M11" s="3407"/>
      <c r="N11" s="3407"/>
      <c r="O11" s="1058"/>
      <c r="P11" s="3407" t="s">
        <v>819</v>
      </c>
      <c r="Q11" s="3407"/>
      <c r="R11" s="3407"/>
      <c r="S11" s="3407"/>
      <c r="T11" s="3407"/>
      <c r="U11" s="3407"/>
      <c r="V11" s="3407"/>
      <c r="W11" s="3407"/>
      <c r="X11" s="3407"/>
      <c r="Y11" s="3407"/>
      <c r="Z11" s="3407"/>
      <c r="AA11" s="747"/>
    </row>
    <row r="12" spans="1:28" ht="15" customHeight="1" x14ac:dyDescent="0.3">
      <c r="A12" s="319"/>
      <c r="B12" s="330"/>
      <c r="C12" s="3390"/>
      <c r="D12" s="3408" t="s">
        <v>344</v>
      </c>
      <c r="E12" s="3408"/>
      <c r="F12" s="3408"/>
      <c r="G12" s="1058"/>
      <c r="H12" s="3407" t="s">
        <v>346</v>
      </c>
      <c r="I12" s="3407"/>
      <c r="J12" s="3407"/>
      <c r="K12" s="3407"/>
      <c r="L12" s="3407"/>
      <c r="M12" s="3407"/>
      <c r="N12" s="3407"/>
      <c r="O12" s="1058"/>
      <c r="P12" s="3408" t="s">
        <v>344</v>
      </c>
      <c r="Q12" s="3408"/>
      <c r="R12" s="3408"/>
      <c r="S12" s="1058"/>
      <c r="T12" s="3407" t="s">
        <v>346</v>
      </c>
      <c r="U12" s="3407"/>
      <c r="V12" s="3407"/>
      <c r="W12" s="3407"/>
      <c r="X12" s="3407"/>
      <c r="Y12" s="3407"/>
      <c r="Z12" s="3407"/>
      <c r="AA12" s="747"/>
    </row>
    <row r="13" spans="1:28" ht="17.399999999999999" x14ac:dyDescent="0.3">
      <c r="A13" s="319"/>
      <c r="B13" s="330"/>
      <c r="C13" s="3390"/>
      <c r="D13" s="3383"/>
      <c r="E13" s="3383"/>
      <c r="F13" s="3383"/>
      <c r="G13" s="1058"/>
      <c r="H13" s="3407" t="s">
        <v>565</v>
      </c>
      <c r="I13" s="3407"/>
      <c r="J13" s="3407"/>
      <c r="K13" s="1058"/>
      <c r="L13" s="3407" t="s">
        <v>353</v>
      </c>
      <c r="M13" s="3407"/>
      <c r="N13" s="3407"/>
      <c r="O13" s="1058"/>
      <c r="P13" s="3383"/>
      <c r="Q13" s="3383"/>
      <c r="R13" s="3383"/>
      <c r="S13" s="1058"/>
      <c r="T13" s="3407" t="s">
        <v>565</v>
      </c>
      <c r="U13" s="3407"/>
      <c r="V13" s="3407"/>
      <c r="W13" s="1058"/>
      <c r="X13" s="3407" t="s">
        <v>353</v>
      </c>
      <c r="Y13" s="3407"/>
      <c r="Z13" s="3407"/>
      <c r="AA13" s="747"/>
    </row>
    <row r="14" spans="1:28" ht="15.75" customHeight="1" x14ac:dyDescent="0.3">
      <c r="A14" s="318"/>
      <c r="B14" s="330"/>
      <c r="C14" s="3391"/>
      <c r="D14" s="1059" t="s">
        <v>344</v>
      </c>
      <c r="E14" s="1059" t="s">
        <v>558</v>
      </c>
      <c r="F14" s="1059" t="s">
        <v>557</v>
      </c>
      <c r="G14" s="1059"/>
      <c r="H14" s="1060" t="s">
        <v>344</v>
      </c>
      <c r="I14" s="1060" t="s">
        <v>558</v>
      </c>
      <c r="J14" s="1060" t="s">
        <v>557</v>
      </c>
      <c r="K14" s="1060"/>
      <c r="L14" s="1060" t="s">
        <v>344</v>
      </c>
      <c r="M14" s="1060" t="s">
        <v>558</v>
      </c>
      <c r="N14" s="1060" t="s">
        <v>557</v>
      </c>
      <c r="O14" s="1060"/>
      <c r="P14" s="1059" t="s">
        <v>344</v>
      </c>
      <c r="Q14" s="1059" t="s">
        <v>558</v>
      </c>
      <c r="R14" s="1059" t="s">
        <v>557</v>
      </c>
      <c r="S14" s="1059"/>
      <c r="T14" s="1060" t="s">
        <v>344</v>
      </c>
      <c r="U14" s="1060" t="s">
        <v>558</v>
      </c>
      <c r="V14" s="1060" t="s">
        <v>557</v>
      </c>
      <c r="W14" s="1060"/>
      <c r="X14" s="1060" t="s">
        <v>344</v>
      </c>
      <c r="Y14" s="1060" t="s">
        <v>558</v>
      </c>
      <c r="Z14" s="1060" t="s">
        <v>557</v>
      </c>
      <c r="AA14" s="489"/>
    </row>
    <row r="15" spans="1:28" ht="17.399999999999999" x14ac:dyDescent="0.3">
      <c r="A15" s="319"/>
      <c r="B15" s="330"/>
      <c r="C15" s="74">
        <v>2000</v>
      </c>
      <c r="D15" s="1061">
        <v>97.614695879508588</v>
      </c>
      <c r="E15" s="1061">
        <v>97.197493517718243</v>
      </c>
      <c r="F15" s="1061">
        <v>98.038408892034312</v>
      </c>
      <c r="G15" s="1061"/>
      <c r="H15" s="1062">
        <v>98.758971291866033</v>
      </c>
      <c r="I15" s="1062">
        <v>98.524136237775011</v>
      </c>
      <c r="J15" s="1062">
        <v>98.992184007694078</v>
      </c>
      <c r="K15" s="1062"/>
      <c r="L15" s="1062">
        <v>95.893081739569098</v>
      </c>
      <c r="M15" s="1062">
        <v>95.256185920253358</v>
      </c>
      <c r="N15" s="1062">
        <v>96.562111236913097</v>
      </c>
      <c r="O15" s="1062"/>
      <c r="P15" s="1062">
        <v>94.868187055308681</v>
      </c>
      <c r="Q15" s="1062">
        <v>94.650180370926023</v>
      </c>
      <c r="R15" s="1062">
        <v>95.0807910400585</v>
      </c>
      <c r="S15" s="1062"/>
      <c r="T15" s="1062">
        <v>97.09027105075576</v>
      </c>
      <c r="U15" s="1062">
        <v>97.204064513065632</v>
      </c>
      <c r="V15" s="1062">
        <v>96.986137681727939</v>
      </c>
      <c r="W15" s="1062"/>
      <c r="X15" s="1062">
        <v>91.365905264255815</v>
      </c>
      <c r="Y15" s="1062">
        <v>90.942565271089236</v>
      </c>
      <c r="Z15" s="1062">
        <v>91.822272680359177</v>
      </c>
      <c r="AA15" s="1065"/>
      <c r="AB15" s="197"/>
    </row>
    <row r="16" spans="1:28" ht="17.399999999999999" x14ac:dyDescent="0.3">
      <c r="A16" s="319"/>
      <c r="B16" s="330"/>
      <c r="C16" s="407">
        <v>2011</v>
      </c>
      <c r="D16" s="1063">
        <v>99.133703423992472</v>
      </c>
      <c r="E16" s="1063">
        <v>99.007684828263592</v>
      </c>
      <c r="F16" s="1063">
        <v>99.258116859385737</v>
      </c>
      <c r="G16" s="1063"/>
      <c r="H16" s="1064">
        <v>99.380187780650431</v>
      </c>
      <c r="I16" s="1064">
        <v>99.258010118043842</v>
      </c>
      <c r="J16" s="1064">
        <v>99.499579619976458</v>
      </c>
      <c r="K16" s="1064"/>
      <c r="L16" s="1064">
        <v>98.49738293462606</v>
      </c>
      <c r="M16" s="1064">
        <v>98.373224939813682</v>
      </c>
      <c r="N16" s="1064">
        <v>98.62324479185088</v>
      </c>
      <c r="O16" s="1064"/>
      <c r="P16" s="1063">
        <v>97.406584408460176</v>
      </c>
      <c r="Q16" s="1063">
        <v>97.306333129723143</v>
      </c>
      <c r="R16" s="1063">
        <v>97.50041456217744</v>
      </c>
      <c r="S16" s="1063"/>
      <c r="T16" s="1064">
        <v>98.259517421341286</v>
      </c>
      <c r="U16" s="1064">
        <v>98.260634208614576</v>
      </c>
      <c r="V16" s="1064">
        <v>98.258510023229945</v>
      </c>
      <c r="W16" s="1064"/>
      <c r="X16" s="1064">
        <v>94.984379990714672</v>
      </c>
      <c r="Y16" s="1064">
        <v>94.784251865762926</v>
      </c>
      <c r="Z16" s="1064">
        <v>95.192344942470854</v>
      </c>
      <c r="AA16" s="1066"/>
      <c r="AB16" s="197"/>
    </row>
    <row r="17" spans="1:27" ht="17.399999999999999" x14ac:dyDescent="0.45">
      <c r="A17" s="318"/>
      <c r="B17" s="330"/>
      <c r="C17" s="22" t="s">
        <v>4393</v>
      </c>
      <c r="D17" s="73"/>
      <c r="E17" s="73"/>
      <c r="F17" s="73"/>
      <c r="G17" s="73"/>
      <c r="H17" s="73"/>
      <c r="I17" s="73"/>
      <c r="J17" s="73"/>
      <c r="K17" s="73"/>
      <c r="L17" s="73"/>
      <c r="M17" s="73"/>
      <c r="N17" s="73"/>
      <c r="O17" s="73"/>
      <c r="P17" s="73"/>
      <c r="Q17" s="73"/>
      <c r="R17" s="73"/>
      <c r="S17" s="73"/>
      <c r="T17" s="73"/>
      <c r="U17" s="73"/>
      <c r="V17" s="73"/>
      <c r="W17" s="73"/>
      <c r="X17" s="73"/>
      <c r="Y17" s="73"/>
      <c r="Z17" s="73"/>
      <c r="AA17" s="77"/>
    </row>
    <row r="18" spans="1:27" x14ac:dyDescent="0.3">
      <c r="A18" s="319"/>
      <c r="B18" s="330"/>
    </row>
    <row r="19" spans="1:27" x14ac:dyDescent="0.3">
      <c r="A19" s="197"/>
    </row>
    <row r="20" spans="1:27" ht="18.600000000000001" x14ac:dyDescent="0.3">
      <c r="A20" s="197"/>
      <c r="C20" s="300" t="s">
        <v>820</v>
      </c>
    </row>
    <row r="21" spans="1:27" x14ac:dyDescent="0.3">
      <c r="A21" s="197"/>
    </row>
    <row r="22" spans="1:27" x14ac:dyDescent="0.3">
      <c r="A22" s="197"/>
    </row>
    <row r="23" spans="1:27" x14ac:dyDescent="0.3">
      <c r="A23" s="197"/>
    </row>
    <row r="24" spans="1:27" x14ac:dyDescent="0.3">
      <c r="A24" s="197"/>
    </row>
    <row r="25" spans="1:27" x14ac:dyDescent="0.3">
      <c r="A25" s="197"/>
    </row>
    <row r="26" spans="1:27" x14ac:dyDescent="0.3">
      <c r="A26" s="197"/>
    </row>
    <row r="27" spans="1:27" x14ac:dyDescent="0.3">
      <c r="A27" s="197"/>
    </row>
    <row r="28" spans="1:27" x14ac:dyDescent="0.3">
      <c r="A28" s="197"/>
    </row>
    <row r="29" spans="1:27" x14ac:dyDescent="0.3">
      <c r="A29" s="197"/>
    </row>
    <row r="30" spans="1:27" x14ac:dyDescent="0.3">
      <c r="A30" s="197"/>
    </row>
    <row r="31" spans="1:27" x14ac:dyDescent="0.3">
      <c r="A31" s="197"/>
    </row>
    <row r="32" spans="1:27" x14ac:dyDescent="0.3">
      <c r="A32" s="197"/>
    </row>
    <row r="33" spans="1:3" x14ac:dyDescent="0.3">
      <c r="A33" s="197"/>
    </row>
    <row r="34" spans="1:3" x14ac:dyDescent="0.3">
      <c r="A34" s="197"/>
    </row>
    <row r="42" spans="1:3" ht="17.399999999999999" x14ac:dyDescent="0.45">
      <c r="C42" s="22" t="s">
        <v>4393</v>
      </c>
    </row>
  </sheetData>
  <mergeCells count="22">
    <mergeCell ref="A5:B5"/>
    <mergeCell ref="C5:AB5"/>
    <mergeCell ref="C1:D1"/>
    <mergeCell ref="A3:B3"/>
    <mergeCell ref="C3:AB3"/>
    <mergeCell ref="A4:B4"/>
    <mergeCell ref="C4:AB4"/>
    <mergeCell ref="A6:B6"/>
    <mergeCell ref="C6:AB6"/>
    <mergeCell ref="C9:Z9"/>
    <mergeCell ref="C10:C14"/>
    <mergeCell ref="D10:Z10"/>
    <mergeCell ref="D11:N11"/>
    <mergeCell ref="P11:Z11"/>
    <mergeCell ref="D12:F13"/>
    <mergeCell ref="H12:N12"/>
    <mergeCell ref="P12:R13"/>
    <mergeCell ref="T12:Z12"/>
    <mergeCell ref="H13:J13"/>
    <mergeCell ref="L13:N13"/>
    <mergeCell ref="T13:V13"/>
    <mergeCell ref="X13:Z13"/>
  </mergeCells>
  <hyperlinks>
    <hyperlink ref="A1" location="'ODS 4.'!A1" display="REGRESAR" xr:uid="{00000000-0004-0000-8600-000000000000}"/>
    <hyperlink ref="C1" location="'Metadato 4.6.1'!A1" display="VER METADATO" xr:uid="{00000000-0004-0000-8600-000001000000}"/>
  </hyperlinks>
  <pageMargins left="0.7" right="0.7" top="0.75" bottom="0.75" header="0.3" footer="0.3"/>
  <pageSetup orientation="portrait" r:id="rId1"/>
  <drawing r:id="rId2"/>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700-000000000000}">
  <sheetPr codeName="Hoja134">
    <tabColor theme="0" tint="-0.499984740745262"/>
  </sheetPr>
  <dimension ref="A1:T36"/>
  <sheetViews>
    <sheetView showGridLines="0" zoomScaleNormal="100" workbookViewId="0">
      <pane ySplit="1" topLeftCell="A2" activePane="bottomLeft" state="frozen"/>
      <selection activeCell="I38" sqref="I38"/>
      <selection pane="bottomLeft" activeCell="D12" sqref="D12"/>
    </sheetView>
  </sheetViews>
  <sheetFormatPr baseColWidth="10" defaultColWidth="11.44140625" defaultRowHeight="17.399999999999999" x14ac:dyDescent="0.3"/>
  <cols>
    <col min="1" max="1" width="11.44140625" style="73"/>
    <col min="2" max="2" width="26.44140625" style="73" customWidth="1"/>
    <col min="3" max="3" width="24" style="73" customWidth="1"/>
    <col min="4" max="4" width="68.44140625" style="73" customWidth="1"/>
    <col min="5" max="5" width="2.77734375" style="73" customWidth="1"/>
    <col min="6" max="6" width="7.21875" style="73" customWidth="1"/>
    <col min="7" max="7" width="8" style="73" customWidth="1"/>
    <col min="8" max="8" width="7.21875" style="73" customWidth="1"/>
    <col min="9" max="9" width="2" style="73" customWidth="1"/>
    <col min="10" max="10" width="5.21875" style="73" customWidth="1"/>
    <col min="11" max="11" width="8.21875" style="73" customWidth="1"/>
    <col min="12" max="12" width="7.21875" style="73" customWidth="1"/>
    <col min="13" max="13" width="3.21875" style="73" customWidth="1"/>
    <col min="14" max="14" width="6" style="73" customWidth="1"/>
    <col min="15" max="16" width="7.77734375" style="73" customWidth="1"/>
    <col min="17" max="17" width="1.77734375" style="73" customWidth="1"/>
    <col min="18" max="18" width="6.21875" style="73" customWidth="1"/>
    <col min="19" max="19" width="7.5546875" style="73" customWidth="1"/>
    <col min="20" max="20" width="2.77734375" style="73" customWidth="1"/>
    <col min="21" max="21" width="6.5546875" style="73" customWidth="1"/>
    <col min="22" max="22" width="7.77734375" style="73" customWidth="1"/>
    <col min="23" max="23" width="7" style="73" customWidth="1"/>
    <col min="24" max="29" width="8.5546875" style="73" customWidth="1"/>
    <col min="30" max="16384" width="11.44140625" style="73"/>
  </cols>
  <sheetData>
    <row r="1" spans="1:20" x14ac:dyDescent="0.3">
      <c r="B1" s="584" t="s">
        <v>337</v>
      </c>
    </row>
    <row r="2" spans="1:20" ht="18" thickBot="1" x14ac:dyDescent="0.35">
      <c r="T2" s="148"/>
    </row>
    <row r="3" spans="1:20" ht="23.25" customHeight="1" thickBot="1" x14ac:dyDescent="0.35">
      <c r="B3" s="3362" t="s">
        <v>370</v>
      </c>
      <c r="C3" s="3362"/>
      <c r="D3" s="3362"/>
      <c r="F3" s="147" t="s">
        <v>471</v>
      </c>
    </row>
    <row r="4" spans="1:20" ht="34.799999999999997" x14ac:dyDescent="0.3">
      <c r="A4" s="148"/>
      <c r="B4" s="3299" t="s">
        <v>449</v>
      </c>
      <c r="C4" s="3299"/>
      <c r="D4" s="156" t="s">
        <v>20</v>
      </c>
    </row>
    <row r="5" spans="1:20" ht="34.799999999999997" x14ac:dyDescent="0.3">
      <c r="B5" s="3142" t="s">
        <v>373</v>
      </c>
      <c r="C5" s="3142"/>
      <c r="D5" s="44" t="s">
        <v>63</v>
      </c>
    </row>
    <row r="6" spans="1:20" x14ac:dyDescent="0.3">
      <c r="B6" s="3142" t="s">
        <v>374</v>
      </c>
      <c r="C6" s="3142"/>
      <c r="D6" s="45" t="s">
        <v>759</v>
      </c>
    </row>
    <row r="7" spans="1:20" ht="64.5" customHeight="1" x14ac:dyDescent="0.3">
      <c r="B7" s="3143" t="s">
        <v>375</v>
      </c>
      <c r="C7" s="3143"/>
      <c r="D7" s="46" t="s">
        <v>4004</v>
      </c>
    </row>
    <row r="8" spans="1:20" x14ac:dyDescent="0.3">
      <c r="B8" s="3143" t="s">
        <v>2480</v>
      </c>
      <c r="C8" s="3143"/>
      <c r="D8" s="47" t="s">
        <v>2541</v>
      </c>
    </row>
    <row r="9" spans="1:20" x14ac:dyDescent="0.45">
      <c r="B9" s="22"/>
      <c r="C9" s="22"/>
      <c r="D9" s="22"/>
    </row>
    <row r="10" spans="1:20" ht="23.25" customHeight="1" x14ac:dyDescent="0.3">
      <c r="B10" s="3362" t="s">
        <v>376</v>
      </c>
      <c r="C10" s="3362"/>
      <c r="D10" s="3362"/>
    </row>
    <row r="11" spans="1:20" x14ac:dyDescent="0.3">
      <c r="B11" s="3323" t="s">
        <v>377</v>
      </c>
      <c r="C11" s="3324"/>
      <c r="D11" s="156" t="s">
        <v>439</v>
      </c>
    </row>
    <row r="12" spans="1:20" ht="33.75" customHeight="1" x14ac:dyDescent="0.3">
      <c r="B12" s="3155" t="s">
        <v>379</v>
      </c>
      <c r="C12" s="3155"/>
      <c r="D12" s="684" t="s">
        <v>815</v>
      </c>
    </row>
    <row r="13" spans="1:20" x14ac:dyDescent="0.3">
      <c r="B13" s="3142" t="s">
        <v>380</v>
      </c>
      <c r="C13" s="3142"/>
      <c r="D13" s="603" t="s">
        <v>759</v>
      </c>
    </row>
    <row r="14" spans="1:20" x14ac:dyDescent="0.3">
      <c r="B14" s="3142" t="s">
        <v>381</v>
      </c>
      <c r="C14" s="3156"/>
      <c r="D14" s="603" t="s">
        <v>18</v>
      </c>
    </row>
    <row r="15" spans="1:20" ht="52.2" x14ac:dyDescent="0.3">
      <c r="B15" s="3142" t="s">
        <v>382</v>
      </c>
      <c r="C15" s="3142"/>
      <c r="D15" s="106" t="s">
        <v>6000</v>
      </c>
    </row>
    <row r="16" spans="1:20" ht="95.25" customHeight="1" x14ac:dyDescent="0.3">
      <c r="B16" s="3142" t="s">
        <v>383</v>
      </c>
      <c r="C16" s="3142"/>
      <c r="D16" s="106"/>
    </row>
    <row r="17" spans="2:4" x14ac:dyDescent="0.3">
      <c r="B17" s="3142" t="s">
        <v>384</v>
      </c>
      <c r="C17" s="3142"/>
      <c r="D17" s="55" t="s">
        <v>385</v>
      </c>
    </row>
    <row r="18" spans="2:4" x14ac:dyDescent="0.3">
      <c r="B18" s="3143" t="s">
        <v>386</v>
      </c>
      <c r="C18" s="3143"/>
      <c r="D18" s="44"/>
    </row>
    <row r="19" spans="2:4" ht="52.2" x14ac:dyDescent="0.3">
      <c r="B19" s="3144" t="s">
        <v>387</v>
      </c>
      <c r="C19" s="3145"/>
      <c r="D19" s="55" t="s">
        <v>821</v>
      </c>
    </row>
    <row r="20" spans="2:4" x14ac:dyDescent="0.3">
      <c r="B20" s="3142" t="s">
        <v>388</v>
      </c>
      <c r="C20" s="3142"/>
      <c r="D20" s="106" t="s">
        <v>424</v>
      </c>
    </row>
    <row r="21" spans="2:4" x14ac:dyDescent="0.3">
      <c r="B21" s="3146" t="s">
        <v>390</v>
      </c>
      <c r="C21" s="54" t="s">
        <v>391</v>
      </c>
      <c r="D21" s="44" t="s">
        <v>2431</v>
      </c>
    </row>
    <row r="22" spans="2:4" x14ac:dyDescent="0.3">
      <c r="B22" s="3147"/>
      <c r="C22" s="577" t="s">
        <v>393</v>
      </c>
      <c r="D22" s="57" t="s">
        <v>959</v>
      </c>
    </row>
    <row r="23" spans="2:4" x14ac:dyDescent="0.3">
      <c r="B23" s="3148" t="s">
        <v>395</v>
      </c>
      <c r="C23" s="3148"/>
      <c r="D23" s="55" t="s">
        <v>427</v>
      </c>
    </row>
    <row r="24" spans="2:4" x14ac:dyDescent="0.3">
      <c r="B24" s="3148" t="s">
        <v>397</v>
      </c>
      <c r="C24" s="3148"/>
      <c r="D24" s="134" t="s">
        <v>412</v>
      </c>
    </row>
    <row r="25" spans="2:4" x14ac:dyDescent="0.3">
      <c r="B25" s="3142" t="s">
        <v>399</v>
      </c>
      <c r="C25" s="3142"/>
      <c r="D25" s="52" t="s">
        <v>11</v>
      </c>
    </row>
    <row r="26" spans="2:4" ht="15" customHeight="1" x14ac:dyDescent="0.3">
      <c r="B26" s="3143" t="s">
        <v>401</v>
      </c>
      <c r="C26" s="3143"/>
      <c r="D26" s="134" t="s">
        <v>822</v>
      </c>
    </row>
    <row r="27" spans="2:4" x14ac:dyDescent="0.3">
      <c r="B27" s="3149" t="s">
        <v>403</v>
      </c>
      <c r="C27" s="3150"/>
      <c r="D27" s="44"/>
    </row>
    <row r="28" spans="2:4" ht="69.599999999999994" x14ac:dyDescent="0.3">
      <c r="B28" s="578" t="s">
        <v>404</v>
      </c>
      <c r="C28" s="579"/>
      <c r="D28" s="55" t="s">
        <v>823</v>
      </c>
    </row>
    <row r="29" spans="2:4" x14ac:dyDescent="0.3">
      <c r="B29" s="3151" t="s">
        <v>405</v>
      </c>
      <c r="C29" s="3152"/>
      <c r="D29" s="61"/>
    </row>
    <row r="30" spans="2:4" x14ac:dyDescent="0.3">
      <c r="B30" s="937"/>
      <c r="C30" s="937"/>
      <c r="D30" s="938"/>
    </row>
    <row r="31" spans="2:4" ht="23.25" customHeight="1" x14ac:dyDescent="0.3">
      <c r="B31" s="3362" t="s">
        <v>406</v>
      </c>
      <c r="C31" s="3362"/>
      <c r="D31" s="3362"/>
    </row>
    <row r="32" spans="2:4" x14ac:dyDescent="0.3">
      <c r="B32" s="3321" t="s">
        <v>407</v>
      </c>
      <c r="C32" s="3322"/>
      <c r="D32" s="994" t="s">
        <v>824</v>
      </c>
    </row>
    <row r="33" spans="2:4" x14ac:dyDescent="0.3">
      <c r="B33" s="3140" t="s">
        <v>409</v>
      </c>
      <c r="C33" s="3141"/>
      <c r="D33" s="134" t="s">
        <v>825</v>
      </c>
    </row>
    <row r="34" spans="2:4" x14ac:dyDescent="0.3">
      <c r="B34" s="3140" t="s">
        <v>411</v>
      </c>
      <c r="C34" s="3141"/>
      <c r="D34" s="134" t="s">
        <v>412</v>
      </c>
    </row>
    <row r="35" spans="2:4" x14ac:dyDescent="0.3">
      <c r="B35" s="3140" t="s">
        <v>413</v>
      </c>
      <c r="C35" s="3141"/>
      <c r="D35" s="134" t="s">
        <v>792</v>
      </c>
    </row>
    <row r="36" spans="2:4" x14ac:dyDescent="0.3">
      <c r="B36" s="3140" t="s">
        <v>415</v>
      </c>
      <c r="C36" s="3141"/>
      <c r="D36" s="602" t="s">
        <v>826</v>
      </c>
    </row>
  </sheetData>
  <mergeCells count="30">
    <mergeCell ref="B16:C16"/>
    <mergeCell ref="B3:D3"/>
    <mergeCell ref="B4:C4"/>
    <mergeCell ref="B5:C5"/>
    <mergeCell ref="B6:C6"/>
    <mergeCell ref="B7:C7"/>
    <mergeCell ref="B10:D10"/>
    <mergeCell ref="B11:C11"/>
    <mergeCell ref="B12:C12"/>
    <mergeCell ref="B13:C13"/>
    <mergeCell ref="B14:C14"/>
    <mergeCell ref="B15:C15"/>
    <mergeCell ref="B8:C8"/>
    <mergeCell ref="B31:D31"/>
    <mergeCell ref="B17:C17"/>
    <mergeCell ref="B18:C18"/>
    <mergeCell ref="B19:C19"/>
    <mergeCell ref="B20:C20"/>
    <mergeCell ref="B21:B22"/>
    <mergeCell ref="B23:C23"/>
    <mergeCell ref="B24:C24"/>
    <mergeCell ref="B25:C25"/>
    <mergeCell ref="B26:C26"/>
    <mergeCell ref="B27:C27"/>
    <mergeCell ref="B29:C29"/>
    <mergeCell ref="B32:C32"/>
    <mergeCell ref="B33:C33"/>
    <mergeCell ref="B34:C34"/>
    <mergeCell ref="B35:C35"/>
    <mergeCell ref="B36:C36"/>
  </mergeCells>
  <dataValidations count="7">
    <dataValidation allowBlank="1" showDropDown="1" showInputMessage="1" showErrorMessage="1" sqref="D13" xr:uid="{00000000-0002-0000-8700-000000000000}"/>
    <dataValidation type="list" allowBlank="1" showInputMessage="1" showErrorMessage="1" sqref="D4" xr:uid="{00000000-0002-0000-8700-000001000000}">
      <formula1>ODS</formula1>
    </dataValidation>
    <dataValidation type="list" allowBlank="1" showInputMessage="1" showErrorMessage="1" sqref="D5" xr:uid="{00000000-0002-0000-8700-000002000000}">
      <formula1>Metas_ODS</formula1>
    </dataValidation>
    <dataValidation type="list" allowBlank="1" showInputMessage="1" showErrorMessage="1" sqref="D6" xr:uid="{00000000-0002-0000-8700-000003000000}">
      <formula1>Numero_indicador</formula1>
    </dataValidation>
    <dataValidation type="list" allowBlank="1" showInputMessage="1" showErrorMessage="1" sqref="D7" xr:uid="{00000000-0002-0000-8700-000004000000}">
      <formula1>Nombre_indicador_ODS</formula1>
    </dataValidation>
    <dataValidation type="list" allowBlank="1" showInputMessage="1" showErrorMessage="1" sqref="D14" xr:uid="{00000000-0002-0000-8700-000005000000}">
      <formula1>Tipo_indicador</formula1>
    </dataValidation>
    <dataValidation type="list" allowBlank="1" showInputMessage="1" showErrorMessage="1" sqref="D25" xr:uid="{00000000-0002-0000-8700-000006000000}">
      <formula1>Tipo_operación</formula1>
    </dataValidation>
  </dataValidations>
  <hyperlinks>
    <hyperlink ref="B1" location="'4.6.1'!A1" display="REGRESAR" xr:uid="{00000000-0004-0000-8700-000000000000}"/>
    <hyperlink ref="D36" r:id="rId1" xr:uid="{00000000-0004-0000-8700-000001000000}"/>
    <hyperlink ref="D8" r:id="rId2" xr:uid="{00000000-0004-0000-8700-000002000000}"/>
  </hyperlinks>
  <pageMargins left="0.7" right="0.7" top="0.75" bottom="0.75" header="0.3" footer="0.3"/>
  <drawing r:id="rId3"/>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800-000000000000}">
  <sheetPr codeName="Hoja135"/>
  <dimension ref="A1:N22"/>
  <sheetViews>
    <sheetView showGridLines="0" workbookViewId="0">
      <pane ySplit="1" topLeftCell="A5" activePane="bottomLeft" state="frozen"/>
      <selection activeCell="C1" sqref="C1"/>
      <selection pane="bottomLeft" activeCell="C10" sqref="C10:H10"/>
    </sheetView>
  </sheetViews>
  <sheetFormatPr baseColWidth="10" defaultColWidth="11.44140625" defaultRowHeight="13.2" x14ac:dyDescent="0.35"/>
  <cols>
    <col min="1" max="2" width="15.5546875" style="39" customWidth="1"/>
    <col min="3" max="3" width="32.77734375" style="39" customWidth="1"/>
    <col min="4" max="16384" width="11.44140625" style="39"/>
  </cols>
  <sheetData>
    <row r="1" spans="1:14" s="160" customFormat="1" ht="18.600000000000001" x14ac:dyDescent="0.45">
      <c r="A1" s="1067" t="s">
        <v>337</v>
      </c>
      <c r="C1" s="808" t="s">
        <v>430</v>
      </c>
      <c r="D1" s="637"/>
    </row>
    <row r="2" spans="1:14" s="160" customFormat="1" ht="18.600000000000001" x14ac:dyDescent="0.45"/>
    <row r="3" spans="1:14" s="160" customFormat="1" ht="18.600000000000001" x14ac:dyDescent="0.45">
      <c r="A3" s="3355" t="s">
        <v>339</v>
      </c>
      <c r="B3" s="3355"/>
      <c r="C3" s="3355" t="s">
        <v>764</v>
      </c>
      <c r="D3" s="3355"/>
      <c r="E3" s="3355"/>
      <c r="F3" s="3355"/>
      <c r="G3" s="3355"/>
      <c r="H3" s="3355"/>
      <c r="I3" s="3355"/>
      <c r="J3" s="3355"/>
      <c r="K3" s="3355"/>
      <c r="L3" s="3355"/>
      <c r="M3" s="3355"/>
      <c r="N3" s="3355"/>
    </row>
    <row r="4" spans="1:14" s="160" customFormat="1" ht="41.25" customHeight="1" x14ac:dyDescent="0.45">
      <c r="A4" s="3355" t="s">
        <v>340</v>
      </c>
      <c r="B4" s="3355"/>
      <c r="C4" s="3356" t="s">
        <v>64</v>
      </c>
      <c r="D4" s="3356"/>
      <c r="E4" s="3356"/>
      <c r="F4" s="3356"/>
      <c r="G4" s="3356"/>
      <c r="H4" s="3356"/>
      <c r="I4" s="3356"/>
      <c r="J4" s="3356"/>
      <c r="K4" s="3356"/>
      <c r="L4" s="3356"/>
      <c r="M4" s="3356"/>
      <c r="N4" s="3356"/>
    </row>
    <row r="5" spans="1:14" s="160" customFormat="1" ht="36" customHeight="1" x14ac:dyDescent="0.45">
      <c r="A5" s="3355" t="s">
        <v>341</v>
      </c>
      <c r="B5" s="3355"/>
      <c r="C5" s="3356" t="s">
        <v>6142</v>
      </c>
      <c r="D5" s="3356"/>
      <c r="E5" s="3356"/>
      <c r="F5" s="3356"/>
      <c r="G5" s="3356"/>
      <c r="H5" s="3356"/>
      <c r="I5" s="3356"/>
      <c r="J5" s="3356"/>
      <c r="K5" s="3356"/>
      <c r="L5" s="3356"/>
      <c r="M5" s="3356"/>
      <c r="N5" s="3356"/>
    </row>
    <row r="6" spans="1:14" s="160" customFormat="1" ht="18.600000000000001" x14ac:dyDescent="0.45">
      <c r="A6" s="3355" t="s">
        <v>417</v>
      </c>
      <c r="B6" s="3355"/>
      <c r="C6" s="3356" t="s">
        <v>5110</v>
      </c>
      <c r="D6" s="3356"/>
      <c r="E6" s="3356"/>
      <c r="F6" s="3356"/>
      <c r="G6" s="3356"/>
      <c r="H6" s="3356"/>
      <c r="I6" s="3356"/>
      <c r="J6" s="3356"/>
      <c r="K6" s="3356"/>
      <c r="L6" s="3356"/>
      <c r="M6" s="3356"/>
      <c r="N6" s="3356"/>
    </row>
    <row r="7" spans="1:14" s="160" customFormat="1" ht="18.600000000000001" x14ac:dyDescent="0.45"/>
    <row r="8" spans="1:14" s="160" customFormat="1" ht="18.600000000000001" x14ac:dyDescent="0.45"/>
    <row r="9" spans="1:14" s="160" customFormat="1" ht="18.600000000000001" x14ac:dyDescent="0.45">
      <c r="A9" s="869"/>
    </row>
    <row r="10" spans="1:14" s="160" customFormat="1" ht="39" customHeight="1" x14ac:dyDescent="0.45">
      <c r="C10" s="3400" t="s">
        <v>5261</v>
      </c>
      <c r="D10" s="3400"/>
      <c r="E10" s="3400"/>
      <c r="F10" s="3400"/>
      <c r="G10" s="3400"/>
      <c r="H10" s="3400"/>
    </row>
    <row r="11" spans="1:14" s="160" customFormat="1" ht="18.600000000000001" x14ac:dyDescent="0.45">
      <c r="C11" s="878"/>
      <c r="D11" s="878"/>
      <c r="E11" s="878"/>
      <c r="F11" s="878"/>
      <c r="G11" s="878"/>
      <c r="H11" s="878"/>
    </row>
    <row r="12" spans="1:14" ht="52.2" x14ac:dyDescent="0.45">
      <c r="A12" s="313"/>
      <c r="C12" s="1038"/>
      <c r="D12" s="1068" t="s">
        <v>2815</v>
      </c>
      <c r="E12" s="1068" t="s">
        <v>2816</v>
      </c>
      <c r="F12" s="1068" t="s">
        <v>2817</v>
      </c>
      <c r="G12" s="1068" t="s">
        <v>2818</v>
      </c>
      <c r="H12" s="1068" t="s">
        <v>2819</v>
      </c>
    </row>
    <row r="13" spans="1:14" ht="17.399999999999999" x14ac:dyDescent="0.45">
      <c r="A13" s="313"/>
      <c r="C13" s="677" t="s">
        <v>2820</v>
      </c>
      <c r="D13" s="1069">
        <v>1</v>
      </c>
      <c r="E13" s="1069">
        <v>1</v>
      </c>
      <c r="F13" s="1069">
        <v>1</v>
      </c>
      <c r="G13" s="1069">
        <v>1</v>
      </c>
      <c r="H13" s="1069">
        <v>1</v>
      </c>
    </row>
    <row r="14" spans="1:14" ht="17.399999999999999" x14ac:dyDescent="0.45">
      <c r="A14" s="313"/>
      <c r="C14" s="677" t="s">
        <v>2821</v>
      </c>
      <c r="D14" s="1069">
        <v>1</v>
      </c>
      <c r="E14" s="1069">
        <v>1</v>
      </c>
      <c r="F14" s="1069">
        <v>1</v>
      </c>
      <c r="G14" s="1069">
        <v>1</v>
      </c>
      <c r="H14" s="1069">
        <v>1</v>
      </c>
    </row>
    <row r="15" spans="1:14" ht="17.399999999999999" x14ac:dyDescent="0.45">
      <c r="A15" s="313"/>
      <c r="C15" s="677" t="s">
        <v>2822</v>
      </c>
      <c r="D15" s="1069">
        <v>1</v>
      </c>
      <c r="E15" s="1069">
        <v>1</v>
      </c>
      <c r="F15" s="1069">
        <v>1</v>
      </c>
      <c r="G15" s="1069">
        <v>1</v>
      </c>
      <c r="H15" s="1069">
        <v>1</v>
      </c>
    </row>
    <row r="16" spans="1:14" ht="17.399999999999999" x14ac:dyDescent="0.45">
      <c r="A16" s="313"/>
      <c r="C16" s="677" t="s">
        <v>2823</v>
      </c>
      <c r="D16" s="1069">
        <v>1</v>
      </c>
      <c r="E16" s="1069">
        <v>1</v>
      </c>
      <c r="F16" s="1069">
        <v>1</v>
      </c>
      <c r="G16" s="1069">
        <v>1</v>
      </c>
      <c r="H16" s="1069">
        <v>1</v>
      </c>
    </row>
    <row r="17" spans="1:8" ht="17.399999999999999" x14ac:dyDescent="0.45">
      <c r="A17" s="313"/>
      <c r="C17" s="1070" t="s">
        <v>2819</v>
      </c>
      <c r="D17" s="1071">
        <v>1</v>
      </c>
      <c r="E17" s="1071">
        <v>1</v>
      </c>
      <c r="F17" s="1071">
        <v>1</v>
      </c>
      <c r="G17" s="1071">
        <v>1</v>
      </c>
      <c r="H17" s="1071">
        <v>1</v>
      </c>
    </row>
    <row r="18" spans="1:8" ht="13.2" customHeight="1" x14ac:dyDescent="0.35">
      <c r="A18" s="314"/>
      <c r="C18" s="1035" t="s">
        <v>2824</v>
      </c>
      <c r="D18" s="1035"/>
      <c r="E18" s="1035"/>
      <c r="F18" s="1035"/>
      <c r="G18" s="1035"/>
      <c r="H18" s="1035"/>
    </row>
    <row r="19" spans="1:8" ht="13.2" customHeight="1" x14ac:dyDescent="0.35">
      <c r="A19" s="313"/>
      <c r="C19" s="1035"/>
      <c r="D19" s="1035"/>
      <c r="E19" s="1035"/>
      <c r="F19" s="1035"/>
      <c r="G19" s="1035"/>
      <c r="H19" s="1035"/>
    </row>
    <row r="20" spans="1:8" ht="17.399999999999999" x14ac:dyDescent="0.45">
      <c r="A20" s="313"/>
      <c r="C20" s="677" t="s">
        <v>4394</v>
      </c>
      <c r="D20" s="22"/>
      <c r="E20" s="22"/>
      <c r="F20" s="22"/>
      <c r="G20" s="22"/>
      <c r="H20" s="22"/>
    </row>
    <row r="21" spans="1:8" x14ac:dyDescent="0.35">
      <c r="A21" s="195"/>
    </row>
    <row r="22" spans="1:8" x14ac:dyDescent="0.35">
      <c r="A22" s="195"/>
    </row>
  </sheetData>
  <mergeCells count="9">
    <mergeCell ref="C10:H10"/>
    <mergeCell ref="A6:B6"/>
    <mergeCell ref="C6:N6"/>
    <mergeCell ref="A3:B3"/>
    <mergeCell ref="C3:N3"/>
    <mergeCell ref="A4:B4"/>
    <mergeCell ref="C4:N4"/>
    <mergeCell ref="A5:B5"/>
    <mergeCell ref="C5:N5"/>
  </mergeCells>
  <conditionalFormatting sqref="D13:G17">
    <cfRule type="iconSet" priority="2">
      <iconSet iconSet="3Symbols2">
        <cfvo type="percent" val="0"/>
        <cfvo type="percent" val="33"/>
        <cfvo type="percent" val="67"/>
      </iconSet>
    </cfRule>
  </conditionalFormatting>
  <conditionalFormatting sqref="H13:H17">
    <cfRule type="iconSet" priority="1">
      <iconSet iconSet="3Symbols2">
        <cfvo type="percent" val="0"/>
        <cfvo type="percent" val="33"/>
        <cfvo type="percent" val="67"/>
      </iconSet>
    </cfRule>
  </conditionalFormatting>
  <hyperlinks>
    <hyperlink ref="A1" location="'ODS 4.'!A1" display="REGRESAR" xr:uid="{00000000-0004-0000-8800-000000000000}"/>
    <hyperlink ref="C1" location="'Metadato 4.7.1'!A1" display="VER METADATO" xr:uid="{00000000-0004-0000-8800-000001000000}"/>
  </hyperlinks>
  <pageMargins left="0.7" right="0.7" top="0.75" bottom="0.75" header="0.3" footer="0.3"/>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900-000000000000}">
  <sheetPr codeName="Hoja136">
    <tabColor theme="0" tint="-0.499984740745262"/>
  </sheetPr>
  <dimension ref="B1:G36"/>
  <sheetViews>
    <sheetView showGridLines="0" zoomScaleNormal="100" workbookViewId="0">
      <pane ySplit="1" topLeftCell="A2" activePane="bottomLeft" state="frozen"/>
      <selection pane="bottomLeft" activeCell="C3" sqref="C3:E3"/>
    </sheetView>
  </sheetViews>
  <sheetFormatPr baseColWidth="10" defaultColWidth="11.44140625" defaultRowHeight="17.399999999999999" x14ac:dyDescent="0.45"/>
  <cols>
    <col min="1" max="1" width="3.77734375" style="22" customWidth="1"/>
    <col min="2" max="2" width="8" style="22" customWidth="1"/>
    <col min="3" max="3" width="26.44140625" style="22" customWidth="1"/>
    <col min="4" max="4" width="24" style="22" customWidth="1"/>
    <col min="5" max="5" width="85.77734375" style="22" customWidth="1"/>
    <col min="6" max="6" width="11.44140625" style="22"/>
    <col min="7" max="7" width="7.21875" style="22" customWidth="1"/>
    <col min="8" max="16384" width="11.44140625" style="22"/>
  </cols>
  <sheetData>
    <row r="1" spans="2:7" x14ac:dyDescent="0.45">
      <c r="C1" s="584" t="s">
        <v>337</v>
      </c>
    </row>
    <row r="2" spans="2:7" ht="18" thickBot="1" x14ac:dyDescent="0.5"/>
    <row r="3" spans="2:7" ht="23.25" customHeight="1" thickBot="1" x14ac:dyDescent="0.5">
      <c r="C3" s="3362" t="s">
        <v>370</v>
      </c>
      <c r="D3" s="3362"/>
      <c r="E3" s="3362"/>
      <c r="G3" s="147" t="s">
        <v>371</v>
      </c>
    </row>
    <row r="4" spans="2:7" ht="34.799999999999997" x14ac:dyDescent="0.45">
      <c r="B4" s="148"/>
      <c r="C4" s="3299" t="s">
        <v>449</v>
      </c>
      <c r="D4" s="3299"/>
      <c r="E4" s="156" t="s">
        <v>20</v>
      </c>
    </row>
    <row r="5" spans="2:7" ht="78.75" customHeight="1" x14ac:dyDescent="0.45">
      <c r="C5" s="3142" t="s">
        <v>2154</v>
      </c>
      <c r="D5" s="3142"/>
      <c r="E5" s="44" t="s">
        <v>64</v>
      </c>
    </row>
    <row r="6" spans="2:7" x14ac:dyDescent="0.45">
      <c r="C6" s="3142" t="s">
        <v>374</v>
      </c>
      <c r="D6" s="3142"/>
      <c r="E6" s="45" t="s">
        <v>760</v>
      </c>
    </row>
    <row r="7" spans="2:7" ht="49.5" customHeight="1" x14ac:dyDescent="0.45">
      <c r="C7" s="3143" t="s">
        <v>375</v>
      </c>
      <c r="D7" s="3143"/>
      <c r="E7" s="46" t="s">
        <v>4212</v>
      </c>
    </row>
    <row r="8" spans="2:7" x14ac:dyDescent="0.45">
      <c r="C8" s="3143" t="s">
        <v>2480</v>
      </c>
      <c r="D8" s="3143"/>
      <c r="E8" s="47" t="s">
        <v>2495</v>
      </c>
    </row>
    <row r="10" spans="2:7" ht="23.25" customHeight="1" x14ac:dyDescent="0.45">
      <c r="C10" s="3362" t="s">
        <v>376</v>
      </c>
      <c r="D10" s="3362"/>
      <c r="E10" s="3362"/>
    </row>
    <row r="11" spans="2:7" ht="17.25" customHeight="1" x14ac:dyDescent="0.45">
      <c r="C11" s="3323" t="s">
        <v>377</v>
      </c>
      <c r="D11" s="3324"/>
      <c r="E11" s="156" t="s">
        <v>439</v>
      </c>
    </row>
    <row r="12" spans="2:7" ht="34.799999999999997" x14ac:dyDescent="0.45">
      <c r="C12" s="3155" t="s">
        <v>379</v>
      </c>
      <c r="D12" s="3155"/>
      <c r="E12" s="1073" t="s">
        <v>5261</v>
      </c>
    </row>
    <row r="13" spans="2:7" x14ac:dyDescent="0.45">
      <c r="C13" s="3142" t="s">
        <v>380</v>
      </c>
      <c r="D13" s="3142"/>
      <c r="E13" s="603" t="s">
        <v>760</v>
      </c>
    </row>
    <row r="14" spans="2:7" x14ac:dyDescent="0.45">
      <c r="C14" s="3142" t="s">
        <v>381</v>
      </c>
      <c r="D14" s="3156"/>
      <c r="E14" s="603" t="s">
        <v>10</v>
      </c>
    </row>
    <row r="15" spans="2:7" ht="181.5" customHeight="1" x14ac:dyDescent="0.45">
      <c r="C15" s="3142" t="s">
        <v>382</v>
      </c>
      <c r="D15" s="3142"/>
      <c r="E15" s="49" t="s">
        <v>4840</v>
      </c>
    </row>
    <row r="16" spans="2:7" ht="233.25" customHeight="1" x14ac:dyDescent="0.45">
      <c r="C16" s="3142" t="s">
        <v>383</v>
      </c>
      <c r="D16" s="3142"/>
      <c r="E16" s="49" t="s">
        <v>6001</v>
      </c>
    </row>
    <row r="17" spans="3:5" x14ac:dyDescent="0.45">
      <c r="C17" s="3142" t="s">
        <v>384</v>
      </c>
      <c r="D17" s="3142"/>
      <c r="E17" s="51" t="s">
        <v>829</v>
      </c>
    </row>
    <row r="18" spans="3:5" x14ac:dyDescent="0.45">
      <c r="C18" s="3143" t="s">
        <v>386</v>
      </c>
      <c r="D18" s="3143"/>
      <c r="E18" s="44"/>
    </row>
    <row r="19" spans="3:5" ht="34.799999999999997" x14ac:dyDescent="0.45">
      <c r="C19" s="3144" t="s">
        <v>387</v>
      </c>
      <c r="D19" s="3145"/>
      <c r="E19" s="57" t="s">
        <v>830</v>
      </c>
    </row>
    <row r="20" spans="3:5" x14ac:dyDescent="0.45">
      <c r="C20" s="3142" t="s">
        <v>388</v>
      </c>
      <c r="D20" s="3142"/>
      <c r="E20" s="53" t="s">
        <v>424</v>
      </c>
    </row>
    <row r="21" spans="3:5" x14ac:dyDescent="0.45">
      <c r="C21" s="3146" t="s">
        <v>390</v>
      </c>
      <c r="D21" s="54" t="s">
        <v>391</v>
      </c>
      <c r="E21" s="142" t="s">
        <v>424</v>
      </c>
    </row>
    <row r="22" spans="3:5" x14ac:dyDescent="0.45">
      <c r="C22" s="3147"/>
      <c r="D22" s="577" t="s">
        <v>393</v>
      </c>
      <c r="E22" s="57"/>
    </row>
    <row r="23" spans="3:5" x14ac:dyDescent="0.45">
      <c r="C23" s="3148" t="s">
        <v>395</v>
      </c>
      <c r="D23" s="3148"/>
      <c r="E23" s="127" t="s">
        <v>427</v>
      </c>
    </row>
    <row r="24" spans="3:5" x14ac:dyDescent="0.45">
      <c r="C24" s="3148" t="s">
        <v>397</v>
      </c>
      <c r="D24" s="3148"/>
      <c r="E24" s="146" t="s">
        <v>771</v>
      </c>
    </row>
    <row r="25" spans="3:5" x14ac:dyDescent="0.45">
      <c r="C25" s="3142" t="s">
        <v>399</v>
      </c>
      <c r="D25" s="3142"/>
      <c r="E25" s="57" t="s">
        <v>22</v>
      </c>
    </row>
    <row r="26" spans="3:5" ht="15" customHeight="1" x14ac:dyDescent="0.45">
      <c r="C26" s="3143" t="s">
        <v>401</v>
      </c>
      <c r="D26" s="3143"/>
      <c r="E26" s="146"/>
    </row>
    <row r="27" spans="3:5" x14ac:dyDescent="0.45">
      <c r="C27" s="3149" t="s">
        <v>403</v>
      </c>
      <c r="D27" s="3150"/>
      <c r="E27" s="44" t="s">
        <v>2167</v>
      </c>
    </row>
    <row r="28" spans="3:5" ht="153" customHeight="1" x14ac:dyDescent="0.45">
      <c r="C28" s="578" t="s">
        <v>404</v>
      </c>
      <c r="D28" s="579"/>
      <c r="E28" s="127" t="s">
        <v>6002</v>
      </c>
    </row>
    <row r="29" spans="3:5" x14ac:dyDescent="0.45">
      <c r="C29" s="3151" t="s">
        <v>405</v>
      </c>
      <c r="D29" s="3152"/>
      <c r="E29" s="61"/>
    </row>
    <row r="30" spans="3:5" x14ac:dyDescent="0.45">
      <c r="C30" s="937"/>
      <c r="D30" s="937"/>
      <c r="E30" s="938"/>
    </row>
    <row r="31" spans="3:5" ht="23.25" customHeight="1" x14ac:dyDescent="0.45">
      <c r="C31" s="3362" t="s">
        <v>406</v>
      </c>
      <c r="D31" s="3362"/>
      <c r="E31" s="3362"/>
    </row>
    <row r="32" spans="3:5" x14ac:dyDescent="0.45">
      <c r="C32" s="3321" t="s">
        <v>407</v>
      </c>
      <c r="D32" s="3322"/>
      <c r="E32" s="1072" t="s">
        <v>2169</v>
      </c>
    </row>
    <row r="33" spans="3:5" x14ac:dyDescent="0.45">
      <c r="C33" s="3140" t="s">
        <v>409</v>
      </c>
      <c r="D33" s="3141"/>
      <c r="E33" s="146" t="s">
        <v>2170</v>
      </c>
    </row>
    <row r="34" spans="3:5" x14ac:dyDescent="0.45">
      <c r="C34" s="3140" t="s">
        <v>411</v>
      </c>
      <c r="D34" s="3141"/>
      <c r="E34" s="146" t="s">
        <v>771</v>
      </c>
    </row>
    <row r="35" spans="3:5" x14ac:dyDescent="0.45">
      <c r="C35" s="3140" t="s">
        <v>413</v>
      </c>
      <c r="D35" s="3141"/>
      <c r="E35" s="146" t="s">
        <v>2171</v>
      </c>
    </row>
    <row r="36" spans="3:5" x14ac:dyDescent="0.45">
      <c r="C36" s="3140" t="s">
        <v>415</v>
      </c>
      <c r="D36" s="3141"/>
      <c r="E36" s="105" t="s">
        <v>2172</v>
      </c>
    </row>
  </sheetData>
  <mergeCells count="30">
    <mergeCell ref="C19:D19"/>
    <mergeCell ref="C20:D20"/>
    <mergeCell ref="C26:D26"/>
    <mergeCell ref="C27:D27"/>
    <mergeCell ref="C29:D29"/>
    <mergeCell ref="C21:C22"/>
    <mergeCell ref="C23:D23"/>
    <mergeCell ref="C24:D24"/>
    <mergeCell ref="C25:D25"/>
    <mergeCell ref="C3:E3"/>
    <mergeCell ref="C4:D4"/>
    <mergeCell ref="C5:D5"/>
    <mergeCell ref="C6:D6"/>
    <mergeCell ref="C7:D7"/>
    <mergeCell ref="C10:E10"/>
    <mergeCell ref="C8:D8"/>
    <mergeCell ref="C11:D11"/>
    <mergeCell ref="C12:D12"/>
    <mergeCell ref="C13:D13"/>
    <mergeCell ref="C14:D14"/>
    <mergeCell ref="C15:D15"/>
    <mergeCell ref="C16:D16"/>
    <mergeCell ref="C17:D17"/>
    <mergeCell ref="C18:D18"/>
    <mergeCell ref="C36:D36"/>
    <mergeCell ref="C33:D33"/>
    <mergeCell ref="C34:D34"/>
    <mergeCell ref="C35:D35"/>
    <mergeCell ref="C31:E31"/>
    <mergeCell ref="C32:D32"/>
  </mergeCells>
  <dataValidations count="7">
    <dataValidation allowBlank="1" showDropDown="1" showInputMessage="1" showErrorMessage="1" sqref="E13" xr:uid="{00000000-0002-0000-8900-000000000000}"/>
    <dataValidation type="list" allowBlank="1" showInputMessage="1" showErrorMessage="1" sqref="E4" xr:uid="{00000000-0002-0000-8900-000001000000}">
      <formula1>ODS</formula1>
    </dataValidation>
    <dataValidation type="list" allowBlank="1" showInputMessage="1" showErrorMessage="1" sqref="E5" xr:uid="{00000000-0002-0000-8900-000002000000}">
      <formula1>Metas_ODS</formula1>
    </dataValidation>
    <dataValidation type="list" allowBlank="1" showInputMessage="1" showErrorMessage="1" sqref="E6" xr:uid="{00000000-0002-0000-8900-000003000000}">
      <formula1>Numero_indicador</formula1>
    </dataValidation>
    <dataValidation type="list" allowBlank="1" showInputMessage="1" showErrorMessage="1" sqref="E7" xr:uid="{00000000-0002-0000-8900-000004000000}">
      <formula1>Nombre_indicador_ODS</formula1>
    </dataValidation>
    <dataValidation type="list" allowBlank="1" showInputMessage="1" showErrorMessage="1" sqref="E14" xr:uid="{00000000-0002-0000-8900-000005000000}">
      <formula1>Tipo_indicador</formula1>
    </dataValidation>
    <dataValidation type="list" allowBlank="1" showInputMessage="1" showErrorMessage="1" sqref="E25" xr:uid="{00000000-0002-0000-8900-000006000000}">
      <formula1>Tipo_operación</formula1>
    </dataValidation>
  </dataValidations>
  <hyperlinks>
    <hyperlink ref="C1" location="'4.7.1'!A1" display="REGRESAR" xr:uid="{00000000-0004-0000-8900-000000000000}"/>
    <hyperlink ref="E8" r:id="rId1" xr:uid="{00000000-0004-0000-8900-000001000000}"/>
    <hyperlink ref="E36" r:id="rId2" xr:uid="{00000000-0004-0000-8900-000002000000}"/>
  </hyperlinks>
  <pageMargins left="0.7" right="0.7" top="0.75" bottom="0.75" header="0.3" footer="0.3"/>
  <drawing r:id="rId3"/>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A00-000000000000}">
  <sheetPr codeName="Hoja137">
    <pageSetUpPr fitToPage="1"/>
  </sheetPr>
  <dimension ref="A1:W71"/>
  <sheetViews>
    <sheetView showGridLines="0" zoomScaleNormal="100" workbookViewId="0">
      <pane ySplit="1" topLeftCell="A2" activePane="bottomLeft" state="frozen"/>
      <selection pane="bottomLeft" activeCell="A6" sqref="A6:B6"/>
    </sheetView>
  </sheetViews>
  <sheetFormatPr baseColWidth="10" defaultColWidth="11.44140625" defaultRowHeight="16.2" x14ac:dyDescent="0.4"/>
  <cols>
    <col min="1" max="1" width="14.21875" style="123" customWidth="1"/>
    <col min="2" max="2" width="20" style="123" customWidth="1"/>
    <col min="3" max="3" width="11.44140625" style="123"/>
    <col min="4" max="5" width="11.21875" style="123" customWidth="1"/>
    <col min="6" max="6" width="1.77734375" style="123" customWidth="1"/>
    <col min="7" max="8" width="11.21875" style="123" customWidth="1"/>
    <col min="9" max="9" width="1.77734375" style="123" customWidth="1"/>
    <col min="10" max="11" width="11.21875" style="123" customWidth="1"/>
    <col min="12" max="12" width="1.77734375" style="123" customWidth="1"/>
    <col min="13" max="14" width="11.21875" style="123" customWidth="1"/>
    <col min="15" max="15" width="1.77734375" style="123" customWidth="1"/>
    <col min="16" max="17" width="11.21875" style="123" customWidth="1"/>
    <col min="18" max="18" width="2.21875" style="123" customWidth="1"/>
    <col min="19" max="20" width="11.21875" style="123" customWidth="1"/>
    <col min="21" max="21" width="2.21875" style="123" customWidth="1"/>
    <col min="22" max="23" width="11.21875" style="123" customWidth="1"/>
    <col min="24" max="16384" width="11.44140625" style="123"/>
  </cols>
  <sheetData>
    <row r="1" spans="1:23" s="160" customFormat="1" ht="18.600000000000001" x14ac:dyDescent="0.45">
      <c r="A1" s="2859" t="s">
        <v>337</v>
      </c>
      <c r="C1" s="3119" t="s">
        <v>430</v>
      </c>
      <c r="D1" s="3119"/>
    </row>
    <row r="2" spans="1:23" s="160" customFormat="1" ht="18.600000000000001" x14ac:dyDescent="0.45"/>
    <row r="3" spans="1:23" s="160" customFormat="1" ht="21" customHeight="1" x14ac:dyDescent="0.45">
      <c r="A3" s="3356" t="s">
        <v>339</v>
      </c>
      <c r="B3" s="3356"/>
      <c r="C3" s="3396" t="s">
        <v>764</v>
      </c>
      <c r="D3" s="3397"/>
      <c r="E3" s="3397"/>
      <c r="F3" s="3397"/>
      <c r="G3" s="3397"/>
      <c r="H3" s="3397"/>
      <c r="I3" s="3397"/>
      <c r="J3" s="3397"/>
      <c r="K3" s="3397"/>
      <c r="L3" s="3397"/>
      <c r="M3" s="3397"/>
      <c r="N3" s="3397"/>
      <c r="O3" s="3397"/>
      <c r="P3" s="3397"/>
      <c r="Q3" s="3397"/>
      <c r="R3" s="3397"/>
      <c r="S3" s="3397"/>
      <c r="T3" s="3397"/>
      <c r="U3" s="3397"/>
      <c r="V3" s="3397"/>
      <c r="W3" s="3397"/>
    </row>
    <row r="4" spans="1:23" s="160" customFormat="1" ht="33.75" customHeight="1" x14ac:dyDescent="0.45">
      <c r="A4" s="3356" t="s">
        <v>340</v>
      </c>
      <c r="B4" s="3356"/>
      <c r="C4" s="3396" t="s">
        <v>65</v>
      </c>
      <c r="D4" s="3397"/>
      <c r="E4" s="3397"/>
      <c r="F4" s="3397"/>
      <c r="G4" s="3397"/>
      <c r="H4" s="3397"/>
      <c r="I4" s="3397"/>
      <c r="J4" s="3397"/>
      <c r="K4" s="3397"/>
      <c r="L4" s="3397"/>
      <c r="M4" s="3397"/>
      <c r="N4" s="3397"/>
      <c r="O4" s="3397"/>
      <c r="P4" s="3397"/>
      <c r="Q4" s="3397"/>
      <c r="R4" s="3397"/>
      <c r="S4" s="3397"/>
      <c r="T4" s="3398"/>
      <c r="U4" s="3398"/>
      <c r="V4" s="3398"/>
      <c r="W4" s="3398"/>
    </row>
    <row r="5" spans="1:23" s="160" customFormat="1" ht="21" customHeight="1" x14ac:dyDescent="0.45">
      <c r="A5" s="3356" t="s">
        <v>341</v>
      </c>
      <c r="B5" s="3356"/>
      <c r="C5" s="3396" t="s">
        <v>4005</v>
      </c>
      <c r="D5" s="3397"/>
      <c r="E5" s="3397"/>
      <c r="F5" s="3397"/>
      <c r="G5" s="3397"/>
      <c r="H5" s="3397"/>
      <c r="I5" s="3397"/>
      <c r="J5" s="3397"/>
      <c r="K5" s="3397"/>
      <c r="L5" s="3397"/>
      <c r="M5" s="3397"/>
      <c r="N5" s="3397"/>
      <c r="O5" s="3397"/>
      <c r="P5" s="3397"/>
      <c r="Q5" s="3397"/>
      <c r="R5" s="3397"/>
      <c r="S5" s="3397"/>
      <c r="T5" s="3398"/>
      <c r="U5" s="3398"/>
      <c r="V5" s="3398"/>
      <c r="W5" s="3398"/>
    </row>
    <row r="6" spans="1:23" s="160" customFormat="1" ht="37.799999999999997" customHeight="1" x14ac:dyDescent="0.45">
      <c r="A6" s="3356" t="s">
        <v>417</v>
      </c>
      <c r="B6" s="3356"/>
      <c r="C6" s="3396" t="s">
        <v>5111</v>
      </c>
      <c r="D6" s="3397"/>
      <c r="E6" s="3397"/>
      <c r="F6" s="3397"/>
      <c r="G6" s="3397"/>
      <c r="H6" s="3397"/>
      <c r="I6" s="3397"/>
      <c r="J6" s="3397"/>
      <c r="K6" s="3397"/>
      <c r="L6" s="3397"/>
      <c r="M6" s="3397"/>
      <c r="N6" s="3397"/>
      <c r="O6" s="3397"/>
      <c r="P6" s="3397"/>
      <c r="Q6" s="3397"/>
      <c r="R6" s="3397"/>
      <c r="S6" s="3397"/>
      <c r="T6" s="3398"/>
      <c r="U6" s="3398"/>
      <c r="V6" s="3398"/>
      <c r="W6" s="3398"/>
    </row>
    <row r="7" spans="1:23" s="160" customFormat="1" ht="18.600000000000001" x14ac:dyDescent="0.45"/>
    <row r="8" spans="1:23" s="160" customFormat="1" ht="18.600000000000001" x14ac:dyDescent="0.45"/>
    <row r="9" spans="1:23" s="160" customFormat="1" ht="13.5" customHeight="1" x14ac:dyDescent="0.45">
      <c r="C9" s="3400" t="s">
        <v>5111</v>
      </c>
      <c r="D9" s="3400"/>
      <c r="E9" s="3400"/>
      <c r="F9" s="3400"/>
      <c r="G9" s="3400"/>
      <c r="H9" s="3400"/>
      <c r="I9" s="3400"/>
      <c r="J9" s="3400"/>
      <c r="K9" s="3400"/>
      <c r="L9" s="3400"/>
      <c r="M9" s="3400"/>
      <c r="N9" s="3400"/>
      <c r="O9" s="3400"/>
      <c r="P9" s="3400"/>
      <c r="Q9" s="3400"/>
      <c r="R9" s="3400"/>
      <c r="S9" s="3400"/>
      <c r="T9" s="3400"/>
      <c r="U9" s="3400"/>
      <c r="V9" s="3400"/>
      <c r="W9" s="3400"/>
    </row>
    <row r="10" spans="1:23" s="160" customFormat="1" ht="13.5" customHeight="1" x14ac:dyDescent="0.45">
      <c r="C10" s="2861"/>
      <c r="D10" s="2861"/>
      <c r="E10" s="2861"/>
      <c r="F10" s="2861"/>
      <c r="G10" s="2861"/>
      <c r="H10" s="2861"/>
      <c r="I10" s="2861"/>
      <c r="J10" s="2861"/>
      <c r="K10" s="2861"/>
      <c r="L10" s="2861"/>
      <c r="M10" s="2861"/>
      <c r="N10" s="2861"/>
      <c r="O10" s="2861"/>
      <c r="P10" s="2861"/>
      <c r="Q10" s="2861"/>
      <c r="R10" s="2861"/>
      <c r="S10" s="2861"/>
      <c r="T10" s="2861"/>
      <c r="U10" s="2861"/>
      <c r="V10" s="2861"/>
      <c r="W10" s="2861"/>
    </row>
    <row r="11" spans="1:23" ht="54" customHeight="1" x14ac:dyDescent="0.4">
      <c r="A11" s="336"/>
      <c r="C11" s="3389" t="s">
        <v>343</v>
      </c>
      <c r="D11" s="3403" t="s">
        <v>6143</v>
      </c>
      <c r="E11" s="3403"/>
      <c r="F11" s="1074"/>
      <c r="G11" s="3403" t="s">
        <v>6144</v>
      </c>
      <c r="H11" s="3403"/>
      <c r="I11" s="1074"/>
      <c r="J11" s="3403" t="s">
        <v>6145</v>
      </c>
      <c r="K11" s="3403"/>
      <c r="L11" s="1074"/>
      <c r="M11" s="3403" t="s">
        <v>6146</v>
      </c>
      <c r="N11" s="3403"/>
      <c r="O11" s="1074"/>
      <c r="P11" s="3403" t="s">
        <v>6147</v>
      </c>
      <c r="Q11" s="3403"/>
      <c r="R11" s="1074"/>
      <c r="S11" s="3403" t="s">
        <v>6148</v>
      </c>
      <c r="T11" s="3403"/>
      <c r="U11" s="1074"/>
      <c r="V11" s="3403" t="s">
        <v>6149</v>
      </c>
      <c r="W11" s="3403"/>
    </row>
    <row r="12" spans="1:23" ht="65.25" customHeight="1" x14ac:dyDescent="0.4">
      <c r="A12" s="336"/>
      <c r="C12" s="3391"/>
      <c r="D12" s="1075" t="s">
        <v>832</v>
      </c>
      <c r="E12" s="1075" t="s">
        <v>6150</v>
      </c>
      <c r="F12" s="1075"/>
      <c r="G12" s="1075" t="s">
        <v>832</v>
      </c>
      <c r="H12" s="1075" t="s">
        <v>6150</v>
      </c>
      <c r="I12" s="1075"/>
      <c r="J12" s="1075" t="s">
        <v>832</v>
      </c>
      <c r="K12" s="1075" t="s">
        <v>6150</v>
      </c>
      <c r="L12" s="1075"/>
      <c r="M12" s="1075" t="s">
        <v>832</v>
      </c>
      <c r="N12" s="1075" t="s">
        <v>6150</v>
      </c>
      <c r="O12" s="1075"/>
      <c r="P12" s="1075" t="s">
        <v>832</v>
      </c>
      <c r="Q12" s="1075" t="s">
        <v>6150</v>
      </c>
      <c r="R12" s="1075"/>
      <c r="S12" s="1075" t="s">
        <v>832</v>
      </c>
      <c r="T12" s="1075" t="s">
        <v>6150</v>
      </c>
      <c r="U12" s="1075"/>
      <c r="V12" s="1075" t="s">
        <v>832</v>
      </c>
      <c r="W12" s="1075" t="s">
        <v>6150</v>
      </c>
    </row>
    <row r="13" spans="1:23" ht="17.399999999999999" x14ac:dyDescent="0.4">
      <c r="A13" s="336"/>
      <c r="C13" s="2874">
        <v>2010</v>
      </c>
      <c r="D13" s="1077">
        <v>88.74</v>
      </c>
      <c r="E13" s="1077">
        <v>98.58</v>
      </c>
      <c r="F13" s="1077"/>
      <c r="G13" s="1077" t="s">
        <v>2164</v>
      </c>
      <c r="H13" s="1077" t="s">
        <v>2164</v>
      </c>
      <c r="I13" s="1077"/>
      <c r="J13" s="1077">
        <v>29.9</v>
      </c>
      <c r="K13" s="1077">
        <v>67.14</v>
      </c>
      <c r="L13" s="1077"/>
      <c r="M13" s="1077" t="s">
        <v>2164</v>
      </c>
      <c r="N13" s="1077" t="s">
        <v>2164</v>
      </c>
      <c r="O13" s="1077"/>
      <c r="P13" s="1077">
        <v>89.16</v>
      </c>
      <c r="Q13" s="1077">
        <v>95.85</v>
      </c>
      <c r="R13" s="1077"/>
      <c r="S13" s="1077">
        <v>77.97</v>
      </c>
      <c r="T13" s="1077">
        <v>81.61</v>
      </c>
      <c r="U13" s="1077"/>
      <c r="V13" s="1077">
        <v>60.44</v>
      </c>
      <c r="W13" s="1077">
        <v>76.87</v>
      </c>
    </row>
    <row r="14" spans="1:23" ht="17.399999999999999" x14ac:dyDescent="0.4">
      <c r="A14" s="336"/>
      <c r="C14" s="2874">
        <v>2011</v>
      </c>
      <c r="D14" s="1077">
        <v>94.84</v>
      </c>
      <c r="E14" s="1077">
        <v>98.27</v>
      </c>
      <c r="F14" s="1077"/>
      <c r="G14" s="1077" t="s">
        <v>2164</v>
      </c>
      <c r="H14" s="1077" t="s">
        <v>2164</v>
      </c>
      <c r="I14" s="1077"/>
      <c r="J14" s="1077">
        <v>32.29</v>
      </c>
      <c r="K14" s="1077">
        <v>71.349999999999994</v>
      </c>
      <c r="L14" s="1077"/>
      <c r="M14" s="1077" t="s">
        <v>2164</v>
      </c>
      <c r="N14" s="1077" t="s">
        <v>2164</v>
      </c>
      <c r="O14" s="1077"/>
      <c r="P14" s="1077">
        <v>89.61</v>
      </c>
      <c r="Q14" s="1077">
        <v>94.82</v>
      </c>
      <c r="R14" s="1077"/>
      <c r="S14" s="1077">
        <v>80.150000000000006</v>
      </c>
      <c r="T14" s="1077">
        <v>85.85</v>
      </c>
      <c r="U14" s="1077"/>
      <c r="V14" s="1077">
        <v>61.77</v>
      </c>
      <c r="W14" s="1077">
        <v>77.33</v>
      </c>
    </row>
    <row r="15" spans="1:23" ht="17.399999999999999" x14ac:dyDescent="0.4">
      <c r="A15" s="336"/>
      <c r="C15" s="2874">
        <v>2012</v>
      </c>
      <c r="D15" s="1077" t="s">
        <v>2164</v>
      </c>
      <c r="E15" s="1077" t="s">
        <v>2164</v>
      </c>
      <c r="F15" s="1077"/>
      <c r="G15" s="1077" t="s">
        <v>2164</v>
      </c>
      <c r="H15" s="1077" t="s">
        <v>2164</v>
      </c>
      <c r="I15" s="1077"/>
      <c r="J15" s="1077" t="s">
        <v>2164</v>
      </c>
      <c r="K15" s="1077" t="s">
        <v>2164</v>
      </c>
      <c r="L15" s="1077"/>
      <c r="M15" s="1077" t="s">
        <v>2164</v>
      </c>
      <c r="N15" s="1077" t="s">
        <v>2164</v>
      </c>
      <c r="O15" s="1077"/>
      <c r="P15" s="1077" t="s">
        <v>2164</v>
      </c>
      <c r="Q15" s="1077" t="s">
        <v>2164</v>
      </c>
      <c r="R15" s="1077"/>
      <c r="S15" s="1077" t="s">
        <v>2164</v>
      </c>
      <c r="T15" s="1077" t="s">
        <v>2164</v>
      </c>
      <c r="U15" s="1077"/>
      <c r="V15" s="1077" t="s">
        <v>2164</v>
      </c>
      <c r="W15" s="1077" t="s">
        <v>2164</v>
      </c>
    </row>
    <row r="16" spans="1:23" ht="17.399999999999999" x14ac:dyDescent="0.4">
      <c r="A16" s="336"/>
      <c r="C16" s="2874">
        <v>2013</v>
      </c>
      <c r="D16" s="1077" t="s">
        <v>2164</v>
      </c>
      <c r="E16" s="1077" t="s">
        <v>2164</v>
      </c>
      <c r="F16" s="1077"/>
      <c r="G16" s="1077" t="s">
        <v>2164</v>
      </c>
      <c r="H16" s="1077" t="s">
        <v>2164</v>
      </c>
      <c r="I16" s="1077"/>
      <c r="J16" s="1077" t="s">
        <v>2164</v>
      </c>
      <c r="K16" s="1077" t="s">
        <v>2164</v>
      </c>
      <c r="L16" s="1077"/>
      <c r="M16" s="1077" t="s">
        <v>2164</v>
      </c>
      <c r="N16" s="1077" t="s">
        <v>2164</v>
      </c>
      <c r="O16" s="1077"/>
      <c r="P16" s="1077" t="s">
        <v>2164</v>
      </c>
      <c r="Q16" s="1077" t="s">
        <v>2164</v>
      </c>
      <c r="R16" s="1077"/>
      <c r="S16" s="1077" t="s">
        <v>2164</v>
      </c>
      <c r="T16" s="1077" t="s">
        <v>2164</v>
      </c>
      <c r="U16" s="1077"/>
      <c r="V16" s="1077" t="s">
        <v>2164</v>
      </c>
      <c r="W16" s="1077" t="s">
        <v>2164</v>
      </c>
    </row>
    <row r="17" spans="1:23" ht="17.399999999999999" x14ac:dyDescent="0.4">
      <c r="A17" s="336"/>
      <c r="C17" s="2874">
        <v>2014</v>
      </c>
      <c r="D17" s="1077">
        <v>97.85</v>
      </c>
      <c r="E17" s="1077">
        <v>98.34</v>
      </c>
      <c r="F17" s="1077"/>
      <c r="G17" s="1077">
        <v>45.58</v>
      </c>
      <c r="H17" s="1077">
        <v>70.33</v>
      </c>
      <c r="I17" s="1077"/>
      <c r="J17" s="1077">
        <v>66.55</v>
      </c>
      <c r="K17" s="1077">
        <v>86.93</v>
      </c>
      <c r="L17" s="1077"/>
      <c r="M17" s="1077">
        <v>66.400000000000006</v>
      </c>
      <c r="N17" s="1077">
        <v>75.62</v>
      </c>
      <c r="O17" s="1077"/>
      <c r="P17" s="1077">
        <v>92.7</v>
      </c>
      <c r="Q17" s="1077">
        <v>97.2</v>
      </c>
      <c r="R17" s="1077"/>
      <c r="S17" s="1077">
        <v>88.83</v>
      </c>
      <c r="T17" s="1077">
        <v>89.21</v>
      </c>
      <c r="U17" s="1077"/>
      <c r="V17" s="1077">
        <v>75.09</v>
      </c>
      <c r="W17" s="1077">
        <v>83.71</v>
      </c>
    </row>
    <row r="18" spans="1:23" ht="17.399999999999999" x14ac:dyDescent="0.4">
      <c r="A18" s="337"/>
      <c r="C18" s="2874">
        <v>2015</v>
      </c>
      <c r="D18" s="1077">
        <v>98.25</v>
      </c>
      <c r="E18" s="1077">
        <v>99.07</v>
      </c>
      <c r="F18" s="1077"/>
      <c r="G18" s="1077">
        <v>61.87</v>
      </c>
      <c r="H18" s="1077">
        <v>80.75</v>
      </c>
      <c r="I18" s="1077"/>
      <c r="J18" s="1077">
        <v>80.099999999999994</v>
      </c>
      <c r="K18" s="1077">
        <v>93.17</v>
      </c>
      <c r="L18" s="1077"/>
      <c r="M18" s="1077">
        <v>79.28</v>
      </c>
      <c r="N18" s="1077">
        <v>85.09</v>
      </c>
      <c r="O18" s="1077"/>
      <c r="P18" s="1077">
        <v>93.51</v>
      </c>
      <c r="Q18" s="1077">
        <v>97.72</v>
      </c>
      <c r="R18" s="1077"/>
      <c r="S18" s="1077">
        <v>95.04</v>
      </c>
      <c r="T18" s="1077">
        <v>97.93</v>
      </c>
      <c r="U18" s="1077"/>
      <c r="V18" s="1077">
        <v>85.35</v>
      </c>
      <c r="W18" s="1077">
        <v>95.34</v>
      </c>
    </row>
    <row r="19" spans="1:23" ht="17.399999999999999" x14ac:dyDescent="0.4">
      <c r="A19" s="337"/>
      <c r="C19" s="2874">
        <v>2016</v>
      </c>
      <c r="D19" s="1077">
        <v>98.37</v>
      </c>
      <c r="E19" s="1077">
        <v>99.28</v>
      </c>
      <c r="F19" s="1077"/>
      <c r="G19" s="1077">
        <v>71.22</v>
      </c>
      <c r="H19" s="1077">
        <v>85.71</v>
      </c>
      <c r="I19" s="1077"/>
      <c r="J19" s="1077">
        <v>86.18</v>
      </c>
      <c r="K19" s="1077">
        <v>94.35</v>
      </c>
      <c r="L19" s="1077"/>
      <c r="M19" s="1077">
        <v>86.3</v>
      </c>
      <c r="N19" s="1077">
        <v>90.13</v>
      </c>
      <c r="O19" s="1077"/>
      <c r="P19" s="1077">
        <v>92.73</v>
      </c>
      <c r="Q19" s="1077">
        <v>98.05</v>
      </c>
      <c r="R19" s="1077"/>
      <c r="S19" s="1077">
        <v>96.8</v>
      </c>
      <c r="T19" s="1077">
        <v>98.36</v>
      </c>
      <c r="U19" s="1077"/>
      <c r="V19" s="1077">
        <v>89.35</v>
      </c>
      <c r="W19" s="1077">
        <v>95.89</v>
      </c>
    </row>
    <row r="20" spans="1:23" ht="17.399999999999999" x14ac:dyDescent="0.4">
      <c r="A20" s="336"/>
      <c r="C20" s="2874">
        <v>2017</v>
      </c>
      <c r="D20" s="1077">
        <v>98.47</v>
      </c>
      <c r="E20" s="1077">
        <v>99.39</v>
      </c>
      <c r="F20" s="1077"/>
      <c r="G20" s="1077">
        <v>75.86</v>
      </c>
      <c r="H20" s="1077">
        <v>86.22</v>
      </c>
      <c r="I20" s="1077"/>
      <c r="J20" s="1077">
        <v>89.18</v>
      </c>
      <c r="K20" s="1077">
        <v>93.88</v>
      </c>
      <c r="L20" s="1077"/>
      <c r="M20" s="1077">
        <v>85.22</v>
      </c>
      <c r="N20" s="1077">
        <v>90.31</v>
      </c>
      <c r="O20" s="1077"/>
      <c r="P20" s="1077">
        <v>93.45</v>
      </c>
      <c r="Q20" s="1077">
        <v>98.47</v>
      </c>
      <c r="R20" s="1077"/>
      <c r="S20" s="1077">
        <v>97.78</v>
      </c>
      <c r="T20" s="1077">
        <v>99.08</v>
      </c>
      <c r="U20" s="1077"/>
      <c r="V20" s="1077">
        <v>91.85</v>
      </c>
      <c r="W20" s="1077">
        <v>97.65</v>
      </c>
    </row>
    <row r="21" spans="1:23" ht="17.399999999999999" x14ac:dyDescent="0.4">
      <c r="A21" s="336"/>
      <c r="C21" s="2874">
        <v>2018</v>
      </c>
      <c r="D21" s="1077">
        <v>99.16</v>
      </c>
      <c r="E21" s="1077">
        <v>99.69</v>
      </c>
      <c r="F21" s="1077"/>
      <c r="G21" s="1077">
        <v>80.510000000000005</v>
      </c>
      <c r="H21" s="1077">
        <v>88.57</v>
      </c>
      <c r="I21" s="1077"/>
      <c r="J21" s="1077">
        <v>92.8</v>
      </c>
      <c r="K21" s="1077">
        <v>94.69</v>
      </c>
      <c r="L21" s="1077"/>
      <c r="M21" s="1077">
        <v>86.48</v>
      </c>
      <c r="N21" s="1077">
        <v>89.59</v>
      </c>
      <c r="O21" s="1077"/>
      <c r="P21" s="1077">
        <v>93.86</v>
      </c>
      <c r="Q21" s="1077">
        <v>98.57</v>
      </c>
      <c r="R21" s="1077"/>
      <c r="S21" s="1077">
        <v>99.03</v>
      </c>
      <c r="T21" s="1077">
        <v>97.96</v>
      </c>
      <c r="U21" s="1077"/>
      <c r="V21" s="1077">
        <v>92.57</v>
      </c>
      <c r="W21" s="1077">
        <v>97.04</v>
      </c>
    </row>
    <row r="22" spans="1:23" ht="17.399999999999999" x14ac:dyDescent="0.4">
      <c r="A22" s="336"/>
      <c r="C22" s="2874">
        <v>2019</v>
      </c>
      <c r="D22" s="1077">
        <v>99.18</v>
      </c>
      <c r="E22" s="1077">
        <v>99.7</v>
      </c>
      <c r="F22" s="1077"/>
      <c r="G22" s="1077">
        <v>84.48</v>
      </c>
      <c r="H22" s="1077">
        <v>89.74</v>
      </c>
      <c r="I22" s="1077"/>
      <c r="J22" s="1077">
        <v>95.59</v>
      </c>
      <c r="K22" s="1077">
        <v>95.53</v>
      </c>
      <c r="L22" s="1077"/>
      <c r="M22" s="1077">
        <v>64.3</v>
      </c>
      <c r="N22" s="1077">
        <v>89.43</v>
      </c>
      <c r="O22" s="1077"/>
      <c r="P22" s="1077">
        <v>91.19</v>
      </c>
      <c r="Q22" s="1077">
        <v>98.07</v>
      </c>
      <c r="R22" s="1077"/>
      <c r="S22" s="1077">
        <v>98.66</v>
      </c>
      <c r="T22" s="1077">
        <v>99.29</v>
      </c>
      <c r="U22" s="1077"/>
      <c r="V22" s="1077">
        <v>84.971527605843036</v>
      </c>
      <c r="W22" s="1077">
        <v>81.2</v>
      </c>
    </row>
    <row r="23" spans="1:23" ht="17.399999999999999" x14ac:dyDescent="0.4">
      <c r="A23" s="336"/>
      <c r="C23" s="2874">
        <v>2020</v>
      </c>
      <c r="D23" s="1077">
        <v>99.43</v>
      </c>
      <c r="E23" s="1077">
        <v>99.59</v>
      </c>
      <c r="F23" s="1077"/>
      <c r="G23" s="1077">
        <v>86.64</v>
      </c>
      <c r="H23" s="1077">
        <v>91.67</v>
      </c>
      <c r="I23" s="1077"/>
      <c r="J23" s="1077">
        <v>97.2</v>
      </c>
      <c r="K23" s="1077">
        <v>95.02</v>
      </c>
      <c r="L23" s="1077"/>
      <c r="M23" s="1077">
        <v>71.569999999999993</v>
      </c>
      <c r="N23" s="1077">
        <v>81.709999999999994</v>
      </c>
      <c r="O23" s="1077"/>
      <c r="P23" s="1077">
        <v>89.69</v>
      </c>
      <c r="Q23" s="1077">
        <v>98.48</v>
      </c>
      <c r="R23" s="1077"/>
      <c r="S23" s="1077">
        <v>98.71</v>
      </c>
      <c r="T23" s="1077">
        <v>99.39</v>
      </c>
      <c r="U23" s="1077"/>
      <c r="V23" s="1077">
        <v>95.66</v>
      </c>
      <c r="W23" s="1077">
        <v>94.82</v>
      </c>
    </row>
    <row r="24" spans="1:23" s="2502" customFormat="1" ht="18" thickBot="1" x14ac:dyDescent="0.5">
      <c r="A24" s="2894"/>
      <c r="C24" s="2895">
        <v>2021</v>
      </c>
      <c r="D24" s="2896">
        <v>99.5</v>
      </c>
      <c r="E24" s="2896">
        <v>99.08</v>
      </c>
      <c r="F24" s="2897"/>
      <c r="G24" s="2896">
        <v>87.06</v>
      </c>
      <c r="H24" s="2896">
        <v>89.47</v>
      </c>
      <c r="I24" s="2897"/>
      <c r="J24" s="2896">
        <v>97.12</v>
      </c>
      <c r="K24" s="2896">
        <v>93.87</v>
      </c>
      <c r="L24" s="2897"/>
      <c r="M24" s="2896">
        <v>81.84</v>
      </c>
      <c r="N24" s="2896">
        <v>88.34</v>
      </c>
      <c r="O24" s="2897"/>
      <c r="P24" s="2896">
        <v>91.8</v>
      </c>
      <c r="Q24" s="2896">
        <v>97.24</v>
      </c>
      <c r="R24" s="2897"/>
      <c r="S24" s="2896">
        <v>97.94</v>
      </c>
      <c r="T24" s="2896">
        <v>97.75</v>
      </c>
      <c r="U24" s="2897"/>
      <c r="V24" s="2896">
        <v>98.71</v>
      </c>
      <c r="W24" s="2896">
        <v>97.96</v>
      </c>
    </row>
    <row r="25" spans="1:23" ht="17.399999999999999" x14ac:dyDescent="0.45">
      <c r="A25" s="337"/>
      <c r="C25" s="1078" t="s">
        <v>833</v>
      </c>
      <c r="D25" s="1079"/>
      <c r="E25" s="1079"/>
      <c r="F25" s="1079"/>
      <c r="G25" s="1079"/>
      <c r="H25" s="1079"/>
      <c r="I25" s="1079"/>
      <c r="J25" s="1079"/>
      <c r="K25" s="1079"/>
      <c r="L25" s="1079"/>
      <c r="M25" s="1079"/>
      <c r="N25" s="1079"/>
      <c r="O25" s="1079"/>
      <c r="P25" s="1079"/>
      <c r="Q25" s="1079"/>
      <c r="R25" s="1079"/>
      <c r="S25" s="1079"/>
      <c r="T25" s="1079"/>
      <c r="U25" s="1079"/>
      <c r="V25" s="2849"/>
      <c r="W25" s="2849"/>
    </row>
    <row r="26" spans="1:23" ht="17.399999999999999" x14ac:dyDescent="0.4">
      <c r="A26" s="336"/>
      <c r="C26" s="1080" t="s">
        <v>2173</v>
      </c>
      <c r="D26" s="2882"/>
      <c r="E26" s="2882"/>
      <c r="F26" s="2882"/>
      <c r="G26" s="2882"/>
      <c r="H26" s="2882"/>
      <c r="I26" s="2882"/>
      <c r="J26" s="2882"/>
      <c r="K26" s="2882"/>
      <c r="L26" s="2882"/>
      <c r="M26" s="2882"/>
      <c r="N26" s="2882"/>
      <c r="O26" s="2882"/>
      <c r="P26" s="2882"/>
      <c r="Q26" s="2882"/>
      <c r="R26" s="2882"/>
      <c r="S26" s="2882"/>
      <c r="T26" s="2882"/>
      <c r="U26" s="2882"/>
      <c r="V26" s="2612"/>
      <c r="W26" s="2612"/>
    </row>
    <row r="27" spans="1:23" ht="17.399999999999999" x14ac:dyDescent="0.4">
      <c r="A27" s="336"/>
      <c r="C27" s="3409" t="s">
        <v>2174</v>
      </c>
      <c r="D27" s="3409"/>
      <c r="E27" s="3409"/>
      <c r="F27" s="3409"/>
      <c r="G27" s="3409"/>
      <c r="H27" s="3409"/>
      <c r="I27" s="3409"/>
      <c r="J27" s="3409"/>
      <c r="K27" s="3409"/>
      <c r="L27" s="3409"/>
      <c r="M27" s="3409"/>
      <c r="N27" s="3409"/>
      <c r="O27" s="3409"/>
      <c r="P27" s="3409"/>
      <c r="Q27" s="3409"/>
      <c r="R27" s="3409"/>
      <c r="S27" s="3409"/>
      <c r="T27" s="3409"/>
      <c r="U27" s="3409"/>
      <c r="V27" s="3409"/>
      <c r="W27" s="3409"/>
    </row>
    <row r="28" spans="1:23" ht="49.8" customHeight="1" x14ac:dyDescent="0.4">
      <c r="A28" s="336"/>
      <c r="C28" s="3409" t="s">
        <v>4842</v>
      </c>
      <c r="D28" s="3409"/>
      <c r="E28" s="3409"/>
      <c r="F28" s="3409"/>
      <c r="G28" s="3409"/>
      <c r="H28" s="3409"/>
      <c r="I28" s="3409"/>
      <c r="J28" s="3409"/>
      <c r="K28" s="3409"/>
      <c r="L28" s="3409"/>
      <c r="M28" s="3409"/>
      <c r="N28" s="3409"/>
      <c r="O28" s="3409"/>
      <c r="P28" s="3409"/>
      <c r="Q28" s="3409"/>
      <c r="R28" s="3409"/>
      <c r="S28" s="3409"/>
      <c r="T28" s="3409"/>
      <c r="U28" s="3409"/>
      <c r="V28" s="3409"/>
      <c r="W28" s="3409"/>
    </row>
    <row r="29" spans="1:23" ht="32.4" customHeight="1" x14ac:dyDescent="0.4">
      <c r="A29" s="337"/>
      <c r="C29" s="3409" t="s">
        <v>4843</v>
      </c>
      <c r="D29" s="3409"/>
      <c r="E29" s="3409"/>
      <c r="F29" s="3409"/>
      <c r="G29" s="3409"/>
      <c r="H29" s="3409"/>
      <c r="I29" s="3409"/>
      <c r="J29" s="3409"/>
      <c r="K29" s="3409"/>
      <c r="L29" s="3409"/>
      <c r="M29" s="3409"/>
      <c r="N29" s="3409"/>
      <c r="O29" s="3409"/>
      <c r="P29" s="3409"/>
      <c r="Q29" s="3409"/>
      <c r="R29" s="3409"/>
      <c r="S29" s="3409"/>
      <c r="T29" s="3409"/>
      <c r="U29" s="3409"/>
      <c r="V29" s="3409"/>
      <c r="W29" s="3409"/>
    </row>
    <row r="30" spans="1:23" ht="33.6" customHeight="1" x14ac:dyDescent="0.4">
      <c r="A30" s="336"/>
      <c r="C30" s="3410" t="s">
        <v>4844</v>
      </c>
      <c r="D30" s="3410"/>
      <c r="E30" s="3410"/>
      <c r="F30" s="3410"/>
      <c r="G30" s="3410"/>
      <c r="H30" s="3410"/>
      <c r="I30" s="3410"/>
      <c r="J30" s="3410"/>
      <c r="K30" s="3410"/>
      <c r="L30" s="3410"/>
      <c r="M30" s="3410"/>
      <c r="N30" s="3410"/>
      <c r="O30" s="3410"/>
      <c r="P30" s="3410"/>
      <c r="Q30" s="3410"/>
      <c r="R30" s="3410"/>
      <c r="S30" s="3410"/>
      <c r="T30" s="3410"/>
      <c r="U30" s="3410"/>
      <c r="V30" s="3410"/>
      <c r="W30" s="3410"/>
    </row>
    <row r="31" spans="1:23" ht="51.6" customHeight="1" x14ac:dyDescent="0.4">
      <c r="A31" s="336"/>
      <c r="C31" s="3410" t="s">
        <v>4845</v>
      </c>
      <c r="D31" s="3410"/>
      <c r="E31" s="3410"/>
      <c r="F31" s="3410"/>
      <c r="G31" s="3410"/>
      <c r="H31" s="3410"/>
      <c r="I31" s="3410"/>
      <c r="J31" s="3410"/>
      <c r="K31" s="3410"/>
      <c r="L31" s="3410"/>
      <c r="M31" s="3410"/>
      <c r="N31" s="3410"/>
      <c r="O31" s="3410"/>
      <c r="P31" s="3410"/>
      <c r="Q31" s="3410"/>
      <c r="R31" s="3410"/>
      <c r="S31" s="3410"/>
      <c r="T31" s="3410"/>
      <c r="U31" s="3410"/>
      <c r="V31" s="3410"/>
      <c r="W31" s="3410"/>
    </row>
    <row r="32" spans="1:23" ht="22.2" customHeight="1" x14ac:dyDescent="0.4">
      <c r="A32" s="336"/>
      <c r="C32" s="3410" t="s">
        <v>4846</v>
      </c>
      <c r="D32" s="3410"/>
      <c r="E32" s="3410"/>
      <c r="F32" s="3410"/>
      <c r="G32" s="3410"/>
      <c r="H32" s="3410"/>
      <c r="I32" s="3410"/>
      <c r="J32" s="3410"/>
      <c r="K32" s="3410"/>
      <c r="L32" s="3410"/>
      <c r="M32" s="3410"/>
      <c r="N32" s="3410"/>
      <c r="O32" s="3410"/>
      <c r="P32" s="3410"/>
      <c r="Q32" s="3410"/>
      <c r="R32" s="3410"/>
      <c r="S32" s="3410"/>
      <c r="T32" s="3410"/>
      <c r="U32" s="3410"/>
      <c r="V32" s="3410"/>
      <c r="W32" s="3410"/>
    </row>
    <row r="33" spans="1:23" ht="15" customHeight="1" x14ac:dyDescent="0.4">
      <c r="A33" s="336"/>
      <c r="C33" s="3410" t="s">
        <v>4847</v>
      </c>
      <c r="D33" s="3410"/>
      <c r="E33" s="3410"/>
      <c r="F33" s="3410"/>
      <c r="G33" s="3410"/>
      <c r="H33" s="3410"/>
      <c r="I33" s="3410"/>
      <c r="J33" s="3410"/>
      <c r="K33" s="3410"/>
      <c r="L33" s="3410"/>
      <c r="M33" s="3410"/>
      <c r="N33" s="3410"/>
      <c r="O33" s="3410"/>
      <c r="P33" s="3410"/>
      <c r="Q33" s="3410"/>
      <c r="R33" s="3410"/>
      <c r="S33" s="3410"/>
      <c r="T33" s="2865"/>
      <c r="U33" s="2865"/>
      <c r="V33" s="2612"/>
      <c r="W33" s="2612"/>
    </row>
    <row r="34" spans="1:23" ht="15" customHeight="1" x14ac:dyDescent="0.4">
      <c r="A34" s="204"/>
      <c r="C34" s="3410" t="s">
        <v>4848</v>
      </c>
      <c r="D34" s="3410"/>
      <c r="E34" s="3410"/>
      <c r="F34" s="3410"/>
      <c r="G34" s="3410"/>
      <c r="H34" s="3410"/>
      <c r="I34" s="3410"/>
      <c r="J34" s="3410"/>
      <c r="K34" s="3410"/>
      <c r="L34" s="3410"/>
      <c r="M34" s="3410"/>
      <c r="N34" s="3410"/>
      <c r="O34" s="3410"/>
      <c r="P34" s="3410"/>
      <c r="Q34" s="3410"/>
      <c r="R34" s="3410"/>
      <c r="S34" s="3410"/>
      <c r="T34" s="2865"/>
      <c r="U34" s="2865"/>
      <c r="V34" s="2612"/>
      <c r="W34" s="2612"/>
    </row>
    <row r="35" spans="1:23" ht="15" customHeight="1" x14ac:dyDescent="0.4">
      <c r="A35" s="204"/>
      <c r="D35" s="339"/>
      <c r="E35" s="339"/>
      <c r="F35" s="339"/>
      <c r="G35" s="339"/>
      <c r="H35" s="339"/>
      <c r="I35" s="339"/>
      <c r="J35" s="339"/>
      <c r="K35" s="339"/>
      <c r="L35" s="339"/>
      <c r="M35" s="339"/>
      <c r="N35" s="339"/>
      <c r="O35" s="339"/>
      <c r="P35" s="339"/>
    </row>
    <row r="36" spans="1:23" ht="15" customHeight="1" x14ac:dyDescent="0.4">
      <c r="A36" s="204"/>
      <c r="D36" s="339"/>
      <c r="E36" s="339"/>
      <c r="F36" s="339"/>
      <c r="G36" s="339"/>
      <c r="H36" s="339"/>
      <c r="I36" s="339"/>
      <c r="J36" s="339"/>
      <c r="K36" s="339"/>
      <c r="L36" s="339"/>
      <c r="M36" s="339"/>
      <c r="N36" s="339"/>
      <c r="O36" s="339"/>
      <c r="P36" s="339"/>
    </row>
    <row r="37" spans="1:23" ht="38.25" customHeight="1" x14ac:dyDescent="0.4">
      <c r="A37" s="204"/>
      <c r="D37" s="339"/>
      <c r="E37" s="339"/>
      <c r="F37" s="339"/>
      <c r="G37" s="339"/>
      <c r="H37" s="339"/>
      <c r="I37" s="339"/>
      <c r="J37" s="339"/>
      <c r="K37" s="339"/>
      <c r="L37" s="339"/>
      <c r="M37" s="339"/>
      <c r="N37" s="339"/>
      <c r="O37" s="339"/>
      <c r="P37" s="339"/>
    </row>
    <row r="38" spans="1:23" ht="37.799999999999997" customHeight="1" x14ac:dyDescent="0.4">
      <c r="A38" s="204"/>
      <c r="C38" s="3343" t="s">
        <v>6702</v>
      </c>
      <c r="D38" s="3343"/>
      <c r="E38" s="3343"/>
      <c r="F38" s="3343"/>
      <c r="G38" s="3343"/>
      <c r="H38" s="3343"/>
      <c r="I38" s="3343"/>
      <c r="J38" s="3343"/>
      <c r="K38" s="3343"/>
      <c r="L38" s="3343"/>
      <c r="M38" s="3343"/>
      <c r="N38" s="3343"/>
      <c r="O38" s="3343"/>
      <c r="P38" s="3343"/>
      <c r="Q38" s="339"/>
      <c r="V38" s="340"/>
    </row>
    <row r="39" spans="1:23" x14ac:dyDescent="0.4">
      <c r="A39" s="204"/>
      <c r="V39" s="200"/>
    </row>
    <row r="40" spans="1:23" x14ac:dyDescent="0.4">
      <c r="V40" s="207"/>
    </row>
    <row r="58" spans="1:17" x14ac:dyDescent="0.4">
      <c r="C58" s="220"/>
    </row>
    <row r="60" spans="1:17" x14ac:dyDescent="0.4">
      <c r="C60" s="220"/>
    </row>
    <row r="62" spans="1:17" ht="17.399999999999999" x14ac:dyDescent="0.4">
      <c r="C62" s="73" t="s">
        <v>6706</v>
      </c>
    </row>
    <row r="63" spans="1:17" ht="51" customHeight="1" x14ac:dyDescent="0.4">
      <c r="A63" s="171"/>
      <c r="B63" s="341"/>
      <c r="C63" s="346"/>
      <c r="D63" s="346"/>
      <c r="E63" s="2857"/>
      <c r="F63" s="346"/>
      <c r="G63" s="346"/>
      <c r="H63" s="346"/>
      <c r="I63" s="346"/>
      <c r="J63" s="346"/>
      <c r="K63" s="346"/>
      <c r="L63" s="346"/>
      <c r="M63" s="346"/>
    </row>
    <row r="64" spans="1:17" ht="23.25" customHeight="1" x14ac:dyDescent="0.4">
      <c r="A64" s="171"/>
      <c r="B64" s="341"/>
      <c r="C64" s="342"/>
      <c r="D64" s="2866" t="s">
        <v>834</v>
      </c>
      <c r="E64" s="2866" t="s">
        <v>2175</v>
      </c>
      <c r="F64" s="3411" t="s">
        <v>2176</v>
      </c>
      <c r="G64" s="3411"/>
      <c r="H64" s="3411" t="s">
        <v>2177</v>
      </c>
      <c r="I64" s="3411"/>
      <c r="J64" s="2866" t="s">
        <v>835</v>
      </c>
      <c r="K64" s="3411" t="s">
        <v>836</v>
      </c>
      <c r="L64" s="3411"/>
      <c r="M64" s="2866" t="s">
        <v>837</v>
      </c>
      <c r="N64" s="341"/>
      <c r="O64" s="343"/>
      <c r="P64" s="341"/>
      <c r="Q64" s="171"/>
    </row>
    <row r="65" spans="1:17" ht="32.25" customHeight="1" x14ac:dyDescent="0.4">
      <c r="A65" s="171"/>
      <c r="B65" s="341"/>
      <c r="C65" s="2866" t="s">
        <v>832</v>
      </c>
      <c r="D65" s="2867">
        <f>+D24</f>
        <v>99.5</v>
      </c>
      <c r="E65" s="2867">
        <f>+G24</f>
        <v>87.06</v>
      </c>
      <c r="F65" s="3412">
        <f>+J24</f>
        <v>97.12</v>
      </c>
      <c r="G65" s="3412"/>
      <c r="H65" s="3412">
        <f>+M24</f>
        <v>81.84</v>
      </c>
      <c r="I65" s="3412"/>
      <c r="J65" s="2867">
        <f>+P24</f>
        <v>91.8</v>
      </c>
      <c r="K65" s="3412">
        <f>+S24</f>
        <v>97.94</v>
      </c>
      <c r="L65" s="3412"/>
      <c r="M65" s="2867">
        <f>+V24</f>
        <v>98.71</v>
      </c>
      <c r="N65" s="341"/>
      <c r="O65" s="343"/>
      <c r="P65" s="341"/>
      <c r="Q65" s="171"/>
    </row>
    <row r="66" spans="1:17" ht="48.6" x14ac:dyDescent="0.4">
      <c r="A66" s="171"/>
      <c r="B66" s="341"/>
      <c r="C66" s="344" t="s">
        <v>2178</v>
      </c>
      <c r="D66" s="2867">
        <f>+E24</f>
        <v>99.08</v>
      </c>
      <c r="E66" s="2867">
        <f>+H24</f>
        <v>89.47</v>
      </c>
      <c r="F66" s="3412">
        <f>+K24</f>
        <v>93.87</v>
      </c>
      <c r="G66" s="3412"/>
      <c r="H66" s="3412">
        <f>+N24</f>
        <v>88.34</v>
      </c>
      <c r="I66" s="3412"/>
      <c r="J66" s="2867">
        <f>+Q24</f>
        <v>97.24</v>
      </c>
      <c r="K66" s="3412">
        <f>+T24</f>
        <v>97.75</v>
      </c>
      <c r="L66" s="3412"/>
      <c r="M66" s="2867">
        <f>+W24</f>
        <v>97.96</v>
      </c>
      <c r="N66" s="341"/>
      <c r="O66" s="343"/>
      <c r="P66" s="341"/>
      <c r="Q66" s="171"/>
    </row>
    <row r="67" spans="1:17" x14ac:dyDescent="0.4">
      <c r="A67" s="171"/>
      <c r="B67" s="171"/>
      <c r="C67" s="90"/>
      <c r="D67" s="90"/>
      <c r="E67" s="90"/>
      <c r="F67" s="90"/>
      <c r="G67" s="90"/>
      <c r="H67" s="90"/>
      <c r="I67" s="90"/>
      <c r="J67" s="90"/>
      <c r="K67" s="90"/>
      <c r="L67" s="90"/>
      <c r="M67" s="90"/>
      <c r="N67" s="341"/>
      <c r="O67" s="343"/>
      <c r="P67" s="341"/>
      <c r="Q67" s="171"/>
    </row>
    <row r="68" spans="1:17" x14ac:dyDescent="0.4">
      <c r="A68" s="171"/>
      <c r="B68" s="171"/>
      <c r="C68" s="239"/>
      <c r="D68" s="239"/>
      <c r="E68" s="239"/>
      <c r="F68" s="239"/>
      <c r="G68" s="239"/>
      <c r="H68" s="239"/>
      <c r="I68" s="239"/>
      <c r="J68" s="239"/>
      <c r="K68" s="239"/>
      <c r="L68" s="239"/>
      <c r="M68" s="239"/>
      <c r="N68" s="345"/>
      <c r="O68" s="346"/>
      <c r="P68" s="171"/>
      <c r="Q68" s="171"/>
    </row>
    <row r="69" spans="1:17" x14ac:dyDescent="0.4">
      <c r="A69" s="171"/>
      <c r="B69" s="171"/>
      <c r="C69" s="345"/>
      <c r="D69" s="345"/>
      <c r="E69" s="345"/>
      <c r="F69" s="345"/>
      <c r="G69" s="345"/>
      <c r="H69" s="345"/>
      <c r="I69" s="345"/>
      <c r="J69" s="345"/>
      <c r="K69" s="345"/>
      <c r="L69" s="345"/>
      <c r="M69" s="345"/>
      <c r="N69" s="345"/>
      <c r="O69" s="171"/>
      <c r="P69" s="171"/>
      <c r="Q69" s="171"/>
    </row>
    <row r="70" spans="1:17" x14ac:dyDescent="0.4">
      <c r="A70" s="171"/>
      <c r="B70" s="171"/>
      <c r="C70" s="345"/>
      <c r="D70" s="345"/>
      <c r="E70" s="345"/>
      <c r="F70" s="345"/>
      <c r="G70" s="345"/>
      <c r="H70" s="345"/>
      <c r="I70" s="345"/>
      <c r="J70" s="345"/>
      <c r="K70" s="345"/>
      <c r="L70" s="345"/>
      <c r="M70" s="345"/>
      <c r="N70" s="345"/>
      <c r="O70" s="171"/>
      <c r="P70" s="171"/>
      <c r="Q70" s="171"/>
    </row>
    <row r="71" spans="1:17" x14ac:dyDescent="0.4">
      <c r="C71" s="345"/>
      <c r="D71" s="345"/>
      <c r="E71" s="345"/>
      <c r="F71" s="345"/>
      <c r="G71" s="345"/>
      <c r="H71" s="345"/>
      <c r="I71" s="345"/>
      <c r="J71" s="345"/>
      <c r="K71" s="345"/>
      <c r="L71" s="345"/>
      <c r="M71" s="345"/>
      <c r="N71" s="345"/>
      <c r="O71" s="171"/>
      <c r="P71" s="171"/>
      <c r="Q71" s="171"/>
    </row>
  </sheetData>
  <mergeCells count="36">
    <mergeCell ref="F65:G65"/>
    <mergeCell ref="H65:I65"/>
    <mergeCell ref="K65:L65"/>
    <mergeCell ref="F66:G66"/>
    <mergeCell ref="H66:I66"/>
    <mergeCell ref="K66:L66"/>
    <mergeCell ref="C30:W30"/>
    <mergeCell ref="C38:P38"/>
    <mergeCell ref="F64:G64"/>
    <mergeCell ref="H64:I64"/>
    <mergeCell ref="K64:L64"/>
    <mergeCell ref="C31:W31"/>
    <mergeCell ref="C33:S33"/>
    <mergeCell ref="C32:W32"/>
    <mergeCell ref="C34:S34"/>
    <mergeCell ref="C29:W29"/>
    <mergeCell ref="A6:B6"/>
    <mergeCell ref="C6:W6"/>
    <mergeCell ref="C27:W27"/>
    <mergeCell ref="C28:W28"/>
    <mergeCell ref="C9:W9"/>
    <mergeCell ref="P11:Q11"/>
    <mergeCell ref="S11:T11"/>
    <mergeCell ref="V11:W11"/>
    <mergeCell ref="C11:C12"/>
    <mergeCell ref="D11:E11"/>
    <mergeCell ref="G11:H11"/>
    <mergeCell ref="J11:K11"/>
    <mergeCell ref="M11:N11"/>
    <mergeCell ref="A5:B5"/>
    <mergeCell ref="C5:W5"/>
    <mergeCell ref="C1:D1"/>
    <mergeCell ref="A3:B3"/>
    <mergeCell ref="C3:W3"/>
    <mergeCell ref="A4:B4"/>
    <mergeCell ref="C4:W4"/>
  </mergeCells>
  <hyperlinks>
    <hyperlink ref="A1" location="'ODS 4.'!A1" display="REGRESAR" xr:uid="{00000000-0004-0000-8A00-000000000000}"/>
    <hyperlink ref="C1" location="'Metadato 4.a.1'!A1" display="VER METADATO" xr:uid="{00000000-0004-0000-8A00-000001000000}"/>
  </hyperlinks>
  <pageMargins left="0.17" right="0.17" top="0.17" bottom="0.17" header="0.3" footer="0.17"/>
  <pageSetup scale="64" fitToHeight="0" orientation="landscape" r:id="rId1"/>
  <rowBreaks count="1" manualBreakCount="1">
    <brk id="33" max="16383"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4">
    <tabColor rgb="FFC00000"/>
  </sheetPr>
  <dimension ref="A1:Q33"/>
  <sheetViews>
    <sheetView showGridLines="0" workbookViewId="0">
      <pane ySplit="1" topLeftCell="A2" activePane="bottomLeft" state="frozen"/>
      <selection activeCell="I38" sqref="I38"/>
      <selection pane="bottomLeft" activeCell="C11" sqref="C11"/>
    </sheetView>
  </sheetViews>
  <sheetFormatPr baseColWidth="10" defaultColWidth="11.44140625" defaultRowHeight="10.199999999999999" x14ac:dyDescent="0.2"/>
  <cols>
    <col min="1" max="1" width="14.77734375" style="9" customWidth="1"/>
    <col min="2" max="2" width="15.5546875" style="9" customWidth="1"/>
    <col min="3" max="3" width="11.21875" style="8" customWidth="1"/>
    <col min="4" max="4" width="11.21875" style="7" customWidth="1"/>
    <col min="5" max="5" width="12" style="7" customWidth="1"/>
    <col min="6" max="16384" width="11.44140625" style="7"/>
  </cols>
  <sheetData>
    <row r="1" spans="1:17" s="39" customFormat="1" ht="18.600000000000001" x14ac:dyDescent="0.45">
      <c r="A1" s="606" t="s">
        <v>337</v>
      </c>
      <c r="B1" s="656"/>
      <c r="C1" s="3119" t="s">
        <v>430</v>
      </c>
      <c r="D1" s="3119"/>
      <c r="E1" s="160"/>
      <c r="F1" s="160"/>
      <c r="G1" s="160"/>
      <c r="H1" s="160"/>
      <c r="I1" s="160"/>
      <c r="J1" s="160"/>
      <c r="K1" s="160"/>
      <c r="L1" s="160"/>
      <c r="M1" s="160"/>
      <c r="N1" s="160"/>
      <c r="O1" s="160"/>
      <c r="P1" s="160"/>
      <c r="Q1" s="160"/>
    </row>
    <row r="2" spans="1:17" s="39" customFormat="1" ht="18.600000000000001" x14ac:dyDescent="0.45">
      <c r="A2" s="390"/>
      <c r="B2" s="390"/>
      <c r="C2" s="657"/>
      <c r="D2" s="160"/>
      <c r="E2" s="160"/>
      <c r="F2" s="160"/>
      <c r="G2" s="160"/>
      <c r="H2" s="160"/>
      <c r="I2" s="160"/>
      <c r="J2" s="160"/>
      <c r="K2" s="160"/>
      <c r="L2" s="160"/>
      <c r="M2" s="160"/>
      <c r="N2" s="160"/>
      <c r="O2" s="160"/>
      <c r="P2" s="160"/>
      <c r="Q2" s="160"/>
    </row>
    <row r="3" spans="1:17" s="230" customFormat="1" ht="16.2" customHeight="1" x14ac:dyDescent="0.4">
      <c r="A3" s="3111" t="s">
        <v>339</v>
      </c>
      <c r="B3" s="3111"/>
      <c r="C3" s="3174" t="s">
        <v>321</v>
      </c>
      <c r="D3" s="3175"/>
      <c r="E3" s="3175"/>
      <c r="F3" s="3175"/>
      <c r="G3" s="3175"/>
      <c r="H3" s="3175"/>
      <c r="I3" s="3175"/>
      <c r="J3" s="3175"/>
      <c r="K3" s="3175"/>
      <c r="L3" s="3175"/>
      <c r="M3" s="3175"/>
      <c r="N3" s="3175"/>
      <c r="O3" s="3175"/>
      <c r="P3" s="3175"/>
      <c r="Q3" s="3175"/>
    </row>
    <row r="4" spans="1:17" s="230" customFormat="1" ht="38.4" customHeight="1" x14ac:dyDescent="0.4">
      <c r="A4" s="3111" t="s">
        <v>340</v>
      </c>
      <c r="B4" s="3111"/>
      <c r="C4" s="3117" t="s">
        <v>21</v>
      </c>
      <c r="D4" s="3118"/>
      <c r="E4" s="3118"/>
      <c r="F4" s="3118"/>
      <c r="G4" s="3118"/>
      <c r="H4" s="3118"/>
      <c r="I4" s="3118"/>
      <c r="J4" s="3118"/>
      <c r="K4" s="3118"/>
      <c r="L4" s="3118"/>
      <c r="M4" s="3118"/>
      <c r="N4" s="3118"/>
      <c r="O4" s="3118"/>
      <c r="P4" s="3176"/>
      <c r="Q4" s="3176"/>
    </row>
    <row r="5" spans="1:17" s="230" customFormat="1" ht="36.6" customHeight="1" x14ac:dyDescent="0.4">
      <c r="A5" s="3111" t="s">
        <v>341</v>
      </c>
      <c r="B5" s="3111"/>
      <c r="C5" s="3117" t="s">
        <v>3942</v>
      </c>
      <c r="D5" s="3118"/>
      <c r="E5" s="3118"/>
      <c r="F5" s="3118"/>
      <c r="G5" s="3118"/>
      <c r="H5" s="3118"/>
      <c r="I5" s="3118"/>
      <c r="J5" s="3118"/>
      <c r="K5" s="3118"/>
      <c r="L5" s="3118"/>
      <c r="M5" s="3118"/>
      <c r="N5" s="3118"/>
      <c r="O5" s="3118"/>
      <c r="P5" s="3176"/>
      <c r="Q5" s="3176"/>
    </row>
    <row r="6" spans="1:17" s="230" customFormat="1" ht="18.600000000000001" x14ac:dyDescent="0.4">
      <c r="A6" s="3111" t="s">
        <v>417</v>
      </c>
      <c r="B6" s="3111"/>
      <c r="C6" s="3174" t="s">
        <v>454</v>
      </c>
      <c r="D6" s="3175"/>
      <c r="E6" s="3175"/>
      <c r="F6" s="3175"/>
      <c r="G6" s="3175"/>
      <c r="H6" s="3175"/>
      <c r="I6" s="3175"/>
      <c r="J6" s="3175"/>
      <c r="K6" s="3175"/>
      <c r="L6" s="3175"/>
      <c r="M6" s="3175"/>
      <c r="N6" s="3175"/>
      <c r="O6" s="3175"/>
      <c r="P6" s="3177"/>
      <c r="Q6" s="3177"/>
    </row>
    <row r="7" spans="1:17" s="39" customFormat="1" ht="18.600000000000001" x14ac:dyDescent="0.45">
      <c r="A7" s="658"/>
      <c r="B7" s="390"/>
      <c r="C7" s="657"/>
      <c r="D7" s="160"/>
      <c r="E7" s="160"/>
      <c r="F7" s="160"/>
      <c r="G7" s="160"/>
      <c r="H7" s="160"/>
      <c r="I7" s="160"/>
      <c r="J7" s="160"/>
      <c r="K7" s="160"/>
      <c r="L7" s="160"/>
      <c r="M7" s="160"/>
      <c r="N7" s="160"/>
      <c r="O7" s="160"/>
      <c r="P7" s="160"/>
      <c r="Q7" s="160"/>
    </row>
    <row r="8" spans="1:17" s="41" customFormat="1" ht="18.600000000000001" x14ac:dyDescent="0.45">
      <c r="A8" s="659"/>
      <c r="B8" s="390"/>
      <c r="C8" s="657"/>
      <c r="D8" s="160"/>
      <c r="E8" s="160"/>
      <c r="F8" s="390"/>
      <c r="G8" s="390"/>
      <c r="H8" s="390"/>
      <c r="I8" s="390"/>
      <c r="J8" s="390"/>
      <c r="K8" s="390"/>
      <c r="L8" s="390"/>
      <c r="M8" s="390"/>
      <c r="N8" s="390"/>
      <c r="O8" s="390"/>
      <c r="P8" s="390"/>
      <c r="Q8" s="390"/>
    </row>
    <row r="9" spans="1:17" s="41" customFormat="1" ht="15" customHeight="1" x14ac:dyDescent="0.3">
      <c r="A9" s="658"/>
      <c r="B9" s="390"/>
      <c r="C9" s="3173" t="s">
        <v>455</v>
      </c>
      <c r="D9" s="3173"/>
      <c r="E9" s="3173"/>
      <c r="F9" s="3173"/>
      <c r="G9" s="3173"/>
      <c r="H9" s="3173"/>
      <c r="I9" s="3173"/>
      <c r="J9" s="3173"/>
      <c r="K9" s="3173"/>
      <c r="L9" s="3173"/>
      <c r="M9" s="3173"/>
      <c r="N9" s="3173"/>
      <c r="O9" s="3173"/>
      <c r="P9" s="390"/>
      <c r="Q9" s="390"/>
    </row>
    <row r="10" spans="1:17" s="41" customFormat="1" ht="11.25" customHeight="1" x14ac:dyDescent="0.3">
      <c r="A10" s="660"/>
      <c r="B10" s="390"/>
      <c r="C10" s="3173"/>
      <c r="D10" s="3173"/>
      <c r="E10" s="3173"/>
      <c r="F10" s="3173"/>
      <c r="G10" s="3173"/>
      <c r="H10" s="3173"/>
      <c r="I10" s="3173"/>
      <c r="J10" s="3173"/>
      <c r="K10" s="3173"/>
      <c r="L10" s="3173"/>
      <c r="M10" s="3173"/>
      <c r="N10" s="3173"/>
      <c r="O10" s="3173"/>
      <c r="P10" s="390"/>
      <c r="Q10" s="390"/>
    </row>
    <row r="11" spans="1:17" s="187" customFormat="1" ht="13.2" x14ac:dyDescent="0.35">
      <c r="A11" s="189"/>
      <c r="C11" s="188"/>
      <c r="D11" s="186"/>
      <c r="E11" s="186"/>
    </row>
    <row r="12" spans="1:17" s="9" customFormat="1" x14ac:dyDescent="0.2">
      <c r="A12" s="10"/>
      <c r="C12" s="8"/>
      <c r="D12" s="7"/>
      <c r="E12" s="7"/>
    </row>
    <row r="13" spans="1:17" s="9" customFormat="1" x14ac:dyDescent="0.2">
      <c r="A13" s="10"/>
      <c r="C13" s="8"/>
      <c r="D13" s="7"/>
      <c r="E13" s="7"/>
    </row>
    <row r="14" spans="1:17" s="9" customFormat="1" x14ac:dyDescent="0.2">
      <c r="A14" s="10"/>
      <c r="C14" s="8"/>
      <c r="D14" s="7"/>
      <c r="E14" s="7"/>
    </row>
    <row r="15" spans="1:17" s="9" customFormat="1" x14ac:dyDescent="0.2">
      <c r="A15" s="10"/>
      <c r="C15" s="8"/>
      <c r="D15" s="7"/>
      <c r="E15" s="7"/>
    </row>
    <row r="16" spans="1:17" s="9" customFormat="1" x14ac:dyDescent="0.2">
      <c r="A16" s="10"/>
      <c r="C16" s="8"/>
      <c r="D16" s="7"/>
      <c r="E16" s="7"/>
    </row>
    <row r="17" spans="1:5" s="9" customFormat="1" x14ac:dyDescent="0.2">
      <c r="A17" s="10"/>
      <c r="C17" s="8"/>
      <c r="D17" s="7"/>
      <c r="E17" s="7"/>
    </row>
    <row r="18" spans="1:5" s="9" customFormat="1" x14ac:dyDescent="0.2">
      <c r="A18" s="10"/>
      <c r="C18" s="8"/>
      <c r="D18" s="7"/>
      <c r="E18" s="7"/>
    </row>
    <row r="19" spans="1:5" s="9" customFormat="1" x14ac:dyDescent="0.2">
      <c r="A19" s="10"/>
      <c r="C19" s="8"/>
      <c r="D19" s="7"/>
      <c r="E19" s="7"/>
    </row>
    <row r="20" spans="1:5" s="9" customFormat="1" x14ac:dyDescent="0.2">
      <c r="A20" s="10"/>
      <c r="C20" s="8"/>
      <c r="D20" s="7"/>
      <c r="E20" s="7"/>
    </row>
    <row r="21" spans="1:5" s="9" customFormat="1" x14ac:dyDescent="0.2">
      <c r="A21" s="10"/>
      <c r="C21" s="8"/>
      <c r="D21" s="7"/>
      <c r="E21" s="7"/>
    </row>
    <row r="22" spans="1:5" s="9" customFormat="1" x14ac:dyDescent="0.2">
      <c r="A22" s="10"/>
      <c r="C22" s="8"/>
      <c r="D22" s="7"/>
      <c r="E22" s="7"/>
    </row>
    <row r="23" spans="1:5" s="9" customFormat="1" x14ac:dyDescent="0.2">
      <c r="A23" s="10"/>
      <c r="C23" s="8"/>
      <c r="D23" s="7"/>
      <c r="E23" s="7"/>
    </row>
    <row r="24" spans="1:5" s="9" customFormat="1" x14ac:dyDescent="0.2">
      <c r="A24" s="10"/>
      <c r="C24" s="8"/>
      <c r="D24" s="7"/>
      <c r="E24" s="7"/>
    </row>
    <row r="25" spans="1:5" s="9" customFormat="1" x14ac:dyDescent="0.2">
      <c r="A25" s="10"/>
      <c r="C25" s="8"/>
      <c r="D25" s="7"/>
      <c r="E25" s="7"/>
    </row>
    <row r="26" spans="1:5" s="9" customFormat="1" x14ac:dyDescent="0.2">
      <c r="A26" s="10"/>
      <c r="C26" s="8"/>
      <c r="D26" s="7"/>
      <c r="E26" s="7"/>
    </row>
    <row r="27" spans="1:5" s="9" customFormat="1" x14ac:dyDescent="0.2">
      <c r="A27" s="10"/>
      <c r="C27" s="8"/>
      <c r="D27" s="7"/>
      <c r="E27" s="7"/>
    </row>
    <row r="28" spans="1:5" s="9" customFormat="1" x14ac:dyDescent="0.2">
      <c r="A28" s="10"/>
      <c r="C28" s="8"/>
      <c r="D28" s="7"/>
      <c r="E28" s="7"/>
    </row>
    <row r="29" spans="1:5" s="9" customFormat="1" x14ac:dyDescent="0.2">
      <c r="A29" s="10"/>
      <c r="C29" s="8"/>
      <c r="D29" s="7"/>
      <c r="E29" s="7"/>
    </row>
    <row r="30" spans="1:5" s="9" customFormat="1" x14ac:dyDescent="0.2">
      <c r="A30" s="10"/>
      <c r="C30" s="8"/>
      <c r="D30" s="7"/>
      <c r="E30" s="7"/>
    </row>
    <row r="31" spans="1:5" s="9" customFormat="1" x14ac:dyDescent="0.2">
      <c r="A31" s="10"/>
      <c r="C31" s="8"/>
      <c r="D31" s="7"/>
      <c r="E31" s="7"/>
    </row>
    <row r="32" spans="1:5" s="9" customFormat="1" x14ac:dyDescent="0.2">
      <c r="A32" s="10"/>
      <c r="C32" s="8"/>
      <c r="D32" s="7"/>
      <c r="E32" s="7"/>
    </row>
    <row r="33" spans="1:5" s="9" customFormat="1" x14ac:dyDescent="0.2">
      <c r="A33" s="10"/>
      <c r="C33" s="8"/>
      <c r="D33" s="7"/>
      <c r="E33" s="7"/>
    </row>
  </sheetData>
  <mergeCells count="10">
    <mergeCell ref="C9:O10"/>
    <mergeCell ref="A6:B6"/>
    <mergeCell ref="C1:D1"/>
    <mergeCell ref="A3:B3"/>
    <mergeCell ref="A4:B4"/>
    <mergeCell ref="A5:B5"/>
    <mergeCell ref="C3:Q3"/>
    <mergeCell ref="C4:Q4"/>
    <mergeCell ref="C5:Q5"/>
    <mergeCell ref="C6:Q6"/>
  </mergeCells>
  <hyperlinks>
    <hyperlink ref="A1" location="'ODS 1.'!A1" display="REGRESAR" xr:uid="{00000000-0004-0000-0D00-000000000000}"/>
    <hyperlink ref="C1" location="'Metadato 1.4.2'!A1" display="VER METADATO" xr:uid="{00000000-0004-0000-0D00-000001000000}"/>
  </hyperlinks>
  <pageMargins left="0.7" right="0.7" top="0.75" bottom="0.75" header="0.3" footer="0.3"/>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B00-000000000000}">
  <sheetPr codeName="Hoja138">
    <tabColor theme="1" tint="0.499984740745262"/>
  </sheetPr>
  <dimension ref="A1:F43"/>
  <sheetViews>
    <sheetView showGridLines="0" zoomScaleNormal="100" workbookViewId="0">
      <pane ySplit="1" topLeftCell="A2" activePane="bottomLeft" state="frozen"/>
      <selection pane="bottomLeft" activeCell="D12" sqref="D12"/>
    </sheetView>
  </sheetViews>
  <sheetFormatPr baseColWidth="10" defaultRowHeight="17.399999999999999" x14ac:dyDescent="0.45"/>
  <cols>
    <col min="1" max="1" width="11" style="22" customWidth="1"/>
    <col min="2" max="2" width="22" style="22" customWidth="1"/>
    <col min="3" max="3" width="11.21875" style="22" customWidth="1"/>
    <col min="4" max="4" width="81.77734375" style="22" customWidth="1"/>
    <col min="5" max="5" width="11.21875" style="22" customWidth="1"/>
    <col min="6" max="6" width="7.21875" style="22" customWidth="1"/>
    <col min="7" max="16384" width="11.5546875" style="22"/>
  </cols>
  <sheetData>
    <row r="1" spans="1:6" x14ac:dyDescent="0.45">
      <c r="B1" s="584" t="s">
        <v>337</v>
      </c>
    </row>
    <row r="2" spans="1:6" ht="18" thickBot="1" x14ac:dyDescent="0.5"/>
    <row r="3" spans="1:6" ht="19.2" thickBot="1" x14ac:dyDescent="0.5">
      <c r="B3" s="3362" t="s">
        <v>370</v>
      </c>
      <c r="C3" s="3362"/>
      <c r="D3" s="3362"/>
      <c r="F3" s="147" t="s">
        <v>371</v>
      </c>
    </row>
    <row r="4" spans="1:6" ht="34.799999999999997" x14ac:dyDescent="0.45">
      <c r="A4" s="148"/>
      <c r="B4" s="3299" t="s">
        <v>449</v>
      </c>
      <c r="C4" s="3299"/>
      <c r="D4" s="156" t="s">
        <v>20</v>
      </c>
    </row>
    <row r="5" spans="1:6" ht="52.2" x14ac:dyDescent="0.45">
      <c r="B5" s="3142" t="s">
        <v>2179</v>
      </c>
      <c r="C5" s="3142"/>
      <c r="D5" s="44" t="s">
        <v>65</v>
      </c>
    </row>
    <row r="6" spans="1:6" x14ac:dyDescent="0.45">
      <c r="B6" s="3142" t="s">
        <v>374</v>
      </c>
      <c r="C6" s="3142"/>
      <c r="D6" s="45" t="s">
        <v>761</v>
      </c>
    </row>
    <row r="7" spans="1:6" x14ac:dyDescent="0.45">
      <c r="B7" s="3143" t="s">
        <v>375</v>
      </c>
      <c r="C7" s="3143"/>
      <c r="D7" s="46" t="s">
        <v>4005</v>
      </c>
    </row>
    <row r="8" spans="1:6" x14ac:dyDescent="0.45">
      <c r="B8" s="3143" t="s">
        <v>2480</v>
      </c>
      <c r="C8" s="3143"/>
      <c r="D8" s="47" t="s">
        <v>2542</v>
      </c>
    </row>
    <row r="10" spans="1:6" ht="18.600000000000001" x14ac:dyDescent="0.45">
      <c r="B10" s="3362" t="s">
        <v>376</v>
      </c>
      <c r="C10" s="3362"/>
      <c r="D10" s="3362"/>
    </row>
    <row r="11" spans="1:6" x14ac:dyDescent="0.45">
      <c r="B11" s="3323" t="s">
        <v>377</v>
      </c>
      <c r="C11" s="3324"/>
      <c r="D11" s="156" t="s">
        <v>439</v>
      </c>
    </row>
    <row r="12" spans="1:6" ht="52.2" x14ac:dyDescent="0.45">
      <c r="B12" s="3155" t="s">
        <v>379</v>
      </c>
      <c r="C12" s="3155"/>
      <c r="D12" s="684" t="s">
        <v>831</v>
      </c>
    </row>
    <row r="13" spans="1:6" x14ac:dyDescent="0.45">
      <c r="B13" s="3142" t="s">
        <v>380</v>
      </c>
      <c r="C13" s="3142"/>
      <c r="D13" s="603" t="s">
        <v>761</v>
      </c>
    </row>
    <row r="14" spans="1:6" x14ac:dyDescent="0.45">
      <c r="B14" s="3142" t="s">
        <v>381</v>
      </c>
      <c r="C14" s="3156"/>
      <c r="D14" s="603" t="s">
        <v>10</v>
      </c>
    </row>
    <row r="15" spans="1:6" ht="243.6" x14ac:dyDescent="0.45">
      <c r="B15" s="3142" t="s">
        <v>382</v>
      </c>
      <c r="C15" s="3142"/>
      <c r="D15" s="106" t="s">
        <v>6003</v>
      </c>
    </row>
    <row r="16" spans="1:6" ht="156.6" x14ac:dyDescent="0.45">
      <c r="B16" s="3142"/>
      <c r="C16" s="3142"/>
      <c r="D16" s="106" t="s">
        <v>6004</v>
      </c>
    </row>
    <row r="17" spans="2:4" ht="113.25" customHeight="1" x14ac:dyDescent="0.45">
      <c r="B17" s="3142"/>
      <c r="C17" s="3142"/>
      <c r="D17" s="106" t="s">
        <v>6005</v>
      </c>
    </row>
    <row r="18" spans="2:4" ht="261" x14ac:dyDescent="0.45">
      <c r="B18" s="3142"/>
      <c r="C18" s="3142"/>
      <c r="D18" s="55" t="s">
        <v>6006</v>
      </c>
    </row>
    <row r="19" spans="2:4" ht="69.599999999999994" x14ac:dyDescent="0.45">
      <c r="B19" s="3142" t="s">
        <v>383</v>
      </c>
      <c r="C19" s="3142"/>
      <c r="D19" s="142" t="s">
        <v>6007</v>
      </c>
    </row>
    <row r="20" spans="2:4" ht="30" customHeight="1" x14ac:dyDescent="0.45">
      <c r="B20" s="3142" t="s">
        <v>384</v>
      </c>
      <c r="C20" s="3142"/>
      <c r="D20" s="51" t="s">
        <v>450</v>
      </c>
    </row>
    <row r="21" spans="2:4" x14ac:dyDescent="0.45">
      <c r="B21" s="3143" t="s">
        <v>386</v>
      </c>
      <c r="C21" s="3143"/>
      <c r="D21" s="44"/>
    </row>
    <row r="22" spans="2:4" ht="34.799999999999997" x14ac:dyDescent="0.45">
      <c r="B22" s="3144" t="s">
        <v>387</v>
      </c>
      <c r="C22" s="3145"/>
      <c r="D22" s="51" t="s">
        <v>2180</v>
      </c>
    </row>
    <row r="23" spans="2:4" x14ac:dyDescent="0.45">
      <c r="B23" s="3142" t="s">
        <v>388</v>
      </c>
      <c r="C23" s="3142"/>
      <c r="D23" s="53" t="s">
        <v>424</v>
      </c>
    </row>
    <row r="24" spans="2:4" x14ac:dyDescent="0.45">
      <c r="B24" s="3146" t="s">
        <v>390</v>
      </c>
      <c r="C24" s="54" t="s">
        <v>391</v>
      </c>
      <c r="D24" s="44"/>
    </row>
    <row r="25" spans="2:4" ht="34.799999999999997" x14ac:dyDescent="0.45">
      <c r="B25" s="3147"/>
      <c r="C25" s="577" t="s">
        <v>393</v>
      </c>
      <c r="D25" s="51" t="s">
        <v>2181</v>
      </c>
    </row>
    <row r="26" spans="2:4" x14ac:dyDescent="0.45">
      <c r="B26" s="3148" t="s">
        <v>395</v>
      </c>
      <c r="C26" s="3148"/>
      <c r="D26" s="51" t="s">
        <v>427</v>
      </c>
    </row>
    <row r="27" spans="2:4" ht="15" customHeight="1" x14ac:dyDescent="0.45">
      <c r="B27" s="3148" t="s">
        <v>397</v>
      </c>
      <c r="C27" s="3148"/>
      <c r="D27" s="64" t="s">
        <v>771</v>
      </c>
    </row>
    <row r="28" spans="2:4" x14ac:dyDescent="0.45">
      <c r="B28" s="3142" t="s">
        <v>399</v>
      </c>
      <c r="C28" s="3142"/>
      <c r="D28" s="52" t="s">
        <v>11</v>
      </c>
    </row>
    <row r="29" spans="2:4" x14ac:dyDescent="0.45">
      <c r="B29" s="3143" t="s">
        <v>401</v>
      </c>
      <c r="C29" s="3143"/>
      <c r="D29" s="44" t="s">
        <v>2182</v>
      </c>
    </row>
    <row r="30" spans="2:4" x14ac:dyDescent="0.45">
      <c r="B30" s="3149" t="s">
        <v>403</v>
      </c>
      <c r="C30" s="3150"/>
      <c r="D30" s="44"/>
    </row>
    <row r="31" spans="2:4" x14ac:dyDescent="0.45">
      <c r="B31" s="578" t="s">
        <v>404</v>
      </c>
      <c r="C31" s="579"/>
      <c r="D31" s="44"/>
    </row>
    <row r="32" spans="2:4" x14ac:dyDescent="0.45">
      <c r="B32" s="3151" t="s">
        <v>405</v>
      </c>
      <c r="C32" s="3152"/>
      <c r="D32" s="61"/>
    </row>
    <row r="33" spans="2:4" x14ac:dyDescent="0.45">
      <c r="B33" s="937"/>
      <c r="C33" s="937"/>
      <c r="D33" s="938"/>
    </row>
    <row r="34" spans="2:4" ht="18.600000000000001" x14ac:dyDescent="0.45">
      <c r="B34" s="3362" t="s">
        <v>406</v>
      </c>
      <c r="C34" s="3362"/>
      <c r="D34" s="3362"/>
    </row>
    <row r="35" spans="2:4" x14ac:dyDescent="0.45">
      <c r="B35" s="3321" t="s">
        <v>407</v>
      </c>
      <c r="C35" s="3322"/>
      <c r="D35" s="1002" t="s">
        <v>2160</v>
      </c>
    </row>
    <row r="36" spans="2:4" x14ac:dyDescent="0.45">
      <c r="B36" s="3140" t="s">
        <v>409</v>
      </c>
      <c r="C36" s="3141"/>
      <c r="D36" s="119" t="s">
        <v>2162</v>
      </c>
    </row>
    <row r="37" spans="2:4" x14ac:dyDescent="0.45">
      <c r="B37" s="3140" t="s">
        <v>411</v>
      </c>
      <c r="C37" s="3141"/>
      <c r="D37" s="134" t="s">
        <v>771</v>
      </c>
    </row>
    <row r="38" spans="2:4" x14ac:dyDescent="0.45">
      <c r="B38" s="3140" t="s">
        <v>413</v>
      </c>
      <c r="C38" s="3141"/>
      <c r="D38" s="119"/>
    </row>
    <row r="39" spans="2:4" x14ac:dyDescent="0.45">
      <c r="B39" s="3140" t="s">
        <v>415</v>
      </c>
      <c r="C39" s="3141"/>
      <c r="D39" s="119" t="s">
        <v>2161</v>
      </c>
    </row>
    <row r="40" spans="2:4" x14ac:dyDescent="0.45">
      <c r="B40" s="3140" t="s">
        <v>409</v>
      </c>
      <c r="C40" s="3141"/>
      <c r="D40" s="119" t="s">
        <v>2162</v>
      </c>
    </row>
    <row r="41" spans="2:4" x14ac:dyDescent="0.45">
      <c r="B41" s="3140" t="s">
        <v>411</v>
      </c>
      <c r="C41" s="3141"/>
      <c r="D41" s="134" t="s">
        <v>771</v>
      </c>
    </row>
    <row r="42" spans="2:4" x14ac:dyDescent="0.45">
      <c r="B42" s="3140" t="s">
        <v>413</v>
      </c>
      <c r="C42" s="3141"/>
      <c r="D42" s="119" t="s">
        <v>2987</v>
      </c>
    </row>
    <row r="43" spans="2:4" x14ac:dyDescent="0.45">
      <c r="B43" s="3140" t="s">
        <v>415</v>
      </c>
      <c r="C43" s="3141"/>
      <c r="D43" s="119" t="s">
        <v>2161</v>
      </c>
    </row>
  </sheetData>
  <mergeCells count="37">
    <mergeCell ref="B38:C38"/>
    <mergeCell ref="B35:C35"/>
    <mergeCell ref="B26:C26"/>
    <mergeCell ref="B27:C27"/>
    <mergeCell ref="B28:C28"/>
    <mergeCell ref="B30:C30"/>
    <mergeCell ref="B34:D34"/>
    <mergeCell ref="B37:C37"/>
    <mergeCell ref="B36:C36"/>
    <mergeCell ref="B43:C43"/>
    <mergeCell ref="B39:C39"/>
    <mergeCell ref="B40:C40"/>
    <mergeCell ref="B41:C41"/>
    <mergeCell ref="B42:C42"/>
    <mergeCell ref="B21:C21"/>
    <mergeCell ref="B11:C11"/>
    <mergeCell ref="B12:C12"/>
    <mergeCell ref="B13:C13"/>
    <mergeCell ref="B14:C14"/>
    <mergeCell ref="B15:C15"/>
    <mergeCell ref="B16:C16"/>
    <mergeCell ref="B17:C17"/>
    <mergeCell ref="B18:C18"/>
    <mergeCell ref="B19:C19"/>
    <mergeCell ref="B20:C20"/>
    <mergeCell ref="B10:D10"/>
    <mergeCell ref="B3:D3"/>
    <mergeCell ref="B4:C4"/>
    <mergeCell ref="B5:C5"/>
    <mergeCell ref="B6:C6"/>
    <mergeCell ref="B7:C7"/>
    <mergeCell ref="B8:C8"/>
    <mergeCell ref="B22:C22"/>
    <mergeCell ref="B23:C23"/>
    <mergeCell ref="B24:B25"/>
    <mergeCell ref="B29:C29"/>
    <mergeCell ref="B32:C32"/>
  </mergeCells>
  <dataValidations count="7">
    <dataValidation type="list" allowBlank="1" showInputMessage="1" showErrorMessage="1" sqref="D28" xr:uid="{00000000-0002-0000-8B00-000000000000}">
      <formula1>Tipo_operación</formula1>
    </dataValidation>
    <dataValidation type="list" allowBlank="1" showInputMessage="1" showErrorMessage="1" sqref="D14" xr:uid="{00000000-0002-0000-8B00-000001000000}">
      <formula1>Tipo_indicador</formula1>
    </dataValidation>
    <dataValidation type="list" allowBlank="1" showInputMessage="1" showErrorMessage="1" sqref="D7:D8" xr:uid="{00000000-0002-0000-8B00-000002000000}">
      <formula1>Nombre_indicador_ODS</formula1>
    </dataValidation>
    <dataValidation type="list" allowBlank="1" showInputMessage="1" showErrorMessage="1" sqref="D6" xr:uid="{00000000-0002-0000-8B00-000003000000}">
      <formula1>Numero_indicador</formula1>
    </dataValidation>
    <dataValidation type="list" allowBlank="1" showInputMessage="1" showErrorMessage="1" sqref="D5" xr:uid="{00000000-0002-0000-8B00-000004000000}">
      <formula1>Metas_ODS</formula1>
    </dataValidation>
    <dataValidation type="list" allowBlank="1" showInputMessage="1" showErrorMessage="1" sqref="D4" xr:uid="{00000000-0002-0000-8B00-000005000000}">
      <formula1>ODS</formula1>
    </dataValidation>
    <dataValidation allowBlank="1" showDropDown="1" showInputMessage="1" showErrorMessage="1" sqref="D13" xr:uid="{00000000-0002-0000-8B00-000006000000}"/>
  </dataValidations>
  <hyperlinks>
    <hyperlink ref="B1" location="'4.a.1'!A1" display="REGRESAR" xr:uid="{00000000-0004-0000-8B00-000000000000}"/>
    <hyperlink ref="D8" r:id="rId1" xr:uid="{00000000-0004-0000-8B00-000001000000}"/>
  </hyperlinks>
  <pageMargins left="0.7" right="0.7" top="0.75" bottom="0.75" header="0.3" footer="0.3"/>
  <pageSetup orientation="portrait" r:id="rId2"/>
  <drawing r:id="rId3"/>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C00-000000000000}">
  <sheetPr codeName="Hoja139">
    <tabColor rgb="FF7030A0"/>
  </sheetPr>
  <dimension ref="A1:P29"/>
  <sheetViews>
    <sheetView showGridLines="0" workbookViewId="0">
      <pane ySplit="1" topLeftCell="A2" activePane="bottomLeft" state="frozen"/>
      <selection activeCell="B1" sqref="B1"/>
      <selection pane="bottomLeft"/>
    </sheetView>
  </sheetViews>
  <sheetFormatPr baseColWidth="10" defaultColWidth="11.44140625" defaultRowHeight="13.2" x14ac:dyDescent="0.35"/>
  <cols>
    <col min="1" max="2" width="15.21875" style="39" customWidth="1"/>
    <col min="3" max="3" width="12.21875" style="40" customWidth="1"/>
    <col min="4" max="5" width="12.21875" style="39" customWidth="1"/>
    <col min="6" max="16384" width="11.44140625" style="39"/>
  </cols>
  <sheetData>
    <row r="1" spans="1:16" s="160" customFormat="1" ht="18.600000000000001" x14ac:dyDescent="0.45">
      <c r="A1" s="808" t="s">
        <v>337</v>
      </c>
      <c r="B1" s="649"/>
      <c r="C1" s="3119" t="s">
        <v>430</v>
      </c>
      <c r="D1" s="3119"/>
    </row>
    <row r="2" spans="1:16" s="160" customFormat="1" ht="18.600000000000001" x14ac:dyDescent="0.45">
      <c r="C2" s="687"/>
    </row>
    <row r="3" spans="1:16" s="160" customFormat="1" ht="14.4" customHeight="1" x14ac:dyDescent="0.45">
      <c r="A3" s="3355" t="s">
        <v>339</v>
      </c>
      <c r="B3" s="3355"/>
      <c r="C3" s="3355" t="s">
        <v>764</v>
      </c>
      <c r="D3" s="3355"/>
      <c r="E3" s="3355"/>
      <c r="F3" s="3355"/>
      <c r="G3" s="3355"/>
      <c r="H3" s="3355"/>
      <c r="I3" s="3355"/>
      <c r="J3" s="3355"/>
      <c r="K3" s="3355"/>
      <c r="L3" s="3355"/>
      <c r="M3" s="3355"/>
      <c r="N3" s="3355"/>
      <c r="O3" s="3355"/>
      <c r="P3" s="3355"/>
    </row>
    <row r="4" spans="1:16" s="160" customFormat="1" ht="55.2" customHeight="1" x14ac:dyDescent="0.45">
      <c r="A4" s="3355" t="s">
        <v>340</v>
      </c>
      <c r="B4" s="3355"/>
      <c r="C4" s="3356" t="s">
        <v>66</v>
      </c>
      <c r="D4" s="3356"/>
      <c r="E4" s="3356"/>
      <c r="F4" s="3356"/>
      <c r="G4" s="3356"/>
      <c r="H4" s="3356"/>
      <c r="I4" s="3356"/>
      <c r="J4" s="3356"/>
      <c r="K4" s="3356"/>
      <c r="L4" s="3356"/>
      <c r="M4" s="3356"/>
      <c r="N4" s="3356"/>
      <c r="O4" s="3356"/>
      <c r="P4" s="3356"/>
    </row>
    <row r="5" spans="1:16" s="160" customFormat="1" ht="15" customHeight="1" x14ac:dyDescent="0.45">
      <c r="A5" s="3355" t="s">
        <v>341</v>
      </c>
      <c r="B5" s="3355"/>
      <c r="C5" s="3356" t="s">
        <v>4006</v>
      </c>
      <c r="D5" s="3356"/>
      <c r="E5" s="3356"/>
      <c r="F5" s="3356"/>
      <c r="G5" s="3356"/>
      <c r="H5" s="3356"/>
      <c r="I5" s="3356"/>
      <c r="J5" s="3356"/>
      <c r="K5" s="3356"/>
      <c r="L5" s="3356"/>
      <c r="M5" s="3356"/>
      <c r="N5" s="3356"/>
      <c r="O5" s="3356"/>
      <c r="P5" s="3356"/>
    </row>
    <row r="6" spans="1:16" s="160" customFormat="1" ht="18.600000000000001" x14ac:dyDescent="0.45">
      <c r="A6" s="3355" t="s">
        <v>417</v>
      </c>
      <c r="B6" s="3355"/>
      <c r="C6" s="3355" t="s">
        <v>454</v>
      </c>
      <c r="D6" s="3355"/>
      <c r="E6" s="3355"/>
      <c r="F6" s="3355"/>
      <c r="G6" s="3355"/>
      <c r="H6" s="3355"/>
      <c r="I6" s="3355"/>
      <c r="J6" s="3355"/>
      <c r="K6" s="3355"/>
      <c r="L6" s="3355"/>
      <c r="M6" s="3355"/>
      <c r="N6" s="3355"/>
      <c r="O6" s="3355"/>
      <c r="P6" s="3355"/>
    </row>
    <row r="7" spans="1:16" s="160" customFormat="1" ht="18.600000000000001" x14ac:dyDescent="0.45">
      <c r="A7" s="686"/>
      <c r="C7" s="687"/>
    </row>
    <row r="8" spans="1:16" s="160" customFormat="1" ht="18.600000000000001" x14ac:dyDescent="0.45">
      <c r="A8" s="686"/>
      <c r="C8" s="687"/>
    </row>
    <row r="9" spans="1:16" s="160" customFormat="1" ht="11.25" customHeight="1" x14ac:dyDescent="0.45">
      <c r="A9" s="686"/>
      <c r="C9" s="3203" t="s">
        <v>497</v>
      </c>
      <c r="D9" s="3203"/>
      <c r="E9" s="3203"/>
      <c r="F9" s="3203"/>
      <c r="G9" s="3203"/>
      <c r="H9" s="3203"/>
      <c r="I9" s="3203"/>
      <c r="J9" s="3203"/>
      <c r="K9" s="3203"/>
      <c r="L9" s="3203"/>
      <c r="M9" s="3203"/>
      <c r="N9" s="3203"/>
      <c r="O9" s="3203"/>
      <c r="P9" s="3203"/>
    </row>
    <row r="10" spans="1:16" s="160" customFormat="1" ht="11.25" customHeight="1" x14ac:dyDescent="0.45">
      <c r="A10" s="686"/>
      <c r="C10" s="3203"/>
      <c r="D10" s="3203"/>
      <c r="E10" s="3203"/>
      <c r="F10" s="3203"/>
      <c r="G10" s="3203"/>
      <c r="H10" s="3203"/>
      <c r="I10" s="3203"/>
      <c r="J10" s="3203"/>
      <c r="K10" s="3203"/>
      <c r="L10" s="3203"/>
      <c r="M10" s="3203"/>
      <c r="N10" s="3203"/>
      <c r="O10" s="3203"/>
      <c r="P10" s="3203"/>
    </row>
    <row r="11" spans="1:16" s="160" customFormat="1" ht="18.600000000000001" x14ac:dyDescent="0.45">
      <c r="A11" s="686"/>
      <c r="C11" s="687"/>
    </row>
    <row r="12" spans="1:16" s="160" customFormat="1" ht="11.25" customHeight="1" x14ac:dyDescent="0.45">
      <c r="A12" s="686"/>
      <c r="C12" s="687"/>
    </row>
    <row r="13" spans="1:16" s="160" customFormat="1" ht="11.25" customHeight="1" x14ac:dyDescent="0.45">
      <c r="A13" s="686"/>
      <c r="C13" s="3195" t="s">
        <v>6671</v>
      </c>
      <c r="D13" s="3195"/>
      <c r="E13" s="3195"/>
      <c r="F13" s="3195"/>
      <c r="G13" s="3195"/>
      <c r="H13" s="3195"/>
      <c r="I13" s="3195"/>
      <c r="J13" s="3195"/>
      <c r="K13" s="3195"/>
      <c r="L13" s="3195"/>
      <c r="M13" s="3195"/>
      <c r="N13" s="3195"/>
      <c r="O13" s="807"/>
    </row>
    <row r="14" spans="1:16" s="160" customFormat="1" ht="11.25" customHeight="1" x14ac:dyDescent="0.45">
      <c r="A14" s="686"/>
      <c r="C14" s="3195"/>
      <c r="D14" s="3195"/>
      <c r="E14" s="3195"/>
      <c r="F14" s="3195"/>
      <c r="G14" s="3195"/>
      <c r="H14" s="3195"/>
      <c r="I14" s="3195"/>
      <c r="J14" s="3195"/>
      <c r="K14" s="3195"/>
      <c r="L14" s="3195"/>
      <c r="M14" s="3195"/>
      <c r="N14" s="3195"/>
      <c r="O14" s="807"/>
    </row>
    <row r="15" spans="1:16" s="160" customFormat="1" ht="11.25" customHeight="1" x14ac:dyDescent="0.45">
      <c r="A15" s="686"/>
      <c r="C15" s="3195"/>
      <c r="D15" s="3195"/>
      <c r="E15" s="3195"/>
      <c r="F15" s="3195"/>
      <c r="G15" s="3195"/>
      <c r="H15" s="3195"/>
      <c r="I15" s="3195"/>
      <c r="J15" s="3195"/>
      <c r="K15" s="3195"/>
      <c r="L15" s="3195"/>
      <c r="M15" s="3195"/>
      <c r="N15" s="3195"/>
      <c r="O15" s="807"/>
    </row>
    <row r="16" spans="1:16" s="160" customFormat="1" ht="18.600000000000001" x14ac:dyDescent="0.45">
      <c r="A16" s="686"/>
      <c r="C16" s="3195"/>
      <c r="D16" s="3195"/>
      <c r="E16" s="3195"/>
      <c r="F16" s="3195"/>
      <c r="G16" s="3195"/>
      <c r="H16" s="3195"/>
      <c r="I16" s="3195"/>
      <c r="J16" s="3195"/>
      <c r="K16" s="3195"/>
      <c r="L16" s="3195"/>
      <c r="M16" s="3195"/>
      <c r="N16" s="3195"/>
      <c r="O16" s="807"/>
    </row>
    <row r="17" spans="1:15" s="160" customFormat="1" ht="18.600000000000001" x14ac:dyDescent="0.45">
      <c r="A17" s="686"/>
      <c r="C17" s="3195"/>
      <c r="D17" s="3195"/>
      <c r="E17" s="3195"/>
      <c r="F17" s="3195"/>
      <c r="G17" s="3195"/>
      <c r="H17" s="3195"/>
      <c r="I17" s="3195"/>
      <c r="J17" s="3195"/>
      <c r="K17" s="3195"/>
      <c r="L17" s="3195"/>
      <c r="M17" s="3195"/>
      <c r="N17" s="3195"/>
      <c r="O17" s="807"/>
    </row>
    <row r="18" spans="1:15" s="160" customFormat="1" ht="18.600000000000001" x14ac:dyDescent="0.45">
      <c r="A18" s="686"/>
      <c r="C18" s="3195"/>
      <c r="D18" s="3195"/>
      <c r="E18" s="3195"/>
      <c r="F18" s="3195"/>
      <c r="G18" s="3195"/>
      <c r="H18" s="3195"/>
      <c r="I18" s="3195"/>
      <c r="J18" s="3195"/>
      <c r="K18" s="3195"/>
      <c r="L18" s="3195"/>
      <c r="M18" s="3195"/>
      <c r="N18" s="3195"/>
      <c r="O18" s="807"/>
    </row>
    <row r="19" spans="1:15" s="160" customFormat="1" ht="18.600000000000001" x14ac:dyDescent="0.45">
      <c r="A19" s="686"/>
      <c r="C19" s="3195"/>
      <c r="D19" s="3195"/>
      <c r="E19" s="3195"/>
      <c r="F19" s="3195"/>
      <c r="G19" s="3195"/>
      <c r="H19" s="3195"/>
      <c r="I19" s="3195"/>
      <c r="J19" s="3195"/>
      <c r="K19" s="3195"/>
      <c r="L19" s="3195"/>
      <c r="M19" s="3195"/>
      <c r="N19" s="3195"/>
      <c r="O19" s="807"/>
    </row>
    <row r="20" spans="1:15" x14ac:dyDescent="0.35">
      <c r="A20" s="195"/>
    </row>
    <row r="21" spans="1:15" x14ac:dyDescent="0.35">
      <c r="A21" s="195"/>
    </row>
    <row r="22" spans="1:15" ht="16.2" x14ac:dyDescent="0.35">
      <c r="A22" s="690"/>
      <c r="B22" s="689"/>
      <c r="C22" s="689"/>
      <c r="D22" s="689"/>
      <c r="E22" s="689"/>
      <c r="F22" s="689"/>
      <c r="G22" s="689"/>
      <c r="H22" s="689"/>
      <c r="I22" s="689"/>
      <c r="J22" s="689"/>
      <c r="K22" s="689"/>
      <c r="L22" s="689"/>
      <c r="M22" s="689"/>
      <c r="N22" s="689"/>
      <c r="O22" s="689"/>
    </row>
    <row r="23" spans="1:15" ht="16.2" x14ac:dyDescent="0.35">
      <c r="A23" s="690"/>
      <c r="B23" s="689"/>
      <c r="C23" s="689"/>
      <c r="D23" s="689"/>
      <c r="E23" s="689"/>
      <c r="F23" s="689"/>
      <c r="G23" s="689"/>
      <c r="H23" s="689"/>
      <c r="I23" s="689"/>
      <c r="J23" s="689"/>
      <c r="K23" s="689"/>
      <c r="L23" s="689"/>
      <c r="M23" s="689"/>
      <c r="N23" s="689"/>
      <c r="O23" s="689"/>
    </row>
    <row r="24" spans="1:15" ht="16.2" x14ac:dyDescent="0.35">
      <c r="A24" s="690"/>
      <c r="B24" s="689"/>
      <c r="C24" s="689"/>
      <c r="D24" s="689"/>
      <c r="E24" s="689"/>
      <c r="F24" s="689"/>
      <c r="G24" s="689"/>
      <c r="H24" s="689"/>
      <c r="I24" s="689"/>
      <c r="J24" s="689"/>
      <c r="K24" s="689"/>
      <c r="L24" s="689"/>
      <c r="M24" s="689"/>
      <c r="N24" s="689"/>
      <c r="O24" s="689"/>
    </row>
    <row r="25" spans="1:15" ht="16.2" x14ac:dyDescent="0.35">
      <c r="A25" s="690"/>
      <c r="B25" s="689"/>
      <c r="C25" s="689"/>
      <c r="D25" s="689"/>
      <c r="E25" s="689"/>
      <c r="F25" s="689"/>
      <c r="G25" s="689"/>
      <c r="H25" s="689"/>
      <c r="I25" s="689"/>
      <c r="J25" s="689"/>
      <c r="K25" s="689"/>
      <c r="L25" s="689"/>
      <c r="M25" s="689"/>
      <c r="N25" s="689"/>
      <c r="O25" s="689"/>
    </row>
    <row r="26" spans="1:15" ht="16.2" x14ac:dyDescent="0.35">
      <c r="A26" s="690"/>
      <c r="B26" s="689"/>
      <c r="C26" s="689"/>
      <c r="D26" s="689"/>
      <c r="E26" s="689"/>
      <c r="F26" s="689"/>
      <c r="G26" s="689"/>
      <c r="H26" s="689"/>
      <c r="I26" s="689"/>
      <c r="J26" s="689"/>
      <c r="K26" s="689"/>
      <c r="L26" s="689"/>
      <c r="M26" s="689"/>
      <c r="N26" s="689"/>
      <c r="O26" s="689"/>
    </row>
    <row r="27" spans="1:15" ht="16.2" x14ac:dyDescent="0.4">
      <c r="A27" s="3194" t="s">
        <v>6668</v>
      </c>
      <c r="B27" s="3194"/>
      <c r="C27" s="3194"/>
      <c r="D27" s="3194"/>
      <c r="E27" s="3194"/>
      <c r="F27" s="3194"/>
      <c r="G27" s="3194"/>
      <c r="H27" s="3194"/>
      <c r="I27" s="3194"/>
      <c r="J27" s="3194"/>
      <c r="K27" s="3194"/>
      <c r="L27" s="3194"/>
      <c r="M27" s="3194"/>
      <c r="N27" s="3194"/>
      <c r="O27" s="3194"/>
    </row>
    <row r="28" spans="1:15" x14ac:dyDescent="0.35">
      <c r="A28" s="195"/>
    </row>
    <row r="29" spans="1:15" x14ac:dyDescent="0.35">
      <c r="A29" s="195"/>
    </row>
  </sheetData>
  <mergeCells count="12">
    <mergeCell ref="A27:O27"/>
    <mergeCell ref="C13:N19"/>
    <mergeCell ref="A6:B6"/>
    <mergeCell ref="C6:P6"/>
    <mergeCell ref="C9:P10"/>
    <mergeCell ref="A5:B5"/>
    <mergeCell ref="C5:P5"/>
    <mergeCell ref="C1:D1"/>
    <mergeCell ref="A3:B3"/>
    <mergeCell ref="C3:P3"/>
    <mergeCell ref="A4:B4"/>
    <mergeCell ref="C4:P4"/>
  </mergeCells>
  <hyperlinks>
    <hyperlink ref="A1" location="'ODS 4.'!A1" display="REGRESAR" xr:uid="{00000000-0004-0000-8C00-000000000000}"/>
    <hyperlink ref="C1" location="'Metadato 4.b.1'!A1" display="VER METADATO" xr:uid="{00000000-0004-0000-8C00-000001000000}"/>
  </hyperlinks>
  <pageMargins left="0.7" right="0.7" top="0.75" bottom="0.75" header="0.3" footer="0.3"/>
  <drawing r:id="rId1"/>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D00-000000000000}">
  <sheetPr codeName="Hoja140">
    <tabColor theme="0" tint="-0.499984740745262"/>
  </sheetPr>
  <dimension ref="A1:F36"/>
  <sheetViews>
    <sheetView showGridLines="0" zoomScaleNormal="100" workbookViewId="0">
      <pane ySplit="1" topLeftCell="A2" activePane="bottomLeft" state="frozen"/>
      <selection pane="bottomLeft" activeCell="F10" sqref="F10"/>
    </sheetView>
  </sheetViews>
  <sheetFormatPr baseColWidth="10" defaultColWidth="11.44140625" defaultRowHeight="17.399999999999999" x14ac:dyDescent="0.3"/>
  <cols>
    <col min="1" max="1" width="11.44140625" style="38"/>
    <col min="2" max="2" width="26.44140625" style="38" customWidth="1"/>
    <col min="3" max="3" width="24" style="38" customWidth="1"/>
    <col min="4" max="4" width="85.77734375" style="38" customWidth="1"/>
    <col min="5" max="5" width="11.44140625" style="38"/>
    <col min="6" max="6" width="7.21875" style="38" customWidth="1"/>
    <col min="7" max="16384" width="11.44140625" style="38"/>
  </cols>
  <sheetData>
    <row r="1" spans="1:6" x14ac:dyDescent="0.3">
      <c r="B1" s="481" t="s">
        <v>337</v>
      </c>
    </row>
    <row r="2" spans="1:6" ht="18" thickBot="1" x14ac:dyDescent="0.35"/>
    <row r="3" spans="1:6" ht="23.25" customHeight="1" thickBot="1" x14ac:dyDescent="0.35">
      <c r="B3" s="3362" t="s">
        <v>370</v>
      </c>
      <c r="C3" s="3362"/>
      <c r="D3" s="3362"/>
      <c r="F3" s="147" t="s">
        <v>498</v>
      </c>
    </row>
    <row r="4" spans="1:6" ht="34.799999999999997" x14ac:dyDescent="0.3">
      <c r="A4" s="691"/>
      <c r="B4" s="3299" t="s">
        <v>449</v>
      </c>
      <c r="C4" s="3299"/>
      <c r="D4" s="156" t="s">
        <v>20</v>
      </c>
    </row>
    <row r="5" spans="1:6" ht="87" x14ac:dyDescent="0.3">
      <c r="B5" s="3142" t="s">
        <v>373</v>
      </c>
      <c r="C5" s="3142"/>
      <c r="D5" s="44" t="s">
        <v>66</v>
      </c>
    </row>
    <row r="6" spans="1:6" x14ac:dyDescent="0.3">
      <c r="B6" s="3142" t="s">
        <v>374</v>
      </c>
      <c r="C6" s="3142"/>
      <c r="D6" s="45" t="s">
        <v>762</v>
      </c>
    </row>
    <row r="7" spans="1:6" ht="34.799999999999997" x14ac:dyDescent="0.3">
      <c r="B7" s="3143" t="s">
        <v>375</v>
      </c>
      <c r="C7" s="3143"/>
      <c r="D7" s="46" t="s">
        <v>4006</v>
      </c>
    </row>
    <row r="8" spans="1:6" x14ac:dyDescent="0.3">
      <c r="B8" s="3144" t="s">
        <v>2480</v>
      </c>
      <c r="C8" s="3145"/>
      <c r="D8" s="47" t="s">
        <v>2543</v>
      </c>
    </row>
    <row r="9" spans="1:6" x14ac:dyDescent="0.45">
      <c r="B9" s="22"/>
      <c r="C9" s="22"/>
      <c r="D9" s="22"/>
    </row>
    <row r="10" spans="1:6" ht="23.25" customHeight="1" x14ac:dyDescent="0.3">
      <c r="B10" s="3362" t="s">
        <v>376</v>
      </c>
      <c r="C10" s="3362"/>
      <c r="D10" s="3362"/>
    </row>
    <row r="11" spans="1:6" x14ac:dyDescent="0.3">
      <c r="B11" s="3323" t="s">
        <v>377</v>
      </c>
      <c r="C11" s="3324"/>
      <c r="D11" s="156"/>
    </row>
    <row r="12" spans="1:6" x14ac:dyDescent="0.3">
      <c r="B12" s="3155" t="s">
        <v>379</v>
      </c>
      <c r="C12" s="3155"/>
      <c r="D12" s="661"/>
    </row>
    <row r="13" spans="1:6" x14ac:dyDescent="0.3">
      <c r="B13" s="3142" t="s">
        <v>380</v>
      </c>
      <c r="C13" s="3142"/>
      <c r="D13" s="603"/>
    </row>
    <row r="14" spans="1:6" x14ac:dyDescent="0.3">
      <c r="B14" s="3142" t="s">
        <v>381</v>
      </c>
      <c r="C14" s="3156"/>
      <c r="D14" s="603"/>
    </row>
    <row r="15" spans="1:6" x14ac:dyDescent="0.3">
      <c r="B15" s="3142" t="s">
        <v>382</v>
      </c>
      <c r="C15" s="3142"/>
      <c r="D15" s="44"/>
    </row>
    <row r="16" spans="1:6" x14ac:dyDescent="0.3">
      <c r="B16" s="3142" t="s">
        <v>383</v>
      </c>
      <c r="C16" s="3142"/>
      <c r="D16" s="44"/>
    </row>
    <row r="17" spans="2:4" x14ac:dyDescent="0.3">
      <c r="B17" s="3142" t="s">
        <v>384</v>
      </c>
      <c r="C17" s="3142"/>
      <c r="D17" s="57"/>
    </row>
    <row r="18" spans="2:4" x14ac:dyDescent="0.3">
      <c r="B18" s="3143" t="s">
        <v>386</v>
      </c>
      <c r="C18" s="3143"/>
      <c r="D18" s="44"/>
    </row>
    <row r="19" spans="2:4" x14ac:dyDescent="0.3">
      <c r="B19" s="3144" t="s">
        <v>387</v>
      </c>
      <c r="C19" s="3145"/>
      <c r="D19" s="57"/>
    </row>
    <row r="20" spans="2:4" x14ac:dyDescent="0.3">
      <c r="B20" s="3142" t="s">
        <v>388</v>
      </c>
      <c r="C20" s="3142"/>
      <c r="D20" s="44"/>
    </row>
    <row r="21" spans="2:4" x14ac:dyDescent="0.3">
      <c r="B21" s="3146" t="s">
        <v>390</v>
      </c>
      <c r="C21" s="54" t="s">
        <v>391</v>
      </c>
      <c r="D21" s="44"/>
    </row>
    <row r="22" spans="2:4" x14ac:dyDescent="0.3">
      <c r="B22" s="3147"/>
      <c r="C22" s="577" t="s">
        <v>393</v>
      </c>
      <c r="D22" s="57"/>
    </row>
    <row r="23" spans="2:4" x14ac:dyDescent="0.3">
      <c r="B23" s="3148" t="s">
        <v>395</v>
      </c>
      <c r="C23" s="3148"/>
      <c r="D23" s="44"/>
    </row>
    <row r="24" spans="2:4" x14ac:dyDescent="0.3">
      <c r="B24" s="3148" t="s">
        <v>397</v>
      </c>
      <c r="C24" s="3148"/>
      <c r="D24" s="84" t="s">
        <v>499</v>
      </c>
    </row>
    <row r="25" spans="2:4" x14ac:dyDescent="0.3">
      <c r="B25" s="3142" t="s">
        <v>399</v>
      </c>
      <c r="C25" s="3142"/>
      <c r="D25" s="52"/>
    </row>
    <row r="26" spans="2:4" x14ac:dyDescent="0.3">
      <c r="B26" s="3143" t="s">
        <v>401</v>
      </c>
      <c r="C26" s="3143"/>
      <c r="D26" s="44"/>
    </row>
    <row r="27" spans="2:4" x14ac:dyDescent="0.3">
      <c r="B27" s="3149" t="s">
        <v>403</v>
      </c>
      <c r="C27" s="3150"/>
      <c r="D27" s="44"/>
    </row>
    <row r="28" spans="2:4" ht="34.799999999999997" x14ac:dyDescent="0.3">
      <c r="B28" s="578" t="s">
        <v>404</v>
      </c>
      <c r="C28" s="579"/>
      <c r="D28" s="52" t="s">
        <v>838</v>
      </c>
    </row>
    <row r="29" spans="2:4" x14ac:dyDescent="0.3">
      <c r="B29" s="3151" t="s">
        <v>405</v>
      </c>
      <c r="C29" s="3152"/>
      <c r="D29" s="61"/>
    </row>
    <row r="30" spans="2:4" x14ac:dyDescent="0.3">
      <c r="B30" s="937"/>
      <c r="C30" s="937"/>
      <c r="D30" s="938"/>
    </row>
    <row r="31" spans="2:4" ht="23.25" customHeight="1" x14ac:dyDescent="0.3">
      <c r="B31" s="3362" t="s">
        <v>406</v>
      </c>
      <c r="C31" s="3362"/>
      <c r="D31" s="3362"/>
    </row>
    <row r="32" spans="2:4" x14ac:dyDescent="0.3">
      <c r="B32" s="3321" t="s">
        <v>407</v>
      </c>
      <c r="C32" s="3322"/>
      <c r="D32" s="963"/>
    </row>
    <row r="33" spans="2:4" x14ac:dyDescent="0.3">
      <c r="B33" s="3140" t="s">
        <v>409</v>
      </c>
      <c r="C33" s="3141"/>
      <c r="D33" s="57"/>
    </row>
    <row r="34" spans="2:4" x14ac:dyDescent="0.3">
      <c r="B34" s="3140" t="s">
        <v>411</v>
      </c>
      <c r="C34" s="3141"/>
      <c r="D34" s="102"/>
    </row>
    <row r="35" spans="2:4" x14ac:dyDescent="0.3">
      <c r="B35" s="3140" t="s">
        <v>413</v>
      </c>
      <c r="C35" s="3141"/>
      <c r="D35" s="103"/>
    </row>
    <row r="36" spans="2:4" x14ac:dyDescent="0.3">
      <c r="B36" s="3140" t="s">
        <v>415</v>
      </c>
      <c r="C36" s="3141"/>
      <c r="D36" s="57"/>
    </row>
  </sheetData>
  <mergeCells count="30">
    <mergeCell ref="B16:C16"/>
    <mergeCell ref="B3:D3"/>
    <mergeCell ref="B4:C4"/>
    <mergeCell ref="B5:C5"/>
    <mergeCell ref="B6:C6"/>
    <mergeCell ref="B7:C7"/>
    <mergeCell ref="B10:D10"/>
    <mergeCell ref="B11:C11"/>
    <mergeCell ref="B12:C12"/>
    <mergeCell ref="B13:C13"/>
    <mergeCell ref="B14:C14"/>
    <mergeCell ref="B15:C15"/>
    <mergeCell ref="B8:C8"/>
    <mergeCell ref="B31:D31"/>
    <mergeCell ref="B17:C17"/>
    <mergeCell ref="B18:C18"/>
    <mergeCell ref="B19:C19"/>
    <mergeCell ref="B20:C20"/>
    <mergeCell ref="B21:B22"/>
    <mergeCell ref="B23:C23"/>
    <mergeCell ref="B24:C24"/>
    <mergeCell ref="B25:C25"/>
    <mergeCell ref="B26:C26"/>
    <mergeCell ref="B27:C27"/>
    <mergeCell ref="B29:C29"/>
    <mergeCell ref="B32:C32"/>
    <mergeCell ref="B33:C33"/>
    <mergeCell ref="B34:C34"/>
    <mergeCell ref="B35:C35"/>
    <mergeCell ref="B36:C36"/>
  </mergeCells>
  <dataValidations count="7">
    <dataValidation allowBlank="1" showDropDown="1" showInputMessage="1" showErrorMessage="1" sqref="D13" xr:uid="{00000000-0002-0000-8D00-000000000000}"/>
    <dataValidation type="list" allowBlank="1" showInputMessage="1" showErrorMessage="1" sqref="D4" xr:uid="{00000000-0002-0000-8D00-000001000000}">
      <formula1>ODS</formula1>
    </dataValidation>
    <dataValidation type="list" allowBlank="1" showInputMessage="1" showErrorMessage="1" sqref="D5" xr:uid="{00000000-0002-0000-8D00-000002000000}">
      <formula1>Metas_ODS</formula1>
    </dataValidation>
    <dataValidation type="list" allowBlank="1" showInputMessage="1" showErrorMessage="1" sqref="D6" xr:uid="{00000000-0002-0000-8D00-000003000000}">
      <formula1>Numero_indicador</formula1>
    </dataValidation>
    <dataValidation type="list" allowBlank="1" showInputMessage="1" showErrorMessage="1" sqref="D7" xr:uid="{00000000-0002-0000-8D00-000004000000}">
      <formula1>Nombre_indicador_ODS</formula1>
    </dataValidation>
    <dataValidation type="list" allowBlank="1" showInputMessage="1" showErrorMessage="1" sqref="D14" xr:uid="{00000000-0002-0000-8D00-000005000000}">
      <formula1>Tipo_indicador</formula1>
    </dataValidation>
    <dataValidation type="list" allowBlank="1" showInputMessage="1" showErrorMessage="1" sqref="D25" xr:uid="{00000000-0002-0000-8D00-000006000000}">
      <formula1>Tipo_operación</formula1>
    </dataValidation>
  </dataValidations>
  <hyperlinks>
    <hyperlink ref="B1" location="'4.b.1'!A1" display="REGRESAR" xr:uid="{00000000-0004-0000-8D00-000000000000}"/>
    <hyperlink ref="D8" r:id="rId1" xr:uid="{00000000-0004-0000-8D00-000001000000}"/>
  </hyperlinks>
  <pageMargins left="0.7" right="0.7" top="0.75" bottom="0.75" header="0.3" footer="0.3"/>
  <pageSetup orientation="portrait" r:id="rId2"/>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E00-000000000000}">
  <sheetPr codeName="Hoja141"/>
  <dimension ref="A1:AD70"/>
  <sheetViews>
    <sheetView showGridLines="0" zoomScaleNormal="100" workbookViewId="0">
      <pane ySplit="1" topLeftCell="A2" activePane="bottomLeft" state="frozen"/>
      <selection activeCell="B1" sqref="B1"/>
      <selection pane="bottomLeft"/>
    </sheetView>
  </sheetViews>
  <sheetFormatPr baseColWidth="10" defaultColWidth="11.44140625" defaultRowHeight="13.2" x14ac:dyDescent="0.35"/>
  <cols>
    <col min="1" max="1" width="13.21875" style="39" customWidth="1"/>
    <col min="2" max="2" width="16.21875" style="39" customWidth="1"/>
    <col min="3" max="6" width="9.44140625" style="39" customWidth="1"/>
    <col min="7" max="7" width="1.77734375" style="39" customWidth="1"/>
    <col min="8" max="10" width="9.44140625" style="39" customWidth="1"/>
    <col min="11" max="11" width="1.77734375" style="39" customWidth="1"/>
    <col min="12" max="14" width="9.44140625" style="39" customWidth="1"/>
    <col min="15" max="15" width="1.77734375" style="39" customWidth="1"/>
    <col min="16" max="23" width="9.44140625" style="39" customWidth="1"/>
    <col min="24" max="16384" width="11.44140625" style="39"/>
  </cols>
  <sheetData>
    <row r="1" spans="1:23" s="160" customFormat="1" ht="18.600000000000001" x14ac:dyDescent="0.45">
      <c r="A1" s="808" t="s">
        <v>337</v>
      </c>
      <c r="C1" s="3119" t="s">
        <v>430</v>
      </c>
      <c r="D1" s="3119"/>
    </row>
    <row r="2" spans="1:23" s="160" customFormat="1" ht="18.600000000000001" x14ac:dyDescent="0.45"/>
    <row r="3" spans="1:23" s="160" customFormat="1" ht="16.5" customHeight="1" x14ac:dyDescent="0.45">
      <c r="A3" s="3355" t="s">
        <v>339</v>
      </c>
      <c r="B3" s="3355"/>
      <c r="C3" s="3413" t="s">
        <v>764</v>
      </c>
      <c r="D3" s="3413"/>
      <c r="E3" s="3413"/>
      <c r="F3" s="3413"/>
      <c r="G3" s="3413"/>
      <c r="H3" s="3413"/>
      <c r="I3" s="3413"/>
      <c r="J3" s="3413"/>
      <c r="K3" s="3413"/>
      <c r="L3" s="3413"/>
      <c r="M3" s="3413"/>
      <c r="N3" s="3413"/>
      <c r="O3" s="3413"/>
      <c r="P3" s="3413"/>
      <c r="Q3" s="3413"/>
      <c r="R3" s="3413"/>
      <c r="S3" s="3413"/>
      <c r="T3" s="3413"/>
      <c r="U3" s="3413"/>
      <c r="V3" s="3413"/>
      <c r="W3" s="3413"/>
    </row>
    <row r="4" spans="1:23" s="160" customFormat="1" ht="31.5" customHeight="1" x14ac:dyDescent="0.45">
      <c r="A4" s="3355" t="s">
        <v>340</v>
      </c>
      <c r="B4" s="3355"/>
      <c r="C4" s="3413" t="s">
        <v>67</v>
      </c>
      <c r="D4" s="3413"/>
      <c r="E4" s="3413"/>
      <c r="F4" s="3413"/>
      <c r="G4" s="3413"/>
      <c r="H4" s="3413"/>
      <c r="I4" s="3413"/>
      <c r="J4" s="3413"/>
      <c r="K4" s="3413"/>
      <c r="L4" s="3413"/>
      <c r="M4" s="3413"/>
      <c r="N4" s="3413"/>
      <c r="O4" s="3413"/>
      <c r="P4" s="3413"/>
      <c r="Q4" s="3413"/>
      <c r="R4" s="3413"/>
      <c r="S4" s="3413"/>
      <c r="T4" s="3413"/>
      <c r="U4" s="3413"/>
      <c r="V4" s="3413"/>
      <c r="W4" s="3413"/>
    </row>
    <row r="5" spans="1:23" s="160" customFormat="1" ht="18.600000000000001" customHeight="1" x14ac:dyDescent="0.45">
      <c r="A5" s="3356" t="s">
        <v>341</v>
      </c>
      <c r="B5" s="3356"/>
      <c r="C5" s="3413" t="s">
        <v>4237</v>
      </c>
      <c r="D5" s="3413"/>
      <c r="E5" s="3413"/>
      <c r="F5" s="3413"/>
      <c r="G5" s="3413"/>
      <c r="H5" s="3413"/>
      <c r="I5" s="3413"/>
      <c r="J5" s="3413"/>
      <c r="K5" s="3413"/>
      <c r="L5" s="3413"/>
      <c r="M5" s="3413"/>
      <c r="N5" s="3413"/>
      <c r="O5" s="3413"/>
      <c r="P5" s="3413"/>
      <c r="Q5" s="3413"/>
      <c r="R5" s="3413"/>
      <c r="S5" s="3413"/>
      <c r="T5" s="3413"/>
      <c r="U5" s="3413"/>
      <c r="V5" s="3413"/>
      <c r="W5" s="3413"/>
    </row>
    <row r="6" spans="1:23" s="160" customFormat="1" ht="18.600000000000001" customHeight="1" x14ac:dyDescent="0.45">
      <c r="A6" s="3356" t="s">
        <v>417</v>
      </c>
      <c r="B6" s="3356"/>
      <c r="C6" s="3413" t="s">
        <v>5112</v>
      </c>
      <c r="D6" s="3413"/>
      <c r="E6" s="3413"/>
      <c r="F6" s="3413"/>
      <c r="G6" s="3413"/>
      <c r="H6" s="3413"/>
      <c r="I6" s="3413"/>
      <c r="J6" s="3413"/>
      <c r="K6" s="3413"/>
      <c r="L6" s="3413"/>
      <c r="M6" s="3413"/>
      <c r="N6" s="3413"/>
      <c r="O6" s="3413"/>
      <c r="P6" s="3413"/>
      <c r="Q6" s="3413"/>
      <c r="R6" s="3413"/>
      <c r="S6" s="3413"/>
      <c r="T6" s="3413"/>
      <c r="U6" s="3413"/>
      <c r="V6" s="3413"/>
      <c r="W6" s="3413"/>
    </row>
    <row r="7" spans="1:23" s="160" customFormat="1" ht="18.600000000000001" x14ac:dyDescent="0.45"/>
    <row r="8" spans="1:23" s="160" customFormat="1" ht="18.600000000000001" x14ac:dyDescent="0.45">
      <c r="C8" s="3400" t="s">
        <v>5113</v>
      </c>
      <c r="D8" s="3400"/>
      <c r="E8" s="3400"/>
      <c r="F8" s="3400"/>
      <c r="G8" s="3400"/>
      <c r="H8" s="3400"/>
      <c r="I8" s="3400"/>
      <c r="J8" s="3400"/>
      <c r="K8" s="3400"/>
      <c r="L8" s="3400"/>
      <c r="M8" s="3400"/>
      <c r="N8" s="3400"/>
      <c r="O8" s="3400"/>
      <c r="P8" s="3400"/>
      <c r="Q8" s="3400"/>
      <c r="R8" s="3400"/>
    </row>
    <row r="9" spans="1:23" s="160" customFormat="1" ht="13.2" customHeight="1" x14ac:dyDescent="0.45">
      <c r="C9" s="878"/>
      <c r="D9" s="878"/>
      <c r="E9" s="878"/>
      <c r="F9" s="878"/>
      <c r="G9" s="878"/>
      <c r="H9" s="878"/>
      <c r="I9" s="878"/>
      <c r="J9" s="878"/>
      <c r="K9" s="878"/>
      <c r="L9" s="878"/>
      <c r="M9" s="878"/>
      <c r="N9" s="878"/>
      <c r="O9" s="878"/>
      <c r="P9" s="878"/>
      <c r="Q9" s="878"/>
      <c r="R9" s="878"/>
    </row>
    <row r="10" spans="1:23" ht="17.25" customHeight="1" x14ac:dyDescent="0.35">
      <c r="A10" s="313"/>
      <c r="C10" s="3408" t="s">
        <v>458</v>
      </c>
      <c r="D10" s="3403" t="s">
        <v>2183</v>
      </c>
      <c r="E10" s="3403"/>
      <c r="F10" s="3403"/>
      <c r="G10" s="1082"/>
      <c r="H10" s="3403" t="s">
        <v>2396</v>
      </c>
      <c r="I10" s="3403"/>
      <c r="J10" s="3403"/>
      <c r="K10" s="1082"/>
      <c r="L10" s="3403" t="s">
        <v>2397</v>
      </c>
      <c r="M10" s="3403"/>
      <c r="N10" s="3403"/>
      <c r="O10" s="1082"/>
      <c r="P10" s="3403" t="s">
        <v>2186</v>
      </c>
      <c r="Q10" s="3403"/>
      <c r="R10" s="3403"/>
    </row>
    <row r="11" spans="1:23" ht="17.25" customHeight="1" x14ac:dyDescent="0.35">
      <c r="A11" s="313"/>
      <c r="C11" s="3383"/>
      <c r="D11" s="1075" t="s">
        <v>344</v>
      </c>
      <c r="E11" s="1075" t="s">
        <v>558</v>
      </c>
      <c r="F11" s="1075" t="s">
        <v>557</v>
      </c>
      <c r="G11" s="1083"/>
      <c r="H11" s="1075" t="s">
        <v>344</v>
      </c>
      <c r="I11" s="1075" t="s">
        <v>558</v>
      </c>
      <c r="J11" s="1075" t="s">
        <v>557</v>
      </c>
      <c r="K11" s="1083"/>
      <c r="L11" s="1075" t="s">
        <v>344</v>
      </c>
      <c r="M11" s="1075" t="s">
        <v>558</v>
      </c>
      <c r="N11" s="1075" t="s">
        <v>557</v>
      </c>
      <c r="O11" s="1083"/>
      <c r="P11" s="1075" t="s">
        <v>344</v>
      </c>
      <c r="Q11" s="1075" t="s">
        <v>558</v>
      </c>
      <c r="R11" s="1075" t="s">
        <v>557</v>
      </c>
    </row>
    <row r="12" spans="1:23" ht="15" customHeight="1" x14ac:dyDescent="0.35">
      <c r="A12" s="313"/>
      <c r="C12" s="406">
        <v>2013</v>
      </c>
      <c r="D12" s="1084">
        <v>96.081554635234156</v>
      </c>
      <c r="E12" s="1084">
        <v>96.453900709219852</v>
      </c>
      <c r="F12" s="1084">
        <v>96.051423324150591</v>
      </c>
      <c r="G12" s="1085"/>
      <c r="H12" s="1084">
        <v>97.399105599604923</v>
      </c>
      <c r="I12" s="1084">
        <v>97.40521645603657</v>
      </c>
      <c r="J12" s="1084">
        <v>97.397538864568617</v>
      </c>
      <c r="K12" s="1085"/>
      <c r="L12" s="1084">
        <v>98.350406386764774</v>
      </c>
      <c r="M12" s="1084">
        <v>98.354744196529182</v>
      </c>
      <c r="N12" s="1084">
        <v>98.347176776575225</v>
      </c>
      <c r="O12" s="1085"/>
      <c r="P12" s="1084">
        <v>98.285767234988882</v>
      </c>
      <c r="Q12" s="1084">
        <v>98.251748251748253</v>
      </c>
      <c r="R12" s="1084">
        <v>98.310810810810807</v>
      </c>
    </row>
    <row r="13" spans="1:23" ht="15" customHeight="1" x14ac:dyDescent="0.35">
      <c r="A13" s="313"/>
      <c r="C13" s="406">
        <v>2014</v>
      </c>
      <c r="D13" s="1084">
        <v>96.052358196551012</v>
      </c>
      <c r="E13" s="1084">
        <v>96.239554317548752</v>
      </c>
      <c r="F13" s="1084">
        <v>96.037269869779976</v>
      </c>
      <c r="G13" s="1085"/>
      <c r="H13" s="1084">
        <v>97.400394806350263</v>
      </c>
      <c r="I13" s="1084">
        <v>97.412501702301512</v>
      </c>
      <c r="J13" s="1084">
        <v>97.397288988261593</v>
      </c>
      <c r="K13" s="1085"/>
      <c r="L13" s="1084">
        <v>98.351727794110559</v>
      </c>
      <c r="M13" s="1084">
        <v>98.360841058105365</v>
      </c>
      <c r="N13" s="1084">
        <v>98.344955053347888</v>
      </c>
      <c r="O13" s="1085"/>
      <c r="P13" s="1084">
        <v>98.248097681826223</v>
      </c>
      <c r="Q13" s="1084">
        <v>98.230272746200285</v>
      </c>
      <c r="R13" s="1084">
        <v>98.26127096476381</v>
      </c>
    </row>
    <row r="14" spans="1:23" ht="15" customHeight="1" x14ac:dyDescent="0.35">
      <c r="A14" s="313"/>
      <c r="C14" s="406">
        <v>2015</v>
      </c>
      <c r="D14" s="1084">
        <v>97.280873416417762</v>
      </c>
      <c r="E14" s="1084">
        <v>97.395079594790161</v>
      </c>
      <c r="F14" s="1084">
        <v>97.272122421823013</v>
      </c>
      <c r="G14" s="1085"/>
      <c r="H14" s="1084">
        <v>97.678652708238516</v>
      </c>
      <c r="I14" s="1084">
        <v>97.69349051768323</v>
      </c>
      <c r="J14" s="1084">
        <v>97.674733457437796</v>
      </c>
      <c r="K14" s="1085"/>
      <c r="L14" s="1084">
        <v>98.615318044136728</v>
      </c>
      <c r="M14" s="1084">
        <v>98.614708863610772</v>
      </c>
      <c r="N14" s="1084">
        <v>98.615771812080538</v>
      </c>
      <c r="O14" s="1085"/>
      <c r="P14" s="1084">
        <v>98.490442201985388</v>
      </c>
      <c r="Q14" s="1084">
        <v>98.494090735798707</v>
      </c>
      <c r="R14" s="1084">
        <v>98.487685438571219</v>
      </c>
    </row>
    <row r="15" spans="1:23" ht="15" customHeight="1" x14ac:dyDescent="0.35">
      <c r="A15" s="314"/>
      <c r="C15" s="406">
        <v>2016</v>
      </c>
      <c r="D15" s="896">
        <v>96.660268714011522</v>
      </c>
      <c r="E15" s="896">
        <v>97.218863361547761</v>
      </c>
      <c r="F15" s="896">
        <v>96.612112999061821</v>
      </c>
      <c r="G15" s="1086"/>
      <c r="H15" s="896">
        <v>97.48722209633155</v>
      </c>
      <c r="I15" s="896">
        <v>97.502986857825562</v>
      </c>
      <c r="J15" s="896">
        <v>97.483012728490763</v>
      </c>
      <c r="K15" s="1086"/>
      <c r="L15" s="896">
        <v>98.851904592381629</v>
      </c>
      <c r="M15" s="896">
        <v>98.840125391849526</v>
      </c>
      <c r="N15" s="896">
        <v>98.860641760967297</v>
      </c>
      <c r="O15" s="1086"/>
      <c r="P15" s="896">
        <v>98.948354102139305</v>
      </c>
      <c r="Q15" s="896">
        <v>98.933468765870998</v>
      </c>
      <c r="R15" s="896">
        <v>98.95937813440321</v>
      </c>
    </row>
    <row r="16" spans="1:23" ht="15" customHeight="1" x14ac:dyDescent="0.35">
      <c r="A16" s="313"/>
      <c r="C16" s="406">
        <v>2017</v>
      </c>
      <c r="D16" s="896">
        <v>96.411483253588514</v>
      </c>
      <c r="E16" s="896">
        <v>96.855345911949684</v>
      </c>
      <c r="F16" s="896">
        <v>96.376451901121811</v>
      </c>
      <c r="G16" s="1086"/>
      <c r="H16" s="896">
        <v>97.385974844315356</v>
      </c>
      <c r="I16" s="896">
        <v>97.399082028951383</v>
      </c>
      <c r="J16" s="896">
        <v>97.38250855897914</v>
      </c>
      <c r="K16" s="1086"/>
      <c r="L16" s="896">
        <v>98.893364819187852</v>
      </c>
      <c r="M16" s="896">
        <v>98.882620958993272</v>
      </c>
      <c r="N16" s="896">
        <v>98.90136521528396</v>
      </c>
      <c r="O16" s="1086"/>
      <c r="P16" s="896">
        <v>99.030706622271552</v>
      </c>
      <c r="Q16" s="896">
        <v>99.026425591098743</v>
      </c>
      <c r="R16" s="896">
        <v>99.033878655159086</v>
      </c>
    </row>
    <row r="17" spans="1:18" ht="15" customHeight="1" x14ac:dyDescent="0.35">
      <c r="A17" s="313"/>
      <c r="C17" s="406">
        <v>2018</v>
      </c>
      <c r="D17" s="896">
        <v>96.690839376510795</v>
      </c>
      <c r="E17" s="896">
        <v>97.252090800477902</v>
      </c>
      <c r="F17" s="896">
        <v>96.648745519713259</v>
      </c>
      <c r="G17" s="1086"/>
      <c r="H17" s="896">
        <v>97.444371562641905</v>
      </c>
      <c r="I17" s="896">
        <v>97.468809980806142</v>
      </c>
      <c r="J17" s="896">
        <v>97.437863395310202</v>
      </c>
      <c r="K17" s="1086"/>
      <c r="L17" s="896">
        <v>99.107714639456944</v>
      </c>
      <c r="M17" s="896">
        <v>99.124380208882783</v>
      </c>
      <c r="N17" s="896">
        <v>99.096385542168676</v>
      </c>
      <c r="O17" s="1086"/>
      <c r="P17" s="896">
        <v>99.196249162759543</v>
      </c>
      <c r="Q17" s="896">
        <v>99.219398770968283</v>
      </c>
      <c r="R17" s="896">
        <v>99.180603883713104</v>
      </c>
    </row>
    <row r="18" spans="1:18" ht="15" customHeight="1" x14ac:dyDescent="0.35">
      <c r="A18" s="313"/>
      <c r="C18" s="406">
        <v>2019</v>
      </c>
      <c r="D18" s="896">
        <v>96.964782205746062</v>
      </c>
      <c r="E18" s="896">
        <v>97.425742574257427</v>
      </c>
      <c r="F18" s="896">
        <v>96.925783213268559</v>
      </c>
      <c r="G18" s="1086"/>
      <c r="H18" s="896">
        <v>97.652153558052433</v>
      </c>
      <c r="I18" s="896">
        <v>97.671595674244088</v>
      </c>
      <c r="J18" s="896">
        <v>97.646919008853757</v>
      </c>
      <c r="K18" s="1086"/>
      <c r="L18" s="896">
        <v>99.034488952757314</v>
      </c>
      <c r="M18" s="896">
        <v>99.025630163101042</v>
      </c>
      <c r="N18" s="896">
        <v>99.04101044752845</v>
      </c>
      <c r="O18" s="1086"/>
      <c r="P18" s="896">
        <v>99.158097686375328</v>
      </c>
      <c r="Q18" s="896">
        <v>99.161585365853654</v>
      </c>
      <c r="R18" s="896">
        <v>99.155555555555551</v>
      </c>
    </row>
    <row r="19" spans="1:18" ht="15" customHeight="1" x14ac:dyDescent="0.35">
      <c r="A19" s="313"/>
      <c r="C19" s="406">
        <v>2020</v>
      </c>
      <c r="D19" s="896">
        <v>96.916708075136555</v>
      </c>
      <c r="E19" s="896">
        <v>97.268998547443758</v>
      </c>
      <c r="F19" s="896">
        <v>96.885731314121557</v>
      </c>
      <c r="G19" s="1086"/>
      <c r="H19" s="896">
        <v>97.783074280660287</v>
      </c>
      <c r="I19" s="896">
        <v>97.795716426023489</v>
      </c>
      <c r="J19" s="896">
        <v>97.779692141117607</v>
      </c>
      <c r="K19" s="1086"/>
      <c r="L19" s="896">
        <v>99.16360873692021</v>
      </c>
      <c r="M19" s="896">
        <v>99.167699444277631</v>
      </c>
      <c r="N19" s="896">
        <v>99.160599368291869</v>
      </c>
      <c r="O19" s="1086"/>
      <c r="P19" s="896">
        <v>99.243547360981935</v>
      </c>
      <c r="Q19" s="896">
        <v>99.251309030812479</v>
      </c>
      <c r="R19" s="896">
        <v>99.237891391250372</v>
      </c>
    </row>
    <row r="20" spans="1:18" ht="13.8" x14ac:dyDescent="0.35">
      <c r="A20" s="313"/>
      <c r="C20" s="2841">
        <v>2021</v>
      </c>
      <c r="D20" s="2842">
        <v>97.648652015126203</v>
      </c>
      <c r="E20" s="2842">
        <v>97.989658509205029</v>
      </c>
      <c r="F20" s="2842">
        <v>97.618989821444629</v>
      </c>
      <c r="G20" s="2843"/>
      <c r="H20" s="2842">
        <v>97.786459961755241</v>
      </c>
      <c r="I20" s="2842">
        <v>97.800993211782142</v>
      </c>
      <c r="J20" s="2842">
        <v>97.782548458417338</v>
      </c>
      <c r="K20" s="2843"/>
      <c r="L20" s="2842">
        <v>99.320980676167366</v>
      </c>
      <c r="M20" s="2842">
        <v>99.314741578548933</v>
      </c>
      <c r="N20" s="2842">
        <v>99.325413325433317</v>
      </c>
      <c r="O20" s="2843"/>
      <c r="P20" s="2842">
        <v>99.366936617267328</v>
      </c>
      <c r="Q20" s="2842">
        <v>99.36167338947854</v>
      </c>
      <c r="R20" s="2842">
        <v>99.370637137415869</v>
      </c>
    </row>
    <row r="21" spans="1:18" ht="33.6" customHeight="1" x14ac:dyDescent="0.35">
      <c r="A21" s="314"/>
      <c r="C21" s="73" t="s">
        <v>833</v>
      </c>
      <c r="D21" s="73"/>
      <c r="E21" s="73"/>
      <c r="F21" s="73"/>
      <c r="G21" s="73"/>
      <c r="H21" s="73"/>
      <c r="I21" s="73"/>
      <c r="J21" s="73"/>
      <c r="K21" s="73"/>
      <c r="L21" s="73"/>
      <c r="M21" s="73"/>
      <c r="N21" s="73"/>
      <c r="O21" s="73"/>
      <c r="P21" s="73"/>
      <c r="Q21" s="73"/>
      <c r="R21" s="73"/>
    </row>
    <row r="22" spans="1:18" ht="22.2" customHeight="1" x14ac:dyDescent="0.35">
      <c r="A22" s="313"/>
      <c r="C22" s="3316" t="s">
        <v>4849</v>
      </c>
      <c r="D22" s="3316"/>
      <c r="E22" s="3316"/>
      <c r="F22" s="3316"/>
      <c r="G22" s="3316"/>
      <c r="H22" s="3316"/>
      <c r="I22" s="3316"/>
      <c r="J22" s="3316"/>
      <c r="K22" s="3316"/>
      <c r="L22" s="3316"/>
      <c r="M22" s="3316"/>
      <c r="N22" s="3316"/>
      <c r="O22" s="3316"/>
      <c r="P22" s="3316"/>
      <c r="Q22" s="3316"/>
      <c r="R22" s="3316"/>
    </row>
    <row r="23" spans="1:18" ht="34.799999999999997" customHeight="1" x14ac:dyDescent="0.35">
      <c r="A23" s="313"/>
      <c r="C23" s="3316" t="s">
        <v>4850</v>
      </c>
      <c r="D23" s="3316"/>
      <c r="E23" s="3316"/>
      <c r="F23" s="3316"/>
      <c r="G23" s="3316"/>
      <c r="H23" s="3316"/>
      <c r="I23" s="3316"/>
      <c r="J23" s="3316"/>
      <c r="K23" s="3316"/>
      <c r="L23" s="3316"/>
      <c r="M23" s="3316"/>
      <c r="N23" s="3316"/>
      <c r="O23" s="3316"/>
      <c r="P23" s="3316"/>
      <c r="Q23" s="3316"/>
      <c r="R23" s="3316"/>
    </row>
    <row r="24" spans="1:18" ht="34.799999999999997" customHeight="1" x14ac:dyDescent="0.35">
      <c r="A24" s="313"/>
      <c r="C24" s="3316" t="s">
        <v>4851</v>
      </c>
      <c r="D24" s="3316"/>
      <c r="E24" s="3316"/>
      <c r="F24" s="3316"/>
      <c r="G24" s="3316"/>
      <c r="H24" s="3316"/>
      <c r="I24" s="3316"/>
      <c r="J24" s="3316"/>
      <c r="K24" s="3316"/>
      <c r="L24" s="3316"/>
      <c r="M24" s="3316"/>
      <c r="N24" s="3316"/>
      <c r="O24" s="3316"/>
      <c r="P24" s="3316"/>
      <c r="Q24" s="3316"/>
      <c r="R24" s="3316"/>
    </row>
    <row r="25" spans="1:18" ht="32.4" customHeight="1" x14ac:dyDescent="0.35">
      <c r="A25" s="314"/>
      <c r="C25" s="3316" t="s">
        <v>4852</v>
      </c>
      <c r="D25" s="3316"/>
      <c r="E25" s="3316"/>
      <c r="F25" s="3316"/>
      <c r="G25" s="3316"/>
      <c r="H25" s="3316"/>
      <c r="I25" s="3316"/>
      <c r="J25" s="3316"/>
      <c r="K25" s="3316"/>
      <c r="L25" s="3316"/>
      <c r="M25" s="3316"/>
      <c r="N25" s="3316"/>
      <c r="O25" s="3316"/>
      <c r="P25" s="3316"/>
      <c r="Q25" s="3316"/>
      <c r="R25" s="3316"/>
    </row>
    <row r="26" spans="1:18" ht="17.399999999999999" x14ac:dyDescent="0.35">
      <c r="A26" s="314"/>
      <c r="C26" s="3316" t="s">
        <v>4853</v>
      </c>
      <c r="D26" s="3316"/>
      <c r="E26" s="3316"/>
      <c r="F26" s="3316"/>
      <c r="G26" s="3316"/>
      <c r="H26" s="3316"/>
      <c r="I26" s="3316"/>
      <c r="J26" s="3316"/>
      <c r="K26" s="3316"/>
      <c r="L26" s="3316"/>
      <c r="M26" s="3316"/>
      <c r="N26" s="3316"/>
      <c r="O26" s="3316"/>
      <c r="P26" s="3316"/>
      <c r="Q26" s="3316"/>
      <c r="R26" s="3316"/>
    </row>
    <row r="27" spans="1:18" ht="17.399999999999999" x14ac:dyDescent="0.35">
      <c r="A27" s="314"/>
      <c r="C27" s="73" t="s">
        <v>6707</v>
      </c>
      <c r="D27" s="73"/>
      <c r="E27" s="73"/>
      <c r="F27" s="73"/>
      <c r="G27" s="73"/>
      <c r="H27" s="73"/>
      <c r="I27" s="73"/>
      <c r="J27" s="73"/>
      <c r="K27" s="73"/>
      <c r="L27" s="73"/>
      <c r="M27" s="73"/>
      <c r="N27" s="73"/>
      <c r="O27" s="73"/>
      <c r="P27" s="73"/>
      <c r="Q27" s="73"/>
      <c r="R27" s="73"/>
    </row>
    <row r="28" spans="1:18" ht="16.2" x14ac:dyDescent="0.35">
      <c r="A28" s="314"/>
      <c r="C28" s="220"/>
      <c r="D28" s="41"/>
      <c r="E28" s="41"/>
      <c r="F28" s="41"/>
      <c r="G28" s="41"/>
      <c r="H28" s="41"/>
      <c r="I28" s="41"/>
      <c r="J28" s="41"/>
      <c r="K28" s="41"/>
      <c r="L28" s="41"/>
      <c r="M28" s="41"/>
      <c r="N28" s="41"/>
      <c r="O28" s="41"/>
      <c r="P28" s="41"/>
      <c r="Q28" s="41"/>
      <c r="R28" s="41"/>
    </row>
    <row r="29" spans="1:18" ht="16.2" x14ac:dyDescent="0.35">
      <c r="A29" s="313"/>
      <c r="C29" s="220"/>
      <c r="D29" s="41"/>
      <c r="E29" s="41"/>
      <c r="F29" s="41"/>
      <c r="G29" s="41"/>
      <c r="H29" s="41"/>
      <c r="I29" s="41"/>
      <c r="J29" s="41"/>
      <c r="K29" s="41"/>
      <c r="L29" s="41"/>
      <c r="M29" s="41"/>
      <c r="N29" s="41"/>
      <c r="O29" s="41"/>
      <c r="P29" s="41"/>
      <c r="Q29" s="41"/>
      <c r="R29" s="41"/>
    </row>
    <row r="30" spans="1:18" x14ac:dyDescent="0.35">
      <c r="A30" s="313"/>
    </row>
    <row r="32" spans="1:18" ht="18.600000000000001" x14ac:dyDescent="0.35">
      <c r="C32" s="1087" t="s">
        <v>6689</v>
      </c>
    </row>
    <row r="35" spans="3:30" x14ac:dyDescent="0.35">
      <c r="W35" s="338"/>
      <c r="X35" s="338"/>
      <c r="Y35" s="338"/>
      <c r="Z35" s="338"/>
      <c r="AA35" s="338"/>
      <c r="AB35" s="338"/>
      <c r="AC35" s="338"/>
      <c r="AD35" s="338"/>
    </row>
    <row r="36" spans="3:30" x14ac:dyDescent="0.35">
      <c r="W36" s="338"/>
      <c r="X36" s="338"/>
      <c r="Y36" s="338"/>
      <c r="Z36" s="338"/>
      <c r="AA36" s="338"/>
      <c r="AB36" s="338"/>
      <c r="AC36" s="338"/>
      <c r="AD36" s="338"/>
    </row>
    <row r="37" spans="3:30" x14ac:dyDescent="0.35">
      <c r="W37" s="338"/>
      <c r="X37" s="338"/>
      <c r="Y37" s="338"/>
      <c r="Z37" s="338"/>
      <c r="AA37" s="338"/>
      <c r="AB37" s="338"/>
      <c r="AC37" s="338"/>
      <c r="AD37" s="338"/>
    </row>
    <row r="38" spans="3:30" x14ac:dyDescent="0.35">
      <c r="W38" s="338"/>
      <c r="X38" s="338"/>
      <c r="Y38" s="338"/>
      <c r="Z38" s="338"/>
      <c r="AA38" s="338"/>
      <c r="AB38" s="338"/>
      <c r="AC38" s="338"/>
      <c r="AD38" s="338"/>
    </row>
    <row r="39" spans="3:30" ht="17.399999999999999" x14ac:dyDescent="0.35">
      <c r="C39" s="23"/>
      <c r="W39" s="338"/>
      <c r="X39" s="338"/>
      <c r="Y39" s="338"/>
      <c r="Z39" s="338"/>
      <c r="AA39" s="338"/>
      <c r="AB39" s="338"/>
      <c r="AC39" s="338"/>
      <c r="AD39" s="338"/>
    </row>
    <row r="40" spans="3:30" ht="17.399999999999999" x14ac:dyDescent="0.35">
      <c r="C40" s="23"/>
      <c r="W40" s="338"/>
      <c r="X40" s="338"/>
      <c r="Y40" s="338"/>
      <c r="Z40" s="338"/>
      <c r="AA40" s="338"/>
      <c r="AB40" s="338"/>
      <c r="AC40" s="338"/>
      <c r="AD40" s="338"/>
    </row>
    <row r="41" spans="3:30" x14ac:dyDescent="0.35">
      <c r="W41" s="338"/>
      <c r="X41" s="338"/>
      <c r="Y41" s="338"/>
      <c r="Z41" s="338"/>
      <c r="AA41" s="338"/>
      <c r="AB41" s="338"/>
      <c r="AC41" s="338"/>
      <c r="AD41" s="338"/>
    </row>
    <row r="42" spans="3:30" x14ac:dyDescent="0.35">
      <c r="W42" s="338"/>
      <c r="X42" s="338"/>
      <c r="Y42" s="338"/>
      <c r="Z42" s="338"/>
      <c r="AA42" s="338"/>
      <c r="AB42" s="338"/>
      <c r="AC42" s="338"/>
      <c r="AD42" s="338"/>
    </row>
    <row r="54" spans="1:21" ht="17.399999999999999" customHeight="1" x14ac:dyDescent="0.35">
      <c r="S54" s="2838"/>
      <c r="T54" s="2838"/>
      <c r="U54" s="2838"/>
    </row>
    <row r="55" spans="1:21" ht="18" customHeight="1" x14ac:dyDescent="0.45">
      <c r="C55" s="3328" t="s">
        <v>2398</v>
      </c>
      <c r="D55" s="3328"/>
      <c r="E55" s="3328"/>
      <c r="F55" s="3328"/>
      <c r="G55" s="3328"/>
      <c r="H55" s="3328"/>
      <c r="I55" s="3328"/>
      <c r="J55" s="3328"/>
      <c r="K55" s="3328"/>
      <c r="L55" s="3328"/>
      <c r="M55" s="3328"/>
      <c r="N55" s="3328"/>
      <c r="O55" s="3328"/>
      <c r="P55" s="3328"/>
      <c r="Q55" s="3328"/>
      <c r="R55" s="3328"/>
      <c r="S55" s="3328"/>
      <c r="T55" s="3328"/>
      <c r="U55" s="22"/>
    </row>
    <row r="56" spans="1:21" ht="10.199999999999999" customHeight="1" x14ac:dyDescent="0.45">
      <c r="C56" s="24" t="s">
        <v>6708</v>
      </c>
      <c r="D56" s="22"/>
      <c r="E56" s="22"/>
      <c r="F56" s="22"/>
      <c r="G56" s="22"/>
      <c r="H56" s="22"/>
      <c r="I56" s="22"/>
      <c r="J56" s="22"/>
      <c r="K56" s="22"/>
      <c r="L56" s="22"/>
      <c r="M56" s="22"/>
      <c r="N56" s="22"/>
      <c r="O56" s="22"/>
      <c r="P56" s="22"/>
      <c r="Q56" s="22"/>
      <c r="R56" s="22"/>
    </row>
    <row r="60" spans="1:21" x14ac:dyDescent="0.35">
      <c r="A60" s="100"/>
      <c r="B60" s="100"/>
      <c r="S60" s="100"/>
    </row>
    <row r="61" spans="1:21" x14ac:dyDescent="0.35">
      <c r="A61" s="100"/>
      <c r="B61" s="100"/>
      <c r="C61" s="348"/>
      <c r="D61" s="348"/>
      <c r="E61" s="238" t="s">
        <v>2183</v>
      </c>
      <c r="F61" s="348"/>
      <c r="G61" s="348"/>
      <c r="H61" s="348"/>
      <c r="I61" s="348"/>
      <c r="J61" s="348"/>
      <c r="K61" s="100"/>
      <c r="L61" s="100"/>
      <c r="M61" s="100"/>
      <c r="N61" s="100"/>
      <c r="O61" s="100"/>
      <c r="P61" s="100"/>
      <c r="Q61" s="100"/>
      <c r="R61" s="100"/>
      <c r="S61" s="100"/>
    </row>
    <row r="62" spans="1:21" x14ac:dyDescent="0.35">
      <c r="A62" s="100"/>
      <c r="B62" s="100"/>
      <c r="C62" s="348"/>
      <c r="D62" s="348"/>
      <c r="E62" s="238" t="s">
        <v>2184</v>
      </c>
      <c r="F62" s="348"/>
      <c r="G62" s="348"/>
      <c r="H62" s="348"/>
      <c r="I62" s="348"/>
      <c r="J62" s="348"/>
      <c r="K62" s="100"/>
      <c r="L62" s="100"/>
      <c r="M62" s="100"/>
      <c r="N62" s="100"/>
      <c r="O62" s="100"/>
      <c r="P62" s="100"/>
      <c r="Q62" s="100"/>
      <c r="R62" s="100"/>
      <c r="S62" s="100"/>
    </row>
    <row r="63" spans="1:21" x14ac:dyDescent="0.35">
      <c r="A63" s="100"/>
      <c r="B63" s="100"/>
      <c r="C63" s="348"/>
      <c r="D63" s="348"/>
      <c r="E63" s="238" t="s">
        <v>2185</v>
      </c>
      <c r="F63" s="348"/>
      <c r="G63" s="348"/>
      <c r="H63" s="348"/>
      <c r="I63" s="348"/>
      <c r="J63" s="348"/>
      <c r="K63" s="100"/>
      <c r="L63" s="100"/>
      <c r="M63" s="100"/>
      <c r="N63" s="100"/>
      <c r="O63" s="100"/>
      <c r="P63" s="100"/>
      <c r="Q63" s="100"/>
      <c r="R63" s="100"/>
      <c r="S63" s="100"/>
    </row>
    <row r="64" spans="1:21" x14ac:dyDescent="0.35">
      <c r="A64" s="100"/>
      <c r="B64" s="100"/>
      <c r="C64" s="348"/>
      <c r="D64" s="348"/>
      <c r="E64" s="238" t="s">
        <v>2186</v>
      </c>
      <c r="F64" s="348"/>
      <c r="G64" s="348"/>
      <c r="H64" s="348"/>
      <c r="I64" s="348"/>
      <c r="J64" s="348"/>
      <c r="K64" s="100"/>
      <c r="L64" s="100"/>
      <c r="M64" s="100"/>
      <c r="N64" s="100"/>
      <c r="O64" s="100"/>
      <c r="P64" s="100"/>
      <c r="Q64" s="100"/>
      <c r="R64" s="100"/>
      <c r="S64" s="100"/>
    </row>
    <row r="65" spans="1:19" x14ac:dyDescent="0.35">
      <c r="A65" s="100"/>
      <c r="B65" s="100"/>
      <c r="C65" s="348"/>
      <c r="D65" s="348"/>
      <c r="E65" s="348"/>
      <c r="F65" s="348"/>
      <c r="G65" s="348"/>
      <c r="H65" s="348"/>
      <c r="I65" s="348"/>
      <c r="J65" s="348"/>
      <c r="K65" s="100"/>
      <c r="L65" s="100"/>
      <c r="M65" s="100"/>
      <c r="N65" s="100"/>
      <c r="O65" s="100"/>
      <c r="P65" s="100"/>
      <c r="Q65" s="100"/>
      <c r="R65" s="100"/>
      <c r="S65" s="100"/>
    </row>
    <row r="66" spans="1:19" x14ac:dyDescent="0.35">
      <c r="A66" s="100"/>
      <c r="B66" s="100"/>
      <c r="C66" s="100"/>
      <c r="D66" s="100"/>
      <c r="E66" s="100"/>
      <c r="F66" s="100"/>
      <c r="G66" s="100"/>
      <c r="H66" s="100"/>
      <c r="I66" s="100"/>
      <c r="J66" s="100"/>
      <c r="K66" s="100"/>
      <c r="L66" s="100"/>
      <c r="M66" s="100"/>
      <c r="N66" s="100"/>
      <c r="O66" s="100"/>
      <c r="P66" s="100"/>
      <c r="Q66" s="100"/>
      <c r="R66" s="100"/>
      <c r="S66" s="100"/>
    </row>
    <row r="67" spans="1:19" x14ac:dyDescent="0.35">
      <c r="A67" s="100"/>
      <c r="B67" s="100"/>
      <c r="C67" s="100"/>
      <c r="D67" s="100"/>
      <c r="E67" s="100"/>
      <c r="F67" s="100"/>
      <c r="G67" s="100"/>
      <c r="H67" s="100"/>
      <c r="I67" s="100"/>
      <c r="J67" s="100"/>
      <c r="K67" s="100"/>
      <c r="L67" s="100"/>
      <c r="M67" s="100"/>
      <c r="N67" s="100"/>
      <c r="O67" s="100"/>
      <c r="P67" s="100"/>
      <c r="Q67" s="100"/>
      <c r="R67" s="100"/>
      <c r="S67" s="100"/>
    </row>
    <row r="68" spans="1:19" x14ac:dyDescent="0.35">
      <c r="A68" s="100"/>
      <c r="B68" s="100"/>
      <c r="C68" s="100"/>
      <c r="D68" s="100"/>
      <c r="E68" s="100"/>
      <c r="F68" s="100"/>
      <c r="G68" s="100"/>
      <c r="H68" s="100"/>
      <c r="I68" s="100"/>
      <c r="J68" s="100"/>
      <c r="K68" s="100"/>
      <c r="L68" s="100"/>
      <c r="M68" s="100"/>
      <c r="N68" s="100"/>
      <c r="O68" s="100"/>
      <c r="P68" s="100"/>
      <c r="Q68" s="100"/>
      <c r="R68" s="100"/>
      <c r="S68" s="100"/>
    </row>
    <row r="69" spans="1:19" x14ac:dyDescent="0.35">
      <c r="A69" s="100"/>
      <c r="B69" s="100"/>
      <c r="C69" s="100"/>
      <c r="D69" s="100"/>
      <c r="E69" s="100"/>
      <c r="F69" s="100"/>
      <c r="G69" s="100"/>
      <c r="H69" s="100"/>
      <c r="I69" s="100"/>
      <c r="J69" s="100"/>
      <c r="K69" s="100"/>
      <c r="L69" s="100"/>
      <c r="M69" s="100"/>
      <c r="N69" s="100"/>
      <c r="O69" s="100"/>
      <c r="P69" s="100"/>
      <c r="Q69" s="100"/>
      <c r="R69" s="100"/>
      <c r="S69" s="100"/>
    </row>
    <row r="70" spans="1:19" x14ac:dyDescent="0.35">
      <c r="C70" s="100"/>
      <c r="D70" s="100"/>
      <c r="E70" s="100"/>
      <c r="F70" s="100"/>
      <c r="G70" s="100"/>
      <c r="H70" s="100"/>
      <c r="I70" s="100"/>
      <c r="J70" s="100"/>
      <c r="K70" s="100"/>
      <c r="L70" s="100"/>
      <c r="M70" s="100"/>
      <c r="N70" s="100"/>
      <c r="O70" s="100"/>
      <c r="P70" s="100"/>
      <c r="Q70" s="100"/>
      <c r="R70" s="100"/>
    </row>
  </sheetData>
  <mergeCells count="21">
    <mergeCell ref="C55:T55"/>
    <mergeCell ref="C26:R26"/>
    <mergeCell ref="C22:R22"/>
    <mergeCell ref="C23:R23"/>
    <mergeCell ref="C24:R24"/>
    <mergeCell ref="C25:R25"/>
    <mergeCell ref="C10:C11"/>
    <mergeCell ref="D10:F10"/>
    <mergeCell ref="H10:J10"/>
    <mergeCell ref="L10:N10"/>
    <mergeCell ref="P10:R10"/>
    <mergeCell ref="C1:D1"/>
    <mergeCell ref="A3:B3"/>
    <mergeCell ref="A4:B4"/>
    <mergeCell ref="C3:W3"/>
    <mergeCell ref="C4:W4"/>
    <mergeCell ref="A6:B6"/>
    <mergeCell ref="C8:R8"/>
    <mergeCell ref="A5:B5"/>
    <mergeCell ref="C5:W5"/>
    <mergeCell ref="C6:W6"/>
  </mergeCells>
  <hyperlinks>
    <hyperlink ref="A1" location="'ODS 4.'!A1" display="REGRESAR" xr:uid="{00000000-0004-0000-8E00-000000000000}"/>
    <hyperlink ref="C1" location="'Metadato 4.c.1'!A1" display="VER METADATO" xr:uid="{00000000-0004-0000-8E00-000001000000}"/>
  </hyperlinks>
  <pageMargins left="0.17" right="0.17" top="0.32" bottom="0.33" header="0.3" footer="0.3"/>
  <pageSetup scale="89" orientation="landscape" r:id="rId1"/>
  <colBreaks count="1" manualBreakCount="1">
    <brk id="18" max="1048575" man="1"/>
  </colBreaks>
  <drawing r:id="rId2"/>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F00-000000000000}">
  <sheetPr codeName="Hoja142">
    <tabColor theme="1" tint="0.499984740745262"/>
  </sheetPr>
  <dimension ref="A1:F36"/>
  <sheetViews>
    <sheetView showGridLines="0" workbookViewId="0">
      <pane ySplit="1" topLeftCell="A2" activePane="bottomLeft" state="frozen"/>
      <selection pane="bottomLeft" activeCell="F4" sqref="F4"/>
    </sheetView>
  </sheetViews>
  <sheetFormatPr baseColWidth="10" defaultColWidth="11.44140625" defaultRowHeight="17.399999999999999" x14ac:dyDescent="0.45"/>
  <cols>
    <col min="1" max="1" width="6.44140625" style="22" customWidth="1"/>
    <col min="2" max="2" width="22.77734375" style="22" customWidth="1"/>
    <col min="3" max="3" width="11.44140625" style="22" customWidth="1"/>
    <col min="4" max="4" width="82" style="22" customWidth="1"/>
    <col min="5" max="5" width="11.44140625" style="22"/>
    <col min="6" max="6" width="7.21875" style="22" customWidth="1"/>
    <col min="7" max="16384" width="11.44140625" style="22"/>
  </cols>
  <sheetData>
    <row r="1" spans="1:6" x14ac:dyDescent="0.45">
      <c r="B1" s="584" t="s">
        <v>337</v>
      </c>
    </row>
    <row r="2" spans="1:6" ht="18" thickBot="1" x14ac:dyDescent="0.5"/>
    <row r="3" spans="1:6" ht="19.2" thickBot="1" x14ac:dyDescent="0.5">
      <c r="B3" s="3362" t="s">
        <v>370</v>
      </c>
      <c r="C3" s="3362"/>
      <c r="D3" s="3362"/>
      <c r="F3" s="147" t="s">
        <v>371</v>
      </c>
    </row>
    <row r="4" spans="1:6" ht="34.799999999999997" x14ac:dyDescent="0.45">
      <c r="A4" s="148"/>
      <c r="B4" s="3299" t="s">
        <v>449</v>
      </c>
      <c r="C4" s="3299"/>
      <c r="D4" s="156" t="s">
        <v>20</v>
      </c>
    </row>
    <row r="5" spans="1:6" ht="52.2" x14ac:dyDescent="0.45">
      <c r="B5" s="3142" t="s">
        <v>2179</v>
      </c>
      <c r="C5" s="3142"/>
      <c r="D5" s="44" t="s">
        <v>67</v>
      </c>
    </row>
    <row r="6" spans="1:6" x14ac:dyDescent="0.45">
      <c r="B6" s="3142" t="s">
        <v>374</v>
      </c>
      <c r="C6" s="3142"/>
      <c r="D6" s="45" t="s">
        <v>763</v>
      </c>
    </row>
    <row r="7" spans="1:6" x14ac:dyDescent="0.45">
      <c r="B7" s="3143" t="s">
        <v>375</v>
      </c>
      <c r="C7" s="3143"/>
      <c r="D7" s="128" t="s">
        <v>4213</v>
      </c>
    </row>
    <row r="8" spans="1:6" x14ac:dyDescent="0.45">
      <c r="B8" s="3143" t="s">
        <v>2480</v>
      </c>
      <c r="C8" s="3143"/>
      <c r="D8" s="132" t="s">
        <v>2544</v>
      </c>
    </row>
    <row r="10" spans="1:6" ht="18.600000000000001" x14ac:dyDescent="0.45">
      <c r="B10" s="3362" t="s">
        <v>376</v>
      </c>
      <c r="C10" s="3362"/>
      <c r="D10" s="3362"/>
    </row>
    <row r="11" spans="1:6" x14ac:dyDescent="0.45">
      <c r="B11" s="3323" t="s">
        <v>377</v>
      </c>
      <c r="C11" s="3324"/>
      <c r="D11" s="156" t="s">
        <v>439</v>
      </c>
    </row>
    <row r="12" spans="1:6" ht="15" customHeight="1" x14ac:dyDescent="0.45">
      <c r="B12" s="3155" t="s">
        <v>379</v>
      </c>
      <c r="C12" s="3155"/>
      <c r="D12" s="684" t="s">
        <v>4854</v>
      </c>
    </row>
    <row r="13" spans="1:6" x14ac:dyDescent="0.45">
      <c r="B13" s="3142" t="s">
        <v>380</v>
      </c>
      <c r="C13" s="3142"/>
      <c r="D13" s="603" t="s">
        <v>763</v>
      </c>
    </row>
    <row r="14" spans="1:6" x14ac:dyDescent="0.45">
      <c r="B14" s="3142" t="s">
        <v>381</v>
      </c>
      <c r="C14" s="3156"/>
      <c r="D14" s="603" t="s">
        <v>10</v>
      </c>
    </row>
    <row r="15" spans="1:6" ht="246" x14ac:dyDescent="0.45">
      <c r="B15" s="3142" t="s">
        <v>382</v>
      </c>
      <c r="C15" s="3142"/>
      <c r="D15" s="83" t="s">
        <v>6008</v>
      </c>
    </row>
    <row r="16" spans="1:6" ht="278.39999999999998" x14ac:dyDescent="0.45">
      <c r="B16" s="3142" t="s">
        <v>383</v>
      </c>
      <c r="C16" s="3142"/>
      <c r="D16" s="143" t="s">
        <v>6009</v>
      </c>
    </row>
    <row r="17" spans="2:4" x14ac:dyDescent="0.45">
      <c r="B17" s="3142" t="s">
        <v>384</v>
      </c>
      <c r="C17" s="3142"/>
      <c r="D17" s="51" t="s">
        <v>450</v>
      </c>
    </row>
    <row r="18" spans="2:4" x14ac:dyDescent="0.45">
      <c r="B18" s="3143" t="s">
        <v>386</v>
      </c>
      <c r="C18" s="3143"/>
      <c r="D18" s="44"/>
    </row>
    <row r="19" spans="2:4" ht="30" customHeight="1" x14ac:dyDescent="0.45">
      <c r="B19" s="3144" t="s">
        <v>387</v>
      </c>
      <c r="C19" s="3145"/>
      <c r="D19" s="127" t="s">
        <v>2188</v>
      </c>
    </row>
    <row r="20" spans="2:4" x14ac:dyDescent="0.45">
      <c r="B20" s="3142" t="s">
        <v>388</v>
      </c>
      <c r="C20" s="3142"/>
      <c r="D20" s="53" t="s">
        <v>424</v>
      </c>
    </row>
    <row r="21" spans="2:4" x14ac:dyDescent="0.45">
      <c r="B21" s="3146" t="s">
        <v>390</v>
      </c>
      <c r="C21" s="54" t="s">
        <v>391</v>
      </c>
      <c r="D21" s="44"/>
    </row>
    <row r="22" spans="2:4" x14ac:dyDescent="0.45">
      <c r="B22" s="3147"/>
      <c r="C22" s="577" t="s">
        <v>393</v>
      </c>
      <c r="D22" s="143" t="s">
        <v>2187</v>
      </c>
    </row>
    <row r="23" spans="2:4" x14ac:dyDescent="0.45">
      <c r="B23" s="3148" t="s">
        <v>395</v>
      </c>
      <c r="C23" s="3148"/>
      <c r="D23" s="51" t="s">
        <v>427</v>
      </c>
    </row>
    <row r="24" spans="2:4" x14ac:dyDescent="0.45">
      <c r="B24" s="3148" t="s">
        <v>397</v>
      </c>
      <c r="C24" s="3148"/>
      <c r="D24" s="64" t="s">
        <v>771</v>
      </c>
    </row>
    <row r="25" spans="2:4" x14ac:dyDescent="0.45">
      <c r="B25" s="3142" t="s">
        <v>399</v>
      </c>
      <c r="C25" s="3142"/>
      <c r="D25" s="52" t="s">
        <v>11</v>
      </c>
    </row>
    <row r="26" spans="2:4" ht="15" customHeight="1" x14ac:dyDescent="0.45">
      <c r="B26" s="3143" t="s">
        <v>401</v>
      </c>
      <c r="C26" s="3143"/>
      <c r="D26" s="64" t="s">
        <v>2166</v>
      </c>
    </row>
    <row r="27" spans="2:4" x14ac:dyDescent="0.45">
      <c r="B27" s="3149" t="s">
        <v>403</v>
      </c>
      <c r="C27" s="3150"/>
      <c r="D27" s="44"/>
    </row>
    <row r="28" spans="2:4" ht="139.19999999999999" x14ac:dyDescent="0.45">
      <c r="B28" s="578" t="s">
        <v>404</v>
      </c>
      <c r="C28" s="579"/>
      <c r="D28" s="51" t="s">
        <v>6010</v>
      </c>
    </row>
    <row r="29" spans="2:4" x14ac:dyDescent="0.45">
      <c r="B29" s="3151" t="s">
        <v>405</v>
      </c>
      <c r="C29" s="3152"/>
      <c r="D29" s="61"/>
    </row>
    <row r="30" spans="2:4" x14ac:dyDescent="0.45">
      <c r="B30" s="937"/>
      <c r="C30" s="937"/>
      <c r="D30" s="938"/>
    </row>
    <row r="31" spans="2:4" ht="18.600000000000001" x14ac:dyDescent="0.45">
      <c r="B31" s="3362" t="s">
        <v>406</v>
      </c>
      <c r="C31" s="3362"/>
      <c r="D31" s="3362"/>
    </row>
    <row r="32" spans="2:4" x14ac:dyDescent="0.45">
      <c r="B32" s="3321" t="s">
        <v>407</v>
      </c>
      <c r="C32" s="3322"/>
      <c r="D32" s="1002" t="s">
        <v>2160</v>
      </c>
    </row>
    <row r="33" spans="2:4" x14ac:dyDescent="0.45">
      <c r="B33" s="3140" t="s">
        <v>409</v>
      </c>
      <c r="C33" s="3141"/>
      <c r="D33" s="119" t="s">
        <v>2162</v>
      </c>
    </row>
    <row r="34" spans="2:4" x14ac:dyDescent="0.45">
      <c r="B34" s="3140" t="s">
        <v>411</v>
      </c>
      <c r="C34" s="3141"/>
      <c r="D34" s="134" t="s">
        <v>771</v>
      </c>
    </row>
    <row r="35" spans="2:4" x14ac:dyDescent="0.45">
      <c r="B35" s="3140" t="s">
        <v>413</v>
      </c>
      <c r="C35" s="3141"/>
      <c r="D35" s="119"/>
    </row>
    <row r="36" spans="2:4" x14ac:dyDescent="0.45">
      <c r="B36" s="3140" t="s">
        <v>415</v>
      </c>
      <c r="C36" s="3141"/>
      <c r="D36" s="119" t="s">
        <v>2161</v>
      </c>
    </row>
  </sheetData>
  <mergeCells count="30">
    <mergeCell ref="B20:C20"/>
    <mergeCell ref="B21:B22"/>
    <mergeCell ref="B23:C23"/>
    <mergeCell ref="B24:C24"/>
    <mergeCell ref="B11:C11"/>
    <mergeCell ref="B12:C12"/>
    <mergeCell ref="B13:C13"/>
    <mergeCell ref="B14:C14"/>
    <mergeCell ref="B19:C19"/>
    <mergeCell ref="B32:C32"/>
    <mergeCell ref="B33:C33"/>
    <mergeCell ref="B34:C34"/>
    <mergeCell ref="B35:C35"/>
    <mergeCell ref="B36:C36"/>
    <mergeCell ref="B31:D31"/>
    <mergeCell ref="B29:C29"/>
    <mergeCell ref="B17:C17"/>
    <mergeCell ref="B18:C18"/>
    <mergeCell ref="B3:D3"/>
    <mergeCell ref="B4:C4"/>
    <mergeCell ref="B5:C5"/>
    <mergeCell ref="B6:C6"/>
    <mergeCell ref="B7:C7"/>
    <mergeCell ref="B10:D10"/>
    <mergeCell ref="B8:C8"/>
    <mergeCell ref="B16:C16"/>
    <mergeCell ref="B25:C25"/>
    <mergeCell ref="B26:C26"/>
    <mergeCell ref="B27:C27"/>
    <mergeCell ref="B15:C15"/>
  </mergeCells>
  <dataValidations count="7">
    <dataValidation type="list" allowBlank="1" showInputMessage="1" showErrorMessage="1" sqref="D25" xr:uid="{00000000-0002-0000-8F00-000000000000}">
      <formula1>Tipo_operación</formula1>
    </dataValidation>
    <dataValidation type="list" allowBlank="1" showInputMessage="1" showErrorMessage="1" sqref="D14" xr:uid="{00000000-0002-0000-8F00-000001000000}">
      <formula1>Tipo_indicador</formula1>
    </dataValidation>
    <dataValidation type="list" allowBlank="1" showInputMessage="1" showErrorMessage="1" sqref="D7" xr:uid="{00000000-0002-0000-8F00-000002000000}">
      <formula1>Nombre_indicador_ODS</formula1>
    </dataValidation>
    <dataValidation type="list" allowBlank="1" showInputMessage="1" showErrorMessage="1" sqref="D6" xr:uid="{00000000-0002-0000-8F00-000003000000}">
      <formula1>Numero_indicador</formula1>
    </dataValidation>
    <dataValidation type="list" allowBlank="1" showInputMessage="1" showErrorMessage="1" sqref="D5" xr:uid="{00000000-0002-0000-8F00-000004000000}">
      <formula1>Metas_ODS</formula1>
    </dataValidation>
    <dataValidation type="list" allowBlank="1" showInputMessage="1" showErrorMessage="1" sqref="D4" xr:uid="{00000000-0002-0000-8F00-000005000000}">
      <formula1>ODS</formula1>
    </dataValidation>
    <dataValidation allowBlank="1" showDropDown="1" showInputMessage="1" showErrorMessage="1" sqref="D13" xr:uid="{00000000-0002-0000-8F00-000006000000}"/>
  </dataValidations>
  <hyperlinks>
    <hyperlink ref="B1" location="'4.c.1'!A1" display="REGRESAR" xr:uid="{00000000-0004-0000-8F00-000000000000}"/>
    <hyperlink ref="D8" r:id="rId1" xr:uid="{00000000-0004-0000-8F00-000001000000}"/>
  </hyperlinks>
  <pageMargins left="0.7" right="0.7" top="0.75" bottom="0.75" header="0.3" footer="0.3"/>
  <pageSetup paperSize="9" orientation="portrait" r:id="rId2"/>
  <drawing r:id="rId3"/>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000-000000000000}">
  <sheetPr codeName="Hoja143">
    <tabColor rgb="FFFF3A21"/>
  </sheetPr>
  <dimension ref="A1:E18"/>
  <sheetViews>
    <sheetView showGridLines="0" workbookViewId="0">
      <pane ySplit="4" topLeftCell="A5" activePane="bottomLeft" state="frozen"/>
      <selection activeCell="I38" sqref="I38"/>
      <selection pane="bottomLeft" sqref="A1:B1"/>
    </sheetView>
  </sheetViews>
  <sheetFormatPr baseColWidth="10" defaultRowHeight="17.399999999999999" x14ac:dyDescent="0.45"/>
  <cols>
    <col min="1" max="2" width="11.5546875" style="22"/>
    <col min="3" max="3" width="64.77734375" style="22" customWidth="1"/>
    <col min="4" max="4" width="14.5546875" style="22" customWidth="1"/>
    <col min="5" max="5" width="75.77734375" style="22" customWidth="1"/>
    <col min="6" max="16384" width="11.5546875" style="22"/>
  </cols>
  <sheetData>
    <row r="1" spans="1:5" ht="18.600000000000001" x14ac:dyDescent="0.45">
      <c r="A1" s="3108" t="s">
        <v>320</v>
      </c>
      <c r="B1" s="3108"/>
    </row>
    <row r="3" spans="1:5" ht="57.75" customHeight="1" x14ac:dyDescent="0.45">
      <c r="A3" s="65"/>
      <c r="B3" s="65"/>
      <c r="C3" s="3414" t="s">
        <v>839</v>
      </c>
      <c r="D3" s="3414"/>
      <c r="E3" s="3414"/>
    </row>
    <row r="4" spans="1:5" ht="43.8" customHeight="1" x14ac:dyDescent="0.45">
      <c r="A4" s="65"/>
      <c r="B4" s="65"/>
      <c r="C4" s="466" t="s">
        <v>322</v>
      </c>
      <c r="D4" s="466" t="s">
        <v>323</v>
      </c>
      <c r="E4" s="466" t="s">
        <v>324</v>
      </c>
    </row>
    <row r="5" spans="1:5" s="73" customFormat="1" ht="36.75" customHeight="1" x14ac:dyDescent="0.3">
      <c r="C5" s="461" t="s">
        <v>68</v>
      </c>
      <c r="D5" s="452" t="s">
        <v>840</v>
      </c>
      <c r="E5" s="462" t="s">
        <v>4007</v>
      </c>
    </row>
    <row r="6" spans="1:5" s="73" customFormat="1" ht="58.5" customHeight="1" x14ac:dyDescent="0.3">
      <c r="C6" s="3106" t="s">
        <v>69</v>
      </c>
      <c r="D6" s="452" t="s">
        <v>841</v>
      </c>
      <c r="E6" s="462" t="s">
        <v>4008</v>
      </c>
    </row>
    <row r="7" spans="1:5" s="73" customFormat="1" ht="53.25" customHeight="1" x14ac:dyDescent="0.3">
      <c r="C7" s="3107"/>
      <c r="D7" s="452" t="s">
        <v>842</v>
      </c>
      <c r="E7" s="462" t="s">
        <v>4009</v>
      </c>
    </row>
    <row r="8" spans="1:5" s="73" customFormat="1" ht="35.25" customHeight="1" x14ac:dyDescent="0.3">
      <c r="C8" s="3106" t="s">
        <v>70</v>
      </c>
      <c r="D8" s="452" t="s">
        <v>843</v>
      </c>
      <c r="E8" s="462" t="s">
        <v>4010</v>
      </c>
    </row>
    <row r="9" spans="1:5" s="73" customFormat="1" ht="33.75" customHeight="1" x14ac:dyDescent="0.3">
      <c r="C9" s="3107"/>
      <c r="D9" s="453" t="s">
        <v>844</v>
      </c>
      <c r="E9" s="463" t="s">
        <v>4011</v>
      </c>
    </row>
    <row r="10" spans="1:5" s="73" customFormat="1" ht="74.400000000000006" x14ac:dyDescent="0.3">
      <c r="C10" s="461" t="s">
        <v>73</v>
      </c>
      <c r="D10" s="452" t="s">
        <v>845</v>
      </c>
      <c r="E10" s="462" t="s">
        <v>4012</v>
      </c>
    </row>
    <row r="11" spans="1:5" s="73" customFormat="1" ht="33.75" customHeight="1" x14ac:dyDescent="0.3">
      <c r="C11" s="3106" t="s">
        <v>74</v>
      </c>
      <c r="D11" s="452" t="s">
        <v>846</v>
      </c>
      <c r="E11" s="462" t="s">
        <v>4013</v>
      </c>
    </row>
    <row r="12" spans="1:5" s="73" customFormat="1" ht="33.75" customHeight="1" x14ac:dyDescent="0.3">
      <c r="C12" s="3107"/>
      <c r="D12" s="452" t="s">
        <v>847</v>
      </c>
      <c r="E12" s="462" t="s">
        <v>4014</v>
      </c>
    </row>
    <row r="13" spans="1:5" s="73" customFormat="1" ht="52.5" customHeight="1" x14ac:dyDescent="0.3">
      <c r="C13" s="3106" t="s">
        <v>75</v>
      </c>
      <c r="D13" s="452" t="s">
        <v>848</v>
      </c>
      <c r="E13" s="462" t="s">
        <v>4015</v>
      </c>
    </row>
    <row r="14" spans="1:5" s="73" customFormat="1" ht="51" customHeight="1" x14ac:dyDescent="0.3">
      <c r="C14" s="3107"/>
      <c r="D14" s="453" t="s">
        <v>849</v>
      </c>
      <c r="E14" s="463" t="s">
        <v>4016</v>
      </c>
    </row>
    <row r="15" spans="1:5" s="73" customFormat="1" ht="75" customHeight="1" x14ac:dyDescent="0.3">
      <c r="C15" s="3106" t="s">
        <v>76</v>
      </c>
      <c r="D15" s="453" t="s">
        <v>850</v>
      </c>
      <c r="E15" s="463" t="s">
        <v>4238</v>
      </c>
    </row>
    <row r="16" spans="1:5" s="73" customFormat="1" ht="51" customHeight="1" x14ac:dyDescent="0.3">
      <c r="C16" s="3107"/>
      <c r="D16" s="453" t="s">
        <v>851</v>
      </c>
      <c r="E16" s="463" t="s">
        <v>4018</v>
      </c>
    </row>
    <row r="17" spans="3:5" s="73" customFormat="1" ht="55.8" x14ac:dyDescent="0.3">
      <c r="C17" s="461" t="s">
        <v>77</v>
      </c>
      <c r="D17" s="452" t="s">
        <v>852</v>
      </c>
      <c r="E17" s="462" t="s">
        <v>4019</v>
      </c>
    </row>
    <row r="18" spans="3:5" s="73" customFormat="1" ht="51.75" customHeight="1" x14ac:dyDescent="0.3">
      <c r="C18" s="461" t="s">
        <v>78</v>
      </c>
      <c r="D18" s="453" t="s">
        <v>853</v>
      </c>
      <c r="E18" s="463" t="s">
        <v>4020</v>
      </c>
    </row>
  </sheetData>
  <mergeCells count="7">
    <mergeCell ref="C15:C16"/>
    <mergeCell ref="A1:B1"/>
    <mergeCell ref="C3:E3"/>
    <mergeCell ref="C6:C7"/>
    <mergeCell ref="C8:C9"/>
    <mergeCell ref="C11:C12"/>
    <mergeCell ref="C13:C14"/>
  </mergeCells>
  <hyperlinks>
    <hyperlink ref="A1" location="Objetivos!A1" display="REGRESAR A INICIO" xr:uid="{00000000-0004-0000-9000-000000000000}"/>
    <hyperlink ref="A1:B1" location="'Lista de Objetivos'!A1" display="REGRESAR A INICIO" xr:uid="{00000000-0004-0000-9000-000001000000}"/>
    <hyperlink ref="D5" location="'5.1.1'!A1" display="5.1.1" xr:uid="{00000000-0004-0000-9000-000002000000}"/>
    <hyperlink ref="E5" location="'5.1.1'!A1" display="5.1.1 Determinar si existen o no marcos jurídicos para promover, hacer cumplir y supervisar la igualdad y la no discriminación por razón de sexo" xr:uid="{00000000-0004-0000-9000-000003000000}"/>
    <hyperlink ref="D6" location="'5.2.1'!A1" display="5.2.1" xr:uid="{00000000-0004-0000-9000-000004000000}"/>
    <hyperlink ref="E6" location="'5.2.1'!A1" display="5.2.1 Proporción de mujeres y niñas a partir de 15 años de edad que han sufrido violencia física, sexual o psicológica a manos de su actual o anterior pareja en los últimos 12 meses, desglosada por forma de violencia y edad" xr:uid="{00000000-0004-0000-9000-000005000000}"/>
    <hyperlink ref="D7" location="'5.2.2'!A1" display="5.2.2" xr:uid="{00000000-0004-0000-9000-000006000000}"/>
    <hyperlink ref="E7" location="'5.2.2'!A1" display="5.2.2 Proporción de mujeres y niñas a partir de 15 años de edad que han sufrido violencia sexual a manos de personas que no eran su pareja en los últimos12 meses, desglosada por edad y lugar del hecho" xr:uid="{00000000-0004-0000-9000-000007000000}"/>
    <hyperlink ref="D8" location="'5.3.1'!A1" display="5.3.1" xr:uid="{00000000-0004-0000-9000-000008000000}"/>
    <hyperlink ref="E8" location="'5.3.1'!A1" display="5.3.1 Proporción de mujeres de entre 20 y 24 años que estaban casadas o mantenían una unión estable antes de cumplir los 15 años y antes de cumplir los 18 años" xr:uid="{00000000-0004-0000-9000-000009000000}"/>
    <hyperlink ref="D9" location="'5.3.2'!A1" display="5.3.2" xr:uid="{00000000-0004-0000-9000-00000A000000}"/>
    <hyperlink ref="E9" location="'5.3.2'!A1" display="5.3.2 Proporción de niñas y mujeres de entre 15 y 49 años que han sufrido mutilación o ablación genital femenina, desglosada por edad" xr:uid="{00000000-0004-0000-9000-00000B000000}"/>
    <hyperlink ref="D10" location="'5.4.1'!A1" display="5.4.1" xr:uid="{00000000-0004-0000-9000-00000C000000}"/>
    <hyperlink ref="E10" location="'5.4.1'!A1" display="5.4.1 Proporción de tiempo dedicado al trabajo doméstico y asistencial no remunerado, desglosada por sexo, edad y ubicación" xr:uid="{00000000-0004-0000-9000-00000D000000}"/>
    <hyperlink ref="D11" location="'5.5.1'!A1" display="5.5.1" xr:uid="{00000000-0004-0000-9000-00000E000000}"/>
    <hyperlink ref="E11" location="'5.5.1'!A1" display="5.5.1 Proporción de escaños ocupados por mujeres en a) los parlamentos nacionales y b) los gobiernos locales" xr:uid="{00000000-0004-0000-9000-00000F000000}"/>
    <hyperlink ref="D12" location="'5.5.2'!A1" display="5.5.2" xr:uid="{00000000-0004-0000-9000-000010000000}"/>
    <hyperlink ref="E12" location="'5.5.2'!A1" display="5.5.2 Proporción de mujeres en cargos directivos" xr:uid="{00000000-0004-0000-9000-000011000000}"/>
    <hyperlink ref="D13" location="'5.6.1'!A1" display="5.6.1" xr:uid="{00000000-0004-0000-9000-000012000000}"/>
    <hyperlink ref="E13" location="'5.6.1'!A1" display="5.6.1 Proporción de mujeres de entre 15 y 49 años que toman sus propias decisiones informadas sobre las relaciones sexuales, el uso de anticonceptivos y la atención de la salud reproductiva" xr:uid="{00000000-0004-0000-9000-000013000000}"/>
    <hyperlink ref="D14" location="'5.6.2'!A1" display="5.6.2" xr:uid="{00000000-0004-0000-9000-000014000000}"/>
    <hyperlink ref="E14" location="'5.6.2'!A1" display="5.6.2 Número de países con leyes y reglamentos que garantizan a los hombres y las mujeres a partir de los 15 años de edad un acceso pleno e igualitario a los servicios de salud sexual y reproductiva y a la información y educación al respecto" xr:uid="{00000000-0004-0000-9000-000015000000}"/>
    <hyperlink ref="D15" location="'5.a.1'!A1" display="5.a.1" xr:uid="{00000000-0004-0000-9000-000016000000}"/>
    <hyperlink ref="E15" location="'5.a.1'!A1" display="5.a.1 a) Proporción del total de la población agrícola con derechos de propiedad o derechos seguros sobre tierras agrícolas, desglosada por sexo; y b) proporción de mujeres entre los propietarios o los titulares de derechos sobre tierras agrícolas, desglo" xr:uid="{00000000-0004-0000-9000-000017000000}"/>
    <hyperlink ref="D16" location="'5.a.2'!A1" display="5.a.2" xr:uid="{00000000-0004-0000-9000-000018000000}"/>
    <hyperlink ref="E16" location="'5.a.2'!A1" display="5.a.2 Proporción de países cuyo ordenamiento jurídico (incluido el derecho consuetudinario) garantiza la igualdad de derechos de la mujer a la propiedad o el control de las tierras" xr:uid="{00000000-0004-0000-9000-000019000000}"/>
    <hyperlink ref="D17" location="'5.b.1'!A1" display="5.b.1" xr:uid="{00000000-0004-0000-9000-00001A000000}"/>
    <hyperlink ref="E17" location="'5.b.1'!A1" display="5.b.1 Proporción de personas que poseen un teléfono móvil, desglosada por sexo" xr:uid="{00000000-0004-0000-9000-00001B000000}"/>
    <hyperlink ref="D18" location="'5.c.1'!A1" display="5.c.1" xr:uid="{00000000-0004-0000-9000-00001C000000}"/>
    <hyperlink ref="E18" location="'5.c.1'!A1" display="5.c.1 Proporción de países con sistemas para el seguimiento de la igualdad de género y el empoderamiento de las mujeres y la asignación de fondos públicos para ese fin" xr:uid="{00000000-0004-0000-9000-00001D000000}"/>
  </hyperlinks>
  <pageMargins left="0.7" right="0.7" top="0.75" bottom="0.75" header="0.3" footer="0.3"/>
  <drawing r:id="rId1"/>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100-000000000000}">
  <sheetPr codeName="Hoja144"/>
  <dimension ref="A1:H96"/>
  <sheetViews>
    <sheetView showGridLines="0" workbookViewId="0">
      <pane ySplit="1" topLeftCell="A2" activePane="bottomLeft" state="frozen"/>
      <selection activeCell="C1" sqref="C1"/>
      <selection pane="bottomLeft"/>
    </sheetView>
  </sheetViews>
  <sheetFormatPr baseColWidth="10" defaultColWidth="11.44140625" defaultRowHeight="13.2" x14ac:dyDescent="0.35"/>
  <cols>
    <col min="1" max="2" width="15.21875" style="39" customWidth="1"/>
    <col min="3" max="3" width="14" style="39" customWidth="1"/>
    <col min="4" max="4" width="22.88671875" style="39" customWidth="1"/>
    <col min="5" max="5" width="11.44140625" style="39"/>
    <col min="6" max="6" width="6.77734375" style="39" customWidth="1"/>
    <col min="7" max="7" width="1.77734375" style="39" customWidth="1"/>
    <col min="8" max="8" width="90.77734375" style="39" customWidth="1"/>
    <col min="9" max="16384" width="11.44140625" style="39"/>
  </cols>
  <sheetData>
    <row r="1" spans="1:8" s="160" customFormat="1" ht="18.600000000000001" x14ac:dyDescent="0.45">
      <c r="A1" s="576" t="s">
        <v>337</v>
      </c>
      <c r="C1" s="3119" t="s">
        <v>430</v>
      </c>
      <c r="D1" s="3119"/>
    </row>
    <row r="2" spans="1:8" s="160" customFormat="1" ht="18.600000000000001" x14ac:dyDescent="0.45"/>
    <row r="3" spans="1:8" s="160" customFormat="1" ht="18.600000000000001" x14ac:dyDescent="0.45">
      <c r="A3" s="3432" t="s">
        <v>339</v>
      </c>
      <c r="B3" s="3438"/>
      <c r="C3" s="3432" t="s">
        <v>839</v>
      </c>
      <c r="D3" s="3434"/>
      <c r="E3" s="3434"/>
      <c r="F3" s="3434"/>
      <c r="G3" s="3434"/>
      <c r="H3" s="3434"/>
    </row>
    <row r="4" spans="1:8" s="160" customFormat="1" ht="17.25" customHeight="1" x14ac:dyDescent="0.45">
      <c r="A4" s="3432" t="s">
        <v>340</v>
      </c>
      <c r="B4" s="3433"/>
      <c r="C4" s="3432" t="s">
        <v>68</v>
      </c>
      <c r="D4" s="3434"/>
      <c r="E4" s="3434"/>
      <c r="F4" s="3434"/>
      <c r="G4" s="3434"/>
      <c r="H4" s="3434"/>
    </row>
    <row r="5" spans="1:8" s="160" customFormat="1" ht="18.600000000000001" x14ac:dyDescent="0.45">
      <c r="A5" s="3432" t="s">
        <v>341</v>
      </c>
      <c r="B5" s="3433"/>
      <c r="C5" s="3432" t="s">
        <v>4007</v>
      </c>
      <c r="D5" s="3434"/>
      <c r="E5" s="3434"/>
      <c r="F5" s="3434"/>
      <c r="G5" s="3434"/>
      <c r="H5" s="3434"/>
    </row>
    <row r="6" spans="1:8" s="160" customFormat="1" ht="18.600000000000001" x14ac:dyDescent="0.45">
      <c r="A6" s="3432" t="s">
        <v>417</v>
      </c>
      <c r="B6" s="3433"/>
      <c r="C6" s="3432" t="s">
        <v>5114</v>
      </c>
      <c r="D6" s="3434"/>
      <c r="E6" s="3434"/>
      <c r="F6" s="3434"/>
      <c r="G6" s="3434"/>
      <c r="H6" s="3434"/>
    </row>
    <row r="7" spans="1:8" s="614" customFormat="1" ht="18.600000000000001" x14ac:dyDescent="0.45">
      <c r="A7" s="1088"/>
      <c r="B7" s="1088"/>
      <c r="C7" s="651"/>
    </row>
    <row r="8" spans="1:8" s="160" customFormat="1" ht="18.600000000000001" x14ac:dyDescent="0.45"/>
    <row r="9" spans="1:8" s="160" customFormat="1" ht="18.600000000000001" x14ac:dyDescent="0.45">
      <c r="C9" s="775" t="s">
        <v>5114</v>
      </c>
      <c r="D9" s="775"/>
      <c r="G9" s="349"/>
      <c r="H9" s="349"/>
    </row>
    <row r="10" spans="1:8" ht="9.6" customHeight="1" x14ac:dyDescent="0.35">
      <c r="C10" s="484"/>
      <c r="D10" s="484"/>
      <c r="G10" s="349"/>
      <c r="H10" s="349"/>
    </row>
    <row r="11" spans="1:8" ht="17.25" customHeight="1" x14ac:dyDescent="0.35">
      <c r="C11" s="1089" t="s">
        <v>343</v>
      </c>
      <c r="D11" s="1090" t="s">
        <v>855</v>
      </c>
      <c r="G11" s="100"/>
      <c r="H11" s="100"/>
    </row>
    <row r="12" spans="1:8" ht="17.399999999999999" x14ac:dyDescent="0.45">
      <c r="C12" s="433">
        <v>2000</v>
      </c>
      <c r="D12" s="433" t="s">
        <v>856</v>
      </c>
    </row>
    <row r="13" spans="1:8" ht="17.399999999999999" x14ac:dyDescent="0.45">
      <c r="C13" s="433">
        <v>2001</v>
      </c>
      <c r="D13" s="433" t="s">
        <v>856</v>
      </c>
    </row>
    <row r="14" spans="1:8" ht="17.399999999999999" x14ac:dyDescent="0.45">
      <c r="C14" s="433">
        <v>2002</v>
      </c>
      <c r="D14" s="433" t="s">
        <v>856</v>
      </c>
    </row>
    <row r="15" spans="1:8" ht="17.399999999999999" x14ac:dyDescent="0.45">
      <c r="C15" s="707">
        <v>2003</v>
      </c>
      <c r="D15" s="433" t="s">
        <v>856</v>
      </c>
    </row>
    <row r="16" spans="1:8" ht="17.399999999999999" x14ac:dyDescent="0.45">
      <c r="C16" s="433">
        <v>2004</v>
      </c>
      <c r="D16" s="433" t="s">
        <v>856</v>
      </c>
    </row>
    <row r="17" spans="1:4" ht="17.399999999999999" x14ac:dyDescent="0.45">
      <c r="C17" s="433">
        <v>2005</v>
      </c>
      <c r="D17" s="433" t="s">
        <v>856</v>
      </c>
    </row>
    <row r="18" spans="1:4" ht="17.399999999999999" x14ac:dyDescent="0.45">
      <c r="C18" s="433">
        <v>2006</v>
      </c>
      <c r="D18" s="433" t="s">
        <v>856</v>
      </c>
    </row>
    <row r="19" spans="1:4" ht="17.399999999999999" x14ac:dyDescent="0.45">
      <c r="C19" s="707">
        <v>2007</v>
      </c>
      <c r="D19" s="433" t="s">
        <v>856</v>
      </c>
    </row>
    <row r="20" spans="1:4" ht="17.399999999999999" x14ac:dyDescent="0.45">
      <c r="C20" s="433">
        <v>2008</v>
      </c>
      <c r="D20" s="433" t="s">
        <v>856</v>
      </c>
    </row>
    <row r="21" spans="1:4" ht="17.399999999999999" x14ac:dyDescent="0.45">
      <c r="C21" s="433">
        <v>2009</v>
      </c>
      <c r="D21" s="433" t="s">
        <v>856</v>
      </c>
    </row>
    <row r="22" spans="1:4" ht="17.399999999999999" x14ac:dyDescent="0.45">
      <c r="C22" s="433">
        <v>2010</v>
      </c>
      <c r="D22" s="433" t="s">
        <v>856</v>
      </c>
    </row>
    <row r="23" spans="1:4" ht="17.399999999999999" x14ac:dyDescent="0.45">
      <c r="C23" s="707">
        <v>2011</v>
      </c>
      <c r="D23" s="433" t="s">
        <v>856</v>
      </c>
    </row>
    <row r="24" spans="1:4" ht="17.399999999999999" x14ac:dyDescent="0.45">
      <c r="C24" s="433">
        <v>2012</v>
      </c>
      <c r="D24" s="433" t="s">
        <v>856</v>
      </c>
    </row>
    <row r="25" spans="1:4" ht="17.399999999999999" x14ac:dyDescent="0.45">
      <c r="C25" s="433">
        <v>2013</v>
      </c>
      <c r="D25" s="433" t="s">
        <v>856</v>
      </c>
    </row>
    <row r="26" spans="1:4" ht="17.399999999999999" x14ac:dyDescent="0.45">
      <c r="C26" s="433">
        <v>2014</v>
      </c>
      <c r="D26" s="433" t="s">
        <v>856</v>
      </c>
    </row>
    <row r="27" spans="1:4" ht="17.399999999999999" x14ac:dyDescent="0.45">
      <c r="C27" s="707">
        <v>2015</v>
      </c>
      <c r="D27" s="433" t="s">
        <v>856</v>
      </c>
    </row>
    <row r="28" spans="1:4" ht="17.399999999999999" x14ac:dyDescent="0.45">
      <c r="C28" s="433">
        <v>2016</v>
      </c>
      <c r="D28" s="433" t="s">
        <v>856</v>
      </c>
    </row>
    <row r="29" spans="1:4" ht="17.399999999999999" x14ac:dyDescent="0.45">
      <c r="C29" s="433">
        <v>2017</v>
      </c>
      <c r="D29" s="433" t="s">
        <v>856</v>
      </c>
    </row>
    <row r="30" spans="1:4" ht="17.399999999999999" x14ac:dyDescent="0.45">
      <c r="A30" s="195"/>
      <c r="C30" s="433">
        <v>2018</v>
      </c>
      <c r="D30" s="433" t="s">
        <v>856</v>
      </c>
    </row>
    <row r="31" spans="1:4" ht="17.399999999999999" x14ac:dyDescent="0.45">
      <c r="A31" s="195"/>
      <c r="C31" s="433">
        <v>2019</v>
      </c>
      <c r="D31" s="433" t="s">
        <v>856</v>
      </c>
    </row>
    <row r="32" spans="1:4" ht="17.399999999999999" x14ac:dyDescent="0.45">
      <c r="A32" s="195"/>
      <c r="C32" s="433">
        <v>2020</v>
      </c>
      <c r="D32" s="433" t="s">
        <v>856</v>
      </c>
    </row>
    <row r="33" spans="1:8" ht="17.399999999999999" x14ac:dyDescent="0.45">
      <c r="A33" s="195"/>
      <c r="C33" s="2468">
        <v>2021</v>
      </c>
      <c r="D33" s="2468" t="s">
        <v>856</v>
      </c>
    </row>
    <row r="34" spans="1:8" s="2497" customFormat="1" ht="17.399999999999999" x14ac:dyDescent="0.45">
      <c r="A34" s="2500"/>
      <c r="C34" s="471">
        <v>2022</v>
      </c>
      <c r="D34" s="471" t="s">
        <v>856</v>
      </c>
    </row>
    <row r="35" spans="1:8" ht="17.399999999999999" x14ac:dyDescent="0.45">
      <c r="A35" s="195"/>
      <c r="C35" s="22" t="s">
        <v>6434</v>
      </c>
      <c r="D35" s="22"/>
    </row>
    <row r="36" spans="1:8" x14ac:dyDescent="0.35">
      <c r="A36" s="195"/>
    </row>
    <row r="37" spans="1:8" x14ac:dyDescent="0.35">
      <c r="A37" s="195"/>
    </row>
    <row r="38" spans="1:8" ht="17.399999999999999" x14ac:dyDescent="0.45">
      <c r="A38" s="195"/>
      <c r="F38" s="593" t="s">
        <v>4007</v>
      </c>
      <c r="G38" s="327"/>
      <c r="H38" s="22"/>
    </row>
    <row r="39" spans="1:8" ht="17.399999999999999" x14ac:dyDescent="0.45">
      <c r="A39" s="195"/>
      <c r="F39" s="3435"/>
      <c r="G39" s="3435"/>
      <c r="H39" s="1091" t="s">
        <v>5334</v>
      </c>
    </row>
    <row r="40" spans="1:8" ht="17.399999999999999" x14ac:dyDescent="0.45">
      <c r="A40" s="195"/>
      <c r="F40" s="3436"/>
      <c r="G40" s="3437"/>
      <c r="H40" s="1092" t="s">
        <v>5335</v>
      </c>
    </row>
    <row r="41" spans="1:8" ht="34.799999999999997" x14ac:dyDescent="0.35">
      <c r="F41" s="3417">
        <v>1</v>
      </c>
      <c r="G41" s="3431"/>
      <c r="H41" s="601" t="s">
        <v>5336</v>
      </c>
    </row>
    <row r="42" spans="1:8" ht="34.799999999999997" x14ac:dyDescent="0.35">
      <c r="F42" s="3417">
        <v>2</v>
      </c>
      <c r="G42" s="3431"/>
      <c r="H42" s="601" t="s">
        <v>5337</v>
      </c>
    </row>
    <row r="43" spans="1:8" ht="17.399999999999999" x14ac:dyDescent="0.35">
      <c r="F43" s="3417">
        <v>3</v>
      </c>
      <c r="G43" s="3431"/>
      <c r="H43" s="601" t="s">
        <v>5338</v>
      </c>
    </row>
    <row r="44" spans="1:8" ht="34.799999999999997" x14ac:dyDescent="0.35">
      <c r="F44" s="3417">
        <v>4</v>
      </c>
      <c r="G44" s="3431"/>
      <c r="H44" s="601" t="s">
        <v>5339</v>
      </c>
    </row>
    <row r="45" spans="1:8" ht="17.399999999999999" x14ac:dyDescent="0.35">
      <c r="F45" s="3417">
        <v>5</v>
      </c>
      <c r="G45" s="3431"/>
      <c r="H45" s="601" t="s">
        <v>5340</v>
      </c>
    </row>
    <row r="46" spans="1:8" ht="17.399999999999999" x14ac:dyDescent="0.35">
      <c r="F46" s="3417">
        <v>6</v>
      </c>
      <c r="G46" s="3431"/>
      <c r="H46" s="601" t="s">
        <v>5341</v>
      </c>
    </row>
    <row r="47" spans="1:8" ht="17.399999999999999" x14ac:dyDescent="0.35">
      <c r="F47" s="3429"/>
      <c r="G47" s="3430"/>
      <c r="H47" s="1093" t="s">
        <v>5342</v>
      </c>
    </row>
    <row r="48" spans="1:8" ht="34.799999999999997" x14ac:dyDescent="0.35">
      <c r="F48" s="3417">
        <v>7</v>
      </c>
      <c r="G48" s="3418"/>
      <c r="H48" s="1094" t="s">
        <v>5343</v>
      </c>
    </row>
    <row r="49" spans="6:8" ht="17.399999999999999" x14ac:dyDescent="0.35">
      <c r="F49" s="3417">
        <v>8</v>
      </c>
      <c r="G49" s="3418"/>
      <c r="H49" s="1094" t="s">
        <v>5344</v>
      </c>
    </row>
    <row r="50" spans="6:8" ht="17.399999999999999" x14ac:dyDescent="0.35">
      <c r="F50" s="3417">
        <v>9</v>
      </c>
      <c r="G50" s="3418"/>
      <c r="H50" s="1094" t="s">
        <v>5345</v>
      </c>
    </row>
    <row r="51" spans="6:8" ht="17.399999999999999" x14ac:dyDescent="0.35">
      <c r="F51" s="3417">
        <v>10</v>
      </c>
      <c r="G51" s="3418"/>
      <c r="H51" s="1094" t="s">
        <v>5346</v>
      </c>
    </row>
    <row r="52" spans="6:8" ht="17.399999999999999" x14ac:dyDescent="0.35">
      <c r="F52" s="3417">
        <v>11</v>
      </c>
      <c r="G52" s="3418"/>
      <c r="H52" s="1094" t="s">
        <v>5347</v>
      </c>
    </row>
    <row r="53" spans="6:8" ht="34.799999999999997" x14ac:dyDescent="0.35">
      <c r="F53" s="3417">
        <v>12</v>
      </c>
      <c r="G53" s="3418"/>
      <c r="H53" s="1094" t="s">
        <v>5348</v>
      </c>
    </row>
    <row r="54" spans="6:8" ht="17.399999999999999" x14ac:dyDescent="0.35">
      <c r="F54" s="1095"/>
      <c r="G54" s="1095"/>
      <c r="H54" s="68"/>
    </row>
    <row r="55" spans="6:8" ht="17.399999999999999" x14ac:dyDescent="0.35">
      <c r="F55" s="3425"/>
      <c r="G55" s="3427"/>
      <c r="H55" s="1096" t="s">
        <v>5349</v>
      </c>
    </row>
    <row r="56" spans="6:8" ht="17.399999999999999" x14ac:dyDescent="0.35">
      <c r="F56" s="3428"/>
      <c r="G56" s="3428"/>
      <c r="H56" s="1097" t="s">
        <v>5335</v>
      </c>
    </row>
    <row r="57" spans="6:8" ht="17.399999999999999" x14ac:dyDescent="0.35">
      <c r="F57" s="3415">
        <v>13</v>
      </c>
      <c r="G57" s="3415"/>
      <c r="H57" s="601" t="s">
        <v>5350</v>
      </c>
    </row>
    <row r="58" spans="6:8" ht="34.799999999999997" x14ac:dyDescent="0.35">
      <c r="F58" s="3415">
        <v>14</v>
      </c>
      <c r="G58" s="3415"/>
      <c r="H58" s="601" t="s">
        <v>5351</v>
      </c>
    </row>
    <row r="59" spans="6:8" ht="34.799999999999997" x14ac:dyDescent="0.35">
      <c r="F59" s="3415">
        <v>15</v>
      </c>
      <c r="G59" s="3415"/>
      <c r="H59" s="601" t="s">
        <v>5352</v>
      </c>
    </row>
    <row r="60" spans="6:8" ht="17.399999999999999" x14ac:dyDescent="0.35">
      <c r="F60" s="3415">
        <v>16</v>
      </c>
      <c r="G60" s="3415"/>
      <c r="H60" s="601" t="s">
        <v>5353</v>
      </c>
    </row>
    <row r="61" spans="6:8" ht="34.799999999999997" x14ac:dyDescent="0.35">
      <c r="F61" s="3415">
        <v>17</v>
      </c>
      <c r="G61" s="3415"/>
      <c r="H61" s="601" t="s">
        <v>5354</v>
      </c>
    </row>
    <row r="62" spans="6:8" ht="17.399999999999999" x14ac:dyDescent="0.35">
      <c r="F62" s="3415">
        <v>18</v>
      </c>
      <c r="G62" s="3415"/>
      <c r="H62" s="601" t="s">
        <v>5355</v>
      </c>
    </row>
    <row r="63" spans="6:8" ht="17.399999999999999" x14ac:dyDescent="0.35">
      <c r="F63" s="3415"/>
      <c r="G63" s="3415"/>
      <c r="H63" s="1098" t="s">
        <v>5342</v>
      </c>
    </row>
    <row r="64" spans="6:8" ht="52.2" x14ac:dyDescent="0.35">
      <c r="F64" s="3415">
        <v>19</v>
      </c>
      <c r="G64" s="3415"/>
      <c r="H64" s="601" t="s">
        <v>5356</v>
      </c>
    </row>
    <row r="65" spans="6:8" ht="52.2" x14ac:dyDescent="0.35">
      <c r="F65" s="3415">
        <v>20</v>
      </c>
      <c r="G65" s="3415"/>
      <c r="H65" s="601" t="s">
        <v>5357</v>
      </c>
    </row>
    <row r="66" spans="6:8" ht="34.799999999999997" x14ac:dyDescent="0.35">
      <c r="F66" s="3415">
        <v>21</v>
      </c>
      <c r="G66" s="3415"/>
      <c r="H66" s="601" t="s">
        <v>5358</v>
      </c>
    </row>
    <row r="67" spans="6:8" ht="17.399999999999999" x14ac:dyDescent="0.35">
      <c r="F67" s="691"/>
      <c r="G67" s="691"/>
      <c r="H67" s="879"/>
    </row>
    <row r="68" spans="6:8" ht="17.399999999999999" x14ac:dyDescent="0.35">
      <c r="F68" s="3425"/>
      <c r="G68" s="3426"/>
      <c r="H68" s="1099" t="s">
        <v>5359</v>
      </c>
    </row>
    <row r="69" spans="6:8" ht="17.399999999999999" x14ac:dyDescent="0.35">
      <c r="F69" s="3423"/>
      <c r="G69" s="3424"/>
      <c r="H69" s="1100" t="s">
        <v>5335</v>
      </c>
    </row>
    <row r="70" spans="6:8" ht="17.399999999999999" x14ac:dyDescent="0.35">
      <c r="F70" s="3417">
        <v>22</v>
      </c>
      <c r="G70" s="3418"/>
      <c r="H70" s="1094" t="s">
        <v>5360</v>
      </c>
    </row>
    <row r="71" spans="6:8" ht="17.399999999999999" x14ac:dyDescent="0.35">
      <c r="F71" s="3417">
        <v>23</v>
      </c>
      <c r="G71" s="3418"/>
      <c r="H71" s="1094" t="s">
        <v>5361</v>
      </c>
    </row>
    <row r="72" spans="6:8" ht="34.799999999999997" x14ac:dyDescent="0.35">
      <c r="F72" s="3417">
        <v>24</v>
      </c>
      <c r="G72" s="3418"/>
      <c r="H72" s="1094" t="s">
        <v>5362</v>
      </c>
    </row>
    <row r="73" spans="6:8" ht="17.399999999999999" x14ac:dyDescent="0.35">
      <c r="F73" s="3417">
        <v>25</v>
      </c>
      <c r="G73" s="3418"/>
      <c r="H73" s="1094" t="s">
        <v>5363</v>
      </c>
    </row>
    <row r="74" spans="6:8" ht="17.399999999999999" x14ac:dyDescent="0.35">
      <c r="F74" s="3417">
        <v>26</v>
      </c>
      <c r="G74" s="3418"/>
      <c r="H74" s="1094" t="s">
        <v>5364</v>
      </c>
    </row>
    <row r="75" spans="6:8" ht="17.399999999999999" x14ac:dyDescent="0.35">
      <c r="F75" s="3417">
        <v>27</v>
      </c>
      <c r="G75" s="3418"/>
      <c r="H75" s="1094" t="s">
        <v>5365</v>
      </c>
    </row>
    <row r="76" spans="6:8" ht="17.399999999999999" x14ac:dyDescent="0.35">
      <c r="F76" s="3417">
        <v>28</v>
      </c>
      <c r="G76" s="3418"/>
      <c r="H76" s="1094" t="s">
        <v>5366</v>
      </c>
    </row>
    <row r="77" spans="6:8" ht="17.399999999999999" x14ac:dyDescent="0.35">
      <c r="F77" s="3417">
        <v>29</v>
      </c>
      <c r="G77" s="3418"/>
      <c r="H77" s="1094" t="s">
        <v>5367</v>
      </c>
    </row>
    <row r="78" spans="6:8" ht="17.399999999999999" x14ac:dyDescent="0.35">
      <c r="F78" s="3423"/>
      <c r="G78" s="3424"/>
      <c r="H78" s="1100" t="s">
        <v>5342</v>
      </c>
    </row>
    <row r="79" spans="6:8" ht="17.399999999999999" x14ac:dyDescent="0.35">
      <c r="F79" s="3417">
        <v>30</v>
      </c>
      <c r="G79" s="3418"/>
      <c r="H79" s="1094" t="s">
        <v>5368</v>
      </c>
    </row>
    <row r="80" spans="6:8" ht="17.399999999999999" x14ac:dyDescent="0.35">
      <c r="F80" s="3417">
        <v>31</v>
      </c>
      <c r="G80" s="3418"/>
      <c r="H80" s="1094" t="s">
        <v>5369</v>
      </c>
    </row>
    <row r="81" spans="6:8" ht="17.399999999999999" x14ac:dyDescent="0.35">
      <c r="F81" s="3419"/>
      <c r="G81" s="3419"/>
      <c r="H81" s="68"/>
    </row>
    <row r="82" spans="6:8" ht="17.399999999999999" x14ac:dyDescent="0.35">
      <c r="F82" s="3420"/>
      <c r="G82" s="3421"/>
      <c r="H82" s="1096" t="s">
        <v>5370</v>
      </c>
    </row>
    <row r="83" spans="6:8" ht="17.399999999999999" x14ac:dyDescent="0.35">
      <c r="F83" s="3422"/>
      <c r="G83" s="3422"/>
      <c r="H83" s="1093" t="s">
        <v>5335</v>
      </c>
    </row>
    <row r="84" spans="6:8" ht="34.799999999999997" x14ac:dyDescent="0.35">
      <c r="F84" s="3415">
        <v>32</v>
      </c>
      <c r="G84" s="3415"/>
      <c r="H84" s="601" t="s">
        <v>5371</v>
      </c>
    </row>
    <row r="85" spans="6:8" ht="17.399999999999999" x14ac:dyDescent="0.35">
      <c r="F85" s="3415">
        <v>33</v>
      </c>
      <c r="G85" s="3415"/>
      <c r="H85" s="601" t="s">
        <v>5372</v>
      </c>
    </row>
    <row r="86" spans="6:8" ht="17.399999999999999" x14ac:dyDescent="0.35">
      <c r="F86" s="3415">
        <v>34</v>
      </c>
      <c r="G86" s="3415"/>
      <c r="H86" s="601" t="s">
        <v>5373</v>
      </c>
    </row>
    <row r="87" spans="6:8" ht="17.399999999999999" x14ac:dyDescent="0.35">
      <c r="F87" s="3415">
        <v>35</v>
      </c>
      <c r="G87" s="3415"/>
      <c r="H87" s="601" t="s">
        <v>5374</v>
      </c>
    </row>
    <row r="88" spans="6:8" ht="17.399999999999999" x14ac:dyDescent="0.35">
      <c r="F88" s="3415">
        <v>36</v>
      </c>
      <c r="G88" s="3415"/>
      <c r="H88" s="601" t="s">
        <v>5375</v>
      </c>
    </row>
    <row r="89" spans="6:8" ht="17.399999999999999" x14ac:dyDescent="0.35">
      <c r="F89" s="3415">
        <v>37</v>
      </c>
      <c r="G89" s="3415"/>
      <c r="H89" s="601" t="s">
        <v>5376</v>
      </c>
    </row>
    <row r="90" spans="6:8" ht="17.399999999999999" x14ac:dyDescent="0.35">
      <c r="F90" s="3415">
        <v>38</v>
      </c>
      <c r="G90" s="3415"/>
      <c r="H90" s="601" t="s">
        <v>5377</v>
      </c>
    </row>
    <row r="91" spans="6:8" ht="17.399999999999999" x14ac:dyDescent="0.35">
      <c r="F91" s="3415">
        <v>39</v>
      </c>
      <c r="G91" s="3415"/>
      <c r="H91" s="601" t="s">
        <v>5378</v>
      </c>
    </row>
    <row r="92" spans="6:8" ht="34.799999999999997" x14ac:dyDescent="0.35">
      <c r="F92" s="3415">
        <v>40</v>
      </c>
      <c r="G92" s="3415"/>
      <c r="H92" s="601" t="s">
        <v>5379</v>
      </c>
    </row>
    <row r="93" spans="6:8" ht="17.399999999999999" x14ac:dyDescent="0.35">
      <c r="F93" s="3416"/>
      <c r="G93" s="3416"/>
      <c r="H93" s="1101" t="s">
        <v>5342</v>
      </c>
    </row>
    <row r="94" spans="6:8" ht="17.399999999999999" x14ac:dyDescent="0.35">
      <c r="F94" s="3415">
        <v>41</v>
      </c>
      <c r="G94" s="3415"/>
      <c r="H94" s="601" t="s">
        <v>5380</v>
      </c>
    </row>
    <row r="95" spans="6:8" ht="17.399999999999999" x14ac:dyDescent="0.35">
      <c r="F95" s="3415">
        <v>42</v>
      </c>
      <c r="G95" s="3415"/>
      <c r="H95" s="601" t="s">
        <v>5381</v>
      </c>
    </row>
    <row r="96" spans="6:8" ht="17.399999999999999" x14ac:dyDescent="0.45">
      <c r="F96" s="22"/>
      <c r="G96" s="22"/>
      <c r="H96" s="22"/>
    </row>
  </sheetData>
  <mergeCells count="64">
    <mergeCell ref="A5:B5"/>
    <mergeCell ref="C5:H5"/>
    <mergeCell ref="C1:D1"/>
    <mergeCell ref="A3:B3"/>
    <mergeCell ref="C3:H3"/>
    <mergeCell ref="A4:B4"/>
    <mergeCell ref="C4:H4"/>
    <mergeCell ref="F44:G44"/>
    <mergeCell ref="F45:G45"/>
    <mergeCell ref="F46:G46"/>
    <mergeCell ref="A6:B6"/>
    <mergeCell ref="C6:H6"/>
    <mergeCell ref="F39:G39"/>
    <mergeCell ref="F40:G40"/>
    <mergeCell ref="F41:G41"/>
    <mergeCell ref="F42:G42"/>
    <mergeCell ref="F43:G43"/>
    <mergeCell ref="F47:G47"/>
    <mergeCell ref="F48:G48"/>
    <mergeCell ref="F49:G49"/>
    <mergeCell ref="F50:G50"/>
    <mergeCell ref="F51:G51"/>
    <mergeCell ref="F52:G52"/>
    <mergeCell ref="F53:G53"/>
    <mergeCell ref="F55:G55"/>
    <mergeCell ref="F56:G56"/>
    <mergeCell ref="F57:G57"/>
    <mergeCell ref="F58:G58"/>
    <mergeCell ref="F59:G59"/>
    <mergeCell ref="F60:G60"/>
    <mergeCell ref="F61:G61"/>
    <mergeCell ref="F62:G62"/>
    <mergeCell ref="F63:G63"/>
    <mergeCell ref="F64:G64"/>
    <mergeCell ref="F65:G65"/>
    <mergeCell ref="F66:G66"/>
    <mergeCell ref="F68:G68"/>
    <mergeCell ref="F69:G69"/>
    <mergeCell ref="F70:G70"/>
    <mergeCell ref="F71:G71"/>
    <mergeCell ref="F72:G72"/>
    <mergeCell ref="F73:G73"/>
    <mergeCell ref="F74:G74"/>
    <mergeCell ref="F75:G75"/>
    <mergeCell ref="F76:G76"/>
    <mergeCell ref="F77:G77"/>
    <mergeCell ref="F78:G78"/>
    <mergeCell ref="F79:G79"/>
    <mergeCell ref="F80:G80"/>
    <mergeCell ref="F81:G81"/>
    <mergeCell ref="F82:G82"/>
    <mergeCell ref="F83:G83"/>
    <mergeCell ref="F84:G84"/>
    <mergeCell ref="F85:G85"/>
    <mergeCell ref="F86:G86"/>
    <mergeCell ref="F87:G87"/>
    <mergeCell ref="F88:G88"/>
    <mergeCell ref="F94:G94"/>
    <mergeCell ref="F95:G95"/>
    <mergeCell ref="F89:G89"/>
    <mergeCell ref="F90:G90"/>
    <mergeCell ref="F91:G91"/>
    <mergeCell ref="F92:G92"/>
    <mergeCell ref="F93:G93"/>
  </mergeCells>
  <hyperlinks>
    <hyperlink ref="A1" location="'ODS 5.'!A1" display="REGRESAR" xr:uid="{00000000-0004-0000-9100-000000000000}"/>
    <hyperlink ref="C1" location="'Metadato 5.1.1'!A1" display="VER METADATO" xr:uid="{00000000-0004-0000-9100-000001000000}"/>
  </hyperlinks>
  <pageMargins left="0.7" right="0.7" top="0.75" bottom="0.75" header="0.3" footer="0.3"/>
  <pageSetup orientation="portrait" r:id="rId1"/>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200-000000000000}">
  <sheetPr codeName="Hoja145">
    <tabColor theme="0" tint="-0.499984740745262"/>
  </sheetPr>
  <dimension ref="B1:G41"/>
  <sheetViews>
    <sheetView showGridLines="0" topLeftCell="B1" zoomScaleNormal="100" workbookViewId="0">
      <pane ySplit="1" topLeftCell="A2" activePane="bottomLeft" state="frozen"/>
      <selection pane="bottomLeft" activeCell="C1" sqref="C1"/>
    </sheetView>
  </sheetViews>
  <sheetFormatPr baseColWidth="10" defaultColWidth="11.44140625" defaultRowHeight="17.399999999999999" x14ac:dyDescent="0.3"/>
  <cols>
    <col min="1" max="1" width="3.77734375" style="38" customWidth="1"/>
    <col min="2" max="2" width="11.44140625" style="38"/>
    <col min="3" max="3" width="26.44140625" style="38" customWidth="1"/>
    <col min="4" max="4" width="24" style="38" customWidth="1"/>
    <col min="5" max="5" width="85.77734375" style="38" customWidth="1"/>
    <col min="6" max="6" width="11.44140625" style="38"/>
    <col min="7" max="7" width="7.21875" style="38" customWidth="1"/>
    <col min="8" max="16384" width="11.44140625" style="38"/>
  </cols>
  <sheetData>
    <row r="1" spans="2:7" x14ac:dyDescent="0.3">
      <c r="C1" s="481" t="s">
        <v>337</v>
      </c>
    </row>
    <row r="2" spans="2:7" ht="18" thickBot="1" x14ac:dyDescent="0.35"/>
    <row r="3" spans="2:7" ht="23.25" customHeight="1" thickBot="1" x14ac:dyDescent="0.35">
      <c r="C3" s="3439" t="s">
        <v>370</v>
      </c>
      <c r="D3" s="3439"/>
      <c r="E3" s="3439"/>
      <c r="G3" s="147" t="s">
        <v>371</v>
      </c>
    </row>
    <row r="4" spans="2:7" x14ac:dyDescent="0.3">
      <c r="B4" s="691"/>
      <c r="C4" s="3299" t="s">
        <v>449</v>
      </c>
      <c r="D4" s="3299"/>
      <c r="E4" s="156" t="s">
        <v>23</v>
      </c>
    </row>
    <row r="5" spans="2:7" x14ac:dyDescent="0.3">
      <c r="C5" s="3142" t="s">
        <v>373</v>
      </c>
      <c r="D5" s="3142"/>
      <c r="E5" s="44" t="s">
        <v>68</v>
      </c>
    </row>
    <row r="6" spans="2:7" x14ac:dyDescent="0.3">
      <c r="C6" s="3142" t="s">
        <v>374</v>
      </c>
      <c r="D6" s="3142"/>
      <c r="E6" s="45" t="s">
        <v>840</v>
      </c>
    </row>
    <row r="7" spans="2:7" ht="34.799999999999997" x14ac:dyDescent="0.3">
      <c r="C7" s="3143" t="s">
        <v>375</v>
      </c>
      <c r="D7" s="3143"/>
      <c r="E7" s="46" t="s">
        <v>4007</v>
      </c>
    </row>
    <row r="8" spans="2:7" x14ac:dyDescent="0.3">
      <c r="C8" s="3143" t="s">
        <v>2480</v>
      </c>
      <c r="D8" s="3143"/>
      <c r="E8" s="47" t="s">
        <v>2545</v>
      </c>
    </row>
    <row r="9" spans="2:7" x14ac:dyDescent="0.45">
      <c r="C9" s="22"/>
      <c r="D9" s="22"/>
      <c r="E9" s="22"/>
    </row>
    <row r="10" spans="2:7" ht="23.25" customHeight="1" x14ac:dyDescent="0.3">
      <c r="C10" s="3439" t="s">
        <v>376</v>
      </c>
      <c r="D10" s="3439"/>
      <c r="E10" s="3439"/>
    </row>
    <row r="11" spans="2:7" ht="17.25" customHeight="1" x14ac:dyDescent="0.3">
      <c r="C11" s="3323" t="s">
        <v>377</v>
      </c>
      <c r="D11" s="3324"/>
      <c r="E11" s="156" t="s">
        <v>439</v>
      </c>
    </row>
    <row r="12" spans="2:7" ht="32.25" customHeight="1" x14ac:dyDescent="0.3">
      <c r="C12" s="3155" t="s">
        <v>379</v>
      </c>
      <c r="D12" s="3155"/>
      <c r="E12" s="460" t="s">
        <v>854</v>
      </c>
    </row>
    <row r="13" spans="2:7" x14ac:dyDescent="0.3">
      <c r="C13" s="3142" t="s">
        <v>380</v>
      </c>
      <c r="D13" s="3142"/>
      <c r="E13" s="603" t="s">
        <v>840</v>
      </c>
    </row>
    <row r="14" spans="2:7" x14ac:dyDescent="0.3">
      <c r="C14" s="3142" t="s">
        <v>381</v>
      </c>
      <c r="D14" s="3156"/>
      <c r="E14" s="603" t="s">
        <v>10</v>
      </c>
    </row>
    <row r="15" spans="2:7" ht="111.75" customHeight="1" x14ac:dyDescent="0.3">
      <c r="C15" s="3142" t="s">
        <v>382</v>
      </c>
      <c r="D15" s="3142"/>
      <c r="E15" s="52" t="s">
        <v>4412</v>
      </c>
    </row>
    <row r="16" spans="2:7" ht="66.75" customHeight="1" x14ac:dyDescent="0.3">
      <c r="C16" s="3142" t="s">
        <v>383</v>
      </c>
      <c r="D16" s="3142"/>
      <c r="E16" s="52" t="s">
        <v>857</v>
      </c>
    </row>
    <row r="17" spans="3:5" x14ac:dyDescent="0.3">
      <c r="C17" s="3142" t="s">
        <v>384</v>
      </c>
      <c r="D17" s="3142"/>
      <c r="E17" s="52" t="s">
        <v>858</v>
      </c>
    </row>
    <row r="18" spans="3:5" x14ac:dyDescent="0.3">
      <c r="C18" s="3143" t="s">
        <v>386</v>
      </c>
      <c r="D18" s="3143"/>
      <c r="E18" s="44"/>
    </row>
    <row r="19" spans="3:5" ht="15" customHeight="1" x14ac:dyDescent="0.3">
      <c r="C19" s="3144" t="s">
        <v>387</v>
      </c>
      <c r="D19" s="3145"/>
      <c r="E19" s="57" t="s">
        <v>859</v>
      </c>
    </row>
    <row r="20" spans="3:5" x14ac:dyDescent="0.3">
      <c r="C20" s="3142" t="s">
        <v>388</v>
      </c>
      <c r="D20" s="3142"/>
      <c r="E20" s="52" t="s">
        <v>424</v>
      </c>
    </row>
    <row r="21" spans="3:5" x14ac:dyDescent="0.3">
      <c r="C21" s="3146" t="s">
        <v>390</v>
      </c>
      <c r="D21" s="54" t="s">
        <v>391</v>
      </c>
      <c r="E21" s="52" t="s">
        <v>424</v>
      </c>
    </row>
    <row r="22" spans="3:5" x14ac:dyDescent="0.3">
      <c r="C22" s="3147"/>
      <c r="D22" s="577" t="s">
        <v>393</v>
      </c>
      <c r="E22" s="57"/>
    </row>
    <row r="23" spans="3:5" x14ac:dyDescent="0.3">
      <c r="C23" s="3148" t="s">
        <v>395</v>
      </c>
      <c r="D23" s="3148"/>
      <c r="E23" s="52" t="s">
        <v>860</v>
      </c>
    </row>
    <row r="24" spans="3:5" x14ac:dyDescent="0.3">
      <c r="C24" s="3148" t="s">
        <v>397</v>
      </c>
      <c r="D24" s="3148"/>
      <c r="E24" s="84" t="s">
        <v>861</v>
      </c>
    </row>
    <row r="25" spans="3:5" x14ac:dyDescent="0.3">
      <c r="C25" s="3142" t="s">
        <v>399</v>
      </c>
      <c r="D25" s="3142"/>
      <c r="E25" s="52" t="s">
        <v>19</v>
      </c>
    </row>
    <row r="26" spans="3:5" ht="15" customHeight="1" x14ac:dyDescent="0.3">
      <c r="C26" s="3143" t="s">
        <v>401</v>
      </c>
      <c r="D26" s="3143"/>
      <c r="E26" s="84" t="s">
        <v>862</v>
      </c>
    </row>
    <row r="27" spans="3:5" x14ac:dyDescent="0.3">
      <c r="C27" s="3149" t="s">
        <v>403</v>
      </c>
      <c r="D27" s="3150"/>
      <c r="E27" s="44"/>
    </row>
    <row r="28" spans="3:5" ht="34.799999999999997" x14ac:dyDescent="0.3">
      <c r="C28" s="578" t="s">
        <v>404</v>
      </c>
      <c r="D28" s="579"/>
      <c r="E28" s="52" t="s">
        <v>863</v>
      </c>
    </row>
    <row r="29" spans="3:5" ht="34.799999999999997" x14ac:dyDescent="0.3">
      <c r="C29" s="3151" t="s">
        <v>405</v>
      </c>
      <c r="D29" s="3152"/>
      <c r="E29" s="111" t="s">
        <v>4413</v>
      </c>
    </row>
    <row r="30" spans="3:5" x14ac:dyDescent="0.3">
      <c r="C30" s="937"/>
      <c r="D30" s="937"/>
      <c r="E30" s="938"/>
    </row>
    <row r="31" spans="3:5" ht="23.25" customHeight="1" x14ac:dyDescent="0.3">
      <c r="C31" s="3439" t="s">
        <v>406</v>
      </c>
      <c r="D31" s="3439"/>
      <c r="E31" s="3439"/>
    </row>
    <row r="32" spans="3:5" x14ac:dyDescent="0.3">
      <c r="C32" s="3321" t="s">
        <v>407</v>
      </c>
      <c r="D32" s="3322"/>
      <c r="E32" s="605" t="s">
        <v>864</v>
      </c>
    </row>
    <row r="33" spans="3:5" x14ac:dyDescent="0.3">
      <c r="C33" s="3140" t="s">
        <v>409</v>
      </c>
      <c r="D33" s="3141"/>
      <c r="E33" s="84" t="s">
        <v>865</v>
      </c>
    </row>
    <row r="34" spans="3:5" x14ac:dyDescent="0.3">
      <c r="C34" s="3140" t="s">
        <v>411</v>
      </c>
      <c r="D34" s="3141"/>
      <c r="E34" s="84" t="s">
        <v>861</v>
      </c>
    </row>
    <row r="35" spans="3:5" ht="34.799999999999997" x14ac:dyDescent="0.3">
      <c r="C35" s="3140" t="s">
        <v>413</v>
      </c>
      <c r="D35" s="3141"/>
      <c r="E35" s="84" t="s">
        <v>866</v>
      </c>
    </row>
    <row r="36" spans="3:5" x14ac:dyDescent="0.3">
      <c r="C36" s="3140" t="s">
        <v>415</v>
      </c>
      <c r="D36" s="3141"/>
      <c r="E36" s="85" t="s">
        <v>867</v>
      </c>
    </row>
    <row r="37" spans="3:5" x14ac:dyDescent="0.3">
      <c r="C37" s="3321" t="s">
        <v>407</v>
      </c>
      <c r="D37" s="3322"/>
      <c r="E37" s="605" t="s">
        <v>6435</v>
      </c>
    </row>
    <row r="38" spans="3:5" x14ac:dyDescent="0.3">
      <c r="C38" s="3140" t="s">
        <v>409</v>
      </c>
      <c r="D38" s="3141"/>
      <c r="E38" s="84" t="s">
        <v>6436</v>
      </c>
    </row>
    <row r="39" spans="3:5" x14ac:dyDescent="0.3">
      <c r="C39" s="3140" t="s">
        <v>411</v>
      </c>
      <c r="D39" s="3141"/>
      <c r="E39" s="84" t="s">
        <v>861</v>
      </c>
    </row>
    <row r="40" spans="3:5" x14ac:dyDescent="0.3">
      <c r="C40" s="3140" t="s">
        <v>413</v>
      </c>
      <c r="D40" s="3141"/>
      <c r="E40" s="84" t="s">
        <v>6437</v>
      </c>
    </row>
    <row r="41" spans="3:5" x14ac:dyDescent="0.3">
      <c r="C41" s="3140" t="s">
        <v>415</v>
      </c>
      <c r="D41" s="3141"/>
      <c r="E41" s="2462" t="s">
        <v>6438</v>
      </c>
    </row>
  </sheetData>
  <mergeCells count="35">
    <mergeCell ref="C10:E10"/>
    <mergeCell ref="C8:D8"/>
    <mergeCell ref="C11:D11"/>
    <mergeCell ref="C12:D12"/>
    <mergeCell ref="C13:D13"/>
    <mergeCell ref="C3:E3"/>
    <mergeCell ref="C4:D4"/>
    <mergeCell ref="C5:D5"/>
    <mergeCell ref="C6:D6"/>
    <mergeCell ref="C7:D7"/>
    <mergeCell ref="C36:D36"/>
    <mergeCell ref="C21:C22"/>
    <mergeCell ref="C19:D19"/>
    <mergeCell ref="C20:D20"/>
    <mergeCell ref="C23:D23"/>
    <mergeCell ref="C24:D24"/>
    <mergeCell ref="C25:D25"/>
    <mergeCell ref="C26:D26"/>
    <mergeCell ref="C27:D27"/>
    <mergeCell ref="C29:D29"/>
    <mergeCell ref="C31:E31"/>
    <mergeCell ref="C32:D32"/>
    <mergeCell ref="C33:D33"/>
    <mergeCell ref="C34:D34"/>
    <mergeCell ref="C35:D35"/>
    <mergeCell ref="C14:D14"/>
    <mergeCell ref="C15:D15"/>
    <mergeCell ref="C16:D16"/>
    <mergeCell ref="C17:D17"/>
    <mergeCell ref="C18:D18"/>
    <mergeCell ref="C37:D37"/>
    <mergeCell ref="C38:D38"/>
    <mergeCell ref="C39:D39"/>
    <mergeCell ref="C40:D40"/>
    <mergeCell ref="C41:D41"/>
  </mergeCells>
  <dataValidations count="7">
    <dataValidation allowBlank="1" showDropDown="1" showInputMessage="1" showErrorMessage="1" sqref="E13" xr:uid="{00000000-0002-0000-9200-000000000000}"/>
    <dataValidation type="list" allowBlank="1" showInputMessage="1" showErrorMessage="1" sqref="E4" xr:uid="{00000000-0002-0000-9200-000001000000}">
      <formula1>ODS</formula1>
    </dataValidation>
    <dataValidation type="list" allowBlank="1" showInputMessage="1" showErrorMessage="1" sqref="E5" xr:uid="{00000000-0002-0000-9200-000002000000}">
      <formula1>Metas_ODS</formula1>
    </dataValidation>
    <dataValidation type="list" allowBlank="1" showInputMessage="1" showErrorMessage="1" sqref="E6" xr:uid="{00000000-0002-0000-9200-000003000000}">
      <formula1>Numero_indicador</formula1>
    </dataValidation>
    <dataValidation type="list" allowBlank="1" showInputMessage="1" showErrorMessage="1" sqref="E7" xr:uid="{00000000-0002-0000-9200-000004000000}">
      <formula1>Nombre_indicador_ODS</formula1>
    </dataValidation>
    <dataValidation type="list" allowBlank="1" showInputMessage="1" showErrorMessage="1" sqref="E14" xr:uid="{00000000-0002-0000-9200-000005000000}">
      <formula1>Tipo_indicador</formula1>
    </dataValidation>
    <dataValidation type="list" allowBlank="1" showInputMessage="1" showErrorMessage="1" sqref="E25" xr:uid="{00000000-0002-0000-9200-000006000000}">
      <formula1>Tipo_operación</formula1>
    </dataValidation>
  </dataValidations>
  <hyperlinks>
    <hyperlink ref="C1" location="'5.1.1'!A1" display="REGRESAR" xr:uid="{00000000-0004-0000-9200-000000000000}"/>
    <hyperlink ref="E8" r:id="rId1" xr:uid="{00000000-0004-0000-9200-000001000000}"/>
    <hyperlink ref="E36" r:id="rId2" xr:uid="{00000000-0004-0000-9200-000002000000}"/>
    <hyperlink ref="E29" r:id="rId3" xr:uid="{00000000-0004-0000-9200-000003000000}"/>
    <hyperlink ref="E41" r:id="rId4" xr:uid="{7B4AE070-0CE2-430A-9E4F-E7804589B987}"/>
  </hyperlinks>
  <pageMargins left="0.7" right="0.7" top="0.75" bottom="0.75" header="0.3" footer="0.3"/>
  <pageSetup orientation="portrait" r:id="rId5"/>
  <drawing r:id="rId6"/>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300-000000000000}">
  <sheetPr codeName="Hoja146"/>
  <dimension ref="A1:Q26"/>
  <sheetViews>
    <sheetView showGridLines="0" workbookViewId="0">
      <pane ySplit="1" topLeftCell="A2" activePane="bottomLeft" state="frozen"/>
      <selection pane="bottomLeft" activeCell="E9" sqref="E9"/>
    </sheetView>
  </sheetViews>
  <sheetFormatPr baseColWidth="10" defaultColWidth="11.44140625" defaultRowHeight="14.4" x14ac:dyDescent="0.3"/>
  <cols>
    <col min="1" max="1" width="15.21875" style="350" customWidth="1"/>
    <col min="2" max="2" width="15.21875" style="351" customWidth="1"/>
    <col min="3" max="3" width="26" style="350" customWidth="1"/>
    <col min="4" max="7" width="9.44140625" style="350" customWidth="1"/>
    <col min="8" max="16" width="11.44140625" style="350"/>
    <col min="18" max="16384" width="11.44140625" style="350"/>
  </cols>
  <sheetData>
    <row r="1" spans="1:16" s="1104" customFormat="1" ht="18.600000000000001" x14ac:dyDescent="0.45">
      <c r="A1" s="576" t="s">
        <v>337</v>
      </c>
      <c r="B1" s="1102"/>
      <c r="C1" s="808" t="s">
        <v>430</v>
      </c>
      <c r="D1" s="1103"/>
    </row>
    <row r="2" spans="1:16" s="1104" customFormat="1" ht="18.600000000000001" x14ac:dyDescent="0.3">
      <c r="B2" s="1105"/>
    </row>
    <row r="3" spans="1:16" s="1104" customFormat="1" ht="18.600000000000001" x14ac:dyDescent="0.3">
      <c r="A3" s="3440" t="s">
        <v>339</v>
      </c>
      <c r="B3" s="3443"/>
      <c r="C3" s="3440" t="s">
        <v>839</v>
      </c>
      <c r="D3" s="3442"/>
      <c r="E3" s="3442"/>
      <c r="F3" s="3442"/>
      <c r="G3" s="3442"/>
      <c r="H3" s="3442"/>
      <c r="I3" s="3442"/>
      <c r="J3" s="3442"/>
      <c r="K3" s="3442"/>
      <c r="L3" s="3442"/>
      <c r="M3" s="3442"/>
      <c r="N3" s="3442"/>
      <c r="O3" s="3442"/>
      <c r="P3" s="3442"/>
    </row>
    <row r="4" spans="1:16" s="1104" customFormat="1" ht="18.600000000000001" x14ac:dyDescent="0.3">
      <c r="A4" s="3440" t="s">
        <v>340</v>
      </c>
      <c r="B4" s="3441"/>
      <c r="C4" s="3440" t="s">
        <v>69</v>
      </c>
      <c r="D4" s="3442"/>
      <c r="E4" s="3442"/>
      <c r="F4" s="3442"/>
      <c r="G4" s="3442"/>
      <c r="H4" s="3442"/>
      <c r="I4" s="3442"/>
      <c r="J4" s="3442"/>
      <c r="K4" s="3442"/>
      <c r="L4" s="3442"/>
      <c r="M4" s="3442"/>
      <c r="N4" s="3442"/>
      <c r="O4" s="3442"/>
      <c r="P4" s="3442"/>
    </row>
    <row r="5" spans="1:16" s="1104" customFormat="1" ht="18.600000000000001" x14ac:dyDescent="0.3">
      <c r="A5" s="3440" t="s">
        <v>341</v>
      </c>
      <c r="B5" s="3441"/>
      <c r="C5" s="3444" t="s">
        <v>4008</v>
      </c>
      <c r="D5" s="3445"/>
      <c r="E5" s="3445"/>
      <c r="F5" s="3445"/>
      <c r="G5" s="3445"/>
      <c r="H5" s="3445"/>
      <c r="I5" s="3445"/>
      <c r="J5" s="3445"/>
      <c r="K5" s="3445"/>
      <c r="L5" s="3445"/>
      <c r="M5" s="3445"/>
      <c r="N5" s="3445"/>
      <c r="O5" s="3445"/>
      <c r="P5" s="3445"/>
    </row>
    <row r="6" spans="1:16" s="1104" customFormat="1" ht="18.600000000000001" x14ac:dyDescent="0.3">
      <c r="A6" s="3440" t="s">
        <v>417</v>
      </c>
      <c r="B6" s="3441"/>
      <c r="C6" s="3440" t="s">
        <v>5115</v>
      </c>
      <c r="D6" s="3442"/>
      <c r="E6" s="3442"/>
      <c r="F6" s="3442"/>
      <c r="G6" s="3442"/>
      <c r="H6" s="3442"/>
      <c r="I6" s="3442"/>
      <c r="J6" s="3442"/>
      <c r="K6" s="3442"/>
      <c r="L6" s="3442"/>
      <c r="M6" s="3442"/>
      <c r="N6" s="3442"/>
      <c r="O6" s="3442"/>
      <c r="P6" s="3442"/>
    </row>
    <row r="7" spans="1:16" s="1105" customFormat="1" ht="12" customHeight="1" x14ac:dyDescent="0.3">
      <c r="A7" s="1106"/>
      <c r="B7" s="1106"/>
      <c r="C7" s="1107"/>
    </row>
    <row r="8" spans="1:16" s="1104" customFormat="1" ht="18.600000000000001" x14ac:dyDescent="0.3">
      <c r="B8" s="1105"/>
    </row>
    <row r="9" spans="1:16" s="1104" customFormat="1" ht="68.25" customHeight="1" x14ac:dyDescent="0.3">
      <c r="B9" s="1105"/>
      <c r="C9" s="3400" t="s">
        <v>5116</v>
      </c>
      <c r="D9" s="3400"/>
      <c r="G9" s="3296" t="s">
        <v>869</v>
      </c>
      <c r="H9" s="3296"/>
      <c r="I9" s="3296"/>
      <c r="J9" s="3296"/>
      <c r="K9" s="3296"/>
      <c r="L9" s="3296"/>
      <c r="M9" s="3296"/>
    </row>
    <row r="10" spans="1:16" s="1104" customFormat="1" ht="18.600000000000001" x14ac:dyDescent="0.3">
      <c r="B10" s="1105"/>
      <c r="C10" s="878"/>
      <c r="D10" s="878"/>
      <c r="G10" s="887"/>
      <c r="H10" s="887"/>
      <c r="I10" s="887"/>
      <c r="J10" s="887"/>
      <c r="K10" s="887"/>
      <c r="L10" s="887"/>
      <c r="M10" s="887"/>
    </row>
    <row r="11" spans="1:16" ht="17.399999999999999" x14ac:dyDescent="0.3">
      <c r="C11" s="1108" t="s">
        <v>870</v>
      </c>
      <c r="D11" s="1109" t="s">
        <v>385</v>
      </c>
    </row>
    <row r="12" spans="1:16" ht="17.399999999999999" x14ac:dyDescent="0.3">
      <c r="C12" s="1110" t="s">
        <v>871</v>
      </c>
      <c r="D12" s="1111">
        <v>5.8370044052863435</v>
      </c>
    </row>
    <row r="13" spans="1:16" ht="17.399999999999999" x14ac:dyDescent="0.3">
      <c r="C13" s="1112" t="s">
        <v>872</v>
      </c>
      <c r="D13" s="1113">
        <v>2.2999999999999998</v>
      </c>
    </row>
    <row r="14" spans="1:16" ht="62.4" customHeight="1" x14ac:dyDescent="0.3">
      <c r="C14" s="3232" t="s">
        <v>6151</v>
      </c>
      <c r="D14" s="3232"/>
    </row>
    <row r="15" spans="1:16" ht="38.4" customHeight="1" x14ac:dyDescent="0.3">
      <c r="C15" s="3317" t="s">
        <v>4395</v>
      </c>
      <c r="D15" s="3317"/>
    </row>
    <row r="19" spans="7:13" ht="17.399999999999999" x14ac:dyDescent="0.3">
      <c r="G19" s="73" t="s">
        <v>4930</v>
      </c>
    </row>
    <row r="20" spans="7:13" ht="17.399999999999999" x14ac:dyDescent="0.3">
      <c r="G20" s="73" t="s">
        <v>4395</v>
      </c>
    </row>
    <row r="25" spans="7:13" ht="17.399999999999999" x14ac:dyDescent="0.3">
      <c r="H25" s="73"/>
      <c r="I25" s="73"/>
      <c r="J25" s="73"/>
      <c r="K25" s="73"/>
      <c r="L25" s="73"/>
      <c r="M25" s="73"/>
    </row>
    <row r="26" spans="7:13" ht="17.399999999999999" x14ac:dyDescent="0.3">
      <c r="H26" s="73"/>
      <c r="I26" s="73"/>
      <c r="J26" s="73"/>
      <c r="K26" s="73"/>
      <c r="L26" s="73"/>
      <c r="M26" s="73"/>
    </row>
  </sheetData>
  <mergeCells count="12">
    <mergeCell ref="A3:B3"/>
    <mergeCell ref="C3:P3"/>
    <mergeCell ref="A4:B4"/>
    <mergeCell ref="C4:P4"/>
    <mergeCell ref="A5:B5"/>
    <mergeCell ref="C5:P5"/>
    <mergeCell ref="C15:D15"/>
    <mergeCell ref="A6:B6"/>
    <mergeCell ref="C6:P6"/>
    <mergeCell ref="C9:D9"/>
    <mergeCell ref="G9:M9"/>
    <mergeCell ref="C14:D14"/>
  </mergeCells>
  <hyperlinks>
    <hyperlink ref="A1" location="'ODS 5.'!A1" display="REGRESAR" xr:uid="{00000000-0004-0000-9300-000000000000}"/>
    <hyperlink ref="C1" location="'Metadato 5.2.1'!A1" display="VER METADATO" xr:uid="{00000000-0004-0000-9300-000001000000}"/>
  </hyperlinks>
  <pageMargins left="0.7" right="0.7" top="0.75" bottom="0.75" header="0.3" footer="0.3"/>
  <pageSetup paperSize="9" orientation="portrait" r:id="rId1"/>
  <drawing r:id="rId2"/>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400-000000000000}">
  <sheetPr codeName="Hoja147">
    <tabColor theme="0" tint="-0.499984740745262"/>
  </sheetPr>
  <dimension ref="B1:F36"/>
  <sheetViews>
    <sheetView showGridLines="0" zoomScaleNormal="100" workbookViewId="0">
      <pane ySplit="1" topLeftCell="A2" activePane="bottomLeft" state="frozen"/>
      <selection pane="bottomLeft" activeCell="G15" sqref="G15"/>
    </sheetView>
  </sheetViews>
  <sheetFormatPr baseColWidth="10" defaultColWidth="11.44140625" defaultRowHeight="17.399999999999999" x14ac:dyDescent="0.3"/>
  <cols>
    <col min="1" max="1" width="9.44140625" style="1114" customWidth="1"/>
    <col min="2" max="2" width="26.44140625" style="1114" customWidth="1"/>
    <col min="3" max="3" width="24" style="1114" customWidth="1"/>
    <col min="4" max="4" width="85.77734375" style="1114" customWidth="1"/>
    <col min="5" max="5" width="9.5546875" style="1114" customWidth="1"/>
    <col min="6" max="6" width="7.21875" style="1114" customWidth="1"/>
    <col min="7" max="16384" width="11.44140625" style="1114"/>
  </cols>
  <sheetData>
    <row r="1" spans="2:6" x14ac:dyDescent="0.3">
      <c r="B1" s="481" t="s">
        <v>337</v>
      </c>
    </row>
    <row r="2" spans="2:6" ht="18" thickBot="1" x14ac:dyDescent="0.35"/>
    <row r="3" spans="2:6" ht="23.25" customHeight="1" thickBot="1" x14ac:dyDescent="0.35">
      <c r="B3" s="3439" t="s">
        <v>370</v>
      </c>
      <c r="C3" s="3439"/>
      <c r="D3" s="3439"/>
      <c r="F3" s="1115" t="s">
        <v>371</v>
      </c>
    </row>
    <row r="4" spans="2:6" x14ac:dyDescent="0.3">
      <c r="B4" s="3142" t="s">
        <v>449</v>
      </c>
      <c r="C4" s="3142"/>
      <c r="D4" s="44" t="s">
        <v>23</v>
      </c>
    </row>
    <row r="5" spans="2:6" ht="34.799999999999997" x14ac:dyDescent="0.3">
      <c r="B5" s="3142" t="s">
        <v>373</v>
      </c>
      <c r="C5" s="3142"/>
      <c r="D5" s="44" t="s">
        <v>69</v>
      </c>
    </row>
    <row r="6" spans="2:6" x14ac:dyDescent="0.3">
      <c r="B6" s="3142" t="s">
        <v>374</v>
      </c>
      <c r="C6" s="3142"/>
      <c r="D6" s="45" t="s">
        <v>841</v>
      </c>
    </row>
    <row r="7" spans="2:6" ht="52.2" x14ac:dyDescent="0.3">
      <c r="B7" s="3143" t="s">
        <v>375</v>
      </c>
      <c r="C7" s="3143"/>
      <c r="D7" s="46" t="s">
        <v>4008</v>
      </c>
    </row>
    <row r="8" spans="2:6" x14ac:dyDescent="0.3">
      <c r="B8" s="3143" t="s">
        <v>2480</v>
      </c>
      <c r="C8" s="3143"/>
      <c r="D8" s="47" t="s">
        <v>2546</v>
      </c>
    </row>
    <row r="9" spans="2:6" x14ac:dyDescent="0.45">
      <c r="B9" s="22"/>
      <c r="C9" s="22"/>
      <c r="D9" s="22"/>
    </row>
    <row r="10" spans="2:6" ht="23.25" customHeight="1" x14ac:dyDescent="0.3">
      <c r="B10" s="3439" t="s">
        <v>376</v>
      </c>
      <c r="C10" s="3439"/>
      <c r="D10" s="3439"/>
    </row>
    <row r="11" spans="2:6" x14ac:dyDescent="0.3">
      <c r="B11" s="3153" t="s">
        <v>377</v>
      </c>
      <c r="C11" s="3154"/>
      <c r="D11" s="44" t="s">
        <v>439</v>
      </c>
    </row>
    <row r="12" spans="2:6" ht="33.75" customHeight="1" x14ac:dyDescent="0.3">
      <c r="B12" s="3155" t="s">
        <v>379</v>
      </c>
      <c r="C12" s="3155"/>
      <c r="D12" s="1116" t="s">
        <v>868</v>
      </c>
    </row>
    <row r="13" spans="2:6" x14ac:dyDescent="0.3">
      <c r="B13" s="3142" t="s">
        <v>380</v>
      </c>
      <c r="C13" s="3142"/>
      <c r="D13" s="603" t="s">
        <v>841</v>
      </c>
    </row>
    <row r="14" spans="2:6" x14ac:dyDescent="0.3">
      <c r="B14" s="3142" t="s">
        <v>381</v>
      </c>
      <c r="C14" s="3156"/>
      <c r="D14" s="603" t="s">
        <v>18</v>
      </c>
    </row>
    <row r="15" spans="2:6" ht="137.25" customHeight="1" x14ac:dyDescent="0.3">
      <c r="B15" s="3142" t="s">
        <v>382</v>
      </c>
      <c r="C15" s="3142"/>
      <c r="D15" s="113" t="s">
        <v>6011</v>
      </c>
    </row>
    <row r="16" spans="2:6" ht="75" customHeight="1" x14ac:dyDescent="0.3">
      <c r="B16" s="3142" t="s">
        <v>383</v>
      </c>
      <c r="C16" s="3142"/>
      <c r="D16" s="113"/>
    </row>
    <row r="17" spans="2:4" x14ac:dyDescent="0.3">
      <c r="B17" s="3142" t="s">
        <v>384</v>
      </c>
      <c r="C17" s="3142"/>
      <c r="D17" s="84" t="s">
        <v>385</v>
      </c>
    </row>
    <row r="18" spans="2:4" x14ac:dyDescent="0.3">
      <c r="B18" s="3143" t="s">
        <v>386</v>
      </c>
      <c r="C18" s="3143"/>
      <c r="D18" s="44"/>
    </row>
    <row r="19" spans="2:4" ht="48" customHeight="1" x14ac:dyDescent="0.3">
      <c r="B19" s="3144" t="s">
        <v>387</v>
      </c>
      <c r="C19" s="3145"/>
      <c r="D19" s="84" t="s">
        <v>2432</v>
      </c>
    </row>
    <row r="20" spans="2:4" x14ac:dyDescent="0.3">
      <c r="B20" s="3142" t="s">
        <v>388</v>
      </c>
      <c r="C20" s="3142"/>
      <c r="D20" s="113" t="s">
        <v>424</v>
      </c>
    </row>
    <row r="21" spans="2:4" x14ac:dyDescent="0.3">
      <c r="B21" s="3146" t="s">
        <v>390</v>
      </c>
      <c r="C21" s="54" t="s">
        <v>391</v>
      </c>
      <c r="D21" s="44"/>
    </row>
    <row r="22" spans="2:4" x14ac:dyDescent="0.3">
      <c r="B22" s="3147"/>
      <c r="C22" s="577" t="s">
        <v>393</v>
      </c>
      <c r="D22" s="84" t="s">
        <v>873</v>
      </c>
    </row>
    <row r="23" spans="2:4" x14ac:dyDescent="0.3">
      <c r="B23" s="3148" t="s">
        <v>395</v>
      </c>
      <c r="C23" s="3148"/>
      <c r="D23" s="84" t="s">
        <v>559</v>
      </c>
    </row>
    <row r="24" spans="2:4" x14ac:dyDescent="0.3">
      <c r="B24" s="3148" t="s">
        <v>397</v>
      </c>
      <c r="C24" s="3148"/>
      <c r="D24" s="84" t="s">
        <v>874</v>
      </c>
    </row>
    <row r="25" spans="2:4" x14ac:dyDescent="0.3">
      <c r="B25" s="3142" t="s">
        <v>399</v>
      </c>
      <c r="C25" s="3142"/>
      <c r="D25" s="52" t="s">
        <v>15</v>
      </c>
    </row>
    <row r="26" spans="2:4" x14ac:dyDescent="0.3">
      <c r="B26" s="3143" t="s">
        <v>401</v>
      </c>
      <c r="C26" s="3143"/>
      <c r="D26" s="84" t="s">
        <v>875</v>
      </c>
    </row>
    <row r="27" spans="2:4" x14ac:dyDescent="0.3">
      <c r="B27" s="3149" t="s">
        <v>403</v>
      </c>
      <c r="C27" s="3150"/>
      <c r="D27" s="44" t="s">
        <v>2433</v>
      </c>
    </row>
    <row r="28" spans="2:4" ht="90.75" customHeight="1" x14ac:dyDescent="0.3">
      <c r="B28" s="578" t="s">
        <v>404</v>
      </c>
      <c r="C28" s="579"/>
      <c r="D28" s="84" t="s">
        <v>876</v>
      </c>
    </row>
    <row r="29" spans="2:4" x14ac:dyDescent="0.3">
      <c r="B29" s="3151" t="s">
        <v>405</v>
      </c>
      <c r="C29" s="3152"/>
      <c r="D29" s="61"/>
    </row>
    <row r="30" spans="2:4" x14ac:dyDescent="0.3">
      <c r="B30" s="62"/>
      <c r="C30" s="62"/>
      <c r="D30" s="63"/>
    </row>
    <row r="31" spans="2:4" ht="23.25" customHeight="1" x14ac:dyDescent="0.3">
      <c r="B31" s="3439" t="s">
        <v>406</v>
      </c>
      <c r="C31" s="3439"/>
      <c r="D31" s="3439"/>
    </row>
    <row r="32" spans="2:4" x14ac:dyDescent="0.3">
      <c r="B32" s="3140" t="s">
        <v>407</v>
      </c>
      <c r="C32" s="3141"/>
      <c r="D32" s="84" t="s">
        <v>877</v>
      </c>
    </row>
    <row r="33" spans="2:4" x14ac:dyDescent="0.3">
      <c r="B33" s="3140" t="s">
        <v>409</v>
      </c>
      <c r="C33" s="3141"/>
      <c r="D33" s="84" t="s">
        <v>878</v>
      </c>
    </row>
    <row r="34" spans="2:4" x14ac:dyDescent="0.3">
      <c r="B34" s="3140" t="s">
        <v>411</v>
      </c>
      <c r="C34" s="3141"/>
      <c r="D34" s="84" t="s">
        <v>879</v>
      </c>
    </row>
    <row r="35" spans="2:4" x14ac:dyDescent="0.3">
      <c r="B35" s="3140" t="s">
        <v>413</v>
      </c>
      <c r="C35" s="3141"/>
      <c r="D35" s="84" t="s">
        <v>880</v>
      </c>
    </row>
    <row r="36" spans="2:4" x14ac:dyDescent="0.3">
      <c r="B36" s="3140" t="s">
        <v>415</v>
      </c>
      <c r="C36" s="3141"/>
      <c r="D36" s="85" t="s">
        <v>881</v>
      </c>
    </row>
  </sheetData>
  <mergeCells count="30">
    <mergeCell ref="B16:C16"/>
    <mergeCell ref="B3:D3"/>
    <mergeCell ref="B4:C4"/>
    <mergeCell ref="B5:C5"/>
    <mergeCell ref="B6:C6"/>
    <mergeCell ref="B7:C7"/>
    <mergeCell ref="B10:D10"/>
    <mergeCell ref="B11:C11"/>
    <mergeCell ref="B12:C12"/>
    <mergeCell ref="B13:C13"/>
    <mergeCell ref="B14:C14"/>
    <mergeCell ref="B15:C15"/>
    <mergeCell ref="B8:C8"/>
    <mergeCell ref="B31:D31"/>
    <mergeCell ref="B17:C17"/>
    <mergeCell ref="B18:C18"/>
    <mergeCell ref="B19:C19"/>
    <mergeCell ref="B20:C20"/>
    <mergeCell ref="B21:B22"/>
    <mergeCell ref="B23:C23"/>
    <mergeCell ref="B24:C24"/>
    <mergeCell ref="B25:C25"/>
    <mergeCell ref="B26:C26"/>
    <mergeCell ref="B27:C27"/>
    <mergeCell ref="B29:C29"/>
    <mergeCell ref="B32:C32"/>
    <mergeCell ref="B33:C33"/>
    <mergeCell ref="B34:C34"/>
    <mergeCell ref="B35:C35"/>
    <mergeCell ref="B36:C36"/>
  </mergeCells>
  <dataValidations count="7">
    <dataValidation type="list" allowBlank="1" showInputMessage="1" showErrorMessage="1" sqref="D25" xr:uid="{00000000-0002-0000-9400-000000000000}">
      <formula1>Tipo_operación</formula1>
    </dataValidation>
    <dataValidation type="list" allowBlank="1" showInputMessage="1" showErrorMessage="1" sqref="D14" xr:uid="{00000000-0002-0000-9400-000001000000}">
      <formula1>Tipo_indicador</formula1>
    </dataValidation>
    <dataValidation type="list" allowBlank="1" showInputMessage="1" showErrorMessage="1" sqref="D7" xr:uid="{00000000-0002-0000-9400-000002000000}">
      <formula1>Nombre_indicador_ODS</formula1>
    </dataValidation>
    <dataValidation type="list" allowBlank="1" showInputMessage="1" showErrorMessage="1" sqref="D6" xr:uid="{00000000-0002-0000-9400-000003000000}">
      <formula1>Numero_indicador</formula1>
    </dataValidation>
    <dataValidation type="list" allowBlank="1" showInputMessage="1" showErrorMessage="1" sqref="D5" xr:uid="{00000000-0002-0000-9400-000004000000}">
      <formula1>Metas_ODS</formula1>
    </dataValidation>
    <dataValidation type="list" allowBlank="1" showInputMessage="1" showErrorMessage="1" sqref="D4" xr:uid="{00000000-0002-0000-9400-000005000000}">
      <formula1>ODS</formula1>
    </dataValidation>
    <dataValidation allowBlank="1" showDropDown="1" showInputMessage="1" showErrorMessage="1" sqref="D13" xr:uid="{00000000-0002-0000-9400-000006000000}"/>
  </dataValidations>
  <hyperlinks>
    <hyperlink ref="B1" location="'5.2.1'!A1" display="REGRESAR" xr:uid="{00000000-0004-0000-9400-000000000000}"/>
    <hyperlink ref="D36" r:id="rId1" xr:uid="{00000000-0004-0000-9400-000001000000}"/>
    <hyperlink ref="D8" r:id="rId2" xr:uid="{00000000-0004-0000-9400-000002000000}"/>
  </hyperlinks>
  <pageMargins left="0.7" right="0.7" top="0.75" bottom="0.75" header="0.3" footer="0.3"/>
  <pageSetup paperSize="9" orientation="portrait" r:id="rId3"/>
  <drawing r:id="rId4"/>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5">
    <tabColor theme="0" tint="-0.499984740745262"/>
  </sheetPr>
  <dimension ref="A1:G36"/>
  <sheetViews>
    <sheetView showGridLines="0" zoomScaleNormal="100" workbookViewId="0">
      <pane ySplit="1" topLeftCell="A2" activePane="bottomLeft" state="frozen"/>
      <selection activeCell="B1" sqref="B1"/>
      <selection pane="bottomLeft" activeCell="G10" sqref="G10"/>
    </sheetView>
  </sheetViews>
  <sheetFormatPr baseColWidth="10" defaultColWidth="11.44140625" defaultRowHeight="17.399999999999999" x14ac:dyDescent="0.45"/>
  <cols>
    <col min="1" max="1" width="11.44140625" style="22"/>
    <col min="2" max="2" width="26.44140625" style="22" customWidth="1"/>
    <col min="3" max="3" width="24" style="22" customWidth="1"/>
    <col min="4" max="4" width="85.77734375" style="22" customWidth="1"/>
    <col min="5" max="5" width="11.44140625" style="22"/>
    <col min="6" max="6" width="7.21875" style="22" customWidth="1"/>
    <col min="7" max="16384" width="11.44140625" style="22"/>
  </cols>
  <sheetData>
    <row r="1" spans="1:7" x14ac:dyDescent="0.45">
      <c r="B1" s="574" t="s">
        <v>337</v>
      </c>
    </row>
    <row r="2" spans="1:7" ht="18" thickBot="1" x14ac:dyDescent="0.5"/>
    <row r="3" spans="1:7" ht="23.25" customHeight="1" thickBot="1" x14ac:dyDescent="0.5">
      <c r="B3" s="3122" t="s">
        <v>370</v>
      </c>
      <c r="C3" s="3122"/>
      <c r="D3" s="3122"/>
      <c r="F3" s="147" t="s">
        <v>456</v>
      </c>
    </row>
    <row r="4" spans="1:7" x14ac:dyDescent="0.45">
      <c r="A4" s="148"/>
      <c r="B4" s="3142" t="s">
        <v>449</v>
      </c>
      <c r="C4" s="3142"/>
      <c r="D4" s="44" t="s">
        <v>6</v>
      </c>
    </row>
    <row r="5" spans="1:7" ht="54.6" customHeight="1" x14ac:dyDescent="0.45">
      <c r="B5" s="3142" t="s">
        <v>373</v>
      </c>
      <c r="C5" s="3142"/>
      <c r="D5" s="44" t="s">
        <v>21</v>
      </c>
    </row>
    <row r="6" spans="1:7" x14ac:dyDescent="0.45">
      <c r="B6" s="3142" t="s">
        <v>374</v>
      </c>
      <c r="C6" s="3142"/>
      <c r="D6" s="45" t="s">
        <v>29</v>
      </c>
    </row>
    <row r="7" spans="1:7" ht="52.2" x14ac:dyDescent="0.45">
      <c r="B7" s="3143" t="s">
        <v>375</v>
      </c>
      <c r="C7" s="3143"/>
      <c r="D7" s="46" t="s">
        <v>3942</v>
      </c>
    </row>
    <row r="8" spans="1:7" x14ac:dyDescent="0.45">
      <c r="B8" s="3143" t="s">
        <v>2480</v>
      </c>
      <c r="C8" s="3143"/>
      <c r="D8" s="47" t="s">
        <v>2490</v>
      </c>
    </row>
    <row r="10" spans="1:7" ht="23.25" customHeight="1" x14ac:dyDescent="0.45">
      <c r="B10" s="3122" t="s">
        <v>376</v>
      </c>
      <c r="C10" s="3122"/>
      <c r="D10" s="3122"/>
    </row>
    <row r="11" spans="1:7" x14ac:dyDescent="0.45">
      <c r="B11" s="3153" t="s">
        <v>377</v>
      </c>
      <c r="C11" s="3154"/>
      <c r="D11" s="44"/>
    </row>
    <row r="12" spans="1:7" x14ac:dyDescent="0.45">
      <c r="B12" s="3155" t="s">
        <v>379</v>
      </c>
      <c r="C12" s="3155"/>
      <c r="D12" s="661"/>
    </row>
    <row r="13" spans="1:7" x14ac:dyDescent="0.45">
      <c r="B13" s="3142" t="s">
        <v>380</v>
      </c>
      <c r="C13" s="3142"/>
      <c r="D13" s="575"/>
    </row>
    <row r="14" spans="1:7" x14ac:dyDescent="0.45">
      <c r="B14" s="3142" t="s">
        <v>381</v>
      </c>
      <c r="C14" s="3156"/>
      <c r="D14" s="575"/>
    </row>
    <row r="15" spans="1:7" x14ac:dyDescent="0.45">
      <c r="B15" s="3142" t="s">
        <v>382</v>
      </c>
      <c r="C15" s="3142"/>
      <c r="D15" s="44"/>
    </row>
    <row r="16" spans="1:7" x14ac:dyDescent="0.45">
      <c r="B16" s="3142" t="s">
        <v>383</v>
      </c>
      <c r="C16" s="3142"/>
      <c r="D16" s="44"/>
      <c r="G16" s="627"/>
    </row>
    <row r="17" spans="2:4" x14ac:dyDescent="0.45">
      <c r="B17" s="3142" t="s">
        <v>384</v>
      </c>
      <c r="C17" s="3142"/>
      <c r="D17" s="57"/>
    </row>
    <row r="18" spans="2:4" x14ac:dyDescent="0.45">
      <c r="B18" s="3143" t="s">
        <v>386</v>
      </c>
      <c r="C18" s="3143"/>
      <c r="D18" s="44"/>
    </row>
    <row r="19" spans="2:4" x14ac:dyDescent="0.45">
      <c r="B19" s="3144" t="s">
        <v>387</v>
      </c>
      <c r="C19" s="3145"/>
      <c r="D19" s="57"/>
    </row>
    <row r="20" spans="2:4" x14ac:dyDescent="0.45">
      <c r="B20" s="3142" t="s">
        <v>388</v>
      </c>
      <c r="C20" s="3142"/>
      <c r="D20" s="44"/>
    </row>
    <row r="21" spans="2:4" x14ac:dyDescent="0.45">
      <c r="B21" s="3146" t="s">
        <v>390</v>
      </c>
      <c r="C21" s="54" t="s">
        <v>391</v>
      </c>
      <c r="D21" s="44"/>
    </row>
    <row r="22" spans="2:4" x14ac:dyDescent="0.45">
      <c r="B22" s="3147"/>
      <c r="C22" s="567" t="s">
        <v>393</v>
      </c>
      <c r="D22" s="57"/>
    </row>
    <row r="23" spans="2:4" x14ac:dyDescent="0.45">
      <c r="B23" s="3148" t="s">
        <v>395</v>
      </c>
      <c r="C23" s="3148"/>
      <c r="D23" s="44"/>
    </row>
    <row r="24" spans="2:4" x14ac:dyDescent="0.45">
      <c r="B24" s="3148" t="s">
        <v>397</v>
      </c>
      <c r="C24" s="3148"/>
      <c r="D24" s="44"/>
    </row>
    <row r="25" spans="2:4" x14ac:dyDescent="0.45">
      <c r="B25" s="3142" t="s">
        <v>399</v>
      </c>
      <c r="C25" s="3142"/>
      <c r="D25" s="52"/>
    </row>
    <row r="26" spans="2:4" x14ac:dyDescent="0.45">
      <c r="B26" s="3143" t="s">
        <v>401</v>
      </c>
      <c r="C26" s="3143"/>
      <c r="D26" s="44"/>
    </row>
    <row r="27" spans="2:4" x14ac:dyDescent="0.45">
      <c r="B27" s="3149" t="s">
        <v>403</v>
      </c>
      <c r="C27" s="3150"/>
      <c r="D27" s="44"/>
    </row>
    <row r="28" spans="2:4" x14ac:dyDescent="0.45">
      <c r="B28" s="568" t="s">
        <v>404</v>
      </c>
      <c r="C28" s="569"/>
      <c r="D28" s="44"/>
    </row>
    <row r="29" spans="2:4" x14ac:dyDescent="0.45">
      <c r="B29" s="3151" t="s">
        <v>405</v>
      </c>
      <c r="C29" s="3152"/>
      <c r="D29" s="61"/>
    </row>
    <row r="30" spans="2:4" x14ac:dyDescent="0.45">
      <c r="B30" s="62"/>
      <c r="C30" s="62"/>
      <c r="D30" s="63"/>
    </row>
    <row r="31" spans="2:4" ht="23.25" customHeight="1" x14ac:dyDescent="0.45">
      <c r="B31" s="3122" t="s">
        <v>406</v>
      </c>
      <c r="C31" s="3122"/>
      <c r="D31" s="3122"/>
    </row>
    <row r="32" spans="2:4" x14ac:dyDescent="0.45">
      <c r="B32" s="3140" t="s">
        <v>407</v>
      </c>
      <c r="C32" s="3141"/>
      <c r="D32" s="57"/>
    </row>
    <row r="33" spans="2:4" x14ac:dyDescent="0.45">
      <c r="B33" s="3140" t="s">
        <v>409</v>
      </c>
      <c r="C33" s="3141"/>
      <c r="D33" s="57"/>
    </row>
    <row r="34" spans="2:4" x14ac:dyDescent="0.45">
      <c r="B34" s="3140" t="s">
        <v>411</v>
      </c>
      <c r="C34" s="3141"/>
      <c r="D34" s="102"/>
    </row>
    <row r="35" spans="2:4" x14ac:dyDescent="0.45">
      <c r="B35" s="3140" t="s">
        <v>413</v>
      </c>
      <c r="C35" s="3141"/>
      <c r="D35" s="103"/>
    </row>
    <row r="36" spans="2:4" x14ac:dyDescent="0.45">
      <c r="B36" s="3140" t="s">
        <v>415</v>
      </c>
      <c r="C36" s="3141"/>
      <c r="D36" s="57"/>
    </row>
  </sheetData>
  <mergeCells count="30">
    <mergeCell ref="B16:C16"/>
    <mergeCell ref="B3:D3"/>
    <mergeCell ref="B4:C4"/>
    <mergeCell ref="B5:C5"/>
    <mergeCell ref="B6:C6"/>
    <mergeCell ref="B7:C7"/>
    <mergeCell ref="B10:D10"/>
    <mergeCell ref="B11:C11"/>
    <mergeCell ref="B12:C12"/>
    <mergeCell ref="B13:C13"/>
    <mergeCell ref="B14:C14"/>
    <mergeCell ref="B15:C15"/>
    <mergeCell ref="B8:C8"/>
    <mergeCell ref="B31:D31"/>
    <mergeCell ref="B17:C17"/>
    <mergeCell ref="B18:C18"/>
    <mergeCell ref="B19:C19"/>
    <mergeCell ref="B20:C20"/>
    <mergeCell ref="B21:B22"/>
    <mergeCell ref="B23:C23"/>
    <mergeCell ref="B24:C24"/>
    <mergeCell ref="B25:C25"/>
    <mergeCell ref="B26:C26"/>
    <mergeCell ref="B27:C27"/>
    <mergeCell ref="B29:C29"/>
    <mergeCell ref="B32:C32"/>
    <mergeCell ref="B33:C33"/>
    <mergeCell ref="B34:C34"/>
    <mergeCell ref="B35:C35"/>
    <mergeCell ref="B36:C36"/>
  </mergeCells>
  <dataValidations count="7">
    <dataValidation type="list" allowBlank="1" showInputMessage="1" showErrorMessage="1" sqref="D25" xr:uid="{00000000-0002-0000-0E00-000000000000}">
      <formula1>Tipo_operación</formula1>
    </dataValidation>
    <dataValidation type="list" allowBlank="1" showInputMessage="1" showErrorMessage="1" sqref="D14" xr:uid="{00000000-0002-0000-0E00-000001000000}">
      <formula1>Tipo_indicador</formula1>
    </dataValidation>
    <dataValidation type="list" allowBlank="1" showInputMessage="1" showErrorMessage="1" sqref="D7" xr:uid="{00000000-0002-0000-0E00-000002000000}">
      <formula1>Nombre_indicador_ODS</formula1>
    </dataValidation>
    <dataValidation type="list" allowBlank="1" showInputMessage="1" showErrorMessage="1" sqref="D6" xr:uid="{00000000-0002-0000-0E00-000003000000}">
      <formula1>Numero_indicador</formula1>
    </dataValidation>
    <dataValidation type="list" allowBlank="1" showInputMessage="1" showErrorMessage="1" sqref="D5" xr:uid="{00000000-0002-0000-0E00-000004000000}">
      <formula1>Metas_ODS</formula1>
    </dataValidation>
    <dataValidation type="list" allowBlank="1" showInputMessage="1" showErrorMessage="1" sqref="D4" xr:uid="{00000000-0002-0000-0E00-000005000000}">
      <formula1>ODS</formula1>
    </dataValidation>
    <dataValidation allowBlank="1" showDropDown="1" showInputMessage="1" showErrorMessage="1" sqref="D13" xr:uid="{00000000-0002-0000-0E00-000006000000}"/>
  </dataValidations>
  <hyperlinks>
    <hyperlink ref="B1" location="'1.4.2'!A1" display="REGRESAR" xr:uid="{00000000-0004-0000-0E00-000000000000}"/>
    <hyperlink ref="D8" r:id="rId1" xr:uid="{00000000-0004-0000-0E00-000001000000}"/>
  </hyperlinks>
  <pageMargins left="0.7" right="0.7" top="0.75" bottom="0.75" header="0.3" footer="0.3"/>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500-000000000000}">
  <sheetPr codeName="Hoja148"/>
  <dimension ref="A1:O26"/>
  <sheetViews>
    <sheetView showGridLines="0" workbookViewId="0">
      <pane ySplit="1" topLeftCell="A2" activePane="bottomLeft" state="frozen"/>
      <selection pane="bottomLeft" activeCell="M12" sqref="M12"/>
    </sheetView>
  </sheetViews>
  <sheetFormatPr baseColWidth="10" defaultColWidth="11.44140625" defaultRowHeight="13.2" x14ac:dyDescent="0.35"/>
  <cols>
    <col min="1" max="2" width="15" style="39" customWidth="1"/>
    <col min="3" max="3" width="23.21875" style="39" customWidth="1"/>
    <col min="4" max="4" width="13.21875" style="39" customWidth="1"/>
    <col min="5" max="5" width="21" style="39" customWidth="1"/>
    <col min="6" max="16384" width="11.44140625" style="39"/>
  </cols>
  <sheetData>
    <row r="1" spans="1:15" s="160" customFormat="1" ht="18.600000000000001" x14ac:dyDescent="0.45">
      <c r="A1" s="576" t="s">
        <v>337</v>
      </c>
      <c r="C1" s="576" t="s">
        <v>430</v>
      </c>
      <c r="D1" s="637"/>
    </row>
    <row r="2" spans="1:15" s="160" customFormat="1" ht="18.600000000000001" x14ac:dyDescent="0.45"/>
    <row r="3" spans="1:15" s="160" customFormat="1" ht="18.600000000000001" x14ac:dyDescent="0.45">
      <c r="A3" s="3432" t="s">
        <v>339</v>
      </c>
      <c r="B3" s="3438"/>
      <c r="C3" s="3432" t="s">
        <v>839</v>
      </c>
      <c r="D3" s="3434"/>
      <c r="E3" s="3434"/>
      <c r="F3" s="3434"/>
      <c r="G3" s="3434"/>
      <c r="H3" s="3434"/>
      <c r="I3" s="3434"/>
      <c r="J3" s="3434"/>
      <c r="K3" s="3434"/>
      <c r="L3" s="3434"/>
      <c r="M3" s="3434"/>
      <c r="N3" s="3434"/>
      <c r="O3" s="3434"/>
    </row>
    <row r="4" spans="1:15" s="160" customFormat="1" ht="18.600000000000001" x14ac:dyDescent="0.45">
      <c r="A4" s="3432" t="s">
        <v>340</v>
      </c>
      <c r="B4" s="3433"/>
      <c r="C4" s="3432" t="s">
        <v>69</v>
      </c>
      <c r="D4" s="3434"/>
      <c r="E4" s="3434"/>
      <c r="F4" s="3434"/>
      <c r="G4" s="3434"/>
      <c r="H4" s="3434"/>
      <c r="I4" s="3434"/>
      <c r="J4" s="3434"/>
      <c r="K4" s="3434"/>
      <c r="L4" s="3434"/>
      <c r="M4" s="3434"/>
      <c r="N4" s="3434"/>
      <c r="O4" s="3434"/>
    </row>
    <row r="5" spans="1:15" s="160" customFormat="1" ht="18.600000000000001" x14ac:dyDescent="0.45">
      <c r="A5" s="3432" t="s">
        <v>341</v>
      </c>
      <c r="B5" s="3433"/>
      <c r="C5" s="3432" t="s">
        <v>4009</v>
      </c>
      <c r="D5" s="3434"/>
      <c r="E5" s="3434"/>
      <c r="F5" s="3434"/>
      <c r="G5" s="3434"/>
      <c r="H5" s="3434"/>
      <c r="I5" s="3434"/>
      <c r="J5" s="3434"/>
      <c r="K5" s="3434"/>
      <c r="L5" s="3434"/>
      <c r="M5" s="3434"/>
      <c r="N5" s="3434"/>
      <c r="O5" s="3434"/>
    </row>
    <row r="6" spans="1:15" s="160" customFormat="1" ht="18.600000000000001" x14ac:dyDescent="0.45">
      <c r="A6" s="3432" t="s">
        <v>417</v>
      </c>
      <c r="B6" s="3433"/>
      <c r="C6" s="3432" t="s">
        <v>5117</v>
      </c>
      <c r="D6" s="3434"/>
      <c r="E6" s="3434"/>
      <c r="F6" s="3434"/>
      <c r="G6" s="3434"/>
      <c r="H6" s="3434"/>
      <c r="I6" s="3434"/>
      <c r="J6" s="3434"/>
      <c r="K6" s="3434"/>
      <c r="L6" s="3434"/>
      <c r="M6" s="3434"/>
      <c r="N6" s="3434"/>
      <c r="O6" s="3434"/>
    </row>
    <row r="7" spans="1:15" s="160" customFormat="1" ht="18.600000000000001" x14ac:dyDescent="0.45"/>
    <row r="8" spans="1:15" s="160" customFormat="1" ht="18.600000000000001" x14ac:dyDescent="0.45"/>
    <row r="9" spans="1:15" s="160" customFormat="1" ht="72" customHeight="1" x14ac:dyDescent="0.45">
      <c r="C9" s="3400" t="s">
        <v>6152</v>
      </c>
      <c r="D9" s="3400"/>
      <c r="F9" s="3343" t="s">
        <v>883</v>
      </c>
      <c r="G9" s="3343"/>
      <c r="H9" s="3343"/>
      <c r="I9" s="3343"/>
      <c r="J9" s="3343"/>
      <c r="K9" s="3343"/>
      <c r="L9" s="3343"/>
    </row>
    <row r="10" spans="1:15" s="160" customFormat="1" ht="18.600000000000001" x14ac:dyDescent="0.45">
      <c r="C10" s="878"/>
      <c r="D10" s="878"/>
      <c r="F10" s="961"/>
      <c r="G10" s="961"/>
      <c r="H10" s="961"/>
      <c r="I10" s="961"/>
      <c r="J10" s="961"/>
      <c r="K10" s="961"/>
      <c r="L10" s="961"/>
    </row>
    <row r="11" spans="1:15" ht="17.399999999999999" x14ac:dyDescent="0.45">
      <c r="C11" s="1117" t="s">
        <v>870</v>
      </c>
      <c r="D11" s="1109" t="s">
        <v>385</v>
      </c>
    </row>
    <row r="12" spans="1:15" ht="17.399999999999999" x14ac:dyDescent="0.35">
      <c r="C12" s="1118" t="s">
        <v>871</v>
      </c>
      <c r="D12" s="1119">
        <v>4.3</v>
      </c>
    </row>
    <row r="13" spans="1:15" ht="17.399999999999999" x14ac:dyDescent="0.35">
      <c r="C13" s="1120" t="s">
        <v>872</v>
      </c>
      <c r="D13" s="1121">
        <v>1.1000000000000001</v>
      </c>
    </row>
    <row r="14" spans="1:15" ht="60.6" customHeight="1" x14ac:dyDescent="0.35">
      <c r="C14" s="3395" t="s">
        <v>6153</v>
      </c>
      <c r="D14" s="3395"/>
    </row>
    <row r="15" spans="1:15" ht="37.799999999999997" customHeight="1" x14ac:dyDescent="0.35">
      <c r="C15" s="3316" t="s">
        <v>4396</v>
      </c>
      <c r="D15" s="3316"/>
    </row>
    <row r="25" spans="6:12" ht="17.399999999999999" x14ac:dyDescent="0.35">
      <c r="F25" s="3446" t="s">
        <v>4931</v>
      </c>
      <c r="G25" s="3446"/>
      <c r="H25" s="3446"/>
      <c r="I25" s="3446"/>
      <c r="J25" s="3446"/>
      <c r="K25" s="3446"/>
      <c r="L25" s="3446"/>
    </row>
    <row r="26" spans="6:12" ht="17.399999999999999" x14ac:dyDescent="0.35">
      <c r="F26" s="3446" t="s">
        <v>4396</v>
      </c>
      <c r="G26" s="3446"/>
      <c r="H26" s="3446"/>
      <c r="I26" s="3446"/>
      <c r="J26" s="3446"/>
      <c r="K26" s="3446"/>
      <c r="L26" s="3446"/>
    </row>
  </sheetData>
  <mergeCells count="14">
    <mergeCell ref="A3:B3"/>
    <mergeCell ref="C3:O3"/>
    <mergeCell ref="A4:B4"/>
    <mergeCell ref="C4:O4"/>
    <mergeCell ref="A5:B5"/>
    <mergeCell ref="C5:O5"/>
    <mergeCell ref="F25:L25"/>
    <mergeCell ref="F26:L26"/>
    <mergeCell ref="A6:B6"/>
    <mergeCell ref="C6:O6"/>
    <mergeCell ref="C9:D9"/>
    <mergeCell ref="F9:L9"/>
    <mergeCell ref="C15:D15"/>
    <mergeCell ref="C14:D14"/>
  </mergeCells>
  <hyperlinks>
    <hyperlink ref="A1" location="'ODS 5.'!A1" display="REGRESAR" xr:uid="{00000000-0004-0000-9500-000000000000}"/>
    <hyperlink ref="C1" location="'Metadato 5.2.2'!A1" display="VER METADATO" xr:uid="{00000000-0004-0000-9500-000001000000}"/>
  </hyperlinks>
  <pageMargins left="0.7" right="0.7" top="0.75" bottom="0.75" header="0.3" footer="0.3"/>
  <pageSetup orientation="portrait" r:id="rId1"/>
  <drawing r:id="rId2"/>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600-000000000000}">
  <sheetPr codeName="Hoja149">
    <tabColor theme="0" tint="-0.499984740745262"/>
  </sheetPr>
  <dimension ref="A1:F36"/>
  <sheetViews>
    <sheetView showGridLines="0" zoomScaleNormal="100" workbookViewId="0">
      <pane ySplit="1" topLeftCell="A2" activePane="bottomLeft" state="frozen"/>
      <selection pane="bottomLeft" activeCell="G13" sqref="G13"/>
    </sheetView>
  </sheetViews>
  <sheetFormatPr baseColWidth="10" defaultColWidth="11.44140625" defaultRowHeight="17.399999999999999" x14ac:dyDescent="0.3"/>
  <cols>
    <col min="1" max="1" width="9.77734375" style="38" customWidth="1"/>
    <col min="2" max="2" width="26.44140625" style="38" customWidth="1"/>
    <col min="3" max="3" width="24" style="38" customWidth="1"/>
    <col min="4" max="4" width="85.77734375" style="38" customWidth="1"/>
    <col min="5" max="5" width="11.44140625" style="38"/>
    <col min="6" max="6" width="7.21875" style="38" customWidth="1"/>
    <col min="7" max="16384" width="11.44140625" style="38"/>
  </cols>
  <sheetData>
    <row r="1" spans="1:6" x14ac:dyDescent="0.3">
      <c r="B1" s="481" t="s">
        <v>337</v>
      </c>
    </row>
    <row r="2" spans="1:6" ht="18" thickBot="1" x14ac:dyDescent="0.35"/>
    <row r="3" spans="1:6" ht="23.25" customHeight="1" thickBot="1" x14ac:dyDescent="0.35">
      <c r="B3" s="3439" t="s">
        <v>370</v>
      </c>
      <c r="C3" s="3439"/>
      <c r="D3" s="3439"/>
      <c r="F3" s="147" t="s">
        <v>371</v>
      </c>
    </row>
    <row r="4" spans="1:6" x14ac:dyDescent="0.3">
      <c r="A4" s="691"/>
      <c r="B4" s="3142" t="s">
        <v>449</v>
      </c>
      <c r="C4" s="3142"/>
      <c r="D4" s="44" t="s">
        <v>23</v>
      </c>
    </row>
    <row r="5" spans="1:6" ht="34.799999999999997" x14ac:dyDescent="0.3">
      <c r="B5" s="3142" t="s">
        <v>373</v>
      </c>
      <c r="C5" s="3142"/>
      <c r="D5" s="44" t="s">
        <v>69</v>
      </c>
    </row>
    <row r="6" spans="1:6" x14ac:dyDescent="0.3">
      <c r="B6" s="3142" t="s">
        <v>374</v>
      </c>
      <c r="C6" s="3142"/>
      <c r="D6" s="45" t="s">
        <v>842</v>
      </c>
    </row>
    <row r="7" spans="1:6" ht="51" customHeight="1" x14ac:dyDescent="0.3">
      <c r="B7" s="3143" t="s">
        <v>375</v>
      </c>
      <c r="C7" s="3143"/>
      <c r="D7" s="46" t="s">
        <v>4009</v>
      </c>
    </row>
    <row r="8" spans="1:6" x14ac:dyDescent="0.3">
      <c r="B8" s="3143" t="s">
        <v>2480</v>
      </c>
      <c r="C8" s="3143"/>
      <c r="D8" s="47" t="s">
        <v>2547</v>
      </c>
    </row>
    <row r="9" spans="1:6" x14ac:dyDescent="0.45">
      <c r="B9" s="22"/>
      <c r="C9" s="22"/>
      <c r="D9" s="22"/>
    </row>
    <row r="10" spans="1:6" ht="23.25" customHeight="1" x14ac:dyDescent="0.3">
      <c r="B10" s="3439" t="s">
        <v>376</v>
      </c>
      <c r="C10" s="3439"/>
      <c r="D10" s="3439"/>
    </row>
    <row r="11" spans="1:6" x14ac:dyDescent="0.3">
      <c r="B11" s="3153" t="s">
        <v>377</v>
      </c>
      <c r="C11" s="3154"/>
      <c r="D11" s="44" t="s">
        <v>774</v>
      </c>
    </row>
    <row r="12" spans="1:6" ht="33" customHeight="1" x14ac:dyDescent="0.3">
      <c r="B12" s="3155" t="s">
        <v>379</v>
      </c>
      <c r="C12" s="3155"/>
      <c r="D12" s="661" t="s">
        <v>882</v>
      </c>
    </row>
    <row r="13" spans="1:6" x14ac:dyDescent="0.3">
      <c r="B13" s="3142" t="s">
        <v>380</v>
      </c>
      <c r="C13" s="3142"/>
      <c r="D13" s="603" t="s">
        <v>842</v>
      </c>
    </row>
    <row r="14" spans="1:6" x14ac:dyDescent="0.3">
      <c r="B14" s="3142" t="s">
        <v>381</v>
      </c>
      <c r="C14" s="3156"/>
      <c r="D14" s="603" t="s">
        <v>18</v>
      </c>
    </row>
    <row r="15" spans="1:6" ht="138" customHeight="1" x14ac:dyDescent="0.3">
      <c r="B15" s="3142" t="s">
        <v>382</v>
      </c>
      <c r="C15" s="3142"/>
      <c r="D15" s="113" t="s">
        <v>6011</v>
      </c>
    </row>
    <row r="16" spans="1:6" ht="69" customHeight="1" x14ac:dyDescent="0.3">
      <c r="B16" s="3142" t="s">
        <v>383</v>
      </c>
      <c r="C16" s="3142"/>
      <c r="D16" s="49"/>
    </row>
    <row r="17" spans="2:4" x14ac:dyDescent="0.3">
      <c r="B17" s="3142" t="s">
        <v>384</v>
      </c>
      <c r="C17" s="3142"/>
      <c r="D17" s="52" t="s">
        <v>450</v>
      </c>
    </row>
    <row r="18" spans="2:4" x14ac:dyDescent="0.3">
      <c r="B18" s="3143" t="s">
        <v>386</v>
      </c>
      <c r="C18" s="3143"/>
      <c r="D18" s="44"/>
    </row>
    <row r="19" spans="2:4" ht="52.2" x14ac:dyDescent="0.3">
      <c r="B19" s="3144" t="s">
        <v>387</v>
      </c>
      <c r="C19" s="3145"/>
      <c r="D19" s="52" t="s">
        <v>884</v>
      </c>
    </row>
    <row r="20" spans="2:4" x14ac:dyDescent="0.3">
      <c r="B20" s="3142" t="s">
        <v>388</v>
      </c>
      <c r="C20" s="3142"/>
      <c r="D20" s="49" t="s">
        <v>424</v>
      </c>
    </row>
    <row r="21" spans="2:4" x14ac:dyDescent="0.3">
      <c r="B21" s="3146" t="s">
        <v>390</v>
      </c>
      <c r="C21" s="54" t="s">
        <v>391</v>
      </c>
      <c r="D21" s="44" t="s">
        <v>391</v>
      </c>
    </row>
    <row r="22" spans="2:4" x14ac:dyDescent="0.3">
      <c r="B22" s="3147"/>
      <c r="C22" s="577" t="s">
        <v>393</v>
      </c>
      <c r="D22" s="57" t="s">
        <v>885</v>
      </c>
    </row>
    <row r="23" spans="2:4" x14ac:dyDescent="0.3">
      <c r="B23" s="3148" t="s">
        <v>395</v>
      </c>
      <c r="C23" s="3148"/>
      <c r="D23" s="52" t="s">
        <v>559</v>
      </c>
    </row>
    <row r="24" spans="2:4" x14ac:dyDescent="0.3">
      <c r="B24" s="3148" t="s">
        <v>397</v>
      </c>
      <c r="C24" s="3148"/>
      <c r="D24" s="84" t="s">
        <v>874</v>
      </c>
    </row>
    <row r="25" spans="2:4" x14ac:dyDescent="0.3">
      <c r="B25" s="3142" t="s">
        <v>399</v>
      </c>
      <c r="C25" s="3142"/>
      <c r="D25" s="52" t="s">
        <v>15</v>
      </c>
    </row>
    <row r="26" spans="2:4" x14ac:dyDescent="0.3">
      <c r="B26" s="3143" t="s">
        <v>401</v>
      </c>
      <c r="C26" s="3143"/>
      <c r="D26" s="84" t="s">
        <v>875</v>
      </c>
    </row>
    <row r="27" spans="2:4" x14ac:dyDescent="0.3">
      <c r="B27" s="3149" t="s">
        <v>403</v>
      </c>
      <c r="C27" s="3150"/>
      <c r="D27" s="44" t="s">
        <v>2433</v>
      </c>
    </row>
    <row r="28" spans="2:4" ht="139.19999999999999" x14ac:dyDescent="0.3">
      <c r="B28" s="578" t="s">
        <v>404</v>
      </c>
      <c r="C28" s="579"/>
      <c r="D28" s="52" t="s">
        <v>886</v>
      </c>
    </row>
    <row r="29" spans="2:4" x14ac:dyDescent="0.3">
      <c r="B29" s="3151" t="s">
        <v>405</v>
      </c>
      <c r="C29" s="3152"/>
      <c r="D29" s="61"/>
    </row>
    <row r="30" spans="2:4" x14ac:dyDescent="0.3">
      <c r="B30" s="62"/>
      <c r="C30" s="62"/>
      <c r="D30" s="63"/>
    </row>
    <row r="31" spans="2:4" ht="23.25" customHeight="1" x14ac:dyDescent="0.3">
      <c r="B31" s="3439" t="s">
        <v>406</v>
      </c>
      <c r="C31" s="3439"/>
      <c r="D31" s="3439"/>
    </row>
    <row r="32" spans="2:4" x14ac:dyDescent="0.3">
      <c r="B32" s="3140" t="s">
        <v>407</v>
      </c>
      <c r="C32" s="3141"/>
      <c r="D32" s="84" t="s">
        <v>877</v>
      </c>
    </row>
    <row r="33" spans="2:4" x14ac:dyDescent="0.3">
      <c r="B33" s="3140" t="s">
        <v>409</v>
      </c>
      <c r="C33" s="3141"/>
      <c r="D33" s="84" t="s">
        <v>878</v>
      </c>
    </row>
    <row r="34" spans="2:4" x14ac:dyDescent="0.3">
      <c r="B34" s="3140" t="s">
        <v>411</v>
      </c>
      <c r="C34" s="3141"/>
      <c r="D34" s="84" t="s">
        <v>879</v>
      </c>
    </row>
    <row r="35" spans="2:4" x14ac:dyDescent="0.3">
      <c r="B35" s="3140" t="s">
        <v>413</v>
      </c>
      <c r="C35" s="3141"/>
      <c r="D35" s="84" t="s">
        <v>880</v>
      </c>
    </row>
    <row r="36" spans="2:4" x14ac:dyDescent="0.3">
      <c r="B36" s="3140" t="s">
        <v>415</v>
      </c>
      <c r="C36" s="3141"/>
      <c r="D36" s="84" t="s">
        <v>881</v>
      </c>
    </row>
  </sheetData>
  <mergeCells count="30">
    <mergeCell ref="B16:C16"/>
    <mergeCell ref="B3:D3"/>
    <mergeCell ref="B4:C4"/>
    <mergeCell ref="B5:C5"/>
    <mergeCell ref="B6:C6"/>
    <mergeCell ref="B7:C7"/>
    <mergeCell ref="B10:D10"/>
    <mergeCell ref="B11:C11"/>
    <mergeCell ref="B12:C12"/>
    <mergeCell ref="B13:C13"/>
    <mergeCell ref="B14:C14"/>
    <mergeCell ref="B15:C15"/>
    <mergeCell ref="B8:C8"/>
    <mergeCell ref="B31:D31"/>
    <mergeCell ref="B17:C17"/>
    <mergeCell ref="B18:C18"/>
    <mergeCell ref="B19:C19"/>
    <mergeCell ref="B20:C20"/>
    <mergeCell ref="B21:B22"/>
    <mergeCell ref="B23:C23"/>
    <mergeCell ref="B24:C24"/>
    <mergeCell ref="B25:C25"/>
    <mergeCell ref="B26:C26"/>
    <mergeCell ref="B27:C27"/>
    <mergeCell ref="B29:C29"/>
    <mergeCell ref="B32:C32"/>
    <mergeCell ref="B33:C33"/>
    <mergeCell ref="B34:C34"/>
    <mergeCell ref="B35:C35"/>
    <mergeCell ref="B36:C36"/>
  </mergeCells>
  <dataValidations count="7">
    <dataValidation type="list" allowBlank="1" showInputMessage="1" showErrorMessage="1" sqref="D25" xr:uid="{00000000-0002-0000-9600-000000000000}">
      <formula1>Tipo_operación</formula1>
    </dataValidation>
    <dataValidation type="list" allowBlank="1" showInputMessage="1" showErrorMessage="1" sqref="D14" xr:uid="{00000000-0002-0000-9600-000001000000}">
      <formula1>Tipo_indicador</formula1>
    </dataValidation>
    <dataValidation type="list" allowBlank="1" showInputMessage="1" showErrorMessage="1" sqref="D7" xr:uid="{00000000-0002-0000-9600-000002000000}">
      <formula1>Nombre_indicador_ODS</formula1>
    </dataValidation>
    <dataValidation type="list" allowBlank="1" showInputMessage="1" showErrorMessage="1" sqref="D6" xr:uid="{00000000-0002-0000-9600-000003000000}">
      <formula1>Numero_indicador</formula1>
    </dataValidation>
    <dataValidation type="list" allowBlank="1" showInputMessage="1" showErrorMessage="1" sqref="D5" xr:uid="{00000000-0002-0000-9600-000004000000}">
      <formula1>Metas_ODS</formula1>
    </dataValidation>
    <dataValidation type="list" allowBlank="1" showInputMessage="1" showErrorMessage="1" sqref="D4" xr:uid="{00000000-0002-0000-9600-000005000000}">
      <formula1>ODS</formula1>
    </dataValidation>
    <dataValidation allowBlank="1" showDropDown="1" showInputMessage="1" showErrorMessage="1" sqref="D13" xr:uid="{00000000-0002-0000-9600-000006000000}"/>
  </dataValidations>
  <hyperlinks>
    <hyperlink ref="B1" location="'5.2.2'!A1" display="REGRESAR" xr:uid="{00000000-0004-0000-9600-000000000000}"/>
    <hyperlink ref="D8" r:id="rId1" xr:uid="{00000000-0004-0000-9600-000001000000}"/>
  </hyperlinks>
  <pageMargins left="0.7" right="0.7" top="0.75" bottom="0.75" header="0.3" footer="0.3"/>
  <drawing r:id="rId2"/>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700-000000000000}">
  <sheetPr codeName="Hoja150"/>
  <dimension ref="A1:U50"/>
  <sheetViews>
    <sheetView showGridLines="0" zoomScaleNormal="100" workbookViewId="0">
      <pane ySplit="1" topLeftCell="A2" activePane="bottomLeft" state="frozen"/>
      <selection pane="bottomLeft"/>
    </sheetView>
  </sheetViews>
  <sheetFormatPr baseColWidth="10" defaultColWidth="11.44140625" defaultRowHeight="13.2" x14ac:dyDescent="0.35"/>
  <cols>
    <col min="1" max="1" width="15.21875" style="39" customWidth="1"/>
    <col min="2" max="2" width="15.21875" style="352" customWidth="1"/>
    <col min="3" max="3" width="9.21875" style="39" customWidth="1"/>
    <col min="4" max="4" width="13.5546875" style="39" customWidth="1"/>
    <col min="5" max="5" width="9.21875" style="39" customWidth="1"/>
    <col min="6" max="6" width="8.77734375" style="39" customWidth="1"/>
    <col min="7" max="7" width="9" style="39" customWidth="1"/>
    <col min="8" max="8" width="2" style="39" customWidth="1"/>
    <col min="9" max="9" width="10.21875" style="39" customWidth="1"/>
    <col min="10" max="10" width="8.44140625" style="39" customWidth="1"/>
    <col min="11" max="11" width="1.21875" style="39" customWidth="1"/>
    <col min="12" max="12" width="10.77734375" style="39" customWidth="1"/>
    <col min="13" max="14" width="9.44140625" style="39" customWidth="1"/>
    <col min="15" max="15" width="9.5546875" style="39" customWidth="1"/>
    <col min="16" max="16" width="12.77734375" style="39" customWidth="1"/>
    <col min="17" max="19" width="11.44140625" style="39"/>
    <col min="20" max="20" width="8.21875" style="39" customWidth="1"/>
    <col min="21" max="21" width="1.77734375" style="39" customWidth="1"/>
    <col min="22" max="25" width="11.44140625" style="39"/>
    <col min="26" max="26" width="2" style="39" customWidth="1"/>
    <col min="27" max="28" width="11.44140625" style="39"/>
    <col min="29" max="29" width="1.5546875" style="39" customWidth="1"/>
    <col min="30" max="31" width="11.44140625" style="39"/>
    <col min="32" max="32" width="13.44140625" style="39" customWidth="1"/>
    <col min="33" max="16384" width="11.44140625" style="39"/>
  </cols>
  <sheetData>
    <row r="1" spans="1:21" s="160" customFormat="1" ht="18.600000000000001" x14ac:dyDescent="0.45">
      <c r="A1" s="576" t="s">
        <v>337</v>
      </c>
      <c r="B1" s="1122"/>
      <c r="C1" s="3119" t="s">
        <v>430</v>
      </c>
      <c r="D1" s="3119"/>
    </row>
    <row r="2" spans="1:21" s="160" customFormat="1" ht="18.600000000000001" x14ac:dyDescent="0.45">
      <c r="B2" s="1123"/>
      <c r="D2" s="390"/>
      <c r="E2" s="390"/>
      <c r="F2" s="390"/>
      <c r="G2" s="390"/>
      <c r="H2" s="390"/>
      <c r="I2" s="390"/>
      <c r="J2" s="390"/>
      <c r="K2" s="390"/>
      <c r="L2" s="390"/>
      <c r="M2" s="390"/>
      <c r="N2" s="390"/>
      <c r="O2" s="390"/>
      <c r="P2" s="390"/>
      <c r="Q2" s="390"/>
      <c r="R2" s="390"/>
      <c r="S2" s="390"/>
      <c r="T2" s="390"/>
      <c r="U2" s="390"/>
    </row>
    <row r="3" spans="1:21" s="160" customFormat="1" ht="15.6" customHeight="1" x14ac:dyDescent="0.45">
      <c r="A3" s="3432" t="s">
        <v>339</v>
      </c>
      <c r="B3" s="3438"/>
      <c r="C3" s="3432" t="s">
        <v>839</v>
      </c>
      <c r="D3" s="3454"/>
      <c r="E3" s="3454"/>
      <c r="F3" s="3454"/>
      <c r="G3" s="3454"/>
      <c r="H3" s="3454"/>
      <c r="I3" s="3454"/>
      <c r="J3" s="3454"/>
      <c r="K3" s="3454"/>
      <c r="L3" s="3454"/>
      <c r="M3" s="3454"/>
      <c r="N3" s="3454"/>
      <c r="O3" s="3454"/>
      <c r="P3" s="3454"/>
      <c r="Q3" s="3454"/>
      <c r="R3" s="3454"/>
      <c r="S3" s="3454"/>
      <c r="T3" s="3454"/>
      <c r="U3" s="3454"/>
    </row>
    <row r="4" spans="1:21" s="160" customFormat="1" ht="18.600000000000001" x14ac:dyDescent="0.45">
      <c r="A4" s="3432" t="s">
        <v>340</v>
      </c>
      <c r="B4" s="3433"/>
      <c r="C4" s="3432" t="s">
        <v>70</v>
      </c>
      <c r="D4" s="3434"/>
      <c r="E4" s="3434"/>
      <c r="F4" s="3434"/>
      <c r="G4" s="3434"/>
      <c r="H4" s="3434"/>
      <c r="I4" s="3434"/>
      <c r="J4" s="3434"/>
      <c r="K4" s="3434"/>
      <c r="L4" s="3434"/>
      <c r="M4" s="3434"/>
      <c r="N4" s="3434"/>
      <c r="O4" s="3434"/>
      <c r="P4" s="3434"/>
      <c r="Q4" s="3434"/>
      <c r="R4" s="3434"/>
      <c r="S4" s="3434"/>
      <c r="T4" s="3434"/>
      <c r="U4" s="3434"/>
    </row>
    <row r="5" spans="1:21" s="160" customFormat="1" ht="18.600000000000001" x14ac:dyDescent="0.45">
      <c r="A5" s="3432" t="s">
        <v>341</v>
      </c>
      <c r="B5" s="3433"/>
      <c r="C5" s="3432" t="s">
        <v>4010</v>
      </c>
      <c r="D5" s="3434"/>
      <c r="E5" s="3434"/>
      <c r="F5" s="3434"/>
      <c r="G5" s="3434"/>
      <c r="H5" s="3434"/>
      <c r="I5" s="3434"/>
      <c r="J5" s="3434"/>
      <c r="K5" s="3434"/>
      <c r="L5" s="3434"/>
      <c r="M5" s="3434"/>
      <c r="N5" s="3434"/>
      <c r="O5" s="3434"/>
      <c r="P5" s="3434"/>
      <c r="Q5" s="3434"/>
      <c r="R5" s="3434"/>
      <c r="S5" s="3434"/>
      <c r="T5" s="3434"/>
      <c r="U5" s="3434"/>
    </row>
    <row r="6" spans="1:21" s="160" customFormat="1" ht="18.600000000000001" x14ac:dyDescent="0.45">
      <c r="A6" s="3432" t="s">
        <v>417</v>
      </c>
      <c r="B6" s="3433"/>
      <c r="C6" s="3432" t="s">
        <v>5118</v>
      </c>
      <c r="D6" s="3434"/>
      <c r="E6" s="3434"/>
      <c r="F6" s="3434"/>
      <c r="G6" s="3434"/>
      <c r="H6" s="3434"/>
      <c r="I6" s="3434"/>
      <c r="J6" s="3434"/>
      <c r="K6" s="3434"/>
      <c r="L6" s="3434"/>
      <c r="M6" s="3434"/>
      <c r="N6" s="3434"/>
      <c r="O6" s="3434"/>
      <c r="P6" s="3434"/>
      <c r="Q6" s="3434"/>
      <c r="R6" s="3434"/>
      <c r="S6" s="3434"/>
      <c r="T6" s="3434"/>
      <c r="U6" s="3434"/>
    </row>
    <row r="7" spans="1:21" s="160" customFormat="1" ht="18.600000000000001" x14ac:dyDescent="0.45">
      <c r="B7" s="1123"/>
    </row>
    <row r="8" spans="1:21" s="160" customFormat="1" ht="18.600000000000001" x14ac:dyDescent="0.45">
      <c r="B8" s="1123"/>
    </row>
    <row r="9" spans="1:21" s="160" customFormat="1" ht="39.6" customHeight="1" x14ac:dyDescent="0.45">
      <c r="B9" s="1123"/>
      <c r="C9" s="3455" t="s">
        <v>5119</v>
      </c>
      <c r="D9" s="3455"/>
      <c r="E9" s="3455"/>
      <c r="F9" s="3455"/>
      <c r="G9" s="3455"/>
      <c r="H9" s="3455"/>
      <c r="I9" s="3455"/>
      <c r="J9" s="3455"/>
      <c r="M9" s="3456" t="s">
        <v>5037</v>
      </c>
      <c r="N9" s="3456"/>
      <c r="O9" s="3456"/>
    </row>
    <row r="10" spans="1:21" s="160" customFormat="1" ht="13.2" customHeight="1" x14ac:dyDescent="0.45">
      <c r="B10" s="1123"/>
      <c r="C10" s="1124"/>
      <c r="D10" s="1124"/>
      <c r="E10" s="1124"/>
      <c r="F10" s="1124"/>
      <c r="G10" s="1124"/>
      <c r="H10" s="1124"/>
      <c r="I10" s="1124"/>
      <c r="J10" s="1124"/>
      <c r="M10" s="1125"/>
      <c r="N10" s="1125"/>
      <c r="O10" s="1125"/>
    </row>
    <row r="11" spans="1:21" s="22" customFormat="1" ht="45.75" customHeight="1" x14ac:dyDescent="0.45">
      <c r="B11" s="66"/>
      <c r="C11" s="3452" t="s">
        <v>3891</v>
      </c>
      <c r="D11" s="3452"/>
      <c r="E11" s="1126"/>
      <c r="F11" s="3453" t="s">
        <v>3668</v>
      </c>
      <c r="G11" s="3453"/>
      <c r="H11" s="1126"/>
      <c r="I11" s="3453" t="s">
        <v>3669</v>
      </c>
      <c r="J11" s="3453"/>
    </row>
    <row r="12" spans="1:21" s="22" customFormat="1" ht="17.399999999999999" x14ac:dyDescent="0.45">
      <c r="B12" s="66"/>
      <c r="C12" s="1127" t="s">
        <v>344</v>
      </c>
      <c r="D12" s="1128"/>
      <c r="E12" s="1128"/>
      <c r="F12" s="1129">
        <v>2.0237166160633442</v>
      </c>
      <c r="G12" s="1129"/>
      <c r="H12" s="1129"/>
      <c r="I12" s="1129">
        <v>17.102686893575363</v>
      </c>
    </row>
    <row r="13" spans="1:21" s="22" customFormat="1" ht="16.05" customHeight="1" x14ac:dyDescent="0.45">
      <c r="B13" s="66"/>
      <c r="C13" s="1127" t="s">
        <v>346</v>
      </c>
      <c r="D13" s="1130"/>
      <c r="E13" s="1130"/>
      <c r="F13" s="1131"/>
      <c r="G13" s="1131"/>
      <c r="H13" s="1131"/>
      <c r="I13" s="1131"/>
    </row>
    <row r="14" spans="1:21" s="22" customFormat="1" ht="16.05" customHeight="1" x14ac:dyDescent="0.45">
      <c r="B14" s="66"/>
      <c r="C14" s="1132" t="s">
        <v>352</v>
      </c>
      <c r="D14" s="1130"/>
      <c r="E14" s="1130"/>
      <c r="F14" s="1131">
        <v>1.4645683415119235</v>
      </c>
      <c r="G14" s="1131"/>
      <c r="H14" s="1131"/>
      <c r="I14" s="1131">
        <v>15.022258945432911</v>
      </c>
    </row>
    <row r="15" spans="1:21" s="22" customFormat="1" ht="16.05" customHeight="1" x14ac:dyDescent="0.45">
      <c r="B15" s="66"/>
      <c r="C15" s="1132" t="s">
        <v>353</v>
      </c>
      <c r="D15" s="1130"/>
      <c r="E15" s="1130"/>
      <c r="F15" s="1131">
        <v>3.8594666008200713</v>
      </c>
      <c r="G15" s="1131"/>
      <c r="H15" s="1131"/>
      <c r="I15" s="1131">
        <v>23.932978156038743</v>
      </c>
    </row>
    <row r="16" spans="1:21" s="22" customFormat="1" ht="16.05" customHeight="1" x14ac:dyDescent="0.45">
      <c r="B16" s="66"/>
      <c r="C16" s="1127" t="s">
        <v>505</v>
      </c>
      <c r="D16" s="1130"/>
      <c r="E16" s="1130"/>
      <c r="F16" s="1131"/>
      <c r="G16" s="1131"/>
      <c r="H16" s="1131"/>
      <c r="I16" s="1131"/>
    </row>
    <row r="17" spans="2:9" s="22" customFormat="1" ht="16.05" customHeight="1" x14ac:dyDescent="0.45">
      <c r="B17" s="66"/>
      <c r="C17" s="1132" t="s">
        <v>506</v>
      </c>
      <c r="D17" s="1130"/>
      <c r="E17" s="1130"/>
      <c r="F17" s="1131">
        <v>0.68668755817903981</v>
      </c>
      <c r="G17" s="1131"/>
      <c r="H17" s="1131"/>
      <c r="I17" s="1131">
        <v>9.9200684540774233</v>
      </c>
    </row>
    <row r="18" spans="2:9" s="22" customFormat="1" ht="16.05" customHeight="1" x14ac:dyDescent="0.45">
      <c r="B18" s="66"/>
      <c r="C18" s="1132" t="s">
        <v>507</v>
      </c>
      <c r="D18" s="1130"/>
      <c r="E18" s="1130"/>
      <c r="F18" s="1131">
        <v>3.628590809518522</v>
      </c>
      <c r="G18" s="1131"/>
      <c r="H18" s="1131"/>
      <c r="I18" s="1131">
        <v>18.324057994879322</v>
      </c>
    </row>
    <row r="19" spans="2:9" s="22" customFormat="1" ht="16.05" customHeight="1" x14ac:dyDescent="0.45">
      <c r="B19" s="66"/>
      <c r="C19" s="1132" t="s">
        <v>508</v>
      </c>
      <c r="D19" s="1130"/>
      <c r="E19" s="1130"/>
      <c r="F19" s="1131">
        <v>0.58145911728111455</v>
      </c>
      <c r="G19" s="1131"/>
      <c r="H19" s="1131"/>
      <c r="I19" s="1131">
        <v>11.319266095232361</v>
      </c>
    </row>
    <row r="20" spans="2:9" s="22" customFormat="1" ht="16.05" customHeight="1" x14ac:dyDescent="0.45">
      <c r="B20" s="66"/>
      <c r="C20" s="1132" t="s">
        <v>509</v>
      </c>
      <c r="D20" s="1130"/>
      <c r="E20" s="1130"/>
      <c r="F20" s="1131">
        <v>0.81633529325653187</v>
      </c>
      <c r="G20" s="1131"/>
      <c r="H20" s="1131"/>
      <c r="I20" s="1131">
        <v>8.6708101272167752</v>
      </c>
    </row>
    <row r="21" spans="2:9" s="22" customFormat="1" ht="16.05" customHeight="1" x14ac:dyDescent="0.45">
      <c r="B21" s="66"/>
      <c r="C21" s="1132" t="s">
        <v>510</v>
      </c>
      <c r="D21" s="1130"/>
      <c r="E21" s="1130"/>
      <c r="F21" s="1131">
        <v>1.2601807743385569</v>
      </c>
      <c r="G21" s="1131"/>
      <c r="H21" s="1131"/>
      <c r="I21" s="1131">
        <v>24.153239544810507</v>
      </c>
    </row>
    <row r="22" spans="2:9" s="22" customFormat="1" ht="16.05" customHeight="1" x14ac:dyDescent="0.45">
      <c r="B22" s="66"/>
      <c r="C22" s="1132" t="s">
        <v>1010</v>
      </c>
      <c r="D22" s="1130"/>
      <c r="E22" s="1130"/>
      <c r="F22" s="1131">
        <v>3.9509804655004204</v>
      </c>
      <c r="G22" s="1131"/>
      <c r="H22" s="1131"/>
      <c r="I22" s="1131">
        <v>33.750781677544076</v>
      </c>
    </row>
    <row r="23" spans="2:9" s="22" customFormat="1" ht="16.05" customHeight="1" x14ac:dyDescent="0.45">
      <c r="B23" s="66"/>
      <c r="C23" s="1132" t="s">
        <v>512</v>
      </c>
      <c r="D23" s="1130"/>
      <c r="E23" s="1130"/>
      <c r="F23" s="1131">
        <v>4.7840126974353234</v>
      </c>
      <c r="G23" s="1131"/>
      <c r="H23" s="1131"/>
      <c r="I23" s="1131">
        <v>30.720733581169</v>
      </c>
    </row>
    <row r="24" spans="2:9" s="22" customFormat="1" ht="16.05" customHeight="1" x14ac:dyDescent="0.45">
      <c r="B24" s="66"/>
      <c r="C24" s="1127" t="s">
        <v>3572</v>
      </c>
      <c r="D24" s="1130"/>
      <c r="E24" s="1130"/>
      <c r="F24" s="1131"/>
      <c r="G24" s="1131"/>
      <c r="H24" s="1131"/>
      <c r="I24" s="1131"/>
    </row>
    <row r="25" spans="2:9" s="22" customFormat="1" ht="16.05" customHeight="1" x14ac:dyDescent="0.45">
      <c r="B25" s="66"/>
      <c r="C25" s="1132" t="s">
        <v>2312</v>
      </c>
      <c r="D25" s="1130"/>
      <c r="E25" s="1130"/>
      <c r="F25" s="1133" t="s">
        <v>3887</v>
      </c>
      <c r="G25" s="1133"/>
      <c r="H25" s="1133"/>
      <c r="I25" s="1133" t="s">
        <v>3887</v>
      </c>
    </row>
    <row r="26" spans="2:9" s="22" customFormat="1" ht="16.05" customHeight="1" x14ac:dyDescent="0.45">
      <c r="B26" s="66"/>
      <c r="C26" s="1134" t="s">
        <v>3888</v>
      </c>
      <c r="D26" s="1130"/>
      <c r="E26" s="1130"/>
      <c r="F26" s="1133" t="s">
        <v>3887</v>
      </c>
      <c r="G26" s="1133"/>
      <c r="H26" s="1133"/>
      <c r="I26" s="1133" t="s">
        <v>3887</v>
      </c>
    </row>
    <row r="27" spans="2:9" s="22" customFormat="1" ht="16.05" customHeight="1" x14ac:dyDescent="0.45">
      <c r="B27" s="66"/>
      <c r="C27" s="1134" t="s">
        <v>3889</v>
      </c>
      <c r="D27" s="1130"/>
      <c r="E27" s="1130"/>
      <c r="F27" s="1133" t="s">
        <v>3887</v>
      </c>
      <c r="G27" s="1133"/>
      <c r="H27" s="1133"/>
      <c r="I27" s="1133" t="s">
        <v>3887</v>
      </c>
    </row>
    <row r="28" spans="2:9" s="22" customFormat="1" ht="16.05" customHeight="1" x14ac:dyDescent="0.45">
      <c r="B28" s="66"/>
      <c r="C28" s="1132" t="s">
        <v>2313</v>
      </c>
      <c r="D28" s="1130"/>
      <c r="E28" s="1130"/>
      <c r="F28" s="1131">
        <v>2.0237166160633442</v>
      </c>
      <c r="G28" s="1131"/>
      <c r="H28" s="1131"/>
      <c r="I28" s="1131">
        <v>17.102686893575363</v>
      </c>
    </row>
    <row r="29" spans="2:9" s="22" customFormat="1" ht="16.05" customHeight="1" x14ac:dyDescent="0.45">
      <c r="B29" s="66"/>
      <c r="C29" s="1132" t="s">
        <v>2314</v>
      </c>
      <c r="D29" s="1130"/>
      <c r="E29" s="1130"/>
      <c r="F29" s="1133" t="s">
        <v>3887</v>
      </c>
      <c r="G29" s="1133"/>
      <c r="H29" s="1133"/>
      <c r="I29" s="1133" t="s">
        <v>3887</v>
      </c>
    </row>
    <row r="30" spans="2:9" s="22" customFormat="1" ht="16.05" customHeight="1" x14ac:dyDescent="0.45">
      <c r="B30" s="66"/>
      <c r="C30" s="1132" t="s">
        <v>2259</v>
      </c>
      <c r="D30" s="1130"/>
      <c r="E30" s="1130"/>
      <c r="F30" s="1133" t="s">
        <v>3887</v>
      </c>
      <c r="G30" s="1133"/>
      <c r="H30" s="1133"/>
      <c r="I30" s="1133" t="s">
        <v>3887</v>
      </c>
    </row>
    <row r="31" spans="2:9" s="22" customFormat="1" ht="16.05" customHeight="1" x14ac:dyDescent="0.45">
      <c r="B31" s="66"/>
      <c r="C31" s="1132" t="s">
        <v>2260</v>
      </c>
      <c r="D31" s="1130"/>
      <c r="E31" s="1130"/>
      <c r="F31" s="1133" t="s">
        <v>3887</v>
      </c>
      <c r="G31" s="1133"/>
      <c r="H31" s="1133"/>
      <c r="I31" s="1133" t="s">
        <v>3887</v>
      </c>
    </row>
    <row r="32" spans="2:9" s="22" customFormat="1" ht="16.05" customHeight="1" x14ac:dyDescent="0.45">
      <c r="B32" s="66"/>
      <c r="C32" s="1132" t="s">
        <v>2306</v>
      </c>
      <c r="D32" s="1130"/>
      <c r="E32" s="1130"/>
      <c r="F32" s="1133" t="s">
        <v>3887</v>
      </c>
      <c r="G32" s="1133"/>
      <c r="H32" s="1133"/>
      <c r="I32" s="1133" t="s">
        <v>3887</v>
      </c>
    </row>
    <row r="33" spans="2:10" s="22" customFormat="1" ht="16.05" customHeight="1" x14ac:dyDescent="0.45">
      <c r="B33" s="66"/>
      <c r="C33" s="1132" t="s">
        <v>2307</v>
      </c>
      <c r="D33" s="1130"/>
      <c r="E33" s="1130"/>
      <c r="F33" s="1133" t="s">
        <v>3887</v>
      </c>
      <c r="G33" s="1133"/>
      <c r="H33" s="1133"/>
      <c r="I33" s="1133" t="s">
        <v>3887</v>
      </c>
    </row>
    <row r="34" spans="2:10" s="22" customFormat="1" ht="16.05" customHeight="1" x14ac:dyDescent="0.45">
      <c r="B34" s="66"/>
      <c r="C34" s="1127" t="s">
        <v>434</v>
      </c>
      <c r="D34" s="1130"/>
      <c r="E34" s="1130"/>
      <c r="F34" s="1133"/>
      <c r="G34" s="1133"/>
      <c r="H34" s="1133"/>
      <c r="I34" s="1133"/>
    </row>
    <row r="35" spans="2:10" s="22" customFormat="1" ht="39" customHeight="1" x14ac:dyDescent="0.45">
      <c r="B35" s="66"/>
      <c r="C35" s="3451" t="s">
        <v>3620</v>
      </c>
      <c r="D35" s="3451"/>
      <c r="E35" s="1130"/>
      <c r="F35" s="1131">
        <v>0</v>
      </c>
      <c r="G35" s="1131"/>
      <c r="H35" s="1131"/>
      <c r="I35" s="1131">
        <v>69.3576957916151</v>
      </c>
    </row>
    <row r="36" spans="2:10" s="22" customFormat="1" ht="16.05" customHeight="1" x14ac:dyDescent="0.45">
      <c r="B36" s="66"/>
      <c r="C36" s="1132" t="s">
        <v>3621</v>
      </c>
      <c r="D36" s="1130"/>
      <c r="E36" s="1130"/>
      <c r="F36" s="1131">
        <v>14.022928754564168</v>
      </c>
      <c r="G36" s="1131"/>
      <c r="H36" s="1131"/>
      <c r="I36" s="1131">
        <v>58.699970412138057</v>
      </c>
    </row>
    <row r="37" spans="2:10" s="22" customFormat="1" ht="16.05" customHeight="1" x14ac:dyDescent="0.45">
      <c r="B37" s="66"/>
      <c r="C37" s="1132" t="s">
        <v>3622</v>
      </c>
      <c r="D37" s="1130"/>
      <c r="E37" s="1130"/>
      <c r="F37" s="1131">
        <v>1.5744211161853587</v>
      </c>
      <c r="G37" s="1131"/>
      <c r="H37" s="1131"/>
      <c r="I37" s="1131">
        <v>21.582825176104812</v>
      </c>
    </row>
    <row r="38" spans="2:10" s="22" customFormat="1" ht="16.05" customHeight="1" x14ac:dyDescent="0.45">
      <c r="B38" s="66"/>
      <c r="C38" s="1132" t="s">
        <v>3623</v>
      </c>
      <c r="D38" s="1130"/>
      <c r="E38" s="1130"/>
      <c r="F38" s="1131">
        <v>0</v>
      </c>
      <c r="G38" s="1131"/>
      <c r="H38" s="1131"/>
      <c r="I38" s="1131">
        <v>1.4876153811136699</v>
      </c>
    </row>
    <row r="39" spans="2:10" s="22" customFormat="1" ht="37.5" customHeight="1" x14ac:dyDescent="0.45">
      <c r="B39" s="66"/>
      <c r="C39" s="3447" t="s">
        <v>3665</v>
      </c>
      <c r="D39" s="3447"/>
      <c r="E39" s="1135"/>
      <c r="F39" s="1131"/>
      <c r="G39" s="1131"/>
      <c r="H39" s="1131"/>
      <c r="I39" s="1131"/>
    </row>
    <row r="40" spans="2:10" s="22" customFormat="1" ht="16.05" customHeight="1" x14ac:dyDescent="0.45">
      <c r="B40" s="66"/>
      <c r="C40" s="1132" t="s">
        <v>3666</v>
      </c>
      <c r="D40" s="1130"/>
      <c r="E40" s="1130"/>
      <c r="F40" s="1131">
        <v>1.3708141401239089</v>
      </c>
      <c r="G40" s="1131"/>
      <c r="H40" s="1131"/>
      <c r="I40" s="1131">
        <v>28.920779059102987</v>
      </c>
    </row>
    <row r="41" spans="2:10" s="22" customFormat="1" ht="16.05" customHeight="1" x14ac:dyDescent="0.45">
      <c r="B41" s="66"/>
      <c r="C41" s="1132" t="s">
        <v>3667</v>
      </c>
      <c r="D41" s="1130"/>
      <c r="E41" s="1130"/>
      <c r="F41" s="1131">
        <v>2.058372830965935</v>
      </c>
      <c r="G41" s="1131"/>
      <c r="H41" s="1131"/>
      <c r="I41" s="1131">
        <v>16.475379819516814</v>
      </c>
    </row>
    <row r="42" spans="2:10" s="22" customFormat="1" ht="16.05" customHeight="1" x14ac:dyDescent="0.45">
      <c r="B42" s="66"/>
      <c r="C42" s="1127" t="s">
        <v>3612</v>
      </c>
      <c r="D42" s="1130"/>
      <c r="E42" s="1130"/>
      <c r="F42" s="1131"/>
      <c r="G42" s="1131"/>
      <c r="H42" s="1131"/>
      <c r="I42" s="1131"/>
    </row>
    <row r="43" spans="2:10" s="22" customFormat="1" ht="16.05" customHeight="1" x14ac:dyDescent="0.45">
      <c r="B43" s="66"/>
      <c r="C43" s="1132" t="s">
        <v>3631</v>
      </c>
      <c r="D43" s="1130"/>
      <c r="E43" s="1130"/>
      <c r="F43" s="1131">
        <v>8.5173001404566424</v>
      </c>
      <c r="G43" s="1131"/>
      <c r="H43" s="1131"/>
      <c r="I43" s="1131">
        <v>40.387262438605518</v>
      </c>
    </row>
    <row r="44" spans="2:10" s="22" customFormat="1" ht="16.05" customHeight="1" x14ac:dyDescent="0.45">
      <c r="B44" s="66"/>
      <c r="C44" s="1132" t="s">
        <v>3632</v>
      </c>
      <c r="D44" s="1130"/>
      <c r="E44" s="1130"/>
      <c r="F44" s="1131">
        <v>1.4551713075722517</v>
      </c>
      <c r="G44" s="1131"/>
      <c r="H44" s="1131"/>
      <c r="I44" s="1131">
        <v>24.515756023136422</v>
      </c>
    </row>
    <row r="45" spans="2:10" s="22" customFormat="1" ht="16.05" customHeight="1" x14ac:dyDescent="0.45">
      <c r="B45" s="66"/>
      <c r="C45" s="1132" t="s">
        <v>3633</v>
      </c>
      <c r="D45" s="1130"/>
      <c r="E45" s="1130"/>
      <c r="F45" s="1131">
        <v>0.39275031598191734</v>
      </c>
      <c r="G45" s="1131"/>
      <c r="H45" s="1131"/>
      <c r="I45" s="1131">
        <v>13.47764262683002</v>
      </c>
    </row>
    <row r="46" spans="2:10" s="22" customFormat="1" ht="16.05" customHeight="1" x14ac:dyDescent="0.45">
      <c r="B46" s="66"/>
      <c r="C46" s="1132" t="s">
        <v>3634</v>
      </c>
      <c r="D46" s="1130"/>
      <c r="E46" s="1130"/>
      <c r="F46" s="1131">
        <v>0</v>
      </c>
      <c r="G46" s="1131"/>
      <c r="H46" s="1131"/>
      <c r="I46" s="1131">
        <v>6.1186260900661544</v>
      </c>
    </row>
    <row r="47" spans="2:10" s="22" customFormat="1" ht="16.05" customHeight="1" x14ac:dyDescent="0.45">
      <c r="B47" s="66"/>
      <c r="C47" s="1132" t="s">
        <v>3635</v>
      </c>
      <c r="D47" s="1136"/>
      <c r="E47" s="1136"/>
      <c r="F47" s="1137">
        <v>0</v>
      </c>
      <c r="G47" s="1137"/>
      <c r="H47" s="1137"/>
      <c r="I47" s="1137">
        <v>2.3078319666255589</v>
      </c>
    </row>
    <row r="48" spans="2:10" s="22" customFormat="1" ht="17.399999999999999" x14ac:dyDescent="0.45">
      <c r="B48" s="66"/>
      <c r="C48" s="3448" t="s">
        <v>3663</v>
      </c>
      <c r="D48" s="3448"/>
      <c r="E48" s="3448"/>
      <c r="F48" s="3448"/>
      <c r="G48" s="3448"/>
      <c r="H48" s="3448"/>
      <c r="I48" s="3448"/>
      <c r="J48" s="1138"/>
    </row>
    <row r="49" spans="2:10" s="22" customFormat="1" ht="17.399999999999999" x14ac:dyDescent="0.45">
      <c r="B49" s="66"/>
      <c r="C49" s="3449" t="s">
        <v>3890</v>
      </c>
      <c r="D49" s="3450"/>
      <c r="E49" s="3450"/>
      <c r="F49" s="3450"/>
      <c r="G49" s="3450"/>
      <c r="H49" s="3450"/>
      <c r="I49" s="3450"/>
      <c r="J49" s="168"/>
    </row>
    <row r="50" spans="2:10" s="22" customFormat="1" ht="17.399999999999999" x14ac:dyDescent="0.45">
      <c r="B50" s="66"/>
      <c r="C50" s="1139" t="s">
        <v>5555</v>
      </c>
    </row>
  </sheetData>
  <mergeCells count="18">
    <mergeCell ref="A5:B5"/>
    <mergeCell ref="C5:U5"/>
    <mergeCell ref="A6:B6"/>
    <mergeCell ref="C6:U6"/>
    <mergeCell ref="C9:J9"/>
    <mergeCell ref="M9:O9"/>
    <mergeCell ref="C1:D1"/>
    <mergeCell ref="A3:B3"/>
    <mergeCell ref="C3:U3"/>
    <mergeCell ref="A4:B4"/>
    <mergeCell ref="C4:U4"/>
    <mergeCell ref="C39:D39"/>
    <mergeCell ref="C48:I48"/>
    <mergeCell ref="C49:I49"/>
    <mergeCell ref="C35:D35"/>
    <mergeCell ref="C11:D11"/>
    <mergeCell ref="F11:G11"/>
    <mergeCell ref="I11:J11"/>
  </mergeCells>
  <hyperlinks>
    <hyperlink ref="A1" location="'ODS 5.'!A1" display="REGRESAR" xr:uid="{00000000-0004-0000-9700-000000000000}"/>
    <hyperlink ref="C1" location="'Metadato 5.3.1'!A1" display="VER METADATO" xr:uid="{00000000-0004-0000-9700-000001000000}"/>
    <hyperlink ref="M9" location="'5.3.1-ENAHO'!A1" display="Ver indicador 5.3.1, fuente ENAHO" xr:uid="{00000000-0004-0000-9700-000002000000}"/>
  </hyperlinks>
  <pageMargins left="0.7" right="0.7" top="0.75" bottom="0.75" header="0.3" footer="0.3"/>
  <pageSetup paperSize="9" orientation="portrait" r:id="rId1"/>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800-000000000000}">
  <sheetPr codeName="Hoja151">
    <tabColor theme="0" tint="-0.499984740745262"/>
  </sheetPr>
  <dimension ref="B1:F36"/>
  <sheetViews>
    <sheetView showGridLines="0" workbookViewId="0">
      <pane ySplit="1" topLeftCell="A2" activePane="bottomLeft" state="frozen"/>
      <selection pane="bottomLeft" activeCell="B10" sqref="B10:D10"/>
    </sheetView>
  </sheetViews>
  <sheetFormatPr baseColWidth="10" defaultColWidth="11.44140625" defaultRowHeight="17.399999999999999" x14ac:dyDescent="0.3"/>
  <cols>
    <col min="1" max="1" width="10.5546875" style="38" customWidth="1"/>
    <col min="2" max="2" width="26.44140625" style="38" customWidth="1"/>
    <col min="3" max="3" width="24" style="38" customWidth="1"/>
    <col min="4" max="4" width="85.77734375" style="38" customWidth="1"/>
    <col min="5" max="5" width="2" style="38" customWidth="1"/>
    <col min="6" max="6" width="7.21875" style="38" customWidth="1"/>
    <col min="7" max="7" width="9.5546875" style="38" customWidth="1"/>
    <col min="8" max="8" width="11.44140625" style="38"/>
    <col min="9" max="9" width="8.77734375" style="38" customWidth="1"/>
    <col min="10" max="10" width="11.44140625" style="38"/>
    <col min="11" max="11" width="8" style="38" customWidth="1"/>
    <col min="12" max="16384" width="11.44140625" style="38"/>
  </cols>
  <sheetData>
    <row r="1" spans="2:6" x14ac:dyDescent="0.3">
      <c r="B1" s="481" t="s">
        <v>337</v>
      </c>
    </row>
    <row r="2" spans="2:6" ht="18" thickBot="1" x14ac:dyDescent="0.35"/>
    <row r="3" spans="2:6" ht="23.25" customHeight="1" thickBot="1" x14ac:dyDescent="0.35">
      <c r="B3" s="3439" t="s">
        <v>370</v>
      </c>
      <c r="C3" s="3439"/>
      <c r="D3" s="3439"/>
      <c r="F3" s="147" t="s">
        <v>371</v>
      </c>
    </row>
    <row r="4" spans="2:6" x14ac:dyDescent="0.3">
      <c r="B4" s="3142" t="s">
        <v>449</v>
      </c>
      <c r="C4" s="3142"/>
      <c r="D4" s="44" t="s">
        <v>23</v>
      </c>
    </row>
    <row r="5" spans="2:6" x14ac:dyDescent="0.3">
      <c r="B5" s="3142" t="s">
        <v>373</v>
      </c>
      <c r="C5" s="3142"/>
      <c r="D5" s="44" t="s">
        <v>70</v>
      </c>
    </row>
    <row r="6" spans="2:6" x14ac:dyDescent="0.3">
      <c r="B6" s="3142" t="s">
        <v>374</v>
      </c>
      <c r="C6" s="3142"/>
      <c r="D6" s="45" t="s">
        <v>843</v>
      </c>
    </row>
    <row r="7" spans="2:6" ht="34.799999999999997" x14ac:dyDescent="0.3">
      <c r="B7" s="3143" t="s">
        <v>375</v>
      </c>
      <c r="C7" s="3143"/>
      <c r="D7" s="46" t="s">
        <v>4010</v>
      </c>
    </row>
    <row r="8" spans="2:6" x14ac:dyDescent="0.3">
      <c r="B8" s="3143" t="s">
        <v>2480</v>
      </c>
      <c r="C8" s="3143"/>
      <c r="D8" s="47" t="s">
        <v>2548</v>
      </c>
    </row>
    <row r="9" spans="2:6" x14ac:dyDescent="0.45">
      <c r="B9" s="22"/>
      <c r="C9" s="22"/>
      <c r="D9" s="22"/>
    </row>
    <row r="10" spans="2:6" ht="23.25" customHeight="1" x14ac:dyDescent="0.3">
      <c r="B10" s="3439" t="s">
        <v>376</v>
      </c>
      <c r="C10" s="3439"/>
      <c r="D10" s="3439"/>
    </row>
    <row r="11" spans="2:6" x14ac:dyDescent="0.3">
      <c r="B11" s="3153" t="s">
        <v>377</v>
      </c>
      <c r="C11" s="3154"/>
      <c r="D11" s="44" t="s">
        <v>439</v>
      </c>
    </row>
    <row r="12" spans="2:6" ht="32.25" customHeight="1" x14ac:dyDescent="0.3">
      <c r="B12" s="3155" t="s">
        <v>379</v>
      </c>
      <c r="C12" s="3155"/>
      <c r="D12" s="661" t="s">
        <v>3670</v>
      </c>
    </row>
    <row r="13" spans="2:6" x14ac:dyDescent="0.3">
      <c r="B13" s="3142" t="s">
        <v>380</v>
      </c>
      <c r="C13" s="3142"/>
      <c r="D13" s="112" t="s">
        <v>843</v>
      </c>
    </row>
    <row r="14" spans="2:6" x14ac:dyDescent="0.3">
      <c r="B14" s="3142" t="s">
        <v>381</v>
      </c>
      <c r="C14" s="3156"/>
      <c r="D14" s="112" t="s">
        <v>10</v>
      </c>
    </row>
    <row r="15" spans="2:6" ht="94.5" customHeight="1" x14ac:dyDescent="0.3">
      <c r="B15" s="3142" t="s">
        <v>382</v>
      </c>
      <c r="C15" s="3142"/>
      <c r="D15" s="57" t="s">
        <v>6012</v>
      </c>
    </row>
    <row r="16" spans="2:6" ht="47.25" customHeight="1" x14ac:dyDescent="0.3">
      <c r="B16" s="3142" t="s">
        <v>383</v>
      </c>
      <c r="C16" s="3142"/>
      <c r="D16" s="57"/>
    </row>
    <row r="17" spans="2:4" x14ac:dyDescent="0.3">
      <c r="B17" s="3142" t="s">
        <v>384</v>
      </c>
      <c r="C17" s="3142"/>
      <c r="D17" s="57" t="s">
        <v>450</v>
      </c>
    </row>
    <row r="18" spans="2:4" ht="15" customHeight="1" x14ac:dyDescent="0.3">
      <c r="B18" s="3143" t="s">
        <v>386</v>
      </c>
      <c r="C18" s="3143"/>
      <c r="D18" s="57"/>
    </row>
    <row r="19" spans="2:4" ht="33.75" customHeight="1" x14ac:dyDescent="0.3">
      <c r="B19" s="3144" t="s">
        <v>387</v>
      </c>
      <c r="C19" s="3145"/>
      <c r="D19" s="57" t="s">
        <v>887</v>
      </c>
    </row>
    <row r="20" spans="2:4" x14ac:dyDescent="0.3">
      <c r="B20" s="3142" t="s">
        <v>388</v>
      </c>
      <c r="C20" s="3142"/>
      <c r="D20" s="57" t="s">
        <v>424</v>
      </c>
    </row>
    <row r="21" spans="2:4" x14ac:dyDescent="0.3">
      <c r="B21" s="3146" t="s">
        <v>390</v>
      </c>
      <c r="C21" s="54" t="s">
        <v>391</v>
      </c>
      <c r="D21" s="149" t="s">
        <v>888</v>
      </c>
    </row>
    <row r="22" spans="2:4" x14ac:dyDescent="0.3">
      <c r="B22" s="3147"/>
      <c r="C22" s="577" t="s">
        <v>393</v>
      </c>
      <c r="D22" s="57"/>
    </row>
    <row r="23" spans="2:4" x14ac:dyDescent="0.3">
      <c r="B23" s="3148" t="s">
        <v>395</v>
      </c>
      <c r="C23" s="3148"/>
      <c r="D23" s="57" t="s">
        <v>427</v>
      </c>
    </row>
    <row r="24" spans="2:4" x14ac:dyDescent="0.3">
      <c r="B24" s="3148" t="s">
        <v>397</v>
      </c>
      <c r="C24" s="3148"/>
      <c r="D24" s="45" t="s">
        <v>412</v>
      </c>
    </row>
    <row r="25" spans="2:4" x14ac:dyDescent="0.3">
      <c r="B25" s="3142" t="s">
        <v>399</v>
      </c>
      <c r="C25" s="3142"/>
      <c r="D25" s="57" t="s">
        <v>15</v>
      </c>
    </row>
    <row r="26" spans="2:4" ht="15" customHeight="1" x14ac:dyDescent="0.3">
      <c r="B26" s="3143" t="s">
        <v>401</v>
      </c>
      <c r="C26" s="3143"/>
      <c r="D26" s="45" t="s">
        <v>4946</v>
      </c>
    </row>
    <row r="27" spans="2:4" x14ac:dyDescent="0.3">
      <c r="B27" s="3149" t="s">
        <v>403</v>
      </c>
      <c r="C27" s="3150"/>
      <c r="D27" s="44"/>
    </row>
    <row r="28" spans="2:4" ht="34.799999999999997" x14ac:dyDescent="0.3">
      <c r="B28" s="578" t="s">
        <v>404</v>
      </c>
      <c r="C28" s="579"/>
      <c r="D28" s="52" t="s">
        <v>889</v>
      </c>
    </row>
    <row r="29" spans="2:4" x14ac:dyDescent="0.3">
      <c r="B29" s="3151" t="s">
        <v>405</v>
      </c>
      <c r="C29" s="3152"/>
      <c r="D29" s="61"/>
    </row>
    <row r="30" spans="2:4" x14ac:dyDescent="0.3">
      <c r="B30" s="62"/>
      <c r="C30" s="62"/>
      <c r="D30" s="63"/>
    </row>
    <row r="31" spans="2:4" ht="23.25" customHeight="1" x14ac:dyDescent="0.3">
      <c r="B31" s="3439" t="s">
        <v>406</v>
      </c>
      <c r="C31" s="3439"/>
      <c r="D31" s="3439"/>
    </row>
    <row r="32" spans="2:4" x14ac:dyDescent="0.3">
      <c r="B32" s="3140" t="s">
        <v>407</v>
      </c>
      <c r="C32" s="3141"/>
      <c r="D32" s="84"/>
    </row>
    <row r="33" spans="2:4" x14ac:dyDescent="0.3">
      <c r="B33" s="3140" t="s">
        <v>409</v>
      </c>
      <c r="C33" s="3141"/>
      <c r="D33" s="84"/>
    </row>
    <row r="34" spans="2:4" x14ac:dyDescent="0.3">
      <c r="B34" s="3140" t="s">
        <v>411</v>
      </c>
      <c r="C34" s="3141"/>
      <c r="D34" s="84"/>
    </row>
    <row r="35" spans="2:4" x14ac:dyDescent="0.3">
      <c r="B35" s="3140" t="s">
        <v>413</v>
      </c>
      <c r="C35" s="3141"/>
      <c r="D35" s="84"/>
    </row>
    <row r="36" spans="2:4" x14ac:dyDescent="0.3">
      <c r="B36" s="3140" t="s">
        <v>415</v>
      </c>
      <c r="C36" s="3141"/>
      <c r="D36" s="85"/>
    </row>
  </sheetData>
  <mergeCells count="30">
    <mergeCell ref="B16:C16"/>
    <mergeCell ref="B3:D3"/>
    <mergeCell ref="B4:C4"/>
    <mergeCell ref="B5:C5"/>
    <mergeCell ref="B6:C6"/>
    <mergeCell ref="B7:C7"/>
    <mergeCell ref="B10:D10"/>
    <mergeCell ref="B11:C11"/>
    <mergeCell ref="B12:C12"/>
    <mergeCell ref="B13:C13"/>
    <mergeCell ref="B14:C14"/>
    <mergeCell ref="B15:C15"/>
    <mergeCell ref="B8:C8"/>
    <mergeCell ref="B31:D31"/>
    <mergeCell ref="B17:C17"/>
    <mergeCell ref="B18:C18"/>
    <mergeCell ref="B19:C19"/>
    <mergeCell ref="B20:C20"/>
    <mergeCell ref="B21:B22"/>
    <mergeCell ref="B23:C23"/>
    <mergeCell ref="B24:C24"/>
    <mergeCell ref="B25:C25"/>
    <mergeCell ref="B26:C26"/>
    <mergeCell ref="B27:C27"/>
    <mergeCell ref="B29:C29"/>
    <mergeCell ref="B32:C32"/>
    <mergeCell ref="B33:C33"/>
    <mergeCell ref="B34:C34"/>
    <mergeCell ref="B35:C35"/>
    <mergeCell ref="B36:C36"/>
  </mergeCells>
  <dataValidations count="7">
    <dataValidation allowBlank="1" showDropDown="1" showInputMessage="1" showErrorMessage="1" sqref="D13" xr:uid="{00000000-0002-0000-9800-000000000000}"/>
    <dataValidation type="list" allowBlank="1" showInputMessage="1" showErrorMessage="1" sqref="D4" xr:uid="{00000000-0002-0000-9800-000001000000}">
      <formula1>ODS</formula1>
    </dataValidation>
    <dataValidation type="list" allowBlank="1" showInputMessage="1" showErrorMessage="1" sqref="D5" xr:uid="{00000000-0002-0000-9800-000002000000}">
      <formula1>Metas_ODS</formula1>
    </dataValidation>
    <dataValidation type="list" allowBlank="1" showInputMessage="1" showErrorMessage="1" sqref="D6" xr:uid="{00000000-0002-0000-9800-000003000000}">
      <formula1>Numero_indicador</formula1>
    </dataValidation>
    <dataValidation type="list" allowBlank="1" showInputMessage="1" showErrorMessage="1" sqref="D7" xr:uid="{00000000-0002-0000-9800-000004000000}">
      <formula1>Nombre_indicador_ODS</formula1>
    </dataValidation>
    <dataValidation type="list" allowBlank="1" showInputMessage="1" showErrorMessage="1" sqref="D14" xr:uid="{00000000-0002-0000-9800-000005000000}">
      <formula1>Tipo_indicador</formula1>
    </dataValidation>
    <dataValidation type="list" allowBlank="1" showInputMessage="1" showErrorMessage="1" sqref="D25" xr:uid="{00000000-0002-0000-9800-000006000000}">
      <formula1>Tipo_operación</formula1>
    </dataValidation>
  </dataValidations>
  <hyperlinks>
    <hyperlink ref="B1" location="'5.3.1'!A1" display="REGRESAR" xr:uid="{00000000-0004-0000-9800-000000000000}"/>
    <hyperlink ref="D8" r:id="rId1" xr:uid="{00000000-0004-0000-9800-000001000000}"/>
  </hyperlinks>
  <pageMargins left="0.7" right="0.7" top="0.75" bottom="0.75" header="0.3" footer="0.3"/>
  <pageSetup paperSize="9" orientation="portrait" r:id="rId2"/>
  <drawing r:id="rId3"/>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900-000000000000}">
  <dimension ref="A1:AB49"/>
  <sheetViews>
    <sheetView showGridLines="0" workbookViewId="0">
      <pane ySplit="1" topLeftCell="A2" activePane="bottomLeft" state="frozen"/>
      <selection activeCell="B25" sqref="B25:C25"/>
      <selection pane="bottomLeft"/>
    </sheetView>
  </sheetViews>
  <sheetFormatPr baseColWidth="10" defaultColWidth="11.44140625" defaultRowHeight="13.2" x14ac:dyDescent="0.35"/>
  <cols>
    <col min="1" max="1" width="15.21875" style="39" customWidth="1"/>
    <col min="2" max="2" width="15.21875" style="352" customWidth="1"/>
    <col min="3" max="3" width="6.77734375" style="39" customWidth="1"/>
    <col min="4" max="4" width="8.77734375" style="39" customWidth="1"/>
    <col min="5" max="5" width="9.21875" style="39" customWidth="1"/>
    <col min="6" max="6" width="9" style="39" customWidth="1"/>
    <col min="7" max="7" width="2" style="39" customWidth="1"/>
    <col min="8" max="8" width="9.21875" style="39" customWidth="1"/>
    <col min="9" max="9" width="9.5546875" style="39" customWidth="1"/>
    <col min="10" max="10" width="11.44140625" style="39"/>
    <col min="11" max="11" width="8.77734375" style="39" customWidth="1"/>
    <col min="12" max="12" width="11.44140625" style="39"/>
    <col min="13" max="13" width="8" style="39" customWidth="1"/>
    <col min="14" max="16384" width="11.44140625" style="39"/>
  </cols>
  <sheetData>
    <row r="1" spans="1:28" s="160" customFormat="1" ht="18.600000000000001" x14ac:dyDescent="0.45">
      <c r="A1" s="576" t="s">
        <v>337</v>
      </c>
      <c r="B1" s="1122"/>
      <c r="C1" s="3119" t="s">
        <v>430</v>
      </c>
      <c r="D1" s="3119"/>
    </row>
    <row r="2" spans="1:28" s="160" customFormat="1" ht="11.25" customHeight="1" x14ac:dyDescent="0.45">
      <c r="B2" s="1123"/>
      <c r="D2" s="390"/>
      <c r="E2" s="390"/>
      <c r="F2" s="390"/>
      <c r="G2" s="390"/>
      <c r="H2" s="390"/>
      <c r="I2" s="390"/>
      <c r="J2" s="390"/>
      <c r="K2" s="390"/>
      <c r="L2" s="390"/>
      <c r="M2" s="390"/>
      <c r="N2" s="390"/>
      <c r="O2" s="390"/>
      <c r="P2" s="390"/>
      <c r="Q2" s="390"/>
      <c r="R2" s="390"/>
      <c r="S2" s="390"/>
      <c r="T2" s="390"/>
    </row>
    <row r="3" spans="1:28" s="160" customFormat="1" ht="18.600000000000001" x14ac:dyDescent="0.45">
      <c r="A3" s="3432" t="s">
        <v>339</v>
      </c>
      <c r="B3" s="3438"/>
      <c r="C3" s="3432" t="s">
        <v>839</v>
      </c>
      <c r="D3" s="3454"/>
      <c r="E3" s="3454"/>
      <c r="F3" s="3454"/>
      <c r="G3" s="3454"/>
      <c r="H3" s="3454"/>
      <c r="I3" s="3454"/>
      <c r="J3" s="3454"/>
      <c r="K3" s="3454"/>
      <c r="L3" s="3454"/>
      <c r="M3" s="3454"/>
      <c r="N3" s="3454"/>
      <c r="O3" s="3454"/>
      <c r="P3" s="3454"/>
      <c r="Q3" s="3454"/>
      <c r="R3" s="3454"/>
      <c r="S3" s="3454"/>
      <c r="T3" s="3454"/>
    </row>
    <row r="4" spans="1:28" s="160" customFormat="1" ht="18.600000000000001" x14ac:dyDescent="0.45">
      <c r="A4" s="3432" t="s">
        <v>340</v>
      </c>
      <c r="B4" s="3433"/>
      <c r="C4" s="3432" t="s">
        <v>4999</v>
      </c>
      <c r="D4" s="3434"/>
      <c r="E4" s="3434"/>
      <c r="F4" s="3434"/>
      <c r="G4" s="3434"/>
      <c r="H4" s="3434"/>
      <c r="I4" s="3434"/>
      <c r="J4" s="3434"/>
      <c r="K4" s="3434"/>
      <c r="L4" s="3434"/>
      <c r="M4" s="3434"/>
      <c r="N4" s="3434"/>
      <c r="O4" s="3434"/>
      <c r="P4" s="3434"/>
      <c r="Q4" s="3434"/>
      <c r="R4" s="3434"/>
      <c r="S4" s="3434"/>
      <c r="T4" s="3434"/>
    </row>
    <row r="5" spans="1:28" s="160" customFormat="1" ht="18.600000000000001" x14ac:dyDescent="0.45">
      <c r="A5" s="3432" t="s">
        <v>341</v>
      </c>
      <c r="B5" s="3433"/>
      <c r="C5" s="3432" t="s">
        <v>5000</v>
      </c>
      <c r="D5" s="3434"/>
      <c r="E5" s="3434"/>
      <c r="F5" s="3434"/>
      <c r="G5" s="3434"/>
      <c r="H5" s="3434"/>
      <c r="I5" s="3434"/>
      <c r="J5" s="3434"/>
      <c r="K5" s="3434"/>
      <c r="L5" s="3434"/>
      <c r="M5" s="3434"/>
      <c r="N5" s="3434"/>
      <c r="O5" s="3434"/>
      <c r="P5" s="3434"/>
      <c r="Q5" s="3434"/>
      <c r="R5" s="3434"/>
      <c r="S5" s="3434"/>
      <c r="T5" s="3434"/>
    </row>
    <row r="6" spans="1:28" s="160" customFormat="1" ht="18.600000000000001" x14ac:dyDescent="0.45">
      <c r="A6" s="3432" t="s">
        <v>417</v>
      </c>
      <c r="B6" s="3433"/>
      <c r="C6" s="3432" t="s">
        <v>5120</v>
      </c>
      <c r="D6" s="3434"/>
      <c r="E6" s="3434"/>
      <c r="F6" s="3434"/>
      <c r="G6" s="3434"/>
      <c r="H6" s="3434"/>
      <c r="I6" s="3434"/>
      <c r="J6" s="3434"/>
      <c r="K6" s="3434"/>
      <c r="L6" s="3434"/>
      <c r="M6" s="3434"/>
      <c r="N6" s="3434"/>
      <c r="O6" s="3434"/>
      <c r="P6" s="3434"/>
      <c r="Q6" s="3434"/>
      <c r="R6" s="3434"/>
      <c r="S6" s="3434"/>
      <c r="T6" s="3434"/>
    </row>
    <row r="7" spans="1:28" s="160" customFormat="1" ht="18.600000000000001" x14ac:dyDescent="0.45">
      <c r="B7" s="1123"/>
    </row>
    <row r="8" spans="1:28" s="160" customFormat="1" ht="18.600000000000001" x14ac:dyDescent="0.45">
      <c r="B8" s="1123"/>
    </row>
    <row r="9" spans="1:28" s="160" customFormat="1" ht="31.5" customHeight="1" x14ac:dyDescent="0.45">
      <c r="A9" s="870"/>
      <c r="B9" s="1123"/>
      <c r="C9" s="3400" t="s">
        <v>5121</v>
      </c>
      <c r="D9" s="3400"/>
      <c r="E9" s="3400"/>
      <c r="F9" s="3400"/>
      <c r="G9" s="3400"/>
      <c r="H9" s="3400"/>
      <c r="I9" s="3400"/>
      <c r="J9" s="3400"/>
      <c r="K9" s="3400"/>
      <c r="L9" s="3400"/>
      <c r="M9" s="3400"/>
    </row>
    <row r="10" spans="1:28" s="160" customFormat="1" ht="18.600000000000001" x14ac:dyDescent="0.45">
      <c r="A10" s="870"/>
      <c r="B10" s="1123"/>
      <c r="C10" s="878"/>
      <c r="D10" s="878"/>
      <c r="E10" s="878"/>
      <c r="F10" s="878"/>
      <c r="G10" s="878"/>
      <c r="H10" s="878"/>
      <c r="I10" s="878"/>
      <c r="J10" s="878"/>
      <c r="K10" s="878"/>
      <c r="L10" s="878"/>
      <c r="M10" s="878"/>
    </row>
    <row r="11" spans="1:28" ht="15" customHeight="1" x14ac:dyDescent="0.45">
      <c r="A11" s="313"/>
      <c r="C11" s="3457" t="s">
        <v>343</v>
      </c>
      <c r="D11" s="3459" t="s">
        <v>344</v>
      </c>
      <c r="E11" s="3461" t="s">
        <v>346</v>
      </c>
      <c r="F11" s="3461"/>
      <c r="G11" s="1140"/>
      <c r="H11" s="3461" t="s">
        <v>347</v>
      </c>
      <c r="I11" s="3461"/>
      <c r="J11" s="3461"/>
      <c r="K11" s="3461"/>
      <c r="L11" s="3461"/>
      <c r="M11" s="3461"/>
      <c r="P11" s="22"/>
      <c r="Q11" s="22"/>
      <c r="R11" s="22"/>
      <c r="S11" s="22"/>
      <c r="T11" s="22"/>
      <c r="U11" s="22"/>
      <c r="V11" s="22"/>
      <c r="W11" s="22"/>
      <c r="X11" s="22"/>
      <c r="Y11" s="22"/>
      <c r="Z11" s="22"/>
      <c r="AA11" s="22"/>
      <c r="AB11" s="22"/>
    </row>
    <row r="12" spans="1:28" ht="34.799999999999997" x14ac:dyDescent="0.45">
      <c r="A12" s="313"/>
      <c r="C12" s="3458"/>
      <c r="D12" s="3460"/>
      <c r="E12" s="1141" t="s">
        <v>352</v>
      </c>
      <c r="F12" s="1141" t="s">
        <v>353</v>
      </c>
      <c r="G12" s="1141"/>
      <c r="H12" s="1141" t="s">
        <v>354</v>
      </c>
      <c r="I12" s="1141" t="s">
        <v>355</v>
      </c>
      <c r="J12" s="1141" t="s">
        <v>356</v>
      </c>
      <c r="K12" s="1141" t="s">
        <v>357</v>
      </c>
      <c r="L12" s="1141" t="s">
        <v>358</v>
      </c>
      <c r="M12" s="1141" t="s">
        <v>359</v>
      </c>
      <c r="P12" s="22"/>
      <c r="Q12" s="22"/>
      <c r="R12" s="22"/>
      <c r="S12" s="22"/>
      <c r="T12" s="22"/>
      <c r="U12" s="22"/>
      <c r="V12" s="22"/>
      <c r="W12" s="22"/>
      <c r="X12" s="22"/>
      <c r="Y12" s="22"/>
      <c r="Z12" s="22"/>
      <c r="AA12" s="22"/>
      <c r="AB12" s="22"/>
    </row>
    <row r="13" spans="1:28" ht="17.399999999999999" x14ac:dyDescent="0.45">
      <c r="A13" s="313"/>
      <c r="C13" s="74">
        <v>2010</v>
      </c>
      <c r="D13" s="1142">
        <v>2.4547994418307471</v>
      </c>
      <c r="E13" s="1142">
        <v>2.3516949152542375</v>
      </c>
      <c r="F13" s="1142">
        <v>2.676764317410846</v>
      </c>
      <c r="G13" s="22"/>
      <c r="H13" s="1142">
        <v>2.2959975178405214</v>
      </c>
      <c r="I13" s="1142">
        <v>2.6168156647001339</v>
      </c>
      <c r="J13" s="1142">
        <v>3.7219801564386583</v>
      </c>
      <c r="K13" s="1142">
        <v>1.7855299824543296</v>
      </c>
      <c r="L13" s="1142">
        <v>2.5748641759147204</v>
      </c>
      <c r="M13" s="1142">
        <v>2.9785688339992733</v>
      </c>
      <c r="O13" s="22"/>
      <c r="P13" s="22"/>
      <c r="Q13" s="22"/>
      <c r="R13" s="22"/>
      <c r="S13" s="22"/>
      <c r="T13" s="22"/>
      <c r="U13" s="22"/>
      <c r="V13" s="22"/>
      <c r="W13" s="22"/>
      <c r="X13" s="22"/>
      <c r="Y13" s="22"/>
      <c r="Z13" s="22"/>
      <c r="AA13" s="22"/>
      <c r="AB13" s="22"/>
    </row>
    <row r="14" spans="1:28" ht="17.399999999999999" x14ac:dyDescent="0.45">
      <c r="A14" s="314"/>
      <c r="C14" s="74">
        <v>2011</v>
      </c>
      <c r="D14" s="1142">
        <v>2.2823872088807771</v>
      </c>
      <c r="E14" s="1142">
        <v>1.7597132804312026</v>
      </c>
      <c r="F14" s="1142">
        <v>3.3338353224652688</v>
      </c>
      <c r="G14" s="22"/>
      <c r="H14" s="1142">
        <v>1.6636479143575462</v>
      </c>
      <c r="I14" s="1142">
        <v>2.4151811385853938</v>
      </c>
      <c r="J14" s="1142">
        <v>2.5112402675731986</v>
      </c>
      <c r="K14" s="1142">
        <v>1.7731277533039647</v>
      </c>
      <c r="L14" s="1142">
        <v>3.3701752376589162</v>
      </c>
      <c r="M14" s="1142">
        <v>5.0216393009349503</v>
      </c>
      <c r="O14" s="22"/>
      <c r="P14" s="22"/>
      <c r="Q14" s="22"/>
      <c r="R14" s="22"/>
      <c r="S14" s="22"/>
      <c r="T14" s="22"/>
      <c r="U14" s="22"/>
      <c r="V14" s="22"/>
      <c r="W14" s="22"/>
      <c r="X14" s="22"/>
      <c r="Y14" s="22"/>
      <c r="Z14" s="22"/>
      <c r="AA14" s="22"/>
      <c r="AB14" s="22"/>
    </row>
    <row r="15" spans="1:28" ht="17.399999999999999" x14ac:dyDescent="0.45">
      <c r="A15" s="313"/>
      <c r="C15" s="74">
        <v>2012</v>
      </c>
      <c r="D15" s="1142">
        <v>1.4885290680113987</v>
      </c>
      <c r="E15" s="1142">
        <v>0.92694484925993115</v>
      </c>
      <c r="F15" s="1142">
        <v>2.5899784168465261</v>
      </c>
      <c r="G15" s="22"/>
      <c r="H15" s="1142">
        <v>0.68037100572790976</v>
      </c>
      <c r="I15" s="1142">
        <v>2.1365193026151932</v>
      </c>
      <c r="J15" s="1142">
        <v>0.87007299270073002</v>
      </c>
      <c r="K15" s="1142">
        <v>1.5895417069003936</v>
      </c>
      <c r="L15" s="1142">
        <v>3.2255160825732121</v>
      </c>
      <c r="M15" s="1142">
        <v>3.9349032345378259</v>
      </c>
      <c r="O15" s="22"/>
      <c r="P15" s="22"/>
      <c r="Q15" s="22"/>
      <c r="R15" s="22"/>
      <c r="S15" s="22"/>
      <c r="T15" s="22"/>
      <c r="U15" s="22"/>
      <c r="V15" s="22"/>
      <c r="W15" s="22"/>
      <c r="X15" s="22"/>
      <c r="Y15" s="22"/>
      <c r="Z15" s="22"/>
      <c r="AA15" s="22"/>
      <c r="AB15" s="22"/>
    </row>
    <row r="16" spans="1:28" ht="17.399999999999999" x14ac:dyDescent="0.45">
      <c r="A16" s="313"/>
      <c r="C16" s="74">
        <v>2013</v>
      </c>
      <c r="D16" s="1142">
        <v>0.99458905604169379</v>
      </c>
      <c r="E16" s="1142">
        <v>0.5668976249583163</v>
      </c>
      <c r="F16" s="1142">
        <v>1.9152733327351221</v>
      </c>
      <c r="G16" s="22"/>
      <c r="H16" s="1142">
        <v>0.38744147737125023</v>
      </c>
      <c r="I16" s="1142">
        <v>2.7928808918443182</v>
      </c>
      <c r="J16" s="1142">
        <v>3.0180208268379372</v>
      </c>
      <c r="K16" s="1142">
        <v>1.5532305037212815</v>
      </c>
      <c r="L16" s="1142">
        <v>1.0418178124727937</v>
      </c>
      <c r="M16" s="1142">
        <v>1.5867304717015074</v>
      </c>
      <c r="O16" s="22"/>
      <c r="P16" s="22"/>
      <c r="Q16" s="22"/>
      <c r="R16" s="22"/>
      <c r="S16" s="22"/>
      <c r="T16" s="22"/>
      <c r="U16" s="22"/>
      <c r="V16" s="22"/>
      <c r="W16" s="22"/>
      <c r="X16" s="22"/>
      <c r="Y16" s="22"/>
      <c r="Z16" s="22"/>
      <c r="AA16" s="22"/>
      <c r="AB16" s="22"/>
    </row>
    <row r="17" spans="1:28" ht="17.399999999999999" x14ac:dyDescent="0.45">
      <c r="A17" s="313"/>
      <c r="C17" s="74">
        <v>2014</v>
      </c>
      <c r="D17" s="1142">
        <v>2.321718745402173</v>
      </c>
      <c r="E17" s="1142">
        <v>2.2912329015136716</v>
      </c>
      <c r="F17" s="1142">
        <v>2.3883956483681379</v>
      </c>
      <c r="G17" s="22"/>
      <c r="H17" s="1142">
        <v>1.7069652227388459</v>
      </c>
      <c r="I17" s="1142">
        <v>4.5592933659086636</v>
      </c>
      <c r="J17" s="1142">
        <v>4.6793084216397096</v>
      </c>
      <c r="K17" s="1142">
        <v>2.0286718961319989</v>
      </c>
      <c r="L17" s="1142">
        <v>2.5510495910312874</v>
      </c>
      <c r="M17" s="1142">
        <v>2.5001888360148046</v>
      </c>
      <c r="O17" s="22"/>
      <c r="P17" s="22"/>
      <c r="Q17" s="22"/>
      <c r="R17" s="22"/>
      <c r="S17" s="22"/>
      <c r="T17" s="22"/>
      <c r="U17" s="22"/>
      <c r="V17" s="22"/>
      <c r="W17" s="22"/>
      <c r="X17" s="22"/>
      <c r="Y17" s="22"/>
      <c r="Z17" s="22"/>
      <c r="AA17" s="22"/>
      <c r="AB17" s="22"/>
    </row>
    <row r="18" spans="1:28" ht="17.399999999999999" x14ac:dyDescent="0.45">
      <c r="A18" s="314"/>
      <c r="C18" s="74">
        <v>2015</v>
      </c>
      <c r="D18" s="1142">
        <v>1.9750781633549521</v>
      </c>
      <c r="E18" s="1142">
        <v>1.355127719032172</v>
      </c>
      <c r="F18" s="1142">
        <v>3.3550403750976816</v>
      </c>
      <c r="G18" s="22"/>
      <c r="H18" s="1142">
        <v>1.3706997517497996</v>
      </c>
      <c r="I18" s="1142">
        <v>2.2768781200535737</v>
      </c>
      <c r="J18" s="1142">
        <v>3.4121791645697037</v>
      </c>
      <c r="K18" s="1142">
        <v>1.6600393776782612</v>
      </c>
      <c r="L18" s="1142">
        <v>3.8970970603530026</v>
      </c>
      <c r="M18" s="1142">
        <v>2.5876817792985456</v>
      </c>
      <c r="O18" s="22"/>
      <c r="P18" s="22"/>
      <c r="Q18" s="22"/>
      <c r="R18" s="22"/>
      <c r="S18" s="22"/>
      <c r="T18" s="22"/>
      <c r="U18" s="22"/>
      <c r="V18" s="22"/>
      <c r="W18" s="22"/>
      <c r="X18" s="22"/>
      <c r="Y18" s="22"/>
      <c r="Z18" s="22"/>
      <c r="AA18" s="22"/>
      <c r="AB18" s="22"/>
    </row>
    <row r="19" spans="1:28" ht="17.399999999999999" x14ac:dyDescent="0.45">
      <c r="A19" s="313"/>
      <c r="C19" s="74">
        <v>2016</v>
      </c>
      <c r="D19" s="1142">
        <v>1.365146461693252</v>
      </c>
      <c r="E19" s="1142">
        <v>0.58690787282255308</v>
      </c>
      <c r="F19" s="1142">
        <v>3.1494030332365281</v>
      </c>
      <c r="G19" s="22"/>
      <c r="H19" s="1142">
        <v>0.70969864754470369</v>
      </c>
      <c r="I19" s="1142">
        <v>1.6727069974909394</v>
      </c>
      <c r="J19" s="1142">
        <v>2.2984393864866073</v>
      </c>
      <c r="K19" s="1142">
        <v>1.363767459107577</v>
      </c>
      <c r="L19" s="1142">
        <v>1.9060117485314336</v>
      </c>
      <c r="M19" s="1142">
        <v>3.7488632153322778</v>
      </c>
      <c r="O19" s="22"/>
      <c r="P19" s="22"/>
      <c r="Q19" s="22"/>
      <c r="R19" s="22"/>
      <c r="S19" s="22"/>
      <c r="T19" s="22"/>
      <c r="U19" s="22"/>
      <c r="V19" s="22"/>
      <c r="W19" s="22"/>
      <c r="X19" s="22"/>
      <c r="Y19" s="22"/>
      <c r="Z19" s="22"/>
      <c r="AA19" s="22"/>
      <c r="AB19" s="22"/>
    </row>
    <row r="20" spans="1:28" ht="17.399999999999999" x14ac:dyDescent="0.45">
      <c r="A20" s="313"/>
      <c r="C20" s="74">
        <v>2017</v>
      </c>
      <c r="D20" s="1142">
        <v>1.5347611202635913</v>
      </c>
      <c r="E20" s="1142">
        <v>1.2467593133247694</v>
      </c>
      <c r="F20" s="1142">
        <v>2.2242102320380206</v>
      </c>
      <c r="G20" s="22"/>
      <c r="H20" s="1142">
        <v>0.89250274346821079</v>
      </c>
      <c r="I20" s="1142">
        <v>0.60526672388093405</v>
      </c>
      <c r="J20" s="1142">
        <v>2.3086269744835968</v>
      </c>
      <c r="K20" s="1142">
        <v>1.7487952743665478</v>
      </c>
      <c r="L20" s="1142">
        <v>2.12308050255933</v>
      </c>
      <c r="M20" s="1142">
        <v>4.56496559242352</v>
      </c>
      <c r="O20" s="22"/>
      <c r="P20" s="22"/>
      <c r="Q20" s="22"/>
      <c r="R20" s="22"/>
      <c r="S20" s="22"/>
      <c r="T20" s="22"/>
      <c r="U20" s="22"/>
      <c r="V20" s="22"/>
      <c r="W20" s="22"/>
      <c r="X20" s="22"/>
      <c r="Y20" s="22"/>
      <c r="Z20" s="22"/>
      <c r="AA20" s="22"/>
      <c r="AB20" s="22"/>
    </row>
    <row r="21" spans="1:28" ht="17.399999999999999" x14ac:dyDescent="0.45">
      <c r="A21" s="313"/>
      <c r="C21" s="74">
        <v>2018</v>
      </c>
      <c r="D21" s="1142">
        <v>1.3715600988389804</v>
      </c>
      <c r="E21" s="1142">
        <v>0.96730806454014395</v>
      </c>
      <c r="F21" s="1142">
        <v>2.2385914863268153</v>
      </c>
      <c r="G21" s="22"/>
      <c r="H21" s="1142">
        <v>0.25204941622689297</v>
      </c>
      <c r="I21" s="1142">
        <v>2.9036705152507323</v>
      </c>
      <c r="J21" s="1142">
        <v>2.5184275184275187</v>
      </c>
      <c r="K21" s="1142">
        <v>1.1068376068376069</v>
      </c>
      <c r="L21" s="1142">
        <v>1.7801138343593914</v>
      </c>
      <c r="M21" s="1142">
        <v>5.3625960602704792</v>
      </c>
      <c r="P21" s="22"/>
      <c r="Q21" s="22"/>
      <c r="R21" s="22"/>
      <c r="S21" s="22"/>
      <c r="T21" s="22"/>
      <c r="U21" s="22"/>
      <c r="V21" s="22"/>
      <c r="W21" s="22"/>
      <c r="X21" s="22"/>
      <c r="Y21" s="22"/>
      <c r="Z21" s="22"/>
      <c r="AA21" s="22"/>
      <c r="AB21" s="22"/>
    </row>
    <row r="22" spans="1:28" ht="17.399999999999999" x14ac:dyDescent="0.45">
      <c r="A22" s="313"/>
      <c r="C22" s="74">
        <v>2019</v>
      </c>
      <c r="D22" s="1142">
        <v>1.103200220103207</v>
      </c>
      <c r="E22" s="1142">
        <v>0.81204996618530456</v>
      </c>
      <c r="F22" s="1142">
        <v>1.7071359313432219</v>
      </c>
      <c r="G22" s="22"/>
      <c r="H22" s="1142">
        <v>0.50411715876660956</v>
      </c>
      <c r="I22" s="1142">
        <v>0.66341727592743027</v>
      </c>
      <c r="J22" s="1142">
        <v>3.8700405481701998</v>
      </c>
      <c r="K22" s="1142">
        <v>0.62187586098319358</v>
      </c>
      <c r="L22" s="1142">
        <v>0</v>
      </c>
      <c r="M22" s="1142">
        <v>4.6983251496603211</v>
      </c>
      <c r="P22" s="22"/>
      <c r="Q22" s="22"/>
      <c r="R22" s="22"/>
      <c r="S22" s="22"/>
      <c r="T22" s="22"/>
      <c r="U22" s="22"/>
      <c r="V22" s="22"/>
      <c r="W22" s="22"/>
      <c r="X22" s="22"/>
      <c r="Y22" s="22"/>
      <c r="Z22" s="22"/>
      <c r="AA22" s="22"/>
      <c r="AB22" s="22"/>
    </row>
    <row r="23" spans="1:28" ht="17.399999999999999" x14ac:dyDescent="0.45">
      <c r="A23" s="313"/>
      <c r="C23" s="74">
        <v>2020</v>
      </c>
      <c r="D23" s="1142">
        <v>0.43869644484958975</v>
      </c>
      <c r="E23" s="1142">
        <v>0.29198802554157882</v>
      </c>
      <c r="F23" s="1142">
        <v>0.75301997872586912</v>
      </c>
      <c r="G23" s="22"/>
      <c r="H23" s="1142">
        <v>0.14362466088621736</v>
      </c>
      <c r="I23" s="1142">
        <v>0</v>
      </c>
      <c r="J23" s="1142">
        <v>2.2749170324376409</v>
      </c>
      <c r="K23" s="1142">
        <v>0.47818730228794232</v>
      </c>
      <c r="L23" s="1142">
        <v>1.0754364089775561</v>
      </c>
      <c r="M23" s="1142">
        <v>0.55762706170848875</v>
      </c>
      <c r="P23" s="22"/>
      <c r="Q23" s="22"/>
      <c r="R23" s="22"/>
      <c r="S23" s="22"/>
      <c r="T23" s="22"/>
      <c r="U23" s="22"/>
      <c r="V23" s="22"/>
      <c r="W23" s="22"/>
      <c r="X23" s="22"/>
      <c r="Y23" s="22"/>
      <c r="Z23" s="22"/>
      <c r="AA23" s="22"/>
      <c r="AB23" s="22"/>
    </row>
    <row r="24" spans="1:28" ht="17.399999999999999" x14ac:dyDescent="0.45">
      <c r="A24" s="313"/>
      <c r="C24" s="74">
        <v>2021</v>
      </c>
      <c r="D24" s="1142">
        <v>0.18388101097168028</v>
      </c>
      <c r="E24" s="1142">
        <v>6.8359914952223461E-2</v>
      </c>
      <c r="F24" s="1142">
        <v>0.4251299008030231</v>
      </c>
      <c r="G24" s="22"/>
      <c r="H24" s="1142">
        <v>0</v>
      </c>
      <c r="I24" s="1142">
        <v>0</v>
      </c>
      <c r="J24" s="1142">
        <v>0.67104159471061331</v>
      </c>
      <c r="K24" s="1142">
        <v>0.44736529553822402</v>
      </c>
      <c r="L24" s="1142">
        <v>0</v>
      </c>
      <c r="M24" s="1142">
        <v>0.96264794118616681</v>
      </c>
      <c r="P24" s="22"/>
      <c r="Q24" s="22"/>
      <c r="R24" s="22"/>
      <c r="S24" s="22"/>
      <c r="T24" s="22"/>
      <c r="U24" s="22"/>
      <c r="V24" s="22"/>
      <c r="W24" s="22"/>
      <c r="X24" s="22"/>
      <c r="Y24" s="22"/>
      <c r="Z24" s="22"/>
      <c r="AA24" s="22"/>
      <c r="AB24" s="22"/>
    </row>
    <row r="25" spans="1:28" ht="17.399999999999999" x14ac:dyDescent="0.45">
      <c r="A25" s="313"/>
      <c r="C25" s="406">
        <v>2022</v>
      </c>
      <c r="D25" s="4314">
        <v>0.46223962775211674</v>
      </c>
      <c r="E25" s="4314">
        <v>0.14701573219897138</v>
      </c>
      <c r="F25" s="4314">
        <v>1.1176470588235294</v>
      </c>
      <c r="G25" s="168"/>
      <c r="H25" s="4314">
        <v>0.12959693475076067</v>
      </c>
      <c r="I25" s="4314">
        <v>0</v>
      </c>
      <c r="J25" s="4314">
        <v>1.0022324609319337</v>
      </c>
      <c r="K25" s="4314">
        <v>0.4793243808726747</v>
      </c>
      <c r="L25" s="4314">
        <v>1.8266816725824604</v>
      </c>
      <c r="M25" s="4314">
        <v>0.61749809200027705</v>
      </c>
      <c r="P25" s="22"/>
      <c r="Q25" s="22"/>
      <c r="R25" s="22"/>
      <c r="S25" s="22"/>
      <c r="T25" s="22"/>
      <c r="U25" s="22"/>
      <c r="V25" s="22"/>
      <c r="W25" s="22"/>
      <c r="X25" s="22"/>
      <c r="Y25" s="22"/>
      <c r="Z25" s="22"/>
      <c r="AA25" s="22"/>
      <c r="AB25" s="22"/>
    </row>
    <row r="26" spans="1:28" s="2497" customFormat="1" ht="17.399999999999999" x14ac:dyDescent="0.45">
      <c r="A26" s="313"/>
      <c r="B26" s="352"/>
      <c r="C26" s="407">
        <v>2023</v>
      </c>
      <c r="D26" s="1143">
        <v>0.25820012020239663</v>
      </c>
      <c r="E26" s="1143">
        <v>0.14832827974511753</v>
      </c>
      <c r="F26" s="1143">
        <v>0.47680231274216539</v>
      </c>
      <c r="G26" s="172"/>
      <c r="H26" s="1143">
        <v>0</v>
      </c>
      <c r="I26" s="1143">
        <v>0</v>
      </c>
      <c r="J26" s="1143">
        <v>0.68242191078135017</v>
      </c>
      <c r="K26" s="1143">
        <v>0</v>
      </c>
      <c r="L26" s="1143">
        <v>0.80009344156981832</v>
      </c>
      <c r="M26" s="1143">
        <v>1.0944172070219831</v>
      </c>
      <c r="P26" s="2502"/>
      <c r="Q26" s="2502"/>
      <c r="R26" s="2502"/>
      <c r="S26" s="2502"/>
      <c r="T26" s="2502"/>
      <c r="U26" s="2502"/>
      <c r="V26" s="2502"/>
      <c r="W26" s="2502"/>
      <c r="X26" s="2502"/>
      <c r="Y26" s="2502"/>
      <c r="Z26" s="2502"/>
      <c r="AA26" s="2502"/>
      <c r="AB26" s="2502"/>
    </row>
    <row r="27" spans="1:28" ht="17.399999999999999" x14ac:dyDescent="0.45">
      <c r="A27" s="313"/>
      <c r="C27" s="22" t="s">
        <v>7666</v>
      </c>
      <c r="D27" s="73"/>
      <c r="E27" s="73"/>
      <c r="F27" s="73"/>
      <c r="G27" s="73"/>
      <c r="H27" s="73"/>
      <c r="I27" s="73"/>
      <c r="J27" s="73"/>
      <c r="K27" s="73"/>
      <c r="L27" s="73"/>
      <c r="M27" s="73"/>
      <c r="P27" s="22"/>
      <c r="Q27" s="22"/>
      <c r="R27" s="22"/>
      <c r="S27" s="22"/>
      <c r="T27" s="22"/>
      <c r="U27" s="22"/>
      <c r="V27" s="22"/>
      <c r="W27" s="22"/>
      <c r="X27" s="22"/>
      <c r="Y27" s="22"/>
      <c r="Z27" s="22"/>
      <c r="AA27" s="22"/>
      <c r="AB27" s="22"/>
    </row>
    <row r="28" spans="1:28" ht="17.399999999999999" x14ac:dyDescent="0.45">
      <c r="A28" s="314"/>
      <c r="P28" s="22"/>
      <c r="Q28" s="22"/>
      <c r="R28" s="22"/>
      <c r="S28" s="22"/>
      <c r="T28" s="22"/>
      <c r="U28" s="22"/>
      <c r="V28" s="22"/>
      <c r="W28" s="22"/>
      <c r="X28" s="22"/>
      <c r="Y28" s="22"/>
      <c r="Z28" s="22"/>
      <c r="AA28" s="22"/>
      <c r="AB28" s="22"/>
    </row>
    <row r="29" spans="1:28" ht="33" customHeight="1" x14ac:dyDescent="0.45">
      <c r="A29" s="313"/>
      <c r="C29" s="3296" t="s">
        <v>7669</v>
      </c>
      <c r="D29" s="3296"/>
      <c r="E29" s="3296"/>
      <c r="F29" s="3296"/>
      <c r="G29" s="3296"/>
      <c r="H29" s="3296"/>
      <c r="I29" s="3296"/>
      <c r="J29" s="3296"/>
      <c r="K29" s="3296"/>
      <c r="L29" s="3296"/>
      <c r="M29" s="3296"/>
      <c r="P29" s="22"/>
      <c r="Q29" s="22"/>
      <c r="R29" s="22"/>
      <c r="S29" s="22"/>
      <c r="T29" s="22"/>
      <c r="U29" s="22"/>
      <c r="V29" s="22"/>
      <c r="W29" s="22"/>
      <c r="X29" s="22"/>
      <c r="Y29" s="22"/>
      <c r="Z29" s="22"/>
      <c r="AA29" s="22"/>
      <c r="AB29" s="22"/>
    </row>
    <row r="30" spans="1:28" ht="17.399999999999999" x14ac:dyDescent="0.45">
      <c r="P30" s="22"/>
      <c r="Q30" s="22"/>
      <c r="R30" s="22"/>
      <c r="S30" s="22"/>
      <c r="T30" s="22"/>
      <c r="U30" s="22"/>
      <c r="V30" s="22"/>
      <c r="W30" s="22"/>
      <c r="X30" s="22"/>
      <c r="Y30" s="22"/>
      <c r="Z30" s="22"/>
      <c r="AA30" s="22"/>
      <c r="AB30" s="22"/>
    </row>
    <row r="31" spans="1:28" ht="17.399999999999999" x14ac:dyDescent="0.45">
      <c r="P31" s="22"/>
      <c r="Q31" s="22"/>
      <c r="R31" s="22"/>
      <c r="S31" s="22"/>
      <c r="T31" s="22"/>
      <c r="U31" s="22"/>
      <c r="V31" s="22"/>
      <c r="W31" s="22"/>
      <c r="X31" s="22"/>
      <c r="Y31" s="22"/>
      <c r="Z31" s="22"/>
      <c r="AA31" s="22"/>
      <c r="AB31" s="22"/>
    </row>
    <row r="32" spans="1:28" ht="17.399999999999999" x14ac:dyDescent="0.45">
      <c r="Q32" s="22"/>
      <c r="R32" s="22"/>
      <c r="S32" s="22"/>
      <c r="T32" s="22"/>
      <c r="U32" s="22"/>
      <c r="V32" s="22"/>
      <c r="W32" s="22"/>
      <c r="X32" s="22"/>
      <c r="Y32" s="22"/>
      <c r="Z32" s="22"/>
      <c r="AA32" s="22"/>
      <c r="AB32" s="22"/>
    </row>
    <row r="33" spans="3:28" ht="17.399999999999999" x14ac:dyDescent="0.45">
      <c r="Q33" s="22"/>
      <c r="R33" s="22"/>
      <c r="S33" s="22"/>
      <c r="T33" s="22"/>
      <c r="U33" s="22"/>
      <c r="V33" s="22"/>
      <c r="W33" s="22"/>
      <c r="X33" s="22"/>
      <c r="Y33" s="22"/>
      <c r="Z33" s="22"/>
      <c r="AA33" s="22"/>
      <c r="AB33" s="22"/>
    </row>
    <row r="34" spans="3:28" ht="17.399999999999999" x14ac:dyDescent="0.45">
      <c r="Q34" s="22"/>
      <c r="R34" s="22"/>
      <c r="S34" s="22"/>
      <c r="T34" s="22"/>
      <c r="U34" s="22"/>
      <c r="V34" s="22"/>
      <c r="W34" s="22"/>
      <c r="X34" s="22"/>
      <c r="Y34" s="22"/>
      <c r="Z34" s="22"/>
      <c r="AA34" s="22"/>
      <c r="AB34" s="22"/>
    </row>
    <row r="35" spans="3:28" ht="17.399999999999999" x14ac:dyDescent="0.45">
      <c r="Q35" s="22"/>
      <c r="R35" s="22"/>
      <c r="S35" s="22"/>
      <c r="T35" s="22"/>
      <c r="U35" s="22"/>
      <c r="V35" s="22"/>
      <c r="W35" s="22"/>
      <c r="X35" s="22"/>
      <c r="Y35" s="22"/>
      <c r="Z35" s="22"/>
      <c r="AA35" s="22"/>
      <c r="AB35" s="22"/>
    </row>
    <row r="36" spans="3:28" ht="17.399999999999999" x14ac:dyDescent="0.45">
      <c r="Q36" s="22"/>
      <c r="R36" s="22"/>
      <c r="S36" s="22"/>
      <c r="T36" s="22"/>
      <c r="U36" s="22"/>
      <c r="V36" s="22"/>
      <c r="W36" s="22"/>
      <c r="X36" s="22"/>
      <c r="Y36" s="22"/>
      <c r="Z36" s="22"/>
      <c r="AA36" s="22"/>
      <c r="AB36" s="22"/>
    </row>
    <row r="37" spans="3:28" ht="17.399999999999999" x14ac:dyDescent="0.45">
      <c r="Q37" s="22"/>
      <c r="R37" s="22"/>
      <c r="S37" s="22"/>
      <c r="T37" s="22"/>
      <c r="U37" s="22"/>
      <c r="V37" s="22"/>
      <c r="W37" s="22"/>
      <c r="X37" s="22"/>
      <c r="Y37" s="22"/>
      <c r="Z37" s="22"/>
      <c r="AA37" s="22"/>
      <c r="AB37" s="22"/>
    </row>
    <row r="38" spans="3:28" ht="17.399999999999999" x14ac:dyDescent="0.45">
      <c r="Q38" s="22"/>
      <c r="R38" s="22"/>
      <c r="S38" s="22"/>
      <c r="T38" s="22"/>
      <c r="U38" s="22"/>
      <c r="V38" s="22"/>
      <c r="W38" s="22"/>
      <c r="X38" s="22"/>
      <c r="Y38" s="22"/>
      <c r="Z38" s="22"/>
      <c r="AA38" s="22"/>
      <c r="AB38" s="22"/>
    </row>
    <row r="39" spans="3:28" ht="17.399999999999999" x14ac:dyDescent="0.45">
      <c r="Q39" s="22"/>
      <c r="R39" s="22"/>
      <c r="S39" s="22"/>
      <c r="T39" s="22"/>
      <c r="U39" s="22"/>
      <c r="V39" s="22"/>
      <c r="W39" s="22"/>
      <c r="X39" s="22"/>
      <c r="Y39" s="22"/>
      <c r="Z39" s="22"/>
      <c r="AA39" s="22"/>
      <c r="AB39" s="22"/>
    </row>
    <row r="40" spans="3:28" ht="17.399999999999999" x14ac:dyDescent="0.45">
      <c r="Q40" s="22"/>
      <c r="R40" s="22"/>
      <c r="S40" s="22"/>
      <c r="T40" s="22"/>
      <c r="U40" s="22"/>
      <c r="V40" s="22"/>
      <c r="W40" s="22"/>
      <c r="X40" s="22"/>
      <c r="Y40" s="22"/>
      <c r="Z40" s="22"/>
      <c r="AA40" s="22"/>
      <c r="AB40" s="22"/>
    </row>
    <row r="41" spans="3:28" ht="17.399999999999999" x14ac:dyDescent="0.45">
      <c r="Q41" s="22"/>
      <c r="R41" s="22"/>
      <c r="S41" s="22"/>
      <c r="T41" s="22"/>
      <c r="U41" s="22"/>
      <c r="V41" s="22"/>
      <c r="W41" s="22"/>
      <c r="X41" s="22"/>
      <c r="Y41" s="22"/>
      <c r="Z41" s="22"/>
      <c r="AA41" s="22"/>
      <c r="AB41" s="22"/>
    </row>
    <row r="42" spans="3:28" ht="17.399999999999999" x14ac:dyDescent="0.45">
      <c r="Q42" s="22"/>
      <c r="R42" s="22"/>
      <c r="S42" s="22"/>
      <c r="T42" s="22"/>
      <c r="U42" s="22"/>
      <c r="V42" s="22"/>
      <c r="W42" s="22"/>
      <c r="X42" s="22"/>
      <c r="Y42" s="22"/>
      <c r="Z42" s="22"/>
      <c r="AA42" s="22"/>
      <c r="AB42" s="22"/>
    </row>
    <row r="43" spans="3:28" ht="17.399999999999999" x14ac:dyDescent="0.45">
      <c r="Q43" s="22"/>
      <c r="R43" s="22"/>
      <c r="S43" s="22"/>
      <c r="T43" s="22"/>
      <c r="U43" s="22"/>
      <c r="V43" s="22"/>
      <c r="W43" s="22"/>
      <c r="X43" s="22"/>
      <c r="Y43" s="22"/>
      <c r="Z43" s="22"/>
      <c r="AA43" s="22"/>
      <c r="AB43" s="22"/>
    </row>
    <row r="44" spans="3:28" ht="17.399999999999999" x14ac:dyDescent="0.45">
      <c r="C44" s="22" t="s">
        <v>7666</v>
      </c>
      <c r="Q44" s="22"/>
      <c r="R44" s="22"/>
      <c r="S44" s="22"/>
      <c r="T44" s="22"/>
      <c r="U44" s="22"/>
      <c r="V44" s="22"/>
      <c r="W44" s="22"/>
      <c r="X44" s="22"/>
      <c r="Y44" s="22"/>
      <c r="Z44" s="22"/>
      <c r="AA44" s="22"/>
      <c r="AB44" s="22"/>
    </row>
    <row r="45" spans="3:28" ht="17.399999999999999" x14ac:dyDescent="0.45">
      <c r="Q45" s="22"/>
      <c r="R45" s="22"/>
      <c r="S45" s="22"/>
      <c r="T45" s="22"/>
      <c r="U45" s="22"/>
      <c r="V45" s="22"/>
      <c r="W45" s="22"/>
      <c r="X45" s="22"/>
      <c r="Y45" s="22"/>
      <c r="Z45" s="22"/>
      <c r="AA45" s="22"/>
      <c r="AB45" s="22"/>
    </row>
    <row r="46" spans="3:28" ht="17.399999999999999" x14ac:dyDescent="0.45">
      <c r="Q46" s="22"/>
      <c r="R46" s="22"/>
      <c r="S46" s="22"/>
      <c r="T46" s="22"/>
      <c r="U46" s="22"/>
      <c r="V46" s="22"/>
      <c r="W46" s="22"/>
      <c r="X46" s="22"/>
      <c r="Y46" s="22"/>
      <c r="Z46" s="22"/>
      <c r="AA46" s="22"/>
      <c r="AB46" s="22"/>
    </row>
    <row r="47" spans="3:28" ht="17.399999999999999" x14ac:dyDescent="0.45">
      <c r="Q47" s="22"/>
      <c r="R47" s="22"/>
      <c r="S47" s="22"/>
      <c r="T47" s="22"/>
      <c r="U47" s="22"/>
      <c r="V47" s="22"/>
      <c r="W47" s="22"/>
      <c r="X47" s="22"/>
      <c r="Y47" s="22"/>
      <c r="Z47" s="22"/>
      <c r="AA47" s="22"/>
      <c r="AB47" s="22"/>
    </row>
    <row r="48" spans="3:28" ht="17.399999999999999" x14ac:dyDescent="0.45">
      <c r="Q48" s="22"/>
      <c r="R48" s="22"/>
      <c r="S48" s="22"/>
      <c r="T48" s="22"/>
      <c r="U48" s="22"/>
      <c r="V48" s="22"/>
      <c r="W48" s="22"/>
      <c r="X48" s="22"/>
      <c r="Y48" s="22"/>
      <c r="Z48" s="22"/>
      <c r="AA48" s="22"/>
      <c r="AB48" s="22"/>
    </row>
    <row r="49" spans="17:28" ht="17.399999999999999" x14ac:dyDescent="0.45">
      <c r="Q49" s="22"/>
      <c r="R49" s="22"/>
      <c r="S49" s="22"/>
      <c r="T49" s="22"/>
      <c r="U49" s="22"/>
      <c r="V49" s="22"/>
      <c r="W49" s="22"/>
      <c r="X49" s="22"/>
      <c r="Y49" s="22"/>
      <c r="Z49" s="22"/>
      <c r="AA49" s="22"/>
      <c r="AB49" s="22"/>
    </row>
  </sheetData>
  <mergeCells count="15">
    <mergeCell ref="A5:B5"/>
    <mergeCell ref="C5:T5"/>
    <mergeCell ref="C1:D1"/>
    <mergeCell ref="A3:B3"/>
    <mergeCell ref="C3:T3"/>
    <mergeCell ref="A4:B4"/>
    <mergeCell ref="C4:T4"/>
    <mergeCell ref="C29:M29"/>
    <mergeCell ref="A6:B6"/>
    <mergeCell ref="C6:T6"/>
    <mergeCell ref="C9:M9"/>
    <mergeCell ref="C11:C12"/>
    <mergeCell ref="D11:D12"/>
    <mergeCell ref="E11:F11"/>
    <mergeCell ref="H11:M11"/>
  </mergeCells>
  <hyperlinks>
    <hyperlink ref="A1" location="'5.3.1'!A1" display="REGRESAR" xr:uid="{00000000-0004-0000-9900-000000000000}"/>
    <hyperlink ref="C1" location="'Metadato 5.3.1'!A1" display="VER METADATO" xr:uid="{00000000-0004-0000-9900-000001000000}"/>
    <hyperlink ref="C1:D1" location="'Metadato 5.3.1-ENAHO'!A1" display="VER METADATO" xr:uid="{00000000-0004-0000-9900-000002000000}"/>
  </hyperlinks>
  <pageMargins left="0.7" right="0.7" top="0.75" bottom="0.75" header="0.3" footer="0.3"/>
  <pageSetup paperSize="9" orientation="portrait" r:id="rId1"/>
  <drawing r:id="rId2"/>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A00-000000000000}">
  <sheetPr>
    <tabColor theme="0" tint="-0.499984740745262"/>
  </sheetPr>
  <dimension ref="B1:F36"/>
  <sheetViews>
    <sheetView showGridLines="0" workbookViewId="0">
      <pane ySplit="1" topLeftCell="A2" activePane="bottomLeft" state="frozen"/>
      <selection activeCell="B25" sqref="B25"/>
      <selection pane="bottomLeft" activeCell="G15" sqref="G15"/>
    </sheetView>
  </sheetViews>
  <sheetFormatPr baseColWidth="10" defaultColWidth="11.44140625" defaultRowHeight="17.399999999999999" x14ac:dyDescent="0.3"/>
  <cols>
    <col min="1" max="1" width="10.5546875" style="38" customWidth="1"/>
    <col min="2" max="2" width="26.44140625" style="38" customWidth="1"/>
    <col min="3" max="3" width="24" style="38" customWidth="1"/>
    <col min="4" max="4" width="85.77734375" style="38" customWidth="1"/>
    <col min="5" max="5" width="2" style="38" customWidth="1"/>
    <col min="6" max="6" width="7.21875" style="38" customWidth="1"/>
    <col min="7" max="7" width="9.5546875" style="38" customWidth="1"/>
    <col min="8" max="8" width="11.44140625" style="38"/>
    <col min="9" max="9" width="8.77734375" style="38" customWidth="1"/>
    <col min="10" max="10" width="11.44140625" style="38"/>
    <col min="11" max="11" width="8" style="38" customWidth="1"/>
    <col min="12" max="16384" width="11.44140625" style="38"/>
  </cols>
  <sheetData>
    <row r="1" spans="2:6" x14ac:dyDescent="0.3">
      <c r="B1" s="481" t="s">
        <v>337</v>
      </c>
    </row>
    <row r="2" spans="2:6" ht="18" thickBot="1" x14ac:dyDescent="0.35"/>
    <row r="3" spans="2:6" ht="23.25" customHeight="1" thickBot="1" x14ac:dyDescent="0.35">
      <c r="B3" s="3439" t="s">
        <v>370</v>
      </c>
      <c r="C3" s="3439"/>
      <c r="D3" s="3439"/>
      <c r="F3" s="147" t="s">
        <v>371</v>
      </c>
    </row>
    <row r="4" spans="2:6" x14ac:dyDescent="0.3">
      <c r="B4" s="3142" t="s">
        <v>372</v>
      </c>
      <c r="C4" s="3142"/>
      <c r="D4" s="44" t="s">
        <v>23</v>
      </c>
    </row>
    <row r="5" spans="2:6" x14ac:dyDescent="0.3">
      <c r="B5" s="3142" t="s">
        <v>373</v>
      </c>
      <c r="C5" s="3142"/>
      <c r="D5" s="44" t="s">
        <v>70</v>
      </c>
    </row>
    <row r="6" spans="2:6" x14ac:dyDescent="0.3">
      <c r="B6" s="3142" t="s">
        <v>374</v>
      </c>
      <c r="C6" s="3142"/>
      <c r="D6" s="45" t="s">
        <v>5002</v>
      </c>
    </row>
    <row r="7" spans="2:6" ht="34.799999999999997" x14ac:dyDescent="0.3">
      <c r="B7" s="3143" t="s">
        <v>375</v>
      </c>
      <c r="C7" s="3143"/>
      <c r="D7" s="46" t="s">
        <v>5003</v>
      </c>
    </row>
    <row r="8" spans="2:6" x14ac:dyDescent="0.3">
      <c r="B8" s="3143" t="s">
        <v>2480</v>
      </c>
      <c r="C8" s="3143"/>
      <c r="D8" s="47" t="s">
        <v>2548</v>
      </c>
    </row>
    <row r="9" spans="2:6" x14ac:dyDescent="0.45">
      <c r="B9" s="22"/>
      <c r="C9" s="22"/>
      <c r="D9" s="22"/>
    </row>
    <row r="10" spans="2:6" ht="23.25" customHeight="1" x14ac:dyDescent="0.3">
      <c r="B10" s="3439" t="s">
        <v>376</v>
      </c>
      <c r="C10" s="3439"/>
      <c r="D10" s="3439"/>
    </row>
    <row r="11" spans="2:6" x14ac:dyDescent="0.3">
      <c r="B11" s="3153" t="s">
        <v>377</v>
      </c>
      <c r="C11" s="3154"/>
      <c r="D11" s="44" t="s">
        <v>439</v>
      </c>
    </row>
    <row r="12" spans="2:6" ht="32.25" customHeight="1" x14ac:dyDescent="0.3">
      <c r="B12" s="3155" t="s">
        <v>379</v>
      </c>
      <c r="C12" s="3155"/>
      <c r="D12" s="82" t="s">
        <v>5001</v>
      </c>
    </row>
    <row r="13" spans="2:6" x14ac:dyDescent="0.3">
      <c r="B13" s="3142" t="s">
        <v>380</v>
      </c>
      <c r="C13" s="3142"/>
      <c r="D13" s="603" t="s">
        <v>843</v>
      </c>
    </row>
    <row r="14" spans="2:6" x14ac:dyDescent="0.3">
      <c r="B14" s="3142" t="s">
        <v>381</v>
      </c>
      <c r="C14" s="3156"/>
      <c r="D14" s="603" t="s">
        <v>18</v>
      </c>
    </row>
    <row r="15" spans="2:6" ht="94.5" customHeight="1" x14ac:dyDescent="0.3">
      <c r="B15" s="3142" t="s">
        <v>382</v>
      </c>
      <c r="C15" s="3142"/>
      <c r="D15" s="49" t="s">
        <v>6013</v>
      </c>
    </row>
    <row r="16" spans="2:6" ht="47.25" customHeight="1" x14ac:dyDescent="0.3">
      <c r="B16" s="3142" t="s">
        <v>383</v>
      </c>
      <c r="C16" s="3142"/>
      <c r="D16" s="49"/>
    </row>
    <row r="17" spans="2:4" x14ac:dyDescent="0.3">
      <c r="B17" s="3142" t="s">
        <v>384</v>
      </c>
      <c r="C17" s="3142"/>
      <c r="D17" s="52" t="s">
        <v>450</v>
      </c>
    </row>
    <row r="18" spans="2:4" ht="15" customHeight="1" x14ac:dyDescent="0.3">
      <c r="B18" s="3143" t="s">
        <v>386</v>
      </c>
      <c r="C18" s="3143"/>
      <c r="D18" s="44"/>
    </row>
    <row r="19" spans="2:4" ht="33.75" customHeight="1" x14ac:dyDescent="0.3">
      <c r="B19" s="3144" t="s">
        <v>387</v>
      </c>
      <c r="C19" s="3145"/>
      <c r="D19" s="52" t="s">
        <v>887</v>
      </c>
    </row>
    <row r="20" spans="2:4" x14ac:dyDescent="0.3">
      <c r="B20" s="3142" t="s">
        <v>388</v>
      </c>
      <c r="C20" s="3142"/>
      <c r="D20" s="49" t="s">
        <v>424</v>
      </c>
    </row>
    <row r="21" spans="2:4" x14ac:dyDescent="0.3">
      <c r="B21" s="3146" t="s">
        <v>390</v>
      </c>
      <c r="C21" s="54" t="s">
        <v>391</v>
      </c>
      <c r="D21" s="38" t="s">
        <v>888</v>
      </c>
    </row>
    <row r="22" spans="2:4" x14ac:dyDescent="0.3">
      <c r="B22" s="3147"/>
      <c r="C22" s="577" t="s">
        <v>393</v>
      </c>
      <c r="D22" s="57"/>
    </row>
    <row r="23" spans="2:4" x14ac:dyDescent="0.3">
      <c r="B23" s="3148" t="s">
        <v>395</v>
      </c>
      <c r="C23" s="3148"/>
      <c r="D23" s="52" t="s">
        <v>427</v>
      </c>
    </row>
    <row r="24" spans="2:4" x14ac:dyDescent="0.3">
      <c r="B24" s="3148" t="s">
        <v>397</v>
      </c>
      <c r="C24" s="3148"/>
      <c r="D24" s="84" t="s">
        <v>412</v>
      </c>
    </row>
    <row r="25" spans="2:4" x14ac:dyDescent="0.3">
      <c r="B25" s="3142" t="s">
        <v>399</v>
      </c>
      <c r="C25" s="3142"/>
      <c r="D25" s="52" t="s">
        <v>15</v>
      </c>
    </row>
    <row r="26" spans="2:4" ht="15" customHeight="1" x14ac:dyDescent="0.3">
      <c r="B26" s="3143" t="s">
        <v>401</v>
      </c>
      <c r="C26" s="3143"/>
      <c r="D26" s="84" t="s">
        <v>2351</v>
      </c>
    </row>
    <row r="27" spans="2:4" x14ac:dyDescent="0.3">
      <c r="B27" s="3149" t="s">
        <v>403</v>
      </c>
      <c r="C27" s="3150"/>
      <c r="D27" s="44"/>
    </row>
    <row r="28" spans="2:4" ht="34.799999999999997" x14ac:dyDescent="0.3">
      <c r="B28" s="578" t="s">
        <v>404</v>
      </c>
      <c r="C28" s="579"/>
      <c r="D28" s="52" t="s">
        <v>889</v>
      </c>
    </row>
    <row r="29" spans="2:4" x14ac:dyDescent="0.3">
      <c r="B29" s="3151" t="s">
        <v>405</v>
      </c>
      <c r="C29" s="3152"/>
      <c r="D29" s="61"/>
    </row>
    <row r="30" spans="2:4" x14ac:dyDescent="0.3">
      <c r="B30" s="62"/>
      <c r="C30" s="62"/>
      <c r="D30" s="63"/>
    </row>
    <row r="31" spans="2:4" ht="23.25" customHeight="1" x14ac:dyDescent="0.3">
      <c r="B31" s="3439" t="s">
        <v>406</v>
      </c>
      <c r="C31" s="3439"/>
      <c r="D31" s="3439"/>
    </row>
    <row r="32" spans="2:4" x14ac:dyDescent="0.3">
      <c r="B32" s="3140" t="s">
        <v>407</v>
      </c>
      <c r="C32" s="3141"/>
      <c r="D32" s="84" t="s">
        <v>5004</v>
      </c>
    </row>
    <row r="33" spans="2:4" x14ac:dyDescent="0.3">
      <c r="B33" s="3140" t="s">
        <v>409</v>
      </c>
      <c r="C33" s="3141"/>
      <c r="D33" s="84" t="s">
        <v>890</v>
      </c>
    </row>
    <row r="34" spans="2:4" x14ac:dyDescent="0.3">
      <c r="B34" s="3140" t="s">
        <v>411</v>
      </c>
      <c r="C34" s="3141"/>
      <c r="D34" s="84" t="s">
        <v>412</v>
      </c>
    </row>
    <row r="35" spans="2:4" x14ac:dyDescent="0.3">
      <c r="B35" s="3140" t="s">
        <v>413</v>
      </c>
      <c r="C35" s="3141"/>
      <c r="D35" s="84" t="s">
        <v>792</v>
      </c>
    </row>
    <row r="36" spans="2:4" x14ac:dyDescent="0.3">
      <c r="B36" s="3140" t="s">
        <v>415</v>
      </c>
      <c r="C36" s="3141"/>
      <c r="D36" s="85" t="s">
        <v>416</v>
      </c>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7">
    <dataValidation allowBlank="1" showDropDown="1" showInputMessage="1" showErrorMessage="1" sqref="D13" xr:uid="{00000000-0002-0000-9A00-000000000000}"/>
    <dataValidation type="list" allowBlank="1" showInputMessage="1" showErrorMessage="1" sqref="D4" xr:uid="{00000000-0002-0000-9A00-000001000000}">
      <formula1>ODS</formula1>
    </dataValidation>
    <dataValidation type="list" allowBlank="1" showInputMessage="1" showErrorMessage="1" sqref="D5" xr:uid="{00000000-0002-0000-9A00-000002000000}">
      <formula1>Metas_ODS</formula1>
    </dataValidation>
    <dataValidation type="list" allowBlank="1" showInputMessage="1" showErrorMessage="1" sqref="D6" xr:uid="{00000000-0002-0000-9A00-000003000000}">
      <formula1>Numero_indicador</formula1>
    </dataValidation>
    <dataValidation type="list" allowBlank="1" showInputMessage="1" showErrorMessage="1" sqref="D7" xr:uid="{00000000-0002-0000-9A00-000004000000}">
      <formula1>Nombre_indicador_ODS</formula1>
    </dataValidation>
    <dataValidation type="list" allowBlank="1" showInputMessage="1" showErrorMessage="1" sqref="D14" xr:uid="{00000000-0002-0000-9A00-000005000000}">
      <formula1>Tipo_indicador</formula1>
    </dataValidation>
    <dataValidation type="list" allowBlank="1" showInputMessage="1" showErrorMessage="1" sqref="D25" xr:uid="{00000000-0002-0000-9A00-000006000000}">
      <formula1>Tipo_operación</formula1>
    </dataValidation>
  </dataValidations>
  <hyperlinks>
    <hyperlink ref="B1" location="'5.3.1-ENAHO'!A1" display="REGRESAR" xr:uid="{00000000-0004-0000-9A00-000000000000}"/>
    <hyperlink ref="D36" r:id="rId1" xr:uid="{00000000-0004-0000-9A00-000001000000}"/>
    <hyperlink ref="D8" r:id="rId2" xr:uid="{00000000-0004-0000-9A00-000002000000}"/>
  </hyperlinks>
  <pageMargins left="0.7" right="0.7" top="0.75" bottom="0.75" header="0.3" footer="0.3"/>
  <pageSetup paperSize="9" orientation="portrait" r:id="rId3"/>
  <drawing r:id="rId4"/>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B00-000000000000}">
  <sheetPr codeName="Hoja152">
    <tabColor rgb="FF7030A0"/>
  </sheetPr>
  <dimension ref="A1:P33"/>
  <sheetViews>
    <sheetView showGridLines="0" workbookViewId="0">
      <pane ySplit="1" topLeftCell="A2" activePane="bottomLeft" state="frozen"/>
      <selection activeCell="B1" sqref="B1"/>
      <selection pane="bottomLeft" activeCell="N13" sqref="N13"/>
    </sheetView>
  </sheetViews>
  <sheetFormatPr baseColWidth="10" defaultColWidth="11.44140625" defaultRowHeight="13.2" x14ac:dyDescent="0.35"/>
  <cols>
    <col min="1" max="1" width="15.21875" style="39" customWidth="1"/>
    <col min="2" max="2" width="18.21875" style="39" customWidth="1"/>
    <col min="3" max="3" width="11.21875" style="40" customWidth="1"/>
    <col min="4" max="5" width="11.21875" style="39" customWidth="1"/>
    <col min="6" max="16384" width="11.44140625" style="39"/>
  </cols>
  <sheetData>
    <row r="1" spans="1:16" s="160" customFormat="1" ht="18.600000000000001" x14ac:dyDescent="0.45">
      <c r="A1" s="576" t="s">
        <v>337</v>
      </c>
      <c r="B1" s="649"/>
      <c r="C1" s="3119" t="s">
        <v>430</v>
      </c>
      <c r="D1" s="3119"/>
    </row>
    <row r="2" spans="1:16" s="160" customFormat="1" ht="18.600000000000001" x14ac:dyDescent="0.45">
      <c r="C2" s="687"/>
    </row>
    <row r="3" spans="1:16" s="160" customFormat="1" ht="18.600000000000001" x14ac:dyDescent="0.45">
      <c r="A3" s="3432" t="s">
        <v>339</v>
      </c>
      <c r="B3" s="3438"/>
      <c r="C3" s="3432" t="s">
        <v>839</v>
      </c>
      <c r="D3" s="3454"/>
      <c r="E3" s="3454"/>
      <c r="F3" s="3454"/>
      <c r="G3" s="3454"/>
      <c r="H3" s="3454"/>
      <c r="I3" s="3454"/>
      <c r="J3" s="3454"/>
      <c r="K3" s="3454"/>
      <c r="L3" s="3454"/>
      <c r="M3" s="3454"/>
      <c r="N3" s="3454"/>
      <c r="O3" s="3454"/>
      <c r="P3" s="3454"/>
    </row>
    <row r="4" spans="1:16" s="160" customFormat="1" ht="18.600000000000001" x14ac:dyDescent="0.45">
      <c r="A4" s="3432" t="s">
        <v>340</v>
      </c>
      <c r="B4" s="3433"/>
      <c r="C4" s="3432" t="s">
        <v>70</v>
      </c>
      <c r="D4" s="3434"/>
      <c r="E4" s="3434"/>
      <c r="F4" s="3434"/>
      <c r="G4" s="3434"/>
      <c r="H4" s="3434"/>
      <c r="I4" s="3434"/>
      <c r="J4" s="3434"/>
      <c r="K4" s="3434"/>
      <c r="L4" s="3434"/>
      <c r="M4" s="3434"/>
      <c r="N4" s="3434"/>
      <c r="O4" s="3434"/>
      <c r="P4" s="3434"/>
    </row>
    <row r="5" spans="1:16" s="160" customFormat="1" ht="18.600000000000001" x14ac:dyDescent="0.45">
      <c r="A5" s="3432" t="s">
        <v>341</v>
      </c>
      <c r="B5" s="3433"/>
      <c r="C5" s="3432" t="s">
        <v>4011</v>
      </c>
      <c r="D5" s="3434"/>
      <c r="E5" s="3434"/>
      <c r="F5" s="3434"/>
      <c r="G5" s="3434"/>
      <c r="H5" s="3434"/>
      <c r="I5" s="3434"/>
      <c r="J5" s="3434"/>
      <c r="K5" s="3434"/>
      <c r="L5" s="3434"/>
      <c r="M5" s="3434"/>
      <c r="N5" s="3434"/>
      <c r="O5" s="3434"/>
      <c r="P5" s="3434"/>
    </row>
    <row r="6" spans="1:16" s="160" customFormat="1" ht="18.600000000000001" x14ac:dyDescent="0.45">
      <c r="A6" s="3432" t="s">
        <v>417</v>
      </c>
      <c r="B6" s="3433"/>
      <c r="C6" s="3432"/>
      <c r="D6" s="3434"/>
      <c r="E6" s="3434"/>
      <c r="F6" s="3434"/>
      <c r="G6" s="3434"/>
      <c r="H6" s="3434"/>
      <c r="I6" s="3434"/>
      <c r="J6" s="3434"/>
      <c r="K6" s="3434"/>
      <c r="L6" s="3434"/>
      <c r="M6" s="3434"/>
      <c r="N6" s="3434"/>
      <c r="O6" s="3434"/>
      <c r="P6" s="3434"/>
    </row>
    <row r="7" spans="1:16" s="160" customFormat="1" ht="18.600000000000001" x14ac:dyDescent="0.45">
      <c r="A7" s="686"/>
      <c r="C7" s="687"/>
    </row>
    <row r="8" spans="1:16" s="160" customFormat="1" ht="18.600000000000001" x14ac:dyDescent="0.45">
      <c r="A8" s="802"/>
      <c r="C8" s="687"/>
    </row>
    <row r="9" spans="1:16" s="160" customFormat="1" ht="11.25" customHeight="1" x14ac:dyDescent="0.45">
      <c r="A9" s="686"/>
      <c r="C9" s="3203" t="s">
        <v>497</v>
      </c>
      <c r="D9" s="3203"/>
      <c r="E9" s="3203"/>
      <c r="F9" s="3203"/>
      <c r="G9" s="3203"/>
      <c r="H9" s="3203"/>
      <c r="I9" s="3203"/>
      <c r="J9" s="3203"/>
      <c r="K9" s="3203"/>
      <c r="L9" s="3203"/>
      <c r="M9" s="3203"/>
      <c r="N9" s="3203"/>
      <c r="O9" s="3203"/>
      <c r="P9" s="3203"/>
    </row>
    <row r="10" spans="1:16" s="160" customFormat="1" ht="11.25" customHeight="1" x14ac:dyDescent="0.45">
      <c r="A10" s="686"/>
      <c r="C10" s="3203"/>
      <c r="D10" s="3203"/>
      <c r="E10" s="3203"/>
      <c r="F10" s="3203"/>
      <c r="G10" s="3203"/>
      <c r="H10" s="3203"/>
      <c r="I10" s="3203"/>
      <c r="J10" s="3203"/>
      <c r="K10" s="3203"/>
      <c r="L10" s="3203"/>
      <c r="M10" s="3203"/>
      <c r="N10" s="3203"/>
      <c r="O10" s="3203"/>
      <c r="P10" s="3203"/>
    </row>
    <row r="11" spans="1:16" x14ac:dyDescent="0.35">
      <c r="A11" s="195"/>
    </row>
    <row r="12" spans="1:16" x14ac:dyDescent="0.35">
      <c r="A12" s="195"/>
    </row>
    <row r="13" spans="1:16" x14ac:dyDescent="0.35">
      <c r="A13" s="195"/>
    </row>
    <row r="14" spans="1:16" x14ac:dyDescent="0.35">
      <c r="A14" s="195"/>
    </row>
    <row r="15" spans="1:16" x14ac:dyDescent="0.35">
      <c r="A15" s="195"/>
    </row>
    <row r="16" spans="1:16" x14ac:dyDescent="0.35">
      <c r="A16" s="195"/>
    </row>
    <row r="17" spans="1:1" x14ac:dyDescent="0.35">
      <c r="A17" s="195"/>
    </row>
    <row r="18" spans="1:1" x14ac:dyDescent="0.35">
      <c r="A18" s="195"/>
    </row>
    <row r="19" spans="1:1" x14ac:dyDescent="0.35">
      <c r="A19" s="195"/>
    </row>
    <row r="20" spans="1:1" x14ac:dyDescent="0.35">
      <c r="A20" s="195"/>
    </row>
    <row r="21" spans="1:1" x14ac:dyDescent="0.35">
      <c r="A21" s="195"/>
    </row>
    <row r="22" spans="1:1" x14ac:dyDescent="0.35">
      <c r="A22" s="195"/>
    </row>
    <row r="23" spans="1:1" x14ac:dyDescent="0.35">
      <c r="A23" s="195"/>
    </row>
    <row r="24" spans="1:1" x14ac:dyDescent="0.35">
      <c r="A24" s="195"/>
    </row>
    <row r="25" spans="1:1" x14ac:dyDescent="0.35">
      <c r="A25" s="195"/>
    </row>
    <row r="26" spans="1:1" x14ac:dyDescent="0.35">
      <c r="A26" s="195"/>
    </row>
    <row r="27" spans="1:1" x14ac:dyDescent="0.35">
      <c r="A27" s="195"/>
    </row>
    <row r="28" spans="1:1" x14ac:dyDescent="0.35">
      <c r="A28" s="195"/>
    </row>
    <row r="29" spans="1:1" x14ac:dyDescent="0.35">
      <c r="A29" s="195"/>
    </row>
    <row r="30" spans="1:1" x14ac:dyDescent="0.35">
      <c r="A30" s="195"/>
    </row>
    <row r="31" spans="1:1" x14ac:dyDescent="0.35">
      <c r="A31" s="195"/>
    </row>
    <row r="32" spans="1:1" x14ac:dyDescent="0.35">
      <c r="A32" s="195"/>
    </row>
    <row r="33" spans="1:1" x14ac:dyDescent="0.35">
      <c r="A33" s="195"/>
    </row>
  </sheetData>
  <mergeCells count="10">
    <mergeCell ref="A6:B6"/>
    <mergeCell ref="C6:P6"/>
    <mergeCell ref="C9:P10"/>
    <mergeCell ref="C1:D1"/>
    <mergeCell ref="A3:B3"/>
    <mergeCell ref="C3:P3"/>
    <mergeCell ref="A4:B4"/>
    <mergeCell ref="C4:P4"/>
    <mergeCell ref="A5:B5"/>
    <mergeCell ref="C5:P5"/>
  </mergeCells>
  <hyperlinks>
    <hyperlink ref="A1" location="'ODS 5.'!A1" display="REGRESAR" xr:uid="{00000000-0004-0000-9B00-000000000000}"/>
    <hyperlink ref="C1" location="'Metadato 5.3.2'!A1" display="VER METADATO" xr:uid="{00000000-0004-0000-9B00-000001000000}"/>
  </hyperlinks>
  <pageMargins left="0.7" right="0.7" top="0.75" bottom="0.75" header="0.3" footer="0.3"/>
  <pageSetup orientation="portrait" r:id="rId1"/>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C00-000000000000}">
  <sheetPr codeName="Hoja153">
    <tabColor theme="0" tint="-0.499984740745262"/>
  </sheetPr>
  <dimension ref="A1:F36"/>
  <sheetViews>
    <sheetView showGridLines="0" zoomScaleNormal="100" workbookViewId="0">
      <pane ySplit="1" topLeftCell="A2" activePane="bottomLeft" state="frozen"/>
      <selection pane="bottomLeft" activeCell="G17" sqref="G17"/>
    </sheetView>
  </sheetViews>
  <sheetFormatPr baseColWidth="10" defaultColWidth="11.44140625" defaultRowHeight="17.399999999999999" x14ac:dyDescent="0.45"/>
  <cols>
    <col min="1" max="1" width="11.44140625" style="22"/>
    <col min="2" max="2" width="26.44140625" style="22" customWidth="1"/>
    <col min="3" max="3" width="24" style="22" customWidth="1"/>
    <col min="4" max="4" width="68.44140625" style="22" customWidth="1"/>
    <col min="5" max="5" width="11.44140625" style="22"/>
    <col min="6" max="6" width="7.21875" style="22" customWidth="1"/>
    <col min="7" max="16384" width="11.44140625" style="22"/>
  </cols>
  <sheetData>
    <row r="1" spans="1:6" x14ac:dyDescent="0.45">
      <c r="B1" s="580" t="s">
        <v>337</v>
      </c>
    </row>
    <row r="2" spans="1:6" ht="18" thickBot="1" x14ac:dyDescent="0.5"/>
    <row r="3" spans="1:6" ht="23.25" customHeight="1" thickBot="1" x14ac:dyDescent="0.5">
      <c r="B3" s="3439" t="s">
        <v>370</v>
      </c>
      <c r="C3" s="3439"/>
      <c r="D3" s="3439"/>
      <c r="F3" s="147" t="s">
        <v>498</v>
      </c>
    </row>
    <row r="4" spans="1:6" x14ac:dyDescent="0.45">
      <c r="A4" s="148"/>
      <c r="B4" s="3299" t="s">
        <v>449</v>
      </c>
      <c r="C4" s="3299"/>
      <c r="D4" s="156" t="s">
        <v>23</v>
      </c>
    </row>
    <row r="5" spans="1:6" ht="34.799999999999997" x14ac:dyDescent="0.45">
      <c r="B5" s="3142" t="s">
        <v>373</v>
      </c>
      <c r="C5" s="3142"/>
      <c r="D5" s="44" t="s">
        <v>70</v>
      </c>
    </row>
    <row r="6" spans="1:6" x14ac:dyDescent="0.45">
      <c r="B6" s="3142" t="s">
        <v>374</v>
      </c>
      <c r="C6" s="3142"/>
      <c r="D6" s="45" t="s">
        <v>844</v>
      </c>
    </row>
    <row r="7" spans="1:6" ht="33.75" customHeight="1" x14ac:dyDescent="0.45">
      <c r="B7" s="3143" t="s">
        <v>375</v>
      </c>
      <c r="C7" s="3143"/>
      <c r="D7" s="46" t="s">
        <v>4011</v>
      </c>
    </row>
    <row r="8" spans="1:6" x14ac:dyDescent="0.45">
      <c r="B8" s="3143" t="s">
        <v>2480</v>
      </c>
      <c r="C8" s="3143"/>
      <c r="D8" s="47" t="s">
        <v>2549</v>
      </c>
    </row>
    <row r="10" spans="1:6" ht="23.25" customHeight="1" x14ac:dyDescent="0.45">
      <c r="B10" s="3439" t="s">
        <v>376</v>
      </c>
      <c r="C10" s="3439"/>
      <c r="D10" s="3439"/>
    </row>
    <row r="11" spans="1:6" x14ac:dyDescent="0.45">
      <c r="B11" s="3323" t="s">
        <v>377</v>
      </c>
      <c r="C11" s="3324"/>
      <c r="D11" s="156"/>
    </row>
    <row r="12" spans="1:6" x14ac:dyDescent="0.45">
      <c r="B12" s="3155" t="s">
        <v>379</v>
      </c>
      <c r="C12" s="3155"/>
      <c r="D12" s="661"/>
    </row>
    <row r="13" spans="1:6" x14ac:dyDescent="0.45">
      <c r="B13" s="3142" t="s">
        <v>380</v>
      </c>
      <c r="C13" s="3142"/>
      <c r="D13" s="603"/>
    </row>
    <row r="14" spans="1:6" x14ac:dyDescent="0.45">
      <c r="B14" s="3142" t="s">
        <v>381</v>
      </c>
      <c r="C14" s="3156"/>
      <c r="D14" s="603"/>
    </row>
    <row r="15" spans="1:6" x14ac:dyDescent="0.45">
      <c r="B15" s="3142" t="s">
        <v>382</v>
      </c>
      <c r="C15" s="3142"/>
      <c r="D15" s="44"/>
    </row>
    <row r="16" spans="1:6" x14ac:dyDescent="0.45">
      <c r="B16" s="3142" t="s">
        <v>383</v>
      </c>
      <c r="C16" s="3142"/>
      <c r="D16" s="44"/>
    </row>
    <row r="17" spans="2:4" x14ac:dyDescent="0.45">
      <c r="B17" s="3142" t="s">
        <v>384</v>
      </c>
      <c r="C17" s="3142"/>
      <c r="D17" s="57"/>
    </row>
    <row r="18" spans="2:4" x14ac:dyDescent="0.45">
      <c r="B18" s="3143" t="s">
        <v>386</v>
      </c>
      <c r="C18" s="3143"/>
      <c r="D18" s="44"/>
    </row>
    <row r="19" spans="2:4" x14ac:dyDescent="0.45">
      <c r="B19" s="3144" t="s">
        <v>387</v>
      </c>
      <c r="C19" s="3145"/>
      <c r="D19" s="57"/>
    </row>
    <row r="20" spans="2:4" x14ac:dyDescent="0.45">
      <c r="B20" s="3142" t="s">
        <v>388</v>
      </c>
      <c r="C20" s="3142"/>
      <c r="D20" s="44"/>
    </row>
    <row r="21" spans="2:4" x14ac:dyDescent="0.45">
      <c r="B21" s="3146" t="s">
        <v>390</v>
      </c>
      <c r="C21" s="54" t="s">
        <v>391</v>
      </c>
      <c r="D21" s="44"/>
    </row>
    <row r="22" spans="2:4" x14ac:dyDescent="0.45">
      <c r="B22" s="3147"/>
      <c r="C22" s="577" t="s">
        <v>393</v>
      </c>
      <c r="D22" s="57"/>
    </row>
    <row r="23" spans="2:4" x14ac:dyDescent="0.45">
      <c r="B23" s="3148" t="s">
        <v>395</v>
      </c>
      <c r="C23" s="3148"/>
      <c r="D23" s="44"/>
    </row>
    <row r="24" spans="2:4" x14ac:dyDescent="0.45">
      <c r="B24" s="3148" t="s">
        <v>397</v>
      </c>
      <c r="C24" s="3148"/>
      <c r="D24" s="64" t="s">
        <v>589</v>
      </c>
    </row>
    <row r="25" spans="2:4" x14ac:dyDescent="0.45">
      <c r="B25" s="3142" t="s">
        <v>399</v>
      </c>
      <c r="C25" s="3142"/>
      <c r="D25" s="52"/>
    </row>
    <row r="26" spans="2:4" x14ac:dyDescent="0.45">
      <c r="B26" s="3143" t="s">
        <v>401</v>
      </c>
      <c r="C26" s="3143"/>
      <c r="D26" s="44"/>
    </row>
    <row r="27" spans="2:4" x14ac:dyDescent="0.45">
      <c r="B27" s="3149" t="s">
        <v>403</v>
      </c>
      <c r="C27" s="3150"/>
      <c r="D27" s="44"/>
    </row>
    <row r="28" spans="2:4" ht="63" customHeight="1" x14ac:dyDescent="0.45">
      <c r="B28" s="578" t="s">
        <v>404</v>
      </c>
      <c r="C28" s="579"/>
      <c r="D28" s="52" t="s">
        <v>891</v>
      </c>
    </row>
    <row r="29" spans="2:4" x14ac:dyDescent="0.45">
      <c r="B29" s="3151" t="s">
        <v>405</v>
      </c>
      <c r="C29" s="3152"/>
      <c r="D29" s="61"/>
    </row>
    <row r="30" spans="2:4" x14ac:dyDescent="0.45">
      <c r="B30" s="937"/>
      <c r="C30" s="937"/>
      <c r="D30" s="938"/>
    </row>
    <row r="31" spans="2:4" ht="23.25" customHeight="1" x14ac:dyDescent="0.45">
      <c r="B31" s="3439" t="s">
        <v>406</v>
      </c>
      <c r="C31" s="3439"/>
      <c r="D31" s="3439"/>
    </row>
    <row r="32" spans="2:4" x14ac:dyDescent="0.45">
      <c r="B32" s="3321" t="s">
        <v>407</v>
      </c>
      <c r="C32" s="3322"/>
      <c r="D32" s="963"/>
    </row>
    <row r="33" spans="2:4" x14ac:dyDescent="0.45">
      <c r="B33" s="3140" t="s">
        <v>409</v>
      </c>
      <c r="C33" s="3141"/>
      <c r="D33" s="57"/>
    </row>
    <row r="34" spans="2:4" x14ac:dyDescent="0.45">
      <c r="B34" s="3140" t="s">
        <v>411</v>
      </c>
      <c r="C34" s="3141"/>
      <c r="D34" s="102"/>
    </row>
    <row r="35" spans="2:4" x14ac:dyDescent="0.45">
      <c r="B35" s="3140" t="s">
        <v>413</v>
      </c>
      <c r="C35" s="3141"/>
      <c r="D35" s="103"/>
    </row>
    <row r="36" spans="2:4" x14ac:dyDescent="0.45">
      <c r="B36" s="3140" t="s">
        <v>415</v>
      </c>
      <c r="C36" s="3141"/>
      <c r="D36" s="57"/>
    </row>
  </sheetData>
  <mergeCells count="30">
    <mergeCell ref="B16:C16"/>
    <mergeCell ref="B3:D3"/>
    <mergeCell ref="B4:C4"/>
    <mergeCell ref="B5:C5"/>
    <mergeCell ref="B6:C6"/>
    <mergeCell ref="B7:C7"/>
    <mergeCell ref="B10:D10"/>
    <mergeCell ref="B11:C11"/>
    <mergeCell ref="B12:C12"/>
    <mergeCell ref="B13:C13"/>
    <mergeCell ref="B14:C14"/>
    <mergeCell ref="B15:C15"/>
    <mergeCell ref="B8:C8"/>
    <mergeCell ref="B31:D31"/>
    <mergeCell ref="B17:C17"/>
    <mergeCell ref="B18:C18"/>
    <mergeCell ref="B19:C19"/>
    <mergeCell ref="B20:C20"/>
    <mergeCell ref="B21:B22"/>
    <mergeCell ref="B23:C23"/>
    <mergeCell ref="B24:C24"/>
    <mergeCell ref="B25:C25"/>
    <mergeCell ref="B26:C26"/>
    <mergeCell ref="B27:C27"/>
    <mergeCell ref="B29:C29"/>
    <mergeCell ref="B32:C32"/>
    <mergeCell ref="B33:C33"/>
    <mergeCell ref="B34:C34"/>
    <mergeCell ref="B35:C35"/>
    <mergeCell ref="B36:C36"/>
  </mergeCells>
  <dataValidations count="7">
    <dataValidation allowBlank="1" showDropDown="1" showInputMessage="1" showErrorMessage="1" sqref="D13" xr:uid="{00000000-0002-0000-9C00-000000000000}"/>
    <dataValidation type="list" allowBlank="1" showInputMessage="1" showErrorMessage="1" sqref="D4" xr:uid="{00000000-0002-0000-9C00-000001000000}">
      <formula1>ODS</formula1>
    </dataValidation>
    <dataValidation type="list" allowBlank="1" showInputMessage="1" showErrorMessage="1" sqref="D5" xr:uid="{00000000-0002-0000-9C00-000002000000}">
      <formula1>Metas_ODS</formula1>
    </dataValidation>
    <dataValidation type="list" allowBlank="1" showInputMessage="1" showErrorMessage="1" sqref="D6" xr:uid="{00000000-0002-0000-9C00-000003000000}">
      <formula1>Numero_indicador</formula1>
    </dataValidation>
    <dataValidation type="list" allowBlank="1" showInputMessage="1" showErrorMessage="1" sqref="D7" xr:uid="{00000000-0002-0000-9C00-000004000000}">
      <formula1>Nombre_indicador_ODS</formula1>
    </dataValidation>
    <dataValidation type="list" allowBlank="1" showInputMessage="1" showErrorMessage="1" sqref="D14" xr:uid="{00000000-0002-0000-9C00-000005000000}">
      <formula1>Tipo_indicador</formula1>
    </dataValidation>
    <dataValidation type="list" allowBlank="1" showInputMessage="1" showErrorMessage="1" sqref="D25" xr:uid="{00000000-0002-0000-9C00-000006000000}">
      <formula1>Tipo_operación</formula1>
    </dataValidation>
  </dataValidations>
  <hyperlinks>
    <hyperlink ref="B1" location="'5.3.2'!A1" display="REGRESAR" xr:uid="{00000000-0004-0000-9C00-000000000000}"/>
    <hyperlink ref="D8" r:id="rId1" xr:uid="{00000000-0004-0000-9C00-000001000000}"/>
  </hyperlinks>
  <pageMargins left="0.7" right="0.7" top="0.75" bottom="0.75" header="0.3" footer="0.3"/>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D00-000000000000}">
  <sheetPr codeName="Hoja154"/>
  <dimension ref="A1:T79"/>
  <sheetViews>
    <sheetView showGridLines="0" zoomScaleNormal="100" workbookViewId="0">
      <pane ySplit="1" topLeftCell="A2" activePane="bottomLeft" state="frozen"/>
      <selection pane="bottomLeft"/>
    </sheetView>
  </sheetViews>
  <sheetFormatPr baseColWidth="10" defaultColWidth="11.44140625" defaultRowHeight="13.2" x14ac:dyDescent="0.35"/>
  <cols>
    <col min="1" max="1" width="15.21875" style="39" customWidth="1"/>
    <col min="2" max="2" width="18.21875" style="39" customWidth="1"/>
    <col min="3" max="3" width="16" style="39" customWidth="1"/>
    <col min="4" max="4" width="11.21875" style="39" customWidth="1"/>
    <col min="5" max="5" width="11.44140625" style="39"/>
    <col min="6" max="6" width="12.21875" style="39" customWidth="1"/>
    <col min="7" max="7" width="11.77734375" style="39" customWidth="1"/>
    <col min="8" max="8" width="11.44140625" style="39"/>
    <col min="9" max="9" width="13.44140625" style="39" customWidth="1"/>
    <col min="10" max="10" width="12.21875" style="39" customWidth="1"/>
    <col min="11" max="12" width="11.44140625" style="39"/>
    <col min="13" max="13" width="15" style="39" customWidth="1"/>
    <col min="14" max="18" width="11.44140625" style="39"/>
    <col min="19" max="19" width="15.21875" style="39" bestFit="1" customWidth="1"/>
    <col min="20" max="16384" width="11.44140625" style="39"/>
  </cols>
  <sheetData>
    <row r="1" spans="1:20" s="160" customFormat="1" ht="18.600000000000001" x14ac:dyDescent="0.45">
      <c r="A1" s="576" t="s">
        <v>337</v>
      </c>
      <c r="C1" s="3119" t="s">
        <v>430</v>
      </c>
      <c r="D1" s="3119"/>
    </row>
    <row r="2" spans="1:20" s="160" customFormat="1" ht="10.5" customHeight="1" x14ac:dyDescent="0.45"/>
    <row r="3" spans="1:20" s="160" customFormat="1" ht="15" customHeight="1" x14ac:dyDescent="0.45">
      <c r="A3" s="3432" t="s">
        <v>339</v>
      </c>
      <c r="B3" s="3438"/>
      <c r="C3" s="3472" t="s">
        <v>839</v>
      </c>
      <c r="D3" s="3472"/>
      <c r="E3" s="3472"/>
      <c r="F3" s="3472"/>
      <c r="G3" s="3472"/>
      <c r="H3" s="3472"/>
      <c r="I3" s="3472"/>
      <c r="J3" s="3472"/>
      <c r="K3" s="3472"/>
      <c r="L3" s="3472"/>
      <c r="M3" s="3472"/>
      <c r="N3" s="3472"/>
      <c r="O3" s="3472"/>
      <c r="P3" s="3472"/>
      <c r="Q3" s="3472"/>
      <c r="R3" s="3472"/>
      <c r="S3" s="3472"/>
      <c r="T3" s="3472"/>
    </row>
    <row r="4" spans="1:20" s="160" customFormat="1" ht="18.600000000000001" x14ac:dyDescent="0.45">
      <c r="A4" s="3432" t="s">
        <v>340</v>
      </c>
      <c r="B4" s="3433"/>
      <c r="C4" s="3470" t="s">
        <v>73</v>
      </c>
      <c r="D4" s="3471"/>
      <c r="E4" s="3471"/>
      <c r="F4" s="3471"/>
      <c r="G4" s="3471"/>
      <c r="H4" s="3471"/>
      <c r="I4" s="3471"/>
      <c r="J4" s="3471"/>
      <c r="K4" s="3471"/>
      <c r="L4" s="3471"/>
      <c r="M4" s="3471"/>
      <c r="N4" s="3471"/>
      <c r="O4" s="3471"/>
      <c r="P4" s="3471"/>
      <c r="Q4" s="3471"/>
      <c r="R4" s="3471"/>
      <c r="S4" s="3471"/>
      <c r="T4" s="3471"/>
    </row>
    <row r="5" spans="1:20" s="160" customFormat="1" ht="18.600000000000001" x14ac:dyDescent="0.45">
      <c r="A5" s="3432" t="s">
        <v>341</v>
      </c>
      <c r="B5" s="3433"/>
      <c r="C5" s="3470" t="s">
        <v>4012</v>
      </c>
      <c r="D5" s="3471"/>
      <c r="E5" s="3471"/>
      <c r="F5" s="3471"/>
      <c r="G5" s="3471"/>
      <c r="H5" s="3471"/>
      <c r="I5" s="3471"/>
      <c r="J5" s="3471"/>
      <c r="K5" s="3471"/>
      <c r="L5" s="3471"/>
      <c r="M5" s="3471"/>
      <c r="N5" s="3471"/>
      <c r="O5" s="3471"/>
      <c r="P5" s="3471"/>
      <c r="Q5" s="3471"/>
      <c r="R5" s="3471"/>
      <c r="S5" s="3471"/>
      <c r="T5" s="3471"/>
    </row>
    <row r="6" spans="1:20" s="160" customFormat="1" ht="18.600000000000001" x14ac:dyDescent="0.45">
      <c r="A6" s="3432" t="s">
        <v>417</v>
      </c>
      <c r="B6" s="3433"/>
      <c r="C6" s="3470" t="s">
        <v>5122</v>
      </c>
      <c r="D6" s="3471"/>
      <c r="E6" s="3471"/>
      <c r="F6" s="3471"/>
      <c r="G6" s="3471"/>
      <c r="H6" s="3471"/>
      <c r="I6" s="3471"/>
      <c r="J6" s="3471"/>
      <c r="K6" s="3471"/>
      <c r="L6" s="3471"/>
      <c r="M6" s="3471"/>
      <c r="N6" s="3471"/>
      <c r="O6" s="3471"/>
      <c r="P6" s="3471"/>
      <c r="Q6" s="3471"/>
      <c r="R6" s="3471"/>
      <c r="S6" s="3471"/>
      <c r="T6" s="3471"/>
    </row>
    <row r="7" spans="1:20" s="160" customFormat="1" ht="18.600000000000001" x14ac:dyDescent="0.45"/>
    <row r="8" spans="1:20" s="160" customFormat="1" ht="18.600000000000001" x14ac:dyDescent="0.45"/>
    <row r="9" spans="1:20" s="160" customFormat="1" ht="18.600000000000001" customHeight="1" x14ac:dyDescent="0.45">
      <c r="B9" s="3506" t="s">
        <v>7495</v>
      </c>
      <c r="C9" s="3506"/>
      <c r="D9" s="3506"/>
      <c r="E9" s="3506"/>
      <c r="F9" s="3506"/>
      <c r="G9" s="3506"/>
      <c r="H9" s="3506"/>
      <c r="I9" s="3506"/>
      <c r="J9" s="3506"/>
      <c r="K9" s="3506"/>
      <c r="L9" s="3506"/>
      <c r="M9" s="3506"/>
      <c r="N9" s="3506"/>
      <c r="O9" s="3506"/>
      <c r="P9" s="3506"/>
      <c r="Q9" s="3506"/>
      <c r="R9" s="3506"/>
      <c r="S9" s="3506"/>
      <c r="T9" s="3506"/>
    </row>
    <row r="10" spans="1:20" s="160" customFormat="1" ht="18.600000000000001" customHeight="1" x14ac:dyDescent="0.45">
      <c r="B10" s="3467" t="s">
        <v>3671</v>
      </c>
      <c r="C10" s="3467"/>
      <c r="D10" s="3466" t="s">
        <v>3672</v>
      </c>
      <c r="E10" s="3466"/>
      <c r="F10" s="3466"/>
      <c r="G10" s="3466"/>
      <c r="H10" s="3466"/>
      <c r="I10" s="3466"/>
      <c r="J10" s="3466"/>
      <c r="K10" s="3466"/>
      <c r="L10" s="3466"/>
      <c r="M10" s="3466"/>
      <c r="N10" s="3466"/>
      <c r="O10" s="3466"/>
      <c r="P10" s="3466"/>
      <c r="Q10" s="3466"/>
      <c r="R10" s="3466"/>
      <c r="S10" s="3466"/>
      <c r="T10" s="2528"/>
    </row>
    <row r="11" spans="1:20" s="160" customFormat="1" ht="51.6" customHeight="1" x14ac:dyDescent="0.45">
      <c r="B11" s="4287"/>
      <c r="C11" s="4287"/>
      <c r="D11" s="3466" t="s">
        <v>3673</v>
      </c>
      <c r="E11" s="3466"/>
      <c r="F11" s="3466" t="s">
        <v>3674</v>
      </c>
      <c r="G11" s="3466"/>
      <c r="H11" s="3466" t="s">
        <v>3675</v>
      </c>
      <c r="I11" s="3466"/>
      <c r="J11" s="3466" t="s">
        <v>3676</v>
      </c>
      <c r="K11" s="3466"/>
      <c r="L11" s="3466" t="s">
        <v>3677</v>
      </c>
      <c r="M11" s="3466"/>
      <c r="N11" s="3466" t="s">
        <v>3678</v>
      </c>
      <c r="O11" s="3466"/>
      <c r="P11" s="3466" t="s">
        <v>3679</v>
      </c>
      <c r="Q11" s="3466"/>
      <c r="R11" s="3466" t="s">
        <v>6155</v>
      </c>
      <c r="S11" s="3466"/>
      <c r="T11" s="2528"/>
    </row>
    <row r="12" spans="1:20" s="160" customFormat="1" ht="18.600000000000001" x14ac:dyDescent="0.45">
      <c r="B12" s="3469"/>
      <c r="C12" s="3469"/>
      <c r="D12" s="3098" t="s">
        <v>557</v>
      </c>
      <c r="E12" s="3098" t="s">
        <v>558</v>
      </c>
      <c r="F12" s="3098" t="s">
        <v>557</v>
      </c>
      <c r="G12" s="3098" t="s">
        <v>558</v>
      </c>
      <c r="H12" s="3098" t="s">
        <v>557</v>
      </c>
      <c r="I12" s="3098" t="s">
        <v>558</v>
      </c>
      <c r="J12" s="3098" t="s">
        <v>557</v>
      </c>
      <c r="K12" s="3098" t="s">
        <v>558</v>
      </c>
      <c r="L12" s="3098" t="s">
        <v>557</v>
      </c>
      <c r="M12" s="3098" t="s">
        <v>558</v>
      </c>
      <c r="N12" s="3098" t="s">
        <v>557</v>
      </c>
      <c r="O12" s="3098" t="s">
        <v>558</v>
      </c>
      <c r="P12" s="3098" t="s">
        <v>557</v>
      </c>
      <c r="Q12" s="3098" t="s">
        <v>558</v>
      </c>
      <c r="R12" s="3098" t="s">
        <v>557</v>
      </c>
      <c r="S12" s="3098" t="s">
        <v>558</v>
      </c>
      <c r="T12" s="2528"/>
    </row>
    <row r="13" spans="1:20" s="160" customFormat="1" ht="18.600000000000001" x14ac:dyDescent="0.45">
      <c r="B13" s="3091" t="s">
        <v>346</v>
      </c>
      <c r="C13" s="3090"/>
      <c r="D13" s="4288"/>
      <c r="E13" s="4288"/>
      <c r="F13" s="4288"/>
      <c r="G13" s="4288"/>
      <c r="H13" s="4288"/>
      <c r="I13" s="4288"/>
      <c r="J13" s="4288"/>
      <c r="K13" s="4288"/>
      <c r="L13" s="4288"/>
      <c r="M13" s="4288"/>
      <c r="N13" s="4288"/>
      <c r="O13" s="4288"/>
      <c r="P13" s="4288"/>
      <c r="Q13" s="4288"/>
      <c r="R13" s="4288"/>
      <c r="S13" s="4288"/>
      <c r="T13" s="2528"/>
    </row>
    <row r="14" spans="1:20" s="160" customFormat="1" ht="18.600000000000001" x14ac:dyDescent="0.45">
      <c r="B14" s="3090" t="s">
        <v>3893</v>
      </c>
      <c r="C14" s="3090"/>
      <c r="D14" s="398" t="s">
        <v>7496</v>
      </c>
      <c r="E14" s="398" t="s">
        <v>3913</v>
      </c>
      <c r="F14" s="4289">
        <v>0.36041666666666666</v>
      </c>
      <c r="G14" s="398" t="s">
        <v>3791</v>
      </c>
      <c r="H14" s="398" t="s">
        <v>3701</v>
      </c>
      <c r="I14" s="398" t="s">
        <v>3852</v>
      </c>
      <c r="J14" s="398" t="s">
        <v>3844</v>
      </c>
      <c r="K14" s="398" t="s">
        <v>7497</v>
      </c>
      <c r="L14" s="398" t="s">
        <v>3865</v>
      </c>
      <c r="M14" s="398" t="s">
        <v>3899</v>
      </c>
      <c r="N14" s="398" t="s">
        <v>7498</v>
      </c>
      <c r="O14" s="398" t="s">
        <v>3769</v>
      </c>
      <c r="P14" s="398" t="s">
        <v>7499</v>
      </c>
      <c r="Q14" s="398" t="s">
        <v>7500</v>
      </c>
      <c r="R14" s="398" t="s">
        <v>7501</v>
      </c>
      <c r="S14" s="398" t="s">
        <v>7502</v>
      </c>
      <c r="T14" s="2528"/>
    </row>
    <row r="15" spans="1:20" s="160" customFormat="1" ht="18.600000000000001" x14ac:dyDescent="0.45">
      <c r="B15" s="3090" t="s">
        <v>3894</v>
      </c>
      <c r="C15" s="3090"/>
      <c r="D15" s="32" t="s">
        <v>7503</v>
      </c>
      <c r="E15" s="32" t="s">
        <v>3816</v>
      </c>
      <c r="F15" s="32" t="s">
        <v>7504</v>
      </c>
      <c r="G15" s="32" t="s">
        <v>7505</v>
      </c>
      <c r="H15" s="32" t="s">
        <v>3789</v>
      </c>
      <c r="I15" s="32" t="s">
        <v>7506</v>
      </c>
      <c r="J15" s="32" t="s">
        <v>7507</v>
      </c>
      <c r="K15" s="32" t="s">
        <v>3731</v>
      </c>
      <c r="L15" s="32" t="s">
        <v>7508</v>
      </c>
      <c r="M15" s="32" t="s">
        <v>7509</v>
      </c>
      <c r="N15" s="32" t="s">
        <v>3825</v>
      </c>
      <c r="O15" s="32" t="s">
        <v>3719</v>
      </c>
      <c r="P15" s="32" t="s">
        <v>7510</v>
      </c>
      <c r="Q15" s="32" t="s">
        <v>7511</v>
      </c>
      <c r="R15" s="4288" t="s">
        <v>7512</v>
      </c>
      <c r="S15" s="4288" t="s">
        <v>7513</v>
      </c>
      <c r="T15" s="2528"/>
    </row>
    <row r="16" spans="1:20" s="160" customFormat="1" ht="18.600000000000001" x14ac:dyDescent="0.45">
      <c r="B16" s="3091"/>
      <c r="C16" s="3090"/>
      <c r="D16" s="4288"/>
      <c r="E16" s="4288"/>
      <c r="F16" s="4288"/>
      <c r="G16" s="4288"/>
      <c r="H16" s="4288"/>
      <c r="I16" s="4288"/>
      <c r="J16" s="4288"/>
      <c r="K16" s="4288"/>
      <c r="L16" s="4288"/>
      <c r="M16" s="4288"/>
      <c r="N16" s="4288"/>
      <c r="O16" s="4288"/>
      <c r="P16" s="4288"/>
      <c r="Q16" s="4288"/>
      <c r="R16" s="4288"/>
      <c r="S16" s="4288"/>
      <c r="T16" s="2528"/>
    </row>
    <row r="17" spans="2:20" s="160" customFormat="1" ht="18.600000000000001" x14ac:dyDescent="0.45">
      <c r="B17" s="3331" t="s">
        <v>3680</v>
      </c>
      <c r="C17" s="3331"/>
      <c r="D17" s="4288"/>
      <c r="E17" s="4288"/>
      <c r="F17" s="4288"/>
      <c r="G17" s="4288"/>
      <c r="H17" s="4288"/>
      <c r="I17" s="4288"/>
      <c r="J17" s="4288"/>
      <c r="K17" s="4288"/>
      <c r="L17" s="4288"/>
      <c r="M17" s="4288"/>
      <c r="N17" s="4288"/>
      <c r="O17" s="4288"/>
      <c r="P17" s="4288"/>
      <c r="Q17" s="4288"/>
      <c r="R17" s="4288"/>
      <c r="S17" s="4288"/>
      <c r="T17" s="2528"/>
    </row>
    <row r="18" spans="2:20" s="160" customFormat="1" ht="18.600000000000001" x14ac:dyDescent="0.45">
      <c r="B18" s="3090" t="s">
        <v>3681</v>
      </c>
      <c r="C18" s="3090"/>
      <c r="D18" s="4290" t="s">
        <v>3778</v>
      </c>
      <c r="E18" s="4290" t="s">
        <v>7514</v>
      </c>
      <c r="F18" s="4290" t="s">
        <v>7515</v>
      </c>
      <c r="G18" s="4290" t="s">
        <v>3793</v>
      </c>
      <c r="H18" s="4290" t="s">
        <v>7516</v>
      </c>
      <c r="I18" s="4290" t="s">
        <v>7517</v>
      </c>
      <c r="J18" s="4290" t="s">
        <v>3900</v>
      </c>
      <c r="K18" s="4290" t="s">
        <v>7518</v>
      </c>
      <c r="L18" s="4290" t="s">
        <v>3737</v>
      </c>
      <c r="M18" s="4290" t="s">
        <v>3721</v>
      </c>
      <c r="N18" s="4290" t="s">
        <v>3805</v>
      </c>
      <c r="O18" s="4290" t="s">
        <v>3691</v>
      </c>
      <c r="P18" s="4290" t="s">
        <v>3729</v>
      </c>
      <c r="Q18" s="4290" t="s">
        <v>7519</v>
      </c>
      <c r="R18" s="4290" t="s">
        <v>7520</v>
      </c>
      <c r="S18" s="4290" t="s">
        <v>3784</v>
      </c>
      <c r="T18" s="2528"/>
    </row>
    <row r="19" spans="2:20" s="160" customFormat="1" ht="18.600000000000001" x14ac:dyDescent="0.45">
      <c r="B19" s="3090" t="s">
        <v>3695</v>
      </c>
      <c r="C19" s="3090"/>
      <c r="D19" s="4290" t="s">
        <v>7521</v>
      </c>
      <c r="E19" s="4290" t="s">
        <v>7522</v>
      </c>
      <c r="F19" s="4290" t="s">
        <v>7523</v>
      </c>
      <c r="G19" s="4290" t="s">
        <v>7524</v>
      </c>
      <c r="H19" s="4290" t="s">
        <v>3848</v>
      </c>
      <c r="I19" s="4290" t="s">
        <v>3900</v>
      </c>
      <c r="J19" s="4290" t="s">
        <v>7525</v>
      </c>
      <c r="K19" s="4290" t="s">
        <v>3688</v>
      </c>
      <c r="L19" s="4290" t="s">
        <v>3789</v>
      </c>
      <c r="M19" s="4290" t="s">
        <v>3780</v>
      </c>
      <c r="N19" s="4290" t="s">
        <v>3719</v>
      </c>
      <c r="O19" s="4290" t="s">
        <v>3754</v>
      </c>
      <c r="P19" s="4290" t="s">
        <v>7526</v>
      </c>
      <c r="Q19" s="4290" t="s">
        <v>7523</v>
      </c>
      <c r="R19" s="4290" t="s">
        <v>7527</v>
      </c>
      <c r="S19" s="4290" t="s">
        <v>3899</v>
      </c>
      <c r="T19" s="2528"/>
    </row>
    <row r="20" spans="2:20" s="160" customFormat="1" ht="18.600000000000001" x14ac:dyDescent="0.45">
      <c r="B20" s="3090" t="s">
        <v>3711</v>
      </c>
      <c r="C20" s="3090"/>
      <c r="D20" s="4290" t="s">
        <v>7528</v>
      </c>
      <c r="E20" s="4290" t="s">
        <v>7529</v>
      </c>
      <c r="F20" s="4290" t="s">
        <v>7530</v>
      </c>
      <c r="G20" s="4290" t="s">
        <v>3802</v>
      </c>
      <c r="H20" s="4290" t="s">
        <v>7531</v>
      </c>
      <c r="I20" s="4290" t="s">
        <v>7532</v>
      </c>
      <c r="J20" s="4290" t="s">
        <v>7533</v>
      </c>
      <c r="K20" s="4290" t="s">
        <v>3783</v>
      </c>
      <c r="L20" s="4290" t="s">
        <v>7531</v>
      </c>
      <c r="M20" s="4290" t="s">
        <v>3852</v>
      </c>
      <c r="N20" s="4290" t="s">
        <v>3753</v>
      </c>
      <c r="O20" s="4290" t="s">
        <v>3721</v>
      </c>
      <c r="P20" s="4290" t="s">
        <v>7534</v>
      </c>
      <c r="Q20" s="4290" t="s">
        <v>7535</v>
      </c>
      <c r="R20" s="4290" t="s">
        <v>3718</v>
      </c>
      <c r="S20" s="4290" t="s">
        <v>7536</v>
      </c>
      <c r="T20" s="2528"/>
    </row>
    <row r="21" spans="2:20" s="160" customFormat="1" ht="18.600000000000001" x14ac:dyDescent="0.45">
      <c r="B21" s="3090" t="s">
        <v>3727</v>
      </c>
      <c r="C21" s="3090"/>
      <c r="D21" s="4290" t="s">
        <v>7537</v>
      </c>
      <c r="E21" s="4290" t="s">
        <v>3799</v>
      </c>
      <c r="F21" s="4290" t="s">
        <v>7530</v>
      </c>
      <c r="G21" s="4290" t="s">
        <v>7538</v>
      </c>
      <c r="H21" s="4290" t="s">
        <v>3821</v>
      </c>
      <c r="I21" s="4290" t="s">
        <v>7539</v>
      </c>
      <c r="J21" s="4290" t="s">
        <v>7540</v>
      </c>
      <c r="K21" s="4290" t="s">
        <v>7541</v>
      </c>
      <c r="L21" s="4290" t="s">
        <v>7542</v>
      </c>
      <c r="M21" s="4290" t="s">
        <v>3774</v>
      </c>
      <c r="N21" s="4290" t="s">
        <v>3906</v>
      </c>
      <c r="O21" s="4290" t="s">
        <v>7543</v>
      </c>
      <c r="P21" s="4290" t="s">
        <v>7544</v>
      </c>
      <c r="Q21" s="4290" t="s">
        <v>7545</v>
      </c>
      <c r="R21" s="4290" t="s">
        <v>7546</v>
      </c>
      <c r="S21" s="4290" t="s">
        <v>7525</v>
      </c>
      <c r="T21" s="2528"/>
    </row>
    <row r="22" spans="2:20" s="160" customFormat="1" ht="18.600000000000001" x14ac:dyDescent="0.45">
      <c r="B22" s="3090"/>
      <c r="C22" s="3090"/>
      <c r="D22" s="4291"/>
      <c r="E22" s="4291"/>
      <c r="F22" s="4291"/>
      <c r="G22" s="4291"/>
      <c r="H22" s="4291"/>
      <c r="I22" s="4291"/>
      <c r="J22" s="4291"/>
      <c r="K22" s="4291"/>
      <c r="L22" s="4291"/>
      <c r="M22" s="4291"/>
      <c r="N22" s="4291"/>
      <c r="O22" s="4291"/>
      <c r="P22" s="4291"/>
      <c r="Q22" s="4291"/>
      <c r="R22" s="4291"/>
      <c r="S22" s="4291"/>
      <c r="T22" s="2528"/>
    </row>
    <row r="23" spans="2:20" s="160" customFormat="1" ht="18.600000000000001" x14ac:dyDescent="0.45">
      <c r="B23" s="23" t="s">
        <v>3742</v>
      </c>
      <c r="C23" s="3097"/>
      <c r="D23" s="4291"/>
      <c r="E23" s="4291"/>
      <c r="F23" s="4291"/>
      <c r="G23" s="4291"/>
      <c r="H23" s="4291"/>
      <c r="I23" s="4291"/>
      <c r="J23" s="4291"/>
      <c r="K23" s="4291"/>
      <c r="L23" s="4291"/>
      <c r="M23" s="4291"/>
      <c r="N23" s="4291"/>
      <c r="O23" s="4291"/>
      <c r="P23" s="4291"/>
      <c r="Q23" s="4291"/>
      <c r="R23" s="4291"/>
      <c r="S23" s="4291"/>
      <c r="T23" s="2528"/>
    </row>
    <row r="24" spans="2:20" s="160" customFormat="1" ht="18.600000000000001" x14ac:dyDescent="0.45">
      <c r="B24" s="4292" t="s">
        <v>7547</v>
      </c>
      <c r="C24" s="4293"/>
      <c r="D24" s="4291" t="s">
        <v>7548</v>
      </c>
      <c r="E24" s="4291" t="s">
        <v>7549</v>
      </c>
      <c r="F24" s="4291" t="s">
        <v>7550</v>
      </c>
      <c r="G24" s="4291" t="s">
        <v>3713</v>
      </c>
      <c r="H24" s="4291" t="s">
        <v>7551</v>
      </c>
      <c r="I24" s="4291" t="s">
        <v>7552</v>
      </c>
      <c r="J24" s="4291" t="s">
        <v>3702</v>
      </c>
      <c r="K24" s="4291" t="s">
        <v>3784</v>
      </c>
      <c r="L24" s="4291" t="s">
        <v>7532</v>
      </c>
      <c r="M24" s="4291" t="s">
        <v>7553</v>
      </c>
      <c r="N24" s="4291" t="s">
        <v>7543</v>
      </c>
      <c r="O24" s="4291" t="s">
        <v>3808</v>
      </c>
      <c r="P24" s="4291" t="s">
        <v>7554</v>
      </c>
      <c r="Q24" s="4291" t="s">
        <v>7555</v>
      </c>
      <c r="R24" s="4291" t="s">
        <v>3778</v>
      </c>
      <c r="S24" s="4291" t="s">
        <v>7513</v>
      </c>
      <c r="T24" s="2528"/>
    </row>
    <row r="25" spans="2:20" s="160" customFormat="1" ht="18.600000000000001" x14ac:dyDescent="0.45">
      <c r="B25" s="4292" t="s">
        <v>7556</v>
      </c>
      <c r="C25" s="4293"/>
      <c r="D25" s="4291" t="s">
        <v>7557</v>
      </c>
      <c r="E25" s="4291" t="s">
        <v>7558</v>
      </c>
      <c r="F25" s="4291" t="s">
        <v>7559</v>
      </c>
      <c r="G25" s="4291" t="s">
        <v>7560</v>
      </c>
      <c r="H25" s="4291" t="s">
        <v>3906</v>
      </c>
      <c r="I25" s="4288" t="s">
        <v>3812</v>
      </c>
      <c r="J25" s="4291" t="s">
        <v>7561</v>
      </c>
      <c r="K25" s="4291" t="s">
        <v>3688</v>
      </c>
      <c r="L25" s="4291" t="s">
        <v>7506</v>
      </c>
      <c r="M25" s="4291" t="s">
        <v>7506</v>
      </c>
      <c r="N25" s="4291" t="s">
        <v>7562</v>
      </c>
      <c r="O25" s="4291" t="s">
        <v>3817</v>
      </c>
      <c r="P25" s="4291" t="s">
        <v>7563</v>
      </c>
      <c r="Q25" s="4291" t="s">
        <v>7564</v>
      </c>
      <c r="R25" s="4291" t="s">
        <v>7565</v>
      </c>
      <c r="S25" s="4291" t="s">
        <v>7566</v>
      </c>
      <c r="T25" s="2528"/>
    </row>
    <row r="26" spans="2:20" s="160" customFormat="1" ht="18.600000000000001" x14ac:dyDescent="0.45">
      <c r="B26" s="4292" t="s">
        <v>7567</v>
      </c>
      <c r="C26" s="4293"/>
      <c r="D26" s="4291" t="s">
        <v>7568</v>
      </c>
      <c r="E26" s="4291" t="s">
        <v>7569</v>
      </c>
      <c r="F26" s="4291" t="s">
        <v>7570</v>
      </c>
      <c r="G26" s="4291" t="s">
        <v>7571</v>
      </c>
      <c r="H26" s="4288" t="s">
        <v>3686</v>
      </c>
      <c r="I26" s="4291" t="s">
        <v>3694</v>
      </c>
      <c r="J26" s="4291" t="s">
        <v>7553</v>
      </c>
      <c r="K26" s="4291" t="s">
        <v>3721</v>
      </c>
      <c r="L26" s="4291" t="s">
        <v>7572</v>
      </c>
      <c r="M26" s="4291" t="s">
        <v>3784</v>
      </c>
      <c r="N26" s="4291" t="s">
        <v>3703</v>
      </c>
      <c r="O26" s="4291" t="s">
        <v>3901</v>
      </c>
      <c r="P26" s="4291" t="s">
        <v>7573</v>
      </c>
      <c r="Q26" s="4291" t="s">
        <v>7574</v>
      </c>
      <c r="R26" s="4288" t="s">
        <v>7575</v>
      </c>
      <c r="S26" s="4291" t="s">
        <v>3821</v>
      </c>
      <c r="T26" s="2528"/>
    </row>
    <row r="27" spans="2:20" s="160" customFormat="1" ht="18.600000000000001" customHeight="1" x14ac:dyDescent="0.45">
      <c r="B27" s="3316" t="s">
        <v>3886</v>
      </c>
      <c r="C27" s="3316"/>
      <c r="D27" s="4291" t="s">
        <v>7576</v>
      </c>
      <c r="E27" s="4291" t="s">
        <v>3713</v>
      </c>
      <c r="F27" s="4291" t="s">
        <v>7577</v>
      </c>
      <c r="G27" s="4291" t="s">
        <v>7578</v>
      </c>
      <c r="H27" s="4288" t="s">
        <v>7579</v>
      </c>
      <c r="I27" s="4288" t="s">
        <v>7508</v>
      </c>
      <c r="J27" s="4291" t="s">
        <v>7580</v>
      </c>
      <c r="K27" s="4291" t="s">
        <v>7541</v>
      </c>
      <c r="L27" s="4291" t="s">
        <v>3899</v>
      </c>
      <c r="M27" s="4291" t="s">
        <v>7516</v>
      </c>
      <c r="N27" s="4291" t="s">
        <v>3783</v>
      </c>
      <c r="O27" s="4291" t="s">
        <v>3703</v>
      </c>
      <c r="P27" s="4291" t="s">
        <v>3908</v>
      </c>
      <c r="Q27" s="4291" t="s">
        <v>7581</v>
      </c>
      <c r="R27" s="4288" t="s">
        <v>7582</v>
      </c>
      <c r="S27" s="4288" t="s">
        <v>3693</v>
      </c>
      <c r="T27" s="2528"/>
    </row>
    <row r="28" spans="2:20" s="160" customFormat="1" ht="18.600000000000001" x14ac:dyDescent="0.45">
      <c r="B28" s="3090"/>
      <c r="C28" s="3090"/>
      <c r="D28" s="4291"/>
      <c r="E28" s="4291"/>
      <c r="F28" s="4291"/>
      <c r="G28" s="4291"/>
      <c r="H28" s="4291"/>
      <c r="I28" s="4291"/>
      <c r="J28" s="4291"/>
      <c r="K28" s="4291"/>
      <c r="L28" s="4291"/>
      <c r="M28" s="4291"/>
      <c r="N28" s="4291"/>
      <c r="O28" s="4291"/>
      <c r="P28" s="4291"/>
      <c r="Q28" s="4291"/>
      <c r="R28" s="4291"/>
      <c r="S28" s="4291"/>
      <c r="T28" s="2528"/>
    </row>
    <row r="29" spans="2:20" s="160" customFormat="1" ht="18.600000000000001" x14ac:dyDescent="0.45">
      <c r="B29" s="3331" t="s">
        <v>3800</v>
      </c>
      <c r="C29" s="3331"/>
      <c r="D29" s="4291"/>
      <c r="E29" s="4291"/>
      <c r="F29" s="4291"/>
      <c r="G29" s="4291"/>
      <c r="H29" s="4291"/>
      <c r="I29" s="4291"/>
      <c r="J29" s="4291"/>
      <c r="K29" s="4291"/>
      <c r="L29" s="4291"/>
      <c r="M29" s="4291"/>
      <c r="N29" s="4291"/>
      <c r="O29" s="4291"/>
      <c r="P29" s="4291"/>
      <c r="Q29" s="4291"/>
      <c r="R29" s="4291"/>
      <c r="S29" s="4291"/>
      <c r="T29" s="2528"/>
    </row>
    <row r="30" spans="2:20" s="160" customFormat="1" ht="18.600000000000001" customHeight="1" x14ac:dyDescent="0.45">
      <c r="B30" s="3316" t="s">
        <v>3884</v>
      </c>
      <c r="C30" s="3316"/>
      <c r="D30" s="4291" t="s">
        <v>7583</v>
      </c>
      <c r="E30" s="4291" t="s">
        <v>7584</v>
      </c>
      <c r="F30" s="4291" t="s">
        <v>7585</v>
      </c>
      <c r="G30" s="4291" t="s">
        <v>3733</v>
      </c>
      <c r="H30" s="4291" t="s">
        <v>3789</v>
      </c>
      <c r="I30" s="4291" t="s">
        <v>3717</v>
      </c>
      <c r="J30" s="4291" t="s">
        <v>3733</v>
      </c>
      <c r="K30" s="4291" t="s">
        <v>7586</v>
      </c>
      <c r="L30" s="4291" t="s">
        <v>3726</v>
      </c>
      <c r="M30" s="4291" t="s">
        <v>7553</v>
      </c>
      <c r="N30" s="4291" t="s">
        <v>3825</v>
      </c>
      <c r="O30" s="4291" t="s">
        <v>3721</v>
      </c>
      <c r="P30" s="4291" t="s">
        <v>7587</v>
      </c>
      <c r="Q30" s="4291" t="s">
        <v>7588</v>
      </c>
      <c r="R30" s="4291" t="s">
        <v>7589</v>
      </c>
      <c r="S30" s="4291" t="s">
        <v>7590</v>
      </c>
      <c r="T30" s="2528"/>
    </row>
    <row r="31" spans="2:20" s="160" customFormat="1" ht="18.600000000000001" customHeight="1" x14ac:dyDescent="0.45">
      <c r="B31" s="3316" t="s">
        <v>7591</v>
      </c>
      <c r="C31" s="3316"/>
      <c r="D31" s="4291" t="s">
        <v>7592</v>
      </c>
      <c r="E31" s="4291" t="s">
        <v>7593</v>
      </c>
      <c r="F31" s="4291" t="s">
        <v>3815</v>
      </c>
      <c r="G31" s="4291" t="s">
        <v>7594</v>
      </c>
      <c r="H31" s="4291" t="s">
        <v>3821</v>
      </c>
      <c r="I31" s="4291" t="s">
        <v>7595</v>
      </c>
      <c r="J31" s="4291" t="s">
        <v>3702</v>
      </c>
      <c r="K31" s="4291" t="s">
        <v>7509</v>
      </c>
      <c r="L31" s="4291" t="s">
        <v>7506</v>
      </c>
      <c r="M31" s="4291" t="s">
        <v>3899</v>
      </c>
      <c r="N31" s="4291" t="s">
        <v>7596</v>
      </c>
      <c r="O31" s="4291" t="s">
        <v>7543</v>
      </c>
      <c r="P31" s="4291" t="s">
        <v>7597</v>
      </c>
      <c r="Q31" s="4291" t="s">
        <v>7598</v>
      </c>
      <c r="R31" s="4288" t="s">
        <v>7599</v>
      </c>
      <c r="S31" s="4288" t="s">
        <v>3865</v>
      </c>
      <c r="T31" s="2528"/>
    </row>
    <row r="32" spans="2:20" s="160" customFormat="1" ht="18.600000000000001" x14ac:dyDescent="0.45">
      <c r="B32" s="4292" t="s">
        <v>7600</v>
      </c>
      <c r="C32" s="4293"/>
      <c r="D32" s="4291" t="s">
        <v>7601</v>
      </c>
      <c r="E32" s="4291" t="s">
        <v>7602</v>
      </c>
      <c r="F32" s="4291" t="s">
        <v>7603</v>
      </c>
      <c r="G32" s="4291" t="s">
        <v>7569</v>
      </c>
      <c r="H32" s="4291" t="s">
        <v>3731</v>
      </c>
      <c r="I32" s="4291" t="s">
        <v>3906</v>
      </c>
      <c r="J32" s="4291" t="s">
        <v>7595</v>
      </c>
      <c r="K32" s="4291" t="s">
        <v>7604</v>
      </c>
      <c r="L32" s="4291" t="s">
        <v>3835</v>
      </c>
      <c r="M32" s="4291" t="s">
        <v>3829</v>
      </c>
      <c r="N32" s="4291" t="s">
        <v>3700</v>
      </c>
      <c r="O32" s="4291" t="s">
        <v>3817</v>
      </c>
      <c r="P32" s="4291" t="s">
        <v>7605</v>
      </c>
      <c r="Q32" s="4291" t="s">
        <v>7519</v>
      </c>
      <c r="R32" s="4288" t="s">
        <v>3794</v>
      </c>
      <c r="S32" s="4291" t="s">
        <v>3736</v>
      </c>
      <c r="T32" s="2528"/>
    </row>
    <row r="33" spans="2:20" s="160" customFormat="1" ht="18.600000000000001" x14ac:dyDescent="0.45">
      <c r="B33" s="3090"/>
      <c r="C33" s="3090"/>
      <c r="D33" s="4291"/>
      <c r="E33" s="4291"/>
      <c r="F33" s="4291"/>
      <c r="G33" s="4291"/>
      <c r="H33" s="4291"/>
      <c r="I33" s="4291"/>
      <c r="J33" s="4291"/>
      <c r="K33" s="4291"/>
      <c r="L33" s="4291"/>
      <c r="M33" s="4291"/>
      <c r="N33" s="4291"/>
      <c r="O33" s="4291"/>
      <c r="P33" s="4291"/>
      <c r="Q33" s="4291"/>
      <c r="R33" s="4291"/>
      <c r="S33" s="4291"/>
      <c r="T33" s="2528"/>
    </row>
    <row r="34" spans="2:20" s="160" customFormat="1" ht="18.600000000000001" x14ac:dyDescent="0.45">
      <c r="B34" s="3331" t="s">
        <v>3830</v>
      </c>
      <c r="C34" s="3331"/>
      <c r="D34" s="4291"/>
      <c r="E34" s="4291"/>
      <c r="F34" s="4291"/>
      <c r="G34" s="4291"/>
      <c r="H34" s="4291"/>
      <c r="I34" s="4291"/>
      <c r="J34" s="4291"/>
      <c r="K34" s="4291"/>
      <c r="L34" s="4291"/>
      <c r="M34" s="4291"/>
      <c r="N34" s="4291"/>
      <c r="O34" s="4291"/>
      <c r="P34" s="4291"/>
      <c r="Q34" s="4291"/>
      <c r="R34" s="4291"/>
      <c r="S34" s="4291"/>
      <c r="T34" s="2528"/>
    </row>
    <row r="35" spans="2:20" s="160" customFormat="1" ht="18.600000000000001" customHeight="1" x14ac:dyDescent="0.45">
      <c r="B35" s="3316" t="s">
        <v>3880</v>
      </c>
      <c r="C35" s="3316"/>
      <c r="D35" s="4291" t="s">
        <v>7606</v>
      </c>
      <c r="E35" s="4291" t="s">
        <v>3682</v>
      </c>
      <c r="F35" s="4291" t="s">
        <v>7607</v>
      </c>
      <c r="G35" s="4291" t="s">
        <v>7608</v>
      </c>
      <c r="H35" s="4291" t="s">
        <v>7609</v>
      </c>
      <c r="I35" s="4291" t="s">
        <v>7513</v>
      </c>
      <c r="J35" s="4291" t="s">
        <v>7569</v>
      </c>
      <c r="K35" s="4291" t="s">
        <v>3731</v>
      </c>
      <c r="L35" s="4291" t="s">
        <v>3789</v>
      </c>
      <c r="M35" s="4291" t="s">
        <v>3905</v>
      </c>
      <c r="N35" s="4291" t="s">
        <v>3780</v>
      </c>
      <c r="O35" s="4291" t="s">
        <v>7498</v>
      </c>
      <c r="P35" s="4291" t="s">
        <v>7610</v>
      </c>
      <c r="Q35" s="4291" t="s">
        <v>7611</v>
      </c>
      <c r="R35" s="4288" t="s">
        <v>7612</v>
      </c>
      <c r="S35" s="4288" t="s">
        <v>3726</v>
      </c>
      <c r="T35" s="2528"/>
    </row>
    <row r="36" spans="2:20" s="160" customFormat="1" ht="18.600000000000001" customHeight="1" x14ac:dyDescent="0.45">
      <c r="B36" s="3316" t="s">
        <v>7613</v>
      </c>
      <c r="C36" s="3316"/>
      <c r="D36" s="4290" t="s">
        <v>3798</v>
      </c>
      <c r="E36" s="4290" t="s">
        <v>7614</v>
      </c>
      <c r="F36" s="4290" t="s">
        <v>7605</v>
      </c>
      <c r="G36" s="4290" t="s">
        <v>7615</v>
      </c>
      <c r="H36" s="4290" t="s">
        <v>3767</v>
      </c>
      <c r="I36" s="4290" t="s">
        <v>3852</v>
      </c>
      <c r="J36" s="4290" t="s">
        <v>7616</v>
      </c>
      <c r="K36" s="4290" t="s">
        <v>7498</v>
      </c>
      <c r="L36" s="4290" t="s">
        <v>7508</v>
      </c>
      <c r="M36" s="4290" t="s">
        <v>3752</v>
      </c>
      <c r="N36" s="4290" t="s">
        <v>3688</v>
      </c>
      <c r="O36" s="4290" t="s">
        <v>3769</v>
      </c>
      <c r="P36" s="4290" t="s">
        <v>7617</v>
      </c>
      <c r="Q36" s="4290" t="s">
        <v>7618</v>
      </c>
      <c r="R36" s="4290" t="s">
        <v>7615</v>
      </c>
      <c r="S36" s="4290" t="s">
        <v>7619</v>
      </c>
      <c r="T36" s="2528"/>
    </row>
    <row r="37" spans="2:20" s="160" customFormat="1" ht="18.600000000000001" customHeight="1" x14ac:dyDescent="0.45">
      <c r="B37" s="3316" t="s">
        <v>3882</v>
      </c>
      <c r="C37" s="3316"/>
      <c r="D37" s="4290" t="s">
        <v>7620</v>
      </c>
      <c r="E37" s="4290" t="s">
        <v>3745</v>
      </c>
      <c r="F37" s="4290" t="s">
        <v>7621</v>
      </c>
      <c r="G37" s="4290" t="s">
        <v>7608</v>
      </c>
      <c r="H37" s="4290" t="s">
        <v>7516</v>
      </c>
      <c r="I37" s="4290" t="s">
        <v>3781</v>
      </c>
      <c r="J37" s="4290" t="s">
        <v>3811</v>
      </c>
      <c r="K37" s="4290" t="s">
        <v>3818</v>
      </c>
      <c r="L37" s="4290" t="s">
        <v>3899</v>
      </c>
      <c r="M37" s="4290" t="s">
        <v>3821</v>
      </c>
      <c r="N37" s="4290" t="s">
        <v>3818</v>
      </c>
      <c r="O37" s="4290" t="s">
        <v>7518</v>
      </c>
      <c r="P37" s="4290" t="s">
        <v>7622</v>
      </c>
      <c r="Q37" s="4290" t="s">
        <v>7623</v>
      </c>
      <c r="R37" s="4290" t="s">
        <v>3904</v>
      </c>
      <c r="S37" s="4290" t="s">
        <v>7506</v>
      </c>
      <c r="T37" s="2528"/>
    </row>
    <row r="38" spans="2:20" s="160" customFormat="1" ht="18.600000000000001" x14ac:dyDescent="0.45">
      <c r="B38" s="3316" t="s">
        <v>7624</v>
      </c>
      <c r="C38" s="3316"/>
      <c r="D38" s="4290" t="s">
        <v>7625</v>
      </c>
      <c r="E38" s="4290" t="s">
        <v>7545</v>
      </c>
      <c r="F38" s="4290" t="s">
        <v>7626</v>
      </c>
      <c r="G38" s="4290" t="s">
        <v>7627</v>
      </c>
      <c r="H38" s="4290" t="s">
        <v>7543</v>
      </c>
      <c r="I38" s="4290" t="s">
        <v>3767</v>
      </c>
      <c r="J38" s="4290" t="s">
        <v>7628</v>
      </c>
      <c r="K38" s="4290" t="s">
        <v>7498</v>
      </c>
      <c r="L38" s="4290" t="s">
        <v>3749</v>
      </c>
      <c r="M38" s="4290" t="s">
        <v>7629</v>
      </c>
      <c r="N38" s="4290" t="s">
        <v>7630</v>
      </c>
      <c r="O38" s="4290" t="s">
        <v>7631</v>
      </c>
      <c r="P38" s="4290" t="s">
        <v>7632</v>
      </c>
      <c r="Q38" s="4290" t="s">
        <v>7633</v>
      </c>
      <c r="R38" s="4290" t="s">
        <v>7634</v>
      </c>
      <c r="S38" s="4290" t="s">
        <v>7635</v>
      </c>
      <c r="T38" s="2528"/>
    </row>
    <row r="39" spans="2:20" s="160" customFormat="1" ht="18.600000000000001" x14ac:dyDescent="0.45">
      <c r="B39" s="4294" t="s">
        <v>7636</v>
      </c>
      <c r="C39" s="4295"/>
      <c r="D39" s="4296" t="s">
        <v>682</v>
      </c>
      <c r="E39" s="4296" t="s">
        <v>682</v>
      </c>
      <c r="F39" s="4296" t="s">
        <v>682</v>
      </c>
      <c r="G39" s="4296" t="s">
        <v>682</v>
      </c>
      <c r="H39" s="4296" t="s">
        <v>682</v>
      </c>
      <c r="I39" s="4296" t="s">
        <v>682</v>
      </c>
      <c r="J39" s="4296" t="s">
        <v>682</v>
      </c>
      <c r="K39" s="4296" t="s">
        <v>682</v>
      </c>
      <c r="L39" s="4296" t="s">
        <v>682</v>
      </c>
      <c r="M39" s="4296" t="s">
        <v>682</v>
      </c>
      <c r="N39" s="4296" t="s">
        <v>682</v>
      </c>
      <c r="O39" s="4296" t="s">
        <v>682</v>
      </c>
      <c r="P39" s="4296" t="s">
        <v>682</v>
      </c>
      <c r="Q39" s="4296" t="s">
        <v>682</v>
      </c>
      <c r="R39" s="4296" t="s">
        <v>682</v>
      </c>
      <c r="S39" s="4296" t="s">
        <v>682</v>
      </c>
      <c r="T39" s="2528"/>
    </row>
    <row r="40" spans="2:20" s="160" customFormat="1" ht="18.600000000000001" customHeight="1" x14ac:dyDescent="0.45">
      <c r="B40" s="4297" t="s">
        <v>3877</v>
      </c>
      <c r="C40" s="4297"/>
      <c r="D40" s="4297"/>
      <c r="E40" s="4297"/>
      <c r="F40" s="4297"/>
      <c r="G40" s="4297"/>
      <c r="H40" s="4297"/>
      <c r="I40" s="4297"/>
      <c r="J40" s="4297"/>
      <c r="K40" s="4297"/>
      <c r="L40" s="4297"/>
      <c r="M40" s="4297"/>
      <c r="N40" s="4297"/>
      <c r="O40" s="4297"/>
      <c r="P40" s="4297"/>
      <c r="Q40" s="4297"/>
      <c r="R40" s="4297"/>
      <c r="S40" s="4297"/>
      <c r="T40" s="2528"/>
    </row>
    <row r="41" spans="2:20" s="160" customFormat="1" ht="18.600000000000001" customHeight="1" x14ac:dyDescent="0.45">
      <c r="B41" s="4297" t="s">
        <v>3878</v>
      </c>
      <c r="C41" s="4297"/>
      <c r="D41" s="4297"/>
      <c r="E41" s="4297"/>
      <c r="F41" s="4297"/>
      <c r="G41" s="4297"/>
      <c r="H41" s="4297"/>
      <c r="I41" s="4297"/>
      <c r="J41" s="4297"/>
      <c r="K41" s="4297"/>
      <c r="L41" s="4297"/>
      <c r="M41" s="4297"/>
      <c r="N41" s="4297"/>
      <c r="O41" s="4297"/>
      <c r="P41" s="4297"/>
      <c r="Q41" s="4297"/>
      <c r="R41" s="4297"/>
      <c r="S41" s="4297"/>
      <c r="T41" s="2528"/>
    </row>
    <row r="42" spans="2:20" s="160" customFormat="1" ht="18.600000000000001" customHeight="1" x14ac:dyDescent="0.45">
      <c r="B42" s="4298" t="s">
        <v>3879</v>
      </c>
      <c r="C42" s="4298"/>
      <c r="D42" s="4298"/>
      <c r="E42" s="4298"/>
      <c r="F42" s="4298"/>
      <c r="G42" s="4298"/>
      <c r="H42" s="4298"/>
      <c r="I42" s="4298"/>
      <c r="J42" s="4298"/>
      <c r="K42" s="4298"/>
      <c r="L42" s="4298"/>
      <c r="M42" s="4298"/>
      <c r="N42" s="4298"/>
      <c r="O42" s="4298"/>
      <c r="P42" s="4298"/>
      <c r="Q42" s="4298"/>
      <c r="R42" s="4298"/>
      <c r="S42" s="4298"/>
      <c r="T42" s="2528"/>
    </row>
    <row r="43" spans="2:20" s="160" customFormat="1" ht="18.600000000000001" customHeight="1" x14ac:dyDescent="0.45">
      <c r="B43" s="4297" t="s">
        <v>7637</v>
      </c>
      <c r="C43" s="4297"/>
      <c r="D43" s="4297"/>
      <c r="E43" s="4297"/>
      <c r="F43" s="4297"/>
      <c r="G43" s="4297"/>
      <c r="H43" s="4297"/>
      <c r="I43" s="4297"/>
      <c r="J43" s="4297"/>
      <c r="K43" s="4297"/>
      <c r="L43" s="4297"/>
      <c r="M43" s="4297"/>
      <c r="N43" s="4297"/>
      <c r="O43" s="4297"/>
      <c r="P43" s="4297"/>
      <c r="Q43" s="4297"/>
      <c r="R43" s="4297"/>
      <c r="S43" s="4297"/>
      <c r="T43" s="2528"/>
    </row>
    <row r="44" spans="2:20" s="160" customFormat="1" ht="18.600000000000001" x14ac:dyDescent="0.45"/>
    <row r="45" spans="2:20" s="160" customFormat="1" ht="18.600000000000001" x14ac:dyDescent="0.45">
      <c r="B45" s="3329" t="s">
        <v>6154</v>
      </c>
      <c r="C45" s="3329"/>
      <c r="D45" s="3329"/>
      <c r="E45" s="3329"/>
      <c r="F45" s="3329"/>
      <c r="G45" s="3329"/>
      <c r="H45" s="3329"/>
      <c r="I45" s="3329"/>
      <c r="J45" s="3329"/>
      <c r="K45" s="3329"/>
      <c r="L45" s="3329"/>
      <c r="M45" s="3329"/>
      <c r="N45" s="3329"/>
      <c r="O45" s="3329"/>
      <c r="P45" s="3329"/>
      <c r="Q45" s="3329"/>
      <c r="R45" s="3329"/>
      <c r="S45" s="3329"/>
    </row>
    <row r="46" spans="2:20" ht="20.25" customHeight="1" x14ac:dyDescent="0.35">
      <c r="B46" s="3467" t="s">
        <v>3671</v>
      </c>
      <c r="C46" s="3467"/>
      <c r="D46" s="3466" t="s">
        <v>3672</v>
      </c>
      <c r="E46" s="3466"/>
      <c r="F46" s="3466"/>
      <c r="G46" s="3466"/>
      <c r="H46" s="3466"/>
      <c r="I46" s="3466"/>
      <c r="J46" s="3466"/>
      <c r="K46" s="3466"/>
      <c r="L46" s="3466"/>
      <c r="M46" s="3466"/>
      <c r="N46" s="3466"/>
      <c r="O46" s="3466"/>
      <c r="P46" s="3466"/>
      <c r="Q46" s="3466"/>
      <c r="R46" s="3466"/>
      <c r="S46" s="3466"/>
    </row>
    <row r="47" spans="2:20" ht="45" customHeight="1" x14ac:dyDescent="0.35">
      <c r="B47" s="3468"/>
      <c r="C47" s="3468"/>
      <c r="D47" s="3466" t="s">
        <v>3673</v>
      </c>
      <c r="E47" s="3466"/>
      <c r="F47" s="3466" t="s">
        <v>3674</v>
      </c>
      <c r="G47" s="3466"/>
      <c r="H47" s="3466" t="s">
        <v>3675</v>
      </c>
      <c r="I47" s="3466"/>
      <c r="J47" s="3466" t="s">
        <v>3676</v>
      </c>
      <c r="K47" s="3466"/>
      <c r="L47" s="3466" t="s">
        <v>3677</v>
      </c>
      <c r="M47" s="3466"/>
      <c r="N47" s="3466" t="s">
        <v>3678</v>
      </c>
      <c r="O47" s="3466"/>
      <c r="P47" s="3466" t="s">
        <v>3679</v>
      </c>
      <c r="Q47" s="3466"/>
      <c r="R47" s="3466" t="s">
        <v>6155</v>
      </c>
      <c r="S47" s="3466"/>
    </row>
    <row r="48" spans="2:20" ht="39" customHeight="1" x14ac:dyDescent="0.35">
      <c r="B48" s="3469"/>
      <c r="C48" s="3469"/>
      <c r="D48" s="1144" t="s">
        <v>557</v>
      </c>
      <c r="E48" s="1144" t="s">
        <v>558</v>
      </c>
      <c r="F48" s="1144" t="s">
        <v>557</v>
      </c>
      <c r="G48" s="1144" t="s">
        <v>558</v>
      </c>
      <c r="H48" s="1144" t="s">
        <v>557</v>
      </c>
      <c r="I48" s="1144" t="s">
        <v>558</v>
      </c>
      <c r="J48" s="1144" t="s">
        <v>557</v>
      </c>
      <c r="K48" s="1144" t="s">
        <v>558</v>
      </c>
      <c r="L48" s="1144" t="s">
        <v>557</v>
      </c>
      <c r="M48" s="1144" t="s">
        <v>558</v>
      </c>
      <c r="N48" s="1144" t="s">
        <v>557</v>
      </c>
      <c r="O48" s="1144" t="s">
        <v>558</v>
      </c>
      <c r="P48" s="1144" t="s">
        <v>557</v>
      </c>
      <c r="Q48" s="1144" t="s">
        <v>558</v>
      </c>
      <c r="R48" s="1144" t="s">
        <v>557</v>
      </c>
      <c r="S48" s="1144" t="s">
        <v>558</v>
      </c>
    </row>
    <row r="49" spans="2:19" ht="17.399999999999999" x14ac:dyDescent="0.35">
      <c r="B49" s="915" t="s">
        <v>346</v>
      </c>
      <c r="C49" s="1145"/>
      <c r="D49" s="645"/>
      <c r="E49" s="645"/>
      <c r="F49" s="645"/>
      <c r="G49" s="645"/>
      <c r="H49" s="645"/>
      <c r="I49" s="645"/>
      <c r="J49" s="645"/>
      <c r="K49" s="645"/>
      <c r="L49" s="645"/>
      <c r="M49" s="645"/>
      <c r="N49" s="645"/>
      <c r="O49" s="645"/>
      <c r="P49" s="645"/>
      <c r="Q49" s="645"/>
      <c r="R49" s="645"/>
      <c r="S49" s="645"/>
    </row>
    <row r="50" spans="2:19" ht="17.399999999999999" x14ac:dyDescent="0.45">
      <c r="B50" s="1145" t="s">
        <v>3893</v>
      </c>
      <c r="C50" s="1145"/>
      <c r="D50" s="1146" t="s">
        <v>3895</v>
      </c>
      <c r="E50" s="1146" t="s">
        <v>3896</v>
      </c>
      <c r="F50" s="1146" t="s">
        <v>3897</v>
      </c>
      <c r="G50" s="1146" t="s">
        <v>3898</v>
      </c>
      <c r="H50" s="1146" t="s">
        <v>3721</v>
      </c>
      <c r="I50" s="1146" t="s">
        <v>3726</v>
      </c>
      <c r="J50" s="1146" t="s">
        <v>3876</v>
      </c>
      <c r="K50" s="1146" t="s">
        <v>3766</v>
      </c>
      <c r="L50" s="1146" t="s">
        <v>3899</v>
      </c>
      <c r="M50" s="1146" t="s">
        <v>3900</v>
      </c>
      <c r="N50" s="1146" t="s">
        <v>3706</v>
      </c>
      <c r="O50" s="1146" t="s">
        <v>3901</v>
      </c>
      <c r="P50" s="1146" t="s">
        <v>3911</v>
      </c>
      <c r="Q50" s="1146" t="s">
        <v>3913</v>
      </c>
      <c r="R50" s="1146" t="s">
        <v>3907</v>
      </c>
      <c r="S50" s="1146" t="s">
        <v>3910</v>
      </c>
    </row>
    <row r="51" spans="2:19" ht="17.399999999999999" x14ac:dyDescent="0.45">
      <c r="B51" s="1145" t="s">
        <v>3894</v>
      </c>
      <c r="C51" s="1145"/>
      <c r="D51" s="1147" t="s">
        <v>3902</v>
      </c>
      <c r="E51" s="1147" t="s">
        <v>3757</v>
      </c>
      <c r="F51" s="1147" t="s">
        <v>3903</v>
      </c>
      <c r="G51" s="1147" t="s">
        <v>3904</v>
      </c>
      <c r="H51" s="1147" t="s">
        <v>3716</v>
      </c>
      <c r="I51" s="1147" t="s">
        <v>3900</v>
      </c>
      <c r="J51" s="1147" t="s">
        <v>3718</v>
      </c>
      <c r="K51" s="1147" t="s">
        <v>3764</v>
      </c>
      <c r="L51" s="1147" t="s">
        <v>3905</v>
      </c>
      <c r="M51" s="1147" t="s">
        <v>3906</v>
      </c>
      <c r="N51" s="1147" t="s">
        <v>3838</v>
      </c>
      <c r="O51" s="1147" t="s">
        <v>3754</v>
      </c>
      <c r="P51" s="1147" t="s">
        <v>3912</v>
      </c>
      <c r="Q51" s="1147" t="s">
        <v>3914</v>
      </c>
      <c r="R51" s="645" t="s">
        <v>3908</v>
      </c>
      <c r="S51" s="645" t="s">
        <v>3909</v>
      </c>
    </row>
    <row r="52" spans="2:19" ht="17.399999999999999" x14ac:dyDescent="0.35">
      <c r="B52" s="915"/>
      <c r="C52" s="1145"/>
      <c r="D52" s="645"/>
      <c r="E52" s="645"/>
      <c r="F52" s="645"/>
      <c r="G52" s="645"/>
      <c r="H52" s="645"/>
      <c r="I52" s="645"/>
      <c r="J52" s="645"/>
      <c r="K52" s="645"/>
      <c r="L52" s="645"/>
      <c r="M52" s="645"/>
      <c r="N52" s="645"/>
      <c r="O52" s="645"/>
      <c r="P52" s="645"/>
      <c r="Q52" s="645"/>
      <c r="R52" s="645"/>
      <c r="S52" s="645"/>
    </row>
    <row r="53" spans="2:19" ht="17.399999999999999" x14ac:dyDescent="0.35">
      <c r="B53" s="915" t="s">
        <v>3680</v>
      </c>
      <c r="C53" s="1145"/>
      <c r="D53" s="645"/>
      <c r="E53" s="645"/>
      <c r="F53" s="645"/>
      <c r="G53" s="645"/>
      <c r="H53" s="645"/>
      <c r="I53" s="645"/>
      <c r="J53" s="645"/>
      <c r="K53" s="645"/>
      <c r="L53" s="645"/>
      <c r="M53" s="645"/>
      <c r="N53" s="645"/>
      <c r="O53" s="645"/>
      <c r="P53" s="645"/>
      <c r="Q53" s="645"/>
      <c r="R53" s="645"/>
      <c r="S53" s="645"/>
    </row>
    <row r="54" spans="2:19" ht="18.600000000000001" x14ac:dyDescent="0.35">
      <c r="B54" s="1145" t="s">
        <v>3681</v>
      </c>
      <c r="C54" s="1145"/>
      <c r="D54" s="1148" t="s">
        <v>3682</v>
      </c>
      <c r="E54" s="1148" t="s">
        <v>3683</v>
      </c>
      <c r="F54" s="1148" t="s">
        <v>3684</v>
      </c>
      <c r="G54" s="1148" t="s">
        <v>3685</v>
      </c>
      <c r="H54" s="1148" t="s">
        <v>6156</v>
      </c>
      <c r="I54" s="1149" t="s">
        <v>6157</v>
      </c>
      <c r="J54" s="1148" t="s">
        <v>3686</v>
      </c>
      <c r="K54" s="1148" t="s">
        <v>3687</v>
      </c>
      <c r="L54" s="1148" t="s">
        <v>3688</v>
      </c>
      <c r="M54" s="1148" t="s">
        <v>3689</v>
      </c>
      <c r="N54" s="1148" t="s">
        <v>3690</v>
      </c>
      <c r="O54" s="1148" t="s">
        <v>3691</v>
      </c>
      <c r="P54" s="1148" t="s">
        <v>3692</v>
      </c>
      <c r="Q54" s="1148" t="s">
        <v>3693</v>
      </c>
      <c r="R54" s="1149" t="s">
        <v>6158</v>
      </c>
      <c r="S54" s="1148" t="s">
        <v>3694</v>
      </c>
    </row>
    <row r="55" spans="2:19" ht="18.600000000000001" x14ac:dyDescent="0.35">
      <c r="B55" s="1145" t="s">
        <v>3695</v>
      </c>
      <c r="C55" s="1145"/>
      <c r="D55" s="1148" t="s">
        <v>3696</v>
      </c>
      <c r="E55" s="1148" t="s">
        <v>3697</v>
      </c>
      <c r="F55" s="1148" t="s">
        <v>3698</v>
      </c>
      <c r="G55" s="1148" t="s">
        <v>3699</v>
      </c>
      <c r="H55" s="1148" t="s">
        <v>3700</v>
      </c>
      <c r="I55" s="1148" t="s">
        <v>3701</v>
      </c>
      <c r="J55" s="1148" t="s">
        <v>3702</v>
      </c>
      <c r="K55" s="1148" t="s">
        <v>3703</v>
      </c>
      <c r="L55" s="1148" t="s">
        <v>3704</v>
      </c>
      <c r="M55" s="1148" t="s">
        <v>3705</v>
      </c>
      <c r="N55" s="1148" t="s">
        <v>3706</v>
      </c>
      <c r="O55" s="1148" t="s">
        <v>3707</v>
      </c>
      <c r="P55" s="1148" t="s">
        <v>3708</v>
      </c>
      <c r="Q55" s="1148" t="s">
        <v>3709</v>
      </c>
      <c r="R55" s="1149" t="s">
        <v>6159</v>
      </c>
      <c r="S55" s="1148" t="s">
        <v>3710</v>
      </c>
    </row>
    <row r="56" spans="2:19" ht="17.399999999999999" x14ac:dyDescent="0.35">
      <c r="B56" s="1145" t="s">
        <v>3711</v>
      </c>
      <c r="C56" s="1145"/>
      <c r="D56" s="1148" t="s">
        <v>3712</v>
      </c>
      <c r="E56" s="1148" t="s">
        <v>3713</v>
      </c>
      <c r="F56" s="1148" t="s">
        <v>3714</v>
      </c>
      <c r="G56" s="1148" t="s">
        <v>3715</v>
      </c>
      <c r="H56" s="1148" t="s">
        <v>3716</v>
      </c>
      <c r="I56" s="1148" t="s">
        <v>3717</v>
      </c>
      <c r="J56" s="1148" t="s">
        <v>3718</v>
      </c>
      <c r="K56" s="1148" t="s">
        <v>3719</v>
      </c>
      <c r="L56" s="1148" t="s">
        <v>3720</v>
      </c>
      <c r="M56" s="1148" t="s">
        <v>3720</v>
      </c>
      <c r="N56" s="1148" t="s">
        <v>3721</v>
      </c>
      <c r="O56" s="1148" t="s">
        <v>3722</v>
      </c>
      <c r="P56" s="1148" t="s">
        <v>3723</v>
      </c>
      <c r="Q56" s="1148" t="s">
        <v>3724</v>
      </c>
      <c r="R56" s="1148" t="s">
        <v>3725</v>
      </c>
      <c r="S56" s="1148" t="s">
        <v>3726</v>
      </c>
    </row>
    <row r="57" spans="2:19" ht="18.600000000000001" x14ac:dyDescent="0.35">
      <c r="B57" s="1145" t="s">
        <v>3727</v>
      </c>
      <c r="C57" s="1145"/>
      <c r="D57" s="1148" t="s">
        <v>3728</v>
      </c>
      <c r="E57" s="1148" t="s">
        <v>3729</v>
      </c>
      <c r="F57" s="1148" t="s">
        <v>3714</v>
      </c>
      <c r="G57" s="1148" t="s">
        <v>3730</v>
      </c>
      <c r="H57" s="1148" t="s">
        <v>3731</v>
      </c>
      <c r="I57" s="1148" t="s">
        <v>3732</v>
      </c>
      <c r="J57" s="1148" t="s">
        <v>3733</v>
      </c>
      <c r="K57" s="1148" t="s">
        <v>3734</v>
      </c>
      <c r="L57" s="1148" t="s">
        <v>3735</v>
      </c>
      <c r="M57" s="1148" t="s">
        <v>3736</v>
      </c>
      <c r="N57" s="1148" t="s">
        <v>3737</v>
      </c>
      <c r="O57" s="1148" t="s">
        <v>3738</v>
      </c>
      <c r="P57" s="1148" t="s">
        <v>3739</v>
      </c>
      <c r="Q57" s="1149" t="s">
        <v>6160</v>
      </c>
      <c r="R57" s="1148" t="s">
        <v>3740</v>
      </c>
      <c r="S57" s="1148" t="s">
        <v>3741</v>
      </c>
    </row>
    <row r="58" spans="2:19" ht="17.399999999999999" x14ac:dyDescent="0.35">
      <c r="B58" s="1145"/>
      <c r="C58" s="1145"/>
      <c r="D58" s="1148"/>
      <c r="E58" s="1148"/>
      <c r="F58" s="1148"/>
      <c r="G58" s="1148"/>
      <c r="H58" s="1148"/>
      <c r="I58" s="1148"/>
      <c r="J58" s="1148"/>
      <c r="K58" s="1148"/>
      <c r="L58" s="1148"/>
      <c r="M58" s="1148"/>
      <c r="N58" s="1148"/>
      <c r="O58" s="1148"/>
      <c r="P58" s="1148"/>
      <c r="Q58" s="1148"/>
      <c r="R58" s="1148"/>
      <c r="S58" s="1148"/>
    </row>
    <row r="59" spans="2:19" ht="17.399999999999999" x14ac:dyDescent="0.35">
      <c r="B59" s="1150" t="s">
        <v>3742</v>
      </c>
      <c r="C59" s="248"/>
      <c r="D59" s="1148"/>
      <c r="E59" s="1148"/>
      <c r="F59" s="1148"/>
      <c r="G59" s="1148"/>
      <c r="H59" s="1148"/>
      <c r="I59" s="1148"/>
      <c r="J59" s="1148"/>
      <c r="K59" s="1148"/>
      <c r="L59" s="1148"/>
      <c r="M59" s="1148"/>
      <c r="N59" s="1148"/>
      <c r="O59" s="1148"/>
      <c r="P59" s="1148"/>
      <c r="Q59" s="1148"/>
      <c r="R59" s="1148"/>
      <c r="S59" s="1148"/>
    </row>
    <row r="60" spans="2:19" ht="17.399999999999999" x14ac:dyDescent="0.35">
      <c r="B60" s="1151" t="s">
        <v>3743</v>
      </c>
      <c r="C60" s="1151"/>
      <c r="D60" s="1148" t="s">
        <v>3744</v>
      </c>
      <c r="E60" s="1148" t="s">
        <v>3745</v>
      </c>
      <c r="F60" s="1148" t="s">
        <v>3746</v>
      </c>
      <c r="G60" s="1148" t="s">
        <v>3747</v>
      </c>
      <c r="H60" s="1148" t="s">
        <v>3748</v>
      </c>
      <c r="I60" s="1148" t="s">
        <v>3749</v>
      </c>
      <c r="J60" s="1148" t="s">
        <v>3750</v>
      </c>
      <c r="K60" s="1148" t="s">
        <v>3706</v>
      </c>
      <c r="L60" s="1148" t="s">
        <v>3751</v>
      </c>
      <c r="M60" s="1148" t="s">
        <v>3752</v>
      </c>
      <c r="N60" s="1148" t="s">
        <v>3753</v>
      </c>
      <c r="O60" s="1148" t="s">
        <v>3754</v>
      </c>
      <c r="P60" s="1148" t="s">
        <v>3755</v>
      </c>
      <c r="Q60" s="1148" t="s">
        <v>3756</v>
      </c>
      <c r="R60" s="1148" t="s">
        <v>3757</v>
      </c>
      <c r="S60" s="1148" t="s">
        <v>3758</v>
      </c>
    </row>
    <row r="61" spans="2:19" ht="18.600000000000001" x14ac:dyDescent="0.35">
      <c r="B61" s="1151" t="s">
        <v>3759</v>
      </c>
      <c r="C61" s="1151"/>
      <c r="D61" s="1148" t="s">
        <v>3760</v>
      </c>
      <c r="E61" s="1148" t="s">
        <v>3761</v>
      </c>
      <c r="F61" s="1148" t="s">
        <v>3762</v>
      </c>
      <c r="G61" s="1148" t="s">
        <v>3763</v>
      </c>
      <c r="H61" s="1148" t="s">
        <v>3764</v>
      </c>
      <c r="I61" s="1149" t="s">
        <v>6161</v>
      </c>
      <c r="J61" s="1148" t="s">
        <v>3765</v>
      </c>
      <c r="K61" s="1148" t="s">
        <v>3766</v>
      </c>
      <c r="L61" s="1148" t="s">
        <v>3767</v>
      </c>
      <c r="M61" s="1148" t="s">
        <v>3768</v>
      </c>
      <c r="N61" s="1148" t="s">
        <v>3769</v>
      </c>
      <c r="O61" s="1148" t="s">
        <v>3770</v>
      </c>
      <c r="P61" s="1148" t="s">
        <v>3771</v>
      </c>
      <c r="Q61" s="1148" t="s">
        <v>3772</v>
      </c>
      <c r="R61" s="1148" t="s">
        <v>3773</v>
      </c>
      <c r="S61" s="1148" t="s">
        <v>3774</v>
      </c>
    </row>
    <row r="62" spans="2:19" ht="18.600000000000001" x14ac:dyDescent="0.35">
      <c r="B62" s="1151" t="s">
        <v>3775</v>
      </c>
      <c r="C62" s="1151"/>
      <c r="D62" s="1148" t="s">
        <v>3776</v>
      </c>
      <c r="E62" s="1148" t="s">
        <v>3777</v>
      </c>
      <c r="F62" s="1148" t="s">
        <v>3778</v>
      </c>
      <c r="G62" s="1148" t="s">
        <v>3779</v>
      </c>
      <c r="H62" s="1149" t="s">
        <v>6162</v>
      </c>
      <c r="I62" s="1148" t="s">
        <v>3780</v>
      </c>
      <c r="J62" s="1148" t="s">
        <v>3781</v>
      </c>
      <c r="K62" s="1148" t="s">
        <v>3782</v>
      </c>
      <c r="L62" s="1148" t="s">
        <v>3783</v>
      </c>
      <c r="M62" s="1148" t="s">
        <v>3784</v>
      </c>
      <c r="N62" s="1148" t="s">
        <v>3785</v>
      </c>
      <c r="O62" s="1148" t="s">
        <v>3786</v>
      </c>
      <c r="P62" s="1148" t="s">
        <v>3787</v>
      </c>
      <c r="Q62" s="1148" t="s">
        <v>3788</v>
      </c>
      <c r="R62" s="1149" t="s">
        <v>6163</v>
      </c>
      <c r="S62" s="1148" t="s">
        <v>3789</v>
      </c>
    </row>
    <row r="63" spans="2:19" ht="18.600000000000001" x14ac:dyDescent="0.35">
      <c r="B63" s="3464" t="s">
        <v>3886</v>
      </c>
      <c r="C63" s="3464"/>
      <c r="D63" s="1148" t="s">
        <v>3790</v>
      </c>
      <c r="E63" s="1148" t="s">
        <v>3791</v>
      </c>
      <c r="F63" s="1148" t="s">
        <v>3792</v>
      </c>
      <c r="G63" s="1148" t="s">
        <v>3793</v>
      </c>
      <c r="H63" s="1149" t="s">
        <v>6157</v>
      </c>
      <c r="I63" s="1149" t="s">
        <v>6164</v>
      </c>
      <c r="J63" s="1148" t="s">
        <v>3794</v>
      </c>
      <c r="K63" s="1148" t="s">
        <v>3795</v>
      </c>
      <c r="L63" s="1148" t="s">
        <v>3796</v>
      </c>
      <c r="M63" s="1148" t="s">
        <v>3731</v>
      </c>
      <c r="N63" s="1148" t="s">
        <v>3687</v>
      </c>
      <c r="O63" s="1148" t="s">
        <v>3797</v>
      </c>
      <c r="P63" s="1148" t="s">
        <v>3798</v>
      </c>
      <c r="Q63" s="1148" t="s">
        <v>3799</v>
      </c>
      <c r="R63" s="1149" t="s">
        <v>6165</v>
      </c>
      <c r="S63" s="1149" t="s">
        <v>6166</v>
      </c>
    </row>
    <row r="64" spans="2:19" ht="17.399999999999999" x14ac:dyDescent="0.35">
      <c r="B64" s="1145"/>
      <c r="C64" s="1145"/>
      <c r="D64" s="1148"/>
      <c r="E64" s="1148"/>
      <c r="F64" s="1148"/>
      <c r="G64" s="1148"/>
      <c r="H64" s="1148"/>
      <c r="I64" s="1148"/>
      <c r="J64" s="1148"/>
      <c r="K64" s="1148"/>
      <c r="L64" s="1148"/>
      <c r="M64" s="1148"/>
      <c r="N64" s="1148"/>
      <c r="O64" s="1148"/>
      <c r="P64" s="1148"/>
      <c r="Q64" s="1148"/>
      <c r="R64" s="1148"/>
      <c r="S64" s="1148"/>
    </row>
    <row r="65" spans="2:19" ht="17.399999999999999" x14ac:dyDescent="0.35">
      <c r="B65" s="3463" t="s">
        <v>3800</v>
      </c>
      <c r="C65" s="3463"/>
      <c r="D65" s="1148"/>
      <c r="E65" s="1148"/>
      <c r="F65" s="1148"/>
      <c r="G65" s="1148"/>
      <c r="H65" s="1148"/>
      <c r="I65" s="1148"/>
      <c r="J65" s="1148"/>
      <c r="K65" s="1148"/>
      <c r="L65" s="1148"/>
      <c r="M65" s="1148"/>
      <c r="N65" s="1148"/>
      <c r="O65" s="1148"/>
      <c r="P65" s="1148"/>
      <c r="Q65" s="1148"/>
      <c r="R65" s="1148"/>
      <c r="S65" s="1148"/>
    </row>
    <row r="66" spans="2:19" ht="17.399999999999999" x14ac:dyDescent="0.35">
      <c r="B66" s="3464" t="s">
        <v>3884</v>
      </c>
      <c r="C66" s="3464"/>
      <c r="D66" s="1148" t="s">
        <v>3801</v>
      </c>
      <c r="E66" s="1148" t="s">
        <v>3802</v>
      </c>
      <c r="F66" s="1148" t="s">
        <v>3803</v>
      </c>
      <c r="G66" s="1148" t="s">
        <v>3804</v>
      </c>
      <c r="H66" s="1148" t="s">
        <v>3805</v>
      </c>
      <c r="I66" s="1148" t="s">
        <v>3806</v>
      </c>
      <c r="J66" s="1148" t="s">
        <v>3807</v>
      </c>
      <c r="K66" s="1148" t="s">
        <v>3764</v>
      </c>
      <c r="L66" s="1148" t="s">
        <v>3726</v>
      </c>
      <c r="M66" s="1148" t="s">
        <v>3720</v>
      </c>
      <c r="N66" s="1148" t="s">
        <v>3808</v>
      </c>
      <c r="O66" s="1148" t="s">
        <v>3754</v>
      </c>
      <c r="P66" s="1148" t="s">
        <v>3809</v>
      </c>
      <c r="Q66" s="1148" t="s">
        <v>3810</v>
      </c>
      <c r="R66" s="1148" t="s">
        <v>3811</v>
      </c>
      <c r="S66" s="1148" t="s">
        <v>3812</v>
      </c>
    </row>
    <row r="67" spans="2:19" ht="26.1" customHeight="1" x14ac:dyDescent="0.35">
      <c r="B67" s="3464" t="s">
        <v>3885</v>
      </c>
      <c r="C67" s="3464"/>
      <c r="D67" s="1148" t="s">
        <v>3813</v>
      </c>
      <c r="E67" s="1148" t="s">
        <v>3814</v>
      </c>
      <c r="F67" s="1148" t="s">
        <v>3815</v>
      </c>
      <c r="G67" s="1148" t="s">
        <v>3816</v>
      </c>
      <c r="H67" s="1148" t="s">
        <v>3817</v>
      </c>
      <c r="I67" s="1148" t="s">
        <v>3818</v>
      </c>
      <c r="J67" s="1148" t="s">
        <v>3819</v>
      </c>
      <c r="K67" s="1148" t="s">
        <v>3820</v>
      </c>
      <c r="L67" s="1148" t="s">
        <v>3806</v>
      </c>
      <c r="M67" s="1148" t="s">
        <v>3821</v>
      </c>
      <c r="N67" s="1148" t="s">
        <v>3808</v>
      </c>
      <c r="O67" s="1148" t="s">
        <v>3769</v>
      </c>
      <c r="P67" s="1148" t="s">
        <v>3723</v>
      </c>
      <c r="Q67" s="1148" t="s">
        <v>3698</v>
      </c>
      <c r="R67" s="1149" t="s">
        <v>6167</v>
      </c>
      <c r="S67" s="1149" t="s">
        <v>6168</v>
      </c>
    </row>
    <row r="68" spans="2:19" ht="18.600000000000001" x14ac:dyDescent="0.35">
      <c r="B68" s="1151" t="s">
        <v>3822</v>
      </c>
      <c r="C68" s="1151"/>
      <c r="D68" s="1148" t="s">
        <v>3810</v>
      </c>
      <c r="E68" s="1148" t="s">
        <v>3823</v>
      </c>
      <c r="F68" s="1148" t="s">
        <v>3824</v>
      </c>
      <c r="G68" s="1148" t="s">
        <v>3693</v>
      </c>
      <c r="H68" s="1148" t="s">
        <v>3818</v>
      </c>
      <c r="I68" s="1148" t="s">
        <v>3710</v>
      </c>
      <c r="J68" s="1148" t="s">
        <v>3736</v>
      </c>
      <c r="K68" s="1148" t="s">
        <v>3764</v>
      </c>
      <c r="L68" s="1148" t="s">
        <v>3825</v>
      </c>
      <c r="M68" s="1148" t="s">
        <v>3826</v>
      </c>
      <c r="N68" s="1148" t="s">
        <v>3754</v>
      </c>
      <c r="O68" s="1148" t="s">
        <v>3690</v>
      </c>
      <c r="P68" s="1148" t="s">
        <v>3827</v>
      </c>
      <c r="Q68" s="1148" t="s">
        <v>3828</v>
      </c>
      <c r="R68" s="1149" t="s">
        <v>6169</v>
      </c>
      <c r="S68" s="1148" t="s">
        <v>3829</v>
      </c>
    </row>
    <row r="69" spans="2:19" ht="17.399999999999999" x14ac:dyDescent="0.35">
      <c r="B69" s="1145"/>
      <c r="C69" s="1145"/>
      <c r="D69" s="1148"/>
      <c r="E69" s="1148"/>
      <c r="F69" s="1148"/>
      <c r="G69" s="1148"/>
      <c r="H69" s="1148"/>
      <c r="I69" s="1148"/>
      <c r="J69" s="1148"/>
      <c r="K69" s="1148"/>
      <c r="L69" s="1148"/>
      <c r="M69" s="1148"/>
      <c r="N69" s="1148"/>
      <c r="O69" s="1148"/>
      <c r="P69" s="1148"/>
      <c r="Q69" s="1148"/>
      <c r="R69" s="1148"/>
      <c r="S69" s="1148"/>
    </row>
    <row r="70" spans="2:19" ht="17.399999999999999" x14ac:dyDescent="0.35">
      <c r="B70" s="3463" t="s">
        <v>3830</v>
      </c>
      <c r="C70" s="3463"/>
      <c r="D70" s="1148"/>
      <c r="E70" s="1148"/>
      <c r="F70" s="1148"/>
      <c r="G70" s="1148"/>
      <c r="H70" s="1148"/>
      <c r="I70" s="1148"/>
      <c r="J70" s="1148"/>
      <c r="K70" s="1148"/>
      <c r="L70" s="1148"/>
      <c r="M70" s="1148"/>
      <c r="N70" s="1148"/>
      <c r="O70" s="1148"/>
      <c r="P70" s="1148"/>
      <c r="Q70" s="1148"/>
      <c r="R70" s="1148"/>
      <c r="S70" s="1148"/>
    </row>
    <row r="71" spans="2:19" ht="18.600000000000001" x14ac:dyDescent="0.35">
      <c r="B71" s="3464" t="s">
        <v>3880</v>
      </c>
      <c r="C71" s="3464"/>
      <c r="D71" s="1148" t="s">
        <v>3831</v>
      </c>
      <c r="E71" s="1148" t="s">
        <v>3778</v>
      </c>
      <c r="F71" s="1148" t="s">
        <v>3832</v>
      </c>
      <c r="G71" s="1148" t="s">
        <v>3833</v>
      </c>
      <c r="H71" s="1148" t="s">
        <v>3834</v>
      </c>
      <c r="I71" s="1148" t="s">
        <v>3835</v>
      </c>
      <c r="J71" s="1148" t="s">
        <v>3836</v>
      </c>
      <c r="K71" s="1148" t="s">
        <v>3769</v>
      </c>
      <c r="L71" s="1148" t="s">
        <v>3837</v>
      </c>
      <c r="M71" s="1148" t="s">
        <v>3789</v>
      </c>
      <c r="N71" s="1148" t="s">
        <v>3783</v>
      </c>
      <c r="O71" s="1148" t="s">
        <v>3838</v>
      </c>
      <c r="P71" s="1148" t="s">
        <v>3839</v>
      </c>
      <c r="Q71" s="1148" t="s">
        <v>3840</v>
      </c>
      <c r="R71" s="1149" t="s">
        <v>6170</v>
      </c>
      <c r="S71" s="1149" t="s">
        <v>6171</v>
      </c>
    </row>
    <row r="72" spans="2:19" ht="17.399999999999999" x14ac:dyDescent="0.35">
      <c r="B72" s="3464" t="s">
        <v>3881</v>
      </c>
      <c r="C72" s="3464"/>
      <c r="D72" s="1148" t="s">
        <v>3841</v>
      </c>
      <c r="E72" s="1148" t="s">
        <v>3842</v>
      </c>
      <c r="F72" s="1148" t="s">
        <v>3843</v>
      </c>
      <c r="G72" s="1148" t="s">
        <v>3844</v>
      </c>
      <c r="H72" s="1148" t="s">
        <v>3721</v>
      </c>
      <c r="I72" s="1148" t="s">
        <v>3781</v>
      </c>
      <c r="J72" s="1148" t="s">
        <v>3845</v>
      </c>
      <c r="K72" s="1148" t="s">
        <v>3846</v>
      </c>
      <c r="L72" s="1148" t="s">
        <v>3781</v>
      </c>
      <c r="M72" s="1148" t="s">
        <v>3847</v>
      </c>
      <c r="N72" s="1148" t="s">
        <v>3848</v>
      </c>
      <c r="O72" s="1148" t="s">
        <v>3716</v>
      </c>
      <c r="P72" s="1148" t="s">
        <v>3849</v>
      </c>
      <c r="Q72" s="1148" t="s">
        <v>3850</v>
      </c>
      <c r="R72" s="1148" t="s">
        <v>3851</v>
      </c>
      <c r="S72" s="1148" t="s">
        <v>3852</v>
      </c>
    </row>
    <row r="73" spans="2:19" ht="18.600000000000001" x14ac:dyDescent="0.35">
      <c r="B73" s="3464" t="s">
        <v>3882</v>
      </c>
      <c r="C73" s="3464"/>
      <c r="D73" s="1148" t="s">
        <v>3853</v>
      </c>
      <c r="E73" s="1148" t="s">
        <v>3854</v>
      </c>
      <c r="F73" s="1148" t="s">
        <v>3855</v>
      </c>
      <c r="G73" s="1148" t="s">
        <v>3763</v>
      </c>
      <c r="H73" s="1149" t="s">
        <v>6172</v>
      </c>
      <c r="I73" s="1148" t="s">
        <v>3806</v>
      </c>
      <c r="J73" s="1148" t="s">
        <v>3763</v>
      </c>
      <c r="K73" s="1148" t="s">
        <v>3738</v>
      </c>
      <c r="L73" s="1148" t="s">
        <v>3726</v>
      </c>
      <c r="M73" s="1148" t="s">
        <v>3856</v>
      </c>
      <c r="N73" s="1148" t="s">
        <v>3782</v>
      </c>
      <c r="O73" s="1148" t="s">
        <v>3707</v>
      </c>
      <c r="P73" s="1148" t="s">
        <v>3857</v>
      </c>
      <c r="Q73" s="1148" t="s">
        <v>3858</v>
      </c>
      <c r="R73" s="1149" t="s">
        <v>6173</v>
      </c>
      <c r="S73" s="1148" t="s">
        <v>3859</v>
      </c>
    </row>
    <row r="74" spans="2:19" ht="18.600000000000001" x14ac:dyDescent="0.35">
      <c r="B74" s="3464" t="s">
        <v>3883</v>
      </c>
      <c r="C74" s="3464"/>
      <c r="D74" s="1148" t="s">
        <v>3860</v>
      </c>
      <c r="E74" s="1148" t="s">
        <v>3861</v>
      </c>
      <c r="F74" s="1148" t="s">
        <v>3862</v>
      </c>
      <c r="G74" s="1148" t="s">
        <v>3863</v>
      </c>
      <c r="H74" s="1149" t="s">
        <v>6174</v>
      </c>
      <c r="I74" s="1148" t="s">
        <v>3768</v>
      </c>
      <c r="J74" s="1148" t="s">
        <v>3864</v>
      </c>
      <c r="K74" s="1148" t="s">
        <v>3721</v>
      </c>
      <c r="L74" s="1148" t="s">
        <v>3752</v>
      </c>
      <c r="M74" s="1148" t="s">
        <v>3865</v>
      </c>
      <c r="N74" s="1148" t="s">
        <v>3769</v>
      </c>
      <c r="O74" s="1148" t="s">
        <v>3866</v>
      </c>
      <c r="P74" s="1148" t="s">
        <v>3867</v>
      </c>
      <c r="Q74" s="1148" t="s">
        <v>3868</v>
      </c>
      <c r="R74" s="1149" t="s">
        <v>6175</v>
      </c>
      <c r="S74" s="1148" t="s">
        <v>3710</v>
      </c>
    </row>
    <row r="75" spans="2:19" ht="18.600000000000001" x14ac:dyDescent="0.35">
      <c r="B75" s="1152" t="s">
        <v>1848</v>
      </c>
      <c r="C75" s="1152"/>
      <c r="D75" s="1153" t="s">
        <v>3869</v>
      </c>
      <c r="E75" s="1154" t="s">
        <v>6176</v>
      </c>
      <c r="F75" s="1154" t="s">
        <v>6177</v>
      </c>
      <c r="G75" s="1154" t="s">
        <v>6178</v>
      </c>
      <c r="H75" s="1153" t="s">
        <v>3870</v>
      </c>
      <c r="I75" s="1153" t="s">
        <v>3812</v>
      </c>
      <c r="J75" s="1153" t="s">
        <v>3871</v>
      </c>
      <c r="K75" s="1154" t="s">
        <v>6179</v>
      </c>
      <c r="L75" s="1153" t="s">
        <v>3872</v>
      </c>
      <c r="M75" s="1153" t="s">
        <v>3753</v>
      </c>
      <c r="N75" s="1153" t="s">
        <v>3870</v>
      </c>
      <c r="O75" s="1153" t="s">
        <v>3873</v>
      </c>
      <c r="P75" s="1153" t="s">
        <v>3874</v>
      </c>
      <c r="Q75" s="1153" t="s">
        <v>3875</v>
      </c>
      <c r="R75" s="1153" t="s">
        <v>3870</v>
      </c>
      <c r="S75" s="1153" t="s">
        <v>3876</v>
      </c>
    </row>
    <row r="76" spans="2:19" ht="17.399999999999999" x14ac:dyDescent="0.35">
      <c r="B76" s="3462" t="s">
        <v>3877</v>
      </c>
      <c r="C76" s="3462"/>
      <c r="D76" s="3462"/>
      <c r="E76" s="3462"/>
      <c r="F76" s="3462"/>
      <c r="G76" s="3462"/>
      <c r="H76" s="3462"/>
      <c r="I76" s="3462"/>
      <c r="J76" s="3462"/>
      <c r="K76" s="3462"/>
      <c r="L76" s="3462"/>
      <c r="M76" s="3462"/>
      <c r="N76" s="3462"/>
      <c r="O76" s="3462"/>
      <c r="P76" s="3462"/>
      <c r="Q76" s="3462"/>
      <c r="R76" s="3462"/>
      <c r="S76" s="3462"/>
    </row>
    <row r="77" spans="2:19" ht="17.399999999999999" x14ac:dyDescent="0.35">
      <c r="B77" s="3462" t="s">
        <v>3878</v>
      </c>
      <c r="C77" s="3462"/>
      <c r="D77" s="3462"/>
      <c r="E77" s="3462"/>
      <c r="F77" s="3462"/>
      <c r="G77" s="3462"/>
      <c r="H77" s="3462"/>
      <c r="I77" s="3462"/>
      <c r="J77" s="3462"/>
      <c r="K77" s="3462"/>
      <c r="L77" s="3462"/>
      <c r="M77" s="3462"/>
      <c r="N77" s="3462"/>
      <c r="O77" s="3462"/>
      <c r="P77" s="3462"/>
      <c r="Q77" s="3462"/>
      <c r="R77" s="3462"/>
      <c r="S77" s="3462"/>
    </row>
    <row r="78" spans="2:19" ht="17.399999999999999" x14ac:dyDescent="0.35">
      <c r="B78" s="3465" t="s">
        <v>3879</v>
      </c>
      <c r="C78" s="3465"/>
      <c r="D78" s="3465"/>
      <c r="E78" s="3465"/>
      <c r="F78" s="3465"/>
      <c r="G78" s="3465"/>
      <c r="H78" s="3465"/>
      <c r="I78" s="3465"/>
      <c r="J78" s="3465"/>
      <c r="K78" s="3465"/>
      <c r="L78" s="3465"/>
      <c r="M78" s="3465"/>
      <c r="N78" s="3465"/>
      <c r="O78" s="3465"/>
      <c r="P78" s="3465"/>
      <c r="Q78" s="3465"/>
      <c r="R78" s="3465"/>
      <c r="S78" s="3465"/>
    </row>
    <row r="79" spans="2:19" ht="17.399999999999999" x14ac:dyDescent="0.35">
      <c r="B79" s="3462" t="s">
        <v>4397</v>
      </c>
      <c r="C79" s="3462"/>
      <c r="D79" s="3462"/>
      <c r="E79" s="3462"/>
      <c r="F79" s="3462"/>
      <c r="G79" s="3462"/>
      <c r="H79" s="3462"/>
      <c r="I79" s="3462"/>
      <c r="J79" s="3462"/>
      <c r="K79" s="3462"/>
      <c r="L79" s="3462"/>
      <c r="M79" s="3462"/>
      <c r="N79" s="3462"/>
      <c r="O79" s="3462"/>
      <c r="P79" s="3462"/>
      <c r="Q79" s="3462"/>
      <c r="R79" s="3462"/>
      <c r="S79" s="3462"/>
    </row>
  </sheetData>
  <mergeCells count="58">
    <mergeCell ref="B40:S40"/>
    <mergeCell ref="B41:S41"/>
    <mergeCell ref="B42:S42"/>
    <mergeCell ref="B43:S43"/>
    <mergeCell ref="B9:T9"/>
    <mergeCell ref="B10:C12"/>
    <mergeCell ref="D10:S10"/>
    <mergeCell ref="D11:E11"/>
    <mergeCell ref="F11:G11"/>
    <mergeCell ref="H11:I11"/>
    <mergeCell ref="J11:K11"/>
    <mergeCell ref="L11:M11"/>
    <mergeCell ref="N11:O11"/>
    <mergeCell ref="P11:Q11"/>
    <mergeCell ref="R11:S11"/>
    <mergeCell ref="B17:C17"/>
    <mergeCell ref="B34:C34"/>
    <mergeCell ref="B35:C35"/>
    <mergeCell ref="B36:C36"/>
    <mergeCell ref="B37:C37"/>
    <mergeCell ref="B38:C38"/>
    <mergeCell ref="B27:C27"/>
    <mergeCell ref="B29:C29"/>
    <mergeCell ref="B30:C30"/>
    <mergeCell ref="B31:C31"/>
    <mergeCell ref="A5:B5"/>
    <mergeCell ref="C5:T5"/>
    <mergeCell ref="A6:B6"/>
    <mergeCell ref="C6:T6"/>
    <mergeCell ref="C1:D1"/>
    <mergeCell ref="A3:B3"/>
    <mergeCell ref="C3:T3"/>
    <mergeCell ref="A4:B4"/>
    <mergeCell ref="C4:T4"/>
    <mergeCell ref="B45:S45"/>
    <mergeCell ref="B63:C63"/>
    <mergeCell ref="B66:C66"/>
    <mergeCell ref="B67:C67"/>
    <mergeCell ref="B65:C65"/>
    <mergeCell ref="P47:Q47"/>
    <mergeCell ref="R47:S47"/>
    <mergeCell ref="B46:C48"/>
    <mergeCell ref="D46:S46"/>
    <mergeCell ref="D47:E47"/>
    <mergeCell ref="F47:G47"/>
    <mergeCell ref="H47:I47"/>
    <mergeCell ref="J47:K47"/>
    <mergeCell ref="L47:M47"/>
    <mergeCell ref="N47:O47"/>
    <mergeCell ref="B79:S79"/>
    <mergeCell ref="B70:C70"/>
    <mergeCell ref="B71:C71"/>
    <mergeCell ref="B72:C72"/>
    <mergeCell ref="B73:C73"/>
    <mergeCell ref="B74:C74"/>
    <mergeCell ref="B76:S76"/>
    <mergeCell ref="B77:S77"/>
    <mergeCell ref="B78:S78"/>
  </mergeCells>
  <hyperlinks>
    <hyperlink ref="A1" location="'ODS 5.'!A1" display="REGRESAR" xr:uid="{00000000-0004-0000-9D00-000000000000}"/>
    <hyperlink ref="C1" location="'Metadato 5.4.1'!A1" display="VER METADATO" xr:uid="{00000000-0004-0000-9D00-000001000000}"/>
  </hyperlinks>
  <pageMargins left="0.7" right="0.7" top="0.75" bottom="0.75" header="0.3" footer="0.3"/>
  <pageSetup paperSize="9" orientation="portrait" r:id="rId1"/>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E00-000000000000}">
  <sheetPr codeName="Hoja155">
    <tabColor theme="0" tint="-0.499984740745262"/>
  </sheetPr>
  <dimension ref="A1:G36"/>
  <sheetViews>
    <sheetView showGridLines="0" zoomScaleNormal="100" workbookViewId="0">
      <pane ySplit="1" topLeftCell="A2" activePane="bottomLeft" state="frozen"/>
      <selection activeCell="I38" sqref="I38"/>
      <selection pane="bottomLeft" activeCell="H15" sqref="H15"/>
    </sheetView>
  </sheetViews>
  <sheetFormatPr baseColWidth="10" defaultColWidth="11.44140625" defaultRowHeight="17.399999999999999" x14ac:dyDescent="0.45"/>
  <cols>
    <col min="1" max="1" width="11.44140625" style="22"/>
    <col min="2" max="2" width="26.44140625" style="22" customWidth="1"/>
    <col min="3" max="3" width="24" style="22" customWidth="1"/>
    <col min="4" max="4" width="85.77734375" style="22" customWidth="1"/>
    <col min="5" max="5" width="11.44140625" style="22"/>
    <col min="6" max="6" width="7.21875" style="22" customWidth="1"/>
    <col min="7" max="7" width="3" style="22" customWidth="1"/>
    <col min="8" max="9" width="11.44140625" style="22"/>
    <col min="10" max="10" width="3.21875" style="22" customWidth="1"/>
    <col min="11" max="16384" width="11.44140625" style="22"/>
  </cols>
  <sheetData>
    <row r="1" spans="1:7" x14ac:dyDescent="0.45">
      <c r="B1" s="580" t="s">
        <v>337</v>
      </c>
    </row>
    <row r="2" spans="1:7" ht="18" thickBot="1" x14ac:dyDescent="0.5"/>
    <row r="3" spans="1:7" ht="23.25" customHeight="1" thickBot="1" x14ac:dyDescent="0.5">
      <c r="B3" s="3439" t="s">
        <v>370</v>
      </c>
      <c r="C3" s="3439"/>
      <c r="D3" s="3439"/>
      <c r="F3" s="147" t="s">
        <v>471</v>
      </c>
    </row>
    <row r="4" spans="1:7" x14ac:dyDescent="0.45">
      <c r="A4" s="148"/>
      <c r="B4" s="3299" t="s">
        <v>449</v>
      </c>
      <c r="C4" s="3299"/>
      <c r="D4" s="156" t="s">
        <v>23</v>
      </c>
    </row>
    <row r="5" spans="1:7" ht="52.2" x14ac:dyDescent="0.45">
      <c r="B5" s="3142" t="s">
        <v>373</v>
      </c>
      <c r="C5" s="3142"/>
      <c r="D5" s="44" t="s">
        <v>73</v>
      </c>
    </row>
    <row r="6" spans="1:7" x14ac:dyDescent="0.45">
      <c r="A6" s="1155"/>
      <c r="B6" s="3142" t="s">
        <v>374</v>
      </c>
      <c r="C6" s="3142"/>
      <c r="D6" s="45" t="s">
        <v>845</v>
      </c>
      <c r="E6" s="1156"/>
      <c r="F6" s="1156"/>
      <c r="G6" s="1155"/>
    </row>
    <row r="7" spans="1:7" ht="32.25" customHeight="1" x14ac:dyDescent="0.45">
      <c r="A7" s="1155"/>
      <c r="B7" s="3143" t="s">
        <v>375</v>
      </c>
      <c r="C7" s="3143"/>
      <c r="D7" s="46" t="s">
        <v>4012</v>
      </c>
      <c r="E7" s="380"/>
      <c r="F7" s="1155"/>
      <c r="G7" s="1155"/>
    </row>
    <row r="8" spans="1:7" x14ac:dyDescent="0.45">
      <c r="A8" s="1155"/>
      <c r="B8" s="3143" t="s">
        <v>2480</v>
      </c>
      <c r="C8" s="3143"/>
      <c r="D8" s="47" t="s">
        <v>2550</v>
      </c>
      <c r="E8" s="380"/>
      <c r="F8" s="1155"/>
      <c r="G8" s="1155"/>
    </row>
    <row r="9" spans="1:7" x14ac:dyDescent="0.45">
      <c r="A9" s="645"/>
      <c r="E9" s="206"/>
      <c r="F9" s="206"/>
      <c r="G9" s="206"/>
    </row>
    <row r="10" spans="1:7" ht="23.25" customHeight="1" x14ac:dyDescent="0.45">
      <c r="A10" s="916"/>
      <c r="B10" s="3439" t="s">
        <v>376</v>
      </c>
      <c r="C10" s="3439"/>
      <c r="D10" s="3439"/>
      <c r="E10" s="1157"/>
      <c r="F10" s="1158"/>
      <c r="G10" s="1158"/>
    </row>
    <row r="11" spans="1:7" ht="18" customHeight="1" x14ac:dyDescent="0.45">
      <c r="A11" s="1159"/>
      <c r="B11" s="3323" t="s">
        <v>377</v>
      </c>
      <c r="C11" s="3324"/>
      <c r="D11" s="156" t="s">
        <v>439</v>
      </c>
      <c r="E11" s="206"/>
      <c r="F11" s="1160"/>
      <c r="G11" s="1160"/>
    </row>
    <row r="12" spans="1:7" ht="34.799999999999997" x14ac:dyDescent="0.45">
      <c r="A12" s="1159"/>
      <c r="B12" s="3155" t="s">
        <v>379</v>
      </c>
      <c r="C12" s="3155"/>
      <c r="D12" s="684" t="s">
        <v>892</v>
      </c>
      <c r="E12" s="206"/>
      <c r="F12" s="1160"/>
      <c r="G12" s="1160"/>
    </row>
    <row r="13" spans="1:7" x14ac:dyDescent="0.45">
      <c r="A13" s="1159"/>
      <c r="B13" s="3142" t="s">
        <v>380</v>
      </c>
      <c r="C13" s="3142"/>
      <c r="D13" s="603" t="s">
        <v>845</v>
      </c>
      <c r="E13" s="206"/>
      <c r="F13" s="1161"/>
      <c r="G13" s="1161"/>
    </row>
    <row r="14" spans="1:7" x14ac:dyDescent="0.45">
      <c r="A14" s="206"/>
      <c r="B14" s="3142" t="s">
        <v>381</v>
      </c>
      <c r="C14" s="3156"/>
      <c r="D14" s="603" t="s">
        <v>18</v>
      </c>
      <c r="E14" s="206"/>
      <c r="F14" s="206"/>
      <c r="G14" s="206"/>
    </row>
    <row r="15" spans="1:7" ht="261" x14ac:dyDescent="0.45">
      <c r="A15" s="1162"/>
      <c r="B15" s="3142" t="s">
        <v>382</v>
      </c>
      <c r="C15" s="3142"/>
      <c r="D15" s="106" t="s">
        <v>6014</v>
      </c>
      <c r="E15" s="1162"/>
      <c r="F15" s="1162"/>
      <c r="G15" s="1162"/>
    </row>
    <row r="16" spans="1:7" ht="205.5" customHeight="1" x14ac:dyDescent="0.45">
      <c r="A16" s="1162"/>
      <c r="B16" s="3142" t="s">
        <v>383</v>
      </c>
      <c r="C16" s="3142"/>
      <c r="D16" s="53" t="s">
        <v>893</v>
      </c>
      <c r="E16" s="1162"/>
      <c r="F16" s="1162"/>
      <c r="G16" s="1162"/>
    </row>
    <row r="17" spans="2:4" x14ac:dyDescent="0.45">
      <c r="B17" s="3142" t="s">
        <v>384</v>
      </c>
      <c r="C17" s="3142"/>
      <c r="D17" s="51" t="s">
        <v>894</v>
      </c>
    </row>
    <row r="18" spans="2:4" x14ac:dyDescent="0.45">
      <c r="B18" s="3143" t="s">
        <v>386</v>
      </c>
      <c r="C18" s="3143"/>
      <c r="D18" s="44"/>
    </row>
    <row r="19" spans="2:4" ht="34.799999999999997" x14ac:dyDescent="0.45">
      <c r="B19" s="3144" t="s">
        <v>387</v>
      </c>
      <c r="C19" s="3145"/>
      <c r="D19" s="52" t="s">
        <v>895</v>
      </c>
    </row>
    <row r="20" spans="2:4" x14ac:dyDescent="0.45">
      <c r="B20" s="3142" t="s">
        <v>388</v>
      </c>
      <c r="C20" s="3142"/>
      <c r="D20" s="53" t="s">
        <v>896</v>
      </c>
    </row>
    <row r="21" spans="2:4" x14ac:dyDescent="0.45">
      <c r="B21" s="3146" t="s">
        <v>390</v>
      </c>
      <c r="C21" s="54" t="s">
        <v>391</v>
      </c>
      <c r="D21" s="44"/>
    </row>
    <row r="22" spans="2:4" x14ac:dyDescent="0.45">
      <c r="B22" s="3147"/>
      <c r="C22" s="577" t="s">
        <v>393</v>
      </c>
      <c r="D22" s="51" t="s">
        <v>345</v>
      </c>
    </row>
    <row r="23" spans="2:4" x14ac:dyDescent="0.45">
      <c r="B23" s="3148" t="s">
        <v>395</v>
      </c>
      <c r="C23" s="3148"/>
      <c r="D23" s="51" t="s">
        <v>427</v>
      </c>
    </row>
    <row r="24" spans="2:4" ht="52.2" x14ac:dyDescent="0.45">
      <c r="B24" s="3148" t="s">
        <v>397</v>
      </c>
      <c r="C24" s="3148"/>
      <c r="D24" s="134" t="s">
        <v>897</v>
      </c>
    </row>
    <row r="25" spans="2:4" x14ac:dyDescent="0.45">
      <c r="B25" s="3142" t="s">
        <v>399</v>
      </c>
      <c r="C25" s="3142"/>
      <c r="D25" s="52" t="s">
        <v>15</v>
      </c>
    </row>
    <row r="26" spans="2:4" x14ac:dyDescent="0.45">
      <c r="B26" s="3143" t="s">
        <v>401</v>
      </c>
      <c r="C26" s="3143"/>
      <c r="D26" s="64" t="s">
        <v>898</v>
      </c>
    </row>
    <row r="27" spans="2:4" ht="34.799999999999997" x14ac:dyDescent="0.45">
      <c r="B27" s="3149" t="s">
        <v>403</v>
      </c>
      <c r="C27" s="3150"/>
      <c r="D27" s="44" t="s">
        <v>2434</v>
      </c>
    </row>
    <row r="28" spans="2:4" ht="121.8" x14ac:dyDescent="0.45">
      <c r="B28" s="578" t="s">
        <v>404</v>
      </c>
      <c r="C28" s="579"/>
      <c r="D28" s="51" t="s">
        <v>899</v>
      </c>
    </row>
    <row r="29" spans="2:4" x14ac:dyDescent="0.45">
      <c r="B29" s="3151" t="s">
        <v>405</v>
      </c>
      <c r="C29" s="3152"/>
      <c r="D29" s="61"/>
    </row>
    <row r="30" spans="2:4" x14ac:dyDescent="0.45">
      <c r="B30" s="937"/>
      <c r="C30" s="937"/>
      <c r="D30" s="938"/>
    </row>
    <row r="31" spans="2:4" ht="23.25" customHeight="1" x14ac:dyDescent="0.45">
      <c r="B31" s="3439" t="s">
        <v>406</v>
      </c>
      <c r="C31" s="3439"/>
      <c r="D31" s="3439"/>
    </row>
    <row r="32" spans="2:4" x14ac:dyDescent="0.45">
      <c r="B32" s="3321" t="s">
        <v>407</v>
      </c>
      <c r="C32" s="3322"/>
      <c r="D32" s="939" t="s">
        <v>900</v>
      </c>
    </row>
    <row r="33" spans="2:4" x14ac:dyDescent="0.45">
      <c r="B33" s="3140" t="s">
        <v>409</v>
      </c>
      <c r="C33" s="3141"/>
      <c r="D33" s="64" t="s">
        <v>901</v>
      </c>
    </row>
    <row r="34" spans="2:4" x14ac:dyDescent="0.45">
      <c r="B34" s="3140" t="s">
        <v>411</v>
      </c>
      <c r="C34" s="3141"/>
      <c r="D34" s="64" t="s">
        <v>412</v>
      </c>
    </row>
    <row r="35" spans="2:4" x14ac:dyDescent="0.45">
      <c r="B35" s="3140" t="s">
        <v>413</v>
      </c>
      <c r="C35" s="3141"/>
      <c r="D35" s="64" t="s">
        <v>902</v>
      </c>
    </row>
    <row r="36" spans="2:4" x14ac:dyDescent="0.45">
      <c r="B36" s="3140" t="s">
        <v>415</v>
      </c>
      <c r="C36" s="3141"/>
      <c r="D36" s="105" t="s">
        <v>903</v>
      </c>
    </row>
  </sheetData>
  <mergeCells count="30">
    <mergeCell ref="B16:C16"/>
    <mergeCell ref="B3:D3"/>
    <mergeCell ref="B4:C4"/>
    <mergeCell ref="B5:C5"/>
    <mergeCell ref="B6:C6"/>
    <mergeCell ref="B7:C7"/>
    <mergeCell ref="B10:D10"/>
    <mergeCell ref="B11:C11"/>
    <mergeCell ref="B12:C12"/>
    <mergeCell ref="B13:C13"/>
    <mergeCell ref="B14:C14"/>
    <mergeCell ref="B15:C15"/>
    <mergeCell ref="B8:C8"/>
    <mergeCell ref="B31:D31"/>
    <mergeCell ref="B17:C17"/>
    <mergeCell ref="B18:C18"/>
    <mergeCell ref="B19:C19"/>
    <mergeCell ref="B20:C20"/>
    <mergeCell ref="B21:B22"/>
    <mergeCell ref="B23:C23"/>
    <mergeCell ref="B24:C24"/>
    <mergeCell ref="B25:C25"/>
    <mergeCell ref="B26:C26"/>
    <mergeCell ref="B27:C27"/>
    <mergeCell ref="B29:C29"/>
    <mergeCell ref="B32:C32"/>
    <mergeCell ref="B33:C33"/>
    <mergeCell ref="B34:C34"/>
    <mergeCell ref="B35:C35"/>
    <mergeCell ref="B36:C36"/>
  </mergeCells>
  <dataValidations count="7">
    <dataValidation type="list" allowBlank="1" showInputMessage="1" showErrorMessage="1" sqref="D25" xr:uid="{00000000-0002-0000-9E00-000000000000}">
      <formula1>Tipo_operación</formula1>
    </dataValidation>
    <dataValidation type="list" allowBlank="1" showInputMessage="1" showErrorMessage="1" sqref="D14" xr:uid="{00000000-0002-0000-9E00-000001000000}">
      <formula1>Tipo_indicador</formula1>
    </dataValidation>
    <dataValidation type="list" allowBlank="1" showInputMessage="1" showErrorMessage="1" sqref="D7" xr:uid="{00000000-0002-0000-9E00-000002000000}">
      <formula1>Nombre_indicador_ODS</formula1>
    </dataValidation>
    <dataValidation type="list" allowBlank="1" showInputMessage="1" showErrorMessage="1" sqref="D6" xr:uid="{00000000-0002-0000-9E00-000003000000}">
      <formula1>Numero_indicador</formula1>
    </dataValidation>
    <dataValidation type="list" allowBlank="1" showInputMessage="1" showErrorMessage="1" sqref="D5" xr:uid="{00000000-0002-0000-9E00-000004000000}">
      <formula1>Metas_ODS</formula1>
    </dataValidation>
    <dataValidation type="list" allowBlank="1" showInputMessage="1" showErrorMessage="1" sqref="D4" xr:uid="{00000000-0002-0000-9E00-000005000000}">
      <formula1>ODS</formula1>
    </dataValidation>
    <dataValidation allowBlank="1" showDropDown="1" showInputMessage="1" showErrorMessage="1" sqref="D13" xr:uid="{00000000-0002-0000-9E00-000006000000}"/>
  </dataValidations>
  <hyperlinks>
    <hyperlink ref="B1" location="'5.4.1'!A1" display="REGRESAR" xr:uid="{00000000-0004-0000-9E00-000000000000}"/>
    <hyperlink ref="D36" r:id="rId1" xr:uid="{00000000-0004-0000-9E00-000001000000}"/>
    <hyperlink ref="D8" r:id="rId2" xr:uid="{00000000-0004-0000-9E00-000002000000}"/>
  </hyperlinks>
  <pageMargins left="0.7" right="0.7" top="0.75" bottom="0.75" header="0.3" footer="0.3"/>
  <pageSetup paperSize="9" orientation="portrait" r:id="rId3"/>
  <drawing r:id="rId4"/>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6"/>
  <dimension ref="A1:AO50"/>
  <sheetViews>
    <sheetView showGridLines="0" zoomScaleNormal="100" workbookViewId="0">
      <pane ySplit="1" topLeftCell="A2" activePane="bottomLeft" state="frozen"/>
      <selection activeCell="B1" sqref="B1"/>
      <selection pane="bottomLeft"/>
    </sheetView>
  </sheetViews>
  <sheetFormatPr baseColWidth="10" defaultColWidth="11.44140625" defaultRowHeight="13.2" x14ac:dyDescent="0.35"/>
  <cols>
    <col min="1" max="2" width="16.44140625" style="39" customWidth="1"/>
    <col min="3" max="3" width="7.21875" style="39" customWidth="1"/>
    <col min="4" max="4" width="9.21875" style="39" customWidth="1"/>
    <col min="5" max="5" width="2.21875" style="39" customWidth="1"/>
    <col min="6" max="6" width="7" style="39" customWidth="1"/>
    <col min="7" max="7" width="4.44140625" style="39" customWidth="1"/>
    <col min="8" max="8" width="7.77734375" style="39" customWidth="1"/>
    <col min="9" max="9" width="2.77734375" style="39" customWidth="1"/>
    <col min="10" max="10" width="10" style="39" customWidth="1"/>
    <col min="11" max="11" width="5.21875" style="39" customWidth="1"/>
    <col min="12" max="12" width="2.44140625" style="39" customWidth="1"/>
    <col min="13" max="13" width="8.77734375" style="39" customWidth="1"/>
    <col min="14" max="14" width="2.5546875" style="39" customWidth="1"/>
    <col min="15" max="15" width="5.77734375" style="39" customWidth="1"/>
    <col min="16" max="16" width="2.77734375" style="39" customWidth="1"/>
    <col min="17" max="17" width="2.21875" style="39" customWidth="1"/>
    <col min="18" max="18" width="6.77734375" style="39" customWidth="1"/>
    <col min="19" max="19" width="1.77734375" style="39" customWidth="1"/>
    <col min="20" max="20" width="5.77734375" style="39" customWidth="1"/>
    <col min="21" max="21" width="2.21875" style="39" customWidth="1"/>
    <col min="22" max="22" width="2.44140625" style="39" customWidth="1"/>
    <col min="23" max="23" width="9.21875" style="39" customWidth="1"/>
    <col min="24" max="24" width="2.44140625" style="39" customWidth="1"/>
    <col min="25" max="25" width="8.44140625" style="39" customWidth="1"/>
    <col min="26" max="26" width="1.77734375" style="39" customWidth="1"/>
    <col min="27" max="27" width="6.77734375" style="39" customWidth="1"/>
    <col min="28" max="28" width="1.77734375" style="39" customWidth="1"/>
    <col min="29" max="29" width="8" style="39" customWidth="1"/>
    <col min="30" max="30" width="2.77734375" style="39" customWidth="1"/>
    <col min="31" max="31" width="1.77734375" style="39" customWidth="1"/>
    <col min="32" max="32" width="8" style="39" customWidth="1"/>
    <col min="33" max="33" width="2" style="39" customWidth="1"/>
    <col min="34" max="34" width="9" style="39" customWidth="1"/>
    <col min="35" max="35" width="2.44140625" style="39" customWidth="1"/>
    <col min="36" max="36" width="1.44140625" style="39" customWidth="1"/>
    <col min="37" max="37" width="8.5546875" style="39" customWidth="1"/>
    <col min="38" max="38" width="1.5546875" style="39" customWidth="1"/>
    <col min="39" max="39" width="1.77734375" style="39" customWidth="1"/>
    <col min="40" max="40" width="8.21875" style="39" customWidth="1"/>
    <col min="41" max="41" width="2.5546875" style="39" customWidth="1"/>
    <col min="42" max="42" width="11.44140625" style="39"/>
    <col min="43" max="43" width="12" style="39" customWidth="1"/>
    <col min="44" max="79" width="11.44140625" style="39"/>
    <col min="80" max="80" width="12.21875" style="39" customWidth="1"/>
    <col min="81" max="95" width="11.44140625" style="39"/>
    <col min="96" max="96" width="12.21875" style="39" customWidth="1"/>
    <col min="97" max="109" width="11.44140625" style="39"/>
    <col min="110" max="110" width="12.77734375" style="39" customWidth="1"/>
    <col min="111" max="120" width="11.44140625" style="39"/>
    <col min="121" max="121" width="11.77734375" style="39" customWidth="1"/>
    <col min="122" max="128" width="11.44140625" style="39"/>
    <col min="129" max="129" width="11.77734375" style="39" customWidth="1"/>
    <col min="130" max="16384" width="11.44140625" style="39"/>
  </cols>
  <sheetData>
    <row r="1" spans="1:41" ht="18.600000000000001" x14ac:dyDescent="0.45">
      <c r="A1" s="563" t="s">
        <v>337</v>
      </c>
      <c r="B1" s="160"/>
      <c r="C1" s="3119" t="s">
        <v>430</v>
      </c>
      <c r="D1" s="3119"/>
      <c r="E1" s="160"/>
      <c r="F1" s="160"/>
      <c r="G1" s="160"/>
      <c r="H1" s="160"/>
      <c r="I1" s="160"/>
      <c r="J1" s="160"/>
      <c r="K1" s="160"/>
      <c r="L1" s="160"/>
      <c r="M1" s="160"/>
      <c r="N1" s="160"/>
      <c r="O1" s="160"/>
      <c r="P1" s="160"/>
      <c r="Q1" s="160"/>
      <c r="R1" s="160"/>
      <c r="S1" s="160"/>
      <c r="T1" s="637"/>
      <c r="U1" s="160"/>
      <c r="V1" s="160"/>
      <c r="W1" s="160"/>
      <c r="X1" s="160"/>
      <c r="Y1" s="160"/>
      <c r="Z1" s="160"/>
      <c r="AA1" s="160"/>
      <c r="AB1" s="160"/>
      <c r="AC1" s="160"/>
      <c r="AD1" s="160"/>
      <c r="AE1" s="160"/>
      <c r="AF1" s="160"/>
      <c r="AG1" s="160"/>
      <c r="AH1" s="160"/>
      <c r="AI1" s="160"/>
      <c r="AJ1" s="160"/>
      <c r="AK1" s="160"/>
    </row>
    <row r="2" spans="1:41" ht="18.600000000000001" x14ac:dyDescent="0.45">
      <c r="A2" s="160"/>
      <c r="B2" s="160"/>
      <c r="C2" s="160"/>
      <c r="D2" s="160"/>
      <c r="E2" s="160"/>
      <c r="F2" s="160"/>
      <c r="G2" s="160"/>
      <c r="H2" s="160"/>
      <c r="I2" s="160"/>
      <c r="J2" s="160"/>
      <c r="K2" s="160"/>
      <c r="L2" s="160"/>
      <c r="M2" s="160"/>
      <c r="N2" s="160"/>
      <c r="O2" s="160"/>
      <c r="P2" s="160"/>
      <c r="Q2" s="160"/>
      <c r="R2" s="160"/>
      <c r="S2" s="160"/>
      <c r="T2" s="160"/>
      <c r="U2" s="160"/>
      <c r="V2" s="160"/>
      <c r="W2" s="160"/>
      <c r="X2" s="160"/>
      <c r="Y2" s="160"/>
      <c r="Z2" s="160"/>
      <c r="AA2" s="160"/>
      <c r="AB2" s="160"/>
      <c r="AC2" s="160"/>
      <c r="AD2" s="160"/>
      <c r="AE2" s="160"/>
      <c r="AF2" s="160"/>
      <c r="AG2" s="160"/>
      <c r="AH2" s="160"/>
      <c r="AI2" s="160"/>
      <c r="AJ2" s="160"/>
      <c r="AK2" s="160"/>
    </row>
    <row r="3" spans="1:41" s="230" customFormat="1" ht="18.600000000000001" x14ac:dyDescent="0.4">
      <c r="A3" s="3111" t="s">
        <v>339</v>
      </c>
      <c r="B3" s="3111"/>
      <c r="C3" s="3111" t="s">
        <v>321</v>
      </c>
      <c r="D3" s="3111"/>
      <c r="E3" s="3111"/>
      <c r="F3" s="3111"/>
      <c r="G3" s="3111"/>
      <c r="H3" s="3111"/>
      <c r="I3" s="3111"/>
      <c r="J3" s="3111"/>
      <c r="K3" s="3111"/>
      <c r="L3" s="3111"/>
      <c r="M3" s="3111"/>
      <c r="N3" s="3111"/>
      <c r="O3" s="3111"/>
      <c r="P3" s="3111"/>
      <c r="Q3" s="3111"/>
      <c r="R3" s="3111"/>
      <c r="S3" s="3111"/>
      <c r="T3" s="3111"/>
      <c r="U3" s="3111"/>
      <c r="V3" s="3111"/>
      <c r="W3" s="3111"/>
      <c r="X3" s="3111"/>
      <c r="Y3" s="3111"/>
      <c r="Z3" s="3111"/>
      <c r="AA3" s="3111"/>
      <c r="AB3" s="3111"/>
      <c r="AC3" s="3111"/>
      <c r="AD3" s="3111"/>
      <c r="AE3" s="3111"/>
      <c r="AF3" s="3111"/>
      <c r="AG3" s="3111"/>
      <c r="AH3" s="3111"/>
      <c r="AI3" s="3111"/>
      <c r="AJ3" s="3111"/>
      <c r="AK3" s="3111"/>
    </row>
    <row r="4" spans="1:41" s="230" customFormat="1" ht="40.5" customHeight="1" x14ac:dyDescent="0.4">
      <c r="A4" s="3111" t="s">
        <v>340</v>
      </c>
      <c r="B4" s="3111"/>
      <c r="C4" s="3111" t="s">
        <v>24</v>
      </c>
      <c r="D4" s="3111"/>
      <c r="E4" s="3111"/>
      <c r="F4" s="3111"/>
      <c r="G4" s="3111"/>
      <c r="H4" s="3111"/>
      <c r="I4" s="3111"/>
      <c r="J4" s="3111"/>
      <c r="K4" s="3111"/>
      <c r="L4" s="3111"/>
      <c r="M4" s="3111"/>
      <c r="N4" s="3111"/>
      <c r="O4" s="3111"/>
      <c r="P4" s="3111"/>
      <c r="Q4" s="3111"/>
      <c r="R4" s="3111"/>
      <c r="S4" s="3111"/>
      <c r="T4" s="3111"/>
      <c r="U4" s="3111"/>
      <c r="V4" s="3111"/>
      <c r="W4" s="3111"/>
      <c r="X4" s="3111"/>
      <c r="Y4" s="3182"/>
      <c r="Z4" s="3182"/>
      <c r="AA4" s="3182"/>
      <c r="AB4" s="3182"/>
      <c r="AC4" s="3182"/>
      <c r="AD4" s="3182"/>
      <c r="AE4" s="3182"/>
      <c r="AF4" s="3182"/>
      <c r="AG4" s="3182"/>
      <c r="AH4" s="3182"/>
      <c r="AI4" s="3182"/>
      <c r="AJ4" s="3182"/>
      <c r="AK4" s="3182"/>
    </row>
    <row r="5" spans="1:41" s="230" customFormat="1" ht="18.600000000000001" x14ac:dyDescent="0.4">
      <c r="A5" s="3111" t="s">
        <v>341</v>
      </c>
      <c r="B5" s="3111"/>
      <c r="C5" s="3111" t="s">
        <v>3943</v>
      </c>
      <c r="D5" s="3111"/>
      <c r="E5" s="3111"/>
      <c r="F5" s="3111"/>
      <c r="G5" s="3111"/>
      <c r="H5" s="3111"/>
      <c r="I5" s="3111"/>
      <c r="J5" s="3111"/>
      <c r="K5" s="3111"/>
      <c r="L5" s="3111"/>
      <c r="M5" s="3111"/>
      <c r="N5" s="3111"/>
      <c r="O5" s="3111"/>
      <c r="P5" s="3111"/>
      <c r="Q5" s="3111"/>
      <c r="R5" s="3111"/>
      <c r="S5" s="3111"/>
      <c r="T5" s="3111"/>
      <c r="U5" s="3111"/>
      <c r="V5" s="3111"/>
      <c r="W5" s="3111"/>
      <c r="X5" s="3111"/>
      <c r="Y5" s="3182"/>
      <c r="Z5" s="3182"/>
      <c r="AA5" s="3182"/>
      <c r="AB5" s="3182"/>
      <c r="AC5" s="3182"/>
      <c r="AD5" s="3182"/>
      <c r="AE5" s="3182"/>
      <c r="AF5" s="3182"/>
      <c r="AG5" s="3182"/>
      <c r="AH5" s="3182"/>
      <c r="AI5" s="3182"/>
      <c r="AJ5" s="3182"/>
      <c r="AK5" s="3182"/>
    </row>
    <row r="6" spans="1:41" s="230" customFormat="1" ht="18.600000000000001" x14ac:dyDescent="0.4">
      <c r="A6" s="3111" t="s">
        <v>417</v>
      </c>
      <c r="B6" s="3111"/>
      <c r="C6" s="3111" t="s">
        <v>5064</v>
      </c>
      <c r="D6" s="3111"/>
      <c r="E6" s="3111"/>
      <c r="F6" s="3111"/>
      <c r="G6" s="3111"/>
      <c r="H6" s="3111"/>
      <c r="I6" s="3111"/>
      <c r="J6" s="3111"/>
      <c r="K6" s="3111"/>
      <c r="L6" s="3111"/>
      <c r="M6" s="3111"/>
      <c r="N6" s="3111"/>
      <c r="O6" s="3111"/>
      <c r="P6" s="3111"/>
      <c r="Q6" s="3111"/>
      <c r="R6" s="3111"/>
      <c r="S6" s="3111"/>
      <c r="T6" s="3111"/>
      <c r="U6" s="3111"/>
      <c r="V6" s="3111"/>
      <c r="W6" s="3111"/>
      <c r="X6" s="3111"/>
      <c r="Y6" s="3182"/>
      <c r="Z6" s="3182"/>
      <c r="AA6" s="3182"/>
      <c r="AB6" s="3182"/>
      <c r="AC6" s="3182"/>
      <c r="AD6" s="3182"/>
      <c r="AE6" s="3182"/>
      <c r="AF6" s="3182"/>
      <c r="AG6" s="3182"/>
      <c r="AH6" s="3182"/>
      <c r="AI6" s="3182"/>
      <c r="AJ6" s="3182"/>
      <c r="AK6" s="3182"/>
    </row>
    <row r="7" spans="1:41" s="88" customFormat="1" ht="18.600000000000001" x14ac:dyDescent="0.45">
      <c r="A7" s="607"/>
      <c r="B7" s="607"/>
      <c r="C7" s="650"/>
      <c r="D7" s="650"/>
      <c r="E7" s="651"/>
      <c r="F7" s="607"/>
      <c r="G7" s="607"/>
      <c r="H7" s="607"/>
      <c r="I7" s="607"/>
      <c r="J7" s="607"/>
      <c r="K7" s="607"/>
      <c r="L7" s="607"/>
      <c r="M7" s="607"/>
      <c r="N7" s="607"/>
      <c r="O7" s="607"/>
      <c r="P7" s="607"/>
      <c r="Q7" s="607"/>
      <c r="R7" s="607"/>
      <c r="S7" s="607"/>
      <c r="T7" s="607"/>
      <c r="U7" s="607"/>
      <c r="V7" s="607"/>
      <c r="W7" s="607"/>
      <c r="X7" s="607"/>
      <c r="Y7" s="607"/>
      <c r="Z7" s="607"/>
      <c r="AA7" s="607"/>
      <c r="AB7" s="607"/>
      <c r="AC7" s="607"/>
      <c r="AD7" s="607"/>
      <c r="AE7" s="607"/>
      <c r="AF7" s="607"/>
      <c r="AG7" s="607"/>
      <c r="AH7" s="607"/>
      <c r="AI7" s="607"/>
      <c r="AJ7" s="607"/>
      <c r="AK7" s="607"/>
    </row>
    <row r="8" spans="1:41" ht="18.600000000000001" x14ac:dyDescent="0.45">
      <c r="A8" s="160"/>
      <c r="B8" s="160"/>
      <c r="C8" s="160"/>
      <c r="D8" s="160"/>
      <c r="E8" s="160"/>
      <c r="F8" s="160"/>
      <c r="G8" s="160"/>
      <c r="H8" s="160"/>
      <c r="I8" s="160"/>
      <c r="J8" s="160"/>
      <c r="K8" s="160"/>
      <c r="L8" s="160"/>
      <c r="M8" s="160"/>
      <c r="N8" s="160"/>
      <c r="O8" s="160"/>
      <c r="P8" s="160"/>
      <c r="Q8" s="160"/>
      <c r="R8" s="160"/>
      <c r="S8" s="160"/>
      <c r="T8" s="160"/>
      <c r="U8" s="160"/>
      <c r="V8" s="160"/>
      <c r="W8" s="160"/>
      <c r="X8" s="160"/>
      <c r="Y8" s="160"/>
      <c r="Z8" s="160"/>
      <c r="AA8" s="160"/>
      <c r="AB8" s="160"/>
      <c r="AC8" s="160"/>
      <c r="AD8" s="160"/>
      <c r="AE8" s="160"/>
      <c r="AF8" s="160"/>
      <c r="AG8" s="160"/>
      <c r="AH8" s="160"/>
      <c r="AI8" s="160"/>
      <c r="AJ8" s="160"/>
      <c r="AK8" s="160"/>
    </row>
    <row r="9" spans="1:41" ht="18.600000000000001" x14ac:dyDescent="0.45">
      <c r="A9" s="160"/>
      <c r="B9" s="160"/>
      <c r="C9" s="662" t="s">
        <v>5064</v>
      </c>
      <c r="D9" s="662"/>
      <c r="E9" s="662"/>
      <c r="F9" s="662"/>
      <c r="G9" s="662"/>
      <c r="H9" s="662"/>
      <c r="I9" s="662"/>
      <c r="J9" s="662"/>
      <c r="K9" s="662"/>
      <c r="L9" s="662"/>
      <c r="M9" s="662"/>
      <c r="N9" s="662"/>
      <c r="O9" s="662"/>
      <c r="P9" s="662"/>
      <c r="Q9" s="662"/>
      <c r="R9" s="662"/>
      <c r="S9" s="662"/>
      <c r="T9" s="662"/>
      <c r="U9" s="662"/>
      <c r="V9" s="662"/>
      <c r="W9" s="662"/>
      <c r="X9" s="662"/>
      <c r="Y9" s="662"/>
      <c r="Z9" s="662"/>
      <c r="AA9" s="662"/>
      <c r="AB9" s="662"/>
      <c r="AC9" s="662"/>
      <c r="AD9" s="662"/>
      <c r="AE9" s="662"/>
      <c r="AF9" s="662"/>
      <c r="AG9" s="662"/>
      <c r="AH9" s="662"/>
      <c r="AI9" s="662"/>
      <c r="AJ9" s="662"/>
      <c r="AK9" s="662"/>
      <c r="AL9" s="477"/>
      <c r="AM9" s="477"/>
      <c r="AN9" s="477"/>
      <c r="AO9" s="477"/>
    </row>
    <row r="10" spans="1:41" ht="10.199999999999999" customHeight="1" x14ac:dyDescent="0.4">
      <c r="C10" s="480"/>
      <c r="D10" s="480"/>
      <c r="E10" s="480"/>
      <c r="F10" s="480"/>
      <c r="G10" s="480"/>
      <c r="H10" s="480"/>
      <c r="I10" s="480"/>
      <c r="J10" s="480"/>
      <c r="K10" s="480"/>
      <c r="L10" s="480"/>
      <c r="M10" s="480"/>
      <c r="N10" s="480"/>
      <c r="O10" s="480"/>
      <c r="P10" s="480"/>
      <c r="Q10" s="480"/>
      <c r="R10" s="480"/>
      <c r="S10" s="480"/>
      <c r="T10" s="480"/>
      <c r="U10" s="480"/>
      <c r="V10" s="480"/>
      <c r="W10" s="480"/>
      <c r="X10" s="480"/>
      <c r="Y10" s="480"/>
      <c r="Z10" s="480"/>
      <c r="AA10" s="480"/>
      <c r="AB10" s="480"/>
      <c r="AC10" s="480"/>
      <c r="AD10" s="480"/>
      <c r="AE10" s="480"/>
      <c r="AF10" s="480"/>
      <c r="AG10" s="480"/>
      <c r="AH10" s="480"/>
      <c r="AI10" s="480"/>
      <c r="AJ10" s="480"/>
      <c r="AK10" s="480"/>
      <c r="AL10" s="480"/>
      <c r="AM10" s="480"/>
      <c r="AN10" s="480"/>
      <c r="AO10" s="480"/>
    </row>
    <row r="11" spans="1:41" ht="27" customHeight="1" x14ac:dyDescent="0.35">
      <c r="C11" s="3113" t="s">
        <v>458</v>
      </c>
      <c r="D11" s="3113" t="s">
        <v>445</v>
      </c>
      <c r="E11" s="561"/>
      <c r="F11" s="3113" t="s">
        <v>459</v>
      </c>
      <c r="G11" s="3113"/>
      <c r="H11" s="3113"/>
      <c r="I11" s="3113"/>
      <c r="J11" s="3113" t="s">
        <v>460</v>
      </c>
      <c r="K11" s="3113"/>
      <c r="L11" s="3113"/>
      <c r="M11" s="3113" t="s">
        <v>461</v>
      </c>
      <c r="N11" s="3113"/>
      <c r="O11" s="3113"/>
      <c r="P11" s="3113"/>
      <c r="Q11" s="561"/>
      <c r="R11" s="3113" t="s">
        <v>462</v>
      </c>
      <c r="S11" s="3113"/>
      <c r="T11" s="3113"/>
      <c r="U11" s="3113"/>
      <c r="V11" s="561"/>
      <c r="W11" s="3113" t="s">
        <v>463</v>
      </c>
      <c r="X11" s="3113"/>
      <c r="Y11" s="3113"/>
      <c r="Z11" s="3113"/>
      <c r="AA11" s="3113" t="s">
        <v>464</v>
      </c>
      <c r="AB11" s="3113"/>
      <c r="AC11" s="3113"/>
      <c r="AD11" s="3113"/>
      <c r="AE11" s="561"/>
      <c r="AF11" s="3113" t="s">
        <v>465</v>
      </c>
      <c r="AG11" s="3113"/>
      <c r="AH11" s="3113"/>
      <c r="AI11" s="3113"/>
      <c r="AJ11" s="561"/>
      <c r="AK11" s="3113" t="s">
        <v>466</v>
      </c>
      <c r="AL11" s="3113"/>
      <c r="AM11" s="561"/>
      <c r="AN11" s="3113" t="s">
        <v>467</v>
      </c>
      <c r="AO11" s="3113"/>
    </row>
    <row r="12" spans="1:41" ht="22.5" customHeight="1" x14ac:dyDescent="0.35">
      <c r="C12" s="3114"/>
      <c r="D12" s="3114"/>
      <c r="E12" s="562"/>
      <c r="F12" s="3112" t="s">
        <v>468</v>
      </c>
      <c r="G12" s="3112"/>
      <c r="H12" s="560" t="s">
        <v>469</v>
      </c>
      <c r="I12" s="562"/>
      <c r="J12" s="560" t="s">
        <v>468</v>
      </c>
      <c r="K12" s="560" t="s">
        <v>469</v>
      </c>
      <c r="L12" s="562"/>
      <c r="M12" s="3112" t="s">
        <v>470</v>
      </c>
      <c r="N12" s="3112"/>
      <c r="O12" s="3112" t="s">
        <v>469</v>
      </c>
      <c r="P12" s="3112"/>
      <c r="Q12" s="562"/>
      <c r="R12" s="3112" t="s">
        <v>470</v>
      </c>
      <c r="S12" s="3112"/>
      <c r="T12" s="3112" t="s">
        <v>469</v>
      </c>
      <c r="U12" s="3112"/>
      <c r="V12" s="562"/>
      <c r="W12" s="3112" t="s">
        <v>470</v>
      </c>
      <c r="X12" s="3112"/>
      <c r="Y12" s="560" t="s">
        <v>469</v>
      </c>
      <c r="Z12" s="562"/>
      <c r="AA12" s="3112" t="s">
        <v>470</v>
      </c>
      <c r="AB12" s="3112"/>
      <c r="AC12" s="3112" t="s">
        <v>469</v>
      </c>
      <c r="AD12" s="3112"/>
      <c r="AE12" s="562"/>
      <c r="AF12" s="3112" t="s">
        <v>470</v>
      </c>
      <c r="AG12" s="3112"/>
      <c r="AH12" s="3112" t="s">
        <v>469</v>
      </c>
      <c r="AI12" s="3112"/>
      <c r="AJ12" s="562"/>
      <c r="AK12" s="3112" t="s">
        <v>470</v>
      </c>
      <c r="AL12" s="3112"/>
      <c r="AM12" s="562"/>
      <c r="AN12" s="3112" t="s">
        <v>470</v>
      </c>
      <c r="AO12" s="3112"/>
    </row>
    <row r="13" spans="1:41" ht="17.399999999999999" x14ac:dyDescent="0.45">
      <c r="C13" s="663">
        <v>1990</v>
      </c>
      <c r="D13" s="664">
        <v>3029336</v>
      </c>
      <c r="E13" s="663"/>
      <c r="F13" s="665">
        <v>16</v>
      </c>
      <c r="G13" s="665"/>
      <c r="H13" s="666">
        <f>+F13/D13*100000</f>
        <v>0.52816854914740397</v>
      </c>
      <c r="I13" s="667"/>
      <c r="J13" s="667">
        <v>1</v>
      </c>
      <c r="K13" s="666">
        <f>+J13/D13*100000</f>
        <v>3.3010534321712748E-2</v>
      </c>
      <c r="L13" s="665"/>
      <c r="M13" s="665">
        <v>1241</v>
      </c>
      <c r="N13" s="665"/>
      <c r="O13" s="665">
        <f>+M13/D13*100000</f>
        <v>40.966073093245519</v>
      </c>
      <c r="P13" s="665"/>
      <c r="Q13" s="665"/>
      <c r="R13" s="665">
        <v>746</v>
      </c>
      <c r="S13" s="665"/>
      <c r="T13" s="665">
        <f>+R13/D13*100000</f>
        <v>24.62585860399771</v>
      </c>
      <c r="U13" s="665"/>
      <c r="V13" s="665"/>
      <c r="W13" s="664">
        <v>0</v>
      </c>
      <c r="X13" s="665"/>
      <c r="Y13" s="666">
        <f>+W13/D13*100000</f>
        <v>0</v>
      </c>
      <c r="Z13" s="665"/>
      <c r="AA13" s="665">
        <v>90</v>
      </c>
      <c r="AB13" s="665"/>
      <c r="AC13" s="668">
        <f>+AA13/D13*100000</f>
        <v>2.9709480889541471</v>
      </c>
      <c r="AD13" s="666"/>
      <c r="AE13" s="665"/>
      <c r="AF13" s="665">
        <v>0</v>
      </c>
      <c r="AG13" s="665"/>
      <c r="AH13" s="669">
        <f>+AF13/D13*100000</f>
        <v>0</v>
      </c>
      <c r="AI13" s="669"/>
      <c r="AJ13" s="665"/>
      <c r="AK13" s="665">
        <v>236</v>
      </c>
      <c r="AL13" s="665"/>
      <c r="AM13" s="665"/>
      <c r="AN13" s="665">
        <v>227</v>
      </c>
      <c r="AO13" s="22"/>
    </row>
    <row r="14" spans="1:41" ht="17.399999999999999" x14ac:dyDescent="0.45">
      <c r="C14" s="663">
        <v>1991</v>
      </c>
      <c r="D14" s="664">
        <v>3101536</v>
      </c>
      <c r="E14" s="663"/>
      <c r="F14" s="665">
        <v>60</v>
      </c>
      <c r="G14" s="665"/>
      <c r="H14" s="666">
        <f t="shared" ref="H14:H41" si="0">+F14/D14*100000</f>
        <v>1.9345253448613846</v>
      </c>
      <c r="I14" s="667"/>
      <c r="J14" s="667">
        <v>1</v>
      </c>
      <c r="K14" s="666">
        <f t="shared" ref="K14:K41" si="1">+J14/D14*100000</f>
        <v>3.2242089081023079E-2</v>
      </c>
      <c r="L14" s="665"/>
      <c r="M14" s="665">
        <v>49527</v>
      </c>
      <c r="N14" s="665"/>
      <c r="O14" s="665">
        <f t="shared" ref="O14:O45" si="2">+M14/D14*100000</f>
        <v>1596.8539459158303</v>
      </c>
      <c r="P14" s="665"/>
      <c r="Q14" s="665"/>
      <c r="R14" s="665">
        <v>1272</v>
      </c>
      <c r="S14" s="665"/>
      <c r="T14" s="665">
        <f t="shared" ref="T14:T45" si="3">+R14/D14*100000</f>
        <v>41.011937311061352</v>
      </c>
      <c r="U14" s="665"/>
      <c r="V14" s="665"/>
      <c r="W14" s="664">
        <v>0</v>
      </c>
      <c r="X14" s="665"/>
      <c r="Y14" s="666">
        <f t="shared" ref="Y14:Y41" si="4">+W14/D14*100000</f>
        <v>0</v>
      </c>
      <c r="Z14" s="665"/>
      <c r="AA14" s="665">
        <v>1670</v>
      </c>
      <c r="AB14" s="665"/>
      <c r="AC14" s="668">
        <f t="shared" ref="AC14:AC39" si="5">+AA14/D14*100000</f>
        <v>53.844288765308548</v>
      </c>
      <c r="AD14" s="666"/>
      <c r="AE14" s="665"/>
      <c r="AF14" s="665">
        <v>0</v>
      </c>
      <c r="AG14" s="665"/>
      <c r="AH14" s="669">
        <f t="shared" ref="AH14:AH45" si="6">+AF14/D14*100000</f>
        <v>0</v>
      </c>
      <c r="AI14" s="669"/>
      <c r="AJ14" s="665"/>
      <c r="AK14" s="665">
        <v>4451</v>
      </c>
      <c r="AL14" s="665"/>
      <c r="AM14" s="665"/>
      <c r="AN14" s="665">
        <v>7771</v>
      </c>
      <c r="AO14" s="22"/>
    </row>
    <row r="15" spans="1:41" ht="17.399999999999999" x14ac:dyDescent="0.45">
      <c r="C15" s="663">
        <v>1992</v>
      </c>
      <c r="D15" s="664">
        <v>3170537</v>
      </c>
      <c r="E15" s="663"/>
      <c r="F15" s="665">
        <v>19</v>
      </c>
      <c r="G15" s="665"/>
      <c r="H15" s="666">
        <f t="shared" si="0"/>
        <v>0.59926756886924837</v>
      </c>
      <c r="I15" s="667"/>
      <c r="J15" s="667">
        <v>0</v>
      </c>
      <c r="K15" s="666">
        <f t="shared" si="1"/>
        <v>0</v>
      </c>
      <c r="L15" s="665"/>
      <c r="M15" s="665">
        <v>7049</v>
      </c>
      <c r="N15" s="665"/>
      <c r="O15" s="665">
        <f t="shared" si="2"/>
        <v>222.32826805049112</v>
      </c>
      <c r="P15" s="665"/>
      <c r="Q15" s="665"/>
      <c r="R15" s="665">
        <v>1883</v>
      </c>
      <c r="S15" s="665"/>
      <c r="T15" s="665">
        <f t="shared" si="3"/>
        <v>59.390570114778669</v>
      </c>
      <c r="U15" s="665"/>
      <c r="V15" s="665"/>
      <c r="W15" s="664">
        <v>0</v>
      </c>
      <c r="X15" s="665"/>
      <c r="Y15" s="666">
        <f t="shared" si="4"/>
        <v>0</v>
      </c>
      <c r="Z15" s="665"/>
      <c r="AA15" s="665">
        <v>0</v>
      </c>
      <c r="AB15" s="665"/>
      <c r="AC15" s="668">
        <f t="shared" si="5"/>
        <v>0</v>
      </c>
      <c r="AD15" s="666"/>
      <c r="AE15" s="665"/>
      <c r="AF15" s="665">
        <v>0</v>
      </c>
      <c r="AG15" s="665"/>
      <c r="AH15" s="669">
        <f t="shared" si="6"/>
        <v>0</v>
      </c>
      <c r="AI15" s="669"/>
      <c r="AJ15" s="665"/>
      <c r="AK15" s="665">
        <v>50</v>
      </c>
      <c r="AL15" s="665"/>
      <c r="AM15" s="665"/>
      <c r="AN15" s="665">
        <v>118</v>
      </c>
      <c r="AO15" s="22"/>
    </row>
    <row r="16" spans="1:41" ht="17.399999999999999" x14ac:dyDescent="0.45">
      <c r="C16" s="663">
        <v>1993</v>
      </c>
      <c r="D16" s="664">
        <v>3239868</v>
      </c>
      <c r="E16" s="663"/>
      <c r="F16" s="665">
        <v>15</v>
      </c>
      <c r="G16" s="665"/>
      <c r="H16" s="666">
        <f t="shared" si="0"/>
        <v>0.46298182518547049</v>
      </c>
      <c r="I16" s="667"/>
      <c r="J16" s="667">
        <v>0</v>
      </c>
      <c r="K16" s="666">
        <f t="shared" si="1"/>
        <v>0</v>
      </c>
      <c r="L16" s="665"/>
      <c r="M16" s="665">
        <v>860</v>
      </c>
      <c r="N16" s="665"/>
      <c r="O16" s="665">
        <f t="shared" si="2"/>
        <v>26.544291310633643</v>
      </c>
      <c r="P16" s="665"/>
      <c r="Q16" s="665"/>
      <c r="R16" s="665">
        <v>352</v>
      </c>
      <c r="S16" s="665"/>
      <c r="T16" s="665">
        <f t="shared" si="3"/>
        <v>10.864640164352375</v>
      </c>
      <c r="U16" s="665"/>
      <c r="V16" s="665"/>
      <c r="W16" s="664">
        <v>0</v>
      </c>
      <c r="X16" s="665"/>
      <c r="Y16" s="666">
        <f t="shared" si="4"/>
        <v>0</v>
      </c>
      <c r="Z16" s="665"/>
      <c r="AA16" s="665">
        <v>0</v>
      </c>
      <c r="AB16" s="665"/>
      <c r="AC16" s="668">
        <f t="shared" si="5"/>
        <v>0</v>
      </c>
      <c r="AD16" s="666"/>
      <c r="AE16" s="665"/>
      <c r="AF16" s="665">
        <v>2000</v>
      </c>
      <c r="AG16" s="665"/>
      <c r="AH16" s="669">
        <f t="shared" si="6"/>
        <v>61.730910024729397</v>
      </c>
      <c r="AI16" s="669"/>
      <c r="AJ16" s="665"/>
      <c r="AK16" s="665">
        <v>76</v>
      </c>
      <c r="AL16" s="665"/>
      <c r="AM16" s="665"/>
      <c r="AN16" s="665">
        <v>668</v>
      </c>
      <c r="AO16" s="22"/>
    </row>
    <row r="17" spans="3:41" ht="17.399999999999999" x14ac:dyDescent="0.45">
      <c r="C17" s="663">
        <v>1994</v>
      </c>
      <c r="D17" s="664">
        <v>3334223</v>
      </c>
      <c r="E17" s="663"/>
      <c r="F17" s="665">
        <v>28</v>
      </c>
      <c r="G17" s="665"/>
      <c r="H17" s="666">
        <f t="shared" si="0"/>
        <v>0.83977586382194591</v>
      </c>
      <c r="I17" s="667"/>
      <c r="J17" s="667">
        <v>4</v>
      </c>
      <c r="K17" s="666">
        <f t="shared" si="1"/>
        <v>0.11996798054599228</v>
      </c>
      <c r="L17" s="665"/>
      <c r="M17" s="665">
        <v>13114</v>
      </c>
      <c r="N17" s="665"/>
      <c r="O17" s="665">
        <f t="shared" si="2"/>
        <v>393.3150242200357</v>
      </c>
      <c r="P17" s="665"/>
      <c r="Q17" s="665"/>
      <c r="R17" s="665">
        <v>190</v>
      </c>
      <c r="S17" s="665"/>
      <c r="T17" s="665">
        <f t="shared" si="3"/>
        <v>5.6984790759346327</v>
      </c>
      <c r="U17" s="665"/>
      <c r="V17" s="665"/>
      <c r="W17" s="664">
        <v>0</v>
      </c>
      <c r="X17" s="665"/>
      <c r="Y17" s="666">
        <f t="shared" si="4"/>
        <v>0</v>
      </c>
      <c r="Z17" s="665"/>
      <c r="AA17" s="665">
        <v>0</v>
      </c>
      <c r="AB17" s="665"/>
      <c r="AC17" s="668">
        <f t="shared" si="5"/>
        <v>0</v>
      </c>
      <c r="AD17" s="666"/>
      <c r="AE17" s="665"/>
      <c r="AF17" s="665">
        <v>3251</v>
      </c>
      <c r="AG17" s="665"/>
      <c r="AH17" s="669">
        <f t="shared" si="6"/>
        <v>97.503976188755217</v>
      </c>
      <c r="AI17" s="669"/>
      <c r="AJ17" s="665"/>
      <c r="AK17" s="665">
        <v>302</v>
      </c>
      <c r="AL17" s="665"/>
      <c r="AM17" s="665"/>
      <c r="AN17" s="665">
        <v>114</v>
      </c>
      <c r="AO17" s="22"/>
    </row>
    <row r="18" spans="3:41" ht="17.399999999999999" x14ac:dyDescent="0.45">
      <c r="C18" s="663">
        <v>1995</v>
      </c>
      <c r="D18" s="664">
        <v>3428278</v>
      </c>
      <c r="E18" s="663"/>
      <c r="F18" s="665">
        <v>13</v>
      </c>
      <c r="G18" s="665"/>
      <c r="H18" s="666">
        <f t="shared" si="0"/>
        <v>0.37919911979133547</v>
      </c>
      <c r="I18" s="667"/>
      <c r="J18" s="667">
        <v>0</v>
      </c>
      <c r="K18" s="666">
        <f t="shared" si="1"/>
        <v>0</v>
      </c>
      <c r="L18" s="665"/>
      <c r="M18" s="665">
        <v>7497</v>
      </c>
      <c r="N18" s="665"/>
      <c r="O18" s="665">
        <f t="shared" si="2"/>
        <v>218.68121546735705</v>
      </c>
      <c r="P18" s="665"/>
      <c r="Q18" s="665"/>
      <c r="R18" s="665">
        <v>4018</v>
      </c>
      <c r="S18" s="665"/>
      <c r="T18" s="665">
        <f t="shared" si="3"/>
        <v>117.20169717858353</v>
      </c>
      <c r="U18" s="665"/>
      <c r="V18" s="665"/>
      <c r="W18" s="664">
        <v>0</v>
      </c>
      <c r="X18" s="665"/>
      <c r="Y18" s="666">
        <f t="shared" si="4"/>
        <v>0</v>
      </c>
      <c r="Z18" s="665"/>
      <c r="AA18" s="665">
        <v>0</v>
      </c>
      <c r="AB18" s="665"/>
      <c r="AC18" s="668">
        <f t="shared" si="5"/>
        <v>0</v>
      </c>
      <c r="AD18" s="666"/>
      <c r="AE18" s="665"/>
      <c r="AF18" s="665">
        <v>116</v>
      </c>
      <c r="AG18" s="665"/>
      <c r="AH18" s="669">
        <f t="shared" si="6"/>
        <v>3.3836229150611477</v>
      </c>
      <c r="AI18" s="669"/>
      <c r="AJ18" s="665"/>
      <c r="AK18" s="665">
        <v>130</v>
      </c>
      <c r="AL18" s="665"/>
      <c r="AM18" s="665"/>
      <c r="AN18" s="665">
        <v>878</v>
      </c>
      <c r="AO18" s="22"/>
    </row>
    <row r="19" spans="3:41" ht="17.399999999999999" x14ac:dyDescent="0.45">
      <c r="C19" s="663">
        <v>1996</v>
      </c>
      <c r="D19" s="664">
        <v>3520866</v>
      </c>
      <c r="E19" s="663"/>
      <c r="F19" s="665">
        <v>57</v>
      </c>
      <c r="G19" s="665"/>
      <c r="H19" s="666">
        <f t="shared" si="0"/>
        <v>1.6189198907314282</v>
      </c>
      <c r="I19" s="667"/>
      <c r="J19" s="667">
        <v>0</v>
      </c>
      <c r="K19" s="666">
        <f t="shared" si="1"/>
        <v>0</v>
      </c>
      <c r="L19" s="665"/>
      <c r="M19" s="665">
        <v>12346</v>
      </c>
      <c r="N19" s="665"/>
      <c r="O19" s="665">
        <f t="shared" si="2"/>
        <v>350.65236791175806</v>
      </c>
      <c r="P19" s="665"/>
      <c r="Q19" s="665"/>
      <c r="R19" s="665">
        <v>6551</v>
      </c>
      <c r="S19" s="665"/>
      <c r="T19" s="665">
        <f t="shared" si="3"/>
        <v>186.06217902072956</v>
      </c>
      <c r="U19" s="665"/>
      <c r="V19" s="665"/>
      <c r="W19" s="664">
        <v>0</v>
      </c>
      <c r="X19" s="665"/>
      <c r="Y19" s="666">
        <f t="shared" si="4"/>
        <v>0</v>
      </c>
      <c r="Z19" s="665"/>
      <c r="AA19" s="665">
        <v>139</v>
      </c>
      <c r="AB19" s="665"/>
      <c r="AC19" s="668">
        <f t="shared" si="5"/>
        <v>3.9478923651169908</v>
      </c>
      <c r="AD19" s="666"/>
      <c r="AE19" s="665"/>
      <c r="AF19" s="665">
        <v>722</v>
      </c>
      <c r="AG19" s="665"/>
      <c r="AH19" s="669">
        <f t="shared" si="6"/>
        <v>20.50631861593142</v>
      </c>
      <c r="AI19" s="669"/>
      <c r="AJ19" s="665"/>
      <c r="AK19" s="665">
        <v>683</v>
      </c>
      <c r="AL19" s="665"/>
      <c r="AM19" s="665"/>
      <c r="AN19" s="665">
        <v>1057</v>
      </c>
      <c r="AO19" s="22"/>
    </row>
    <row r="20" spans="3:41" ht="17.399999999999999" x14ac:dyDescent="0.45">
      <c r="C20" s="663">
        <v>1997</v>
      </c>
      <c r="D20" s="664">
        <v>3611224</v>
      </c>
      <c r="E20" s="663"/>
      <c r="F20" s="665">
        <v>20</v>
      </c>
      <c r="G20" s="665"/>
      <c r="H20" s="666">
        <f t="shared" si="0"/>
        <v>0.55382884030456159</v>
      </c>
      <c r="I20" s="667"/>
      <c r="J20" s="667">
        <v>2</v>
      </c>
      <c r="K20" s="666">
        <f t="shared" si="1"/>
        <v>5.5382884030456159E-2</v>
      </c>
      <c r="L20" s="665"/>
      <c r="M20" s="665">
        <v>1714</v>
      </c>
      <c r="N20" s="665"/>
      <c r="O20" s="665">
        <f t="shared" si="2"/>
        <v>47.463131614100924</v>
      </c>
      <c r="P20" s="665"/>
      <c r="Q20" s="665"/>
      <c r="R20" s="665">
        <v>1235</v>
      </c>
      <c r="S20" s="665"/>
      <c r="T20" s="665">
        <f t="shared" si="3"/>
        <v>34.198930888806679</v>
      </c>
      <c r="U20" s="665"/>
      <c r="V20" s="665"/>
      <c r="W20" s="664">
        <v>0</v>
      </c>
      <c r="X20" s="665"/>
      <c r="Y20" s="666">
        <f t="shared" si="4"/>
        <v>0</v>
      </c>
      <c r="Z20" s="665"/>
      <c r="AA20" s="665">
        <v>14</v>
      </c>
      <c r="AB20" s="665"/>
      <c r="AC20" s="668">
        <f t="shared" si="5"/>
        <v>0.38768018821319311</v>
      </c>
      <c r="AD20" s="666"/>
      <c r="AE20" s="665"/>
      <c r="AF20" s="665">
        <v>105</v>
      </c>
      <c r="AG20" s="665"/>
      <c r="AH20" s="669">
        <f t="shared" si="6"/>
        <v>2.9076014115989484</v>
      </c>
      <c r="AI20" s="669"/>
      <c r="AJ20" s="665"/>
      <c r="AK20" s="665">
        <v>81</v>
      </c>
      <c r="AL20" s="665"/>
      <c r="AM20" s="665"/>
      <c r="AN20" s="665">
        <v>1059</v>
      </c>
      <c r="AO20" s="22"/>
    </row>
    <row r="21" spans="3:41" ht="17.399999999999999" x14ac:dyDescent="0.45">
      <c r="C21" s="663">
        <v>1998</v>
      </c>
      <c r="D21" s="664">
        <v>3699939</v>
      </c>
      <c r="E21" s="663"/>
      <c r="F21" s="665">
        <v>14</v>
      </c>
      <c r="G21" s="665"/>
      <c r="H21" s="666">
        <f t="shared" si="0"/>
        <v>0.37838461661124684</v>
      </c>
      <c r="I21" s="667"/>
      <c r="J21" s="667">
        <v>2</v>
      </c>
      <c r="K21" s="666">
        <f t="shared" si="1"/>
        <v>5.405494523017812E-2</v>
      </c>
      <c r="L21" s="665"/>
      <c r="M21" s="665">
        <v>7467</v>
      </c>
      <c r="N21" s="665"/>
      <c r="O21" s="665">
        <f t="shared" si="2"/>
        <v>201.81413801687</v>
      </c>
      <c r="P21" s="665"/>
      <c r="Q21" s="665"/>
      <c r="R21" s="665">
        <v>8006</v>
      </c>
      <c r="S21" s="665"/>
      <c r="T21" s="665">
        <f t="shared" si="3"/>
        <v>216.38194575640301</v>
      </c>
      <c r="U21" s="665"/>
      <c r="V21" s="665"/>
      <c r="W21" s="664">
        <v>2</v>
      </c>
      <c r="X21" s="665"/>
      <c r="Y21" s="666">
        <f t="shared" si="4"/>
        <v>5.405494523017812E-2</v>
      </c>
      <c r="Z21" s="665"/>
      <c r="AA21" s="665">
        <v>243</v>
      </c>
      <c r="AB21" s="665"/>
      <c r="AC21" s="668">
        <f t="shared" si="5"/>
        <v>6.567675845466642</v>
      </c>
      <c r="AD21" s="666"/>
      <c r="AE21" s="665"/>
      <c r="AF21" s="665">
        <v>911</v>
      </c>
      <c r="AG21" s="665"/>
      <c r="AH21" s="669">
        <f t="shared" si="6"/>
        <v>24.622027552346132</v>
      </c>
      <c r="AI21" s="669"/>
      <c r="AJ21" s="665"/>
      <c r="AK21" s="665">
        <v>122</v>
      </c>
      <c r="AL21" s="665"/>
      <c r="AM21" s="665"/>
      <c r="AN21" s="665">
        <v>1815</v>
      </c>
      <c r="AO21" s="22"/>
    </row>
    <row r="22" spans="3:41" ht="17.399999999999999" x14ac:dyDescent="0.45">
      <c r="C22" s="663">
        <v>1999</v>
      </c>
      <c r="D22" s="664">
        <v>3786841</v>
      </c>
      <c r="E22" s="663"/>
      <c r="F22" s="665">
        <v>12</v>
      </c>
      <c r="G22" s="665"/>
      <c r="H22" s="666">
        <f t="shared" si="0"/>
        <v>0.31688681938322733</v>
      </c>
      <c r="I22" s="667"/>
      <c r="J22" s="667">
        <v>0</v>
      </c>
      <c r="K22" s="666">
        <f t="shared" si="1"/>
        <v>0</v>
      </c>
      <c r="L22" s="665"/>
      <c r="M22" s="665">
        <v>14786</v>
      </c>
      <c r="N22" s="665"/>
      <c r="O22" s="665">
        <f t="shared" si="2"/>
        <v>390.45737595003328</v>
      </c>
      <c r="P22" s="665"/>
      <c r="Q22" s="665"/>
      <c r="R22" s="665">
        <v>12829</v>
      </c>
      <c r="S22" s="665"/>
      <c r="T22" s="665">
        <f t="shared" si="3"/>
        <v>338.77841715561863</v>
      </c>
      <c r="U22" s="665"/>
      <c r="V22" s="665"/>
      <c r="W22" s="664">
        <v>0</v>
      </c>
      <c r="X22" s="665"/>
      <c r="Y22" s="666">
        <f t="shared" si="4"/>
        <v>0</v>
      </c>
      <c r="Z22" s="665"/>
      <c r="AA22" s="665">
        <v>18</v>
      </c>
      <c r="AB22" s="665"/>
      <c r="AC22" s="668">
        <f t="shared" si="5"/>
        <v>0.47533022907484096</v>
      </c>
      <c r="AD22" s="666"/>
      <c r="AE22" s="665"/>
      <c r="AF22" s="665">
        <v>3410</v>
      </c>
      <c r="AG22" s="665"/>
      <c r="AH22" s="669">
        <f t="shared" si="6"/>
        <v>90.048671174733769</v>
      </c>
      <c r="AI22" s="669"/>
      <c r="AJ22" s="665"/>
      <c r="AK22" s="665">
        <v>173</v>
      </c>
      <c r="AL22" s="665"/>
      <c r="AM22" s="665"/>
      <c r="AN22" s="665">
        <v>5085</v>
      </c>
      <c r="AO22" s="22"/>
    </row>
    <row r="23" spans="3:41" ht="17.399999999999999" x14ac:dyDescent="0.45">
      <c r="C23" s="663">
        <v>2000</v>
      </c>
      <c r="D23" s="664">
        <v>3872349</v>
      </c>
      <c r="E23" s="663"/>
      <c r="F23" s="665">
        <v>8</v>
      </c>
      <c r="G23" s="665"/>
      <c r="H23" s="666">
        <f t="shared" si="0"/>
        <v>0.20659294913759063</v>
      </c>
      <c r="I23" s="667"/>
      <c r="J23" s="667">
        <v>8</v>
      </c>
      <c r="K23" s="666">
        <f t="shared" si="1"/>
        <v>0.20659294913759063</v>
      </c>
      <c r="L23" s="665"/>
      <c r="M23" s="665">
        <v>3766</v>
      </c>
      <c r="N23" s="665"/>
      <c r="O23" s="665">
        <f t="shared" si="2"/>
        <v>97.253630806520803</v>
      </c>
      <c r="P23" s="665"/>
      <c r="Q23" s="665"/>
      <c r="R23" s="665">
        <v>2440</v>
      </c>
      <c r="S23" s="665"/>
      <c r="T23" s="665">
        <f t="shared" si="3"/>
        <v>63.010849486965142</v>
      </c>
      <c r="U23" s="665"/>
      <c r="V23" s="665"/>
      <c r="W23" s="664">
        <v>0</v>
      </c>
      <c r="X23" s="665"/>
      <c r="Y23" s="666">
        <f t="shared" si="4"/>
        <v>0</v>
      </c>
      <c r="Z23" s="665"/>
      <c r="AA23" s="665">
        <v>14</v>
      </c>
      <c r="AB23" s="665"/>
      <c r="AC23" s="668">
        <f t="shared" si="5"/>
        <v>0.3615376609907836</v>
      </c>
      <c r="AD23" s="666"/>
      <c r="AE23" s="665"/>
      <c r="AF23" s="665">
        <v>0</v>
      </c>
      <c r="AG23" s="665"/>
      <c r="AH23" s="669">
        <f t="shared" si="6"/>
        <v>0</v>
      </c>
      <c r="AI23" s="669"/>
      <c r="AJ23" s="665"/>
      <c r="AK23" s="665">
        <v>5</v>
      </c>
      <c r="AL23" s="665"/>
      <c r="AM23" s="665"/>
      <c r="AN23" s="665">
        <v>1577</v>
      </c>
      <c r="AO23" s="22"/>
    </row>
    <row r="24" spans="3:41" ht="17.399999999999999" x14ac:dyDescent="0.45">
      <c r="C24" s="663">
        <v>2001</v>
      </c>
      <c r="D24" s="664">
        <v>3953393</v>
      </c>
      <c r="E24" s="663"/>
      <c r="F24" s="665">
        <v>2</v>
      </c>
      <c r="G24" s="665"/>
      <c r="H24" s="666">
        <f t="shared" si="0"/>
        <v>5.0589455690339923E-2</v>
      </c>
      <c r="I24" s="667"/>
      <c r="J24" s="667">
        <v>0</v>
      </c>
      <c r="K24" s="666">
        <f t="shared" si="1"/>
        <v>0</v>
      </c>
      <c r="L24" s="665"/>
      <c r="M24" s="665">
        <v>3838</v>
      </c>
      <c r="N24" s="665"/>
      <c r="O24" s="665">
        <f t="shared" si="2"/>
        <v>97.081165469762311</v>
      </c>
      <c r="P24" s="665"/>
      <c r="Q24" s="665"/>
      <c r="R24" s="665">
        <v>2285</v>
      </c>
      <c r="S24" s="665"/>
      <c r="T24" s="665">
        <f t="shared" si="3"/>
        <v>57.79845312621336</v>
      </c>
      <c r="U24" s="665"/>
      <c r="V24" s="665"/>
      <c r="W24" s="664">
        <v>1</v>
      </c>
      <c r="X24" s="665"/>
      <c r="Y24" s="666">
        <f t="shared" si="4"/>
        <v>2.5294727845169961E-2</v>
      </c>
      <c r="Z24" s="665"/>
      <c r="AA24" s="665">
        <v>0</v>
      </c>
      <c r="AB24" s="665"/>
      <c r="AC24" s="668">
        <f t="shared" si="5"/>
        <v>0</v>
      </c>
      <c r="AD24" s="666"/>
      <c r="AE24" s="665"/>
      <c r="AF24" s="665">
        <v>432</v>
      </c>
      <c r="AG24" s="665"/>
      <c r="AH24" s="669">
        <f t="shared" si="6"/>
        <v>10.927322429113422</v>
      </c>
      <c r="AI24" s="669"/>
      <c r="AJ24" s="665"/>
      <c r="AK24" s="665">
        <v>21</v>
      </c>
      <c r="AL24" s="665"/>
      <c r="AM24" s="665"/>
      <c r="AN24" s="665">
        <v>1555</v>
      </c>
      <c r="AO24" s="22"/>
    </row>
    <row r="25" spans="3:41" ht="17.399999999999999" x14ac:dyDescent="0.45">
      <c r="C25" s="663">
        <v>2002</v>
      </c>
      <c r="D25" s="664">
        <v>4022431</v>
      </c>
      <c r="E25" s="663"/>
      <c r="F25" s="665">
        <v>18</v>
      </c>
      <c r="G25" s="665"/>
      <c r="H25" s="666">
        <f t="shared" si="0"/>
        <v>0.44749058467379549</v>
      </c>
      <c r="I25" s="667"/>
      <c r="J25" s="667">
        <v>7</v>
      </c>
      <c r="K25" s="666">
        <f t="shared" si="1"/>
        <v>0.1740241162620316</v>
      </c>
      <c r="L25" s="665"/>
      <c r="M25" s="665">
        <v>14835</v>
      </c>
      <c r="N25" s="665"/>
      <c r="O25" s="665">
        <f t="shared" si="2"/>
        <v>368.80682353531978</v>
      </c>
      <c r="P25" s="665"/>
      <c r="Q25" s="665"/>
      <c r="R25" s="665">
        <v>12638</v>
      </c>
      <c r="S25" s="665"/>
      <c r="T25" s="665">
        <f t="shared" si="3"/>
        <v>314.1881116170793</v>
      </c>
      <c r="U25" s="665"/>
      <c r="V25" s="665"/>
      <c r="W25" s="664">
        <v>0</v>
      </c>
      <c r="X25" s="665"/>
      <c r="Y25" s="666">
        <f t="shared" si="4"/>
        <v>0</v>
      </c>
      <c r="Z25" s="665"/>
      <c r="AA25" s="665">
        <v>1</v>
      </c>
      <c r="AB25" s="665"/>
      <c r="AC25" s="668">
        <f t="shared" si="5"/>
        <v>2.4860588037433084E-2</v>
      </c>
      <c r="AD25" s="666"/>
      <c r="AE25" s="665"/>
      <c r="AF25" s="665">
        <v>0</v>
      </c>
      <c r="AG25" s="665"/>
      <c r="AH25" s="669">
        <f t="shared" si="6"/>
        <v>0</v>
      </c>
      <c r="AI25" s="669"/>
      <c r="AJ25" s="665"/>
      <c r="AK25" s="665">
        <v>98</v>
      </c>
      <c r="AL25" s="665"/>
      <c r="AM25" s="665"/>
      <c r="AN25" s="665">
        <v>1527</v>
      </c>
      <c r="AO25" s="22"/>
    </row>
    <row r="26" spans="3:41" ht="17.399999999999999" x14ac:dyDescent="0.45">
      <c r="C26" s="663">
        <v>2003</v>
      </c>
      <c r="D26" s="664">
        <v>4086405</v>
      </c>
      <c r="E26" s="663"/>
      <c r="F26" s="665">
        <v>1</v>
      </c>
      <c r="G26" s="665"/>
      <c r="H26" s="666">
        <f t="shared" si="0"/>
        <v>2.4471387442018107E-2</v>
      </c>
      <c r="I26" s="667"/>
      <c r="J26" s="667">
        <v>0</v>
      </c>
      <c r="K26" s="666">
        <f t="shared" si="1"/>
        <v>0</v>
      </c>
      <c r="L26" s="665"/>
      <c r="M26" s="665">
        <v>2455</v>
      </c>
      <c r="N26" s="665"/>
      <c r="O26" s="665">
        <f t="shared" si="2"/>
        <v>60.077256170154449</v>
      </c>
      <c r="P26" s="665"/>
      <c r="Q26" s="665"/>
      <c r="R26" s="665">
        <v>462</v>
      </c>
      <c r="S26" s="665"/>
      <c r="T26" s="665">
        <f t="shared" si="3"/>
        <v>11.305780998212365</v>
      </c>
      <c r="U26" s="665"/>
      <c r="V26" s="665"/>
      <c r="W26" s="664">
        <v>0</v>
      </c>
      <c r="X26" s="665"/>
      <c r="Y26" s="666">
        <f t="shared" si="4"/>
        <v>0</v>
      </c>
      <c r="Z26" s="665"/>
      <c r="AA26" s="665">
        <v>0</v>
      </c>
      <c r="AB26" s="665"/>
      <c r="AC26" s="668">
        <f t="shared" si="5"/>
        <v>0</v>
      </c>
      <c r="AD26" s="666"/>
      <c r="AE26" s="665"/>
      <c r="AF26" s="665">
        <v>500000</v>
      </c>
      <c r="AG26" s="665"/>
      <c r="AH26" s="669">
        <f t="shared" si="6"/>
        <v>12235.693721009053</v>
      </c>
      <c r="AI26" s="669"/>
      <c r="AJ26" s="665"/>
      <c r="AK26" s="665">
        <v>90</v>
      </c>
      <c r="AL26" s="665"/>
      <c r="AM26" s="665"/>
      <c r="AN26" s="665">
        <v>1525</v>
      </c>
      <c r="AO26" s="22"/>
    </row>
    <row r="27" spans="3:41" ht="17.399999999999999" x14ac:dyDescent="0.45">
      <c r="C27" s="663">
        <v>2004</v>
      </c>
      <c r="D27" s="664">
        <v>4151823</v>
      </c>
      <c r="E27" s="663"/>
      <c r="F27" s="665">
        <v>9</v>
      </c>
      <c r="G27" s="665"/>
      <c r="H27" s="666">
        <f t="shared" si="0"/>
        <v>0.21677224679375781</v>
      </c>
      <c r="I27" s="667"/>
      <c r="J27" s="667">
        <v>0</v>
      </c>
      <c r="K27" s="666">
        <f t="shared" si="1"/>
        <v>0</v>
      </c>
      <c r="L27" s="665"/>
      <c r="M27" s="665">
        <v>1763</v>
      </c>
      <c r="N27" s="665"/>
      <c r="O27" s="665">
        <f t="shared" si="2"/>
        <v>42.46327456637723</v>
      </c>
      <c r="P27" s="665"/>
      <c r="Q27" s="665"/>
      <c r="R27" s="665">
        <v>1411</v>
      </c>
      <c r="S27" s="665"/>
      <c r="T27" s="665">
        <f t="shared" si="3"/>
        <v>33.985071136221364</v>
      </c>
      <c r="U27" s="665"/>
      <c r="V27" s="665"/>
      <c r="W27" s="664">
        <v>0</v>
      </c>
      <c r="X27" s="665"/>
      <c r="Y27" s="666">
        <f t="shared" si="4"/>
        <v>0</v>
      </c>
      <c r="Z27" s="665"/>
      <c r="AA27" s="665">
        <v>0</v>
      </c>
      <c r="AB27" s="665"/>
      <c r="AC27" s="668">
        <f t="shared" si="5"/>
        <v>0</v>
      </c>
      <c r="AD27" s="666"/>
      <c r="AE27" s="665"/>
      <c r="AF27" s="665">
        <v>18</v>
      </c>
      <c r="AG27" s="665"/>
      <c r="AH27" s="669">
        <f t="shared" si="6"/>
        <v>0.43354449358751562</v>
      </c>
      <c r="AI27" s="669"/>
      <c r="AJ27" s="665"/>
      <c r="AK27" s="665">
        <v>15</v>
      </c>
      <c r="AL27" s="665"/>
      <c r="AM27" s="665"/>
      <c r="AN27" s="665">
        <v>2012</v>
      </c>
      <c r="AO27" s="22"/>
    </row>
    <row r="28" spans="3:41" ht="17.399999999999999" x14ac:dyDescent="0.45">
      <c r="C28" s="663">
        <v>2005</v>
      </c>
      <c r="D28" s="664">
        <v>4215248</v>
      </c>
      <c r="E28" s="663"/>
      <c r="F28" s="665">
        <v>9</v>
      </c>
      <c r="G28" s="665"/>
      <c r="H28" s="666">
        <f t="shared" si="0"/>
        <v>0.21351056924764569</v>
      </c>
      <c r="I28" s="667"/>
      <c r="J28" s="667">
        <v>1</v>
      </c>
      <c r="K28" s="666">
        <f t="shared" si="1"/>
        <v>2.3723396583071741E-2</v>
      </c>
      <c r="L28" s="665"/>
      <c r="M28" s="665">
        <v>20215</v>
      </c>
      <c r="N28" s="665"/>
      <c r="O28" s="665">
        <f t="shared" si="2"/>
        <v>479.56846192679524</v>
      </c>
      <c r="P28" s="665"/>
      <c r="Q28" s="665"/>
      <c r="R28" s="665">
        <v>2866</v>
      </c>
      <c r="S28" s="665"/>
      <c r="T28" s="665">
        <f t="shared" si="3"/>
        <v>67.991254607083619</v>
      </c>
      <c r="U28" s="665"/>
      <c r="V28" s="665"/>
      <c r="W28" s="664">
        <v>50</v>
      </c>
      <c r="X28" s="665"/>
      <c r="Y28" s="666">
        <f t="shared" si="4"/>
        <v>1.1861698291535872</v>
      </c>
      <c r="Z28" s="665"/>
      <c r="AA28" s="665">
        <v>0</v>
      </c>
      <c r="AB28" s="665"/>
      <c r="AC28" s="668">
        <f t="shared" si="5"/>
        <v>0</v>
      </c>
      <c r="AD28" s="666"/>
      <c r="AE28" s="665"/>
      <c r="AF28" s="665">
        <v>60</v>
      </c>
      <c r="AG28" s="665"/>
      <c r="AH28" s="669">
        <f t="shared" si="6"/>
        <v>1.4234037949843046</v>
      </c>
      <c r="AI28" s="669"/>
      <c r="AJ28" s="665"/>
      <c r="AK28" s="665">
        <v>35</v>
      </c>
      <c r="AL28" s="665"/>
      <c r="AM28" s="665"/>
      <c r="AN28" s="665">
        <v>3286</v>
      </c>
      <c r="AO28" s="22"/>
    </row>
    <row r="29" spans="3:41" ht="17.399999999999999" x14ac:dyDescent="0.45">
      <c r="C29" s="663">
        <v>2006</v>
      </c>
      <c r="D29" s="664">
        <v>4278656</v>
      </c>
      <c r="E29" s="663"/>
      <c r="F29" s="665">
        <v>7</v>
      </c>
      <c r="G29" s="665"/>
      <c r="H29" s="666">
        <f t="shared" si="0"/>
        <v>0.16360277619888117</v>
      </c>
      <c r="I29" s="667"/>
      <c r="J29" s="667">
        <v>0</v>
      </c>
      <c r="K29" s="666">
        <f t="shared" si="1"/>
        <v>0</v>
      </c>
      <c r="L29" s="665"/>
      <c r="M29" s="665">
        <v>2441</v>
      </c>
      <c r="N29" s="665"/>
      <c r="O29" s="665">
        <f t="shared" si="2"/>
        <v>57.050625243066982</v>
      </c>
      <c r="P29" s="665"/>
      <c r="Q29" s="665"/>
      <c r="R29" s="665">
        <v>155</v>
      </c>
      <c r="S29" s="665"/>
      <c r="T29" s="665">
        <f t="shared" si="3"/>
        <v>3.6226329015466541</v>
      </c>
      <c r="U29" s="665"/>
      <c r="V29" s="665"/>
      <c r="W29" s="664">
        <v>58</v>
      </c>
      <c r="X29" s="665"/>
      <c r="Y29" s="666">
        <f t="shared" si="4"/>
        <v>1.3555658599335867</v>
      </c>
      <c r="Z29" s="665"/>
      <c r="AA29" s="665">
        <v>0</v>
      </c>
      <c r="AB29" s="665"/>
      <c r="AC29" s="668">
        <f t="shared" si="5"/>
        <v>0</v>
      </c>
      <c r="AD29" s="666"/>
      <c r="AE29" s="665"/>
      <c r="AF29" s="665">
        <v>667</v>
      </c>
      <c r="AG29" s="665"/>
      <c r="AH29" s="669">
        <f t="shared" si="6"/>
        <v>15.589007389236247</v>
      </c>
      <c r="AI29" s="669"/>
      <c r="AJ29" s="665"/>
      <c r="AK29" s="665">
        <v>2</v>
      </c>
      <c r="AL29" s="665"/>
      <c r="AM29" s="665"/>
      <c r="AN29" s="665">
        <v>1414</v>
      </c>
      <c r="AO29" s="22"/>
    </row>
    <row r="30" spans="3:41" ht="17.399999999999999" x14ac:dyDescent="0.45">
      <c r="C30" s="663">
        <v>2007</v>
      </c>
      <c r="D30" s="664">
        <v>4340390</v>
      </c>
      <c r="E30" s="663"/>
      <c r="F30" s="665">
        <v>30</v>
      </c>
      <c r="G30" s="665"/>
      <c r="H30" s="666">
        <f t="shared" si="0"/>
        <v>0.69118212879487784</v>
      </c>
      <c r="I30" s="667"/>
      <c r="J30" s="667">
        <v>2</v>
      </c>
      <c r="K30" s="666">
        <f t="shared" si="1"/>
        <v>4.6078808586325189E-2</v>
      </c>
      <c r="L30" s="665"/>
      <c r="M30" s="665">
        <v>24385</v>
      </c>
      <c r="N30" s="665"/>
      <c r="O30" s="665">
        <f t="shared" si="2"/>
        <v>561.8158736887699</v>
      </c>
      <c r="P30" s="665"/>
      <c r="Q30" s="665"/>
      <c r="R30" s="665">
        <v>4857</v>
      </c>
      <c r="S30" s="665"/>
      <c r="T30" s="665">
        <f t="shared" si="3"/>
        <v>111.90238665189072</v>
      </c>
      <c r="U30" s="665"/>
      <c r="V30" s="665"/>
      <c r="W30" s="664">
        <v>20</v>
      </c>
      <c r="X30" s="665"/>
      <c r="Y30" s="666">
        <f t="shared" si="4"/>
        <v>0.46078808586325193</v>
      </c>
      <c r="Z30" s="665"/>
      <c r="AA30" s="665">
        <v>0</v>
      </c>
      <c r="AB30" s="665"/>
      <c r="AC30" s="668">
        <f t="shared" si="5"/>
        <v>0</v>
      </c>
      <c r="AD30" s="666"/>
      <c r="AE30" s="665"/>
      <c r="AF30" s="665">
        <v>5129</v>
      </c>
      <c r="AG30" s="665"/>
      <c r="AH30" s="669">
        <f t="shared" si="6"/>
        <v>118.16910461963094</v>
      </c>
      <c r="AI30" s="669"/>
      <c r="AJ30" s="665"/>
      <c r="AK30" s="665">
        <v>174</v>
      </c>
      <c r="AL30" s="665"/>
      <c r="AM30" s="665"/>
      <c r="AN30" s="665">
        <v>8910</v>
      </c>
      <c r="AO30" s="22"/>
    </row>
    <row r="31" spans="3:41" ht="17.399999999999999" x14ac:dyDescent="0.45">
      <c r="C31" s="663">
        <v>2008</v>
      </c>
      <c r="D31" s="664">
        <v>4404090</v>
      </c>
      <c r="E31" s="663"/>
      <c r="F31" s="665">
        <v>9</v>
      </c>
      <c r="G31" s="665"/>
      <c r="H31" s="666">
        <f t="shared" si="0"/>
        <v>0.204355496822272</v>
      </c>
      <c r="I31" s="667"/>
      <c r="J31" s="667">
        <v>3</v>
      </c>
      <c r="K31" s="666">
        <f t="shared" si="1"/>
        <v>6.8118498940757347E-2</v>
      </c>
      <c r="L31" s="665"/>
      <c r="M31" s="665">
        <v>4371</v>
      </c>
      <c r="N31" s="665"/>
      <c r="O31" s="665">
        <f t="shared" si="2"/>
        <v>99.248652956683443</v>
      </c>
      <c r="P31" s="665"/>
      <c r="Q31" s="665"/>
      <c r="R31" s="665">
        <v>290</v>
      </c>
      <c r="S31" s="665"/>
      <c r="T31" s="665">
        <f t="shared" si="3"/>
        <v>6.5847882309398766</v>
      </c>
      <c r="U31" s="665"/>
      <c r="V31" s="665"/>
      <c r="W31" s="664">
        <v>30</v>
      </c>
      <c r="X31" s="665"/>
      <c r="Y31" s="666">
        <f t="shared" si="4"/>
        <v>0.68118498940757333</v>
      </c>
      <c r="Z31" s="665"/>
      <c r="AA31" s="665">
        <v>0</v>
      </c>
      <c r="AB31" s="665"/>
      <c r="AC31" s="668">
        <f t="shared" si="5"/>
        <v>0</v>
      </c>
      <c r="AD31" s="666"/>
      <c r="AE31" s="665"/>
      <c r="AF31" s="665">
        <v>15739</v>
      </c>
      <c r="AG31" s="665"/>
      <c r="AH31" s="669">
        <f t="shared" si="6"/>
        <v>357.37235160952662</v>
      </c>
      <c r="AI31" s="669"/>
      <c r="AJ31" s="665"/>
      <c r="AK31" s="665">
        <v>274</v>
      </c>
      <c r="AL31" s="665"/>
      <c r="AM31" s="665"/>
      <c r="AN31" s="665">
        <v>2973</v>
      </c>
      <c r="AO31" s="22"/>
    </row>
    <row r="32" spans="3:41" ht="17.399999999999999" x14ac:dyDescent="0.45">
      <c r="C32" s="663">
        <v>2009</v>
      </c>
      <c r="D32" s="664">
        <v>4469337</v>
      </c>
      <c r="E32" s="663"/>
      <c r="F32" s="665">
        <v>28</v>
      </c>
      <c r="G32" s="665"/>
      <c r="H32" s="666">
        <f t="shared" si="0"/>
        <v>0.62649113280112911</v>
      </c>
      <c r="I32" s="667"/>
      <c r="J32" s="667">
        <v>7</v>
      </c>
      <c r="K32" s="666">
        <f t="shared" si="1"/>
        <v>0.15662278320028228</v>
      </c>
      <c r="L32" s="665"/>
      <c r="M32" s="665">
        <v>14653</v>
      </c>
      <c r="N32" s="665"/>
      <c r="O32" s="665">
        <f t="shared" si="2"/>
        <v>327.85623460481946</v>
      </c>
      <c r="P32" s="665"/>
      <c r="Q32" s="665"/>
      <c r="R32" s="665">
        <v>1048</v>
      </c>
      <c r="S32" s="665"/>
      <c r="T32" s="665">
        <f t="shared" si="3"/>
        <v>23.448668113413689</v>
      </c>
      <c r="U32" s="665"/>
      <c r="V32" s="665"/>
      <c r="W32" s="664">
        <v>10</v>
      </c>
      <c r="X32" s="665"/>
      <c r="Y32" s="666">
        <f t="shared" si="4"/>
        <v>0.22374683314326041</v>
      </c>
      <c r="Z32" s="665"/>
      <c r="AA32" s="665">
        <v>0</v>
      </c>
      <c r="AB32" s="665"/>
      <c r="AC32" s="668">
        <f t="shared" si="5"/>
        <v>0</v>
      </c>
      <c r="AD32" s="666"/>
      <c r="AE32" s="665"/>
      <c r="AF32" s="665">
        <v>0</v>
      </c>
      <c r="AG32" s="665"/>
      <c r="AH32" s="669">
        <f t="shared" si="6"/>
        <v>0</v>
      </c>
      <c r="AI32" s="669"/>
      <c r="AJ32" s="665"/>
      <c r="AK32" s="665">
        <v>853</v>
      </c>
      <c r="AL32" s="665"/>
      <c r="AM32" s="665"/>
      <c r="AN32" s="665">
        <v>2654</v>
      </c>
      <c r="AO32" s="22"/>
    </row>
    <row r="33" spans="3:41" ht="17.399999999999999" x14ac:dyDescent="0.45">
      <c r="C33" s="663">
        <v>2010</v>
      </c>
      <c r="D33" s="664">
        <v>4533894</v>
      </c>
      <c r="E33" s="663"/>
      <c r="F33" s="665">
        <v>41</v>
      </c>
      <c r="G33" s="665"/>
      <c r="H33" s="666">
        <f t="shared" si="0"/>
        <v>0.90429992408291859</v>
      </c>
      <c r="I33" s="667"/>
      <c r="J33" s="667">
        <v>2</v>
      </c>
      <c r="K33" s="666">
        <f t="shared" si="1"/>
        <v>4.4112191418678955E-2</v>
      </c>
      <c r="L33" s="665"/>
      <c r="M33" s="665">
        <v>28797</v>
      </c>
      <c r="N33" s="665"/>
      <c r="O33" s="665">
        <f t="shared" si="2"/>
        <v>635.14938814184893</v>
      </c>
      <c r="P33" s="665"/>
      <c r="Q33" s="665"/>
      <c r="R33" s="665">
        <v>5104</v>
      </c>
      <c r="S33" s="665"/>
      <c r="T33" s="665">
        <f t="shared" si="3"/>
        <v>112.57431250046869</v>
      </c>
      <c r="U33" s="665"/>
      <c r="V33" s="665"/>
      <c r="W33" s="664">
        <v>73</v>
      </c>
      <c r="X33" s="665"/>
      <c r="Y33" s="666">
        <f t="shared" si="4"/>
        <v>1.610094986781782</v>
      </c>
      <c r="Z33" s="665"/>
      <c r="AA33" s="665">
        <v>125</v>
      </c>
      <c r="AB33" s="665"/>
      <c r="AC33" s="668">
        <f t="shared" si="5"/>
        <v>2.7570119636674346</v>
      </c>
      <c r="AD33" s="666"/>
      <c r="AE33" s="665"/>
      <c r="AF33" s="665">
        <v>5204</v>
      </c>
      <c r="AG33" s="665"/>
      <c r="AH33" s="669">
        <f t="shared" si="6"/>
        <v>114.77992207140264</v>
      </c>
      <c r="AI33" s="669"/>
      <c r="AJ33" s="665"/>
      <c r="AK33" s="665">
        <v>39</v>
      </c>
      <c r="AL33" s="665"/>
      <c r="AM33" s="665"/>
      <c r="AN33" s="665">
        <v>10536</v>
      </c>
      <c r="AO33" s="22"/>
    </row>
    <row r="34" spans="3:41" ht="17.399999999999999" x14ac:dyDescent="0.45">
      <c r="C34" s="663">
        <v>2011</v>
      </c>
      <c r="D34" s="664">
        <v>4592149</v>
      </c>
      <c r="E34" s="663"/>
      <c r="F34" s="665">
        <v>11</v>
      </c>
      <c r="G34" s="665"/>
      <c r="H34" s="666">
        <f t="shared" si="0"/>
        <v>0.2395392658208608</v>
      </c>
      <c r="I34" s="667"/>
      <c r="J34" s="667">
        <v>0</v>
      </c>
      <c r="K34" s="666">
        <f t="shared" si="1"/>
        <v>0</v>
      </c>
      <c r="L34" s="665"/>
      <c r="M34" s="665">
        <v>9767</v>
      </c>
      <c r="N34" s="665"/>
      <c r="O34" s="665">
        <f t="shared" si="2"/>
        <v>212.68909175203154</v>
      </c>
      <c r="P34" s="665"/>
      <c r="Q34" s="665"/>
      <c r="R34" s="665">
        <v>1728</v>
      </c>
      <c r="S34" s="665"/>
      <c r="T34" s="665">
        <f t="shared" si="3"/>
        <v>37.62944103076795</v>
      </c>
      <c r="U34" s="665"/>
      <c r="V34" s="665"/>
      <c r="W34" s="664">
        <v>6</v>
      </c>
      <c r="X34" s="665"/>
      <c r="Y34" s="666">
        <f t="shared" si="4"/>
        <v>0.13065778135683315</v>
      </c>
      <c r="Z34" s="665"/>
      <c r="AA34" s="665">
        <v>45</v>
      </c>
      <c r="AB34" s="665"/>
      <c r="AC34" s="668">
        <f t="shared" si="5"/>
        <v>0.97993336017624866</v>
      </c>
      <c r="AD34" s="666"/>
      <c r="AE34" s="665"/>
      <c r="AF34" s="665">
        <v>1222</v>
      </c>
      <c r="AG34" s="665"/>
      <c r="AH34" s="669">
        <f t="shared" si="6"/>
        <v>26.610634803008356</v>
      </c>
      <c r="AI34" s="669"/>
      <c r="AJ34" s="665"/>
      <c r="AK34" s="665">
        <v>19</v>
      </c>
      <c r="AL34" s="665"/>
      <c r="AM34" s="665"/>
      <c r="AN34" s="665">
        <v>2381</v>
      </c>
      <c r="AO34" s="22"/>
    </row>
    <row r="35" spans="3:41" ht="17.399999999999999" x14ac:dyDescent="0.45">
      <c r="C35" s="663">
        <v>2012</v>
      </c>
      <c r="D35" s="664">
        <v>4652458.9305058112</v>
      </c>
      <c r="E35" s="663"/>
      <c r="F35" s="665">
        <v>14</v>
      </c>
      <c r="G35" s="665"/>
      <c r="H35" s="666">
        <f t="shared" si="0"/>
        <v>0.30091614368056185</v>
      </c>
      <c r="I35" s="667"/>
      <c r="J35" s="667">
        <v>3</v>
      </c>
      <c r="K35" s="666">
        <f t="shared" si="1"/>
        <v>6.4482030788691844E-2</v>
      </c>
      <c r="L35" s="665"/>
      <c r="M35" s="665">
        <v>18231</v>
      </c>
      <c r="N35" s="665"/>
      <c r="O35" s="665">
        <f t="shared" si="2"/>
        <v>391.85730110288029</v>
      </c>
      <c r="P35" s="665"/>
      <c r="Q35" s="665"/>
      <c r="R35" s="665">
        <v>1858</v>
      </c>
      <c r="S35" s="665"/>
      <c r="T35" s="665">
        <f t="shared" si="3"/>
        <v>39.935871068463143</v>
      </c>
      <c r="U35" s="665"/>
      <c r="V35" s="665"/>
      <c r="W35" s="664">
        <v>13</v>
      </c>
      <c r="X35" s="665"/>
      <c r="Y35" s="666">
        <f t="shared" si="4"/>
        <v>0.27942213341766459</v>
      </c>
      <c r="Z35" s="665"/>
      <c r="AA35" s="665">
        <v>1</v>
      </c>
      <c r="AB35" s="665"/>
      <c r="AC35" s="668">
        <f t="shared" si="5"/>
        <v>2.1494010262897278E-2</v>
      </c>
      <c r="AD35" s="666"/>
      <c r="AE35" s="665"/>
      <c r="AF35" s="665">
        <v>120550</v>
      </c>
      <c r="AG35" s="665"/>
      <c r="AH35" s="669">
        <f t="shared" si="6"/>
        <v>2591.1029371922668</v>
      </c>
      <c r="AI35" s="669"/>
      <c r="AJ35" s="665"/>
      <c r="AK35" s="665">
        <v>770</v>
      </c>
      <c r="AL35" s="665"/>
      <c r="AM35" s="665"/>
      <c r="AN35" s="665">
        <v>3567</v>
      </c>
      <c r="AO35" s="22"/>
    </row>
    <row r="36" spans="3:41" ht="17.399999999999999" x14ac:dyDescent="0.45">
      <c r="C36" s="663">
        <v>2013</v>
      </c>
      <c r="D36" s="664">
        <v>4713168.1414101515</v>
      </c>
      <c r="E36" s="663"/>
      <c r="F36" s="665">
        <v>12</v>
      </c>
      <c r="G36" s="665"/>
      <c r="H36" s="666">
        <f t="shared" si="0"/>
        <v>0.25460581163161461</v>
      </c>
      <c r="I36" s="667"/>
      <c r="J36" s="667">
        <v>0</v>
      </c>
      <c r="K36" s="666">
        <f t="shared" si="1"/>
        <v>0</v>
      </c>
      <c r="L36" s="665"/>
      <c r="M36" s="665">
        <v>6020</v>
      </c>
      <c r="N36" s="665"/>
      <c r="O36" s="665">
        <f t="shared" si="2"/>
        <v>127.72724883519332</v>
      </c>
      <c r="P36" s="665"/>
      <c r="Q36" s="665"/>
      <c r="R36" s="665">
        <v>342</v>
      </c>
      <c r="S36" s="665"/>
      <c r="T36" s="665">
        <f t="shared" si="3"/>
        <v>7.256265631501015</v>
      </c>
      <c r="U36" s="665"/>
      <c r="V36" s="665"/>
      <c r="W36" s="664">
        <v>16</v>
      </c>
      <c r="X36" s="665"/>
      <c r="Y36" s="666">
        <f t="shared" si="4"/>
        <v>0.33947441550881946</v>
      </c>
      <c r="Z36" s="665"/>
      <c r="AA36" s="665">
        <v>25</v>
      </c>
      <c r="AB36" s="665"/>
      <c r="AC36" s="668">
        <f t="shared" si="5"/>
        <v>0.53042877423253043</v>
      </c>
      <c r="AD36" s="666"/>
      <c r="AE36" s="665"/>
      <c r="AF36" s="665">
        <v>2558</v>
      </c>
      <c r="AG36" s="665"/>
      <c r="AH36" s="669">
        <f t="shared" si="6"/>
        <v>54.273472179472499</v>
      </c>
      <c r="AI36" s="669"/>
      <c r="AJ36" s="665"/>
      <c r="AK36" s="665">
        <v>21</v>
      </c>
      <c r="AL36" s="665"/>
      <c r="AM36" s="665"/>
      <c r="AN36" s="665">
        <v>1447</v>
      </c>
      <c r="AO36" s="22"/>
    </row>
    <row r="37" spans="3:41" ht="17.399999999999999" x14ac:dyDescent="0.45">
      <c r="C37" s="663">
        <v>2014</v>
      </c>
      <c r="D37" s="664">
        <v>4773129.933844462</v>
      </c>
      <c r="E37" s="663"/>
      <c r="F37" s="665">
        <v>10</v>
      </c>
      <c r="G37" s="665"/>
      <c r="H37" s="666">
        <f t="shared" si="0"/>
        <v>0.20950613410068258</v>
      </c>
      <c r="I37" s="667"/>
      <c r="J37" s="667">
        <v>2</v>
      </c>
      <c r="K37" s="666">
        <f t="shared" si="1"/>
        <v>4.1901226820136514E-2</v>
      </c>
      <c r="L37" s="665"/>
      <c r="M37" s="665">
        <v>11204</v>
      </c>
      <c r="N37" s="665"/>
      <c r="O37" s="665">
        <f t="shared" si="2"/>
        <v>234.73067264640477</v>
      </c>
      <c r="P37" s="665"/>
      <c r="Q37" s="665"/>
      <c r="R37" s="665">
        <v>863</v>
      </c>
      <c r="S37" s="665"/>
      <c r="T37" s="665">
        <f t="shared" si="3"/>
        <v>18.080379372888906</v>
      </c>
      <c r="U37" s="665"/>
      <c r="V37" s="665"/>
      <c r="W37" s="664">
        <v>28</v>
      </c>
      <c r="X37" s="665"/>
      <c r="Y37" s="666">
        <f t="shared" si="4"/>
        <v>0.58661717548191117</v>
      </c>
      <c r="Z37" s="665"/>
      <c r="AA37" s="665">
        <v>5</v>
      </c>
      <c r="AB37" s="665"/>
      <c r="AC37" s="668">
        <f t="shared" si="5"/>
        <v>0.10475306705034129</v>
      </c>
      <c r="AD37" s="666"/>
      <c r="AE37" s="665"/>
      <c r="AF37" s="665">
        <v>7870</v>
      </c>
      <c r="AG37" s="665"/>
      <c r="AH37" s="669">
        <f t="shared" si="6"/>
        <v>164.88132753723718</v>
      </c>
      <c r="AI37" s="669"/>
      <c r="AJ37" s="665"/>
      <c r="AK37" s="665">
        <v>3</v>
      </c>
      <c r="AL37" s="665"/>
      <c r="AM37" s="665"/>
      <c r="AN37" s="665">
        <v>2680</v>
      </c>
      <c r="AO37" s="22"/>
    </row>
    <row r="38" spans="3:41" ht="17.399999999999999" x14ac:dyDescent="0.45">
      <c r="C38" s="663">
        <v>2015</v>
      </c>
      <c r="D38" s="664">
        <v>4832233.8134650989</v>
      </c>
      <c r="E38" s="663"/>
      <c r="F38" s="665">
        <v>8</v>
      </c>
      <c r="G38" s="665"/>
      <c r="H38" s="666">
        <f t="shared" si="0"/>
        <v>0.1655549029458771</v>
      </c>
      <c r="I38" s="667"/>
      <c r="J38" s="667">
        <v>0</v>
      </c>
      <c r="K38" s="666">
        <f t="shared" si="1"/>
        <v>0</v>
      </c>
      <c r="L38" s="665"/>
      <c r="M38" s="665">
        <v>2068</v>
      </c>
      <c r="N38" s="665"/>
      <c r="O38" s="665">
        <f t="shared" si="2"/>
        <v>42.79594241150923</v>
      </c>
      <c r="P38" s="665"/>
      <c r="Q38" s="665"/>
      <c r="R38" s="665">
        <v>144</v>
      </c>
      <c r="S38" s="665"/>
      <c r="T38" s="665">
        <f t="shared" si="3"/>
        <v>2.979988253025788</v>
      </c>
      <c r="U38" s="665"/>
      <c r="V38" s="665"/>
      <c r="W38" s="664">
        <v>11</v>
      </c>
      <c r="X38" s="665"/>
      <c r="Y38" s="666">
        <f t="shared" si="4"/>
        <v>0.22763799155058101</v>
      </c>
      <c r="Z38" s="665"/>
      <c r="AA38" s="665">
        <v>36</v>
      </c>
      <c r="AB38" s="665"/>
      <c r="AC38" s="668">
        <f t="shared" si="5"/>
        <v>0.74499706325644699</v>
      </c>
      <c r="AD38" s="666"/>
      <c r="AE38" s="665"/>
      <c r="AF38" s="665">
        <v>0</v>
      </c>
      <c r="AG38" s="665"/>
      <c r="AH38" s="669">
        <f t="shared" si="6"/>
        <v>0</v>
      </c>
      <c r="AI38" s="669"/>
      <c r="AJ38" s="665"/>
      <c r="AK38" s="665">
        <v>22</v>
      </c>
      <c r="AL38" s="665"/>
      <c r="AM38" s="665"/>
      <c r="AN38" s="665">
        <v>465</v>
      </c>
      <c r="AO38" s="22"/>
    </row>
    <row r="39" spans="3:41" ht="17.399999999999999" x14ac:dyDescent="0.45">
      <c r="C39" s="663">
        <v>2016</v>
      </c>
      <c r="D39" s="664">
        <v>4890379.4522162471</v>
      </c>
      <c r="E39" s="663"/>
      <c r="F39" s="665">
        <v>16</v>
      </c>
      <c r="G39" s="665"/>
      <c r="H39" s="666">
        <f t="shared" si="0"/>
        <v>0.327172976173639</v>
      </c>
      <c r="I39" s="667"/>
      <c r="J39" s="667">
        <v>8</v>
      </c>
      <c r="K39" s="666">
        <f t="shared" si="1"/>
        <v>0.1635864880868195</v>
      </c>
      <c r="L39" s="665"/>
      <c r="M39" s="665">
        <v>1118</v>
      </c>
      <c r="N39" s="665"/>
      <c r="O39" s="665">
        <f t="shared" si="2"/>
        <v>22.861211710133027</v>
      </c>
      <c r="P39" s="665"/>
      <c r="Q39" s="665"/>
      <c r="R39" s="665">
        <v>34</v>
      </c>
      <c r="S39" s="665"/>
      <c r="T39" s="665">
        <f t="shared" si="3"/>
        <v>0.69524257436898296</v>
      </c>
      <c r="U39" s="665"/>
      <c r="V39" s="665"/>
      <c r="W39" s="664">
        <v>19</v>
      </c>
      <c r="X39" s="665"/>
      <c r="Y39" s="666">
        <f t="shared" si="4"/>
        <v>0.38851790920619633</v>
      </c>
      <c r="Z39" s="665"/>
      <c r="AA39" s="665">
        <v>26</v>
      </c>
      <c r="AB39" s="665"/>
      <c r="AC39" s="668">
        <f t="shared" si="5"/>
        <v>0.53165608628216332</v>
      </c>
      <c r="AD39" s="666"/>
      <c r="AE39" s="665"/>
      <c r="AF39" s="665">
        <v>0</v>
      </c>
      <c r="AG39" s="665"/>
      <c r="AH39" s="669">
        <f t="shared" si="6"/>
        <v>0</v>
      </c>
      <c r="AI39" s="669"/>
      <c r="AJ39" s="665"/>
      <c r="AK39" s="665">
        <v>11</v>
      </c>
      <c r="AL39" s="665"/>
      <c r="AM39" s="665"/>
      <c r="AN39" s="665">
        <v>284</v>
      </c>
      <c r="AO39" s="168"/>
    </row>
    <row r="40" spans="3:41" ht="17.399999999999999" x14ac:dyDescent="0.45">
      <c r="C40" s="663">
        <v>2017</v>
      </c>
      <c r="D40" s="664">
        <v>4947490</v>
      </c>
      <c r="E40" s="663"/>
      <c r="F40" s="665">
        <v>22</v>
      </c>
      <c r="G40" s="665"/>
      <c r="H40" s="666">
        <f t="shared" si="0"/>
        <v>0.44466992353698542</v>
      </c>
      <c r="I40" s="667"/>
      <c r="J40" s="667">
        <v>0</v>
      </c>
      <c r="K40" s="666">
        <f t="shared" si="1"/>
        <v>0</v>
      </c>
      <c r="L40" s="665"/>
      <c r="M40" s="665">
        <v>9169</v>
      </c>
      <c r="N40" s="168"/>
      <c r="O40" s="665">
        <f t="shared" si="2"/>
        <v>185.32629676866452</v>
      </c>
      <c r="P40" s="665"/>
      <c r="Q40" s="665"/>
      <c r="R40" s="665"/>
      <c r="S40" s="665"/>
      <c r="T40" s="665">
        <f t="shared" si="3"/>
        <v>0</v>
      </c>
      <c r="U40" s="665"/>
      <c r="V40" s="665"/>
      <c r="W40" s="664">
        <v>11</v>
      </c>
      <c r="X40" s="168"/>
      <c r="Y40" s="666">
        <f t="shared" si="4"/>
        <v>0.22233496176849271</v>
      </c>
      <c r="Z40" s="665"/>
      <c r="AA40" s="665">
        <v>222</v>
      </c>
      <c r="AB40" s="168"/>
      <c r="AC40" s="668">
        <v>4.4871237738732166</v>
      </c>
      <c r="AD40" s="666"/>
      <c r="AE40" s="665"/>
      <c r="AF40" s="168"/>
      <c r="AG40" s="665"/>
      <c r="AH40" s="669">
        <f t="shared" si="6"/>
        <v>0</v>
      </c>
      <c r="AI40" s="669"/>
      <c r="AJ40" s="665"/>
      <c r="AK40" s="665">
        <v>425</v>
      </c>
      <c r="AL40" s="665"/>
      <c r="AM40" s="665"/>
      <c r="AN40" s="665">
        <v>2126</v>
      </c>
      <c r="AO40" s="168"/>
    </row>
    <row r="41" spans="3:41" ht="17.399999999999999" x14ac:dyDescent="0.45">
      <c r="C41" s="663">
        <v>2018</v>
      </c>
      <c r="D41" s="664">
        <v>5003402</v>
      </c>
      <c r="E41" s="663"/>
      <c r="F41" s="665">
        <v>14</v>
      </c>
      <c r="G41" s="665"/>
      <c r="H41" s="666">
        <f t="shared" si="0"/>
        <v>0.27980961753622835</v>
      </c>
      <c r="I41" s="667"/>
      <c r="J41" s="667">
        <v>1</v>
      </c>
      <c r="K41" s="666">
        <f t="shared" si="1"/>
        <v>1.998640125258774E-2</v>
      </c>
      <c r="L41" s="665"/>
      <c r="M41" s="670">
        <v>0</v>
      </c>
      <c r="N41" s="626"/>
      <c r="O41" s="665">
        <f t="shared" si="2"/>
        <v>0</v>
      </c>
      <c r="P41" s="670"/>
      <c r="Q41" s="670"/>
      <c r="R41" s="670">
        <v>7313</v>
      </c>
      <c r="S41" s="670"/>
      <c r="T41" s="665">
        <f t="shared" si="3"/>
        <v>146.16055236017414</v>
      </c>
      <c r="U41" s="670"/>
      <c r="V41" s="670"/>
      <c r="W41" s="671">
        <v>24</v>
      </c>
      <c r="X41" s="168"/>
      <c r="Y41" s="666">
        <f t="shared" si="4"/>
        <v>0.47967363006210573</v>
      </c>
      <c r="Z41" s="665"/>
      <c r="AA41" s="665"/>
      <c r="AB41" s="168"/>
      <c r="AC41" s="668"/>
      <c r="AD41" s="666"/>
      <c r="AE41" s="665"/>
      <c r="AF41" s="665">
        <v>17112</v>
      </c>
      <c r="AG41" s="665"/>
      <c r="AH41" s="669">
        <f t="shared" si="6"/>
        <v>342.00729823428139</v>
      </c>
      <c r="AI41" s="669"/>
      <c r="AJ41" s="665"/>
      <c r="AK41" s="665">
        <v>20</v>
      </c>
      <c r="AL41" s="665"/>
      <c r="AM41" s="665"/>
      <c r="AN41" s="665">
        <v>1937</v>
      </c>
      <c r="AO41" s="168"/>
    </row>
    <row r="42" spans="3:41" ht="17.399999999999999" x14ac:dyDescent="0.45">
      <c r="C42" s="663">
        <v>2019</v>
      </c>
      <c r="D42" s="664">
        <v>5058007</v>
      </c>
      <c r="E42" s="663"/>
      <c r="F42" s="665">
        <v>3</v>
      </c>
      <c r="G42" s="665"/>
      <c r="H42" s="666">
        <f>+F42/D42*100000</f>
        <v>5.9311898935687515E-2</v>
      </c>
      <c r="I42" s="667"/>
      <c r="J42" s="667">
        <v>3</v>
      </c>
      <c r="K42" s="666">
        <f>+J42/D42*100000</f>
        <v>5.9311898935687515E-2</v>
      </c>
      <c r="L42" s="665"/>
      <c r="M42" s="670"/>
      <c r="N42" s="626"/>
      <c r="O42" s="665">
        <f t="shared" si="2"/>
        <v>0</v>
      </c>
      <c r="P42" s="670"/>
      <c r="Q42" s="670"/>
      <c r="R42" s="670">
        <v>831</v>
      </c>
      <c r="S42" s="670"/>
      <c r="T42" s="665">
        <f t="shared" si="3"/>
        <v>16.429396005185442</v>
      </c>
      <c r="U42" s="670"/>
      <c r="V42" s="670"/>
      <c r="W42" s="671">
        <v>2</v>
      </c>
      <c r="X42" s="168"/>
      <c r="Y42" s="666">
        <f>+W42/D42*100000</f>
        <v>3.954126595712501E-2</v>
      </c>
      <c r="Z42" s="665"/>
      <c r="AA42" s="665"/>
      <c r="AB42" s="168"/>
      <c r="AC42" s="668"/>
      <c r="AD42" s="666"/>
      <c r="AE42" s="665"/>
      <c r="AF42" s="665">
        <v>309</v>
      </c>
      <c r="AG42" s="665"/>
      <c r="AH42" s="669">
        <f t="shared" si="6"/>
        <v>6.1091255903758146</v>
      </c>
      <c r="AI42" s="669"/>
      <c r="AJ42" s="665"/>
      <c r="AK42" s="665">
        <v>28</v>
      </c>
      <c r="AL42" s="665"/>
      <c r="AM42" s="665"/>
      <c r="AN42" s="665">
        <v>1117</v>
      </c>
      <c r="AO42" s="168"/>
    </row>
    <row r="43" spans="3:41" ht="17.399999999999999" x14ac:dyDescent="0.45">
      <c r="C43" s="672">
        <v>2020</v>
      </c>
      <c r="D43" s="673">
        <v>5111238</v>
      </c>
      <c r="E43" s="672"/>
      <c r="F43" s="674">
        <v>2187</v>
      </c>
      <c r="G43" s="674"/>
      <c r="H43" s="675">
        <f>+F43/D43*100000</f>
        <v>42.78806817448141</v>
      </c>
      <c r="I43" s="676"/>
      <c r="J43" s="676">
        <v>0</v>
      </c>
      <c r="K43" s="675">
        <f>+J43/D43*100000</f>
        <v>0</v>
      </c>
      <c r="L43" s="674"/>
      <c r="M43" s="674">
        <v>0</v>
      </c>
      <c r="N43" s="677"/>
      <c r="O43" s="665">
        <f t="shared" si="2"/>
        <v>0</v>
      </c>
      <c r="P43" s="674"/>
      <c r="Q43" s="674"/>
      <c r="R43" s="674">
        <v>0</v>
      </c>
      <c r="S43" s="674"/>
      <c r="T43" s="665">
        <f t="shared" si="3"/>
        <v>0</v>
      </c>
      <c r="U43" s="674"/>
      <c r="V43" s="674"/>
      <c r="W43" s="673">
        <v>169321</v>
      </c>
      <c r="X43" s="677"/>
      <c r="Y43" s="675">
        <f>+W43/D43*100000</f>
        <v>3312.7199320399482</v>
      </c>
      <c r="Z43" s="674"/>
      <c r="AA43" s="674"/>
      <c r="AB43" s="677"/>
      <c r="AC43" s="678"/>
      <c r="AD43" s="675"/>
      <c r="AE43" s="674"/>
      <c r="AF43" s="674"/>
      <c r="AG43" s="674"/>
      <c r="AH43" s="669">
        <f t="shared" si="6"/>
        <v>0</v>
      </c>
      <c r="AI43" s="679"/>
      <c r="AJ43" s="674"/>
      <c r="AK43" s="674">
        <v>1660</v>
      </c>
      <c r="AL43" s="674"/>
      <c r="AM43" s="674"/>
      <c r="AN43" s="674">
        <v>998</v>
      </c>
      <c r="AO43" s="168"/>
    </row>
    <row r="44" spans="3:41" ht="17.399999999999999" x14ac:dyDescent="0.45">
      <c r="C44" s="672">
        <v>2021</v>
      </c>
      <c r="D44" s="673">
        <v>5170506</v>
      </c>
      <c r="E44" s="672"/>
      <c r="F44" s="674">
        <v>5175</v>
      </c>
      <c r="G44" s="674"/>
      <c r="H44" s="675">
        <f>+F44/D44*100000</f>
        <v>100.08691605811887</v>
      </c>
      <c r="I44" s="676"/>
      <c r="J44" s="676">
        <v>2</v>
      </c>
      <c r="K44" s="675">
        <f>+J44/D44*100000</f>
        <v>3.8680933742268164E-2</v>
      </c>
      <c r="L44" s="674"/>
      <c r="M44" s="674"/>
      <c r="N44" s="677"/>
      <c r="O44" s="665">
        <f t="shared" si="2"/>
        <v>0</v>
      </c>
      <c r="P44" s="674"/>
      <c r="Q44" s="674"/>
      <c r="R44" s="674">
        <v>3318</v>
      </c>
      <c r="S44" s="674"/>
      <c r="T44" s="665">
        <f t="shared" si="3"/>
        <v>64.17166907842288</v>
      </c>
      <c r="U44" s="674"/>
      <c r="V44" s="674"/>
      <c r="W44" s="673">
        <v>398055</v>
      </c>
      <c r="X44" s="677"/>
      <c r="Y44" s="675">
        <f>+W44/D44*100000</f>
        <v>7698.5695403892769</v>
      </c>
      <c r="Z44" s="674"/>
      <c r="AA44" s="674"/>
      <c r="AB44" s="677"/>
      <c r="AC44" s="678"/>
      <c r="AD44" s="675"/>
      <c r="AE44" s="674"/>
      <c r="AF44" s="674">
        <v>406550</v>
      </c>
      <c r="AG44" s="674"/>
      <c r="AH44" s="669">
        <f t="shared" si="6"/>
        <v>7862.8668064595604</v>
      </c>
      <c r="AI44" s="679"/>
      <c r="AJ44" s="674"/>
      <c r="AK44" s="674">
        <v>2</v>
      </c>
      <c r="AL44" s="674"/>
      <c r="AM44" s="674"/>
      <c r="AN44" s="674">
        <v>674</v>
      </c>
      <c r="AO44" s="168"/>
    </row>
    <row r="45" spans="3:41" s="2497" customFormat="1" ht="17.399999999999999" x14ac:dyDescent="0.45">
      <c r="C45" s="2476">
        <v>2022</v>
      </c>
      <c r="D45" s="2519">
        <v>5205148</v>
      </c>
      <c r="E45" s="2475"/>
      <c r="F45" s="2520">
        <v>0</v>
      </c>
      <c r="G45" s="2520"/>
      <c r="H45" s="2521">
        <f>+F45/D45*100000</f>
        <v>0</v>
      </c>
      <c r="I45" s="2522"/>
      <c r="J45" s="2522">
        <v>0</v>
      </c>
      <c r="K45" s="2521">
        <f>+J45/D45*100000</f>
        <v>0</v>
      </c>
      <c r="L45" s="2520"/>
      <c r="M45" s="2520"/>
      <c r="N45" s="2507"/>
      <c r="O45" s="137">
        <f t="shared" si="2"/>
        <v>0</v>
      </c>
      <c r="P45" s="2520"/>
      <c r="Q45" s="2520"/>
      <c r="R45" s="2520">
        <v>2364</v>
      </c>
      <c r="S45" s="2520"/>
      <c r="T45" s="137">
        <f t="shared" si="3"/>
        <v>45.416576051247723</v>
      </c>
      <c r="U45" s="2520"/>
      <c r="V45" s="2520"/>
      <c r="W45" s="2519">
        <v>0</v>
      </c>
      <c r="X45" s="2507"/>
      <c r="Y45" s="2521">
        <f>+W45/D45*100000</f>
        <v>0</v>
      </c>
      <c r="Z45" s="2520"/>
      <c r="AA45" s="2520">
        <v>0</v>
      </c>
      <c r="AB45" s="2507"/>
      <c r="AC45" s="2523"/>
      <c r="AD45" s="2521"/>
      <c r="AE45" s="2520"/>
      <c r="AF45" s="2520">
        <v>3820</v>
      </c>
      <c r="AG45" s="2520"/>
      <c r="AH45" s="2524">
        <f t="shared" si="6"/>
        <v>73.388883466906222</v>
      </c>
      <c r="AI45" s="2525"/>
      <c r="AJ45" s="2520"/>
      <c r="AK45" s="2520">
        <v>0</v>
      </c>
      <c r="AL45" s="2520"/>
      <c r="AM45" s="2520"/>
      <c r="AN45" s="2520">
        <v>954</v>
      </c>
      <c r="AO45" s="168"/>
    </row>
    <row r="46" spans="3:41" ht="33" customHeight="1" x14ac:dyDescent="0.45">
      <c r="C46" s="3181" t="s">
        <v>4799</v>
      </c>
      <c r="D46" s="3181"/>
      <c r="E46" s="3181"/>
      <c r="F46" s="3181"/>
      <c r="G46" s="3181"/>
      <c r="H46" s="3181"/>
      <c r="I46" s="3181"/>
      <c r="J46" s="3181"/>
      <c r="K46" s="3181"/>
      <c r="L46" s="3181"/>
      <c r="M46" s="3181"/>
      <c r="N46" s="3181"/>
      <c r="O46" s="3181"/>
      <c r="P46" s="3181"/>
      <c r="Q46" s="3181"/>
      <c r="R46" s="3181"/>
      <c r="S46" s="3181"/>
      <c r="T46" s="3181"/>
      <c r="U46" s="3181"/>
      <c r="V46" s="3181"/>
      <c r="W46" s="3181"/>
      <c r="X46" s="3181"/>
      <c r="Y46" s="3181"/>
      <c r="Z46" s="3181"/>
      <c r="AA46" s="3181"/>
      <c r="AB46" s="3181"/>
      <c r="AC46" s="3181"/>
      <c r="AD46" s="3181"/>
      <c r="AE46" s="3181"/>
      <c r="AF46" s="3181"/>
      <c r="AG46" s="3181"/>
      <c r="AH46" s="3181"/>
      <c r="AI46" s="3181"/>
      <c r="AJ46" s="3181"/>
      <c r="AK46" s="3181"/>
      <c r="AL46" s="3181"/>
      <c r="AM46" s="3181"/>
      <c r="AN46" s="3181"/>
      <c r="AO46" s="168"/>
    </row>
    <row r="47" spans="3:41" ht="17.399999999999999" x14ac:dyDescent="0.45">
      <c r="C47" s="3178" t="s">
        <v>4800</v>
      </c>
      <c r="D47" s="3178"/>
      <c r="E47" s="3178"/>
      <c r="F47" s="3178"/>
      <c r="G47" s="3178"/>
      <c r="H47" s="3178"/>
      <c r="I47" s="3178"/>
      <c r="J47" s="3178"/>
      <c r="K47" s="3178"/>
      <c r="L47" s="3178"/>
      <c r="M47" s="3178"/>
      <c r="N47" s="3178"/>
      <c r="O47" s="3178"/>
      <c r="P47" s="3178"/>
      <c r="Q47" s="3178"/>
      <c r="R47" s="3178"/>
      <c r="S47" s="3178"/>
      <c r="T47" s="3178"/>
      <c r="U47" s="3178"/>
      <c r="V47" s="3178"/>
      <c r="W47" s="3178"/>
      <c r="X47" s="3178"/>
      <c r="Y47" s="3178"/>
      <c r="Z47" s="3178"/>
      <c r="AA47" s="3178"/>
      <c r="AB47" s="3178"/>
      <c r="AC47" s="3178"/>
      <c r="AD47" s="3178"/>
      <c r="AE47" s="3178"/>
      <c r="AF47" s="3178"/>
      <c r="AG47" s="3178"/>
      <c r="AH47" s="3178"/>
      <c r="AI47" s="3178"/>
      <c r="AJ47" s="3178"/>
      <c r="AK47" s="3178"/>
      <c r="AL47" s="3178"/>
      <c r="AM47" s="3178"/>
      <c r="AN47" s="3178"/>
      <c r="AO47" s="168"/>
    </row>
    <row r="48" spans="3:41" ht="17.399999999999999" x14ac:dyDescent="0.45">
      <c r="C48" s="3179" t="s">
        <v>5406</v>
      </c>
      <c r="D48" s="3179"/>
      <c r="E48" s="3179"/>
      <c r="F48" s="3179"/>
      <c r="G48" s="3179"/>
      <c r="H48" s="3179"/>
      <c r="I48" s="3179"/>
      <c r="J48" s="3179"/>
      <c r="K48" s="3179"/>
      <c r="L48" s="3179"/>
      <c r="M48" s="3179"/>
      <c r="N48" s="3179"/>
      <c r="O48" s="3179"/>
      <c r="P48" s="3179"/>
      <c r="Q48" s="3179"/>
      <c r="R48" s="3179"/>
      <c r="S48" s="3179"/>
      <c r="T48" s="3179"/>
      <c r="U48" s="3179"/>
      <c r="V48" s="3179"/>
      <c r="W48" s="3179"/>
      <c r="X48" s="3179"/>
      <c r="Y48" s="3179"/>
      <c r="Z48" s="3179"/>
      <c r="AA48" s="3179"/>
      <c r="AB48" s="3179"/>
      <c r="AC48" s="3179"/>
      <c r="AD48" s="3179"/>
      <c r="AE48" s="3179"/>
      <c r="AF48" s="3179"/>
      <c r="AG48" s="3179"/>
      <c r="AH48" s="3179"/>
      <c r="AI48" s="3179"/>
      <c r="AJ48" s="3179"/>
      <c r="AK48" s="3179"/>
      <c r="AL48" s="3179"/>
      <c r="AM48" s="3179"/>
      <c r="AN48" s="3179"/>
      <c r="AO48" s="168"/>
    </row>
    <row r="49" spans="3:41" ht="17.399999999999999" x14ac:dyDescent="0.45">
      <c r="C49" s="3180" t="s">
        <v>6428</v>
      </c>
      <c r="D49" s="3180"/>
      <c r="E49" s="3180"/>
      <c r="F49" s="3180"/>
      <c r="G49" s="3180"/>
      <c r="H49" s="3180"/>
      <c r="I49" s="3180"/>
      <c r="J49" s="3180"/>
      <c r="K49" s="3180"/>
      <c r="L49" s="3180"/>
      <c r="M49" s="3180"/>
      <c r="N49" s="3180"/>
      <c r="O49" s="3180"/>
      <c r="P49" s="3180"/>
      <c r="Q49" s="3180"/>
      <c r="R49" s="3180"/>
      <c r="S49" s="3180"/>
      <c r="T49" s="3180"/>
      <c r="U49" s="3180"/>
      <c r="V49" s="3180"/>
      <c r="W49" s="3180"/>
      <c r="X49" s="3180"/>
      <c r="Y49" s="3180"/>
      <c r="Z49" s="3180"/>
      <c r="AA49" s="3180"/>
      <c r="AB49" s="3180"/>
      <c r="AC49" s="3180"/>
      <c r="AD49" s="666"/>
      <c r="AE49" s="665"/>
      <c r="AF49" s="665"/>
      <c r="AG49" s="665"/>
      <c r="AH49" s="669"/>
      <c r="AI49" s="669"/>
      <c r="AJ49" s="665"/>
      <c r="AK49" s="665"/>
      <c r="AL49" s="665"/>
      <c r="AM49" s="665"/>
      <c r="AN49" s="665"/>
      <c r="AO49" s="168"/>
    </row>
    <row r="50" spans="3:41" ht="17.399999999999999" x14ac:dyDescent="0.45">
      <c r="C50" s="174"/>
      <c r="D50" s="231"/>
      <c r="E50" s="174"/>
      <c r="F50" s="175"/>
      <c r="G50" s="175"/>
      <c r="H50" s="232"/>
      <c r="I50" s="233"/>
      <c r="J50" s="233"/>
      <c r="K50" s="232"/>
      <c r="L50" s="175"/>
      <c r="M50" s="175"/>
      <c r="N50" s="154"/>
      <c r="O50" s="175"/>
      <c r="P50" s="175"/>
      <c r="Q50" s="175"/>
      <c r="R50" s="175"/>
      <c r="S50" s="175"/>
      <c r="T50" s="175"/>
      <c r="U50" s="175"/>
      <c r="V50" s="175"/>
      <c r="W50" s="231"/>
      <c r="X50" s="154"/>
      <c r="Y50" s="232"/>
      <c r="Z50" s="175"/>
      <c r="AA50" s="175"/>
      <c r="AB50" s="154"/>
      <c r="AC50" s="234"/>
      <c r="AD50" s="232"/>
      <c r="AE50" s="175"/>
      <c r="AF50" s="175"/>
      <c r="AG50" s="175"/>
      <c r="AH50" s="235"/>
      <c r="AI50" s="235"/>
      <c r="AJ50" s="175"/>
      <c r="AK50" s="175"/>
      <c r="AL50" s="175"/>
      <c r="AM50" s="175"/>
      <c r="AN50" s="175"/>
      <c r="AO50" s="168"/>
    </row>
  </sheetData>
  <mergeCells count="36">
    <mergeCell ref="A6:B6"/>
    <mergeCell ref="C1:D1"/>
    <mergeCell ref="A3:B3"/>
    <mergeCell ref="A4:B4"/>
    <mergeCell ref="C3:AK3"/>
    <mergeCell ref="C4:AK4"/>
    <mergeCell ref="A5:B5"/>
    <mergeCell ref="R11:U11"/>
    <mergeCell ref="C11:C12"/>
    <mergeCell ref="C5:AK5"/>
    <mergeCell ref="C6:AK6"/>
    <mergeCell ref="W12:X12"/>
    <mergeCell ref="AA12:AB12"/>
    <mergeCell ref="AC12:AD12"/>
    <mergeCell ref="AF12:AG12"/>
    <mergeCell ref="AH12:AI12"/>
    <mergeCell ref="W11:Z11"/>
    <mergeCell ref="AA11:AD11"/>
    <mergeCell ref="AF11:AI11"/>
    <mergeCell ref="AK11:AL11"/>
    <mergeCell ref="C47:AN47"/>
    <mergeCell ref="C48:AN48"/>
    <mergeCell ref="C49:AC49"/>
    <mergeCell ref="T12:U12"/>
    <mergeCell ref="C46:AN46"/>
    <mergeCell ref="AK12:AL12"/>
    <mergeCell ref="AN12:AO12"/>
    <mergeCell ref="D11:D12"/>
    <mergeCell ref="AN11:AO11"/>
    <mergeCell ref="F12:G12"/>
    <mergeCell ref="M12:N12"/>
    <mergeCell ref="O12:P12"/>
    <mergeCell ref="R12:S12"/>
    <mergeCell ref="F11:I11"/>
    <mergeCell ref="J11:L11"/>
    <mergeCell ref="M11:P11"/>
  </mergeCells>
  <hyperlinks>
    <hyperlink ref="A1" location="'ODS 1.'!A1" display="REGRESAR" xr:uid="{00000000-0004-0000-0F00-000000000000}"/>
    <hyperlink ref="C1" location="'Metadato 1.5.1'!A1" display="VER METADATO" xr:uid="{00000000-0004-0000-0F00-000001000000}"/>
  </hyperlinks>
  <pageMargins left="0.7" right="0.7" top="0.75" bottom="0.75" header="0.3" footer="0.3"/>
  <pageSetup orientation="portrait" r:id="rId1"/>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F00-000000000000}">
  <sheetPr codeName="Hoja156"/>
  <dimension ref="A1:U310"/>
  <sheetViews>
    <sheetView showGridLines="0" zoomScaleNormal="100" workbookViewId="0">
      <pane ySplit="1" topLeftCell="A2" activePane="bottomLeft" state="frozen"/>
      <selection activeCell="B1" sqref="B1"/>
      <selection pane="bottomLeft"/>
    </sheetView>
  </sheetViews>
  <sheetFormatPr baseColWidth="10" defaultColWidth="11.44140625" defaultRowHeight="13.2" x14ac:dyDescent="0.35"/>
  <cols>
    <col min="1" max="2" width="15.21875" style="39" customWidth="1"/>
    <col min="3" max="3" width="12.77734375" style="39" customWidth="1"/>
    <col min="4" max="4" width="14.21875" style="39" customWidth="1"/>
    <col min="5" max="5" width="10.5546875" style="39" customWidth="1"/>
    <col min="6" max="6" width="11.21875" style="39" customWidth="1"/>
    <col min="7" max="7" width="11.5546875" style="39" customWidth="1"/>
    <col min="8" max="16384" width="11.44140625" style="39"/>
  </cols>
  <sheetData>
    <row r="1" spans="1:18" s="160" customFormat="1" ht="18.600000000000001" x14ac:dyDescent="0.45">
      <c r="A1" s="576" t="s">
        <v>337</v>
      </c>
      <c r="C1" s="3119" t="s">
        <v>430</v>
      </c>
      <c r="D1" s="3119"/>
    </row>
    <row r="2" spans="1:18" s="160" customFormat="1" ht="18.600000000000001" x14ac:dyDescent="0.45"/>
    <row r="3" spans="1:18" s="160" customFormat="1" ht="18.600000000000001" x14ac:dyDescent="0.45">
      <c r="A3" s="3432" t="s">
        <v>339</v>
      </c>
      <c r="B3" s="3438"/>
      <c r="C3" s="3432" t="s">
        <v>839</v>
      </c>
      <c r="D3" s="3454"/>
      <c r="E3" s="3454"/>
      <c r="F3" s="3454"/>
      <c r="G3" s="3454"/>
      <c r="H3" s="3454"/>
      <c r="I3" s="3454"/>
      <c r="J3" s="3454"/>
      <c r="K3" s="3454"/>
      <c r="L3" s="3454"/>
      <c r="M3" s="3454"/>
      <c r="N3" s="3454"/>
      <c r="O3" s="3454"/>
      <c r="P3" s="3454"/>
      <c r="Q3" s="3454"/>
      <c r="R3" s="3454"/>
    </row>
    <row r="4" spans="1:18" s="160" customFormat="1" ht="18.600000000000001" x14ac:dyDescent="0.45">
      <c r="A4" s="3432" t="s">
        <v>340</v>
      </c>
      <c r="B4" s="3433"/>
      <c r="C4" s="3432" t="s">
        <v>74</v>
      </c>
      <c r="D4" s="3434"/>
      <c r="E4" s="3434"/>
      <c r="F4" s="3434"/>
      <c r="G4" s="3434"/>
      <c r="H4" s="3434"/>
      <c r="I4" s="3434"/>
      <c r="J4" s="3434"/>
      <c r="K4" s="3434"/>
      <c r="L4" s="3434"/>
      <c r="M4" s="3434"/>
      <c r="N4" s="3434"/>
      <c r="O4" s="3434"/>
      <c r="P4" s="3434"/>
      <c r="Q4" s="3434"/>
      <c r="R4" s="3434"/>
    </row>
    <row r="5" spans="1:18" s="160" customFormat="1" ht="18.600000000000001" x14ac:dyDescent="0.45">
      <c r="A5" s="3432" t="s">
        <v>341</v>
      </c>
      <c r="B5" s="3433"/>
      <c r="C5" s="3432" t="s">
        <v>4013</v>
      </c>
      <c r="D5" s="3434"/>
      <c r="E5" s="3434"/>
      <c r="F5" s="3434"/>
      <c r="G5" s="3434"/>
      <c r="H5" s="3434"/>
      <c r="I5" s="3434"/>
      <c r="J5" s="3434"/>
      <c r="K5" s="3434"/>
      <c r="L5" s="3434"/>
      <c r="M5" s="3434"/>
      <c r="N5" s="3434"/>
      <c r="O5" s="3434"/>
      <c r="P5" s="3434"/>
      <c r="Q5" s="3434"/>
      <c r="R5" s="3434"/>
    </row>
    <row r="6" spans="1:18" s="160" customFormat="1" ht="99.6" customHeight="1" x14ac:dyDescent="0.45">
      <c r="A6" s="3432" t="s">
        <v>417</v>
      </c>
      <c r="B6" s="3433"/>
      <c r="C6" s="3475" t="s">
        <v>6442</v>
      </c>
      <c r="D6" s="3434"/>
      <c r="E6" s="3434"/>
      <c r="F6" s="3434"/>
      <c r="G6" s="3434"/>
      <c r="H6" s="3434"/>
      <c r="I6" s="3434"/>
      <c r="J6" s="3434"/>
      <c r="K6" s="3434"/>
      <c r="L6" s="3434"/>
      <c r="M6" s="3434"/>
      <c r="N6" s="3434"/>
      <c r="O6" s="3434"/>
      <c r="P6" s="3434"/>
      <c r="Q6" s="3434"/>
      <c r="R6" s="3434"/>
    </row>
    <row r="7" spans="1:18" s="160" customFormat="1" ht="18.600000000000001" x14ac:dyDescent="0.45"/>
    <row r="8" spans="1:18" s="160" customFormat="1" ht="18.600000000000001" x14ac:dyDescent="0.45"/>
    <row r="9" spans="1:18" s="160" customFormat="1" ht="33" customHeight="1" x14ac:dyDescent="0.45">
      <c r="C9" s="3474" t="s">
        <v>5123</v>
      </c>
      <c r="D9" s="3474"/>
      <c r="E9" s="3474"/>
      <c r="F9" s="3474"/>
      <c r="G9" s="3474"/>
      <c r="H9" s="3474"/>
      <c r="M9" s="300" t="s">
        <v>6441</v>
      </c>
    </row>
    <row r="10" spans="1:18" s="160" customFormat="1" ht="11.4" customHeight="1" x14ac:dyDescent="0.45">
      <c r="C10" s="1168"/>
      <c r="D10" s="1168"/>
      <c r="E10" s="1168"/>
      <c r="F10" s="1168"/>
      <c r="G10" s="1168"/>
      <c r="H10" s="1168"/>
      <c r="M10" s="300"/>
    </row>
    <row r="11" spans="1:18" ht="32.25" customHeight="1" x14ac:dyDescent="0.45">
      <c r="C11" s="1089" t="s">
        <v>905</v>
      </c>
      <c r="D11" s="1163" t="s">
        <v>906</v>
      </c>
      <c r="E11" s="1089" t="s">
        <v>907</v>
      </c>
      <c r="F11" s="1089" t="s">
        <v>3012</v>
      </c>
      <c r="G11" s="1090" t="s">
        <v>3013</v>
      </c>
      <c r="H11" s="1090" t="s">
        <v>3014</v>
      </c>
      <c r="I11" s="353"/>
      <c r="J11" s="88"/>
      <c r="K11" s="22"/>
      <c r="L11" s="22"/>
      <c r="M11" s="22"/>
      <c r="N11" s="22"/>
      <c r="O11" s="22"/>
      <c r="P11" s="22"/>
      <c r="Q11" s="22"/>
      <c r="R11" s="22"/>
    </row>
    <row r="12" spans="1:18" ht="17.399999999999999" x14ac:dyDescent="0.45">
      <c r="C12" s="765" t="s">
        <v>908</v>
      </c>
      <c r="D12" s="1164">
        <v>50</v>
      </c>
      <c r="E12" s="1164">
        <v>35.087719298245602</v>
      </c>
      <c r="F12" s="1164">
        <v>8.6419753086419746</v>
      </c>
      <c r="G12" s="1164">
        <v>46.30738522954092</v>
      </c>
      <c r="H12" s="1165">
        <v>28.4</v>
      </c>
      <c r="I12" s="354"/>
      <c r="J12" s="355"/>
      <c r="K12" s="22"/>
      <c r="L12" s="22"/>
      <c r="M12" s="22"/>
      <c r="N12" s="22"/>
      <c r="O12" s="22"/>
      <c r="P12" s="22"/>
      <c r="Q12" s="22"/>
      <c r="R12" s="22"/>
    </row>
    <row r="13" spans="1:18" ht="17.399999999999999" x14ac:dyDescent="0.45">
      <c r="C13" s="765" t="s">
        <v>909</v>
      </c>
      <c r="D13" s="1164">
        <v>50</v>
      </c>
      <c r="E13" s="1164">
        <v>38.596491228070199</v>
      </c>
      <c r="F13" s="1164">
        <v>11.111111111111111</v>
      </c>
      <c r="G13" s="1164">
        <v>40.755467196819083</v>
      </c>
      <c r="H13" s="1165">
        <v>28.14498933901919</v>
      </c>
      <c r="I13" s="354"/>
      <c r="J13" s="355"/>
      <c r="K13" s="22"/>
      <c r="L13" s="22"/>
      <c r="M13" s="22"/>
      <c r="N13" s="22"/>
      <c r="O13" s="22"/>
      <c r="P13" s="22"/>
      <c r="Q13" s="22"/>
      <c r="R13" s="22"/>
    </row>
    <row r="14" spans="1:18" ht="18.600000000000001" x14ac:dyDescent="0.45">
      <c r="C14" s="765" t="s">
        <v>6180</v>
      </c>
      <c r="D14" s="1164">
        <v>0</v>
      </c>
      <c r="E14" s="1164">
        <v>38.596491228070199</v>
      </c>
      <c r="F14" s="1164">
        <v>12.345679012345679</v>
      </c>
      <c r="G14" s="1164">
        <v>38.585858585858581</v>
      </c>
      <c r="H14" s="1165">
        <v>27.23404255319149</v>
      </c>
      <c r="I14" s="354"/>
      <c r="J14" s="355"/>
      <c r="K14" s="22"/>
      <c r="L14" s="22"/>
      <c r="M14" s="22"/>
      <c r="N14" s="22"/>
      <c r="O14" s="22"/>
      <c r="P14" s="22"/>
      <c r="Q14" s="22"/>
      <c r="R14" s="22"/>
    </row>
    <row r="15" spans="1:18" ht="17.399999999999999" x14ac:dyDescent="0.45">
      <c r="C15" s="765" t="s">
        <v>910</v>
      </c>
      <c r="D15" s="1164">
        <v>50</v>
      </c>
      <c r="E15" s="1164">
        <v>33.3333333333333</v>
      </c>
      <c r="F15" s="1164" t="s">
        <v>498</v>
      </c>
      <c r="G15" s="1164" t="s">
        <v>498</v>
      </c>
      <c r="H15" s="1164" t="s">
        <v>498</v>
      </c>
      <c r="I15" s="354"/>
      <c r="J15" s="355"/>
      <c r="K15" s="22"/>
      <c r="L15" s="22"/>
      <c r="M15" s="22"/>
      <c r="N15" s="22"/>
      <c r="O15" s="22"/>
      <c r="P15" s="22"/>
      <c r="Q15" s="22"/>
      <c r="R15" s="22"/>
    </row>
    <row r="16" spans="1:18" ht="17.399999999999999" x14ac:dyDescent="0.45">
      <c r="C16" s="765" t="s">
        <v>2228</v>
      </c>
      <c r="D16" s="1164" t="s">
        <v>498</v>
      </c>
      <c r="E16" s="1164" t="s">
        <v>498</v>
      </c>
      <c r="F16" s="1164">
        <v>14.814814814814813</v>
      </c>
      <c r="G16" s="1164">
        <v>40.396039603960396</v>
      </c>
      <c r="H16" s="1165">
        <v>36.268343815513624</v>
      </c>
      <c r="I16" s="265"/>
      <c r="J16" s="265"/>
      <c r="K16" s="265"/>
      <c r="L16" s="22"/>
      <c r="M16" s="22"/>
      <c r="N16" s="22"/>
      <c r="O16" s="22"/>
      <c r="P16" s="22"/>
      <c r="Q16" s="22"/>
      <c r="R16" s="22"/>
    </row>
    <row r="17" spans="3:21" ht="17.399999999999999" x14ac:dyDescent="0.45">
      <c r="C17" s="765" t="s">
        <v>2229</v>
      </c>
      <c r="D17" s="1164">
        <v>50</v>
      </c>
      <c r="E17" s="1164">
        <v>45.614035087719294</v>
      </c>
      <c r="F17" s="1164" t="s">
        <v>498</v>
      </c>
      <c r="G17" s="1164" t="s">
        <v>498</v>
      </c>
      <c r="H17" s="1164" t="s">
        <v>498</v>
      </c>
      <c r="I17" s="265"/>
      <c r="J17" s="265"/>
      <c r="K17" s="265"/>
      <c r="L17" s="22"/>
      <c r="M17" s="22"/>
      <c r="N17" s="22"/>
      <c r="O17" s="22"/>
      <c r="P17" s="22"/>
      <c r="Q17" s="22"/>
      <c r="R17" s="22"/>
    </row>
    <row r="18" spans="3:21" ht="17.399999999999999" x14ac:dyDescent="0.45">
      <c r="C18" s="2466" t="s">
        <v>4432</v>
      </c>
      <c r="D18" s="1164" t="s">
        <v>498</v>
      </c>
      <c r="E18" s="1164" t="s">
        <v>498</v>
      </c>
      <c r="F18" s="1164">
        <v>9.7560975609756095</v>
      </c>
      <c r="G18" s="1164">
        <v>40.748031496062993</v>
      </c>
      <c r="H18" s="1164">
        <v>35.185185185185183</v>
      </c>
      <c r="I18" s="265"/>
      <c r="J18" s="265"/>
      <c r="K18" s="265"/>
      <c r="L18" s="22"/>
      <c r="M18" s="22"/>
      <c r="N18" s="22"/>
      <c r="O18" s="22"/>
      <c r="P18" s="22"/>
      <c r="Q18" s="22"/>
      <c r="R18" s="22"/>
      <c r="S18" s="22"/>
      <c r="T18" s="22"/>
      <c r="U18" s="22"/>
    </row>
    <row r="19" spans="3:21" s="2497" customFormat="1" ht="17.399999999999999" x14ac:dyDescent="0.45">
      <c r="C19" s="2471" t="s">
        <v>6439</v>
      </c>
      <c r="D19" s="1166">
        <v>50</v>
      </c>
      <c r="E19" s="1166">
        <f>+E36</f>
        <v>47.368421052631575</v>
      </c>
      <c r="F19" s="1166" t="s">
        <v>498</v>
      </c>
      <c r="G19" s="1166" t="s">
        <v>498</v>
      </c>
      <c r="H19" s="1166" t="s">
        <v>498</v>
      </c>
      <c r="I19" s="265"/>
      <c r="J19" s="265"/>
      <c r="K19" s="265"/>
      <c r="L19" s="2502"/>
      <c r="M19" s="2502"/>
      <c r="N19" s="2502"/>
      <c r="O19" s="2502"/>
      <c r="P19" s="2502"/>
      <c r="Q19" s="2502"/>
      <c r="R19" s="2502"/>
      <c r="S19" s="2502"/>
      <c r="T19" s="2502"/>
      <c r="U19" s="2502"/>
    </row>
    <row r="20" spans="3:21" ht="17.399999999999999" x14ac:dyDescent="0.45">
      <c r="C20" s="22" t="s">
        <v>2230</v>
      </c>
      <c r="D20" s="1167"/>
      <c r="E20" s="1167"/>
      <c r="F20" s="1167"/>
      <c r="G20" s="1167"/>
      <c r="H20" s="1167"/>
      <c r="I20" s="265"/>
      <c r="J20" s="265"/>
      <c r="K20" s="265"/>
      <c r="L20" s="22"/>
      <c r="M20" s="22"/>
      <c r="N20" s="22"/>
      <c r="O20" s="22"/>
      <c r="P20" s="22"/>
      <c r="Q20" s="22"/>
      <c r="R20" s="22"/>
      <c r="S20" s="22"/>
      <c r="T20" s="22"/>
      <c r="U20" s="22"/>
    </row>
    <row r="21" spans="3:21" ht="17.399999999999999" x14ac:dyDescent="0.45">
      <c r="C21" s="22" t="s">
        <v>3015</v>
      </c>
      <c r="D21" s="1167"/>
      <c r="E21" s="1167"/>
      <c r="F21" s="1167"/>
      <c r="G21" s="1167"/>
      <c r="H21" s="1167"/>
      <c r="I21" s="265"/>
      <c r="J21" s="265"/>
      <c r="K21" s="265"/>
      <c r="L21" s="22"/>
      <c r="M21" s="22"/>
      <c r="N21" s="22"/>
      <c r="O21" s="22"/>
      <c r="P21" s="22"/>
      <c r="Q21" s="22"/>
      <c r="R21" s="22"/>
      <c r="S21" s="22"/>
      <c r="T21" s="22"/>
      <c r="U21" s="22"/>
    </row>
    <row r="22" spans="3:21" ht="17.399999999999999" x14ac:dyDescent="0.45">
      <c r="C22" s="327" t="s">
        <v>5295</v>
      </c>
      <c r="D22" s="22"/>
      <c r="E22" s="22"/>
      <c r="F22" s="22"/>
      <c r="G22" s="22"/>
      <c r="H22" s="22"/>
      <c r="I22" s="265"/>
      <c r="J22" s="265"/>
      <c r="K22" s="265"/>
      <c r="L22" s="22"/>
      <c r="M22" s="327" t="s">
        <v>6440</v>
      </c>
      <c r="N22" s="22"/>
      <c r="O22" s="22"/>
      <c r="P22" s="22"/>
      <c r="Q22" s="22"/>
      <c r="R22" s="22"/>
      <c r="S22" s="22"/>
      <c r="T22" s="22"/>
      <c r="U22" s="22"/>
    </row>
    <row r="27" spans="3:21" ht="16.2" x14ac:dyDescent="0.4">
      <c r="C27" s="356"/>
      <c r="D27" s="356"/>
      <c r="E27" s="356"/>
      <c r="F27" s="356"/>
      <c r="G27" s="356"/>
      <c r="H27" s="356"/>
      <c r="I27" s="356"/>
      <c r="J27" s="356"/>
      <c r="K27" s="356"/>
    </row>
    <row r="28" spans="3:21" ht="18.600000000000001" x14ac:dyDescent="0.45">
      <c r="C28" s="1169" t="s">
        <v>5296</v>
      </c>
      <c r="D28" s="1169"/>
      <c r="E28" s="1169"/>
      <c r="F28" s="1169"/>
      <c r="G28" s="1169"/>
      <c r="H28" s="1169"/>
      <c r="I28" s="1169"/>
      <c r="J28" s="1169"/>
      <c r="K28" s="1169"/>
      <c r="L28" s="123"/>
      <c r="M28" s="123"/>
      <c r="N28" s="123"/>
      <c r="O28" s="123"/>
      <c r="P28" s="123"/>
      <c r="Q28" s="123"/>
      <c r="R28" s="123"/>
      <c r="S28" s="123"/>
      <c r="T28" s="123"/>
      <c r="U28" s="123"/>
    </row>
    <row r="29" spans="3:21" ht="17.399999999999999" x14ac:dyDescent="0.4">
      <c r="C29" s="3476" t="s">
        <v>458</v>
      </c>
      <c r="D29" s="3476" t="s">
        <v>3017</v>
      </c>
      <c r="E29" s="3478" t="s">
        <v>3018</v>
      </c>
      <c r="F29" s="3478"/>
      <c r="G29" s="3478"/>
      <c r="H29" s="3478"/>
      <c r="I29" s="3478"/>
      <c r="J29" s="3478"/>
      <c r="K29" s="3478"/>
      <c r="L29" s="123"/>
      <c r="M29" s="123"/>
      <c r="N29" s="123"/>
      <c r="O29" s="123"/>
      <c r="P29" s="123"/>
      <c r="Q29" s="123"/>
      <c r="R29" s="123"/>
      <c r="S29" s="123"/>
      <c r="T29" s="123"/>
      <c r="U29" s="123"/>
    </row>
    <row r="30" spans="3:21" ht="17.399999999999999" x14ac:dyDescent="0.4">
      <c r="C30" s="3477"/>
      <c r="D30" s="3477"/>
      <c r="E30" s="1170" t="s">
        <v>3019</v>
      </c>
      <c r="F30" s="1170" t="s">
        <v>2891</v>
      </c>
      <c r="G30" s="1170" t="s">
        <v>2907</v>
      </c>
      <c r="H30" s="1170" t="s">
        <v>2916</v>
      </c>
      <c r="I30" s="1170" t="s">
        <v>2927</v>
      </c>
      <c r="J30" s="1170" t="s">
        <v>2939</v>
      </c>
      <c r="K30" s="1170" t="s">
        <v>3020</v>
      </c>
      <c r="L30" s="123"/>
      <c r="M30" s="123"/>
      <c r="N30" s="123"/>
      <c r="O30" s="123"/>
      <c r="P30" s="123"/>
      <c r="Q30" s="123"/>
      <c r="R30" s="123"/>
      <c r="S30" s="123"/>
      <c r="T30" s="123"/>
      <c r="U30" s="123"/>
    </row>
    <row r="31" spans="3:21" ht="17.399999999999999" x14ac:dyDescent="0.4">
      <c r="C31" s="1171">
        <v>2002</v>
      </c>
      <c r="D31" s="1172">
        <v>35.1</v>
      </c>
      <c r="E31" s="1172">
        <v>35</v>
      </c>
      <c r="F31" s="1172">
        <v>27.3</v>
      </c>
      <c r="G31" s="1172">
        <v>42.9</v>
      </c>
      <c r="H31" s="1172">
        <v>40</v>
      </c>
      <c r="I31" s="1172">
        <v>50</v>
      </c>
      <c r="J31" s="1172">
        <v>20</v>
      </c>
      <c r="K31" s="1172">
        <v>40</v>
      </c>
      <c r="L31" s="123"/>
      <c r="M31" s="123"/>
      <c r="N31" s="123"/>
      <c r="O31" s="123"/>
      <c r="P31" s="123"/>
      <c r="Q31" s="123"/>
      <c r="R31" s="123"/>
      <c r="S31" s="123"/>
      <c r="T31" s="123"/>
      <c r="U31" s="123"/>
    </row>
    <row r="32" spans="3:21" ht="17.399999999999999" x14ac:dyDescent="0.4">
      <c r="C32" s="1171">
        <v>2006</v>
      </c>
      <c r="D32" s="1172">
        <v>38.6</v>
      </c>
      <c r="E32" s="1172">
        <v>40</v>
      </c>
      <c r="F32" s="1172">
        <v>45.5</v>
      </c>
      <c r="G32" s="1172">
        <v>57.1</v>
      </c>
      <c r="H32" s="1172">
        <v>40</v>
      </c>
      <c r="I32" s="1172">
        <v>25</v>
      </c>
      <c r="J32" s="1172">
        <v>20</v>
      </c>
      <c r="K32" s="1172">
        <v>20</v>
      </c>
      <c r="L32" s="123"/>
      <c r="M32" s="123"/>
      <c r="N32" s="123"/>
      <c r="O32" s="123"/>
      <c r="P32" s="123"/>
      <c r="Q32" s="123"/>
      <c r="R32" s="123"/>
      <c r="S32" s="123"/>
      <c r="T32" s="123"/>
      <c r="U32" s="123"/>
    </row>
    <row r="33" spans="3:21" ht="17.399999999999999" x14ac:dyDescent="0.4">
      <c r="C33" s="1171">
        <v>2010</v>
      </c>
      <c r="D33" s="1172">
        <v>38.6</v>
      </c>
      <c r="E33" s="1172">
        <v>50</v>
      </c>
      <c r="F33" s="1172">
        <v>36.4</v>
      </c>
      <c r="G33" s="1172">
        <v>14.3</v>
      </c>
      <c r="H33" s="1172">
        <v>60</v>
      </c>
      <c r="I33" s="1172">
        <v>25</v>
      </c>
      <c r="J33" s="1172">
        <v>20</v>
      </c>
      <c r="K33" s="1172">
        <v>40</v>
      </c>
      <c r="L33" s="123"/>
      <c r="N33" s="599"/>
      <c r="O33" s="599"/>
      <c r="P33" s="599"/>
      <c r="Q33" s="599"/>
      <c r="R33" s="599"/>
      <c r="S33" s="599"/>
      <c r="T33" s="599"/>
      <c r="U33" s="599"/>
    </row>
    <row r="34" spans="3:21" ht="17.399999999999999" x14ac:dyDescent="0.4">
      <c r="C34" s="1171">
        <v>2014</v>
      </c>
      <c r="D34" s="1172">
        <v>36.84210526315789</v>
      </c>
      <c r="E34" s="1172">
        <v>36.363636363636367</v>
      </c>
      <c r="F34" s="1172">
        <v>28.571428571428569</v>
      </c>
      <c r="G34" s="1172">
        <v>33.333333333333329</v>
      </c>
      <c r="H34" s="1172">
        <v>25</v>
      </c>
      <c r="I34" s="1172">
        <v>40</v>
      </c>
      <c r="J34" s="1172">
        <v>20</v>
      </c>
      <c r="K34" s="1172">
        <v>33.333333333333329</v>
      </c>
      <c r="L34" s="123"/>
      <c r="M34" s="599"/>
      <c r="N34" s="599"/>
      <c r="O34" s="599"/>
      <c r="P34" s="599"/>
      <c r="Q34" s="599"/>
      <c r="R34" s="599"/>
      <c r="S34" s="599"/>
      <c r="T34" s="599"/>
      <c r="U34" s="599"/>
    </row>
    <row r="35" spans="3:21" ht="17.399999999999999" x14ac:dyDescent="0.4">
      <c r="C35" s="1171">
        <v>2018</v>
      </c>
      <c r="D35" s="1172">
        <v>45.614035087719301</v>
      </c>
      <c r="E35" s="1172">
        <v>47.4</v>
      </c>
      <c r="F35" s="1172">
        <v>36.4</v>
      </c>
      <c r="G35" s="1172">
        <v>57.1</v>
      </c>
      <c r="H35" s="1172">
        <v>50</v>
      </c>
      <c r="I35" s="1172">
        <v>50</v>
      </c>
      <c r="J35" s="1172">
        <v>40</v>
      </c>
      <c r="K35" s="1172">
        <v>40</v>
      </c>
      <c r="L35" s="123"/>
      <c r="M35" s="123"/>
      <c r="N35" s="123"/>
      <c r="O35" s="123"/>
      <c r="P35" s="123"/>
      <c r="Q35" s="123"/>
      <c r="R35" s="123"/>
      <c r="S35" s="123"/>
      <c r="T35" s="123"/>
      <c r="U35" s="123"/>
    </row>
    <row r="36" spans="3:21" ht="17.399999999999999" x14ac:dyDescent="0.4">
      <c r="C36" s="1173">
        <v>2022</v>
      </c>
      <c r="D36" s="1174">
        <v>47.368421052631575</v>
      </c>
      <c r="E36" s="1174">
        <v>47.368421052631575</v>
      </c>
      <c r="F36" s="1174">
        <v>54.54545454545454</v>
      </c>
      <c r="G36" s="1174">
        <v>57.142857142857139</v>
      </c>
      <c r="H36" s="1174">
        <v>33.333333333333329</v>
      </c>
      <c r="I36" s="1174">
        <v>50</v>
      </c>
      <c r="J36" s="1174">
        <v>20</v>
      </c>
      <c r="K36" s="1174">
        <v>60</v>
      </c>
      <c r="L36" s="123"/>
      <c r="M36" s="123"/>
      <c r="N36" s="123"/>
      <c r="O36" s="123"/>
      <c r="P36" s="123"/>
      <c r="Q36" s="123"/>
      <c r="R36" s="123"/>
      <c r="S36" s="123"/>
      <c r="T36" s="123"/>
      <c r="U36" s="123"/>
    </row>
    <row r="37" spans="3:21" ht="17.399999999999999" x14ac:dyDescent="0.45">
      <c r="C37" s="1175" t="s">
        <v>5295</v>
      </c>
      <c r="D37" s="1175"/>
      <c r="E37" s="1175"/>
      <c r="F37" s="1175"/>
      <c r="G37" s="1175"/>
      <c r="H37" s="1175"/>
      <c r="I37" s="1175"/>
      <c r="J37" s="1175"/>
      <c r="K37" s="1175"/>
      <c r="L37" s="123"/>
      <c r="M37" s="123"/>
      <c r="N37" s="123"/>
      <c r="O37" s="123"/>
      <c r="P37" s="123"/>
      <c r="Q37" s="123"/>
      <c r="R37" s="123"/>
      <c r="S37" s="123"/>
      <c r="T37" s="123"/>
      <c r="U37" s="123"/>
    </row>
    <row r="38" spans="3:21" ht="16.2" x14ac:dyDescent="0.4">
      <c r="C38" s="123"/>
      <c r="D38" s="123"/>
      <c r="E38" s="123"/>
      <c r="F38" s="123"/>
      <c r="G38" s="123"/>
      <c r="H38" s="123"/>
      <c r="I38" s="123"/>
      <c r="J38" s="123"/>
      <c r="K38" s="123"/>
      <c r="L38" s="123"/>
      <c r="M38" s="123"/>
      <c r="N38" s="123"/>
      <c r="O38" s="123"/>
      <c r="P38" s="123"/>
      <c r="Q38" s="123"/>
      <c r="R38" s="123"/>
      <c r="S38" s="123"/>
      <c r="T38" s="123"/>
      <c r="U38" s="123"/>
    </row>
    <row r="39" spans="3:21" ht="16.2" x14ac:dyDescent="0.4">
      <c r="C39" s="123"/>
      <c r="D39" s="123"/>
      <c r="E39" s="123"/>
      <c r="F39" s="123"/>
      <c r="G39" s="123"/>
      <c r="H39" s="123"/>
      <c r="I39" s="123"/>
      <c r="J39" s="123"/>
      <c r="K39" s="123"/>
      <c r="L39" s="123"/>
      <c r="M39" s="123"/>
      <c r="N39" s="123"/>
      <c r="O39" s="123"/>
      <c r="P39" s="123"/>
      <c r="Q39" s="123"/>
      <c r="R39" s="123"/>
      <c r="S39" s="123"/>
      <c r="T39" s="123"/>
      <c r="U39" s="123"/>
    </row>
    <row r="40" spans="3:21" ht="16.2" x14ac:dyDescent="0.4">
      <c r="C40" s="123"/>
      <c r="D40" s="123"/>
      <c r="E40" s="123"/>
      <c r="F40" s="123"/>
      <c r="G40" s="123"/>
      <c r="H40" s="123"/>
      <c r="I40" s="123"/>
      <c r="J40" s="123"/>
      <c r="K40" s="123"/>
      <c r="L40" s="123"/>
      <c r="M40" s="123"/>
      <c r="N40" s="123"/>
      <c r="O40" s="123"/>
      <c r="P40" s="123"/>
      <c r="Q40" s="123"/>
      <c r="R40" s="123"/>
      <c r="S40" s="123"/>
      <c r="T40" s="123"/>
      <c r="U40" s="123"/>
    </row>
    <row r="41" spans="3:21" ht="12" customHeight="1" x14ac:dyDescent="0.4">
      <c r="C41" s="123"/>
      <c r="D41" s="123"/>
      <c r="E41" s="123"/>
      <c r="F41" s="123"/>
      <c r="G41" s="123"/>
      <c r="H41" s="123"/>
      <c r="I41" s="123"/>
      <c r="J41" s="123"/>
      <c r="K41" s="123"/>
      <c r="L41" s="123"/>
      <c r="M41" s="123"/>
      <c r="N41" s="123"/>
      <c r="O41" s="123"/>
      <c r="P41" s="123"/>
      <c r="Q41" s="123"/>
      <c r="R41" s="123"/>
      <c r="S41" s="123"/>
      <c r="T41" s="123"/>
      <c r="U41" s="123"/>
    </row>
    <row r="42" spans="3:21" s="100" customFormat="1" ht="16.2" x14ac:dyDescent="0.4">
      <c r="C42" s="357"/>
      <c r="D42" s="357"/>
      <c r="E42" s="357"/>
      <c r="F42" s="357"/>
      <c r="G42" s="357"/>
      <c r="H42" s="357"/>
      <c r="I42" s="357"/>
      <c r="J42" s="357"/>
      <c r="K42" s="357"/>
      <c r="L42" s="357"/>
      <c r="M42" s="357"/>
      <c r="N42" s="357"/>
      <c r="O42" s="357"/>
      <c r="P42" s="190"/>
      <c r="Q42" s="190"/>
      <c r="R42" s="190"/>
      <c r="S42" s="190"/>
      <c r="T42" s="190"/>
      <c r="U42" s="190"/>
    </row>
    <row r="43" spans="3:21" ht="18.600000000000001" x14ac:dyDescent="0.45">
      <c r="C43" s="1037" t="s">
        <v>5124</v>
      </c>
      <c r="D43" s="1037"/>
      <c r="E43" s="1037"/>
      <c r="F43" s="1037"/>
      <c r="G43" s="1037"/>
      <c r="H43" s="1037"/>
      <c r="I43" s="1037"/>
      <c r="J43" s="1037"/>
      <c r="K43" s="1037"/>
      <c r="L43" s="1037"/>
      <c r="M43" s="1037"/>
      <c r="N43" s="1037"/>
      <c r="O43" s="1037"/>
      <c r="P43" s="1037"/>
      <c r="Q43" s="1037"/>
      <c r="R43" s="1037"/>
      <c r="S43" s="123"/>
      <c r="T43" s="123"/>
      <c r="U43" s="123"/>
    </row>
    <row r="44" spans="3:21" ht="17.399999999999999" x14ac:dyDescent="0.45">
      <c r="C44" s="3467" t="s">
        <v>3021</v>
      </c>
      <c r="D44" s="3473" t="s">
        <v>3022</v>
      </c>
      <c r="E44" s="3473"/>
      <c r="F44" s="3473"/>
      <c r="G44" s="3473"/>
      <c r="H44" s="3473"/>
      <c r="I44" s="3473" t="s">
        <v>3023</v>
      </c>
      <c r="J44" s="3473"/>
      <c r="K44" s="3473"/>
      <c r="L44" s="3473"/>
      <c r="M44" s="3473"/>
      <c r="N44" s="3473" t="s">
        <v>3024</v>
      </c>
      <c r="O44" s="3473"/>
      <c r="P44" s="3473"/>
      <c r="Q44" s="3473"/>
      <c r="R44" s="3473"/>
      <c r="S44" s="123"/>
      <c r="T44" s="123"/>
      <c r="U44" s="123"/>
    </row>
    <row r="45" spans="3:21" ht="15" customHeight="1" x14ac:dyDescent="0.4">
      <c r="C45" s="3469"/>
      <c r="D45" s="1177">
        <v>2002</v>
      </c>
      <c r="E45" s="1177">
        <v>2006</v>
      </c>
      <c r="F45" s="1177">
        <v>2010</v>
      </c>
      <c r="G45" s="1177">
        <v>2016</v>
      </c>
      <c r="H45" s="1177">
        <v>2020</v>
      </c>
      <c r="I45" s="1177">
        <v>2002</v>
      </c>
      <c r="J45" s="1177">
        <v>2006</v>
      </c>
      <c r="K45" s="1177">
        <v>2010</v>
      </c>
      <c r="L45" s="1177">
        <v>2016</v>
      </c>
      <c r="M45" s="1177">
        <v>2020</v>
      </c>
      <c r="N45" s="1177">
        <v>2002</v>
      </c>
      <c r="O45" s="1177">
        <v>2006</v>
      </c>
      <c r="P45" s="1177">
        <v>2010</v>
      </c>
      <c r="Q45" s="1177">
        <v>2016</v>
      </c>
      <c r="R45" s="1177">
        <v>2020</v>
      </c>
      <c r="S45" s="123"/>
      <c r="T45" s="123"/>
      <c r="U45" s="123"/>
    </row>
    <row r="46" spans="3:21" ht="17.399999999999999" x14ac:dyDescent="0.45">
      <c r="C46" s="268"/>
      <c r="D46" s="268"/>
      <c r="E46" s="1203"/>
      <c r="F46" s="1203"/>
      <c r="G46" s="1203"/>
      <c r="H46" s="1204"/>
      <c r="I46" s="268"/>
      <c r="J46" s="268"/>
      <c r="K46" s="268"/>
      <c r="L46" s="516"/>
      <c r="M46" s="1204"/>
      <c r="N46" s="268"/>
      <c r="O46" s="268"/>
      <c r="P46" s="268"/>
      <c r="Q46" s="268"/>
      <c r="R46" s="22"/>
      <c r="S46" s="123"/>
      <c r="T46" s="123"/>
      <c r="U46" s="123"/>
    </row>
    <row r="47" spans="3:21" ht="17.399999999999999" x14ac:dyDescent="0.45">
      <c r="C47" s="268" t="s">
        <v>3017</v>
      </c>
      <c r="D47" s="1193">
        <v>46.3</v>
      </c>
      <c r="E47" s="1193">
        <v>40.755467196819097</v>
      </c>
      <c r="F47" s="1193">
        <v>38.6</v>
      </c>
      <c r="G47" s="1205">
        <v>40.400000000000006</v>
      </c>
      <c r="H47" s="1206">
        <v>40.748031496062993</v>
      </c>
      <c r="I47" s="1193">
        <v>8.6419753086419746</v>
      </c>
      <c r="J47" s="1193">
        <v>11.1</v>
      </c>
      <c r="K47" s="1193">
        <v>12.3</v>
      </c>
      <c r="L47" s="1205">
        <v>14.799999999999999</v>
      </c>
      <c r="M47" s="1206">
        <v>9.7560975609756095</v>
      </c>
      <c r="N47" s="1193">
        <v>28.448275862068968</v>
      </c>
      <c r="O47" s="1193">
        <v>28.1</v>
      </c>
      <c r="P47" s="1193">
        <v>27.2</v>
      </c>
      <c r="Q47" s="1193">
        <v>36.299999999999997</v>
      </c>
      <c r="R47" s="1193">
        <v>89.851485148514826</v>
      </c>
      <c r="S47" s="123"/>
      <c r="T47" s="123"/>
      <c r="U47" s="123"/>
    </row>
    <row r="48" spans="3:21" ht="17.399999999999999" x14ac:dyDescent="0.45">
      <c r="C48" s="1207" t="s">
        <v>3025</v>
      </c>
      <c r="D48" s="1208">
        <v>50</v>
      </c>
      <c r="E48" s="1208">
        <v>45.652173913043498</v>
      </c>
      <c r="F48" s="1208">
        <v>43.5</v>
      </c>
      <c r="G48" s="1209">
        <v>41.3</v>
      </c>
      <c r="H48" s="1210">
        <v>40.579710144927539</v>
      </c>
      <c r="I48" s="1208">
        <v>15</v>
      </c>
      <c r="J48" s="1208">
        <v>10</v>
      </c>
      <c r="K48" s="1208">
        <v>5</v>
      </c>
      <c r="L48" s="1209">
        <v>10</v>
      </c>
      <c r="M48" s="1210">
        <v>10</v>
      </c>
      <c r="N48" s="1208">
        <v>33.898305084745758</v>
      </c>
      <c r="O48" s="1208">
        <v>31.7</v>
      </c>
      <c r="P48" s="1208">
        <v>31.7</v>
      </c>
      <c r="Q48" s="1208">
        <v>39.300000000000004</v>
      </c>
      <c r="R48" s="1208">
        <v>95.157384987893479</v>
      </c>
      <c r="S48" s="123"/>
      <c r="T48" s="123"/>
      <c r="U48" s="123"/>
    </row>
    <row r="49" spans="3:21" ht="17.399999999999999" x14ac:dyDescent="0.45">
      <c r="C49" s="1211" t="s">
        <v>3019</v>
      </c>
      <c r="D49" s="1193">
        <v>53.8</v>
      </c>
      <c r="E49" s="1193">
        <v>46.153846153846203</v>
      </c>
      <c r="F49" s="1193">
        <v>54.5</v>
      </c>
      <c r="G49" s="1205">
        <v>27.3</v>
      </c>
      <c r="H49" s="1206">
        <v>36.363636363636367</v>
      </c>
      <c r="I49" s="1193">
        <v>0</v>
      </c>
      <c r="J49" s="1193">
        <v>0</v>
      </c>
      <c r="K49" s="1193">
        <v>0</v>
      </c>
      <c r="L49" s="1205">
        <v>0</v>
      </c>
      <c r="M49" s="1212">
        <v>0</v>
      </c>
      <c r="N49" s="1193">
        <v>72.727272727272734</v>
      </c>
      <c r="O49" s="1193">
        <v>54.5</v>
      </c>
      <c r="P49" s="1193">
        <v>45.5</v>
      </c>
      <c r="Q49" s="1193">
        <v>72.7</v>
      </c>
      <c r="R49" s="1193">
        <v>266.30036630036631</v>
      </c>
      <c r="S49" s="123"/>
      <c r="T49" s="123"/>
      <c r="U49" s="123"/>
    </row>
    <row r="50" spans="3:21" ht="17.399999999999999" x14ac:dyDescent="0.45">
      <c r="C50" s="1211" t="s">
        <v>3026</v>
      </c>
      <c r="D50" s="1193">
        <v>42.9</v>
      </c>
      <c r="E50" s="1193">
        <v>42.857142857142897</v>
      </c>
      <c r="F50" s="1193">
        <v>71.400000000000006</v>
      </c>
      <c r="G50" s="1205">
        <v>42.9</v>
      </c>
      <c r="H50" s="1206">
        <v>28.571428571428569</v>
      </c>
      <c r="I50" s="1193">
        <v>0</v>
      </c>
      <c r="J50" s="1193">
        <v>0</v>
      </c>
      <c r="K50" s="1193">
        <v>0</v>
      </c>
      <c r="L50" s="1205">
        <v>0</v>
      </c>
      <c r="M50" s="1212">
        <v>0</v>
      </c>
      <c r="N50" s="1193">
        <v>66.666666666666657</v>
      </c>
      <c r="O50" s="1193">
        <v>66.7</v>
      </c>
      <c r="P50" s="1193">
        <v>0</v>
      </c>
      <c r="Q50" s="1193">
        <v>33.300000000000004</v>
      </c>
      <c r="R50" s="1193">
        <v>77.622377622377641</v>
      </c>
      <c r="S50" s="123"/>
      <c r="T50" s="123"/>
      <c r="U50" s="123"/>
    </row>
    <row r="51" spans="3:21" ht="17.399999999999999" x14ac:dyDescent="0.45">
      <c r="C51" s="1211" t="s">
        <v>2873</v>
      </c>
      <c r="D51" s="1193">
        <v>54.5</v>
      </c>
      <c r="E51" s="1193">
        <v>45.454545454545503</v>
      </c>
      <c r="F51" s="1193">
        <v>45.5</v>
      </c>
      <c r="G51" s="1205">
        <v>45.5</v>
      </c>
      <c r="H51" s="1206">
        <v>36.363636363636367</v>
      </c>
      <c r="I51" s="1193">
        <v>0</v>
      </c>
      <c r="J51" s="1193">
        <v>100</v>
      </c>
      <c r="K51" s="1193">
        <v>100</v>
      </c>
      <c r="L51" s="1205">
        <v>0</v>
      </c>
      <c r="M51" s="1212">
        <v>0</v>
      </c>
      <c r="N51" s="1193">
        <v>33.333333333333329</v>
      </c>
      <c r="O51" s="1193">
        <v>38.5</v>
      </c>
      <c r="P51" s="1193">
        <v>23.1</v>
      </c>
      <c r="Q51" s="1193">
        <v>46.2</v>
      </c>
      <c r="R51" s="1193">
        <v>101.53846153846156</v>
      </c>
      <c r="S51" s="123"/>
      <c r="T51" s="123"/>
      <c r="U51" s="123"/>
    </row>
    <row r="52" spans="3:21" ht="17.399999999999999" x14ac:dyDescent="0.45">
      <c r="C52" s="1211" t="s">
        <v>3027</v>
      </c>
      <c r="D52" s="1193">
        <v>40</v>
      </c>
      <c r="E52" s="1193">
        <v>40</v>
      </c>
      <c r="F52" s="1193">
        <v>20</v>
      </c>
      <c r="G52" s="1205">
        <v>40</v>
      </c>
      <c r="H52" s="1206">
        <v>40</v>
      </c>
      <c r="I52" s="1193">
        <v>0</v>
      </c>
      <c r="J52" s="1193">
        <v>0</v>
      </c>
      <c r="K52" s="1193">
        <v>0</v>
      </c>
      <c r="L52" s="1205">
        <v>0</v>
      </c>
      <c r="M52" s="1212">
        <v>100</v>
      </c>
      <c r="N52" s="1193">
        <v>11.111111111111111</v>
      </c>
      <c r="O52" s="1193">
        <v>22.2</v>
      </c>
      <c r="P52" s="1193">
        <v>33.299999999999997</v>
      </c>
      <c r="Q52" s="1193">
        <v>22.2</v>
      </c>
      <c r="R52" s="1193">
        <v>55.499999999999993</v>
      </c>
      <c r="S52" s="123"/>
      <c r="T52" s="123"/>
      <c r="U52" s="123"/>
    </row>
    <row r="53" spans="3:21" ht="17.399999999999999" x14ac:dyDescent="0.45">
      <c r="C53" s="1211" t="s">
        <v>3028</v>
      </c>
      <c r="D53" s="1193">
        <v>40</v>
      </c>
      <c r="E53" s="1193">
        <v>40</v>
      </c>
      <c r="F53" s="1193">
        <v>20</v>
      </c>
      <c r="G53" s="1205">
        <v>20</v>
      </c>
      <c r="H53" s="1206">
        <v>40</v>
      </c>
      <c r="I53" s="1193">
        <v>0</v>
      </c>
      <c r="J53" s="1193">
        <v>0</v>
      </c>
      <c r="K53" s="1193">
        <v>0</v>
      </c>
      <c r="L53" s="1205">
        <v>100</v>
      </c>
      <c r="M53" s="1212">
        <v>100</v>
      </c>
      <c r="N53" s="1193">
        <v>33.333333333333329</v>
      </c>
      <c r="O53" s="1193">
        <v>0</v>
      </c>
      <c r="P53" s="1193">
        <v>33.299999999999997</v>
      </c>
      <c r="Q53" s="1193">
        <v>33.300000000000004</v>
      </c>
      <c r="R53" s="1193">
        <v>166.50000000000003</v>
      </c>
      <c r="S53" s="123"/>
      <c r="T53" s="123"/>
      <c r="U53" s="123"/>
    </row>
    <row r="54" spans="3:21" ht="17.399999999999999" x14ac:dyDescent="0.45">
      <c r="C54" s="1211" t="s">
        <v>3029</v>
      </c>
      <c r="D54" s="1193">
        <v>57.1</v>
      </c>
      <c r="E54" s="1193">
        <v>28.571428571428601</v>
      </c>
      <c r="F54" s="1193">
        <v>57.1</v>
      </c>
      <c r="G54" s="1205">
        <v>28.599999999999998</v>
      </c>
      <c r="H54" s="1206">
        <v>42.857142857142854</v>
      </c>
      <c r="I54" s="1193">
        <v>0</v>
      </c>
      <c r="J54" s="1193">
        <v>0</v>
      </c>
      <c r="K54" s="1193">
        <v>0</v>
      </c>
      <c r="L54" s="1205">
        <v>0</v>
      </c>
      <c r="M54" s="1212">
        <v>0</v>
      </c>
      <c r="N54" s="1193">
        <v>28.571428571428569</v>
      </c>
      <c r="O54" s="1193">
        <v>28.6</v>
      </c>
      <c r="P54" s="1193">
        <v>28.6</v>
      </c>
      <c r="Q54" s="1193">
        <v>14.299999999999999</v>
      </c>
      <c r="R54" s="1193">
        <v>50</v>
      </c>
      <c r="S54" s="123"/>
      <c r="T54" s="123"/>
      <c r="U54" s="123"/>
    </row>
    <row r="55" spans="3:21" ht="17.399999999999999" x14ac:dyDescent="0.45">
      <c r="C55" s="1211" t="s">
        <v>3030</v>
      </c>
      <c r="D55" s="1193">
        <v>40</v>
      </c>
      <c r="E55" s="1193">
        <v>40</v>
      </c>
      <c r="F55" s="1193">
        <v>20</v>
      </c>
      <c r="G55" s="1205">
        <v>40</v>
      </c>
      <c r="H55" s="1206">
        <v>20</v>
      </c>
      <c r="I55" s="1193">
        <v>0</v>
      </c>
      <c r="J55" s="1193">
        <v>0</v>
      </c>
      <c r="K55" s="1193">
        <v>0</v>
      </c>
      <c r="L55" s="1205">
        <v>0</v>
      </c>
      <c r="M55" s="1212">
        <v>0</v>
      </c>
      <c r="N55" s="1193">
        <v>0</v>
      </c>
      <c r="O55" s="1193">
        <v>20</v>
      </c>
      <c r="P55" s="1193">
        <v>40</v>
      </c>
      <c r="Q55" s="1193">
        <v>28.599999999999998</v>
      </c>
      <c r="R55" s="1193">
        <v>71.5</v>
      </c>
      <c r="S55" s="123"/>
      <c r="T55" s="123"/>
      <c r="U55" s="123"/>
    </row>
    <row r="56" spans="3:21" ht="17.399999999999999" x14ac:dyDescent="0.45">
      <c r="C56" s="1211" t="s">
        <v>3031</v>
      </c>
      <c r="D56" s="1193">
        <v>44.4</v>
      </c>
      <c r="E56" s="1193">
        <v>44.4444444444444</v>
      </c>
      <c r="F56" s="1193">
        <v>33.299999999999997</v>
      </c>
      <c r="G56" s="1205">
        <v>33.300000000000004</v>
      </c>
      <c r="H56" s="1206">
        <v>44.444444444444443</v>
      </c>
      <c r="I56" s="1193">
        <v>0</v>
      </c>
      <c r="J56" s="1193">
        <v>0</v>
      </c>
      <c r="K56" s="1193">
        <v>0</v>
      </c>
      <c r="L56" s="1205">
        <v>100</v>
      </c>
      <c r="M56" s="1212">
        <v>0</v>
      </c>
      <c r="N56" s="1193">
        <v>71.428571428571431</v>
      </c>
      <c r="O56" s="1193">
        <v>28.6</v>
      </c>
      <c r="P56" s="1193">
        <v>28.6</v>
      </c>
      <c r="Q56" s="1193">
        <v>28.599999999999998</v>
      </c>
      <c r="R56" s="1193">
        <v>85.88588588588587</v>
      </c>
      <c r="S56" s="123"/>
      <c r="T56" s="123"/>
      <c r="U56" s="123"/>
    </row>
    <row r="57" spans="3:21" ht="17.399999999999999" x14ac:dyDescent="0.45">
      <c r="C57" s="1211" t="s">
        <v>3032</v>
      </c>
      <c r="D57" s="1193">
        <v>40</v>
      </c>
      <c r="E57" s="1193">
        <v>40</v>
      </c>
      <c r="F57" s="1193">
        <v>40</v>
      </c>
      <c r="G57" s="1205">
        <v>42.9</v>
      </c>
      <c r="H57" s="1206">
        <v>42.857142857142854</v>
      </c>
      <c r="I57" s="1193">
        <v>0</v>
      </c>
      <c r="J57" s="1193">
        <v>0</v>
      </c>
      <c r="K57" s="1193">
        <v>0</v>
      </c>
      <c r="L57" s="1205">
        <v>0</v>
      </c>
      <c r="M57" s="1212">
        <v>0</v>
      </c>
      <c r="N57" s="1193">
        <v>33.333333333333329</v>
      </c>
      <c r="O57" s="1193">
        <v>16.7</v>
      </c>
      <c r="P57" s="1193">
        <v>33.299999999999997</v>
      </c>
      <c r="Q57" s="1193">
        <v>33.300000000000004</v>
      </c>
      <c r="R57" s="1193">
        <v>77.622377622377641</v>
      </c>
      <c r="S57" s="123"/>
      <c r="T57" s="123"/>
      <c r="U57" s="123"/>
    </row>
    <row r="58" spans="3:21" ht="17.399999999999999" x14ac:dyDescent="0.45">
      <c r="C58" s="1211" t="s">
        <v>3033</v>
      </c>
      <c r="D58" s="1193">
        <v>57.1</v>
      </c>
      <c r="E58" s="1193">
        <v>57.142857142857103</v>
      </c>
      <c r="F58" s="1193">
        <v>44.4</v>
      </c>
      <c r="G58" s="1205">
        <v>42.9</v>
      </c>
      <c r="H58" s="1206">
        <v>42.857142857142854</v>
      </c>
      <c r="I58" s="1193">
        <v>0</v>
      </c>
      <c r="J58" s="1193">
        <v>0</v>
      </c>
      <c r="K58" s="1193">
        <v>0</v>
      </c>
      <c r="L58" s="1205">
        <v>0</v>
      </c>
      <c r="M58" s="1212">
        <v>0</v>
      </c>
      <c r="N58" s="1193">
        <v>80</v>
      </c>
      <c r="O58" s="1193">
        <v>60</v>
      </c>
      <c r="P58" s="1193">
        <v>100</v>
      </c>
      <c r="Q58" s="1193">
        <v>80</v>
      </c>
      <c r="R58" s="1193">
        <v>186.48018648018649</v>
      </c>
      <c r="S58" s="123"/>
      <c r="T58" s="123"/>
      <c r="U58" s="123"/>
    </row>
    <row r="59" spans="3:21" ht="17.399999999999999" x14ac:dyDescent="0.45">
      <c r="C59" s="1211" t="s">
        <v>3034</v>
      </c>
      <c r="D59" s="1193">
        <v>71.400000000000006</v>
      </c>
      <c r="E59" s="1193">
        <v>28.571428571428601</v>
      </c>
      <c r="F59" s="1193">
        <v>28.6</v>
      </c>
      <c r="G59" s="1205">
        <v>71.399999999999991</v>
      </c>
      <c r="H59" s="1206">
        <v>57.142857142857139</v>
      </c>
      <c r="I59" s="1193">
        <v>0</v>
      </c>
      <c r="J59" s="1193">
        <v>0</v>
      </c>
      <c r="K59" s="1193">
        <v>0</v>
      </c>
      <c r="L59" s="1205">
        <v>0</v>
      </c>
      <c r="M59" s="1212">
        <v>0</v>
      </c>
      <c r="N59" s="1193">
        <v>60</v>
      </c>
      <c r="O59" s="1193">
        <v>60</v>
      </c>
      <c r="P59" s="1193">
        <v>60</v>
      </c>
      <c r="Q59" s="1193">
        <v>60</v>
      </c>
      <c r="R59" s="1193">
        <v>84.033613445378165</v>
      </c>
      <c r="S59" s="123"/>
      <c r="T59" s="123"/>
      <c r="U59" s="123"/>
    </row>
    <row r="60" spans="3:21" ht="17.399999999999999" x14ac:dyDescent="0.45">
      <c r="C60" s="1211" t="s">
        <v>3035</v>
      </c>
      <c r="D60" s="1193">
        <v>40</v>
      </c>
      <c r="E60" s="1193">
        <v>40</v>
      </c>
      <c r="F60" s="1193">
        <v>40</v>
      </c>
      <c r="G60" s="1205">
        <v>40</v>
      </c>
      <c r="H60" s="1206">
        <v>40</v>
      </c>
      <c r="I60" s="1193">
        <v>0</v>
      </c>
      <c r="J60" s="1193">
        <v>0</v>
      </c>
      <c r="K60" s="1193">
        <v>0</v>
      </c>
      <c r="L60" s="1205">
        <v>0</v>
      </c>
      <c r="M60" s="1212">
        <v>0</v>
      </c>
      <c r="N60" s="1193">
        <v>20</v>
      </c>
      <c r="O60" s="1193">
        <v>20</v>
      </c>
      <c r="P60" s="1193">
        <v>20</v>
      </c>
      <c r="Q60" s="1193">
        <v>40</v>
      </c>
      <c r="R60" s="1193">
        <v>100</v>
      </c>
      <c r="S60" s="123"/>
      <c r="T60" s="123"/>
      <c r="U60" s="123"/>
    </row>
    <row r="61" spans="3:21" ht="17.399999999999999" x14ac:dyDescent="0.45">
      <c r="C61" s="1211" t="s">
        <v>3036</v>
      </c>
      <c r="D61" s="1193">
        <v>57.1</v>
      </c>
      <c r="E61" s="1193">
        <v>71.428571428571402</v>
      </c>
      <c r="F61" s="1193">
        <v>71.400000000000006</v>
      </c>
      <c r="G61" s="1205">
        <v>71.399999999999991</v>
      </c>
      <c r="H61" s="1206">
        <v>57.142857142857139</v>
      </c>
      <c r="I61" s="1193">
        <v>0</v>
      </c>
      <c r="J61" s="1193">
        <v>0</v>
      </c>
      <c r="K61" s="1193">
        <v>0</v>
      </c>
      <c r="L61" s="1205">
        <v>0</v>
      </c>
      <c r="M61" s="1212">
        <v>0</v>
      </c>
      <c r="N61" s="1193">
        <v>60</v>
      </c>
      <c r="O61" s="1193">
        <v>60</v>
      </c>
      <c r="P61" s="1193">
        <v>20</v>
      </c>
      <c r="Q61" s="1193">
        <v>60</v>
      </c>
      <c r="R61" s="1193">
        <v>84.033613445378165</v>
      </c>
      <c r="S61" s="123"/>
      <c r="T61" s="123"/>
      <c r="U61" s="123"/>
    </row>
    <row r="62" spans="3:21" ht="17.399999999999999" x14ac:dyDescent="0.45">
      <c r="C62" s="1211" t="s">
        <v>3037</v>
      </c>
      <c r="D62" s="1193">
        <v>57.1</v>
      </c>
      <c r="E62" s="1193">
        <v>85.714285714285694</v>
      </c>
      <c r="F62" s="1193">
        <v>57.1</v>
      </c>
      <c r="G62" s="1205">
        <v>57.099999999999994</v>
      </c>
      <c r="H62" s="1206">
        <v>42.857142857142854</v>
      </c>
      <c r="I62" s="1193">
        <v>0</v>
      </c>
      <c r="J62" s="1193">
        <v>0</v>
      </c>
      <c r="K62" s="1193">
        <v>0</v>
      </c>
      <c r="L62" s="1205">
        <v>0</v>
      </c>
      <c r="M62" s="1212">
        <v>0</v>
      </c>
      <c r="N62" s="1193">
        <v>0</v>
      </c>
      <c r="O62" s="1193">
        <v>0</v>
      </c>
      <c r="P62" s="1193">
        <v>66.7</v>
      </c>
      <c r="Q62" s="1193">
        <v>33.300000000000004</v>
      </c>
      <c r="R62" s="1193">
        <v>58.318739054290738</v>
      </c>
      <c r="S62" s="123"/>
      <c r="T62" s="123"/>
      <c r="U62" s="123"/>
    </row>
    <row r="63" spans="3:21" ht="17.399999999999999" x14ac:dyDescent="0.45">
      <c r="C63" s="1211" t="s">
        <v>3038</v>
      </c>
      <c r="D63" s="1193">
        <v>57.1</v>
      </c>
      <c r="E63" s="1193">
        <v>42.857142857142897</v>
      </c>
      <c r="F63" s="1193">
        <v>42.9</v>
      </c>
      <c r="G63" s="1205">
        <v>28.599999999999998</v>
      </c>
      <c r="H63" s="1206">
        <v>42.857142857142854</v>
      </c>
      <c r="I63" s="1193">
        <v>100</v>
      </c>
      <c r="J63" s="1193">
        <v>0</v>
      </c>
      <c r="K63" s="1193">
        <v>0</v>
      </c>
      <c r="L63" s="1205">
        <v>0</v>
      </c>
      <c r="M63" s="1212">
        <v>0</v>
      </c>
      <c r="N63" s="1193">
        <v>25</v>
      </c>
      <c r="O63" s="1193">
        <v>25</v>
      </c>
      <c r="P63" s="1193">
        <v>25</v>
      </c>
      <c r="Q63" s="1193">
        <v>50</v>
      </c>
      <c r="R63" s="1193">
        <v>174.82517482517483</v>
      </c>
      <c r="S63" s="123"/>
      <c r="T63" s="123"/>
      <c r="U63" s="123"/>
    </row>
    <row r="64" spans="3:21" ht="17.399999999999999" x14ac:dyDescent="0.45">
      <c r="C64" s="1211" t="s">
        <v>2886</v>
      </c>
      <c r="D64" s="1193">
        <v>40</v>
      </c>
      <c r="E64" s="1193">
        <v>40</v>
      </c>
      <c r="F64" s="1193">
        <v>40</v>
      </c>
      <c r="G64" s="1205">
        <v>40</v>
      </c>
      <c r="H64" s="1206">
        <v>40</v>
      </c>
      <c r="I64" s="1193">
        <v>0</v>
      </c>
      <c r="J64" s="1193">
        <v>0</v>
      </c>
      <c r="K64" s="1193">
        <v>0</v>
      </c>
      <c r="L64" s="1205">
        <v>0</v>
      </c>
      <c r="M64" s="1212">
        <v>0</v>
      </c>
      <c r="N64" s="1193">
        <v>0</v>
      </c>
      <c r="O64" s="1193">
        <v>20</v>
      </c>
      <c r="P64" s="1193">
        <v>0</v>
      </c>
      <c r="Q64" s="1193">
        <v>80</v>
      </c>
      <c r="R64" s="1193">
        <v>200</v>
      </c>
      <c r="S64" s="123"/>
      <c r="T64" s="123"/>
      <c r="U64" s="123"/>
    </row>
    <row r="65" spans="3:21" ht="17.399999999999999" x14ac:dyDescent="0.45">
      <c r="C65" s="1211" t="s">
        <v>3039</v>
      </c>
      <c r="D65" s="1193">
        <v>60</v>
      </c>
      <c r="E65" s="1193">
        <v>40</v>
      </c>
      <c r="F65" s="1193">
        <v>40</v>
      </c>
      <c r="G65" s="1205">
        <v>60</v>
      </c>
      <c r="H65" s="1206">
        <v>40</v>
      </c>
      <c r="I65" s="1193">
        <v>0</v>
      </c>
      <c r="J65" s="1193">
        <v>0</v>
      </c>
      <c r="K65" s="1193">
        <v>0</v>
      </c>
      <c r="L65" s="1205">
        <v>0</v>
      </c>
      <c r="M65" s="1212">
        <v>0</v>
      </c>
      <c r="N65" s="1193">
        <v>66.666666666666657</v>
      </c>
      <c r="O65" s="1193">
        <v>100</v>
      </c>
      <c r="P65" s="1193">
        <v>33.299999999999997</v>
      </c>
      <c r="Q65" s="1193">
        <v>33.300000000000004</v>
      </c>
      <c r="R65" s="1193">
        <v>55.500000000000007</v>
      </c>
      <c r="S65" s="123"/>
      <c r="T65" s="123"/>
      <c r="U65" s="123"/>
    </row>
    <row r="66" spans="3:21" ht="17.399999999999999" x14ac:dyDescent="0.45">
      <c r="C66" s="1211" t="s">
        <v>3040</v>
      </c>
      <c r="D66" s="1193">
        <v>42.9</v>
      </c>
      <c r="E66" s="1193">
        <v>42.857142857142897</v>
      </c>
      <c r="F66" s="1193">
        <v>57.1</v>
      </c>
      <c r="G66" s="1205">
        <v>28.599999999999998</v>
      </c>
      <c r="H66" s="1206">
        <v>42.857142857142854</v>
      </c>
      <c r="I66" s="1193">
        <v>100</v>
      </c>
      <c r="J66" s="1193">
        <v>0</v>
      </c>
      <c r="K66" s="1193">
        <v>0</v>
      </c>
      <c r="L66" s="1205">
        <v>0</v>
      </c>
      <c r="M66" s="1212">
        <v>0</v>
      </c>
      <c r="N66" s="1193">
        <v>0</v>
      </c>
      <c r="O66" s="1193">
        <v>25</v>
      </c>
      <c r="P66" s="1193">
        <v>50</v>
      </c>
      <c r="Q66" s="1193">
        <v>0</v>
      </c>
      <c r="R66" s="1193">
        <v>0</v>
      </c>
      <c r="S66" s="123"/>
      <c r="T66" s="123"/>
      <c r="U66" s="123"/>
    </row>
    <row r="67" spans="3:21" ht="17.399999999999999" x14ac:dyDescent="0.45">
      <c r="C67" s="1211" t="s">
        <v>3041</v>
      </c>
      <c r="D67" s="1193">
        <v>44.4</v>
      </c>
      <c r="E67" s="1193">
        <v>55.5555555555556</v>
      </c>
      <c r="F67" s="1193">
        <v>33.299999999999997</v>
      </c>
      <c r="G67" s="1205">
        <v>22.2</v>
      </c>
      <c r="H67" s="1206">
        <v>33.333333333333329</v>
      </c>
      <c r="I67" s="1193">
        <v>100</v>
      </c>
      <c r="J67" s="1193">
        <v>100</v>
      </c>
      <c r="K67" s="1193">
        <v>0</v>
      </c>
      <c r="L67" s="1205">
        <v>0</v>
      </c>
      <c r="M67" s="1212">
        <v>0</v>
      </c>
      <c r="N67" s="1193">
        <v>0</v>
      </c>
      <c r="O67" s="1193">
        <v>9.1</v>
      </c>
      <c r="P67" s="1193">
        <v>0</v>
      </c>
      <c r="Q67" s="1193">
        <v>9.1</v>
      </c>
      <c r="R67" s="1193">
        <v>40.990990990990987</v>
      </c>
      <c r="S67" s="123"/>
      <c r="T67" s="123"/>
      <c r="U67" s="123"/>
    </row>
    <row r="68" spans="3:21" ht="17.399999999999999" x14ac:dyDescent="0.45">
      <c r="C68" s="1211" t="s">
        <v>3042</v>
      </c>
      <c r="D68" s="1193">
        <v>40</v>
      </c>
      <c r="E68" s="1193">
        <v>20</v>
      </c>
      <c r="F68" s="1193">
        <v>20</v>
      </c>
      <c r="G68" s="1205">
        <v>60</v>
      </c>
      <c r="H68" s="1206">
        <v>40</v>
      </c>
      <c r="I68" s="1193">
        <v>0</v>
      </c>
      <c r="J68" s="1193">
        <v>0</v>
      </c>
      <c r="K68" s="1193">
        <v>0</v>
      </c>
      <c r="L68" s="1205">
        <v>0</v>
      </c>
      <c r="M68" s="1212">
        <v>0</v>
      </c>
      <c r="N68" s="1193">
        <v>16.666666666666664</v>
      </c>
      <c r="O68" s="1193">
        <v>0</v>
      </c>
      <c r="P68" s="1193">
        <v>33.299999999999997</v>
      </c>
      <c r="Q68" s="1193">
        <v>33.300000000000004</v>
      </c>
      <c r="R68" s="1193">
        <v>55.500000000000007</v>
      </c>
      <c r="S68" s="123"/>
      <c r="T68" s="123"/>
      <c r="U68" s="123"/>
    </row>
    <row r="69" spans="3:21" ht="17.399999999999999" x14ac:dyDescent="0.45">
      <c r="C69" s="1207" t="s">
        <v>3043</v>
      </c>
      <c r="D69" s="1208">
        <v>49.4</v>
      </c>
      <c r="E69" s="1208">
        <v>43.956043956043999</v>
      </c>
      <c r="F69" s="1208">
        <v>34.799999999999997</v>
      </c>
      <c r="G69" s="1209">
        <v>40.699999999999996</v>
      </c>
      <c r="H69" s="1210">
        <v>42.708333333333329</v>
      </c>
      <c r="I69" s="1208">
        <v>0</v>
      </c>
      <c r="J69" s="1208">
        <v>6.7</v>
      </c>
      <c r="K69" s="1208">
        <v>20</v>
      </c>
      <c r="L69" s="1209">
        <v>13.3</v>
      </c>
      <c r="M69" s="1210">
        <v>18.75</v>
      </c>
      <c r="N69" s="1208">
        <v>21.296296296296298</v>
      </c>
      <c r="O69" s="1208">
        <v>26.6</v>
      </c>
      <c r="P69" s="1208">
        <v>24.3</v>
      </c>
      <c r="Q69" s="1208">
        <v>34.5</v>
      </c>
      <c r="R69" s="1208">
        <v>84.766584766584771</v>
      </c>
      <c r="S69" s="123"/>
      <c r="T69" s="123"/>
      <c r="U69" s="123"/>
    </row>
    <row r="70" spans="3:21" ht="17.399999999999999" x14ac:dyDescent="0.45">
      <c r="C70" s="1211" t="s">
        <v>2891</v>
      </c>
      <c r="D70" s="1193">
        <v>54.5</v>
      </c>
      <c r="E70" s="1193">
        <v>45.454545454545503</v>
      </c>
      <c r="F70" s="1193">
        <v>45.5</v>
      </c>
      <c r="G70" s="1205">
        <v>45.5</v>
      </c>
      <c r="H70" s="1206">
        <v>45.454545454545453</v>
      </c>
      <c r="I70" s="1193">
        <v>0</v>
      </c>
      <c r="J70" s="1193">
        <v>100</v>
      </c>
      <c r="K70" s="1193">
        <v>0</v>
      </c>
      <c r="L70" s="1205">
        <v>0</v>
      </c>
      <c r="M70" s="1212">
        <v>0</v>
      </c>
      <c r="N70" s="1193">
        <v>35.714285714285715</v>
      </c>
      <c r="O70" s="1193">
        <v>28.6</v>
      </c>
      <c r="P70" s="1193">
        <v>28.6</v>
      </c>
      <c r="Q70" s="1193">
        <v>21.4</v>
      </c>
      <c r="R70" s="1193">
        <v>47.032967032967029</v>
      </c>
      <c r="S70" s="123"/>
      <c r="T70" s="123"/>
      <c r="U70" s="123"/>
    </row>
    <row r="71" spans="3:21" ht="17.399999999999999" x14ac:dyDescent="0.45">
      <c r="C71" s="1211" t="s">
        <v>3044</v>
      </c>
      <c r="D71" s="1193">
        <v>42.9</v>
      </c>
      <c r="E71" s="1193">
        <v>71.428571428571402</v>
      </c>
      <c r="F71" s="1193">
        <v>42.9</v>
      </c>
      <c r="G71" s="1205">
        <v>28.599999999999998</v>
      </c>
      <c r="H71" s="1206">
        <v>42.857142857142854</v>
      </c>
      <c r="I71" s="1193">
        <v>0</v>
      </c>
      <c r="J71" s="1193">
        <v>0</v>
      </c>
      <c r="K71" s="1193">
        <v>100</v>
      </c>
      <c r="L71" s="1205">
        <v>0</v>
      </c>
      <c r="M71" s="1212">
        <v>0</v>
      </c>
      <c r="N71" s="1193">
        <v>15.384615384615385</v>
      </c>
      <c r="O71" s="1193">
        <v>30.8</v>
      </c>
      <c r="P71" s="1193">
        <v>7.7</v>
      </c>
      <c r="Q71" s="1193">
        <v>23.1</v>
      </c>
      <c r="R71" s="1193">
        <v>80.769230769230788</v>
      </c>
      <c r="S71" s="123"/>
      <c r="T71" s="123"/>
      <c r="U71" s="123"/>
    </row>
    <row r="72" spans="3:21" ht="11.25" customHeight="1" x14ac:dyDescent="0.45">
      <c r="C72" s="1211" t="s">
        <v>3045</v>
      </c>
      <c r="D72" s="1193">
        <v>57.1</v>
      </c>
      <c r="E72" s="1193">
        <v>28.571428571428601</v>
      </c>
      <c r="F72" s="1193">
        <v>14.3</v>
      </c>
      <c r="G72" s="1205">
        <v>28.599999999999998</v>
      </c>
      <c r="H72" s="1206">
        <v>28.571428571428569</v>
      </c>
      <c r="I72" s="1193">
        <v>0</v>
      </c>
      <c r="J72" s="1193">
        <v>0</v>
      </c>
      <c r="K72" s="1193">
        <v>0</v>
      </c>
      <c r="L72" s="1205">
        <v>0</v>
      </c>
      <c r="M72" s="1212">
        <v>0</v>
      </c>
      <c r="N72" s="1193">
        <v>37.5</v>
      </c>
      <c r="O72" s="1193">
        <v>25</v>
      </c>
      <c r="P72" s="1193">
        <v>37.5</v>
      </c>
      <c r="Q72" s="1193">
        <v>50</v>
      </c>
      <c r="R72" s="1193">
        <v>174.82517482517483</v>
      </c>
      <c r="S72" s="123"/>
      <c r="T72" s="123"/>
      <c r="U72" s="123"/>
    </row>
    <row r="73" spans="3:21" ht="11.25" customHeight="1" x14ac:dyDescent="0.45">
      <c r="C73" s="1211" t="s">
        <v>3046</v>
      </c>
      <c r="D73" s="1193">
        <v>60</v>
      </c>
      <c r="E73" s="1193">
        <v>20</v>
      </c>
      <c r="F73" s="1193">
        <v>40</v>
      </c>
      <c r="G73" s="1205">
        <v>40</v>
      </c>
      <c r="H73" s="1206">
        <v>40</v>
      </c>
      <c r="I73" s="1193">
        <v>0</v>
      </c>
      <c r="J73" s="1193">
        <v>0</v>
      </c>
      <c r="K73" s="1193">
        <v>0</v>
      </c>
      <c r="L73" s="1205">
        <v>0</v>
      </c>
      <c r="M73" s="1212">
        <v>0</v>
      </c>
      <c r="N73" s="1193">
        <v>0</v>
      </c>
      <c r="O73" s="1193">
        <v>33.299999999999997</v>
      </c>
      <c r="P73" s="1193">
        <v>0</v>
      </c>
      <c r="Q73" s="1193">
        <v>75</v>
      </c>
      <c r="R73" s="1193">
        <v>187.5</v>
      </c>
      <c r="S73" s="123"/>
      <c r="T73" s="123"/>
      <c r="U73" s="123"/>
    </row>
    <row r="74" spans="3:21" ht="17.399999999999999" x14ac:dyDescent="0.45">
      <c r="C74" s="1211" t="s">
        <v>3047</v>
      </c>
      <c r="D74" s="1193">
        <v>60</v>
      </c>
      <c r="E74" s="1193">
        <v>40</v>
      </c>
      <c r="F74" s="1193">
        <v>40</v>
      </c>
      <c r="G74" s="1205">
        <v>40</v>
      </c>
      <c r="H74" s="1206">
        <v>20</v>
      </c>
      <c r="I74" s="1193">
        <v>0</v>
      </c>
      <c r="J74" s="1193">
        <v>0</v>
      </c>
      <c r="K74" s="1193">
        <v>0</v>
      </c>
      <c r="L74" s="1205">
        <v>0</v>
      </c>
      <c r="M74" s="1212">
        <v>0</v>
      </c>
      <c r="N74" s="1193">
        <v>0</v>
      </c>
      <c r="O74" s="1193">
        <v>25</v>
      </c>
      <c r="P74" s="1193">
        <v>12.5</v>
      </c>
      <c r="Q74" s="1193">
        <v>50</v>
      </c>
      <c r="R74" s="1193">
        <v>125</v>
      </c>
      <c r="S74" s="123"/>
      <c r="T74" s="123"/>
      <c r="U74" s="123"/>
    </row>
    <row r="75" spans="3:21" ht="17.399999999999999" x14ac:dyDescent="0.45">
      <c r="C75" s="1211" t="s">
        <v>3048</v>
      </c>
      <c r="D75" s="1193">
        <v>60</v>
      </c>
      <c r="E75" s="1193">
        <v>40</v>
      </c>
      <c r="F75" s="1193">
        <v>20</v>
      </c>
      <c r="G75" s="1205">
        <v>40</v>
      </c>
      <c r="H75" s="1206">
        <v>40</v>
      </c>
      <c r="I75" s="1193">
        <v>0</v>
      </c>
      <c r="J75" s="1193">
        <v>0</v>
      </c>
      <c r="K75" s="1193">
        <v>100</v>
      </c>
      <c r="L75" s="1205">
        <v>0</v>
      </c>
      <c r="M75" s="1212">
        <v>0</v>
      </c>
      <c r="N75" s="1193">
        <v>14.285714285714285</v>
      </c>
      <c r="O75" s="1193">
        <v>42.9</v>
      </c>
      <c r="P75" s="1193">
        <v>25</v>
      </c>
      <c r="Q75" s="1193">
        <v>25</v>
      </c>
      <c r="R75" s="1193">
        <v>62.5</v>
      </c>
      <c r="S75" s="123"/>
      <c r="T75" s="123"/>
      <c r="U75" s="123"/>
    </row>
    <row r="76" spans="3:21" ht="17.399999999999999" x14ac:dyDescent="0.45">
      <c r="C76" s="1211" t="s">
        <v>3049</v>
      </c>
      <c r="D76" s="1193">
        <v>40</v>
      </c>
      <c r="E76" s="1193">
        <v>60</v>
      </c>
      <c r="F76" s="1193">
        <v>60</v>
      </c>
      <c r="G76" s="1205">
        <v>20</v>
      </c>
      <c r="H76" s="1206">
        <v>20</v>
      </c>
      <c r="I76" s="1193">
        <v>0</v>
      </c>
      <c r="J76" s="1193">
        <v>0</v>
      </c>
      <c r="K76" s="1193">
        <v>0</v>
      </c>
      <c r="L76" s="1205">
        <v>0</v>
      </c>
      <c r="M76" s="1212">
        <v>100</v>
      </c>
      <c r="N76" s="1193">
        <v>57.142857142857139</v>
      </c>
      <c r="O76" s="1193">
        <v>14.3</v>
      </c>
      <c r="P76" s="1193">
        <v>57.1</v>
      </c>
      <c r="Q76" s="1193">
        <v>28.599999999999998</v>
      </c>
      <c r="R76" s="1193">
        <v>143</v>
      </c>
      <c r="S76" s="123"/>
      <c r="T76" s="123"/>
      <c r="U76" s="123"/>
    </row>
    <row r="77" spans="3:21" ht="17.399999999999999" x14ac:dyDescent="0.45">
      <c r="C77" s="1211" t="s">
        <v>3050</v>
      </c>
      <c r="D77" s="1193">
        <v>40</v>
      </c>
      <c r="E77" s="1193">
        <v>40</v>
      </c>
      <c r="F77" s="1193">
        <v>20</v>
      </c>
      <c r="G77" s="1205">
        <v>40</v>
      </c>
      <c r="H77" s="1206">
        <v>60</v>
      </c>
      <c r="I77" s="1193">
        <v>0</v>
      </c>
      <c r="J77" s="1193">
        <v>0</v>
      </c>
      <c r="K77" s="1193">
        <v>0</v>
      </c>
      <c r="L77" s="1205">
        <v>0</v>
      </c>
      <c r="M77" s="1212">
        <v>0</v>
      </c>
      <c r="N77" s="1193">
        <v>60</v>
      </c>
      <c r="O77" s="1193">
        <v>40</v>
      </c>
      <c r="P77" s="1193">
        <v>20</v>
      </c>
      <c r="Q77" s="1193">
        <v>40</v>
      </c>
      <c r="R77" s="1193">
        <v>100</v>
      </c>
      <c r="S77" s="123"/>
      <c r="T77" s="123"/>
      <c r="U77" s="123"/>
    </row>
    <row r="78" spans="3:21" ht="17.399999999999999" x14ac:dyDescent="0.45">
      <c r="C78" s="1211" t="s">
        <v>3051</v>
      </c>
      <c r="D78" s="1193">
        <v>60</v>
      </c>
      <c r="E78" s="1193">
        <v>40</v>
      </c>
      <c r="F78" s="1193">
        <v>60</v>
      </c>
      <c r="G78" s="1205">
        <v>60</v>
      </c>
      <c r="H78" s="1206">
        <v>40</v>
      </c>
      <c r="I78" s="1193">
        <v>0</v>
      </c>
      <c r="J78" s="1193">
        <v>0</v>
      </c>
      <c r="K78" s="1193">
        <v>100</v>
      </c>
      <c r="L78" s="1205">
        <v>100</v>
      </c>
      <c r="M78" s="1212">
        <v>0</v>
      </c>
      <c r="N78" s="1193">
        <v>20</v>
      </c>
      <c r="O78" s="1193">
        <v>20</v>
      </c>
      <c r="P78" s="1193">
        <v>0</v>
      </c>
      <c r="Q78" s="1193">
        <v>40</v>
      </c>
      <c r="R78" s="1193">
        <v>66.666666666666657</v>
      </c>
      <c r="S78" s="123"/>
      <c r="T78" s="123"/>
      <c r="U78" s="123"/>
    </row>
    <row r="79" spans="3:21" ht="17.399999999999999" x14ac:dyDescent="0.45">
      <c r="C79" s="1211" t="s">
        <v>3052</v>
      </c>
      <c r="D79" s="1193">
        <v>44.4</v>
      </c>
      <c r="E79" s="1193">
        <v>44.4444444444444</v>
      </c>
      <c r="F79" s="1193">
        <v>22.2</v>
      </c>
      <c r="G79" s="1205">
        <v>44.4</v>
      </c>
      <c r="H79" s="1206">
        <v>44.444444444444443</v>
      </c>
      <c r="I79" s="1193">
        <v>0</v>
      </c>
      <c r="J79" s="1193">
        <v>0</v>
      </c>
      <c r="K79" s="1193">
        <v>0</v>
      </c>
      <c r="L79" s="1205">
        <v>0</v>
      </c>
      <c r="M79" s="1212">
        <v>0</v>
      </c>
      <c r="N79" s="1193">
        <v>7.6923076923076925</v>
      </c>
      <c r="O79" s="1193">
        <v>15.4</v>
      </c>
      <c r="P79" s="1193">
        <v>23.1</v>
      </c>
      <c r="Q79" s="1193">
        <v>46.2</v>
      </c>
      <c r="R79" s="1193">
        <v>104.05405405405406</v>
      </c>
      <c r="S79" s="123"/>
      <c r="T79" s="123"/>
      <c r="U79" s="123"/>
    </row>
    <row r="80" spans="3:21" ht="17.399999999999999" x14ac:dyDescent="0.45">
      <c r="C80" s="1211" t="s">
        <v>3053</v>
      </c>
      <c r="D80" s="1193">
        <v>40</v>
      </c>
      <c r="E80" s="1193">
        <v>40</v>
      </c>
      <c r="F80" s="1193">
        <v>60</v>
      </c>
      <c r="G80" s="1205">
        <v>40</v>
      </c>
      <c r="H80" s="1206">
        <v>40</v>
      </c>
      <c r="I80" s="1193">
        <v>0</v>
      </c>
      <c r="J80" s="1193">
        <v>0</v>
      </c>
      <c r="K80" s="1193">
        <v>0</v>
      </c>
      <c r="L80" s="1205">
        <v>0</v>
      </c>
      <c r="M80" s="1212">
        <v>0</v>
      </c>
      <c r="N80" s="1193">
        <v>0</v>
      </c>
      <c r="O80" s="1193">
        <v>14.3</v>
      </c>
      <c r="P80" s="1193">
        <v>28.6</v>
      </c>
      <c r="Q80" s="1193">
        <v>42.9</v>
      </c>
      <c r="R80" s="1193">
        <v>107.25</v>
      </c>
      <c r="S80" s="123"/>
      <c r="T80" s="123"/>
      <c r="U80" s="123"/>
    </row>
    <row r="81" spans="3:21" ht="17.399999999999999" x14ac:dyDescent="0.45">
      <c r="C81" s="1211" t="s">
        <v>3054</v>
      </c>
      <c r="D81" s="1193">
        <v>40</v>
      </c>
      <c r="E81" s="1193">
        <v>20</v>
      </c>
      <c r="F81" s="1193">
        <v>0</v>
      </c>
      <c r="G81" s="1205">
        <v>60</v>
      </c>
      <c r="H81" s="1206">
        <v>60</v>
      </c>
      <c r="I81" s="1193">
        <v>0</v>
      </c>
      <c r="J81" s="1193">
        <v>0</v>
      </c>
      <c r="K81" s="1193">
        <v>0</v>
      </c>
      <c r="L81" s="1205">
        <v>0</v>
      </c>
      <c r="M81" s="1212">
        <v>0</v>
      </c>
      <c r="N81" s="1193">
        <v>40</v>
      </c>
      <c r="O81" s="1193">
        <v>40</v>
      </c>
      <c r="P81" s="1193">
        <v>40</v>
      </c>
      <c r="Q81" s="1193">
        <v>40</v>
      </c>
      <c r="R81" s="1193">
        <v>66.666666666666657</v>
      </c>
      <c r="S81" s="123"/>
      <c r="T81" s="123"/>
      <c r="U81" s="123"/>
    </row>
    <row r="82" spans="3:21" ht="17.399999999999999" x14ac:dyDescent="0.45">
      <c r="C82" s="1211" t="s">
        <v>3055</v>
      </c>
      <c r="D82" s="1193">
        <v>60</v>
      </c>
      <c r="E82" s="1193">
        <v>42.857142857142897</v>
      </c>
      <c r="F82" s="1193">
        <v>40</v>
      </c>
      <c r="G82" s="1205">
        <v>57.099999999999994</v>
      </c>
      <c r="H82" s="1206">
        <v>42.857142857142854</v>
      </c>
      <c r="I82" s="1193">
        <v>0</v>
      </c>
      <c r="J82" s="1193">
        <v>0</v>
      </c>
      <c r="K82" s="1193">
        <v>0</v>
      </c>
      <c r="L82" s="1205">
        <v>0</v>
      </c>
      <c r="M82" s="1212">
        <v>100</v>
      </c>
      <c r="N82" s="1193">
        <v>14.285714285714285</v>
      </c>
      <c r="O82" s="1193">
        <v>42.9</v>
      </c>
      <c r="P82" s="1193">
        <v>28.6</v>
      </c>
      <c r="Q82" s="1193">
        <v>25</v>
      </c>
      <c r="R82" s="1193">
        <v>43.782837127845887</v>
      </c>
      <c r="S82" s="123"/>
      <c r="T82" s="123"/>
      <c r="U82" s="123"/>
    </row>
    <row r="83" spans="3:21" ht="17.399999999999999" x14ac:dyDescent="0.45">
      <c r="C83" s="1211" t="s">
        <v>3056</v>
      </c>
      <c r="D83" s="1193">
        <v>40</v>
      </c>
      <c r="E83" s="1193">
        <v>60</v>
      </c>
      <c r="F83" s="1193">
        <v>40</v>
      </c>
      <c r="G83" s="1205">
        <v>20</v>
      </c>
      <c r="H83" s="1206">
        <v>40</v>
      </c>
      <c r="I83" s="1193">
        <v>0</v>
      </c>
      <c r="J83" s="1193">
        <v>0</v>
      </c>
      <c r="K83" s="1193">
        <v>0</v>
      </c>
      <c r="L83" s="1205">
        <v>0</v>
      </c>
      <c r="M83" s="1212">
        <v>0</v>
      </c>
      <c r="N83" s="1193">
        <v>0</v>
      </c>
      <c r="O83" s="1193">
        <v>0</v>
      </c>
      <c r="P83" s="1193">
        <v>0</v>
      </c>
      <c r="Q83" s="1193">
        <v>25</v>
      </c>
      <c r="R83" s="1193">
        <v>125</v>
      </c>
      <c r="S83" s="123"/>
      <c r="T83" s="123"/>
      <c r="U83" s="123"/>
    </row>
    <row r="84" spans="3:21" ht="17.399999999999999" x14ac:dyDescent="0.45">
      <c r="C84" s="1211" t="s">
        <v>3057</v>
      </c>
      <c r="D84" s="1193">
        <v>40</v>
      </c>
      <c r="E84" s="1193">
        <v>60</v>
      </c>
      <c r="F84" s="1193">
        <v>20</v>
      </c>
      <c r="G84" s="1205">
        <v>40</v>
      </c>
      <c r="H84" s="1206">
        <v>60</v>
      </c>
      <c r="I84" s="1193">
        <v>0</v>
      </c>
      <c r="J84" s="1193">
        <v>0</v>
      </c>
      <c r="K84" s="1193">
        <v>0</v>
      </c>
      <c r="L84" s="1205">
        <v>100</v>
      </c>
      <c r="M84" s="1212">
        <v>100</v>
      </c>
      <c r="N84" s="1193">
        <v>0</v>
      </c>
      <c r="O84" s="1193">
        <v>33.299999999999997</v>
      </c>
      <c r="P84" s="1193">
        <v>50</v>
      </c>
      <c r="Q84" s="1193">
        <v>0</v>
      </c>
      <c r="R84" s="1193">
        <v>0</v>
      </c>
      <c r="S84" s="123"/>
      <c r="T84" s="123"/>
      <c r="U84" s="123"/>
    </row>
    <row r="85" spans="3:21" ht="17.399999999999999" x14ac:dyDescent="0.45">
      <c r="C85" s="1211" t="s">
        <v>4433</v>
      </c>
      <c r="D85" s="1193" t="s">
        <v>498</v>
      </c>
      <c r="E85" s="1193" t="s">
        <v>498</v>
      </c>
      <c r="F85" s="1193" t="s">
        <v>498</v>
      </c>
      <c r="G85" s="1193" t="s">
        <v>498</v>
      </c>
      <c r="H85" s="1206">
        <v>60</v>
      </c>
      <c r="I85" s="1193" t="s">
        <v>498</v>
      </c>
      <c r="J85" s="1193" t="s">
        <v>498</v>
      </c>
      <c r="K85" s="1193" t="s">
        <v>498</v>
      </c>
      <c r="L85" s="1193" t="s">
        <v>498</v>
      </c>
      <c r="M85" s="1212">
        <v>0</v>
      </c>
      <c r="N85" s="1193" t="s">
        <v>498</v>
      </c>
      <c r="O85" s="1193" t="s">
        <v>498</v>
      </c>
      <c r="P85" s="1193" t="s">
        <v>498</v>
      </c>
      <c r="Q85" s="1193" t="s">
        <v>498</v>
      </c>
      <c r="R85" s="1193" t="e">
        <v>#VALUE!</v>
      </c>
      <c r="S85" s="123"/>
      <c r="T85" s="123"/>
      <c r="U85" s="123"/>
    </row>
    <row r="86" spans="3:21" ht="17.399999999999999" x14ac:dyDescent="0.45">
      <c r="C86" s="1207" t="s">
        <v>3058</v>
      </c>
      <c r="D86" s="1208">
        <v>40.700000000000003</v>
      </c>
      <c r="E86" s="1208">
        <v>33.3333333333333</v>
      </c>
      <c r="F86" s="1208">
        <v>46.2</v>
      </c>
      <c r="G86" s="1209">
        <v>46.2</v>
      </c>
      <c r="H86" s="1210">
        <v>36.538461538461533</v>
      </c>
      <c r="I86" s="1208">
        <v>0</v>
      </c>
      <c r="J86" s="1208">
        <v>0</v>
      </c>
      <c r="K86" s="1208">
        <v>12.5</v>
      </c>
      <c r="L86" s="1209">
        <v>25</v>
      </c>
      <c r="M86" s="1210">
        <v>12.5</v>
      </c>
      <c r="N86" s="1208">
        <v>26</v>
      </c>
      <c r="O86" s="1208">
        <v>31.4</v>
      </c>
      <c r="P86" s="1208">
        <v>21.6</v>
      </c>
      <c r="Q86" s="1208">
        <v>35.299999999999997</v>
      </c>
      <c r="R86" s="1208">
        <v>76.406926406926402</v>
      </c>
      <c r="S86" s="123"/>
      <c r="T86" s="123"/>
      <c r="U86" s="123"/>
    </row>
    <row r="87" spans="3:21" ht="17.399999999999999" x14ac:dyDescent="0.45">
      <c r="C87" s="1211" t="s">
        <v>2907</v>
      </c>
      <c r="D87" s="1193">
        <v>44.4</v>
      </c>
      <c r="E87" s="1193">
        <v>22.2222222222222</v>
      </c>
      <c r="F87" s="1193">
        <v>33.299999999999997</v>
      </c>
      <c r="G87" s="1205">
        <v>33.300000000000004</v>
      </c>
      <c r="H87" s="1206">
        <v>44.444444444444443</v>
      </c>
      <c r="I87" s="1193">
        <v>0</v>
      </c>
      <c r="J87" s="1193">
        <v>0</v>
      </c>
      <c r="K87" s="1193">
        <v>0</v>
      </c>
      <c r="L87" s="1205">
        <v>0</v>
      </c>
      <c r="M87" s="1212">
        <v>0</v>
      </c>
      <c r="N87" s="1193">
        <v>27.27272727272727</v>
      </c>
      <c r="O87" s="1193">
        <v>45.5</v>
      </c>
      <c r="P87" s="1193">
        <v>27.3</v>
      </c>
      <c r="Q87" s="1193">
        <v>45.5</v>
      </c>
      <c r="R87" s="1193">
        <v>136.63663663663661</v>
      </c>
      <c r="S87" s="123"/>
      <c r="T87" s="123"/>
      <c r="U87" s="123"/>
    </row>
    <row r="88" spans="3:21" ht="17.399999999999999" x14ac:dyDescent="0.45">
      <c r="C88" s="1211" t="s">
        <v>3059</v>
      </c>
      <c r="D88" s="1193">
        <v>28.6</v>
      </c>
      <c r="E88" s="1193">
        <v>28.571428571428601</v>
      </c>
      <c r="F88" s="1193">
        <v>57.1</v>
      </c>
      <c r="G88" s="1205">
        <v>57.099999999999994</v>
      </c>
      <c r="H88" s="1206">
        <v>28.571428571428569</v>
      </c>
      <c r="I88" s="1193">
        <v>0</v>
      </c>
      <c r="J88" s="1193">
        <v>0</v>
      </c>
      <c r="K88" s="1193">
        <v>0</v>
      </c>
      <c r="L88" s="1205">
        <v>0</v>
      </c>
      <c r="M88" s="1212">
        <v>0</v>
      </c>
      <c r="N88" s="1193">
        <v>25</v>
      </c>
      <c r="O88" s="1193">
        <v>20</v>
      </c>
      <c r="P88" s="1193">
        <v>20</v>
      </c>
      <c r="Q88" s="1193">
        <v>40</v>
      </c>
      <c r="R88" s="1193">
        <v>70.052539404553428</v>
      </c>
      <c r="S88" s="123"/>
      <c r="T88" s="123"/>
      <c r="U88" s="123"/>
    </row>
    <row r="89" spans="3:21" ht="17.399999999999999" x14ac:dyDescent="0.45">
      <c r="C89" s="1211" t="s">
        <v>3060</v>
      </c>
      <c r="D89" s="1193">
        <v>44.4</v>
      </c>
      <c r="E89" s="1193">
        <v>44.4444444444444</v>
      </c>
      <c r="F89" s="1193">
        <v>55.6</v>
      </c>
      <c r="G89" s="1205">
        <v>44.4</v>
      </c>
      <c r="H89" s="1206">
        <v>33.333333333333329</v>
      </c>
      <c r="I89" s="1193">
        <v>0</v>
      </c>
      <c r="J89" s="1193">
        <v>0</v>
      </c>
      <c r="K89" s="1193">
        <v>0</v>
      </c>
      <c r="L89" s="1205">
        <v>0</v>
      </c>
      <c r="M89" s="1212">
        <v>0</v>
      </c>
      <c r="N89" s="1193">
        <v>37.5</v>
      </c>
      <c r="O89" s="1193">
        <v>25</v>
      </c>
      <c r="P89" s="1193">
        <v>37.5</v>
      </c>
      <c r="Q89" s="1193">
        <v>37.5</v>
      </c>
      <c r="R89" s="1193">
        <v>84.459459459459467</v>
      </c>
      <c r="S89" s="123"/>
      <c r="T89" s="123"/>
      <c r="U89" s="123"/>
    </row>
    <row r="90" spans="3:21" ht="17.399999999999999" x14ac:dyDescent="0.45">
      <c r="C90" s="1211" t="s">
        <v>3061</v>
      </c>
      <c r="D90" s="1193">
        <v>40</v>
      </c>
      <c r="E90" s="1193">
        <v>40</v>
      </c>
      <c r="F90" s="1193">
        <v>20</v>
      </c>
      <c r="G90" s="1205">
        <v>20</v>
      </c>
      <c r="H90" s="1206">
        <v>60</v>
      </c>
      <c r="I90" s="1193">
        <v>0</v>
      </c>
      <c r="J90" s="1193">
        <v>0</v>
      </c>
      <c r="K90" s="1193">
        <v>0</v>
      </c>
      <c r="L90" s="1205">
        <v>100</v>
      </c>
      <c r="M90" s="1212">
        <v>100</v>
      </c>
      <c r="N90" s="1193">
        <v>0</v>
      </c>
      <c r="O90" s="1193">
        <v>33.299999999999997</v>
      </c>
      <c r="P90" s="1193">
        <v>0</v>
      </c>
      <c r="Q90" s="1193">
        <v>0</v>
      </c>
      <c r="R90" s="1193">
        <v>0</v>
      </c>
      <c r="S90" s="123"/>
      <c r="T90" s="123"/>
      <c r="U90" s="123"/>
    </row>
    <row r="91" spans="3:21" ht="17.399999999999999" x14ac:dyDescent="0.45">
      <c r="C91" s="1211" t="s">
        <v>3062</v>
      </c>
      <c r="D91" s="1193">
        <v>28.6</v>
      </c>
      <c r="E91" s="1193">
        <v>28.571428571428601</v>
      </c>
      <c r="F91" s="1193">
        <v>57.1</v>
      </c>
      <c r="G91" s="1205">
        <v>42.9</v>
      </c>
      <c r="H91" s="1206">
        <v>14.285714285714285</v>
      </c>
      <c r="I91" s="1193">
        <v>0</v>
      </c>
      <c r="J91" s="1193">
        <v>0</v>
      </c>
      <c r="K91" s="1193">
        <v>100</v>
      </c>
      <c r="L91" s="1205">
        <v>0</v>
      </c>
      <c r="M91" s="1212">
        <v>0</v>
      </c>
      <c r="N91" s="1193">
        <v>25</v>
      </c>
      <c r="O91" s="1193">
        <v>33.299999999999997</v>
      </c>
      <c r="P91" s="1193">
        <v>25</v>
      </c>
      <c r="Q91" s="1193">
        <v>25</v>
      </c>
      <c r="R91" s="1193">
        <v>58.275058275058278</v>
      </c>
      <c r="S91" s="123"/>
      <c r="T91" s="123"/>
      <c r="U91" s="123"/>
    </row>
    <row r="92" spans="3:21" ht="17.399999999999999" x14ac:dyDescent="0.45">
      <c r="C92" s="1211" t="s">
        <v>3063</v>
      </c>
      <c r="D92" s="1193">
        <v>60</v>
      </c>
      <c r="E92" s="1193">
        <v>20</v>
      </c>
      <c r="F92" s="1193">
        <v>40</v>
      </c>
      <c r="G92" s="1205">
        <v>80</v>
      </c>
      <c r="H92" s="1206">
        <v>40</v>
      </c>
      <c r="I92" s="1193">
        <v>0</v>
      </c>
      <c r="J92" s="1193">
        <v>0</v>
      </c>
      <c r="K92" s="1193">
        <v>0</v>
      </c>
      <c r="L92" s="1205">
        <v>0</v>
      </c>
      <c r="M92" s="1212">
        <v>0</v>
      </c>
      <c r="N92" s="1193">
        <v>33.333333333333329</v>
      </c>
      <c r="O92" s="1193">
        <v>33.299999999999997</v>
      </c>
      <c r="P92" s="1193">
        <v>0</v>
      </c>
      <c r="Q92" s="1193">
        <v>66.7</v>
      </c>
      <c r="R92" s="1193">
        <v>83.375</v>
      </c>
      <c r="S92" s="123"/>
      <c r="T92" s="123"/>
      <c r="U92" s="123"/>
    </row>
    <row r="93" spans="3:21" ht="17.399999999999999" x14ac:dyDescent="0.45">
      <c r="C93" s="1211" t="s">
        <v>3064</v>
      </c>
      <c r="D93" s="1193">
        <v>42.9</v>
      </c>
      <c r="E93" s="1193">
        <v>42.857142857142897</v>
      </c>
      <c r="F93" s="1193">
        <v>60</v>
      </c>
      <c r="G93" s="1205">
        <v>40</v>
      </c>
      <c r="H93" s="1206">
        <v>40</v>
      </c>
      <c r="I93" s="1193">
        <v>0</v>
      </c>
      <c r="J93" s="1193">
        <v>0</v>
      </c>
      <c r="K93" s="1193">
        <v>0</v>
      </c>
      <c r="L93" s="1205">
        <v>100</v>
      </c>
      <c r="M93" s="1212">
        <v>0</v>
      </c>
      <c r="N93" s="1193">
        <v>20</v>
      </c>
      <c r="O93" s="1193">
        <v>0</v>
      </c>
      <c r="P93" s="1193">
        <v>0</v>
      </c>
      <c r="Q93" s="1193">
        <v>40</v>
      </c>
      <c r="R93" s="1193">
        <v>100</v>
      </c>
      <c r="S93" s="123"/>
      <c r="T93" s="123"/>
      <c r="U93" s="123"/>
    </row>
    <row r="94" spans="3:21" ht="17.399999999999999" x14ac:dyDescent="0.45">
      <c r="C94" s="1211" t="s">
        <v>3065</v>
      </c>
      <c r="D94" s="1193">
        <v>40</v>
      </c>
      <c r="E94" s="1193">
        <v>40</v>
      </c>
      <c r="F94" s="1193">
        <v>40</v>
      </c>
      <c r="G94" s="1205">
        <v>60</v>
      </c>
      <c r="H94" s="1206">
        <v>40</v>
      </c>
      <c r="I94" s="1193">
        <v>0</v>
      </c>
      <c r="J94" s="1193">
        <v>0</v>
      </c>
      <c r="K94" s="1193">
        <v>0</v>
      </c>
      <c r="L94" s="1205">
        <v>0</v>
      </c>
      <c r="M94" s="1212">
        <v>0</v>
      </c>
      <c r="N94" s="1193">
        <v>25</v>
      </c>
      <c r="O94" s="1193">
        <v>50</v>
      </c>
      <c r="P94" s="1193">
        <v>25</v>
      </c>
      <c r="Q94" s="1193">
        <v>25</v>
      </c>
      <c r="R94" s="1193">
        <v>41.666666666666671</v>
      </c>
      <c r="S94" s="123"/>
      <c r="T94" s="123"/>
      <c r="U94" s="123"/>
    </row>
    <row r="95" spans="3:21" ht="17.399999999999999" x14ac:dyDescent="0.45">
      <c r="C95" s="1207" t="s">
        <v>3066</v>
      </c>
      <c r="D95" s="1208">
        <v>48.2</v>
      </c>
      <c r="E95" s="1208">
        <v>37.5</v>
      </c>
      <c r="F95" s="1208">
        <v>41.1</v>
      </c>
      <c r="G95" s="1209">
        <v>43.1</v>
      </c>
      <c r="H95" s="1210">
        <v>44.827586206896555</v>
      </c>
      <c r="I95" s="1208">
        <v>30</v>
      </c>
      <c r="J95" s="1208">
        <v>40</v>
      </c>
      <c r="K95" s="1208">
        <v>30</v>
      </c>
      <c r="L95" s="1209">
        <v>20</v>
      </c>
      <c r="M95" s="1210">
        <v>10</v>
      </c>
      <c r="N95" s="1208">
        <v>30.434782608695656</v>
      </c>
      <c r="O95" s="1208">
        <v>32.6</v>
      </c>
      <c r="P95" s="1208">
        <v>37</v>
      </c>
      <c r="Q95" s="1208">
        <v>40.400000000000006</v>
      </c>
      <c r="R95" s="1208">
        <v>93.735498839907208</v>
      </c>
      <c r="S95" s="123"/>
      <c r="T95" s="123"/>
      <c r="U95" s="123"/>
    </row>
    <row r="96" spans="3:21" ht="17.399999999999999" x14ac:dyDescent="0.45">
      <c r="C96" s="1211" t="s">
        <v>2916</v>
      </c>
      <c r="D96" s="1193">
        <v>44.4</v>
      </c>
      <c r="E96" s="1193">
        <v>33.3333333333333</v>
      </c>
      <c r="F96" s="1193">
        <v>44.4</v>
      </c>
      <c r="G96" s="1205">
        <v>44.4</v>
      </c>
      <c r="H96" s="1206">
        <v>55.555555555555557</v>
      </c>
      <c r="I96" s="1193">
        <v>0</v>
      </c>
      <c r="J96" s="1193">
        <v>0</v>
      </c>
      <c r="K96" s="1193">
        <v>0</v>
      </c>
      <c r="L96" s="1205">
        <v>0</v>
      </c>
      <c r="M96" s="1212">
        <v>0</v>
      </c>
      <c r="N96" s="1193">
        <v>20</v>
      </c>
      <c r="O96" s="1193">
        <v>20</v>
      </c>
      <c r="P96" s="1193">
        <v>20</v>
      </c>
      <c r="Q96" s="1193">
        <v>40</v>
      </c>
      <c r="R96" s="1193">
        <v>90.090090090090087</v>
      </c>
      <c r="S96" s="123"/>
      <c r="T96" s="123"/>
      <c r="U96" s="123"/>
    </row>
    <row r="97" spans="3:21" ht="11.25" customHeight="1" x14ac:dyDescent="0.45">
      <c r="C97" s="1211" t="s">
        <v>3067</v>
      </c>
      <c r="D97" s="1193">
        <v>60</v>
      </c>
      <c r="E97" s="1193">
        <v>40</v>
      </c>
      <c r="F97" s="1193">
        <v>40</v>
      </c>
      <c r="G97" s="1205">
        <v>40</v>
      </c>
      <c r="H97" s="1206">
        <v>80</v>
      </c>
      <c r="I97" s="1193">
        <v>0</v>
      </c>
      <c r="J97" s="1193">
        <v>100</v>
      </c>
      <c r="K97" s="1193">
        <v>100</v>
      </c>
      <c r="L97" s="1205">
        <v>0</v>
      </c>
      <c r="M97" s="1212">
        <v>0</v>
      </c>
      <c r="N97" s="1193">
        <v>16.666666666666664</v>
      </c>
      <c r="O97" s="1193">
        <v>33.299999999999997</v>
      </c>
      <c r="P97" s="1193">
        <v>50</v>
      </c>
      <c r="Q97" s="1193">
        <v>66.7</v>
      </c>
      <c r="R97" s="1193">
        <v>166.75</v>
      </c>
      <c r="S97" s="123"/>
      <c r="T97" s="123"/>
      <c r="U97" s="123"/>
    </row>
    <row r="98" spans="3:21" ht="11.25" customHeight="1" x14ac:dyDescent="0.45">
      <c r="C98" s="1211" t="s">
        <v>3068</v>
      </c>
      <c r="D98" s="1193">
        <v>40</v>
      </c>
      <c r="E98" s="1193">
        <v>40</v>
      </c>
      <c r="F98" s="1193">
        <v>20</v>
      </c>
      <c r="G98" s="1205">
        <v>60</v>
      </c>
      <c r="H98" s="1206">
        <v>40</v>
      </c>
      <c r="I98" s="1193">
        <v>100</v>
      </c>
      <c r="J98" s="1193">
        <v>0</v>
      </c>
      <c r="K98" s="1193">
        <v>100</v>
      </c>
      <c r="L98" s="1205">
        <v>0</v>
      </c>
      <c r="M98" s="1212">
        <v>0</v>
      </c>
      <c r="N98" s="1193">
        <v>37.5</v>
      </c>
      <c r="O98" s="1193">
        <v>37.5</v>
      </c>
      <c r="P98" s="1193">
        <v>50</v>
      </c>
      <c r="Q98" s="1193">
        <v>12.5</v>
      </c>
      <c r="R98" s="1193">
        <v>20.833333333333336</v>
      </c>
      <c r="S98" s="123"/>
      <c r="T98" s="123"/>
      <c r="U98" s="123"/>
    </row>
    <row r="99" spans="3:21" ht="17.399999999999999" x14ac:dyDescent="0.45">
      <c r="C99" s="1211" t="s">
        <v>3069</v>
      </c>
      <c r="D99" s="1193">
        <v>60</v>
      </c>
      <c r="E99" s="1193">
        <v>60</v>
      </c>
      <c r="F99" s="1193">
        <v>60</v>
      </c>
      <c r="G99" s="1205">
        <v>40</v>
      </c>
      <c r="H99" s="1206">
        <v>20</v>
      </c>
      <c r="I99" s="1193">
        <v>0</v>
      </c>
      <c r="J99" s="1193">
        <v>0</v>
      </c>
      <c r="K99" s="1193">
        <v>0</v>
      </c>
      <c r="L99" s="1205">
        <v>0</v>
      </c>
      <c r="M99" s="1212">
        <v>0</v>
      </c>
      <c r="N99" s="1193">
        <v>50</v>
      </c>
      <c r="O99" s="1193">
        <v>16.7</v>
      </c>
      <c r="P99" s="1193">
        <v>80</v>
      </c>
      <c r="Q99" s="1193">
        <v>16.7</v>
      </c>
      <c r="R99" s="1193">
        <v>41.75</v>
      </c>
      <c r="S99" s="123"/>
      <c r="T99" s="123"/>
      <c r="U99" s="123"/>
    </row>
    <row r="100" spans="3:21" ht="17.399999999999999" x14ac:dyDescent="0.45">
      <c r="C100" s="1211" t="s">
        <v>3070</v>
      </c>
      <c r="D100" s="1193">
        <v>60</v>
      </c>
      <c r="E100" s="1193">
        <v>40</v>
      </c>
      <c r="F100" s="1193">
        <v>40</v>
      </c>
      <c r="G100" s="1205">
        <v>14.299999999999999</v>
      </c>
      <c r="H100" s="1206">
        <v>42.857142857142854</v>
      </c>
      <c r="I100" s="1193">
        <v>0</v>
      </c>
      <c r="J100" s="1193">
        <v>0</v>
      </c>
      <c r="K100" s="1193">
        <v>0</v>
      </c>
      <c r="L100" s="1205">
        <v>0</v>
      </c>
      <c r="M100" s="1212">
        <v>0</v>
      </c>
      <c r="N100" s="1193">
        <v>0</v>
      </c>
      <c r="O100" s="1193">
        <v>40</v>
      </c>
      <c r="P100" s="1193">
        <v>20</v>
      </c>
      <c r="Q100" s="1193">
        <v>60</v>
      </c>
      <c r="R100" s="1193">
        <v>419.58041958041957</v>
      </c>
      <c r="S100" s="123"/>
      <c r="T100" s="123"/>
      <c r="U100" s="123"/>
    </row>
    <row r="101" spans="3:21" ht="17.399999999999999" x14ac:dyDescent="0.45">
      <c r="C101" s="1211" t="s">
        <v>3071</v>
      </c>
      <c r="D101" s="1193">
        <v>40</v>
      </c>
      <c r="E101" s="1193">
        <v>40</v>
      </c>
      <c r="F101" s="1193">
        <v>40</v>
      </c>
      <c r="G101" s="1205">
        <v>60</v>
      </c>
      <c r="H101" s="1206">
        <v>40</v>
      </c>
      <c r="I101" s="1193">
        <v>100</v>
      </c>
      <c r="J101" s="1193">
        <v>100</v>
      </c>
      <c r="K101" s="1193">
        <v>0</v>
      </c>
      <c r="L101" s="1205">
        <v>100</v>
      </c>
      <c r="M101" s="1212">
        <v>100</v>
      </c>
      <c r="N101" s="1193">
        <v>50</v>
      </c>
      <c r="O101" s="1193">
        <v>25</v>
      </c>
      <c r="P101" s="1193">
        <v>25</v>
      </c>
      <c r="Q101" s="1193">
        <v>50</v>
      </c>
      <c r="R101" s="1193">
        <v>83.333333333333343</v>
      </c>
      <c r="S101" s="123"/>
      <c r="T101" s="123"/>
      <c r="U101" s="123"/>
    </row>
    <row r="102" spans="3:21" ht="17.399999999999999" x14ac:dyDescent="0.45">
      <c r="C102" s="1211" t="s">
        <v>3072</v>
      </c>
      <c r="D102" s="1193">
        <v>40</v>
      </c>
      <c r="E102" s="1193">
        <v>20</v>
      </c>
      <c r="F102" s="1193">
        <v>60</v>
      </c>
      <c r="G102" s="1205">
        <v>40</v>
      </c>
      <c r="H102" s="1206">
        <v>40</v>
      </c>
      <c r="I102" s="1193">
        <v>0</v>
      </c>
      <c r="J102" s="1193">
        <v>0</v>
      </c>
      <c r="K102" s="1193">
        <v>0</v>
      </c>
      <c r="L102" s="1205">
        <v>0</v>
      </c>
      <c r="M102" s="1212">
        <v>0</v>
      </c>
      <c r="N102" s="1193">
        <v>66.666666666666657</v>
      </c>
      <c r="O102" s="1193">
        <v>66.7</v>
      </c>
      <c r="P102" s="1193">
        <v>66.7</v>
      </c>
      <c r="Q102" s="1193">
        <v>66.7</v>
      </c>
      <c r="R102" s="1193">
        <v>166.75</v>
      </c>
      <c r="S102" s="123"/>
      <c r="T102" s="123"/>
      <c r="U102" s="123"/>
    </row>
    <row r="103" spans="3:21" ht="17.399999999999999" x14ac:dyDescent="0.45">
      <c r="C103" s="1211" t="s">
        <v>3073</v>
      </c>
      <c r="D103" s="1193">
        <v>80</v>
      </c>
      <c r="E103" s="1193">
        <v>40</v>
      </c>
      <c r="F103" s="1193">
        <v>40</v>
      </c>
      <c r="G103" s="1205">
        <v>80</v>
      </c>
      <c r="H103" s="1206">
        <v>40</v>
      </c>
      <c r="I103" s="1193">
        <v>0</v>
      </c>
      <c r="J103" s="1193">
        <v>100</v>
      </c>
      <c r="K103" s="1193">
        <v>0</v>
      </c>
      <c r="L103" s="1205">
        <v>0</v>
      </c>
      <c r="M103" s="1212">
        <v>0</v>
      </c>
      <c r="N103" s="1193">
        <v>33.333333333333329</v>
      </c>
      <c r="O103" s="1193">
        <v>0</v>
      </c>
      <c r="P103" s="1193">
        <v>33.299999999999997</v>
      </c>
      <c r="Q103" s="1193">
        <v>66.7</v>
      </c>
      <c r="R103" s="1193">
        <v>83.375</v>
      </c>
      <c r="S103" s="123"/>
      <c r="T103" s="123"/>
      <c r="U103" s="123"/>
    </row>
    <row r="104" spans="3:21" ht="17.399999999999999" x14ac:dyDescent="0.45">
      <c r="C104" s="1211" t="s">
        <v>3074</v>
      </c>
      <c r="D104" s="1193">
        <v>40</v>
      </c>
      <c r="E104" s="1193">
        <v>40</v>
      </c>
      <c r="F104" s="1193">
        <v>40</v>
      </c>
      <c r="G104" s="1205">
        <v>40</v>
      </c>
      <c r="H104" s="1206">
        <v>40</v>
      </c>
      <c r="I104" s="1193">
        <v>100</v>
      </c>
      <c r="J104" s="1193">
        <v>100</v>
      </c>
      <c r="K104" s="1193">
        <v>100</v>
      </c>
      <c r="L104" s="1205">
        <v>100</v>
      </c>
      <c r="M104" s="1212">
        <v>0</v>
      </c>
      <c r="N104" s="1193">
        <v>0</v>
      </c>
      <c r="O104" s="1193">
        <v>0</v>
      </c>
      <c r="P104" s="1193">
        <v>0</v>
      </c>
      <c r="Q104" s="1193">
        <v>0</v>
      </c>
      <c r="R104" s="1193">
        <v>0</v>
      </c>
      <c r="S104" s="123"/>
      <c r="T104" s="123"/>
      <c r="U104" s="123"/>
    </row>
    <row r="105" spans="3:21" ht="17.399999999999999" x14ac:dyDescent="0.45">
      <c r="C105" s="1211" t="s">
        <v>3075</v>
      </c>
      <c r="D105" s="1193">
        <v>28.6</v>
      </c>
      <c r="E105" s="1193">
        <v>28.571428571428601</v>
      </c>
      <c r="F105" s="1193">
        <v>28.6</v>
      </c>
      <c r="G105" s="1205">
        <v>28.599999999999998</v>
      </c>
      <c r="H105" s="1206">
        <v>42.857142857142854</v>
      </c>
      <c r="I105" s="1193">
        <v>0</v>
      </c>
      <c r="J105" s="1193">
        <v>0</v>
      </c>
      <c r="K105" s="1193">
        <v>0</v>
      </c>
      <c r="L105" s="1205">
        <v>0</v>
      </c>
      <c r="M105" s="1212">
        <v>0</v>
      </c>
      <c r="N105" s="1193">
        <v>20</v>
      </c>
      <c r="O105" s="1193">
        <v>60</v>
      </c>
      <c r="P105" s="1193">
        <v>0</v>
      </c>
      <c r="Q105" s="1193">
        <v>40</v>
      </c>
      <c r="R105" s="1193">
        <v>139.86013986013987</v>
      </c>
      <c r="S105" s="123"/>
      <c r="T105" s="123"/>
      <c r="U105" s="123"/>
    </row>
    <row r="106" spans="3:21" ht="17.399999999999999" x14ac:dyDescent="0.45">
      <c r="C106" s="1207" t="s">
        <v>3076</v>
      </c>
      <c r="D106" s="1208">
        <v>45.9</v>
      </c>
      <c r="E106" s="1208">
        <v>36.065573770491802</v>
      </c>
      <c r="F106" s="1208">
        <v>35.1</v>
      </c>
      <c r="G106" s="1209">
        <v>34.4</v>
      </c>
      <c r="H106" s="1210">
        <v>37.704918032786885</v>
      </c>
      <c r="I106" s="1208">
        <v>9.0909090909090917</v>
      </c>
      <c r="J106" s="1208">
        <v>9.1</v>
      </c>
      <c r="K106" s="1208">
        <v>0</v>
      </c>
      <c r="L106" s="1209">
        <v>18.2</v>
      </c>
      <c r="M106" s="1210">
        <v>9.0909090909090917</v>
      </c>
      <c r="N106" s="1208">
        <v>27.118644067796609</v>
      </c>
      <c r="O106" s="1208">
        <v>22</v>
      </c>
      <c r="P106" s="1208">
        <v>25.4</v>
      </c>
      <c r="Q106" s="1208">
        <v>39</v>
      </c>
      <c r="R106" s="1208">
        <v>113.37209302325581</v>
      </c>
      <c r="S106" s="123"/>
      <c r="T106" s="123"/>
      <c r="U106" s="123"/>
    </row>
    <row r="107" spans="3:21" ht="17.399999999999999" x14ac:dyDescent="0.45">
      <c r="C107" s="1211" t="s">
        <v>3077</v>
      </c>
      <c r="D107" s="1193">
        <v>57.1</v>
      </c>
      <c r="E107" s="1193">
        <v>42.857142857142897</v>
      </c>
      <c r="F107" s="1193">
        <v>28.6</v>
      </c>
      <c r="G107" s="1205">
        <v>42.9</v>
      </c>
      <c r="H107" s="1206">
        <v>14.285714285714285</v>
      </c>
      <c r="I107" s="1193">
        <v>0</v>
      </c>
      <c r="J107" s="1193">
        <v>0</v>
      </c>
      <c r="K107" s="1193">
        <v>0</v>
      </c>
      <c r="L107" s="1205">
        <v>0</v>
      </c>
      <c r="M107" s="1212">
        <v>0</v>
      </c>
      <c r="N107" s="1193">
        <v>40</v>
      </c>
      <c r="O107" s="1193">
        <v>40</v>
      </c>
      <c r="P107" s="1193">
        <v>60</v>
      </c>
      <c r="Q107" s="1193">
        <v>40</v>
      </c>
      <c r="R107" s="1193">
        <v>93.240093240093245</v>
      </c>
      <c r="S107" s="123"/>
      <c r="T107" s="123"/>
      <c r="U107" s="123"/>
    </row>
    <row r="108" spans="3:21" ht="17.399999999999999" x14ac:dyDescent="0.45">
      <c r="C108" s="1211" t="s">
        <v>3078</v>
      </c>
      <c r="D108" s="1193">
        <v>42.9</v>
      </c>
      <c r="E108" s="1193">
        <v>42.857142857142897</v>
      </c>
      <c r="F108" s="1193">
        <v>20</v>
      </c>
      <c r="G108" s="1205">
        <v>28.599999999999998</v>
      </c>
      <c r="H108" s="1206">
        <v>28.571428571428569</v>
      </c>
      <c r="I108" s="1193">
        <v>0</v>
      </c>
      <c r="J108" s="1193">
        <v>0</v>
      </c>
      <c r="K108" s="1193">
        <v>0</v>
      </c>
      <c r="L108" s="1205">
        <v>0</v>
      </c>
      <c r="M108" s="1212">
        <v>0</v>
      </c>
      <c r="N108" s="1193">
        <v>14.285714285714285</v>
      </c>
      <c r="O108" s="1193">
        <v>14.3</v>
      </c>
      <c r="P108" s="1193">
        <v>28.6</v>
      </c>
      <c r="Q108" s="1193">
        <v>28.599999999999998</v>
      </c>
      <c r="R108" s="1193">
        <v>100</v>
      </c>
      <c r="S108" s="123"/>
      <c r="T108" s="123"/>
      <c r="U108" s="123"/>
    </row>
    <row r="109" spans="3:21" ht="17.399999999999999" x14ac:dyDescent="0.45">
      <c r="C109" s="1211" t="s">
        <v>3079</v>
      </c>
      <c r="D109" s="1193">
        <v>57.1</v>
      </c>
      <c r="E109" s="1193">
        <v>14.285714285714301</v>
      </c>
      <c r="F109" s="1193">
        <v>40</v>
      </c>
      <c r="G109" s="1205">
        <v>42.9</v>
      </c>
      <c r="H109" s="1206">
        <v>42.857142857142854</v>
      </c>
      <c r="I109" s="1193">
        <v>0</v>
      </c>
      <c r="J109" s="1193">
        <v>0</v>
      </c>
      <c r="K109" s="1193">
        <v>0</v>
      </c>
      <c r="L109" s="1205">
        <v>100</v>
      </c>
      <c r="M109" s="1212">
        <v>0</v>
      </c>
      <c r="N109" s="1193">
        <v>44.444444444444443</v>
      </c>
      <c r="O109" s="1193">
        <v>22.2</v>
      </c>
      <c r="P109" s="1193">
        <v>22.2</v>
      </c>
      <c r="Q109" s="1193">
        <v>44.4</v>
      </c>
      <c r="R109" s="1193">
        <v>103.49650349650349</v>
      </c>
      <c r="S109" s="123"/>
      <c r="T109" s="123"/>
      <c r="U109" s="123"/>
    </row>
    <row r="110" spans="3:21" ht="17.399999999999999" x14ac:dyDescent="0.45">
      <c r="C110" s="1211" t="s">
        <v>2931</v>
      </c>
      <c r="D110" s="1193">
        <v>40</v>
      </c>
      <c r="E110" s="1193">
        <v>40</v>
      </c>
      <c r="F110" s="1193">
        <v>40</v>
      </c>
      <c r="G110" s="1205">
        <v>40</v>
      </c>
      <c r="H110" s="1206">
        <v>40</v>
      </c>
      <c r="I110" s="1193">
        <v>0</v>
      </c>
      <c r="J110" s="1193">
        <v>0</v>
      </c>
      <c r="K110" s="1193">
        <v>0</v>
      </c>
      <c r="L110" s="1205">
        <v>0</v>
      </c>
      <c r="M110" s="1212">
        <v>100</v>
      </c>
      <c r="N110" s="1193">
        <v>50</v>
      </c>
      <c r="O110" s="1193">
        <v>25</v>
      </c>
      <c r="P110" s="1193">
        <v>25</v>
      </c>
      <c r="Q110" s="1193">
        <v>75</v>
      </c>
      <c r="R110" s="1193">
        <v>187.5</v>
      </c>
      <c r="S110" s="123"/>
      <c r="T110" s="123"/>
      <c r="U110" s="123"/>
    </row>
    <row r="111" spans="3:21" ht="17.399999999999999" x14ac:dyDescent="0.45">
      <c r="C111" s="1211" t="s">
        <v>3080</v>
      </c>
      <c r="D111" s="1193">
        <v>40</v>
      </c>
      <c r="E111" s="1193">
        <v>40</v>
      </c>
      <c r="F111" s="1193">
        <v>40</v>
      </c>
      <c r="G111" s="1205">
        <v>20</v>
      </c>
      <c r="H111" s="1206">
        <v>40</v>
      </c>
      <c r="I111" s="1193">
        <v>0</v>
      </c>
      <c r="J111" s="1193">
        <v>0</v>
      </c>
      <c r="K111" s="1193">
        <v>0</v>
      </c>
      <c r="L111" s="1205">
        <v>0</v>
      </c>
      <c r="M111" s="1212">
        <v>0</v>
      </c>
      <c r="N111" s="1193">
        <v>50</v>
      </c>
      <c r="O111" s="1193">
        <v>25</v>
      </c>
      <c r="P111" s="1193">
        <v>50</v>
      </c>
      <c r="Q111" s="1193">
        <v>50</v>
      </c>
      <c r="R111" s="1193">
        <v>250</v>
      </c>
      <c r="S111" s="123"/>
      <c r="T111" s="123"/>
      <c r="U111" s="123"/>
    </row>
    <row r="112" spans="3:21" ht="17.399999999999999" x14ac:dyDescent="0.45">
      <c r="C112" s="1211" t="s">
        <v>3081</v>
      </c>
      <c r="D112" s="1193">
        <v>40</v>
      </c>
      <c r="E112" s="1193">
        <v>60</v>
      </c>
      <c r="F112" s="1193">
        <v>40</v>
      </c>
      <c r="G112" s="1205">
        <v>40</v>
      </c>
      <c r="H112" s="1206">
        <v>20</v>
      </c>
      <c r="I112" s="1193">
        <v>0</v>
      </c>
      <c r="J112" s="1193">
        <v>100</v>
      </c>
      <c r="K112" s="1193">
        <v>0</v>
      </c>
      <c r="L112" s="1205">
        <v>0</v>
      </c>
      <c r="M112" s="1212">
        <v>0</v>
      </c>
      <c r="N112" s="1193">
        <v>0</v>
      </c>
      <c r="O112" s="1193">
        <v>20</v>
      </c>
      <c r="P112" s="1193">
        <v>0</v>
      </c>
      <c r="Q112" s="1193">
        <v>40</v>
      </c>
      <c r="R112" s="1193">
        <v>100</v>
      </c>
      <c r="S112" s="123"/>
      <c r="T112" s="123"/>
      <c r="U112" s="123"/>
    </row>
    <row r="113" spans="3:21" ht="17.399999999999999" x14ac:dyDescent="0.45">
      <c r="C113" s="1211" t="s">
        <v>3082</v>
      </c>
      <c r="D113" s="1193">
        <v>40</v>
      </c>
      <c r="E113" s="1193">
        <v>20</v>
      </c>
      <c r="F113" s="1193">
        <v>40</v>
      </c>
      <c r="G113" s="1205">
        <v>40</v>
      </c>
      <c r="H113" s="1206">
        <v>60</v>
      </c>
      <c r="I113" s="1193">
        <v>0</v>
      </c>
      <c r="J113" s="1193">
        <v>0</v>
      </c>
      <c r="K113" s="1193">
        <v>0</v>
      </c>
      <c r="L113" s="1205">
        <v>100</v>
      </c>
      <c r="M113" s="1212">
        <v>0</v>
      </c>
      <c r="N113" s="1193">
        <v>0</v>
      </c>
      <c r="O113" s="1193">
        <v>0</v>
      </c>
      <c r="P113" s="1193">
        <v>25</v>
      </c>
      <c r="Q113" s="1193">
        <v>25</v>
      </c>
      <c r="R113" s="1193">
        <v>62.5</v>
      </c>
      <c r="S113" s="123"/>
      <c r="T113" s="123"/>
      <c r="U113" s="123"/>
    </row>
    <row r="114" spans="3:21" ht="17.399999999999999" x14ac:dyDescent="0.45">
      <c r="C114" s="1211" t="s">
        <v>3083</v>
      </c>
      <c r="D114" s="1193">
        <v>60</v>
      </c>
      <c r="E114" s="1193">
        <v>20</v>
      </c>
      <c r="F114" s="1193">
        <v>40</v>
      </c>
      <c r="G114" s="1205">
        <v>20</v>
      </c>
      <c r="H114" s="1206">
        <v>40</v>
      </c>
      <c r="I114" s="1193">
        <v>0</v>
      </c>
      <c r="J114" s="1193">
        <v>0</v>
      </c>
      <c r="K114" s="1193">
        <v>0</v>
      </c>
      <c r="L114" s="1205">
        <v>0</v>
      </c>
      <c r="M114" s="1212">
        <v>0</v>
      </c>
      <c r="N114" s="1193">
        <v>0</v>
      </c>
      <c r="O114" s="1193">
        <v>28.6</v>
      </c>
      <c r="P114" s="1193">
        <v>0</v>
      </c>
      <c r="Q114" s="1193">
        <v>14.299999999999999</v>
      </c>
      <c r="R114" s="1193">
        <v>71.5</v>
      </c>
      <c r="S114" s="123"/>
      <c r="T114" s="123"/>
      <c r="U114" s="123"/>
    </row>
    <row r="115" spans="3:21" ht="17.399999999999999" x14ac:dyDescent="0.45">
      <c r="C115" s="1211" t="s">
        <v>3084</v>
      </c>
      <c r="D115" s="1193">
        <v>40</v>
      </c>
      <c r="E115" s="1193">
        <v>40</v>
      </c>
      <c r="F115" s="1193">
        <v>20</v>
      </c>
      <c r="G115" s="1205">
        <v>40</v>
      </c>
      <c r="H115" s="1206">
        <v>60</v>
      </c>
      <c r="I115" s="1193">
        <v>0</v>
      </c>
      <c r="J115" s="1193">
        <v>0</v>
      </c>
      <c r="K115" s="1193">
        <v>0</v>
      </c>
      <c r="L115" s="1205">
        <v>0</v>
      </c>
      <c r="M115" s="1212">
        <v>0</v>
      </c>
      <c r="N115" s="1193">
        <v>33.333333333333329</v>
      </c>
      <c r="O115" s="1193">
        <v>16.7</v>
      </c>
      <c r="P115" s="1193">
        <v>16.7</v>
      </c>
      <c r="Q115" s="1193">
        <v>16.7</v>
      </c>
      <c r="R115" s="1193">
        <v>41.75</v>
      </c>
      <c r="S115" s="123"/>
      <c r="T115" s="123"/>
      <c r="U115" s="123"/>
    </row>
    <row r="116" spans="3:21" ht="17.399999999999999" x14ac:dyDescent="0.45">
      <c r="C116" s="1211" t="s">
        <v>3085</v>
      </c>
      <c r="D116" s="1193">
        <v>40</v>
      </c>
      <c r="E116" s="1193">
        <v>40</v>
      </c>
      <c r="F116" s="1193">
        <v>60</v>
      </c>
      <c r="G116" s="1205">
        <v>40</v>
      </c>
      <c r="H116" s="1206">
        <v>40</v>
      </c>
      <c r="I116" s="1193">
        <v>100</v>
      </c>
      <c r="J116" s="1193">
        <v>0</v>
      </c>
      <c r="K116" s="1193">
        <v>0</v>
      </c>
      <c r="L116" s="1205">
        <v>0</v>
      </c>
      <c r="M116" s="1212">
        <v>0</v>
      </c>
      <c r="N116" s="1193">
        <v>50</v>
      </c>
      <c r="O116" s="1193">
        <v>50</v>
      </c>
      <c r="P116" s="1193">
        <v>25</v>
      </c>
      <c r="Q116" s="1193">
        <v>75</v>
      </c>
      <c r="R116" s="1193">
        <v>187.5</v>
      </c>
      <c r="S116" s="123"/>
      <c r="T116" s="123"/>
      <c r="U116" s="123"/>
    </row>
    <row r="117" spans="3:21" ht="17.399999999999999" x14ac:dyDescent="0.45">
      <c r="C117" s="1211" t="s">
        <v>3086</v>
      </c>
      <c r="D117" s="1193">
        <v>40</v>
      </c>
      <c r="E117" s="1193">
        <v>40</v>
      </c>
      <c r="F117" s="1193">
        <v>20</v>
      </c>
      <c r="G117" s="1205">
        <v>20</v>
      </c>
      <c r="H117" s="1206">
        <v>40</v>
      </c>
      <c r="I117" s="1193">
        <v>0</v>
      </c>
      <c r="J117" s="1193">
        <v>0</v>
      </c>
      <c r="K117" s="1193">
        <v>0</v>
      </c>
      <c r="L117" s="1205">
        <v>0</v>
      </c>
      <c r="M117" s="1206">
        <v>0</v>
      </c>
      <c r="N117" s="1193">
        <v>25</v>
      </c>
      <c r="O117" s="1193">
        <v>0</v>
      </c>
      <c r="P117" s="1193">
        <v>50</v>
      </c>
      <c r="Q117" s="1193">
        <v>50</v>
      </c>
      <c r="R117" s="1193">
        <v>250</v>
      </c>
      <c r="S117" s="123"/>
      <c r="T117" s="123"/>
      <c r="U117" s="123"/>
    </row>
    <row r="118" spans="3:21" ht="17.399999999999999" x14ac:dyDescent="0.45">
      <c r="C118" s="1207" t="s">
        <v>3087</v>
      </c>
      <c r="D118" s="1208">
        <v>38.1</v>
      </c>
      <c r="E118" s="1208">
        <v>42.857142857142897</v>
      </c>
      <c r="F118" s="1208">
        <v>32.200000000000003</v>
      </c>
      <c r="G118" s="1209">
        <v>39.700000000000003</v>
      </c>
      <c r="H118" s="1210">
        <v>42.857142857142854</v>
      </c>
      <c r="I118" s="1208">
        <v>0</v>
      </c>
      <c r="J118" s="1208">
        <v>9.1</v>
      </c>
      <c r="K118" s="1208">
        <v>9.1</v>
      </c>
      <c r="L118" s="1209">
        <v>9.1</v>
      </c>
      <c r="M118" s="1210">
        <v>0</v>
      </c>
      <c r="N118" s="1208">
        <v>30.357142857142854</v>
      </c>
      <c r="O118" s="1208">
        <v>19.600000000000001</v>
      </c>
      <c r="P118" s="1208">
        <v>23.2</v>
      </c>
      <c r="Q118" s="1208">
        <v>28.799999999999997</v>
      </c>
      <c r="R118" s="1208">
        <v>72.544080604533988</v>
      </c>
      <c r="S118" s="123"/>
      <c r="T118" s="123"/>
      <c r="U118" s="123"/>
    </row>
    <row r="119" spans="3:21" ht="17.399999999999999" x14ac:dyDescent="0.45">
      <c r="C119" s="1211" t="s">
        <v>2939</v>
      </c>
      <c r="D119" s="1193">
        <v>44.4</v>
      </c>
      <c r="E119" s="1193">
        <v>55.5555555555556</v>
      </c>
      <c r="F119" s="1193">
        <v>22.2</v>
      </c>
      <c r="G119" s="1205">
        <v>22.2</v>
      </c>
      <c r="H119" s="1206">
        <v>33.333333333333329</v>
      </c>
      <c r="I119" s="1193">
        <v>0</v>
      </c>
      <c r="J119" s="1193">
        <v>100</v>
      </c>
      <c r="K119" s="1193">
        <v>0</v>
      </c>
      <c r="L119" s="1205">
        <v>0</v>
      </c>
      <c r="M119" s="1206">
        <v>0</v>
      </c>
      <c r="N119" s="1193">
        <v>46.666666666666664</v>
      </c>
      <c r="O119" s="1193">
        <v>33.299999999999997</v>
      </c>
      <c r="P119" s="1193">
        <v>33.299999999999997</v>
      </c>
      <c r="Q119" s="1193">
        <v>26.700000000000003</v>
      </c>
      <c r="R119" s="1193">
        <v>120.27027027027029</v>
      </c>
      <c r="S119" s="123"/>
      <c r="T119" s="123"/>
      <c r="U119" s="123"/>
    </row>
    <row r="120" spans="3:21" ht="17.399999999999999" x14ac:dyDescent="0.45">
      <c r="C120" s="1211" t="s">
        <v>3088</v>
      </c>
      <c r="D120" s="1193">
        <v>40</v>
      </c>
      <c r="E120" s="1193">
        <v>40</v>
      </c>
      <c r="F120" s="1193">
        <v>40</v>
      </c>
      <c r="G120" s="1205">
        <v>40</v>
      </c>
      <c r="H120" s="1206">
        <v>40</v>
      </c>
      <c r="I120" s="1193">
        <v>0</v>
      </c>
      <c r="J120" s="1193">
        <v>0</v>
      </c>
      <c r="K120" s="1193">
        <v>0</v>
      </c>
      <c r="L120" s="1205">
        <v>0</v>
      </c>
      <c r="M120" s="1206">
        <v>0</v>
      </c>
      <c r="N120" s="1193">
        <v>40</v>
      </c>
      <c r="O120" s="1193">
        <v>0</v>
      </c>
      <c r="P120" s="1193">
        <v>40</v>
      </c>
      <c r="Q120" s="1193">
        <v>66.7</v>
      </c>
      <c r="R120" s="1193">
        <v>166.75</v>
      </c>
      <c r="S120" s="123"/>
      <c r="T120" s="123"/>
      <c r="U120" s="123"/>
    </row>
    <row r="121" spans="3:21" ht="17.399999999999999" x14ac:dyDescent="0.45">
      <c r="C121" s="1211" t="s">
        <v>3089</v>
      </c>
      <c r="D121" s="1193">
        <v>28.6</v>
      </c>
      <c r="E121" s="1193">
        <v>42.857142857142897</v>
      </c>
      <c r="F121" s="1193">
        <v>40</v>
      </c>
      <c r="G121" s="1205">
        <v>42.9</v>
      </c>
      <c r="H121" s="1206">
        <v>28.571428571428569</v>
      </c>
      <c r="I121" s="1193">
        <v>0</v>
      </c>
      <c r="J121" s="1193">
        <v>0</v>
      </c>
      <c r="K121" s="1193">
        <v>0</v>
      </c>
      <c r="L121" s="1205">
        <v>0</v>
      </c>
      <c r="M121" s="1206">
        <v>0</v>
      </c>
      <c r="N121" s="1193">
        <v>22.222222222222221</v>
      </c>
      <c r="O121" s="1193">
        <v>0</v>
      </c>
      <c r="P121" s="1193">
        <v>11.1</v>
      </c>
      <c r="Q121" s="1193">
        <v>22.2</v>
      </c>
      <c r="R121" s="1193">
        <v>51.748251748251747</v>
      </c>
      <c r="S121" s="123"/>
      <c r="T121" s="123"/>
      <c r="U121" s="123"/>
    </row>
    <row r="122" spans="3:21" ht="11.25" customHeight="1" x14ac:dyDescent="0.45">
      <c r="C122" s="1211" t="s">
        <v>3090</v>
      </c>
      <c r="D122" s="1193">
        <v>40</v>
      </c>
      <c r="E122" s="1193">
        <v>40</v>
      </c>
      <c r="F122" s="1193">
        <v>20</v>
      </c>
      <c r="G122" s="1205">
        <v>40</v>
      </c>
      <c r="H122" s="1206">
        <v>40</v>
      </c>
      <c r="I122" s="1193">
        <v>0</v>
      </c>
      <c r="J122" s="1193">
        <v>0</v>
      </c>
      <c r="K122" s="1193">
        <v>0</v>
      </c>
      <c r="L122" s="1205">
        <v>0</v>
      </c>
      <c r="M122" s="1206">
        <v>0</v>
      </c>
      <c r="N122" s="1193">
        <v>33.333333333333329</v>
      </c>
      <c r="O122" s="1193">
        <v>33.299999999999997</v>
      </c>
      <c r="P122" s="1193">
        <v>66.7</v>
      </c>
      <c r="Q122" s="1193">
        <v>66.7</v>
      </c>
      <c r="R122" s="1193">
        <v>166.75</v>
      </c>
      <c r="S122" s="123"/>
      <c r="T122" s="123"/>
      <c r="U122" s="123"/>
    </row>
    <row r="123" spans="3:21" ht="11.25" customHeight="1" x14ac:dyDescent="0.45">
      <c r="C123" s="1211" t="s">
        <v>3091</v>
      </c>
      <c r="D123" s="1193">
        <v>40</v>
      </c>
      <c r="E123" s="1193">
        <v>80</v>
      </c>
      <c r="F123" s="1193">
        <v>60</v>
      </c>
      <c r="G123" s="1205">
        <v>60</v>
      </c>
      <c r="H123" s="1206">
        <v>60</v>
      </c>
      <c r="I123" s="1193">
        <v>0</v>
      </c>
      <c r="J123" s="1193">
        <v>0</v>
      </c>
      <c r="K123" s="1193">
        <v>0</v>
      </c>
      <c r="L123" s="1205">
        <v>0</v>
      </c>
      <c r="M123" s="1206">
        <v>0</v>
      </c>
      <c r="N123" s="1193">
        <v>20</v>
      </c>
      <c r="O123" s="1193">
        <v>20</v>
      </c>
      <c r="P123" s="1193">
        <v>20</v>
      </c>
      <c r="Q123" s="1193">
        <v>16.7</v>
      </c>
      <c r="R123" s="1193">
        <v>27.833333333333332</v>
      </c>
      <c r="S123" s="123"/>
      <c r="T123" s="123"/>
      <c r="U123" s="123"/>
    </row>
    <row r="124" spans="3:21" ht="17.399999999999999" x14ac:dyDescent="0.45">
      <c r="C124" s="1211" t="s">
        <v>2945</v>
      </c>
      <c r="D124" s="1193">
        <v>60</v>
      </c>
      <c r="E124" s="1193">
        <v>40</v>
      </c>
      <c r="F124" s="1193">
        <v>20</v>
      </c>
      <c r="G124" s="1205">
        <v>40</v>
      </c>
      <c r="H124" s="1206">
        <v>40</v>
      </c>
      <c r="I124" s="1193">
        <v>0</v>
      </c>
      <c r="J124" s="1193">
        <v>0</v>
      </c>
      <c r="K124" s="1193">
        <v>0</v>
      </c>
      <c r="L124" s="1205">
        <v>100</v>
      </c>
      <c r="M124" s="1206">
        <v>0</v>
      </c>
      <c r="N124" s="1193">
        <v>0</v>
      </c>
      <c r="O124" s="1193">
        <v>33.299999999999997</v>
      </c>
      <c r="P124" s="1193">
        <v>33.299999999999997</v>
      </c>
      <c r="Q124" s="1193">
        <v>33.300000000000004</v>
      </c>
      <c r="R124" s="1193">
        <v>83.250000000000014</v>
      </c>
      <c r="S124" s="123"/>
      <c r="T124" s="123"/>
      <c r="U124" s="123"/>
    </row>
    <row r="125" spans="3:21" ht="17.399999999999999" x14ac:dyDescent="0.45">
      <c r="C125" s="1211" t="s">
        <v>3092</v>
      </c>
      <c r="D125" s="1193">
        <v>40</v>
      </c>
      <c r="E125" s="1193">
        <v>20</v>
      </c>
      <c r="F125" s="1193">
        <v>20</v>
      </c>
      <c r="G125" s="1205">
        <v>20</v>
      </c>
      <c r="H125" s="1206">
        <v>40</v>
      </c>
      <c r="I125" s="1193">
        <v>0</v>
      </c>
      <c r="J125" s="1193">
        <v>0</v>
      </c>
      <c r="K125" s="1193">
        <v>0</v>
      </c>
      <c r="L125" s="1205">
        <v>0</v>
      </c>
      <c r="M125" s="1206">
        <v>0</v>
      </c>
      <c r="N125" s="1193">
        <v>50</v>
      </c>
      <c r="O125" s="1193">
        <v>25</v>
      </c>
      <c r="P125" s="1193">
        <v>0</v>
      </c>
      <c r="Q125" s="1193">
        <v>50</v>
      </c>
      <c r="R125" s="1193">
        <v>250</v>
      </c>
      <c r="S125" s="123"/>
      <c r="T125" s="123"/>
      <c r="U125" s="123"/>
    </row>
    <row r="126" spans="3:21" ht="17.399999999999999" x14ac:dyDescent="0.45">
      <c r="C126" s="1211" t="s">
        <v>2947</v>
      </c>
      <c r="D126" s="1193">
        <v>42.9</v>
      </c>
      <c r="E126" s="1193">
        <v>28.571428571428601</v>
      </c>
      <c r="F126" s="1193">
        <v>40</v>
      </c>
      <c r="G126" s="1205">
        <v>60</v>
      </c>
      <c r="H126" s="1206">
        <v>60</v>
      </c>
      <c r="I126" s="1193">
        <v>0</v>
      </c>
      <c r="J126" s="1193">
        <v>0</v>
      </c>
      <c r="K126" s="1193">
        <v>0</v>
      </c>
      <c r="L126" s="1205">
        <v>0</v>
      </c>
      <c r="M126" s="1206">
        <v>0</v>
      </c>
      <c r="N126" s="1193">
        <v>0</v>
      </c>
      <c r="O126" s="1193">
        <v>20</v>
      </c>
      <c r="P126" s="1193">
        <v>0</v>
      </c>
      <c r="Q126" s="1193">
        <v>0</v>
      </c>
      <c r="R126" s="1193">
        <v>0</v>
      </c>
      <c r="S126" s="123"/>
      <c r="T126" s="123"/>
      <c r="U126" s="123"/>
    </row>
    <row r="127" spans="3:21" ht="17.399999999999999" x14ac:dyDescent="0.45">
      <c r="C127" s="1211" t="s">
        <v>3093</v>
      </c>
      <c r="D127" s="1193">
        <v>40</v>
      </c>
      <c r="E127" s="1193">
        <v>40</v>
      </c>
      <c r="F127" s="1193">
        <v>20</v>
      </c>
      <c r="G127" s="1205">
        <v>40</v>
      </c>
      <c r="H127" s="1206">
        <v>40</v>
      </c>
      <c r="I127" s="1193">
        <v>0</v>
      </c>
      <c r="J127" s="1193">
        <v>0</v>
      </c>
      <c r="K127" s="1193">
        <v>0</v>
      </c>
      <c r="L127" s="1205">
        <v>0</v>
      </c>
      <c r="M127" s="1206">
        <v>0</v>
      </c>
      <c r="N127" s="1193">
        <v>0</v>
      </c>
      <c r="O127" s="1193">
        <v>0</v>
      </c>
      <c r="P127" s="1193">
        <v>0</v>
      </c>
      <c r="Q127" s="1193">
        <v>0</v>
      </c>
      <c r="R127" s="1193">
        <v>0</v>
      </c>
      <c r="S127" s="123"/>
      <c r="T127" s="123"/>
      <c r="U127" s="123"/>
    </row>
    <row r="128" spans="3:21" ht="17.399999999999999" x14ac:dyDescent="0.45">
      <c r="C128" s="1211" t="s">
        <v>3094</v>
      </c>
      <c r="D128" s="1193">
        <v>20</v>
      </c>
      <c r="E128" s="1193">
        <v>60</v>
      </c>
      <c r="F128" s="1193">
        <v>40</v>
      </c>
      <c r="G128" s="1205">
        <v>28.599999999999998</v>
      </c>
      <c r="H128" s="1206">
        <v>57.142857142857139</v>
      </c>
      <c r="I128" s="1193">
        <v>0</v>
      </c>
      <c r="J128" s="1193">
        <v>0</v>
      </c>
      <c r="K128" s="1193">
        <v>100</v>
      </c>
      <c r="L128" s="1205">
        <v>0</v>
      </c>
      <c r="M128" s="1206">
        <v>0</v>
      </c>
      <c r="N128" s="1193">
        <v>50</v>
      </c>
      <c r="O128" s="1193">
        <v>25</v>
      </c>
      <c r="P128" s="1193">
        <v>0</v>
      </c>
      <c r="Q128" s="1193">
        <v>0</v>
      </c>
      <c r="R128" s="1193">
        <v>0</v>
      </c>
      <c r="S128" s="123"/>
      <c r="T128" s="123"/>
      <c r="U128" s="123"/>
    </row>
    <row r="129" spans="3:21" ht="17.399999999999999" x14ac:dyDescent="0.45">
      <c r="C129" s="1211" t="s">
        <v>3095</v>
      </c>
      <c r="D129" s="1193">
        <v>20</v>
      </c>
      <c r="E129" s="1193">
        <v>20</v>
      </c>
      <c r="F129" s="1193">
        <v>40</v>
      </c>
      <c r="G129" s="1205">
        <v>60</v>
      </c>
      <c r="H129" s="1206">
        <v>40</v>
      </c>
      <c r="I129" s="1193">
        <v>0</v>
      </c>
      <c r="J129" s="1193">
        <v>0</v>
      </c>
      <c r="K129" s="1193">
        <v>0</v>
      </c>
      <c r="L129" s="1205">
        <v>0</v>
      </c>
      <c r="M129" s="1206">
        <v>0</v>
      </c>
      <c r="N129" s="1193">
        <v>0</v>
      </c>
      <c r="O129" s="1193">
        <v>0</v>
      </c>
      <c r="P129" s="1193">
        <v>50</v>
      </c>
      <c r="Q129" s="1193">
        <v>50</v>
      </c>
      <c r="R129" s="1193">
        <v>83.333333333333343</v>
      </c>
      <c r="S129" s="123"/>
      <c r="T129" s="123"/>
      <c r="U129" s="123"/>
    </row>
    <row r="130" spans="3:21" ht="17.399999999999999" x14ac:dyDescent="0.45">
      <c r="C130" s="1207" t="s">
        <v>3096</v>
      </c>
      <c r="D130" s="1208">
        <v>45</v>
      </c>
      <c r="E130" s="1208">
        <v>35</v>
      </c>
      <c r="F130" s="1208">
        <v>31.8</v>
      </c>
      <c r="G130" s="1209">
        <v>35.699999999999996</v>
      </c>
      <c r="H130" s="1210">
        <v>37.5</v>
      </c>
      <c r="I130" s="1208">
        <v>0</v>
      </c>
      <c r="J130" s="1208">
        <v>0</v>
      </c>
      <c r="K130" s="1208">
        <v>16.7</v>
      </c>
      <c r="L130" s="1209">
        <v>16.7</v>
      </c>
      <c r="M130" s="1210">
        <v>0</v>
      </c>
      <c r="N130" s="1208">
        <v>33.333333333333329</v>
      </c>
      <c r="O130" s="1208">
        <v>35.700000000000003</v>
      </c>
      <c r="P130" s="1208">
        <v>25.9</v>
      </c>
      <c r="Q130" s="1208">
        <v>34.5</v>
      </c>
      <c r="R130" s="1208">
        <v>96.638655462184886</v>
      </c>
      <c r="S130" s="123"/>
      <c r="T130" s="123"/>
      <c r="U130" s="123"/>
    </row>
    <row r="131" spans="3:21" ht="17.399999999999999" x14ac:dyDescent="0.45">
      <c r="C131" s="1211" t="s">
        <v>3020</v>
      </c>
      <c r="D131" s="1193">
        <v>33.299999999999997</v>
      </c>
      <c r="E131" s="1193">
        <v>44.4444444444444</v>
      </c>
      <c r="F131" s="1193">
        <v>44.4</v>
      </c>
      <c r="G131" s="1205">
        <v>44.4</v>
      </c>
      <c r="H131" s="1206">
        <v>42.857142857142854</v>
      </c>
      <c r="I131" s="1193">
        <v>0</v>
      </c>
      <c r="J131" s="1193">
        <v>0</v>
      </c>
      <c r="K131" s="1193">
        <v>0</v>
      </c>
      <c r="L131" s="1205">
        <v>0</v>
      </c>
      <c r="M131" s="1206">
        <v>0</v>
      </c>
      <c r="N131" s="1193">
        <v>50</v>
      </c>
      <c r="O131" s="1193">
        <v>100</v>
      </c>
      <c r="P131" s="1193">
        <v>25</v>
      </c>
      <c r="Q131" s="1193">
        <v>0</v>
      </c>
      <c r="R131" s="1193">
        <v>0</v>
      </c>
      <c r="S131" s="123"/>
      <c r="T131" s="123"/>
      <c r="U131" s="123"/>
    </row>
    <row r="132" spans="3:21" ht="17.399999999999999" x14ac:dyDescent="0.45">
      <c r="C132" s="1211" t="s">
        <v>3097</v>
      </c>
      <c r="D132" s="1193">
        <v>55.6</v>
      </c>
      <c r="E132" s="1193">
        <v>22.2222222222222</v>
      </c>
      <c r="F132" s="1193">
        <v>22.2</v>
      </c>
      <c r="G132" s="1205">
        <v>33.300000000000004</v>
      </c>
      <c r="H132" s="1206">
        <v>11.111111111111111</v>
      </c>
      <c r="I132" s="1193">
        <v>0</v>
      </c>
      <c r="J132" s="1193">
        <v>0</v>
      </c>
      <c r="K132" s="1193">
        <v>0</v>
      </c>
      <c r="L132" s="1205">
        <v>100</v>
      </c>
      <c r="M132" s="1206">
        <v>0</v>
      </c>
      <c r="N132" s="1193">
        <v>50</v>
      </c>
      <c r="O132" s="1193">
        <v>16.7</v>
      </c>
      <c r="P132" s="1193">
        <v>16.7</v>
      </c>
      <c r="Q132" s="1193">
        <v>0</v>
      </c>
      <c r="R132" s="1193">
        <v>0</v>
      </c>
      <c r="S132" s="123"/>
      <c r="T132" s="123"/>
      <c r="U132" s="123"/>
    </row>
    <row r="133" spans="3:21" ht="17.399999999999999" x14ac:dyDescent="0.45">
      <c r="C133" s="1211" t="s">
        <v>3098</v>
      </c>
      <c r="D133" s="1193">
        <v>28.6</v>
      </c>
      <c r="E133" s="1193">
        <v>28.571428571428601</v>
      </c>
      <c r="F133" s="1193">
        <v>28.6</v>
      </c>
      <c r="G133" s="1205">
        <v>28.599999999999998</v>
      </c>
      <c r="H133" s="1206">
        <v>57.142857142857139</v>
      </c>
      <c r="I133" s="1193">
        <v>0</v>
      </c>
      <c r="J133" s="1193">
        <v>0</v>
      </c>
      <c r="K133" s="1193">
        <v>100</v>
      </c>
      <c r="L133" s="1205">
        <v>0</v>
      </c>
      <c r="M133" s="1206">
        <v>0</v>
      </c>
      <c r="N133" s="1193">
        <v>16.666666666666664</v>
      </c>
      <c r="O133" s="1193">
        <v>33.299999999999997</v>
      </c>
      <c r="P133" s="1193">
        <v>20</v>
      </c>
      <c r="Q133" s="1193">
        <v>83.3</v>
      </c>
      <c r="R133" s="1193">
        <v>291.25874125874122</v>
      </c>
      <c r="S133" s="123"/>
      <c r="T133" s="123"/>
      <c r="U133" s="123"/>
    </row>
    <row r="134" spans="3:21" ht="17.399999999999999" x14ac:dyDescent="0.45">
      <c r="C134" s="1211" t="s">
        <v>3099</v>
      </c>
      <c r="D134" s="1193">
        <v>40</v>
      </c>
      <c r="E134" s="1193">
        <v>40</v>
      </c>
      <c r="F134" s="1193">
        <v>20</v>
      </c>
      <c r="G134" s="1205">
        <v>40</v>
      </c>
      <c r="H134" s="1206">
        <v>40</v>
      </c>
      <c r="I134" s="1193">
        <v>0</v>
      </c>
      <c r="J134" s="1193">
        <v>0</v>
      </c>
      <c r="K134" s="1193">
        <v>0</v>
      </c>
      <c r="L134" s="1205">
        <v>0</v>
      </c>
      <c r="M134" s="1206">
        <v>0</v>
      </c>
      <c r="N134" s="1193">
        <v>0</v>
      </c>
      <c r="O134" s="1193">
        <v>50</v>
      </c>
      <c r="P134" s="1193">
        <v>0</v>
      </c>
      <c r="Q134" s="1193">
        <v>50</v>
      </c>
      <c r="R134" s="1193">
        <v>125</v>
      </c>
      <c r="S134" s="123"/>
      <c r="T134" s="123"/>
      <c r="U134" s="123"/>
    </row>
    <row r="135" spans="3:21" ht="17.399999999999999" x14ac:dyDescent="0.45">
      <c r="C135" s="1211" t="s">
        <v>3100</v>
      </c>
      <c r="D135" s="1193">
        <v>60</v>
      </c>
      <c r="E135" s="1193">
        <v>20</v>
      </c>
      <c r="F135" s="1193">
        <v>42.9</v>
      </c>
      <c r="G135" s="1205">
        <v>20</v>
      </c>
      <c r="H135" s="1206">
        <v>40</v>
      </c>
      <c r="I135" s="1193">
        <v>0</v>
      </c>
      <c r="J135" s="1193">
        <v>0</v>
      </c>
      <c r="K135" s="1193">
        <v>0</v>
      </c>
      <c r="L135" s="1205">
        <v>0</v>
      </c>
      <c r="M135" s="1206">
        <v>0</v>
      </c>
      <c r="N135" s="1193">
        <v>66.666666666666657</v>
      </c>
      <c r="O135" s="1193">
        <v>0</v>
      </c>
      <c r="P135" s="1193">
        <v>100</v>
      </c>
      <c r="Q135" s="1193">
        <v>66.7</v>
      </c>
      <c r="R135" s="1193">
        <v>333.5</v>
      </c>
      <c r="S135" s="123"/>
      <c r="T135" s="123"/>
      <c r="U135" s="123"/>
    </row>
    <row r="136" spans="3:21" ht="17.399999999999999" x14ac:dyDescent="0.45">
      <c r="C136" s="1213" t="s">
        <v>3101</v>
      </c>
      <c r="D136" s="1214">
        <v>60</v>
      </c>
      <c r="E136" s="1214">
        <v>60</v>
      </c>
      <c r="F136" s="1214">
        <v>28.6</v>
      </c>
      <c r="G136" s="1214">
        <v>42.9</v>
      </c>
      <c r="H136" s="1215">
        <v>42.857142857142854</v>
      </c>
      <c r="I136" s="1214">
        <v>0</v>
      </c>
      <c r="J136" s="1214">
        <v>0</v>
      </c>
      <c r="K136" s="1214">
        <v>0</v>
      </c>
      <c r="L136" s="1214">
        <v>0</v>
      </c>
      <c r="M136" s="1215">
        <v>0</v>
      </c>
      <c r="N136" s="1214">
        <v>20</v>
      </c>
      <c r="O136" s="1214">
        <v>20</v>
      </c>
      <c r="P136" s="1214">
        <v>20</v>
      </c>
      <c r="Q136" s="1214">
        <v>20</v>
      </c>
      <c r="R136" s="1214">
        <v>46.620046620046622</v>
      </c>
      <c r="S136" s="123"/>
      <c r="T136" s="123"/>
      <c r="U136" s="123"/>
    </row>
    <row r="137" spans="3:21" ht="17.399999999999999" x14ac:dyDescent="0.45">
      <c r="C137" s="268"/>
      <c r="D137" s="268"/>
      <c r="E137" s="268"/>
      <c r="F137" s="268"/>
      <c r="G137" s="1193"/>
      <c r="H137" s="268"/>
      <c r="I137" s="268"/>
      <c r="J137" s="268"/>
      <c r="K137" s="268"/>
      <c r="L137" s="1194"/>
      <c r="M137" s="268"/>
      <c r="N137" s="268"/>
      <c r="O137" s="268"/>
      <c r="P137" s="22"/>
      <c r="Q137" s="22"/>
      <c r="R137" s="22"/>
      <c r="S137" s="123"/>
      <c r="T137" s="123"/>
      <c r="U137" s="123"/>
    </row>
    <row r="138" spans="3:21" ht="18.600000000000001" x14ac:dyDescent="0.45">
      <c r="C138" s="268" t="s">
        <v>6181</v>
      </c>
      <c r="D138" s="268"/>
      <c r="E138" s="268"/>
      <c r="F138" s="268"/>
      <c r="G138" s="1193"/>
      <c r="H138" s="268"/>
      <c r="I138" s="268"/>
      <c r="J138" s="268"/>
      <c r="K138" s="268"/>
      <c r="L138" s="1194"/>
      <c r="M138" s="268"/>
      <c r="N138" s="268"/>
      <c r="O138" s="268"/>
      <c r="P138" s="22"/>
      <c r="Q138" s="22"/>
      <c r="R138" s="22"/>
      <c r="S138" s="123"/>
      <c r="T138" s="123"/>
      <c r="U138" s="123"/>
    </row>
    <row r="139" spans="3:21" ht="17.399999999999999" x14ac:dyDescent="0.45">
      <c r="C139" s="1175" t="s">
        <v>4590</v>
      </c>
      <c r="D139" s="268"/>
      <c r="E139" s="268"/>
      <c r="F139" s="268"/>
      <c r="G139" s="1193"/>
      <c r="H139" s="1216"/>
      <c r="I139" s="268"/>
      <c r="J139" s="268"/>
      <c r="K139" s="268"/>
      <c r="L139" s="268"/>
      <c r="M139" s="268"/>
      <c r="N139" s="268"/>
      <c r="O139" s="268"/>
      <c r="P139" s="22"/>
      <c r="Q139" s="22"/>
      <c r="R139" s="22"/>
      <c r="S139" s="123"/>
      <c r="T139" s="123"/>
      <c r="U139" s="123"/>
    </row>
    <row r="140" spans="3:21" ht="16.2" x14ac:dyDescent="0.4">
      <c r="C140" s="358"/>
      <c r="D140" s="359"/>
      <c r="E140" s="359"/>
      <c r="F140" s="359"/>
      <c r="G140" s="359"/>
      <c r="H140" s="359"/>
      <c r="I140" s="123"/>
      <c r="J140" s="123"/>
      <c r="K140" s="123"/>
      <c r="L140" s="123"/>
      <c r="M140" s="123"/>
      <c r="N140" s="123"/>
      <c r="O140" s="123"/>
      <c r="P140" s="123"/>
      <c r="Q140" s="123"/>
      <c r="R140" s="123"/>
      <c r="S140" s="123"/>
      <c r="T140" s="123"/>
      <c r="U140" s="123"/>
    </row>
    <row r="141" spans="3:21" ht="28.5" customHeight="1" x14ac:dyDescent="0.4">
      <c r="C141" s="1176" t="s">
        <v>5297</v>
      </c>
      <c r="D141" s="1176"/>
      <c r="E141" s="1176"/>
      <c r="F141" s="1176"/>
      <c r="G141" s="1176"/>
      <c r="H141" s="1176"/>
      <c r="I141" s="1176"/>
      <c r="J141" s="123"/>
      <c r="K141" s="123"/>
      <c r="L141" s="123"/>
      <c r="M141" s="123"/>
      <c r="N141" s="123"/>
      <c r="O141" s="123"/>
      <c r="P141" s="123"/>
      <c r="Q141" s="123"/>
      <c r="R141" s="123"/>
      <c r="S141" s="123"/>
      <c r="T141" s="123"/>
      <c r="U141" s="123"/>
    </row>
    <row r="142" spans="3:21" ht="52.2" x14ac:dyDescent="0.4">
      <c r="C142" s="1196" t="s">
        <v>3102</v>
      </c>
      <c r="D142" s="1196">
        <v>2002</v>
      </c>
      <c r="E142" s="1196">
        <v>2006</v>
      </c>
      <c r="F142" s="1196">
        <v>2010</v>
      </c>
      <c r="G142" s="1196">
        <v>2014</v>
      </c>
      <c r="H142" s="1196">
        <v>2018</v>
      </c>
      <c r="I142" s="1196">
        <v>2022</v>
      </c>
      <c r="J142" s="123"/>
      <c r="K142" s="123"/>
      <c r="L142" s="123"/>
      <c r="M142" s="123"/>
      <c r="N142" s="123"/>
      <c r="O142" s="123"/>
      <c r="P142" s="123"/>
      <c r="Q142" s="123"/>
      <c r="R142" s="123"/>
      <c r="S142" s="123"/>
      <c r="T142" s="123"/>
      <c r="U142" s="123"/>
    </row>
    <row r="143" spans="3:21" ht="17.399999999999999" x14ac:dyDescent="0.4">
      <c r="C143" s="1179" t="s">
        <v>1887</v>
      </c>
      <c r="D143" s="1197">
        <v>57</v>
      </c>
      <c r="E143" s="1197">
        <v>57</v>
      </c>
      <c r="F143" s="1197">
        <v>57</v>
      </c>
      <c r="G143" s="1197">
        <v>57</v>
      </c>
      <c r="H143" s="1197">
        <v>57</v>
      </c>
      <c r="I143" s="1198">
        <v>57</v>
      </c>
      <c r="J143" s="123"/>
      <c r="K143" s="123"/>
      <c r="L143" s="123"/>
      <c r="M143" s="123"/>
      <c r="N143" s="123"/>
      <c r="O143" s="123"/>
      <c r="P143" s="123"/>
      <c r="Q143" s="123"/>
      <c r="R143" s="123"/>
      <c r="S143" s="123"/>
      <c r="T143" s="123"/>
      <c r="U143" s="123"/>
    </row>
    <row r="144" spans="3:21" ht="11.25" customHeight="1" x14ac:dyDescent="0.4">
      <c r="C144" s="1182" t="s">
        <v>3103</v>
      </c>
      <c r="D144" s="1199">
        <v>2</v>
      </c>
      <c r="E144" s="1199">
        <v>1</v>
      </c>
      <c r="F144" s="1199">
        <v>0</v>
      </c>
      <c r="G144" s="1199">
        <v>2</v>
      </c>
      <c r="H144" s="1199">
        <v>2</v>
      </c>
      <c r="I144" s="1200">
        <v>3</v>
      </c>
      <c r="J144" s="123"/>
      <c r="K144" s="123"/>
      <c r="L144" s="123"/>
      <c r="M144" s="123"/>
      <c r="N144" s="123"/>
      <c r="O144" s="123"/>
      <c r="P144" s="123"/>
      <c r="Q144" s="123"/>
      <c r="R144" s="123"/>
      <c r="S144" s="123"/>
      <c r="T144" s="123"/>
      <c r="U144" s="123"/>
    </row>
    <row r="145" spans="3:21" ht="11.25" customHeight="1" x14ac:dyDescent="0.4">
      <c r="C145" s="1182" t="s">
        <v>3104</v>
      </c>
      <c r="D145" s="1199">
        <v>11</v>
      </c>
      <c r="E145" s="1199">
        <v>7</v>
      </c>
      <c r="F145" s="1199">
        <v>7</v>
      </c>
      <c r="G145" s="1199">
        <v>7</v>
      </c>
      <c r="H145" s="1199">
        <v>17</v>
      </c>
      <c r="I145" s="1200">
        <v>13</v>
      </c>
      <c r="J145" s="123"/>
      <c r="K145" s="123"/>
      <c r="L145" s="123"/>
      <c r="M145" s="123"/>
      <c r="N145" s="123"/>
      <c r="O145" s="123"/>
      <c r="P145" s="123"/>
      <c r="Q145" s="123"/>
      <c r="R145" s="123"/>
      <c r="S145" s="123"/>
      <c r="T145" s="123"/>
      <c r="U145" s="123"/>
    </row>
    <row r="146" spans="3:21" ht="17.399999999999999" x14ac:dyDescent="0.4">
      <c r="C146" s="1182" t="s">
        <v>3105</v>
      </c>
      <c r="D146" s="1199">
        <v>25</v>
      </c>
      <c r="E146" s="1199">
        <v>17</v>
      </c>
      <c r="F146" s="1199">
        <v>21</v>
      </c>
      <c r="G146" s="1199">
        <v>18</v>
      </c>
      <c r="H146" s="1199">
        <v>17</v>
      </c>
      <c r="I146" s="1200">
        <v>13</v>
      </c>
      <c r="J146" s="123"/>
      <c r="K146" s="123"/>
      <c r="L146" s="123"/>
      <c r="M146" s="123"/>
      <c r="N146" s="123"/>
      <c r="O146" s="123"/>
      <c r="P146" s="123"/>
      <c r="Q146" s="123"/>
      <c r="R146" s="123"/>
      <c r="S146" s="123"/>
      <c r="T146" s="123"/>
      <c r="U146" s="123"/>
    </row>
    <row r="147" spans="3:21" ht="17.399999999999999" x14ac:dyDescent="0.4">
      <c r="C147" s="1182" t="s">
        <v>3106</v>
      </c>
      <c r="D147" s="1199">
        <v>11</v>
      </c>
      <c r="E147" s="1199">
        <v>23</v>
      </c>
      <c r="F147" s="1199">
        <v>24</v>
      </c>
      <c r="G147" s="1199">
        <v>17</v>
      </c>
      <c r="H147" s="1199">
        <v>11</v>
      </c>
      <c r="I147" s="1200">
        <v>18</v>
      </c>
      <c r="J147" s="123"/>
      <c r="K147" s="123"/>
      <c r="L147" s="123"/>
      <c r="M147" s="123"/>
      <c r="N147" s="123"/>
      <c r="O147" s="123"/>
      <c r="P147" s="123"/>
      <c r="Q147" s="123"/>
      <c r="R147" s="123"/>
      <c r="S147" s="123"/>
      <c r="T147" s="123"/>
      <c r="U147" s="123"/>
    </row>
    <row r="148" spans="3:21" ht="17.399999999999999" x14ac:dyDescent="0.4">
      <c r="C148" s="1182" t="s">
        <v>3107</v>
      </c>
      <c r="D148" s="1199">
        <v>8</v>
      </c>
      <c r="E148" s="1199">
        <v>9</v>
      </c>
      <c r="F148" s="1199">
        <v>5</v>
      </c>
      <c r="G148" s="1199">
        <v>13</v>
      </c>
      <c r="H148" s="1199">
        <v>10</v>
      </c>
      <c r="I148" s="1200">
        <v>10</v>
      </c>
      <c r="J148" s="265"/>
      <c r="K148" s="265"/>
      <c r="L148" s="265"/>
      <c r="M148" s="123"/>
      <c r="N148" s="123"/>
      <c r="O148" s="123"/>
      <c r="P148" s="123"/>
      <c r="Q148" s="123"/>
      <c r="R148" s="123"/>
      <c r="S148" s="123"/>
      <c r="T148" s="123"/>
      <c r="U148" s="123"/>
    </row>
    <row r="149" spans="3:21" ht="17.399999999999999" x14ac:dyDescent="0.4">
      <c r="C149" s="1182"/>
      <c r="D149" s="1199"/>
      <c r="E149" s="1199"/>
      <c r="F149" s="1199"/>
      <c r="G149" s="1199"/>
      <c r="H149" s="1199"/>
      <c r="I149" s="1200"/>
      <c r="J149" s="265"/>
      <c r="K149" s="265"/>
      <c r="L149" s="265"/>
      <c r="M149" s="123"/>
      <c r="N149" s="123"/>
      <c r="O149" s="123"/>
      <c r="P149" s="123"/>
      <c r="Q149" s="123"/>
      <c r="R149" s="123"/>
      <c r="S149" s="123"/>
      <c r="T149" s="123"/>
      <c r="U149" s="123"/>
    </row>
    <row r="150" spans="3:21" ht="17.399999999999999" x14ac:dyDescent="0.4">
      <c r="C150" s="1179" t="s">
        <v>3108</v>
      </c>
      <c r="D150" s="1197">
        <v>37</v>
      </c>
      <c r="E150" s="1197">
        <v>35</v>
      </c>
      <c r="F150" s="1197">
        <v>35</v>
      </c>
      <c r="G150" s="1197">
        <v>38</v>
      </c>
      <c r="H150" s="1197">
        <v>31</v>
      </c>
      <c r="I150" s="1198">
        <v>30</v>
      </c>
      <c r="J150" s="123"/>
      <c r="K150" s="123"/>
      <c r="L150" s="123"/>
      <c r="M150" s="123"/>
      <c r="N150" s="123"/>
      <c r="O150" s="123"/>
      <c r="P150" s="123"/>
      <c r="Q150" s="123"/>
      <c r="R150" s="123"/>
      <c r="S150" s="123"/>
      <c r="T150" s="123"/>
      <c r="U150" s="123"/>
    </row>
    <row r="151" spans="3:21" ht="17.399999999999999" x14ac:dyDescent="0.4">
      <c r="C151" s="1182" t="s">
        <v>3103</v>
      </c>
      <c r="D151" s="1199">
        <v>0</v>
      </c>
      <c r="E151" s="1199">
        <v>0</v>
      </c>
      <c r="F151" s="1199">
        <v>0</v>
      </c>
      <c r="G151" s="1199">
        <v>0</v>
      </c>
      <c r="H151" s="1199">
        <v>1</v>
      </c>
      <c r="I151" s="1200">
        <v>1</v>
      </c>
      <c r="J151" s="123"/>
      <c r="K151" s="123"/>
      <c r="L151" s="123"/>
      <c r="M151" s="123"/>
      <c r="N151" s="123"/>
      <c r="O151" s="123"/>
      <c r="P151" s="123"/>
      <c r="Q151" s="123"/>
      <c r="R151" s="123"/>
      <c r="S151" s="123"/>
      <c r="T151" s="123"/>
      <c r="U151" s="123"/>
    </row>
    <row r="152" spans="3:21" ht="17.399999999999999" x14ac:dyDescent="0.4">
      <c r="C152" s="1182" t="s">
        <v>3104</v>
      </c>
      <c r="D152" s="1199">
        <v>7</v>
      </c>
      <c r="E152" s="1199">
        <v>6</v>
      </c>
      <c r="F152" s="1199">
        <v>5</v>
      </c>
      <c r="G152" s="1199">
        <v>6</v>
      </c>
      <c r="H152" s="1199">
        <v>6</v>
      </c>
      <c r="I152" s="1200">
        <v>8</v>
      </c>
      <c r="J152" s="123"/>
      <c r="K152" s="123"/>
      <c r="L152" s="123"/>
      <c r="M152" s="123"/>
      <c r="N152" s="123"/>
      <c r="O152" s="123"/>
      <c r="P152" s="123"/>
      <c r="Q152" s="123"/>
      <c r="R152" s="123"/>
      <c r="S152" s="123"/>
      <c r="T152" s="123"/>
      <c r="U152" s="123"/>
    </row>
    <row r="153" spans="3:21" ht="17.399999999999999" x14ac:dyDescent="0.4">
      <c r="C153" s="1182" t="s">
        <v>3105</v>
      </c>
      <c r="D153" s="1199">
        <v>20</v>
      </c>
      <c r="E153" s="1199">
        <v>8</v>
      </c>
      <c r="F153" s="1199">
        <v>11</v>
      </c>
      <c r="G153" s="1199">
        <v>13</v>
      </c>
      <c r="H153" s="1199">
        <v>10</v>
      </c>
      <c r="I153" s="1200">
        <v>7</v>
      </c>
      <c r="J153" s="123"/>
      <c r="K153" s="123"/>
      <c r="L153" s="123"/>
      <c r="M153" s="123"/>
      <c r="N153" s="123"/>
      <c r="O153" s="123"/>
      <c r="P153" s="123"/>
      <c r="Q153" s="123"/>
      <c r="R153" s="123"/>
      <c r="S153" s="123"/>
      <c r="T153" s="123"/>
      <c r="U153" s="123"/>
    </row>
    <row r="154" spans="3:21" ht="17.399999999999999" x14ac:dyDescent="0.4">
      <c r="C154" s="1182" t="s">
        <v>3106</v>
      </c>
      <c r="D154" s="1199">
        <v>6</v>
      </c>
      <c r="E154" s="1199">
        <v>17</v>
      </c>
      <c r="F154" s="1199">
        <v>15</v>
      </c>
      <c r="G154" s="1199">
        <v>12</v>
      </c>
      <c r="H154" s="1199">
        <v>7</v>
      </c>
      <c r="I154" s="1200">
        <v>8</v>
      </c>
      <c r="J154" s="123"/>
      <c r="K154" s="123"/>
      <c r="L154" s="123"/>
      <c r="M154" s="123"/>
      <c r="N154" s="123"/>
      <c r="O154" s="123"/>
      <c r="P154" s="123"/>
      <c r="Q154" s="123"/>
      <c r="R154" s="123"/>
      <c r="S154" s="123"/>
      <c r="T154" s="123"/>
      <c r="U154" s="123"/>
    </row>
    <row r="155" spans="3:21" ht="17.399999999999999" x14ac:dyDescent="0.4">
      <c r="C155" s="1182" t="s">
        <v>3107</v>
      </c>
      <c r="D155" s="1199">
        <v>4</v>
      </c>
      <c r="E155" s="1199">
        <v>4</v>
      </c>
      <c r="F155" s="1199">
        <v>4</v>
      </c>
      <c r="G155" s="1199">
        <v>7</v>
      </c>
      <c r="H155" s="1199">
        <v>7</v>
      </c>
      <c r="I155" s="1200">
        <v>6</v>
      </c>
      <c r="J155" s="123"/>
      <c r="K155" s="123"/>
      <c r="L155" s="123"/>
      <c r="M155" s="123"/>
      <c r="N155" s="123"/>
      <c r="O155" s="123"/>
      <c r="P155" s="123"/>
      <c r="Q155" s="123"/>
      <c r="R155" s="123"/>
      <c r="S155" s="123"/>
      <c r="T155" s="123"/>
      <c r="U155" s="123"/>
    </row>
    <row r="156" spans="3:21" ht="17.399999999999999" x14ac:dyDescent="0.4">
      <c r="C156" s="1182"/>
      <c r="D156" s="1199"/>
      <c r="E156" s="1199"/>
      <c r="F156" s="1199"/>
      <c r="G156" s="1199"/>
      <c r="H156" s="1199"/>
      <c r="I156" s="1200"/>
      <c r="J156" s="123"/>
      <c r="K156" s="123"/>
      <c r="L156" s="123"/>
      <c r="M156" s="123"/>
      <c r="N156" s="123"/>
      <c r="O156" s="123"/>
      <c r="P156" s="123"/>
      <c r="Q156" s="123"/>
      <c r="R156" s="123"/>
      <c r="S156" s="123"/>
      <c r="T156" s="123"/>
      <c r="U156" s="123"/>
    </row>
    <row r="157" spans="3:21" ht="17.399999999999999" x14ac:dyDescent="0.4">
      <c r="C157" s="1179" t="s">
        <v>3109</v>
      </c>
      <c r="D157" s="1197">
        <v>20</v>
      </c>
      <c r="E157" s="1197">
        <v>22</v>
      </c>
      <c r="F157" s="1197">
        <v>22</v>
      </c>
      <c r="G157" s="1197">
        <v>19</v>
      </c>
      <c r="H157" s="1197">
        <v>26</v>
      </c>
      <c r="I157" s="1198">
        <v>27</v>
      </c>
      <c r="J157" s="123"/>
      <c r="K157" s="123"/>
      <c r="L157" s="123"/>
      <c r="M157" s="123"/>
      <c r="N157" s="123"/>
      <c r="O157" s="123"/>
      <c r="P157" s="123"/>
      <c r="Q157" s="123"/>
      <c r="R157" s="123"/>
      <c r="S157" s="123"/>
      <c r="T157" s="123"/>
      <c r="U157" s="123"/>
    </row>
    <row r="158" spans="3:21" ht="17.399999999999999" x14ac:dyDescent="0.4">
      <c r="C158" s="1182" t="s">
        <v>3103</v>
      </c>
      <c r="D158" s="1199">
        <v>2</v>
      </c>
      <c r="E158" s="1199">
        <v>1</v>
      </c>
      <c r="F158" s="1199">
        <v>0</v>
      </c>
      <c r="G158" s="1199">
        <v>2</v>
      </c>
      <c r="H158" s="1199">
        <v>1</v>
      </c>
      <c r="I158" s="1200">
        <v>2</v>
      </c>
      <c r="J158" s="123"/>
      <c r="K158" s="123"/>
      <c r="L158" s="123"/>
      <c r="M158" s="123"/>
      <c r="N158" s="123"/>
      <c r="O158" s="123"/>
      <c r="P158" s="123"/>
      <c r="Q158" s="123"/>
      <c r="R158" s="123"/>
      <c r="S158" s="123"/>
      <c r="T158" s="123"/>
      <c r="U158" s="123"/>
    </row>
    <row r="159" spans="3:21" ht="17.399999999999999" x14ac:dyDescent="0.4">
      <c r="C159" s="1182" t="s">
        <v>3104</v>
      </c>
      <c r="D159" s="1199">
        <v>4</v>
      </c>
      <c r="E159" s="1199">
        <v>1</v>
      </c>
      <c r="F159" s="1199">
        <v>2</v>
      </c>
      <c r="G159" s="1199">
        <v>1</v>
      </c>
      <c r="H159" s="1199">
        <v>11</v>
      </c>
      <c r="I159" s="1200">
        <v>5</v>
      </c>
      <c r="J159" s="123"/>
      <c r="K159" s="123"/>
      <c r="L159" s="123"/>
      <c r="M159" s="123"/>
      <c r="N159" s="123"/>
      <c r="O159" s="123"/>
      <c r="P159" s="123"/>
      <c r="Q159" s="123"/>
      <c r="R159" s="123"/>
      <c r="S159" s="123"/>
      <c r="T159" s="123"/>
      <c r="U159" s="123"/>
    </row>
    <row r="160" spans="3:21" ht="17.399999999999999" x14ac:dyDescent="0.4">
      <c r="C160" s="1182" t="s">
        <v>3105</v>
      </c>
      <c r="D160" s="1199">
        <v>5</v>
      </c>
      <c r="E160" s="1199">
        <v>9</v>
      </c>
      <c r="F160" s="1199">
        <v>10</v>
      </c>
      <c r="G160" s="1199">
        <v>5</v>
      </c>
      <c r="H160" s="1199">
        <v>7</v>
      </c>
      <c r="I160" s="1200">
        <v>6</v>
      </c>
      <c r="J160" s="123"/>
      <c r="K160" s="123"/>
      <c r="L160" s="123"/>
      <c r="M160" s="123"/>
      <c r="N160" s="123"/>
      <c r="O160" s="123"/>
      <c r="P160" s="123"/>
      <c r="Q160" s="123"/>
      <c r="R160" s="123"/>
      <c r="S160" s="123"/>
      <c r="T160" s="123"/>
      <c r="U160" s="123"/>
    </row>
    <row r="161" spans="3:21" ht="17.399999999999999" x14ac:dyDescent="0.4">
      <c r="C161" s="1182" t="s">
        <v>3106</v>
      </c>
      <c r="D161" s="1199">
        <v>5</v>
      </c>
      <c r="E161" s="1199">
        <v>6</v>
      </c>
      <c r="F161" s="1199">
        <v>9</v>
      </c>
      <c r="G161" s="1199">
        <v>5</v>
      </c>
      <c r="H161" s="1199">
        <v>4</v>
      </c>
      <c r="I161" s="1200">
        <v>10</v>
      </c>
      <c r="J161" s="200"/>
      <c r="K161" s="200"/>
      <c r="L161" s="200"/>
      <c r="M161" s="200"/>
      <c r="N161" s="200"/>
      <c r="O161" s="200"/>
      <c r="P161" s="123"/>
      <c r="Q161" s="123"/>
      <c r="R161" s="123"/>
      <c r="S161" s="123"/>
      <c r="T161" s="123"/>
      <c r="U161" s="123"/>
    </row>
    <row r="162" spans="3:21" ht="17.399999999999999" x14ac:dyDescent="0.4">
      <c r="C162" s="1187" t="s">
        <v>3107</v>
      </c>
      <c r="D162" s="1201">
        <v>4</v>
      </c>
      <c r="E162" s="1201">
        <v>5</v>
      </c>
      <c r="F162" s="1201">
        <v>1</v>
      </c>
      <c r="G162" s="1201">
        <v>6</v>
      </c>
      <c r="H162" s="1201">
        <v>3</v>
      </c>
      <c r="I162" s="1202">
        <v>4</v>
      </c>
      <c r="J162" s="200"/>
      <c r="K162" s="200"/>
      <c r="L162" s="200"/>
      <c r="M162" s="361"/>
      <c r="N162" s="361"/>
      <c r="O162" s="361"/>
      <c r="P162" s="123"/>
      <c r="Q162" s="123"/>
      <c r="R162" s="123"/>
      <c r="S162" s="123"/>
      <c r="T162" s="123"/>
      <c r="U162" s="123"/>
    </row>
    <row r="163" spans="3:21" ht="12.75" customHeight="1" x14ac:dyDescent="0.45">
      <c r="C163" s="1175"/>
      <c r="D163" s="1175"/>
      <c r="E163" s="1175"/>
      <c r="F163" s="1175"/>
      <c r="G163" s="1175"/>
      <c r="H163" s="1175"/>
      <c r="I163" s="22"/>
      <c r="J163" s="200"/>
      <c r="K163" s="200"/>
      <c r="L163" s="200"/>
      <c r="M163" s="362"/>
      <c r="N163" s="362"/>
      <c r="O163" s="362"/>
      <c r="P163" s="123"/>
      <c r="Q163" s="123"/>
      <c r="R163" s="123"/>
      <c r="S163" s="123"/>
      <c r="T163" s="123"/>
      <c r="U163" s="123"/>
    </row>
    <row r="164" spans="3:21" ht="17.399999999999999" x14ac:dyDescent="0.45">
      <c r="C164" s="1175" t="s">
        <v>5556</v>
      </c>
      <c r="D164" s="1175"/>
      <c r="E164" s="1175"/>
      <c r="F164" s="1175"/>
      <c r="G164" s="1175"/>
      <c r="H164" s="1175"/>
      <c r="I164" s="22"/>
      <c r="J164" s="200"/>
      <c r="K164" s="200"/>
      <c r="L164" s="200"/>
      <c r="M164" s="200"/>
      <c r="N164" s="200"/>
      <c r="O164" s="200"/>
      <c r="P164" s="123"/>
      <c r="Q164" s="123"/>
      <c r="R164" s="123"/>
      <c r="S164" s="123"/>
      <c r="T164" s="123"/>
      <c r="U164" s="123"/>
    </row>
    <row r="165" spans="3:21" ht="16.2" x14ac:dyDescent="0.4">
      <c r="C165" s="360"/>
      <c r="D165" s="363"/>
      <c r="E165" s="363"/>
      <c r="F165" s="364"/>
      <c r="G165" s="364"/>
      <c r="H165" s="364"/>
      <c r="I165" s="364"/>
      <c r="J165" s="365"/>
      <c r="K165" s="365"/>
      <c r="L165" s="365"/>
      <c r="M165" s="365"/>
      <c r="N165" s="365"/>
      <c r="O165" s="365"/>
      <c r="P165" s="123"/>
      <c r="Q165" s="123"/>
      <c r="R165" s="123"/>
      <c r="S165" s="123"/>
      <c r="T165" s="123"/>
      <c r="U165" s="123"/>
    </row>
    <row r="166" spans="3:21" ht="16.2" x14ac:dyDescent="0.4">
      <c r="C166" s="358"/>
      <c r="D166" s="366"/>
      <c r="E166" s="366"/>
      <c r="F166" s="367"/>
      <c r="G166" s="367"/>
      <c r="H166" s="367"/>
      <c r="I166" s="367"/>
      <c r="J166" s="367"/>
      <c r="K166" s="367"/>
      <c r="L166" s="367"/>
      <c r="M166" s="366"/>
      <c r="N166" s="366"/>
      <c r="O166" s="366"/>
      <c r="P166" s="123"/>
      <c r="Q166" s="123"/>
      <c r="R166" s="123"/>
      <c r="S166" s="123"/>
      <c r="T166" s="123"/>
      <c r="U166" s="123"/>
    </row>
    <row r="167" spans="3:21" s="123" customFormat="1" ht="16.2" x14ac:dyDescent="0.4">
      <c r="C167" s="3482" t="s">
        <v>5125</v>
      </c>
      <c r="D167" s="3482"/>
      <c r="E167" s="3482"/>
      <c r="F167" s="3482"/>
      <c r="G167" s="3482"/>
      <c r="H167" s="3482"/>
      <c r="I167" s="3482"/>
      <c r="J167" s="3482"/>
      <c r="K167" s="3482"/>
      <c r="L167" s="3482"/>
      <c r="M167" s="3482"/>
      <c r="N167" s="3482"/>
      <c r="O167" s="3482"/>
      <c r="P167" s="3482"/>
      <c r="Q167" s="3482"/>
      <c r="R167" s="3482"/>
    </row>
    <row r="168" spans="3:21" s="123" customFormat="1" ht="17.399999999999999" x14ac:dyDescent="0.45">
      <c r="C168" s="3467" t="s">
        <v>3102</v>
      </c>
      <c r="D168" s="3473" t="s">
        <v>3110</v>
      </c>
      <c r="E168" s="3473"/>
      <c r="F168" s="3473"/>
      <c r="G168" s="3473"/>
      <c r="H168" s="3480"/>
      <c r="I168" s="3481" t="s">
        <v>3111</v>
      </c>
      <c r="J168" s="3473"/>
      <c r="K168" s="3473"/>
      <c r="L168" s="3473"/>
      <c r="M168" s="3480"/>
      <c r="N168" s="3481" t="s">
        <v>3112</v>
      </c>
      <c r="O168" s="3473"/>
      <c r="P168" s="3473"/>
      <c r="Q168" s="3473"/>
      <c r="R168" s="3473"/>
    </row>
    <row r="169" spans="3:21" s="123" customFormat="1" ht="17.399999999999999" x14ac:dyDescent="0.4">
      <c r="C169" s="3479"/>
      <c r="D169" s="1177">
        <v>2002</v>
      </c>
      <c r="E169" s="1177">
        <v>2006</v>
      </c>
      <c r="F169" s="1177">
        <v>2010</v>
      </c>
      <c r="G169" s="1177">
        <v>2016</v>
      </c>
      <c r="H169" s="1178">
        <v>2020</v>
      </c>
      <c r="I169" s="1177">
        <v>2002</v>
      </c>
      <c r="J169" s="1177">
        <v>2006</v>
      </c>
      <c r="K169" s="1177">
        <v>2010</v>
      </c>
      <c r="L169" s="1177">
        <v>2016</v>
      </c>
      <c r="M169" s="1178">
        <v>2020</v>
      </c>
      <c r="N169" s="1177">
        <v>2002</v>
      </c>
      <c r="O169" s="1177">
        <v>2006</v>
      </c>
      <c r="P169" s="1177">
        <v>2010</v>
      </c>
      <c r="Q169" s="1177">
        <v>2016</v>
      </c>
      <c r="R169" s="1177">
        <v>2020</v>
      </c>
    </row>
    <row r="170" spans="3:21" ht="17.399999999999999" x14ac:dyDescent="0.4">
      <c r="C170" s="1179" t="s">
        <v>1887</v>
      </c>
      <c r="D170" s="1180">
        <v>501</v>
      </c>
      <c r="E170" s="1180">
        <v>503</v>
      </c>
      <c r="F170" s="1180">
        <v>495</v>
      </c>
      <c r="G170" s="1180">
        <v>505</v>
      </c>
      <c r="H170" s="1180">
        <v>1015</v>
      </c>
      <c r="I170" s="1181">
        <v>81</v>
      </c>
      <c r="J170" s="1180">
        <v>81</v>
      </c>
      <c r="K170" s="1180">
        <v>81</v>
      </c>
      <c r="L170" s="1180">
        <v>81</v>
      </c>
      <c r="M170" s="1180">
        <v>82</v>
      </c>
      <c r="N170" s="1181">
        <v>464</v>
      </c>
      <c r="O170" s="1180">
        <v>469</v>
      </c>
      <c r="P170" s="1180">
        <v>470</v>
      </c>
      <c r="Q170" s="1180">
        <v>480</v>
      </c>
      <c r="R170" s="1180">
        <v>952</v>
      </c>
      <c r="S170" s="123"/>
      <c r="T170" s="123"/>
      <c r="U170" s="123"/>
    </row>
    <row r="171" spans="3:21" ht="17.399999999999999" x14ac:dyDescent="0.4">
      <c r="C171" s="1182" t="s">
        <v>3103</v>
      </c>
      <c r="D171" s="1183">
        <v>44</v>
      </c>
      <c r="E171" s="1183">
        <v>40</v>
      </c>
      <c r="F171" s="1183">
        <v>28</v>
      </c>
      <c r="G171" s="1183">
        <v>28</v>
      </c>
      <c r="H171" s="1183">
        <v>94</v>
      </c>
      <c r="I171" s="1184">
        <v>2</v>
      </c>
      <c r="J171" s="1183">
        <v>3</v>
      </c>
      <c r="K171" s="1183">
        <v>0</v>
      </c>
      <c r="L171" s="1183">
        <v>1</v>
      </c>
      <c r="M171" s="1183">
        <v>1</v>
      </c>
      <c r="N171" s="1184">
        <v>22</v>
      </c>
      <c r="O171" s="1183">
        <v>20</v>
      </c>
      <c r="P171" s="1183">
        <v>24</v>
      </c>
      <c r="Q171" s="1183">
        <v>32</v>
      </c>
      <c r="R171" s="1183">
        <v>108</v>
      </c>
      <c r="S171" s="123"/>
      <c r="T171" s="123"/>
      <c r="U171" s="123"/>
    </row>
    <row r="172" spans="3:21" ht="17.399999999999999" x14ac:dyDescent="0.4">
      <c r="C172" s="1182" t="s">
        <v>3104</v>
      </c>
      <c r="D172" s="1183">
        <v>107</v>
      </c>
      <c r="E172" s="1183">
        <v>97</v>
      </c>
      <c r="F172" s="1183">
        <v>70</v>
      </c>
      <c r="G172" s="1183">
        <v>83</v>
      </c>
      <c r="H172" s="1183">
        <v>219</v>
      </c>
      <c r="I172" s="1184">
        <v>25</v>
      </c>
      <c r="J172" s="1183">
        <v>9</v>
      </c>
      <c r="K172" s="1183">
        <v>6</v>
      </c>
      <c r="L172" s="1183">
        <v>10</v>
      </c>
      <c r="M172" s="1183">
        <v>19</v>
      </c>
      <c r="N172" s="1184">
        <v>112</v>
      </c>
      <c r="O172" s="1183">
        <v>57</v>
      </c>
      <c r="P172" s="1183">
        <v>60</v>
      </c>
      <c r="Q172" s="1183">
        <v>69</v>
      </c>
      <c r="R172" s="1183">
        <v>203</v>
      </c>
      <c r="S172" s="123"/>
      <c r="T172" s="123"/>
      <c r="U172" s="123"/>
    </row>
    <row r="173" spans="3:21" ht="17.399999999999999" x14ac:dyDescent="0.4">
      <c r="C173" s="1182" t="s">
        <v>3105</v>
      </c>
      <c r="D173" s="1183">
        <v>202</v>
      </c>
      <c r="E173" s="1183">
        <v>186</v>
      </c>
      <c r="F173" s="1183">
        <v>181</v>
      </c>
      <c r="G173" s="1183">
        <v>125</v>
      </c>
      <c r="H173" s="1183">
        <v>250</v>
      </c>
      <c r="I173" s="1184">
        <v>40</v>
      </c>
      <c r="J173" s="1183">
        <v>39</v>
      </c>
      <c r="K173" s="1183">
        <v>33</v>
      </c>
      <c r="L173" s="1183">
        <v>19</v>
      </c>
      <c r="M173" s="1183">
        <v>15</v>
      </c>
      <c r="N173" s="1184">
        <v>183</v>
      </c>
      <c r="O173" s="1183">
        <v>179</v>
      </c>
      <c r="P173" s="1183">
        <v>164</v>
      </c>
      <c r="Q173" s="1183">
        <v>131</v>
      </c>
      <c r="R173" s="1183">
        <v>239</v>
      </c>
      <c r="S173" s="123"/>
      <c r="T173" s="123"/>
      <c r="U173" s="123"/>
    </row>
    <row r="174" spans="3:21" ht="17.399999999999999" x14ac:dyDescent="0.4">
      <c r="C174" s="1182" t="s">
        <v>3106</v>
      </c>
      <c r="D174" s="1183">
        <v>105</v>
      </c>
      <c r="E174" s="1183">
        <v>130</v>
      </c>
      <c r="F174" s="1183">
        <v>166</v>
      </c>
      <c r="G174" s="1183">
        <v>158</v>
      </c>
      <c r="H174" s="1183">
        <v>270</v>
      </c>
      <c r="I174" s="1184">
        <v>12</v>
      </c>
      <c r="J174" s="1183">
        <v>21</v>
      </c>
      <c r="K174" s="1183">
        <v>35</v>
      </c>
      <c r="L174" s="1183">
        <v>41</v>
      </c>
      <c r="M174" s="1183">
        <v>30</v>
      </c>
      <c r="N174" s="1184">
        <v>106</v>
      </c>
      <c r="O174" s="1183">
        <v>141</v>
      </c>
      <c r="P174" s="1183">
        <v>143</v>
      </c>
      <c r="Q174" s="1183">
        <v>165</v>
      </c>
      <c r="R174" s="1183">
        <v>241</v>
      </c>
      <c r="S174" s="123"/>
      <c r="T174" s="123"/>
      <c r="U174" s="123"/>
    </row>
    <row r="175" spans="3:21" ht="17.399999999999999" x14ac:dyDescent="0.4">
      <c r="C175" s="1182" t="s">
        <v>3107</v>
      </c>
      <c r="D175" s="1183">
        <v>43</v>
      </c>
      <c r="E175" s="1183">
        <v>50</v>
      </c>
      <c r="F175" s="1183">
        <v>50</v>
      </c>
      <c r="G175" s="1183">
        <v>111</v>
      </c>
      <c r="H175" s="1183">
        <v>182</v>
      </c>
      <c r="I175" s="1184">
        <v>2</v>
      </c>
      <c r="J175" s="1183">
        <v>9</v>
      </c>
      <c r="K175" s="1183">
        <v>7</v>
      </c>
      <c r="L175" s="1183">
        <v>10</v>
      </c>
      <c r="M175" s="1183">
        <v>17</v>
      </c>
      <c r="N175" s="1184">
        <v>41</v>
      </c>
      <c r="O175" s="1183">
        <v>72</v>
      </c>
      <c r="P175" s="1183">
        <v>79</v>
      </c>
      <c r="Q175" s="1183">
        <v>83</v>
      </c>
      <c r="R175" s="1183">
        <v>161</v>
      </c>
      <c r="S175" s="123"/>
      <c r="T175" s="123"/>
      <c r="U175" s="123"/>
    </row>
    <row r="176" spans="3:21" ht="17.399999999999999" x14ac:dyDescent="0.4">
      <c r="C176" s="1182"/>
      <c r="D176" s="1183"/>
      <c r="E176" s="1183"/>
      <c r="F176" s="1183"/>
      <c r="G176" s="1183"/>
      <c r="H176" s="1183"/>
      <c r="I176" s="1184"/>
      <c r="J176" s="1183"/>
      <c r="K176" s="1183"/>
      <c r="L176" s="1183"/>
      <c r="M176" s="1183"/>
      <c r="N176" s="1184"/>
      <c r="O176" s="1183"/>
      <c r="P176" s="1183"/>
      <c r="Q176" s="1183"/>
      <c r="R176" s="1183"/>
      <c r="S176" s="123"/>
      <c r="T176" s="123"/>
      <c r="U176" s="123"/>
    </row>
    <row r="177" spans="3:21" ht="17.399999999999999" x14ac:dyDescent="0.4">
      <c r="C177" s="1179" t="s">
        <v>3108</v>
      </c>
      <c r="D177" s="1180">
        <v>269</v>
      </c>
      <c r="E177" s="1180">
        <v>298</v>
      </c>
      <c r="F177" s="1180">
        <v>304</v>
      </c>
      <c r="G177" s="1180">
        <v>301</v>
      </c>
      <c r="H177" s="1180">
        <v>553</v>
      </c>
      <c r="I177" s="1181">
        <v>74</v>
      </c>
      <c r="J177" s="1180">
        <v>72</v>
      </c>
      <c r="K177" s="1180">
        <v>71</v>
      </c>
      <c r="L177" s="1180">
        <v>69</v>
      </c>
      <c r="M177" s="1180">
        <v>74</v>
      </c>
      <c r="N177" s="1181">
        <v>332</v>
      </c>
      <c r="O177" s="1180">
        <v>337</v>
      </c>
      <c r="P177" s="1180">
        <v>342</v>
      </c>
      <c r="Q177" s="1180">
        <v>306</v>
      </c>
      <c r="R177" s="1180">
        <v>479</v>
      </c>
      <c r="S177" s="123"/>
      <c r="T177" s="123"/>
      <c r="U177" s="123"/>
    </row>
    <row r="178" spans="3:21" ht="17.399999999999999" x14ac:dyDescent="0.4">
      <c r="C178" s="1182" t="s">
        <v>3103</v>
      </c>
      <c r="D178" s="1183">
        <v>17</v>
      </c>
      <c r="E178" s="1183">
        <v>18</v>
      </c>
      <c r="F178" s="1183">
        <v>17</v>
      </c>
      <c r="G178" s="1183">
        <v>16</v>
      </c>
      <c r="H178" s="1183">
        <v>49</v>
      </c>
      <c r="I178" s="1184">
        <v>2</v>
      </c>
      <c r="J178" s="1183">
        <v>3</v>
      </c>
      <c r="K178" s="1183">
        <v>0</v>
      </c>
      <c r="L178" s="1183">
        <v>1</v>
      </c>
      <c r="M178" s="1183">
        <v>1</v>
      </c>
      <c r="N178" s="1184">
        <v>15</v>
      </c>
      <c r="O178" s="1183">
        <v>11</v>
      </c>
      <c r="P178" s="1183">
        <v>17</v>
      </c>
      <c r="Q178" s="1183">
        <v>20</v>
      </c>
      <c r="R178" s="1183">
        <v>52</v>
      </c>
      <c r="S178" s="123"/>
      <c r="T178" s="123"/>
      <c r="U178" s="123"/>
    </row>
    <row r="179" spans="3:21" ht="17.399999999999999" x14ac:dyDescent="0.4">
      <c r="C179" s="1182" t="s">
        <v>3104</v>
      </c>
      <c r="D179" s="1183">
        <v>55</v>
      </c>
      <c r="E179" s="1183">
        <v>52</v>
      </c>
      <c r="F179" s="1183">
        <v>44</v>
      </c>
      <c r="G179" s="1183">
        <v>46</v>
      </c>
      <c r="H179" s="1183">
        <v>112</v>
      </c>
      <c r="I179" s="1184">
        <v>22</v>
      </c>
      <c r="J179" s="1183">
        <v>5</v>
      </c>
      <c r="K179" s="1183">
        <v>5</v>
      </c>
      <c r="L179" s="1183">
        <v>9</v>
      </c>
      <c r="M179" s="1183">
        <v>18</v>
      </c>
      <c r="N179" s="1184">
        <v>80</v>
      </c>
      <c r="O179" s="1183">
        <v>41</v>
      </c>
      <c r="P179" s="1183">
        <v>40</v>
      </c>
      <c r="Q179" s="1183">
        <v>34</v>
      </c>
      <c r="R179" s="1183">
        <v>87</v>
      </c>
      <c r="S179" s="123"/>
      <c r="T179" s="123"/>
      <c r="U179" s="123"/>
    </row>
    <row r="180" spans="3:21" ht="17.399999999999999" x14ac:dyDescent="0.4">
      <c r="C180" s="1182" t="s">
        <v>3105</v>
      </c>
      <c r="D180" s="1183">
        <v>110</v>
      </c>
      <c r="E180" s="1183">
        <v>114</v>
      </c>
      <c r="F180" s="1183">
        <v>109</v>
      </c>
      <c r="G180" s="1183">
        <v>74</v>
      </c>
      <c r="H180" s="1183">
        <v>125</v>
      </c>
      <c r="I180" s="1184">
        <v>37</v>
      </c>
      <c r="J180" s="1183">
        <v>35</v>
      </c>
      <c r="K180" s="1183">
        <v>28</v>
      </c>
      <c r="L180" s="1183">
        <v>16</v>
      </c>
      <c r="M180" s="1183">
        <v>13</v>
      </c>
      <c r="N180" s="1184">
        <v>130</v>
      </c>
      <c r="O180" s="1183">
        <v>132</v>
      </c>
      <c r="P180" s="1183">
        <v>119</v>
      </c>
      <c r="Q180" s="1183">
        <v>82</v>
      </c>
      <c r="R180" s="1183">
        <v>116</v>
      </c>
      <c r="S180" s="123"/>
      <c r="T180" s="123"/>
      <c r="U180" s="123"/>
    </row>
    <row r="181" spans="3:21" ht="17.399999999999999" x14ac:dyDescent="0.4">
      <c r="C181" s="1182" t="s">
        <v>3106</v>
      </c>
      <c r="D181" s="1183">
        <v>60</v>
      </c>
      <c r="E181" s="1183">
        <v>77</v>
      </c>
      <c r="F181" s="1183">
        <v>100</v>
      </c>
      <c r="G181" s="1183">
        <v>96</v>
      </c>
      <c r="H181" s="1183">
        <v>152</v>
      </c>
      <c r="I181" s="1184">
        <v>11</v>
      </c>
      <c r="J181" s="1183">
        <v>21</v>
      </c>
      <c r="K181" s="1183">
        <v>32</v>
      </c>
      <c r="L181" s="1183">
        <v>34</v>
      </c>
      <c r="M181" s="1183">
        <v>26</v>
      </c>
      <c r="N181" s="1184">
        <v>72</v>
      </c>
      <c r="O181" s="1183">
        <v>94</v>
      </c>
      <c r="P181" s="1183">
        <v>105</v>
      </c>
      <c r="Q181" s="1183">
        <v>111</v>
      </c>
      <c r="R181" s="1183">
        <v>124</v>
      </c>
      <c r="S181" s="123"/>
      <c r="T181" s="123"/>
      <c r="U181" s="123"/>
    </row>
    <row r="182" spans="3:21" ht="17.399999999999999" x14ac:dyDescent="0.4">
      <c r="C182" s="1182" t="s">
        <v>3107</v>
      </c>
      <c r="D182" s="1183">
        <v>27</v>
      </c>
      <c r="E182" s="1183">
        <v>37</v>
      </c>
      <c r="F182" s="1183">
        <v>34</v>
      </c>
      <c r="G182" s="1183">
        <v>69</v>
      </c>
      <c r="H182" s="1183">
        <v>115</v>
      </c>
      <c r="I182" s="1184">
        <v>2</v>
      </c>
      <c r="J182" s="1183">
        <v>8</v>
      </c>
      <c r="K182" s="1183">
        <v>6</v>
      </c>
      <c r="L182" s="1183">
        <v>9</v>
      </c>
      <c r="M182" s="1183">
        <v>16</v>
      </c>
      <c r="N182" s="1184">
        <v>35</v>
      </c>
      <c r="O182" s="1183">
        <v>59</v>
      </c>
      <c r="P182" s="1183">
        <v>61</v>
      </c>
      <c r="Q182" s="1183">
        <v>59</v>
      </c>
      <c r="R182" s="1183">
        <v>100</v>
      </c>
      <c r="S182" s="123"/>
      <c r="T182" s="123"/>
      <c r="U182" s="123"/>
    </row>
    <row r="183" spans="3:21" ht="17.399999999999999" x14ac:dyDescent="0.4">
      <c r="C183" s="1182"/>
      <c r="D183" s="1183"/>
      <c r="E183" s="1183"/>
      <c r="F183" s="1183"/>
      <c r="G183" s="1183"/>
      <c r="H183" s="1183"/>
      <c r="I183" s="1184"/>
      <c r="J183" s="1183"/>
      <c r="K183" s="1183"/>
      <c r="L183" s="1183"/>
      <c r="M183" s="1183"/>
      <c r="N183" s="1184"/>
      <c r="O183" s="1183"/>
      <c r="P183" s="1183"/>
      <c r="Q183" s="1183"/>
      <c r="R183" s="1183"/>
      <c r="S183" s="123"/>
      <c r="T183" s="123"/>
      <c r="U183" s="123"/>
    </row>
    <row r="184" spans="3:21" ht="17.399999999999999" x14ac:dyDescent="0.4">
      <c r="C184" s="1179" t="s">
        <v>3109</v>
      </c>
      <c r="D184" s="1180">
        <v>232</v>
      </c>
      <c r="E184" s="1180">
        <v>205</v>
      </c>
      <c r="F184" s="1180">
        <v>191</v>
      </c>
      <c r="G184" s="1180">
        <v>204</v>
      </c>
      <c r="H184" s="1180">
        <v>462</v>
      </c>
      <c r="I184" s="1181">
        <v>7</v>
      </c>
      <c r="J184" s="1180">
        <v>9</v>
      </c>
      <c r="K184" s="1180">
        <v>10</v>
      </c>
      <c r="L184" s="1180">
        <v>12</v>
      </c>
      <c r="M184" s="1180">
        <v>8</v>
      </c>
      <c r="N184" s="1181">
        <v>132</v>
      </c>
      <c r="O184" s="1180">
        <v>132</v>
      </c>
      <c r="P184" s="1180">
        <v>128</v>
      </c>
      <c r="Q184" s="1180">
        <v>174</v>
      </c>
      <c r="R184" s="1180">
        <v>473</v>
      </c>
      <c r="S184" s="123"/>
      <c r="T184" s="123"/>
      <c r="U184" s="123"/>
    </row>
    <row r="185" spans="3:21" ht="17.399999999999999" x14ac:dyDescent="0.45">
      <c r="C185" s="1182" t="s">
        <v>3103</v>
      </c>
      <c r="D185" s="1183">
        <v>27</v>
      </c>
      <c r="E185" s="1183">
        <v>22</v>
      </c>
      <c r="F185" s="1185">
        <v>11</v>
      </c>
      <c r="G185" s="1183">
        <v>12</v>
      </c>
      <c r="H185" s="1183">
        <v>45</v>
      </c>
      <c r="I185" s="1184">
        <v>0</v>
      </c>
      <c r="J185" s="1183">
        <v>0</v>
      </c>
      <c r="K185" s="1185">
        <v>0</v>
      </c>
      <c r="L185" s="1185">
        <v>0</v>
      </c>
      <c r="M185" s="1183">
        <v>0</v>
      </c>
      <c r="N185" s="1186">
        <v>7</v>
      </c>
      <c r="O185" s="1183">
        <v>9</v>
      </c>
      <c r="P185" s="1185">
        <v>7</v>
      </c>
      <c r="Q185" s="1185">
        <v>12</v>
      </c>
      <c r="R185" s="1183">
        <v>56</v>
      </c>
      <c r="S185" s="123"/>
      <c r="T185" s="123"/>
      <c r="U185" s="123"/>
    </row>
    <row r="186" spans="3:21" ht="17.399999999999999" x14ac:dyDescent="0.45">
      <c r="C186" s="1182" t="s">
        <v>3104</v>
      </c>
      <c r="D186" s="1183">
        <v>52</v>
      </c>
      <c r="E186" s="1183">
        <v>45</v>
      </c>
      <c r="F186" s="1185">
        <v>26</v>
      </c>
      <c r="G186" s="1183">
        <v>37</v>
      </c>
      <c r="H186" s="1183">
        <v>107</v>
      </c>
      <c r="I186" s="1184">
        <v>3</v>
      </c>
      <c r="J186" s="1183">
        <v>4</v>
      </c>
      <c r="K186" s="1185">
        <v>1</v>
      </c>
      <c r="L186" s="1185">
        <v>1</v>
      </c>
      <c r="M186" s="1183">
        <v>1</v>
      </c>
      <c r="N186" s="1186">
        <v>32</v>
      </c>
      <c r="O186" s="1183">
        <v>16</v>
      </c>
      <c r="P186" s="1185">
        <v>20</v>
      </c>
      <c r="Q186" s="1185">
        <v>35</v>
      </c>
      <c r="R186" s="1183">
        <v>116</v>
      </c>
      <c r="S186" s="123"/>
      <c r="T186" s="123"/>
      <c r="U186" s="123"/>
    </row>
    <row r="187" spans="3:21" ht="17.399999999999999" x14ac:dyDescent="0.45">
      <c r="C187" s="1182" t="s">
        <v>3105</v>
      </c>
      <c r="D187" s="1183">
        <v>92</v>
      </c>
      <c r="E187" s="1183">
        <v>72</v>
      </c>
      <c r="F187" s="1185">
        <v>72</v>
      </c>
      <c r="G187" s="1183">
        <v>51</v>
      </c>
      <c r="H187" s="1183">
        <v>125</v>
      </c>
      <c r="I187" s="1184">
        <v>3</v>
      </c>
      <c r="J187" s="1183">
        <v>4</v>
      </c>
      <c r="K187" s="1185">
        <v>5</v>
      </c>
      <c r="L187" s="1185">
        <v>3</v>
      </c>
      <c r="M187" s="1183">
        <v>2</v>
      </c>
      <c r="N187" s="1186">
        <v>53</v>
      </c>
      <c r="O187" s="1183">
        <v>47</v>
      </c>
      <c r="P187" s="1185">
        <v>45</v>
      </c>
      <c r="Q187" s="1185">
        <v>49</v>
      </c>
      <c r="R187" s="1183">
        <v>123</v>
      </c>
      <c r="S187" s="123"/>
      <c r="T187" s="123"/>
      <c r="U187" s="123"/>
    </row>
    <row r="188" spans="3:21" ht="17.399999999999999" x14ac:dyDescent="0.45">
      <c r="C188" s="1182" t="s">
        <v>3106</v>
      </c>
      <c r="D188" s="1183">
        <v>45</v>
      </c>
      <c r="E188" s="1183">
        <v>53</v>
      </c>
      <c r="F188" s="1185">
        <v>66</v>
      </c>
      <c r="G188" s="1183">
        <v>62</v>
      </c>
      <c r="H188" s="1183">
        <v>118</v>
      </c>
      <c r="I188" s="1184">
        <v>1</v>
      </c>
      <c r="J188" s="1183">
        <v>0</v>
      </c>
      <c r="K188" s="1185">
        <v>3</v>
      </c>
      <c r="L188" s="1185">
        <v>7</v>
      </c>
      <c r="M188" s="1183">
        <v>4</v>
      </c>
      <c r="N188" s="1186">
        <v>34</v>
      </c>
      <c r="O188" s="1183">
        <v>47</v>
      </c>
      <c r="P188" s="1185">
        <v>38</v>
      </c>
      <c r="Q188" s="1185">
        <v>54</v>
      </c>
      <c r="R188" s="1183">
        <v>117</v>
      </c>
      <c r="S188" s="123"/>
      <c r="T188" s="123"/>
      <c r="U188" s="123"/>
    </row>
    <row r="189" spans="3:21" ht="17.399999999999999" x14ac:dyDescent="0.45">
      <c r="C189" s="1187" t="s">
        <v>3107</v>
      </c>
      <c r="D189" s="1188">
        <v>16</v>
      </c>
      <c r="E189" s="1188">
        <v>13</v>
      </c>
      <c r="F189" s="1189">
        <v>16</v>
      </c>
      <c r="G189" s="1188">
        <v>42</v>
      </c>
      <c r="H189" s="1190">
        <v>67</v>
      </c>
      <c r="I189" s="1191">
        <v>0</v>
      </c>
      <c r="J189" s="1188">
        <v>1</v>
      </c>
      <c r="K189" s="1189">
        <v>1</v>
      </c>
      <c r="L189" s="1189">
        <v>1</v>
      </c>
      <c r="M189" s="1189">
        <v>1</v>
      </c>
      <c r="N189" s="1192">
        <v>6</v>
      </c>
      <c r="O189" s="1188">
        <v>13</v>
      </c>
      <c r="P189" s="1189">
        <v>18</v>
      </c>
      <c r="Q189" s="1189">
        <v>24</v>
      </c>
      <c r="R189" s="1189">
        <v>61</v>
      </c>
      <c r="S189" s="123"/>
      <c r="T189" s="123"/>
      <c r="U189" s="123"/>
    </row>
    <row r="190" spans="3:21" ht="17.399999999999999" x14ac:dyDescent="0.45">
      <c r="C190" s="268"/>
      <c r="D190" s="268"/>
      <c r="E190" s="268"/>
      <c r="F190" s="268"/>
      <c r="G190" s="1193"/>
      <c r="H190" s="268"/>
      <c r="I190" s="268"/>
      <c r="J190" s="268"/>
      <c r="K190" s="268"/>
      <c r="L190" s="1194"/>
      <c r="M190" s="268"/>
      <c r="N190" s="268"/>
      <c r="O190" s="268"/>
      <c r="P190" s="22"/>
      <c r="Q190" s="22"/>
      <c r="R190" s="22"/>
      <c r="S190" s="123"/>
      <c r="T190" s="123"/>
      <c r="U190" s="123"/>
    </row>
    <row r="191" spans="3:21" ht="17.399999999999999" x14ac:dyDescent="0.45">
      <c r="C191" s="1175" t="s">
        <v>4932</v>
      </c>
      <c r="D191" s="268"/>
      <c r="E191" s="268"/>
      <c r="F191" s="268"/>
      <c r="G191" s="1193"/>
      <c r="H191" s="1195"/>
      <c r="I191" s="1195"/>
      <c r="J191" s="268"/>
      <c r="K191" s="268"/>
      <c r="L191" s="1195"/>
      <c r="M191" s="1195"/>
      <c r="N191" s="268"/>
      <c r="O191" s="268"/>
      <c r="P191" s="22"/>
      <c r="Q191" s="22"/>
      <c r="R191" s="22"/>
      <c r="S191" s="123"/>
      <c r="T191" s="123"/>
      <c r="U191" s="123"/>
    </row>
    <row r="192" spans="3:21" ht="17.399999999999999" x14ac:dyDescent="0.45">
      <c r="C192" s="22"/>
      <c r="D192" s="22"/>
      <c r="E192" s="22"/>
      <c r="F192" s="22"/>
      <c r="G192" s="22"/>
      <c r="H192" s="22"/>
      <c r="I192" s="22"/>
      <c r="J192" s="22"/>
      <c r="K192" s="22"/>
      <c r="L192" s="22"/>
      <c r="M192" s="22"/>
      <c r="N192" s="22"/>
      <c r="O192" s="22"/>
      <c r="P192" s="22"/>
      <c r="Q192" s="22"/>
      <c r="R192" s="22"/>
      <c r="S192" s="123"/>
      <c r="T192" s="123"/>
      <c r="U192" s="123"/>
    </row>
    <row r="193" spans="3:21" ht="16.2" x14ac:dyDescent="0.4">
      <c r="C193" s="123"/>
      <c r="D193" s="123"/>
      <c r="E193" s="123"/>
      <c r="F193" s="123"/>
      <c r="G193" s="123"/>
      <c r="H193" s="123"/>
      <c r="I193" s="123"/>
      <c r="J193" s="123"/>
      <c r="K193" s="123"/>
      <c r="L193" s="123"/>
      <c r="M193" s="123"/>
      <c r="N193" s="123"/>
      <c r="O193" s="123"/>
      <c r="P193" s="123"/>
      <c r="Q193" s="123"/>
      <c r="R193" s="123"/>
      <c r="S193" s="123"/>
      <c r="T193" s="123"/>
      <c r="U193" s="123"/>
    </row>
    <row r="194" spans="3:21" ht="16.2" x14ac:dyDescent="0.4">
      <c r="C194" s="123"/>
      <c r="D194" s="123"/>
      <c r="E194" s="123"/>
      <c r="F194" s="123"/>
      <c r="G194" s="123"/>
      <c r="H194" s="123"/>
      <c r="I194" s="123"/>
      <c r="J194" s="123"/>
      <c r="K194" s="123"/>
      <c r="L194" s="123"/>
      <c r="M194" s="123"/>
      <c r="N194" s="123"/>
      <c r="O194" s="123"/>
      <c r="P194" s="123"/>
      <c r="Q194" s="123"/>
      <c r="R194" s="123"/>
      <c r="S194" s="123"/>
      <c r="T194" s="123"/>
      <c r="U194" s="123"/>
    </row>
    <row r="195" spans="3:21" ht="16.2" x14ac:dyDescent="0.4">
      <c r="C195" s="123"/>
      <c r="D195" s="123"/>
      <c r="E195" s="123"/>
      <c r="F195" s="123"/>
      <c r="G195" s="123"/>
      <c r="H195" s="123"/>
      <c r="I195" s="123"/>
      <c r="J195" s="123"/>
      <c r="K195" s="123"/>
      <c r="L195" s="123"/>
      <c r="M195" s="123"/>
      <c r="N195" s="123"/>
      <c r="O195" s="123"/>
      <c r="P195" s="123"/>
      <c r="Q195" s="123"/>
      <c r="R195" s="123"/>
      <c r="S195" s="123"/>
      <c r="T195" s="123"/>
      <c r="U195" s="123"/>
    </row>
    <row r="196" spans="3:21" ht="16.2" x14ac:dyDescent="0.4">
      <c r="C196" s="123"/>
      <c r="D196" s="123"/>
      <c r="E196" s="123"/>
      <c r="F196" s="123"/>
      <c r="G196" s="123"/>
      <c r="H196" s="123"/>
      <c r="I196" s="123"/>
      <c r="J196" s="123"/>
      <c r="K196" s="123"/>
      <c r="L196" s="123"/>
      <c r="M196" s="123"/>
      <c r="N196" s="123"/>
      <c r="O196" s="123"/>
      <c r="P196" s="123"/>
      <c r="Q196" s="123"/>
      <c r="R196" s="123"/>
      <c r="S196" s="123"/>
      <c r="T196" s="123"/>
      <c r="U196" s="123"/>
    </row>
    <row r="197" spans="3:21" ht="16.2" x14ac:dyDescent="0.4">
      <c r="C197" s="123"/>
      <c r="D197" s="123"/>
      <c r="E197" s="123"/>
      <c r="F197" s="123"/>
      <c r="G197" s="123"/>
      <c r="H197" s="123"/>
      <c r="I197" s="123"/>
      <c r="J197" s="123"/>
      <c r="K197" s="123"/>
      <c r="L197" s="123"/>
      <c r="M197" s="123"/>
      <c r="N197" s="123"/>
      <c r="O197" s="123"/>
      <c r="P197" s="123"/>
      <c r="Q197" s="123"/>
      <c r="R197" s="123"/>
      <c r="S197" s="123"/>
      <c r="T197" s="123"/>
      <c r="U197" s="123"/>
    </row>
    <row r="198" spans="3:21" ht="16.2" x14ac:dyDescent="0.4">
      <c r="C198" s="123"/>
      <c r="D198" s="123"/>
      <c r="E198" s="123"/>
      <c r="F198" s="123"/>
      <c r="G198" s="123"/>
      <c r="H198" s="123"/>
      <c r="I198" s="123"/>
      <c r="J198" s="123"/>
      <c r="K198" s="123"/>
      <c r="L198" s="123"/>
      <c r="M198" s="123"/>
      <c r="N198" s="123"/>
      <c r="O198" s="123"/>
      <c r="P198" s="123"/>
      <c r="Q198" s="123"/>
      <c r="R198" s="123"/>
      <c r="S198" s="123"/>
      <c r="T198" s="123"/>
      <c r="U198" s="123"/>
    </row>
    <row r="199" spans="3:21" ht="16.2" x14ac:dyDescent="0.4">
      <c r="C199" s="123"/>
      <c r="D199" s="123"/>
      <c r="E199" s="123"/>
      <c r="F199" s="123"/>
      <c r="G199" s="123"/>
      <c r="H199" s="123"/>
      <c r="I199" s="123"/>
      <c r="J199" s="123"/>
      <c r="K199" s="123"/>
      <c r="L199" s="123"/>
      <c r="M199" s="123"/>
      <c r="N199" s="123"/>
      <c r="O199" s="123"/>
      <c r="P199" s="123"/>
      <c r="Q199" s="123"/>
      <c r="R199" s="123"/>
      <c r="S199" s="123"/>
      <c r="T199" s="123"/>
      <c r="U199" s="123"/>
    </row>
    <row r="200" spans="3:21" ht="16.2" x14ac:dyDescent="0.4">
      <c r="C200" s="123"/>
      <c r="D200" s="123"/>
      <c r="E200" s="123"/>
      <c r="F200" s="123"/>
      <c r="G200" s="123"/>
      <c r="H200" s="123"/>
      <c r="I200" s="123"/>
      <c r="J200" s="123"/>
      <c r="K200" s="123"/>
      <c r="L200" s="123"/>
      <c r="M200" s="123"/>
      <c r="N200" s="123"/>
      <c r="O200" s="123"/>
      <c r="P200" s="123"/>
      <c r="Q200" s="123"/>
      <c r="R200" s="123"/>
      <c r="S200" s="123"/>
      <c r="T200" s="123"/>
      <c r="U200" s="123"/>
    </row>
    <row r="201" spans="3:21" ht="16.2" x14ac:dyDescent="0.4">
      <c r="C201" s="123"/>
      <c r="D201" s="123"/>
      <c r="E201" s="123"/>
      <c r="F201" s="123"/>
      <c r="G201" s="123"/>
      <c r="H201" s="123"/>
      <c r="I201" s="123"/>
      <c r="J201" s="123"/>
      <c r="K201" s="123"/>
      <c r="L201" s="123"/>
      <c r="M201" s="123"/>
      <c r="N201" s="123"/>
      <c r="O201" s="123"/>
      <c r="P201" s="123"/>
      <c r="Q201" s="123"/>
      <c r="R201" s="123"/>
      <c r="S201" s="123"/>
      <c r="T201" s="123"/>
      <c r="U201" s="123"/>
    </row>
    <row r="202" spans="3:21" ht="16.2" x14ac:dyDescent="0.4">
      <c r="C202" s="123"/>
      <c r="D202" s="123"/>
      <c r="E202" s="123"/>
      <c r="F202" s="123"/>
      <c r="G202" s="123"/>
      <c r="H202" s="123"/>
      <c r="I202" s="123"/>
      <c r="J202" s="123"/>
      <c r="K202" s="123"/>
      <c r="L202" s="123"/>
      <c r="M202" s="123"/>
      <c r="N202" s="123"/>
      <c r="O202" s="123"/>
      <c r="P202" s="123"/>
      <c r="Q202" s="123"/>
      <c r="R202" s="123"/>
      <c r="S202" s="123"/>
      <c r="T202" s="123"/>
      <c r="U202" s="123"/>
    </row>
    <row r="203" spans="3:21" ht="16.2" x14ac:dyDescent="0.4">
      <c r="C203" s="123"/>
      <c r="D203" s="123"/>
      <c r="E203" s="123"/>
      <c r="F203" s="123"/>
      <c r="G203" s="123"/>
      <c r="H203" s="123"/>
      <c r="I203" s="123"/>
      <c r="J203" s="123"/>
      <c r="K203" s="123"/>
      <c r="L203" s="123"/>
      <c r="M203" s="123"/>
      <c r="N203" s="123"/>
      <c r="O203" s="123"/>
      <c r="P203" s="123"/>
      <c r="Q203" s="123"/>
      <c r="R203" s="123"/>
      <c r="S203" s="123"/>
      <c r="T203" s="123"/>
      <c r="U203" s="123"/>
    </row>
    <row r="204" spans="3:21" ht="16.2" x14ac:dyDescent="0.4">
      <c r="C204" s="123"/>
      <c r="D204" s="123"/>
      <c r="E204" s="123"/>
      <c r="F204" s="123"/>
      <c r="G204" s="123"/>
      <c r="H204" s="123"/>
      <c r="I204" s="123"/>
      <c r="J204" s="123"/>
      <c r="K204" s="123"/>
      <c r="L204" s="123"/>
      <c r="M204" s="123"/>
      <c r="N204" s="123"/>
      <c r="O204" s="123"/>
      <c r="P204" s="123"/>
      <c r="Q204" s="123"/>
      <c r="R204" s="123"/>
      <c r="S204" s="123"/>
      <c r="T204" s="123"/>
      <c r="U204" s="123"/>
    </row>
    <row r="205" spans="3:21" ht="16.2" x14ac:dyDescent="0.4">
      <c r="C205" s="123"/>
      <c r="D205" s="123"/>
      <c r="E205" s="123"/>
      <c r="F205" s="123"/>
      <c r="G205" s="123"/>
      <c r="H205" s="123"/>
      <c r="I205" s="123"/>
      <c r="J205" s="123"/>
      <c r="K205" s="123"/>
      <c r="L205" s="123"/>
      <c r="M205" s="123"/>
      <c r="N205" s="123"/>
      <c r="O205" s="123"/>
      <c r="P205" s="123"/>
      <c r="Q205" s="123"/>
      <c r="R205" s="123"/>
      <c r="S205" s="123"/>
      <c r="T205" s="123"/>
      <c r="U205" s="123"/>
    </row>
    <row r="206" spans="3:21" ht="16.2" x14ac:dyDescent="0.4">
      <c r="C206" s="123"/>
      <c r="D206" s="123"/>
      <c r="E206" s="123"/>
      <c r="F206" s="123"/>
      <c r="G206" s="123"/>
      <c r="H206" s="123"/>
      <c r="I206" s="123"/>
      <c r="J206" s="123"/>
      <c r="K206" s="123"/>
      <c r="L206" s="123"/>
      <c r="M206" s="123"/>
      <c r="N206" s="123"/>
      <c r="O206" s="123"/>
      <c r="P206" s="123"/>
      <c r="Q206" s="123"/>
      <c r="R206" s="123"/>
      <c r="S206" s="123"/>
      <c r="T206" s="123"/>
      <c r="U206" s="123"/>
    </row>
    <row r="207" spans="3:21" ht="16.2" x14ac:dyDescent="0.4">
      <c r="C207" s="123"/>
      <c r="D207" s="123"/>
      <c r="E207" s="123"/>
      <c r="F207" s="123"/>
      <c r="G207" s="123"/>
      <c r="H207" s="123"/>
      <c r="I207" s="123"/>
      <c r="J207" s="123"/>
      <c r="K207" s="123"/>
      <c r="L207" s="123"/>
      <c r="M207" s="123"/>
      <c r="N207" s="123"/>
      <c r="O207" s="123"/>
      <c r="P207" s="123"/>
      <c r="Q207" s="123"/>
      <c r="R207" s="123"/>
      <c r="S207" s="123"/>
      <c r="T207" s="123"/>
      <c r="U207" s="123"/>
    </row>
    <row r="208" spans="3:21" ht="16.2" x14ac:dyDescent="0.4">
      <c r="C208" s="123"/>
      <c r="D208" s="123"/>
      <c r="E208" s="123"/>
      <c r="F208" s="123"/>
      <c r="G208" s="123"/>
      <c r="H208" s="123"/>
      <c r="I208" s="123"/>
      <c r="J208" s="123"/>
      <c r="K208" s="123"/>
      <c r="L208" s="123"/>
      <c r="M208" s="123"/>
      <c r="N208" s="123"/>
      <c r="O208" s="123"/>
      <c r="P208" s="123"/>
      <c r="Q208" s="123"/>
      <c r="R208" s="123"/>
      <c r="S208" s="123"/>
      <c r="T208" s="123"/>
      <c r="U208" s="123"/>
    </row>
    <row r="209" spans="3:21" ht="16.2" x14ac:dyDescent="0.4">
      <c r="C209" s="123"/>
      <c r="D209" s="123"/>
      <c r="E209" s="123"/>
      <c r="F209" s="123"/>
      <c r="G209" s="123"/>
      <c r="H209" s="123"/>
      <c r="I209" s="123"/>
      <c r="J209" s="123"/>
      <c r="K209" s="123"/>
      <c r="L209" s="123"/>
      <c r="M209" s="123"/>
      <c r="N209" s="123"/>
      <c r="O209" s="123"/>
      <c r="P209" s="123"/>
      <c r="Q209" s="123"/>
      <c r="R209" s="123"/>
      <c r="S209" s="123"/>
      <c r="T209" s="123"/>
      <c r="U209" s="123"/>
    </row>
    <row r="210" spans="3:21" ht="16.2" x14ac:dyDescent="0.4">
      <c r="C210" s="123"/>
      <c r="D210" s="123"/>
      <c r="E210" s="123"/>
      <c r="F210" s="123"/>
      <c r="G210" s="123"/>
      <c r="H210" s="123"/>
      <c r="I210" s="123"/>
      <c r="J210" s="123"/>
      <c r="K210" s="123"/>
      <c r="L210" s="123"/>
      <c r="M210" s="123"/>
      <c r="N210" s="123"/>
      <c r="O210" s="123"/>
      <c r="P210" s="123"/>
      <c r="Q210" s="123"/>
      <c r="R210" s="123"/>
      <c r="S210" s="123"/>
      <c r="T210" s="123"/>
      <c r="U210" s="123"/>
    </row>
    <row r="211" spans="3:21" ht="16.2" x14ac:dyDescent="0.4">
      <c r="C211" s="123"/>
      <c r="D211" s="123"/>
      <c r="E211" s="123"/>
      <c r="F211" s="123"/>
      <c r="G211" s="123"/>
      <c r="H211" s="123"/>
      <c r="I211" s="123"/>
      <c r="J211" s="123"/>
      <c r="K211" s="123"/>
      <c r="L211" s="123"/>
      <c r="M211" s="123"/>
      <c r="N211" s="123"/>
      <c r="O211" s="123"/>
      <c r="P211" s="123"/>
      <c r="Q211" s="123"/>
      <c r="R211" s="123"/>
      <c r="S211" s="123"/>
      <c r="T211" s="123"/>
      <c r="U211" s="123"/>
    </row>
    <row r="212" spans="3:21" ht="16.2" x14ac:dyDescent="0.4">
      <c r="C212" s="123"/>
      <c r="D212" s="123"/>
      <c r="E212" s="123"/>
      <c r="F212" s="123"/>
      <c r="G212" s="123"/>
      <c r="H212" s="123"/>
      <c r="I212" s="123"/>
      <c r="J212" s="123"/>
      <c r="K212" s="123"/>
      <c r="L212" s="123"/>
      <c r="M212" s="123"/>
      <c r="N212" s="123"/>
      <c r="O212" s="123"/>
      <c r="P212" s="123"/>
      <c r="Q212" s="123"/>
      <c r="R212" s="123"/>
      <c r="S212" s="123"/>
      <c r="T212" s="123"/>
      <c r="U212" s="123"/>
    </row>
    <row r="213" spans="3:21" ht="16.2" x14ac:dyDescent="0.4">
      <c r="C213" s="123"/>
      <c r="D213" s="123"/>
      <c r="E213" s="123"/>
      <c r="F213" s="123"/>
      <c r="G213" s="123"/>
      <c r="H213" s="123"/>
      <c r="I213" s="123"/>
      <c r="J213" s="123"/>
      <c r="K213" s="123"/>
      <c r="L213" s="123"/>
      <c r="M213" s="123"/>
      <c r="N213" s="123"/>
      <c r="O213" s="123"/>
      <c r="P213" s="123"/>
      <c r="Q213" s="123"/>
      <c r="R213" s="123"/>
      <c r="S213" s="123"/>
      <c r="T213" s="123"/>
      <c r="U213" s="123"/>
    </row>
    <row r="214" spans="3:21" ht="16.2" x14ac:dyDescent="0.4">
      <c r="C214" s="123"/>
      <c r="D214" s="123"/>
      <c r="E214" s="123"/>
      <c r="F214" s="123"/>
      <c r="G214" s="123"/>
      <c r="H214" s="123"/>
      <c r="I214" s="123"/>
      <c r="J214" s="123"/>
      <c r="K214" s="123"/>
      <c r="L214" s="123"/>
      <c r="M214" s="123"/>
      <c r="N214" s="123"/>
      <c r="O214" s="123"/>
      <c r="P214" s="123"/>
      <c r="Q214" s="123"/>
      <c r="R214" s="123"/>
      <c r="S214" s="123"/>
      <c r="T214" s="123"/>
      <c r="U214" s="123"/>
    </row>
    <row r="215" spans="3:21" ht="16.2" x14ac:dyDescent="0.4">
      <c r="C215" s="123"/>
      <c r="D215" s="123"/>
      <c r="E215" s="123"/>
      <c r="F215" s="123"/>
      <c r="G215" s="123"/>
      <c r="H215" s="123"/>
      <c r="I215" s="123"/>
      <c r="J215" s="123"/>
      <c r="K215" s="123"/>
      <c r="L215" s="123"/>
      <c r="M215" s="123"/>
      <c r="N215" s="123"/>
      <c r="O215" s="123"/>
      <c r="P215" s="123"/>
      <c r="Q215" s="123"/>
      <c r="R215" s="123"/>
      <c r="S215" s="123"/>
      <c r="T215" s="123"/>
      <c r="U215" s="123"/>
    </row>
    <row r="216" spans="3:21" ht="16.2" x14ac:dyDescent="0.4">
      <c r="C216" s="123"/>
      <c r="D216" s="123"/>
      <c r="E216" s="123"/>
      <c r="F216" s="123"/>
      <c r="G216" s="123"/>
      <c r="H216" s="123"/>
      <c r="I216" s="123"/>
      <c r="J216" s="123"/>
      <c r="K216" s="123"/>
      <c r="L216" s="123"/>
      <c r="M216" s="123"/>
      <c r="N216" s="123"/>
      <c r="O216" s="123"/>
      <c r="P216" s="123"/>
      <c r="Q216" s="123"/>
      <c r="R216" s="123"/>
      <c r="S216" s="123"/>
      <c r="T216" s="123"/>
      <c r="U216" s="123"/>
    </row>
    <row r="217" spans="3:21" ht="16.2" x14ac:dyDescent="0.4">
      <c r="C217" s="123"/>
      <c r="D217" s="123"/>
      <c r="E217" s="123"/>
      <c r="F217" s="123"/>
      <c r="G217" s="123"/>
      <c r="H217" s="123"/>
      <c r="I217" s="123"/>
      <c r="J217" s="123"/>
      <c r="K217" s="123"/>
      <c r="L217" s="123"/>
      <c r="M217" s="123"/>
      <c r="N217" s="123"/>
      <c r="O217" s="123"/>
      <c r="P217" s="123"/>
      <c r="Q217" s="123"/>
      <c r="R217" s="123"/>
      <c r="S217" s="123"/>
      <c r="T217" s="123"/>
      <c r="U217" s="123"/>
    </row>
    <row r="218" spans="3:21" ht="16.2" x14ac:dyDescent="0.4">
      <c r="C218" s="123"/>
      <c r="D218" s="123"/>
      <c r="E218" s="123"/>
      <c r="F218" s="123"/>
      <c r="G218" s="123"/>
      <c r="H218" s="123"/>
      <c r="I218" s="123"/>
      <c r="J218" s="123"/>
      <c r="K218" s="123"/>
      <c r="L218" s="123"/>
      <c r="M218" s="123"/>
      <c r="N218" s="123"/>
      <c r="O218" s="123"/>
      <c r="P218" s="123"/>
      <c r="Q218" s="123"/>
      <c r="R218" s="123"/>
      <c r="S218" s="123"/>
      <c r="T218" s="123"/>
      <c r="U218" s="123"/>
    </row>
    <row r="219" spans="3:21" ht="16.2" x14ac:dyDescent="0.4">
      <c r="C219" s="123"/>
      <c r="D219" s="123"/>
      <c r="E219" s="123"/>
      <c r="F219" s="123"/>
      <c r="G219" s="123"/>
      <c r="H219" s="123"/>
      <c r="I219" s="123"/>
      <c r="J219" s="123"/>
      <c r="K219" s="123"/>
      <c r="L219" s="123"/>
      <c r="M219" s="123"/>
      <c r="N219" s="123"/>
      <c r="O219" s="123"/>
      <c r="P219" s="123"/>
      <c r="Q219" s="123"/>
      <c r="R219" s="123"/>
      <c r="S219" s="123"/>
      <c r="T219" s="123"/>
      <c r="U219" s="123"/>
    </row>
    <row r="220" spans="3:21" ht="16.2" x14ac:dyDescent="0.4">
      <c r="C220" s="123"/>
      <c r="D220" s="123"/>
      <c r="E220" s="123"/>
      <c r="F220" s="123"/>
      <c r="G220" s="123"/>
      <c r="H220" s="123"/>
      <c r="I220" s="123"/>
      <c r="J220" s="123"/>
      <c r="K220" s="123"/>
      <c r="L220" s="123"/>
      <c r="M220" s="123"/>
      <c r="N220" s="123"/>
      <c r="O220" s="123"/>
      <c r="P220" s="123"/>
      <c r="Q220" s="123"/>
      <c r="R220" s="123"/>
      <c r="S220" s="123"/>
      <c r="T220" s="123"/>
      <c r="U220" s="123"/>
    </row>
    <row r="221" spans="3:21" ht="16.2" x14ac:dyDescent="0.4">
      <c r="C221" s="123"/>
      <c r="D221" s="123"/>
      <c r="E221" s="123"/>
      <c r="F221" s="123"/>
      <c r="G221" s="123"/>
      <c r="H221" s="123"/>
      <c r="I221" s="123"/>
      <c r="J221" s="123"/>
      <c r="K221" s="123"/>
      <c r="L221" s="123"/>
      <c r="M221" s="123"/>
      <c r="N221" s="123"/>
      <c r="O221" s="123"/>
      <c r="P221" s="123"/>
      <c r="Q221" s="123"/>
      <c r="R221" s="123"/>
      <c r="S221" s="123"/>
      <c r="T221" s="123"/>
      <c r="U221" s="123"/>
    </row>
    <row r="222" spans="3:21" ht="16.2" x14ac:dyDescent="0.4">
      <c r="C222" s="123"/>
      <c r="D222" s="123"/>
      <c r="E222" s="123"/>
      <c r="F222" s="123"/>
      <c r="G222" s="123"/>
      <c r="H222" s="123"/>
      <c r="I222" s="123"/>
      <c r="J222" s="123"/>
      <c r="K222" s="123"/>
      <c r="L222" s="123"/>
      <c r="M222" s="123"/>
      <c r="N222" s="123"/>
      <c r="O222" s="123"/>
      <c r="P222" s="123"/>
      <c r="Q222" s="123"/>
      <c r="R222" s="123"/>
      <c r="S222" s="123"/>
      <c r="T222" s="123"/>
      <c r="U222" s="123"/>
    </row>
    <row r="223" spans="3:21" ht="16.2" x14ac:dyDescent="0.4">
      <c r="C223" s="123"/>
      <c r="D223" s="123"/>
      <c r="E223" s="123"/>
      <c r="F223" s="123"/>
      <c r="G223" s="123"/>
      <c r="H223" s="123"/>
      <c r="I223" s="123"/>
      <c r="J223" s="123"/>
      <c r="K223" s="123"/>
      <c r="L223" s="123"/>
      <c r="M223" s="123"/>
      <c r="N223" s="123"/>
      <c r="O223" s="123"/>
      <c r="P223" s="123"/>
      <c r="Q223" s="123"/>
      <c r="R223" s="123"/>
      <c r="S223" s="123"/>
      <c r="T223" s="123"/>
      <c r="U223" s="123"/>
    </row>
    <row r="224" spans="3:21" ht="16.2" x14ac:dyDescent="0.4">
      <c r="C224" s="123"/>
      <c r="D224" s="123"/>
      <c r="E224" s="123"/>
      <c r="F224" s="123"/>
      <c r="G224" s="123"/>
      <c r="H224" s="123"/>
      <c r="I224" s="123"/>
      <c r="J224" s="123"/>
      <c r="K224" s="123"/>
      <c r="L224" s="123"/>
      <c r="M224" s="123"/>
      <c r="N224" s="123"/>
      <c r="O224" s="123"/>
      <c r="P224" s="123"/>
      <c r="Q224" s="123"/>
      <c r="R224" s="123"/>
      <c r="S224" s="123"/>
      <c r="T224" s="123"/>
      <c r="U224" s="123"/>
    </row>
    <row r="225" spans="3:21" ht="16.2" x14ac:dyDescent="0.4">
      <c r="C225" s="123"/>
      <c r="D225" s="123"/>
      <c r="E225" s="123"/>
      <c r="F225" s="123"/>
      <c r="G225" s="123"/>
      <c r="H225" s="123"/>
      <c r="I225" s="123"/>
      <c r="J225" s="123"/>
      <c r="K225" s="123"/>
      <c r="L225" s="123"/>
      <c r="M225" s="123"/>
      <c r="N225" s="123"/>
      <c r="O225" s="123"/>
      <c r="P225" s="123"/>
      <c r="Q225" s="123"/>
      <c r="R225" s="123"/>
      <c r="S225" s="123"/>
      <c r="T225" s="123"/>
      <c r="U225" s="123"/>
    </row>
    <row r="226" spans="3:21" ht="16.2" x14ac:dyDescent="0.4">
      <c r="C226" s="123"/>
      <c r="D226" s="123"/>
      <c r="E226" s="123"/>
      <c r="F226" s="123"/>
      <c r="G226" s="123"/>
      <c r="H226" s="123"/>
      <c r="I226" s="123"/>
      <c r="J226" s="123"/>
      <c r="K226" s="123"/>
      <c r="L226" s="123"/>
      <c r="M226" s="123"/>
      <c r="N226" s="123"/>
      <c r="O226" s="123"/>
      <c r="P226" s="123"/>
      <c r="Q226" s="123"/>
      <c r="R226" s="123"/>
      <c r="S226" s="123"/>
      <c r="T226" s="123"/>
      <c r="U226" s="123"/>
    </row>
    <row r="227" spans="3:21" ht="16.2" x14ac:dyDescent="0.4">
      <c r="C227" s="123"/>
      <c r="D227" s="123"/>
      <c r="E227" s="123"/>
      <c r="F227" s="123"/>
      <c r="G227" s="123"/>
      <c r="H227" s="123"/>
      <c r="I227" s="123"/>
      <c r="J227" s="123"/>
      <c r="K227" s="123"/>
      <c r="L227" s="123"/>
      <c r="M227" s="123"/>
      <c r="N227" s="123"/>
      <c r="O227" s="123"/>
      <c r="P227" s="123"/>
      <c r="Q227" s="123"/>
      <c r="R227" s="123"/>
      <c r="S227" s="123"/>
      <c r="T227" s="123"/>
      <c r="U227" s="123"/>
    </row>
    <row r="228" spans="3:21" ht="16.2" x14ac:dyDescent="0.4">
      <c r="C228" s="123"/>
      <c r="D228" s="123"/>
      <c r="E228" s="123"/>
      <c r="F228" s="123"/>
      <c r="G228" s="123"/>
      <c r="H228" s="123"/>
      <c r="I228" s="123"/>
      <c r="J228" s="123"/>
      <c r="K228" s="123"/>
      <c r="L228" s="123"/>
      <c r="M228" s="123"/>
      <c r="N228" s="123"/>
      <c r="O228" s="123"/>
      <c r="P228" s="123"/>
      <c r="Q228" s="123"/>
      <c r="R228" s="123"/>
      <c r="S228" s="123"/>
      <c r="T228" s="123"/>
      <c r="U228" s="123"/>
    </row>
    <row r="229" spans="3:21" ht="16.2" x14ac:dyDescent="0.4">
      <c r="C229" s="123"/>
      <c r="D229" s="123"/>
      <c r="E229" s="123"/>
      <c r="F229" s="123"/>
      <c r="G229" s="123"/>
      <c r="H229" s="123"/>
      <c r="I229" s="123"/>
      <c r="J229" s="123"/>
      <c r="K229" s="123"/>
      <c r="L229" s="123"/>
      <c r="M229" s="123"/>
      <c r="N229" s="123"/>
      <c r="O229" s="123"/>
      <c r="P229" s="123"/>
      <c r="Q229" s="123"/>
      <c r="R229" s="123"/>
      <c r="S229" s="123"/>
      <c r="T229" s="123"/>
      <c r="U229" s="123"/>
    </row>
    <row r="230" spans="3:21" ht="16.2" x14ac:dyDescent="0.4">
      <c r="C230" s="123"/>
      <c r="D230" s="123"/>
      <c r="E230" s="123"/>
      <c r="F230" s="123"/>
      <c r="G230" s="123"/>
      <c r="H230" s="123"/>
      <c r="I230" s="123"/>
      <c r="J230" s="123"/>
      <c r="K230" s="123"/>
      <c r="L230" s="123"/>
      <c r="M230" s="123"/>
      <c r="N230" s="123"/>
      <c r="O230" s="123"/>
      <c r="P230" s="123"/>
      <c r="Q230" s="123"/>
      <c r="R230" s="123"/>
      <c r="S230" s="123"/>
      <c r="T230" s="123"/>
      <c r="U230" s="123"/>
    </row>
    <row r="231" spans="3:21" ht="16.2" x14ac:dyDescent="0.4">
      <c r="C231" s="123"/>
      <c r="D231" s="123"/>
      <c r="E231" s="123"/>
      <c r="F231" s="123"/>
      <c r="G231" s="123"/>
      <c r="H231" s="123"/>
      <c r="I231" s="123"/>
      <c r="J231" s="123"/>
      <c r="K231" s="123"/>
      <c r="L231" s="123"/>
      <c r="M231" s="123"/>
      <c r="N231" s="123"/>
      <c r="O231" s="123"/>
      <c r="P231" s="123"/>
      <c r="Q231" s="123"/>
      <c r="R231" s="123"/>
      <c r="S231" s="123"/>
      <c r="T231" s="123"/>
      <c r="U231" s="123"/>
    </row>
    <row r="232" spans="3:21" ht="16.2" x14ac:dyDescent="0.4">
      <c r="C232" s="123"/>
      <c r="D232" s="123"/>
      <c r="E232" s="123"/>
      <c r="F232" s="123"/>
      <c r="G232" s="123"/>
      <c r="H232" s="123"/>
      <c r="I232" s="123"/>
      <c r="J232" s="123"/>
      <c r="K232" s="123"/>
      <c r="L232" s="123"/>
      <c r="M232" s="123"/>
      <c r="N232" s="123"/>
      <c r="O232" s="123"/>
      <c r="P232" s="123"/>
      <c r="Q232" s="123"/>
      <c r="R232" s="123"/>
      <c r="S232" s="123"/>
      <c r="T232" s="123"/>
      <c r="U232" s="123"/>
    </row>
    <row r="233" spans="3:21" ht="16.2" x14ac:dyDescent="0.4">
      <c r="C233" s="123"/>
      <c r="D233" s="123"/>
      <c r="E233" s="123"/>
      <c r="F233" s="123"/>
      <c r="G233" s="123"/>
      <c r="H233" s="123"/>
      <c r="I233" s="123"/>
      <c r="J233" s="123"/>
      <c r="K233" s="123"/>
      <c r="L233" s="123"/>
      <c r="M233" s="123"/>
      <c r="N233" s="123"/>
      <c r="O233" s="123"/>
      <c r="P233" s="123"/>
      <c r="Q233" s="123"/>
      <c r="R233" s="123"/>
      <c r="S233" s="123"/>
      <c r="T233" s="123"/>
      <c r="U233" s="123"/>
    </row>
    <row r="234" spans="3:21" ht="16.2" x14ac:dyDescent="0.4">
      <c r="C234" s="123"/>
      <c r="D234" s="123"/>
      <c r="E234" s="123"/>
      <c r="F234" s="123"/>
      <c r="G234" s="123"/>
      <c r="H234" s="123"/>
      <c r="I234" s="123"/>
      <c r="J234" s="123"/>
      <c r="K234" s="123"/>
      <c r="L234" s="123"/>
      <c r="M234" s="123"/>
      <c r="N234" s="123"/>
      <c r="O234" s="123"/>
      <c r="P234" s="123"/>
      <c r="Q234" s="123"/>
      <c r="R234" s="123"/>
      <c r="S234" s="123"/>
      <c r="T234" s="123"/>
      <c r="U234" s="123"/>
    </row>
    <row r="235" spans="3:21" ht="16.2" x14ac:dyDescent="0.4">
      <c r="C235" s="123"/>
      <c r="D235" s="123"/>
      <c r="E235" s="123"/>
      <c r="F235" s="123"/>
      <c r="G235" s="123"/>
      <c r="H235" s="123"/>
      <c r="I235" s="123"/>
      <c r="J235" s="123"/>
      <c r="K235" s="123"/>
      <c r="L235" s="123"/>
      <c r="M235" s="123"/>
      <c r="N235" s="123"/>
      <c r="O235" s="123"/>
      <c r="P235" s="123"/>
      <c r="Q235" s="123"/>
      <c r="R235" s="123"/>
      <c r="S235" s="123"/>
      <c r="T235" s="123"/>
      <c r="U235" s="123"/>
    </row>
    <row r="236" spans="3:21" ht="16.2" x14ac:dyDescent="0.4">
      <c r="C236" s="123"/>
      <c r="D236" s="123"/>
      <c r="E236" s="123"/>
      <c r="F236" s="123"/>
      <c r="G236" s="123"/>
      <c r="H236" s="123"/>
      <c r="I236" s="123"/>
      <c r="J236" s="123"/>
      <c r="K236" s="123"/>
      <c r="L236" s="123"/>
      <c r="M236" s="123"/>
      <c r="N236" s="123"/>
      <c r="O236" s="123"/>
      <c r="P236" s="123"/>
      <c r="Q236" s="123"/>
      <c r="R236" s="123"/>
      <c r="S236" s="123"/>
      <c r="T236" s="123"/>
      <c r="U236" s="123"/>
    </row>
    <row r="237" spans="3:21" ht="16.2" x14ac:dyDescent="0.4">
      <c r="C237" s="123"/>
      <c r="D237" s="123"/>
      <c r="E237" s="123"/>
      <c r="F237" s="123"/>
      <c r="G237" s="123"/>
      <c r="H237" s="123"/>
      <c r="I237" s="123"/>
      <c r="J237" s="123"/>
      <c r="K237" s="123"/>
      <c r="L237" s="123"/>
      <c r="M237" s="123"/>
      <c r="N237" s="123"/>
      <c r="O237" s="123"/>
      <c r="P237" s="123"/>
      <c r="Q237" s="123"/>
      <c r="R237" s="123"/>
      <c r="S237" s="123"/>
      <c r="T237" s="123"/>
      <c r="U237" s="123"/>
    </row>
    <row r="238" spans="3:21" ht="16.2" x14ac:dyDescent="0.4">
      <c r="C238" s="123"/>
      <c r="D238" s="123"/>
      <c r="E238" s="123"/>
      <c r="F238" s="123"/>
      <c r="G238" s="123"/>
      <c r="H238" s="123"/>
      <c r="I238" s="123"/>
      <c r="J238" s="123"/>
      <c r="K238" s="123"/>
      <c r="L238" s="123"/>
      <c r="M238" s="123"/>
      <c r="N238" s="123"/>
      <c r="O238" s="123"/>
      <c r="P238" s="123"/>
      <c r="Q238" s="123"/>
      <c r="R238" s="123"/>
      <c r="S238" s="123"/>
      <c r="T238" s="123"/>
      <c r="U238" s="123"/>
    </row>
    <row r="239" spans="3:21" ht="16.2" x14ac:dyDescent="0.4">
      <c r="C239" s="123"/>
      <c r="D239" s="123"/>
      <c r="E239" s="123"/>
      <c r="F239" s="123"/>
      <c r="G239" s="123"/>
      <c r="H239" s="123"/>
      <c r="I239" s="123"/>
      <c r="J239" s="123"/>
      <c r="K239" s="123"/>
      <c r="L239" s="123"/>
      <c r="M239" s="123"/>
      <c r="N239" s="123"/>
      <c r="O239" s="123"/>
      <c r="P239" s="123"/>
      <c r="Q239" s="123"/>
      <c r="R239" s="123"/>
      <c r="S239" s="123"/>
      <c r="T239" s="123"/>
      <c r="U239" s="123"/>
    </row>
    <row r="240" spans="3:21" ht="16.2" x14ac:dyDescent="0.4">
      <c r="C240" s="123"/>
      <c r="D240" s="123"/>
      <c r="E240" s="123"/>
      <c r="F240" s="123"/>
      <c r="G240" s="123"/>
      <c r="H240" s="123"/>
      <c r="I240" s="123"/>
      <c r="J240" s="123"/>
      <c r="K240" s="123"/>
      <c r="L240" s="123"/>
      <c r="M240" s="123"/>
      <c r="N240" s="123"/>
      <c r="O240" s="123"/>
      <c r="P240" s="123"/>
      <c r="Q240" s="123"/>
      <c r="R240" s="123"/>
      <c r="S240" s="123"/>
      <c r="T240" s="123"/>
      <c r="U240" s="123"/>
    </row>
    <row r="241" spans="3:21" ht="16.2" x14ac:dyDescent="0.4">
      <c r="C241" s="123"/>
      <c r="D241" s="123"/>
      <c r="E241" s="123"/>
      <c r="F241" s="123"/>
      <c r="G241" s="123"/>
      <c r="H241" s="123"/>
      <c r="I241" s="123"/>
      <c r="J241" s="123"/>
      <c r="K241" s="123"/>
      <c r="L241" s="123"/>
      <c r="M241" s="123"/>
      <c r="N241" s="123"/>
      <c r="O241" s="123"/>
      <c r="P241" s="123"/>
      <c r="Q241" s="123"/>
      <c r="R241" s="123"/>
      <c r="S241" s="123"/>
      <c r="T241" s="123"/>
      <c r="U241" s="123"/>
    </row>
    <row r="242" spans="3:21" ht="16.2" x14ac:dyDescent="0.4">
      <c r="C242" s="123"/>
      <c r="D242" s="123"/>
      <c r="E242" s="123"/>
      <c r="F242" s="123"/>
      <c r="G242" s="123"/>
      <c r="H242" s="123"/>
      <c r="I242" s="123"/>
      <c r="J242" s="123"/>
      <c r="K242" s="123"/>
      <c r="L242" s="123"/>
      <c r="M242" s="123"/>
      <c r="N242" s="123"/>
      <c r="O242" s="123"/>
      <c r="P242" s="123"/>
      <c r="Q242" s="123"/>
      <c r="R242" s="123"/>
      <c r="S242" s="123"/>
      <c r="T242" s="123"/>
      <c r="U242" s="123"/>
    </row>
    <row r="243" spans="3:21" ht="16.2" x14ac:dyDescent="0.4">
      <c r="C243" s="123"/>
      <c r="D243" s="123"/>
      <c r="E243" s="123"/>
      <c r="F243" s="123"/>
      <c r="G243" s="123"/>
      <c r="H243" s="123"/>
      <c r="I243" s="123"/>
      <c r="J243" s="123"/>
      <c r="K243" s="123"/>
      <c r="L243" s="123"/>
      <c r="M243" s="123"/>
      <c r="N243" s="123"/>
      <c r="O243" s="123"/>
      <c r="P243" s="123"/>
      <c r="Q243" s="123"/>
      <c r="R243" s="123"/>
      <c r="S243" s="123"/>
      <c r="T243" s="123"/>
      <c r="U243" s="123"/>
    </row>
    <row r="244" spans="3:21" ht="16.2" x14ac:dyDescent="0.4">
      <c r="C244" s="123"/>
      <c r="D244" s="123"/>
      <c r="E244" s="123"/>
      <c r="F244" s="123"/>
      <c r="G244" s="123"/>
      <c r="H244" s="123"/>
      <c r="I244" s="123"/>
      <c r="J244" s="123"/>
      <c r="K244" s="123"/>
      <c r="L244" s="123"/>
      <c r="M244" s="123"/>
      <c r="N244" s="123"/>
      <c r="O244" s="123"/>
      <c r="P244" s="123"/>
      <c r="Q244" s="123"/>
      <c r="R244" s="123"/>
      <c r="S244" s="123"/>
      <c r="T244" s="123"/>
      <c r="U244" s="123"/>
    </row>
    <row r="245" spans="3:21" ht="16.2" x14ac:dyDescent="0.4">
      <c r="C245" s="123"/>
      <c r="D245" s="123"/>
      <c r="E245" s="123"/>
      <c r="F245" s="123"/>
      <c r="G245" s="123"/>
      <c r="H245" s="123"/>
      <c r="I245" s="123"/>
      <c r="J245" s="123"/>
      <c r="K245" s="123"/>
      <c r="L245" s="123"/>
      <c r="M245" s="123"/>
      <c r="N245" s="123"/>
      <c r="O245" s="123"/>
      <c r="P245" s="123"/>
      <c r="Q245" s="123"/>
      <c r="R245" s="123"/>
      <c r="S245" s="123"/>
      <c r="T245" s="123"/>
      <c r="U245" s="123"/>
    </row>
    <row r="246" spans="3:21" ht="16.2" x14ac:dyDescent="0.4">
      <c r="C246" s="123"/>
      <c r="D246" s="123"/>
      <c r="E246" s="123"/>
      <c r="F246" s="123"/>
      <c r="G246" s="123"/>
      <c r="H246" s="123"/>
      <c r="I246" s="123"/>
      <c r="J246" s="123"/>
      <c r="K246" s="123"/>
      <c r="L246" s="123"/>
      <c r="M246" s="123"/>
      <c r="N246" s="123"/>
      <c r="O246" s="123"/>
      <c r="P246" s="123"/>
      <c r="Q246" s="123"/>
      <c r="R246" s="123"/>
      <c r="S246" s="123"/>
      <c r="T246" s="123"/>
      <c r="U246" s="123"/>
    </row>
    <row r="247" spans="3:21" ht="16.2" x14ac:dyDescent="0.4">
      <c r="C247" s="123"/>
      <c r="D247" s="123"/>
      <c r="E247" s="123"/>
      <c r="F247" s="123"/>
      <c r="G247" s="123"/>
      <c r="H247" s="123"/>
      <c r="I247" s="123"/>
      <c r="J247" s="123"/>
      <c r="K247" s="123"/>
      <c r="L247" s="123"/>
      <c r="M247" s="123"/>
      <c r="N247" s="123"/>
      <c r="O247" s="123"/>
      <c r="P247" s="123"/>
      <c r="Q247" s="123"/>
      <c r="R247" s="123"/>
      <c r="S247" s="123"/>
      <c r="T247" s="123"/>
      <c r="U247" s="123"/>
    </row>
    <row r="248" spans="3:21" ht="16.2" x14ac:dyDescent="0.4">
      <c r="C248" s="123"/>
      <c r="D248" s="123"/>
      <c r="E248" s="123"/>
      <c r="F248" s="123"/>
      <c r="G248" s="123"/>
      <c r="H248" s="123"/>
      <c r="I248" s="123"/>
      <c r="J248" s="123"/>
      <c r="K248" s="123"/>
      <c r="L248" s="123"/>
      <c r="M248" s="123"/>
      <c r="N248" s="123"/>
      <c r="O248" s="123"/>
      <c r="P248" s="123"/>
      <c r="Q248" s="123"/>
      <c r="R248" s="123"/>
      <c r="S248" s="123"/>
      <c r="T248" s="123"/>
      <c r="U248" s="123"/>
    </row>
    <row r="249" spans="3:21" ht="16.2" x14ac:dyDescent="0.4">
      <c r="C249" s="123"/>
      <c r="D249" s="123"/>
      <c r="E249" s="123"/>
      <c r="F249" s="123"/>
      <c r="G249" s="123"/>
      <c r="H249" s="123"/>
      <c r="I249" s="123"/>
      <c r="J249" s="123"/>
      <c r="K249" s="123"/>
      <c r="L249" s="123"/>
      <c r="M249" s="123"/>
      <c r="N249" s="123"/>
      <c r="O249" s="123"/>
      <c r="P249" s="123"/>
      <c r="Q249" s="123"/>
      <c r="R249" s="123"/>
      <c r="S249" s="123"/>
      <c r="T249" s="123"/>
      <c r="U249" s="123"/>
    </row>
    <row r="250" spans="3:21" ht="16.2" x14ac:dyDescent="0.4">
      <c r="C250" s="123"/>
      <c r="D250" s="123"/>
      <c r="E250" s="123"/>
      <c r="F250" s="123"/>
      <c r="G250" s="123"/>
      <c r="H250" s="123"/>
      <c r="I250" s="123"/>
      <c r="J250" s="123"/>
      <c r="K250" s="123"/>
      <c r="L250" s="123"/>
      <c r="M250" s="123"/>
      <c r="N250" s="123"/>
      <c r="O250" s="123"/>
      <c r="P250" s="123"/>
      <c r="Q250" s="123"/>
      <c r="R250" s="123"/>
      <c r="S250" s="123"/>
      <c r="T250" s="123"/>
      <c r="U250" s="123"/>
    </row>
    <row r="251" spans="3:21" ht="16.2" x14ac:dyDescent="0.4">
      <c r="C251" s="123"/>
      <c r="D251" s="123"/>
      <c r="E251" s="123"/>
      <c r="F251" s="123"/>
      <c r="G251" s="123"/>
      <c r="H251" s="123"/>
      <c r="I251" s="123"/>
      <c r="J251" s="123"/>
      <c r="K251" s="123"/>
      <c r="L251" s="123"/>
      <c r="M251" s="123"/>
      <c r="N251" s="123"/>
      <c r="O251" s="123"/>
      <c r="P251" s="123"/>
      <c r="Q251" s="123"/>
      <c r="R251" s="123"/>
      <c r="S251" s="123"/>
      <c r="T251" s="123"/>
      <c r="U251" s="123"/>
    </row>
    <row r="252" spans="3:21" ht="16.2" x14ac:dyDescent="0.4">
      <c r="C252" s="123"/>
      <c r="D252" s="123"/>
      <c r="E252" s="123"/>
      <c r="F252" s="123"/>
      <c r="G252" s="123"/>
      <c r="H252" s="123"/>
      <c r="I252" s="123"/>
      <c r="J252" s="123"/>
      <c r="K252" s="123"/>
      <c r="L252" s="123"/>
      <c r="M252" s="123"/>
      <c r="N252" s="123"/>
      <c r="O252" s="123"/>
      <c r="P252" s="123"/>
      <c r="Q252" s="123"/>
      <c r="R252" s="123"/>
      <c r="S252" s="123"/>
      <c r="T252" s="123"/>
      <c r="U252" s="123"/>
    </row>
    <row r="253" spans="3:21" ht="16.2" x14ac:dyDescent="0.4">
      <c r="C253" s="123"/>
      <c r="D253" s="123"/>
      <c r="E253" s="123"/>
      <c r="F253" s="123"/>
      <c r="G253" s="123"/>
      <c r="H253" s="123"/>
      <c r="I253" s="123"/>
      <c r="J253" s="123"/>
      <c r="K253" s="123"/>
      <c r="L253" s="123"/>
      <c r="M253" s="123"/>
      <c r="N253" s="123"/>
      <c r="O253" s="123"/>
      <c r="P253" s="123"/>
      <c r="Q253" s="123"/>
      <c r="R253" s="123"/>
      <c r="S253" s="123"/>
      <c r="T253" s="123"/>
      <c r="U253" s="123"/>
    </row>
    <row r="254" spans="3:21" ht="16.2" x14ac:dyDescent="0.4">
      <c r="C254" s="123"/>
      <c r="D254" s="123"/>
      <c r="E254" s="123"/>
      <c r="F254" s="123"/>
      <c r="G254" s="123"/>
      <c r="H254" s="123"/>
      <c r="I254" s="123"/>
      <c r="J254" s="123"/>
      <c r="K254" s="123"/>
      <c r="L254" s="123"/>
      <c r="M254" s="123"/>
      <c r="N254" s="123"/>
      <c r="O254" s="123"/>
      <c r="P254" s="123"/>
      <c r="Q254" s="123"/>
      <c r="R254" s="123"/>
      <c r="S254" s="123"/>
      <c r="T254" s="123"/>
      <c r="U254" s="123"/>
    </row>
    <row r="255" spans="3:21" ht="16.2" x14ac:dyDescent="0.4">
      <c r="C255" s="123"/>
      <c r="D255" s="123"/>
      <c r="E255" s="123"/>
      <c r="F255" s="123"/>
      <c r="G255" s="123"/>
      <c r="H255" s="123"/>
      <c r="I255" s="123"/>
      <c r="J255" s="123"/>
      <c r="K255" s="123"/>
      <c r="L255" s="123"/>
      <c r="M255" s="123"/>
      <c r="N255" s="123"/>
      <c r="O255" s="123"/>
      <c r="P255" s="123"/>
      <c r="Q255" s="123"/>
      <c r="R255" s="123"/>
      <c r="S255" s="123"/>
      <c r="T255" s="123"/>
      <c r="U255" s="123"/>
    </row>
    <row r="256" spans="3:21" ht="16.2" x14ac:dyDescent="0.4">
      <c r="C256" s="123"/>
      <c r="D256" s="123"/>
      <c r="E256" s="123"/>
      <c r="F256" s="123"/>
      <c r="G256" s="123"/>
      <c r="H256" s="123"/>
      <c r="I256" s="123"/>
      <c r="J256" s="123"/>
      <c r="K256" s="123"/>
      <c r="L256" s="123"/>
      <c r="M256" s="123"/>
      <c r="N256" s="123"/>
      <c r="O256" s="123"/>
      <c r="P256" s="123"/>
      <c r="Q256" s="123"/>
      <c r="R256" s="123"/>
      <c r="S256" s="123"/>
      <c r="T256" s="123"/>
      <c r="U256" s="123"/>
    </row>
    <row r="257" spans="3:21" ht="16.2" x14ac:dyDescent="0.4">
      <c r="C257" s="123"/>
      <c r="D257" s="123"/>
      <c r="E257" s="123"/>
      <c r="F257" s="123"/>
      <c r="G257" s="123"/>
      <c r="H257" s="123"/>
      <c r="I257" s="123"/>
      <c r="J257" s="123"/>
      <c r="K257" s="123"/>
      <c r="L257" s="123"/>
      <c r="M257" s="123"/>
      <c r="N257" s="123"/>
      <c r="O257" s="123"/>
      <c r="P257" s="123"/>
      <c r="Q257" s="123"/>
      <c r="R257" s="123"/>
      <c r="S257" s="123"/>
      <c r="T257" s="123"/>
      <c r="U257" s="123"/>
    </row>
    <row r="258" spans="3:21" ht="16.2" x14ac:dyDescent="0.4">
      <c r="C258" s="123"/>
      <c r="D258" s="123"/>
      <c r="E258" s="123"/>
      <c r="F258" s="123"/>
      <c r="G258" s="123"/>
      <c r="H258" s="123"/>
      <c r="I258" s="123"/>
      <c r="J258" s="123"/>
      <c r="K258" s="123"/>
      <c r="L258" s="123"/>
      <c r="M258" s="123"/>
      <c r="N258" s="123"/>
      <c r="O258" s="123"/>
      <c r="P258" s="123"/>
      <c r="Q258" s="123"/>
      <c r="R258" s="123"/>
      <c r="S258" s="123"/>
      <c r="T258" s="123"/>
      <c r="U258" s="123"/>
    </row>
    <row r="259" spans="3:21" ht="16.2" x14ac:dyDescent="0.4">
      <c r="C259" s="123"/>
      <c r="D259" s="123"/>
      <c r="E259" s="123"/>
      <c r="F259" s="123"/>
      <c r="G259" s="123"/>
      <c r="H259" s="123"/>
      <c r="I259" s="123"/>
      <c r="J259" s="123"/>
      <c r="K259" s="123"/>
      <c r="L259" s="123"/>
      <c r="M259" s="123"/>
      <c r="N259" s="123"/>
      <c r="O259" s="123"/>
      <c r="P259" s="123"/>
      <c r="Q259" s="123"/>
      <c r="R259" s="123"/>
      <c r="S259" s="123"/>
      <c r="T259" s="123"/>
      <c r="U259" s="123"/>
    </row>
    <row r="260" spans="3:21" ht="16.2" x14ac:dyDescent="0.4">
      <c r="C260" s="123"/>
      <c r="D260" s="123"/>
      <c r="E260" s="123"/>
      <c r="F260" s="123"/>
      <c r="G260" s="123"/>
      <c r="H260" s="123"/>
      <c r="I260" s="123"/>
      <c r="J260" s="123"/>
      <c r="K260" s="123"/>
      <c r="L260" s="123"/>
      <c r="M260" s="123"/>
      <c r="N260" s="123"/>
      <c r="O260" s="123"/>
      <c r="P260" s="123"/>
      <c r="Q260" s="123"/>
      <c r="R260" s="123"/>
      <c r="S260" s="123"/>
      <c r="T260" s="123"/>
      <c r="U260" s="123"/>
    </row>
    <row r="261" spans="3:21" ht="16.2" x14ac:dyDescent="0.4">
      <c r="C261" s="123"/>
      <c r="D261" s="123"/>
      <c r="E261" s="123"/>
      <c r="F261" s="123"/>
      <c r="G261" s="123"/>
      <c r="H261" s="123"/>
      <c r="I261" s="123"/>
      <c r="J261" s="123"/>
      <c r="K261" s="123"/>
      <c r="L261" s="123"/>
      <c r="M261" s="123"/>
      <c r="N261" s="123"/>
      <c r="O261" s="123"/>
      <c r="P261" s="123"/>
      <c r="Q261" s="123"/>
      <c r="R261" s="123"/>
      <c r="S261" s="123"/>
      <c r="T261" s="123"/>
      <c r="U261" s="123"/>
    </row>
    <row r="262" spans="3:21" ht="16.2" x14ac:dyDescent="0.4">
      <c r="C262" s="123"/>
      <c r="D262" s="123"/>
      <c r="E262" s="123"/>
      <c r="F262" s="123"/>
      <c r="G262" s="123"/>
      <c r="H262" s="123"/>
      <c r="I262" s="123"/>
      <c r="J262" s="123"/>
      <c r="K262" s="123"/>
      <c r="L262" s="123"/>
      <c r="M262" s="123"/>
      <c r="N262" s="123"/>
      <c r="O262" s="123"/>
      <c r="P262" s="123"/>
      <c r="Q262" s="123"/>
      <c r="R262" s="123"/>
      <c r="S262" s="123"/>
      <c r="T262" s="123"/>
      <c r="U262" s="123"/>
    </row>
    <row r="263" spans="3:21" ht="16.2" x14ac:dyDescent="0.4">
      <c r="C263" s="123"/>
      <c r="D263" s="123"/>
      <c r="E263" s="123"/>
      <c r="F263" s="123"/>
      <c r="G263" s="123"/>
      <c r="H263" s="123"/>
      <c r="I263" s="123"/>
      <c r="J263" s="123"/>
      <c r="K263" s="123"/>
      <c r="L263" s="123"/>
      <c r="M263" s="123"/>
      <c r="N263" s="123"/>
      <c r="O263" s="123"/>
      <c r="P263" s="123"/>
      <c r="Q263" s="123"/>
      <c r="R263" s="123"/>
      <c r="S263" s="123"/>
      <c r="T263" s="123"/>
      <c r="U263" s="123"/>
    </row>
    <row r="264" spans="3:21" ht="16.2" x14ac:dyDescent="0.4">
      <c r="C264" s="123"/>
      <c r="D264" s="123"/>
      <c r="E264" s="123"/>
      <c r="F264" s="123"/>
      <c r="G264" s="123"/>
      <c r="H264" s="123"/>
      <c r="I264" s="123"/>
      <c r="J264" s="123"/>
      <c r="K264" s="123"/>
      <c r="L264" s="123"/>
      <c r="M264" s="123"/>
      <c r="N264" s="123"/>
      <c r="O264" s="123"/>
      <c r="P264" s="123"/>
      <c r="Q264" s="123"/>
      <c r="R264" s="123"/>
      <c r="S264" s="123"/>
      <c r="T264" s="123"/>
      <c r="U264" s="123"/>
    </row>
    <row r="265" spans="3:21" ht="16.2" x14ac:dyDescent="0.4">
      <c r="C265" s="123"/>
      <c r="D265" s="123"/>
      <c r="E265" s="123"/>
      <c r="F265" s="123"/>
      <c r="G265" s="123"/>
      <c r="H265" s="123"/>
      <c r="I265" s="123"/>
      <c r="J265" s="123"/>
      <c r="K265" s="123"/>
      <c r="L265" s="123"/>
      <c r="M265" s="123"/>
      <c r="N265" s="123"/>
      <c r="O265" s="123"/>
      <c r="P265" s="123"/>
      <c r="Q265" s="123"/>
      <c r="R265" s="123"/>
      <c r="S265" s="123"/>
      <c r="T265" s="123"/>
      <c r="U265" s="123"/>
    </row>
    <row r="266" spans="3:21" ht="16.2" x14ac:dyDescent="0.4">
      <c r="C266" s="123"/>
      <c r="D266" s="123"/>
      <c r="E266" s="123"/>
      <c r="F266" s="123"/>
      <c r="G266" s="123"/>
      <c r="H266" s="123"/>
      <c r="I266" s="123"/>
      <c r="J266" s="123"/>
      <c r="K266" s="123"/>
      <c r="L266" s="123"/>
      <c r="M266" s="123"/>
      <c r="N266" s="123"/>
      <c r="O266" s="123"/>
      <c r="P266" s="123"/>
      <c r="Q266" s="123"/>
      <c r="R266" s="123"/>
      <c r="S266" s="123"/>
      <c r="T266" s="123"/>
      <c r="U266" s="123"/>
    </row>
    <row r="267" spans="3:21" ht="16.2" x14ac:dyDescent="0.4">
      <c r="C267" s="123"/>
      <c r="D267" s="123"/>
      <c r="E267" s="123"/>
      <c r="F267" s="123"/>
      <c r="G267" s="123"/>
      <c r="H267" s="123"/>
      <c r="I267" s="123"/>
      <c r="J267" s="123"/>
      <c r="K267" s="123"/>
      <c r="L267" s="123"/>
      <c r="M267" s="123"/>
      <c r="N267" s="123"/>
      <c r="O267" s="123"/>
      <c r="P267" s="123"/>
      <c r="Q267" s="123"/>
      <c r="R267" s="123"/>
      <c r="S267" s="123"/>
      <c r="T267" s="123"/>
      <c r="U267" s="123"/>
    </row>
    <row r="268" spans="3:21" ht="16.2" x14ac:dyDescent="0.4">
      <c r="C268" s="123"/>
      <c r="D268" s="123"/>
      <c r="E268" s="123"/>
      <c r="F268" s="123"/>
      <c r="G268" s="123"/>
      <c r="H268" s="123"/>
      <c r="I268" s="123"/>
      <c r="J268" s="123"/>
      <c r="K268" s="123"/>
      <c r="L268" s="123"/>
      <c r="M268" s="123"/>
      <c r="N268" s="123"/>
      <c r="O268" s="123"/>
      <c r="P268" s="123"/>
      <c r="Q268" s="123"/>
      <c r="R268" s="123"/>
      <c r="S268" s="123"/>
      <c r="T268" s="123"/>
      <c r="U268" s="123"/>
    </row>
    <row r="269" spans="3:21" ht="16.2" x14ac:dyDescent="0.4">
      <c r="C269" s="123"/>
      <c r="D269" s="123"/>
      <c r="E269" s="123"/>
      <c r="F269" s="123"/>
      <c r="G269" s="123"/>
      <c r="H269" s="123"/>
      <c r="I269" s="123"/>
      <c r="J269" s="123"/>
      <c r="K269" s="123"/>
      <c r="L269" s="123"/>
      <c r="M269" s="123"/>
      <c r="N269" s="123"/>
      <c r="O269" s="123"/>
      <c r="P269" s="123"/>
      <c r="Q269" s="123"/>
      <c r="R269" s="123"/>
      <c r="S269" s="123"/>
      <c r="T269" s="123"/>
      <c r="U269" s="123"/>
    </row>
    <row r="270" spans="3:21" ht="16.2" x14ac:dyDescent="0.4">
      <c r="C270" s="123"/>
      <c r="D270" s="123"/>
      <c r="E270" s="123"/>
      <c r="F270" s="123"/>
      <c r="G270" s="123"/>
      <c r="H270" s="123"/>
      <c r="I270" s="123"/>
      <c r="J270" s="123"/>
      <c r="K270" s="123"/>
      <c r="L270" s="123"/>
      <c r="M270" s="123"/>
      <c r="N270" s="123"/>
      <c r="O270" s="123"/>
      <c r="P270" s="123"/>
      <c r="Q270" s="123"/>
      <c r="R270" s="123"/>
      <c r="S270" s="123"/>
      <c r="T270" s="123"/>
      <c r="U270" s="123"/>
    </row>
    <row r="271" spans="3:21" ht="16.2" x14ac:dyDescent="0.4">
      <c r="C271" s="123"/>
      <c r="D271" s="123"/>
      <c r="E271" s="123"/>
      <c r="F271" s="123"/>
      <c r="G271" s="123"/>
      <c r="H271" s="123"/>
      <c r="I271" s="123"/>
      <c r="J271" s="123"/>
      <c r="K271" s="123"/>
      <c r="L271" s="123"/>
      <c r="M271" s="123"/>
      <c r="N271" s="123"/>
      <c r="O271" s="123"/>
      <c r="P271" s="123"/>
      <c r="Q271" s="123"/>
      <c r="R271" s="123"/>
      <c r="S271" s="123"/>
      <c r="T271" s="123"/>
      <c r="U271" s="123"/>
    </row>
    <row r="272" spans="3:21" ht="16.2" x14ac:dyDescent="0.4">
      <c r="C272" s="123"/>
      <c r="D272" s="123"/>
      <c r="E272" s="123"/>
      <c r="F272" s="123"/>
      <c r="G272" s="123"/>
      <c r="H272" s="123"/>
      <c r="I272" s="123"/>
      <c r="J272" s="123"/>
      <c r="K272" s="123"/>
      <c r="L272" s="123"/>
      <c r="M272" s="123"/>
      <c r="N272" s="123"/>
      <c r="O272" s="123"/>
      <c r="P272" s="123"/>
      <c r="Q272" s="123"/>
      <c r="R272" s="123"/>
      <c r="S272" s="123"/>
      <c r="T272" s="123"/>
      <c r="U272" s="123"/>
    </row>
    <row r="273" spans="3:21" ht="16.2" x14ac:dyDescent="0.4">
      <c r="C273" s="123"/>
      <c r="D273" s="123"/>
      <c r="E273" s="123"/>
      <c r="F273" s="123"/>
      <c r="G273" s="123"/>
      <c r="H273" s="123"/>
      <c r="I273" s="123"/>
      <c r="J273" s="123"/>
      <c r="K273" s="123"/>
      <c r="L273" s="123"/>
      <c r="M273" s="123"/>
      <c r="N273" s="123"/>
      <c r="O273" s="123"/>
      <c r="P273" s="123"/>
      <c r="Q273" s="123"/>
      <c r="R273" s="123"/>
      <c r="S273" s="123"/>
      <c r="T273" s="123"/>
      <c r="U273" s="123"/>
    </row>
    <row r="274" spans="3:21" ht="16.2" x14ac:dyDescent="0.4">
      <c r="C274" s="123"/>
      <c r="D274" s="123"/>
      <c r="E274" s="123"/>
      <c r="F274" s="123"/>
      <c r="G274" s="123"/>
      <c r="H274" s="123"/>
      <c r="I274" s="123"/>
      <c r="J274" s="123"/>
      <c r="K274" s="123"/>
      <c r="L274" s="123"/>
      <c r="M274" s="123"/>
      <c r="N274" s="123"/>
      <c r="O274" s="123"/>
      <c r="P274" s="123"/>
      <c r="Q274" s="123"/>
      <c r="R274" s="123"/>
      <c r="S274" s="123"/>
      <c r="T274" s="123"/>
      <c r="U274" s="123"/>
    </row>
    <row r="275" spans="3:21" ht="16.2" x14ac:dyDescent="0.4">
      <c r="C275" s="123"/>
      <c r="D275" s="123"/>
      <c r="E275" s="123"/>
      <c r="F275" s="123"/>
      <c r="G275" s="123"/>
      <c r="H275" s="123"/>
      <c r="I275" s="123"/>
      <c r="J275" s="123"/>
      <c r="K275" s="123"/>
      <c r="L275" s="123"/>
      <c r="M275" s="123"/>
      <c r="N275" s="123"/>
      <c r="O275" s="123"/>
      <c r="P275" s="123"/>
      <c r="Q275" s="123"/>
      <c r="R275" s="123"/>
      <c r="S275" s="123"/>
      <c r="T275" s="123"/>
      <c r="U275" s="123"/>
    </row>
    <row r="276" spans="3:21" ht="16.2" x14ac:dyDescent="0.4">
      <c r="C276" s="123"/>
      <c r="D276" s="123"/>
      <c r="E276" s="123"/>
      <c r="F276" s="123"/>
      <c r="G276" s="123"/>
      <c r="H276" s="123"/>
      <c r="I276" s="123"/>
      <c r="J276" s="123"/>
      <c r="K276" s="123"/>
      <c r="L276" s="123"/>
      <c r="M276" s="123"/>
      <c r="N276" s="123"/>
      <c r="O276" s="123"/>
      <c r="P276" s="123"/>
      <c r="Q276" s="123"/>
      <c r="R276" s="123"/>
      <c r="S276" s="123"/>
      <c r="T276" s="123"/>
      <c r="U276" s="123"/>
    </row>
    <row r="277" spans="3:21" ht="16.2" x14ac:dyDescent="0.4">
      <c r="C277" s="123"/>
      <c r="D277" s="123"/>
      <c r="E277" s="123"/>
      <c r="F277" s="123"/>
      <c r="G277" s="123"/>
      <c r="H277" s="123"/>
      <c r="I277" s="123"/>
      <c r="J277" s="123"/>
      <c r="K277" s="123"/>
      <c r="L277" s="123"/>
      <c r="M277" s="123"/>
      <c r="N277" s="123"/>
      <c r="O277" s="123"/>
      <c r="P277" s="123"/>
      <c r="Q277" s="123"/>
      <c r="R277" s="123"/>
      <c r="S277" s="123"/>
      <c r="T277" s="123"/>
      <c r="U277" s="123"/>
    </row>
    <row r="278" spans="3:21" ht="16.2" x14ac:dyDescent="0.4">
      <c r="C278" s="123"/>
      <c r="D278" s="123"/>
      <c r="E278" s="123"/>
      <c r="F278" s="123"/>
      <c r="G278" s="123"/>
      <c r="H278" s="123"/>
      <c r="I278" s="123"/>
      <c r="J278" s="123"/>
      <c r="K278" s="123"/>
      <c r="L278" s="123"/>
      <c r="M278" s="123"/>
      <c r="N278" s="123"/>
      <c r="O278" s="123"/>
      <c r="P278" s="123"/>
      <c r="Q278" s="123"/>
      <c r="R278" s="123"/>
      <c r="S278" s="123"/>
      <c r="T278" s="123"/>
      <c r="U278" s="123"/>
    </row>
    <row r="279" spans="3:21" ht="16.2" x14ac:dyDescent="0.4">
      <c r="C279" s="123"/>
      <c r="D279" s="123"/>
      <c r="E279" s="123"/>
      <c r="F279" s="123"/>
      <c r="G279" s="123"/>
      <c r="H279" s="123"/>
      <c r="I279" s="123"/>
      <c r="J279" s="123"/>
      <c r="K279" s="123"/>
      <c r="L279" s="123"/>
      <c r="M279" s="123"/>
      <c r="N279" s="123"/>
      <c r="O279" s="123"/>
      <c r="P279" s="123"/>
      <c r="Q279" s="123"/>
      <c r="R279" s="123"/>
      <c r="S279" s="123"/>
      <c r="T279" s="123"/>
      <c r="U279" s="123"/>
    </row>
    <row r="280" spans="3:21" ht="16.2" x14ac:dyDescent="0.4">
      <c r="C280" s="123"/>
      <c r="D280" s="123"/>
      <c r="E280" s="123"/>
      <c r="F280" s="123"/>
      <c r="G280" s="123"/>
      <c r="H280" s="123"/>
      <c r="I280" s="123"/>
      <c r="J280" s="123"/>
      <c r="K280" s="123"/>
      <c r="L280" s="123"/>
      <c r="M280" s="123"/>
      <c r="N280" s="123"/>
      <c r="O280" s="123"/>
      <c r="P280" s="123"/>
      <c r="Q280" s="123"/>
      <c r="R280" s="123"/>
      <c r="S280" s="123"/>
      <c r="T280" s="123"/>
      <c r="U280" s="123"/>
    </row>
    <row r="281" spans="3:21" ht="16.2" x14ac:dyDescent="0.4">
      <c r="C281" s="123"/>
      <c r="D281" s="123"/>
      <c r="E281" s="123"/>
      <c r="F281" s="123"/>
      <c r="G281" s="123"/>
      <c r="H281" s="123"/>
      <c r="I281" s="123"/>
      <c r="J281" s="123"/>
      <c r="K281" s="123"/>
      <c r="L281" s="123"/>
      <c r="M281" s="123"/>
      <c r="N281" s="123"/>
      <c r="O281" s="123"/>
      <c r="P281" s="123"/>
      <c r="Q281" s="123"/>
      <c r="R281" s="123"/>
      <c r="S281" s="123"/>
      <c r="T281" s="123"/>
      <c r="U281" s="123"/>
    </row>
    <row r="282" spans="3:21" ht="16.2" x14ac:dyDescent="0.4">
      <c r="C282" s="123"/>
      <c r="D282" s="123"/>
      <c r="E282" s="123"/>
      <c r="F282" s="123"/>
      <c r="G282" s="123"/>
      <c r="H282" s="123"/>
      <c r="I282" s="123"/>
      <c r="J282" s="123"/>
      <c r="K282" s="123"/>
      <c r="L282" s="123"/>
      <c r="M282" s="123"/>
      <c r="N282" s="123"/>
      <c r="O282" s="123"/>
      <c r="P282" s="123"/>
      <c r="Q282" s="123"/>
      <c r="R282" s="123"/>
      <c r="S282" s="123"/>
      <c r="T282" s="123"/>
      <c r="U282" s="123"/>
    </row>
    <row r="283" spans="3:21" ht="16.2" x14ac:dyDescent="0.4">
      <c r="C283" s="123"/>
      <c r="D283" s="123"/>
      <c r="E283" s="123"/>
      <c r="F283" s="123"/>
      <c r="G283" s="123"/>
      <c r="H283" s="123"/>
      <c r="I283" s="123"/>
      <c r="J283" s="123"/>
      <c r="K283" s="123"/>
      <c r="L283" s="123"/>
      <c r="M283" s="123"/>
      <c r="N283" s="123"/>
      <c r="O283" s="123"/>
      <c r="P283" s="123"/>
      <c r="Q283" s="123"/>
      <c r="R283" s="123"/>
      <c r="S283" s="123"/>
      <c r="T283" s="123"/>
      <c r="U283" s="123"/>
    </row>
    <row r="284" spans="3:21" ht="16.2" x14ac:dyDescent="0.4">
      <c r="C284" s="123"/>
      <c r="D284" s="123"/>
      <c r="E284" s="123"/>
      <c r="F284" s="123"/>
      <c r="G284" s="123"/>
      <c r="H284" s="123"/>
      <c r="I284" s="123"/>
      <c r="J284" s="123"/>
      <c r="K284" s="123"/>
      <c r="L284" s="123"/>
      <c r="M284" s="123"/>
      <c r="N284" s="123"/>
      <c r="O284" s="123"/>
      <c r="P284" s="123"/>
      <c r="Q284" s="123"/>
      <c r="R284" s="123"/>
      <c r="S284" s="123"/>
      <c r="T284" s="123"/>
      <c r="U284" s="123"/>
    </row>
    <row r="285" spans="3:21" ht="16.2" x14ac:dyDescent="0.4">
      <c r="C285" s="123"/>
      <c r="D285" s="123"/>
      <c r="E285" s="123"/>
      <c r="F285" s="123"/>
      <c r="G285" s="123"/>
      <c r="H285" s="123"/>
      <c r="I285" s="123"/>
      <c r="J285" s="123"/>
      <c r="K285" s="123"/>
      <c r="L285" s="123"/>
      <c r="M285" s="123"/>
      <c r="N285" s="123"/>
      <c r="O285" s="123"/>
      <c r="P285" s="123"/>
      <c r="Q285" s="123"/>
      <c r="R285" s="123"/>
      <c r="S285" s="123"/>
      <c r="T285" s="123"/>
      <c r="U285" s="123"/>
    </row>
    <row r="286" spans="3:21" ht="16.2" x14ac:dyDescent="0.4">
      <c r="C286" s="123"/>
      <c r="D286" s="123"/>
      <c r="E286" s="123"/>
      <c r="F286" s="123"/>
      <c r="G286" s="123"/>
      <c r="H286" s="123"/>
      <c r="I286" s="123"/>
      <c r="J286" s="123"/>
      <c r="K286" s="123"/>
      <c r="L286" s="123"/>
      <c r="M286" s="123"/>
      <c r="N286" s="123"/>
      <c r="O286" s="123"/>
      <c r="P286" s="123"/>
      <c r="Q286" s="123"/>
      <c r="R286" s="123"/>
      <c r="S286" s="123"/>
      <c r="T286" s="123"/>
      <c r="U286" s="123"/>
    </row>
    <row r="287" spans="3:21" ht="16.2" x14ac:dyDescent="0.4">
      <c r="C287" s="123"/>
      <c r="D287" s="123"/>
      <c r="E287" s="123"/>
      <c r="F287" s="123"/>
      <c r="G287" s="123"/>
      <c r="H287" s="123"/>
      <c r="I287" s="123"/>
      <c r="J287" s="123"/>
      <c r="K287" s="123"/>
      <c r="L287" s="123"/>
      <c r="M287" s="123"/>
      <c r="N287" s="123"/>
      <c r="O287" s="123"/>
      <c r="P287" s="123"/>
      <c r="Q287" s="123"/>
      <c r="R287" s="123"/>
      <c r="S287" s="123"/>
      <c r="T287" s="123"/>
      <c r="U287" s="123"/>
    </row>
    <row r="288" spans="3:21" ht="16.2" x14ac:dyDescent="0.4">
      <c r="C288" s="123"/>
      <c r="D288" s="123"/>
      <c r="E288" s="123"/>
      <c r="F288" s="123"/>
      <c r="G288" s="123"/>
      <c r="H288" s="123"/>
      <c r="I288" s="123"/>
      <c r="J288" s="123"/>
      <c r="K288" s="123"/>
      <c r="L288" s="123"/>
      <c r="M288" s="123"/>
      <c r="N288" s="123"/>
      <c r="O288" s="123"/>
      <c r="P288" s="123"/>
      <c r="Q288" s="123"/>
      <c r="R288" s="123"/>
      <c r="S288" s="123"/>
      <c r="T288" s="123"/>
      <c r="U288" s="123"/>
    </row>
    <row r="289" spans="3:21" ht="16.2" x14ac:dyDescent="0.4">
      <c r="C289" s="123"/>
      <c r="D289" s="123"/>
      <c r="E289" s="123"/>
      <c r="F289" s="123"/>
      <c r="G289" s="123"/>
      <c r="H289" s="123"/>
      <c r="I289" s="123"/>
      <c r="J289" s="123"/>
      <c r="K289" s="123"/>
      <c r="L289" s="123"/>
      <c r="M289" s="123"/>
      <c r="N289" s="123"/>
      <c r="O289" s="123"/>
      <c r="P289" s="123"/>
      <c r="Q289" s="123"/>
      <c r="R289" s="123"/>
      <c r="S289" s="123"/>
      <c r="T289" s="123"/>
      <c r="U289" s="123"/>
    </row>
    <row r="290" spans="3:21" ht="16.2" x14ac:dyDescent="0.4">
      <c r="C290" s="123"/>
      <c r="D290" s="123"/>
      <c r="E290" s="123"/>
      <c r="F290" s="123"/>
      <c r="G290" s="123"/>
      <c r="H290" s="123"/>
      <c r="I290" s="123"/>
      <c r="J290" s="123"/>
      <c r="K290" s="123"/>
      <c r="L290" s="123"/>
      <c r="M290" s="123"/>
      <c r="N290" s="123"/>
      <c r="O290" s="123"/>
      <c r="P290" s="123"/>
      <c r="Q290" s="123"/>
      <c r="R290" s="123"/>
      <c r="S290" s="123"/>
      <c r="T290" s="123"/>
      <c r="U290" s="123"/>
    </row>
    <row r="291" spans="3:21" ht="16.2" x14ac:dyDescent="0.4">
      <c r="C291" s="123"/>
      <c r="D291" s="123"/>
      <c r="E291" s="123"/>
      <c r="F291" s="123"/>
      <c r="G291" s="123"/>
      <c r="H291" s="123"/>
      <c r="I291" s="123"/>
      <c r="J291" s="123"/>
      <c r="K291" s="123"/>
      <c r="L291" s="123"/>
      <c r="M291" s="123"/>
      <c r="N291" s="123"/>
      <c r="O291" s="123"/>
      <c r="P291" s="123"/>
      <c r="Q291" s="123"/>
      <c r="R291" s="123"/>
      <c r="S291" s="123"/>
      <c r="T291" s="123"/>
      <c r="U291" s="123"/>
    </row>
    <row r="292" spans="3:21" ht="16.2" x14ac:dyDescent="0.4">
      <c r="C292" s="123"/>
      <c r="D292" s="123"/>
      <c r="E292" s="123"/>
      <c r="F292" s="123"/>
      <c r="G292" s="123"/>
      <c r="H292" s="123"/>
      <c r="I292" s="123"/>
      <c r="J292" s="123"/>
      <c r="K292" s="123"/>
      <c r="L292" s="123"/>
      <c r="M292" s="123"/>
      <c r="N292" s="123"/>
      <c r="O292" s="123"/>
      <c r="P292" s="123"/>
      <c r="Q292" s="123"/>
      <c r="R292" s="123"/>
      <c r="S292" s="123"/>
      <c r="T292" s="123"/>
      <c r="U292" s="123"/>
    </row>
    <row r="293" spans="3:21" ht="16.2" x14ac:dyDescent="0.4">
      <c r="C293" s="123"/>
      <c r="D293" s="123"/>
      <c r="E293" s="123"/>
      <c r="F293" s="123"/>
      <c r="G293" s="123"/>
      <c r="H293" s="123"/>
      <c r="I293" s="123"/>
      <c r="J293" s="123"/>
      <c r="K293" s="123"/>
      <c r="L293" s="123"/>
      <c r="M293" s="123"/>
      <c r="N293" s="123"/>
      <c r="O293" s="123"/>
      <c r="P293" s="123"/>
      <c r="Q293" s="123"/>
      <c r="R293" s="123"/>
      <c r="S293" s="123"/>
      <c r="T293" s="123"/>
      <c r="U293" s="123"/>
    </row>
    <row r="294" spans="3:21" ht="16.2" x14ac:dyDescent="0.4">
      <c r="C294" s="123"/>
      <c r="D294" s="123"/>
      <c r="E294" s="123"/>
      <c r="F294" s="123"/>
      <c r="G294" s="123"/>
      <c r="H294" s="123"/>
      <c r="I294" s="123"/>
      <c r="J294" s="123"/>
      <c r="K294" s="123"/>
      <c r="L294" s="123"/>
      <c r="M294" s="123"/>
      <c r="N294" s="123"/>
      <c r="O294" s="123"/>
      <c r="P294" s="123"/>
      <c r="Q294" s="123"/>
      <c r="R294" s="123"/>
      <c r="S294" s="123"/>
      <c r="T294" s="123"/>
      <c r="U294" s="123"/>
    </row>
    <row r="295" spans="3:21" ht="16.2" x14ac:dyDescent="0.4">
      <c r="C295" s="123"/>
      <c r="D295" s="123"/>
      <c r="E295" s="123"/>
      <c r="F295" s="123"/>
      <c r="G295" s="123"/>
      <c r="H295" s="123"/>
      <c r="I295" s="123"/>
      <c r="J295" s="123"/>
      <c r="K295" s="123"/>
      <c r="L295" s="123"/>
      <c r="M295" s="123"/>
      <c r="N295" s="123"/>
      <c r="O295" s="123"/>
      <c r="P295" s="123"/>
      <c r="Q295" s="123"/>
      <c r="R295" s="123"/>
      <c r="S295" s="123"/>
      <c r="T295" s="123"/>
      <c r="U295" s="123"/>
    </row>
    <row r="296" spans="3:21" ht="16.2" x14ac:dyDescent="0.4">
      <c r="C296" s="123"/>
      <c r="D296" s="123"/>
      <c r="E296" s="123"/>
      <c r="F296" s="123"/>
      <c r="G296" s="123"/>
      <c r="H296" s="123"/>
      <c r="I296" s="123"/>
      <c r="J296" s="123"/>
      <c r="K296" s="123"/>
      <c r="L296" s="123"/>
      <c r="M296" s="123"/>
      <c r="N296" s="123"/>
      <c r="O296" s="123"/>
      <c r="P296" s="123"/>
      <c r="Q296" s="123"/>
      <c r="R296" s="123"/>
      <c r="S296" s="123"/>
      <c r="T296" s="123"/>
      <c r="U296" s="123"/>
    </row>
    <row r="297" spans="3:21" ht="16.2" x14ac:dyDescent="0.4">
      <c r="C297" s="123"/>
      <c r="D297" s="123"/>
      <c r="E297" s="123"/>
      <c r="F297" s="123"/>
      <c r="G297" s="123"/>
      <c r="H297" s="123"/>
      <c r="I297" s="123"/>
      <c r="J297" s="123"/>
      <c r="K297" s="123"/>
      <c r="L297" s="123"/>
      <c r="M297" s="123"/>
      <c r="N297" s="123"/>
      <c r="O297" s="123"/>
      <c r="P297" s="123"/>
      <c r="Q297" s="123"/>
      <c r="R297" s="123"/>
      <c r="S297" s="123"/>
      <c r="T297" s="123"/>
      <c r="U297" s="123"/>
    </row>
    <row r="298" spans="3:21" ht="16.2" x14ac:dyDescent="0.4">
      <c r="C298" s="123"/>
      <c r="D298" s="123"/>
      <c r="E298" s="123"/>
      <c r="F298" s="123"/>
      <c r="G298" s="123"/>
      <c r="H298" s="123"/>
      <c r="I298" s="123"/>
      <c r="J298" s="123"/>
      <c r="K298" s="123"/>
      <c r="L298" s="123"/>
      <c r="M298" s="123"/>
      <c r="N298" s="123"/>
      <c r="O298" s="123"/>
      <c r="P298" s="123"/>
      <c r="Q298" s="123"/>
      <c r="R298" s="123"/>
      <c r="S298" s="123"/>
      <c r="T298" s="123"/>
      <c r="U298" s="123"/>
    </row>
    <row r="299" spans="3:21" ht="16.2" x14ac:dyDescent="0.4">
      <c r="C299" s="123"/>
      <c r="D299" s="123"/>
      <c r="E299" s="123"/>
      <c r="F299" s="123"/>
      <c r="G299" s="123"/>
      <c r="H299" s="123"/>
      <c r="I299" s="123"/>
      <c r="J299" s="123"/>
      <c r="K299" s="123"/>
      <c r="L299" s="123"/>
      <c r="M299" s="123"/>
      <c r="N299" s="123"/>
      <c r="O299" s="123"/>
      <c r="P299" s="123"/>
      <c r="Q299" s="123"/>
      <c r="R299" s="123"/>
      <c r="S299" s="123"/>
      <c r="T299" s="123"/>
      <c r="U299" s="123"/>
    </row>
    <row r="300" spans="3:21" ht="16.2" x14ac:dyDescent="0.4">
      <c r="C300" s="123"/>
      <c r="D300" s="123"/>
      <c r="E300" s="123"/>
      <c r="F300" s="123"/>
      <c r="G300" s="123"/>
      <c r="H300" s="123"/>
      <c r="I300" s="123"/>
      <c r="J300" s="123"/>
      <c r="K300" s="123"/>
      <c r="L300" s="123"/>
      <c r="M300" s="123"/>
      <c r="N300" s="123"/>
      <c r="O300" s="123"/>
      <c r="P300" s="123"/>
      <c r="Q300" s="123"/>
      <c r="R300" s="123"/>
      <c r="S300" s="123"/>
      <c r="T300" s="123"/>
      <c r="U300" s="123"/>
    </row>
    <row r="301" spans="3:21" ht="16.2" x14ac:dyDescent="0.4">
      <c r="C301" s="123"/>
      <c r="D301" s="123"/>
      <c r="E301" s="123"/>
      <c r="F301" s="123"/>
      <c r="G301" s="123"/>
      <c r="H301" s="123"/>
      <c r="I301" s="123"/>
      <c r="J301" s="123"/>
      <c r="K301" s="123"/>
      <c r="L301" s="123"/>
      <c r="M301" s="123"/>
      <c r="N301" s="123"/>
      <c r="O301" s="123"/>
      <c r="P301" s="123"/>
      <c r="Q301" s="123"/>
      <c r="R301" s="123"/>
      <c r="S301" s="123"/>
      <c r="T301" s="123"/>
      <c r="U301" s="123"/>
    </row>
    <row r="302" spans="3:21" ht="16.2" x14ac:dyDescent="0.4">
      <c r="C302" s="123"/>
      <c r="D302" s="123"/>
      <c r="E302" s="123"/>
      <c r="F302" s="123"/>
      <c r="G302" s="123"/>
      <c r="H302" s="123"/>
      <c r="I302" s="123"/>
      <c r="J302" s="123"/>
      <c r="K302" s="123"/>
      <c r="L302" s="123"/>
      <c r="M302" s="123"/>
      <c r="N302" s="123"/>
      <c r="O302" s="123"/>
      <c r="P302" s="123"/>
      <c r="Q302" s="123"/>
      <c r="R302" s="123"/>
      <c r="S302" s="123"/>
      <c r="T302" s="123"/>
      <c r="U302" s="123"/>
    </row>
    <row r="303" spans="3:21" ht="16.2" x14ac:dyDescent="0.4">
      <c r="C303" s="123"/>
      <c r="D303" s="123"/>
      <c r="E303" s="123"/>
      <c r="F303" s="123"/>
      <c r="G303" s="123"/>
      <c r="H303" s="123"/>
      <c r="I303" s="123"/>
      <c r="J303" s="123"/>
      <c r="K303" s="123"/>
      <c r="L303" s="123"/>
      <c r="M303" s="123"/>
      <c r="N303" s="123"/>
      <c r="O303" s="123"/>
      <c r="P303" s="123"/>
      <c r="Q303" s="123"/>
      <c r="R303" s="123"/>
      <c r="S303" s="123"/>
      <c r="T303" s="123"/>
      <c r="U303" s="123"/>
    </row>
    <row r="304" spans="3:21" ht="16.2" x14ac:dyDescent="0.4">
      <c r="C304" s="123"/>
      <c r="D304" s="123"/>
      <c r="E304" s="123"/>
      <c r="F304" s="123"/>
      <c r="G304" s="123"/>
      <c r="H304" s="123"/>
      <c r="I304" s="123"/>
      <c r="J304" s="123"/>
      <c r="K304" s="123"/>
      <c r="L304" s="123"/>
      <c r="M304" s="123"/>
      <c r="N304" s="123"/>
      <c r="O304" s="123"/>
      <c r="P304" s="123"/>
      <c r="Q304" s="123"/>
      <c r="R304" s="123"/>
      <c r="S304" s="123"/>
      <c r="T304" s="123"/>
      <c r="U304" s="123"/>
    </row>
    <row r="305" spans="3:21" ht="16.2" x14ac:dyDescent="0.4">
      <c r="C305" s="123"/>
      <c r="D305" s="123"/>
      <c r="E305" s="123"/>
      <c r="F305" s="123"/>
      <c r="G305" s="123"/>
      <c r="H305" s="123"/>
      <c r="I305" s="123"/>
      <c r="J305" s="123"/>
      <c r="K305" s="123"/>
      <c r="L305" s="123"/>
      <c r="M305" s="123"/>
      <c r="N305" s="123"/>
      <c r="O305" s="123"/>
      <c r="P305" s="123"/>
      <c r="Q305" s="123"/>
      <c r="R305" s="123"/>
      <c r="S305" s="123"/>
      <c r="T305" s="123"/>
      <c r="U305" s="123"/>
    </row>
    <row r="306" spans="3:21" ht="16.2" x14ac:dyDescent="0.4">
      <c r="C306" s="123"/>
      <c r="D306" s="123"/>
      <c r="E306" s="123"/>
      <c r="F306" s="123"/>
      <c r="G306" s="123"/>
      <c r="H306" s="123"/>
      <c r="I306" s="123"/>
      <c r="J306" s="123"/>
      <c r="K306" s="123"/>
      <c r="L306" s="123"/>
      <c r="M306" s="123"/>
      <c r="N306" s="123"/>
      <c r="O306" s="123"/>
      <c r="P306" s="123"/>
      <c r="Q306" s="123"/>
      <c r="R306" s="123"/>
      <c r="S306" s="123"/>
      <c r="T306" s="123"/>
      <c r="U306" s="123"/>
    </row>
    <row r="307" spans="3:21" ht="16.2" x14ac:dyDescent="0.4">
      <c r="C307" s="123"/>
      <c r="D307" s="123"/>
      <c r="E307" s="123"/>
      <c r="F307" s="123"/>
      <c r="G307" s="123"/>
      <c r="H307" s="123"/>
      <c r="I307" s="123"/>
      <c r="J307" s="123"/>
      <c r="K307" s="123"/>
      <c r="L307" s="123"/>
      <c r="M307" s="123"/>
      <c r="N307" s="123"/>
      <c r="O307" s="123"/>
      <c r="P307" s="123"/>
      <c r="Q307" s="123"/>
      <c r="R307" s="123"/>
      <c r="S307" s="123"/>
      <c r="T307" s="123"/>
      <c r="U307" s="123"/>
    </row>
    <row r="308" spans="3:21" ht="16.2" x14ac:dyDescent="0.4">
      <c r="C308" s="123"/>
      <c r="D308" s="123"/>
      <c r="E308" s="123"/>
      <c r="F308" s="123"/>
      <c r="G308" s="123"/>
      <c r="H308" s="123"/>
      <c r="I308" s="123"/>
      <c r="J308" s="123"/>
      <c r="K308" s="123"/>
      <c r="L308" s="123"/>
      <c r="M308" s="123"/>
      <c r="N308" s="123"/>
      <c r="O308" s="123"/>
      <c r="P308" s="123"/>
      <c r="Q308" s="123"/>
      <c r="R308" s="123"/>
      <c r="S308" s="123"/>
      <c r="T308" s="123"/>
      <c r="U308" s="123"/>
    </row>
    <row r="309" spans="3:21" ht="16.2" x14ac:dyDescent="0.4">
      <c r="C309" s="123"/>
      <c r="D309" s="123"/>
      <c r="E309" s="123"/>
      <c r="F309" s="123"/>
      <c r="G309" s="123"/>
      <c r="H309" s="123"/>
      <c r="I309" s="123"/>
      <c r="J309" s="123"/>
      <c r="K309" s="123"/>
      <c r="L309" s="123"/>
      <c r="M309" s="123"/>
      <c r="N309" s="123"/>
      <c r="O309" s="123"/>
      <c r="P309" s="123"/>
      <c r="Q309" s="123"/>
      <c r="R309" s="123"/>
      <c r="S309" s="123"/>
      <c r="T309" s="123"/>
      <c r="U309" s="123"/>
    </row>
    <row r="310" spans="3:21" ht="16.2" x14ac:dyDescent="0.4">
      <c r="C310" s="123"/>
      <c r="D310" s="123"/>
      <c r="E310" s="123"/>
      <c r="F310" s="123"/>
      <c r="G310" s="123"/>
      <c r="H310" s="123"/>
      <c r="I310" s="123"/>
      <c r="J310" s="123"/>
      <c r="K310" s="123"/>
      <c r="L310" s="123"/>
      <c r="M310" s="123"/>
      <c r="N310" s="123"/>
      <c r="O310" s="123"/>
      <c r="P310" s="123"/>
      <c r="Q310" s="123"/>
      <c r="R310" s="123"/>
      <c r="S310" s="123"/>
      <c r="T310" s="123"/>
      <c r="U310" s="123"/>
    </row>
  </sheetData>
  <mergeCells count="22">
    <mergeCell ref="C168:C169"/>
    <mergeCell ref="D168:H168"/>
    <mergeCell ref="I168:M168"/>
    <mergeCell ref="N168:R168"/>
    <mergeCell ref="C167:R167"/>
    <mergeCell ref="N44:R44"/>
    <mergeCell ref="C44:C45"/>
    <mergeCell ref="C9:H9"/>
    <mergeCell ref="A6:B6"/>
    <mergeCell ref="C6:R6"/>
    <mergeCell ref="C29:C30"/>
    <mergeCell ref="D29:D30"/>
    <mergeCell ref="E29:K29"/>
    <mergeCell ref="D44:H44"/>
    <mergeCell ref="I44:M44"/>
    <mergeCell ref="A5:B5"/>
    <mergeCell ref="C5:R5"/>
    <mergeCell ref="C1:D1"/>
    <mergeCell ref="A3:B3"/>
    <mergeCell ref="C3:R3"/>
    <mergeCell ref="A4:B4"/>
    <mergeCell ref="C4:R4"/>
  </mergeCells>
  <hyperlinks>
    <hyperlink ref="A1" location="'ODS 5.'!A1" display="REGRESAR" xr:uid="{00000000-0004-0000-9F00-000000000000}"/>
    <hyperlink ref="C1" location="'Metadato 5.5.1'!A1" display="VER METADATO" xr:uid="{00000000-0004-0000-9F00-000001000000}"/>
  </hyperlinks>
  <pageMargins left="0.7" right="0.7" top="0.75" bottom="0.75" header="0.3" footer="0.3"/>
  <drawing r:id="rId1"/>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000-000000000000}">
  <sheetPr codeName="Hoja157">
    <tabColor theme="0" tint="-0.499984740745262"/>
  </sheetPr>
  <dimension ref="A1:F42"/>
  <sheetViews>
    <sheetView showGridLines="0" zoomScaleNormal="100" workbookViewId="0">
      <pane ySplit="1" topLeftCell="A2" activePane="bottomLeft" state="frozen"/>
      <selection pane="bottomLeft" activeCell="B1" sqref="B1"/>
    </sheetView>
  </sheetViews>
  <sheetFormatPr baseColWidth="10" defaultColWidth="11.44140625" defaultRowHeight="17.399999999999999" x14ac:dyDescent="0.45"/>
  <cols>
    <col min="1" max="1" width="12" style="22" customWidth="1"/>
    <col min="2" max="2" width="26.44140625" style="22" customWidth="1"/>
    <col min="3" max="3" width="10.5546875" style="22" bestFit="1" customWidth="1"/>
    <col min="4" max="4" width="85.77734375" style="22" customWidth="1"/>
    <col min="5" max="5" width="8" style="22" customWidth="1"/>
    <col min="6" max="6" width="7.21875" style="22" customWidth="1"/>
    <col min="7" max="16384" width="11.44140625" style="22"/>
  </cols>
  <sheetData>
    <row r="1" spans="1:6" x14ac:dyDescent="0.45">
      <c r="A1" s="38"/>
      <c r="B1" s="580" t="s">
        <v>337</v>
      </c>
    </row>
    <row r="2" spans="1:6" ht="18" thickBot="1" x14ac:dyDescent="0.5"/>
    <row r="3" spans="1:6" ht="23.25" customHeight="1" thickBot="1" x14ac:dyDescent="0.5">
      <c r="B3" s="3439" t="s">
        <v>370</v>
      </c>
      <c r="C3" s="3439"/>
      <c r="D3" s="3439"/>
      <c r="F3" s="147" t="s">
        <v>371</v>
      </c>
    </row>
    <row r="4" spans="1:6" x14ac:dyDescent="0.45">
      <c r="A4" s="148"/>
      <c r="B4" s="3142" t="s">
        <v>449</v>
      </c>
      <c r="C4" s="3142"/>
      <c r="D4" s="44" t="s">
        <v>23</v>
      </c>
    </row>
    <row r="5" spans="1:6" ht="34.799999999999997" x14ac:dyDescent="0.45">
      <c r="B5" s="3142" t="s">
        <v>373</v>
      </c>
      <c r="C5" s="3142"/>
      <c r="D5" s="44" t="s">
        <v>74</v>
      </c>
    </row>
    <row r="6" spans="1:6" x14ac:dyDescent="0.45">
      <c r="B6" s="3142" t="s">
        <v>374</v>
      </c>
      <c r="C6" s="3142"/>
      <c r="D6" s="45" t="s">
        <v>846</v>
      </c>
    </row>
    <row r="7" spans="1:6" x14ac:dyDescent="0.45">
      <c r="B7" s="3143" t="s">
        <v>375</v>
      </c>
      <c r="C7" s="3143"/>
      <c r="D7" s="46" t="s">
        <v>4013</v>
      </c>
    </row>
    <row r="8" spans="1:6" x14ac:dyDescent="0.45">
      <c r="B8" s="3172" t="s">
        <v>2480</v>
      </c>
      <c r="C8" s="3172"/>
      <c r="D8" s="47" t="s">
        <v>2551</v>
      </c>
    </row>
    <row r="9" spans="1:6" x14ac:dyDescent="0.45">
      <c r="B9" s="3172"/>
      <c r="C9" s="3172"/>
      <c r="D9" s="47" t="s">
        <v>2552</v>
      </c>
    </row>
    <row r="11" spans="1:6" ht="23.25" customHeight="1" x14ac:dyDescent="0.45">
      <c r="B11" s="3439" t="s">
        <v>376</v>
      </c>
      <c r="C11" s="3439"/>
      <c r="D11" s="3439"/>
    </row>
    <row r="12" spans="1:6" x14ac:dyDescent="0.45">
      <c r="B12" s="3153" t="s">
        <v>377</v>
      </c>
      <c r="C12" s="3154"/>
      <c r="D12" s="2504" t="s">
        <v>774</v>
      </c>
    </row>
    <row r="13" spans="1:6" ht="17.399999999999999" customHeight="1" x14ac:dyDescent="0.45">
      <c r="B13" s="3155" t="s">
        <v>379</v>
      </c>
      <c r="C13" s="3155"/>
      <c r="D13" s="2505" t="s">
        <v>3016</v>
      </c>
    </row>
    <row r="14" spans="1:6" x14ac:dyDescent="0.45">
      <c r="B14" s="3142" t="s">
        <v>380</v>
      </c>
      <c r="C14" s="3142"/>
      <c r="D14" s="2506" t="s">
        <v>846</v>
      </c>
    </row>
    <row r="15" spans="1:6" x14ac:dyDescent="0.45">
      <c r="B15" s="3142" t="s">
        <v>381</v>
      </c>
      <c r="C15" s="3156"/>
      <c r="D15" s="2506" t="s">
        <v>10</v>
      </c>
    </row>
    <row r="16" spans="1:6" ht="409.6" x14ac:dyDescent="0.45">
      <c r="B16" s="3142" t="s">
        <v>382</v>
      </c>
      <c r="C16" s="3142"/>
      <c r="D16" s="2527" t="s">
        <v>911</v>
      </c>
    </row>
    <row r="17" spans="2:4" ht="121.5" customHeight="1" x14ac:dyDescent="0.45">
      <c r="B17" s="3142" t="s">
        <v>383</v>
      </c>
      <c r="C17" s="3142"/>
      <c r="D17" s="2508"/>
    </row>
    <row r="18" spans="2:4" x14ac:dyDescent="0.45">
      <c r="B18" s="3142" t="s">
        <v>384</v>
      </c>
      <c r="C18" s="3142"/>
      <c r="D18" s="2508" t="s">
        <v>385</v>
      </c>
    </row>
    <row r="19" spans="2:4" x14ac:dyDescent="0.45">
      <c r="B19" s="3143" t="s">
        <v>386</v>
      </c>
      <c r="C19" s="3143"/>
      <c r="D19" s="2504"/>
    </row>
    <row r="20" spans="2:4" ht="31.5" customHeight="1" x14ac:dyDescent="0.45">
      <c r="B20" s="3144" t="s">
        <v>387</v>
      </c>
      <c r="C20" s="3145"/>
      <c r="D20" s="2509" t="s">
        <v>912</v>
      </c>
    </row>
    <row r="21" spans="2:4" x14ac:dyDescent="0.45">
      <c r="B21" s="3142" t="s">
        <v>388</v>
      </c>
      <c r="C21" s="3142"/>
      <c r="D21" s="2508" t="s">
        <v>424</v>
      </c>
    </row>
    <row r="22" spans="2:4" x14ac:dyDescent="0.45">
      <c r="B22" s="3146" t="s">
        <v>390</v>
      </c>
      <c r="C22" s="2510" t="s">
        <v>391</v>
      </c>
      <c r="D22" s="2504"/>
    </row>
    <row r="23" spans="2:4" x14ac:dyDescent="0.45">
      <c r="B23" s="3147"/>
      <c r="C23" s="2503" t="s">
        <v>393</v>
      </c>
      <c r="D23" s="2508" t="s">
        <v>913</v>
      </c>
    </row>
    <row r="24" spans="2:4" x14ac:dyDescent="0.45">
      <c r="B24" s="3148" t="s">
        <v>395</v>
      </c>
      <c r="C24" s="3148"/>
      <c r="D24" s="2508" t="s">
        <v>914</v>
      </c>
    </row>
    <row r="25" spans="2:4" x14ac:dyDescent="0.45">
      <c r="B25" s="3148" t="s">
        <v>397</v>
      </c>
      <c r="C25" s="3148"/>
      <c r="D25" s="2511" t="s">
        <v>915</v>
      </c>
    </row>
    <row r="26" spans="2:4" x14ac:dyDescent="0.45">
      <c r="B26" s="3142" t="s">
        <v>399</v>
      </c>
      <c r="C26" s="3142"/>
      <c r="D26" s="2509" t="s">
        <v>19</v>
      </c>
    </row>
    <row r="27" spans="2:4" ht="15" customHeight="1" x14ac:dyDescent="0.45">
      <c r="B27" s="3143" t="s">
        <v>401</v>
      </c>
      <c r="C27" s="3143"/>
      <c r="D27" s="2511" t="s">
        <v>916</v>
      </c>
    </row>
    <row r="28" spans="2:4" x14ac:dyDescent="0.45">
      <c r="B28" s="3149" t="s">
        <v>403</v>
      </c>
      <c r="C28" s="3150"/>
      <c r="D28" s="2504"/>
    </row>
    <row r="29" spans="2:4" ht="115.5" customHeight="1" x14ac:dyDescent="0.45">
      <c r="B29" s="2512" t="s">
        <v>404</v>
      </c>
      <c r="C29" s="2513"/>
      <c r="D29" s="2509" t="s">
        <v>917</v>
      </c>
    </row>
    <row r="30" spans="2:4" ht="278.39999999999998" x14ac:dyDescent="0.45">
      <c r="B30" s="3151" t="s">
        <v>405</v>
      </c>
      <c r="C30" s="3152"/>
      <c r="D30" s="67" t="s">
        <v>6443</v>
      </c>
    </row>
    <row r="31" spans="2:4" x14ac:dyDescent="0.45">
      <c r="B31" s="2514"/>
      <c r="C31" s="2514"/>
      <c r="D31" s="2515"/>
    </row>
    <row r="32" spans="2:4" ht="23.25" customHeight="1" x14ac:dyDescent="0.45">
      <c r="B32" s="3439" t="s">
        <v>406</v>
      </c>
      <c r="C32" s="3439"/>
      <c r="D32" s="3439"/>
    </row>
    <row r="33" spans="2:4" x14ac:dyDescent="0.45">
      <c r="B33" s="3140" t="s">
        <v>407</v>
      </c>
      <c r="C33" s="3141"/>
      <c r="D33" s="2511" t="s">
        <v>6444</v>
      </c>
    </row>
    <row r="34" spans="2:4" x14ac:dyDescent="0.45">
      <c r="B34" s="3140" t="s">
        <v>409</v>
      </c>
      <c r="C34" s="3141"/>
      <c r="D34" s="2511" t="s">
        <v>6445</v>
      </c>
    </row>
    <row r="35" spans="2:4" x14ac:dyDescent="0.45">
      <c r="B35" s="3140" t="s">
        <v>411</v>
      </c>
      <c r="C35" s="3141"/>
      <c r="D35" s="2511" t="s">
        <v>918</v>
      </c>
    </row>
    <row r="36" spans="2:4" x14ac:dyDescent="0.45">
      <c r="B36" s="3140" t="s">
        <v>413</v>
      </c>
      <c r="C36" s="3141"/>
      <c r="D36" s="2511" t="s">
        <v>919</v>
      </c>
    </row>
    <row r="37" spans="2:4" x14ac:dyDescent="0.45">
      <c r="B37" s="3140" t="s">
        <v>415</v>
      </c>
      <c r="C37" s="3141"/>
      <c r="D37" s="105" t="s">
        <v>920</v>
      </c>
    </row>
    <row r="38" spans="2:4" x14ac:dyDescent="0.45">
      <c r="B38" s="3140" t="s">
        <v>407</v>
      </c>
      <c r="C38" s="3141"/>
      <c r="D38" s="2511" t="s">
        <v>6446</v>
      </c>
    </row>
    <row r="39" spans="2:4" x14ac:dyDescent="0.45">
      <c r="B39" s="3140" t="s">
        <v>409</v>
      </c>
      <c r="C39" s="3141"/>
      <c r="D39" s="2511" t="s">
        <v>6447</v>
      </c>
    </row>
    <row r="40" spans="2:4" x14ac:dyDescent="0.45">
      <c r="B40" s="3140" t="s">
        <v>411</v>
      </c>
      <c r="C40" s="3141"/>
      <c r="D40" s="2511" t="s">
        <v>918</v>
      </c>
    </row>
    <row r="41" spans="2:4" x14ac:dyDescent="0.45">
      <c r="B41" s="3140" t="s">
        <v>413</v>
      </c>
      <c r="C41" s="3141"/>
      <c r="D41" s="2511" t="s">
        <v>919</v>
      </c>
    </row>
    <row r="42" spans="2:4" x14ac:dyDescent="0.45">
      <c r="B42" s="3140" t="s">
        <v>415</v>
      </c>
      <c r="C42" s="3141"/>
      <c r="D42" s="2460" t="s">
        <v>6448</v>
      </c>
    </row>
  </sheetData>
  <mergeCells count="35">
    <mergeCell ref="B15:C15"/>
    <mergeCell ref="B16:C16"/>
    <mergeCell ref="B17:C17"/>
    <mergeCell ref="B18:C18"/>
    <mergeCell ref="B19:C19"/>
    <mergeCell ref="B3:D3"/>
    <mergeCell ref="B4:C4"/>
    <mergeCell ref="B5:C5"/>
    <mergeCell ref="B6:C6"/>
    <mergeCell ref="B7:C7"/>
    <mergeCell ref="B11:D11"/>
    <mergeCell ref="B8:C9"/>
    <mergeCell ref="B12:C12"/>
    <mergeCell ref="B13:C13"/>
    <mergeCell ref="B14:C14"/>
    <mergeCell ref="B22:B23"/>
    <mergeCell ref="B20:C20"/>
    <mergeCell ref="B21:C21"/>
    <mergeCell ref="B24:C24"/>
    <mergeCell ref="B37:C37"/>
    <mergeCell ref="B25:C25"/>
    <mergeCell ref="B26:C26"/>
    <mergeCell ref="B27:C27"/>
    <mergeCell ref="B28:C28"/>
    <mergeCell ref="B30:C30"/>
    <mergeCell ref="B32:D32"/>
    <mergeCell ref="B33:C33"/>
    <mergeCell ref="B34:C34"/>
    <mergeCell ref="B35:C35"/>
    <mergeCell ref="B36:C36"/>
    <mergeCell ref="B38:C38"/>
    <mergeCell ref="B39:C39"/>
    <mergeCell ref="B40:C40"/>
    <mergeCell ref="B41:C41"/>
    <mergeCell ref="B42:C42"/>
  </mergeCells>
  <dataValidations count="7">
    <dataValidation type="list" allowBlank="1" showInputMessage="1" showErrorMessage="1" sqref="D26" xr:uid="{02A8E0EF-FA5A-4C47-9C75-DE423D7FE548}">
      <formula1>Tipo_operación</formula1>
    </dataValidation>
    <dataValidation type="list" allowBlank="1" showInputMessage="1" showErrorMessage="1" sqref="D15" xr:uid="{AD62DE5C-3EF7-46EB-A442-1363E55F7381}">
      <formula1>Tipo_indicador</formula1>
    </dataValidation>
    <dataValidation type="list" allowBlank="1" showInputMessage="1" showErrorMessage="1" sqref="D7" xr:uid="{00000000-0002-0000-A000-000002000000}">
      <formula1>Nombre_indicador_ODS</formula1>
    </dataValidation>
    <dataValidation type="list" allowBlank="1" showInputMessage="1" showErrorMessage="1" sqref="D6" xr:uid="{00000000-0002-0000-A000-000003000000}">
      <formula1>Numero_indicador</formula1>
    </dataValidation>
    <dataValidation type="list" allowBlank="1" showInputMessage="1" showErrorMessage="1" sqref="D5" xr:uid="{00000000-0002-0000-A000-000004000000}">
      <formula1>Metas_ODS</formula1>
    </dataValidation>
    <dataValidation type="list" allowBlank="1" showInputMessage="1" showErrorMessage="1" sqref="D4" xr:uid="{00000000-0002-0000-A000-000005000000}">
      <formula1>ODS</formula1>
    </dataValidation>
    <dataValidation allowBlank="1" showDropDown="1" showInputMessage="1" showErrorMessage="1" sqref="D14" xr:uid="{39058742-070A-4D19-89AA-B95C17C9DC6F}"/>
  </dataValidations>
  <hyperlinks>
    <hyperlink ref="B1" location="'5.5.1'!A1" display="REGRESAR" xr:uid="{00000000-0004-0000-A000-000000000000}"/>
    <hyperlink ref="D8" r:id="rId1" xr:uid="{00000000-0004-0000-A000-000001000000}"/>
    <hyperlink ref="D9" r:id="rId2" xr:uid="{00000000-0004-0000-A000-000002000000}"/>
    <hyperlink ref="D37" r:id="rId3" xr:uid="{C28ADD50-C2D8-4055-94CA-BAC34358532C}"/>
    <hyperlink ref="D42" r:id="rId4" xr:uid="{DB8A9A6C-B680-4E28-86DF-2F0C4C1904CA}"/>
  </hyperlinks>
  <pageMargins left="0.7" right="0.7" top="0.75" bottom="0.75" header="0.3" footer="0.3"/>
  <drawing r:id="rId5"/>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100-000000000000}">
  <sheetPr codeName="Hoja158"/>
  <dimension ref="A1:R50"/>
  <sheetViews>
    <sheetView showGridLines="0" workbookViewId="0">
      <pane ySplit="1" topLeftCell="A2" activePane="bottomLeft" state="frozen"/>
      <selection pane="bottomLeft"/>
    </sheetView>
  </sheetViews>
  <sheetFormatPr baseColWidth="10" defaultColWidth="11.44140625" defaultRowHeight="13.2" x14ac:dyDescent="0.35"/>
  <cols>
    <col min="1" max="2" width="15" style="39" customWidth="1"/>
    <col min="3" max="3" width="9.21875" style="39" customWidth="1"/>
    <col min="4" max="4" width="12.44140625" style="39" customWidth="1"/>
    <col min="5" max="5" width="6.21875" style="39" customWidth="1"/>
    <col min="6" max="16384" width="11.44140625" style="39"/>
  </cols>
  <sheetData>
    <row r="1" spans="1:18" s="160" customFormat="1" ht="18.600000000000001" x14ac:dyDescent="0.45">
      <c r="A1" s="576" t="s">
        <v>337</v>
      </c>
      <c r="C1" s="3119" t="s">
        <v>430</v>
      </c>
      <c r="D1" s="3119"/>
    </row>
    <row r="2" spans="1:18" s="160" customFormat="1" ht="18.600000000000001" x14ac:dyDescent="0.45"/>
    <row r="3" spans="1:18" s="160" customFormat="1" ht="15" customHeight="1" x14ac:dyDescent="0.45">
      <c r="A3" s="3432" t="s">
        <v>339</v>
      </c>
      <c r="B3" s="3438"/>
      <c r="C3" s="3432" t="s">
        <v>839</v>
      </c>
      <c r="D3" s="3454"/>
      <c r="E3" s="3454"/>
      <c r="F3" s="3454"/>
      <c r="G3" s="3454"/>
      <c r="H3" s="3454"/>
      <c r="I3" s="3454"/>
      <c r="J3" s="3454"/>
      <c r="K3" s="3454"/>
      <c r="L3" s="3454"/>
      <c r="M3" s="3454"/>
      <c r="N3" s="3454"/>
      <c r="O3" s="3454"/>
      <c r="P3" s="3454"/>
      <c r="Q3" s="3454"/>
      <c r="R3" s="3454"/>
    </row>
    <row r="4" spans="1:18" s="160" customFormat="1" ht="18.600000000000001" x14ac:dyDescent="0.45">
      <c r="A4" s="3432" t="s">
        <v>340</v>
      </c>
      <c r="B4" s="3433"/>
      <c r="C4" s="3432" t="s">
        <v>904</v>
      </c>
      <c r="D4" s="3434"/>
      <c r="E4" s="3434"/>
      <c r="F4" s="3434"/>
      <c r="G4" s="3434"/>
      <c r="H4" s="3434"/>
      <c r="I4" s="3434"/>
      <c r="J4" s="3434"/>
      <c r="K4" s="3434"/>
      <c r="L4" s="3434"/>
      <c r="M4" s="3434"/>
      <c r="N4" s="3434"/>
      <c r="O4" s="3434"/>
      <c r="P4" s="3434"/>
      <c r="Q4" s="3434"/>
      <c r="R4" s="3434"/>
    </row>
    <row r="5" spans="1:18" s="160" customFormat="1" ht="18.600000000000001" x14ac:dyDescent="0.45">
      <c r="A5" s="3432" t="s">
        <v>341</v>
      </c>
      <c r="B5" s="3433"/>
      <c r="C5" s="3432" t="s">
        <v>4014</v>
      </c>
      <c r="D5" s="3434"/>
      <c r="E5" s="3434"/>
      <c r="F5" s="3434"/>
      <c r="G5" s="3434"/>
      <c r="H5" s="3434"/>
      <c r="I5" s="3434"/>
      <c r="J5" s="3434"/>
      <c r="K5" s="3434"/>
      <c r="L5" s="3434"/>
      <c r="M5" s="3434"/>
      <c r="N5" s="3434"/>
      <c r="O5" s="3434"/>
      <c r="P5" s="3434"/>
      <c r="Q5" s="3434"/>
      <c r="R5" s="3434"/>
    </row>
    <row r="6" spans="1:18" s="160" customFormat="1" ht="18.600000000000001" x14ac:dyDescent="0.45">
      <c r="A6" s="3432" t="s">
        <v>417</v>
      </c>
      <c r="B6" s="3433"/>
      <c r="C6" s="3432" t="s">
        <v>5126</v>
      </c>
      <c r="D6" s="3434"/>
      <c r="E6" s="3434"/>
      <c r="F6" s="3434"/>
      <c r="G6" s="3434"/>
      <c r="H6" s="3434"/>
      <c r="I6" s="3434"/>
      <c r="J6" s="3434"/>
      <c r="K6" s="3434"/>
      <c r="L6" s="3434"/>
      <c r="M6" s="3434"/>
      <c r="N6" s="3434"/>
      <c r="O6" s="3434"/>
      <c r="P6" s="3434"/>
      <c r="Q6" s="3434"/>
      <c r="R6" s="3434"/>
    </row>
    <row r="7" spans="1:18" s="160" customFormat="1" ht="18.600000000000001" x14ac:dyDescent="0.45"/>
    <row r="8" spans="1:18" s="160" customFormat="1" ht="18.600000000000001" x14ac:dyDescent="0.45"/>
    <row r="9" spans="1:18" s="160" customFormat="1" ht="18.600000000000001" x14ac:dyDescent="0.45">
      <c r="C9" s="639" t="s">
        <v>5127</v>
      </c>
      <c r="D9" s="639"/>
      <c r="E9" s="639"/>
      <c r="J9" s="300" t="s">
        <v>7640</v>
      </c>
    </row>
    <row r="10" spans="1:18" s="160" customFormat="1" ht="12.6" customHeight="1" x14ac:dyDescent="0.45">
      <c r="C10" s="1221"/>
      <c r="D10" s="1221"/>
      <c r="E10" s="1221"/>
      <c r="J10" s="300"/>
    </row>
    <row r="11" spans="1:18" ht="21.75" customHeight="1" x14ac:dyDescent="0.35">
      <c r="A11" s="195"/>
      <c r="C11" s="1090" t="s">
        <v>343</v>
      </c>
      <c r="D11" s="3466" t="s">
        <v>519</v>
      </c>
      <c r="E11" s="3466"/>
    </row>
    <row r="12" spans="1:18" ht="17.399999999999999" x14ac:dyDescent="0.45">
      <c r="A12" s="195"/>
      <c r="C12" s="641">
        <v>1990</v>
      </c>
      <c r="D12" s="1217">
        <v>22.429435483870968</v>
      </c>
      <c r="E12" s="22"/>
    </row>
    <row r="13" spans="1:18" ht="17.399999999999999" x14ac:dyDescent="0.45">
      <c r="A13" s="194"/>
      <c r="C13" s="641">
        <v>1991</v>
      </c>
      <c r="D13" s="1217">
        <v>24.975963849629842</v>
      </c>
      <c r="E13" s="22"/>
    </row>
    <row r="14" spans="1:18" ht="17.399999999999999" x14ac:dyDescent="0.45">
      <c r="A14" s="195"/>
      <c r="C14" s="641">
        <f t="shared" ref="C14:C37" si="0">+C13+1</f>
        <v>1992</v>
      </c>
      <c r="D14" s="1218">
        <v>23.138337785514903</v>
      </c>
      <c r="E14" s="22"/>
    </row>
    <row r="15" spans="1:18" ht="17.399999999999999" x14ac:dyDescent="0.45">
      <c r="A15" s="195"/>
      <c r="C15" s="641">
        <f t="shared" si="0"/>
        <v>1993</v>
      </c>
      <c r="D15" s="1218">
        <v>20.599638149392607</v>
      </c>
      <c r="E15" s="22"/>
    </row>
    <row r="16" spans="1:18" ht="17.399999999999999" x14ac:dyDescent="0.45">
      <c r="A16" s="195"/>
      <c r="C16" s="641">
        <f t="shared" si="0"/>
        <v>1994</v>
      </c>
      <c r="D16" s="1218">
        <v>25.250953403761013</v>
      </c>
      <c r="E16" s="22"/>
    </row>
    <row r="17" spans="1:10" ht="17.399999999999999" x14ac:dyDescent="0.45">
      <c r="A17" s="194"/>
      <c r="C17" s="641">
        <f t="shared" si="0"/>
        <v>1995</v>
      </c>
      <c r="D17" s="1218">
        <v>23.573378189666116</v>
      </c>
      <c r="E17" s="22"/>
    </row>
    <row r="18" spans="1:10" ht="17.399999999999999" x14ac:dyDescent="0.45">
      <c r="A18" s="195"/>
      <c r="C18" s="641">
        <f t="shared" si="0"/>
        <v>1996</v>
      </c>
      <c r="D18" s="1217">
        <v>26.427872676649862</v>
      </c>
      <c r="E18" s="22"/>
    </row>
    <row r="19" spans="1:10" ht="17.399999999999999" x14ac:dyDescent="0.45">
      <c r="A19" s="195"/>
      <c r="C19" s="641">
        <f t="shared" si="0"/>
        <v>1997</v>
      </c>
      <c r="D19" s="1217">
        <v>27.307994851258581</v>
      </c>
      <c r="E19" s="22"/>
    </row>
    <row r="20" spans="1:10" ht="17.399999999999999" x14ac:dyDescent="0.45">
      <c r="A20" s="195"/>
      <c r="C20" s="641">
        <f t="shared" si="0"/>
        <v>1998</v>
      </c>
      <c r="D20" s="1218">
        <v>30.207331680078276</v>
      </c>
      <c r="E20" s="22"/>
    </row>
    <row r="21" spans="1:10" ht="17.399999999999999" x14ac:dyDescent="0.45">
      <c r="A21" s="194"/>
      <c r="C21" s="641">
        <f t="shared" si="0"/>
        <v>1999</v>
      </c>
      <c r="D21" s="1218">
        <v>31.871159412929767</v>
      </c>
      <c r="E21" s="22"/>
    </row>
    <row r="22" spans="1:10" ht="17.399999999999999" x14ac:dyDescent="0.45">
      <c r="A22" s="195"/>
      <c r="C22" s="641">
        <f t="shared" si="0"/>
        <v>2000</v>
      </c>
      <c r="D22" s="1218">
        <v>29.363112434192196</v>
      </c>
      <c r="E22" s="22"/>
    </row>
    <row r="23" spans="1:10" ht="17.399999999999999" x14ac:dyDescent="0.45">
      <c r="C23" s="641">
        <f t="shared" si="0"/>
        <v>2001</v>
      </c>
      <c r="D23" s="1218">
        <v>24.768440878247631</v>
      </c>
      <c r="E23" s="22"/>
    </row>
    <row r="24" spans="1:10" ht="17.399999999999999" x14ac:dyDescent="0.45">
      <c r="C24" s="641">
        <f t="shared" si="0"/>
        <v>2002</v>
      </c>
      <c r="D24" s="1217">
        <v>25.705131572036343</v>
      </c>
      <c r="E24" s="22"/>
    </row>
    <row r="25" spans="1:10" ht="17.399999999999999" x14ac:dyDescent="0.45">
      <c r="C25" s="641">
        <f t="shared" si="0"/>
        <v>2003</v>
      </c>
      <c r="D25" s="1217">
        <v>28.440607635990744</v>
      </c>
      <c r="E25" s="22"/>
    </row>
    <row r="26" spans="1:10" ht="17.399999999999999" x14ac:dyDescent="0.45">
      <c r="C26" s="641">
        <f t="shared" si="0"/>
        <v>2004</v>
      </c>
      <c r="D26" s="1218">
        <v>25.815934596485206</v>
      </c>
      <c r="E26" s="22"/>
      <c r="J26" s="73" t="s">
        <v>7638</v>
      </c>
    </row>
    <row r="27" spans="1:10" ht="17.399999999999999" x14ac:dyDescent="0.45">
      <c r="C27" s="641">
        <f t="shared" si="0"/>
        <v>2005</v>
      </c>
      <c r="D27" s="1218">
        <v>24.649764619136747</v>
      </c>
      <c r="E27" s="22"/>
    </row>
    <row r="28" spans="1:10" ht="17.399999999999999" x14ac:dyDescent="0.45">
      <c r="C28" s="641">
        <f t="shared" si="0"/>
        <v>2006</v>
      </c>
      <c r="D28" s="1218">
        <v>28.868618055154627</v>
      </c>
      <c r="E28" s="22"/>
    </row>
    <row r="29" spans="1:10" ht="17.399999999999999" x14ac:dyDescent="0.45">
      <c r="C29" s="641">
        <f t="shared" si="0"/>
        <v>2007</v>
      </c>
      <c r="D29" s="1218">
        <v>26.507198228128459</v>
      </c>
      <c r="E29" s="22"/>
    </row>
    <row r="30" spans="1:10" ht="17.399999999999999" x14ac:dyDescent="0.45">
      <c r="C30" s="641">
        <f t="shared" si="0"/>
        <v>2008</v>
      </c>
      <c r="D30" s="1217">
        <v>29.488237721832437</v>
      </c>
      <c r="E30" s="22"/>
    </row>
    <row r="31" spans="1:10" ht="17.399999999999999" x14ac:dyDescent="0.45">
      <c r="C31" s="641">
        <f t="shared" si="0"/>
        <v>2009</v>
      </c>
      <c r="D31" s="1217">
        <v>30.045250152488755</v>
      </c>
      <c r="E31" s="22"/>
    </row>
    <row r="32" spans="1:10" ht="17.399999999999999" x14ac:dyDescent="0.45">
      <c r="C32" s="641">
        <f t="shared" si="0"/>
        <v>2010</v>
      </c>
      <c r="D32" s="1218">
        <v>34.354462582149672</v>
      </c>
      <c r="E32" s="22"/>
    </row>
    <row r="33" spans="3:13" ht="15" customHeight="1" x14ac:dyDescent="0.45">
      <c r="C33" s="641">
        <f t="shared" si="0"/>
        <v>2011</v>
      </c>
      <c r="D33" s="1218">
        <v>30.393525472248239</v>
      </c>
      <c r="E33" s="22"/>
      <c r="H33" s="220"/>
      <c r="I33" s="220"/>
      <c r="J33" s="220"/>
      <c r="K33" s="220"/>
      <c r="L33" s="220"/>
      <c r="M33" s="220"/>
    </row>
    <row r="34" spans="3:13" ht="17.399999999999999" x14ac:dyDescent="0.45">
      <c r="C34" s="641">
        <f t="shared" si="0"/>
        <v>2012</v>
      </c>
      <c r="D34" s="1218">
        <v>35.529319508582383</v>
      </c>
      <c r="E34" s="22"/>
      <c r="G34" s="220"/>
      <c r="H34" s="220"/>
      <c r="I34" s="220"/>
      <c r="J34" s="220"/>
      <c r="K34" s="220"/>
      <c r="L34" s="220"/>
      <c r="M34" s="220"/>
    </row>
    <row r="35" spans="3:13" ht="17.399999999999999" x14ac:dyDescent="0.45">
      <c r="C35" s="641">
        <f t="shared" si="0"/>
        <v>2013</v>
      </c>
      <c r="D35" s="1218">
        <v>35.950360324404919</v>
      </c>
      <c r="E35" s="22"/>
      <c r="F35" s="123"/>
    </row>
    <row r="36" spans="3:13" ht="17.399999999999999" x14ac:dyDescent="0.45">
      <c r="C36" s="641">
        <f t="shared" si="0"/>
        <v>2014</v>
      </c>
      <c r="D36" s="1217">
        <v>36.475155279503106</v>
      </c>
      <c r="E36" s="22"/>
    </row>
    <row r="37" spans="3:13" ht="17.399999999999999" x14ac:dyDescent="0.45">
      <c r="C37" s="641">
        <f t="shared" si="0"/>
        <v>2015</v>
      </c>
      <c r="D37" s="1217">
        <v>41.322526996322409</v>
      </c>
      <c r="E37" s="22"/>
    </row>
    <row r="38" spans="3:13" ht="17.399999999999999" x14ac:dyDescent="0.45">
      <c r="C38" s="641">
        <v>2016</v>
      </c>
      <c r="D38" s="1218">
        <v>32.102822359416237</v>
      </c>
      <c r="E38" s="22"/>
    </row>
    <row r="39" spans="3:13" ht="17.399999999999999" x14ac:dyDescent="0.45">
      <c r="C39" s="641">
        <v>2017</v>
      </c>
      <c r="D39" s="1218">
        <v>41.046114579381232</v>
      </c>
      <c r="E39" s="168"/>
    </row>
    <row r="40" spans="3:13" ht="17.399999999999999" x14ac:dyDescent="0.45">
      <c r="C40" s="641">
        <v>2018</v>
      </c>
      <c r="D40" s="1218">
        <v>37.144721577726223</v>
      </c>
      <c r="E40" s="168"/>
    </row>
    <row r="41" spans="3:13" ht="17.399999999999999" x14ac:dyDescent="0.45">
      <c r="C41" s="641">
        <v>2019</v>
      </c>
      <c r="D41" s="1218">
        <v>40.455293472298408</v>
      </c>
      <c r="E41" s="168"/>
    </row>
    <row r="42" spans="3:13" ht="17.399999999999999" x14ac:dyDescent="0.45">
      <c r="C42" s="641">
        <v>2020</v>
      </c>
      <c r="D42" s="1218">
        <v>59.4</v>
      </c>
      <c r="E42" s="168"/>
    </row>
    <row r="43" spans="3:13" ht="17.399999999999999" x14ac:dyDescent="0.45">
      <c r="C43" s="1081">
        <v>2021</v>
      </c>
      <c r="D43" s="1219">
        <v>40.240821594310347</v>
      </c>
      <c r="E43" s="168"/>
    </row>
    <row r="44" spans="3:13" ht="17.399999999999999" x14ac:dyDescent="0.45">
      <c r="C44" s="4299">
        <v>2022</v>
      </c>
      <c r="D44" s="4300">
        <v>45.988856022563112</v>
      </c>
      <c r="E44" s="168"/>
    </row>
    <row r="45" spans="3:13" s="2497" customFormat="1" ht="17.399999999999999" x14ac:dyDescent="0.45">
      <c r="C45" s="4299">
        <v>2023</v>
      </c>
      <c r="D45" s="4300">
        <v>44.312065759859088</v>
      </c>
      <c r="E45" s="168"/>
    </row>
    <row r="46" spans="3:13" ht="17.399999999999999" x14ac:dyDescent="0.35">
      <c r="C46" s="838" t="s">
        <v>7639</v>
      </c>
      <c r="D46" s="838"/>
      <c r="E46" s="1220"/>
    </row>
    <row r="47" spans="3:13" ht="11.25" customHeight="1" x14ac:dyDescent="0.35">
      <c r="C47" s="368"/>
      <c r="D47" s="368"/>
      <c r="E47" s="368"/>
    </row>
    <row r="48" spans="3:13" ht="15.75" customHeight="1" x14ac:dyDescent="0.35">
      <c r="C48" s="368"/>
      <c r="D48" s="368"/>
      <c r="E48" s="368"/>
    </row>
    <row r="49" spans="3:5" ht="19.5" customHeight="1" x14ac:dyDescent="0.35">
      <c r="C49" s="368"/>
      <c r="D49" s="368"/>
      <c r="E49" s="368"/>
    </row>
    <row r="50" spans="3:5" ht="11.25" customHeight="1" x14ac:dyDescent="0.35">
      <c r="C50" s="368"/>
      <c r="D50" s="368"/>
      <c r="E50" s="368"/>
    </row>
  </sheetData>
  <mergeCells count="10">
    <mergeCell ref="C1:D1"/>
    <mergeCell ref="A3:B3"/>
    <mergeCell ref="C3:R3"/>
    <mergeCell ref="A4:B4"/>
    <mergeCell ref="C4:R4"/>
    <mergeCell ref="D11:E11"/>
    <mergeCell ref="A6:B6"/>
    <mergeCell ref="C6:R6"/>
    <mergeCell ref="A5:B5"/>
    <mergeCell ref="C5:R5"/>
  </mergeCells>
  <hyperlinks>
    <hyperlink ref="A1" location="'ODS 5.'!A1" display="REGRESAR" xr:uid="{00000000-0004-0000-A100-000000000000}"/>
    <hyperlink ref="C1" location="'Metadato 5.5.2'!A1" display="VER METADATO" xr:uid="{00000000-0004-0000-A100-000001000000}"/>
  </hyperlinks>
  <pageMargins left="0.7" right="0.7" top="0.75" bottom="0.75" header="0.3" footer="0.3"/>
  <pageSetup paperSize="9" orientation="portrait" r:id="rId1"/>
  <drawing r:id="rId2"/>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200-000000000000}">
  <sheetPr codeName="Hoja159">
    <tabColor theme="0" tint="-0.499984740745262"/>
  </sheetPr>
  <dimension ref="A1:F36"/>
  <sheetViews>
    <sheetView showGridLines="0" zoomScaleNormal="100" workbookViewId="0">
      <pane ySplit="1" topLeftCell="A2" activePane="bottomLeft" state="frozen"/>
      <selection pane="bottomLeft" activeCell="F13" sqref="F13"/>
    </sheetView>
  </sheetViews>
  <sheetFormatPr baseColWidth="10" defaultColWidth="11.44140625" defaultRowHeight="17.399999999999999" x14ac:dyDescent="0.3"/>
  <cols>
    <col min="1" max="1" width="9.21875" style="38" customWidth="1"/>
    <col min="2" max="2" width="26.44140625" style="38" customWidth="1"/>
    <col min="3" max="3" width="24" style="38" customWidth="1"/>
    <col min="4" max="4" width="85.77734375" style="38" customWidth="1"/>
    <col min="5" max="5" width="11.44140625" style="38"/>
    <col min="6" max="6" width="7.21875" style="38" customWidth="1"/>
    <col min="7" max="16384" width="11.44140625" style="38"/>
  </cols>
  <sheetData>
    <row r="1" spans="1:6" x14ac:dyDescent="0.3">
      <c r="B1" s="481" t="s">
        <v>337</v>
      </c>
    </row>
    <row r="2" spans="1:6" ht="18" thickBot="1" x14ac:dyDescent="0.35"/>
    <row r="3" spans="1:6" ht="23.25" customHeight="1" thickBot="1" x14ac:dyDescent="0.35">
      <c r="B3" s="3439" t="s">
        <v>370</v>
      </c>
      <c r="C3" s="3439"/>
      <c r="D3" s="3439"/>
      <c r="F3" s="147" t="s">
        <v>371</v>
      </c>
    </row>
    <row r="4" spans="1:6" x14ac:dyDescent="0.3">
      <c r="A4" s="691"/>
      <c r="B4" s="3142" t="s">
        <v>449</v>
      </c>
      <c r="C4" s="3142"/>
      <c r="D4" s="44" t="s">
        <v>23</v>
      </c>
    </row>
    <row r="5" spans="1:6" ht="34.799999999999997" x14ac:dyDescent="0.3">
      <c r="B5" s="3142" t="s">
        <v>373</v>
      </c>
      <c r="C5" s="3142"/>
      <c r="D5" s="44" t="s">
        <v>74</v>
      </c>
    </row>
    <row r="6" spans="1:6" x14ac:dyDescent="0.3">
      <c r="B6" s="3142" t="s">
        <v>374</v>
      </c>
      <c r="C6" s="3142"/>
      <c r="D6" s="45" t="s">
        <v>847</v>
      </c>
    </row>
    <row r="7" spans="1:6" ht="15" customHeight="1" x14ac:dyDescent="0.3">
      <c r="B7" s="3143" t="s">
        <v>375</v>
      </c>
      <c r="C7" s="3143"/>
      <c r="D7" s="46" t="s">
        <v>4014</v>
      </c>
    </row>
    <row r="8" spans="1:6" x14ac:dyDescent="0.3">
      <c r="B8" s="3143" t="s">
        <v>2480</v>
      </c>
      <c r="C8" s="3143"/>
      <c r="D8" s="47" t="s">
        <v>2553</v>
      </c>
    </row>
    <row r="9" spans="1:6" x14ac:dyDescent="0.45">
      <c r="B9" s="22"/>
      <c r="C9" s="22"/>
      <c r="D9" s="22"/>
    </row>
    <row r="10" spans="1:6" ht="23.25" customHeight="1" x14ac:dyDescent="0.3">
      <c r="B10" s="3439" t="s">
        <v>376</v>
      </c>
      <c r="C10" s="3439"/>
      <c r="D10" s="3439"/>
    </row>
    <row r="11" spans="1:6" x14ac:dyDescent="0.3">
      <c r="B11" s="3153" t="s">
        <v>377</v>
      </c>
      <c r="C11" s="3154"/>
      <c r="D11" s="44" t="s">
        <v>439</v>
      </c>
    </row>
    <row r="12" spans="1:6" ht="15" customHeight="1" x14ac:dyDescent="0.3">
      <c r="B12" s="3155" t="s">
        <v>379</v>
      </c>
      <c r="C12" s="3155"/>
      <c r="D12" s="1222" t="s">
        <v>921</v>
      </c>
    </row>
    <row r="13" spans="1:6" x14ac:dyDescent="0.3">
      <c r="B13" s="3142" t="s">
        <v>380</v>
      </c>
      <c r="C13" s="3142"/>
      <c r="D13" s="603" t="s">
        <v>847</v>
      </c>
    </row>
    <row r="14" spans="1:6" x14ac:dyDescent="0.3">
      <c r="B14" s="3142" t="s">
        <v>381</v>
      </c>
      <c r="C14" s="3156"/>
      <c r="D14" s="603" t="s">
        <v>10</v>
      </c>
    </row>
    <row r="15" spans="1:6" ht="87" x14ac:dyDescent="0.3">
      <c r="B15" s="3142" t="s">
        <v>382</v>
      </c>
      <c r="C15" s="3142"/>
      <c r="D15" s="49" t="s">
        <v>2410</v>
      </c>
    </row>
    <row r="16" spans="1:6" ht="45.6" customHeight="1" x14ac:dyDescent="0.3">
      <c r="B16" s="3142" t="s">
        <v>383</v>
      </c>
      <c r="C16" s="3142"/>
      <c r="D16" s="49"/>
    </row>
    <row r="17" spans="2:4" x14ac:dyDescent="0.3">
      <c r="B17" s="3142" t="s">
        <v>384</v>
      </c>
      <c r="C17" s="3142"/>
      <c r="D17" s="49" t="s">
        <v>385</v>
      </c>
    </row>
    <row r="18" spans="2:4" x14ac:dyDescent="0.3">
      <c r="B18" s="3143" t="s">
        <v>386</v>
      </c>
      <c r="C18" s="3143"/>
      <c r="D18" s="44"/>
    </row>
    <row r="19" spans="2:4" ht="32.25" customHeight="1" x14ac:dyDescent="0.3">
      <c r="B19" s="3144" t="s">
        <v>387</v>
      </c>
      <c r="C19" s="3145"/>
      <c r="D19" s="83" t="s">
        <v>3346</v>
      </c>
    </row>
    <row r="20" spans="2:4" x14ac:dyDescent="0.3">
      <c r="B20" s="3142" t="s">
        <v>388</v>
      </c>
      <c r="C20" s="3142"/>
      <c r="D20" s="49" t="s">
        <v>3344</v>
      </c>
    </row>
    <row r="21" spans="2:4" ht="17.25" customHeight="1" x14ac:dyDescent="0.3">
      <c r="B21" s="3146" t="s">
        <v>390</v>
      </c>
      <c r="C21" s="54" t="s">
        <v>391</v>
      </c>
      <c r="D21" s="49" t="s">
        <v>922</v>
      </c>
    </row>
    <row r="22" spans="2:4" x14ac:dyDescent="0.3">
      <c r="B22" s="3147"/>
      <c r="C22" s="577" t="s">
        <v>393</v>
      </c>
      <c r="D22" s="83"/>
    </row>
    <row r="23" spans="2:4" x14ac:dyDescent="0.3">
      <c r="B23" s="3148" t="s">
        <v>395</v>
      </c>
      <c r="C23" s="3148"/>
      <c r="D23" s="49" t="s">
        <v>3347</v>
      </c>
    </row>
    <row r="24" spans="2:4" x14ac:dyDescent="0.3">
      <c r="B24" s="3148" t="s">
        <v>397</v>
      </c>
      <c r="C24" s="3148"/>
      <c r="D24" s="113" t="s">
        <v>412</v>
      </c>
    </row>
    <row r="25" spans="2:4" x14ac:dyDescent="0.3">
      <c r="B25" s="3142" t="s">
        <v>399</v>
      </c>
      <c r="C25" s="3142"/>
      <c r="D25" s="49" t="s">
        <v>3348</v>
      </c>
    </row>
    <row r="26" spans="2:4" ht="15" customHeight="1" x14ac:dyDescent="0.3">
      <c r="B26" s="3143" t="s">
        <v>401</v>
      </c>
      <c r="C26" s="3143"/>
      <c r="D26" s="113" t="s">
        <v>1624</v>
      </c>
    </row>
    <row r="27" spans="2:4" x14ac:dyDescent="0.3">
      <c r="B27" s="3149" t="s">
        <v>403</v>
      </c>
      <c r="C27" s="3150"/>
      <c r="D27" s="44"/>
    </row>
    <row r="28" spans="2:4" ht="174" x14ac:dyDescent="0.3">
      <c r="B28" s="578" t="s">
        <v>404</v>
      </c>
      <c r="C28" s="579"/>
      <c r="D28" s="44" t="s">
        <v>2409</v>
      </c>
    </row>
    <row r="29" spans="2:4" x14ac:dyDescent="0.3">
      <c r="B29" s="3151" t="s">
        <v>405</v>
      </c>
      <c r="C29" s="3152"/>
      <c r="D29" s="61"/>
    </row>
    <row r="30" spans="2:4" x14ac:dyDescent="0.3">
      <c r="B30" s="114"/>
      <c r="C30" s="114"/>
      <c r="D30" s="115"/>
    </row>
    <row r="31" spans="2:4" ht="23.25" customHeight="1" x14ac:dyDescent="0.3">
      <c r="B31" s="3439" t="s">
        <v>406</v>
      </c>
      <c r="C31" s="3439"/>
      <c r="D31" s="3439"/>
    </row>
    <row r="32" spans="2:4" x14ac:dyDescent="0.3">
      <c r="B32" s="3140" t="s">
        <v>407</v>
      </c>
      <c r="C32" s="3141"/>
      <c r="D32" s="113" t="s">
        <v>5945</v>
      </c>
    </row>
    <row r="33" spans="2:4" x14ac:dyDescent="0.3">
      <c r="B33" s="3140" t="s">
        <v>409</v>
      </c>
      <c r="C33" s="3141"/>
      <c r="D33" s="113" t="s">
        <v>574</v>
      </c>
    </row>
    <row r="34" spans="2:4" x14ac:dyDescent="0.3">
      <c r="B34" s="3140" t="s">
        <v>411</v>
      </c>
      <c r="C34" s="3141"/>
      <c r="D34" s="113" t="s">
        <v>412</v>
      </c>
    </row>
    <row r="35" spans="2:4" x14ac:dyDescent="0.3">
      <c r="B35" s="3140" t="s">
        <v>413</v>
      </c>
      <c r="C35" s="3141"/>
      <c r="D35" s="113" t="s">
        <v>5946</v>
      </c>
    </row>
    <row r="36" spans="2:4" x14ac:dyDescent="0.3">
      <c r="B36" s="3140" t="s">
        <v>415</v>
      </c>
      <c r="C36" s="3141"/>
      <c r="D36" s="85" t="s">
        <v>5947</v>
      </c>
    </row>
  </sheetData>
  <mergeCells count="30">
    <mergeCell ref="B16:C16"/>
    <mergeCell ref="B3:D3"/>
    <mergeCell ref="B4:C4"/>
    <mergeCell ref="B5:C5"/>
    <mergeCell ref="B6:C6"/>
    <mergeCell ref="B7:C7"/>
    <mergeCell ref="B10:D10"/>
    <mergeCell ref="B11:C11"/>
    <mergeCell ref="B12:C12"/>
    <mergeCell ref="B13:C13"/>
    <mergeCell ref="B14:C14"/>
    <mergeCell ref="B15:C15"/>
    <mergeCell ref="B8:C8"/>
    <mergeCell ref="B31:D31"/>
    <mergeCell ref="B17:C17"/>
    <mergeCell ref="B18:C18"/>
    <mergeCell ref="B19:C19"/>
    <mergeCell ref="B20:C20"/>
    <mergeCell ref="B21:B22"/>
    <mergeCell ref="B23:C23"/>
    <mergeCell ref="B24:C24"/>
    <mergeCell ref="B25:C25"/>
    <mergeCell ref="B26:C26"/>
    <mergeCell ref="B27:C27"/>
    <mergeCell ref="B29:C29"/>
    <mergeCell ref="B32:C32"/>
    <mergeCell ref="B33:C33"/>
    <mergeCell ref="B34:C34"/>
    <mergeCell ref="B35:C35"/>
    <mergeCell ref="B36:C36"/>
  </mergeCells>
  <dataValidations count="7">
    <dataValidation type="list" allowBlank="1" showInputMessage="1" showErrorMessage="1" sqref="D25" xr:uid="{00000000-0002-0000-A200-000000000000}">
      <formula1>Tipo_operación</formula1>
    </dataValidation>
    <dataValidation type="list" allowBlank="1" showInputMessage="1" showErrorMessage="1" sqref="D14" xr:uid="{00000000-0002-0000-A200-000001000000}">
      <formula1>Tipo_indicador</formula1>
    </dataValidation>
    <dataValidation type="list" allowBlank="1" showInputMessage="1" showErrorMessage="1" sqref="D7" xr:uid="{00000000-0002-0000-A200-000002000000}">
      <formula1>Nombre_indicador_ODS</formula1>
    </dataValidation>
    <dataValidation type="list" allowBlank="1" showInputMessage="1" showErrorMessage="1" sqref="D6" xr:uid="{00000000-0002-0000-A200-000003000000}">
      <formula1>Numero_indicador</formula1>
    </dataValidation>
    <dataValidation type="list" allowBlank="1" showInputMessage="1" showErrorMessage="1" sqref="D5" xr:uid="{00000000-0002-0000-A200-000004000000}">
      <formula1>Metas_ODS</formula1>
    </dataValidation>
    <dataValidation type="list" allowBlank="1" showInputMessage="1" showErrorMessage="1" sqref="D4" xr:uid="{00000000-0002-0000-A200-000005000000}">
      <formula1>ODS</formula1>
    </dataValidation>
    <dataValidation allowBlank="1" showDropDown="1" showInputMessage="1" showErrorMessage="1" sqref="D13" xr:uid="{00000000-0002-0000-A200-000006000000}"/>
  </dataValidations>
  <hyperlinks>
    <hyperlink ref="B1" location="'5.5.2'!A1" display="REGRESAR" xr:uid="{00000000-0004-0000-A200-000000000000}"/>
    <hyperlink ref="D8" r:id="rId1" xr:uid="{00000000-0004-0000-A200-000001000000}"/>
    <hyperlink ref="D36" r:id="rId2" xr:uid="{00000000-0004-0000-A200-000002000000}"/>
  </hyperlinks>
  <pageMargins left="0.7" right="0.7" top="0.75" bottom="0.75" header="0.3" footer="0.3"/>
  <pageSetup paperSize="9" orientation="portrait" r:id="rId3"/>
  <drawing r:id="rId4"/>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300-000000000000}">
  <sheetPr codeName="Hoja160"/>
  <dimension ref="A1:R43"/>
  <sheetViews>
    <sheetView showGridLines="0" zoomScaleNormal="100" workbookViewId="0">
      <pane ySplit="1" topLeftCell="A2" activePane="bottomLeft" state="frozen"/>
      <selection activeCell="B1" sqref="B1"/>
      <selection pane="bottomLeft" activeCell="K11" sqref="K11"/>
    </sheetView>
  </sheetViews>
  <sheetFormatPr baseColWidth="10" defaultColWidth="11.44140625" defaultRowHeight="13.2" x14ac:dyDescent="0.35"/>
  <cols>
    <col min="1" max="1" width="14.77734375" style="39" customWidth="1"/>
    <col min="2" max="2" width="15.21875" style="39" customWidth="1"/>
    <col min="3" max="3" width="7.77734375" style="39" customWidth="1"/>
    <col min="4" max="4" width="13.33203125" style="39" customWidth="1"/>
    <col min="5" max="5" width="13.77734375" style="39" customWidth="1"/>
    <col min="6" max="6" width="11.77734375" style="238" customWidth="1"/>
    <col min="7" max="7" width="11.44140625" style="39"/>
    <col min="8" max="8" width="13.21875" style="39" customWidth="1"/>
    <col min="9" max="16384" width="11.44140625" style="39"/>
  </cols>
  <sheetData>
    <row r="1" spans="1:18" s="160" customFormat="1" ht="18.600000000000001" x14ac:dyDescent="0.45">
      <c r="A1" s="576" t="s">
        <v>337</v>
      </c>
      <c r="C1" s="3119" t="s">
        <v>430</v>
      </c>
      <c r="D1" s="3119"/>
      <c r="F1" s="700"/>
    </row>
    <row r="2" spans="1:18" s="160" customFormat="1" ht="18.600000000000001" x14ac:dyDescent="0.45">
      <c r="F2" s="700"/>
    </row>
    <row r="3" spans="1:18" s="160" customFormat="1" ht="20.399999999999999" customHeight="1" x14ac:dyDescent="0.45">
      <c r="A3" s="3432" t="s">
        <v>339</v>
      </c>
      <c r="B3" s="3438"/>
      <c r="C3" s="3472" t="s">
        <v>839</v>
      </c>
      <c r="D3" s="3472"/>
      <c r="E3" s="3472"/>
      <c r="F3" s="3472"/>
      <c r="G3" s="3472"/>
      <c r="H3" s="3472"/>
      <c r="I3" s="3472"/>
      <c r="J3" s="3472"/>
      <c r="K3" s="3472"/>
      <c r="L3" s="3472"/>
      <c r="M3" s="3472"/>
      <c r="N3" s="3472"/>
      <c r="O3" s="3472"/>
      <c r="P3" s="3472"/>
      <c r="Q3" s="3472"/>
      <c r="R3" s="3472"/>
    </row>
    <row r="4" spans="1:18" s="160" customFormat="1" ht="43.2" customHeight="1" x14ac:dyDescent="0.45">
      <c r="A4" s="3432" t="s">
        <v>340</v>
      </c>
      <c r="B4" s="3433"/>
      <c r="C4" s="3470" t="s">
        <v>75</v>
      </c>
      <c r="D4" s="3471"/>
      <c r="E4" s="3471"/>
      <c r="F4" s="3471"/>
      <c r="G4" s="3471"/>
      <c r="H4" s="3471"/>
      <c r="I4" s="3471"/>
      <c r="J4" s="3471"/>
      <c r="K4" s="3471"/>
      <c r="L4" s="3471"/>
      <c r="M4" s="3471"/>
      <c r="N4" s="3471"/>
      <c r="O4" s="3471"/>
      <c r="P4" s="3471"/>
      <c r="Q4" s="3471"/>
      <c r="R4" s="3471"/>
    </row>
    <row r="5" spans="1:18" s="160" customFormat="1" ht="18.600000000000001" x14ac:dyDescent="0.45">
      <c r="A5" s="3432" t="s">
        <v>341</v>
      </c>
      <c r="B5" s="3433"/>
      <c r="C5" s="3472" t="s">
        <v>4015</v>
      </c>
      <c r="D5" s="3486"/>
      <c r="E5" s="3486"/>
      <c r="F5" s="3486"/>
      <c r="G5" s="3486"/>
      <c r="H5" s="3486"/>
      <c r="I5" s="3486"/>
      <c r="J5" s="3486"/>
      <c r="K5" s="3486"/>
      <c r="L5" s="3486"/>
      <c r="M5" s="3486"/>
      <c r="N5" s="3486"/>
      <c r="O5" s="3486"/>
      <c r="P5" s="3486"/>
      <c r="Q5" s="3486"/>
      <c r="R5" s="3486"/>
    </row>
    <row r="6" spans="1:18" s="160" customFormat="1" ht="18.600000000000001" x14ac:dyDescent="0.45">
      <c r="A6" s="3432" t="s">
        <v>417</v>
      </c>
      <c r="B6" s="3433"/>
      <c r="C6" s="3472" t="s">
        <v>5128</v>
      </c>
      <c r="D6" s="3486"/>
      <c r="E6" s="3486"/>
      <c r="F6" s="3486"/>
      <c r="G6" s="3486"/>
      <c r="H6" s="3486"/>
      <c r="I6" s="3486"/>
      <c r="J6" s="3486"/>
      <c r="K6" s="3486"/>
      <c r="L6" s="3486"/>
      <c r="M6" s="3486"/>
      <c r="N6" s="3486"/>
      <c r="O6" s="3486"/>
      <c r="P6" s="3486"/>
      <c r="Q6" s="3486"/>
      <c r="R6" s="3486"/>
    </row>
    <row r="7" spans="1:18" s="160" customFormat="1" ht="18.600000000000001" x14ac:dyDescent="0.45">
      <c r="F7" s="700"/>
    </row>
    <row r="8" spans="1:18" s="160" customFormat="1" ht="18.600000000000001" x14ac:dyDescent="0.45">
      <c r="F8" s="700"/>
    </row>
    <row r="9" spans="1:18" s="160" customFormat="1" ht="36" customHeight="1" x14ac:dyDescent="0.45">
      <c r="C9" s="3400" t="s">
        <v>5128</v>
      </c>
      <c r="D9" s="3400"/>
      <c r="E9" s="3400"/>
      <c r="F9" s="3400"/>
      <c r="G9" s="3400"/>
      <c r="H9" s="3400"/>
      <c r="I9" s="3400"/>
      <c r="J9" s="607"/>
      <c r="K9" s="607"/>
      <c r="L9" s="607"/>
      <c r="M9" s="607"/>
      <c r="N9" s="607"/>
      <c r="O9" s="607"/>
    </row>
    <row r="10" spans="1:18" ht="18.600000000000001" customHeight="1" x14ac:dyDescent="0.45">
      <c r="C10" s="3487" t="s">
        <v>458</v>
      </c>
      <c r="D10" s="3489" t="s">
        <v>925</v>
      </c>
      <c r="E10" s="3489"/>
      <c r="F10" s="3489"/>
      <c r="G10" s="3489"/>
      <c r="H10" s="3489"/>
      <c r="I10" s="3489"/>
      <c r="J10" s="88"/>
      <c r="K10" s="88"/>
      <c r="L10" s="88"/>
      <c r="M10" s="88"/>
      <c r="N10" s="88"/>
      <c r="O10" s="88"/>
    </row>
    <row r="11" spans="1:18" s="197" customFormat="1" ht="48" customHeight="1" x14ac:dyDescent="0.3">
      <c r="C11" s="3488"/>
      <c r="D11" s="1144" t="s">
        <v>926</v>
      </c>
      <c r="E11" s="1223" t="s">
        <v>927</v>
      </c>
      <c r="F11" s="1144" t="s">
        <v>928</v>
      </c>
      <c r="G11" s="1144" t="s">
        <v>929</v>
      </c>
      <c r="H11" s="1144" t="s">
        <v>930</v>
      </c>
      <c r="I11" s="1144" t="s">
        <v>931</v>
      </c>
      <c r="J11" s="369"/>
      <c r="M11" s="369"/>
      <c r="N11" s="369"/>
      <c r="O11" s="369"/>
    </row>
    <row r="12" spans="1:18" ht="17.399999999999999" x14ac:dyDescent="0.45">
      <c r="C12" s="1224">
        <v>2010</v>
      </c>
      <c r="D12" s="35">
        <v>30.086956521739129</v>
      </c>
      <c r="E12" s="35">
        <v>14.347826086956522</v>
      </c>
      <c r="F12" s="35">
        <v>9.5652173913043477</v>
      </c>
      <c r="G12" s="35">
        <v>8</v>
      </c>
      <c r="H12" s="35">
        <v>7.7391304347826084</v>
      </c>
      <c r="I12" s="35">
        <v>7.2173913043478253</v>
      </c>
      <c r="J12" s="88"/>
      <c r="M12" s="88"/>
      <c r="N12" s="88"/>
      <c r="O12" s="88"/>
    </row>
    <row r="13" spans="1:18" ht="17.399999999999999" x14ac:dyDescent="0.45">
      <c r="C13" s="168" t="s">
        <v>4933</v>
      </c>
      <c r="D13" s="22"/>
      <c r="E13" s="206"/>
      <c r="F13" s="380"/>
      <c r="G13" s="206"/>
      <c r="H13" s="206"/>
      <c r="I13" s="206"/>
      <c r="J13" s="88"/>
      <c r="K13" s="88"/>
      <c r="L13" s="88"/>
      <c r="M13" s="88"/>
      <c r="N13" s="88"/>
      <c r="O13" s="88"/>
    </row>
    <row r="14" spans="1:18" x14ac:dyDescent="0.35">
      <c r="E14" s="88"/>
      <c r="F14" s="90"/>
      <c r="G14" s="88"/>
      <c r="H14" s="88"/>
      <c r="I14" s="88"/>
      <c r="J14" s="88"/>
      <c r="K14" s="88"/>
      <c r="L14" s="88"/>
      <c r="M14" s="88"/>
      <c r="N14" s="88"/>
      <c r="O14" s="88"/>
    </row>
    <row r="15" spans="1:18" ht="38.25" customHeight="1" x14ac:dyDescent="0.35">
      <c r="C15" s="3296" t="s">
        <v>932</v>
      </c>
      <c r="D15" s="3296"/>
      <c r="E15" s="3296"/>
      <c r="F15" s="3296"/>
      <c r="G15" s="3296"/>
      <c r="H15" s="3296"/>
      <c r="I15" s="3296"/>
      <c r="J15" s="88"/>
      <c r="K15" s="88"/>
      <c r="L15" s="88"/>
      <c r="M15" s="88"/>
      <c r="N15" s="88"/>
      <c r="O15" s="88"/>
    </row>
    <row r="16" spans="1:18" x14ac:dyDescent="0.35">
      <c r="E16" s="88"/>
      <c r="F16" s="90"/>
      <c r="G16" s="88"/>
      <c r="H16" s="88"/>
      <c r="I16" s="88"/>
      <c r="J16" s="88"/>
      <c r="K16" s="88"/>
      <c r="L16" s="88"/>
      <c r="M16" s="88"/>
      <c r="N16" s="88"/>
      <c r="O16" s="88"/>
    </row>
    <row r="17" spans="3:15" x14ac:dyDescent="0.35">
      <c r="E17" s="88"/>
      <c r="F17" s="90"/>
      <c r="G17" s="88"/>
      <c r="H17" s="88"/>
      <c r="I17" s="88"/>
      <c r="J17" s="88"/>
      <c r="K17" s="88"/>
      <c r="L17" s="88"/>
      <c r="M17" s="88"/>
      <c r="N17" s="88"/>
      <c r="O17" s="88"/>
    </row>
    <row r="18" spans="3:15" ht="16.2" x14ac:dyDescent="0.4">
      <c r="D18" s="311"/>
      <c r="E18" s="88"/>
      <c r="F18" s="90"/>
      <c r="G18" s="88"/>
      <c r="H18" s="88"/>
      <c r="I18" s="88"/>
      <c r="J18" s="88"/>
      <c r="K18" s="88"/>
      <c r="L18" s="88"/>
      <c r="M18" s="88"/>
      <c r="N18" s="88"/>
      <c r="O18" s="88"/>
    </row>
    <row r="19" spans="3:15" ht="16.2" x14ac:dyDescent="0.35">
      <c r="C19" s="3483"/>
      <c r="D19" s="3483"/>
      <c r="E19" s="3483"/>
      <c r="F19" s="3483"/>
      <c r="G19" s="3483"/>
      <c r="H19" s="3483"/>
      <c r="I19" s="3483"/>
      <c r="J19" s="3483"/>
      <c r="K19" s="3483"/>
      <c r="L19" s="3483"/>
      <c r="M19" s="3483"/>
      <c r="N19" s="3483"/>
      <c r="O19" s="3483"/>
    </row>
    <row r="20" spans="3:15" ht="16.2" x14ac:dyDescent="0.4">
      <c r="C20" s="3484"/>
      <c r="D20" s="3485"/>
      <c r="E20" s="3485"/>
      <c r="F20" s="3485"/>
      <c r="G20" s="3485"/>
      <c r="H20" s="3485"/>
      <c r="I20" s="3485"/>
      <c r="J20" s="3485"/>
      <c r="K20" s="3485"/>
      <c r="L20" s="370"/>
      <c r="M20" s="3485"/>
      <c r="N20" s="3485"/>
      <c r="O20" s="370"/>
    </row>
    <row r="21" spans="3:15" ht="16.2" x14ac:dyDescent="0.4">
      <c r="C21" s="3484"/>
      <c r="D21" s="3485"/>
      <c r="E21" s="3485"/>
      <c r="F21" s="370"/>
      <c r="G21" s="3485"/>
      <c r="H21" s="3485"/>
      <c r="I21" s="370"/>
      <c r="J21" s="3485"/>
      <c r="K21" s="3485"/>
      <c r="L21" s="370"/>
      <c r="M21" s="3485"/>
      <c r="N21" s="3485"/>
      <c r="O21" s="370"/>
    </row>
    <row r="22" spans="3:15" ht="16.2" x14ac:dyDescent="0.4">
      <c r="C22" s="3484"/>
      <c r="D22" s="370"/>
      <c r="E22" s="371"/>
      <c r="F22" s="371"/>
      <c r="G22" s="370"/>
      <c r="H22" s="371"/>
      <c r="I22" s="371"/>
      <c r="J22" s="370"/>
      <c r="K22" s="371"/>
      <c r="L22" s="371"/>
      <c r="M22" s="370"/>
      <c r="N22" s="371"/>
      <c r="O22" s="371"/>
    </row>
    <row r="23" spans="3:15" ht="16.2" x14ac:dyDescent="0.4">
      <c r="C23" s="372"/>
      <c r="D23" s="208"/>
      <c r="E23" s="373"/>
      <c r="F23" s="252"/>
      <c r="G23" s="208"/>
      <c r="H23" s="373"/>
      <c r="I23" s="208"/>
      <c r="J23" s="208"/>
      <c r="K23" s="373"/>
      <c r="L23" s="373"/>
      <c r="M23" s="208"/>
      <c r="N23" s="373"/>
      <c r="O23" s="208"/>
    </row>
    <row r="24" spans="3:15" ht="16.2" x14ac:dyDescent="0.4">
      <c r="C24" s="374"/>
      <c r="D24" s="374"/>
      <c r="E24" s="375"/>
      <c r="F24" s="376"/>
      <c r="G24" s="374"/>
      <c r="H24" s="375"/>
      <c r="I24" s="374"/>
      <c r="J24" s="374"/>
      <c r="K24" s="375"/>
      <c r="L24" s="375"/>
      <c r="M24" s="374"/>
      <c r="N24" s="375"/>
      <c r="O24" s="374"/>
    </row>
    <row r="25" spans="3:15" ht="16.2" x14ac:dyDescent="0.4">
      <c r="C25" s="200"/>
      <c r="D25" s="200"/>
      <c r="E25" s="329"/>
      <c r="F25" s="251"/>
      <c r="G25" s="200"/>
      <c r="H25" s="329"/>
      <c r="I25" s="200"/>
      <c r="J25" s="200"/>
      <c r="K25" s="329"/>
      <c r="L25" s="329"/>
      <c r="M25" s="200"/>
      <c r="N25" s="329"/>
      <c r="O25" s="200"/>
    </row>
    <row r="26" spans="3:15" ht="16.2" x14ac:dyDescent="0.4">
      <c r="C26" s="200"/>
      <c r="D26" s="200"/>
      <c r="E26" s="329"/>
      <c r="F26" s="251"/>
      <c r="G26" s="200"/>
      <c r="H26" s="329"/>
      <c r="I26" s="200"/>
      <c r="J26" s="200"/>
      <c r="K26" s="329"/>
      <c r="L26" s="329"/>
      <c r="M26" s="200"/>
      <c r="N26" s="329"/>
      <c r="O26" s="200"/>
    </row>
    <row r="27" spans="3:15" ht="16.2" x14ac:dyDescent="0.4">
      <c r="C27" s="200"/>
      <c r="D27" s="200"/>
      <c r="E27" s="329"/>
      <c r="F27" s="251"/>
      <c r="G27" s="200"/>
      <c r="H27" s="329"/>
      <c r="I27" s="200"/>
      <c r="J27" s="200"/>
      <c r="K27" s="329"/>
      <c r="L27" s="329"/>
      <c r="M27" s="200"/>
      <c r="N27" s="329"/>
      <c r="O27" s="200"/>
    </row>
    <row r="28" spans="3:15" ht="16.2" x14ac:dyDescent="0.4">
      <c r="C28" s="200"/>
      <c r="D28" s="200"/>
      <c r="E28" s="329"/>
      <c r="F28" s="251"/>
      <c r="G28" s="200"/>
      <c r="H28" s="329"/>
      <c r="I28" s="200"/>
      <c r="J28" s="200"/>
      <c r="K28" s="329"/>
      <c r="L28" s="329"/>
      <c r="M28" s="200"/>
      <c r="N28" s="329"/>
      <c r="O28" s="200"/>
    </row>
    <row r="29" spans="3:15" ht="16.2" x14ac:dyDescent="0.4">
      <c r="C29" s="200"/>
      <c r="D29" s="200"/>
      <c r="E29" s="329"/>
      <c r="F29" s="251"/>
      <c r="G29" s="200"/>
      <c r="H29" s="329"/>
      <c r="I29" s="200"/>
      <c r="J29" s="200"/>
      <c r="K29" s="329"/>
      <c r="L29" s="329"/>
      <c r="M29" s="200"/>
      <c r="N29" s="329"/>
      <c r="O29" s="200"/>
    </row>
    <row r="30" spans="3:15" ht="16.2" x14ac:dyDescent="0.4">
      <c r="C30" s="200"/>
      <c r="D30" s="200"/>
      <c r="E30" s="329"/>
      <c r="F30" s="251"/>
      <c r="G30" s="200"/>
      <c r="H30" s="329"/>
      <c r="I30" s="200"/>
      <c r="J30" s="200"/>
      <c r="K30" s="329"/>
      <c r="L30" s="329"/>
      <c r="M30" s="200"/>
      <c r="N30" s="329"/>
      <c r="O30" s="200"/>
    </row>
    <row r="31" spans="3:15" ht="16.2" x14ac:dyDescent="0.4">
      <c r="C31" s="200"/>
      <c r="D31" s="200"/>
      <c r="E31" s="329"/>
      <c r="F31" s="251"/>
      <c r="G31" s="200"/>
      <c r="H31" s="329"/>
      <c r="I31" s="200"/>
      <c r="J31" s="200"/>
      <c r="K31" s="329"/>
      <c r="L31" s="329"/>
      <c r="M31" s="200"/>
      <c r="N31" s="329"/>
      <c r="O31" s="200"/>
    </row>
    <row r="32" spans="3:15" ht="16.2" x14ac:dyDescent="0.4">
      <c r="C32" s="377"/>
      <c r="D32" s="200"/>
      <c r="E32" s="329"/>
      <c r="F32" s="251"/>
      <c r="G32" s="200"/>
      <c r="H32" s="329"/>
      <c r="I32" s="200"/>
      <c r="J32" s="200"/>
      <c r="K32" s="329"/>
      <c r="L32" s="329"/>
      <c r="M32" s="200"/>
      <c r="N32" s="329"/>
      <c r="O32" s="200"/>
    </row>
    <row r="33" spans="3:15" ht="16.2" x14ac:dyDescent="0.4">
      <c r="C33" s="374"/>
      <c r="D33" s="374"/>
      <c r="E33" s="375"/>
      <c r="F33" s="378"/>
      <c r="G33" s="374"/>
      <c r="H33" s="375"/>
      <c r="I33" s="374"/>
      <c r="J33" s="374"/>
      <c r="K33" s="375"/>
      <c r="L33" s="375"/>
      <c r="M33" s="374"/>
      <c r="N33" s="375"/>
      <c r="O33" s="374"/>
    </row>
    <row r="34" spans="3:15" ht="16.2" x14ac:dyDescent="0.4">
      <c r="J34" s="200"/>
      <c r="K34" s="329"/>
      <c r="L34" s="329"/>
      <c r="M34" s="200"/>
      <c r="N34" s="329"/>
      <c r="O34" s="200"/>
    </row>
    <row r="35" spans="3:15" ht="17.399999999999999" x14ac:dyDescent="0.4">
      <c r="C35" s="3446" t="s">
        <v>4933</v>
      </c>
      <c r="D35" s="3446"/>
      <c r="E35" s="3446"/>
      <c r="F35" s="3446"/>
      <c r="G35" s="3446"/>
      <c r="H35" s="3446"/>
      <c r="I35" s="3446"/>
      <c r="J35" s="200"/>
      <c r="K35" s="329"/>
      <c r="L35" s="329"/>
      <c r="M35" s="200"/>
      <c r="N35" s="329"/>
      <c r="O35" s="200"/>
    </row>
    <row r="36" spans="3:15" ht="16.2" x14ac:dyDescent="0.4">
      <c r="J36" s="200"/>
      <c r="K36" s="329"/>
      <c r="L36" s="329"/>
      <c r="M36" s="200"/>
      <c r="N36" s="329"/>
      <c r="O36" s="200"/>
    </row>
    <row r="37" spans="3:15" ht="16.2" x14ac:dyDescent="0.4">
      <c r="J37" s="200"/>
      <c r="K37" s="329"/>
      <c r="L37" s="329"/>
      <c r="M37" s="200"/>
      <c r="N37" s="329"/>
      <c r="O37" s="200"/>
    </row>
    <row r="38" spans="3:15" ht="16.2" x14ac:dyDescent="0.4">
      <c r="J38" s="200"/>
      <c r="K38" s="329"/>
      <c r="L38" s="329"/>
      <c r="M38" s="200"/>
      <c r="N38" s="329"/>
      <c r="O38" s="200"/>
    </row>
    <row r="39" spans="3:15" ht="16.2" x14ac:dyDescent="0.4">
      <c r="C39" s="200"/>
      <c r="D39" s="200"/>
      <c r="E39" s="329"/>
      <c r="F39" s="251"/>
      <c r="G39" s="200"/>
      <c r="H39" s="329"/>
      <c r="I39" s="200"/>
      <c r="J39" s="200"/>
      <c r="K39" s="329"/>
      <c r="L39" s="329"/>
      <c r="M39" s="200"/>
      <c r="N39" s="329"/>
      <c r="O39" s="200"/>
    </row>
    <row r="40" spans="3:15" ht="17.399999999999999" x14ac:dyDescent="0.45">
      <c r="C40" s="206"/>
      <c r="D40" s="206"/>
      <c r="E40" s="379"/>
      <c r="F40" s="380"/>
      <c r="G40" s="206"/>
      <c r="H40" s="379"/>
      <c r="I40" s="206"/>
      <c r="J40" s="206"/>
      <c r="K40" s="379"/>
      <c r="L40" s="379"/>
      <c r="M40" s="206"/>
      <c r="N40" s="379"/>
      <c r="O40" s="206"/>
    </row>
    <row r="42" spans="3:15" x14ac:dyDescent="0.35">
      <c r="F42" s="39"/>
    </row>
    <row r="43" spans="3:15" x14ac:dyDescent="0.35">
      <c r="F43" s="39"/>
    </row>
  </sheetData>
  <mergeCells count="21">
    <mergeCell ref="C15:I15"/>
    <mergeCell ref="C1:D1"/>
    <mergeCell ref="A3:B3"/>
    <mergeCell ref="C3:R3"/>
    <mergeCell ref="A4:B4"/>
    <mergeCell ref="C4:R4"/>
    <mergeCell ref="A5:B5"/>
    <mergeCell ref="C5:R5"/>
    <mergeCell ref="A6:B6"/>
    <mergeCell ref="C6:R6"/>
    <mergeCell ref="C9:I9"/>
    <mergeCell ref="C10:C11"/>
    <mergeCell ref="D10:I10"/>
    <mergeCell ref="C35:I35"/>
    <mergeCell ref="C19:O19"/>
    <mergeCell ref="C20:C22"/>
    <mergeCell ref="D20:K20"/>
    <mergeCell ref="M20:N21"/>
    <mergeCell ref="D21:E21"/>
    <mergeCell ref="G21:H21"/>
    <mergeCell ref="J21:K21"/>
  </mergeCells>
  <hyperlinks>
    <hyperlink ref="A1" location="'ODS 5.'!A1" display="REGRESAR" xr:uid="{00000000-0004-0000-A300-000000000000}"/>
    <hyperlink ref="C1" location="'Metadato 5.6.1'!A1" display="VER METADATO" xr:uid="{00000000-0004-0000-A300-000001000000}"/>
  </hyperlinks>
  <pageMargins left="0.7" right="0.7" top="0.75" bottom="0.75" header="0.3" footer="0.3"/>
  <pageSetup orientation="portrait" r:id="rId1"/>
  <drawing r:id="rId2"/>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400-000000000000}">
  <sheetPr codeName="Hoja161">
    <tabColor theme="0" tint="-0.499984740745262"/>
  </sheetPr>
  <dimension ref="A1:M58"/>
  <sheetViews>
    <sheetView showGridLines="0" zoomScaleNormal="100" workbookViewId="0">
      <pane ySplit="1" topLeftCell="A2" activePane="bottomLeft" state="frozen"/>
      <selection pane="bottomLeft" activeCell="F11" sqref="F11"/>
    </sheetView>
  </sheetViews>
  <sheetFormatPr baseColWidth="10" defaultColWidth="11.44140625" defaultRowHeight="17.399999999999999" x14ac:dyDescent="0.3"/>
  <cols>
    <col min="1" max="1" width="11.77734375" style="38" customWidth="1"/>
    <col min="2" max="2" width="26.44140625" style="38" customWidth="1"/>
    <col min="3" max="3" width="10.5546875" style="38" bestFit="1" customWidth="1"/>
    <col min="4" max="4" width="85.77734375" style="710" customWidth="1"/>
    <col min="5" max="5" width="11.44140625" style="38"/>
    <col min="6" max="6" width="7.21875" style="38" customWidth="1"/>
    <col min="7" max="16384" width="11.44140625" style="38"/>
  </cols>
  <sheetData>
    <row r="1" spans="1:7" x14ac:dyDescent="0.3">
      <c r="B1" s="481" t="s">
        <v>337</v>
      </c>
    </row>
    <row r="2" spans="1:7" ht="18" thickBot="1" x14ac:dyDescent="0.35"/>
    <row r="3" spans="1:7" ht="23.25" customHeight="1" thickBot="1" x14ac:dyDescent="0.35">
      <c r="B3" s="3439" t="s">
        <v>370</v>
      </c>
      <c r="C3" s="3439"/>
      <c r="D3" s="3439"/>
      <c r="F3" s="147" t="s">
        <v>371</v>
      </c>
    </row>
    <row r="4" spans="1:7" x14ac:dyDescent="0.3">
      <c r="A4" s="691"/>
      <c r="B4" s="3299" t="s">
        <v>449</v>
      </c>
      <c r="C4" s="3299"/>
      <c r="D4" s="156" t="s">
        <v>23</v>
      </c>
    </row>
    <row r="5" spans="1:7" ht="64.5" customHeight="1" x14ac:dyDescent="0.3">
      <c r="B5" s="3142" t="s">
        <v>373</v>
      </c>
      <c r="C5" s="3142"/>
      <c r="D5" s="44" t="s">
        <v>75</v>
      </c>
    </row>
    <row r="6" spans="1:7" x14ac:dyDescent="0.3">
      <c r="B6" s="3142" t="s">
        <v>374</v>
      </c>
      <c r="C6" s="3142"/>
      <c r="D6" s="45" t="s">
        <v>848</v>
      </c>
    </row>
    <row r="7" spans="1:7" ht="34.799999999999997" x14ac:dyDescent="0.3">
      <c r="A7" s="151"/>
      <c r="B7" s="3143" t="s">
        <v>375</v>
      </c>
      <c r="C7" s="3143"/>
      <c r="D7" s="80" t="s">
        <v>4015</v>
      </c>
      <c r="E7" s="151"/>
      <c r="F7" s="151"/>
      <c r="G7" s="151"/>
    </row>
    <row r="8" spans="1:7" x14ac:dyDescent="0.3">
      <c r="A8" s="151"/>
      <c r="B8" s="3143" t="s">
        <v>2480</v>
      </c>
      <c r="C8" s="3143"/>
      <c r="D8" s="81" t="s">
        <v>2554</v>
      </c>
      <c r="E8" s="151"/>
      <c r="F8" s="151"/>
      <c r="G8" s="151"/>
    </row>
    <row r="9" spans="1:7" x14ac:dyDescent="0.45">
      <c r="A9" s="151"/>
      <c r="B9" s="22"/>
      <c r="C9" s="22"/>
      <c r="D9" s="22"/>
      <c r="E9" s="151"/>
      <c r="F9" s="151"/>
      <c r="G9" s="151"/>
    </row>
    <row r="10" spans="1:7" ht="18.600000000000001" x14ac:dyDescent="0.3">
      <c r="A10" s="151"/>
      <c r="B10" s="3439" t="s">
        <v>376</v>
      </c>
      <c r="C10" s="3439"/>
      <c r="D10" s="3439"/>
      <c r="E10" s="151"/>
      <c r="F10" s="151"/>
      <c r="G10" s="151"/>
    </row>
    <row r="11" spans="1:7" x14ac:dyDescent="0.3">
      <c r="A11" s="903"/>
      <c r="B11" s="3323" t="s">
        <v>377</v>
      </c>
      <c r="C11" s="3324"/>
      <c r="D11" s="156" t="s">
        <v>933</v>
      </c>
      <c r="E11" s="151"/>
      <c r="F11" s="151"/>
      <c r="G11" s="151"/>
    </row>
    <row r="12" spans="1:7" ht="34.799999999999997" x14ac:dyDescent="0.3">
      <c r="A12" s="904"/>
      <c r="B12" s="3155" t="s">
        <v>379</v>
      </c>
      <c r="C12" s="3155"/>
      <c r="D12" s="460" t="s">
        <v>924</v>
      </c>
      <c r="E12" s="151"/>
      <c r="F12" s="151"/>
      <c r="G12" s="151"/>
    </row>
    <row r="13" spans="1:7" x14ac:dyDescent="0.3">
      <c r="A13" s="151"/>
      <c r="B13" s="3142" t="s">
        <v>380</v>
      </c>
      <c r="C13" s="3142"/>
      <c r="D13" s="603" t="s">
        <v>848</v>
      </c>
      <c r="E13" s="151"/>
      <c r="F13" s="151"/>
      <c r="G13" s="151"/>
    </row>
    <row r="14" spans="1:7" x14ac:dyDescent="0.3">
      <c r="A14" s="151"/>
      <c r="B14" s="3142" t="s">
        <v>381</v>
      </c>
      <c r="C14" s="3156"/>
      <c r="D14" s="603" t="s">
        <v>10</v>
      </c>
      <c r="E14" s="151"/>
      <c r="F14" s="151"/>
      <c r="G14" s="151"/>
    </row>
    <row r="15" spans="1:7" ht="34.799999999999997" x14ac:dyDescent="0.3">
      <c r="A15" s="151"/>
      <c r="B15" s="3142" t="s">
        <v>382</v>
      </c>
      <c r="C15" s="3142"/>
      <c r="D15" s="49" t="s">
        <v>6015</v>
      </c>
      <c r="E15" s="151"/>
      <c r="F15" s="151"/>
      <c r="G15" s="151"/>
    </row>
    <row r="16" spans="1:7" ht="50.25" customHeight="1" x14ac:dyDescent="0.3">
      <c r="A16" s="151"/>
      <c r="B16" s="3142" t="s">
        <v>383</v>
      </c>
      <c r="C16" s="3142"/>
      <c r="D16" s="49"/>
      <c r="E16" s="151"/>
      <c r="F16" s="151"/>
      <c r="G16" s="151"/>
    </row>
    <row r="17" spans="2:13" x14ac:dyDescent="0.3">
      <c r="B17" s="3142" t="s">
        <v>384</v>
      </c>
      <c r="C17" s="3142"/>
      <c r="D17" s="52" t="s">
        <v>450</v>
      </c>
    </row>
    <row r="18" spans="2:13" x14ac:dyDescent="0.3">
      <c r="B18" s="3143" t="s">
        <v>386</v>
      </c>
      <c r="C18" s="3143"/>
      <c r="D18" s="44"/>
    </row>
    <row r="19" spans="2:13" ht="46.5" customHeight="1" x14ac:dyDescent="0.3">
      <c r="B19" s="3144" t="s">
        <v>387</v>
      </c>
      <c r="C19" s="3145"/>
      <c r="D19" s="52" t="s">
        <v>934</v>
      </c>
    </row>
    <row r="20" spans="2:13" x14ac:dyDescent="0.3">
      <c r="B20" s="3142" t="s">
        <v>388</v>
      </c>
      <c r="C20" s="3142"/>
      <c r="D20" s="49" t="s">
        <v>424</v>
      </c>
    </row>
    <row r="21" spans="2:13" x14ac:dyDescent="0.3">
      <c r="B21" s="3146" t="s">
        <v>390</v>
      </c>
      <c r="C21" s="54" t="s">
        <v>391</v>
      </c>
      <c r="D21" s="44"/>
    </row>
    <row r="22" spans="2:13" x14ac:dyDescent="0.3">
      <c r="B22" s="3147"/>
      <c r="C22" s="577" t="s">
        <v>393</v>
      </c>
      <c r="D22" s="52" t="s">
        <v>935</v>
      </c>
    </row>
    <row r="23" spans="2:13" x14ac:dyDescent="0.3">
      <c r="B23" s="3148" t="s">
        <v>395</v>
      </c>
      <c r="C23" s="3148"/>
      <c r="D23" s="52" t="s">
        <v>559</v>
      </c>
    </row>
    <row r="24" spans="2:13" x14ac:dyDescent="0.3">
      <c r="B24" s="3148" t="s">
        <v>397</v>
      </c>
      <c r="C24" s="3148"/>
      <c r="D24" s="84" t="s">
        <v>645</v>
      </c>
    </row>
    <row r="25" spans="2:13" x14ac:dyDescent="0.3">
      <c r="B25" s="3142" t="s">
        <v>399</v>
      </c>
      <c r="C25" s="3142"/>
      <c r="D25" s="52" t="s">
        <v>15</v>
      </c>
    </row>
    <row r="26" spans="2:13" ht="15" customHeight="1" x14ac:dyDescent="0.3">
      <c r="B26" s="3143" t="s">
        <v>401</v>
      </c>
      <c r="C26" s="3143"/>
      <c r="D26" s="84" t="s">
        <v>936</v>
      </c>
    </row>
    <row r="27" spans="2:13" x14ac:dyDescent="0.3">
      <c r="B27" s="3149" t="s">
        <v>403</v>
      </c>
      <c r="C27" s="3150"/>
      <c r="D27" s="44"/>
    </row>
    <row r="28" spans="2:13" ht="34.799999999999997" x14ac:dyDescent="0.3">
      <c r="B28" s="578" t="s">
        <v>404</v>
      </c>
      <c r="C28" s="579"/>
      <c r="D28" s="52" t="s">
        <v>937</v>
      </c>
    </row>
    <row r="29" spans="2:13" x14ac:dyDescent="0.3">
      <c r="B29" s="3151" t="s">
        <v>405</v>
      </c>
      <c r="C29" s="3152"/>
      <c r="D29" s="61"/>
    </row>
    <row r="30" spans="2:13" x14ac:dyDescent="0.3">
      <c r="B30" s="937"/>
      <c r="C30" s="937"/>
      <c r="D30" s="938"/>
    </row>
    <row r="31" spans="2:13" ht="23.25" customHeight="1" x14ac:dyDescent="0.3">
      <c r="B31" s="3439" t="s">
        <v>406</v>
      </c>
      <c r="C31" s="3439"/>
      <c r="D31" s="3439"/>
      <c r="E31" s="151"/>
      <c r="F31" s="151"/>
      <c r="G31" s="151"/>
      <c r="H31" s="151"/>
      <c r="I31" s="151"/>
      <c r="J31" s="151"/>
      <c r="K31" s="151"/>
      <c r="L31" s="151"/>
      <c r="M31" s="151"/>
    </row>
    <row r="32" spans="2:13" x14ac:dyDescent="0.3">
      <c r="B32" s="3321" t="s">
        <v>407</v>
      </c>
      <c r="C32" s="3322"/>
      <c r="D32" s="605" t="s">
        <v>648</v>
      </c>
      <c r="E32" s="151"/>
      <c r="F32" s="151"/>
      <c r="G32" s="151"/>
      <c r="H32" s="151"/>
      <c r="I32" s="151"/>
      <c r="J32" s="151"/>
      <c r="K32" s="151"/>
      <c r="L32" s="151"/>
      <c r="M32" s="151"/>
    </row>
    <row r="33" spans="1:13" x14ac:dyDescent="0.3">
      <c r="B33" s="3140" t="s">
        <v>409</v>
      </c>
      <c r="C33" s="3141"/>
      <c r="D33" s="84" t="s">
        <v>649</v>
      </c>
      <c r="E33" s="151"/>
      <c r="F33" s="151"/>
      <c r="G33" s="151"/>
      <c r="H33" s="151"/>
      <c r="I33" s="151"/>
      <c r="J33" s="151"/>
      <c r="K33" s="151"/>
      <c r="L33" s="151"/>
      <c r="M33" s="151"/>
    </row>
    <row r="34" spans="1:13" x14ac:dyDescent="0.3">
      <c r="A34" s="903"/>
      <c r="B34" s="3140" t="s">
        <v>411</v>
      </c>
      <c r="C34" s="3141"/>
      <c r="D34" s="84" t="s">
        <v>645</v>
      </c>
      <c r="E34" s="903"/>
      <c r="F34" s="903"/>
      <c r="G34" s="903"/>
      <c r="H34" s="903"/>
      <c r="I34" s="903"/>
      <c r="J34" s="903"/>
      <c r="K34" s="903"/>
      <c r="L34" s="903"/>
      <c r="M34" s="903"/>
    </row>
    <row r="35" spans="1:13" x14ac:dyDescent="0.3">
      <c r="A35" s="1225"/>
      <c r="B35" s="3140" t="s">
        <v>413</v>
      </c>
      <c r="C35" s="3141"/>
      <c r="D35" s="84" t="s">
        <v>650</v>
      </c>
      <c r="E35" s="1226"/>
      <c r="F35" s="1226"/>
      <c r="G35" s="1226"/>
      <c r="H35" s="1226"/>
      <c r="I35" s="1226"/>
      <c r="J35" s="1227"/>
      <c r="K35" s="1226"/>
      <c r="L35" s="1226"/>
      <c r="M35" s="1227"/>
    </row>
    <row r="36" spans="1:13" x14ac:dyDescent="0.3">
      <c r="A36" s="1225"/>
      <c r="B36" s="3140" t="s">
        <v>415</v>
      </c>
      <c r="C36" s="3141"/>
      <c r="D36" s="84" t="s">
        <v>651</v>
      </c>
      <c r="E36" s="1226"/>
      <c r="F36" s="1226"/>
      <c r="G36" s="1227"/>
      <c r="H36" s="1226"/>
      <c r="I36" s="1226"/>
      <c r="J36" s="1227"/>
      <c r="K36" s="1226"/>
      <c r="L36" s="1226"/>
      <c r="M36" s="1227"/>
    </row>
    <row r="37" spans="1:13" x14ac:dyDescent="0.3">
      <c r="A37" s="1225"/>
      <c r="B37" s="1227"/>
      <c r="C37" s="1228"/>
      <c r="D37" s="1228"/>
      <c r="E37" s="1227"/>
      <c r="F37" s="1228"/>
      <c r="G37" s="1228"/>
      <c r="H37" s="1227"/>
      <c r="I37" s="1228"/>
      <c r="J37" s="1228"/>
      <c r="K37" s="1227"/>
      <c r="L37" s="1228"/>
      <c r="M37" s="1228"/>
    </row>
    <row r="38" spans="1:13" x14ac:dyDescent="0.3">
      <c r="A38" s="1229"/>
      <c r="B38" s="902"/>
      <c r="C38" s="1230"/>
      <c r="D38" s="1231"/>
      <c r="E38" s="902"/>
      <c r="F38" s="1230"/>
      <c r="G38" s="902"/>
      <c r="H38" s="902"/>
      <c r="I38" s="1230"/>
      <c r="J38" s="1230"/>
      <c r="K38" s="902"/>
      <c r="L38" s="1230"/>
      <c r="M38" s="902"/>
    </row>
    <row r="39" spans="1:13" x14ac:dyDescent="0.3">
      <c r="A39" s="1232"/>
      <c r="B39" s="1232"/>
      <c r="C39" s="1233"/>
      <c r="D39" s="1234"/>
      <c r="E39" s="1232"/>
      <c r="F39" s="1233"/>
      <c r="G39" s="1232"/>
      <c r="H39" s="1232"/>
      <c r="I39" s="1233"/>
      <c r="J39" s="1233"/>
      <c r="K39" s="1232"/>
      <c r="L39" s="1233"/>
      <c r="M39" s="1232"/>
    </row>
    <row r="40" spans="1:13" x14ac:dyDescent="0.3">
      <c r="A40" s="151"/>
      <c r="B40" s="151"/>
      <c r="C40" s="152"/>
      <c r="D40" s="153"/>
      <c r="E40" s="151"/>
      <c r="F40" s="152"/>
      <c r="G40" s="151"/>
      <c r="H40" s="151"/>
      <c r="I40" s="152"/>
      <c r="J40" s="152"/>
      <c r="K40" s="151"/>
      <c r="L40" s="152"/>
      <c r="M40" s="151"/>
    </row>
    <row r="41" spans="1:13" x14ac:dyDescent="0.3">
      <c r="A41" s="151"/>
      <c r="B41" s="151"/>
      <c r="C41" s="152"/>
      <c r="D41" s="153"/>
      <c r="E41" s="151"/>
      <c r="F41" s="152"/>
      <c r="G41" s="151"/>
      <c r="H41" s="151"/>
      <c r="I41" s="152"/>
      <c r="J41" s="152"/>
      <c r="K41" s="151"/>
      <c r="L41" s="152"/>
      <c r="M41" s="151"/>
    </row>
    <row r="42" spans="1:13" x14ac:dyDescent="0.3">
      <c r="A42" s="151"/>
      <c r="B42" s="151"/>
      <c r="C42" s="152"/>
      <c r="D42" s="153"/>
      <c r="E42" s="151"/>
      <c r="F42" s="152"/>
      <c r="G42" s="151"/>
      <c r="H42" s="151"/>
      <c r="I42" s="152"/>
      <c r="J42" s="152"/>
      <c r="K42" s="151"/>
      <c r="L42" s="152"/>
      <c r="M42" s="151"/>
    </row>
    <row r="43" spans="1:13" x14ac:dyDescent="0.3">
      <c r="A43" s="151"/>
      <c r="B43" s="151"/>
      <c r="C43" s="152"/>
      <c r="D43" s="153"/>
      <c r="E43" s="151"/>
      <c r="F43" s="152"/>
      <c r="G43" s="151"/>
      <c r="H43" s="151"/>
      <c r="I43" s="152"/>
      <c r="J43" s="152"/>
      <c r="K43" s="151"/>
      <c r="L43" s="152"/>
      <c r="M43" s="151"/>
    </row>
    <row r="44" spans="1:13" x14ac:dyDescent="0.3">
      <c r="A44" s="151"/>
      <c r="B44" s="151"/>
      <c r="C44" s="152"/>
      <c r="D44" s="153"/>
      <c r="E44" s="151"/>
      <c r="F44" s="152"/>
      <c r="G44" s="151"/>
      <c r="H44" s="151"/>
      <c r="I44" s="152"/>
      <c r="J44" s="152"/>
      <c r="K44" s="151"/>
      <c r="L44" s="152"/>
      <c r="M44" s="151"/>
    </row>
    <row r="45" spans="1:13" x14ac:dyDescent="0.3">
      <c r="A45" s="151"/>
      <c r="B45" s="151"/>
      <c r="C45" s="152"/>
      <c r="D45" s="153"/>
      <c r="E45" s="151"/>
      <c r="F45" s="152"/>
      <c r="G45" s="151"/>
      <c r="H45" s="151"/>
      <c r="I45" s="152"/>
      <c r="J45" s="152"/>
      <c r="K45" s="151"/>
      <c r="L45" s="152"/>
      <c r="M45" s="151"/>
    </row>
    <row r="46" spans="1:13" x14ac:dyDescent="0.3">
      <c r="A46" s="151"/>
      <c r="B46" s="151"/>
      <c r="C46" s="152"/>
      <c r="D46" s="153"/>
      <c r="E46" s="151"/>
      <c r="F46" s="152"/>
      <c r="G46" s="151"/>
      <c r="H46" s="151"/>
      <c r="I46" s="152"/>
      <c r="J46" s="152"/>
      <c r="K46" s="151"/>
      <c r="L46" s="152"/>
      <c r="M46" s="151"/>
    </row>
    <row r="47" spans="1:13" x14ac:dyDescent="0.3">
      <c r="A47" s="1235"/>
      <c r="B47" s="151"/>
      <c r="C47" s="152"/>
      <c r="D47" s="153"/>
      <c r="E47" s="151"/>
      <c r="F47" s="152"/>
      <c r="G47" s="151"/>
      <c r="H47" s="151"/>
      <c r="I47" s="152"/>
      <c r="J47" s="152"/>
      <c r="K47" s="151"/>
      <c r="L47" s="152"/>
      <c r="M47" s="151"/>
    </row>
    <row r="48" spans="1:13" x14ac:dyDescent="0.3">
      <c r="A48" s="1232"/>
      <c r="B48" s="1232"/>
      <c r="C48" s="1233"/>
      <c r="D48" s="1236"/>
      <c r="E48" s="1232"/>
      <c r="F48" s="1233"/>
      <c r="G48" s="1232"/>
      <c r="H48" s="1232"/>
      <c r="I48" s="1233"/>
      <c r="J48" s="1233"/>
      <c r="K48" s="1232"/>
      <c r="L48" s="1233"/>
      <c r="M48" s="1232"/>
    </row>
    <row r="49" spans="1:13" x14ac:dyDescent="0.3">
      <c r="A49" s="151"/>
      <c r="B49" s="151"/>
      <c r="C49" s="152"/>
      <c r="D49" s="1237"/>
      <c r="E49" s="151"/>
      <c r="F49" s="152"/>
      <c r="G49" s="151"/>
      <c r="H49" s="151"/>
      <c r="I49" s="152"/>
      <c r="J49" s="152"/>
      <c r="K49" s="151"/>
      <c r="L49" s="152"/>
      <c r="M49" s="151"/>
    </row>
    <row r="50" spans="1:13" x14ac:dyDescent="0.3">
      <c r="A50" s="151"/>
      <c r="B50" s="151"/>
      <c r="C50" s="152"/>
      <c r="D50" s="1238"/>
      <c r="E50" s="151"/>
      <c r="F50" s="152"/>
      <c r="G50" s="151"/>
      <c r="H50" s="151"/>
      <c r="I50" s="152"/>
      <c r="J50" s="152"/>
      <c r="K50" s="151"/>
      <c r="L50" s="152"/>
      <c r="M50" s="151"/>
    </row>
    <row r="51" spans="1:13" x14ac:dyDescent="0.3">
      <c r="A51" s="151"/>
      <c r="B51" s="151"/>
      <c r="C51" s="152"/>
      <c r="D51" s="153"/>
      <c r="E51" s="151"/>
      <c r="F51" s="152"/>
      <c r="G51" s="151"/>
      <c r="H51" s="151"/>
      <c r="I51" s="152"/>
      <c r="J51" s="152"/>
      <c r="K51" s="151"/>
      <c r="L51" s="152"/>
      <c r="M51" s="151"/>
    </row>
    <row r="52" spans="1:13" x14ac:dyDescent="0.3">
      <c r="A52" s="151"/>
      <c r="B52" s="151"/>
      <c r="C52" s="152"/>
      <c r="D52" s="153"/>
      <c r="E52" s="151"/>
      <c r="F52" s="152"/>
      <c r="G52" s="151"/>
      <c r="H52" s="151"/>
      <c r="I52" s="152"/>
      <c r="J52" s="152"/>
      <c r="K52" s="151"/>
      <c r="L52" s="152"/>
      <c r="M52" s="151"/>
    </row>
    <row r="53" spans="1:13" x14ac:dyDescent="0.3">
      <c r="A53" s="151"/>
      <c r="B53" s="151"/>
      <c r="C53" s="152"/>
      <c r="D53" s="153"/>
      <c r="E53" s="151"/>
      <c r="F53" s="152"/>
      <c r="G53" s="151"/>
      <c r="H53" s="151"/>
      <c r="I53" s="152"/>
      <c r="J53" s="152"/>
      <c r="K53" s="151"/>
      <c r="L53" s="152"/>
      <c r="M53" s="151"/>
    </row>
    <row r="54" spans="1:13" x14ac:dyDescent="0.3">
      <c r="A54" s="151"/>
      <c r="B54" s="151"/>
      <c r="C54" s="152"/>
      <c r="D54" s="153"/>
      <c r="E54" s="151"/>
      <c r="F54" s="152"/>
      <c r="G54" s="151"/>
      <c r="H54" s="151"/>
      <c r="I54" s="152"/>
      <c r="J54" s="152"/>
      <c r="K54" s="151"/>
      <c r="L54" s="152"/>
      <c r="M54" s="151"/>
    </row>
    <row r="55" spans="1:13" x14ac:dyDescent="0.3">
      <c r="A55" s="151"/>
      <c r="B55" s="151"/>
      <c r="C55" s="152"/>
      <c r="D55" s="153"/>
      <c r="E55" s="151"/>
      <c r="F55" s="152"/>
      <c r="G55" s="151"/>
      <c r="H55" s="151"/>
      <c r="I55" s="152"/>
      <c r="J55" s="152"/>
      <c r="K55" s="151"/>
      <c r="L55" s="152"/>
      <c r="M55" s="151"/>
    </row>
    <row r="57" spans="1:13" x14ac:dyDescent="0.3">
      <c r="D57" s="38"/>
    </row>
    <row r="58" spans="1:13" x14ac:dyDescent="0.3">
      <c r="D58" s="38"/>
    </row>
  </sheetData>
  <mergeCells count="30">
    <mergeCell ref="B16:C16"/>
    <mergeCell ref="B3:D3"/>
    <mergeCell ref="B4:C4"/>
    <mergeCell ref="B5:C5"/>
    <mergeCell ref="B6:C6"/>
    <mergeCell ref="B7:C7"/>
    <mergeCell ref="B10:D10"/>
    <mergeCell ref="B11:C11"/>
    <mergeCell ref="B12:C12"/>
    <mergeCell ref="B13:C13"/>
    <mergeCell ref="B14:C14"/>
    <mergeCell ref="B15:C15"/>
    <mergeCell ref="B8:C8"/>
    <mergeCell ref="B31:D31"/>
    <mergeCell ref="B17:C17"/>
    <mergeCell ref="B18:C18"/>
    <mergeCell ref="B19:C19"/>
    <mergeCell ref="B20:C20"/>
    <mergeCell ref="B21:B22"/>
    <mergeCell ref="B23:C23"/>
    <mergeCell ref="B24:C24"/>
    <mergeCell ref="B25:C25"/>
    <mergeCell ref="B26:C26"/>
    <mergeCell ref="B27:C27"/>
    <mergeCell ref="B29:C29"/>
    <mergeCell ref="B32:C32"/>
    <mergeCell ref="B33:C33"/>
    <mergeCell ref="B34:C34"/>
    <mergeCell ref="B35:C35"/>
    <mergeCell ref="B36:C36"/>
  </mergeCells>
  <dataValidations count="7">
    <dataValidation allowBlank="1" showDropDown="1" showInputMessage="1" showErrorMessage="1" sqref="D13" xr:uid="{00000000-0002-0000-A400-000000000000}"/>
    <dataValidation type="list" allowBlank="1" showInputMessage="1" showErrorMessage="1" sqref="D4" xr:uid="{00000000-0002-0000-A400-000001000000}">
      <formula1>ODS</formula1>
    </dataValidation>
    <dataValidation type="list" allowBlank="1" showInputMessage="1" showErrorMessage="1" sqref="D5" xr:uid="{00000000-0002-0000-A400-000002000000}">
      <formula1>Metas_ODS</formula1>
    </dataValidation>
    <dataValidation type="list" allowBlank="1" showInputMessage="1" showErrorMessage="1" sqref="D6" xr:uid="{00000000-0002-0000-A400-000003000000}">
      <formula1>Numero_indicador</formula1>
    </dataValidation>
    <dataValidation type="list" allowBlank="1" showInputMessage="1" showErrorMessage="1" sqref="D7" xr:uid="{00000000-0002-0000-A400-000004000000}">
      <formula1>Nombre_indicador_ODS</formula1>
    </dataValidation>
    <dataValidation type="list" allowBlank="1" showInputMessage="1" showErrorMessage="1" sqref="D14" xr:uid="{00000000-0002-0000-A400-000005000000}">
      <formula1>Tipo_indicador</formula1>
    </dataValidation>
    <dataValidation type="list" allowBlank="1" showInputMessage="1" showErrorMessage="1" sqref="D25" xr:uid="{00000000-0002-0000-A400-000006000000}">
      <formula1>Tipo_operación</formula1>
    </dataValidation>
  </dataValidations>
  <hyperlinks>
    <hyperlink ref="B1" location="'5.6.1'!A1" display="REGRESAR" xr:uid="{00000000-0004-0000-A400-000000000000}"/>
    <hyperlink ref="D8" r:id="rId1" xr:uid="{00000000-0004-0000-A400-000001000000}"/>
  </hyperlinks>
  <pageMargins left="0.7" right="0.7" top="0.75" bottom="0.75" header="0.3" footer="0.3"/>
  <pageSetup orientation="portrait" r:id="rId2"/>
  <drawing r:id="rId3"/>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500-000000000000}">
  <sheetPr codeName="Hoja162">
    <tabColor rgb="FF7030A0"/>
  </sheetPr>
  <dimension ref="A1:O41"/>
  <sheetViews>
    <sheetView showGridLines="0" workbookViewId="0">
      <pane ySplit="1" topLeftCell="A2" activePane="bottomLeft" state="frozen"/>
      <selection activeCell="B1" sqref="B1"/>
      <selection pane="bottomLeft"/>
    </sheetView>
  </sheetViews>
  <sheetFormatPr baseColWidth="10" defaultColWidth="11.44140625" defaultRowHeight="13.2" x14ac:dyDescent="0.35"/>
  <cols>
    <col min="1" max="2" width="15.21875" style="39" customWidth="1"/>
    <col min="3" max="3" width="13.44140625" style="40" customWidth="1"/>
    <col min="4" max="5" width="13.44140625" style="39" customWidth="1"/>
    <col min="6" max="16384" width="11.44140625" style="39"/>
  </cols>
  <sheetData>
    <row r="1" spans="1:15" s="160" customFormat="1" ht="18.600000000000001" x14ac:dyDescent="0.45">
      <c r="A1" s="576" t="s">
        <v>337</v>
      </c>
      <c r="B1" s="649"/>
      <c r="C1" s="3119" t="s">
        <v>430</v>
      </c>
      <c r="D1" s="3119"/>
    </row>
    <row r="2" spans="1:15" s="160" customFormat="1" ht="18.600000000000001" x14ac:dyDescent="0.45">
      <c r="C2" s="687"/>
    </row>
    <row r="3" spans="1:15" s="160" customFormat="1" ht="15" customHeight="1" x14ac:dyDescent="0.45">
      <c r="A3" s="3432" t="s">
        <v>339</v>
      </c>
      <c r="B3" s="3438"/>
      <c r="C3" s="3432" t="s">
        <v>839</v>
      </c>
      <c r="D3" s="3454"/>
      <c r="E3" s="3454"/>
      <c r="F3" s="3454"/>
      <c r="G3" s="3454"/>
      <c r="H3" s="3454"/>
      <c r="I3" s="3454"/>
      <c r="J3" s="3454"/>
      <c r="K3" s="3454"/>
      <c r="L3" s="3454"/>
      <c r="M3" s="3454"/>
      <c r="N3" s="3454"/>
      <c r="O3" s="3454"/>
    </row>
    <row r="4" spans="1:15" s="160" customFormat="1" ht="34.799999999999997" customHeight="1" x14ac:dyDescent="0.45">
      <c r="A4" s="3432" t="s">
        <v>340</v>
      </c>
      <c r="B4" s="3433"/>
      <c r="C4" s="3475" t="s">
        <v>923</v>
      </c>
      <c r="D4" s="3490"/>
      <c r="E4" s="3490"/>
      <c r="F4" s="3490"/>
      <c r="G4" s="3490"/>
      <c r="H4" s="3490"/>
      <c r="I4" s="3490"/>
      <c r="J4" s="3490"/>
      <c r="K4" s="3490"/>
      <c r="L4" s="3490"/>
      <c r="M4" s="3490"/>
      <c r="N4" s="3490"/>
      <c r="O4" s="3490"/>
    </row>
    <row r="5" spans="1:15" s="160" customFormat="1" ht="33.6" customHeight="1" x14ac:dyDescent="0.45">
      <c r="A5" s="3432" t="s">
        <v>341</v>
      </c>
      <c r="B5" s="3433"/>
      <c r="C5" s="3475" t="s">
        <v>4016</v>
      </c>
      <c r="D5" s="3490"/>
      <c r="E5" s="3490"/>
      <c r="F5" s="3490"/>
      <c r="G5" s="3490"/>
      <c r="H5" s="3490"/>
      <c r="I5" s="3490"/>
      <c r="J5" s="3490"/>
      <c r="K5" s="3490"/>
      <c r="L5" s="3490"/>
      <c r="M5" s="3490"/>
      <c r="N5" s="3490"/>
      <c r="O5" s="3490"/>
    </row>
    <row r="6" spans="1:15" s="160" customFormat="1" ht="18.600000000000001" x14ac:dyDescent="0.45">
      <c r="A6" s="3432" t="s">
        <v>417</v>
      </c>
      <c r="B6" s="3433"/>
      <c r="C6" s="3491"/>
      <c r="D6" s="3492"/>
      <c r="E6" s="3492"/>
      <c r="F6" s="3492"/>
      <c r="G6" s="3492"/>
      <c r="H6" s="3492"/>
      <c r="I6" s="3492"/>
      <c r="J6" s="3492"/>
      <c r="K6" s="3492"/>
      <c r="L6" s="3492"/>
      <c r="M6" s="3492"/>
      <c r="N6" s="3492"/>
      <c r="O6" s="3492"/>
    </row>
    <row r="7" spans="1:15" s="160" customFormat="1" ht="18.600000000000001" x14ac:dyDescent="0.45">
      <c r="A7" s="687"/>
    </row>
    <row r="8" spans="1:15" s="160" customFormat="1" ht="18.600000000000001" x14ac:dyDescent="0.45">
      <c r="A8" s="802"/>
      <c r="C8" s="687"/>
    </row>
    <row r="9" spans="1:15" s="160" customFormat="1" ht="11.25" customHeight="1" x14ac:dyDescent="0.45">
      <c r="A9" s="686"/>
      <c r="C9" s="3203" t="s">
        <v>497</v>
      </c>
      <c r="D9" s="3203"/>
      <c r="E9" s="3203"/>
      <c r="F9" s="3203"/>
      <c r="G9" s="3203"/>
      <c r="H9" s="3203"/>
      <c r="I9" s="3203"/>
      <c r="J9" s="3203"/>
      <c r="K9" s="3203"/>
      <c r="L9" s="3203"/>
      <c r="M9" s="3203"/>
      <c r="N9" s="3203"/>
      <c r="O9" s="3203"/>
    </row>
    <row r="10" spans="1:15" s="160" customFormat="1" ht="11.25" customHeight="1" x14ac:dyDescent="0.45">
      <c r="A10" s="686"/>
      <c r="C10" s="3203"/>
      <c r="D10" s="3203"/>
      <c r="E10" s="3203"/>
      <c r="F10" s="3203"/>
      <c r="G10" s="3203"/>
      <c r="H10" s="3203"/>
      <c r="I10" s="3203"/>
      <c r="J10" s="3203"/>
      <c r="K10" s="3203"/>
      <c r="L10" s="3203"/>
      <c r="M10" s="3203"/>
      <c r="N10" s="3203"/>
      <c r="O10" s="3203"/>
    </row>
    <row r="11" spans="1:15" x14ac:dyDescent="0.35">
      <c r="A11" s="195"/>
    </row>
    <row r="12" spans="1:15" s="2497" customFormat="1" x14ac:dyDescent="0.35">
      <c r="A12" s="2500"/>
      <c r="C12" s="3195" t="s">
        <v>6672</v>
      </c>
      <c r="D12" s="3195"/>
      <c r="E12" s="3195"/>
      <c r="F12" s="3195"/>
      <c r="G12" s="3195"/>
      <c r="H12" s="3195"/>
      <c r="I12" s="3195"/>
      <c r="J12" s="3195"/>
      <c r="K12" s="3195"/>
      <c r="L12" s="3195"/>
      <c r="M12" s="3195"/>
      <c r="N12" s="3195"/>
    </row>
    <row r="13" spans="1:15" s="2497" customFormat="1" x14ac:dyDescent="0.35">
      <c r="A13" s="2500"/>
      <c r="C13" s="3195"/>
      <c r="D13" s="3195"/>
      <c r="E13" s="3195"/>
      <c r="F13" s="3195"/>
      <c r="G13" s="3195"/>
      <c r="H13" s="3195"/>
      <c r="I13" s="3195"/>
      <c r="J13" s="3195"/>
      <c r="K13" s="3195"/>
      <c r="L13" s="3195"/>
      <c r="M13" s="3195"/>
      <c r="N13" s="3195"/>
    </row>
    <row r="14" spans="1:15" s="2497" customFormat="1" x14ac:dyDescent="0.35">
      <c r="A14" s="2500"/>
      <c r="C14" s="3195"/>
      <c r="D14" s="3195"/>
      <c r="E14" s="3195"/>
      <c r="F14" s="3195"/>
      <c r="G14" s="3195"/>
      <c r="H14" s="3195"/>
      <c r="I14" s="3195"/>
      <c r="J14" s="3195"/>
      <c r="K14" s="3195"/>
      <c r="L14" s="3195"/>
      <c r="M14" s="3195"/>
      <c r="N14" s="3195"/>
    </row>
    <row r="15" spans="1:15" s="2497" customFormat="1" x14ac:dyDescent="0.35">
      <c r="A15" s="2500"/>
      <c r="C15" s="3195"/>
      <c r="D15" s="3195"/>
      <c r="E15" s="3195"/>
      <c r="F15" s="3195"/>
      <c r="G15" s="3195"/>
      <c r="H15" s="3195"/>
      <c r="I15" s="3195"/>
      <c r="J15" s="3195"/>
      <c r="K15" s="3195"/>
      <c r="L15" s="3195"/>
      <c r="M15" s="3195"/>
      <c r="N15" s="3195"/>
    </row>
    <row r="16" spans="1:15" s="2497" customFormat="1" x14ac:dyDescent="0.35">
      <c r="A16" s="2500"/>
      <c r="C16" s="3195"/>
      <c r="D16" s="3195"/>
      <c r="E16" s="3195"/>
      <c r="F16" s="3195"/>
      <c r="G16" s="3195"/>
      <c r="H16" s="3195"/>
      <c r="I16" s="3195"/>
      <c r="J16" s="3195"/>
      <c r="K16" s="3195"/>
      <c r="L16" s="3195"/>
      <c r="M16" s="3195"/>
      <c r="N16" s="3195"/>
    </row>
    <row r="17" spans="1:15" s="2497" customFormat="1" x14ac:dyDescent="0.35">
      <c r="A17" s="2500"/>
      <c r="C17" s="3195"/>
      <c r="D17" s="3195"/>
      <c r="E17" s="3195"/>
      <c r="F17" s="3195"/>
      <c r="G17" s="3195"/>
      <c r="H17" s="3195"/>
      <c r="I17" s="3195"/>
      <c r="J17" s="3195"/>
      <c r="K17" s="3195"/>
      <c r="L17" s="3195"/>
      <c r="M17" s="3195"/>
      <c r="N17" s="3195"/>
    </row>
    <row r="18" spans="1:15" s="2497" customFormat="1" ht="24" customHeight="1" x14ac:dyDescent="0.35">
      <c r="A18" s="2500"/>
      <c r="C18" s="3195"/>
      <c r="D18" s="3195"/>
      <c r="E18" s="3195"/>
      <c r="F18" s="3195"/>
      <c r="G18" s="3195"/>
      <c r="H18" s="3195"/>
      <c r="I18" s="3195"/>
      <c r="J18" s="3195"/>
      <c r="K18" s="3195"/>
      <c r="L18" s="3195"/>
      <c r="M18" s="3195"/>
      <c r="N18" s="3195"/>
    </row>
    <row r="19" spans="1:15" s="2497" customFormat="1" x14ac:dyDescent="0.35">
      <c r="A19" s="2500"/>
      <c r="C19" s="40"/>
    </row>
    <row r="20" spans="1:15" x14ac:dyDescent="0.35">
      <c r="A20" s="195"/>
    </row>
    <row r="21" spans="1:15" x14ac:dyDescent="0.35">
      <c r="A21" s="195"/>
    </row>
    <row r="22" spans="1:15" ht="16.2" x14ac:dyDescent="0.35">
      <c r="A22" s="690"/>
      <c r="B22" s="689"/>
      <c r="C22" s="689"/>
      <c r="D22" s="689"/>
      <c r="E22" s="689"/>
      <c r="F22" s="689"/>
      <c r="G22" s="689"/>
      <c r="H22" s="689"/>
      <c r="I22" s="689"/>
      <c r="J22" s="689"/>
      <c r="K22" s="689"/>
      <c r="L22" s="689"/>
      <c r="M22" s="689"/>
      <c r="N22" s="689"/>
      <c r="O22" s="689"/>
    </row>
    <row r="23" spans="1:15" ht="16.2" x14ac:dyDescent="0.35">
      <c r="A23" s="690"/>
      <c r="B23" s="689"/>
      <c r="C23" s="689"/>
      <c r="D23" s="689"/>
      <c r="E23" s="689"/>
      <c r="F23" s="689"/>
      <c r="G23" s="689"/>
      <c r="H23" s="689"/>
      <c r="I23" s="689"/>
      <c r="J23" s="689"/>
      <c r="K23" s="689"/>
      <c r="L23" s="689"/>
      <c r="M23" s="689"/>
      <c r="N23" s="689"/>
      <c r="O23" s="689"/>
    </row>
    <row r="24" spans="1:15" ht="16.2" x14ac:dyDescent="0.35">
      <c r="A24" s="690"/>
      <c r="B24" s="689"/>
      <c r="C24" s="689"/>
      <c r="D24" s="689"/>
      <c r="E24" s="689"/>
      <c r="F24" s="689"/>
      <c r="G24" s="689"/>
      <c r="H24" s="689"/>
      <c r="I24" s="689"/>
      <c r="J24" s="689"/>
      <c r="K24" s="689"/>
      <c r="L24" s="689"/>
      <c r="M24" s="689"/>
      <c r="N24" s="689"/>
      <c r="O24" s="689"/>
    </row>
    <row r="25" spans="1:15" ht="16.2" x14ac:dyDescent="0.35">
      <c r="A25" s="690"/>
      <c r="B25" s="689"/>
      <c r="C25" s="689"/>
      <c r="D25" s="689"/>
      <c r="E25" s="689"/>
      <c r="F25" s="689"/>
      <c r="G25" s="689"/>
      <c r="H25" s="689"/>
      <c r="I25" s="689"/>
      <c r="J25" s="689"/>
      <c r="K25" s="689"/>
      <c r="L25" s="689"/>
      <c r="M25" s="689"/>
      <c r="N25" s="689"/>
      <c r="O25" s="689"/>
    </row>
    <row r="26" spans="1:15" ht="16.2" x14ac:dyDescent="0.35">
      <c r="A26" s="690"/>
      <c r="B26" s="689"/>
      <c r="C26" s="689"/>
      <c r="D26" s="689"/>
      <c r="E26" s="689"/>
      <c r="F26" s="689"/>
      <c r="G26" s="689"/>
      <c r="H26" s="689"/>
      <c r="I26" s="689"/>
      <c r="J26" s="689"/>
      <c r="K26" s="689"/>
      <c r="L26" s="689"/>
      <c r="M26" s="689"/>
      <c r="N26" s="689"/>
      <c r="O26" s="689"/>
    </row>
    <row r="27" spans="1:15" ht="16.2" x14ac:dyDescent="0.4">
      <c r="A27" s="3194" t="s">
        <v>6668</v>
      </c>
      <c r="B27" s="3194"/>
      <c r="C27" s="3194"/>
      <c r="D27" s="3194"/>
      <c r="E27" s="3194"/>
      <c r="F27" s="3194"/>
      <c r="G27" s="3194"/>
      <c r="H27" s="3194"/>
      <c r="I27" s="3194"/>
      <c r="J27" s="3194"/>
      <c r="K27" s="3194"/>
      <c r="L27" s="3194"/>
      <c r="M27" s="3194"/>
      <c r="N27" s="3194"/>
      <c r="O27" s="3194"/>
    </row>
    <row r="28" spans="1:15" x14ac:dyDescent="0.35">
      <c r="A28" s="195"/>
    </row>
    <row r="29" spans="1:15" x14ac:dyDescent="0.35">
      <c r="A29" s="195"/>
    </row>
    <row r="30" spans="1:15" x14ac:dyDescent="0.35">
      <c r="A30" s="195"/>
    </row>
    <row r="31" spans="1:15" x14ac:dyDescent="0.35">
      <c r="A31" s="195"/>
    </row>
    <row r="32" spans="1:15" x14ac:dyDescent="0.35">
      <c r="A32" s="195"/>
    </row>
    <row r="33" spans="1:1" x14ac:dyDescent="0.35">
      <c r="A33" s="195"/>
    </row>
    <row r="34" spans="1:1" x14ac:dyDescent="0.35">
      <c r="A34" s="195"/>
    </row>
    <row r="35" spans="1:1" x14ac:dyDescent="0.35">
      <c r="A35" s="195"/>
    </row>
    <row r="36" spans="1:1" x14ac:dyDescent="0.35">
      <c r="A36" s="195"/>
    </row>
    <row r="37" spans="1:1" x14ac:dyDescent="0.35">
      <c r="A37" s="195"/>
    </row>
    <row r="38" spans="1:1" x14ac:dyDescent="0.35">
      <c r="A38" s="195"/>
    </row>
    <row r="39" spans="1:1" x14ac:dyDescent="0.35">
      <c r="A39" s="195"/>
    </row>
    <row r="40" spans="1:1" x14ac:dyDescent="0.35">
      <c r="A40" s="195"/>
    </row>
    <row r="41" spans="1:1" x14ac:dyDescent="0.35">
      <c r="A41" s="195"/>
    </row>
  </sheetData>
  <mergeCells count="12">
    <mergeCell ref="A27:O27"/>
    <mergeCell ref="C12:N18"/>
    <mergeCell ref="A6:B6"/>
    <mergeCell ref="C6:O6"/>
    <mergeCell ref="C9:O10"/>
    <mergeCell ref="A5:B5"/>
    <mergeCell ref="C5:O5"/>
    <mergeCell ref="C1:D1"/>
    <mergeCell ref="A3:B3"/>
    <mergeCell ref="C3:O3"/>
    <mergeCell ref="A4:B4"/>
    <mergeCell ref="C4:O4"/>
  </mergeCells>
  <hyperlinks>
    <hyperlink ref="A1" location="'ODS 5.'!A1" display="REGRESAR" xr:uid="{00000000-0004-0000-A500-000000000000}"/>
    <hyperlink ref="C1" location="'Metadato 5.6.2'!A1" display="VER METADATO" xr:uid="{00000000-0004-0000-A500-000001000000}"/>
  </hyperlinks>
  <pageMargins left="0.7" right="0.7" top="0.75" bottom="0.75" header="0.3" footer="0.3"/>
  <drawing r:id="rId1"/>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600-000000000000}">
  <sheetPr codeName="Hoja163">
    <tabColor theme="0" tint="-0.499984740745262"/>
  </sheetPr>
  <dimension ref="A1:F36"/>
  <sheetViews>
    <sheetView showGridLines="0" zoomScaleNormal="100" workbookViewId="0">
      <pane ySplit="1" topLeftCell="A2" activePane="bottomLeft" state="frozen"/>
      <selection pane="bottomLeft" activeCell="G9" sqref="G9"/>
    </sheetView>
  </sheetViews>
  <sheetFormatPr baseColWidth="10" defaultColWidth="11.44140625" defaultRowHeight="17.399999999999999" x14ac:dyDescent="0.3"/>
  <cols>
    <col min="1" max="1" width="11.44140625" style="38"/>
    <col min="2" max="2" width="26.44140625" style="38" customWidth="1"/>
    <col min="3" max="3" width="10.5546875" style="38" bestFit="1" customWidth="1"/>
    <col min="4" max="4" width="85.77734375" style="38" customWidth="1"/>
    <col min="5" max="5" width="11.44140625" style="38"/>
    <col min="6" max="6" width="7.21875" style="38" customWidth="1"/>
    <col min="7" max="16384" width="11.44140625" style="38"/>
  </cols>
  <sheetData>
    <row r="1" spans="1:6" x14ac:dyDescent="0.3">
      <c r="B1" s="481" t="s">
        <v>337</v>
      </c>
    </row>
    <row r="2" spans="1:6" ht="18" thickBot="1" x14ac:dyDescent="0.35"/>
    <row r="3" spans="1:6" ht="23.25" customHeight="1" thickBot="1" x14ac:dyDescent="0.35">
      <c r="B3" s="3439" t="s">
        <v>370</v>
      </c>
      <c r="C3" s="3439"/>
      <c r="D3" s="3439"/>
      <c r="F3" s="147" t="s">
        <v>498</v>
      </c>
    </row>
    <row r="4" spans="1:6" x14ac:dyDescent="0.3">
      <c r="A4" s="691"/>
      <c r="B4" s="3142" t="s">
        <v>449</v>
      </c>
      <c r="C4" s="3142"/>
      <c r="D4" s="44" t="s">
        <v>23</v>
      </c>
    </row>
    <row r="5" spans="1:6" ht="52.2" x14ac:dyDescent="0.3">
      <c r="B5" s="3142" t="s">
        <v>373</v>
      </c>
      <c r="C5" s="3142"/>
      <c r="D5" s="44" t="s">
        <v>75</v>
      </c>
    </row>
    <row r="6" spans="1:6" x14ac:dyDescent="0.3">
      <c r="B6" s="3142" t="s">
        <v>374</v>
      </c>
      <c r="C6" s="3142"/>
      <c r="D6" s="45" t="s">
        <v>849</v>
      </c>
    </row>
    <row r="7" spans="1:6" ht="52.2" x14ac:dyDescent="0.3">
      <c r="B7" s="3143" t="s">
        <v>375</v>
      </c>
      <c r="C7" s="3143"/>
      <c r="D7" s="46" t="s">
        <v>4016</v>
      </c>
    </row>
    <row r="8" spans="1:6" x14ac:dyDescent="0.3">
      <c r="B8" s="3143" t="s">
        <v>2480</v>
      </c>
      <c r="C8" s="3143"/>
      <c r="D8" s="47" t="s">
        <v>2555</v>
      </c>
    </row>
    <row r="9" spans="1:6" x14ac:dyDescent="0.45">
      <c r="B9" s="22"/>
      <c r="C9" s="22"/>
      <c r="D9" s="22"/>
    </row>
    <row r="10" spans="1:6" ht="23.25" customHeight="1" x14ac:dyDescent="0.3">
      <c r="B10" s="3439" t="s">
        <v>376</v>
      </c>
      <c r="C10" s="3439"/>
      <c r="D10" s="3439"/>
    </row>
    <row r="11" spans="1:6" x14ac:dyDescent="0.3">
      <c r="B11" s="3153" t="s">
        <v>377</v>
      </c>
      <c r="C11" s="3154"/>
      <c r="D11" s="44"/>
    </row>
    <row r="12" spans="1:6" x14ac:dyDescent="0.3">
      <c r="B12" s="3155" t="s">
        <v>379</v>
      </c>
      <c r="C12" s="3155"/>
      <c r="D12" s="661"/>
    </row>
    <row r="13" spans="1:6" x14ac:dyDescent="0.3">
      <c r="B13" s="3142" t="s">
        <v>380</v>
      </c>
      <c r="C13" s="3142"/>
      <c r="D13" s="603"/>
    </row>
    <row r="14" spans="1:6" x14ac:dyDescent="0.3">
      <c r="B14" s="3142" t="s">
        <v>381</v>
      </c>
      <c r="C14" s="3156"/>
      <c r="D14" s="603"/>
    </row>
    <row r="15" spans="1:6" x14ac:dyDescent="0.3">
      <c r="B15" s="3142" t="s">
        <v>382</v>
      </c>
      <c r="C15" s="3142"/>
      <c r="D15" s="44"/>
    </row>
    <row r="16" spans="1:6" x14ac:dyDescent="0.3">
      <c r="B16" s="3142" t="s">
        <v>383</v>
      </c>
      <c r="C16" s="3142"/>
      <c r="D16" s="44"/>
    </row>
    <row r="17" spans="2:4" x14ac:dyDescent="0.3">
      <c r="B17" s="3142" t="s">
        <v>384</v>
      </c>
      <c r="C17" s="3142"/>
      <c r="D17" s="57"/>
    </row>
    <row r="18" spans="2:4" x14ac:dyDescent="0.3">
      <c r="B18" s="3143" t="s">
        <v>386</v>
      </c>
      <c r="C18" s="3143"/>
      <c r="D18" s="44"/>
    </row>
    <row r="19" spans="2:4" x14ac:dyDescent="0.3">
      <c r="B19" s="3144" t="s">
        <v>387</v>
      </c>
      <c r="C19" s="3145"/>
      <c r="D19" s="57"/>
    </row>
    <row r="20" spans="2:4" x14ac:dyDescent="0.3">
      <c r="B20" s="3142" t="s">
        <v>388</v>
      </c>
      <c r="C20" s="3142"/>
      <c r="D20" s="44"/>
    </row>
    <row r="21" spans="2:4" x14ac:dyDescent="0.3">
      <c r="B21" s="3146" t="s">
        <v>390</v>
      </c>
      <c r="C21" s="54" t="s">
        <v>391</v>
      </c>
      <c r="D21" s="44"/>
    </row>
    <row r="22" spans="2:4" x14ac:dyDescent="0.3">
      <c r="B22" s="3147"/>
      <c r="C22" s="577" t="s">
        <v>393</v>
      </c>
      <c r="D22" s="57"/>
    </row>
    <row r="23" spans="2:4" x14ac:dyDescent="0.3">
      <c r="B23" s="3148" t="s">
        <v>395</v>
      </c>
      <c r="C23" s="3148"/>
      <c r="D23" s="44"/>
    </row>
    <row r="24" spans="2:4" x14ac:dyDescent="0.3">
      <c r="B24" s="3148" t="s">
        <v>397</v>
      </c>
      <c r="C24" s="3148"/>
      <c r="D24" s="44"/>
    </row>
    <row r="25" spans="2:4" x14ac:dyDescent="0.3">
      <c r="B25" s="3142" t="s">
        <v>399</v>
      </c>
      <c r="C25" s="3142"/>
      <c r="D25" s="52"/>
    </row>
    <row r="26" spans="2:4" x14ac:dyDescent="0.3">
      <c r="B26" s="3143" t="s">
        <v>401</v>
      </c>
      <c r="C26" s="3143"/>
      <c r="D26" s="44"/>
    </row>
    <row r="27" spans="2:4" x14ac:dyDescent="0.3">
      <c r="B27" s="3149" t="s">
        <v>403</v>
      </c>
      <c r="C27" s="3150"/>
      <c r="D27" s="44"/>
    </row>
    <row r="28" spans="2:4" x14ac:dyDescent="0.3">
      <c r="B28" s="578" t="s">
        <v>404</v>
      </c>
      <c r="C28" s="579"/>
      <c r="D28" s="44"/>
    </row>
    <row r="29" spans="2:4" x14ac:dyDescent="0.3">
      <c r="B29" s="3151" t="s">
        <v>405</v>
      </c>
      <c r="C29" s="3152"/>
      <c r="D29" s="61"/>
    </row>
    <row r="30" spans="2:4" x14ac:dyDescent="0.3">
      <c r="B30" s="62"/>
      <c r="C30" s="62"/>
      <c r="D30" s="63"/>
    </row>
    <row r="31" spans="2:4" ht="23.25" customHeight="1" x14ac:dyDescent="0.3">
      <c r="B31" s="3439" t="s">
        <v>406</v>
      </c>
      <c r="C31" s="3439"/>
      <c r="D31" s="3439"/>
    </row>
    <row r="32" spans="2:4" x14ac:dyDescent="0.3">
      <c r="B32" s="3140" t="s">
        <v>407</v>
      </c>
      <c r="C32" s="3141"/>
      <c r="D32" s="57"/>
    </row>
    <row r="33" spans="2:4" x14ac:dyDescent="0.3">
      <c r="B33" s="3140" t="s">
        <v>409</v>
      </c>
      <c r="C33" s="3141"/>
      <c r="D33" s="57"/>
    </row>
    <row r="34" spans="2:4" x14ac:dyDescent="0.3">
      <c r="B34" s="3140" t="s">
        <v>411</v>
      </c>
      <c r="C34" s="3141"/>
      <c r="D34" s="102"/>
    </row>
    <row r="35" spans="2:4" x14ac:dyDescent="0.3">
      <c r="B35" s="3140" t="s">
        <v>413</v>
      </c>
      <c r="C35" s="3141"/>
      <c r="D35" s="103"/>
    </row>
    <row r="36" spans="2:4" x14ac:dyDescent="0.3">
      <c r="B36" s="3140" t="s">
        <v>415</v>
      </c>
      <c r="C36" s="3141"/>
      <c r="D36" s="57"/>
    </row>
  </sheetData>
  <mergeCells count="30">
    <mergeCell ref="B16:C16"/>
    <mergeCell ref="B3:D3"/>
    <mergeCell ref="B4:C4"/>
    <mergeCell ref="B5:C5"/>
    <mergeCell ref="B6:C6"/>
    <mergeCell ref="B7:C7"/>
    <mergeCell ref="B10:D10"/>
    <mergeCell ref="B11:C11"/>
    <mergeCell ref="B12:C12"/>
    <mergeCell ref="B13:C13"/>
    <mergeCell ref="B14:C14"/>
    <mergeCell ref="B15:C15"/>
    <mergeCell ref="B8:C8"/>
    <mergeCell ref="B31:D31"/>
    <mergeCell ref="B17:C17"/>
    <mergeCell ref="B18:C18"/>
    <mergeCell ref="B19:C19"/>
    <mergeCell ref="B20:C20"/>
    <mergeCell ref="B21:B22"/>
    <mergeCell ref="B23:C23"/>
    <mergeCell ref="B24:C24"/>
    <mergeCell ref="B25:C25"/>
    <mergeCell ref="B26:C26"/>
    <mergeCell ref="B27:C27"/>
    <mergeCell ref="B29:C29"/>
    <mergeCell ref="B32:C32"/>
    <mergeCell ref="B33:C33"/>
    <mergeCell ref="B34:C34"/>
    <mergeCell ref="B35:C35"/>
    <mergeCell ref="B36:C36"/>
  </mergeCells>
  <dataValidations count="7">
    <dataValidation allowBlank="1" showDropDown="1" showInputMessage="1" showErrorMessage="1" sqref="D13" xr:uid="{00000000-0002-0000-A600-000000000000}"/>
    <dataValidation type="list" allowBlank="1" showInputMessage="1" showErrorMessage="1" sqref="D4" xr:uid="{00000000-0002-0000-A600-000001000000}">
      <formula1>ODS</formula1>
    </dataValidation>
    <dataValidation type="list" allowBlank="1" showInputMessage="1" showErrorMessage="1" sqref="D5" xr:uid="{00000000-0002-0000-A600-000002000000}">
      <formula1>Metas_ODS</formula1>
    </dataValidation>
    <dataValidation type="list" allowBlank="1" showInputMessage="1" showErrorMessage="1" sqref="D6" xr:uid="{00000000-0002-0000-A600-000003000000}">
      <formula1>Numero_indicador</formula1>
    </dataValidation>
    <dataValidation type="list" allowBlank="1" showInputMessage="1" showErrorMessage="1" sqref="D7" xr:uid="{00000000-0002-0000-A600-000004000000}">
      <formula1>Nombre_indicador_ODS</formula1>
    </dataValidation>
    <dataValidation type="list" allowBlank="1" showInputMessage="1" showErrorMessage="1" sqref="D14" xr:uid="{00000000-0002-0000-A600-000005000000}">
      <formula1>Tipo_indicador</formula1>
    </dataValidation>
    <dataValidation type="list" allowBlank="1" showInputMessage="1" showErrorMessage="1" sqref="D25" xr:uid="{00000000-0002-0000-A600-000006000000}">
      <formula1>Tipo_operación</formula1>
    </dataValidation>
  </dataValidations>
  <hyperlinks>
    <hyperlink ref="B1" location="'5.6.2'!A1" display="REGRESAR" xr:uid="{00000000-0004-0000-A600-000000000000}"/>
    <hyperlink ref="D8" r:id="rId1" xr:uid="{00000000-0004-0000-A600-000001000000}"/>
  </hyperlinks>
  <pageMargins left="0.7" right="0.7" top="0.75" bottom="0.75" header="0.3" footer="0.3"/>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700-000000000000}">
  <sheetPr codeName="Hoja164">
    <tabColor rgb="FFC00000"/>
  </sheetPr>
  <dimension ref="A1:P10"/>
  <sheetViews>
    <sheetView showGridLines="0" workbookViewId="0">
      <pane ySplit="1" topLeftCell="A2" activePane="bottomLeft" state="frozen"/>
      <selection activeCell="I38" sqref="I38"/>
      <selection pane="bottomLeft" activeCell="E11" sqref="E11"/>
    </sheetView>
  </sheetViews>
  <sheetFormatPr baseColWidth="10" defaultColWidth="11.44140625" defaultRowHeight="13.2" x14ac:dyDescent="0.35"/>
  <cols>
    <col min="1" max="2" width="15.5546875" style="39" customWidth="1"/>
    <col min="3" max="3" width="12.21875" style="40" customWidth="1"/>
    <col min="4" max="6" width="12.21875" style="39" customWidth="1"/>
    <col min="7" max="16384" width="11.44140625" style="39"/>
  </cols>
  <sheetData>
    <row r="1" spans="1:16" s="160" customFormat="1" ht="18.600000000000001" x14ac:dyDescent="0.45">
      <c r="A1" s="576" t="s">
        <v>337</v>
      </c>
      <c r="B1" s="649"/>
      <c r="C1" s="3119" t="s">
        <v>430</v>
      </c>
      <c r="D1" s="3119"/>
    </row>
    <row r="2" spans="1:16" s="160" customFormat="1" ht="18.600000000000001" x14ac:dyDescent="0.45">
      <c r="C2" s="687"/>
    </row>
    <row r="3" spans="1:16" s="160" customFormat="1" ht="18.600000000000001" x14ac:dyDescent="0.45">
      <c r="A3" s="3432" t="s">
        <v>339</v>
      </c>
      <c r="B3" s="3438"/>
      <c r="C3" s="3472" t="s">
        <v>839</v>
      </c>
      <c r="D3" s="3472"/>
      <c r="E3" s="3472"/>
      <c r="F3" s="3472"/>
      <c r="G3" s="3472"/>
      <c r="H3" s="3472"/>
      <c r="I3" s="3472"/>
      <c r="J3" s="3472"/>
      <c r="K3" s="3472"/>
      <c r="L3" s="3472"/>
      <c r="M3" s="3472"/>
      <c r="N3" s="3472"/>
      <c r="O3" s="3472"/>
      <c r="P3" s="3472"/>
    </row>
    <row r="4" spans="1:16" s="160" customFormat="1" ht="36" customHeight="1" x14ac:dyDescent="0.45">
      <c r="A4" s="3432" t="s">
        <v>340</v>
      </c>
      <c r="B4" s="3433"/>
      <c r="C4" s="3470" t="s">
        <v>76</v>
      </c>
      <c r="D4" s="3470"/>
      <c r="E4" s="3470"/>
      <c r="F4" s="3470"/>
      <c r="G4" s="3470"/>
      <c r="H4" s="3470"/>
      <c r="I4" s="3470"/>
      <c r="J4" s="3470"/>
      <c r="K4" s="3470"/>
      <c r="L4" s="3470"/>
      <c r="M4" s="3470"/>
      <c r="N4" s="3470"/>
      <c r="O4" s="3470"/>
      <c r="P4" s="3470"/>
    </row>
    <row r="5" spans="1:16" s="160" customFormat="1" ht="34.200000000000003" customHeight="1" x14ac:dyDescent="0.45">
      <c r="A5" s="3432" t="s">
        <v>341</v>
      </c>
      <c r="B5" s="3433"/>
      <c r="C5" s="3470" t="s">
        <v>4017</v>
      </c>
      <c r="D5" s="3470"/>
      <c r="E5" s="3470"/>
      <c r="F5" s="3470"/>
      <c r="G5" s="3470"/>
      <c r="H5" s="3470"/>
      <c r="I5" s="3470"/>
      <c r="J5" s="3470"/>
      <c r="K5" s="3470"/>
      <c r="L5" s="3470"/>
      <c r="M5" s="3470"/>
      <c r="N5" s="3470"/>
      <c r="O5" s="3470"/>
      <c r="P5" s="3470"/>
    </row>
    <row r="6" spans="1:16" s="160" customFormat="1" ht="12.75" customHeight="1" x14ac:dyDescent="0.45">
      <c r="A6" s="3432" t="s">
        <v>417</v>
      </c>
      <c r="B6" s="3433"/>
      <c r="C6" s="3472"/>
      <c r="D6" s="3472"/>
      <c r="E6" s="3472"/>
      <c r="F6" s="3472"/>
      <c r="G6" s="3472"/>
      <c r="H6" s="3472"/>
      <c r="I6" s="3472"/>
      <c r="J6" s="3472"/>
      <c r="K6" s="3472"/>
      <c r="L6" s="3472"/>
      <c r="M6" s="3472"/>
      <c r="N6" s="3472"/>
      <c r="O6" s="3472"/>
      <c r="P6" s="3472"/>
    </row>
    <row r="7" spans="1:16" s="160" customFormat="1" ht="18.600000000000001" x14ac:dyDescent="0.45">
      <c r="C7" s="687"/>
    </row>
    <row r="8" spans="1:16" s="160" customFormat="1" ht="18.600000000000001" x14ac:dyDescent="0.45">
      <c r="C8" s="687"/>
    </row>
    <row r="9" spans="1:16" s="160" customFormat="1" ht="15.75" customHeight="1" x14ac:dyDescent="0.45">
      <c r="C9" s="3203" t="s">
        <v>455</v>
      </c>
      <c r="D9" s="3203"/>
      <c r="E9" s="3203"/>
      <c r="F9" s="3203"/>
      <c r="G9" s="3203"/>
      <c r="H9" s="3203"/>
      <c r="I9" s="3203"/>
      <c r="J9" s="3203"/>
      <c r="K9" s="3203"/>
      <c r="L9" s="3203"/>
      <c r="M9" s="3203"/>
      <c r="N9" s="3203"/>
      <c r="O9" s="3203"/>
      <c r="P9" s="3203"/>
    </row>
    <row r="10" spans="1:16" s="160" customFormat="1" ht="15.75" customHeight="1" x14ac:dyDescent="0.45">
      <c r="C10" s="3203"/>
      <c r="D10" s="3203"/>
      <c r="E10" s="3203"/>
      <c r="F10" s="3203"/>
      <c r="G10" s="3203"/>
      <c r="H10" s="3203"/>
      <c r="I10" s="3203"/>
      <c r="J10" s="3203"/>
      <c r="K10" s="3203"/>
      <c r="L10" s="3203"/>
      <c r="M10" s="3203"/>
      <c r="N10" s="3203"/>
      <c r="O10" s="3203"/>
      <c r="P10" s="3203"/>
    </row>
  </sheetData>
  <mergeCells count="10">
    <mergeCell ref="A6:B6"/>
    <mergeCell ref="C6:P6"/>
    <mergeCell ref="C9:P10"/>
    <mergeCell ref="C1:D1"/>
    <mergeCell ref="A3:B3"/>
    <mergeCell ref="C3:P3"/>
    <mergeCell ref="A4:B4"/>
    <mergeCell ref="C4:P4"/>
    <mergeCell ref="A5:B5"/>
    <mergeCell ref="C5:P5"/>
  </mergeCells>
  <hyperlinks>
    <hyperlink ref="A1" location="'ODS 5.'!A1" display="REGRESAR" xr:uid="{00000000-0004-0000-A700-000000000000}"/>
    <hyperlink ref="C1" location="'Metadato 5.a.1'!A1" display="VER METADATO" xr:uid="{00000000-0004-0000-A700-000001000000}"/>
  </hyperlinks>
  <pageMargins left="0.7" right="0.7" top="0.75" bottom="0.75" header="0.3" footer="0.3"/>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800-000000000000}">
  <sheetPr codeName="Hoja165">
    <tabColor theme="0" tint="-0.499984740745262"/>
  </sheetPr>
  <dimension ref="A1:F36"/>
  <sheetViews>
    <sheetView showGridLines="0" zoomScaleNormal="100" workbookViewId="0">
      <pane ySplit="1" topLeftCell="A2" activePane="bottomLeft" state="frozen"/>
      <selection activeCell="I38" sqref="I38"/>
      <selection pane="bottomLeft" activeCell="F9" sqref="F9"/>
    </sheetView>
  </sheetViews>
  <sheetFormatPr baseColWidth="10" defaultColWidth="11.44140625" defaultRowHeight="17.399999999999999" x14ac:dyDescent="0.3"/>
  <cols>
    <col min="1" max="1" width="11.44140625" style="38"/>
    <col min="2" max="2" width="26.44140625" style="38" customWidth="1"/>
    <col min="3" max="3" width="10.5546875" style="38" bestFit="1" customWidth="1"/>
    <col min="4" max="4" width="85.77734375" style="38" customWidth="1"/>
    <col min="5" max="5" width="11.44140625" style="38"/>
    <col min="6" max="6" width="7.21875" style="38" customWidth="1"/>
    <col min="7" max="16384" width="11.44140625" style="38"/>
  </cols>
  <sheetData>
    <row r="1" spans="1:6" x14ac:dyDescent="0.3">
      <c r="B1" s="481" t="s">
        <v>337</v>
      </c>
    </row>
    <row r="2" spans="1:6" ht="18" thickBot="1" x14ac:dyDescent="0.35"/>
    <row r="3" spans="1:6" ht="23.25" customHeight="1" thickBot="1" x14ac:dyDescent="0.35">
      <c r="B3" s="3439" t="s">
        <v>370</v>
      </c>
      <c r="C3" s="3439"/>
      <c r="D3" s="3439"/>
      <c r="F3" s="147" t="s">
        <v>471</v>
      </c>
    </row>
    <row r="4" spans="1:6" x14ac:dyDescent="0.3">
      <c r="A4" s="691"/>
      <c r="B4" s="3142" t="s">
        <v>449</v>
      </c>
      <c r="C4" s="3142"/>
      <c r="D4" s="44" t="s">
        <v>23</v>
      </c>
    </row>
    <row r="5" spans="1:6" ht="52.2" x14ac:dyDescent="0.3">
      <c r="B5" s="3142" t="s">
        <v>373</v>
      </c>
      <c r="C5" s="3142"/>
      <c r="D5" s="44" t="s">
        <v>76</v>
      </c>
    </row>
    <row r="6" spans="1:6" x14ac:dyDescent="0.3">
      <c r="B6" s="3142" t="s">
        <v>374</v>
      </c>
      <c r="C6" s="3142"/>
      <c r="D6" s="45" t="s">
        <v>850</v>
      </c>
    </row>
    <row r="7" spans="1:6" ht="52.2" x14ac:dyDescent="0.3">
      <c r="B7" s="3143" t="s">
        <v>375</v>
      </c>
      <c r="C7" s="3143"/>
      <c r="D7" s="46" t="s">
        <v>4017</v>
      </c>
    </row>
    <row r="8" spans="1:6" x14ac:dyDescent="0.3">
      <c r="B8" s="3143" t="s">
        <v>2480</v>
      </c>
      <c r="C8" s="3143"/>
      <c r="D8" s="47" t="s">
        <v>2556</v>
      </c>
    </row>
    <row r="9" spans="1:6" x14ac:dyDescent="0.45">
      <c r="B9" s="22"/>
      <c r="C9" s="22"/>
      <c r="D9" s="22"/>
    </row>
    <row r="10" spans="1:6" ht="23.25" customHeight="1" x14ac:dyDescent="0.3">
      <c r="B10" s="3439" t="s">
        <v>376</v>
      </c>
      <c r="C10" s="3439"/>
      <c r="D10" s="3439"/>
    </row>
    <row r="11" spans="1:6" x14ac:dyDescent="0.3">
      <c r="B11" s="3153" t="s">
        <v>377</v>
      </c>
      <c r="C11" s="3154"/>
      <c r="D11" s="44"/>
    </row>
    <row r="12" spans="1:6" ht="52.2" x14ac:dyDescent="0.3">
      <c r="B12" s="3155" t="s">
        <v>379</v>
      </c>
      <c r="C12" s="3155"/>
      <c r="D12" s="460" t="s">
        <v>938</v>
      </c>
    </row>
    <row r="13" spans="1:6" x14ac:dyDescent="0.3">
      <c r="B13" s="3142" t="s">
        <v>380</v>
      </c>
      <c r="C13" s="3142"/>
      <c r="D13" s="603"/>
    </row>
    <row r="14" spans="1:6" x14ac:dyDescent="0.3">
      <c r="B14" s="3142" t="s">
        <v>381</v>
      </c>
      <c r="C14" s="3156"/>
      <c r="D14" s="603"/>
    </row>
    <row r="15" spans="1:6" x14ac:dyDescent="0.3">
      <c r="B15" s="3142" t="s">
        <v>382</v>
      </c>
      <c r="C15" s="3142"/>
      <c r="D15" s="44"/>
    </row>
    <row r="16" spans="1:6" x14ac:dyDescent="0.3">
      <c r="B16" s="3142" t="s">
        <v>383</v>
      </c>
      <c r="C16" s="3142"/>
      <c r="D16" s="44"/>
    </row>
    <row r="17" spans="2:4" x14ac:dyDescent="0.3">
      <c r="B17" s="3142" t="s">
        <v>384</v>
      </c>
      <c r="C17" s="3142"/>
      <c r="D17" s="57"/>
    </row>
    <row r="18" spans="2:4" x14ac:dyDescent="0.3">
      <c r="B18" s="3143" t="s">
        <v>386</v>
      </c>
      <c r="C18" s="3143"/>
      <c r="D18" s="44"/>
    </row>
    <row r="19" spans="2:4" x14ac:dyDescent="0.3">
      <c r="B19" s="3144" t="s">
        <v>387</v>
      </c>
      <c r="C19" s="3145"/>
      <c r="D19" s="57"/>
    </row>
    <row r="20" spans="2:4" x14ac:dyDescent="0.3">
      <c r="B20" s="3142" t="s">
        <v>388</v>
      </c>
      <c r="C20" s="3142"/>
      <c r="D20" s="44"/>
    </row>
    <row r="21" spans="2:4" x14ac:dyDescent="0.3">
      <c r="B21" s="3146" t="s">
        <v>390</v>
      </c>
      <c r="C21" s="54" t="s">
        <v>391</v>
      </c>
      <c r="D21" s="44"/>
    </row>
    <row r="22" spans="2:4" x14ac:dyDescent="0.3">
      <c r="B22" s="3147"/>
      <c r="C22" s="577" t="s">
        <v>393</v>
      </c>
      <c r="D22" s="57"/>
    </row>
    <row r="23" spans="2:4" x14ac:dyDescent="0.3">
      <c r="B23" s="3148" t="s">
        <v>395</v>
      </c>
      <c r="C23" s="3148"/>
      <c r="D23" s="44"/>
    </row>
    <row r="24" spans="2:4" x14ac:dyDescent="0.3">
      <c r="B24" s="3148" t="s">
        <v>397</v>
      </c>
      <c r="C24" s="3148"/>
      <c r="D24" s="84" t="s">
        <v>412</v>
      </c>
    </row>
    <row r="25" spans="2:4" x14ac:dyDescent="0.3">
      <c r="B25" s="3142" t="s">
        <v>399</v>
      </c>
      <c r="C25" s="3142"/>
      <c r="D25" s="52" t="s">
        <v>11</v>
      </c>
    </row>
    <row r="26" spans="2:4" x14ac:dyDescent="0.3">
      <c r="B26" s="3143" t="s">
        <v>401</v>
      </c>
      <c r="C26" s="3143"/>
      <c r="D26" s="84" t="s">
        <v>939</v>
      </c>
    </row>
    <row r="27" spans="2:4" x14ac:dyDescent="0.3">
      <c r="B27" s="3149" t="s">
        <v>403</v>
      </c>
      <c r="C27" s="3150"/>
      <c r="D27" s="44"/>
    </row>
    <row r="28" spans="2:4" x14ac:dyDescent="0.3">
      <c r="B28" s="578" t="s">
        <v>404</v>
      </c>
      <c r="C28" s="579"/>
      <c r="D28" s="44"/>
    </row>
    <row r="29" spans="2:4" x14ac:dyDescent="0.3">
      <c r="B29" s="3151" t="s">
        <v>405</v>
      </c>
      <c r="C29" s="3152"/>
      <c r="D29" s="61"/>
    </row>
    <row r="30" spans="2:4" x14ac:dyDescent="0.3">
      <c r="B30" s="62"/>
      <c r="C30" s="62"/>
      <c r="D30" s="63"/>
    </row>
    <row r="31" spans="2:4" ht="23.25" customHeight="1" x14ac:dyDescent="0.3">
      <c r="B31" s="3439" t="s">
        <v>406</v>
      </c>
      <c r="C31" s="3439"/>
      <c r="D31" s="3439"/>
    </row>
    <row r="32" spans="2:4" x14ac:dyDescent="0.3">
      <c r="B32" s="3140" t="s">
        <v>407</v>
      </c>
      <c r="C32" s="3141"/>
      <c r="D32" s="57"/>
    </row>
    <row r="33" spans="2:4" x14ac:dyDescent="0.3">
      <c r="B33" s="3140" t="s">
        <v>409</v>
      </c>
      <c r="C33" s="3141"/>
      <c r="D33" s="57"/>
    </row>
    <row r="34" spans="2:4" x14ac:dyDescent="0.3">
      <c r="B34" s="3140" t="s">
        <v>411</v>
      </c>
      <c r="C34" s="3141"/>
      <c r="D34" s="102"/>
    </row>
    <row r="35" spans="2:4" x14ac:dyDescent="0.3">
      <c r="B35" s="3140" t="s">
        <v>413</v>
      </c>
      <c r="C35" s="3141"/>
      <c r="D35" s="103"/>
    </row>
    <row r="36" spans="2:4" x14ac:dyDescent="0.3">
      <c r="B36" s="3140" t="s">
        <v>415</v>
      </c>
      <c r="C36" s="3141"/>
      <c r="D36" s="57"/>
    </row>
  </sheetData>
  <mergeCells count="30">
    <mergeCell ref="B16:C16"/>
    <mergeCell ref="B3:D3"/>
    <mergeCell ref="B4:C4"/>
    <mergeCell ref="B5:C5"/>
    <mergeCell ref="B6:C6"/>
    <mergeCell ref="B7:C7"/>
    <mergeCell ref="B10:D10"/>
    <mergeCell ref="B11:C11"/>
    <mergeCell ref="B12:C12"/>
    <mergeCell ref="B13:C13"/>
    <mergeCell ref="B14:C14"/>
    <mergeCell ref="B15:C15"/>
    <mergeCell ref="B8:C8"/>
    <mergeCell ref="B31:D31"/>
    <mergeCell ref="B17:C17"/>
    <mergeCell ref="B18:C18"/>
    <mergeCell ref="B19:C19"/>
    <mergeCell ref="B20:C20"/>
    <mergeCell ref="B21:B22"/>
    <mergeCell ref="B23:C23"/>
    <mergeCell ref="B24:C24"/>
    <mergeCell ref="B25:C25"/>
    <mergeCell ref="B26:C26"/>
    <mergeCell ref="B27:C27"/>
    <mergeCell ref="B29:C29"/>
    <mergeCell ref="B32:C32"/>
    <mergeCell ref="B33:C33"/>
    <mergeCell ref="B34:C34"/>
    <mergeCell ref="B35:C35"/>
    <mergeCell ref="B36:C36"/>
  </mergeCells>
  <dataValidations count="7">
    <dataValidation allowBlank="1" showDropDown="1" showInputMessage="1" showErrorMessage="1" sqref="D13" xr:uid="{00000000-0002-0000-A800-000000000000}"/>
    <dataValidation type="list" allowBlank="1" showInputMessage="1" showErrorMessage="1" sqref="D4" xr:uid="{00000000-0002-0000-A800-000001000000}">
      <formula1>ODS</formula1>
    </dataValidation>
    <dataValidation type="list" allowBlank="1" showInputMessage="1" showErrorMessage="1" sqref="D5" xr:uid="{00000000-0002-0000-A800-000002000000}">
      <formula1>Metas_ODS</formula1>
    </dataValidation>
    <dataValidation type="list" allowBlank="1" showInputMessage="1" showErrorMessage="1" sqref="D6" xr:uid="{00000000-0002-0000-A800-000003000000}">
      <formula1>Numero_indicador</formula1>
    </dataValidation>
    <dataValidation type="list" allowBlank="1" showInputMessage="1" showErrorMessage="1" sqref="D7" xr:uid="{00000000-0002-0000-A800-000004000000}">
      <formula1>Nombre_indicador_ODS</formula1>
    </dataValidation>
    <dataValidation type="list" allowBlank="1" showInputMessage="1" showErrorMessage="1" sqref="D14" xr:uid="{00000000-0002-0000-A800-000005000000}">
      <formula1>Tipo_indicador</formula1>
    </dataValidation>
    <dataValidation type="list" allowBlank="1" showInputMessage="1" showErrorMessage="1" sqref="D25" xr:uid="{00000000-0002-0000-A800-000006000000}">
      <formula1>Tipo_operación</formula1>
    </dataValidation>
  </dataValidations>
  <hyperlinks>
    <hyperlink ref="B1" location="'5.a.1'!A1" display="REGRESAR" xr:uid="{00000000-0004-0000-A800-000000000000}"/>
    <hyperlink ref="D8" r:id="rId1" xr:uid="{00000000-0004-0000-A800-000001000000}"/>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7">
    <tabColor theme="0" tint="-0.499984740745262"/>
  </sheetPr>
  <dimension ref="A1:G37"/>
  <sheetViews>
    <sheetView showGridLines="0" zoomScaleNormal="100" workbookViewId="0">
      <pane ySplit="1" topLeftCell="A2" activePane="bottomLeft" state="frozen"/>
      <selection activeCell="B1" sqref="B1"/>
      <selection pane="bottomLeft" activeCell="B1" sqref="B1"/>
    </sheetView>
  </sheetViews>
  <sheetFormatPr baseColWidth="10" defaultColWidth="11.44140625" defaultRowHeight="17.399999999999999" x14ac:dyDescent="0.45"/>
  <cols>
    <col min="1" max="1" width="7.21875" style="22" customWidth="1"/>
    <col min="2" max="2" width="26.44140625" style="22" customWidth="1"/>
    <col min="3" max="3" width="24" style="22" customWidth="1"/>
    <col min="4" max="4" width="85.77734375" style="22" customWidth="1"/>
    <col min="5" max="5" width="9.21875" style="22" customWidth="1"/>
    <col min="6" max="6" width="7.21875" style="22" customWidth="1"/>
    <col min="7" max="8" width="12.44140625" style="22" customWidth="1"/>
    <col min="9" max="9" width="1.77734375" style="22" customWidth="1"/>
    <col min="10" max="11" width="11.44140625" style="22"/>
    <col min="12" max="12" width="2.21875" style="22" customWidth="1"/>
    <col min="13" max="14" width="11.44140625" style="22"/>
    <col min="15" max="15" width="2.21875" style="22" customWidth="1"/>
    <col min="16" max="16" width="11.44140625" style="22"/>
    <col min="17" max="17" width="9.77734375" style="22" customWidth="1"/>
    <col min="18" max="18" width="1.5546875" style="22" customWidth="1"/>
    <col min="19" max="20" width="11.44140625" style="22"/>
    <col min="21" max="21" width="3.21875" style="22" customWidth="1"/>
    <col min="22" max="23" width="9.21875" style="22" customWidth="1"/>
    <col min="24" max="24" width="1.5546875" style="22" customWidth="1"/>
    <col min="25" max="25" width="11.44140625" style="22"/>
    <col min="26" max="26" width="1.77734375" style="22" customWidth="1"/>
    <col min="27" max="40" width="11.44140625" style="22"/>
    <col min="41" max="41" width="12" style="22" customWidth="1"/>
    <col min="42" max="77" width="11.44140625" style="22"/>
    <col min="78" max="78" width="12.21875" style="22" customWidth="1"/>
    <col min="79" max="93" width="11.44140625" style="22"/>
    <col min="94" max="94" width="12.21875" style="22" customWidth="1"/>
    <col min="95" max="107" width="11.44140625" style="22"/>
    <col min="108" max="108" width="12.77734375" style="22" customWidth="1"/>
    <col min="109" max="118" width="11.44140625" style="22"/>
    <col min="119" max="119" width="11.77734375" style="22" customWidth="1"/>
    <col min="120" max="126" width="11.44140625" style="22"/>
    <col min="127" max="127" width="11.77734375" style="22" customWidth="1"/>
    <col min="128" max="16384" width="11.44140625" style="22"/>
  </cols>
  <sheetData>
    <row r="1" spans="1:7" x14ac:dyDescent="0.45">
      <c r="B1" s="570" t="s">
        <v>337</v>
      </c>
    </row>
    <row r="2" spans="1:7" ht="18" thickBot="1" x14ac:dyDescent="0.5"/>
    <row r="3" spans="1:7" ht="23.25" customHeight="1" thickBot="1" x14ac:dyDescent="0.5">
      <c r="B3" s="3122" t="s">
        <v>370</v>
      </c>
      <c r="C3" s="3122"/>
      <c r="D3" s="3122"/>
      <c r="F3" s="147" t="s">
        <v>471</v>
      </c>
    </row>
    <row r="4" spans="1:7" ht="20.25" customHeight="1" x14ac:dyDescent="0.45">
      <c r="A4" s="148"/>
      <c r="B4" s="3185" t="s">
        <v>449</v>
      </c>
      <c r="C4" s="3156"/>
      <c r="D4" s="44" t="s">
        <v>6</v>
      </c>
    </row>
    <row r="5" spans="1:7" ht="52.2" x14ac:dyDescent="0.45">
      <c r="B5" s="3185" t="s">
        <v>373</v>
      </c>
      <c r="C5" s="3156"/>
      <c r="D5" s="44" t="s">
        <v>24</v>
      </c>
    </row>
    <row r="6" spans="1:7" x14ac:dyDescent="0.45">
      <c r="B6" s="3185" t="s">
        <v>374</v>
      </c>
      <c r="C6" s="3156"/>
      <c r="D6" s="45" t="s">
        <v>330</v>
      </c>
    </row>
    <row r="7" spans="1:7" ht="34.799999999999997" x14ac:dyDescent="0.45">
      <c r="B7" s="3144" t="s">
        <v>375</v>
      </c>
      <c r="C7" s="3145"/>
      <c r="D7" s="46" t="s">
        <v>3943</v>
      </c>
    </row>
    <row r="8" spans="1:7" x14ac:dyDescent="0.45">
      <c r="B8" s="3143" t="s">
        <v>2486</v>
      </c>
      <c r="C8" s="3143"/>
      <c r="D8" s="104" t="s">
        <v>2491</v>
      </c>
    </row>
    <row r="9" spans="1:7" ht="15" customHeight="1" x14ac:dyDescent="0.45"/>
    <row r="10" spans="1:7" ht="23.25" customHeight="1" x14ac:dyDescent="0.45">
      <c r="B10" s="3122" t="s">
        <v>376</v>
      </c>
      <c r="C10" s="3122"/>
      <c r="D10" s="3122"/>
    </row>
    <row r="11" spans="1:7" ht="18.75" customHeight="1" x14ac:dyDescent="0.45">
      <c r="B11" s="3153" t="s">
        <v>377</v>
      </c>
      <c r="C11" s="3154"/>
      <c r="D11" s="44" t="s">
        <v>439</v>
      </c>
    </row>
    <row r="12" spans="1:7" ht="33.75" customHeight="1" x14ac:dyDescent="0.45">
      <c r="B12" s="3155" t="s">
        <v>379</v>
      </c>
      <c r="C12" s="3155"/>
      <c r="D12" s="661" t="s">
        <v>457</v>
      </c>
    </row>
    <row r="13" spans="1:7" x14ac:dyDescent="0.45">
      <c r="B13" s="3142" t="s">
        <v>380</v>
      </c>
      <c r="C13" s="3142"/>
      <c r="D13" s="575" t="s">
        <v>330</v>
      </c>
    </row>
    <row r="14" spans="1:7" x14ac:dyDescent="0.45">
      <c r="B14" s="3142" t="s">
        <v>381</v>
      </c>
      <c r="C14" s="3156"/>
      <c r="D14" s="575" t="s">
        <v>10</v>
      </c>
    </row>
    <row r="15" spans="1:7" ht="300" customHeight="1" x14ac:dyDescent="0.45">
      <c r="B15" s="3151" t="s">
        <v>382</v>
      </c>
      <c r="C15" s="3152"/>
      <c r="D15" s="3183" t="s">
        <v>5977</v>
      </c>
    </row>
    <row r="16" spans="1:7" ht="125.25" customHeight="1" x14ac:dyDescent="0.45">
      <c r="B16" s="3167"/>
      <c r="C16" s="3168"/>
      <c r="D16" s="3184"/>
      <c r="G16" s="627"/>
    </row>
    <row r="17" spans="2:4" ht="64.5" customHeight="1" x14ac:dyDescent="0.45">
      <c r="B17" s="3142" t="s">
        <v>383</v>
      </c>
      <c r="C17" s="3142"/>
      <c r="D17" s="49" t="s">
        <v>5978</v>
      </c>
    </row>
    <row r="18" spans="2:4" x14ac:dyDescent="0.45">
      <c r="B18" s="3142" t="s">
        <v>384</v>
      </c>
      <c r="C18" s="3142"/>
      <c r="D18" s="51" t="s">
        <v>472</v>
      </c>
    </row>
    <row r="19" spans="2:4" x14ac:dyDescent="0.45">
      <c r="B19" s="3143" t="s">
        <v>386</v>
      </c>
      <c r="C19" s="3143"/>
      <c r="D19" s="44"/>
    </row>
    <row r="20" spans="2:4" ht="50.25" customHeight="1" x14ac:dyDescent="0.45">
      <c r="B20" s="3144" t="s">
        <v>387</v>
      </c>
      <c r="C20" s="3145"/>
      <c r="D20" s="55" t="s">
        <v>473</v>
      </c>
    </row>
    <row r="21" spans="2:4" ht="15" customHeight="1" x14ac:dyDescent="0.45">
      <c r="B21" s="3142" t="s">
        <v>388</v>
      </c>
      <c r="C21" s="3142"/>
      <c r="D21" s="53" t="s">
        <v>424</v>
      </c>
    </row>
    <row r="22" spans="2:4" x14ac:dyDescent="0.45">
      <c r="B22" s="3146" t="s">
        <v>390</v>
      </c>
      <c r="C22" s="54" t="s">
        <v>391</v>
      </c>
      <c r="D22" s="44"/>
    </row>
    <row r="23" spans="2:4" x14ac:dyDescent="0.45">
      <c r="B23" s="3147"/>
      <c r="C23" s="567" t="s">
        <v>393</v>
      </c>
      <c r="D23" s="57" t="s">
        <v>474</v>
      </c>
    </row>
    <row r="24" spans="2:4" x14ac:dyDescent="0.45">
      <c r="B24" s="3148" t="s">
        <v>395</v>
      </c>
      <c r="C24" s="3148"/>
      <c r="D24" s="44" t="s">
        <v>427</v>
      </c>
    </row>
    <row r="25" spans="2:4" x14ac:dyDescent="0.45">
      <c r="B25" s="3148" t="s">
        <v>397</v>
      </c>
      <c r="C25" s="3148"/>
      <c r="D25" s="64" t="s">
        <v>475</v>
      </c>
    </row>
    <row r="26" spans="2:4" x14ac:dyDescent="0.45">
      <c r="B26" s="3142" t="s">
        <v>399</v>
      </c>
      <c r="C26" s="3142"/>
      <c r="D26" s="52" t="s">
        <v>19</v>
      </c>
    </row>
    <row r="27" spans="2:4" ht="15" customHeight="1" x14ac:dyDescent="0.45">
      <c r="B27" s="3143" t="s">
        <v>401</v>
      </c>
      <c r="C27" s="3143"/>
      <c r="D27" s="64" t="s">
        <v>476</v>
      </c>
    </row>
    <row r="28" spans="2:4" x14ac:dyDescent="0.45">
      <c r="B28" s="3149" t="s">
        <v>403</v>
      </c>
      <c r="C28" s="3150"/>
      <c r="D28" s="44"/>
    </row>
    <row r="29" spans="2:4" ht="69.599999999999994" x14ac:dyDescent="0.45">
      <c r="B29" s="568" t="s">
        <v>404</v>
      </c>
      <c r="C29" s="569"/>
      <c r="D29" s="51" t="s">
        <v>477</v>
      </c>
    </row>
    <row r="30" spans="2:4" x14ac:dyDescent="0.45">
      <c r="B30" s="3142" t="s">
        <v>405</v>
      </c>
      <c r="C30" s="3142"/>
      <c r="D30" s="44"/>
    </row>
    <row r="31" spans="2:4" x14ac:dyDescent="0.45">
      <c r="B31" s="627"/>
      <c r="C31" s="627"/>
      <c r="D31" s="627"/>
    </row>
    <row r="32" spans="2:4" ht="23.25" customHeight="1" x14ac:dyDescent="0.45">
      <c r="B32" s="3122" t="s">
        <v>406</v>
      </c>
      <c r="C32" s="3122"/>
      <c r="D32" s="3122"/>
    </row>
    <row r="33" spans="2:4" x14ac:dyDescent="0.45">
      <c r="B33" s="564" t="s">
        <v>407</v>
      </c>
      <c r="C33" s="565"/>
      <c r="D33" s="64" t="s">
        <v>478</v>
      </c>
    </row>
    <row r="34" spans="2:4" x14ac:dyDescent="0.45">
      <c r="B34" s="564" t="s">
        <v>409</v>
      </c>
      <c r="C34" s="565"/>
      <c r="D34" s="64" t="s">
        <v>479</v>
      </c>
    </row>
    <row r="35" spans="2:4" x14ac:dyDescent="0.45">
      <c r="B35" s="564" t="s">
        <v>411</v>
      </c>
      <c r="C35" s="565"/>
      <c r="D35" s="64" t="s">
        <v>475</v>
      </c>
    </row>
    <row r="36" spans="2:4" x14ac:dyDescent="0.45">
      <c r="B36" s="564" t="s">
        <v>413</v>
      </c>
      <c r="C36" s="565"/>
      <c r="D36" s="64" t="s">
        <v>4945</v>
      </c>
    </row>
    <row r="37" spans="2:4" x14ac:dyDescent="0.45">
      <c r="B37" s="3140" t="s">
        <v>415</v>
      </c>
      <c r="C37" s="3141"/>
      <c r="D37" s="105" t="s">
        <v>481</v>
      </c>
    </row>
  </sheetData>
  <mergeCells count="27">
    <mergeCell ref="D15:D16"/>
    <mergeCell ref="B3:D3"/>
    <mergeCell ref="B4:C4"/>
    <mergeCell ref="B5:C5"/>
    <mergeCell ref="B6:C6"/>
    <mergeCell ref="B7:C7"/>
    <mergeCell ref="B10:D10"/>
    <mergeCell ref="B11:C11"/>
    <mergeCell ref="B12:C12"/>
    <mergeCell ref="B13:C13"/>
    <mergeCell ref="B14:C14"/>
    <mergeCell ref="B15:C16"/>
    <mergeCell ref="B8:C8"/>
    <mergeCell ref="B37:C37"/>
    <mergeCell ref="B30:C30"/>
    <mergeCell ref="B17:C17"/>
    <mergeCell ref="B18:C18"/>
    <mergeCell ref="B19:C19"/>
    <mergeCell ref="B20:C20"/>
    <mergeCell ref="B21:C21"/>
    <mergeCell ref="B22:B23"/>
    <mergeCell ref="B24:C24"/>
    <mergeCell ref="B25:C25"/>
    <mergeCell ref="B26:C26"/>
    <mergeCell ref="B27:C27"/>
    <mergeCell ref="B28:C28"/>
    <mergeCell ref="B32:D32"/>
  </mergeCells>
  <dataValidations count="7">
    <dataValidation allowBlank="1" showDropDown="1" showInputMessage="1" showErrorMessage="1" sqref="D13" xr:uid="{00000000-0002-0000-1000-000000000000}"/>
    <dataValidation type="list" allowBlank="1" showInputMessage="1" showErrorMessage="1" sqref="D4" xr:uid="{00000000-0002-0000-1000-000001000000}">
      <formula1>ODS</formula1>
    </dataValidation>
    <dataValidation type="list" allowBlank="1" showInputMessage="1" showErrorMessage="1" sqref="D5" xr:uid="{00000000-0002-0000-1000-000002000000}">
      <formula1>Metas_ODS</formula1>
    </dataValidation>
    <dataValidation type="list" allowBlank="1" showInputMessage="1" showErrorMessage="1" sqref="D6" xr:uid="{00000000-0002-0000-1000-000003000000}">
      <formula1>Numero_indicador</formula1>
    </dataValidation>
    <dataValidation type="list" allowBlank="1" showInputMessage="1" showErrorMessage="1" sqref="D7" xr:uid="{00000000-0002-0000-1000-000004000000}">
      <formula1>Nombre_indicador_ODS</formula1>
    </dataValidation>
    <dataValidation type="list" allowBlank="1" showInputMessage="1" showErrorMessage="1" sqref="D14" xr:uid="{00000000-0002-0000-1000-000005000000}">
      <formula1>Tipo_indicador</formula1>
    </dataValidation>
    <dataValidation type="list" allowBlank="1" showInputMessage="1" showErrorMessage="1" sqref="D26" xr:uid="{00000000-0002-0000-1000-000006000000}">
      <formula1>Tipo_operación</formula1>
    </dataValidation>
  </dataValidations>
  <hyperlinks>
    <hyperlink ref="B1" location="'1.5.1'!A1" display="REGRESAR" xr:uid="{00000000-0004-0000-1000-000000000000}"/>
    <hyperlink ref="D8" r:id="rId1" xr:uid="{00000000-0004-0000-1000-000001000000}"/>
    <hyperlink ref="D37" r:id="rId2" xr:uid="{00000000-0004-0000-1000-000002000000}"/>
  </hyperlinks>
  <pageMargins left="0.7" right="0.7" top="0.75" bottom="0.75" header="0.3" footer="0.3"/>
  <pageSetup orientation="portrait" r:id="rId3"/>
  <drawing r:id="rId4"/>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900-000000000000}">
  <sheetPr codeName="Hoja166">
    <tabColor rgb="FF7030A0"/>
  </sheetPr>
  <dimension ref="A1:P25"/>
  <sheetViews>
    <sheetView showGridLines="0" workbookViewId="0">
      <pane ySplit="1" topLeftCell="A2" activePane="bottomLeft" state="frozen"/>
      <selection activeCell="I38" sqref="I38"/>
      <selection pane="bottomLeft"/>
    </sheetView>
  </sheetViews>
  <sheetFormatPr baseColWidth="10" defaultColWidth="11.44140625" defaultRowHeight="13.2" x14ac:dyDescent="0.35"/>
  <cols>
    <col min="1" max="1" width="15.44140625" style="39" customWidth="1"/>
    <col min="2" max="2" width="17.77734375" style="39" customWidth="1"/>
    <col min="3" max="3" width="12.21875" style="40" customWidth="1"/>
    <col min="4" max="5" width="12.21875" style="39" customWidth="1"/>
    <col min="6" max="16384" width="11.44140625" style="39"/>
  </cols>
  <sheetData>
    <row r="1" spans="1:16" s="160" customFormat="1" ht="18.600000000000001" x14ac:dyDescent="0.45">
      <c r="A1" s="576" t="s">
        <v>337</v>
      </c>
      <c r="B1" s="649"/>
      <c r="C1" s="3119" t="s">
        <v>430</v>
      </c>
      <c r="D1" s="3119"/>
    </row>
    <row r="2" spans="1:16" s="160" customFormat="1" ht="18.600000000000001" x14ac:dyDescent="0.45">
      <c r="C2" s="687"/>
    </row>
    <row r="3" spans="1:16" s="160" customFormat="1" ht="18.600000000000001" x14ac:dyDescent="0.45">
      <c r="A3" s="3432" t="s">
        <v>339</v>
      </c>
      <c r="B3" s="3438"/>
      <c r="C3" s="3432" t="s">
        <v>839</v>
      </c>
      <c r="D3" s="3454"/>
      <c r="E3" s="3454"/>
      <c r="F3" s="3454"/>
      <c r="G3" s="3454"/>
      <c r="H3" s="3454"/>
      <c r="I3" s="3454"/>
      <c r="J3" s="3454"/>
      <c r="K3" s="3454"/>
      <c r="L3" s="3454"/>
      <c r="M3" s="3454"/>
      <c r="N3" s="3454"/>
      <c r="O3" s="3454"/>
      <c r="P3" s="3454"/>
    </row>
    <row r="4" spans="1:16" s="160" customFormat="1" ht="41.4" customHeight="1" x14ac:dyDescent="0.45">
      <c r="A4" s="3432" t="s">
        <v>340</v>
      </c>
      <c r="B4" s="3433"/>
      <c r="C4" s="3475" t="s">
        <v>76</v>
      </c>
      <c r="D4" s="3493"/>
      <c r="E4" s="3493"/>
      <c r="F4" s="3493"/>
      <c r="G4" s="3493"/>
      <c r="H4" s="3493"/>
      <c r="I4" s="3493"/>
      <c r="J4" s="3493"/>
      <c r="K4" s="3493"/>
      <c r="L4" s="3493"/>
      <c r="M4" s="3493"/>
      <c r="N4" s="3493"/>
      <c r="O4" s="3493"/>
      <c r="P4" s="3493"/>
    </row>
    <row r="5" spans="1:16" s="160" customFormat="1" ht="18.600000000000001" x14ac:dyDescent="0.45">
      <c r="A5" s="3432" t="s">
        <v>341</v>
      </c>
      <c r="B5" s="3433"/>
      <c r="C5" s="3432" t="s">
        <v>4018</v>
      </c>
      <c r="D5" s="3434"/>
      <c r="E5" s="3434"/>
      <c r="F5" s="3434"/>
      <c r="G5" s="3434"/>
      <c r="H5" s="3434"/>
      <c r="I5" s="3434"/>
      <c r="J5" s="3434"/>
      <c r="K5" s="3434"/>
      <c r="L5" s="3434"/>
      <c r="M5" s="3434"/>
      <c r="N5" s="3434"/>
      <c r="O5" s="3434"/>
      <c r="P5" s="3434"/>
    </row>
    <row r="6" spans="1:16" s="160" customFormat="1" ht="16.5" customHeight="1" x14ac:dyDescent="0.45">
      <c r="A6" s="3432" t="s">
        <v>417</v>
      </c>
      <c r="B6" s="3433"/>
      <c r="C6" s="3432"/>
      <c r="D6" s="3434"/>
      <c r="E6" s="3434"/>
      <c r="F6" s="3434"/>
      <c r="G6" s="3434"/>
      <c r="H6" s="3434"/>
      <c r="I6" s="3434"/>
      <c r="J6" s="3434"/>
      <c r="K6" s="3434"/>
      <c r="L6" s="3434"/>
      <c r="M6" s="3434"/>
      <c r="N6" s="3434"/>
      <c r="O6" s="3434"/>
      <c r="P6" s="3434"/>
    </row>
    <row r="7" spans="1:16" s="160" customFormat="1" ht="18.600000000000001" x14ac:dyDescent="0.45">
      <c r="A7" s="686"/>
      <c r="C7" s="687"/>
    </row>
    <row r="8" spans="1:16" s="160" customFormat="1" ht="18.600000000000001" x14ac:dyDescent="0.45">
      <c r="A8" s="686"/>
      <c r="C8" s="687"/>
    </row>
    <row r="9" spans="1:16" s="160" customFormat="1" ht="18.600000000000001" x14ac:dyDescent="0.45">
      <c r="A9" s="686"/>
      <c r="C9" s="3203" t="s">
        <v>497</v>
      </c>
      <c r="D9" s="3203"/>
      <c r="E9" s="3203"/>
      <c r="F9" s="3203"/>
      <c r="G9" s="3203"/>
      <c r="H9" s="3203"/>
      <c r="I9" s="3203"/>
      <c r="J9" s="3203"/>
      <c r="K9" s="3203"/>
      <c r="L9" s="3203"/>
      <c r="M9" s="3203"/>
      <c r="N9" s="3203"/>
      <c r="O9" s="3203"/>
      <c r="P9" s="3203"/>
    </row>
    <row r="10" spans="1:16" s="160" customFormat="1" ht="18.600000000000001" x14ac:dyDescent="0.45">
      <c r="A10" s="686"/>
      <c r="C10" s="3203"/>
      <c r="D10" s="3203"/>
      <c r="E10" s="3203"/>
      <c r="F10" s="3203"/>
      <c r="G10" s="3203"/>
      <c r="H10" s="3203"/>
      <c r="I10" s="3203"/>
      <c r="J10" s="3203"/>
      <c r="K10" s="3203"/>
      <c r="L10" s="3203"/>
      <c r="M10" s="3203"/>
      <c r="N10" s="3203"/>
      <c r="O10" s="3203"/>
      <c r="P10" s="3203"/>
    </row>
    <row r="11" spans="1:16" x14ac:dyDescent="0.35">
      <c r="A11" s="195"/>
    </row>
    <row r="12" spans="1:16" x14ac:dyDescent="0.35">
      <c r="A12" s="195"/>
    </row>
    <row r="13" spans="1:16" ht="16.2" x14ac:dyDescent="0.35">
      <c r="A13" s="690"/>
      <c r="B13" s="689"/>
      <c r="C13" s="689"/>
      <c r="D13" s="689"/>
      <c r="E13" s="689"/>
      <c r="F13" s="689"/>
      <c r="G13" s="689"/>
      <c r="H13" s="689"/>
      <c r="I13" s="689"/>
      <c r="J13" s="689"/>
      <c r="K13" s="689"/>
      <c r="L13" s="689"/>
      <c r="M13" s="689"/>
      <c r="N13" s="689"/>
      <c r="O13" s="689"/>
    </row>
    <row r="14" spans="1:16" ht="16.2" x14ac:dyDescent="0.35">
      <c r="A14" s="690"/>
      <c r="B14" s="689"/>
      <c r="C14" s="689"/>
      <c r="D14" s="689"/>
      <c r="E14" s="689"/>
      <c r="F14" s="689"/>
      <c r="G14" s="689"/>
      <c r="H14" s="689"/>
      <c r="I14" s="689"/>
      <c r="J14" s="689"/>
      <c r="K14" s="689"/>
      <c r="L14" s="689"/>
      <c r="M14" s="689"/>
      <c r="N14" s="689"/>
      <c r="O14" s="689"/>
    </row>
    <row r="15" spans="1:16" ht="16.2" x14ac:dyDescent="0.35">
      <c r="A15" s="690"/>
      <c r="B15" s="689"/>
      <c r="C15" s="689"/>
      <c r="D15" s="689"/>
      <c r="E15" s="689"/>
      <c r="F15" s="689"/>
      <c r="G15" s="689"/>
      <c r="H15" s="689"/>
      <c r="I15" s="689"/>
      <c r="J15" s="689"/>
      <c r="K15" s="689"/>
      <c r="L15" s="689"/>
      <c r="M15" s="689"/>
      <c r="N15" s="689"/>
      <c r="O15" s="689"/>
    </row>
    <row r="16" spans="1:16" ht="16.2" x14ac:dyDescent="0.35">
      <c r="A16" s="690"/>
      <c r="B16" s="689"/>
      <c r="C16" s="689"/>
      <c r="D16" s="689"/>
      <c r="E16" s="689"/>
      <c r="F16" s="689"/>
      <c r="G16" s="689"/>
      <c r="H16" s="689"/>
      <c r="I16" s="689"/>
      <c r="J16" s="689"/>
      <c r="K16" s="689"/>
      <c r="L16" s="689"/>
      <c r="M16" s="689"/>
      <c r="N16" s="689"/>
      <c r="O16" s="689"/>
    </row>
    <row r="17" spans="1:15" ht="16.2" x14ac:dyDescent="0.35">
      <c r="A17" s="690"/>
      <c r="B17" s="689"/>
      <c r="C17" s="689"/>
      <c r="D17" s="689"/>
      <c r="E17" s="689"/>
      <c r="F17" s="689"/>
      <c r="G17" s="689"/>
      <c r="H17" s="689"/>
      <c r="I17" s="689"/>
      <c r="J17" s="689"/>
      <c r="K17" s="689"/>
      <c r="L17" s="689"/>
      <c r="M17" s="689"/>
      <c r="N17" s="689"/>
      <c r="O17" s="689"/>
    </row>
    <row r="18" spans="1:15" ht="16.2" x14ac:dyDescent="0.4">
      <c r="A18" s="3194" t="s">
        <v>6668</v>
      </c>
      <c r="B18" s="3194"/>
      <c r="C18" s="3194"/>
      <c r="D18" s="3194"/>
      <c r="E18" s="3194"/>
      <c r="F18" s="3194"/>
      <c r="G18" s="3194"/>
      <c r="H18" s="3194"/>
      <c r="I18" s="3194"/>
      <c r="J18" s="3194"/>
      <c r="K18" s="3194"/>
      <c r="L18" s="3194"/>
      <c r="M18" s="3194"/>
      <c r="N18" s="3194"/>
      <c r="O18" s="3194"/>
    </row>
    <row r="19" spans="1:15" x14ac:dyDescent="0.35">
      <c r="A19" s="195"/>
    </row>
    <row r="20" spans="1:15" x14ac:dyDescent="0.35">
      <c r="A20" s="195"/>
    </row>
    <row r="21" spans="1:15" x14ac:dyDescent="0.35">
      <c r="A21" s="195"/>
    </row>
    <row r="22" spans="1:15" x14ac:dyDescent="0.35">
      <c r="A22" s="195"/>
    </row>
    <row r="23" spans="1:15" x14ac:dyDescent="0.35">
      <c r="A23" s="195"/>
    </row>
    <row r="24" spans="1:15" x14ac:dyDescent="0.35">
      <c r="A24" s="195"/>
    </row>
    <row r="25" spans="1:15" x14ac:dyDescent="0.35">
      <c r="A25" s="195"/>
    </row>
  </sheetData>
  <mergeCells count="11">
    <mergeCell ref="A18:O18"/>
    <mergeCell ref="C9:P10"/>
    <mergeCell ref="A6:B6"/>
    <mergeCell ref="C6:P6"/>
    <mergeCell ref="C1:D1"/>
    <mergeCell ref="A3:B3"/>
    <mergeCell ref="C3:P3"/>
    <mergeCell ref="A4:B4"/>
    <mergeCell ref="C4:P4"/>
    <mergeCell ref="A5:B5"/>
    <mergeCell ref="C5:P5"/>
  </mergeCells>
  <hyperlinks>
    <hyperlink ref="A1" location="'ODS 5.'!A1" display="REGRESAR" xr:uid="{00000000-0004-0000-A900-000000000000}"/>
    <hyperlink ref="C1" location="'Metadato 5.a.2'!A1" display="VER METADATO" xr:uid="{00000000-0004-0000-A900-000001000000}"/>
  </hyperlinks>
  <pageMargins left="0.7" right="0.7" top="0.75" bottom="0.75" header="0.3" footer="0.3"/>
  <drawing r:id="rId1"/>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A00-000000000000}">
  <sheetPr codeName="Hoja167">
    <tabColor theme="0" tint="-0.499984740745262"/>
  </sheetPr>
  <dimension ref="A1:F36"/>
  <sheetViews>
    <sheetView showGridLines="0" zoomScaleNormal="100" workbookViewId="0">
      <pane ySplit="1" topLeftCell="A2" activePane="bottomLeft" state="frozen"/>
      <selection activeCell="I38" sqref="I38"/>
      <selection pane="bottomLeft" activeCell="H10" sqref="H10"/>
    </sheetView>
  </sheetViews>
  <sheetFormatPr baseColWidth="10" defaultColWidth="11.44140625" defaultRowHeight="17.399999999999999" x14ac:dyDescent="0.3"/>
  <cols>
    <col min="1" max="1" width="11.44140625" style="38"/>
    <col min="2" max="2" width="26.44140625" style="38" customWidth="1"/>
    <col min="3" max="3" width="10.5546875" style="38" bestFit="1" customWidth="1"/>
    <col min="4" max="4" width="85.77734375" style="38" customWidth="1"/>
    <col min="5" max="5" width="11.44140625" style="38"/>
    <col min="6" max="6" width="7.21875" style="38" customWidth="1"/>
    <col min="7" max="16384" width="11.44140625" style="38"/>
  </cols>
  <sheetData>
    <row r="1" spans="1:6" x14ac:dyDescent="0.3">
      <c r="B1" s="481" t="s">
        <v>337</v>
      </c>
    </row>
    <row r="2" spans="1:6" ht="18" thickBot="1" x14ac:dyDescent="0.35"/>
    <row r="3" spans="1:6" ht="23.25" customHeight="1" thickBot="1" x14ac:dyDescent="0.35">
      <c r="B3" s="3439" t="s">
        <v>370</v>
      </c>
      <c r="C3" s="3439"/>
      <c r="D3" s="3439"/>
      <c r="F3" s="147" t="s">
        <v>498</v>
      </c>
    </row>
    <row r="4" spans="1:6" x14ac:dyDescent="0.3">
      <c r="A4" s="691"/>
      <c r="B4" s="3142" t="s">
        <v>449</v>
      </c>
      <c r="C4" s="3142"/>
      <c r="D4" s="44" t="s">
        <v>23</v>
      </c>
    </row>
    <row r="5" spans="1:6" ht="52.2" x14ac:dyDescent="0.3">
      <c r="B5" s="3142" t="s">
        <v>373</v>
      </c>
      <c r="C5" s="3142"/>
      <c r="D5" s="44" t="s">
        <v>76</v>
      </c>
    </row>
    <row r="6" spans="1:6" x14ac:dyDescent="0.3">
      <c r="B6" s="3142" t="s">
        <v>374</v>
      </c>
      <c r="C6" s="3142"/>
      <c r="D6" s="45" t="s">
        <v>851</v>
      </c>
    </row>
    <row r="7" spans="1:6" ht="34.799999999999997" x14ac:dyDescent="0.3">
      <c r="B7" s="3143" t="s">
        <v>375</v>
      </c>
      <c r="C7" s="3143"/>
      <c r="D7" s="46" t="s">
        <v>4018</v>
      </c>
    </row>
    <row r="8" spans="1:6" x14ac:dyDescent="0.3">
      <c r="B8" s="3143" t="s">
        <v>2480</v>
      </c>
      <c r="C8" s="3143"/>
      <c r="D8" s="47" t="s">
        <v>2557</v>
      </c>
    </row>
    <row r="9" spans="1:6" x14ac:dyDescent="0.45">
      <c r="B9" s="22"/>
      <c r="C9" s="22"/>
      <c r="D9" s="22"/>
    </row>
    <row r="10" spans="1:6" ht="18.600000000000001" x14ac:dyDescent="0.3">
      <c r="B10" s="3439" t="s">
        <v>376</v>
      </c>
      <c r="C10" s="3439"/>
      <c r="D10" s="3439"/>
    </row>
    <row r="11" spans="1:6" x14ac:dyDescent="0.3">
      <c r="B11" s="3153" t="s">
        <v>377</v>
      </c>
      <c r="C11" s="3154"/>
      <c r="D11" s="44"/>
    </row>
    <row r="12" spans="1:6" x14ac:dyDescent="0.3">
      <c r="B12" s="3155" t="s">
        <v>379</v>
      </c>
      <c r="C12" s="3155"/>
      <c r="D12" s="661"/>
    </row>
    <row r="13" spans="1:6" x14ac:dyDescent="0.3">
      <c r="B13" s="3142" t="s">
        <v>380</v>
      </c>
      <c r="C13" s="3142"/>
      <c r="D13" s="603"/>
    </row>
    <row r="14" spans="1:6" x14ac:dyDescent="0.3">
      <c r="B14" s="3142" t="s">
        <v>381</v>
      </c>
      <c r="C14" s="3156"/>
      <c r="D14" s="603"/>
    </row>
    <row r="15" spans="1:6" x14ac:dyDescent="0.3">
      <c r="B15" s="3142" t="s">
        <v>382</v>
      </c>
      <c r="C15" s="3142"/>
      <c r="D15" s="44"/>
    </row>
    <row r="16" spans="1:6" x14ac:dyDescent="0.3">
      <c r="B16" s="3142" t="s">
        <v>383</v>
      </c>
      <c r="C16" s="3142"/>
      <c r="D16" s="44"/>
    </row>
    <row r="17" spans="2:4" x14ac:dyDescent="0.3">
      <c r="B17" s="3142" t="s">
        <v>384</v>
      </c>
      <c r="C17" s="3142"/>
      <c r="D17" s="57"/>
    </row>
    <row r="18" spans="2:4" x14ac:dyDescent="0.3">
      <c r="B18" s="3143" t="s">
        <v>386</v>
      </c>
      <c r="C18" s="3143"/>
      <c r="D18" s="44"/>
    </row>
    <row r="19" spans="2:4" x14ac:dyDescent="0.3">
      <c r="B19" s="3144" t="s">
        <v>387</v>
      </c>
      <c r="C19" s="3145"/>
      <c r="D19" s="57"/>
    </row>
    <row r="20" spans="2:4" x14ac:dyDescent="0.3">
      <c r="B20" s="3142" t="s">
        <v>388</v>
      </c>
      <c r="C20" s="3142"/>
      <c r="D20" s="44"/>
    </row>
    <row r="21" spans="2:4" x14ac:dyDescent="0.3">
      <c r="B21" s="3146" t="s">
        <v>390</v>
      </c>
      <c r="C21" s="54" t="s">
        <v>391</v>
      </c>
      <c r="D21" s="44"/>
    </row>
    <row r="22" spans="2:4" x14ac:dyDescent="0.3">
      <c r="B22" s="3147"/>
      <c r="C22" s="577" t="s">
        <v>393</v>
      </c>
      <c r="D22" s="57"/>
    </row>
    <row r="23" spans="2:4" x14ac:dyDescent="0.3">
      <c r="B23" s="3148" t="s">
        <v>395</v>
      </c>
      <c r="C23" s="3148"/>
      <c r="D23" s="44"/>
    </row>
    <row r="24" spans="2:4" x14ac:dyDescent="0.3">
      <c r="B24" s="3148" t="s">
        <v>397</v>
      </c>
      <c r="C24" s="3148"/>
      <c r="D24" s="84" t="s">
        <v>499</v>
      </c>
    </row>
    <row r="25" spans="2:4" x14ac:dyDescent="0.3">
      <c r="B25" s="3142" t="s">
        <v>399</v>
      </c>
      <c r="C25" s="3142"/>
      <c r="D25" s="52"/>
    </row>
    <row r="26" spans="2:4" x14ac:dyDescent="0.3">
      <c r="B26" s="3143" t="s">
        <v>401</v>
      </c>
      <c r="C26" s="3143"/>
      <c r="D26" s="44"/>
    </row>
    <row r="27" spans="2:4" x14ac:dyDescent="0.3">
      <c r="B27" s="3149" t="s">
        <v>403</v>
      </c>
      <c r="C27" s="3150"/>
      <c r="D27" s="44"/>
    </row>
    <row r="28" spans="2:4" x14ac:dyDescent="0.3">
      <c r="B28" s="578" t="s">
        <v>404</v>
      </c>
      <c r="C28" s="579"/>
      <c r="D28" s="44"/>
    </row>
    <row r="29" spans="2:4" x14ac:dyDescent="0.3">
      <c r="B29" s="3151" t="s">
        <v>405</v>
      </c>
      <c r="C29" s="3152"/>
      <c r="D29" s="61"/>
    </row>
    <row r="30" spans="2:4" x14ac:dyDescent="0.3">
      <c r="B30" s="62"/>
      <c r="C30" s="62"/>
      <c r="D30" s="63"/>
    </row>
    <row r="31" spans="2:4" ht="18.600000000000001" x14ac:dyDescent="0.3">
      <c r="B31" s="3439" t="s">
        <v>406</v>
      </c>
      <c r="C31" s="3439"/>
      <c r="D31" s="3439"/>
    </row>
    <row r="32" spans="2:4" x14ac:dyDescent="0.3">
      <c r="B32" s="3140" t="s">
        <v>407</v>
      </c>
      <c r="C32" s="3141"/>
      <c r="D32" s="57"/>
    </row>
    <row r="33" spans="2:4" x14ac:dyDescent="0.3">
      <c r="B33" s="3140" t="s">
        <v>409</v>
      </c>
      <c r="C33" s="3141"/>
      <c r="D33" s="57"/>
    </row>
    <row r="34" spans="2:4" x14ac:dyDescent="0.3">
      <c r="B34" s="3140" t="s">
        <v>411</v>
      </c>
      <c r="C34" s="3141"/>
      <c r="D34" s="102"/>
    </row>
    <row r="35" spans="2:4" x14ac:dyDescent="0.3">
      <c r="B35" s="3140" t="s">
        <v>413</v>
      </c>
      <c r="C35" s="3141"/>
      <c r="D35" s="103"/>
    </row>
    <row r="36" spans="2:4" x14ac:dyDescent="0.3">
      <c r="B36" s="3140" t="s">
        <v>415</v>
      </c>
      <c r="C36" s="3141"/>
      <c r="D36" s="57"/>
    </row>
  </sheetData>
  <mergeCells count="30">
    <mergeCell ref="B16:C16"/>
    <mergeCell ref="B3:D3"/>
    <mergeCell ref="B4:C4"/>
    <mergeCell ref="B5:C5"/>
    <mergeCell ref="B6:C6"/>
    <mergeCell ref="B7:C7"/>
    <mergeCell ref="B10:D10"/>
    <mergeCell ref="B11:C11"/>
    <mergeCell ref="B12:C12"/>
    <mergeCell ref="B13:C13"/>
    <mergeCell ref="B14:C14"/>
    <mergeCell ref="B15:C15"/>
    <mergeCell ref="B8:C8"/>
    <mergeCell ref="B31:D31"/>
    <mergeCell ref="B17:C17"/>
    <mergeCell ref="B18:C18"/>
    <mergeCell ref="B19:C19"/>
    <mergeCell ref="B20:C20"/>
    <mergeCell ref="B21:B22"/>
    <mergeCell ref="B23:C23"/>
    <mergeCell ref="B24:C24"/>
    <mergeCell ref="B25:C25"/>
    <mergeCell ref="B26:C26"/>
    <mergeCell ref="B27:C27"/>
    <mergeCell ref="B29:C29"/>
    <mergeCell ref="B32:C32"/>
    <mergeCell ref="B33:C33"/>
    <mergeCell ref="B34:C34"/>
    <mergeCell ref="B35:C35"/>
    <mergeCell ref="B36:C36"/>
  </mergeCells>
  <dataValidations count="7">
    <dataValidation allowBlank="1" showDropDown="1" showInputMessage="1" showErrorMessage="1" sqref="D13" xr:uid="{00000000-0002-0000-AA00-000000000000}"/>
    <dataValidation type="list" allowBlank="1" showInputMessage="1" showErrorMessage="1" sqref="D4" xr:uid="{00000000-0002-0000-AA00-000001000000}">
      <formula1>ODS</formula1>
    </dataValidation>
    <dataValidation type="list" allowBlank="1" showInputMessage="1" showErrorMessage="1" sqref="D5" xr:uid="{00000000-0002-0000-AA00-000002000000}">
      <formula1>Metas_ODS</formula1>
    </dataValidation>
    <dataValidation type="list" allowBlank="1" showInputMessage="1" showErrorMessage="1" sqref="D6" xr:uid="{00000000-0002-0000-AA00-000003000000}">
      <formula1>Numero_indicador</formula1>
    </dataValidation>
    <dataValidation type="list" allowBlank="1" showInputMessage="1" showErrorMessage="1" sqref="D7" xr:uid="{00000000-0002-0000-AA00-000004000000}">
      <formula1>Nombre_indicador_ODS</formula1>
    </dataValidation>
    <dataValidation type="list" allowBlank="1" showInputMessage="1" showErrorMessage="1" sqref="D14" xr:uid="{00000000-0002-0000-AA00-000005000000}">
      <formula1>Tipo_indicador</formula1>
    </dataValidation>
    <dataValidation type="list" allowBlank="1" showInputMessage="1" showErrorMessage="1" sqref="D25" xr:uid="{00000000-0002-0000-AA00-000006000000}">
      <formula1>Tipo_operación</formula1>
    </dataValidation>
  </dataValidations>
  <hyperlinks>
    <hyperlink ref="B1" location="'5.a.2'!A1" display="REGRESAR" xr:uid="{00000000-0004-0000-AA00-000000000000}"/>
    <hyperlink ref="D8" r:id="rId1" xr:uid="{00000000-0004-0000-AA00-000001000000}"/>
  </hyperlinks>
  <pageMargins left="0.7" right="0.7" top="0.75" bottom="0.75" header="0.3" footer="0.3"/>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B00-000000000000}">
  <sheetPr codeName="Hoja168"/>
  <dimension ref="A1:W48"/>
  <sheetViews>
    <sheetView showGridLines="0" workbookViewId="0">
      <pane ySplit="1" topLeftCell="A2" activePane="bottomLeft" state="frozen"/>
      <selection pane="bottomLeft"/>
    </sheetView>
  </sheetViews>
  <sheetFormatPr baseColWidth="10" defaultColWidth="11.44140625" defaultRowHeight="13.2" x14ac:dyDescent="0.35"/>
  <cols>
    <col min="1" max="2" width="15.21875" style="39" customWidth="1"/>
    <col min="3" max="3" width="5.77734375" style="39" customWidth="1"/>
    <col min="4" max="4" width="7.21875" style="39" customWidth="1"/>
    <col min="5" max="5" width="7.77734375" style="39" customWidth="1"/>
    <col min="6" max="6" width="7" style="39" customWidth="1"/>
    <col min="7" max="7" width="3.21875" style="39" customWidth="1"/>
    <col min="8" max="8" width="6.5546875" style="39" customWidth="1"/>
    <col min="9" max="9" width="6.77734375" style="39" customWidth="1"/>
    <col min="10" max="10" width="2.5546875" style="39" customWidth="1"/>
    <col min="11" max="11" width="7.5546875" style="39" customWidth="1"/>
    <col min="12" max="12" width="9.21875" style="39" customWidth="1"/>
    <col min="13" max="13" width="8.44140625" style="39" customWidth="1"/>
    <col min="14" max="14" width="7.77734375" style="39" customWidth="1"/>
    <col min="15" max="16" width="6.77734375" style="39" customWidth="1"/>
    <col min="17" max="16384" width="11.44140625" style="39"/>
  </cols>
  <sheetData>
    <row r="1" spans="1:23" s="160" customFormat="1" ht="18.600000000000001" x14ac:dyDescent="0.45">
      <c r="A1" s="576" t="s">
        <v>337</v>
      </c>
      <c r="C1" s="3119" t="s">
        <v>430</v>
      </c>
      <c r="D1" s="3119"/>
      <c r="E1" s="3119"/>
    </row>
    <row r="2" spans="1:23" s="160" customFormat="1" ht="18.600000000000001" x14ac:dyDescent="0.45"/>
    <row r="3" spans="1:23" s="160" customFormat="1" ht="15" customHeight="1" x14ac:dyDescent="0.45">
      <c r="A3" s="3432" t="s">
        <v>339</v>
      </c>
      <c r="B3" s="3438"/>
      <c r="C3" s="3432" t="s">
        <v>839</v>
      </c>
      <c r="D3" s="3454"/>
      <c r="E3" s="3454"/>
      <c r="F3" s="3454"/>
      <c r="G3" s="3454"/>
      <c r="H3" s="3454"/>
      <c r="I3" s="3454"/>
      <c r="J3" s="3454"/>
      <c r="K3" s="3454"/>
      <c r="L3" s="3454"/>
      <c r="M3" s="3454"/>
      <c r="N3" s="3454"/>
      <c r="O3" s="3454"/>
      <c r="P3" s="3454"/>
      <c r="Q3" s="3454"/>
      <c r="R3" s="3454"/>
      <c r="S3" s="3454"/>
      <c r="T3" s="3454"/>
      <c r="U3" s="3454"/>
      <c r="V3" s="3454"/>
      <c r="W3" s="3454"/>
    </row>
    <row r="4" spans="1:23" s="160" customFormat="1" ht="18.600000000000001" x14ac:dyDescent="0.45">
      <c r="A4" s="3432" t="s">
        <v>340</v>
      </c>
      <c r="B4" s="3433"/>
      <c r="C4" s="3432" t="s">
        <v>77</v>
      </c>
      <c r="D4" s="3434"/>
      <c r="E4" s="3434"/>
      <c r="F4" s="3434"/>
      <c r="G4" s="3434"/>
      <c r="H4" s="3434"/>
      <c r="I4" s="3434"/>
      <c r="J4" s="3434"/>
      <c r="K4" s="3434"/>
      <c r="L4" s="3434"/>
      <c r="M4" s="3434"/>
      <c r="N4" s="3434"/>
      <c r="O4" s="3434"/>
      <c r="P4" s="3434"/>
      <c r="Q4" s="3434"/>
      <c r="R4" s="3434"/>
      <c r="S4" s="3434"/>
      <c r="T4" s="3434"/>
      <c r="U4" s="3434"/>
      <c r="V4" s="3434"/>
      <c r="W4" s="3434"/>
    </row>
    <row r="5" spans="1:23" s="160" customFormat="1" ht="18.600000000000001" x14ac:dyDescent="0.45">
      <c r="A5" s="3432" t="s">
        <v>341</v>
      </c>
      <c r="B5" s="3433"/>
      <c r="C5" s="3432" t="s">
        <v>4019</v>
      </c>
      <c r="D5" s="3434"/>
      <c r="E5" s="3434"/>
      <c r="F5" s="3434"/>
      <c r="G5" s="3434"/>
      <c r="H5" s="3434"/>
      <c r="I5" s="3434"/>
      <c r="J5" s="3434"/>
      <c r="K5" s="3434"/>
      <c r="L5" s="3434"/>
      <c r="M5" s="3434"/>
      <c r="N5" s="3434"/>
      <c r="O5" s="3434"/>
      <c r="P5" s="3434"/>
      <c r="Q5" s="3434"/>
      <c r="R5" s="3434"/>
      <c r="S5" s="3434"/>
      <c r="T5" s="3434"/>
      <c r="U5" s="3434"/>
      <c r="V5" s="3434"/>
      <c r="W5" s="3434"/>
    </row>
    <row r="6" spans="1:23" s="160" customFormat="1" ht="18.600000000000001" x14ac:dyDescent="0.45">
      <c r="A6" s="3432" t="s">
        <v>417</v>
      </c>
      <c r="B6" s="3433"/>
      <c r="C6" s="3432" t="s">
        <v>5129</v>
      </c>
      <c r="D6" s="3434"/>
      <c r="E6" s="3434"/>
      <c r="F6" s="3434"/>
      <c r="G6" s="3434"/>
      <c r="H6" s="3434"/>
      <c r="I6" s="3434"/>
      <c r="J6" s="3434"/>
      <c r="K6" s="3434"/>
      <c r="L6" s="3434"/>
      <c r="M6" s="3434"/>
      <c r="N6" s="3434"/>
      <c r="O6" s="3434"/>
      <c r="P6" s="3434"/>
      <c r="Q6" s="3434"/>
      <c r="R6" s="3434"/>
      <c r="S6" s="3434"/>
      <c r="T6" s="3434"/>
      <c r="U6" s="3434"/>
      <c r="V6" s="3434"/>
      <c r="W6" s="3434"/>
    </row>
    <row r="7" spans="1:23" s="160" customFormat="1" ht="18.600000000000001" x14ac:dyDescent="0.45"/>
    <row r="8" spans="1:23" s="160" customFormat="1" ht="18.600000000000001" x14ac:dyDescent="0.45"/>
    <row r="9" spans="1:23" s="160" customFormat="1" ht="29.25" customHeight="1" x14ac:dyDescent="0.45">
      <c r="C9" s="3329" t="s">
        <v>5129</v>
      </c>
      <c r="D9" s="3329"/>
      <c r="E9" s="3329"/>
      <c r="F9" s="3329"/>
      <c r="G9" s="3329"/>
      <c r="H9" s="3329"/>
      <c r="I9" s="3329"/>
      <c r="J9" s="3329"/>
      <c r="K9" s="3329"/>
      <c r="L9" s="3329"/>
      <c r="M9" s="3329"/>
      <c r="N9" s="3329"/>
      <c r="O9" s="3329"/>
      <c r="P9" s="3329"/>
    </row>
    <row r="10" spans="1:23" s="160" customFormat="1" ht="18.600000000000001" x14ac:dyDescent="0.45">
      <c r="C10" s="878"/>
      <c r="D10" s="878"/>
      <c r="E10" s="878"/>
      <c r="F10" s="878"/>
      <c r="G10" s="878"/>
      <c r="H10" s="878"/>
      <c r="I10" s="878"/>
      <c r="J10" s="878"/>
      <c r="K10" s="878"/>
      <c r="L10" s="878"/>
      <c r="M10" s="878"/>
      <c r="N10" s="878"/>
      <c r="O10" s="878"/>
      <c r="P10" s="878"/>
    </row>
    <row r="11" spans="1:23" ht="18.600000000000001" customHeight="1" x14ac:dyDescent="0.45">
      <c r="C11" s="3494" t="s">
        <v>343</v>
      </c>
      <c r="D11" s="3496" t="s">
        <v>345</v>
      </c>
      <c r="E11" s="3496"/>
      <c r="F11" s="3496"/>
      <c r="G11" s="1239"/>
      <c r="H11" s="3496" t="s">
        <v>346</v>
      </c>
      <c r="I11" s="3496"/>
      <c r="J11" s="1239"/>
      <c r="K11" s="3496" t="s">
        <v>347</v>
      </c>
      <c r="L11" s="3496"/>
      <c r="M11" s="3496"/>
      <c r="N11" s="3496"/>
      <c r="O11" s="3496"/>
      <c r="P11" s="3496"/>
    </row>
    <row r="12" spans="1:23" ht="34.799999999999997" x14ac:dyDescent="0.35">
      <c r="C12" s="3495"/>
      <c r="D12" s="1240" t="s">
        <v>344</v>
      </c>
      <c r="E12" s="1240" t="s">
        <v>350</v>
      </c>
      <c r="F12" s="1240" t="s">
        <v>351</v>
      </c>
      <c r="G12" s="1240"/>
      <c r="H12" s="1240" t="s">
        <v>352</v>
      </c>
      <c r="I12" s="1240" t="s">
        <v>353</v>
      </c>
      <c r="J12" s="1240"/>
      <c r="K12" s="1240" t="s">
        <v>354</v>
      </c>
      <c r="L12" s="1240" t="s">
        <v>355</v>
      </c>
      <c r="M12" s="1240" t="s">
        <v>356</v>
      </c>
      <c r="N12" s="1240" t="s">
        <v>357</v>
      </c>
      <c r="O12" s="1240" t="s">
        <v>358</v>
      </c>
      <c r="P12" s="1240" t="s">
        <v>359</v>
      </c>
    </row>
    <row r="13" spans="1:23" ht="17.399999999999999" x14ac:dyDescent="0.35">
      <c r="C13" s="1241">
        <v>2015</v>
      </c>
      <c r="D13" s="1242">
        <v>86.019366966697135</v>
      </c>
      <c r="E13" s="1242">
        <v>85.79635481996111</v>
      </c>
      <c r="F13" s="1242">
        <v>86.229343175185718</v>
      </c>
      <c r="G13" s="1242"/>
      <c r="H13" s="1242">
        <v>87.566550118463311</v>
      </c>
      <c r="I13" s="1242">
        <v>81.846852570697763</v>
      </c>
      <c r="J13" s="1242"/>
      <c r="K13" s="1242">
        <v>87.545617038319193</v>
      </c>
      <c r="L13" s="1242">
        <v>81.364644372971469</v>
      </c>
      <c r="M13" s="1242">
        <v>84.309771333866465</v>
      </c>
      <c r="N13" s="1242">
        <v>86.6380840629419</v>
      </c>
      <c r="O13" s="1242">
        <v>82.874789302239776</v>
      </c>
      <c r="P13" s="1242">
        <v>82.438140874798563</v>
      </c>
    </row>
    <row r="14" spans="1:23" ht="12.75" customHeight="1" x14ac:dyDescent="0.35">
      <c r="C14" s="1241">
        <v>2016</v>
      </c>
      <c r="D14" s="1242">
        <v>87.212464538342843</v>
      </c>
      <c r="E14" s="1242">
        <v>87.333827370247533</v>
      </c>
      <c r="F14" s="1242">
        <v>87.098240732983271</v>
      </c>
      <c r="G14" s="1242"/>
      <c r="H14" s="1242">
        <v>88.459877711059747</v>
      </c>
      <c r="I14" s="1242">
        <v>83.837728662372811</v>
      </c>
      <c r="J14" s="1242"/>
      <c r="K14" s="1242">
        <v>88.546109371866095</v>
      </c>
      <c r="L14" s="1242">
        <v>83.620266336182198</v>
      </c>
      <c r="M14" s="1242">
        <v>84.770030952327431</v>
      </c>
      <c r="N14" s="1242">
        <v>89.117994313527063</v>
      </c>
      <c r="O14" s="1242">
        <v>83.268220059551169</v>
      </c>
      <c r="P14" s="1242">
        <v>84.416276994066493</v>
      </c>
    </row>
    <row r="15" spans="1:23" ht="17.399999999999999" x14ac:dyDescent="0.35">
      <c r="C15" s="1243">
        <v>2017</v>
      </c>
      <c r="D15" s="1244">
        <v>88.080804336267178</v>
      </c>
      <c r="E15" s="1244">
        <v>88.268859217340761</v>
      </c>
      <c r="F15" s="1244">
        <v>87.903442637917848</v>
      </c>
      <c r="G15" s="1244"/>
      <c r="H15" s="1244">
        <v>89.322033095414895</v>
      </c>
      <c r="I15" s="1244">
        <v>84.759092418092379</v>
      </c>
      <c r="J15" s="1244"/>
      <c r="K15" s="1244">
        <v>89.166109458145286</v>
      </c>
      <c r="L15" s="1244">
        <v>86.033974337079172</v>
      </c>
      <c r="M15" s="1244">
        <v>84.922633107023273</v>
      </c>
      <c r="N15" s="1244">
        <v>87.348509686814182</v>
      </c>
      <c r="O15" s="1244">
        <v>85.497175044472556</v>
      </c>
      <c r="P15" s="1244">
        <v>87.332459859538901</v>
      </c>
    </row>
    <row r="16" spans="1:23" ht="17.399999999999999" x14ac:dyDescent="0.35">
      <c r="C16" s="1243">
        <v>2018</v>
      </c>
      <c r="D16" s="1244">
        <v>87.781662864251658</v>
      </c>
      <c r="E16" s="1244">
        <v>87.632868288841465</v>
      </c>
      <c r="F16" s="1244">
        <v>87.921693036107328</v>
      </c>
      <c r="G16" s="1244"/>
      <c r="H16" s="1244">
        <v>89.345265244864208</v>
      </c>
      <c r="I16" s="1244">
        <v>83.586624711979084</v>
      </c>
      <c r="J16" s="1244"/>
      <c r="K16" s="1244">
        <v>89.156840533880413</v>
      </c>
      <c r="L16" s="1244">
        <v>83.247878557194994</v>
      </c>
      <c r="M16" s="1244">
        <v>84.121193067370498</v>
      </c>
      <c r="N16" s="1244">
        <v>87.042556738905958</v>
      </c>
      <c r="O16" s="1244">
        <v>87.531930978526489</v>
      </c>
      <c r="P16" s="1244">
        <v>84.901438752185015</v>
      </c>
    </row>
    <row r="17" spans="3:16" ht="17.399999999999999" x14ac:dyDescent="0.35">
      <c r="C17" s="1243">
        <v>2019</v>
      </c>
      <c r="D17" s="1244">
        <v>87.57989057005949</v>
      </c>
      <c r="E17" s="1244">
        <v>87.273896000955517</v>
      </c>
      <c r="F17" s="1244">
        <v>87.865808745198535</v>
      </c>
      <c r="G17" s="1244"/>
      <c r="H17" s="1244">
        <v>89.406046337023099</v>
      </c>
      <c r="I17" s="1244">
        <v>82.687395942600844</v>
      </c>
      <c r="J17" s="1244"/>
      <c r="K17" s="1244">
        <v>89.614655118548271</v>
      </c>
      <c r="L17" s="1244">
        <v>82.427204854299191</v>
      </c>
      <c r="M17" s="1244">
        <v>88.706559205736042</v>
      </c>
      <c r="N17" s="1244">
        <v>83.252704621814772</v>
      </c>
      <c r="O17" s="1244">
        <v>85.413927784337815</v>
      </c>
      <c r="P17" s="1244">
        <v>82.11195286414349</v>
      </c>
    </row>
    <row r="18" spans="3:16" ht="17.399999999999999" x14ac:dyDescent="0.35">
      <c r="C18" s="1243">
        <v>2020</v>
      </c>
      <c r="D18" s="1244">
        <v>89.573997499363301</v>
      </c>
      <c r="E18" s="1244">
        <v>89.720496484659463</v>
      </c>
      <c r="F18" s="1244">
        <v>89.436512548904474</v>
      </c>
      <c r="G18" s="1244"/>
      <c r="H18" s="1244">
        <v>90.463470876740857</v>
      </c>
      <c r="I18" s="1244">
        <v>87.19457986699561</v>
      </c>
      <c r="J18" s="1244"/>
      <c r="K18" s="1244">
        <v>90.029622318743563</v>
      </c>
      <c r="L18" s="1244">
        <v>87.989376778199684</v>
      </c>
      <c r="M18" s="1244">
        <v>83.700023991306679</v>
      </c>
      <c r="N18" s="1244">
        <v>92.145691119625411</v>
      </c>
      <c r="O18" s="1244">
        <v>89.007702975143047</v>
      </c>
      <c r="P18" s="1244">
        <v>90.104377684142293</v>
      </c>
    </row>
    <row r="19" spans="3:16" ht="17.399999999999999" x14ac:dyDescent="0.35">
      <c r="C19" s="1243">
        <v>2021</v>
      </c>
      <c r="D19" s="1244">
        <v>90.285130896499027</v>
      </c>
      <c r="E19" s="1244">
        <v>90.271466729548592</v>
      </c>
      <c r="F19" s="1244">
        <v>90.297778029007631</v>
      </c>
      <c r="G19" s="1244"/>
      <c r="H19" s="1244">
        <v>91.139041572208185</v>
      </c>
      <c r="I19" s="1244">
        <v>88.017871406941111</v>
      </c>
      <c r="J19" s="1244"/>
      <c r="K19" s="1244">
        <v>90.910299766884464</v>
      </c>
      <c r="L19" s="1244">
        <v>89.474677203770185</v>
      </c>
      <c r="M19" s="1244">
        <v>89.635472682064815</v>
      </c>
      <c r="N19" s="1244">
        <v>89.980106736095848</v>
      </c>
      <c r="O19" s="1244">
        <v>89.113185987000477</v>
      </c>
      <c r="P19" s="1244">
        <v>88.323114100068508</v>
      </c>
    </row>
    <row r="20" spans="3:16" ht="17.399999999999999" x14ac:dyDescent="0.35">
      <c r="C20" s="4315">
        <v>2022</v>
      </c>
      <c r="D20" s="4316">
        <v>90.410161687719167</v>
      </c>
      <c r="E20" s="4316">
        <v>90.12754532920107</v>
      </c>
      <c r="F20" s="4316">
        <v>90.666061034672424</v>
      </c>
      <c r="G20" s="4316"/>
      <c r="H20" s="4316">
        <v>91.35067289396298</v>
      </c>
      <c r="I20" s="4316">
        <v>87.907704248865386</v>
      </c>
      <c r="J20" s="4316"/>
      <c r="K20" s="4316">
        <v>91.163896502651056</v>
      </c>
      <c r="L20" s="4316">
        <v>85.687246789406998</v>
      </c>
      <c r="M20" s="4316">
        <v>89.429723404472128</v>
      </c>
      <c r="N20" s="4316">
        <v>89.455598824435114</v>
      </c>
      <c r="O20" s="4316">
        <v>90.798730734360831</v>
      </c>
      <c r="P20" s="4316">
        <v>90.268006863948131</v>
      </c>
    </row>
    <row r="21" spans="3:16" s="2497" customFormat="1" ht="17.399999999999999" x14ac:dyDescent="0.35">
      <c r="C21" s="1245">
        <v>2023</v>
      </c>
      <c r="D21" s="1246">
        <v>88.669249504876433</v>
      </c>
      <c r="E21" s="1246">
        <v>88.314328139346387</v>
      </c>
      <c r="F21" s="1246">
        <v>88.988022866809146</v>
      </c>
      <c r="G21" s="1246"/>
      <c r="H21" s="1246">
        <v>89.727704409213175</v>
      </c>
      <c r="I21" s="1246">
        <v>85.855397697087383</v>
      </c>
      <c r="J21" s="1246"/>
      <c r="K21" s="1246">
        <v>89.727193774706976</v>
      </c>
      <c r="L21" s="1246">
        <v>84.788815062903694</v>
      </c>
      <c r="M21" s="1246">
        <v>85.85141959225335</v>
      </c>
      <c r="N21" s="1246">
        <v>85.299136733506487</v>
      </c>
      <c r="O21" s="1246">
        <v>89.456849687871681</v>
      </c>
      <c r="P21" s="1246">
        <v>88.459741214701666</v>
      </c>
    </row>
    <row r="22" spans="3:16" ht="17.399999999999999" x14ac:dyDescent="0.45">
      <c r="C22" s="3316" t="s">
        <v>7670</v>
      </c>
      <c r="D22" s="3316"/>
      <c r="E22" s="3316"/>
      <c r="F22" s="3316"/>
      <c r="G22" s="3316"/>
      <c r="H22" s="3316"/>
      <c r="I22" s="3316"/>
      <c r="J22" s="3316"/>
      <c r="K22" s="3316"/>
      <c r="L22" s="3316"/>
      <c r="M22" s="22"/>
      <c r="N22" s="22"/>
      <c r="O22" s="22"/>
      <c r="P22" s="22"/>
    </row>
    <row r="23" spans="3:16" ht="16.2" x14ac:dyDescent="0.4">
      <c r="C23" s="381"/>
      <c r="D23" s="381"/>
      <c r="E23" s="381"/>
      <c r="F23" s="381"/>
      <c r="G23" s="381"/>
      <c r="H23" s="381"/>
      <c r="I23" s="381"/>
      <c r="J23" s="381"/>
      <c r="K23" s="381"/>
      <c r="L23" s="381"/>
      <c r="M23" s="123"/>
      <c r="N23" s="123"/>
      <c r="O23" s="123"/>
      <c r="P23" s="123"/>
    </row>
    <row r="24" spans="3:16" ht="16.2" x14ac:dyDescent="0.4">
      <c r="C24" s="381"/>
      <c r="D24" s="381"/>
      <c r="E24" s="381"/>
      <c r="F24" s="381"/>
      <c r="G24" s="381"/>
      <c r="H24" s="381"/>
      <c r="I24" s="381"/>
      <c r="J24" s="381"/>
      <c r="K24" s="381"/>
      <c r="L24" s="381"/>
      <c r="M24" s="123"/>
      <c r="N24" s="123"/>
      <c r="O24" s="123"/>
      <c r="P24" s="123"/>
    </row>
    <row r="25" spans="3:16" ht="18.600000000000001" x14ac:dyDescent="0.35">
      <c r="C25" s="300" t="s">
        <v>7671</v>
      </c>
    </row>
    <row r="32" spans="3:16" ht="12.75" customHeight="1" x14ac:dyDescent="0.35"/>
    <row r="48" spans="3:12" ht="27" customHeight="1" x14ac:dyDescent="0.35">
      <c r="C48" s="73" t="s">
        <v>7670</v>
      </c>
      <c r="D48" s="73"/>
      <c r="E48" s="73"/>
      <c r="F48" s="73"/>
      <c r="G48" s="73"/>
      <c r="H48" s="73"/>
      <c r="I48" s="73"/>
      <c r="J48" s="73"/>
      <c r="K48" s="73"/>
      <c r="L48" s="73"/>
    </row>
  </sheetData>
  <mergeCells count="15">
    <mergeCell ref="A5:B5"/>
    <mergeCell ref="C5:W5"/>
    <mergeCell ref="C1:E1"/>
    <mergeCell ref="A3:B3"/>
    <mergeCell ref="C3:W3"/>
    <mergeCell ref="A4:B4"/>
    <mergeCell ref="C4:W4"/>
    <mergeCell ref="C22:L22"/>
    <mergeCell ref="A6:B6"/>
    <mergeCell ref="C6:W6"/>
    <mergeCell ref="C9:P9"/>
    <mergeCell ref="C11:C12"/>
    <mergeCell ref="D11:F11"/>
    <mergeCell ref="H11:I11"/>
    <mergeCell ref="K11:P11"/>
  </mergeCells>
  <hyperlinks>
    <hyperlink ref="A1" location="'ODS 5.'!A1" display="REGRESAR" xr:uid="{00000000-0004-0000-AB00-000000000000}"/>
    <hyperlink ref="C1" location="'Metadato 5.b.1'!A1" display="VER METADATO" xr:uid="{00000000-0004-0000-AB00-000001000000}"/>
  </hyperlinks>
  <pageMargins left="0.7" right="0.7" top="0.75" bottom="0.75" header="0.3" footer="0.3"/>
  <pageSetup paperSize="9" orientation="portrait" r:id="rId1"/>
  <drawing r:id="rId2"/>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C00-000000000000}">
  <sheetPr codeName="Hoja169">
    <tabColor theme="0" tint="-0.499984740745262"/>
  </sheetPr>
  <dimension ref="A1:F37"/>
  <sheetViews>
    <sheetView showGridLines="0" workbookViewId="0">
      <pane ySplit="1" topLeftCell="A2" activePane="bottomLeft" state="frozen"/>
      <selection activeCell="C17" sqref="C17"/>
      <selection pane="bottomLeft" activeCell="H11" sqref="H11:H12"/>
    </sheetView>
  </sheetViews>
  <sheetFormatPr baseColWidth="10" defaultColWidth="11.44140625" defaultRowHeight="17.399999999999999" x14ac:dyDescent="0.3"/>
  <cols>
    <col min="1" max="1" width="11.21875" style="38" customWidth="1"/>
    <col min="2" max="2" width="26.44140625" style="38" customWidth="1"/>
    <col min="3" max="3" width="10.5546875" style="38" bestFit="1" customWidth="1"/>
    <col min="4" max="4" width="85.77734375" style="38" customWidth="1"/>
    <col min="5" max="5" width="3.21875" style="38" customWidth="1"/>
    <col min="6" max="6" width="7.21875" style="38" customWidth="1"/>
    <col min="7" max="7" width="6.77734375" style="38" customWidth="1"/>
    <col min="8" max="8" width="2.5546875" style="38" customWidth="1"/>
    <col min="9" max="9" width="7.5546875" style="38" customWidth="1"/>
    <col min="10" max="10" width="9.21875" style="38" customWidth="1"/>
    <col min="11" max="11" width="8.44140625" style="38" customWidth="1"/>
    <col min="12" max="12" width="7.77734375" style="38" customWidth="1"/>
    <col min="13" max="14" width="6.77734375" style="38" customWidth="1"/>
    <col min="15" max="16384" width="11.44140625" style="38"/>
  </cols>
  <sheetData>
    <row r="1" spans="1:6" x14ac:dyDescent="0.3">
      <c r="B1" s="481" t="s">
        <v>337</v>
      </c>
    </row>
    <row r="2" spans="1:6" ht="18" thickBot="1" x14ac:dyDescent="0.35"/>
    <row r="3" spans="1:6" ht="23.25" customHeight="1" thickBot="1" x14ac:dyDescent="0.35">
      <c r="B3" s="3439" t="s">
        <v>370</v>
      </c>
      <c r="C3" s="3439"/>
      <c r="D3" s="3439"/>
      <c r="F3" s="147" t="s">
        <v>371</v>
      </c>
    </row>
    <row r="4" spans="1:6" x14ac:dyDescent="0.3">
      <c r="A4" s="691"/>
      <c r="B4" s="3142" t="s">
        <v>449</v>
      </c>
      <c r="C4" s="3142"/>
      <c r="D4" s="44" t="s">
        <v>23</v>
      </c>
    </row>
    <row r="5" spans="1:6" ht="37.5" customHeight="1" x14ac:dyDescent="0.3">
      <c r="B5" s="3142" t="s">
        <v>373</v>
      </c>
      <c r="C5" s="3142"/>
      <c r="D5" s="44" t="s">
        <v>77</v>
      </c>
    </row>
    <row r="6" spans="1:6" x14ac:dyDescent="0.3">
      <c r="B6" s="3142" t="s">
        <v>374</v>
      </c>
      <c r="C6" s="3142"/>
      <c r="D6" s="45" t="s">
        <v>852</v>
      </c>
    </row>
    <row r="7" spans="1:6" ht="15" customHeight="1" x14ac:dyDescent="0.3">
      <c r="B7" s="3143" t="s">
        <v>375</v>
      </c>
      <c r="C7" s="3143"/>
      <c r="D7" s="46" t="s">
        <v>4019</v>
      </c>
    </row>
    <row r="8" spans="1:6" ht="15" customHeight="1" x14ac:dyDescent="0.3">
      <c r="B8" s="3143" t="s">
        <v>2480</v>
      </c>
      <c r="C8" s="3143"/>
      <c r="D8" s="47" t="s">
        <v>2558</v>
      </c>
    </row>
    <row r="9" spans="1:6" x14ac:dyDescent="0.45">
      <c r="B9" s="22"/>
      <c r="C9" s="22"/>
      <c r="D9" s="22"/>
    </row>
    <row r="10" spans="1:6" ht="23.25" customHeight="1" x14ac:dyDescent="0.3">
      <c r="B10" s="3439" t="s">
        <v>376</v>
      </c>
      <c r="C10" s="3439"/>
      <c r="D10" s="3439"/>
    </row>
    <row r="11" spans="1:6" x14ac:dyDescent="0.3">
      <c r="B11" s="3153" t="s">
        <v>377</v>
      </c>
      <c r="C11" s="3154"/>
      <c r="D11" s="44" t="s">
        <v>439</v>
      </c>
    </row>
    <row r="12" spans="1:6" ht="34.799999999999997" x14ac:dyDescent="0.3">
      <c r="B12" s="3155" t="s">
        <v>379</v>
      </c>
      <c r="C12" s="3155"/>
      <c r="D12" s="460" t="s">
        <v>940</v>
      </c>
    </row>
    <row r="13" spans="1:6" x14ac:dyDescent="0.3">
      <c r="B13" s="3142" t="s">
        <v>380</v>
      </c>
      <c r="C13" s="3142"/>
      <c r="D13" s="603" t="s">
        <v>852</v>
      </c>
    </row>
    <row r="14" spans="1:6" x14ac:dyDescent="0.3">
      <c r="B14" s="3142" t="s">
        <v>381</v>
      </c>
      <c r="C14" s="3156"/>
      <c r="D14" s="603" t="s">
        <v>18</v>
      </c>
    </row>
    <row r="15" spans="1:6" ht="48.75" customHeight="1" x14ac:dyDescent="0.3">
      <c r="B15" s="3142" t="s">
        <v>382</v>
      </c>
      <c r="C15" s="3142"/>
      <c r="D15" s="49" t="s">
        <v>6016</v>
      </c>
    </row>
    <row r="16" spans="1:6" ht="50.25" customHeight="1" x14ac:dyDescent="0.3">
      <c r="B16" s="3142" t="s">
        <v>383</v>
      </c>
      <c r="C16" s="3142"/>
      <c r="D16" s="49"/>
    </row>
    <row r="17" spans="2:4" x14ac:dyDescent="0.3">
      <c r="B17" s="3142" t="s">
        <v>384</v>
      </c>
      <c r="C17" s="3142"/>
      <c r="D17" s="52" t="s">
        <v>385</v>
      </c>
    </row>
    <row r="18" spans="2:4" x14ac:dyDescent="0.3">
      <c r="B18" s="3143" t="s">
        <v>386</v>
      </c>
      <c r="C18" s="3143"/>
      <c r="D18" s="44"/>
    </row>
    <row r="19" spans="2:4" ht="36" customHeight="1" x14ac:dyDescent="0.3">
      <c r="B19" s="3144" t="s">
        <v>387</v>
      </c>
      <c r="C19" s="3145"/>
      <c r="D19" s="52" t="s">
        <v>3380</v>
      </c>
    </row>
    <row r="20" spans="2:4" x14ac:dyDescent="0.3">
      <c r="B20" s="3142" t="s">
        <v>388</v>
      </c>
      <c r="C20" s="3142"/>
      <c r="D20" s="49" t="s">
        <v>424</v>
      </c>
    </row>
    <row r="21" spans="2:4" x14ac:dyDescent="0.3">
      <c r="B21" s="3146" t="s">
        <v>390</v>
      </c>
      <c r="C21" s="54" t="s">
        <v>391</v>
      </c>
      <c r="D21" s="44" t="s">
        <v>790</v>
      </c>
    </row>
    <row r="22" spans="2:4" x14ac:dyDescent="0.3">
      <c r="B22" s="3147"/>
      <c r="C22" s="577" t="s">
        <v>393</v>
      </c>
      <c r="D22" s="52" t="s">
        <v>555</v>
      </c>
    </row>
    <row r="23" spans="2:4" x14ac:dyDescent="0.3">
      <c r="B23" s="3148" t="s">
        <v>395</v>
      </c>
      <c r="C23" s="3148"/>
      <c r="D23" s="52" t="s">
        <v>427</v>
      </c>
    </row>
    <row r="24" spans="2:4" x14ac:dyDescent="0.3">
      <c r="B24" s="3148" t="s">
        <v>397</v>
      </c>
      <c r="C24" s="3148"/>
      <c r="D24" s="84" t="s">
        <v>412</v>
      </c>
    </row>
    <row r="25" spans="2:4" x14ac:dyDescent="0.3">
      <c r="B25" s="3142" t="s">
        <v>399</v>
      </c>
      <c r="C25" s="3142"/>
      <c r="D25" s="52" t="s">
        <v>15</v>
      </c>
    </row>
    <row r="26" spans="2:4" ht="15" customHeight="1" x14ac:dyDescent="0.3">
      <c r="B26" s="3143" t="s">
        <v>401</v>
      </c>
      <c r="C26" s="3143"/>
      <c r="D26" s="84" t="s">
        <v>2351</v>
      </c>
    </row>
    <row r="27" spans="2:4" x14ac:dyDescent="0.3">
      <c r="B27" s="3149" t="s">
        <v>403</v>
      </c>
      <c r="C27" s="3150"/>
      <c r="D27" s="44"/>
    </row>
    <row r="28" spans="2:4" ht="69.599999999999994" x14ac:dyDescent="0.3">
      <c r="B28" s="578" t="s">
        <v>404</v>
      </c>
      <c r="C28" s="579"/>
      <c r="D28" s="52" t="s">
        <v>941</v>
      </c>
    </row>
    <row r="29" spans="2:4" x14ac:dyDescent="0.3">
      <c r="B29" s="3151" t="s">
        <v>405</v>
      </c>
      <c r="C29" s="3152"/>
      <c r="D29" s="61"/>
    </row>
    <row r="30" spans="2:4" x14ac:dyDescent="0.3">
      <c r="B30" s="62"/>
      <c r="C30" s="62"/>
      <c r="D30" s="63"/>
    </row>
    <row r="31" spans="2:4" ht="23.25" customHeight="1" x14ac:dyDescent="0.3">
      <c r="B31" s="3439" t="s">
        <v>406</v>
      </c>
      <c r="C31" s="3439"/>
      <c r="D31" s="3439"/>
    </row>
    <row r="32" spans="2:4" x14ac:dyDescent="0.3">
      <c r="B32" s="3140" t="s">
        <v>407</v>
      </c>
      <c r="C32" s="3141"/>
      <c r="D32" s="84" t="s">
        <v>408</v>
      </c>
    </row>
    <row r="33" spans="2:4" x14ac:dyDescent="0.3">
      <c r="B33" s="3140" t="s">
        <v>409</v>
      </c>
      <c r="C33" s="3141"/>
      <c r="D33" s="84" t="s">
        <v>890</v>
      </c>
    </row>
    <row r="34" spans="2:4" x14ac:dyDescent="0.3">
      <c r="B34" s="3140" t="s">
        <v>411</v>
      </c>
      <c r="C34" s="3141"/>
      <c r="D34" s="84" t="s">
        <v>412</v>
      </c>
    </row>
    <row r="35" spans="2:4" x14ac:dyDescent="0.3">
      <c r="B35" s="3140" t="s">
        <v>413</v>
      </c>
      <c r="C35" s="3141"/>
      <c r="D35" s="84" t="s">
        <v>942</v>
      </c>
    </row>
    <row r="36" spans="2:4" x14ac:dyDescent="0.3">
      <c r="B36" s="3140" t="s">
        <v>415</v>
      </c>
      <c r="C36" s="3141"/>
      <c r="D36" s="85" t="s">
        <v>943</v>
      </c>
    </row>
    <row r="37" spans="2:4" ht="12.75" customHeight="1" x14ac:dyDescent="0.3"/>
  </sheetData>
  <mergeCells count="30">
    <mergeCell ref="B16:C16"/>
    <mergeCell ref="B3:D3"/>
    <mergeCell ref="B4:C4"/>
    <mergeCell ref="B5:C5"/>
    <mergeCell ref="B6:C6"/>
    <mergeCell ref="B7:C7"/>
    <mergeCell ref="B10:D10"/>
    <mergeCell ref="B11:C11"/>
    <mergeCell ref="B12:C12"/>
    <mergeCell ref="B13:C13"/>
    <mergeCell ref="B14:C14"/>
    <mergeCell ref="B15:C15"/>
    <mergeCell ref="B8:C8"/>
    <mergeCell ref="B31:D31"/>
    <mergeCell ref="B17:C17"/>
    <mergeCell ref="B18:C18"/>
    <mergeCell ref="B19:C19"/>
    <mergeCell ref="B20:C20"/>
    <mergeCell ref="B21:B22"/>
    <mergeCell ref="B23:C23"/>
    <mergeCell ref="B24:C24"/>
    <mergeCell ref="B25:C25"/>
    <mergeCell ref="B26:C26"/>
    <mergeCell ref="B27:C27"/>
    <mergeCell ref="B29:C29"/>
    <mergeCell ref="B32:C32"/>
    <mergeCell ref="B33:C33"/>
    <mergeCell ref="B34:C34"/>
    <mergeCell ref="B35:C35"/>
    <mergeCell ref="B36:C36"/>
  </mergeCells>
  <dataValidations count="7">
    <dataValidation allowBlank="1" showDropDown="1" showInputMessage="1" showErrorMessage="1" sqref="D13" xr:uid="{00000000-0002-0000-AC00-000000000000}"/>
    <dataValidation type="list" allowBlank="1" showInputMessage="1" showErrorMessage="1" sqref="D4" xr:uid="{00000000-0002-0000-AC00-000001000000}">
      <formula1>ODS</formula1>
    </dataValidation>
    <dataValidation type="list" allowBlank="1" showInputMessage="1" showErrorMessage="1" sqref="D5" xr:uid="{00000000-0002-0000-AC00-000002000000}">
      <formula1>Metas_ODS</formula1>
    </dataValidation>
    <dataValidation type="list" allowBlank="1" showInputMessage="1" showErrorMessage="1" sqref="D6" xr:uid="{00000000-0002-0000-AC00-000003000000}">
      <formula1>Numero_indicador</formula1>
    </dataValidation>
    <dataValidation type="list" allowBlank="1" showInputMessage="1" showErrorMessage="1" sqref="D7" xr:uid="{00000000-0002-0000-AC00-000004000000}">
      <formula1>Nombre_indicador_ODS</formula1>
    </dataValidation>
    <dataValidation type="list" allowBlank="1" showInputMessage="1" showErrorMessage="1" sqref="D14" xr:uid="{00000000-0002-0000-AC00-000005000000}">
      <formula1>Tipo_indicador</formula1>
    </dataValidation>
    <dataValidation type="list" allowBlank="1" showInputMessage="1" showErrorMessage="1" sqref="D25" xr:uid="{00000000-0002-0000-AC00-000006000000}">
      <formula1>Tipo_operación</formula1>
    </dataValidation>
  </dataValidations>
  <hyperlinks>
    <hyperlink ref="B1" location="'5.b.1'!A1" display="REGRESAR" xr:uid="{00000000-0004-0000-AC00-000000000000}"/>
    <hyperlink ref="D8" r:id="rId1" xr:uid="{00000000-0004-0000-AC00-000001000000}"/>
    <hyperlink ref="D36" r:id="rId2" xr:uid="{00000000-0004-0000-AC00-000002000000}"/>
  </hyperlinks>
  <pageMargins left="0.7" right="0.7" top="0.75" bottom="0.75" header="0.3" footer="0.3"/>
  <pageSetup paperSize="9" orientation="portrait" r:id="rId3"/>
  <drawing r:id="rId4"/>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D00-000000000000}">
  <sheetPr codeName="Hoja170">
    <tabColor rgb="FF7030A0"/>
  </sheetPr>
  <dimension ref="A1:Q32"/>
  <sheetViews>
    <sheetView showGridLines="0" workbookViewId="0">
      <pane ySplit="1" topLeftCell="A2" activePane="bottomLeft" state="frozen"/>
      <selection activeCell="B1" sqref="B1"/>
      <selection pane="bottomLeft"/>
    </sheetView>
  </sheetViews>
  <sheetFormatPr baseColWidth="10" defaultColWidth="11.44140625" defaultRowHeight="18.600000000000001" x14ac:dyDescent="0.45"/>
  <cols>
    <col min="1" max="1" width="15" style="160" customWidth="1"/>
    <col min="2" max="2" width="18.88671875" style="160" customWidth="1"/>
    <col min="3" max="3" width="11" style="687" customWidth="1"/>
    <col min="4" max="5" width="11" style="160" customWidth="1"/>
    <col min="6" max="16384" width="11.44140625" style="160"/>
  </cols>
  <sheetData>
    <row r="1" spans="1:17" ht="15" customHeight="1" x14ac:dyDescent="0.45">
      <c r="A1" s="808" t="s">
        <v>337</v>
      </c>
      <c r="B1" s="649"/>
      <c r="C1" s="3119" t="s">
        <v>430</v>
      </c>
      <c r="D1" s="3119"/>
    </row>
    <row r="3" spans="1:17" x14ac:dyDescent="0.45">
      <c r="A3" s="3432" t="s">
        <v>339</v>
      </c>
      <c r="B3" s="3438"/>
      <c r="C3" s="3432" t="s">
        <v>839</v>
      </c>
      <c r="D3" s="3454"/>
      <c r="E3" s="3454"/>
      <c r="F3" s="3454"/>
      <c r="G3" s="3454"/>
      <c r="H3" s="3454"/>
      <c r="I3" s="3454"/>
      <c r="J3" s="3454"/>
      <c r="K3" s="3454"/>
      <c r="L3" s="3454"/>
      <c r="M3" s="3454"/>
      <c r="N3" s="3454"/>
      <c r="O3" s="3454"/>
      <c r="P3" s="3454"/>
      <c r="Q3" s="3454"/>
    </row>
    <row r="4" spans="1:17" x14ac:dyDescent="0.45">
      <c r="A4" s="3432" t="s">
        <v>340</v>
      </c>
      <c r="B4" s="3433"/>
      <c r="C4" s="3432" t="s">
        <v>78</v>
      </c>
      <c r="D4" s="3434"/>
      <c r="E4" s="3434"/>
      <c r="F4" s="3434"/>
      <c r="G4" s="3434"/>
      <c r="H4" s="3434"/>
      <c r="I4" s="3434"/>
      <c r="J4" s="3434"/>
      <c r="K4" s="3434"/>
      <c r="L4" s="3434"/>
      <c r="M4" s="3434"/>
      <c r="N4" s="3434"/>
      <c r="O4" s="3434"/>
      <c r="P4" s="3434"/>
      <c r="Q4" s="3434"/>
    </row>
    <row r="5" spans="1:17" x14ac:dyDescent="0.45">
      <c r="A5" s="3432" t="s">
        <v>341</v>
      </c>
      <c r="B5" s="3433"/>
      <c r="C5" s="3432" t="s">
        <v>4020</v>
      </c>
      <c r="D5" s="3434"/>
      <c r="E5" s="3434"/>
      <c r="F5" s="3434"/>
      <c r="G5" s="3434"/>
      <c r="H5" s="3434"/>
      <c r="I5" s="3434"/>
      <c r="J5" s="3434"/>
      <c r="K5" s="3434"/>
      <c r="L5" s="3434"/>
      <c r="M5" s="3434"/>
      <c r="N5" s="3434"/>
      <c r="O5" s="3434"/>
      <c r="P5" s="3434"/>
      <c r="Q5" s="3434"/>
    </row>
    <row r="6" spans="1:17" x14ac:dyDescent="0.45">
      <c r="A6" s="3432" t="s">
        <v>417</v>
      </c>
      <c r="B6" s="3433"/>
      <c r="C6" s="3432"/>
      <c r="D6" s="3434"/>
      <c r="E6" s="3434"/>
      <c r="F6" s="3434"/>
      <c r="G6" s="3434"/>
      <c r="H6" s="3434"/>
      <c r="I6" s="3434"/>
      <c r="J6" s="3434"/>
      <c r="K6" s="3434"/>
      <c r="L6" s="3434"/>
      <c r="M6" s="3434"/>
      <c r="N6" s="3434"/>
      <c r="O6" s="3434"/>
      <c r="P6" s="3434"/>
      <c r="Q6" s="3434"/>
    </row>
    <row r="7" spans="1:17" x14ac:dyDescent="0.45">
      <c r="A7" s="802"/>
    </row>
    <row r="8" spans="1:17" x14ac:dyDescent="0.45">
      <c r="A8" s="686"/>
    </row>
    <row r="9" spans="1:17" ht="11.25" customHeight="1" x14ac:dyDescent="0.45">
      <c r="A9" s="686"/>
      <c r="C9" s="3203" t="s">
        <v>497</v>
      </c>
      <c r="D9" s="3203"/>
      <c r="E9" s="3203"/>
      <c r="F9" s="3203"/>
      <c r="G9" s="3203"/>
      <c r="H9" s="3203"/>
      <c r="I9" s="3203"/>
      <c r="J9" s="3203"/>
      <c r="K9" s="3203"/>
      <c r="L9" s="3203"/>
      <c r="M9" s="3203"/>
      <c r="N9" s="3203"/>
      <c r="O9" s="3203"/>
      <c r="P9" s="3203"/>
      <c r="Q9" s="3203"/>
    </row>
    <row r="10" spans="1:17" ht="11.25" customHeight="1" x14ac:dyDescent="0.45">
      <c r="A10" s="686"/>
      <c r="C10" s="3203"/>
      <c r="D10" s="3203"/>
      <c r="E10" s="3203"/>
      <c r="F10" s="3203"/>
      <c r="G10" s="3203"/>
      <c r="H10" s="3203"/>
      <c r="I10" s="3203"/>
      <c r="J10" s="3203"/>
      <c r="K10" s="3203"/>
      <c r="L10" s="3203"/>
      <c r="M10" s="3203"/>
      <c r="N10" s="3203"/>
      <c r="O10" s="3203"/>
      <c r="P10" s="3203"/>
      <c r="Q10" s="3203"/>
    </row>
    <row r="11" spans="1:17" x14ac:dyDescent="0.45">
      <c r="A11" s="686"/>
    </row>
    <row r="12" spans="1:17" x14ac:dyDescent="0.45">
      <c r="A12" s="690"/>
      <c r="B12" s="689"/>
      <c r="C12" s="689"/>
      <c r="D12" s="689"/>
      <c r="E12" s="689"/>
      <c r="F12" s="689"/>
      <c r="G12" s="689"/>
      <c r="H12" s="689"/>
      <c r="I12" s="689"/>
      <c r="J12" s="689"/>
      <c r="K12" s="689"/>
      <c r="L12" s="689"/>
      <c r="M12" s="689"/>
      <c r="N12" s="689"/>
      <c r="O12" s="689"/>
    </row>
    <row r="13" spans="1:17" x14ac:dyDescent="0.45">
      <c r="A13" s="690"/>
      <c r="B13" s="689"/>
      <c r="C13" s="689"/>
      <c r="D13" s="689"/>
      <c r="E13" s="689"/>
      <c r="F13" s="689"/>
      <c r="G13" s="689"/>
      <c r="H13" s="689"/>
      <c r="I13" s="689"/>
      <c r="J13" s="689"/>
      <c r="K13" s="689"/>
      <c r="L13" s="689"/>
      <c r="M13" s="689"/>
      <c r="N13" s="689"/>
      <c r="O13" s="689"/>
    </row>
    <row r="14" spans="1:17" x14ac:dyDescent="0.45">
      <c r="A14" s="690"/>
      <c r="B14" s="689"/>
      <c r="C14" s="689"/>
      <c r="D14" s="689"/>
      <c r="E14" s="689"/>
      <c r="F14" s="689"/>
      <c r="G14" s="689"/>
      <c r="H14" s="689"/>
      <c r="I14" s="689"/>
      <c r="J14" s="689"/>
      <c r="K14" s="689"/>
      <c r="L14" s="689"/>
      <c r="M14" s="689"/>
      <c r="N14" s="689"/>
      <c r="O14" s="689"/>
    </row>
    <row r="15" spans="1:17" x14ac:dyDescent="0.45">
      <c r="A15" s="690"/>
      <c r="B15" s="689"/>
      <c r="C15" s="689"/>
      <c r="D15" s="689"/>
      <c r="E15" s="689"/>
      <c r="F15" s="689"/>
      <c r="G15" s="689"/>
      <c r="H15" s="689"/>
      <c r="I15" s="689"/>
      <c r="J15" s="689"/>
      <c r="K15" s="689"/>
      <c r="L15" s="689"/>
      <c r="M15" s="689"/>
      <c r="N15" s="689"/>
      <c r="O15" s="689"/>
    </row>
    <row r="16" spans="1:17" x14ac:dyDescent="0.45">
      <c r="A16" s="690"/>
      <c r="B16" s="689"/>
      <c r="C16" s="689"/>
      <c r="D16" s="689"/>
      <c r="E16" s="689"/>
      <c r="F16" s="689"/>
      <c r="G16" s="689"/>
      <c r="H16" s="689"/>
      <c r="I16" s="689"/>
      <c r="J16" s="689"/>
      <c r="K16" s="689"/>
      <c r="L16" s="689"/>
      <c r="M16" s="689"/>
      <c r="N16" s="689"/>
      <c r="O16" s="689"/>
    </row>
    <row r="17" spans="1:15" x14ac:dyDescent="0.45">
      <c r="A17" s="3194" t="s">
        <v>6668</v>
      </c>
      <c r="B17" s="3194"/>
      <c r="C17" s="3194"/>
      <c r="D17" s="3194"/>
      <c r="E17" s="3194"/>
      <c r="F17" s="3194"/>
      <c r="G17" s="3194"/>
      <c r="H17" s="3194"/>
      <c r="I17" s="3194"/>
      <c r="J17" s="3194"/>
      <c r="K17" s="3194"/>
      <c r="L17" s="3194"/>
      <c r="M17" s="3194"/>
      <c r="N17" s="3194"/>
      <c r="O17" s="3194"/>
    </row>
    <row r="18" spans="1:15" x14ac:dyDescent="0.45">
      <c r="A18" s="686"/>
    </row>
    <row r="19" spans="1:15" x14ac:dyDescent="0.45">
      <c r="A19" s="686"/>
    </row>
    <row r="20" spans="1:15" x14ac:dyDescent="0.45">
      <c r="A20" s="686"/>
    </row>
    <row r="21" spans="1:15" x14ac:dyDescent="0.45">
      <c r="A21" s="686"/>
    </row>
    <row r="22" spans="1:15" x14ac:dyDescent="0.45">
      <c r="A22" s="686"/>
    </row>
    <row r="23" spans="1:15" x14ac:dyDescent="0.45">
      <c r="A23" s="686"/>
    </row>
    <row r="24" spans="1:15" x14ac:dyDescent="0.45">
      <c r="A24" s="686"/>
    </row>
    <row r="25" spans="1:15" x14ac:dyDescent="0.45">
      <c r="A25" s="686"/>
    </row>
    <row r="26" spans="1:15" x14ac:dyDescent="0.45">
      <c r="A26" s="686"/>
    </row>
    <row r="27" spans="1:15" x14ac:dyDescent="0.45">
      <c r="A27" s="686"/>
    </row>
    <row r="28" spans="1:15" x14ac:dyDescent="0.45">
      <c r="A28" s="686"/>
    </row>
    <row r="29" spans="1:15" x14ac:dyDescent="0.45">
      <c r="A29" s="686"/>
    </row>
    <row r="30" spans="1:15" x14ac:dyDescent="0.45">
      <c r="A30" s="686"/>
    </row>
    <row r="31" spans="1:15" x14ac:dyDescent="0.45">
      <c r="A31" s="686"/>
    </row>
    <row r="32" spans="1:15" x14ac:dyDescent="0.45">
      <c r="A32" s="686"/>
    </row>
  </sheetData>
  <mergeCells count="11">
    <mergeCell ref="A17:O17"/>
    <mergeCell ref="A6:B6"/>
    <mergeCell ref="C6:Q6"/>
    <mergeCell ref="C9:Q10"/>
    <mergeCell ref="C1:D1"/>
    <mergeCell ref="A3:B3"/>
    <mergeCell ref="C3:Q3"/>
    <mergeCell ref="A4:B4"/>
    <mergeCell ref="C4:Q4"/>
    <mergeCell ref="A5:B5"/>
    <mergeCell ref="C5:Q5"/>
  </mergeCells>
  <hyperlinks>
    <hyperlink ref="A1" location="'ODS 5.'!A1" display="REGRESAR" xr:uid="{00000000-0004-0000-AD00-000000000000}"/>
    <hyperlink ref="C1" location="'Metadato 5.c.1'!A1" display="VER METADATO" xr:uid="{00000000-0004-0000-AD00-000001000000}"/>
  </hyperlinks>
  <pageMargins left="0.7" right="0.7" top="0.75" bottom="0.75" header="0.3" footer="0.3"/>
  <drawing r:id="rId1"/>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E00-000000000000}">
  <sheetPr codeName="Hoja171">
    <tabColor theme="0" tint="-0.499984740745262"/>
  </sheetPr>
  <dimension ref="A1:F36"/>
  <sheetViews>
    <sheetView showGridLines="0" zoomScaleNormal="100" workbookViewId="0">
      <pane ySplit="1" topLeftCell="A2" activePane="bottomLeft" state="frozen"/>
      <selection pane="bottomLeft" activeCell="G11" sqref="G11"/>
    </sheetView>
  </sheetViews>
  <sheetFormatPr baseColWidth="10" defaultColWidth="11.44140625" defaultRowHeight="17.399999999999999" x14ac:dyDescent="0.3"/>
  <cols>
    <col min="1" max="1" width="11.44140625" style="38"/>
    <col min="2" max="2" width="26.44140625" style="38" customWidth="1"/>
    <col min="3" max="3" width="10.5546875" style="38" bestFit="1" customWidth="1"/>
    <col min="4" max="4" width="85.77734375" style="38" customWidth="1"/>
    <col min="5" max="5" width="11.44140625" style="38"/>
    <col min="6" max="6" width="7.21875" style="38" customWidth="1"/>
    <col min="7" max="16384" width="11.44140625" style="38"/>
  </cols>
  <sheetData>
    <row r="1" spans="1:6" x14ac:dyDescent="0.3">
      <c r="B1" s="481" t="s">
        <v>337</v>
      </c>
    </row>
    <row r="2" spans="1:6" ht="18" thickBot="1" x14ac:dyDescent="0.35"/>
    <row r="3" spans="1:6" ht="23.25" customHeight="1" thickBot="1" x14ac:dyDescent="0.35">
      <c r="B3" s="3439" t="s">
        <v>370</v>
      </c>
      <c r="C3" s="3439"/>
      <c r="D3" s="3439"/>
      <c r="F3" s="147" t="s">
        <v>498</v>
      </c>
    </row>
    <row r="4" spans="1:6" x14ac:dyDescent="0.3">
      <c r="A4" s="691"/>
      <c r="B4" s="3142" t="s">
        <v>449</v>
      </c>
      <c r="C4" s="3142"/>
      <c r="D4" s="44" t="s">
        <v>23</v>
      </c>
    </row>
    <row r="5" spans="1:6" ht="34.799999999999997" x14ac:dyDescent="0.3">
      <c r="B5" s="3142" t="s">
        <v>373</v>
      </c>
      <c r="C5" s="3142"/>
      <c r="D5" s="44" t="s">
        <v>78</v>
      </c>
    </row>
    <row r="6" spans="1:6" x14ac:dyDescent="0.3">
      <c r="B6" s="3142" t="s">
        <v>374</v>
      </c>
      <c r="C6" s="3142"/>
      <c r="D6" s="45" t="s">
        <v>853</v>
      </c>
    </row>
    <row r="7" spans="1:6" ht="34.799999999999997" x14ac:dyDescent="0.3">
      <c r="B7" s="3143" t="s">
        <v>375</v>
      </c>
      <c r="C7" s="3143"/>
      <c r="D7" s="46" t="s">
        <v>4020</v>
      </c>
    </row>
    <row r="8" spans="1:6" x14ac:dyDescent="0.3">
      <c r="B8" s="3143" t="s">
        <v>2480</v>
      </c>
      <c r="C8" s="3143"/>
      <c r="D8" s="47" t="s">
        <v>2559</v>
      </c>
    </row>
    <row r="9" spans="1:6" x14ac:dyDescent="0.45">
      <c r="B9" s="22"/>
      <c r="C9" s="22"/>
      <c r="D9" s="22"/>
    </row>
    <row r="10" spans="1:6" ht="23.25" customHeight="1" x14ac:dyDescent="0.3">
      <c r="B10" s="3439" t="s">
        <v>376</v>
      </c>
      <c r="C10" s="3439"/>
      <c r="D10" s="3439"/>
    </row>
    <row r="11" spans="1:6" x14ac:dyDescent="0.3">
      <c r="B11" s="3153" t="s">
        <v>377</v>
      </c>
      <c r="C11" s="3154"/>
      <c r="D11" s="44"/>
    </row>
    <row r="12" spans="1:6" ht="15" customHeight="1" x14ac:dyDescent="0.3">
      <c r="B12" s="3155" t="s">
        <v>379</v>
      </c>
      <c r="C12" s="3155"/>
      <c r="D12" s="661"/>
    </row>
    <row r="13" spans="1:6" x14ac:dyDescent="0.3">
      <c r="B13" s="3142" t="s">
        <v>380</v>
      </c>
      <c r="C13" s="3142"/>
      <c r="D13" s="603"/>
    </row>
    <row r="14" spans="1:6" x14ac:dyDescent="0.3">
      <c r="B14" s="3142" t="s">
        <v>381</v>
      </c>
      <c r="C14" s="3156"/>
      <c r="D14" s="603"/>
    </row>
    <row r="15" spans="1:6" x14ac:dyDescent="0.3">
      <c r="B15" s="3142" t="s">
        <v>382</v>
      </c>
      <c r="C15" s="3142"/>
      <c r="D15" s="44"/>
    </row>
    <row r="16" spans="1:6" x14ac:dyDescent="0.3">
      <c r="B16" s="3142" t="s">
        <v>383</v>
      </c>
      <c r="C16" s="3142"/>
      <c r="D16" s="44"/>
    </row>
    <row r="17" spans="2:4" x14ac:dyDescent="0.3">
      <c r="B17" s="3142" t="s">
        <v>384</v>
      </c>
      <c r="C17" s="3142"/>
      <c r="D17" s="57"/>
    </row>
    <row r="18" spans="2:4" x14ac:dyDescent="0.3">
      <c r="B18" s="3143" t="s">
        <v>386</v>
      </c>
      <c r="C18" s="3143"/>
      <c r="D18" s="44"/>
    </row>
    <row r="19" spans="2:4" ht="15" customHeight="1" x14ac:dyDescent="0.3">
      <c r="B19" s="3144" t="s">
        <v>387</v>
      </c>
      <c r="C19" s="3145"/>
      <c r="D19" s="57"/>
    </row>
    <row r="20" spans="2:4" x14ac:dyDescent="0.3">
      <c r="B20" s="3142" t="s">
        <v>388</v>
      </c>
      <c r="C20" s="3142"/>
      <c r="D20" s="44"/>
    </row>
    <row r="21" spans="2:4" x14ac:dyDescent="0.3">
      <c r="B21" s="3146" t="s">
        <v>390</v>
      </c>
      <c r="C21" s="54" t="s">
        <v>391</v>
      </c>
      <c r="D21" s="44"/>
    </row>
    <row r="22" spans="2:4" x14ac:dyDescent="0.3">
      <c r="B22" s="3147"/>
      <c r="C22" s="577" t="s">
        <v>393</v>
      </c>
      <c r="D22" s="57"/>
    </row>
    <row r="23" spans="2:4" x14ac:dyDescent="0.3">
      <c r="B23" s="3148" t="s">
        <v>395</v>
      </c>
      <c r="C23" s="3148"/>
      <c r="D23" s="44"/>
    </row>
    <row r="24" spans="2:4" x14ac:dyDescent="0.3">
      <c r="B24" s="3148" t="s">
        <v>397</v>
      </c>
      <c r="C24" s="3148"/>
      <c r="D24" s="84" t="s">
        <v>499</v>
      </c>
    </row>
    <row r="25" spans="2:4" x14ac:dyDescent="0.3">
      <c r="B25" s="3142" t="s">
        <v>399</v>
      </c>
      <c r="C25" s="3142"/>
      <c r="D25" s="52"/>
    </row>
    <row r="26" spans="2:4" ht="15" customHeight="1" x14ac:dyDescent="0.3">
      <c r="B26" s="3143" t="s">
        <v>401</v>
      </c>
      <c r="C26" s="3143"/>
      <c r="D26" s="44"/>
    </row>
    <row r="27" spans="2:4" x14ac:dyDescent="0.3">
      <c r="B27" s="3149" t="s">
        <v>403</v>
      </c>
      <c r="C27" s="3150"/>
      <c r="D27" s="44"/>
    </row>
    <row r="28" spans="2:4" ht="34.799999999999997" x14ac:dyDescent="0.3">
      <c r="B28" s="578" t="s">
        <v>404</v>
      </c>
      <c r="C28" s="579"/>
      <c r="D28" s="52" t="s">
        <v>944</v>
      </c>
    </row>
    <row r="29" spans="2:4" x14ac:dyDescent="0.3">
      <c r="B29" s="3151" t="s">
        <v>405</v>
      </c>
      <c r="C29" s="3152"/>
      <c r="D29" s="61"/>
    </row>
    <row r="30" spans="2:4" x14ac:dyDescent="0.3">
      <c r="B30" s="62"/>
      <c r="C30" s="62"/>
      <c r="D30" s="63"/>
    </row>
    <row r="31" spans="2:4" ht="23.25" customHeight="1" x14ac:dyDescent="0.3">
      <c r="B31" s="3439" t="s">
        <v>406</v>
      </c>
      <c r="C31" s="3439"/>
      <c r="D31" s="3439"/>
    </row>
    <row r="32" spans="2:4" x14ac:dyDescent="0.3">
      <c r="B32" s="3140" t="s">
        <v>407</v>
      </c>
      <c r="C32" s="3141"/>
      <c r="D32" s="57"/>
    </row>
    <row r="33" spans="2:4" x14ac:dyDescent="0.3">
      <c r="B33" s="3140" t="s">
        <v>409</v>
      </c>
      <c r="C33" s="3141"/>
      <c r="D33" s="57"/>
    </row>
    <row r="34" spans="2:4" x14ac:dyDescent="0.3">
      <c r="B34" s="3140" t="s">
        <v>411</v>
      </c>
      <c r="C34" s="3141"/>
      <c r="D34" s="102"/>
    </row>
    <row r="35" spans="2:4" x14ac:dyDescent="0.3">
      <c r="B35" s="3140" t="s">
        <v>413</v>
      </c>
      <c r="C35" s="3141"/>
      <c r="D35" s="103"/>
    </row>
    <row r="36" spans="2:4" x14ac:dyDescent="0.3">
      <c r="B36" s="3140" t="s">
        <v>415</v>
      </c>
      <c r="C36" s="3141"/>
      <c r="D36" s="57"/>
    </row>
  </sheetData>
  <mergeCells count="30">
    <mergeCell ref="B16:C16"/>
    <mergeCell ref="B3:D3"/>
    <mergeCell ref="B4:C4"/>
    <mergeCell ref="B5:C5"/>
    <mergeCell ref="B6:C6"/>
    <mergeCell ref="B7:C7"/>
    <mergeCell ref="B10:D10"/>
    <mergeCell ref="B11:C11"/>
    <mergeCell ref="B12:C12"/>
    <mergeCell ref="B13:C13"/>
    <mergeCell ref="B14:C14"/>
    <mergeCell ref="B15:C15"/>
    <mergeCell ref="B8:C8"/>
    <mergeCell ref="B31:D31"/>
    <mergeCell ref="B17:C17"/>
    <mergeCell ref="B18:C18"/>
    <mergeCell ref="B19:C19"/>
    <mergeCell ref="B20:C20"/>
    <mergeCell ref="B21:B22"/>
    <mergeCell ref="B23:C23"/>
    <mergeCell ref="B24:C24"/>
    <mergeCell ref="B25:C25"/>
    <mergeCell ref="B26:C26"/>
    <mergeCell ref="B27:C27"/>
    <mergeCell ref="B29:C29"/>
    <mergeCell ref="B32:C32"/>
    <mergeCell ref="B33:C33"/>
    <mergeCell ref="B34:C34"/>
    <mergeCell ref="B35:C35"/>
    <mergeCell ref="B36:C36"/>
  </mergeCells>
  <dataValidations count="7">
    <dataValidation allowBlank="1" showDropDown="1" showInputMessage="1" showErrorMessage="1" sqref="D13" xr:uid="{00000000-0002-0000-AE00-000000000000}"/>
    <dataValidation type="list" allowBlank="1" showInputMessage="1" showErrorMessage="1" sqref="D4" xr:uid="{00000000-0002-0000-AE00-000001000000}">
      <formula1>ODS</formula1>
    </dataValidation>
    <dataValidation type="list" allowBlank="1" showInputMessage="1" showErrorMessage="1" sqref="D5" xr:uid="{00000000-0002-0000-AE00-000002000000}">
      <formula1>Metas_ODS</formula1>
    </dataValidation>
    <dataValidation type="list" allowBlank="1" showInputMessage="1" showErrorMessage="1" sqref="D6" xr:uid="{00000000-0002-0000-AE00-000003000000}">
      <formula1>Numero_indicador</formula1>
    </dataValidation>
    <dataValidation type="list" allowBlank="1" showInputMessage="1" showErrorMessage="1" sqref="D7" xr:uid="{00000000-0002-0000-AE00-000004000000}">
      <formula1>Nombre_indicador_ODS</formula1>
    </dataValidation>
    <dataValidation type="list" allowBlank="1" showInputMessage="1" showErrorMessage="1" sqref="D14" xr:uid="{00000000-0002-0000-AE00-000005000000}">
      <formula1>Tipo_indicador</formula1>
    </dataValidation>
    <dataValidation type="list" allowBlank="1" showInputMessage="1" showErrorMessage="1" sqref="D25" xr:uid="{00000000-0002-0000-AE00-000006000000}">
      <formula1>Tipo_operación</formula1>
    </dataValidation>
  </dataValidations>
  <hyperlinks>
    <hyperlink ref="B1" location="'5.c.1'!A1" display="REGRESAR" xr:uid="{00000000-0004-0000-AE00-000000000000}"/>
    <hyperlink ref="D8" r:id="rId1" xr:uid="{00000000-0004-0000-AE00-000001000000}"/>
  </hyperlinks>
  <pageMargins left="0.7" right="0.7" top="0.75" bottom="0.75" header="0.3" footer="0.3"/>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F00-000000000000}">
  <sheetPr codeName="Hoja172">
    <tabColor rgb="FF26BDE2"/>
  </sheetPr>
  <dimension ref="A1:E15"/>
  <sheetViews>
    <sheetView showGridLines="0" workbookViewId="0">
      <pane ySplit="4" topLeftCell="A5" activePane="bottomLeft" state="frozen"/>
      <selection activeCell="I38" sqref="I38"/>
      <selection pane="bottomLeft" sqref="A1:B1"/>
    </sheetView>
  </sheetViews>
  <sheetFormatPr baseColWidth="10" defaultRowHeight="17.399999999999999" x14ac:dyDescent="0.45"/>
  <cols>
    <col min="1" max="2" width="11.5546875" style="22"/>
    <col min="3" max="3" width="63.44140625" style="24" customWidth="1"/>
    <col min="4" max="4" width="14" style="74" customWidth="1"/>
    <col min="5" max="5" width="72.44140625" style="24" customWidth="1"/>
    <col min="6" max="16384" width="11.5546875" style="22"/>
  </cols>
  <sheetData>
    <row r="1" spans="1:5" ht="18.600000000000001" x14ac:dyDescent="0.45">
      <c r="A1" s="3108" t="s">
        <v>320</v>
      </c>
      <c r="B1" s="3108"/>
    </row>
    <row r="2" spans="1:5" x14ac:dyDescent="0.45">
      <c r="A2" s="65"/>
      <c r="B2" s="65"/>
    </row>
    <row r="3" spans="1:5" ht="57" customHeight="1" x14ac:dyDescent="0.45">
      <c r="A3" s="65"/>
      <c r="B3" s="65"/>
      <c r="C3" s="3497" t="s">
        <v>945</v>
      </c>
      <c r="D3" s="3497"/>
      <c r="E3" s="3497"/>
    </row>
    <row r="4" spans="1:5" s="67" customFormat="1" ht="44.4" x14ac:dyDescent="0.45">
      <c r="A4" s="66"/>
      <c r="B4" s="66"/>
      <c r="C4" s="466" t="s">
        <v>322</v>
      </c>
      <c r="D4" s="466" t="s">
        <v>323</v>
      </c>
      <c r="E4" s="466" t="s">
        <v>324</v>
      </c>
    </row>
    <row r="5" spans="1:5" s="68" customFormat="1" ht="37.200000000000003" x14ac:dyDescent="0.3">
      <c r="C5" s="461" t="s">
        <v>79</v>
      </c>
      <c r="D5" s="452" t="s">
        <v>946</v>
      </c>
      <c r="E5" s="462" t="s">
        <v>4021</v>
      </c>
    </row>
    <row r="6" spans="1:5" s="68" customFormat="1" ht="93" x14ac:dyDescent="0.3">
      <c r="C6" s="461" t="s">
        <v>80</v>
      </c>
      <c r="D6" s="452" t="s">
        <v>947</v>
      </c>
      <c r="E6" s="462" t="s">
        <v>4022</v>
      </c>
    </row>
    <row r="7" spans="1:5" s="68" customFormat="1" ht="55.8" customHeight="1" x14ac:dyDescent="0.3">
      <c r="C7" s="3106" t="s">
        <v>81</v>
      </c>
      <c r="D7" s="452" t="s">
        <v>948</v>
      </c>
      <c r="E7" s="462" t="s">
        <v>4023</v>
      </c>
    </row>
    <row r="8" spans="1:5" s="68" customFormat="1" ht="56.4" customHeight="1" x14ac:dyDescent="0.3">
      <c r="C8" s="3107"/>
      <c r="D8" s="452" t="s">
        <v>949</v>
      </c>
      <c r="E8" s="462" t="s">
        <v>4024</v>
      </c>
    </row>
    <row r="9" spans="1:5" s="68" customFormat="1" ht="46.8" customHeight="1" x14ac:dyDescent="0.3">
      <c r="C9" s="3106" t="s">
        <v>82</v>
      </c>
      <c r="D9" s="452" t="s">
        <v>950</v>
      </c>
      <c r="E9" s="462" t="s">
        <v>4025</v>
      </c>
    </row>
    <row r="10" spans="1:5" s="68" customFormat="1" ht="48.6" customHeight="1" x14ac:dyDescent="0.3">
      <c r="C10" s="3107"/>
      <c r="D10" s="452" t="s">
        <v>951</v>
      </c>
      <c r="E10" s="462" t="s">
        <v>4026</v>
      </c>
    </row>
    <row r="11" spans="1:5" s="68" customFormat="1" ht="31.5" customHeight="1" x14ac:dyDescent="0.3">
      <c r="C11" s="3106" t="s">
        <v>83</v>
      </c>
      <c r="D11" s="452" t="s">
        <v>952</v>
      </c>
      <c r="E11" s="462" t="s">
        <v>4027</v>
      </c>
    </row>
    <row r="12" spans="1:5" s="68" customFormat="1" ht="39" customHeight="1" x14ac:dyDescent="0.3">
      <c r="C12" s="3107"/>
      <c r="D12" s="452" t="s">
        <v>953</v>
      </c>
      <c r="E12" s="462" t="s">
        <v>4028</v>
      </c>
    </row>
    <row r="13" spans="1:5" s="68" customFormat="1" ht="55.8" x14ac:dyDescent="0.3">
      <c r="C13" s="461" t="s">
        <v>84</v>
      </c>
      <c r="D13" s="453" t="s">
        <v>954</v>
      </c>
      <c r="E13" s="463" t="s">
        <v>4029</v>
      </c>
    </row>
    <row r="14" spans="1:5" s="68" customFormat="1" ht="111.6" x14ac:dyDescent="0.3">
      <c r="C14" s="461" t="s">
        <v>85</v>
      </c>
      <c r="D14" s="453" t="s">
        <v>955</v>
      </c>
      <c r="E14" s="463" t="s">
        <v>4030</v>
      </c>
    </row>
    <row r="15" spans="1:5" s="68" customFormat="1" ht="55.8" x14ac:dyDescent="0.3">
      <c r="C15" s="461" t="s">
        <v>86</v>
      </c>
      <c r="D15" s="452" t="s">
        <v>956</v>
      </c>
      <c r="E15" s="462" t="s">
        <v>4031</v>
      </c>
    </row>
  </sheetData>
  <mergeCells count="5">
    <mergeCell ref="A1:B1"/>
    <mergeCell ref="C3:E3"/>
    <mergeCell ref="C7:C8"/>
    <mergeCell ref="C9:C10"/>
    <mergeCell ref="C11:C12"/>
  </mergeCells>
  <hyperlinks>
    <hyperlink ref="A1" location="Objetivos!A1" display="REGRESAR A INICIO" xr:uid="{00000000-0004-0000-AF00-000000000000}"/>
    <hyperlink ref="A1:B1" location="'Lista de Objetivos'!A1" display="REGRESAR A INICIO" xr:uid="{00000000-0004-0000-AF00-000001000000}"/>
    <hyperlink ref="D5" location="'6.1.1'!A1" display="6.1.1" xr:uid="{00000000-0004-0000-AF00-000002000000}"/>
    <hyperlink ref="E5" location="'6.1.1'!A1" display="6.1.1 Proporción de la población que utiliza servicios de suministro de agua potable gestionados sin riesgos" xr:uid="{00000000-0004-0000-AF00-000003000000}"/>
    <hyperlink ref="D6" location="'6.2.1.a'!A1" display="6.2.1" xr:uid="{00000000-0004-0000-AF00-000004000000}"/>
    <hyperlink ref="E6" location="'6.2.1'!A1" display="6.2.1 Proporción de la población que utiliza: a) servicios de saneamiento gestionados sin riesgos y b) instalaciones para el lavado de manos con agua y jabón" xr:uid="{00000000-0004-0000-AF00-000005000000}"/>
    <hyperlink ref="D7" location="'6.3.1'!A1" display="6.3.1" xr:uid="{00000000-0004-0000-AF00-000006000000}"/>
    <hyperlink ref="E7" location="'6.3.1'!A1" display="6.3.1 Proporción de los flujos de aguas residuales domésticas e industriales tratados de manera adecuada" xr:uid="{00000000-0004-0000-AF00-000007000000}"/>
    <hyperlink ref="D8" location="'6.3.2'!A1" display="6.3.2" xr:uid="{00000000-0004-0000-AF00-000008000000}"/>
    <hyperlink ref="E8" location="'6.3.2'!A1" display="6.3.2 Proporción de masas de agua de buena calidad" xr:uid="{00000000-0004-0000-AF00-000009000000}"/>
    <hyperlink ref="D9" location="'6.4.1'!A1" display="6.4.1" xr:uid="{00000000-0004-0000-AF00-00000A000000}"/>
    <hyperlink ref="E9" location="'6.4.1'!A1" display="6.4.1 Cambio en el uso eficiente de los recursos hídricos con el paso del tiempo" xr:uid="{00000000-0004-0000-AF00-00000B000000}"/>
    <hyperlink ref="D10" location="'6.4.2'!A1" display="6.4.2" xr:uid="{00000000-0004-0000-AF00-00000C000000}"/>
    <hyperlink ref="E10" location="'6.4.2'!A1" display="6.4.2 Nivel de estrés hídrico: extracción de agua dulce en proporción a los recursos de agua dulce disponibles" xr:uid="{00000000-0004-0000-AF00-00000D000000}"/>
    <hyperlink ref="D11" location="'6.5.1'!A1" display="6.5.1" xr:uid="{00000000-0004-0000-AF00-00000E000000}"/>
    <hyperlink ref="E11" location="'6.5.1'!A1" display="6.5.1 Grado de gestión integrada de los recursos hídricos" xr:uid="{00000000-0004-0000-AF00-00000F000000}"/>
    <hyperlink ref="D12" location="'6.5.2'!A1" display="6.5.2" xr:uid="{00000000-0004-0000-AF00-000010000000}"/>
    <hyperlink ref="E12" location="'6.5.2'!A1" display="6.5.2 Proporción de la superficie de cuencas transfronterizas sujetas a arreglos operacionales para la cooperación en materia de aguas" xr:uid="{00000000-0004-0000-AF00-000011000000}"/>
    <hyperlink ref="D13" location="'6.6.1'!A1" display="6.6.1" xr:uid="{00000000-0004-0000-AF00-000012000000}"/>
    <hyperlink ref="E13" location="'6.6.1'!A1" display="6.6.1 Cambio en la extensión de los ecosistemas relacionados con el agua con el paso del tiempo" xr:uid="{00000000-0004-0000-AF00-000013000000}"/>
    <hyperlink ref="D14" location="'6.a.1'!A1" display="6.a.1" xr:uid="{00000000-0004-0000-AF00-000014000000}"/>
    <hyperlink ref="E14" location="'6.a.1'!A1" display="6.a.1 Volumen de la asistencia oficial para el desarrollo destinada al agua y el saneamiento que forma parte de un plan de gastos coordinados por el gobierno" xr:uid="{00000000-0004-0000-AF00-000015000000}"/>
    <hyperlink ref="D15" location="'6.b.1'!A1" display="6.b.1" xr:uid="{00000000-0004-0000-AF00-000016000000}"/>
    <hyperlink ref="E15" location="'6.b.1'!A1" display="6.b.1 Proporción de dependencias administrativas locales que han establecido políticas y procedimientos operacionales para la participación de las comunidades locales en la gestión del agua y el saneamiento" xr:uid="{00000000-0004-0000-AF00-000017000000}"/>
  </hyperlinks>
  <pageMargins left="0.7" right="0.7" top="0.75" bottom="0.75" header="0.3" footer="0.3"/>
  <pageSetup orientation="portrait" r:id="rId1"/>
  <drawing r:id="rId2"/>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000-000000000000}">
  <sheetPr codeName="Hoja173"/>
  <dimension ref="A1:AQ66"/>
  <sheetViews>
    <sheetView showGridLines="0" zoomScaleNormal="100" workbookViewId="0">
      <pane ySplit="1" topLeftCell="A2" activePane="bottomLeft" state="frozen"/>
      <selection pane="bottomLeft"/>
    </sheetView>
  </sheetViews>
  <sheetFormatPr baseColWidth="10" defaultColWidth="11.44140625" defaultRowHeight="17.399999999999999" x14ac:dyDescent="0.45"/>
  <cols>
    <col min="1" max="2" width="15" style="178" customWidth="1"/>
    <col min="3" max="3" width="7.77734375" style="178" customWidth="1"/>
    <col min="4" max="4" width="12.77734375" style="178" customWidth="1"/>
    <col min="5" max="5" width="11" style="178" customWidth="1"/>
    <col min="6" max="6" width="1.21875" style="178" customWidth="1"/>
    <col min="7" max="7" width="9.77734375" style="178" customWidth="1"/>
    <col min="8" max="8" width="10.21875" style="178" customWidth="1"/>
    <col min="9" max="9" width="10" style="178" customWidth="1"/>
    <col min="10" max="10" width="10.77734375" style="178" customWidth="1"/>
    <col min="11" max="11" width="3.21875" style="178" customWidth="1"/>
    <col min="12" max="12" width="10.5546875" style="178" customWidth="1"/>
    <col min="13" max="13" width="10.21875" style="178" customWidth="1"/>
    <col min="14" max="14" width="9.5546875" style="178" customWidth="1"/>
    <col min="15" max="15" width="9.77734375" style="178" customWidth="1"/>
    <col min="16" max="16" width="3.77734375" style="178" customWidth="1"/>
    <col min="17" max="17" width="10.21875" style="178" customWidth="1"/>
    <col min="18" max="18" width="11.5546875" style="178" bestFit="1" customWidth="1"/>
    <col min="19" max="19" width="10.21875" style="178" customWidth="1"/>
    <col min="20" max="20" width="10" style="178" customWidth="1"/>
    <col min="21" max="21" width="8.77734375" style="178" customWidth="1"/>
    <col min="22" max="22" width="9.21875" style="178" customWidth="1"/>
    <col min="23" max="23" width="9.77734375" style="178" customWidth="1"/>
    <col min="24" max="25" width="10.21875" style="178" customWidth="1"/>
    <col min="26" max="27" width="9.44140625" style="178" customWidth="1"/>
    <col min="28" max="28" width="9.77734375" style="178" customWidth="1"/>
    <col min="29" max="29" width="3.21875" style="178" customWidth="1"/>
    <col min="30" max="30" width="9.21875" style="178" customWidth="1"/>
    <col min="31" max="31" width="10.77734375" style="178" customWidth="1"/>
    <col min="32" max="32" width="9.21875" style="178" customWidth="1"/>
    <col min="33" max="33" width="10.21875" style="178" customWidth="1"/>
    <col min="34" max="34" width="9.77734375" style="178" customWidth="1"/>
    <col min="35" max="16384" width="11.44140625" style="178"/>
  </cols>
  <sheetData>
    <row r="1" spans="1:43" s="1260" customFormat="1" ht="18.600000000000001" x14ac:dyDescent="0.45">
      <c r="A1" s="576" t="s">
        <v>3892</v>
      </c>
      <c r="C1" s="3119" t="s">
        <v>430</v>
      </c>
      <c r="D1" s="3119"/>
    </row>
    <row r="2" spans="1:43" s="1260" customFormat="1" ht="18.600000000000001" x14ac:dyDescent="0.45"/>
    <row r="3" spans="1:43" s="1260" customFormat="1" ht="18.600000000000001" x14ac:dyDescent="0.45">
      <c r="A3" s="3504" t="s">
        <v>339</v>
      </c>
      <c r="B3" s="3504"/>
      <c r="C3" s="3504" t="s">
        <v>945</v>
      </c>
      <c r="D3" s="3504"/>
      <c r="E3" s="3504"/>
      <c r="F3" s="3504"/>
      <c r="G3" s="3504"/>
      <c r="H3" s="3504"/>
      <c r="I3" s="3504"/>
      <c r="J3" s="3504"/>
      <c r="K3" s="3504"/>
      <c r="L3" s="3504"/>
      <c r="M3" s="3504"/>
      <c r="N3" s="3504"/>
      <c r="O3" s="3504"/>
      <c r="P3" s="3504"/>
      <c r="Q3" s="3504"/>
      <c r="R3" s="3504"/>
      <c r="S3" s="3504"/>
      <c r="T3" s="3504"/>
    </row>
    <row r="4" spans="1:43" s="1260" customFormat="1" ht="18.600000000000001" x14ac:dyDescent="0.45">
      <c r="A4" s="3504" t="s">
        <v>340</v>
      </c>
      <c r="B4" s="3504"/>
      <c r="C4" s="3504" t="s">
        <v>79</v>
      </c>
      <c r="D4" s="3504"/>
      <c r="E4" s="3504"/>
      <c r="F4" s="3504"/>
      <c r="G4" s="3504"/>
      <c r="H4" s="3504"/>
      <c r="I4" s="3504"/>
      <c r="J4" s="3504"/>
      <c r="K4" s="3504"/>
      <c r="L4" s="3504"/>
      <c r="M4" s="3504"/>
      <c r="N4" s="3504"/>
      <c r="O4" s="3504"/>
      <c r="P4" s="3504"/>
      <c r="Q4" s="3504"/>
      <c r="R4" s="3504"/>
      <c r="S4" s="3504"/>
      <c r="T4" s="3504"/>
    </row>
    <row r="5" spans="1:43" s="1260" customFormat="1" ht="18.600000000000001" x14ac:dyDescent="0.45">
      <c r="A5" s="3504" t="s">
        <v>341</v>
      </c>
      <c r="B5" s="3504"/>
      <c r="C5" s="3504" t="s">
        <v>4021</v>
      </c>
      <c r="D5" s="3504"/>
      <c r="E5" s="3504"/>
      <c r="F5" s="3504"/>
      <c r="G5" s="3504"/>
      <c r="H5" s="3504"/>
      <c r="I5" s="3504"/>
      <c r="J5" s="3504"/>
      <c r="K5" s="3504"/>
      <c r="L5" s="3504"/>
      <c r="M5" s="3504"/>
      <c r="N5" s="3504"/>
      <c r="O5" s="3504"/>
      <c r="P5" s="3504"/>
      <c r="Q5" s="3504"/>
      <c r="R5" s="3504"/>
      <c r="S5" s="3504"/>
      <c r="T5" s="3504"/>
    </row>
    <row r="6" spans="1:43" s="1260" customFormat="1" ht="18.600000000000001" x14ac:dyDescent="0.45">
      <c r="A6" s="3504" t="s">
        <v>417</v>
      </c>
      <c r="B6" s="3504"/>
      <c r="C6" s="3504" t="s">
        <v>5130</v>
      </c>
      <c r="D6" s="3504"/>
      <c r="E6" s="3504"/>
      <c r="F6" s="3504"/>
      <c r="G6" s="3504"/>
      <c r="H6" s="3504"/>
      <c r="I6" s="3504"/>
      <c r="J6" s="3504"/>
      <c r="K6" s="3504"/>
      <c r="L6" s="3504"/>
      <c r="M6" s="3504"/>
      <c r="N6" s="3504"/>
      <c r="O6" s="3504"/>
      <c r="P6" s="3504"/>
      <c r="Q6" s="3504"/>
      <c r="R6" s="3504"/>
      <c r="S6" s="3504"/>
      <c r="T6" s="3504"/>
    </row>
    <row r="7" spans="1:43" s="1260" customFormat="1" ht="18.600000000000001" x14ac:dyDescent="0.45"/>
    <row r="8" spans="1:43" s="1260" customFormat="1" ht="18.600000000000001" x14ac:dyDescent="0.45"/>
    <row r="9" spans="1:43" s="1260" customFormat="1" ht="16.5" customHeight="1" x14ac:dyDescent="0.45">
      <c r="C9" s="3502" t="s">
        <v>6182</v>
      </c>
      <c r="D9" s="3502"/>
      <c r="E9" s="3502"/>
      <c r="F9" s="3502"/>
      <c r="G9" s="3502"/>
      <c r="H9" s="3502"/>
      <c r="I9" s="3502"/>
      <c r="J9" s="3502"/>
      <c r="K9" s="3502"/>
      <c r="L9" s="3502"/>
      <c r="M9" s="3502"/>
      <c r="N9" s="3502"/>
      <c r="O9" s="3502"/>
      <c r="P9" s="3502"/>
      <c r="Q9" s="3502"/>
      <c r="R9" s="3502"/>
      <c r="S9" s="3502"/>
      <c r="T9" s="3502"/>
      <c r="U9" s="3502"/>
      <c r="V9" s="3502"/>
      <c r="W9" s="3502"/>
      <c r="X9" s="3502"/>
      <c r="Y9" s="3502"/>
      <c r="Z9" s="3502"/>
      <c r="AA9" s="3502"/>
      <c r="AB9" s="3502"/>
      <c r="AC9" s="3502"/>
      <c r="AD9" s="3502"/>
      <c r="AE9" s="3502"/>
      <c r="AF9" s="3502"/>
      <c r="AG9" s="3502"/>
      <c r="AH9" s="3502"/>
      <c r="AI9" s="3502"/>
      <c r="AJ9" s="3502"/>
      <c r="AK9" s="3502"/>
      <c r="AL9" s="3502"/>
      <c r="AM9" s="3502"/>
      <c r="AN9" s="3502"/>
      <c r="AO9" s="3502"/>
      <c r="AP9" s="3502"/>
      <c r="AQ9" s="1022"/>
    </row>
    <row r="10" spans="1:43" s="1260" customFormat="1" ht="16.5" customHeight="1" x14ac:dyDescent="0.45">
      <c r="C10" s="1262"/>
      <c r="D10" s="1262"/>
      <c r="E10" s="1262"/>
      <c r="F10" s="1262"/>
      <c r="G10" s="1262"/>
      <c r="H10" s="1262"/>
      <c r="I10" s="1262"/>
      <c r="J10" s="1262"/>
      <c r="K10" s="1262"/>
      <c r="L10" s="1262"/>
      <c r="M10" s="1262"/>
      <c r="N10" s="1262"/>
      <c r="O10" s="1262"/>
      <c r="P10" s="1262"/>
      <c r="Q10" s="1262"/>
      <c r="R10" s="1262"/>
      <c r="S10" s="1262"/>
      <c r="T10" s="1262"/>
      <c r="U10" s="1262"/>
      <c r="V10" s="1262"/>
      <c r="W10" s="1262"/>
      <c r="X10" s="1262"/>
      <c r="Y10" s="1262"/>
      <c r="Z10" s="1262"/>
      <c r="AA10" s="1262"/>
      <c r="AB10" s="1262"/>
      <c r="AC10" s="1262"/>
      <c r="AD10" s="1262"/>
      <c r="AE10" s="1262"/>
      <c r="AF10" s="1262"/>
      <c r="AG10" s="1262"/>
      <c r="AH10" s="1262"/>
      <c r="AI10" s="1262"/>
      <c r="AJ10" s="1262"/>
      <c r="AK10" s="1262"/>
      <c r="AL10" s="1262"/>
      <c r="AM10" s="1262"/>
      <c r="AN10" s="1262"/>
      <c r="AO10" s="1262"/>
      <c r="AP10" s="1262"/>
      <c r="AQ10" s="878"/>
    </row>
    <row r="11" spans="1:43" ht="12.75" customHeight="1" x14ac:dyDescent="0.45">
      <c r="C11" s="3500" t="s">
        <v>343</v>
      </c>
      <c r="D11" s="3500" t="s">
        <v>344</v>
      </c>
      <c r="E11" s="3500"/>
      <c r="F11" s="1256"/>
      <c r="G11" s="3498" t="s">
        <v>345</v>
      </c>
      <c r="H11" s="3498"/>
      <c r="I11" s="3498"/>
      <c r="J11" s="3498"/>
      <c r="K11" s="1256"/>
      <c r="L11" s="3500" t="s">
        <v>346</v>
      </c>
      <c r="M11" s="3500"/>
      <c r="N11" s="3500"/>
      <c r="O11" s="3500"/>
      <c r="P11" s="1256"/>
      <c r="Q11" s="3500" t="s">
        <v>347</v>
      </c>
      <c r="R11" s="3500"/>
      <c r="S11" s="3500"/>
      <c r="T11" s="3500"/>
      <c r="U11" s="3500"/>
      <c r="V11" s="3500"/>
      <c r="W11" s="3500"/>
      <c r="X11" s="3500"/>
      <c r="Y11" s="3500"/>
      <c r="Z11" s="3500"/>
      <c r="AA11" s="3500"/>
      <c r="AB11" s="1256"/>
      <c r="AC11" s="1256"/>
      <c r="AD11" s="3498" t="s">
        <v>349</v>
      </c>
      <c r="AE11" s="3498"/>
      <c r="AF11" s="3498"/>
      <c r="AG11" s="3498"/>
      <c r="AH11" s="3498"/>
      <c r="AI11" s="3498"/>
      <c r="AJ11" s="3498"/>
      <c r="AK11" s="3498"/>
      <c r="AL11" s="3498"/>
      <c r="AM11" s="3498"/>
      <c r="AN11" s="3498"/>
      <c r="AO11" s="3498"/>
      <c r="AP11" s="3498"/>
      <c r="AQ11" s="3498"/>
    </row>
    <row r="12" spans="1:43" ht="24.75" customHeight="1" x14ac:dyDescent="0.45">
      <c r="C12" s="3503"/>
      <c r="D12" s="3501"/>
      <c r="E12" s="3501"/>
      <c r="F12" s="1254"/>
      <c r="G12" s="3498" t="s">
        <v>350</v>
      </c>
      <c r="H12" s="3498"/>
      <c r="I12" s="3498" t="s">
        <v>351</v>
      </c>
      <c r="J12" s="3498"/>
      <c r="K12" s="1254"/>
      <c r="L12" s="3498" t="s">
        <v>352</v>
      </c>
      <c r="M12" s="3498"/>
      <c r="N12" s="3498" t="s">
        <v>353</v>
      </c>
      <c r="O12" s="3498"/>
      <c r="P12" s="1254"/>
      <c r="Q12" s="3498" t="s">
        <v>354</v>
      </c>
      <c r="R12" s="3498"/>
      <c r="S12" s="3498" t="s">
        <v>355</v>
      </c>
      <c r="T12" s="3498"/>
      <c r="U12" s="3498" t="s">
        <v>356</v>
      </c>
      <c r="V12" s="3498"/>
      <c r="W12" s="3498" t="s">
        <v>357</v>
      </c>
      <c r="X12" s="3498"/>
      <c r="Y12" s="3499" t="s">
        <v>358</v>
      </c>
      <c r="Z12" s="3499"/>
      <c r="AA12" s="3499" t="s">
        <v>359</v>
      </c>
      <c r="AB12" s="3499"/>
      <c r="AC12" s="1255"/>
      <c r="AD12" s="3498" t="s">
        <v>363</v>
      </c>
      <c r="AE12" s="3498"/>
      <c r="AF12" s="3499" t="s">
        <v>364</v>
      </c>
      <c r="AG12" s="3499"/>
      <c r="AH12" s="3498" t="s">
        <v>365</v>
      </c>
      <c r="AI12" s="3498"/>
      <c r="AJ12" s="3498" t="s">
        <v>366</v>
      </c>
      <c r="AK12" s="3498"/>
      <c r="AL12" s="3498" t="s">
        <v>367</v>
      </c>
      <c r="AM12" s="3498"/>
      <c r="AN12" s="3498" t="s">
        <v>368</v>
      </c>
      <c r="AO12" s="3498"/>
      <c r="AP12" s="3498" t="s">
        <v>369</v>
      </c>
      <c r="AQ12" s="3498"/>
    </row>
    <row r="13" spans="1:43" x14ac:dyDescent="0.45">
      <c r="C13" s="3501"/>
      <c r="D13" s="1257" t="s">
        <v>468</v>
      </c>
      <c r="E13" s="1257" t="s">
        <v>385</v>
      </c>
      <c r="F13" s="1257"/>
      <c r="G13" s="1257" t="s">
        <v>468</v>
      </c>
      <c r="H13" s="1257" t="s">
        <v>385</v>
      </c>
      <c r="I13" s="1257" t="s">
        <v>468</v>
      </c>
      <c r="J13" s="1257" t="s">
        <v>385</v>
      </c>
      <c r="K13" s="1257"/>
      <c r="L13" s="1257" t="s">
        <v>468</v>
      </c>
      <c r="M13" s="1257" t="s">
        <v>385</v>
      </c>
      <c r="N13" s="1257" t="s">
        <v>468</v>
      </c>
      <c r="O13" s="1257" t="s">
        <v>385</v>
      </c>
      <c r="P13" s="1257"/>
      <c r="Q13" s="1257" t="s">
        <v>468</v>
      </c>
      <c r="R13" s="1257" t="s">
        <v>385</v>
      </c>
      <c r="S13" s="1257" t="s">
        <v>468</v>
      </c>
      <c r="T13" s="1257" t="s">
        <v>385</v>
      </c>
      <c r="U13" s="1257" t="s">
        <v>468</v>
      </c>
      <c r="V13" s="1257" t="s">
        <v>385</v>
      </c>
      <c r="W13" s="1257" t="s">
        <v>468</v>
      </c>
      <c r="X13" s="1257" t="s">
        <v>385</v>
      </c>
      <c r="Y13" s="1257" t="s">
        <v>468</v>
      </c>
      <c r="Z13" s="1257" t="s">
        <v>385</v>
      </c>
      <c r="AA13" s="1257" t="s">
        <v>468</v>
      </c>
      <c r="AB13" s="1257" t="s">
        <v>385</v>
      </c>
      <c r="AC13" s="1257"/>
      <c r="AD13" s="1257" t="s">
        <v>468</v>
      </c>
      <c r="AE13" s="1257" t="s">
        <v>385</v>
      </c>
      <c r="AF13" s="1257" t="s">
        <v>468</v>
      </c>
      <c r="AG13" s="1257" t="s">
        <v>385</v>
      </c>
      <c r="AH13" s="1257" t="s">
        <v>468</v>
      </c>
      <c r="AI13" s="1257" t="s">
        <v>385</v>
      </c>
      <c r="AJ13" s="1257" t="s">
        <v>468</v>
      </c>
      <c r="AK13" s="1257" t="s">
        <v>385</v>
      </c>
      <c r="AL13" s="1257" t="s">
        <v>468</v>
      </c>
      <c r="AM13" s="1257" t="s">
        <v>385</v>
      </c>
      <c r="AN13" s="1257" t="s">
        <v>468</v>
      </c>
      <c r="AO13" s="1257" t="s">
        <v>385</v>
      </c>
      <c r="AP13" s="1257" t="s">
        <v>468</v>
      </c>
      <c r="AQ13" s="1257" t="s">
        <v>385</v>
      </c>
    </row>
    <row r="14" spans="1:43" x14ac:dyDescent="0.45">
      <c r="C14" s="853">
        <v>2010</v>
      </c>
      <c r="D14" s="1247">
        <v>4133568</v>
      </c>
      <c r="E14" s="1248">
        <f>0.910817183588506*100</f>
        <v>91.081718358850608</v>
      </c>
      <c r="F14" s="1249"/>
      <c r="G14" s="1247">
        <v>1995105</v>
      </c>
      <c r="H14" s="1248">
        <f>0.904183771231338*100</f>
        <v>90.418377123133794</v>
      </c>
      <c r="I14" s="1247">
        <v>2138463</v>
      </c>
      <c r="J14" s="1248">
        <f>0.91709427257534*100</f>
        <v>91.709427257534003</v>
      </c>
      <c r="K14" s="1249"/>
      <c r="L14" s="1247">
        <v>3194953</v>
      </c>
      <c r="M14" s="1248">
        <f>0.966922882301813*100</f>
        <v>96.692288230181305</v>
      </c>
      <c r="N14" s="1247">
        <v>938615</v>
      </c>
      <c r="O14" s="1248">
        <f>0.760591673493731*100</f>
        <v>76.059167349373098</v>
      </c>
      <c r="P14" s="1249"/>
      <c r="Q14" s="1247">
        <v>2731610</v>
      </c>
      <c r="R14" s="1248">
        <f>0.960699258200521*100</f>
        <v>96.069925820052106</v>
      </c>
      <c r="S14" s="1247">
        <v>302905</v>
      </c>
      <c r="T14" s="1248">
        <f>0.895487750438276*100</f>
        <v>89.548775043827604</v>
      </c>
      <c r="U14" s="1247">
        <v>240586</v>
      </c>
      <c r="V14" s="1248">
        <f>0.93606673462559*100</f>
        <v>93.606673462559002</v>
      </c>
      <c r="W14" s="1247">
        <v>287958</v>
      </c>
      <c r="X14" s="1248">
        <f>0.831505967214251*100</f>
        <v>83.150596721425103</v>
      </c>
      <c r="Y14" s="1247">
        <v>304205</v>
      </c>
      <c r="Z14" s="1248">
        <f>0.750567480878362*100</f>
        <v>75.056748087836198</v>
      </c>
      <c r="AA14" s="1247">
        <v>266304</v>
      </c>
      <c r="AB14" s="1248">
        <f>0.765094076715115*100</f>
        <v>76.509407671511497</v>
      </c>
      <c r="AC14" s="1249"/>
      <c r="AD14" s="1247">
        <v>345594</v>
      </c>
      <c r="AE14" s="1248">
        <f>0.892120242136376*100</f>
        <v>89.212024213637591</v>
      </c>
      <c r="AF14" s="1247">
        <v>459249</v>
      </c>
      <c r="AG14" s="1248">
        <f>0.885084297597114*100</f>
        <v>88.508429759711404</v>
      </c>
      <c r="AH14" s="1247">
        <v>390066</v>
      </c>
      <c r="AI14" s="1248">
        <f>0.892875373399105*100</f>
        <v>89.2875373399105</v>
      </c>
      <c r="AJ14" s="1247">
        <v>577996</v>
      </c>
      <c r="AK14" s="1248">
        <f>0.919782624263015*100</f>
        <v>91.978262426301498</v>
      </c>
      <c r="AL14" s="1247">
        <v>699825</v>
      </c>
      <c r="AM14" s="1248">
        <f>0.916879785344073*100</f>
        <v>91.687978534407293</v>
      </c>
      <c r="AN14" s="1247">
        <v>1324873</v>
      </c>
      <c r="AO14" s="1248">
        <f>0.916699013675693*100</f>
        <v>91.669901367569295</v>
      </c>
      <c r="AP14" s="1247">
        <v>335965</v>
      </c>
      <c r="AQ14" s="1248">
        <f>0.937813160340886*100</f>
        <v>93.781316034088604</v>
      </c>
    </row>
    <row r="15" spans="1:43" x14ac:dyDescent="0.45">
      <c r="C15" s="853">
        <v>2011</v>
      </c>
      <c r="D15" s="1247">
        <v>4264255</v>
      </c>
      <c r="E15" s="1248">
        <f>0.928556994616695*100</f>
        <v>92.855699461669502</v>
      </c>
      <c r="F15" s="1249"/>
      <c r="G15" s="1247">
        <v>2068245</v>
      </c>
      <c r="H15" s="1248">
        <f>0.923894908235673*100</f>
        <v>92.3894908235673</v>
      </c>
      <c r="I15" s="1247">
        <v>2196010</v>
      </c>
      <c r="J15" s="1248">
        <f>0.932991068223174*100</f>
        <v>93.299106822317398</v>
      </c>
      <c r="K15" s="1249"/>
      <c r="L15" s="1247">
        <v>3276939</v>
      </c>
      <c r="M15" s="1248">
        <f>0.980168345626295*100</f>
        <v>98.016834562629498</v>
      </c>
      <c r="N15" s="1247">
        <v>987316</v>
      </c>
      <c r="O15" s="1248">
        <f>0.790418739817709*100</f>
        <v>79.041873981770905</v>
      </c>
      <c r="P15" s="1249"/>
      <c r="Q15" s="1247">
        <v>2794224</v>
      </c>
      <c r="R15" s="1248">
        <f>0.972145091982812*100</f>
        <v>97.214509198281192</v>
      </c>
      <c r="S15" s="1247">
        <v>307334</v>
      </c>
      <c r="T15" s="1248">
        <f>0.897561402996408*100</f>
        <v>89.756140299640791</v>
      </c>
      <c r="U15" s="1247">
        <v>246620</v>
      </c>
      <c r="V15" s="1248">
        <f>0.944*100</f>
        <v>94.399999999999991</v>
      </c>
      <c r="W15" s="1247">
        <v>283724</v>
      </c>
      <c r="X15" s="1248">
        <f>0.817483504768491*100</f>
        <v>81.748350476849097</v>
      </c>
      <c r="Y15" s="1247">
        <v>335045</v>
      </c>
      <c r="Z15" s="1248">
        <f>0.813510225785539*100</f>
        <v>81.351022578553895</v>
      </c>
      <c r="AA15" s="1247">
        <v>297308</v>
      </c>
      <c r="AB15" s="1248">
        <f>0.836361181282667*100</f>
        <v>83.636118128266702</v>
      </c>
      <c r="AC15" s="1249"/>
      <c r="AD15" s="1247">
        <v>346742</v>
      </c>
      <c r="AE15" s="1248">
        <f>0.908895983727307*100</f>
        <v>90.889598372730688</v>
      </c>
      <c r="AF15" s="1247">
        <v>466911</v>
      </c>
      <c r="AG15" s="1248">
        <f>0.910630073293365*100</f>
        <v>91.0630073293365</v>
      </c>
      <c r="AH15" s="1247">
        <v>383540</v>
      </c>
      <c r="AI15" s="1248">
        <f>0.908912097104818*100</f>
        <v>90.891209710481803</v>
      </c>
      <c r="AJ15" s="1247">
        <v>580117</v>
      </c>
      <c r="AK15" s="1248">
        <f>0.942900981231928*100</f>
        <v>94.290098123192806</v>
      </c>
      <c r="AL15" s="1247">
        <v>743483</v>
      </c>
      <c r="AM15" s="1248">
        <f>0.934909449403078*100</f>
        <v>93.490944940307799</v>
      </c>
      <c r="AN15" s="1247">
        <v>1396693</v>
      </c>
      <c r="AO15" s="1248">
        <f>0.932820803604405*100</f>
        <v>93.282080360440503</v>
      </c>
      <c r="AP15" s="1247">
        <v>346769</v>
      </c>
      <c r="AQ15" s="1248">
        <f>0.941373366090698*100</f>
        <v>94.137336609069806</v>
      </c>
    </row>
    <row r="16" spans="1:43" x14ac:dyDescent="0.45">
      <c r="C16" s="853">
        <v>2012</v>
      </c>
      <c r="D16" s="1247">
        <v>4343888</v>
      </c>
      <c r="E16" s="1248">
        <f>0.93393527558466*100</f>
        <v>93.393527558466005</v>
      </c>
      <c r="F16" s="1249"/>
      <c r="G16" s="1247">
        <v>2108655</v>
      </c>
      <c r="H16" s="1248">
        <f>0.930472328370591*100</f>
        <v>93.047232837059099</v>
      </c>
      <c r="I16" s="1247">
        <v>2235233</v>
      </c>
      <c r="J16" s="1248">
        <f>0.937225832366854*100</f>
        <v>93.722583236685395</v>
      </c>
      <c r="K16" s="1249"/>
      <c r="L16" s="1247">
        <v>3321522</v>
      </c>
      <c r="M16" s="1248">
        <f>0.981269008914525*100</f>
        <v>98.126900891452493</v>
      </c>
      <c r="N16" s="1247">
        <v>1022366</v>
      </c>
      <c r="O16" s="1248">
        <f>0.807402382326903*100</f>
        <v>80.740238232690302</v>
      </c>
      <c r="P16" s="1249"/>
      <c r="Q16" s="1247">
        <v>2831985</v>
      </c>
      <c r="R16" s="1248">
        <f>0.974016125004901*100</f>
        <v>97.401612500490103</v>
      </c>
      <c r="S16" s="1247">
        <v>314968</v>
      </c>
      <c r="T16" s="1248">
        <f>0.902976110271752*100</f>
        <v>90.297611027175193</v>
      </c>
      <c r="U16" s="1247">
        <v>252415</v>
      </c>
      <c r="V16" s="1248">
        <f>0.949046310256536*100</f>
        <v>94.9046310256536</v>
      </c>
      <c r="W16" s="1247">
        <v>297419</v>
      </c>
      <c r="X16" s="1248">
        <f>0.849292967366846*100</f>
        <v>84.929296736684606</v>
      </c>
      <c r="Y16" s="1247">
        <v>337124</v>
      </c>
      <c r="Z16" s="1248">
        <f>0.809537988665834*100</f>
        <v>80.953798866583398</v>
      </c>
      <c r="AA16" s="1247">
        <v>309977</v>
      </c>
      <c r="AB16" s="1248">
        <f>0.855774699214285*100</f>
        <v>85.577469921428502</v>
      </c>
      <c r="AC16" s="1249"/>
      <c r="AD16" s="1247">
        <v>332662</v>
      </c>
      <c r="AE16" s="1248">
        <f>0.917452901738313*100</f>
        <v>91.745290173831293</v>
      </c>
      <c r="AF16" s="1247">
        <v>461509</v>
      </c>
      <c r="AG16" s="1248">
        <f>0.921722058785348*100</f>
        <v>92.172205878534797</v>
      </c>
      <c r="AH16" s="1247">
        <v>376161</v>
      </c>
      <c r="AI16" s="1248">
        <f>0.922519460262806*100</f>
        <v>92.251946026280592</v>
      </c>
      <c r="AJ16" s="1247">
        <v>584251</v>
      </c>
      <c r="AK16" s="1248">
        <f>0.939402417278865*100</f>
        <v>93.940241727886502</v>
      </c>
      <c r="AL16" s="1247">
        <v>754817</v>
      </c>
      <c r="AM16" s="1248">
        <f>0.940893804052184*100</f>
        <v>94.089380405218407</v>
      </c>
      <c r="AN16" s="1247">
        <v>1450398</v>
      </c>
      <c r="AO16" s="1248">
        <f>0.936178535121266*100</f>
        <v>93.617853512126601</v>
      </c>
      <c r="AP16" s="1247">
        <v>384090</v>
      </c>
      <c r="AQ16" s="1248">
        <f>0.944480509899968*100</f>
        <v>94.448050989996801</v>
      </c>
    </row>
    <row r="17" spans="3:43" x14ac:dyDescent="0.45">
      <c r="C17" s="853">
        <v>2013</v>
      </c>
      <c r="D17" s="1247">
        <v>4382894</v>
      </c>
      <c r="E17" s="1248">
        <f>0.930158536124683*100</f>
        <v>93.015853612468305</v>
      </c>
      <c r="F17" s="1249"/>
      <c r="G17" s="1247">
        <v>2105426</v>
      </c>
      <c r="H17" s="1248">
        <f>0.924767690894045*100</f>
        <v>92.476769089404499</v>
      </c>
      <c r="I17" s="1247">
        <v>2277468</v>
      </c>
      <c r="J17" s="1248">
        <f>0.935198363390135*100</f>
        <v>93.519836339013494</v>
      </c>
      <c r="K17" s="1249"/>
      <c r="L17" s="1247">
        <v>3357771</v>
      </c>
      <c r="M17" s="1248">
        <f>0.97964229822602*100</f>
        <v>97.964229822601993</v>
      </c>
      <c r="N17" s="1247">
        <v>1025123</v>
      </c>
      <c r="O17" s="1248">
        <f>0.798110146227377*100</f>
        <v>79.811014622737702</v>
      </c>
      <c r="P17" s="1249"/>
      <c r="Q17" s="1247">
        <v>2872238</v>
      </c>
      <c r="R17" s="1248">
        <f>0.976380484886393*100</f>
        <v>97.638048488639299</v>
      </c>
      <c r="S17" s="1247">
        <v>313743</v>
      </c>
      <c r="T17" s="1248">
        <f>0.885834241539565*100</f>
        <v>88.5834241539565</v>
      </c>
      <c r="U17" s="1247">
        <v>250939</v>
      </c>
      <c r="V17" s="1248">
        <f>0.92571455975446*100</f>
        <v>92.571455975446</v>
      </c>
      <c r="W17" s="1247">
        <v>300936</v>
      </c>
      <c r="X17" s="1248">
        <f>0.852906166037479*100</f>
        <v>85.290616603747907</v>
      </c>
      <c r="Y17" s="1247">
        <v>342389</v>
      </c>
      <c r="Z17" s="1248">
        <f>0.809979820824058*100</f>
        <v>80.997982082405798</v>
      </c>
      <c r="AA17" s="1247">
        <v>302649</v>
      </c>
      <c r="AB17" s="1248">
        <f>0.819159158021236*100</f>
        <v>81.915915802123592</v>
      </c>
      <c r="AC17" s="1249"/>
      <c r="AD17" s="1247">
        <v>330916</v>
      </c>
      <c r="AE17" s="1248">
        <f>0.918392211389289*100</f>
        <v>91.839221138928892</v>
      </c>
      <c r="AF17" s="1247">
        <v>445007</v>
      </c>
      <c r="AG17" s="1248">
        <f>0.914737525848637*100</f>
        <v>91.473752584863703</v>
      </c>
      <c r="AH17" s="1247">
        <v>374631</v>
      </c>
      <c r="AI17" s="1248">
        <f>0.908266823123248*100</f>
        <v>90.826682312324806</v>
      </c>
      <c r="AJ17" s="1247">
        <v>571885</v>
      </c>
      <c r="AK17" s="1248">
        <f>0.930597931769549*100</f>
        <v>93.059793176954898</v>
      </c>
      <c r="AL17" s="1247">
        <v>753156</v>
      </c>
      <c r="AM17" s="1248">
        <f>0.942165756803955*100</f>
        <v>94.216575680395493</v>
      </c>
      <c r="AN17" s="1247">
        <v>1484980</v>
      </c>
      <c r="AO17" s="1248">
        <f>0.931897167370985*100</f>
        <v>93.189716737098507</v>
      </c>
      <c r="AP17" s="1247">
        <v>422319</v>
      </c>
      <c r="AQ17" s="1248">
        <f>0.948421913107531*100</f>
        <v>94.842191310753094</v>
      </c>
    </row>
    <row r="18" spans="3:43" x14ac:dyDescent="0.45">
      <c r="C18" s="853">
        <v>2014</v>
      </c>
      <c r="D18" s="1247">
        <v>4463094</v>
      </c>
      <c r="E18" s="1248">
        <f>0.9352477673342*100</f>
        <v>93.524776733419998</v>
      </c>
      <c r="F18" s="1249"/>
      <c r="G18" s="1247">
        <v>2163696</v>
      </c>
      <c r="H18" s="1248">
        <f>0.930446651340522*100</f>
        <v>93.044665134052195</v>
      </c>
      <c r="I18" s="1247">
        <v>2299398</v>
      </c>
      <c r="J18" s="1248">
        <f>0.939811007659421*100</f>
        <v>93.981100765942102</v>
      </c>
      <c r="K18" s="1249"/>
      <c r="L18" s="1247">
        <v>3397413</v>
      </c>
      <c r="M18" s="1248">
        <f>0.979137426285419*100</f>
        <v>97.913742628541897</v>
      </c>
      <c r="N18" s="1247">
        <v>1065681</v>
      </c>
      <c r="O18" s="1248">
        <f>0.818309355169639*100</f>
        <v>81.830935516963905</v>
      </c>
      <c r="P18" s="1249"/>
      <c r="Q18" s="1247">
        <v>2903227</v>
      </c>
      <c r="R18" s="1248">
        <f>0.975716867289692*100</f>
        <v>97.571686728969198</v>
      </c>
      <c r="S18" s="1247">
        <v>323083</v>
      </c>
      <c r="T18" s="1248">
        <f>0.899023571740625*100</f>
        <v>89.902357174062502</v>
      </c>
      <c r="U18" s="1247">
        <v>262539</v>
      </c>
      <c r="V18" s="1248">
        <f>0.9530134345858*100</f>
        <v>95.301343458580007</v>
      </c>
      <c r="W18" s="1247">
        <v>297547</v>
      </c>
      <c r="X18" s="1248">
        <f>0.834589460870248*100</f>
        <v>83.458946087024799</v>
      </c>
      <c r="Y18" s="1247">
        <v>344030</v>
      </c>
      <c r="Z18" s="1248">
        <f>0.803558707224157*100</f>
        <v>80.355870722415702</v>
      </c>
      <c r="AA18" s="1247">
        <v>332668</v>
      </c>
      <c r="AB18" s="1248">
        <f>0.882148757262451*100</f>
        <v>88.214875726245097</v>
      </c>
      <c r="AC18" s="1249"/>
      <c r="AD18" s="1247">
        <v>331845</v>
      </c>
      <c r="AE18" s="1248">
        <f>0.922083659825611*100</f>
        <v>92.208365982561105</v>
      </c>
      <c r="AF18" s="1247">
        <v>439846</v>
      </c>
      <c r="AG18" s="1248">
        <f>0.922068420467862*100</f>
        <v>92.206842046786193</v>
      </c>
      <c r="AH18" s="1247">
        <v>388591</v>
      </c>
      <c r="AI18" s="1248">
        <f>0.927858855216283*100</f>
        <v>92.785885521628302</v>
      </c>
      <c r="AJ18" s="1247">
        <v>574237</v>
      </c>
      <c r="AK18" s="1248">
        <f>0.9370142468552*100</f>
        <v>93.701424685519996</v>
      </c>
      <c r="AL18" s="1247">
        <v>777446</v>
      </c>
      <c r="AM18" s="1248">
        <f>0.937647817932931*100</f>
        <v>93.764781793293096</v>
      </c>
      <c r="AN18" s="1247">
        <v>1530224</v>
      </c>
      <c r="AO18" s="1248">
        <f>0.939462644636116*100</f>
        <v>93.946264463611598</v>
      </c>
      <c r="AP18" s="1247">
        <v>420905</v>
      </c>
      <c r="AQ18" s="1248">
        <f>0.944631218916638*100</f>
        <v>94.463121891663803</v>
      </c>
    </row>
    <row r="19" spans="3:43" x14ac:dyDescent="0.45">
      <c r="C19" s="853">
        <v>2015</v>
      </c>
      <c r="D19" s="1247">
        <v>4524227</v>
      </c>
      <c r="E19" s="1248">
        <f>0.935965891506225*100</f>
        <v>93.596589150622506</v>
      </c>
      <c r="F19" s="1249"/>
      <c r="G19" s="1247">
        <v>2189017</v>
      </c>
      <c r="H19" s="1248">
        <f>0.931408211050611*100</f>
        <v>93.140821105061093</v>
      </c>
      <c r="I19" s="1247">
        <v>2335210</v>
      </c>
      <c r="J19" s="1248">
        <f>0.940278933726967*100</f>
        <v>94.027893372696695</v>
      </c>
      <c r="K19" s="1249"/>
      <c r="L19" s="1247">
        <v>3435562</v>
      </c>
      <c r="M19" s="1248">
        <f>0.97804498726472*100</f>
        <v>97.804498726472005</v>
      </c>
      <c r="N19" s="1247">
        <v>1088665</v>
      </c>
      <c r="O19" s="1248">
        <f>0.824078833126809*100</f>
        <v>82.407883312680895</v>
      </c>
      <c r="P19" s="1249"/>
      <c r="Q19" s="1247">
        <v>2934362</v>
      </c>
      <c r="R19" s="1248">
        <f>0.974960494716459*100</f>
        <v>97.49604947164589</v>
      </c>
      <c r="S19" s="1247">
        <v>334948</v>
      </c>
      <c r="T19" s="1248">
        <f>0.915396072751124*100</f>
        <v>91.539607275112402</v>
      </c>
      <c r="U19" s="1247">
        <v>264858</v>
      </c>
      <c r="V19" s="1248">
        <f>0.94550270594451*100</f>
        <v>94.550270594451007</v>
      </c>
      <c r="W19" s="1247">
        <v>311794</v>
      </c>
      <c r="X19" s="1248">
        <f>0.868804632227755*100</f>
        <v>86.880463222775489</v>
      </c>
      <c r="Y19" s="1247">
        <v>354068</v>
      </c>
      <c r="Z19" s="1248">
        <f>0.816044878458017*100</f>
        <v>81.6044878458017</v>
      </c>
      <c r="AA19" s="1247">
        <v>324197</v>
      </c>
      <c r="AB19" s="1248">
        <f>0.841547714535652*100</f>
        <v>84.154771453565203</v>
      </c>
      <c r="AC19" s="1249"/>
      <c r="AD19" s="1247">
        <v>358960</v>
      </c>
      <c r="AE19" s="1248">
        <f>0.914706242100542*100</f>
        <v>91.470624210054197</v>
      </c>
      <c r="AF19" s="1247">
        <v>478615</v>
      </c>
      <c r="AG19" s="1248">
        <f>0.926571598934457*100</f>
        <v>92.657159893445694</v>
      </c>
      <c r="AH19" s="1247">
        <v>374322</v>
      </c>
      <c r="AI19" s="1248">
        <f>0.930700109897214*100</f>
        <v>93.070010989721396</v>
      </c>
      <c r="AJ19" s="1247">
        <v>568853</v>
      </c>
      <c r="AK19" s="1248">
        <f>0.935564246618599*100</f>
        <v>93.556424661859907</v>
      </c>
      <c r="AL19" s="1247">
        <v>806612</v>
      </c>
      <c r="AM19" s="1248">
        <f>0.942653929847771*100</f>
        <v>94.265392984777094</v>
      </c>
      <c r="AN19" s="1247">
        <v>1517372</v>
      </c>
      <c r="AO19" s="1248">
        <f>0.939373566057616*100</f>
        <v>93.937356605761607</v>
      </c>
      <c r="AP19" s="1247">
        <v>419493</v>
      </c>
      <c r="AQ19" s="1248">
        <f>0.945728482345356*100</f>
        <v>94.572848234535599</v>
      </c>
    </row>
    <row r="20" spans="3:43" x14ac:dyDescent="0.45">
      <c r="C20" s="853">
        <v>2016</v>
      </c>
      <c r="D20" s="1247">
        <v>4584701</v>
      </c>
      <c r="E20" s="1248">
        <v>93.761230096679498</v>
      </c>
      <c r="F20" s="1249"/>
      <c r="G20" s="1247">
        <v>2210919</v>
      </c>
      <c r="H20" s="1248">
        <v>93.148941387325507</v>
      </c>
      <c r="I20" s="1247">
        <v>2373782</v>
      </c>
      <c r="J20" s="1248">
        <v>94.338794808584709</v>
      </c>
      <c r="K20" s="1249"/>
      <c r="L20" s="1247">
        <v>3468864</v>
      </c>
      <c r="M20" s="1248">
        <v>97.666938459251398</v>
      </c>
      <c r="N20" s="1247">
        <v>1115837</v>
      </c>
      <c r="O20" s="1248">
        <v>83.393770262938006</v>
      </c>
      <c r="P20" s="1249"/>
      <c r="Q20" s="1247">
        <v>2955255</v>
      </c>
      <c r="R20" s="1248">
        <v>97.182797070890302</v>
      </c>
      <c r="S20" s="1247">
        <v>341539</v>
      </c>
      <c r="T20" s="1248">
        <v>91.899011424850499</v>
      </c>
      <c r="U20" s="1247">
        <v>268295</v>
      </c>
      <c r="V20" s="1248">
        <v>94.266269403472805</v>
      </c>
      <c r="W20" s="1247">
        <v>318543</v>
      </c>
      <c r="X20" s="1248">
        <v>88.280141450869095</v>
      </c>
      <c r="Y20" s="1247">
        <v>357016</v>
      </c>
      <c r="Z20" s="1248">
        <v>81.308900762037496</v>
      </c>
      <c r="AA20" s="1247">
        <v>344053</v>
      </c>
      <c r="AB20" s="1248">
        <v>87.621097132379205</v>
      </c>
      <c r="AC20" s="1249"/>
      <c r="AD20" s="1247">
        <v>365924</v>
      </c>
      <c r="AE20" s="1248">
        <v>92.077431562949002</v>
      </c>
      <c r="AF20" s="1247">
        <v>474544</v>
      </c>
      <c r="AG20" s="1248">
        <v>92.397617550220104</v>
      </c>
      <c r="AH20" s="1247">
        <v>370957</v>
      </c>
      <c r="AI20" s="1248">
        <v>93.446405674945098</v>
      </c>
      <c r="AJ20" s="1247">
        <v>563422</v>
      </c>
      <c r="AK20" s="1248">
        <v>93.384139570191209</v>
      </c>
      <c r="AL20" s="1247">
        <v>800220</v>
      </c>
      <c r="AM20" s="1248">
        <v>94.854491725628193</v>
      </c>
      <c r="AN20" s="1247">
        <v>1561311</v>
      </c>
      <c r="AO20" s="1248">
        <v>94.123090408289897</v>
      </c>
      <c r="AP20" s="1247">
        <v>448323</v>
      </c>
      <c r="AQ20" s="1248">
        <v>94.180162049631605</v>
      </c>
    </row>
    <row r="21" spans="3:43" x14ac:dyDescent="0.45">
      <c r="C21" s="853">
        <v>2017</v>
      </c>
      <c r="D21" s="1247">
        <v>4578674</v>
      </c>
      <c r="E21" s="1248">
        <v>92.560171427416265</v>
      </c>
      <c r="F21" s="1249"/>
      <c r="G21" s="1247">
        <v>2214442</v>
      </c>
      <c r="H21" s="1248">
        <v>92.052247305909958</v>
      </c>
      <c r="I21" s="1247">
        <v>2364232</v>
      </c>
      <c r="J21" s="1248">
        <v>93.04102533426942</v>
      </c>
      <c r="K21" s="1249"/>
      <c r="L21" s="1247">
        <v>3467768</v>
      </c>
      <c r="M21" s="1248">
        <v>96.539544051201673</v>
      </c>
      <c r="N21" s="1247">
        <v>1110906</v>
      </c>
      <c r="O21" s="1248">
        <v>82.008076005994255</v>
      </c>
      <c r="P21" s="1249"/>
      <c r="Q21" s="1247">
        <v>2946727</v>
      </c>
      <c r="R21" s="1248">
        <v>95.895288394293388</v>
      </c>
      <c r="S21" s="1247">
        <v>348414</v>
      </c>
      <c r="T21" s="1248">
        <v>92.358465808329427</v>
      </c>
      <c r="U21" s="1247">
        <v>258996</v>
      </c>
      <c r="V21" s="1248">
        <v>89.586994119681776</v>
      </c>
      <c r="W21" s="1247">
        <v>318357</v>
      </c>
      <c r="X21" s="1248">
        <v>87.512163744619087</v>
      </c>
      <c r="Y21" s="1247">
        <v>356746</v>
      </c>
      <c r="Z21" s="1248">
        <v>80.32341372144181</v>
      </c>
      <c r="AA21" s="1247">
        <v>349434</v>
      </c>
      <c r="AB21" s="1248">
        <v>87.450979410726845</v>
      </c>
      <c r="AC21" s="1249"/>
      <c r="AD21" s="1247">
        <v>341001</v>
      </c>
      <c r="AE21" s="1248">
        <v>90.87665063227044</v>
      </c>
      <c r="AF21" s="1247">
        <v>467614</v>
      </c>
      <c r="AG21" s="1248">
        <v>91.12227479285697</v>
      </c>
      <c r="AH21" s="1247">
        <v>379932</v>
      </c>
      <c r="AI21" s="1248">
        <v>92.366712858288963</v>
      </c>
      <c r="AJ21" s="1247">
        <v>547223</v>
      </c>
      <c r="AK21" s="1248">
        <v>92.575493562957817</v>
      </c>
      <c r="AL21" s="1247">
        <v>772698</v>
      </c>
      <c r="AM21" s="1248">
        <v>93.255465361304019</v>
      </c>
      <c r="AN21" s="1247">
        <v>1586651</v>
      </c>
      <c r="AO21" s="1248">
        <v>92.971790595771466</v>
      </c>
      <c r="AP21" s="1247">
        <v>483555</v>
      </c>
      <c r="AQ21" s="1248">
        <v>92.870435990066781</v>
      </c>
    </row>
    <row r="22" spans="3:43" x14ac:dyDescent="0.45">
      <c r="C22" s="853">
        <v>2018</v>
      </c>
      <c r="D22" s="1247">
        <v>4709563</v>
      </c>
      <c r="E22" s="1248">
        <v>94.122117892196385</v>
      </c>
      <c r="F22" s="1249"/>
      <c r="G22" s="1247">
        <v>2279965</v>
      </c>
      <c r="H22" s="1248">
        <v>93.749216174619647</v>
      </c>
      <c r="I22" s="1247">
        <v>2429598</v>
      </c>
      <c r="J22" s="1248">
        <v>94.474761732557184</v>
      </c>
      <c r="K22" s="1249"/>
      <c r="L22" s="1247">
        <v>3547689</v>
      </c>
      <c r="M22" s="1248">
        <v>97.707231574871287</v>
      </c>
      <c r="N22" s="1247">
        <v>1161874</v>
      </c>
      <c r="O22" s="1248">
        <v>84.639351367889645</v>
      </c>
      <c r="P22" s="1249"/>
      <c r="Q22" s="1247">
        <v>3019505</v>
      </c>
      <c r="R22" s="1248">
        <v>97.31589696617911</v>
      </c>
      <c r="S22" s="1247">
        <v>353750</v>
      </c>
      <c r="T22" s="1248">
        <v>92.383909660941256</v>
      </c>
      <c r="U22" s="1247">
        <v>276604</v>
      </c>
      <c r="V22" s="1248">
        <v>94.144475303599634</v>
      </c>
      <c r="W22" s="1247">
        <v>317204</v>
      </c>
      <c r="X22" s="1248">
        <v>86.569836305381344</v>
      </c>
      <c r="Y22" s="1247">
        <v>375699</v>
      </c>
      <c r="Z22" s="1248">
        <v>83.440827259038159</v>
      </c>
      <c r="AA22" s="1247">
        <v>366801</v>
      </c>
      <c r="AB22" s="1248">
        <v>90.014061591242054</v>
      </c>
      <c r="AC22" s="1249"/>
      <c r="AD22" s="1247">
        <v>343825</v>
      </c>
      <c r="AE22" s="1248">
        <v>91.73999818561191</v>
      </c>
      <c r="AF22" s="1247">
        <v>470426</v>
      </c>
      <c r="AG22" s="1248">
        <v>92.863487952496953</v>
      </c>
      <c r="AH22" s="1247">
        <v>375012</v>
      </c>
      <c r="AI22" s="1248">
        <v>92.335420457427347</v>
      </c>
      <c r="AJ22" s="1247">
        <v>555898</v>
      </c>
      <c r="AK22" s="1248">
        <v>94.7465660850728</v>
      </c>
      <c r="AL22" s="1247">
        <v>789947</v>
      </c>
      <c r="AM22" s="1248">
        <v>94.547702516214827</v>
      </c>
      <c r="AN22" s="1247">
        <v>1657574</v>
      </c>
      <c r="AO22" s="1248">
        <v>94.839692315438469</v>
      </c>
      <c r="AP22" s="1247">
        <v>516881</v>
      </c>
      <c r="AQ22" s="1248">
        <v>94.634611652440753</v>
      </c>
    </row>
    <row r="23" spans="3:43" x14ac:dyDescent="0.45">
      <c r="C23" s="853">
        <v>2019</v>
      </c>
      <c r="D23" s="1247">
        <v>4761971</v>
      </c>
      <c r="E23" s="1248">
        <v>94.11512076731367</v>
      </c>
      <c r="F23" s="1249"/>
      <c r="G23" s="1247">
        <v>2301669</v>
      </c>
      <c r="H23" s="1248">
        <v>93.859820466259222</v>
      </c>
      <c r="I23" s="1247">
        <v>2460302</v>
      </c>
      <c r="J23" s="1248">
        <v>94.355220673989422</v>
      </c>
      <c r="K23" s="1249"/>
      <c r="L23" s="1247">
        <v>3595277</v>
      </c>
      <c r="M23" s="1248">
        <v>97.959306561487281</v>
      </c>
      <c r="N23" s="1247">
        <v>1166694</v>
      </c>
      <c r="O23" s="1248">
        <v>83.961639545293608</v>
      </c>
      <c r="P23" s="1249"/>
      <c r="Q23" s="1247">
        <v>3043302</v>
      </c>
      <c r="R23" s="1248">
        <v>97.092955923917046</v>
      </c>
      <c r="S23" s="1247">
        <v>369089</v>
      </c>
      <c r="T23" s="1248">
        <v>94.964004713607196</v>
      </c>
      <c r="U23" s="1247">
        <v>282388</v>
      </c>
      <c r="V23" s="1248">
        <v>94.727061088803694</v>
      </c>
      <c r="W23" s="1247">
        <v>325185</v>
      </c>
      <c r="X23" s="1248">
        <v>88.294469665703673</v>
      </c>
      <c r="Y23" s="1247">
        <v>377178</v>
      </c>
      <c r="Z23" s="1248">
        <v>82.870036735626528</v>
      </c>
      <c r="AA23" s="1247">
        <v>364829</v>
      </c>
      <c r="AB23" s="1248">
        <v>87.889424235124068</v>
      </c>
      <c r="AC23" s="1249"/>
      <c r="AD23" s="1247">
        <v>337859</v>
      </c>
      <c r="AE23" s="1248">
        <v>92.338197232524266</v>
      </c>
      <c r="AF23" s="1247">
        <v>482411</v>
      </c>
      <c r="AG23" s="1248">
        <v>93.241318259921641</v>
      </c>
      <c r="AH23" s="1247">
        <v>360391</v>
      </c>
      <c r="AI23" s="1248">
        <v>93.467244151667614</v>
      </c>
      <c r="AJ23" s="1247">
        <v>546496</v>
      </c>
      <c r="AK23" s="1248">
        <v>93.473085027777017</v>
      </c>
      <c r="AL23" s="1247">
        <v>803727</v>
      </c>
      <c r="AM23" s="1248">
        <v>95.145009286892162</v>
      </c>
      <c r="AN23" s="1247">
        <v>1689635</v>
      </c>
      <c r="AO23" s="1248">
        <v>94.36913451511991</v>
      </c>
      <c r="AP23" s="1247">
        <v>541452</v>
      </c>
      <c r="AQ23" s="1248">
        <v>94.820237115387982</v>
      </c>
    </row>
    <row r="24" spans="3:43" x14ac:dyDescent="0.45">
      <c r="C24" s="853">
        <v>2020</v>
      </c>
      <c r="D24" s="1247">
        <v>4839248</v>
      </c>
      <c r="E24" s="1248">
        <v>94.67549528945564</v>
      </c>
      <c r="F24" s="1249"/>
      <c r="G24" s="1247">
        <v>2340216</v>
      </c>
      <c r="H24" s="1248">
        <v>94.373328203769503</v>
      </c>
      <c r="I24" s="1247">
        <v>2499032</v>
      </c>
      <c r="J24" s="1248">
        <v>94.960219055486604</v>
      </c>
      <c r="K24" s="1249"/>
      <c r="L24" s="1247">
        <v>3636209</v>
      </c>
      <c r="M24" s="1248">
        <v>98.09272412872177</v>
      </c>
      <c r="N24" s="1247">
        <v>1203039</v>
      </c>
      <c r="O24" s="1248">
        <v>85.656339111210784</v>
      </c>
      <c r="P24" s="1249"/>
      <c r="Q24" s="1247">
        <v>3073824</v>
      </c>
      <c r="R24" s="1248">
        <v>97.191405941220182</v>
      </c>
      <c r="S24" s="1247">
        <v>371441</v>
      </c>
      <c r="T24" s="1248">
        <v>94.325119099617055</v>
      </c>
      <c r="U24" s="1247">
        <v>285811</v>
      </c>
      <c r="V24" s="1248">
        <v>94.402148243322245</v>
      </c>
      <c r="W24" s="1247">
        <v>337153</v>
      </c>
      <c r="X24" s="1248">
        <v>91.124648977948112</v>
      </c>
      <c r="Y24" s="1247">
        <v>396944</v>
      </c>
      <c r="Z24" s="1248">
        <v>86.260670016168007</v>
      </c>
      <c r="AA24" s="1247">
        <v>374075</v>
      </c>
      <c r="AB24" s="1248">
        <v>88.633073410907258</v>
      </c>
      <c r="AC24" s="1249"/>
      <c r="AD24" s="1247">
        <v>297768</v>
      </c>
      <c r="AE24" s="1248">
        <v>92.968247525679843</v>
      </c>
      <c r="AF24" s="1247">
        <v>494082</v>
      </c>
      <c r="AG24" s="1248">
        <v>93.662703407694991</v>
      </c>
      <c r="AH24" s="1247">
        <v>375707</v>
      </c>
      <c r="AI24" s="1248">
        <v>94.854186811549937</v>
      </c>
      <c r="AJ24" s="1247">
        <v>552211</v>
      </c>
      <c r="AK24" s="1248">
        <v>94.478862443774901</v>
      </c>
      <c r="AL24" s="1247">
        <v>776498</v>
      </c>
      <c r="AM24" s="1248">
        <v>94.865520295653766</v>
      </c>
      <c r="AN24" s="1247">
        <v>1746170</v>
      </c>
      <c r="AO24" s="1248">
        <v>94.992903426211683</v>
      </c>
      <c r="AP24" s="1247">
        <v>596812</v>
      </c>
      <c r="AQ24" s="1248">
        <v>95.292169689460422</v>
      </c>
    </row>
    <row r="25" spans="3:43" x14ac:dyDescent="0.45">
      <c r="C25" s="853">
        <v>2021</v>
      </c>
      <c r="D25" s="1247">
        <v>4858534</v>
      </c>
      <c r="E25" s="1248">
        <v>94.095397753385214</v>
      </c>
      <c r="F25" s="1249"/>
      <c r="G25" s="1247">
        <v>2325401</v>
      </c>
      <c r="H25" s="1248">
        <v>93.672836460123804</v>
      </c>
      <c r="I25" s="1247">
        <v>2533133</v>
      </c>
      <c r="J25" s="1248">
        <v>94.486676697966615</v>
      </c>
      <c r="K25" s="1249"/>
      <c r="L25" s="1247">
        <v>3654254</v>
      </c>
      <c r="M25" s="1248">
        <v>97.624554154752758</v>
      </c>
      <c r="N25" s="1247">
        <v>1204280</v>
      </c>
      <c r="O25" s="1248">
        <v>84.79399989579241</v>
      </c>
      <c r="P25" s="1249"/>
      <c r="Q25" s="1247">
        <v>3096432</v>
      </c>
      <c r="R25" s="1248">
        <v>97.050496515163431</v>
      </c>
      <c r="S25" s="1247">
        <v>377364</v>
      </c>
      <c r="T25" s="1248">
        <v>94.492424109635692</v>
      </c>
      <c r="U25" s="1247">
        <v>273417</v>
      </c>
      <c r="V25" s="1248">
        <v>88.985839308205783</v>
      </c>
      <c r="W25" s="1247">
        <v>332131</v>
      </c>
      <c r="X25" s="1248">
        <v>89.344251270366897</v>
      </c>
      <c r="Y25" s="1247">
        <v>384708</v>
      </c>
      <c r="Z25" s="1248">
        <v>82.717249208751895</v>
      </c>
      <c r="AA25" s="1247">
        <v>394482</v>
      </c>
      <c r="AB25" s="1248">
        <v>91.862412004834354</v>
      </c>
      <c r="AC25" s="1249"/>
      <c r="AD25" s="1247">
        <v>294227</v>
      </c>
      <c r="AE25" s="1248">
        <v>92.09501630764801</v>
      </c>
      <c r="AF25" s="1247">
        <v>456569</v>
      </c>
      <c r="AG25" s="1248">
        <v>93.396542906822134</v>
      </c>
      <c r="AH25" s="1247">
        <v>366468</v>
      </c>
      <c r="AI25" s="1248">
        <v>93.192417823302932</v>
      </c>
      <c r="AJ25" s="1247">
        <v>545310</v>
      </c>
      <c r="AK25" s="1248">
        <v>93.325301081102367</v>
      </c>
      <c r="AL25" s="1247">
        <v>779090</v>
      </c>
      <c r="AM25" s="1248">
        <v>94.633135505311714</v>
      </c>
      <c r="AN25" s="1247">
        <v>1788095</v>
      </c>
      <c r="AO25" s="1248">
        <v>94.566721792398994</v>
      </c>
      <c r="AP25" s="1247">
        <v>628775</v>
      </c>
      <c r="AQ25" s="1248">
        <v>94.776532228769014</v>
      </c>
    </row>
    <row r="26" spans="3:43" x14ac:dyDescent="0.45">
      <c r="C26" s="2851">
        <v>2022</v>
      </c>
      <c r="D26" s="1247">
        <v>4928301</v>
      </c>
      <c r="E26" s="1248">
        <v>94.529968466360287</v>
      </c>
      <c r="F26" s="1249"/>
      <c r="G26" s="1247">
        <v>2338194</v>
      </c>
      <c r="H26" s="1248">
        <v>94.012450590263157</v>
      </c>
      <c r="I26" s="1247">
        <v>2590107</v>
      </c>
      <c r="J26" s="1248">
        <v>95.002070519434454</v>
      </c>
      <c r="K26" s="1249"/>
      <c r="L26" s="1247">
        <v>3699516</v>
      </c>
      <c r="M26" s="1248">
        <v>97.946326333667372</v>
      </c>
      <c r="N26" s="1247">
        <v>1228785</v>
      </c>
      <c r="O26" s="1248">
        <v>85.546454840068364</v>
      </c>
      <c r="P26" s="1249"/>
      <c r="Q26" s="1247">
        <v>3142154</v>
      </c>
      <c r="R26" s="1248">
        <v>97.694832097180139</v>
      </c>
      <c r="S26" s="1247">
        <v>357763</v>
      </c>
      <c r="T26" s="1248">
        <v>88.350286587790194</v>
      </c>
      <c r="U26" s="1247">
        <v>282349</v>
      </c>
      <c r="V26" s="1248">
        <v>90.528101163547518</v>
      </c>
      <c r="W26" s="1247">
        <v>341121</v>
      </c>
      <c r="X26" s="1248">
        <v>91.32016576360482</v>
      </c>
      <c r="Y26" s="1247">
        <v>398775</v>
      </c>
      <c r="Z26" s="1248">
        <v>84.872289843844769</v>
      </c>
      <c r="AA26" s="1247">
        <v>406139</v>
      </c>
      <c r="AB26" s="1248">
        <v>92.946493958257051</v>
      </c>
      <c r="AC26" s="1249"/>
      <c r="AD26" s="1247">
        <v>288972</v>
      </c>
      <c r="AE26" s="1248">
        <v>93.011848089531782</v>
      </c>
      <c r="AF26" s="1247">
        <v>456204</v>
      </c>
      <c r="AG26" s="1248">
        <v>93.624287101017714</v>
      </c>
      <c r="AH26" s="1247">
        <v>365254</v>
      </c>
      <c r="AI26" s="1248">
        <v>93.46004355024013</v>
      </c>
      <c r="AJ26" s="1247">
        <v>529859</v>
      </c>
      <c r="AK26" s="1248">
        <v>94.272405884875226</v>
      </c>
      <c r="AL26" s="1247">
        <v>751189</v>
      </c>
      <c r="AM26" s="1248">
        <v>95.153702333782604</v>
      </c>
      <c r="AN26" s="1247">
        <v>1861454</v>
      </c>
      <c r="AO26" s="1248">
        <v>94.836806862859476</v>
      </c>
      <c r="AP26" s="1247">
        <v>675369</v>
      </c>
      <c r="AQ26" s="1248">
        <v>95.066559499561521</v>
      </c>
    </row>
    <row r="27" spans="3:43" s="2849" customFormat="1" x14ac:dyDescent="0.45">
      <c r="C27" s="830">
        <v>2023</v>
      </c>
      <c r="D27" s="1250">
        <v>4995065</v>
      </c>
      <c r="E27" s="1251">
        <v>94.929770938108675</v>
      </c>
      <c r="F27" s="1252"/>
      <c r="G27" s="1250">
        <v>2360423</v>
      </c>
      <c r="H27" s="1251">
        <v>94.616636796950999</v>
      </c>
      <c r="I27" s="1250">
        <v>2634642</v>
      </c>
      <c r="J27" s="1251">
        <v>95.212078940996619</v>
      </c>
      <c r="K27" s="1252"/>
      <c r="L27" s="1250">
        <v>3722318</v>
      </c>
      <c r="M27" s="1251">
        <v>97.691583940791674</v>
      </c>
      <c r="N27" s="1250">
        <v>1272747</v>
      </c>
      <c r="O27" s="1251">
        <v>87.680234889203334</v>
      </c>
      <c r="P27" s="1252"/>
      <c r="Q27" s="1250">
        <v>3144674</v>
      </c>
      <c r="R27" s="1251">
        <v>97.033401464322566</v>
      </c>
      <c r="S27" s="1250">
        <v>374552</v>
      </c>
      <c r="T27" s="1251">
        <v>91.367740078401908</v>
      </c>
      <c r="U27" s="1250">
        <v>296355</v>
      </c>
      <c r="V27" s="1251">
        <v>93.739621125615614</v>
      </c>
      <c r="W27" s="1250">
        <v>341763</v>
      </c>
      <c r="X27" s="1251">
        <v>91.025869806662286</v>
      </c>
      <c r="Y27" s="1250">
        <v>412502</v>
      </c>
      <c r="Z27" s="1251">
        <v>86.869958934400344</v>
      </c>
      <c r="AA27" s="1250">
        <v>425219</v>
      </c>
      <c r="AB27" s="1251">
        <v>95.631336529898078</v>
      </c>
      <c r="AC27" s="1252"/>
      <c r="AD27" s="1250">
        <v>277812</v>
      </c>
      <c r="AE27" s="1251">
        <v>93.573735815501308</v>
      </c>
      <c r="AF27" s="1250">
        <v>457896</v>
      </c>
      <c r="AG27" s="1251">
        <v>93.948197754579482</v>
      </c>
      <c r="AH27" s="1250">
        <v>372646</v>
      </c>
      <c r="AI27" s="1251">
        <v>94.216965556648361</v>
      </c>
      <c r="AJ27" s="1250">
        <v>506501</v>
      </c>
      <c r="AK27" s="1251">
        <v>95.296877881008029</v>
      </c>
      <c r="AL27" s="1250">
        <v>762396</v>
      </c>
      <c r="AM27" s="1251">
        <v>95.657978273580241</v>
      </c>
      <c r="AN27" s="1250">
        <v>1914341</v>
      </c>
      <c r="AO27" s="1251">
        <v>94.871742771902348</v>
      </c>
      <c r="AP27" s="1250">
        <v>703473</v>
      </c>
      <c r="AQ27" s="1251">
        <v>95.615517084369145</v>
      </c>
    </row>
    <row r="28" spans="3:43" x14ac:dyDescent="0.45">
      <c r="C28" s="178" t="s">
        <v>3381</v>
      </c>
    </row>
    <row r="29" spans="3:43" x14ac:dyDescent="0.45">
      <c r="C29" s="332" t="s">
        <v>7656</v>
      </c>
    </row>
    <row r="30" spans="3:43" x14ac:dyDescent="0.45">
      <c r="C30" s="923"/>
      <c r="D30" s="626"/>
      <c r="E30" s="626"/>
      <c r="F30" s="626"/>
      <c r="G30" s="626"/>
      <c r="H30" s="626"/>
      <c r="I30" s="626"/>
      <c r="J30" s="626"/>
      <c r="K30" s="626"/>
      <c r="L30" s="626"/>
      <c r="M30" s="626"/>
      <c r="N30" s="626"/>
      <c r="O30" s="626"/>
      <c r="P30" s="626"/>
      <c r="Q30" s="626"/>
      <c r="R30" s="626"/>
      <c r="S30" s="626"/>
      <c r="T30" s="626"/>
      <c r="U30" s="626"/>
      <c r="V30" s="626"/>
      <c r="W30" s="626"/>
      <c r="X30" s="626"/>
    </row>
    <row r="31" spans="3:43" x14ac:dyDescent="0.45">
      <c r="C31" s="923"/>
      <c r="D31" s="626"/>
      <c r="E31" s="626"/>
      <c r="F31" s="626"/>
      <c r="G31" s="626"/>
      <c r="H31" s="626"/>
      <c r="I31" s="626"/>
      <c r="J31" s="626"/>
      <c r="K31" s="626"/>
      <c r="L31" s="626"/>
      <c r="M31" s="626"/>
      <c r="N31" s="626"/>
      <c r="O31" s="626"/>
      <c r="P31" s="626"/>
      <c r="Q31" s="626"/>
      <c r="R31" s="626"/>
      <c r="S31" s="626"/>
      <c r="T31" s="626"/>
      <c r="U31" s="626"/>
      <c r="V31" s="626"/>
      <c r="W31" s="626"/>
      <c r="X31" s="626"/>
    </row>
    <row r="32" spans="3:43" ht="18.600000000000001" x14ac:dyDescent="0.45">
      <c r="C32" s="1087" t="s">
        <v>7672</v>
      </c>
      <c r="D32" s="626"/>
      <c r="E32" s="626"/>
      <c r="F32" s="626"/>
      <c r="G32" s="626"/>
      <c r="H32" s="626"/>
      <c r="I32" s="626"/>
      <c r="J32" s="626"/>
      <c r="K32" s="626"/>
      <c r="L32" s="626"/>
      <c r="M32" s="626"/>
      <c r="N32" s="626"/>
      <c r="O32" s="626"/>
      <c r="P32" s="626"/>
      <c r="Q32" s="626"/>
      <c r="R32" s="626"/>
      <c r="S32" s="626"/>
      <c r="T32" s="626"/>
      <c r="U32" s="626"/>
      <c r="V32" s="626"/>
      <c r="W32" s="626"/>
      <c r="X32" s="626"/>
    </row>
    <row r="33" spans="3:24" x14ac:dyDescent="0.45">
      <c r="C33" s="923"/>
      <c r="D33" s="626"/>
      <c r="E33" s="626"/>
      <c r="F33" s="626"/>
      <c r="G33" s="626"/>
      <c r="H33" s="626"/>
      <c r="I33" s="626"/>
      <c r="J33" s="626"/>
      <c r="K33" s="626"/>
      <c r="L33" s="626"/>
      <c r="M33" s="626"/>
      <c r="N33" s="626"/>
      <c r="O33" s="626"/>
      <c r="P33" s="626"/>
      <c r="Q33" s="626"/>
      <c r="R33" s="626"/>
      <c r="S33" s="626"/>
      <c r="T33" s="626"/>
      <c r="U33" s="626"/>
      <c r="V33" s="626"/>
      <c r="W33" s="626"/>
      <c r="X33" s="626"/>
    </row>
    <row r="34" spans="3:24" x14ac:dyDescent="0.45">
      <c r="C34" s="923"/>
      <c r="D34" s="626"/>
      <c r="E34" s="626"/>
      <c r="F34" s="626"/>
      <c r="G34" s="626"/>
      <c r="H34" s="626"/>
      <c r="I34" s="626"/>
      <c r="J34" s="626"/>
      <c r="K34" s="626"/>
      <c r="L34" s="626"/>
      <c r="M34" s="626"/>
      <c r="N34" s="626"/>
      <c r="O34" s="626"/>
      <c r="P34" s="626"/>
      <c r="Q34" s="626"/>
      <c r="R34" s="626"/>
      <c r="S34" s="626"/>
      <c r="T34" s="626"/>
      <c r="U34" s="626"/>
      <c r="V34" s="626"/>
      <c r="W34" s="626"/>
      <c r="X34" s="626"/>
    </row>
    <row r="35" spans="3:24" x14ac:dyDescent="0.45">
      <c r="C35" s="923"/>
      <c r="D35" s="626"/>
      <c r="E35" s="626"/>
      <c r="F35" s="626"/>
      <c r="G35" s="626"/>
      <c r="H35" s="626"/>
      <c r="I35" s="626"/>
      <c r="J35" s="626"/>
      <c r="K35" s="626"/>
      <c r="L35" s="626"/>
      <c r="M35" s="626"/>
      <c r="N35" s="626"/>
      <c r="O35" s="626"/>
      <c r="P35" s="626"/>
      <c r="Q35" s="626"/>
      <c r="R35" s="626"/>
      <c r="S35" s="626"/>
      <c r="T35" s="626"/>
      <c r="U35" s="626"/>
      <c r="V35" s="626"/>
      <c r="W35" s="626"/>
      <c r="X35" s="626"/>
    </row>
    <row r="36" spans="3:24" x14ac:dyDescent="0.45">
      <c r="C36" s="923"/>
      <c r="D36" s="626"/>
      <c r="E36" s="626"/>
      <c r="F36" s="626"/>
      <c r="G36" s="626"/>
      <c r="H36" s="626"/>
      <c r="I36" s="626"/>
      <c r="J36" s="626"/>
      <c r="K36" s="626"/>
      <c r="L36" s="626"/>
      <c r="M36" s="626"/>
      <c r="N36" s="626"/>
      <c r="O36" s="626"/>
      <c r="P36" s="626"/>
      <c r="Q36" s="626"/>
      <c r="R36" s="626"/>
      <c r="S36" s="626"/>
      <c r="T36" s="626"/>
      <c r="U36" s="626"/>
      <c r="V36" s="626"/>
      <c r="W36" s="626"/>
      <c r="X36" s="626"/>
    </row>
    <row r="37" spans="3:24" x14ac:dyDescent="0.45">
      <c r="C37" s="923"/>
      <c r="D37" s="626"/>
      <c r="E37" s="626"/>
      <c r="F37" s="626"/>
      <c r="G37" s="626"/>
      <c r="H37" s="626"/>
      <c r="I37" s="626"/>
      <c r="J37" s="626"/>
      <c r="K37" s="626"/>
      <c r="L37" s="626"/>
      <c r="M37" s="626"/>
      <c r="N37" s="626"/>
      <c r="O37" s="626"/>
      <c r="P37" s="626"/>
      <c r="Q37" s="626"/>
      <c r="R37" s="626"/>
      <c r="S37" s="626"/>
      <c r="T37" s="626"/>
      <c r="U37" s="626"/>
      <c r="V37" s="626"/>
      <c r="W37" s="626"/>
      <c r="X37" s="626"/>
    </row>
    <row r="38" spans="3:24" x14ac:dyDescent="0.45">
      <c r="C38" s="923"/>
      <c r="D38" s="626"/>
      <c r="E38" s="626"/>
      <c r="F38" s="626"/>
      <c r="G38" s="626"/>
      <c r="H38" s="626"/>
      <c r="I38" s="626"/>
      <c r="J38" s="626"/>
      <c r="K38" s="626"/>
      <c r="L38" s="626"/>
      <c r="M38" s="626"/>
      <c r="N38" s="626"/>
      <c r="O38" s="626"/>
      <c r="P38" s="626"/>
      <c r="Q38" s="626"/>
      <c r="R38" s="626"/>
      <c r="S38" s="626"/>
      <c r="T38" s="626"/>
      <c r="U38" s="626"/>
      <c r="V38" s="626"/>
      <c r="W38" s="626"/>
      <c r="X38" s="626"/>
    </row>
    <row r="39" spans="3:24" x14ac:dyDescent="0.45">
      <c r="C39" s="923"/>
      <c r="D39" s="626"/>
      <c r="E39" s="626"/>
      <c r="F39" s="626"/>
      <c r="G39" s="626"/>
      <c r="H39" s="626"/>
      <c r="I39" s="626"/>
      <c r="J39" s="626"/>
      <c r="K39" s="626"/>
      <c r="L39" s="626"/>
      <c r="M39" s="626"/>
      <c r="N39" s="626"/>
      <c r="O39" s="626"/>
      <c r="P39" s="626"/>
      <c r="Q39" s="626"/>
      <c r="R39" s="626"/>
      <c r="S39" s="626"/>
      <c r="T39" s="626"/>
      <c r="U39" s="626"/>
      <c r="V39" s="626"/>
      <c r="W39" s="626"/>
      <c r="X39" s="626"/>
    </row>
    <row r="40" spans="3:24" x14ac:dyDescent="0.45">
      <c r="C40" s="923"/>
      <c r="D40" s="626"/>
      <c r="E40" s="626"/>
      <c r="F40" s="626"/>
      <c r="G40" s="626"/>
      <c r="H40" s="626"/>
      <c r="I40" s="626"/>
      <c r="J40" s="626"/>
      <c r="K40" s="626"/>
      <c r="L40" s="626"/>
      <c r="M40" s="626"/>
      <c r="N40" s="626"/>
      <c r="O40" s="626"/>
      <c r="P40" s="626"/>
      <c r="Q40" s="626"/>
      <c r="R40" s="626"/>
      <c r="S40" s="626"/>
      <c r="T40" s="626"/>
      <c r="U40" s="626"/>
      <c r="V40" s="626"/>
      <c r="W40" s="626"/>
      <c r="X40" s="626"/>
    </row>
    <row r="41" spans="3:24" x14ac:dyDescent="0.45">
      <c r="C41" s="923"/>
      <c r="D41" s="626"/>
      <c r="E41" s="626"/>
      <c r="F41" s="626"/>
      <c r="G41" s="626"/>
      <c r="H41" s="626"/>
      <c r="I41" s="626"/>
      <c r="J41" s="626"/>
      <c r="K41" s="626"/>
      <c r="L41" s="626"/>
      <c r="M41" s="626"/>
      <c r="N41" s="626"/>
      <c r="O41" s="626"/>
      <c r="P41" s="626"/>
      <c r="Q41" s="626"/>
      <c r="R41" s="626"/>
      <c r="S41" s="626"/>
      <c r="T41" s="626"/>
      <c r="U41" s="626"/>
      <c r="V41" s="626"/>
      <c r="W41" s="626"/>
      <c r="X41" s="626"/>
    </row>
    <row r="42" spans="3:24" x14ac:dyDescent="0.45">
      <c r="C42" s="923"/>
      <c r="D42" s="626"/>
      <c r="E42" s="626"/>
      <c r="F42" s="626"/>
      <c r="G42" s="626"/>
      <c r="H42" s="626"/>
      <c r="I42" s="626"/>
      <c r="J42" s="626"/>
      <c r="K42" s="626"/>
      <c r="L42" s="626"/>
      <c r="M42" s="626"/>
      <c r="N42" s="626"/>
      <c r="O42" s="626"/>
      <c r="P42" s="626"/>
      <c r="Q42" s="626"/>
      <c r="R42" s="626"/>
      <c r="S42" s="626"/>
      <c r="T42" s="626"/>
      <c r="U42" s="626"/>
      <c r="V42" s="626"/>
      <c r="W42" s="626"/>
      <c r="X42" s="626"/>
    </row>
    <row r="43" spans="3:24" x14ac:dyDescent="0.45">
      <c r="C43" s="923"/>
      <c r="D43" s="626"/>
      <c r="E43" s="626"/>
      <c r="F43" s="626"/>
      <c r="G43" s="626"/>
      <c r="H43" s="626"/>
      <c r="I43" s="626"/>
      <c r="J43" s="626"/>
      <c r="K43" s="626"/>
      <c r="L43" s="626"/>
      <c r="M43" s="626"/>
      <c r="N43" s="626"/>
      <c r="O43" s="626"/>
      <c r="P43" s="626"/>
      <c r="Q43" s="626"/>
      <c r="R43" s="626"/>
      <c r="S43" s="626"/>
      <c r="T43" s="626"/>
      <c r="U43" s="626"/>
      <c r="V43" s="626"/>
      <c r="W43" s="626"/>
      <c r="X43" s="626"/>
    </row>
    <row r="44" spans="3:24" x14ac:dyDescent="0.45">
      <c r="C44" s="923"/>
      <c r="D44" s="626"/>
      <c r="E44" s="626"/>
      <c r="F44" s="626"/>
      <c r="G44" s="626"/>
      <c r="H44" s="626"/>
      <c r="I44" s="626"/>
      <c r="J44" s="626"/>
      <c r="K44" s="626"/>
      <c r="L44" s="626"/>
      <c r="M44" s="626"/>
      <c r="N44" s="626"/>
      <c r="O44" s="626"/>
      <c r="P44" s="626"/>
      <c r="Q44" s="626"/>
      <c r="R44" s="626"/>
      <c r="S44" s="626"/>
      <c r="T44" s="626"/>
      <c r="U44" s="626"/>
      <c r="V44" s="626"/>
      <c r="W44" s="626"/>
      <c r="X44" s="626"/>
    </row>
    <row r="45" spans="3:24" x14ac:dyDescent="0.45">
      <c r="C45" s="923"/>
      <c r="D45" s="626"/>
      <c r="E45" s="626"/>
      <c r="F45" s="626"/>
      <c r="G45" s="626"/>
      <c r="H45" s="626"/>
      <c r="I45" s="626"/>
      <c r="J45" s="626"/>
      <c r="K45" s="626"/>
      <c r="L45" s="626"/>
      <c r="M45" s="626"/>
      <c r="N45" s="626"/>
      <c r="O45" s="626"/>
      <c r="P45" s="626"/>
      <c r="Q45" s="626"/>
      <c r="R45" s="626"/>
      <c r="S45" s="626"/>
      <c r="T45" s="626"/>
      <c r="U45" s="626"/>
      <c r="V45" s="626"/>
      <c r="W45" s="626"/>
      <c r="X45" s="626"/>
    </row>
    <row r="46" spans="3:24" x14ac:dyDescent="0.45">
      <c r="C46" s="332" t="s">
        <v>7656</v>
      </c>
      <c r="D46" s="626"/>
      <c r="E46" s="626"/>
      <c r="F46" s="626"/>
      <c r="G46" s="626"/>
      <c r="H46" s="626"/>
      <c r="I46" s="626"/>
      <c r="J46" s="626"/>
      <c r="K46" s="626"/>
      <c r="L46" s="626"/>
      <c r="M46" s="626"/>
      <c r="N46" s="626"/>
      <c r="O46" s="626"/>
      <c r="P46" s="626"/>
      <c r="Q46" s="626"/>
      <c r="R46" s="626"/>
      <c r="S46" s="626"/>
      <c r="T46" s="626"/>
      <c r="U46" s="626"/>
      <c r="V46" s="626"/>
      <c r="W46" s="626"/>
      <c r="X46" s="626"/>
    </row>
    <row r="49" spans="3:13" ht="15" customHeight="1" x14ac:dyDescent="0.45">
      <c r="F49" s="1253"/>
      <c r="G49" s="1253"/>
      <c r="H49" s="1253"/>
      <c r="I49" s="1253"/>
      <c r="J49" s="1253"/>
    </row>
    <row r="50" spans="3:13" ht="18.600000000000001" x14ac:dyDescent="0.45">
      <c r="C50" s="1263" t="s">
        <v>7673</v>
      </c>
      <c r="D50" s="1263"/>
      <c r="E50" s="1263"/>
      <c r="F50" s="1263"/>
      <c r="G50" s="1263"/>
      <c r="H50" s="1263"/>
      <c r="I50" s="1263"/>
      <c r="J50" s="1263"/>
      <c r="K50" s="1263"/>
      <c r="L50" s="1263"/>
      <c r="M50" s="1263"/>
    </row>
    <row r="66" spans="3:3" x14ac:dyDescent="0.45">
      <c r="C66" s="332" t="s">
        <v>7660</v>
      </c>
    </row>
  </sheetData>
  <mergeCells count="33">
    <mergeCell ref="A6:B6"/>
    <mergeCell ref="C6:T6"/>
    <mergeCell ref="A3:B3"/>
    <mergeCell ref="C3:T3"/>
    <mergeCell ref="A4:B4"/>
    <mergeCell ref="C4:T4"/>
    <mergeCell ref="A5:B5"/>
    <mergeCell ref="C5:T5"/>
    <mergeCell ref="C1:D1"/>
    <mergeCell ref="D11:E12"/>
    <mergeCell ref="Q12:R12"/>
    <mergeCell ref="S12:T12"/>
    <mergeCell ref="G12:H12"/>
    <mergeCell ref="L12:M12"/>
    <mergeCell ref="C9:AP9"/>
    <mergeCell ref="G11:J11"/>
    <mergeCell ref="L11:O11"/>
    <mergeCell ref="Q11:AA11"/>
    <mergeCell ref="AD11:AQ11"/>
    <mergeCell ref="C11:C13"/>
    <mergeCell ref="AL12:AM12"/>
    <mergeCell ref="I12:J12"/>
    <mergeCell ref="Y12:Z12"/>
    <mergeCell ref="AN12:AO12"/>
    <mergeCell ref="N12:O12"/>
    <mergeCell ref="U12:V12"/>
    <mergeCell ref="W12:X12"/>
    <mergeCell ref="AA12:AB12"/>
    <mergeCell ref="AP12:AQ12"/>
    <mergeCell ref="AD12:AE12"/>
    <mergeCell ref="AF12:AG12"/>
    <mergeCell ref="AH12:AI12"/>
    <mergeCell ref="AJ12:AK12"/>
  </mergeCells>
  <hyperlinks>
    <hyperlink ref="A1" location="'ODS 6.'!A1" display="REGRESAR" xr:uid="{00000000-0004-0000-B000-000000000000}"/>
    <hyperlink ref="C1" location="'Metadato 6.1.1'!A1" display="VER METADATO" xr:uid="{00000000-0004-0000-B000-000001000000}"/>
  </hyperlinks>
  <pageMargins left="0.7" right="0.7" top="0.75" bottom="0.75" header="0.3" footer="0.3"/>
  <pageSetup orientation="portrait" horizontalDpi="4294967293" r:id="rId1"/>
  <drawing r:id="rId2"/>
</worksheet>
</file>

<file path=xl/worksheets/sheet1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100-000000000000}">
  <sheetPr codeName="Hoja174">
    <tabColor theme="0" tint="-0.499984740745262"/>
  </sheetPr>
  <dimension ref="A1:F36"/>
  <sheetViews>
    <sheetView showGridLines="0" zoomScale="90" zoomScaleNormal="90" zoomScaleSheetLayoutView="90" workbookViewId="0">
      <pane ySplit="1" topLeftCell="A2" activePane="bottomLeft" state="frozen"/>
      <selection activeCell="C24" sqref="C24"/>
      <selection pane="bottomLeft" activeCell="G10" sqref="G10"/>
    </sheetView>
  </sheetViews>
  <sheetFormatPr baseColWidth="10" defaultColWidth="11.44140625" defaultRowHeight="17.399999999999999" x14ac:dyDescent="0.45"/>
  <cols>
    <col min="1" max="1" width="12.21875" style="178" customWidth="1"/>
    <col min="2" max="2" width="26.44140625" style="178" customWidth="1"/>
    <col min="3" max="3" width="10.5546875" style="178" bestFit="1" customWidth="1"/>
    <col min="4" max="4" width="85.77734375" style="178" customWidth="1"/>
    <col min="5" max="5" width="9.77734375" style="178" customWidth="1"/>
    <col min="6" max="6" width="7.21875" style="178" customWidth="1"/>
    <col min="7" max="7" width="11.5546875" style="178" customWidth="1"/>
    <col min="8" max="8" width="9.77734375" style="178" customWidth="1"/>
    <col min="9" max="9" width="1.21875" style="178" customWidth="1"/>
    <col min="10" max="10" width="9.77734375" style="178" customWidth="1"/>
    <col min="11" max="12" width="10.21875" style="178" customWidth="1"/>
    <col min="13" max="13" width="10" style="178" customWidth="1"/>
    <col min="14" max="14" width="1.21875" style="178" customWidth="1"/>
    <col min="15" max="15" width="10.21875" style="178" customWidth="1"/>
    <col min="16" max="16" width="9.5546875" style="178" customWidth="1"/>
    <col min="17" max="17" width="8.77734375" style="178" customWidth="1"/>
    <col min="18" max="19" width="10.21875" style="178" customWidth="1"/>
    <col min="20" max="20" width="11.5546875" style="178" bestFit="1" customWidth="1"/>
    <col min="21" max="21" width="10.21875" style="178" customWidth="1"/>
    <col min="22" max="22" width="10" style="178" customWidth="1"/>
    <col min="23" max="23" width="8.77734375" style="178" customWidth="1"/>
    <col min="24" max="24" width="9.21875" style="178" customWidth="1"/>
    <col min="25" max="25" width="9.77734375" style="178" customWidth="1"/>
    <col min="26" max="26" width="10.21875" style="178" customWidth="1"/>
    <col min="27" max="27" width="1.77734375" style="178" customWidth="1"/>
    <col min="28" max="28" width="9.44140625" style="178" customWidth="1"/>
    <col min="29" max="29" width="9.77734375" style="178" customWidth="1"/>
    <col min="30" max="31" width="9.21875" style="178" customWidth="1"/>
    <col min="32" max="32" width="8.44140625" style="178" customWidth="1"/>
    <col min="33" max="33" width="9.21875" style="178" customWidth="1"/>
    <col min="34" max="34" width="10.21875" style="178" customWidth="1"/>
    <col min="35" max="35" width="9.77734375" style="178" customWidth="1"/>
    <col min="36" max="16384" width="11.44140625" style="178"/>
  </cols>
  <sheetData>
    <row r="1" spans="1:6" x14ac:dyDescent="0.45">
      <c r="B1" s="580" t="s">
        <v>337</v>
      </c>
    </row>
    <row r="2" spans="1:6" ht="18" thickBot="1" x14ac:dyDescent="0.5"/>
    <row r="3" spans="1:6" ht="23.25" customHeight="1" thickBot="1" x14ac:dyDescent="0.5">
      <c r="B3" s="3505" t="s">
        <v>370</v>
      </c>
      <c r="C3" s="3505"/>
      <c r="D3" s="3505"/>
      <c r="F3" s="1267" t="s">
        <v>371</v>
      </c>
    </row>
    <row r="4" spans="1:6" ht="36" customHeight="1" x14ac:dyDescent="0.45">
      <c r="A4" s="1268"/>
      <c r="B4" s="3142" t="s">
        <v>449</v>
      </c>
      <c r="C4" s="3142"/>
      <c r="D4" s="44" t="s">
        <v>25</v>
      </c>
    </row>
    <row r="5" spans="1:6" x14ac:dyDescent="0.45">
      <c r="B5" s="3142" t="s">
        <v>373</v>
      </c>
      <c r="C5" s="3142"/>
      <c r="D5" s="44" t="s">
        <v>79</v>
      </c>
    </row>
    <row r="6" spans="1:6" x14ac:dyDescent="0.45">
      <c r="B6" s="3142" t="s">
        <v>374</v>
      </c>
      <c r="C6" s="3142"/>
      <c r="D6" s="45" t="s">
        <v>946</v>
      </c>
    </row>
    <row r="7" spans="1:6" x14ac:dyDescent="0.45">
      <c r="B7" s="3143" t="s">
        <v>375</v>
      </c>
      <c r="C7" s="3143"/>
      <c r="D7" s="46" t="s">
        <v>4021</v>
      </c>
    </row>
    <row r="8" spans="1:6" x14ac:dyDescent="0.45">
      <c r="B8" s="3143" t="s">
        <v>2480</v>
      </c>
      <c r="C8" s="3143"/>
      <c r="D8" s="1266" t="s">
        <v>2560</v>
      </c>
    </row>
    <row r="10" spans="1:6" ht="23.25" customHeight="1" x14ac:dyDescent="0.45">
      <c r="B10" s="3505" t="s">
        <v>376</v>
      </c>
      <c r="C10" s="3505"/>
      <c r="D10" s="3505"/>
    </row>
    <row r="11" spans="1:6" x14ac:dyDescent="0.45">
      <c r="B11" s="3185" t="s">
        <v>377</v>
      </c>
      <c r="C11" s="3156"/>
      <c r="D11" s="44" t="s">
        <v>439</v>
      </c>
    </row>
    <row r="12" spans="1:6" ht="19.5" customHeight="1" x14ac:dyDescent="0.45">
      <c r="B12" s="3143" t="s">
        <v>379</v>
      </c>
      <c r="C12" s="3143"/>
      <c r="D12" s="1003" t="s">
        <v>957</v>
      </c>
    </row>
    <row r="13" spans="1:6" x14ac:dyDescent="0.45">
      <c r="B13" s="3142" t="s">
        <v>380</v>
      </c>
      <c r="C13" s="3142"/>
      <c r="D13" s="603" t="s">
        <v>946</v>
      </c>
    </row>
    <row r="14" spans="1:6" x14ac:dyDescent="0.45">
      <c r="B14" s="3142" t="s">
        <v>381</v>
      </c>
      <c r="C14" s="3156"/>
      <c r="D14" s="603" t="s">
        <v>18</v>
      </c>
    </row>
    <row r="15" spans="1:6" ht="409.6" x14ac:dyDescent="0.45">
      <c r="B15" s="3142" t="s">
        <v>382</v>
      </c>
      <c r="C15" s="3142"/>
      <c r="D15" s="83" t="s">
        <v>6183</v>
      </c>
    </row>
    <row r="16" spans="1:6" ht="137.25" customHeight="1" x14ac:dyDescent="0.45">
      <c r="B16" s="3142" t="s">
        <v>383</v>
      </c>
      <c r="C16" s="3142"/>
      <c r="D16" s="142" t="s">
        <v>2435</v>
      </c>
    </row>
    <row r="17" spans="2:4" x14ac:dyDescent="0.45">
      <c r="B17" s="3142" t="s">
        <v>384</v>
      </c>
      <c r="C17" s="3142"/>
      <c r="D17" s="127" t="s">
        <v>450</v>
      </c>
    </row>
    <row r="18" spans="2:4" ht="52.2" x14ac:dyDescent="0.45">
      <c r="B18" s="3143" t="s">
        <v>386</v>
      </c>
      <c r="C18" s="3143"/>
      <c r="D18" s="44" t="s">
        <v>958</v>
      </c>
    </row>
    <row r="19" spans="2:4" ht="34.799999999999997" x14ac:dyDescent="0.45">
      <c r="B19" s="3144" t="s">
        <v>387</v>
      </c>
      <c r="C19" s="3145"/>
      <c r="D19" s="57" t="s">
        <v>5005</v>
      </c>
    </row>
    <row r="20" spans="2:4" x14ac:dyDescent="0.45">
      <c r="B20" s="3142" t="s">
        <v>388</v>
      </c>
      <c r="C20" s="3142"/>
      <c r="D20" s="142" t="s">
        <v>424</v>
      </c>
    </row>
    <row r="21" spans="2:4" x14ac:dyDescent="0.45">
      <c r="B21" s="3146" t="s">
        <v>390</v>
      </c>
      <c r="C21" s="54" t="s">
        <v>391</v>
      </c>
      <c r="D21" s="44" t="s">
        <v>790</v>
      </c>
    </row>
    <row r="22" spans="2:4" x14ac:dyDescent="0.45">
      <c r="B22" s="3147"/>
      <c r="C22" s="577" t="s">
        <v>393</v>
      </c>
      <c r="D22" s="127" t="s">
        <v>959</v>
      </c>
    </row>
    <row r="23" spans="2:4" x14ac:dyDescent="0.45">
      <c r="B23" s="3142" t="s">
        <v>395</v>
      </c>
      <c r="C23" s="3142"/>
      <c r="D23" s="127" t="s">
        <v>427</v>
      </c>
    </row>
    <row r="24" spans="2:4" x14ac:dyDescent="0.45">
      <c r="B24" s="3142" t="s">
        <v>397</v>
      </c>
      <c r="C24" s="3142"/>
      <c r="D24" s="146" t="s">
        <v>412</v>
      </c>
    </row>
    <row r="25" spans="2:4" x14ac:dyDescent="0.45">
      <c r="B25" s="3142" t="s">
        <v>399</v>
      </c>
      <c r="C25" s="3142"/>
      <c r="D25" s="57" t="s">
        <v>15</v>
      </c>
    </row>
    <row r="26" spans="2:4" ht="15" customHeight="1" x14ac:dyDescent="0.45">
      <c r="B26" s="3143" t="s">
        <v>401</v>
      </c>
      <c r="C26" s="3143"/>
      <c r="D26" s="146" t="s">
        <v>402</v>
      </c>
    </row>
    <row r="27" spans="2:4" ht="243.6" x14ac:dyDescent="0.45">
      <c r="B27" s="3149" t="s">
        <v>403</v>
      </c>
      <c r="C27" s="3150"/>
      <c r="D27" s="44" t="s">
        <v>960</v>
      </c>
    </row>
    <row r="28" spans="2:4" ht="139.19999999999999" x14ac:dyDescent="0.45">
      <c r="B28" s="578" t="s">
        <v>404</v>
      </c>
      <c r="C28" s="579"/>
      <c r="D28" s="127" t="s">
        <v>961</v>
      </c>
    </row>
    <row r="29" spans="2:4" x14ac:dyDescent="0.45">
      <c r="B29" s="3151" t="s">
        <v>405</v>
      </c>
      <c r="C29" s="3152"/>
      <c r="D29" s="61"/>
    </row>
    <row r="30" spans="2:4" x14ac:dyDescent="0.45">
      <c r="B30" s="62"/>
      <c r="C30" s="62"/>
      <c r="D30" s="63"/>
    </row>
    <row r="31" spans="2:4" ht="23.25" customHeight="1" x14ac:dyDescent="0.45">
      <c r="B31" s="3505" t="s">
        <v>406</v>
      </c>
      <c r="C31" s="3505"/>
      <c r="D31" s="3505"/>
    </row>
    <row r="32" spans="2:4" x14ac:dyDescent="0.45">
      <c r="B32" s="3149" t="s">
        <v>407</v>
      </c>
      <c r="C32" s="3150"/>
      <c r="D32" s="146" t="s">
        <v>408</v>
      </c>
    </row>
    <row r="33" spans="2:4" x14ac:dyDescent="0.45">
      <c r="B33" s="3149" t="s">
        <v>409</v>
      </c>
      <c r="C33" s="3150"/>
      <c r="D33" s="146" t="s">
        <v>890</v>
      </c>
    </row>
    <row r="34" spans="2:4" x14ac:dyDescent="0.45">
      <c r="B34" s="3149" t="s">
        <v>411</v>
      </c>
      <c r="C34" s="3150"/>
      <c r="D34" s="146" t="s">
        <v>412</v>
      </c>
    </row>
    <row r="35" spans="2:4" x14ac:dyDescent="0.45">
      <c r="B35" s="3149" t="s">
        <v>413</v>
      </c>
      <c r="C35" s="3150"/>
      <c r="D35" s="146" t="s">
        <v>962</v>
      </c>
    </row>
    <row r="36" spans="2:4" x14ac:dyDescent="0.45">
      <c r="B36" s="3149" t="s">
        <v>415</v>
      </c>
      <c r="C36" s="3150"/>
      <c r="D36" s="146" t="s">
        <v>416</v>
      </c>
    </row>
  </sheetData>
  <mergeCells count="30">
    <mergeCell ref="B10:D10"/>
    <mergeCell ref="B3:D3"/>
    <mergeCell ref="B4:C4"/>
    <mergeCell ref="B5:C5"/>
    <mergeCell ref="B6:C6"/>
    <mergeCell ref="B7:C7"/>
    <mergeCell ref="B8:C8"/>
    <mergeCell ref="B36:C36"/>
    <mergeCell ref="B23:C23"/>
    <mergeCell ref="B11:C11"/>
    <mergeCell ref="B12:C12"/>
    <mergeCell ref="B13:C13"/>
    <mergeCell ref="B14:C14"/>
    <mergeCell ref="B15:C15"/>
    <mergeCell ref="B16:C16"/>
    <mergeCell ref="B17:C17"/>
    <mergeCell ref="B18:C18"/>
    <mergeCell ref="B19:C19"/>
    <mergeCell ref="B20:C20"/>
    <mergeCell ref="B21:B22"/>
    <mergeCell ref="B31:D31"/>
    <mergeCell ref="B32:C32"/>
    <mergeCell ref="B33:C33"/>
    <mergeCell ref="B34:C34"/>
    <mergeCell ref="B35:C35"/>
    <mergeCell ref="B24:C24"/>
    <mergeCell ref="B25:C25"/>
    <mergeCell ref="B26:C26"/>
    <mergeCell ref="B27:C27"/>
    <mergeCell ref="B29:C29"/>
  </mergeCells>
  <dataValidations count="7">
    <dataValidation allowBlank="1" showDropDown="1" showInputMessage="1" showErrorMessage="1" sqref="D13" xr:uid="{00000000-0002-0000-B100-000000000000}"/>
    <dataValidation type="list" allowBlank="1" showInputMessage="1" showErrorMessage="1" sqref="D4" xr:uid="{00000000-0002-0000-B100-000001000000}">
      <formula1>ODS</formula1>
    </dataValidation>
    <dataValidation type="list" allowBlank="1" showInputMessage="1" showErrorMessage="1" sqref="D5" xr:uid="{00000000-0002-0000-B100-000002000000}">
      <formula1>Metas_ODS</formula1>
    </dataValidation>
    <dataValidation type="list" allowBlank="1" showInputMessage="1" showErrorMessage="1" sqref="D6" xr:uid="{00000000-0002-0000-B100-000003000000}">
      <formula1>Numero_indicador</formula1>
    </dataValidation>
    <dataValidation type="list" allowBlank="1" showInputMessage="1" showErrorMessage="1" sqref="D7" xr:uid="{00000000-0002-0000-B100-000004000000}">
      <formula1>Nombre_indicador_ODS</formula1>
    </dataValidation>
    <dataValidation type="list" allowBlank="1" showInputMessage="1" showErrorMessage="1" sqref="D14" xr:uid="{00000000-0002-0000-B100-000005000000}">
      <formula1>Tipo_indicador</formula1>
    </dataValidation>
    <dataValidation type="list" allowBlank="1" showInputMessage="1" showErrorMessage="1" sqref="D25" xr:uid="{00000000-0002-0000-B100-000006000000}">
      <formula1>Tipo_operación</formula1>
    </dataValidation>
  </dataValidations>
  <hyperlinks>
    <hyperlink ref="B1" location="'6.1.1'!A1" display="REGRESAR" xr:uid="{00000000-0004-0000-B100-000000000000}"/>
    <hyperlink ref="D8" r:id="rId1" xr:uid="{00000000-0004-0000-B100-000001000000}"/>
  </hyperlinks>
  <pageMargins left="0.7" right="0.7" top="0.75" bottom="0.75" header="0.3" footer="0.3"/>
  <pageSetup orientation="portrait" horizontalDpi="4294967293" r:id="rId2"/>
  <drawing r:id="rId3"/>
</worksheet>
</file>

<file path=xl/worksheets/sheet1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200-000000000000}">
  <sheetPr codeName="Hoja175"/>
  <dimension ref="A1:S48"/>
  <sheetViews>
    <sheetView showGridLines="0" workbookViewId="0">
      <pane ySplit="1" topLeftCell="A2" activePane="bottomLeft" state="frozen"/>
      <selection pane="bottomLeft"/>
    </sheetView>
  </sheetViews>
  <sheetFormatPr baseColWidth="10" defaultColWidth="11.44140625" defaultRowHeight="17.399999999999999" x14ac:dyDescent="0.45"/>
  <cols>
    <col min="1" max="2" width="15.5546875" style="178" customWidth="1"/>
    <col min="3" max="3" width="6.21875" style="178" customWidth="1"/>
    <col min="4" max="4" width="6.77734375" style="1271" customWidth="1"/>
    <col min="5" max="5" width="2.44140625" style="178" customWidth="1"/>
    <col min="6" max="6" width="9.21875" style="178" customWidth="1"/>
    <col min="7" max="7" width="11.44140625" style="178"/>
    <col min="8" max="8" width="2" style="178" customWidth="1"/>
    <col min="9" max="13" width="11.44140625" style="178"/>
    <col min="14" max="14" width="10.21875" style="178" customWidth="1"/>
    <col min="15" max="15" width="11.44140625" style="178"/>
    <col min="16" max="16" width="14.5546875" style="178" customWidth="1"/>
    <col min="17" max="17" width="13.44140625" style="178" customWidth="1"/>
    <col min="18" max="16384" width="11.44140625" style="178"/>
  </cols>
  <sheetData>
    <row r="1" spans="1:19" x14ac:dyDescent="0.45">
      <c r="A1" s="580" t="s">
        <v>337</v>
      </c>
      <c r="C1" s="3225" t="s">
        <v>430</v>
      </c>
      <c r="D1" s="3225"/>
      <c r="E1" s="3225"/>
    </row>
    <row r="3" spans="1:19" s="1271" customFormat="1" x14ac:dyDescent="0.45">
      <c r="A3" s="3507" t="s">
        <v>339</v>
      </c>
      <c r="B3" s="3507"/>
      <c r="C3" s="3507" t="s">
        <v>945</v>
      </c>
      <c r="D3" s="3507"/>
      <c r="E3" s="3507"/>
      <c r="F3" s="3507"/>
      <c r="G3" s="3507"/>
      <c r="H3" s="3507"/>
      <c r="I3" s="3507"/>
      <c r="J3" s="3507"/>
      <c r="K3" s="3507"/>
      <c r="L3" s="3507"/>
      <c r="M3" s="3507"/>
      <c r="N3" s="3507"/>
      <c r="O3" s="3507"/>
      <c r="P3" s="3507"/>
      <c r="Q3" s="3507"/>
      <c r="R3" s="3507"/>
      <c r="S3" s="3507"/>
    </row>
    <row r="4" spans="1:19" s="1271" customFormat="1" ht="34.799999999999997" customHeight="1" x14ac:dyDescent="0.45">
      <c r="A4" s="3507" t="s">
        <v>340</v>
      </c>
      <c r="B4" s="3507"/>
      <c r="C4" s="3507" t="s">
        <v>80</v>
      </c>
      <c r="D4" s="3507"/>
      <c r="E4" s="3507"/>
      <c r="F4" s="3507"/>
      <c r="G4" s="3507"/>
      <c r="H4" s="3507"/>
      <c r="I4" s="3507"/>
      <c r="J4" s="3507"/>
      <c r="K4" s="3507"/>
      <c r="L4" s="3507"/>
      <c r="M4" s="3507"/>
      <c r="N4" s="3507"/>
      <c r="O4" s="3507"/>
      <c r="P4" s="3507"/>
      <c r="Q4" s="3507"/>
      <c r="R4" s="3507"/>
      <c r="S4" s="3507"/>
    </row>
    <row r="5" spans="1:19" x14ac:dyDescent="0.45">
      <c r="A5" s="3507" t="s">
        <v>341</v>
      </c>
      <c r="B5" s="3507"/>
      <c r="C5" s="3507" t="s">
        <v>4022</v>
      </c>
      <c r="D5" s="3507"/>
      <c r="E5" s="3507"/>
      <c r="F5" s="3507"/>
      <c r="G5" s="3507"/>
      <c r="H5" s="3507"/>
      <c r="I5" s="3507"/>
      <c r="J5" s="3507"/>
      <c r="K5" s="3507"/>
      <c r="L5" s="3507"/>
      <c r="M5" s="3507"/>
      <c r="N5" s="3507"/>
      <c r="O5" s="3507"/>
      <c r="P5" s="3507"/>
      <c r="Q5" s="3507"/>
      <c r="R5" s="3507"/>
      <c r="S5" s="3507"/>
    </row>
    <row r="6" spans="1:19" x14ac:dyDescent="0.45">
      <c r="A6" s="3507" t="s">
        <v>417</v>
      </c>
      <c r="B6" s="3507"/>
      <c r="C6" s="3507" t="s">
        <v>5262</v>
      </c>
      <c r="D6" s="3507"/>
      <c r="E6" s="3507"/>
      <c r="F6" s="3507"/>
      <c r="G6" s="3507"/>
      <c r="H6" s="3507"/>
      <c r="I6" s="3507"/>
      <c r="J6" s="3507"/>
      <c r="K6" s="3507"/>
      <c r="L6" s="3507"/>
      <c r="M6" s="3507"/>
      <c r="N6" s="3507"/>
      <c r="O6" s="3507"/>
      <c r="P6" s="3507"/>
      <c r="Q6" s="3507"/>
      <c r="R6" s="3507"/>
      <c r="S6" s="3507"/>
    </row>
    <row r="9" spans="1:19" ht="33.75" customHeight="1" x14ac:dyDescent="0.45">
      <c r="C9" s="3508" t="s">
        <v>5262</v>
      </c>
      <c r="D9" s="3508"/>
      <c r="E9" s="3508"/>
      <c r="F9" s="3508"/>
      <c r="G9" s="3508"/>
      <c r="H9" s="3508"/>
      <c r="I9" s="3508"/>
      <c r="J9" s="3508"/>
      <c r="K9" s="3508"/>
      <c r="L9" s="3508"/>
      <c r="M9" s="3508"/>
      <c r="N9" s="3508"/>
      <c r="P9" s="3509" t="s">
        <v>5006</v>
      </c>
      <c r="Q9" s="3509"/>
    </row>
    <row r="10" spans="1:19" x14ac:dyDescent="0.45">
      <c r="C10" s="548"/>
      <c r="D10" s="548"/>
      <c r="E10" s="548"/>
      <c r="F10" s="548"/>
      <c r="G10" s="548"/>
      <c r="H10" s="548"/>
      <c r="I10" s="548"/>
      <c r="J10" s="548"/>
      <c r="K10" s="548"/>
      <c r="L10" s="548"/>
      <c r="M10" s="548"/>
      <c r="N10" s="548"/>
      <c r="P10" s="3509"/>
      <c r="Q10" s="3509"/>
    </row>
    <row r="11" spans="1:19" ht="22.5" customHeight="1" x14ac:dyDescent="0.45">
      <c r="C11" s="3500" t="s">
        <v>343</v>
      </c>
      <c r="D11" s="3500" t="s">
        <v>344</v>
      </c>
      <c r="E11" s="1256"/>
      <c r="F11" s="3498" t="s">
        <v>346</v>
      </c>
      <c r="G11" s="3498"/>
      <c r="H11" s="1256"/>
      <c r="I11" s="3498" t="s">
        <v>347</v>
      </c>
      <c r="J11" s="3498"/>
      <c r="K11" s="3498"/>
      <c r="L11" s="3498"/>
      <c r="M11" s="3498"/>
      <c r="N11" s="3498"/>
      <c r="P11" s="3509"/>
      <c r="Q11" s="3509"/>
    </row>
    <row r="12" spans="1:19" ht="38.25" customHeight="1" x14ac:dyDescent="0.45">
      <c r="C12" s="3501"/>
      <c r="D12" s="3501"/>
      <c r="E12" s="1257"/>
      <c r="F12" s="1257" t="s">
        <v>352</v>
      </c>
      <c r="G12" s="1257" t="s">
        <v>353</v>
      </c>
      <c r="H12" s="1257"/>
      <c r="I12" s="1257" t="s">
        <v>354</v>
      </c>
      <c r="J12" s="1257" t="s">
        <v>355</v>
      </c>
      <c r="K12" s="1257" t="s">
        <v>356</v>
      </c>
      <c r="L12" s="1257" t="s">
        <v>357</v>
      </c>
      <c r="M12" s="1276" t="s">
        <v>358</v>
      </c>
      <c r="N12" s="1276" t="s">
        <v>359</v>
      </c>
    </row>
    <row r="13" spans="1:19" x14ac:dyDescent="0.45">
      <c r="C13" s="1081">
        <v>2010</v>
      </c>
      <c r="D13" s="1272">
        <v>96.919137466901205</v>
      </c>
      <c r="F13" s="1272">
        <v>99.031973386985484</v>
      </c>
      <c r="G13" s="1272">
        <v>91.261925078136457</v>
      </c>
      <c r="I13" s="1272">
        <v>98.954685941542323</v>
      </c>
      <c r="J13" s="1272">
        <v>92.321518845138456</v>
      </c>
      <c r="K13" s="1272">
        <v>98.193511738477454</v>
      </c>
      <c r="L13" s="1272">
        <v>94.44369046140875</v>
      </c>
      <c r="M13" s="1272">
        <v>93.916358253145816</v>
      </c>
      <c r="N13" s="1272">
        <v>89.777255528389659</v>
      </c>
    </row>
    <row r="14" spans="1:19" x14ac:dyDescent="0.45">
      <c r="C14" s="1081">
        <v>2011</v>
      </c>
      <c r="D14" s="1272">
        <v>96.956936607128469</v>
      </c>
      <c r="F14" s="1272">
        <v>98.933101143471262</v>
      </c>
      <c r="G14" s="1272">
        <v>91.667714083283641</v>
      </c>
      <c r="I14" s="1272">
        <v>98.874642650507766</v>
      </c>
      <c r="J14" s="1272">
        <v>90.370900382582292</v>
      </c>
      <c r="K14" s="1272">
        <v>97.82507177033493</v>
      </c>
      <c r="L14" s="1272">
        <v>95.490823176880752</v>
      </c>
      <c r="M14" s="1272">
        <v>94.237236282053459</v>
      </c>
      <c r="N14" s="1272">
        <v>91.739291883041986</v>
      </c>
    </row>
    <row r="15" spans="1:19" x14ac:dyDescent="0.45">
      <c r="C15" s="1081">
        <v>2012</v>
      </c>
      <c r="D15" s="1273">
        <v>97.802723016121121</v>
      </c>
      <c r="F15" s="1273">
        <v>99.484597147647293</v>
      </c>
      <c r="G15" s="1273">
        <v>93.306724391328345</v>
      </c>
      <c r="I15" s="1273">
        <v>99.236672726784974</v>
      </c>
      <c r="J15" s="1273">
        <v>93.411331638050413</v>
      </c>
      <c r="K15" s="1273">
        <v>98.336635748043932</v>
      </c>
      <c r="L15" s="1273">
        <v>96.878034015237176</v>
      </c>
      <c r="M15" s="1273">
        <v>96.392997790798191</v>
      </c>
      <c r="N15" s="1273">
        <v>92.64393265933775</v>
      </c>
    </row>
    <row r="16" spans="1:19" x14ac:dyDescent="0.45">
      <c r="C16" s="1081">
        <v>2013</v>
      </c>
      <c r="D16" s="1273">
        <v>97.510943368677232</v>
      </c>
      <c r="F16" s="1273">
        <v>98.852328253316941</v>
      </c>
      <c r="G16" s="1273">
        <v>93.931431489881177</v>
      </c>
      <c r="I16" s="1273">
        <v>98.766775899813723</v>
      </c>
      <c r="J16" s="1273">
        <v>94.018262003851177</v>
      </c>
      <c r="K16" s="1273">
        <v>98.454676917174524</v>
      </c>
      <c r="L16" s="1273">
        <v>96.65481980296795</v>
      </c>
      <c r="M16" s="1273">
        <v>95.244291043805134</v>
      </c>
      <c r="N16" s="1273">
        <v>93.578518011275818</v>
      </c>
    </row>
    <row r="17" spans="3:14" x14ac:dyDescent="0.45">
      <c r="C17" s="1081">
        <v>2014</v>
      </c>
      <c r="D17" s="1273">
        <v>98.086921098435113</v>
      </c>
      <c r="F17" s="1273">
        <v>99.279526612757735</v>
      </c>
      <c r="G17" s="1273">
        <v>94.909375441527885</v>
      </c>
      <c r="I17" s="1273">
        <v>99.281662359799981</v>
      </c>
      <c r="J17" s="1273">
        <v>94.733297901054897</v>
      </c>
      <c r="K17" s="1273">
        <v>98.460885063688139</v>
      </c>
      <c r="L17" s="1273">
        <v>96.82934149372123</v>
      </c>
      <c r="M17" s="1273">
        <v>95.848486334853888</v>
      </c>
      <c r="N17" s="1273">
        <v>95.313051064540673</v>
      </c>
    </row>
    <row r="18" spans="3:14" x14ac:dyDescent="0.45">
      <c r="C18" s="1081">
        <v>2015</v>
      </c>
      <c r="D18" s="855">
        <v>97.966569240623016</v>
      </c>
      <c r="F18" s="855">
        <v>98.929650070900223</v>
      </c>
      <c r="G18" s="855">
        <v>95.405766087918195</v>
      </c>
      <c r="I18" s="855">
        <v>99.150287534670952</v>
      </c>
      <c r="J18" s="855">
        <v>95.852475369289849</v>
      </c>
      <c r="K18" s="855">
        <v>98.351801345118588</v>
      </c>
      <c r="L18" s="855">
        <v>96.615832165337991</v>
      </c>
      <c r="M18" s="855">
        <v>95.61241164092624</v>
      </c>
      <c r="N18" s="855">
        <v>94.356230807368931</v>
      </c>
    </row>
    <row r="19" spans="3:14" x14ac:dyDescent="0.45">
      <c r="C19" s="1081">
        <v>2016</v>
      </c>
      <c r="D19" s="855">
        <v>97.859629977900767</v>
      </c>
      <c r="F19" s="855">
        <v>98.901661388484712</v>
      </c>
      <c r="G19" s="855">
        <v>95.093622434108553</v>
      </c>
      <c r="I19" s="855">
        <v>98.841602091995711</v>
      </c>
      <c r="J19" s="855">
        <v>97.257067209118347</v>
      </c>
      <c r="K19" s="855">
        <v>98.182099264266682</v>
      </c>
      <c r="L19" s="855">
        <v>97.0512593118127</v>
      </c>
      <c r="M19" s="855">
        <v>95.005761969181435</v>
      </c>
      <c r="N19" s="855">
        <v>94.525543727397761</v>
      </c>
    </row>
    <row r="20" spans="3:14" x14ac:dyDescent="0.45">
      <c r="C20" s="1081">
        <v>2017</v>
      </c>
      <c r="D20" s="855">
        <v>97.970667313562572</v>
      </c>
      <c r="F20" s="855">
        <v>98.652782378962542</v>
      </c>
      <c r="G20" s="855">
        <v>96.161903988543003</v>
      </c>
      <c r="I20" s="855">
        <v>98.610837659651807</v>
      </c>
      <c r="J20" s="855">
        <v>97.3626938747379</v>
      </c>
      <c r="K20" s="855">
        <v>96.959529574541676</v>
      </c>
      <c r="L20" s="855">
        <v>97.006756719609882</v>
      </c>
      <c r="M20" s="855">
        <v>96.85344837291197</v>
      </c>
      <c r="N20" s="855">
        <v>96.472519689571726</v>
      </c>
    </row>
    <row r="21" spans="3:14" x14ac:dyDescent="0.45">
      <c r="C21" s="1081">
        <v>2018</v>
      </c>
      <c r="D21" s="855">
        <v>98.224104572780831</v>
      </c>
      <c r="F21" s="855">
        <v>98.998192753497861</v>
      </c>
      <c r="G21" s="855">
        <v>96.176610926362343</v>
      </c>
      <c r="I21" s="855">
        <v>98.945625336189693</v>
      </c>
      <c r="J21" s="855">
        <v>96.003269672223183</v>
      </c>
      <c r="K21" s="855">
        <v>98.404740510809788</v>
      </c>
      <c r="L21" s="855">
        <v>98.665444005960467</v>
      </c>
      <c r="M21" s="855">
        <v>96.112451083600959</v>
      </c>
      <c r="N21" s="855">
        <v>96.623254877997894</v>
      </c>
    </row>
    <row r="22" spans="3:14" x14ac:dyDescent="0.45">
      <c r="C22" s="1081">
        <v>2019</v>
      </c>
      <c r="D22" s="855">
        <v>98.509920489828502</v>
      </c>
      <c r="F22" s="855">
        <v>99.041871039356721</v>
      </c>
      <c r="G22" s="855">
        <v>97.104902573196043</v>
      </c>
      <c r="I22" s="855">
        <v>99.041768798766981</v>
      </c>
      <c r="J22" s="855">
        <v>97.809150367157073</v>
      </c>
      <c r="K22" s="855">
        <v>97.40261047207882</v>
      </c>
      <c r="L22" s="855">
        <v>98.467536981123885</v>
      </c>
      <c r="M22" s="855">
        <v>97.396648093790091</v>
      </c>
      <c r="N22" s="855">
        <v>97.203565405926284</v>
      </c>
    </row>
    <row r="23" spans="3:14" x14ac:dyDescent="0.45">
      <c r="C23" s="1081">
        <v>2020</v>
      </c>
      <c r="D23" s="855">
        <v>98.616544766067264</v>
      </c>
      <c r="F23" s="855">
        <v>99.114194841525688</v>
      </c>
      <c r="G23" s="855">
        <v>97.303087586641453</v>
      </c>
      <c r="I23" s="855">
        <v>99.05841620160308</v>
      </c>
      <c r="J23" s="855">
        <v>98.444594553414532</v>
      </c>
      <c r="K23" s="855">
        <v>98.260993067092969</v>
      </c>
      <c r="L23" s="855">
        <v>99.397552913449246</v>
      </c>
      <c r="M23" s="855">
        <v>98.140896368282895</v>
      </c>
      <c r="N23" s="855">
        <v>95.554781553800623</v>
      </c>
    </row>
    <row r="24" spans="3:14" x14ac:dyDescent="0.45">
      <c r="C24" s="1081">
        <v>2021</v>
      </c>
      <c r="D24" s="855">
        <v>98.444923929191802</v>
      </c>
      <c r="F24" s="855">
        <v>99.078348277436433</v>
      </c>
      <c r="G24" s="855">
        <v>96.775479108489961</v>
      </c>
      <c r="I24" s="855">
        <v>99.026057369025963</v>
      </c>
      <c r="J24" s="855">
        <v>97.35100498548924</v>
      </c>
      <c r="K24" s="855">
        <v>98.611269320019929</v>
      </c>
      <c r="L24" s="855">
        <v>97.602913841013816</v>
      </c>
      <c r="M24" s="855">
        <v>97.68172904912619</v>
      </c>
      <c r="N24" s="855">
        <v>96.581025412933968</v>
      </c>
    </row>
    <row r="25" spans="3:14" x14ac:dyDescent="0.45">
      <c r="C25" s="4299">
        <v>2022</v>
      </c>
      <c r="D25" s="1077">
        <v>98.770686758173042</v>
      </c>
      <c r="E25" s="3092"/>
      <c r="F25" s="1077">
        <v>99.286989834753527</v>
      </c>
      <c r="G25" s="1077">
        <v>97.413037500130542</v>
      </c>
      <c r="H25" s="3092"/>
      <c r="I25" s="1077">
        <v>99.088174436735429</v>
      </c>
      <c r="J25" s="1077">
        <v>96.795797864853057</v>
      </c>
      <c r="K25" s="1077">
        <v>98.511659522076627</v>
      </c>
      <c r="L25" s="1077">
        <v>98.587582721178762</v>
      </c>
      <c r="M25" s="1077">
        <v>98.362466558689633</v>
      </c>
      <c r="N25" s="1077">
        <v>99.044306114976195</v>
      </c>
    </row>
    <row r="26" spans="3:14" s="2849" customFormat="1" x14ac:dyDescent="0.45">
      <c r="C26" s="3103">
        <v>2023</v>
      </c>
      <c r="D26" s="2854">
        <v>99.102616511711744</v>
      </c>
      <c r="E26" s="630"/>
      <c r="F26" s="2854">
        <v>99.453372788053358</v>
      </c>
      <c r="G26" s="2854">
        <v>98.181909618360152</v>
      </c>
      <c r="H26" s="630"/>
      <c r="I26" s="2854">
        <v>99.336895399183405</v>
      </c>
      <c r="J26" s="2854">
        <v>97.317649699101565</v>
      </c>
      <c r="K26" s="2854">
        <v>99.499283561128209</v>
      </c>
      <c r="L26" s="2854">
        <v>98.81877285548012</v>
      </c>
      <c r="M26" s="2854">
        <v>99.010213751711063</v>
      </c>
      <c r="N26" s="2854">
        <v>99.097030433335433</v>
      </c>
    </row>
    <row r="27" spans="3:14" x14ac:dyDescent="0.45">
      <c r="C27" s="332" t="s">
        <v>7660</v>
      </c>
      <c r="D27" s="178"/>
      <c r="E27" s="1275"/>
      <c r="F27" s="1275"/>
    </row>
    <row r="30" spans="3:14" ht="15" customHeight="1" x14ac:dyDescent="0.45">
      <c r="C30" s="3506" t="s">
        <v>7674</v>
      </c>
      <c r="D30" s="3506"/>
      <c r="E30" s="3506"/>
      <c r="F30" s="3506"/>
      <c r="G30" s="3506"/>
      <c r="H30" s="3506"/>
      <c r="I30" s="3506"/>
      <c r="J30" s="3506"/>
      <c r="K30" s="3506"/>
    </row>
    <row r="31" spans="3:14" x14ac:dyDescent="0.45">
      <c r="C31" s="3506"/>
      <c r="D31" s="3506"/>
      <c r="E31" s="3506"/>
      <c r="F31" s="3506"/>
      <c r="G31" s="3506"/>
      <c r="H31" s="3506"/>
      <c r="I31" s="3506"/>
      <c r="J31" s="3506"/>
      <c r="K31" s="3506"/>
    </row>
    <row r="37" spans="3:16" x14ac:dyDescent="0.45">
      <c r="K37" s="1253"/>
      <c r="L37" s="1253"/>
      <c r="M37" s="1253"/>
      <c r="N37" s="1253"/>
      <c r="O37" s="1253"/>
      <c r="P37" s="1253"/>
    </row>
    <row r="48" spans="3:16" x14ac:dyDescent="0.45">
      <c r="C48" s="332" t="s">
        <v>7660</v>
      </c>
    </row>
  </sheetData>
  <mergeCells count="16">
    <mergeCell ref="C30:K31"/>
    <mergeCell ref="A5:B5"/>
    <mergeCell ref="C5:S5"/>
    <mergeCell ref="C1:E1"/>
    <mergeCell ref="A3:B3"/>
    <mergeCell ref="C3:S3"/>
    <mergeCell ref="A4:B4"/>
    <mergeCell ref="C4:S4"/>
    <mergeCell ref="A6:B6"/>
    <mergeCell ref="C6:S6"/>
    <mergeCell ref="C11:C12"/>
    <mergeCell ref="D11:D12"/>
    <mergeCell ref="C9:N9"/>
    <mergeCell ref="F11:G11"/>
    <mergeCell ref="I11:N11"/>
    <mergeCell ref="P9:Q11"/>
  </mergeCells>
  <hyperlinks>
    <hyperlink ref="A1" location="'ODS 6.'!A1" display="REGRESAR" xr:uid="{00000000-0004-0000-B200-000000000000}"/>
    <hyperlink ref="C1" location="'Metadato 6.2.1'!A1" display="VER METADATO" xr:uid="{00000000-0004-0000-B200-000001000000}"/>
    <hyperlink ref="C1:E1" location="'Metadato 6.2.1.a'!A1" display="VER METADATO" xr:uid="{00000000-0004-0000-B200-000002000000}"/>
    <hyperlink ref="P9:Q11" location="'6.2.1.b'!A1" display="Ver indicador 6.2.1.b" xr:uid="{00000000-0004-0000-B200-000003000000}"/>
  </hyperlinks>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8"/>
  <dimension ref="A1:P40"/>
  <sheetViews>
    <sheetView showGridLines="0" workbookViewId="0">
      <pane ySplit="1" topLeftCell="A2" activePane="bottomLeft" state="frozen"/>
      <selection activeCell="B1" sqref="B1"/>
      <selection pane="bottomLeft"/>
    </sheetView>
  </sheetViews>
  <sheetFormatPr baseColWidth="10" defaultColWidth="11.44140625" defaultRowHeight="13.2" x14ac:dyDescent="0.35"/>
  <cols>
    <col min="1" max="2" width="15.21875" style="39" customWidth="1"/>
    <col min="3" max="3" width="14.109375" style="39" bestFit="1" customWidth="1"/>
    <col min="4" max="4" width="11.109375" style="39" customWidth="1"/>
    <col min="5" max="5" width="24.21875" style="39" customWidth="1"/>
    <col min="6" max="6" width="12.5546875" style="39" customWidth="1"/>
    <col min="7" max="9" width="11.44140625" style="39"/>
    <col min="10" max="10" width="14" style="39" customWidth="1"/>
    <col min="11" max="16384" width="11.44140625" style="39"/>
  </cols>
  <sheetData>
    <row r="1" spans="1:16" ht="17.399999999999999" x14ac:dyDescent="0.45">
      <c r="A1" s="570" t="s">
        <v>337</v>
      </c>
      <c r="C1" s="3193" t="s">
        <v>430</v>
      </c>
      <c r="D1" s="3193"/>
    </row>
    <row r="2" spans="1:16" x14ac:dyDescent="0.35">
      <c r="A2" s="78"/>
      <c r="B2" s="78"/>
      <c r="C2" s="78"/>
      <c r="D2" s="78"/>
      <c r="E2" s="78"/>
      <c r="F2" s="78"/>
      <c r="G2" s="78"/>
      <c r="H2" s="78"/>
      <c r="I2" s="78"/>
      <c r="J2" s="78"/>
      <c r="K2" s="78"/>
      <c r="L2" s="78"/>
      <c r="M2" s="78"/>
      <c r="N2" s="78"/>
      <c r="O2" s="78"/>
    </row>
    <row r="3" spans="1:16" s="41" customFormat="1" ht="18.600000000000001" x14ac:dyDescent="0.3">
      <c r="A3" s="3111" t="s">
        <v>339</v>
      </c>
      <c r="B3" s="3111"/>
      <c r="C3" s="3117" t="s">
        <v>321</v>
      </c>
      <c r="D3" s="3118"/>
      <c r="E3" s="3118"/>
      <c r="F3" s="3118"/>
      <c r="G3" s="3118"/>
      <c r="H3" s="3118"/>
      <c r="I3" s="3118"/>
      <c r="J3" s="3118"/>
      <c r="K3" s="3118"/>
      <c r="L3" s="3118"/>
      <c r="M3" s="3118"/>
      <c r="N3" s="3118"/>
      <c r="O3" s="3118"/>
      <c r="P3" s="236"/>
    </row>
    <row r="4" spans="1:16" s="41" customFormat="1" ht="37.200000000000003" customHeight="1" x14ac:dyDescent="0.3">
      <c r="A4" s="3111" t="s">
        <v>340</v>
      </c>
      <c r="B4" s="3111"/>
      <c r="C4" s="3117" t="s">
        <v>24</v>
      </c>
      <c r="D4" s="3118"/>
      <c r="E4" s="3118"/>
      <c r="F4" s="3118"/>
      <c r="G4" s="3118"/>
      <c r="H4" s="3118"/>
      <c r="I4" s="3118"/>
      <c r="J4" s="3118"/>
      <c r="K4" s="3118"/>
      <c r="L4" s="3118"/>
      <c r="M4" s="3118"/>
      <c r="N4" s="3118"/>
      <c r="O4" s="3118"/>
      <c r="P4" s="236"/>
    </row>
    <row r="5" spans="1:16" s="41" customFormat="1" ht="18.600000000000001" x14ac:dyDescent="0.3">
      <c r="A5" s="3111" t="s">
        <v>341</v>
      </c>
      <c r="B5" s="3111"/>
      <c r="C5" s="3117" t="s">
        <v>4221</v>
      </c>
      <c r="D5" s="3118"/>
      <c r="E5" s="3118"/>
      <c r="F5" s="3118"/>
      <c r="G5" s="3118"/>
      <c r="H5" s="3118"/>
      <c r="I5" s="3118"/>
      <c r="J5" s="3118"/>
      <c r="K5" s="3118"/>
      <c r="L5" s="3118"/>
      <c r="M5" s="3118"/>
      <c r="N5" s="3118"/>
      <c r="O5" s="3118"/>
      <c r="P5" s="236"/>
    </row>
    <row r="6" spans="1:16" s="41" customFormat="1" ht="18.600000000000001" x14ac:dyDescent="0.3">
      <c r="A6" s="3111" t="s">
        <v>417</v>
      </c>
      <c r="B6" s="3111"/>
      <c r="C6" s="3117" t="s">
        <v>5065</v>
      </c>
      <c r="D6" s="3118"/>
      <c r="E6" s="3118"/>
      <c r="F6" s="3118"/>
      <c r="G6" s="3118"/>
      <c r="H6" s="3118"/>
      <c r="I6" s="3118"/>
      <c r="J6" s="3118"/>
      <c r="K6" s="3118"/>
      <c r="L6" s="3118"/>
      <c r="M6" s="3118"/>
      <c r="N6" s="3118"/>
      <c r="O6" s="3118"/>
      <c r="P6" s="236"/>
    </row>
    <row r="7" spans="1:16" ht="18.600000000000001" x14ac:dyDescent="0.45">
      <c r="A7" s="160"/>
      <c r="B7" s="160"/>
      <c r="C7" s="160"/>
      <c r="D7" s="160"/>
      <c r="E7" s="160"/>
      <c r="F7" s="160"/>
      <c r="G7" s="160"/>
      <c r="H7" s="160"/>
      <c r="I7" s="160"/>
      <c r="J7" s="160"/>
      <c r="K7" s="160"/>
      <c r="L7" s="160"/>
      <c r="M7" s="160"/>
      <c r="N7" s="160"/>
      <c r="O7" s="160"/>
    </row>
    <row r="8" spans="1:16" ht="18.600000000000001" x14ac:dyDescent="0.45">
      <c r="A8" s="160"/>
      <c r="B8" s="160"/>
      <c r="C8" s="160"/>
      <c r="D8" s="160"/>
      <c r="E8" s="160"/>
      <c r="F8" s="160"/>
      <c r="G8" s="160"/>
      <c r="H8" s="160"/>
      <c r="I8" s="160"/>
      <c r="J8" s="160"/>
      <c r="K8" s="160"/>
      <c r="L8" s="160"/>
      <c r="M8" s="160"/>
      <c r="N8" s="160"/>
      <c r="O8" s="160"/>
    </row>
    <row r="9" spans="1:16" ht="18.600000000000001" x14ac:dyDescent="0.45">
      <c r="A9" s="160"/>
      <c r="B9" s="160"/>
      <c r="C9" s="2489" t="s">
        <v>5065</v>
      </c>
      <c r="D9" s="2489"/>
      <c r="E9" s="2489"/>
      <c r="F9" s="2489"/>
      <c r="G9" s="2489"/>
      <c r="H9" s="160"/>
      <c r="I9" s="160"/>
      <c r="J9" s="160"/>
      <c r="K9" s="160"/>
      <c r="L9" s="160"/>
      <c r="M9" s="160"/>
      <c r="N9" s="160"/>
      <c r="O9" s="160"/>
    </row>
    <row r="10" spans="1:16" ht="16.2" x14ac:dyDescent="0.35">
      <c r="C10" s="2490"/>
      <c r="D10" s="2490"/>
      <c r="E10" s="2490"/>
      <c r="F10" s="2490"/>
      <c r="G10" s="2490"/>
    </row>
    <row r="11" spans="1:16" ht="17.399999999999999" x14ac:dyDescent="0.45">
      <c r="C11" s="3113" t="s">
        <v>343</v>
      </c>
      <c r="D11" s="3113" t="s">
        <v>483</v>
      </c>
      <c r="E11" s="3113"/>
      <c r="F11" s="3186" t="s">
        <v>484</v>
      </c>
      <c r="G11" s="3186"/>
    </row>
    <row r="12" spans="1:16" ht="52.2" x14ac:dyDescent="0.35">
      <c r="C12" s="3114"/>
      <c r="D12" s="3114"/>
      <c r="E12" s="3114"/>
      <c r="F12" s="2491" t="s">
        <v>485</v>
      </c>
      <c r="G12" s="2491" t="s">
        <v>4801</v>
      </c>
    </row>
    <row r="13" spans="1:16" ht="17.399999999999999" x14ac:dyDescent="0.45">
      <c r="C13" s="2492">
        <v>2010</v>
      </c>
      <c r="D13" s="3187" t="s">
        <v>486</v>
      </c>
      <c r="E13" s="3187"/>
      <c r="F13" s="2493">
        <v>7889869.7647700002</v>
      </c>
      <c r="G13" s="2493">
        <v>11222520</v>
      </c>
    </row>
    <row r="14" spans="1:16" ht="17.399999999999999" x14ac:dyDescent="0.45">
      <c r="C14" s="2492">
        <v>2010</v>
      </c>
      <c r="D14" s="3187" t="s">
        <v>487</v>
      </c>
      <c r="E14" s="3187"/>
      <c r="F14" s="2493">
        <v>142822623.00569001</v>
      </c>
      <c r="G14" s="2493">
        <v>203150347</v>
      </c>
    </row>
    <row r="15" spans="1:16" ht="17.399999999999999" x14ac:dyDescent="0.45">
      <c r="C15" s="2492">
        <v>2012</v>
      </c>
      <c r="D15" s="3187" t="s">
        <v>488</v>
      </c>
      <c r="E15" s="3187"/>
      <c r="F15" s="2493">
        <v>50602833.619999997</v>
      </c>
      <c r="G15" s="2493">
        <v>65677042</v>
      </c>
    </row>
    <row r="16" spans="1:16" ht="17.399999999999999" x14ac:dyDescent="0.45">
      <c r="C16" s="2492">
        <v>2014</v>
      </c>
      <c r="D16" s="3187" t="s">
        <v>489</v>
      </c>
      <c r="E16" s="3187"/>
      <c r="F16" s="2493">
        <v>19241273.407910001</v>
      </c>
      <c r="G16" s="2493">
        <v>22705517</v>
      </c>
    </row>
    <row r="17" spans="2:7" ht="17.399999999999999" x14ac:dyDescent="0.45">
      <c r="C17" s="2492">
        <v>2015</v>
      </c>
      <c r="D17" s="3187" t="s">
        <v>490</v>
      </c>
      <c r="E17" s="3187"/>
      <c r="F17" s="2493">
        <v>91016579.010000005</v>
      </c>
      <c r="G17" s="2493">
        <v>106548916</v>
      </c>
    </row>
    <row r="18" spans="2:7" ht="17.399999999999999" x14ac:dyDescent="0.45">
      <c r="C18" s="2492">
        <v>2016</v>
      </c>
      <c r="D18" s="3187" t="s">
        <v>491</v>
      </c>
      <c r="E18" s="3187"/>
      <c r="F18" s="2493">
        <v>106258934.55</v>
      </c>
      <c r="G18" s="2493">
        <v>124414187</v>
      </c>
    </row>
    <row r="19" spans="2:7" ht="17.399999999999999" x14ac:dyDescent="0.45">
      <c r="C19" s="2492">
        <v>2017</v>
      </c>
      <c r="D19" s="3187" t="s">
        <v>2444</v>
      </c>
      <c r="E19" s="3187"/>
      <c r="F19" s="2493">
        <v>329363329.70315999</v>
      </c>
      <c r="G19" s="2493">
        <v>379468246</v>
      </c>
    </row>
    <row r="20" spans="2:7" ht="17.399999999999999" x14ac:dyDescent="0.45">
      <c r="C20" s="2492">
        <v>2018</v>
      </c>
      <c r="D20" s="3187" t="s">
        <v>3437</v>
      </c>
      <c r="E20" s="3187"/>
      <c r="F20" s="2493">
        <v>9100095</v>
      </c>
      <c r="G20" s="2493">
        <v>10256643</v>
      </c>
    </row>
    <row r="21" spans="2:7" ht="17.399999999999999" x14ac:dyDescent="0.45">
      <c r="C21" s="2492">
        <v>2019</v>
      </c>
      <c r="D21" s="3187" t="s">
        <v>3438</v>
      </c>
      <c r="E21" s="3187"/>
      <c r="F21" s="2493">
        <v>35441377.055629998</v>
      </c>
      <c r="G21" s="2493">
        <v>39125617</v>
      </c>
    </row>
    <row r="22" spans="2:7" ht="18.600000000000001" x14ac:dyDescent="0.45">
      <c r="B22" s="195"/>
      <c r="C22" s="2494">
        <v>2020</v>
      </c>
      <c r="D22" s="3187" t="s">
        <v>6126</v>
      </c>
      <c r="E22" s="3187"/>
      <c r="F22" s="2493">
        <v>155997347.20523998</v>
      </c>
      <c r="G22" s="2493">
        <v>157389542.97999999</v>
      </c>
    </row>
    <row r="23" spans="2:7" ht="18.600000000000001" x14ac:dyDescent="0.45">
      <c r="B23" s="195"/>
      <c r="C23" s="2494">
        <v>2020</v>
      </c>
      <c r="D23" s="3187" t="s">
        <v>6127</v>
      </c>
      <c r="E23" s="3187"/>
      <c r="F23" s="2493">
        <v>503390326.56301498</v>
      </c>
      <c r="G23" s="2493">
        <v>551719877</v>
      </c>
    </row>
    <row r="24" spans="2:7" ht="17.399999999999999" x14ac:dyDescent="0.45">
      <c r="B24" s="195"/>
      <c r="C24" s="2494">
        <v>2021</v>
      </c>
      <c r="D24" s="3191" t="s">
        <v>5404</v>
      </c>
      <c r="E24" s="3191"/>
      <c r="F24" s="2493">
        <v>209606648.06900001</v>
      </c>
      <c r="G24" s="2493">
        <v>225831574</v>
      </c>
    </row>
    <row r="25" spans="2:7" ht="17.399999999999999" customHeight="1" x14ac:dyDescent="0.45">
      <c r="C25" s="2494">
        <v>2022</v>
      </c>
      <c r="D25" s="2495" t="s">
        <v>6424</v>
      </c>
      <c r="E25" s="2495"/>
      <c r="F25" s="2493">
        <v>52629437</v>
      </c>
      <c r="G25" s="2493"/>
    </row>
    <row r="26" spans="2:7" ht="17.399999999999999" x14ac:dyDescent="0.45">
      <c r="C26" s="2494">
        <v>2022</v>
      </c>
      <c r="D26" s="2495" t="s">
        <v>6425</v>
      </c>
      <c r="E26" s="2495"/>
      <c r="F26" s="2493">
        <v>30808911</v>
      </c>
      <c r="G26" s="2493"/>
    </row>
    <row r="27" spans="2:7" ht="17.399999999999999" customHeight="1" x14ac:dyDescent="0.45">
      <c r="C27" s="2494">
        <v>2022</v>
      </c>
      <c r="D27" s="2495" t="s">
        <v>6426</v>
      </c>
      <c r="E27" s="2495"/>
      <c r="F27" s="2493">
        <v>122318297</v>
      </c>
      <c r="G27" s="2493"/>
    </row>
    <row r="28" spans="2:7" ht="17.399999999999999" customHeight="1" x14ac:dyDescent="0.45">
      <c r="C28" s="2494">
        <v>2022</v>
      </c>
      <c r="D28" s="2495" t="s">
        <v>6427</v>
      </c>
      <c r="E28" s="2495"/>
      <c r="F28" s="2493">
        <v>16507756</v>
      </c>
      <c r="G28" s="2493"/>
    </row>
    <row r="29" spans="2:7" ht="17.399999999999999" x14ac:dyDescent="0.35">
      <c r="C29" s="3192" t="s">
        <v>492</v>
      </c>
      <c r="D29" s="3192"/>
      <c r="E29" s="3192"/>
      <c r="F29" s="3192"/>
      <c r="G29" s="3192"/>
    </row>
    <row r="30" spans="2:7" ht="18.600000000000001" x14ac:dyDescent="0.45">
      <c r="C30" s="3188" t="s">
        <v>6128</v>
      </c>
      <c r="D30" s="3188"/>
      <c r="E30" s="3188"/>
      <c r="F30" s="3188"/>
      <c r="G30" s="3188"/>
    </row>
    <row r="31" spans="2:7" ht="17.399999999999999" x14ac:dyDescent="0.45">
      <c r="C31" s="3189" t="s">
        <v>6129</v>
      </c>
      <c r="D31" s="3189"/>
      <c r="E31" s="3189"/>
      <c r="F31" s="3189"/>
      <c r="G31" s="3189"/>
    </row>
    <row r="32" spans="2:7" ht="17.399999999999999" x14ac:dyDescent="0.35">
      <c r="C32" s="3190" t="s">
        <v>6428</v>
      </c>
      <c r="D32" s="3190"/>
      <c r="E32" s="3190"/>
      <c r="F32" s="3190"/>
      <c r="G32" s="3190"/>
    </row>
    <row r="40" ht="51" customHeight="1" x14ac:dyDescent="0.35"/>
  </sheetData>
  <mergeCells count="28">
    <mergeCell ref="A6:B6"/>
    <mergeCell ref="C6:O6"/>
    <mergeCell ref="A3:B3"/>
    <mergeCell ref="A4:B4"/>
    <mergeCell ref="A5:B5"/>
    <mergeCell ref="C3:O3"/>
    <mergeCell ref="C4:O4"/>
    <mergeCell ref="C5:O5"/>
    <mergeCell ref="C1:D1"/>
    <mergeCell ref="D19:E19"/>
    <mergeCell ref="C11:C12"/>
    <mergeCell ref="D11:E12"/>
    <mergeCell ref="D17:E17"/>
    <mergeCell ref="D18:E18"/>
    <mergeCell ref="C30:G30"/>
    <mergeCell ref="C31:G31"/>
    <mergeCell ref="C32:G32"/>
    <mergeCell ref="D20:E20"/>
    <mergeCell ref="D21:E21"/>
    <mergeCell ref="D22:E22"/>
    <mergeCell ref="D23:E23"/>
    <mergeCell ref="D24:E24"/>
    <mergeCell ref="C29:G29"/>
    <mergeCell ref="F11:G11"/>
    <mergeCell ref="D13:E13"/>
    <mergeCell ref="D14:E14"/>
    <mergeCell ref="D15:E15"/>
    <mergeCell ref="D16:E16"/>
  </mergeCells>
  <hyperlinks>
    <hyperlink ref="A1" location="'ODS 1.'!A1" display="REGRESAR" xr:uid="{00000000-0004-0000-1100-000000000000}"/>
    <hyperlink ref="C1" location="'Metadato 1.5.2'!A1" display="VER METADATO" xr:uid="{00000000-0004-0000-1100-000001000000}"/>
  </hyperlinks>
  <pageMargins left="0.7" right="0.7" top="0.75" bottom="0.75" header="0.3" footer="0.3"/>
  <pageSetup paperSize="9" orientation="portrait" r:id="rId1"/>
</worksheet>
</file>

<file path=xl/worksheets/sheet1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300-000000000000}">
  <sheetPr codeName="Hoja176">
    <tabColor theme="0" tint="-0.499984740745262"/>
  </sheetPr>
  <dimension ref="A1:N46"/>
  <sheetViews>
    <sheetView showGridLines="0" zoomScaleNormal="100" workbookViewId="0">
      <pane ySplit="1" topLeftCell="A2" activePane="bottomLeft" state="frozen"/>
      <selection pane="bottomLeft" activeCell="G6" sqref="G6"/>
    </sheetView>
  </sheetViews>
  <sheetFormatPr baseColWidth="10" defaultColWidth="11.44140625" defaultRowHeight="13.2" x14ac:dyDescent="0.35"/>
  <cols>
    <col min="1" max="1" width="13" style="338" customWidth="1"/>
    <col min="2" max="2" width="26.44140625" style="1269" customWidth="1"/>
    <col min="3" max="3" width="24" style="338" customWidth="1"/>
    <col min="4" max="4" width="85.77734375" style="338" customWidth="1"/>
    <col min="5" max="5" width="11.44140625" style="338"/>
    <col min="6" max="6" width="7.21875" style="338" customWidth="1"/>
    <col min="7" max="16384" width="11.44140625" style="338"/>
  </cols>
  <sheetData>
    <row r="1" spans="1:6" ht="17.399999999999999" x14ac:dyDescent="0.45">
      <c r="B1" s="580" t="s">
        <v>337</v>
      </c>
    </row>
    <row r="2" spans="1:6" ht="13.8" thickBot="1" x14ac:dyDescent="0.4"/>
    <row r="3" spans="1:6" ht="23.25" customHeight="1" thickBot="1" x14ac:dyDescent="0.4">
      <c r="B3" s="3505" t="s">
        <v>370</v>
      </c>
      <c r="C3" s="3505"/>
      <c r="D3" s="3505"/>
      <c r="F3" s="1264" t="s">
        <v>471</v>
      </c>
    </row>
    <row r="4" spans="1:6" ht="29.25" customHeight="1" x14ac:dyDescent="0.35">
      <c r="A4" s="1265"/>
      <c r="B4" s="3142" t="s">
        <v>449</v>
      </c>
      <c r="C4" s="3142"/>
      <c r="D4" s="44" t="s">
        <v>25</v>
      </c>
    </row>
    <row r="5" spans="1:6" ht="49.5" customHeight="1" x14ac:dyDescent="0.35">
      <c r="B5" s="3142" t="s">
        <v>373</v>
      </c>
      <c r="C5" s="3142"/>
      <c r="D5" s="44" t="s">
        <v>80</v>
      </c>
    </row>
    <row r="6" spans="1:6" ht="17.399999999999999" x14ac:dyDescent="0.35">
      <c r="B6" s="3142" t="s">
        <v>374</v>
      </c>
      <c r="C6" s="3142"/>
      <c r="D6" s="45" t="s">
        <v>947</v>
      </c>
    </row>
    <row r="7" spans="1:6" ht="34.799999999999997" x14ac:dyDescent="0.35">
      <c r="B7" s="3143" t="s">
        <v>375</v>
      </c>
      <c r="C7" s="3143"/>
      <c r="D7" s="46" t="s">
        <v>4022</v>
      </c>
    </row>
    <row r="8" spans="1:6" ht="17.399999999999999" x14ac:dyDescent="0.35">
      <c r="B8" s="3143" t="s">
        <v>2486</v>
      </c>
      <c r="C8" s="3143"/>
      <c r="D8" s="1266" t="s">
        <v>2561</v>
      </c>
    </row>
    <row r="9" spans="1:6" ht="17.399999999999999" x14ac:dyDescent="0.45">
      <c r="B9" s="178"/>
      <c r="C9" s="178"/>
      <c r="D9" s="178"/>
    </row>
    <row r="10" spans="1:6" ht="18.600000000000001" x14ac:dyDescent="0.35">
      <c r="B10" s="3505" t="s">
        <v>376</v>
      </c>
      <c r="C10" s="3505"/>
      <c r="D10" s="3505"/>
    </row>
    <row r="11" spans="1:6" ht="17.399999999999999" x14ac:dyDescent="0.35">
      <c r="B11" s="3185" t="s">
        <v>377</v>
      </c>
      <c r="C11" s="3156"/>
      <c r="D11" s="44" t="s">
        <v>439</v>
      </c>
    </row>
    <row r="12" spans="1:6" ht="30.75" customHeight="1" x14ac:dyDescent="0.35">
      <c r="B12" s="3143" t="s">
        <v>379</v>
      </c>
      <c r="C12" s="3143"/>
      <c r="D12" s="661" t="s">
        <v>963</v>
      </c>
    </row>
    <row r="13" spans="1:6" ht="17.399999999999999" x14ac:dyDescent="0.35">
      <c r="B13" s="3142" t="s">
        <v>380</v>
      </c>
      <c r="C13" s="3142"/>
      <c r="D13" s="603" t="s">
        <v>947</v>
      </c>
    </row>
    <row r="14" spans="1:6" ht="17.399999999999999" x14ac:dyDescent="0.35">
      <c r="B14" s="3142" t="s">
        <v>381</v>
      </c>
      <c r="C14" s="3156"/>
      <c r="D14" s="603" t="s">
        <v>18</v>
      </c>
    </row>
    <row r="15" spans="1:6" ht="276" customHeight="1" x14ac:dyDescent="0.35">
      <c r="B15" s="3142" t="s">
        <v>382</v>
      </c>
      <c r="C15" s="3142"/>
      <c r="D15" s="83" t="s">
        <v>6184</v>
      </c>
    </row>
    <row r="16" spans="1:6" ht="51" customHeight="1" x14ac:dyDescent="0.45">
      <c r="B16" s="3142" t="s">
        <v>383</v>
      </c>
      <c r="C16" s="3142"/>
      <c r="D16" s="142"/>
    </row>
    <row r="17" spans="2:14" ht="17.399999999999999" x14ac:dyDescent="0.45">
      <c r="B17" s="3142" t="s">
        <v>384</v>
      </c>
      <c r="C17" s="3142"/>
      <c r="D17" s="127" t="s">
        <v>385</v>
      </c>
    </row>
    <row r="18" spans="2:14" ht="17.399999999999999" x14ac:dyDescent="0.35">
      <c r="B18" s="3143" t="s">
        <v>386</v>
      </c>
      <c r="C18" s="3143"/>
      <c r="D18" s="44"/>
    </row>
    <row r="19" spans="2:14" ht="34.799999999999997" x14ac:dyDescent="0.45">
      <c r="B19" s="3144" t="s">
        <v>387</v>
      </c>
      <c r="C19" s="3145"/>
      <c r="D19" s="127" t="s">
        <v>964</v>
      </c>
    </row>
    <row r="20" spans="2:14" ht="17.399999999999999" x14ac:dyDescent="0.45">
      <c r="B20" s="3142" t="s">
        <v>388</v>
      </c>
      <c r="C20" s="3142"/>
      <c r="D20" s="142" t="s">
        <v>424</v>
      </c>
      <c r="E20" s="598"/>
      <c r="F20" s="598"/>
      <c r="G20" s="598"/>
      <c r="H20" s="598"/>
      <c r="I20" s="598"/>
      <c r="J20" s="598"/>
      <c r="K20" s="598"/>
      <c r="L20" s="598"/>
      <c r="M20" s="598"/>
      <c r="N20" s="598"/>
    </row>
    <row r="21" spans="2:14" ht="17.399999999999999" x14ac:dyDescent="0.35">
      <c r="B21" s="3146" t="s">
        <v>390</v>
      </c>
      <c r="C21" s="54" t="s">
        <v>391</v>
      </c>
      <c r="D21" s="44" t="s">
        <v>2421</v>
      </c>
      <c r="E21" s="1270"/>
      <c r="F21" s="1270"/>
      <c r="G21" s="1270"/>
      <c r="H21" s="1270"/>
      <c r="I21" s="1270"/>
      <c r="J21" s="1270"/>
      <c r="K21" s="1270"/>
      <c r="L21" s="1270"/>
      <c r="M21" s="1270"/>
      <c r="N21" s="1270"/>
    </row>
    <row r="22" spans="2:14" ht="17.399999999999999" x14ac:dyDescent="0.35">
      <c r="B22" s="3147"/>
      <c r="C22" s="577" t="s">
        <v>393</v>
      </c>
      <c r="D22" s="57" t="s">
        <v>3382</v>
      </c>
    </row>
    <row r="23" spans="2:14" ht="17.399999999999999" x14ac:dyDescent="0.45">
      <c r="B23" s="3142" t="s">
        <v>395</v>
      </c>
      <c r="C23" s="3142"/>
      <c r="D23" s="127" t="s">
        <v>427</v>
      </c>
    </row>
    <row r="24" spans="2:14" ht="17.399999999999999" x14ac:dyDescent="0.45">
      <c r="B24" s="3142" t="s">
        <v>397</v>
      </c>
      <c r="C24" s="3142"/>
      <c r="D24" s="146" t="s">
        <v>412</v>
      </c>
    </row>
    <row r="25" spans="2:14" ht="17.399999999999999" x14ac:dyDescent="0.35">
      <c r="B25" s="3142" t="s">
        <v>399</v>
      </c>
      <c r="C25" s="3142"/>
      <c r="D25" s="57" t="s">
        <v>15</v>
      </c>
    </row>
    <row r="26" spans="2:14" ht="15" customHeight="1" x14ac:dyDescent="0.45">
      <c r="B26" s="3143" t="s">
        <v>401</v>
      </c>
      <c r="C26" s="3143"/>
      <c r="D26" s="146" t="s">
        <v>2351</v>
      </c>
    </row>
    <row r="27" spans="2:14" ht="17.399999999999999" x14ac:dyDescent="0.35">
      <c r="B27" s="3149" t="s">
        <v>403</v>
      </c>
      <c r="C27" s="3150"/>
      <c r="D27" s="44"/>
    </row>
    <row r="28" spans="2:14" ht="15" customHeight="1" x14ac:dyDescent="0.35">
      <c r="B28" s="578" t="s">
        <v>404</v>
      </c>
      <c r="C28" s="579"/>
      <c r="D28" s="140" t="s">
        <v>965</v>
      </c>
    </row>
    <row r="29" spans="2:14" ht="17.399999999999999" x14ac:dyDescent="0.35">
      <c r="B29" s="3151" t="s">
        <v>405</v>
      </c>
      <c r="C29" s="3152"/>
      <c r="D29" s="61"/>
    </row>
    <row r="30" spans="2:14" ht="17.399999999999999" x14ac:dyDescent="0.35">
      <c r="B30" s="62"/>
      <c r="C30" s="62"/>
      <c r="D30" s="63"/>
    </row>
    <row r="31" spans="2:14" ht="18.600000000000001" x14ac:dyDescent="0.35">
      <c r="B31" s="3505" t="s">
        <v>406</v>
      </c>
      <c r="C31" s="3505"/>
      <c r="D31" s="3505"/>
    </row>
    <row r="32" spans="2:14" ht="17.399999999999999" x14ac:dyDescent="0.45">
      <c r="B32" s="3149" t="s">
        <v>407</v>
      </c>
      <c r="C32" s="3150"/>
      <c r="D32" s="146" t="s">
        <v>408</v>
      </c>
    </row>
    <row r="33" spans="2:4" ht="17.399999999999999" x14ac:dyDescent="0.45">
      <c r="B33" s="3149" t="s">
        <v>409</v>
      </c>
      <c r="C33" s="3150"/>
      <c r="D33" s="146" t="s">
        <v>890</v>
      </c>
    </row>
    <row r="34" spans="2:4" ht="17.399999999999999" x14ac:dyDescent="0.45">
      <c r="B34" s="3149" t="s">
        <v>411</v>
      </c>
      <c r="C34" s="3150"/>
      <c r="D34" s="146" t="s">
        <v>412</v>
      </c>
    </row>
    <row r="35" spans="2:4" ht="17.399999999999999" x14ac:dyDescent="0.45">
      <c r="B35" s="3149" t="s">
        <v>413</v>
      </c>
      <c r="C35" s="3150"/>
      <c r="D35" s="146" t="s">
        <v>966</v>
      </c>
    </row>
    <row r="36" spans="2:4" ht="17.399999999999999" x14ac:dyDescent="0.45">
      <c r="B36" s="3149" t="s">
        <v>415</v>
      </c>
      <c r="C36" s="3150"/>
      <c r="D36" s="146" t="s">
        <v>416</v>
      </c>
    </row>
    <row r="39" spans="2:4" ht="18.600000000000001" x14ac:dyDescent="0.35">
      <c r="B39" s="3505" t="s">
        <v>708</v>
      </c>
      <c r="C39" s="3505"/>
      <c r="D39" s="3505"/>
    </row>
    <row r="40" spans="2:4" ht="17.399999999999999" x14ac:dyDescent="0.35">
      <c r="B40" s="3149" t="s">
        <v>407</v>
      </c>
      <c r="C40" s="3150"/>
      <c r="D40" s="45" t="s">
        <v>709</v>
      </c>
    </row>
    <row r="41" spans="2:4" ht="17.399999999999999" x14ac:dyDescent="0.35">
      <c r="B41" s="3149" t="s">
        <v>409</v>
      </c>
      <c r="C41" s="3150"/>
      <c r="D41" s="45" t="s">
        <v>717</v>
      </c>
    </row>
    <row r="42" spans="2:4" ht="17.399999999999999" x14ac:dyDescent="0.35">
      <c r="B42" s="3149" t="s">
        <v>411</v>
      </c>
      <c r="C42" s="3150"/>
      <c r="D42" s="45" t="s">
        <v>645</v>
      </c>
    </row>
    <row r="43" spans="2:4" ht="17.399999999999999" x14ac:dyDescent="0.35">
      <c r="B43" s="3149" t="s">
        <v>413</v>
      </c>
      <c r="C43" s="3150"/>
      <c r="D43" s="45" t="s">
        <v>712</v>
      </c>
    </row>
    <row r="44" spans="2:4" ht="17.399999999999999" x14ac:dyDescent="0.35">
      <c r="B44" s="3149" t="s">
        <v>415</v>
      </c>
      <c r="C44" s="3150"/>
      <c r="D44" s="45" t="s">
        <v>713</v>
      </c>
    </row>
    <row r="45" spans="2:4" ht="17.399999999999999" x14ac:dyDescent="0.35">
      <c r="B45" s="3149" t="s">
        <v>413</v>
      </c>
      <c r="C45" s="3150"/>
      <c r="D45" s="45" t="s">
        <v>712</v>
      </c>
    </row>
    <row r="46" spans="2:4" ht="17.399999999999999" x14ac:dyDescent="0.35">
      <c r="B46" s="3149" t="s">
        <v>415</v>
      </c>
      <c r="C46" s="3150"/>
      <c r="D46" s="45" t="s">
        <v>713</v>
      </c>
    </row>
  </sheetData>
  <mergeCells count="38">
    <mergeCell ref="B10:D10"/>
    <mergeCell ref="B3:D3"/>
    <mergeCell ref="B4:C4"/>
    <mergeCell ref="B5:C5"/>
    <mergeCell ref="B6:C6"/>
    <mergeCell ref="B7:C7"/>
    <mergeCell ref="B8:C8"/>
    <mergeCell ref="B43:C43"/>
    <mergeCell ref="B25:C25"/>
    <mergeCell ref="B11:C11"/>
    <mergeCell ref="B12:C12"/>
    <mergeCell ref="B13:C13"/>
    <mergeCell ref="B14:C14"/>
    <mergeCell ref="B15:C15"/>
    <mergeCell ref="B16:C16"/>
    <mergeCell ref="B17:C17"/>
    <mergeCell ref="B18:C18"/>
    <mergeCell ref="B19:C19"/>
    <mergeCell ref="B20:C20"/>
    <mergeCell ref="B21:B22"/>
    <mergeCell ref="B23:C23"/>
    <mergeCell ref="B24:C24"/>
    <mergeCell ref="B44:C44"/>
    <mergeCell ref="B45:C45"/>
    <mergeCell ref="B46:C46"/>
    <mergeCell ref="B26:C26"/>
    <mergeCell ref="B27:C27"/>
    <mergeCell ref="B29:C29"/>
    <mergeCell ref="B34:C34"/>
    <mergeCell ref="B35:C35"/>
    <mergeCell ref="B36:C36"/>
    <mergeCell ref="B31:D31"/>
    <mergeCell ref="B32:C32"/>
    <mergeCell ref="B33:C33"/>
    <mergeCell ref="B39:D39"/>
    <mergeCell ref="B40:C40"/>
    <mergeCell ref="B41:C41"/>
    <mergeCell ref="B42:C42"/>
  </mergeCells>
  <dataValidations count="5">
    <dataValidation allowBlank="1" showDropDown="1" showInputMessage="1" showErrorMessage="1" sqref="D13" xr:uid="{00000000-0002-0000-B300-000000000000}"/>
    <dataValidation type="list" allowBlank="1" showInputMessage="1" showErrorMessage="1" sqref="D4" xr:uid="{00000000-0002-0000-B300-000001000000}">
      <formula1>ODS</formula1>
    </dataValidation>
    <dataValidation type="list" allowBlank="1" showInputMessage="1" showErrorMessage="1" sqref="D5" xr:uid="{00000000-0002-0000-B300-000002000000}">
      <formula1>Metas_ODS</formula1>
    </dataValidation>
    <dataValidation type="list" allowBlank="1" showInputMessage="1" showErrorMessage="1" sqref="D6" xr:uid="{00000000-0002-0000-B300-000003000000}">
      <formula1>Numero_indicador</formula1>
    </dataValidation>
    <dataValidation type="list" allowBlank="1" showInputMessage="1" showErrorMessage="1" sqref="D7" xr:uid="{00000000-0002-0000-B300-000004000000}">
      <formula1>Nombre_indicador_ODS</formula1>
    </dataValidation>
  </dataValidations>
  <hyperlinks>
    <hyperlink ref="B1" location="'6.2.1.a'!A1" display="REGRESAR" xr:uid="{00000000-0004-0000-B300-000000000000}"/>
    <hyperlink ref="D8" r:id="rId1" xr:uid="{00000000-0004-0000-B300-000001000000}"/>
  </hyperlinks>
  <pageMargins left="0.7" right="0.7" top="0.75" bottom="0.75" header="0.3" footer="0.3"/>
  <pageSetup orientation="portrait" r:id="rId2"/>
  <drawing r:id="rId3"/>
</worksheet>
</file>

<file path=xl/worksheets/sheet1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400-000000000000}">
  <dimension ref="A1:P36"/>
  <sheetViews>
    <sheetView showGridLines="0" workbookViewId="0">
      <pane ySplit="1" topLeftCell="A2" activePane="bottomLeft" state="frozen"/>
      <selection pane="bottomLeft" activeCell="L16" sqref="L16"/>
    </sheetView>
  </sheetViews>
  <sheetFormatPr baseColWidth="10" defaultColWidth="11.44140625" defaultRowHeight="17.399999999999999" x14ac:dyDescent="0.45"/>
  <cols>
    <col min="1" max="2" width="15.5546875" style="178" customWidth="1"/>
    <col min="3" max="3" width="14.33203125" style="178" customWidth="1"/>
    <col min="4" max="5" width="14.21875" style="178" customWidth="1"/>
    <col min="6" max="6" width="19.44140625" style="1271" customWidth="1"/>
    <col min="7" max="7" width="9.21875" style="178" customWidth="1"/>
    <col min="8" max="8" width="11.44140625" style="178"/>
    <col min="9" max="9" width="2" style="178" customWidth="1"/>
    <col min="10" max="14" width="11.44140625" style="178"/>
    <col min="15" max="15" width="10.21875" style="178" customWidth="1"/>
    <col min="16" max="16384" width="11.44140625" style="178"/>
  </cols>
  <sheetData>
    <row r="1" spans="1:16" x14ac:dyDescent="0.45">
      <c r="A1" s="580" t="s">
        <v>337</v>
      </c>
      <c r="C1" s="3225" t="s">
        <v>430</v>
      </c>
      <c r="D1" s="3225"/>
      <c r="G1" s="853"/>
    </row>
    <row r="3" spans="1:16" s="1271" customFormat="1" x14ac:dyDescent="0.45">
      <c r="A3" s="3507" t="s">
        <v>339</v>
      </c>
      <c r="B3" s="3507"/>
      <c r="C3" s="3507" t="s">
        <v>945</v>
      </c>
      <c r="D3" s="3507"/>
      <c r="E3" s="3507"/>
      <c r="F3" s="3507"/>
      <c r="G3" s="3507"/>
      <c r="H3" s="3507"/>
      <c r="I3" s="3507"/>
      <c r="J3" s="3507"/>
      <c r="K3" s="3507"/>
      <c r="L3" s="3507"/>
      <c r="M3" s="3507"/>
      <c r="N3" s="3507"/>
      <c r="O3" s="3507"/>
      <c r="P3" s="3507"/>
    </row>
    <row r="4" spans="1:16" s="1271" customFormat="1" x14ac:dyDescent="0.45">
      <c r="A4" s="3507" t="s">
        <v>340</v>
      </c>
      <c r="B4" s="3507"/>
      <c r="C4" s="3507" t="s">
        <v>80</v>
      </c>
      <c r="D4" s="3507"/>
      <c r="E4" s="3507"/>
      <c r="F4" s="3507"/>
      <c r="G4" s="3507"/>
      <c r="H4" s="3507"/>
      <c r="I4" s="3507"/>
      <c r="J4" s="3507"/>
      <c r="K4" s="3507"/>
      <c r="L4" s="3507"/>
      <c r="M4" s="3507"/>
      <c r="N4" s="3507"/>
      <c r="O4" s="3507"/>
      <c r="P4" s="3507"/>
    </row>
    <row r="5" spans="1:16" x14ac:dyDescent="0.45">
      <c r="A5" s="3507" t="s">
        <v>341</v>
      </c>
      <c r="B5" s="3507"/>
      <c r="C5" s="3507" t="s">
        <v>4022</v>
      </c>
      <c r="D5" s="3507"/>
      <c r="E5" s="3507"/>
      <c r="F5" s="3507"/>
      <c r="G5" s="3507"/>
      <c r="H5" s="3507"/>
      <c r="I5" s="3507"/>
      <c r="J5" s="3507"/>
      <c r="K5" s="3507"/>
      <c r="L5" s="3507"/>
      <c r="M5" s="3507"/>
      <c r="N5" s="3507"/>
      <c r="O5" s="3507"/>
      <c r="P5" s="3507"/>
    </row>
    <row r="6" spans="1:16" x14ac:dyDescent="0.45">
      <c r="A6" s="3507" t="s">
        <v>417</v>
      </c>
      <c r="B6" s="3507"/>
      <c r="C6" s="3507" t="s">
        <v>5131</v>
      </c>
      <c r="D6" s="3507"/>
      <c r="E6" s="3507"/>
      <c r="F6" s="3507"/>
      <c r="G6" s="3507"/>
      <c r="H6" s="3507"/>
      <c r="I6" s="3507"/>
      <c r="J6" s="3507"/>
      <c r="K6" s="3507"/>
      <c r="L6" s="3507"/>
      <c r="M6" s="3507"/>
      <c r="N6" s="3507"/>
      <c r="O6" s="3507"/>
      <c r="P6" s="3507"/>
    </row>
    <row r="9" spans="1:16" ht="51.6" customHeight="1" x14ac:dyDescent="0.45">
      <c r="C9" s="3508" t="s">
        <v>5131</v>
      </c>
      <c r="D9" s="3508"/>
      <c r="E9" s="3508"/>
      <c r="F9" s="3508"/>
    </row>
    <row r="10" spans="1:16" x14ac:dyDescent="0.45">
      <c r="C10" s="1259" t="s">
        <v>2723</v>
      </c>
      <c r="D10" s="1259"/>
      <c r="E10" s="1259"/>
      <c r="F10" s="1259" t="s">
        <v>385</v>
      </c>
      <c r="H10" s="1277"/>
    </row>
    <row r="11" spans="1:16" x14ac:dyDescent="0.45">
      <c r="C11" s="779" t="s">
        <v>344</v>
      </c>
      <c r="D11" s="779"/>
      <c r="E11" s="779"/>
      <c r="F11" s="1278">
        <v>88.272180383589117</v>
      </c>
    </row>
    <row r="12" spans="1:16" ht="8.25" customHeight="1" x14ac:dyDescent="0.45">
      <c r="C12" s="918"/>
      <c r="D12" s="918"/>
      <c r="E12" s="918"/>
      <c r="F12" s="1278"/>
      <c r="H12" s="1279"/>
    </row>
    <row r="13" spans="1:16" x14ac:dyDescent="0.45">
      <c r="C13" s="923" t="s">
        <v>346</v>
      </c>
      <c r="D13" s="923"/>
      <c r="E13" s="923"/>
      <c r="F13" s="1278"/>
    </row>
    <row r="14" spans="1:16" x14ac:dyDescent="0.45">
      <c r="C14" s="780" t="s">
        <v>418</v>
      </c>
      <c r="D14" s="780"/>
      <c r="E14" s="780"/>
      <c r="F14" s="1278">
        <v>88.700472094317462</v>
      </c>
    </row>
    <row r="15" spans="1:16" x14ac:dyDescent="0.45">
      <c r="C15" s="780" t="s">
        <v>353</v>
      </c>
      <c r="D15" s="780"/>
      <c r="E15" s="780"/>
      <c r="F15" s="1278">
        <v>87.327537701631172</v>
      </c>
    </row>
    <row r="16" spans="1:16" x14ac:dyDescent="0.45">
      <c r="C16" s="779" t="s">
        <v>505</v>
      </c>
      <c r="D16" s="779"/>
      <c r="E16" s="779"/>
      <c r="F16" s="1278"/>
    </row>
    <row r="17" spans="3:6" x14ac:dyDescent="0.45">
      <c r="C17" s="780" t="s">
        <v>506</v>
      </c>
      <c r="D17" s="780"/>
      <c r="E17" s="780"/>
      <c r="F17" s="1278">
        <v>86.588095244135218</v>
      </c>
    </row>
    <row r="18" spans="3:6" x14ac:dyDescent="0.45">
      <c r="C18" s="780" t="s">
        <v>507</v>
      </c>
      <c r="D18" s="780"/>
      <c r="E18" s="780"/>
      <c r="F18" s="1278">
        <v>90.518384147382008</v>
      </c>
    </row>
    <row r="19" spans="3:6" x14ac:dyDescent="0.45">
      <c r="C19" s="780" t="s">
        <v>508</v>
      </c>
      <c r="D19" s="780"/>
      <c r="E19" s="780"/>
      <c r="F19" s="1278">
        <v>89.337183009360075</v>
      </c>
    </row>
    <row r="20" spans="3:6" x14ac:dyDescent="0.45">
      <c r="C20" s="780" t="s">
        <v>509</v>
      </c>
      <c r="D20" s="780"/>
      <c r="E20" s="780"/>
      <c r="F20" s="1278">
        <v>92.198563436065527</v>
      </c>
    </row>
    <row r="21" spans="3:6" x14ac:dyDescent="0.45">
      <c r="C21" s="780" t="s">
        <v>510</v>
      </c>
      <c r="D21" s="780"/>
      <c r="E21" s="780"/>
      <c r="F21" s="1278">
        <v>83.763798877907348</v>
      </c>
    </row>
    <row r="22" spans="3:6" x14ac:dyDescent="0.45">
      <c r="C22" s="780" t="s">
        <v>1010</v>
      </c>
      <c r="D22" s="780"/>
      <c r="E22" s="780"/>
      <c r="F22" s="1278">
        <v>88.196389565798853</v>
      </c>
    </row>
    <row r="23" spans="3:6" x14ac:dyDescent="0.45">
      <c r="C23" s="780" t="s">
        <v>512</v>
      </c>
      <c r="D23" s="780"/>
      <c r="E23" s="780"/>
      <c r="F23" s="1278">
        <v>87.875159669212437</v>
      </c>
    </row>
    <row r="24" spans="3:6" x14ac:dyDescent="0.45">
      <c r="C24" s="779" t="s">
        <v>4595</v>
      </c>
      <c r="D24" s="779"/>
      <c r="E24" s="779"/>
      <c r="F24" s="1278"/>
    </row>
    <row r="25" spans="3:6" s="1271" customFormat="1" ht="27.6" customHeight="1" x14ac:dyDescent="0.45">
      <c r="C25" s="3370" t="s">
        <v>3620</v>
      </c>
      <c r="D25" s="3370"/>
      <c r="E25" s="3370"/>
      <c r="F25" s="1280">
        <v>82.370977427767514</v>
      </c>
    </row>
    <row r="26" spans="3:6" x14ac:dyDescent="0.45">
      <c r="C26" s="780" t="s">
        <v>3621</v>
      </c>
      <c r="D26" s="780"/>
      <c r="E26" s="780"/>
      <c r="F26" s="1278">
        <v>85.3228637824419</v>
      </c>
    </row>
    <row r="27" spans="3:6" x14ac:dyDescent="0.45">
      <c r="C27" s="780" t="s">
        <v>3622</v>
      </c>
      <c r="D27" s="780"/>
      <c r="E27" s="780"/>
      <c r="F27" s="1278">
        <v>88.050768198839222</v>
      </c>
    </row>
    <row r="28" spans="3:6" x14ac:dyDescent="0.45">
      <c r="C28" s="780" t="s">
        <v>3623</v>
      </c>
      <c r="D28" s="780"/>
      <c r="E28" s="780"/>
      <c r="F28" s="1278">
        <v>95.557223064704303</v>
      </c>
    </row>
    <row r="29" spans="3:6" x14ac:dyDescent="0.45">
      <c r="C29" s="780" t="s">
        <v>3624</v>
      </c>
      <c r="D29" s="780"/>
      <c r="E29" s="780"/>
      <c r="F29" s="1278">
        <v>99.041366049802932</v>
      </c>
    </row>
    <row r="30" spans="3:6" x14ac:dyDescent="0.45">
      <c r="C30" s="923" t="s">
        <v>3612</v>
      </c>
      <c r="D30" s="923"/>
      <c r="E30" s="923"/>
      <c r="F30" s="1278"/>
    </row>
    <row r="31" spans="3:6" x14ac:dyDescent="0.45">
      <c r="C31" s="780" t="s">
        <v>3631</v>
      </c>
      <c r="D31" s="780"/>
      <c r="E31" s="780"/>
      <c r="F31" s="1278">
        <v>73.805502571324169</v>
      </c>
    </row>
    <row r="32" spans="3:6" x14ac:dyDescent="0.45">
      <c r="C32" s="780" t="s">
        <v>3632</v>
      </c>
      <c r="D32" s="780"/>
      <c r="E32" s="780"/>
      <c r="F32" s="1278">
        <v>85.890426488969993</v>
      </c>
    </row>
    <row r="33" spans="3:6" x14ac:dyDescent="0.45">
      <c r="C33" s="780" t="s">
        <v>3633</v>
      </c>
      <c r="D33" s="780"/>
      <c r="E33" s="780"/>
      <c r="F33" s="1278">
        <v>92.019521118385171</v>
      </c>
    </row>
    <row r="34" spans="3:6" x14ac:dyDescent="0.45">
      <c r="C34" s="780" t="s">
        <v>3634</v>
      </c>
      <c r="D34" s="780"/>
      <c r="E34" s="780"/>
      <c r="F34" s="1278">
        <v>94.233540570490348</v>
      </c>
    </row>
    <row r="35" spans="3:6" x14ac:dyDescent="0.45">
      <c r="C35" s="928" t="s">
        <v>3635</v>
      </c>
      <c r="D35" s="928"/>
      <c r="E35" s="928"/>
      <c r="F35" s="1281">
        <v>96.497320417545097</v>
      </c>
    </row>
    <row r="36" spans="3:6" x14ac:dyDescent="0.45">
      <c r="C36" s="3370" t="s">
        <v>4934</v>
      </c>
      <c r="D36" s="3370"/>
      <c r="E36" s="3370"/>
      <c r="F36" s="3371"/>
    </row>
  </sheetData>
  <mergeCells count="12">
    <mergeCell ref="C1:D1"/>
    <mergeCell ref="C25:E25"/>
    <mergeCell ref="C36:F36"/>
    <mergeCell ref="C9:F9"/>
    <mergeCell ref="A6:B6"/>
    <mergeCell ref="C6:P6"/>
    <mergeCell ref="A3:B3"/>
    <mergeCell ref="C3:P3"/>
    <mergeCell ref="A4:B4"/>
    <mergeCell ref="C4:P4"/>
    <mergeCell ref="A5:B5"/>
    <mergeCell ref="C5:P5"/>
  </mergeCells>
  <hyperlinks>
    <hyperlink ref="A1" location="'6.2.1.a'!A1" display="REGRESAR" xr:uid="{00000000-0004-0000-B400-000000000000}"/>
    <hyperlink ref="C1" location="'Metadato 6.2.1.b'!A1" display="VER METADATO" xr:uid="{00000000-0004-0000-B400-000001000000}"/>
  </hyperlinks>
  <pageMargins left="0.7" right="0.7" top="0.75" bottom="0.75" header="0.3" footer="0.3"/>
  <pageSetup orientation="portrait" r:id="rId1"/>
</worksheet>
</file>

<file path=xl/worksheets/sheet1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500-000000000000}">
  <sheetPr>
    <tabColor theme="0" tint="-0.499984740745262"/>
  </sheetPr>
  <dimension ref="A1:N36"/>
  <sheetViews>
    <sheetView showGridLines="0" zoomScaleNormal="100" workbookViewId="0">
      <pane ySplit="1" topLeftCell="A2" activePane="bottomLeft" state="frozen"/>
      <selection pane="bottomLeft" activeCell="E10" sqref="E10"/>
    </sheetView>
  </sheetViews>
  <sheetFormatPr baseColWidth="10" defaultColWidth="11.44140625" defaultRowHeight="17.399999999999999" x14ac:dyDescent="0.45"/>
  <cols>
    <col min="1" max="1" width="13" style="178" customWidth="1"/>
    <col min="2" max="2" width="26.44140625" style="1271" customWidth="1"/>
    <col min="3" max="3" width="24" style="178" customWidth="1"/>
    <col min="4" max="4" width="85.77734375" style="178" customWidth="1"/>
    <col min="5" max="5" width="11.44140625" style="178"/>
    <col min="6" max="6" width="7.21875" style="178" customWidth="1"/>
    <col min="7" max="16384" width="11.44140625" style="178"/>
  </cols>
  <sheetData>
    <row r="1" spans="1:6" x14ac:dyDescent="0.45">
      <c r="B1" s="580" t="s">
        <v>337</v>
      </c>
    </row>
    <row r="2" spans="1:6" ht="18" thickBot="1" x14ac:dyDescent="0.5"/>
    <row r="3" spans="1:6" ht="23.25" customHeight="1" thickBot="1" x14ac:dyDescent="0.5">
      <c r="B3" s="3505" t="s">
        <v>370</v>
      </c>
      <c r="C3" s="3505"/>
      <c r="D3" s="3505"/>
      <c r="F3" s="1267" t="s">
        <v>471</v>
      </c>
    </row>
    <row r="4" spans="1:6" ht="29.25" customHeight="1" x14ac:dyDescent="0.45">
      <c r="A4" s="1268"/>
      <c r="B4" s="3142" t="s">
        <v>449</v>
      </c>
      <c r="C4" s="3142"/>
      <c r="D4" s="44" t="s">
        <v>25</v>
      </c>
    </row>
    <row r="5" spans="1:6" ht="49.5" customHeight="1" x14ac:dyDescent="0.45">
      <c r="B5" s="3142" t="s">
        <v>373</v>
      </c>
      <c r="C5" s="3142"/>
      <c r="D5" s="44" t="s">
        <v>80</v>
      </c>
    </row>
    <row r="6" spans="1:6" x14ac:dyDescent="0.45">
      <c r="B6" s="3142" t="s">
        <v>374</v>
      </c>
      <c r="C6" s="3142"/>
      <c r="D6" s="45" t="s">
        <v>947</v>
      </c>
    </row>
    <row r="7" spans="1:6" ht="34.799999999999997" x14ac:dyDescent="0.45">
      <c r="B7" s="3143" t="s">
        <v>375</v>
      </c>
      <c r="C7" s="3143"/>
      <c r="D7" s="46" t="s">
        <v>4022</v>
      </c>
    </row>
    <row r="8" spans="1:6" x14ac:dyDescent="0.45">
      <c r="B8" s="3143" t="s">
        <v>2486</v>
      </c>
      <c r="C8" s="3143"/>
      <c r="D8" s="1266" t="s">
        <v>2561</v>
      </c>
    </row>
    <row r="9" spans="1:6" x14ac:dyDescent="0.45">
      <c r="B9" s="178"/>
    </row>
    <row r="10" spans="1:6" ht="18.600000000000001" x14ac:dyDescent="0.45">
      <c r="B10" s="3505" t="s">
        <v>376</v>
      </c>
      <c r="C10" s="3505"/>
      <c r="D10" s="3505"/>
    </row>
    <row r="11" spans="1:6" x14ac:dyDescent="0.45">
      <c r="B11" s="3185" t="s">
        <v>377</v>
      </c>
      <c r="C11" s="3156"/>
      <c r="D11" s="44" t="s">
        <v>439</v>
      </c>
    </row>
    <row r="12" spans="1:6" ht="30.75" customHeight="1" x14ac:dyDescent="0.45">
      <c r="B12" s="3143" t="s">
        <v>379</v>
      </c>
      <c r="C12" s="3143"/>
      <c r="D12" s="661"/>
    </row>
    <row r="13" spans="1:6" x14ac:dyDescent="0.45">
      <c r="B13" s="3142" t="s">
        <v>380</v>
      </c>
      <c r="C13" s="3142"/>
      <c r="D13" s="603"/>
    </row>
    <row r="14" spans="1:6" x14ac:dyDescent="0.45">
      <c r="B14" s="3142" t="s">
        <v>381</v>
      </c>
      <c r="C14" s="3156"/>
      <c r="D14" s="603"/>
    </row>
    <row r="15" spans="1:6" x14ac:dyDescent="0.45">
      <c r="B15" s="3142" t="s">
        <v>382</v>
      </c>
      <c r="C15" s="3142"/>
      <c r="D15" s="83"/>
    </row>
    <row r="16" spans="1:6" x14ac:dyDescent="0.45">
      <c r="B16" s="3142" t="s">
        <v>383</v>
      </c>
      <c r="C16" s="3142"/>
      <c r="D16" s="142"/>
    </row>
    <row r="17" spans="2:14" x14ac:dyDescent="0.45">
      <c r="B17" s="3142" t="s">
        <v>384</v>
      </c>
      <c r="C17" s="3142"/>
      <c r="D17" s="127"/>
    </row>
    <row r="18" spans="2:14" x14ac:dyDescent="0.45">
      <c r="B18" s="3143" t="s">
        <v>386</v>
      </c>
      <c r="C18" s="3143"/>
      <c r="D18" s="44"/>
    </row>
    <row r="19" spans="2:14" x14ac:dyDescent="0.45">
      <c r="B19" s="3144" t="s">
        <v>387</v>
      </c>
      <c r="C19" s="3145"/>
      <c r="D19" s="127"/>
    </row>
    <row r="20" spans="2:14" x14ac:dyDescent="0.45">
      <c r="B20" s="3142" t="s">
        <v>388</v>
      </c>
      <c r="C20" s="3142"/>
      <c r="D20" s="142"/>
      <c r="E20" s="626"/>
      <c r="F20" s="626"/>
      <c r="G20" s="626"/>
      <c r="H20" s="626"/>
      <c r="I20" s="626"/>
      <c r="J20" s="626"/>
      <c r="K20" s="626"/>
      <c r="L20" s="626"/>
      <c r="M20" s="626"/>
      <c r="N20" s="626"/>
    </row>
    <row r="21" spans="2:14" x14ac:dyDescent="0.45">
      <c r="B21" s="3146" t="s">
        <v>390</v>
      </c>
      <c r="C21" s="54" t="s">
        <v>391</v>
      </c>
      <c r="D21" s="44"/>
      <c r="E21" s="626"/>
      <c r="F21" s="626"/>
      <c r="G21" s="626"/>
      <c r="H21" s="626"/>
      <c r="I21" s="626"/>
      <c r="J21" s="626"/>
      <c r="K21" s="626"/>
      <c r="L21" s="626"/>
      <c r="M21" s="626"/>
      <c r="N21" s="626"/>
    </row>
    <row r="22" spans="2:14" x14ac:dyDescent="0.45">
      <c r="B22" s="3147"/>
      <c r="C22" s="577" t="s">
        <v>393</v>
      </c>
      <c r="D22" s="57"/>
    </row>
    <row r="23" spans="2:14" x14ac:dyDescent="0.45">
      <c r="B23" s="3142" t="s">
        <v>395</v>
      </c>
      <c r="C23" s="3142"/>
      <c r="D23" s="127"/>
    </row>
    <row r="24" spans="2:14" x14ac:dyDescent="0.45">
      <c r="B24" s="3142" t="s">
        <v>397</v>
      </c>
      <c r="C24" s="3142"/>
      <c r="D24" s="146"/>
    </row>
    <row r="25" spans="2:14" x14ac:dyDescent="0.45">
      <c r="B25" s="3142" t="s">
        <v>399</v>
      </c>
      <c r="C25" s="3142"/>
      <c r="D25" s="57"/>
    </row>
    <row r="26" spans="2:14" ht="15" customHeight="1" x14ac:dyDescent="0.45">
      <c r="B26" s="3143" t="s">
        <v>401</v>
      </c>
      <c r="C26" s="3143"/>
      <c r="D26" s="146"/>
    </row>
    <row r="27" spans="2:14" x14ac:dyDescent="0.45">
      <c r="B27" s="3149" t="s">
        <v>403</v>
      </c>
      <c r="C27" s="3150"/>
      <c r="D27" s="44"/>
    </row>
    <row r="28" spans="2:14" ht="15" customHeight="1" x14ac:dyDescent="0.45">
      <c r="B28" s="578" t="s">
        <v>404</v>
      </c>
      <c r="C28" s="579"/>
      <c r="D28" s="140"/>
    </row>
    <row r="29" spans="2:14" x14ac:dyDescent="0.45">
      <c r="B29" s="3151" t="s">
        <v>405</v>
      </c>
      <c r="C29" s="3152"/>
      <c r="D29" s="61"/>
    </row>
    <row r="30" spans="2:14" x14ac:dyDescent="0.45">
      <c r="B30" s="62"/>
      <c r="C30" s="62"/>
      <c r="D30" s="63"/>
    </row>
    <row r="31" spans="2:14" ht="18.600000000000001" x14ac:dyDescent="0.45">
      <c r="B31" s="3505" t="s">
        <v>406</v>
      </c>
      <c r="C31" s="3505"/>
      <c r="D31" s="3505"/>
    </row>
    <row r="32" spans="2:14" x14ac:dyDescent="0.45">
      <c r="B32" s="3149" t="s">
        <v>407</v>
      </c>
      <c r="C32" s="3150"/>
      <c r="D32" s="146"/>
    </row>
    <row r="33" spans="2:4" x14ac:dyDescent="0.45">
      <c r="B33" s="3149" t="s">
        <v>409</v>
      </c>
      <c r="C33" s="3150"/>
      <c r="D33" s="146"/>
    </row>
    <row r="34" spans="2:4" x14ac:dyDescent="0.45">
      <c r="B34" s="3149" t="s">
        <v>411</v>
      </c>
      <c r="C34" s="3150"/>
      <c r="D34" s="146"/>
    </row>
    <row r="35" spans="2:4" x14ac:dyDescent="0.45">
      <c r="B35" s="3149" t="s">
        <v>413</v>
      </c>
      <c r="C35" s="3150"/>
      <c r="D35" s="146"/>
    </row>
    <row r="36" spans="2:4" x14ac:dyDescent="0.45">
      <c r="B36" s="3149" t="s">
        <v>415</v>
      </c>
      <c r="C36" s="3150"/>
      <c r="D36" s="146"/>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5">
    <dataValidation type="list" allowBlank="1" showInputMessage="1" showErrorMessage="1" sqref="D7" xr:uid="{00000000-0002-0000-B500-000000000000}">
      <formula1>Nombre_indicador_ODS</formula1>
    </dataValidation>
    <dataValidation type="list" allowBlank="1" showInputMessage="1" showErrorMessage="1" sqref="D6" xr:uid="{00000000-0002-0000-B500-000001000000}">
      <formula1>Numero_indicador</formula1>
    </dataValidation>
    <dataValidation type="list" allowBlank="1" showInputMessage="1" showErrorMessage="1" sqref="D5" xr:uid="{00000000-0002-0000-B500-000002000000}">
      <formula1>Metas_ODS</formula1>
    </dataValidation>
    <dataValidation type="list" allowBlank="1" showInputMessage="1" showErrorMessage="1" sqref="D4" xr:uid="{00000000-0002-0000-B500-000003000000}">
      <formula1>ODS</formula1>
    </dataValidation>
    <dataValidation allowBlank="1" showDropDown="1" showInputMessage="1" showErrorMessage="1" sqref="D13" xr:uid="{00000000-0002-0000-B500-000004000000}"/>
  </dataValidations>
  <hyperlinks>
    <hyperlink ref="B1" location="'6.2.1.b'!A1" display="REGRESAR" xr:uid="{00000000-0004-0000-B500-000000000000}"/>
    <hyperlink ref="D8" r:id="rId1" xr:uid="{00000000-0004-0000-B500-000001000000}"/>
  </hyperlinks>
  <pageMargins left="0.7" right="0.7" top="0.75" bottom="0.75" header="0.3" footer="0.3"/>
  <pageSetup orientation="portrait" r:id="rId2"/>
</worksheet>
</file>

<file path=xl/worksheets/sheet1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600-000000000000}">
  <sheetPr codeName="Hoja177"/>
  <dimension ref="A1:R63"/>
  <sheetViews>
    <sheetView showGridLines="0" zoomScaleNormal="100" workbookViewId="0">
      <pane ySplit="1" topLeftCell="A2" activePane="bottomLeft" state="frozen"/>
      <selection pane="bottomLeft"/>
    </sheetView>
  </sheetViews>
  <sheetFormatPr baseColWidth="10" defaultColWidth="11.44140625" defaultRowHeight="17.399999999999999" x14ac:dyDescent="0.45"/>
  <cols>
    <col min="1" max="1" width="15.21875" style="178" customWidth="1"/>
    <col min="2" max="2" width="18.77734375" style="178" customWidth="1"/>
    <col min="3" max="3" width="8.21875" style="1271" customWidth="1"/>
    <col min="4" max="4" width="14.21875" style="1271" customWidth="1"/>
    <col min="5" max="5" width="9.21875" style="1271" customWidth="1"/>
    <col min="6" max="6" width="12" style="1271" customWidth="1"/>
    <col min="7" max="7" width="10.77734375" style="178" customWidth="1"/>
    <col min="8" max="8" width="9.21875" style="178" customWidth="1"/>
    <col min="9" max="9" width="9.77734375" style="178" customWidth="1"/>
    <col min="10" max="10" width="12" style="178" customWidth="1"/>
    <col min="11" max="11" width="11.21875" style="178" customWidth="1"/>
    <col min="12" max="13" width="9.21875" style="178" customWidth="1"/>
    <col min="14" max="14" width="11.21875" style="178" customWidth="1"/>
    <col min="15" max="15" width="10.21875" style="178" customWidth="1"/>
    <col min="16" max="17" width="10" style="178" customWidth="1"/>
    <col min="18" max="18" width="7.44140625" style="178" bestFit="1" customWidth="1"/>
    <col min="19" max="20" width="11.44140625" style="178"/>
    <col min="21" max="21" width="11.77734375" style="178" customWidth="1"/>
    <col min="22" max="22" width="1.5546875" style="178" customWidth="1"/>
    <col min="23" max="23" width="11.44140625" style="178"/>
    <col min="24" max="24" width="1.44140625" style="178" customWidth="1"/>
    <col min="25" max="16384" width="11.44140625" style="178"/>
  </cols>
  <sheetData>
    <row r="1" spans="1:18" s="1260" customFormat="1" ht="15" customHeight="1" x14ac:dyDescent="0.45">
      <c r="A1" s="808" t="s">
        <v>337</v>
      </c>
      <c r="B1" s="1297"/>
      <c r="C1" s="3330" t="s">
        <v>430</v>
      </c>
      <c r="D1" s="3330"/>
      <c r="E1" s="1298"/>
      <c r="F1" s="1298"/>
      <c r="G1" s="1298"/>
      <c r="H1" s="1298"/>
    </row>
    <row r="2" spans="1:18" s="1260" customFormat="1" ht="9" customHeight="1" x14ac:dyDescent="0.45">
      <c r="C2" s="1299"/>
      <c r="D2" s="1299"/>
      <c r="E2" s="1299"/>
      <c r="F2" s="1299"/>
    </row>
    <row r="3" spans="1:18" s="1260" customFormat="1" ht="16.5" customHeight="1" x14ac:dyDescent="0.45">
      <c r="A3" s="3504" t="s">
        <v>339</v>
      </c>
      <c r="B3" s="3504"/>
      <c r="C3" s="3504" t="s">
        <v>945</v>
      </c>
      <c r="D3" s="3504"/>
      <c r="E3" s="3504"/>
      <c r="F3" s="3504"/>
      <c r="G3" s="3504"/>
      <c r="H3" s="3504"/>
      <c r="I3" s="3504"/>
      <c r="J3" s="3504"/>
      <c r="K3" s="3504"/>
      <c r="L3" s="3504"/>
      <c r="M3" s="3504"/>
      <c r="N3" s="3504"/>
      <c r="O3" s="3504"/>
      <c r="P3" s="3504"/>
      <c r="Q3" s="3504"/>
      <c r="R3" s="3504"/>
    </row>
    <row r="4" spans="1:18" s="1260" customFormat="1" ht="37.799999999999997" customHeight="1" x14ac:dyDescent="0.45">
      <c r="A4" s="3504" t="s">
        <v>340</v>
      </c>
      <c r="B4" s="3504"/>
      <c r="C4" s="3504" t="s">
        <v>81</v>
      </c>
      <c r="D4" s="3504"/>
      <c r="E4" s="3504"/>
      <c r="F4" s="3504"/>
      <c r="G4" s="3504"/>
      <c r="H4" s="3504"/>
      <c r="I4" s="3504"/>
      <c r="J4" s="3504"/>
      <c r="K4" s="3504"/>
      <c r="L4" s="3504"/>
      <c r="M4" s="3504"/>
      <c r="N4" s="3504"/>
      <c r="O4" s="3504"/>
      <c r="P4" s="3504"/>
      <c r="Q4" s="3504"/>
      <c r="R4" s="3504"/>
    </row>
    <row r="5" spans="1:18" s="1260" customFormat="1" ht="24" customHeight="1" x14ac:dyDescent="0.45">
      <c r="A5" s="3504" t="s">
        <v>341</v>
      </c>
      <c r="B5" s="3504"/>
      <c r="C5" s="3504" t="s">
        <v>4023</v>
      </c>
      <c r="D5" s="3504"/>
      <c r="E5" s="3504"/>
      <c r="F5" s="3504"/>
      <c r="G5" s="3504"/>
      <c r="H5" s="3504"/>
      <c r="I5" s="3504"/>
      <c r="J5" s="3504"/>
      <c r="K5" s="3504"/>
      <c r="L5" s="3504"/>
      <c r="M5" s="3504"/>
      <c r="N5" s="3504"/>
      <c r="O5" s="3504"/>
      <c r="P5" s="3504"/>
      <c r="Q5" s="3504"/>
      <c r="R5" s="3504"/>
    </row>
    <row r="6" spans="1:18" s="1260" customFormat="1" ht="18.600000000000001" x14ac:dyDescent="0.45">
      <c r="A6" s="3504" t="s">
        <v>417</v>
      </c>
      <c r="B6" s="3504"/>
      <c r="C6" s="3504" t="s">
        <v>5132</v>
      </c>
      <c r="D6" s="3504"/>
      <c r="E6" s="3504"/>
      <c r="F6" s="3504"/>
      <c r="G6" s="3504"/>
      <c r="H6" s="3504"/>
      <c r="I6" s="3504"/>
      <c r="J6" s="3504"/>
      <c r="K6" s="3504"/>
      <c r="L6" s="3504"/>
      <c r="M6" s="3504"/>
      <c r="N6" s="3504"/>
      <c r="O6" s="3504"/>
      <c r="P6" s="3504"/>
      <c r="Q6" s="3504"/>
      <c r="R6" s="3504"/>
    </row>
    <row r="7" spans="1:18" s="1260" customFormat="1" ht="18.600000000000001" x14ac:dyDescent="0.45">
      <c r="C7" s="1299"/>
      <c r="D7" s="1299"/>
      <c r="E7" s="1299"/>
      <c r="F7" s="1299"/>
    </row>
    <row r="8" spans="1:18" s="1260" customFormat="1" ht="15" customHeight="1" x14ac:dyDescent="0.45">
      <c r="C8" s="1299"/>
      <c r="D8" s="1299"/>
      <c r="E8" s="1299"/>
      <c r="F8" s="1299"/>
    </row>
    <row r="9" spans="1:18" s="1260" customFormat="1" ht="18.600000000000001" x14ac:dyDescent="0.45">
      <c r="C9" s="1300" t="s">
        <v>5132</v>
      </c>
      <c r="D9" s="1300"/>
      <c r="E9" s="1300"/>
      <c r="F9" s="1300"/>
      <c r="G9" s="1300"/>
      <c r="H9" s="1300"/>
      <c r="I9" s="1300"/>
      <c r="J9" s="1300"/>
      <c r="K9" s="1300"/>
      <c r="L9" s="1300"/>
      <c r="M9" s="1300"/>
      <c r="N9" s="1300"/>
      <c r="O9" s="1300"/>
      <c r="P9" s="1300"/>
      <c r="Q9" s="1300"/>
    </row>
    <row r="10" spans="1:18" s="1260" customFormat="1" ht="10.199999999999999" customHeight="1" x14ac:dyDescent="0.45">
      <c r="C10" s="1300"/>
      <c r="D10" s="1300"/>
      <c r="E10" s="1300"/>
      <c r="F10" s="1300"/>
      <c r="G10" s="1300"/>
      <c r="H10" s="1300"/>
      <c r="I10" s="1300"/>
      <c r="J10" s="1300"/>
      <c r="K10" s="1300"/>
      <c r="L10" s="1300"/>
      <c r="M10" s="1300"/>
      <c r="N10" s="1300"/>
      <c r="O10" s="1300"/>
      <c r="P10" s="1300"/>
      <c r="Q10" s="1300"/>
    </row>
    <row r="11" spans="1:18" ht="18.75" customHeight="1" x14ac:dyDescent="0.45">
      <c r="C11" s="3512" t="s">
        <v>343</v>
      </c>
      <c r="D11" s="3514" t="s">
        <v>967</v>
      </c>
      <c r="E11" s="3514"/>
      <c r="F11" s="3514"/>
      <c r="G11" s="3514"/>
      <c r="H11" s="3514"/>
      <c r="I11" s="3514"/>
      <c r="J11" s="3514"/>
      <c r="K11" s="3514"/>
      <c r="L11" s="3500" t="s">
        <v>5496</v>
      </c>
      <c r="M11" s="3500"/>
      <c r="N11" s="3500" t="s">
        <v>5497</v>
      </c>
      <c r="O11" s="3500"/>
      <c r="P11" s="3500" t="s">
        <v>5498</v>
      </c>
      <c r="Q11" s="3500"/>
    </row>
    <row r="12" spans="1:18" ht="53.4" customHeight="1" x14ac:dyDescent="0.45">
      <c r="C12" s="3513"/>
      <c r="D12" s="3511" t="s">
        <v>5499</v>
      </c>
      <c r="E12" s="3511"/>
      <c r="F12" s="3511" t="s">
        <v>5500</v>
      </c>
      <c r="G12" s="3511"/>
      <c r="H12" s="3511" t="s">
        <v>5501</v>
      </c>
      <c r="I12" s="3511"/>
      <c r="J12" s="3511" t="s">
        <v>5502</v>
      </c>
      <c r="K12" s="3511"/>
      <c r="L12" s="3501"/>
      <c r="M12" s="3501"/>
      <c r="N12" s="3501"/>
      <c r="O12" s="3501"/>
      <c r="P12" s="3501"/>
      <c r="Q12" s="3501"/>
      <c r="R12" s="1291"/>
    </row>
    <row r="13" spans="1:18" s="1292" customFormat="1" ht="18.600000000000001" x14ac:dyDescent="0.45">
      <c r="C13" s="3513"/>
      <c r="D13" s="2776" t="s">
        <v>6185</v>
      </c>
      <c r="E13" s="2776" t="s">
        <v>385</v>
      </c>
      <c r="F13" s="2776" t="s">
        <v>6185</v>
      </c>
      <c r="G13" s="2776" t="s">
        <v>385</v>
      </c>
      <c r="H13" s="2776" t="s">
        <v>6185</v>
      </c>
      <c r="I13" s="2776" t="s">
        <v>385</v>
      </c>
      <c r="J13" s="2776" t="s">
        <v>6185</v>
      </c>
      <c r="K13" s="2776" t="s">
        <v>385</v>
      </c>
      <c r="L13" s="2776" t="s">
        <v>6185</v>
      </c>
      <c r="M13" s="2776" t="s">
        <v>385</v>
      </c>
      <c r="N13" s="2776" t="s">
        <v>6185</v>
      </c>
      <c r="O13" s="2776" t="s">
        <v>385</v>
      </c>
      <c r="P13" s="2776" t="s">
        <v>6185</v>
      </c>
      <c r="Q13" s="2776" t="s">
        <v>385</v>
      </c>
      <c r="R13" s="853"/>
    </row>
    <row r="14" spans="1:18" x14ac:dyDescent="0.45">
      <c r="C14" s="1293">
        <v>2016</v>
      </c>
      <c r="D14" s="1282">
        <v>22.058240000000001</v>
      </c>
      <c r="E14" s="1283">
        <v>3.93</v>
      </c>
      <c r="F14" s="1282">
        <v>157.9</v>
      </c>
      <c r="G14" s="1284">
        <v>28.11</v>
      </c>
      <c r="H14" s="1282">
        <v>36.357439999999997</v>
      </c>
      <c r="I14" s="1283">
        <v>6.47</v>
      </c>
      <c r="J14" s="1282">
        <v>43.550800000000002</v>
      </c>
      <c r="K14" s="1283">
        <v>7.75</v>
      </c>
      <c r="L14" s="1282">
        <v>259.86648000000002</v>
      </c>
      <c r="M14" s="1284">
        <v>46.26</v>
      </c>
      <c r="N14" s="1282">
        <v>301.86</v>
      </c>
      <c r="O14" s="1284">
        <v>53.74</v>
      </c>
      <c r="P14" s="1282">
        <v>561.73</v>
      </c>
      <c r="Q14" s="1285">
        <v>100</v>
      </c>
    </row>
    <row r="15" spans="1:18" x14ac:dyDescent="0.45">
      <c r="C15" s="1293">
        <v>2017</v>
      </c>
      <c r="D15" s="1282">
        <v>29.767679999999999</v>
      </c>
      <c r="E15" s="1283">
        <v>5.25</v>
      </c>
      <c r="F15" s="1282">
        <v>150.76</v>
      </c>
      <c r="G15" s="1284">
        <v>26.61</v>
      </c>
      <c r="H15" s="1282">
        <v>52.141759999999998</v>
      </c>
      <c r="I15" s="1283">
        <v>9.1999999999999993</v>
      </c>
      <c r="J15" s="1282">
        <v>99.94408</v>
      </c>
      <c r="K15" s="1283">
        <v>17.64</v>
      </c>
      <c r="L15" s="1282">
        <v>332.61351999999999</v>
      </c>
      <c r="M15" s="1284">
        <v>58.7</v>
      </c>
      <c r="N15" s="1282">
        <v>234.04</v>
      </c>
      <c r="O15" s="1284">
        <v>41.3</v>
      </c>
      <c r="P15" s="1282">
        <v>566.65</v>
      </c>
      <c r="Q15" s="1285">
        <v>100</v>
      </c>
    </row>
    <row r="16" spans="1:18" x14ac:dyDescent="0.45">
      <c r="C16" s="1293">
        <v>2018</v>
      </c>
      <c r="D16" s="1282">
        <v>35.391680000000001</v>
      </c>
      <c r="E16" s="1283">
        <v>6.048929224563742</v>
      </c>
      <c r="F16" s="1282">
        <v>152.22</v>
      </c>
      <c r="G16" s="1284">
        <v>26.016510280469671</v>
      </c>
      <c r="H16" s="1282">
        <v>48.173760000000001</v>
      </c>
      <c r="I16" s="1283">
        <v>8.2335640670666042</v>
      </c>
      <c r="J16" s="1282">
        <v>92.74672000000001</v>
      </c>
      <c r="K16" s="1283">
        <v>15.851701447640535</v>
      </c>
      <c r="L16" s="1282">
        <v>328.53215999999998</v>
      </c>
      <c r="M16" s="1284">
        <v>56.150705019740549</v>
      </c>
      <c r="N16" s="1282">
        <v>256.55784000000006</v>
      </c>
      <c r="O16" s="1284">
        <v>43.849294980259458</v>
      </c>
      <c r="P16" s="1282">
        <v>585.09</v>
      </c>
      <c r="Q16" s="1285">
        <v>100</v>
      </c>
    </row>
    <row r="17" spans="1:17" x14ac:dyDescent="0.45">
      <c r="C17" s="1293">
        <v>2019</v>
      </c>
      <c r="D17" s="1282">
        <v>28.293279999999999</v>
      </c>
      <c r="E17" s="1283">
        <v>4.3546211503239807</v>
      </c>
      <c r="F17" s="1282">
        <v>150.47999999999999</v>
      </c>
      <c r="G17" s="1284">
        <v>23.16038970033706</v>
      </c>
      <c r="H17" s="1282">
        <v>41.890239999999999</v>
      </c>
      <c r="I17" s="1283">
        <v>6.4473304295630482</v>
      </c>
      <c r="J17" s="1282">
        <v>79.641919999999999</v>
      </c>
      <c r="K17" s="1283">
        <v>12.257694734735967</v>
      </c>
      <c r="L17" s="1282">
        <v>300.30543999999998</v>
      </c>
      <c r="M17" s="1284">
        <v>46.220036014960058</v>
      </c>
      <c r="N17" s="1282">
        <v>349.42456000000004</v>
      </c>
      <c r="O17" s="1284">
        <v>53.779963985039949</v>
      </c>
      <c r="P17" s="1282">
        <v>649.73</v>
      </c>
      <c r="Q17" s="1285">
        <v>100</v>
      </c>
    </row>
    <row r="18" spans="1:17" x14ac:dyDescent="0.45">
      <c r="C18" s="1293">
        <v>2020</v>
      </c>
      <c r="D18" s="1282">
        <v>29.667359999999999</v>
      </c>
      <c r="E18" s="1283">
        <v>4.51</v>
      </c>
      <c r="F18" s="1282">
        <v>148.16999999999999</v>
      </c>
      <c r="G18" s="1284">
        <v>22.52</v>
      </c>
      <c r="H18" s="1282">
        <v>42.335760000000001</v>
      </c>
      <c r="I18" s="1283">
        <v>6.4268759582833637</v>
      </c>
      <c r="J18" s="1282">
        <v>81.946560000000005</v>
      </c>
      <c r="K18" s="1283">
        <v>12.45</v>
      </c>
      <c r="L18" s="1282">
        <v>302.11968000000002</v>
      </c>
      <c r="M18" s="1284">
        <v>45.91</v>
      </c>
      <c r="N18" s="1282">
        <v>355.9</v>
      </c>
      <c r="O18" s="1284">
        <v>54.09</v>
      </c>
      <c r="P18" s="1282">
        <v>658.73</v>
      </c>
      <c r="Q18" s="1285">
        <v>100</v>
      </c>
    </row>
    <row r="19" spans="1:17" ht="17.399999999999999" customHeight="1" x14ac:dyDescent="0.45">
      <c r="C19" s="1294">
        <v>2021</v>
      </c>
      <c r="D19" s="1286">
        <v>33.049999999999997</v>
      </c>
      <c r="E19" s="1287">
        <v>5.05</v>
      </c>
      <c r="F19" s="1286">
        <v>148.12</v>
      </c>
      <c r="G19" s="1288">
        <v>22.61</v>
      </c>
      <c r="H19" s="1286">
        <v>44.24</v>
      </c>
      <c r="I19" s="1287">
        <v>6.75</v>
      </c>
      <c r="J19" s="1286">
        <v>84.43</v>
      </c>
      <c r="K19" s="1287">
        <v>12.89</v>
      </c>
      <c r="L19" s="1286">
        <v>309.83999999999997</v>
      </c>
      <c r="M19" s="1288">
        <v>47.31</v>
      </c>
      <c r="N19" s="1286">
        <v>345.13</v>
      </c>
      <c r="O19" s="1288">
        <v>52.69</v>
      </c>
      <c r="P19" s="1286">
        <v>654.97</v>
      </c>
      <c r="Q19" s="1289">
        <v>100</v>
      </c>
    </row>
    <row r="20" spans="1:17" x14ac:dyDescent="0.45">
      <c r="C20" s="3515" t="s">
        <v>5503</v>
      </c>
      <c r="D20" s="3515"/>
      <c r="E20" s="3515"/>
      <c r="F20" s="3515"/>
      <c r="G20" s="3515"/>
      <c r="H20" s="3515"/>
      <c r="I20" s="3515"/>
      <c r="J20" s="3515"/>
      <c r="K20" s="3515"/>
      <c r="L20" s="3515"/>
      <c r="M20" s="3515"/>
      <c r="N20" s="3515"/>
      <c r="O20" s="3515"/>
      <c r="P20" s="3515"/>
      <c r="Q20" s="3515"/>
    </row>
    <row r="21" spans="1:17" x14ac:dyDescent="0.45">
      <c r="C21" s="851"/>
      <c r="D21" s="851"/>
      <c r="E21" s="851"/>
      <c r="F21" s="851"/>
      <c r="G21" s="851"/>
      <c r="H21" s="851"/>
      <c r="I21" s="851"/>
      <c r="J21" s="851"/>
      <c r="K21" s="851"/>
      <c r="L21" s="851"/>
      <c r="M21" s="851"/>
      <c r="N21" s="851"/>
      <c r="O21" s="851"/>
      <c r="P21" s="851"/>
      <c r="Q21" s="851"/>
    </row>
    <row r="22" spans="1:17" ht="18.600000000000001" x14ac:dyDescent="0.45">
      <c r="C22" s="245" t="s">
        <v>6626</v>
      </c>
    </row>
    <row r="24" spans="1:17" x14ac:dyDescent="0.45">
      <c r="I24" s="1271"/>
      <c r="J24" s="1271"/>
    </row>
    <row r="25" spans="1:17" x14ac:dyDescent="0.45">
      <c r="H25" s="1271"/>
      <c r="I25" s="1271"/>
      <c r="J25" s="1271"/>
    </row>
    <row r="26" spans="1:17" x14ac:dyDescent="0.45">
      <c r="A26" s="677"/>
      <c r="B26" s="747"/>
      <c r="C26" s="747"/>
      <c r="D26" s="747"/>
      <c r="H26" s="1271"/>
      <c r="I26" s="1271"/>
      <c r="J26" s="1271"/>
    </row>
    <row r="27" spans="1:17" ht="12.75" customHeight="1" x14ac:dyDescent="0.45">
      <c r="A27" s="554"/>
      <c r="B27" s="694"/>
      <c r="C27" s="694"/>
      <c r="D27" s="694"/>
      <c r="H27" s="1271"/>
      <c r="I27" s="1271"/>
      <c r="J27" s="1271"/>
    </row>
    <row r="28" spans="1:17" ht="12.75" customHeight="1" x14ac:dyDescent="0.45">
      <c r="A28" s="554"/>
      <c r="B28" s="694"/>
      <c r="C28" s="694"/>
      <c r="D28" s="694"/>
      <c r="H28" s="1271"/>
      <c r="I28" s="1271"/>
      <c r="J28" s="1271"/>
    </row>
    <row r="29" spans="1:17" ht="12.75" customHeight="1" x14ac:dyDescent="0.45">
      <c r="A29" s="554"/>
      <c r="B29" s="694"/>
      <c r="C29" s="694"/>
      <c r="D29" s="694"/>
      <c r="H29" s="1271"/>
      <c r="I29" s="1271"/>
      <c r="J29" s="1271"/>
    </row>
    <row r="30" spans="1:17" ht="12.75" customHeight="1" x14ac:dyDescent="0.45">
      <c r="A30" s="554"/>
      <c r="B30" s="694"/>
      <c r="C30" s="694"/>
      <c r="D30" s="694"/>
      <c r="H30" s="1271"/>
      <c r="I30" s="1271"/>
      <c r="J30" s="1271"/>
    </row>
    <row r="31" spans="1:17" ht="12.75" customHeight="1" x14ac:dyDescent="0.45">
      <c r="A31" s="554"/>
      <c r="B31" s="694"/>
      <c r="C31" s="694"/>
      <c r="D31" s="694"/>
      <c r="H31" s="1271"/>
      <c r="I31" s="1271"/>
      <c r="J31" s="1271"/>
    </row>
    <row r="32" spans="1:17" ht="12.75" customHeight="1" x14ac:dyDescent="0.45">
      <c r="A32" s="554"/>
      <c r="B32" s="694"/>
      <c r="C32" s="694"/>
      <c r="D32" s="694"/>
      <c r="H32" s="1271"/>
      <c r="I32" s="1271"/>
      <c r="J32" s="1271"/>
    </row>
    <row r="33" spans="1:11" ht="12.75" customHeight="1" x14ac:dyDescent="0.45">
      <c r="A33" s="554"/>
      <c r="B33" s="694"/>
      <c r="C33" s="694"/>
      <c r="D33" s="694"/>
      <c r="H33" s="1271"/>
      <c r="I33" s="1271"/>
      <c r="J33" s="1271"/>
    </row>
    <row r="34" spans="1:11" ht="12.75" customHeight="1" x14ac:dyDescent="0.45">
      <c r="A34" s="554"/>
      <c r="B34" s="694"/>
      <c r="C34" s="694"/>
      <c r="D34" s="694"/>
      <c r="H34" s="1271"/>
      <c r="I34" s="1271"/>
      <c r="J34" s="1271"/>
    </row>
    <row r="35" spans="1:11" ht="12.75" customHeight="1" x14ac:dyDescent="0.45">
      <c r="A35" s="554"/>
      <c r="B35" s="694"/>
      <c r="C35" s="694"/>
      <c r="D35" s="694"/>
      <c r="H35" s="1271"/>
      <c r="I35" s="1271"/>
      <c r="J35" s="1271"/>
    </row>
    <row r="36" spans="1:11" ht="12.75" customHeight="1" x14ac:dyDescent="0.45">
      <c r="A36" s="554"/>
      <c r="B36" s="694"/>
      <c r="C36" s="694"/>
      <c r="D36" s="694"/>
      <c r="H36" s="1271"/>
      <c r="I36" s="1271"/>
      <c r="J36" s="1271"/>
    </row>
    <row r="37" spans="1:11" ht="12.75" customHeight="1" x14ac:dyDescent="0.45">
      <c r="A37" s="554"/>
      <c r="B37" s="694"/>
      <c r="C37" s="694"/>
      <c r="D37" s="694"/>
      <c r="H37" s="1271"/>
      <c r="I37" s="1271"/>
      <c r="J37" s="1271"/>
    </row>
    <row r="38" spans="1:11" x14ac:dyDescent="0.45">
      <c r="A38" s="554"/>
      <c r="B38" s="694"/>
      <c r="C38" s="694"/>
      <c r="D38" s="694"/>
      <c r="H38" s="1271"/>
      <c r="I38" s="1271"/>
      <c r="J38" s="1271"/>
    </row>
    <row r="39" spans="1:11" x14ac:dyDescent="0.45">
      <c r="A39" s="554"/>
      <c r="B39" s="694"/>
      <c r="C39" s="694"/>
      <c r="D39" s="694"/>
      <c r="H39" s="1271"/>
      <c r="I39" s="1271"/>
      <c r="J39" s="1271"/>
    </row>
    <row r="40" spans="1:11" x14ac:dyDescent="0.45">
      <c r="A40" s="554"/>
      <c r="B40" s="694"/>
      <c r="C40" s="694"/>
      <c r="D40" s="694"/>
      <c r="H40" s="1271"/>
      <c r="I40" s="1271"/>
      <c r="J40" s="1271"/>
    </row>
    <row r="41" spans="1:11" x14ac:dyDescent="0.45">
      <c r="A41" s="554"/>
      <c r="B41" s="694"/>
      <c r="C41" s="694"/>
      <c r="D41" s="694"/>
      <c r="H41" s="1271"/>
      <c r="I41" s="1271"/>
      <c r="J41" s="1271"/>
    </row>
    <row r="42" spans="1:11" x14ac:dyDescent="0.45">
      <c r="A42" s="554"/>
      <c r="B42" s="694"/>
      <c r="C42" s="694"/>
      <c r="D42" s="694"/>
      <c r="H42" s="1271"/>
      <c r="I42" s="1271"/>
      <c r="J42" s="1271"/>
    </row>
    <row r="43" spans="1:11" ht="39.6" customHeight="1" x14ac:dyDescent="0.45">
      <c r="A43" s="554"/>
      <c r="B43" s="694"/>
      <c r="C43" s="3510" t="s">
        <v>6627</v>
      </c>
      <c r="D43" s="3510"/>
      <c r="E43" s="3510"/>
      <c r="F43" s="3510"/>
      <c r="G43" s="3510"/>
      <c r="H43" s="3510"/>
      <c r="I43" s="3510"/>
      <c r="J43" s="3510"/>
      <c r="K43" s="3510"/>
    </row>
    <row r="44" spans="1:11" x14ac:dyDescent="0.45">
      <c r="A44" s="554"/>
      <c r="B44" s="694"/>
      <c r="C44" s="694"/>
      <c r="D44" s="694"/>
      <c r="H44" s="1271"/>
      <c r="I44" s="1271"/>
      <c r="J44" s="1271"/>
    </row>
    <row r="45" spans="1:11" x14ac:dyDescent="0.45">
      <c r="A45" s="554"/>
      <c r="B45" s="694"/>
      <c r="C45" s="694"/>
      <c r="D45" s="694"/>
      <c r="H45" s="1271"/>
      <c r="I45" s="1271"/>
      <c r="J45" s="1271"/>
    </row>
    <row r="46" spans="1:11" ht="11.55" customHeight="1" x14ac:dyDescent="0.45">
      <c r="A46" s="2788"/>
      <c r="B46" s="2791"/>
      <c r="C46" s="2791"/>
      <c r="D46" s="2791"/>
      <c r="E46" s="2789"/>
      <c r="F46" s="2789"/>
      <c r="G46" s="2790"/>
      <c r="H46" s="2789"/>
      <c r="I46" s="1271"/>
      <c r="J46" s="1271"/>
    </row>
    <row r="47" spans="1:11" ht="11.25" customHeight="1" x14ac:dyDescent="0.45">
      <c r="A47" s="2788"/>
      <c r="B47" s="2788"/>
      <c r="C47" s="2789"/>
      <c r="D47" s="2789"/>
      <c r="E47" s="2789"/>
      <c r="F47" s="2789"/>
      <c r="G47" s="2790"/>
      <c r="H47" s="2789"/>
      <c r="I47" s="2789"/>
      <c r="J47" s="2789"/>
      <c r="K47" s="2790"/>
    </row>
    <row r="48" spans="1:11" ht="174" x14ac:dyDescent="0.45">
      <c r="A48" s="380"/>
      <c r="B48" s="1301" t="s">
        <v>969</v>
      </c>
      <c r="C48" s="1301" t="s">
        <v>970</v>
      </c>
      <c r="D48" s="1301" t="s">
        <v>971</v>
      </c>
      <c r="E48" s="1301" t="s">
        <v>972</v>
      </c>
      <c r="F48" s="1301" t="s">
        <v>968</v>
      </c>
      <c r="G48" s="2790"/>
      <c r="H48" s="2789"/>
      <c r="I48" s="2789"/>
      <c r="J48" s="2789"/>
      <c r="K48" s="2790"/>
    </row>
    <row r="49" spans="1:11" x14ac:dyDescent="0.45">
      <c r="A49" s="1302">
        <v>2016</v>
      </c>
      <c r="B49" s="1303">
        <f t="shared" ref="B49:B54" si="0">+E14</f>
        <v>3.93</v>
      </c>
      <c r="C49" s="1303">
        <f t="shared" ref="C49:C54" si="1">+G14</f>
        <v>28.11</v>
      </c>
      <c r="D49" s="1303">
        <f t="shared" ref="D49:D54" si="2">+I14</f>
        <v>6.47</v>
      </c>
      <c r="E49" s="1303">
        <f t="shared" ref="E49:E54" si="3">+K14</f>
        <v>7.75</v>
      </c>
      <c r="F49" s="1303">
        <f t="shared" ref="F49:F54" si="4">+O14</f>
        <v>53.74</v>
      </c>
      <c r="G49" s="2790"/>
      <c r="H49" s="2790"/>
      <c r="I49" s="2790"/>
      <c r="J49" s="2790"/>
      <c r="K49" s="2790"/>
    </row>
    <row r="50" spans="1:11" x14ac:dyDescent="0.45">
      <c r="A50" s="1302">
        <v>2017</v>
      </c>
      <c r="B50" s="1303">
        <f t="shared" si="0"/>
        <v>5.25</v>
      </c>
      <c r="C50" s="1303">
        <f t="shared" si="1"/>
        <v>26.61</v>
      </c>
      <c r="D50" s="1303">
        <f t="shared" si="2"/>
        <v>9.1999999999999993</v>
      </c>
      <c r="E50" s="1303">
        <f t="shared" si="3"/>
        <v>17.64</v>
      </c>
      <c r="F50" s="1303">
        <f t="shared" si="4"/>
        <v>41.3</v>
      </c>
      <c r="G50" s="2790"/>
      <c r="H50" s="2789"/>
      <c r="I50" s="2789"/>
      <c r="J50" s="2789"/>
      <c r="K50" s="2790"/>
    </row>
    <row r="51" spans="1:11" x14ac:dyDescent="0.45">
      <c r="A51" s="1304">
        <v>2018</v>
      </c>
      <c r="B51" s="1303">
        <f t="shared" si="0"/>
        <v>6.048929224563742</v>
      </c>
      <c r="C51" s="1303">
        <f t="shared" si="1"/>
        <v>26.016510280469671</v>
      </c>
      <c r="D51" s="1303">
        <f t="shared" si="2"/>
        <v>8.2335640670666042</v>
      </c>
      <c r="E51" s="1303">
        <f t="shared" si="3"/>
        <v>15.851701447640535</v>
      </c>
      <c r="F51" s="1303">
        <f t="shared" si="4"/>
        <v>43.849294980259458</v>
      </c>
      <c r="G51" s="2790"/>
      <c r="H51" s="2789"/>
      <c r="I51" s="2789"/>
      <c r="J51" s="2789"/>
      <c r="K51" s="2790"/>
    </row>
    <row r="52" spans="1:11" x14ac:dyDescent="0.45">
      <c r="A52" s="1302">
        <v>2019</v>
      </c>
      <c r="B52" s="1303">
        <f t="shared" si="0"/>
        <v>4.3546211503239807</v>
      </c>
      <c r="C52" s="1303">
        <f t="shared" si="1"/>
        <v>23.16038970033706</v>
      </c>
      <c r="D52" s="1303">
        <f t="shared" si="2"/>
        <v>6.4473304295630482</v>
      </c>
      <c r="E52" s="1303">
        <f t="shared" si="3"/>
        <v>12.257694734735967</v>
      </c>
      <c r="F52" s="1303">
        <f t="shared" si="4"/>
        <v>53.779963985039949</v>
      </c>
      <c r="G52" s="2790"/>
      <c r="H52" s="2789"/>
      <c r="I52" s="2789"/>
      <c r="J52" s="2789"/>
      <c r="K52" s="2790"/>
    </row>
    <row r="53" spans="1:11" x14ac:dyDescent="0.45">
      <c r="A53" s="1302">
        <v>2020</v>
      </c>
      <c r="B53" s="1303">
        <f t="shared" si="0"/>
        <v>4.51</v>
      </c>
      <c r="C53" s="1303">
        <f t="shared" si="1"/>
        <v>22.52</v>
      </c>
      <c r="D53" s="1303">
        <f t="shared" si="2"/>
        <v>6.4268759582833637</v>
      </c>
      <c r="E53" s="1303">
        <f t="shared" si="3"/>
        <v>12.45</v>
      </c>
      <c r="F53" s="1303">
        <f t="shared" si="4"/>
        <v>54.09</v>
      </c>
      <c r="G53" s="2790"/>
      <c r="H53" s="2790"/>
      <c r="I53" s="2789"/>
      <c r="J53" s="2789"/>
      <c r="K53" s="2790"/>
    </row>
    <row r="54" spans="1:11" x14ac:dyDescent="0.45">
      <c r="A54" s="1302">
        <v>2021</v>
      </c>
      <c r="B54" s="1303">
        <f t="shared" si="0"/>
        <v>5.05</v>
      </c>
      <c r="C54" s="1303">
        <f t="shared" si="1"/>
        <v>22.61</v>
      </c>
      <c r="D54" s="1303">
        <f t="shared" si="2"/>
        <v>6.75</v>
      </c>
      <c r="E54" s="1303">
        <f t="shared" si="3"/>
        <v>12.89</v>
      </c>
      <c r="F54" s="1303">
        <f t="shared" si="4"/>
        <v>52.69</v>
      </c>
      <c r="G54" s="2790"/>
      <c r="H54" s="2789"/>
      <c r="I54" s="2789"/>
      <c r="J54" s="2789"/>
      <c r="K54" s="2790"/>
    </row>
    <row r="55" spans="1:11" x14ac:dyDescent="0.45">
      <c r="B55" s="1296"/>
      <c r="H55" s="1271"/>
      <c r="I55" s="1271"/>
      <c r="J55" s="1271"/>
    </row>
    <row r="56" spans="1:11" x14ac:dyDescent="0.45">
      <c r="H56" s="1271"/>
      <c r="I56" s="1271"/>
      <c r="J56" s="1271"/>
    </row>
    <row r="57" spans="1:11" x14ac:dyDescent="0.45">
      <c r="H57" s="1271"/>
      <c r="I57" s="1271"/>
      <c r="J57" s="1271"/>
    </row>
    <row r="58" spans="1:11" x14ac:dyDescent="0.45">
      <c r="H58" s="1271"/>
      <c r="I58" s="1271"/>
      <c r="J58" s="1271"/>
    </row>
    <row r="59" spans="1:11" x14ac:dyDescent="0.45">
      <c r="H59" s="1271"/>
      <c r="I59" s="1271"/>
      <c r="J59" s="1271"/>
    </row>
    <row r="60" spans="1:11" x14ac:dyDescent="0.45">
      <c r="H60" s="1271"/>
      <c r="I60" s="1271"/>
      <c r="J60" s="1271"/>
    </row>
    <row r="61" spans="1:11" x14ac:dyDescent="0.45">
      <c r="H61" s="1271"/>
      <c r="I61" s="1271"/>
      <c r="J61" s="1271"/>
    </row>
    <row r="62" spans="1:11" x14ac:dyDescent="0.45">
      <c r="H62" s="1271"/>
      <c r="I62" s="1271"/>
      <c r="J62" s="1271"/>
    </row>
    <row r="63" spans="1:11" x14ac:dyDescent="0.45">
      <c r="H63" s="1271"/>
      <c r="I63" s="1271"/>
      <c r="J63" s="1271"/>
    </row>
  </sheetData>
  <mergeCells count="20">
    <mergeCell ref="A5:B5"/>
    <mergeCell ref="C5:R5"/>
    <mergeCell ref="C1:D1"/>
    <mergeCell ref="A3:B3"/>
    <mergeCell ref="C3:R3"/>
    <mergeCell ref="A4:B4"/>
    <mergeCell ref="C4:R4"/>
    <mergeCell ref="C43:K43"/>
    <mergeCell ref="A6:B6"/>
    <mergeCell ref="C6:R6"/>
    <mergeCell ref="H12:I12"/>
    <mergeCell ref="J12:K12"/>
    <mergeCell ref="C11:C13"/>
    <mergeCell ref="D11:K11"/>
    <mergeCell ref="L11:M12"/>
    <mergeCell ref="N11:O12"/>
    <mergeCell ref="P11:Q12"/>
    <mergeCell ref="D12:E12"/>
    <mergeCell ref="F12:G12"/>
    <mergeCell ref="C20:Q20"/>
  </mergeCells>
  <hyperlinks>
    <hyperlink ref="A1" location="'ODS 6.'!A1" display="REGRESAR" xr:uid="{00000000-0004-0000-B600-000000000000}"/>
    <hyperlink ref="C1" location="'Metadato 6.3.1'!A1" display="VER METADATO" xr:uid="{00000000-0004-0000-B600-000001000000}"/>
  </hyperlinks>
  <pageMargins left="0.7" right="0.7" top="0.75" bottom="0.75" header="0.3" footer="0.3"/>
  <pageSetup orientation="portrait" r:id="rId1"/>
  <drawing r:id="rId2"/>
</worksheet>
</file>

<file path=xl/worksheets/sheet1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700-000000000000}">
  <sheetPr codeName="Hoja178">
    <tabColor theme="0" tint="-0.499984740745262"/>
  </sheetPr>
  <dimension ref="A1:F41"/>
  <sheetViews>
    <sheetView showGridLines="0" zoomScaleNormal="100" workbookViewId="0">
      <pane ySplit="1" topLeftCell="A2" activePane="bottomLeft" state="frozen"/>
      <selection pane="bottomLeft" activeCell="B1" sqref="B1"/>
    </sheetView>
  </sheetViews>
  <sheetFormatPr baseColWidth="10" defaultColWidth="11.44140625" defaultRowHeight="17.399999999999999" x14ac:dyDescent="0.3"/>
  <cols>
    <col min="1" max="1" width="11.44140625" style="1305"/>
    <col min="2" max="2" width="26.44140625" style="1305" customWidth="1"/>
    <col min="3" max="3" width="10.5546875" style="1305" bestFit="1" customWidth="1"/>
    <col min="4" max="4" width="85.77734375" style="1305" customWidth="1"/>
    <col min="5" max="5" width="11.44140625" style="1305"/>
    <col min="6" max="6" width="7.21875" style="1305" customWidth="1"/>
    <col min="7" max="10" width="11.44140625" style="1305"/>
    <col min="11" max="11" width="22" style="1305" customWidth="1"/>
    <col min="12" max="12" width="21.21875" style="1305" customWidth="1"/>
    <col min="13" max="13" width="11.44140625" style="1305"/>
    <col min="14" max="14" width="19.5546875" style="1305" customWidth="1"/>
    <col min="15" max="16384" width="11.44140625" style="1305"/>
  </cols>
  <sheetData>
    <row r="1" spans="1:6" x14ac:dyDescent="0.3">
      <c r="B1" s="481" t="s">
        <v>337</v>
      </c>
    </row>
    <row r="2" spans="1:6" ht="18" thickBot="1" x14ac:dyDescent="0.35"/>
    <row r="3" spans="1:6" ht="23.25" customHeight="1" thickBot="1" x14ac:dyDescent="0.35">
      <c r="B3" s="3505" t="s">
        <v>370</v>
      </c>
      <c r="C3" s="3505"/>
      <c r="D3" s="3505"/>
      <c r="F3" s="1267" t="s">
        <v>471</v>
      </c>
    </row>
    <row r="4" spans="1:6" x14ac:dyDescent="0.3">
      <c r="A4" s="1306"/>
      <c r="B4" s="3142" t="s">
        <v>449</v>
      </c>
      <c r="C4" s="3142"/>
      <c r="D4" s="44" t="s">
        <v>25</v>
      </c>
    </row>
    <row r="5" spans="1:6" ht="52.2" x14ac:dyDescent="0.3">
      <c r="B5" s="3142" t="s">
        <v>373</v>
      </c>
      <c r="C5" s="3142"/>
      <c r="D5" s="44" t="s">
        <v>81</v>
      </c>
    </row>
    <row r="6" spans="1:6" x14ac:dyDescent="0.3">
      <c r="B6" s="3142" t="s">
        <v>374</v>
      </c>
      <c r="C6" s="3142"/>
      <c r="D6" s="45" t="s">
        <v>948</v>
      </c>
    </row>
    <row r="7" spans="1:6" ht="30.6" customHeight="1" x14ac:dyDescent="0.3">
      <c r="B7" s="3143" t="s">
        <v>375</v>
      </c>
      <c r="C7" s="3143"/>
      <c r="D7" s="46" t="s">
        <v>4023</v>
      </c>
    </row>
    <row r="8" spans="1:6" x14ac:dyDescent="0.3">
      <c r="B8" s="3143" t="s">
        <v>2480</v>
      </c>
      <c r="C8" s="3143"/>
      <c r="D8" s="1266" t="s">
        <v>2562</v>
      </c>
    </row>
    <row r="9" spans="1:6" x14ac:dyDescent="0.45">
      <c r="B9" s="178"/>
      <c r="C9" s="178"/>
      <c r="D9" s="178"/>
    </row>
    <row r="10" spans="1:6" ht="23.25" customHeight="1" x14ac:dyDescent="0.3">
      <c r="B10" s="3505" t="s">
        <v>376</v>
      </c>
      <c r="C10" s="3505"/>
      <c r="D10" s="3505"/>
    </row>
    <row r="11" spans="1:6" ht="115.95" customHeight="1" x14ac:dyDescent="0.3">
      <c r="B11" s="3185" t="s">
        <v>377</v>
      </c>
      <c r="C11" s="3156"/>
      <c r="D11" s="2778" t="s">
        <v>973</v>
      </c>
    </row>
    <row r="12" spans="1:6" ht="15" customHeight="1" x14ac:dyDescent="0.3">
      <c r="B12" s="3143" t="s">
        <v>379</v>
      </c>
      <c r="C12" s="3143"/>
      <c r="D12" s="2567" t="s">
        <v>974</v>
      </c>
    </row>
    <row r="13" spans="1:6" x14ac:dyDescent="0.3">
      <c r="B13" s="3142" t="s">
        <v>380</v>
      </c>
      <c r="C13" s="3142"/>
      <c r="D13" s="2569" t="s">
        <v>948</v>
      </c>
    </row>
    <row r="14" spans="1:6" x14ac:dyDescent="0.3">
      <c r="B14" s="3142" t="s">
        <v>381</v>
      </c>
      <c r="C14" s="3156"/>
      <c r="D14" s="2569" t="s">
        <v>10</v>
      </c>
    </row>
    <row r="15" spans="1:6" ht="226.2" x14ac:dyDescent="0.3">
      <c r="B15" s="3142" t="s">
        <v>382</v>
      </c>
      <c r="C15" s="3142"/>
      <c r="D15" s="2778" t="s">
        <v>975</v>
      </c>
    </row>
    <row r="16" spans="1:6" ht="188.55" customHeight="1" x14ac:dyDescent="0.3">
      <c r="B16" s="3142" t="s">
        <v>383</v>
      </c>
      <c r="C16" s="3142"/>
      <c r="D16" s="2778" t="s">
        <v>976</v>
      </c>
    </row>
    <row r="17" spans="2:4" x14ac:dyDescent="0.3">
      <c r="B17" s="3142" t="s">
        <v>384</v>
      </c>
      <c r="C17" s="3142"/>
      <c r="D17" s="2568" t="s">
        <v>519</v>
      </c>
    </row>
    <row r="18" spans="2:4" ht="52.2" x14ac:dyDescent="0.3">
      <c r="B18" s="3143" t="s">
        <v>386</v>
      </c>
      <c r="C18" s="3143"/>
      <c r="D18" s="2778" t="s">
        <v>977</v>
      </c>
    </row>
    <row r="19" spans="2:4" ht="52.2" x14ac:dyDescent="0.3">
      <c r="B19" s="3144" t="s">
        <v>387</v>
      </c>
      <c r="C19" s="3145"/>
      <c r="D19" s="2568" t="s">
        <v>978</v>
      </c>
    </row>
    <row r="20" spans="2:4" x14ac:dyDescent="0.3">
      <c r="B20" s="3142" t="s">
        <v>388</v>
      </c>
      <c r="C20" s="3142"/>
      <c r="D20" s="2778" t="s">
        <v>424</v>
      </c>
    </row>
    <row r="21" spans="2:4" x14ac:dyDescent="0.3">
      <c r="B21" s="3146" t="s">
        <v>390</v>
      </c>
      <c r="C21" s="2570" t="s">
        <v>391</v>
      </c>
      <c r="D21" s="2778" t="s">
        <v>424</v>
      </c>
    </row>
    <row r="22" spans="2:4" ht="138" customHeight="1" x14ac:dyDescent="0.3">
      <c r="B22" s="3147"/>
      <c r="C22" s="2767" t="s">
        <v>393</v>
      </c>
      <c r="D22" s="2568" t="s">
        <v>6628</v>
      </c>
    </row>
    <row r="23" spans="2:4" x14ac:dyDescent="0.3">
      <c r="B23" s="3142" t="s">
        <v>395</v>
      </c>
      <c r="C23" s="3142"/>
      <c r="D23" s="2778" t="s">
        <v>586</v>
      </c>
    </row>
    <row r="24" spans="2:4" ht="243.6" x14ac:dyDescent="0.3">
      <c r="B24" s="3142" t="s">
        <v>397</v>
      </c>
      <c r="C24" s="3142"/>
      <c r="D24" s="2566" t="s">
        <v>6186</v>
      </c>
    </row>
    <row r="25" spans="2:4" x14ac:dyDescent="0.3">
      <c r="B25" s="3142" t="s">
        <v>399</v>
      </c>
      <c r="C25" s="3142"/>
      <c r="D25" s="2568" t="s">
        <v>19</v>
      </c>
    </row>
    <row r="26" spans="2:4" ht="121.8" x14ac:dyDescent="0.3">
      <c r="B26" s="3143" t="s">
        <v>401</v>
      </c>
      <c r="C26" s="3143"/>
      <c r="D26" s="2566" t="s">
        <v>5504</v>
      </c>
    </row>
    <row r="27" spans="2:4" ht="121.8" x14ac:dyDescent="0.3">
      <c r="B27" s="3149" t="s">
        <v>403</v>
      </c>
      <c r="C27" s="3150"/>
      <c r="D27" s="2778" t="s">
        <v>979</v>
      </c>
    </row>
    <row r="28" spans="2:4" ht="278.39999999999998" x14ac:dyDescent="0.3">
      <c r="B28" s="2768" t="s">
        <v>404</v>
      </c>
      <c r="C28" s="2769"/>
      <c r="D28" s="2778" t="s">
        <v>6629</v>
      </c>
    </row>
    <row r="29" spans="2:4" x14ac:dyDescent="0.3">
      <c r="B29" s="3151" t="s">
        <v>405</v>
      </c>
      <c r="C29" s="3152"/>
      <c r="D29" s="2573"/>
    </row>
    <row r="30" spans="2:4" x14ac:dyDescent="0.3">
      <c r="B30" s="2574"/>
      <c r="C30" s="2574"/>
      <c r="D30" s="2575"/>
    </row>
    <row r="31" spans="2:4" ht="23.25" customHeight="1" x14ac:dyDescent="0.3">
      <c r="B31" s="3505" t="s">
        <v>406</v>
      </c>
      <c r="C31" s="3505"/>
      <c r="D31" s="3505"/>
    </row>
    <row r="32" spans="2:4" x14ac:dyDescent="0.45">
      <c r="B32" s="3516" t="s">
        <v>407</v>
      </c>
      <c r="C32" s="3517"/>
      <c r="D32" s="179" t="s">
        <v>408</v>
      </c>
    </row>
    <row r="33" spans="2:4" x14ac:dyDescent="0.45">
      <c r="B33" s="3516" t="s">
        <v>409</v>
      </c>
      <c r="C33" s="3517"/>
      <c r="D33" s="179" t="s">
        <v>890</v>
      </c>
    </row>
    <row r="34" spans="2:4" x14ac:dyDescent="0.45">
      <c r="B34" s="3516" t="s">
        <v>411</v>
      </c>
      <c r="C34" s="3517"/>
      <c r="D34" s="179" t="s">
        <v>412</v>
      </c>
    </row>
    <row r="35" spans="2:4" x14ac:dyDescent="0.45">
      <c r="B35" s="3516" t="s">
        <v>413</v>
      </c>
      <c r="C35" s="3517"/>
      <c r="D35" s="179" t="s">
        <v>966</v>
      </c>
    </row>
    <row r="36" spans="2:4" x14ac:dyDescent="0.45">
      <c r="B36" s="3516" t="s">
        <v>415</v>
      </c>
      <c r="C36" s="3517"/>
      <c r="D36" s="179" t="s">
        <v>416</v>
      </c>
    </row>
    <row r="37" spans="2:4" x14ac:dyDescent="0.3">
      <c r="B37" s="3149" t="s">
        <v>407</v>
      </c>
      <c r="C37" s="3150"/>
      <c r="D37" s="2566" t="s">
        <v>709</v>
      </c>
    </row>
    <row r="38" spans="2:4" x14ac:dyDescent="0.3">
      <c r="B38" s="3149" t="s">
        <v>409</v>
      </c>
      <c r="C38" s="3150"/>
      <c r="D38" s="2566" t="s">
        <v>4573</v>
      </c>
    </row>
    <row r="39" spans="2:4" x14ac:dyDescent="0.3">
      <c r="B39" s="3149" t="s">
        <v>411</v>
      </c>
      <c r="C39" s="3150"/>
      <c r="D39" s="2566" t="s">
        <v>711</v>
      </c>
    </row>
    <row r="40" spans="2:4" x14ac:dyDescent="0.3">
      <c r="B40" s="3149" t="s">
        <v>413</v>
      </c>
      <c r="C40" s="3150"/>
      <c r="D40" s="2566" t="s">
        <v>4574</v>
      </c>
    </row>
    <row r="41" spans="2:4" x14ac:dyDescent="0.3">
      <c r="B41" s="3149" t="s">
        <v>415</v>
      </c>
      <c r="C41" s="3150"/>
      <c r="D41" s="2566" t="s">
        <v>6187</v>
      </c>
    </row>
  </sheetData>
  <mergeCells count="35">
    <mergeCell ref="B14:C14"/>
    <mergeCell ref="B15:C15"/>
    <mergeCell ref="B16:C16"/>
    <mergeCell ref="B17:C17"/>
    <mergeCell ref="B18:C18"/>
    <mergeCell ref="B37:C37"/>
    <mergeCell ref="B38:C38"/>
    <mergeCell ref="B39:C39"/>
    <mergeCell ref="B40:C40"/>
    <mergeCell ref="B41:C41"/>
    <mergeCell ref="B3:D3"/>
    <mergeCell ref="B4:C4"/>
    <mergeCell ref="B5:C5"/>
    <mergeCell ref="B6:C6"/>
    <mergeCell ref="B7:C7"/>
    <mergeCell ref="B10:D10"/>
    <mergeCell ref="B8:C8"/>
    <mergeCell ref="B11:C11"/>
    <mergeCell ref="B12:C12"/>
    <mergeCell ref="B13:C13"/>
    <mergeCell ref="B21:B22"/>
    <mergeCell ref="B19:C19"/>
    <mergeCell ref="B20:C20"/>
    <mergeCell ref="B23:C23"/>
    <mergeCell ref="B36:C36"/>
    <mergeCell ref="B24:C24"/>
    <mergeCell ref="B25:C25"/>
    <mergeCell ref="B26:C26"/>
    <mergeCell ref="B27:C27"/>
    <mergeCell ref="B29:C29"/>
    <mergeCell ref="B31:D31"/>
    <mergeCell ref="B32:C32"/>
    <mergeCell ref="B33:C33"/>
    <mergeCell ref="B34:C34"/>
    <mergeCell ref="B35:C35"/>
  </mergeCells>
  <dataValidations count="7">
    <dataValidation allowBlank="1" showDropDown="1" showInputMessage="1" showErrorMessage="1" sqref="D13" xr:uid="{54A0E0AF-3192-44EB-A7E3-8C12AE6BA9B8}"/>
    <dataValidation type="list" allowBlank="1" showInputMessage="1" showErrorMessage="1" sqref="D4" xr:uid="{00000000-0002-0000-B700-000001000000}">
      <formula1>ODS</formula1>
    </dataValidation>
    <dataValidation type="list" allowBlank="1" showInputMessage="1" showErrorMessage="1" sqref="D5" xr:uid="{00000000-0002-0000-B700-000002000000}">
      <formula1>Metas_ODS</formula1>
    </dataValidation>
    <dataValidation type="list" allowBlank="1" showInputMessage="1" showErrorMessage="1" sqref="D6" xr:uid="{00000000-0002-0000-B700-000003000000}">
      <formula1>Numero_indicador</formula1>
    </dataValidation>
    <dataValidation type="list" allowBlank="1" showInputMessage="1" showErrorMessage="1" sqref="D7" xr:uid="{00000000-0002-0000-B700-000004000000}">
      <formula1>Nombre_indicador_ODS</formula1>
    </dataValidation>
    <dataValidation type="list" allowBlank="1" showInputMessage="1" showErrorMessage="1" sqref="D14" xr:uid="{A94510EF-D1A0-4FF7-B3AF-45F0883744D8}">
      <formula1>Tipo_indicador</formula1>
    </dataValidation>
    <dataValidation type="list" allowBlank="1" showInputMessage="1" showErrorMessage="1" sqref="D25" xr:uid="{B1542A3F-B0EB-4629-8D91-1D4EB77D807A}">
      <formula1>Tipo_operación</formula1>
    </dataValidation>
  </dataValidations>
  <hyperlinks>
    <hyperlink ref="B1" location="'6.3.1'!A1" display="REGRESAR" xr:uid="{00000000-0004-0000-B700-000000000000}"/>
    <hyperlink ref="D8" r:id="rId1" xr:uid="{00000000-0004-0000-B700-000001000000}"/>
  </hyperlinks>
  <pageMargins left="0.7" right="0.7" top="0.75" bottom="0.75" header="0.3" footer="0.3"/>
  <pageSetup orientation="portrait" r:id="rId2"/>
  <drawing r:id="rId3"/>
</worksheet>
</file>

<file path=xl/worksheets/sheet1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800-000000000000}">
  <sheetPr codeName="Hoja179"/>
  <dimension ref="A1:AE146"/>
  <sheetViews>
    <sheetView showGridLines="0" zoomScaleNormal="100" workbookViewId="0">
      <pane ySplit="1" topLeftCell="A2" activePane="bottomLeft" state="frozen"/>
      <selection pane="bottomLeft"/>
    </sheetView>
  </sheetViews>
  <sheetFormatPr baseColWidth="10" defaultColWidth="11.44140625" defaultRowHeight="17.399999999999999" x14ac:dyDescent="0.45"/>
  <cols>
    <col min="1" max="2" width="15.77734375" style="178" customWidth="1"/>
    <col min="3" max="3" width="13" style="178" customWidth="1"/>
    <col min="4" max="9" width="15.77734375" style="178" customWidth="1"/>
    <col min="10" max="10" width="16.21875" style="178" customWidth="1"/>
    <col min="11" max="11" width="1.21875" style="1271" customWidth="1"/>
    <col min="12" max="12" width="12.44140625" style="178" customWidth="1"/>
    <col min="13" max="13" width="11.44140625" style="178"/>
    <col min="14" max="14" width="13.77734375" style="178" customWidth="1"/>
    <col min="15" max="15" width="11.44140625" style="178"/>
    <col min="16" max="16" width="16" style="178" customWidth="1"/>
    <col min="17" max="17" width="0.77734375" style="178" customWidth="1"/>
    <col min="18" max="18" width="12.44140625" style="178" customWidth="1"/>
    <col min="19" max="19" width="9.21875" style="178" customWidth="1"/>
    <col min="20" max="20" width="11.44140625" style="178"/>
    <col min="21" max="21" width="9.44140625" style="178" customWidth="1"/>
    <col min="22" max="22" width="11.44140625" style="178"/>
    <col min="23" max="23" width="9.77734375" style="178" customWidth="1"/>
    <col min="24" max="24" width="11.44140625" style="178"/>
    <col min="25" max="25" width="9" style="178" customWidth="1"/>
    <col min="26" max="26" width="1.21875" style="178" customWidth="1"/>
    <col min="27" max="27" width="12.21875" style="178" customWidth="1"/>
    <col min="28" max="28" width="9" style="178" customWidth="1"/>
    <col min="29" max="29" width="11.44140625" style="178"/>
    <col min="30" max="30" width="9.77734375" style="178" customWidth="1"/>
    <col min="31" max="31" width="11.44140625" style="178"/>
    <col min="32" max="32" width="9.21875" style="178" customWidth="1"/>
    <col min="33" max="33" width="11.44140625" style="178"/>
    <col min="34" max="34" width="9" style="178" customWidth="1"/>
    <col min="35" max="35" width="0.77734375" style="178" customWidth="1"/>
    <col min="36" max="36" width="13.5546875" style="178" customWidth="1"/>
    <col min="37" max="37" width="9.21875" style="178" customWidth="1"/>
    <col min="38" max="38" width="11.44140625" style="178"/>
    <col min="39" max="39" width="9" style="178" customWidth="1"/>
    <col min="40" max="40" width="11.44140625" style="178"/>
    <col min="41" max="41" width="9" style="178" customWidth="1"/>
    <col min="42" max="42" width="11" style="178" customWidth="1"/>
    <col min="43" max="43" width="9" style="178" bestFit="1" customWidth="1"/>
    <col min="44" max="44" width="0.77734375" style="178" customWidth="1"/>
    <col min="45" max="45" width="14.21875" style="178" customWidth="1"/>
    <col min="46" max="46" width="9" style="178" customWidth="1"/>
    <col min="47" max="47" width="11.44140625" style="178"/>
    <col min="48" max="48" width="9" style="178" customWidth="1"/>
    <col min="49" max="49" width="11.44140625" style="178"/>
    <col min="50" max="50" width="9.21875" style="178" customWidth="1"/>
    <col min="51" max="51" width="11.44140625" style="178"/>
    <col min="52" max="52" width="9.21875" style="178" customWidth="1"/>
    <col min="53" max="53" width="0.77734375" style="178" customWidth="1"/>
    <col min="54" max="54" width="11.44140625" style="178"/>
    <col min="55" max="55" width="8.77734375" style="178" customWidth="1"/>
    <col min="56" max="56" width="11.44140625" style="178"/>
    <col min="57" max="57" width="8.77734375" style="178" customWidth="1"/>
    <col min="58" max="58" width="11.44140625" style="178"/>
    <col min="59" max="59" width="9" style="178" customWidth="1"/>
    <col min="60" max="60" width="11.44140625" style="178"/>
    <col min="61" max="61" width="9" style="178" customWidth="1"/>
    <col min="62" max="16384" width="11.44140625" style="178"/>
  </cols>
  <sheetData>
    <row r="1" spans="1:23" s="1260" customFormat="1" ht="18.600000000000001" x14ac:dyDescent="0.45">
      <c r="A1" s="576" t="s">
        <v>337</v>
      </c>
      <c r="B1" s="1321"/>
      <c r="C1" s="3119" t="s">
        <v>430</v>
      </c>
      <c r="D1" s="3119"/>
      <c r="E1" s="1321"/>
      <c r="F1" s="1321"/>
      <c r="G1" s="1321"/>
      <c r="H1" s="1321"/>
      <c r="I1" s="1321"/>
      <c r="J1" s="1321"/>
      <c r="K1" s="1299"/>
    </row>
    <row r="2" spans="1:23" s="1260" customFormat="1" ht="18.600000000000001" x14ac:dyDescent="0.45">
      <c r="K2" s="1299"/>
    </row>
    <row r="3" spans="1:23" s="1260" customFormat="1" ht="21" customHeight="1" x14ac:dyDescent="0.45">
      <c r="A3" s="3536" t="s">
        <v>339</v>
      </c>
      <c r="B3" s="3537"/>
      <c r="C3" s="3536" t="s">
        <v>945</v>
      </c>
      <c r="D3" s="3538"/>
      <c r="E3" s="3538"/>
      <c r="F3" s="3538"/>
      <c r="G3" s="3538"/>
      <c r="H3" s="3538"/>
      <c r="I3" s="3538"/>
      <c r="J3" s="3538"/>
      <c r="K3" s="3538"/>
      <c r="L3" s="3538"/>
      <c r="M3" s="3538"/>
      <c r="N3" s="3537"/>
      <c r="O3" s="1322"/>
      <c r="P3" s="1322"/>
      <c r="Q3" s="1322"/>
      <c r="R3" s="1322"/>
      <c r="S3" s="1322"/>
      <c r="T3" s="1322"/>
      <c r="U3" s="1322"/>
      <c r="V3" s="1322"/>
      <c r="W3" s="1323"/>
    </row>
    <row r="4" spans="1:23" s="1260" customFormat="1" ht="39.6" customHeight="1" x14ac:dyDescent="0.45">
      <c r="A4" s="3536" t="s">
        <v>340</v>
      </c>
      <c r="B4" s="3537"/>
      <c r="C4" s="3536" t="s">
        <v>81</v>
      </c>
      <c r="D4" s="3539"/>
      <c r="E4" s="3539"/>
      <c r="F4" s="3539"/>
      <c r="G4" s="3539"/>
      <c r="H4" s="3539"/>
      <c r="I4" s="3539"/>
      <c r="J4" s="3539"/>
      <c r="K4" s="3539"/>
      <c r="L4" s="3539"/>
      <c r="M4" s="3539"/>
      <c r="N4" s="3540"/>
      <c r="O4" s="1322"/>
      <c r="P4" s="1322"/>
      <c r="Q4" s="1322"/>
      <c r="R4" s="1322"/>
      <c r="S4" s="1322"/>
      <c r="T4" s="1322"/>
      <c r="U4" s="1322"/>
      <c r="V4" s="1322"/>
      <c r="W4" s="1324"/>
    </row>
    <row r="5" spans="1:23" s="1260" customFormat="1" ht="19.2" customHeight="1" x14ac:dyDescent="0.45">
      <c r="A5" s="3536" t="s">
        <v>341</v>
      </c>
      <c r="B5" s="3537"/>
      <c r="C5" s="3536" t="s">
        <v>4024</v>
      </c>
      <c r="D5" s="3539"/>
      <c r="E5" s="3539"/>
      <c r="F5" s="3539"/>
      <c r="G5" s="3539"/>
      <c r="H5" s="3539"/>
      <c r="I5" s="3539"/>
      <c r="J5" s="3539"/>
      <c r="K5" s="3539"/>
      <c r="L5" s="3539"/>
      <c r="M5" s="3539"/>
      <c r="N5" s="3540"/>
      <c r="O5" s="1322"/>
      <c r="P5" s="1322"/>
      <c r="Q5" s="1322"/>
      <c r="R5" s="1322"/>
      <c r="S5" s="1322"/>
      <c r="T5" s="1322"/>
      <c r="U5" s="1322"/>
      <c r="V5" s="1322"/>
      <c r="W5" s="1324"/>
    </row>
    <row r="6" spans="1:23" s="1260" customFormat="1" ht="21" customHeight="1" x14ac:dyDescent="0.45">
      <c r="A6" s="3536" t="s">
        <v>417</v>
      </c>
      <c r="B6" s="3537"/>
      <c r="C6" s="3536" t="s">
        <v>5133</v>
      </c>
      <c r="D6" s="3539"/>
      <c r="E6" s="3539"/>
      <c r="F6" s="3539"/>
      <c r="G6" s="3539"/>
      <c r="H6" s="3539"/>
      <c r="I6" s="3539"/>
      <c r="J6" s="3539"/>
      <c r="K6" s="3539"/>
      <c r="L6" s="3539"/>
      <c r="M6" s="3539"/>
      <c r="N6" s="3540"/>
      <c r="O6" s="1322"/>
      <c r="P6" s="1322"/>
      <c r="Q6" s="1322"/>
      <c r="R6" s="1322"/>
      <c r="S6" s="1322"/>
      <c r="T6" s="1322"/>
      <c r="U6" s="1322"/>
      <c r="V6" s="1322"/>
      <c r="W6" s="1324"/>
    </row>
    <row r="7" spans="1:23" s="1260" customFormat="1" ht="18.600000000000001" x14ac:dyDescent="0.45">
      <c r="A7" s="1325"/>
      <c r="B7" s="1325"/>
      <c r="K7" s="1299"/>
    </row>
    <row r="8" spans="1:23" s="1260" customFormat="1" ht="18.600000000000001" x14ac:dyDescent="0.45">
      <c r="A8" s="1325"/>
      <c r="B8" s="1325"/>
      <c r="J8" s="3137" t="s">
        <v>4654</v>
      </c>
      <c r="K8" s="3137"/>
      <c r="L8" s="3137"/>
      <c r="M8" s="3137"/>
      <c r="N8" s="3137"/>
      <c r="O8" s="3137"/>
    </row>
    <row r="9" spans="1:23" s="1260" customFormat="1" ht="52.2" customHeight="1" x14ac:dyDescent="0.45">
      <c r="A9" s="1325"/>
      <c r="B9" s="1325"/>
      <c r="C9" s="3361" t="s">
        <v>5134</v>
      </c>
      <c r="D9" s="3361"/>
      <c r="E9" s="3361"/>
      <c r="F9" s="3361"/>
      <c r="G9" s="3361"/>
    </row>
    <row r="10" spans="1:23" s="1260" customFormat="1" ht="19.2" customHeight="1" x14ac:dyDescent="0.45">
      <c r="A10" s="1325"/>
      <c r="B10" s="1325"/>
      <c r="C10" s="3500" t="s">
        <v>981</v>
      </c>
      <c r="D10" s="3498">
        <v>2021</v>
      </c>
      <c r="E10" s="3498"/>
      <c r="F10" s="3498">
        <v>2022</v>
      </c>
      <c r="G10" s="3498"/>
      <c r="H10" s="2941"/>
      <c r="I10" s="2941"/>
      <c r="J10" s="2941"/>
      <c r="K10" s="2941"/>
      <c r="L10" s="2941"/>
    </row>
    <row r="11" spans="1:23" x14ac:dyDescent="0.45">
      <c r="A11" s="853"/>
      <c r="B11" s="853"/>
      <c r="C11" s="3501"/>
      <c r="D11" s="2944" t="s">
        <v>344</v>
      </c>
      <c r="E11" s="2944" t="s">
        <v>385</v>
      </c>
      <c r="F11" s="2944" t="s">
        <v>344</v>
      </c>
      <c r="G11" s="2944" t="s">
        <v>385</v>
      </c>
    </row>
    <row r="12" spans="1:23" x14ac:dyDescent="0.45">
      <c r="A12" s="853"/>
      <c r="B12" s="853"/>
      <c r="C12" s="2946" t="s">
        <v>433</v>
      </c>
      <c r="D12" s="3080">
        <v>51</v>
      </c>
      <c r="E12" s="1310">
        <f>+D12/D$12</f>
        <v>1</v>
      </c>
      <c r="F12" s="2851">
        <v>51</v>
      </c>
      <c r="G12" s="1310">
        <f>+F12/F$12</f>
        <v>1</v>
      </c>
    </row>
    <row r="13" spans="1:23" ht="16.8" customHeight="1" x14ac:dyDescent="0.45">
      <c r="A13" s="853"/>
      <c r="B13" s="853"/>
      <c r="C13" s="2943" t="s">
        <v>982</v>
      </c>
      <c r="D13" s="641">
        <v>29</v>
      </c>
      <c r="E13" s="1310">
        <f t="shared" ref="E13:E14" si="0">+D13/D$12</f>
        <v>0.56862745098039214</v>
      </c>
      <c r="F13" s="2851">
        <v>33</v>
      </c>
      <c r="G13" s="1310">
        <f t="shared" ref="G13:G14" si="1">+F13/F$12</f>
        <v>0.6470588235294118</v>
      </c>
    </row>
    <row r="14" spans="1:23" ht="17.399999999999999" customHeight="1" x14ac:dyDescent="0.45">
      <c r="A14" s="853"/>
      <c r="B14" s="853"/>
      <c r="C14" s="2945" t="s">
        <v>983</v>
      </c>
      <c r="D14" s="1311">
        <v>22</v>
      </c>
      <c r="E14" s="1312">
        <f t="shared" si="0"/>
        <v>0.43137254901960786</v>
      </c>
      <c r="F14" s="830">
        <v>18</v>
      </c>
      <c r="G14" s="1312">
        <f t="shared" si="1"/>
        <v>0.35294117647058826</v>
      </c>
    </row>
    <row r="15" spans="1:23" ht="21" customHeight="1" x14ac:dyDescent="0.45">
      <c r="A15" s="853"/>
      <c r="B15" s="853"/>
      <c r="C15" s="1313" t="s">
        <v>7488</v>
      </c>
    </row>
    <row r="16" spans="1:23" x14ac:dyDescent="0.45">
      <c r="H16" s="1314"/>
      <c r="I16" s="1314"/>
    </row>
    <row r="17" spans="8:10" x14ac:dyDescent="0.45">
      <c r="H17" s="1314"/>
      <c r="I17" s="1314"/>
    </row>
    <row r="18" spans="8:10" x14ac:dyDescent="0.45">
      <c r="H18" s="1314"/>
      <c r="I18" s="1314"/>
    </row>
    <row r="19" spans="8:10" ht="12.75" customHeight="1" x14ac:dyDescent="0.45">
      <c r="H19" s="1314"/>
      <c r="I19" s="1314"/>
    </row>
    <row r="20" spans="8:10" x14ac:dyDescent="0.45">
      <c r="H20" s="1314"/>
      <c r="I20" s="1314"/>
    </row>
    <row r="21" spans="8:10" x14ac:dyDescent="0.45">
      <c r="H21" s="1314"/>
      <c r="I21" s="1314"/>
    </row>
    <row r="22" spans="8:10" x14ac:dyDescent="0.45">
      <c r="H22" s="1314"/>
      <c r="I22" s="1314"/>
    </row>
    <row r="23" spans="8:10" x14ac:dyDescent="0.45">
      <c r="H23" s="1314"/>
      <c r="I23" s="1314"/>
    </row>
    <row r="24" spans="8:10" x14ac:dyDescent="0.45">
      <c r="H24" s="1314"/>
      <c r="I24" s="1314"/>
    </row>
    <row r="25" spans="8:10" x14ac:dyDescent="0.45">
      <c r="H25" s="1314"/>
      <c r="I25" s="1314"/>
    </row>
    <row r="26" spans="8:10" x14ac:dyDescent="0.45">
      <c r="H26" s="1314"/>
      <c r="I26" s="1314"/>
    </row>
    <row r="27" spans="8:10" x14ac:dyDescent="0.45">
      <c r="H27" s="1314"/>
      <c r="I27" s="1314"/>
    </row>
    <row r="28" spans="8:10" x14ac:dyDescent="0.45">
      <c r="H28" s="1314"/>
      <c r="I28" s="1314"/>
    </row>
    <row r="29" spans="8:10" x14ac:dyDescent="0.45">
      <c r="H29" s="1314"/>
      <c r="I29" s="1314"/>
      <c r="J29" s="178" t="s">
        <v>7489</v>
      </c>
    </row>
    <row r="30" spans="8:10" x14ac:dyDescent="0.45">
      <c r="H30" s="1314"/>
      <c r="I30" s="1314"/>
    </row>
    <row r="31" spans="8:10" x14ac:dyDescent="0.45">
      <c r="H31" s="1314"/>
      <c r="I31" s="1314"/>
    </row>
    <row r="32" spans="8:10" x14ac:dyDescent="0.45">
      <c r="H32" s="1314"/>
      <c r="I32" s="1314"/>
    </row>
    <row r="33" spans="3:31" x14ac:dyDescent="0.45">
      <c r="H33" s="1314"/>
      <c r="I33" s="1314"/>
    </row>
    <row r="34" spans="3:31" x14ac:dyDescent="0.45">
      <c r="C34" s="3523" t="s">
        <v>7483</v>
      </c>
      <c r="D34" s="3523"/>
      <c r="E34" s="3523"/>
      <c r="F34" s="3523"/>
      <c r="G34" s="3523"/>
      <c r="H34" s="3523"/>
      <c r="I34" s="3523"/>
      <c r="J34" s="3523"/>
      <c r="K34" s="3523"/>
      <c r="L34" s="3523"/>
      <c r="M34" s="3523"/>
      <c r="N34" s="3523"/>
      <c r="O34" s="3523"/>
      <c r="P34" s="3523"/>
      <c r="Q34" s="3523"/>
      <c r="R34" s="3523"/>
      <c r="S34" s="3523"/>
      <c r="T34" s="3523"/>
      <c r="U34" s="3523"/>
      <c r="V34" s="3523"/>
      <c r="W34" s="3523"/>
      <c r="X34" s="3523"/>
      <c r="Y34" s="3523"/>
      <c r="Z34" s="3523"/>
      <c r="AA34" s="3523"/>
      <c r="AB34" s="3523"/>
      <c r="AC34" s="3523"/>
      <c r="AD34" s="3523"/>
      <c r="AE34" s="3523"/>
    </row>
    <row r="35" spans="3:31" x14ac:dyDescent="0.45">
      <c r="C35" s="2956"/>
      <c r="D35" s="3527" t="s">
        <v>984</v>
      </c>
      <c r="E35" s="3527" t="s">
        <v>985</v>
      </c>
      <c r="F35" s="3524" t="s">
        <v>986</v>
      </c>
      <c r="G35" s="3524"/>
      <c r="H35" s="3524"/>
      <c r="I35" s="3524"/>
      <c r="J35" s="3524"/>
      <c r="K35" s="2957"/>
      <c r="L35" s="3524" t="s">
        <v>987</v>
      </c>
      <c r="M35" s="3524"/>
      <c r="N35" s="3524"/>
      <c r="O35" s="3524"/>
      <c r="P35" s="3524"/>
      <c r="Q35" s="2956"/>
      <c r="R35" s="3524" t="s">
        <v>988</v>
      </c>
      <c r="S35" s="3524"/>
      <c r="T35" s="2956"/>
      <c r="U35" s="3524" t="s">
        <v>989</v>
      </c>
      <c r="V35" s="3524"/>
      <c r="W35" s="2956"/>
      <c r="X35" s="3524" t="s">
        <v>990</v>
      </c>
      <c r="Y35" s="3524"/>
      <c r="Z35" s="2956"/>
      <c r="AA35" s="3524" t="s">
        <v>991</v>
      </c>
      <c r="AB35" s="3524"/>
      <c r="AC35" s="2956"/>
      <c r="AD35" s="3524" t="s">
        <v>992</v>
      </c>
      <c r="AE35" s="3524"/>
    </row>
    <row r="36" spans="3:31" ht="27.6" x14ac:dyDescent="0.45">
      <c r="C36" s="3519" t="s">
        <v>993</v>
      </c>
      <c r="D36" s="3527"/>
      <c r="E36" s="3527"/>
      <c r="F36" s="2958" t="s">
        <v>994</v>
      </c>
      <c r="G36" s="2958" t="s">
        <v>995</v>
      </c>
      <c r="H36" s="3525" t="s">
        <v>505</v>
      </c>
      <c r="I36" s="3525" t="s">
        <v>996</v>
      </c>
      <c r="J36" s="3525" t="s">
        <v>997</v>
      </c>
      <c r="K36" s="2959"/>
      <c r="L36" s="3525" t="s">
        <v>998</v>
      </c>
      <c r="M36" s="3525" t="s">
        <v>999</v>
      </c>
      <c r="N36" s="3525" t="s">
        <v>1000</v>
      </c>
      <c r="O36" s="3525" t="s">
        <v>1001</v>
      </c>
      <c r="P36" s="2958" t="s">
        <v>1002</v>
      </c>
      <c r="Q36" s="2960"/>
      <c r="R36" s="2958" t="s">
        <v>1003</v>
      </c>
      <c r="S36" s="3525" t="s">
        <v>1004</v>
      </c>
      <c r="T36" s="2960"/>
      <c r="U36" s="2958" t="s">
        <v>1005</v>
      </c>
      <c r="V36" s="3525" t="s">
        <v>1004</v>
      </c>
      <c r="W36" s="2959"/>
      <c r="X36" s="2958" t="s">
        <v>990</v>
      </c>
      <c r="Y36" s="3525" t="s">
        <v>1004</v>
      </c>
      <c r="Z36" s="2959"/>
      <c r="AA36" s="2958" t="s">
        <v>1006</v>
      </c>
      <c r="AB36" s="3525" t="s">
        <v>1004</v>
      </c>
      <c r="AC36" s="2959"/>
      <c r="AD36" s="2958" t="s">
        <v>1007</v>
      </c>
      <c r="AE36" s="3525" t="s">
        <v>1004</v>
      </c>
    </row>
    <row r="37" spans="3:31" x14ac:dyDescent="0.45">
      <c r="C37" s="3520"/>
      <c r="D37" s="3526"/>
      <c r="E37" s="3526"/>
      <c r="F37" s="2961" t="s">
        <v>1008</v>
      </c>
      <c r="G37" s="2961" t="s">
        <v>1008</v>
      </c>
      <c r="H37" s="3526"/>
      <c r="I37" s="3526"/>
      <c r="J37" s="3526"/>
      <c r="K37" s="2962"/>
      <c r="L37" s="3526"/>
      <c r="M37" s="3526"/>
      <c r="N37" s="3526"/>
      <c r="O37" s="3526"/>
      <c r="P37" s="2963" t="s">
        <v>1009</v>
      </c>
      <c r="Q37" s="2963"/>
      <c r="R37" s="2963" t="s">
        <v>7484</v>
      </c>
      <c r="S37" s="3526"/>
      <c r="T37" s="2963"/>
      <c r="U37" s="2963" t="s">
        <v>7484</v>
      </c>
      <c r="V37" s="3526"/>
      <c r="W37" s="2962"/>
      <c r="X37" s="2963" t="s">
        <v>7484</v>
      </c>
      <c r="Y37" s="3526"/>
      <c r="Z37" s="2962"/>
      <c r="AA37" s="2963" t="s">
        <v>7484</v>
      </c>
      <c r="AB37" s="3526"/>
      <c r="AC37" s="2962"/>
      <c r="AD37" s="2963" t="s">
        <v>7485</v>
      </c>
      <c r="AE37" s="3526"/>
    </row>
    <row r="38" spans="3:31" x14ac:dyDescent="0.45">
      <c r="C38" s="3528" t="s">
        <v>1014</v>
      </c>
      <c r="D38" s="2964" t="s">
        <v>1016</v>
      </c>
      <c r="E38" s="2964" t="s">
        <v>1017</v>
      </c>
      <c r="F38" s="2965">
        <v>505940</v>
      </c>
      <c r="G38" s="2965">
        <v>1104290</v>
      </c>
      <c r="H38" s="2964" t="s">
        <v>506</v>
      </c>
      <c r="I38" s="2964" t="s">
        <v>1018</v>
      </c>
      <c r="J38" s="2964" t="s">
        <v>1019</v>
      </c>
      <c r="K38" s="2966"/>
      <c r="L38" s="2964">
        <v>5</v>
      </c>
      <c r="M38" s="2964">
        <v>3</v>
      </c>
      <c r="N38" s="2964">
        <v>2</v>
      </c>
      <c r="O38" s="2967">
        <v>60</v>
      </c>
      <c r="P38" s="2964">
        <v>0</v>
      </c>
      <c r="Q38" s="2968"/>
      <c r="R38" s="2965">
        <v>9.9</v>
      </c>
      <c r="S38" s="2969">
        <v>0</v>
      </c>
      <c r="T38" s="2968"/>
      <c r="U38" s="2965">
        <v>90.7</v>
      </c>
      <c r="V38" s="2969">
        <v>1</v>
      </c>
      <c r="W38" s="2970"/>
      <c r="X38" s="2965">
        <v>0.17</v>
      </c>
      <c r="Y38" s="2969">
        <v>1</v>
      </c>
      <c r="Z38" s="2970"/>
      <c r="AA38" s="2965">
        <v>7.86</v>
      </c>
      <c r="AB38" s="2969">
        <v>1</v>
      </c>
      <c r="AC38" s="2970"/>
      <c r="AD38" s="2965">
        <v>504</v>
      </c>
      <c r="AE38" s="2969">
        <v>0</v>
      </c>
    </row>
    <row r="39" spans="3:31" x14ac:dyDescent="0.45">
      <c r="C39" s="3529"/>
      <c r="D39" s="2964" t="s">
        <v>1016</v>
      </c>
      <c r="E39" s="2964" t="s">
        <v>1020</v>
      </c>
      <c r="F39" s="2965">
        <v>499343</v>
      </c>
      <c r="G39" s="2965">
        <v>1103594</v>
      </c>
      <c r="H39" s="2964" t="s">
        <v>506</v>
      </c>
      <c r="I39" s="2964" t="s">
        <v>1018</v>
      </c>
      <c r="J39" s="2964" t="s">
        <v>1021</v>
      </c>
      <c r="K39" s="2966"/>
      <c r="L39" s="2964">
        <v>5</v>
      </c>
      <c r="M39" s="2964">
        <v>3</v>
      </c>
      <c r="N39" s="2964">
        <v>2</v>
      </c>
      <c r="O39" s="2967">
        <v>60</v>
      </c>
      <c r="P39" s="2964">
        <v>0</v>
      </c>
      <c r="Q39" s="2968"/>
      <c r="R39" s="2965">
        <v>6.8</v>
      </c>
      <c r="S39" s="2969">
        <v>0</v>
      </c>
      <c r="T39" s="2968"/>
      <c r="U39" s="2965">
        <v>91.9</v>
      </c>
      <c r="V39" s="2969">
        <v>1</v>
      </c>
      <c r="W39" s="2970"/>
      <c r="X39" s="2965">
        <v>0.16</v>
      </c>
      <c r="Y39" s="2969">
        <v>1</v>
      </c>
      <c r="Z39" s="2970"/>
      <c r="AA39" s="2965">
        <v>7.86</v>
      </c>
      <c r="AB39" s="2969">
        <v>1</v>
      </c>
      <c r="AC39" s="2970"/>
      <c r="AD39" s="2965">
        <v>36</v>
      </c>
      <c r="AE39" s="2969">
        <v>0</v>
      </c>
    </row>
    <row r="40" spans="3:31" x14ac:dyDescent="0.45">
      <c r="C40" s="3529"/>
      <c r="D40" s="2964" t="s">
        <v>1016</v>
      </c>
      <c r="E40" s="2964" t="s">
        <v>1022</v>
      </c>
      <c r="F40" s="2965">
        <v>491495</v>
      </c>
      <c r="G40" s="2965">
        <v>1102221</v>
      </c>
      <c r="H40" s="2964" t="s">
        <v>506</v>
      </c>
      <c r="I40" s="2964" t="s">
        <v>1023</v>
      </c>
      <c r="J40" s="2964" t="s">
        <v>1024</v>
      </c>
      <c r="K40" s="2966"/>
      <c r="L40" s="2964">
        <v>5</v>
      </c>
      <c r="M40" s="2964">
        <v>4</v>
      </c>
      <c r="N40" s="2964">
        <v>1</v>
      </c>
      <c r="O40" s="2967">
        <v>80</v>
      </c>
      <c r="P40" s="2964">
        <v>1</v>
      </c>
      <c r="Q40" s="2968"/>
      <c r="R40" s="2965">
        <v>5.5</v>
      </c>
      <c r="S40" s="2969">
        <v>1</v>
      </c>
      <c r="T40" s="2968"/>
      <c r="U40" s="2965">
        <v>96</v>
      </c>
      <c r="V40" s="2969">
        <v>1</v>
      </c>
      <c r="W40" s="2970"/>
      <c r="X40" s="2965">
        <v>0.22</v>
      </c>
      <c r="Y40" s="2969">
        <v>1</v>
      </c>
      <c r="Z40" s="2970"/>
      <c r="AA40" s="2965">
        <v>7.99</v>
      </c>
      <c r="AB40" s="2969">
        <v>1</v>
      </c>
      <c r="AC40" s="2970"/>
      <c r="AD40" s="2965">
        <v>56.1</v>
      </c>
      <c r="AE40" s="2969">
        <v>0</v>
      </c>
    </row>
    <row r="41" spans="3:31" x14ac:dyDescent="0.45">
      <c r="C41" s="3529"/>
      <c r="D41" s="2964" t="s">
        <v>1016</v>
      </c>
      <c r="E41" s="2964" t="s">
        <v>1025</v>
      </c>
      <c r="F41" s="2965">
        <v>480338</v>
      </c>
      <c r="G41" s="2965">
        <v>1102283</v>
      </c>
      <c r="H41" s="2964" t="s">
        <v>509</v>
      </c>
      <c r="I41" s="2964" t="s">
        <v>1026</v>
      </c>
      <c r="J41" s="2964" t="s">
        <v>1027</v>
      </c>
      <c r="K41" s="2966"/>
      <c r="L41" s="2964" t="s">
        <v>6422</v>
      </c>
      <c r="M41" s="2964" t="s">
        <v>6422</v>
      </c>
      <c r="N41" s="2964" t="s">
        <v>6422</v>
      </c>
      <c r="O41" s="2967" t="s">
        <v>6422</v>
      </c>
      <c r="P41" s="2964" t="s">
        <v>6422</v>
      </c>
      <c r="Q41" s="2968"/>
      <c r="R41" s="2965" t="s">
        <v>6422</v>
      </c>
      <c r="S41" s="2969" t="s">
        <v>6422</v>
      </c>
      <c r="T41" s="2968"/>
      <c r="U41" s="2965" t="s">
        <v>6422</v>
      </c>
      <c r="V41" s="2969" t="s">
        <v>6422</v>
      </c>
      <c r="W41" s="2970"/>
      <c r="X41" s="2965" t="s">
        <v>6422</v>
      </c>
      <c r="Y41" s="2969" t="s">
        <v>6422</v>
      </c>
      <c r="Z41" s="2970"/>
      <c r="AA41" s="2965" t="s">
        <v>6422</v>
      </c>
      <c r="AB41" s="2969" t="s">
        <v>6422</v>
      </c>
      <c r="AC41" s="2970"/>
      <c r="AD41" s="2965" t="s">
        <v>6422</v>
      </c>
      <c r="AE41" s="2969" t="s">
        <v>6422</v>
      </c>
    </row>
    <row r="42" spans="3:31" x14ac:dyDescent="0.45">
      <c r="C42" s="3529"/>
      <c r="D42" s="2964" t="s">
        <v>1029</v>
      </c>
      <c r="E42" s="2964" t="s">
        <v>1030</v>
      </c>
      <c r="F42" s="2965">
        <v>450165</v>
      </c>
      <c r="G42" s="2965">
        <v>1097109</v>
      </c>
      <c r="H42" s="2964" t="s">
        <v>507</v>
      </c>
      <c r="I42" s="2964" t="s">
        <v>507</v>
      </c>
      <c r="J42" s="2964" t="s">
        <v>1031</v>
      </c>
      <c r="K42" s="2966"/>
      <c r="L42" s="2964">
        <v>5</v>
      </c>
      <c r="M42" s="2964">
        <v>3</v>
      </c>
      <c r="N42" s="2964">
        <v>2</v>
      </c>
      <c r="O42" s="2967">
        <v>60</v>
      </c>
      <c r="P42" s="2964">
        <v>0</v>
      </c>
      <c r="Q42" s="2968"/>
      <c r="R42" s="2965">
        <v>11.9</v>
      </c>
      <c r="S42" s="2969">
        <v>0</v>
      </c>
      <c r="T42" s="2968"/>
      <c r="U42" s="2965">
        <v>98.7</v>
      </c>
      <c r="V42" s="2969">
        <v>1</v>
      </c>
      <c r="W42" s="2970"/>
      <c r="X42" s="2965">
        <v>0.15</v>
      </c>
      <c r="Y42" s="2969">
        <v>1</v>
      </c>
      <c r="Z42" s="2970"/>
      <c r="AA42" s="2965">
        <v>8.1</v>
      </c>
      <c r="AB42" s="2969">
        <v>1</v>
      </c>
      <c r="AC42" s="2970"/>
      <c r="AD42" s="2965">
        <v>343</v>
      </c>
      <c r="AE42" s="2969">
        <v>0</v>
      </c>
    </row>
    <row r="43" spans="3:31" x14ac:dyDescent="0.45">
      <c r="C43" s="3529"/>
      <c r="D43" s="2964" t="s">
        <v>1032</v>
      </c>
      <c r="E43" s="2964" t="s">
        <v>1033</v>
      </c>
      <c r="F43" s="2965">
        <v>461417</v>
      </c>
      <c r="G43" s="2965">
        <v>1102524</v>
      </c>
      <c r="H43" s="2964" t="s">
        <v>507</v>
      </c>
      <c r="I43" s="2964" t="s">
        <v>1034</v>
      </c>
      <c r="J43" s="2964" t="s">
        <v>1035</v>
      </c>
      <c r="K43" s="2966"/>
      <c r="L43" s="2964">
        <v>5</v>
      </c>
      <c r="M43" s="2964">
        <v>4</v>
      </c>
      <c r="N43" s="2964">
        <v>1</v>
      </c>
      <c r="O43" s="2967">
        <v>80</v>
      </c>
      <c r="P43" s="2964">
        <v>1</v>
      </c>
      <c r="Q43" s="2968"/>
      <c r="R43" s="2965">
        <v>5.8</v>
      </c>
      <c r="S43" s="2969">
        <v>1</v>
      </c>
      <c r="T43" s="2968"/>
      <c r="U43" s="2965">
        <v>99</v>
      </c>
      <c r="V43" s="2969">
        <v>1</v>
      </c>
      <c r="W43" s="2970"/>
      <c r="X43" s="2965">
        <v>0.15</v>
      </c>
      <c r="Y43" s="2969">
        <v>1</v>
      </c>
      <c r="Z43" s="2970"/>
      <c r="AA43" s="2965">
        <v>7.97</v>
      </c>
      <c r="AB43" s="2969">
        <v>1</v>
      </c>
      <c r="AC43" s="2970"/>
      <c r="AD43" s="2965">
        <v>125</v>
      </c>
      <c r="AE43" s="2969">
        <v>0</v>
      </c>
    </row>
    <row r="44" spans="3:31" x14ac:dyDescent="0.45">
      <c r="C44" s="3529"/>
      <c r="D44" s="2964" t="s">
        <v>1029</v>
      </c>
      <c r="E44" s="2964" t="s">
        <v>1036</v>
      </c>
      <c r="F44" s="2965">
        <v>442305</v>
      </c>
      <c r="G44" s="2965">
        <v>1092780</v>
      </c>
      <c r="H44" s="2964" t="s">
        <v>507</v>
      </c>
      <c r="I44" s="2964" t="s">
        <v>1037</v>
      </c>
      <c r="J44" s="2964" t="s">
        <v>1037</v>
      </c>
      <c r="K44" s="2966"/>
      <c r="L44" s="2964">
        <v>5</v>
      </c>
      <c r="M44" s="2964">
        <v>3</v>
      </c>
      <c r="N44" s="2964">
        <v>2</v>
      </c>
      <c r="O44" s="2967">
        <v>60</v>
      </c>
      <c r="P44" s="2964">
        <v>0</v>
      </c>
      <c r="Q44" s="2968"/>
      <c r="R44" s="2965">
        <v>11.9</v>
      </c>
      <c r="S44" s="2969">
        <v>0</v>
      </c>
      <c r="T44" s="2968"/>
      <c r="U44" s="2965">
        <v>98.1</v>
      </c>
      <c r="V44" s="2969">
        <v>1</v>
      </c>
      <c r="W44" s="2970"/>
      <c r="X44" s="2965">
        <v>0.15</v>
      </c>
      <c r="Y44" s="2969">
        <v>1</v>
      </c>
      <c r="Z44" s="2970"/>
      <c r="AA44" s="2965">
        <v>8.06</v>
      </c>
      <c r="AB44" s="2969">
        <v>1</v>
      </c>
      <c r="AC44" s="2970"/>
      <c r="AD44" s="2965">
        <v>541</v>
      </c>
      <c r="AE44" s="2969">
        <v>0</v>
      </c>
    </row>
    <row r="45" spans="3:31" x14ac:dyDescent="0.45">
      <c r="C45" s="3532" t="s">
        <v>1046</v>
      </c>
      <c r="D45" s="2971" t="s">
        <v>1047</v>
      </c>
      <c r="E45" s="2971" t="s">
        <v>1048</v>
      </c>
      <c r="F45" s="2972">
        <v>521484</v>
      </c>
      <c r="G45" s="2972">
        <v>1056755</v>
      </c>
      <c r="H45" s="2971" t="s">
        <v>506</v>
      </c>
      <c r="I45" s="2971" t="s">
        <v>1043</v>
      </c>
      <c r="J45" s="2971" t="s">
        <v>1049</v>
      </c>
      <c r="K45" s="2966"/>
      <c r="L45" s="2971">
        <v>5</v>
      </c>
      <c r="M45" s="2971">
        <v>4</v>
      </c>
      <c r="N45" s="2971">
        <v>1</v>
      </c>
      <c r="O45" s="2973">
        <v>80</v>
      </c>
      <c r="P45" s="2973">
        <v>1</v>
      </c>
      <c r="Q45" s="2968"/>
      <c r="R45" s="2972">
        <v>18.3</v>
      </c>
      <c r="S45" s="2974">
        <v>0</v>
      </c>
      <c r="T45" s="2968"/>
      <c r="U45" s="2972">
        <v>96.8</v>
      </c>
      <c r="V45" s="2974">
        <v>1</v>
      </c>
      <c r="W45" s="2970"/>
      <c r="X45" s="2972">
        <v>0.15</v>
      </c>
      <c r="Y45" s="2974">
        <v>1</v>
      </c>
      <c r="Z45" s="2970"/>
      <c r="AA45" s="2972">
        <v>7.63</v>
      </c>
      <c r="AB45" s="2974">
        <v>1</v>
      </c>
      <c r="AC45" s="2970"/>
      <c r="AD45" s="2972">
        <v>3.4</v>
      </c>
      <c r="AE45" s="2974">
        <v>1</v>
      </c>
    </row>
    <row r="46" spans="3:31" x14ac:dyDescent="0.45">
      <c r="C46" s="3532"/>
      <c r="D46" s="2971" t="s">
        <v>1047</v>
      </c>
      <c r="E46" s="2971" t="s">
        <v>1050</v>
      </c>
      <c r="F46" s="2972">
        <v>520293</v>
      </c>
      <c r="G46" s="2972">
        <v>1055374</v>
      </c>
      <c r="H46" s="2971" t="s">
        <v>506</v>
      </c>
      <c r="I46" s="2971" t="s">
        <v>1043</v>
      </c>
      <c r="J46" s="2971" t="s">
        <v>1049</v>
      </c>
      <c r="K46" s="2966"/>
      <c r="L46" s="2971">
        <v>5</v>
      </c>
      <c r="M46" s="2971">
        <v>4</v>
      </c>
      <c r="N46" s="2971">
        <v>1</v>
      </c>
      <c r="O46" s="2973">
        <v>80</v>
      </c>
      <c r="P46" s="2973">
        <v>1</v>
      </c>
      <c r="Q46" s="2968"/>
      <c r="R46" s="2972">
        <v>15.9</v>
      </c>
      <c r="S46" s="2974">
        <v>0</v>
      </c>
      <c r="T46" s="2968"/>
      <c r="U46" s="2972">
        <v>97</v>
      </c>
      <c r="V46" s="2974">
        <v>1</v>
      </c>
      <c r="W46" s="2970"/>
      <c r="X46" s="2972">
        <v>0.17</v>
      </c>
      <c r="Y46" s="2974">
        <v>1</v>
      </c>
      <c r="Z46" s="2970"/>
      <c r="AA46" s="2972">
        <v>7.27</v>
      </c>
      <c r="AB46" s="2974">
        <v>1</v>
      </c>
      <c r="AC46" s="2970"/>
      <c r="AD46" s="2972">
        <v>3.4</v>
      </c>
      <c r="AE46" s="2974">
        <v>1</v>
      </c>
    </row>
    <row r="47" spans="3:31" x14ac:dyDescent="0.45">
      <c r="C47" s="3532"/>
      <c r="D47" s="2971" t="s">
        <v>1047</v>
      </c>
      <c r="E47" s="2971" t="s">
        <v>1051</v>
      </c>
      <c r="F47" s="2972">
        <v>504072</v>
      </c>
      <c r="G47" s="2972">
        <v>1043116</v>
      </c>
      <c r="H47" s="2971" t="s">
        <v>1010</v>
      </c>
      <c r="I47" s="2971" t="s">
        <v>1012</v>
      </c>
      <c r="J47" s="2971" t="s">
        <v>1046</v>
      </c>
      <c r="K47" s="2966"/>
      <c r="L47" s="2971">
        <v>5</v>
      </c>
      <c r="M47" s="2971">
        <v>4</v>
      </c>
      <c r="N47" s="2971">
        <v>1</v>
      </c>
      <c r="O47" s="2973">
        <v>80</v>
      </c>
      <c r="P47" s="2973">
        <v>1</v>
      </c>
      <c r="Q47" s="2968"/>
      <c r="R47" s="2972">
        <v>2</v>
      </c>
      <c r="S47" s="2974">
        <v>1</v>
      </c>
      <c r="T47" s="2968"/>
      <c r="U47" s="2972">
        <v>96.4</v>
      </c>
      <c r="V47" s="2974">
        <v>1</v>
      </c>
      <c r="W47" s="2970"/>
      <c r="X47" s="2972">
        <v>0.11</v>
      </c>
      <c r="Y47" s="2974">
        <v>1</v>
      </c>
      <c r="Z47" s="2970"/>
      <c r="AA47" s="2972">
        <v>6.9</v>
      </c>
      <c r="AB47" s="2974">
        <v>1</v>
      </c>
      <c r="AC47" s="2970"/>
      <c r="AD47" s="2972">
        <v>54.7</v>
      </c>
      <c r="AE47" s="2974">
        <v>0</v>
      </c>
    </row>
    <row r="48" spans="3:31" x14ac:dyDescent="0.45">
      <c r="C48" s="3532"/>
      <c r="D48" s="2971" t="s">
        <v>1047</v>
      </c>
      <c r="E48" s="2971" t="s">
        <v>1052</v>
      </c>
      <c r="F48" s="2972">
        <v>495894</v>
      </c>
      <c r="G48" s="2972">
        <v>1037499</v>
      </c>
      <c r="H48" s="2971" t="s">
        <v>1010</v>
      </c>
      <c r="I48" s="2971" t="s">
        <v>1012</v>
      </c>
      <c r="J48" s="2971" t="s">
        <v>1046</v>
      </c>
      <c r="K48" s="2966"/>
      <c r="L48" s="2971">
        <v>5</v>
      </c>
      <c r="M48" s="2971">
        <v>4</v>
      </c>
      <c r="N48" s="2971">
        <v>1</v>
      </c>
      <c r="O48" s="2973">
        <v>80</v>
      </c>
      <c r="P48" s="2973">
        <v>1</v>
      </c>
      <c r="Q48" s="2968"/>
      <c r="R48" s="2972">
        <v>2</v>
      </c>
      <c r="S48" s="2974">
        <v>1</v>
      </c>
      <c r="T48" s="2968"/>
      <c r="U48" s="2972">
        <v>94.3</v>
      </c>
      <c r="V48" s="2974">
        <v>1</v>
      </c>
      <c r="W48" s="2970"/>
      <c r="X48" s="2972">
        <v>0.11</v>
      </c>
      <c r="Y48" s="2974">
        <v>1</v>
      </c>
      <c r="Z48" s="2970"/>
      <c r="AA48" s="2972">
        <v>6.93</v>
      </c>
      <c r="AB48" s="2974">
        <v>1</v>
      </c>
      <c r="AC48" s="2970"/>
      <c r="AD48" s="2972">
        <v>82</v>
      </c>
      <c r="AE48" s="2974">
        <v>0</v>
      </c>
    </row>
    <row r="49" spans="3:31" x14ac:dyDescent="0.45">
      <c r="C49" s="3532"/>
      <c r="D49" s="2971" t="s">
        <v>1053</v>
      </c>
      <c r="E49" s="2971" t="s">
        <v>1054</v>
      </c>
      <c r="F49" s="2972">
        <v>526378</v>
      </c>
      <c r="G49" s="2972">
        <v>1049217</v>
      </c>
      <c r="H49" s="2971" t="s">
        <v>506</v>
      </c>
      <c r="I49" s="2971" t="s">
        <v>1055</v>
      </c>
      <c r="J49" s="2971" t="s">
        <v>1056</v>
      </c>
      <c r="K49" s="2966"/>
      <c r="L49" s="2971">
        <v>5</v>
      </c>
      <c r="M49" s="2971">
        <v>4</v>
      </c>
      <c r="N49" s="2971">
        <v>1</v>
      </c>
      <c r="O49" s="2973">
        <v>80</v>
      </c>
      <c r="P49" s="2973">
        <v>1</v>
      </c>
      <c r="Q49" s="2968"/>
      <c r="R49" s="2972">
        <v>16.2</v>
      </c>
      <c r="S49" s="2974">
        <v>0</v>
      </c>
      <c r="T49" s="2968"/>
      <c r="U49" s="2972">
        <v>95</v>
      </c>
      <c r="V49" s="2974">
        <v>1</v>
      </c>
      <c r="W49" s="2970"/>
      <c r="X49" s="2972">
        <v>7.0000000000000007E-2</v>
      </c>
      <c r="Y49" s="2974">
        <v>1</v>
      </c>
      <c r="Z49" s="2970"/>
      <c r="AA49" s="2972">
        <v>7.55</v>
      </c>
      <c r="AB49" s="2974">
        <v>1</v>
      </c>
      <c r="AC49" s="2970"/>
      <c r="AD49" s="2972">
        <v>20.86</v>
      </c>
      <c r="AE49" s="2974">
        <v>1</v>
      </c>
    </row>
    <row r="50" spans="3:31" x14ac:dyDescent="0.45">
      <c r="C50" s="3533" t="s">
        <v>3118</v>
      </c>
      <c r="D50" s="2975" t="s">
        <v>3119</v>
      </c>
      <c r="E50" s="2976" t="s">
        <v>3120</v>
      </c>
      <c r="F50" s="2977">
        <v>564448</v>
      </c>
      <c r="G50" s="2977">
        <v>1114320</v>
      </c>
      <c r="H50" s="2976" t="s">
        <v>512</v>
      </c>
      <c r="I50" s="2976" t="s">
        <v>3121</v>
      </c>
      <c r="J50" s="2976" t="s">
        <v>3122</v>
      </c>
      <c r="K50" s="2966"/>
      <c r="L50" s="2978">
        <v>5</v>
      </c>
      <c r="M50" s="2978">
        <v>4</v>
      </c>
      <c r="N50" s="2978">
        <v>1</v>
      </c>
      <c r="O50" s="2979">
        <v>80</v>
      </c>
      <c r="P50" s="2978">
        <v>1</v>
      </c>
      <c r="Q50" s="2978"/>
      <c r="R50" s="2980">
        <v>8.6</v>
      </c>
      <c r="S50" s="2981">
        <v>0</v>
      </c>
      <c r="T50" s="2978"/>
      <c r="U50" s="2982">
        <v>96</v>
      </c>
      <c r="V50" s="2981">
        <v>1</v>
      </c>
      <c r="W50" s="2978"/>
      <c r="X50" s="2980">
        <v>0.12</v>
      </c>
      <c r="Y50" s="2981">
        <v>1</v>
      </c>
      <c r="Z50" s="2978"/>
      <c r="AA50" s="2982">
        <v>7.43</v>
      </c>
      <c r="AB50" s="2981">
        <v>1</v>
      </c>
      <c r="AC50" s="2978"/>
      <c r="AD50" s="2982">
        <v>6</v>
      </c>
      <c r="AE50" s="2981">
        <v>1</v>
      </c>
    </row>
    <row r="51" spans="3:31" x14ac:dyDescent="0.45">
      <c r="C51" s="3534"/>
      <c r="D51" s="2975" t="s">
        <v>3123</v>
      </c>
      <c r="E51" s="2976" t="s">
        <v>3124</v>
      </c>
      <c r="F51" s="2977">
        <v>569791</v>
      </c>
      <c r="G51" s="2977">
        <v>1121546</v>
      </c>
      <c r="H51" s="2976" t="s">
        <v>512</v>
      </c>
      <c r="I51" s="2976" t="s">
        <v>3117</v>
      </c>
      <c r="J51" s="2976" t="s">
        <v>3125</v>
      </c>
      <c r="K51" s="2966"/>
      <c r="L51" s="2978">
        <v>5</v>
      </c>
      <c r="M51" s="2978">
        <v>3</v>
      </c>
      <c r="N51" s="2978">
        <v>2</v>
      </c>
      <c r="O51" s="2979">
        <v>60</v>
      </c>
      <c r="P51" s="2978">
        <v>0</v>
      </c>
      <c r="Q51" s="2978"/>
      <c r="R51" s="2980">
        <v>8.3000000000000007</v>
      </c>
      <c r="S51" s="2981">
        <v>0</v>
      </c>
      <c r="T51" s="2978"/>
      <c r="U51" s="2982">
        <v>57.7</v>
      </c>
      <c r="V51" s="2981">
        <v>0</v>
      </c>
      <c r="W51" s="2978"/>
      <c r="X51" s="2980">
        <v>0.16</v>
      </c>
      <c r="Y51" s="2981">
        <v>1</v>
      </c>
      <c r="Z51" s="2978"/>
      <c r="AA51" s="2982">
        <v>7.8</v>
      </c>
      <c r="AB51" s="2981">
        <v>1</v>
      </c>
      <c r="AC51" s="2978"/>
      <c r="AD51" s="2982">
        <v>6</v>
      </c>
      <c r="AE51" s="2981">
        <v>1</v>
      </c>
    </row>
    <row r="52" spans="3:31" x14ac:dyDescent="0.45">
      <c r="C52" s="3534"/>
      <c r="D52" s="2975" t="s">
        <v>3119</v>
      </c>
      <c r="E52" s="2976" t="s">
        <v>3126</v>
      </c>
      <c r="F52" s="2977">
        <v>569864</v>
      </c>
      <c r="G52" s="2977">
        <v>1121460</v>
      </c>
      <c r="H52" s="2976" t="s">
        <v>512</v>
      </c>
      <c r="I52" s="2976" t="s">
        <v>3121</v>
      </c>
      <c r="J52" s="2976" t="s">
        <v>3122</v>
      </c>
      <c r="K52" s="2966"/>
      <c r="L52" s="2978">
        <v>5</v>
      </c>
      <c r="M52" s="2978">
        <v>4</v>
      </c>
      <c r="N52" s="2978">
        <v>1</v>
      </c>
      <c r="O52" s="2979">
        <v>80</v>
      </c>
      <c r="P52" s="2978">
        <v>1</v>
      </c>
      <c r="Q52" s="2978"/>
      <c r="R52" s="2980">
        <v>8.3000000000000007</v>
      </c>
      <c r="S52" s="2981">
        <v>0</v>
      </c>
      <c r="T52" s="2978"/>
      <c r="U52" s="2982">
        <v>92.5</v>
      </c>
      <c r="V52" s="2981">
        <v>1</v>
      </c>
      <c r="W52" s="2978"/>
      <c r="X52" s="2980">
        <v>0.11</v>
      </c>
      <c r="Y52" s="2981">
        <v>1</v>
      </c>
      <c r="Z52" s="2978"/>
      <c r="AA52" s="2982">
        <v>7.56</v>
      </c>
      <c r="AB52" s="2981">
        <v>1</v>
      </c>
      <c r="AC52" s="2978"/>
      <c r="AD52" s="2982">
        <v>15.3</v>
      </c>
      <c r="AE52" s="2981">
        <v>1</v>
      </c>
    </row>
    <row r="53" spans="3:31" x14ac:dyDescent="0.45">
      <c r="C53" s="3535" t="s">
        <v>3121</v>
      </c>
      <c r="D53" s="2983" t="s">
        <v>3127</v>
      </c>
      <c r="E53" s="2984" t="s">
        <v>3128</v>
      </c>
      <c r="F53" s="2985">
        <v>579394</v>
      </c>
      <c r="G53" s="2985">
        <v>1114132</v>
      </c>
      <c r="H53" s="2984" t="s">
        <v>512</v>
      </c>
      <c r="I53" s="2984" t="s">
        <v>3121</v>
      </c>
      <c r="J53" s="2984" t="s">
        <v>3121</v>
      </c>
      <c r="K53" s="2986"/>
      <c r="L53" s="2984">
        <v>5</v>
      </c>
      <c r="M53" s="2984">
        <v>3</v>
      </c>
      <c r="N53" s="2984">
        <v>2</v>
      </c>
      <c r="O53" s="2987">
        <v>60</v>
      </c>
      <c r="P53" s="2984">
        <v>0</v>
      </c>
      <c r="Q53" s="2978"/>
      <c r="R53" s="2985">
        <v>15.7</v>
      </c>
      <c r="S53" s="2988">
        <v>0</v>
      </c>
      <c r="T53" s="2986"/>
      <c r="U53" s="2985">
        <v>96.4</v>
      </c>
      <c r="V53" s="2988">
        <v>1</v>
      </c>
      <c r="W53" s="2976"/>
      <c r="X53" s="2985">
        <v>0.11</v>
      </c>
      <c r="Y53" s="2988">
        <v>1</v>
      </c>
      <c r="Z53" s="2976"/>
      <c r="AA53" s="2985">
        <v>7.41</v>
      </c>
      <c r="AB53" s="2988">
        <v>1</v>
      </c>
      <c r="AC53" s="2976"/>
      <c r="AD53" s="2985">
        <v>221</v>
      </c>
      <c r="AE53" s="2988">
        <v>0</v>
      </c>
    </row>
    <row r="54" spans="3:31" x14ac:dyDescent="0.45">
      <c r="C54" s="3535"/>
      <c r="D54" s="2983" t="s">
        <v>3129</v>
      </c>
      <c r="E54" s="2984" t="s">
        <v>3130</v>
      </c>
      <c r="F54" s="2985">
        <v>568897</v>
      </c>
      <c r="G54" s="2985">
        <v>1112449</v>
      </c>
      <c r="H54" s="2984" t="s">
        <v>512</v>
      </c>
      <c r="I54" s="2984" t="s">
        <v>3121</v>
      </c>
      <c r="J54" s="2984" t="s">
        <v>3122</v>
      </c>
      <c r="K54" s="2986"/>
      <c r="L54" s="2984">
        <v>5</v>
      </c>
      <c r="M54" s="2984">
        <v>3</v>
      </c>
      <c r="N54" s="2984">
        <v>2</v>
      </c>
      <c r="O54" s="2987">
        <v>60</v>
      </c>
      <c r="P54" s="2984">
        <v>0</v>
      </c>
      <c r="Q54" s="2978"/>
      <c r="R54" s="2985">
        <v>11.8</v>
      </c>
      <c r="S54" s="2988">
        <v>0</v>
      </c>
      <c r="T54" s="2986"/>
      <c r="U54" s="2985">
        <v>97.7</v>
      </c>
      <c r="V54" s="2988">
        <v>1</v>
      </c>
      <c r="W54" s="2976"/>
      <c r="X54" s="2985">
        <v>0.18</v>
      </c>
      <c r="Y54" s="2988">
        <v>1</v>
      </c>
      <c r="Z54" s="2976"/>
      <c r="AA54" s="2985">
        <v>7.54</v>
      </c>
      <c r="AB54" s="2988">
        <v>1</v>
      </c>
      <c r="AC54" s="2976"/>
      <c r="AD54" s="2985">
        <v>33.1</v>
      </c>
      <c r="AE54" s="2988">
        <v>0</v>
      </c>
    </row>
    <row r="55" spans="3:31" x14ac:dyDescent="0.45">
      <c r="C55" s="3535"/>
      <c r="D55" s="2983" t="s">
        <v>3131</v>
      </c>
      <c r="E55" s="2984" t="s">
        <v>3132</v>
      </c>
      <c r="F55" s="2985">
        <v>576526</v>
      </c>
      <c r="G55" s="2985">
        <v>1105216</v>
      </c>
      <c r="H55" s="2984" t="s">
        <v>512</v>
      </c>
      <c r="I55" s="2984" t="s">
        <v>3121</v>
      </c>
      <c r="J55" s="2984" t="s">
        <v>3121</v>
      </c>
      <c r="K55" s="2986"/>
      <c r="L55" s="2984">
        <v>5</v>
      </c>
      <c r="M55" s="2984">
        <v>3</v>
      </c>
      <c r="N55" s="2984">
        <v>2</v>
      </c>
      <c r="O55" s="2987">
        <v>60</v>
      </c>
      <c r="P55" s="2984">
        <v>0</v>
      </c>
      <c r="Q55" s="2978"/>
      <c r="R55" s="2985">
        <v>16</v>
      </c>
      <c r="S55" s="2988">
        <v>0</v>
      </c>
      <c r="T55" s="2986"/>
      <c r="U55" s="2985">
        <v>102</v>
      </c>
      <c r="V55" s="2988">
        <v>1</v>
      </c>
      <c r="W55" s="2976"/>
      <c r="X55" s="2985">
        <v>0.1</v>
      </c>
      <c r="Y55" s="2988">
        <v>1</v>
      </c>
      <c r="Z55" s="2976"/>
      <c r="AA55" s="2985">
        <v>7.58</v>
      </c>
      <c r="AB55" s="2988">
        <v>1</v>
      </c>
      <c r="AC55" s="2976"/>
      <c r="AD55" s="2985">
        <v>288</v>
      </c>
      <c r="AE55" s="2988">
        <v>0</v>
      </c>
    </row>
    <row r="56" spans="3:31" x14ac:dyDescent="0.45">
      <c r="C56" s="3533" t="s">
        <v>3133</v>
      </c>
      <c r="D56" s="2975" t="s">
        <v>3134</v>
      </c>
      <c r="E56" s="2976" t="s">
        <v>3135</v>
      </c>
      <c r="F56" s="2977">
        <v>549561.67938325589</v>
      </c>
      <c r="G56" s="2977">
        <v>1104203.6085808857</v>
      </c>
      <c r="H56" s="2975" t="s">
        <v>508</v>
      </c>
      <c r="I56" s="2976" t="s">
        <v>3116</v>
      </c>
      <c r="J56" s="2976" t="s">
        <v>3136</v>
      </c>
      <c r="K56" s="2966"/>
      <c r="L56" s="2978">
        <v>5</v>
      </c>
      <c r="M56" s="2978">
        <v>3</v>
      </c>
      <c r="N56" s="2978">
        <v>2</v>
      </c>
      <c r="O56" s="2979">
        <v>60</v>
      </c>
      <c r="P56" s="2978">
        <v>0</v>
      </c>
      <c r="Q56" s="2978"/>
      <c r="R56" s="2980">
        <v>9.9</v>
      </c>
      <c r="S56" s="2981">
        <v>0</v>
      </c>
      <c r="T56" s="2978"/>
      <c r="U56" s="2982">
        <v>97.7</v>
      </c>
      <c r="V56" s="2981">
        <v>1</v>
      </c>
      <c r="W56" s="2978"/>
      <c r="X56" s="2980">
        <v>0.13</v>
      </c>
      <c r="Y56" s="2981">
        <v>1</v>
      </c>
      <c r="Z56" s="2978"/>
      <c r="AA56" s="2982">
        <v>7.66</v>
      </c>
      <c r="AB56" s="2981">
        <v>1</v>
      </c>
      <c r="AC56" s="2978"/>
      <c r="AD56" s="2982">
        <v>268</v>
      </c>
      <c r="AE56" s="2981">
        <v>0</v>
      </c>
    </row>
    <row r="57" spans="3:31" x14ac:dyDescent="0.45">
      <c r="C57" s="3533"/>
      <c r="D57" s="2975" t="s">
        <v>3134</v>
      </c>
      <c r="E57" s="2976" t="s">
        <v>3138</v>
      </c>
      <c r="F57" s="2977">
        <v>559157</v>
      </c>
      <c r="G57" s="2977">
        <v>1118911</v>
      </c>
      <c r="H57" s="2976" t="s">
        <v>512</v>
      </c>
      <c r="I57" s="2976" t="s">
        <v>3117</v>
      </c>
      <c r="J57" s="2976" t="s">
        <v>3125</v>
      </c>
      <c r="K57" s="2966"/>
      <c r="L57" s="2978">
        <v>5</v>
      </c>
      <c r="M57" s="2978">
        <v>3</v>
      </c>
      <c r="N57" s="2978">
        <v>2</v>
      </c>
      <c r="O57" s="2979">
        <v>60</v>
      </c>
      <c r="P57" s="2978">
        <v>0</v>
      </c>
      <c r="Q57" s="2978"/>
      <c r="R57" s="2980">
        <v>9.1999999999999993</v>
      </c>
      <c r="S57" s="2981">
        <v>0</v>
      </c>
      <c r="T57" s="2978"/>
      <c r="U57" s="2982">
        <v>93.6</v>
      </c>
      <c r="V57" s="2981">
        <v>1</v>
      </c>
      <c r="W57" s="2978"/>
      <c r="X57" s="2980">
        <v>0.08</v>
      </c>
      <c r="Y57" s="2981">
        <v>1</v>
      </c>
      <c r="Z57" s="2978"/>
      <c r="AA57" s="2982">
        <v>7.65</v>
      </c>
      <c r="AB57" s="2981">
        <v>1</v>
      </c>
      <c r="AC57" s="2978"/>
      <c r="AD57" s="2982">
        <v>357</v>
      </c>
      <c r="AE57" s="2981">
        <v>0</v>
      </c>
    </row>
    <row r="58" spans="3:31" x14ac:dyDescent="0.45">
      <c r="C58" s="3531" t="s">
        <v>3142</v>
      </c>
      <c r="D58" s="2989" t="s">
        <v>3143</v>
      </c>
      <c r="E58" s="2990" t="s">
        <v>4344</v>
      </c>
      <c r="F58" s="2991">
        <v>349842</v>
      </c>
      <c r="G58" s="2991">
        <v>1117119</v>
      </c>
      <c r="H58" s="2990" t="s">
        <v>510</v>
      </c>
      <c r="I58" s="2990" t="s">
        <v>3144</v>
      </c>
      <c r="J58" s="2990" t="s">
        <v>3145</v>
      </c>
      <c r="K58" s="2970"/>
      <c r="L58" s="2990">
        <v>5</v>
      </c>
      <c r="M58" s="2990">
        <v>4</v>
      </c>
      <c r="N58" s="2990">
        <v>1</v>
      </c>
      <c r="O58" s="2992">
        <v>80</v>
      </c>
      <c r="P58" s="2990">
        <v>1</v>
      </c>
      <c r="Q58" s="2976"/>
      <c r="R58" s="2991">
        <v>7.2</v>
      </c>
      <c r="S58" s="2993">
        <v>0</v>
      </c>
      <c r="T58" s="2994"/>
      <c r="U58" s="2991">
        <v>92.6</v>
      </c>
      <c r="V58" s="2993">
        <v>1</v>
      </c>
      <c r="W58" s="2976"/>
      <c r="X58" s="2991">
        <v>0.12</v>
      </c>
      <c r="Y58" s="2993">
        <v>1</v>
      </c>
      <c r="Z58" s="2976"/>
      <c r="AA58" s="2991">
        <v>7.83</v>
      </c>
      <c r="AB58" s="2993">
        <v>1</v>
      </c>
      <c r="AC58" s="2976"/>
      <c r="AD58" s="2991">
        <v>3.4</v>
      </c>
      <c r="AE58" s="2993">
        <v>1</v>
      </c>
    </row>
    <row r="59" spans="3:31" x14ac:dyDescent="0.45">
      <c r="C59" s="3531"/>
      <c r="D59" s="2989" t="s">
        <v>3143</v>
      </c>
      <c r="E59" s="2990" t="s">
        <v>4345</v>
      </c>
      <c r="F59" s="2991">
        <v>355309</v>
      </c>
      <c r="G59" s="2991">
        <v>1113777</v>
      </c>
      <c r="H59" s="2990" t="s">
        <v>510</v>
      </c>
      <c r="I59" s="2990" t="s">
        <v>3144</v>
      </c>
      <c r="J59" s="2990" t="s">
        <v>3145</v>
      </c>
      <c r="K59" s="2970"/>
      <c r="L59" s="2990">
        <v>5</v>
      </c>
      <c r="M59" s="2990">
        <v>4</v>
      </c>
      <c r="N59" s="2990">
        <v>1</v>
      </c>
      <c r="O59" s="2992">
        <v>80</v>
      </c>
      <c r="P59" s="2990">
        <v>1</v>
      </c>
      <c r="Q59" s="2976"/>
      <c r="R59" s="2991">
        <v>7.2</v>
      </c>
      <c r="S59" s="2993">
        <v>0</v>
      </c>
      <c r="T59" s="2994"/>
      <c r="U59" s="2991">
        <v>93.5</v>
      </c>
      <c r="V59" s="2993">
        <v>1</v>
      </c>
      <c r="W59" s="2976"/>
      <c r="X59" s="2991">
        <v>0.15</v>
      </c>
      <c r="Y59" s="2993">
        <v>1</v>
      </c>
      <c r="Z59" s="2976"/>
      <c r="AA59" s="2991">
        <v>7.96</v>
      </c>
      <c r="AB59" s="2993">
        <v>1</v>
      </c>
      <c r="AC59" s="2976"/>
      <c r="AD59" s="2991">
        <v>3.4</v>
      </c>
      <c r="AE59" s="2993">
        <v>1</v>
      </c>
    </row>
    <row r="60" spans="3:31" x14ac:dyDescent="0.45">
      <c r="C60" s="3531"/>
      <c r="D60" s="2989" t="s">
        <v>3146</v>
      </c>
      <c r="E60" s="2990" t="s">
        <v>4346</v>
      </c>
      <c r="F60" s="2991">
        <v>317976</v>
      </c>
      <c r="G60" s="2991">
        <v>1102883</v>
      </c>
      <c r="H60" s="2990" t="s">
        <v>510</v>
      </c>
      <c r="I60" s="2990" t="s">
        <v>3144</v>
      </c>
      <c r="J60" s="2990" t="s">
        <v>3146</v>
      </c>
      <c r="K60" s="2970"/>
      <c r="L60" s="2990">
        <v>5</v>
      </c>
      <c r="M60" s="2990">
        <v>4</v>
      </c>
      <c r="N60" s="2990">
        <v>1</v>
      </c>
      <c r="O60" s="2992">
        <v>80</v>
      </c>
      <c r="P60" s="2990">
        <v>1</v>
      </c>
      <c r="Q60" s="2976"/>
      <c r="R60" s="2991">
        <v>7.8</v>
      </c>
      <c r="S60" s="2993">
        <v>0</v>
      </c>
      <c r="T60" s="2994"/>
      <c r="U60" s="2991">
        <v>89.2</v>
      </c>
      <c r="V60" s="2993">
        <v>1</v>
      </c>
      <c r="W60" s="2976"/>
      <c r="X60" s="2991">
        <v>0.12</v>
      </c>
      <c r="Y60" s="2993">
        <v>1</v>
      </c>
      <c r="Z60" s="2976"/>
      <c r="AA60" s="2991">
        <v>7.54</v>
      </c>
      <c r="AB60" s="2993">
        <v>1</v>
      </c>
      <c r="AC60" s="2976"/>
      <c r="AD60" s="2991">
        <v>3.4</v>
      </c>
      <c r="AE60" s="2993">
        <v>1</v>
      </c>
    </row>
    <row r="61" spans="3:31" x14ac:dyDescent="0.45">
      <c r="C61" s="3531"/>
      <c r="D61" s="2989" t="s">
        <v>3146</v>
      </c>
      <c r="E61" s="2990" t="s">
        <v>4347</v>
      </c>
      <c r="F61" s="2991">
        <v>331169</v>
      </c>
      <c r="G61" s="2991">
        <v>1109457</v>
      </c>
      <c r="H61" s="2990" t="s">
        <v>510</v>
      </c>
      <c r="I61" s="2990" t="s">
        <v>3144</v>
      </c>
      <c r="J61" s="2990" t="s">
        <v>3146</v>
      </c>
      <c r="K61" s="2970"/>
      <c r="L61" s="2990">
        <v>5</v>
      </c>
      <c r="M61" s="2990">
        <v>4</v>
      </c>
      <c r="N61" s="2990">
        <v>1</v>
      </c>
      <c r="O61" s="2992">
        <v>80</v>
      </c>
      <c r="P61" s="2990">
        <v>1</v>
      </c>
      <c r="Q61" s="2976"/>
      <c r="R61" s="2991">
        <v>7.2</v>
      </c>
      <c r="S61" s="2993">
        <v>0</v>
      </c>
      <c r="T61" s="2994"/>
      <c r="U61" s="2991">
        <v>97.5</v>
      </c>
      <c r="V61" s="2993">
        <v>1</v>
      </c>
      <c r="W61" s="2976"/>
      <c r="X61" s="2991">
        <v>0.12</v>
      </c>
      <c r="Y61" s="2993">
        <v>1</v>
      </c>
      <c r="Z61" s="2976"/>
      <c r="AA61" s="2991">
        <v>7.76</v>
      </c>
      <c r="AB61" s="2993">
        <v>1</v>
      </c>
      <c r="AC61" s="2976"/>
      <c r="AD61" s="2991">
        <v>3.4</v>
      </c>
      <c r="AE61" s="2993">
        <v>1</v>
      </c>
    </row>
    <row r="62" spans="3:31" x14ac:dyDescent="0.45">
      <c r="C62" s="3522" t="s">
        <v>3148</v>
      </c>
      <c r="D62" s="2975" t="s">
        <v>3149</v>
      </c>
      <c r="E62" s="2976" t="s">
        <v>4348</v>
      </c>
      <c r="F62" s="2977">
        <v>331594</v>
      </c>
      <c r="G62" s="2977">
        <v>1196861</v>
      </c>
      <c r="H62" s="2976" t="s">
        <v>510</v>
      </c>
      <c r="I62" s="2976" t="s">
        <v>3150</v>
      </c>
      <c r="J62" s="2976" t="s">
        <v>3150</v>
      </c>
      <c r="K62" s="2970"/>
      <c r="L62" s="2976">
        <v>5</v>
      </c>
      <c r="M62" s="2976">
        <v>4</v>
      </c>
      <c r="N62" s="2976">
        <v>1</v>
      </c>
      <c r="O62" s="2995">
        <v>80</v>
      </c>
      <c r="P62" s="2976">
        <v>1</v>
      </c>
      <c r="Q62" s="2976"/>
      <c r="R62" s="2977">
        <v>11.7</v>
      </c>
      <c r="S62" s="2996">
        <v>0</v>
      </c>
      <c r="T62" s="2976"/>
      <c r="U62" s="2977">
        <v>105</v>
      </c>
      <c r="V62" s="2996">
        <v>1</v>
      </c>
      <c r="W62" s="2976"/>
      <c r="X62" s="2977">
        <v>0.14000000000000001</v>
      </c>
      <c r="Y62" s="2996">
        <v>1</v>
      </c>
      <c r="Z62" s="2976"/>
      <c r="AA62" s="2977">
        <v>7.11</v>
      </c>
      <c r="AB62" s="2996">
        <v>1</v>
      </c>
      <c r="AC62" s="2976"/>
      <c r="AD62" s="2977">
        <v>3.4</v>
      </c>
      <c r="AE62" s="2996">
        <v>1</v>
      </c>
    </row>
    <row r="63" spans="3:31" x14ac:dyDescent="0.45">
      <c r="C63" s="3522"/>
      <c r="D63" s="2975" t="s">
        <v>3151</v>
      </c>
      <c r="E63" s="2976" t="s">
        <v>4349</v>
      </c>
      <c r="F63" s="2977">
        <v>341394</v>
      </c>
      <c r="G63" s="2977">
        <v>1198407</v>
      </c>
      <c r="H63" s="2976" t="s">
        <v>510</v>
      </c>
      <c r="I63" s="2976" t="s">
        <v>3150</v>
      </c>
      <c r="J63" s="2976" t="s">
        <v>3150</v>
      </c>
      <c r="K63" s="2970"/>
      <c r="L63" s="2976">
        <v>5</v>
      </c>
      <c r="M63" s="2976">
        <v>4</v>
      </c>
      <c r="N63" s="2976">
        <v>1</v>
      </c>
      <c r="O63" s="2995">
        <v>80</v>
      </c>
      <c r="P63" s="2976">
        <v>1</v>
      </c>
      <c r="Q63" s="2976"/>
      <c r="R63" s="2977">
        <v>11.6</v>
      </c>
      <c r="S63" s="2996">
        <v>0</v>
      </c>
      <c r="T63" s="2976"/>
      <c r="U63" s="2977">
        <v>95.2</v>
      </c>
      <c r="V63" s="2996">
        <v>1</v>
      </c>
      <c r="W63" s="2976"/>
      <c r="X63" s="2977">
        <v>0.32</v>
      </c>
      <c r="Y63" s="2996">
        <v>1</v>
      </c>
      <c r="Z63" s="2976"/>
      <c r="AA63" s="2977">
        <v>7.14</v>
      </c>
      <c r="AB63" s="2996">
        <v>1</v>
      </c>
      <c r="AC63" s="2976"/>
      <c r="AD63" s="2977">
        <v>22.6</v>
      </c>
      <c r="AE63" s="2996">
        <v>1</v>
      </c>
    </row>
    <row r="64" spans="3:31" x14ac:dyDescent="0.45">
      <c r="C64" s="3522"/>
      <c r="D64" s="2975" t="s">
        <v>3152</v>
      </c>
      <c r="E64" s="2976" t="s">
        <v>4350</v>
      </c>
      <c r="F64" s="2977">
        <v>329305</v>
      </c>
      <c r="G64" s="2977">
        <v>1176957</v>
      </c>
      <c r="H64" s="2976" t="s">
        <v>510</v>
      </c>
      <c r="I64" s="2976" t="s">
        <v>3150</v>
      </c>
      <c r="J64" s="2976" t="s">
        <v>3150</v>
      </c>
      <c r="K64" s="2970"/>
      <c r="L64" s="2976" t="s">
        <v>6422</v>
      </c>
      <c r="M64" s="2976" t="s">
        <v>6422</v>
      </c>
      <c r="N64" s="2976" t="s">
        <v>6422</v>
      </c>
      <c r="O64" s="2995" t="s">
        <v>6422</v>
      </c>
      <c r="P64" s="2976" t="s">
        <v>6422</v>
      </c>
      <c r="Q64" s="2976"/>
      <c r="R64" s="2977" t="s">
        <v>6422</v>
      </c>
      <c r="S64" s="2996" t="s">
        <v>6422</v>
      </c>
      <c r="T64" s="2976"/>
      <c r="U64" s="2977" t="s">
        <v>6422</v>
      </c>
      <c r="V64" s="2996" t="s">
        <v>6422</v>
      </c>
      <c r="W64" s="2976"/>
      <c r="X64" s="2977" t="s">
        <v>6422</v>
      </c>
      <c r="Y64" s="2996" t="s">
        <v>6422</v>
      </c>
      <c r="Z64" s="2976"/>
      <c r="AA64" s="2977" t="s">
        <v>6422</v>
      </c>
      <c r="AB64" s="2996" t="s">
        <v>6422</v>
      </c>
      <c r="AC64" s="2976"/>
      <c r="AD64" s="2977" t="s">
        <v>6422</v>
      </c>
      <c r="AE64" s="2996" t="s">
        <v>6422</v>
      </c>
    </row>
    <row r="65" spans="3:31" x14ac:dyDescent="0.45">
      <c r="C65" s="3522"/>
      <c r="D65" s="2975" t="s">
        <v>3150</v>
      </c>
      <c r="E65" s="2976" t="s">
        <v>4351</v>
      </c>
      <c r="F65" s="2977">
        <v>344627</v>
      </c>
      <c r="G65" s="2977">
        <v>1176883</v>
      </c>
      <c r="H65" s="2976" t="s">
        <v>510</v>
      </c>
      <c r="I65" s="2976" t="s">
        <v>3150</v>
      </c>
      <c r="J65" s="2976" t="s">
        <v>3150</v>
      </c>
      <c r="K65" s="2970"/>
      <c r="L65" s="2976">
        <v>5</v>
      </c>
      <c r="M65" s="2976">
        <v>4</v>
      </c>
      <c r="N65" s="2976">
        <v>1</v>
      </c>
      <c r="O65" s="2995">
        <v>80</v>
      </c>
      <c r="P65" s="2976">
        <v>1</v>
      </c>
      <c r="Q65" s="2976"/>
      <c r="R65" s="2977">
        <v>11.7</v>
      </c>
      <c r="S65" s="2996">
        <v>0</v>
      </c>
      <c r="T65" s="2976"/>
      <c r="U65" s="2977">
        <v>96.3</v>
      </c>
      <c r="V65" s="2996">
        <v>1</v>
      </c>
      <c r="W65" s="2976"/>
      <c r="X65" s="2977">
        <v>0.2</v>
      </c>
      <c r="Y65" s="2996">
        <v>1</v>
      </c>
      <c r="Z65" s="2976"/>
      <c r="AA65" s="2977">
        <v>7.87</v>
      </c>
      <c r="AB65" s="2996">
        <v>1</v>
      </c>
      <c r="AC65" s="2976"/>
      <c r="AD65" s="2977">
        <v>3.4</v>
      </c>
      <c r="AE65" s="2996">
        <v>1</v>
      </c>
    </row>
    <row r="66" spans="3:31" x14ac:dyDescent="0.45">
      <c r="C66" s="3522"/>
      <c r="D66" s="2975" t="s">
        <v>3148</v>
      </c>
      <c r="E66" s="2976" t="s">
        <v>4352</v>
      </c>
      <c r="F66" s="2977">
        <v>328127</v>
      </c>
      <c r="G66" s="2977">
        <v>1160366</v>
      </c>
      <c r="H66" s="2976" t="s">
        <v>510</v>
      </c>
      <c r="I66" s="2976" t="s">
        <v>3153</v>
      </c>
      <c r="J66" s="2976" t="s">
        <v>3154</v>
      </c>
      <c r="K66" s="2970"/>
      <c r="L66" s="2976">
        <v>5</v>
      </c>
      <c r="M66" s="2976">
        <v>4</v>
      </c>
      <c r="N66" s="2976">
        <v>1</v>
      </c>
      <c r="O66" s="2995">
        <v>80</v>
      </c>
      <c r="P66" s="2976">
        <v>1</v>
      </c>
      <c r="Q66" s="2976"/>
      <c r="R66" s="2977">
        <v>12.5</v>
      </c>
      <c r="S66" s="2996">
        <v>0</v>
      </c>
      <c r="T66" s="2976"/>
      <c r="U66" s="2977">
        <v>93.2</v>
      </c>
      <c r="V66" s="2996">
        <v>1</v>
      </c>
      <c r="W66" s="2976"/>
      <c r="X66" s="2977">
        <v>0.17</v>
      </c>
      <c r="Y66" s="2996">
        <v>1</v>
      </c>
      <c r="Z66" s="2976"/>
      <c r="AA66" s="2977">
        <v>6.98</v>
      </c>
      <c r="AB66" s="2996">
        <v>1</v>
      </c>
      <c r="AC66" s="2976"/>
      <c r="AD66" s="2977">
        <v>3.4</v>
      </c>
      <c r="AE66" s="2996">
        <v>1</v>
      </c>
    </row>
    <row r="67" spans="3:31" x14ac:dyDescent="0.45">
      <c r="C67" s="3522"/>
      <c r="D67" s="2975" t="s">
        <v>3148</v>
      </c>
      <c r="E67" s="2976" t="s">
        <v>4353</v>
      </c>
      <c r="F67" s="2977">
        <v>346688</v>
      </c>
      <c r="G67" s="2977">
        <v>1148109</v>
      </c>
      <c r="H67" s="2976" t="s">
        <v>510</v>
      </c>
      <c r="I67" s="2976" t="s">
        <v>3155</v>
      </c>
      <c r="J67" s="2976" t="s">
        <v>3156</v>
      </c>
      <c r="K67" s="2970"/>
      <c r="L67" s="2976">
        <v>5</v>
      </c>
      <c r="M67" s="2976">
        <v>4</v>
      </c>
      <c r="N67" s="2976">
        <v>1</v>
      </c>
      <c r="O67" s="2995">
        <v>80</v>
      </c>
      <c r="P67" s="2976">
        <v>1</v>
      </c>
      <c r="Q67" s="2976"/>
      <c r="R67" s="2977">
        <v>8.1999999999999993</v>
      </c>
      <c r="S67" s="2996">
        <v>0</v>
      </c>
      <c r="T67" s="2976"/>
      <c r="U67" s="2977">
        <v>76.7</v>
      </c>
      <c r="V67" s="2996">
        <v>1</v>
      </c>
      <c r="W67" s="2976"/>
      <c r="X67" s="2977">
        <v>0.13</v>
      </c>
      <c r="Y67" s="2996">
        <v>1</v>
      </c>
      <c r="Z67" s="2976"/>
      <c r="AA67" s="2977">
        <v>7.02</v>
      </c>
      <c r="AB67" s="2996">
        <v>1</v>
      </c>
      <c r="AC67" s="2976"/>
      <c r="AD67" s="2977">
        <v>16.399999999999999</v>
      </c>
      <c r="AE67" s="2996">
        <v>1</v>
      </c>
    </row>
    <row r="68" spans="3:31" x14ac:dyDescent="0.45">
      <c r="C68" s="3522"/>
      <c r="D68" s="2975" t="s">
        <v>3156</v>
      </c>
      <c r="E68" s="2976" t="s">
        <v>4354</v>
      </c>
      <c r="F68" s="2977">
        <v>340111</v>
      </c>
      <c r="G68" s="2977">
        <v>1147032</v>
      </c>
      <c r="H68" s="2976" t="s">
        <v>510</v>
      </c>
      <c r="I68" s="2976" t="s">
        <v>3155</v>
      </c>
      <c r="J68" s="2976" t="s">
        <v>3156</v>
      </c>
      <c r="K68" s="2970"/>
      <c r="L68" s="2976">
        <v>5</v>
      </c>
      <c r="M68" s="2976">
        <v>3</v>
      </c>
      <c r="N68" s="2976">
        <v>2</v>
      </c>
      <c r="O68" s="2995">
        <v>60</v>
      </c>
      <c r="P68" s="2976">
        <v>0</v>
      </c>
      <c r="Q68" s="2976"/>
      <c r="R68" s="2977">
        <v>8.8000000000000007</v>
      </c>
      <c r="S68" s="2996">
        <v>0</v>
      </c>
      <c r="T68" s="2976"/>
      <c r="U68" s="2977">
        <v>68.8</v>
      </c>
      <c r="V68" s="2996">
        <v>0</v>
      </c>
      <c r="W68" s="2976"/>
      <c r="X68" s="2977">
        <v>0.19</v>
      </c>
      <c r="Y68" s="2996">
        <v>1</v>
      </c>
      <c r="Z68" s="2976"/>
      <c r="AA68" s="2977">
        <v>6.86</v>
      </c>
      <c r="AB68" s="2996">
        <v>1</v>
      </c>
      <c r="AC68" s="2976"/>
      <c r="AD68" s="2977">
        <v>6</v>
      </c>
      <c r="AE68" s="2996">
        <v>1</v>
      </c>
    </row>
    <row r="69" spans="3:31" x14ac:dyDescent="0.45">
      <c r="C69" s="3522"/>
      <c r="D69" s="2975" t="s">
        <v>3157</v>
      </c>
      <c r="E69" s="2976" t="s">
        <v>4355</v>
      </c>
      <c r="F69" s="2977">
        <v>325936</v>
      </c>
      <c r="G69" s="2977">
        <v>1135312</v>
      </c>
      <c r="H69" s="2976" t="s">
        <v>510</v>
      </c>
      <c r="I69" s="2976" t="s">
        <v>3155</v>
      </c>
      <c r="J69" s="2976" t="s">
        <v>3158</v>
      </c>
      <c r="K69" s="2970"/>
      <c r="L69" s="2976">
        <v>5</v>
      </c>
      <c r="M69" s="2976">
        <v>4</v>
      </c>
      <c r="N69" s="2976">
        <v>1</v>
      </c>
      <c r="O69" s="2995">
        <v>80</v>
      </c>
      <c r="P69" s="2976">
        <v>1</v>
      </c>
      <c r="Q69" s="2976"/>
      <c r="R69" s="2977">
        <v>7.7</v>
      </c>
      <c r="S69" s="2996">
        <v>0</v>
      </c>
      <c r="T69" s="2976"/>
      <c r="U69" s="2977">
        <v>90.9</v>
      </c>
      <c r="V69" s="2996">
        <v>1</v>
      </c>
      <c r="W69" s="2976"/>
      <c r="X69" s="2977">
        <v>0.15</v>
      </c>
      <c r="Y69" s="2996">
        <v>1</v>
      </c>
      <c r="Z69" s="2976"/>
      <c r="AA69" s="2977">
        <v>7.44</v>
      </c>
      <c r="AB69" s="2996">
        <v>1</v>
      </c>
      <c r="AC69" s="2976"/>
      <c r="AD69" s="2977">
        <v>22.3</v>
      </c>
      <c r="AE69" s="2996">
        <v>1</v>
      </c>
    </row>
    <row r="70" spans="3:31" x14ac:dyDescent="0.45">
      <c r="C70" s="3522"/>
      <c r="D70" s="2975" t="s">
        <v>3161</v>
      </c>
      <c r="E70" s="2976" t="s">
        <v>4356</v>
      </c>
      <c r="F70" s="2977">
        <v>328051</v>
      </c>
      <c r="G70" s="2977">
        <v>1144877</v>
      </c>
      <c r="H70" s="2976" t="s">
        <v>510</v>
      </c>
      <c r="I70" s="2976" t="s">
        <v>3155</v>
      </c>
      <c r="J70" s="2976" t="s">
        <v>3158</v>
      </c>
      <c r="K70" s="2970"/>
      <c r="L70" s="2976">
        <v>5</v>
      </c>
      <c r="M70" s="2976">
        <v>3</v>
      </c>
      <c r="N70" s="2976">
        <v>2</v>
      </c>
      <c r="O70" s="2995">
        <v>60</v>
      </c>
      <c r="P70" s="2976">
        <v>0</v>
      </c>
      <c r="Q70" s="2976"/>
      <c r="R70" s="2977">
        <v>7.9</v>
      </c>
      <c r="S70" s="2996">
        <v>0</v>
      </c>
      <c r="T70" s="2976"/>
      <c r="U70" s="2977">
        <v>40</v>
      </c>
      <c r="V70" s="2996">
        <v>0</v>
      </c>
      <c r="W70" s="2976"/>
      <c r="X70" s="2977">
        <v>0.19</v>
      </c>
      <c r="Y70" s="2996">
        <v>1</v>
      </c>
      <c r="Z70" s="2976"/>
      <c r="AA70" s="2977">
        <v>7.08</v>
      </c>
      <c r="AB70" s="2996">
        <v>1</v>
      </c>
      <c r="AC70" s="2976"/>
      <c r="AD70" s="2977">
        <v>3.4</v>
      </c>
      <c r="AE70" s="2996">
        <v>1</v>
      </c>
    </row>
    <row r="71" spans="3:31" x14ac:dyDescent="0.45">
      <c r="C71" s="3522"/>
      <c r="D71" s="2975" t="s">
        <v>3161</v>
      </c>
      <c r="E71" s="2976" t="s">
        <v>4357</v>
      </c>
      <c r="F71" s="2977">
        <v>318168</v>
      </c>
      <c r="G71" s="2977">
        <v>1140501</v>
      </c>
      <c r="H71" s="2976" t="s">
        <v>510</v>
      </c>
      <c r="I71" s="2976" t="s">
        <v>3155</v>
      </c>
      <c r="J71" s="2976" t="s">
        <v>3158</v>
      </c>
      <c r="K71" s="2970"/>
      <c r="L71" s="2976">
        <v>5</v>
      </c>
      <c r="M71" s="2976">
        <v>3</v>
      </c>
      <c r="N71" s="2976">
        <v>2</v>
      </c>
      <c r="O71" s="2995">
        <v>60</v>
      </c>
      <c r="P71" s="2976">
        <v>0</v>
      </c>
      <c r="Q71" s="2976"/>
      <c r="R71" s="2977">
        <v>8.3000000000000007</v>
      </c>
      <c r="S71" s="2996">
        <v>0</v>
      </c>
      <c r="T71" s="2976"/>
      <c r="U71" s="2977">
        <v>62.4</v>
      </c>
      <c r="V71" s="2996">
        <v>0</v>
      </c>
      <c r="W71" s="2976"/>
      <c r="X71" s="2977">
        <v>0.22</v>
      </c>
      <c r="Y71" s="2996">
        <v>1</v>
      </c>
      <c r="Z71" s="2976"/>
      <c r="AA71" s="2977">
        <v>7.02</v>
      </c>
      <c r="AB71" s="2996">
        <v>1</v>
      </c>
      <c r="AC71" s="2976"/>
      <c r="AD71" s="2977">
        <v>18.399999999999999</v>
      </c>
      <c r="AE71" s="2996">
        <v>1</v>
      </c>
    </row>
    <row r="72" spans="3:31" x14ac:dyDescent="0.45">
      <c r="C72" s="3542" t="s">
        <v>4360</v>
      </c>
      <c r="D72" s="2997" t="s">
        <v>4361</v>
      </c>
      <c r="E72" s="2997" t="s">
        <v>4362</v>
      </c>
      <c r="F72" s="2998">
        <v>396005</v>
      </c>
      <c r="G72" s="2998">
        <v>1182789</v>
      </c>
      <c r="H72" s="2999" t="s">
        <v>507</v>
      </c>
      <c r="I72" s="2999" t="s">
        <v>4363</v>
      </c>
      <c r="J72" s="2999" t="s">
        <v>4364</v>
      </c>
      <c r="K72" s="2970"/>
      <c r="L72" s="2999">
        <v>5</v>
      </c>
      <c r="M72" s="2999">
        <v>4</v>
      </c>
      <c r="N72" s="2999">
        <v>1</v>
      </c>
      <c r="O72" s="2999">
        <v>80</v>
      </c>
      <c r="P72" s="2999">
        <v>1</v>
      </c>
      <c r="Q72" s="3000"/>
      <c r="R72" s="2998">
        <v>4.3</v>
      </c>
      <c r="S72" s="3001">
        <v>1</v>
      </c>
      <c r="T72" s="2970"/>
      <c r="U72" s="3002">
        <v>94.2</v>
      </c>
      <c r="V72" s="3001">
        <v>1</v>
      </c>
      <c r="W72" s="3000"/>
      <c r="X72" s="2998">
        <v>0.2</v>
      </c>
      <c r="Y72" s="3001">
        <v>1</v>
      </c>
      <c r="Z72" s="3003"/>
      <c r="AA72" s="2998">
        <v>7.71</v>
      </c>
      <c r="AB72" s="3004">
        <v>1</v>
      </c>
      <c r="AC72" s="3003"/>
      <c r="AD72" s="2998" t="s">
        <v>6422</v>
      </c>
      <c r="AE72" s="3004" t="s">
        <v>6422</v>
      </c>
    </row>
    <row r="73" spans="3:31" x14ac:dyDescent="0.45">
      <c r="C73" s="3542"/>
      <c r="D73" s="2997" t="s">
        <v>4366</v>
      </c>
      <c r="E73" s="2997" t="s">
        <v>4367</v>
      </c>
      <c r="F73" s="2998">
        <v>396513</v>
      </c>
      <c r="G73" s="2998">
        <v>1185236</v>
      </c>
      <c r="H73" s="2999" t="s">
        <v>507</v>
      </c>
      <c r="I73" s="2999" t="s">
        <v>4363</v>
      </c>
      <c r="J73" s="2999" t="s">
        <v>4364</v>
      </c>
      <c r="K73" s="2970"/>
      <c r="L73" s="2999">
        <v>5</v>
      </c>
      <c r="M73" s="2999">
        <v>4</v>
      </c>
      <c r="N73" s="2999">
        <v>1</v>
      </c>
      <c r="O73" s="2999">
        <v>80</v>
      </c>
      <c r="P73" s="2999">
        <v>1</v>
      </c>
      <c r="Q73" s="3000"/>
      <c r="R73" s="2998">
        <v>4.2</v>
      </c>
      <c r="S73" s="3001">
        <v>1</v>
      </c>
      <c r="T73" s="2970"/>
      <c r="U73" s="3002">
        <v>95</v>
      </c>
      <c r="V73" s="3001">
        <v>1</v>
      </c>
      <c r="W73" s="3000"/>
      <c r="X73" s="2998">
        <v>0.15</v>
      </c>
      <c r="Y73" s="3001">
        <v>1</v>
      </c>
      <c r="Z73" s="3003"/>
      <c r="AA73" s="2998">
        <v>7.24</v>
      </c>
      <c r="AB73" s="3004">
        <v>1</v>
      </c>
      <c r="AC73" s="3003"/>
      <c r="AD73" s="2998" t="s">
        <v>6422</v>
      </c>
      <c r="AE73" s="3004" t="s">
        <v>6422</v>
      </c>
    </row>
    <row r="74" spans="3:31" x14ac:dyDescent="0.45">
      <c r="C74" s="3542"/>
      <c r="D74" s="2997" t="s">
        <v>4368</v>
      </c>
      <c r="E74" s="2997" t="s">
        <v>4369</v>
      </c>
      <c r="F74" s="2998">
        <v>406466</v>
      </c>
      <c r="G74" s="2998">
        <v>1195288</v>
      </c>
      <c r="H74" s="2999" t="s">
        <v>507</v>
      </c>
      <c r="I74" s="2999" t="s">
        <v>4359</v>
      </c>
      <c r="J74" s="2999" t="s">
        <v>4370</v>
      </c>
      <c r="K74" s="2970"/>
      <c r="L74" s="2999">
        <v>5</v>
      </c>
      <c r="M74" s="2999">
        <v>4</v>
      </c>
      <c r="N74" s="2999">
        <v>1</v>
      </c>
      <c r="O74" s="2999">
        <v>80</v>
      </c>
      <c r="P74" s="2999">
        <v>1</v>
      </c>
      <c r="Q74" s="3000"/>
      <c r="R74" s="2998">
        <v>5.2</v>
      </c>
      <c r="S74" s="3001">
        <v>1</v>
      </c>
      <c r="T74" s="2970"/>
      <c r="U74" s="3002">
        <v>74.900000000000006</v>
      </c>
      <c r="V74" s="3001">
        <v>1</v>
      </c>
      <c r="W74" s="3000"/>
      <c r="X74" s="2998">
        <v>0.19</v>
      </c>
      <c r="Y74" s="3001">
        <v>1</v>
      </c>
      <c r="Z74" s="3003"/>
      <c r="AA74" s="2998">
        <v>6.25</v>
      </c>
      <c r="AB74" s="3004">
        <v>0</v>
      </c>
      <c r="AC74" s="3003"/>
      <c r="AD74" s="2998">
        <v>14.02</v>
      </c>
      <c r="AE74" s="3004">
        <v>1</v>
      </c>
    </row>
    <row r="75" spans="3:31" x14ac:dyDescent="0.45">
      <c r="C75" s="3542"/>
      <c r="D75" s="2997" t="s">
        <v>4371</v>
      </c>
      <c r="E75" s="2997" t="s">
        <v>4372</v>
      </c>
      <c r="F75" s="2998">
        <v>424116</v>
      </c>
      <c r="G75" s="2998">
        <v>1198841</v>
      </c>
      <c r="H75" s="2999" t="s">
        <v>507</v>
      </c>
      <c r="I75" s="2999" t="s">
        <v>4359</v>
      </c>
      <c r="J75" s="2999" t="s">
        <v>4370</v>
      </c>
      <c r="K75" s="2970"/>
      <c r="L75" s="2999">
        <v>5</v>
      </c>
      <c r="M75" s="2999">
        <v>2</v>
      </c>
      <c r="N75" s="2999">
        <v>3</v>
      </c>
      <c r="O75" s="2999">
        <v>40</v>
      </c>
      <c r="P75" s="2999">
        <v>0</v>
      </c>
      <c r="Q75" s="3000"/>
      <c r="R75" s="2998">
        <v>6.5</v>
      </c>
      <c r="S75" s="3001">
        <v>0</v>
      </c>
      <c r="T75" s="2970"/>
      <c r="U75" s="3002">
        <v>70.3</v>
      </c>
      <c r="V75" s="3001">
        <v>0</v>
      </c>
      <c r="W75" s="3000"/>
      <c r="X75" s="2998">
        <v>0.3</v>
      </c>
      <c r="Y75" s="3001">
        <v>1</v>
      </c>
      <c r="Z75" s="3003"/>
      <c r="AA75" s="2998">
        <v>6.95</v>
      </c>
      <c r="AB75" s="3004">
        <v>1</v>
      </c>
      <c r="AC75" s="3003"/>
      <c r="AD75" s="2998">
        <v>78</v>
      </c>
      <c r="AE75" s="3004">
        <v>0</v>
      </c>
    </row>
    <row r="76" spans="3:31" x14ac:dyDescent="0.45">
      <c r="C76" s="3543" t="s">
        <v>4279</v>
      </c>
      <c r="D76" s="3005" t="s">
        <v>4374</v>
      </c>
      <c r="E76" s="3005" t="s">
        <v>4375</v>
      </c>
      <c r="F76" s="3006">
        <v>479928</v>
      </c>
      <c r="G76" s="3006">
        <v>1135348</v>
      </c>
      <c r="H76" s="3007" t="s">
        <v>509</v>
      </c>
      <c r="I76" s="3007" t="s">
        <v>509</v>
      </c>
      <c r="J76" s="3007" t="s">
        <v>4373</v>
      </c>
      <c r="K76" s="2970"/>
      <c r="L76" s="3007">
        <v>5</v>
      </c>
      <c r="M76" s="3007">
        <v>4</v>
      </c>
      <c r="N76" s="3007">
        <v>1</v>
      </c>
      <c r="O76" s="3007">
        <v>80</v>
      </c>
      <c r="P76" s="3007">
        <v>1</v>
      </c>
      <c r="Q76" s="3000"/>
      <c r="R76" s="3006">
        <v>16.600000000000001</v>
      </c>
      <c r="S76" s="3008">
        <v>0</v>
      </c>
      <c r="T76" s="2970"/>
      <c r="U76" s="3009">
        <v>88.6</v>
      </c>
      <c r="V76" s="3008">
        <v>1</v>
      </c>
      <c r="W76" s="3000"/>
      <c r="X76" s="3006">
        <v>0.01</v>
      </c>
      <c r="Y76" s="3008">
        <v>1</v>
      </c>
      <c r="Z76" s="3003"/>
      <c r="AA76" s="3006">
        <v>7.73</v>
      </c>
      <c r="AB76" s="3010">
        <v>1</v>
      </c>
      <c r="AC76" s="3003"/>
      <c r="AD76" s="3006">
        <v>6</v>
      </c>
      <c r="AE76" s="3010">
        <v>1</v>
      </c>
    </row>
    <row r="77" spans="3:31" x14ac:dyDescent="0.45">
      <c r="C77" s="3543"/>
      <c r="D77" s="3005" t="s">
        <v>4376</v>
      </c>
      <c r="E77" s="3005" t="s">
        <v>4377</v>
      </c>
      <c r="F77" s="3006">
        <v>499537</v>
      </c>
      <c r="G77" s="3006">
        <v>1153320</v>
      </c>
      <c r="H77" s="3007" t="s">
        <v>509</v>
      </c>
      <c r="I77" s="3007" t="s">
        <v>4279</v>
      </c>
      <c r="J77" s="3007" t="s">
        <v>4376</v>
      </c>
      <c r="K77" s="2970"/>
      <c r="L77" s="3007" t="s">
        <v>6422</v>
      </c>
      <c r="M77" s="3007" t="s">
        <v>6422</v>
      </c>
      <c r="N77" s="3007" t="s">
        <v>6422</v>
      </c>
      <c r="O77" s="3007" t="s">
        <v>6422</v>
      </c>
      <c r="P77" s="3007" t="s">
        <v>6422</v>
      </c>
      <c r="Q77" s="3000"/>
      <c r="R77" s="3007" t="s">
        <v>6422</v>
      </c>
      <c r="S77" s="3008" t="s">
        <v>6422</v>
      </c>
      <c r="T77" s="3000"/>
      <c r="U77" s="3007" t="s">
        <v>6422</v>
      </c>
      <c r="V77" s="3008" t="s">
        <v>6422</v>
      </c>
      <c r="W77" s="3000"/>
      <c r="X77" s="3007" t="s">
        <v>6422</v>
      </c>
      <c r="Y77" s="3008" t="s">
        <v>6422</v>
      </c>
      <c r="Z77" s="3000"/>
      <c r="AA77" s="3007" t="s">
        <v>6422</v>
      </c>
      <c r="AB77" s="3010" t="s">
        <v>6422</v>
      </c>
      <c r="AC77" s="3000"/>
      <c r="AD77" s="3007" t="s">
        <v>6422</v>
      </c>
      <c r="AE77" s="3010" t="s">
        <v>6422</v>
      </c>
    </row>
    <row r="78" spans="3:31" x14ac:dyDescent="0.45">
      <c r="C78" s="3543"/>
      <c r="D78" s="3005" t="s">
        <v>4279</v>
      </c>
      <c r="E78" s="3005" t="s">
        <v>4378</v>
      </c>
      <c r="F78" s="3006">
        <v>498841</v>
      </c>
      <c r="G78" s="3006">
        <v>1155364</v>
      </c>
      <c r="H78" s="3007" t="s">
        <v>509</v>
      </c>
      <c r="I78" s="3007" t="s">
        <v>4279</v>
      </c>
      <c r="J78" s="3007" t="s">
        <v>4376</v>
      </c>
      <c r="K78" s="2970"/>
      <c r="L78" s="3007">
        <v>5</v>
      </c>
      <c r="M78" s="3007">
        <v>3</v>
      </c>
      <c r="N78" s="3007">
        <v>2</v>
      </c>
      <c r="O78" s="3007">
        <v>60</v>
      </c>
      <c r="P78" s="3007">
        <v>0</v>
      </c>
      <c r="Q78" s="3000"/>
      <c r="R78" s="3006">
        <v>14.5</v>
      </c>
      <c r="S78" s="3008">
        <v>0</v>
      </c>
      <c r="T78" s="2970"/>
      <c r="U78" s="3009">
        <v>89.1</v>
      </c>
      <c r="V78" s="3008">
        <v>1</v>
      </c>
      <c r="W78" s="3000"/>
      <c r="X78" s="3006">
        <v>0.01</v>
      </c>
      <c r="Y78" s="3008">
        <v>1</v>
      </c>
      <c r="Z78" s="3003"/>
      <c r="AA78" s="3006">
        <v>7.04</v>
      </c>
      <c r="AB78" s="3010">
        <v>1</v>
      </c>
      <c r="AC78" s="3003"/>
      <c r="AD78" s="3006">
        <v>155</v>
      </c>
      <c r="AE78" s="3010">
        <v>0</v>
      </c>
    </row>
    <row r="79" spans="3:31" x14ac:dyDescent="0.45">
      <c r="C79" s="3543"/>
      <c r="D79" s="3005" t="s">
        <v>4279</v>
      </c>
      <c r="E79" s="3005" t="s">
        <v>4379</v>
      </c>
      <c r="F79" s="3006">
        <v>499819</v>
      </c>
      <c r="G79" s="3006">
        <v>1173656</v>
      </c>
      <c r="H79" s="3007" t="s">
        <v>509</v>
      </c>
      <c r="I79" s="3007" t="s">
        <v>4279</v>
      </c>
      <c r="J79" s="3007" t="s">
        <v>4376</v>
      </c>
      <c r="K79" s="2970"/>
      <c r="L79" s="3007">
        <v>5</v>
      </c>
      <c r="M79" s="3007">
        <v>3</v>
      </c>
      <c r="N79" s="3007">
        <v>2</v>
      </c>
      <c r="O79" s="3007">
        <v>60</v>
      </c>
      <c r="P79" s="3007">
        <v>0</v>
      </c>
      <c r="Q79" s="3000"/>
      <c r="R79" s="3006">
        <v>13.8</v>
      </c>
      <c r="S79" s="3008">
        <v>0</v>
      </c>
      <c r="T79" s="2970"/>
      <c r="U79" s="3009">
        <v>84.7</v>
      </c>
      <c r="V79" s="3008">
        <v>1</v>
      </c>
      <c r="W79" s="3000"/>
      <c r="X79" s="3006">
        <v>0</v>
      </c>
      <c r="Y79" s="3008">
        <v>1</v>
      </c>
      <c r="Z79" s="3003"/>
      <c r="AA79" s="3006">
        <v>7</v>
      </c>
      <c r="AB79" s="3010">
        <v>1</v>
      </c>
      <c r="AC79" s="3003"/>
      <c r="AD79" s="3006">
        <v>395</v>
      </c>
      <c r="AE79" s="3010">
        <v>0</v>
      </c>
    </row>
    <row r="80" spans="3:31" x14ac:dyDescent="0.45">
      <c r="C80" s="3543"/>
      <c r="D80" s="3005" t="s">
        <v>4380</v>
      </c>
      <c r="E80" s="3005" t="s">
        <v>4381</v>
      </c>
      <c r="F80" s="3006">
        <v>493786</v>
      </c>
      <c r="G80" s="3006">
        <v>1173389</v>
      </c>
      <c r="H80" s="3007" t="s">
        <v>509</v>
      </c>
      <c r="I80" s="3007" t="s">
        <v>4279</v>
      </c>
      <c r="J80" s="3007" t="s">
        <v>4376</v>
      </c>
      <c r="K80" s="2970"/>
      <c r="L80" s="3007">
        <v>5</v>
      </c>
      <c r="M80" s="3007">
        <v>3</v>
      </c>
      <c r="N80" s="3007">
        <v>2</v>
      </c>
      <c r="O80" s="3007">
        <v>60</v>
      </c>
      <c r="P80" s="3007">
        <v>0</v>
      </c>
      <c r="Q80" s="3000"/>
      <c r="R80" s="3006">
        <v>15.2</v>
      </c>
      <c r="S80" s="3008">
        <v>0</v>
      </c>
      <c r="T80" s="2970"/>
      <c r="U80" s="3009">
        <v>88.1</v>
      </c>
      <c r="V80" s="3008">
        <v>1</v>
      </c>
      <c r="W80" s="3000"/>
      <c r="X80" s="3006">
        <v>0.01</v>
      </c>
      <c r="Y80" s="3008">
        <v>1</v>
      </c>
      <c r="Z80" s="3003"/>
      <c r="AA80" s="3006">
        <v>6.63</v>
      </c>
      <c r="AB80" s="3010">
        <v>1</v>
      </c>
      <c r="AC80" s="3003"/>
      <c r="AD80" s="3006">
        <v>78</v>
      </c>
      <c r="AE80" s="3010">
        <v>0</v>
      </c>
    </row>
    <row r="81" spans="3:31" x14ac:dyDescent="0.45">
      <c r="C81" s="3011" t="s">
        <v>3133</v>
      </c>
      <c r="D81" s="2976" t="s">
        <v>3117</v>
      </c>
      <c r="E81" s="2976" t="s">
        <v>3137</v>
      </c>
      <c r="F81" s="2976">
        <v>561423.24358003505</v>
      </c>
      <c r="G81" s="2976">
        <v>1122417.3554679255</v>
      </c>
      <c r="H81" s="2976" t="s">
        <v>512</v>
      </c>
      <c r="I81" s="2976" t="s">
        <v>3117</v>
      </c>
      <c r="J81" s="2976" t="s">
        <v>3117</v>
      </c>
      <c r="K81" s="2976"/>
      <c r="L81" s="2976">
        <v>5</v>
      </c>
      <c r="M81" s="2976">
        <v>4</v>
      </c>
      <c r="N81" s="2976">
        <v>1</v>
      </c>
      <c r="O81" s="2976">
        <v>80</v>
      </c>
      <c r="P81" s="2976">
        <v>1</v>
      </c>
      <c r="Q81" s="2976"/>
      <c r="R81" s="3003">
        <v>6.5</v>
      </c>
      <c r="S81" s="2996">
        <v>0</v>
      </c>
      <c r="T81" s="2976"/>
      <c r="U81" s="2980">
        <v>86.2</v>
      </c>
      <c r="V81" s="2996">
        <v>1</v>
      </c>
      <c r="W81" s="2976"/>
      <c r="X81" s="2976">
        <v>0.17</v>
      </c>
      <c r="Y81" s="2996">
        <v>1</v>
      </c>
      <c r="Z81" s="2976"/>
      <c r="AA81" s="2976">
        <v>6.97</v>
      </c>
      <c r="AB81" s="2996">
        <v>1</v>
      </c>
      <c r="AC81" s="2976"/>
      <c r="AD81" s="3003">
        <v>6</v>
      </c>
      <c r="AE81" s="2996">
        <v>1</v>
      </c>
    </row>
    <row r="82" spans="3:31" x14ac:dyDescent="0.45">
      <c r="C82" s="3544" t="s">
        <v>4450</v>
      </c>
      <c r="D82" s="3012" t="s">
        <v>4658</v>
      </c>
      <c r="E82" s="3012" t="s">
        <v>4659</v>
      </c>
      <c r="F82" s="3013">
        <v>532996</v>
      </c>
      <c r="G82" s="3013">
        <v>1041620</v>
      </c>
      <c r="H82" s="3012" t="s">
        <v>506</v>
      </c>
      <c r="I82" s="3012" t="s">
        <v>1041</v>
      </c>
      <c r="J82" s="3012" t="s">
        <v>4660</v>
      </c>
      <c r="K82" s="2970"/>
      <c r="L82" s="3012">
        <v>5</v>
      </c>
      <c r="M82" s="3012">
        <v>4</v>
      </c>
      <c r="N82" s="3012">
        <v>1</v>
      </c>
      <c r="O82" s="3012">
        <v>80</v>
      </c>
      <c r="P82" s="3012">
        <v>1</v>
      </c>
      <c r="Q82" s="2970"/>
      <c r="R82" s="3013">
        <v>14.8</v>
      </c>
      <c r="S82" s="3014">
        <v>0</v>
      </c>
      <c r="T82" s="2970"/>
      <c r="U82" s="3013">
        <v>102</v>
      </c>
      <c r="V82" s="3014">
        <v>1</v>
      </c>
      <c r="W82" s="2976"/>
      <c r="X82" s="3013">
        <v>0.17</v>
      </c>
      <c r="Y82" s="3014">
        <v>1</v>
      </c>
      <c r="Z82" s="2976"/>
      <c r="AA82" s="3012">
        <v>8.06</v>
      </c>
      <c r="AB82" s="3014">
        <v>1</v>
      </c>
      <c r="AC82" s="2976"/>
      <c r="AD82" s="3013">
        <v>6</v>
      </c>
      <c r="AE82" s="3014">
        <v>1</v>
      </c>
    </row>
    <row r="83" spans="3:31" x14ac:dyDescent="0.45">
      <c r="C83" s="3544"/>
      <c r="D83" s="3012" t="s">
        <v>4661</v>
      </c>
      <c r="E83" s="3012" t="s">
        <v>4662</v>
      </c>
      <c r="F83" s="3013">
        <v>530449</v>
      </c>
      <c r="G83" s="3013">
        <v>1034120</v>
      </c>
      <c r="H83" s="3012" t="s">
        <v>506</v>
      </c>
      <c r="I83" s="3012" t="s">
        <v>1041</v>
      </c>
      <c r="J83" s="3012" t="s">
        <v>4663</v>
      </c>
      <c r="K83" s="2970"/>
      <c r="L83" s="3012">
        <v>5</v>
      </c>
      <c r="M83" s="3012">
        <v>3</v>
      </c>
      <c r="N83" s="3012">
        <v>2</v>
      </c>
      <c r="O83" s="3012">
        <v>60</v>
      </c>
      <c r="P83" s="3012">
        <v>0</v>
      </c>
      <c r="Q83" s="2970"/>
      <c r="R83" s="3013">
        <v>17.8</v>
      </c>
      <c r="S83" s="3014">
        <v>0</v>
      </c>
      <c r="T83" s="2970"/>
      <c r="U83" s="3013">
        <v>95.1</v>
      </c>
      <c r="V83" s="3014">
        <v>1</v>
      </c>
      <c r="W83" s="2976"/>
      <c r="X83" s="3013">
        <v>0.12</v>
      </c>
      <c r="Y83" s="3014">
        <v>1</v>
      </c>
      <c r="Z83" s="2976"/>
      <c r="AA83" s="3012">
        <v>7.41</v>
      </c>
      <c r="AB83" s="3014">
        <v>1</v>
      </c>
      <c r="AC83" s="2976"/>
      <c r="AD83" s="3013">
        <v>224</v>
      </c>
      <c r="AE83" s="3014">
        <v>0</v>
      </c>
    </row>
    <row r="84" spans="3:31" x14ac:dyDescent="0.45">
      <c r="C84" s="3544"/>
      <c r="D84" s="3012" t="s">
        <v>4664</v>
      </c>
      <c r="E84" s="3012" t="s">
        <v>4665</v>
      </c>
      <c r="F84" s="3013">
        <v>530356</v>
      </c>
      <c r="G84" s="3013">
        <v>1031640</v>
      </c>
      <c r="H84" s="3012" t="s">
        <v>506</v>
      </c>
      <c r="I84" s="3012" t="s">
        <v>1041</v>
      </c>
      <c r="J84" s="3012" t="s">
        <v>4663</v>
      </c>
      <c r="K84" s="2970"/>
      <c r="L84" s="3012">
        <v>5</v>
      </c>
      <c r="M84" s="3012">
        <v>4</v>
      </c>
      <c r="N84" s="3012">
        <v>1</v>
      </c>
      <c r="O84" s="3012">
        <v>80</v>
      </c>
      <c r="P84" s="3012">
        <v>1</v>
      </c>
      <c r="Q84" s="2970"/>
      <c r="R84" s="3013">
        <v>13.3</v>
      </c>
      <c r="S84" s="3014">
        <v>0</v>
      </c>
      <c r="T84" s="2970"/>
      <c r="U84" s="3013">
        <v>97.2</v>
      </c>
      <c r="V84" s="3014">
        <v>1</v>
      </c>
      <c r="W84" s="2976"/>
      <c r="X84" s="3013">
        <v>0.04</v>
      </c>
      <c r="Y84" s="3014">
        <v>1</v>
      </c>
      <c r="Z84" s="2976"/>
      <c r="AA84" s="3012">
        <v>6.89</v>
      </c>
      <c r="AB84" s="3014">
        <v>1</v>
      </c>
      <c r="AC84" s="2976"/>
      <c r="AD84" s="3013">
        <v>8.1</v>
      </c>
      <c r="AE84" s="3014">
        <v>1</v>
      </c>
    </row>
    <row r="85" spans="3:31" x14ac:dyDescent="0.45">
      <c r="C85" s="3544"/>
      <c r="D85" s="3012" t="s">
        <v>4666</v>
      </c>
      <c r="E85" s="3012" t="s">
        <v>4667</v>
      </c>
      <c r="F85" s="3013">
        <v>540450</v>
      </c>
      <c r="G85" s="3013">
        <v>1024550</v>
      </c>
      <c r="H85" s="3012" t="s">
        <v>506</v>
      </c>
      <c r="I85" s="3012" t="s">
        <v>1041</v>
      </c>
      <c r="J85" s="3012" t="s">
        <v>4663</v>
      </c>
      <c r="K85" s="2970"/>
      <c r="L85" s="3012">
        <v>5</v>
      </c>
      <c r="M85" s="3012">
        <v>5</v>
      </c>
      <c r="N85" s="3012">
        <v>0</v>
      </c>
      <c r="O85" s="3012">
        <v>100</v>
      </c>
      <c r="P85" s="3012">
        <v>1</v>
      </c>
      <c r="Q85" s="2970"/>
      <c r="R85" s="3013">
        <v>13.6</v>
      </c>
      <c r="S85" s="3014">
        <v>1</v>
      </c>
      <c r="T85" s="2970"/>
      <c r="U85" s="3013">
        <v>97.3</v>
      </c>
      <c r="V85" s="3014">
        <v>1</v>
      </c>
      <c r="W85" s="2976"/>
      <c r="X85" s="3013">
        <v>0.05</v>
      </c>
      <c r="Y85" s="3014">
        <v>1</v>
      </c>
      <c r="Z85" s="2976"/>
      <c r="AA85" s="3012">
        <v>6.89</v>
      </c>
      <c r="AB85" s="3014">
        <v>1</v>
      </c>
      <c r="AC85" s="2976"/>
      <c r="AD85" s="3013">
        <v>8.3000000000000007</v>
      </c>
      <c r="AE85" s="3014">
        <v>1</v>
      </c>
    </row>
    <row r="86" spans="3:31" x14ac:dyDescent="0.45">
      <c r="C86" s="3544"/>
      <c r="D86" s="3012" t="s">
        <v>4668</v>
      </c>
      <c r="E86" s="3012" t="s">
        <v>4670</v>
      </c>
      <c r="F86" s="3013">
        <v>563052</v>
      </c>
      <c r="G86" s="3013">
        <v>1014805</v>
      </c>
      <c r="H86" s="3012" t="s">
        <v>1010</v>
      </c>
      <c r="I86" s="3012" t="s">
        <v>4669</v>
      </c>
      <c r="J86" s="3012" t="s">
        <v>4668</v>
      </c>
      <c r="K86" s="2970"/>
      <c r="L86" s="3012">
        <v>5</v>
      </c>
      <c r="M86" s="3012">
        <v>5</v>
      </c>
      <c r="N86" s="3012">
        <v>0</v>
      </c>
      <c r="O86" s="3012">
        <v>100</v>
      </c>
      <c r="P86" s="3012">
        <v>1</v>
      </c>
      <c r="Q86" s="2970"/>
      <c r="R86" s="3013">
        <v>14.4</v>
      </c>
      <c r="S86" s="3014">
        <v>1</v>
      </c>
      <c r="T86" s="2970"/>
      <c r="U86" s="3013">
        <v>95.7</v>
      </c>
      <c r="V86" s="3014">
        <v>1</v>
      </c>
      <c r="W86" s="2976"/>
      <c r="X86" s="3013">
        <v>0.13</v>
      </c>
      <c r="Y86" s="3014">
        <v>1</v>
      </c>
      <c r="Z86" s="2976"/>
      <c r="AA86" s="3012">
        <v>7.02</v>
      </c>
      <c r="AB86" s="3014">
        <v>1</v>
      </c>
      <c r="AC86" s="2976"/>
      <c r="AD86" s="3013">
        <v>3.4</v>
      </c>
      <c r="AE86" s="3014">
        <v>1</v>
      </c>
    </row>
    <row r="87" spans="3:31" x14ac:dyDescent="0.45">
      <c r="C87" s="3544"/>
      <c r="D87" s="3012" t="s">
        <v>4671</v>
      </c>
      <c r="E87" s="3012" t="s">
        <v>4672</v>
      </c>
      <c r="F87" s="3013">
        <v>606327</v>
      </c>
      <c r="G87" s="3013">
        <v>984614</v>
      </c>
      <c r="H87" s="3012" t="s">
        <v>1010</v>
      </c>
      <c r="I87" s="3012" t="s">
        <v>4671</v>
      </c>
      <c r="J87" s="3012" t="s">
        <v>4673</v>
      </c>
      <c r="K87" s="2970"/>
      <c r="L87" s="3012">
        <v>5</v>
      </c>
      <c r="M87" s="3012">
        <v>3</v>
      </c>
      <c r="N87" s="3012">
        <v>2</v>
      </c>
      <c r="O87" s="3015">
        <v>60</v>
      </c>
      <c r="P87" s="3012">
        <v>0</v>
      </c>
      <c r="Q87" s="2970"/>
      <c r="R87" s="3013">
        <v>2</v>
      </c>
      <c r="S87" s="3014">
        <v>0</v>
      </c>
      <c r="T87" s="2970"/>
      <c r="U87" s="3013">
        <v>96.5</v>
      </c>
      <c r="V87" s="3014">
        <v>1</v>
      </c>
      <c r="W87" s="2976"/>
      <c r="X87" s="3013">
        <v>0.11</v>
      </c>
      <c r="Y87" s="3014">
        <v>1</v>
      </c>
      <c r="Z87" s="2976"/>
      <c r="AA87" s="3012">
        <v>7.48</v>
      </c>
      <c r="AB87" s="3014">
        <v>1</v>
      </c>
      <c r="AC87" s="2976"/>
      <c r="AD87" s="3013">
        <v>66.5</v>
      </c>
      <c r="AE87" s="3014">
        <v>0</v>
      </c>
    </row>
    <row r="88" spans="3:31" x14ac:dyDescent="0.45">
      <c r="C88" s="3544"/>
      <c r="D88" s="3012" t="s">
        <v>4671</v>
      </c>
      <c r="E88" s="3012" t="s">
        <v>4674</v>
      </c>
      <c r="F88" s="3013">
        <v>589428</v>
      </c>
      <c r="G88" s="3013">
        <v>995105</v>
      </c>
      <c r="H88" s="3012" t="s">
        <v>1010</v>
      </c>
      <c r="I88" s="3012" t="s">
        <v>4671</v>
      </c>
      <c r="J88" s="3012" t="s">
        <v>4673</v>
      </c>
      <c r="K88" s="2970"/>
      <c r="L88" s="3012">
        <v>5</v>
      </c>
      <c r="M88" s="3012">
        <v>4</v>
      </c>
      <c r="N88" s="3012">
        <v>1</v>
      </c>
      <c r="O88" s="3012">
        <v>80</v>
      </c>
      <c r="P88" s="3012">
        <v>1</v>
      </c>
      <c r="Q88" s="2970"/>
      <c r="R88" s="3013">
        <v>22.2</v>
      </c>
      <c r="S88" s="3014">
        <v>1</v>
      </c>
      <c r="T88" s="2970"/>
      <c r="U88" s="3013">
        <v>93.9</v>
      </c>
      <c r="V88" s="3014">
        <v>1</v>
      </c>
      <c r="W88" s="2976"/>
      <c r="X88" s="3013">
        <v>0.11</v>
      </c>
      <c r="Y88" s="3014">
        <v>1</v>
      </c>
      <c r="Z88" s="2976"/>
      <c r="AA88" s="3012">
        <v>7.05</v>
      </c>
      <c r="AB88" s="3014">
        <v>1</v>
      </c>
      <c r="AC88" s="2976"/>
      <c r="AD88" s="3013">
        <v>317</v>
      </c>
      <c r="AE88" s="3014">
        <v>0</v>
      </c>
    </row>
    <row r="92" spans="3:31" x14ac:dyDescent="0.45">
      <c r="C92" s="3523" t="s">
        <v>7486</v>
      </c>
      <c r="D92" s="3523"/>
      <c r="E92" s="3523"/>
      <c r="F92" s="3523"/>
      <c r="G92" s="3523"/>
      <c r="H92" s="3523"/>
      <c r="I92" s="3523"/>
      <c r="J92" s="3523"/>
      <c r="K92" s="3523"/>
      <c r="L92" s="3523"/>
      <c r="M92" s="3523"/>
      <c r="N92" s="3523"/>
      <c r="O92" s="3523"/>
      <c r="P92" s="3523"/>
      <c r="Q92" s="3523"/>
      <c r="R92" s="3523"/>
      <c r="S92" s="3523"/>
      <c r="T92" s="3523"/>
      <c r="U92" s="3523"/>
      <c r="V92" s="3523"/>
      <c r="W92" s="3523"/>
      <c r="X92" s="3523"/>
      <c r="Y92" s="3523"/>
      <c r="Z92" s="3523"/>
      <c r="AA92" s="3523"/>
      <c r="AB92" s="3523"/>
      <c r="AC92" s="3523"/>
      <c r="AD92" s="3523"/>
      <c r="AE92" s="3523"/>
    </row>
    <row r="93" spans="3:31" x14ac:dyDescent="0.45">
      <c r="C93" s="3016"/>
      <c r="D93" s="3527" t="s">
        <v>984</v>
      </c>
      <c r="E93" s="3527" t="s">
        <v>985</v>
      </c>
      <c r="F93" s="3524" t="s">
        <v>986</v>
      </c>
      <c r="G93" s="3524"/>
      <c r="H93" s="3524"/>
      <c r="I93" s="3524"/>
      <c r="J93" s="3524"/>
      <c r="K93" s="3017"/>
      <c r="L93" s="3524" t="s">
        <v>987</v>
      </c>
      <c r="M93" s="3524"/>
      <c r="N93" s="3524"/>
      <c r="O93" s="3524"/>
      <c r="P93" s="3524"/>
      <c r="Q93" s="3016"/>
      <c r="R93" s="3524" t="s">
        <v>988</v>
      </c>
      <c r="S93" s="3524"/>
      <c r="T93" s="3016"/>
      <c r="U93" s="3524" t="s">
        <v>989</v>
      </c>
      <c r="V93" s="3524"/>
      <c r="W93" s="3016"/>
      <c r="X93" s="3524" t="s">
        <v>990</v>
      </c>
      <c r="Y93" s="3524"/>
      <c r="Z93" s="3016"/>
      <c r="AA93" s="3524" t="s">
        <v>991</v>
      </c>
      <c r="AB93" s="3524"/>
      <c r="AC93" s="3016"/>
      <c r="AD93" s="3524" t="s">
        <v>992</v>
      </c>
      <c r="AE93" s="3524"/>
    </row>
    <row r="94" spans="3:31" ht="27.6" x14ac:dyDescent="0.45">
      <c r="C94" s="3519" t="s">
        <v>993</v>
      </c>
      <c r="D94" s="3527"/>
      <c r="E94" s="3527"/>
      <c r="F94" s="3018" t="s">
        <v>994</v>
      </c>
      <c r="G94" s="3018" t="s">
        <v>995</v>
      </c>
      <c r="H94" s="3525" t="s">
        <v>505</v>
      </c>
      <c r="I94" s="3525" t="s">
        <v>996</v>
      </c>
      <c r="J94" s="3525" t="s">
        <v>997</v>
      </c>
      <c r="K94" s="3019"/>
      <c r="L94" s="3525" t="s">
        <v>998</v>
      </c>
      <c r="M94" s="3525" t="s">
        <v>999</v>
      </c>
      <c r="N94" s="3525" t="s">
        <v>1000</v>
      </c>
      <c r="O94" s="3525" t="s">
        <v>1001</v>
      </c>
      <c r="P94" s="3018" t="s">
        <v>1002</v>
      </c>
      <c r="Q94" s="3020"/>
      <c r="R94" s="3018" t="s">
        <v>1003</v>
      </c>
      <c r="S94" s="3525" t="s">
        <v>1004</v>
      </c>
      <c r="T94" s="3020"/>
      <c r="U94" s="3018" t="s">
        <v>1005</v>
      </c>
      <c r="V94" s="3525" t="s">
        <v>1004</v>
      </c>
      <c r="W94" s="3019"/>
      <c r="X94" s="3018" t="s">
        <v>990</v>
      </c>
      <c r="Y94" s="3525" t="s">
        <v>1004</v>
      </c>
      <c r="Z94" s="3019"/>
      <c r="AA94" s="3018" t="s">
        <v>1006</v>
      </c>
      <c r="AB94" s="3525" t="s">
        <v>1004</v>
      </c>
      <c r="AC94" s="3019"/>
      <c r="AD94" s="3018" t="s">
        <v>1007</v>
      </c>
      <c r="AE94" s="3525" t="s">
        <v>1004</v>
      </c>
    </row>
    <row r="95" spans="3:31" x14ac:dyDescent="0.45">
      <c r="C95" s="3520"/>
      <c r="D95" s="3526"/>
      <c r="E95" s="3526"/>
      <c r="F95" s="3021" t="s">
        <v>1008</v>
      </c>
      <c r="G95" s="3021" t="s">
        <v>1008</v>
      </c>
      <c r="H95" s="3526"/>
      <c r="I95" s="3526"/>
      <c r="J95" s="3526"/>
      <c r="K95" s="3022"/>
      <c r="L95" s="3526"/>
      <c r="M95" s="3526"/>
      <c r="N95" s="3526"/>
      <c r="O95" s="3526"/>
      <c r="P95" s="3023" t="s">
        <v>1009</v>
      </c>
      <c r="Q95" s="3023"/>
      <c r="R95" s="3023" t="s">
        <v>7487</v>
      </c>
      <c r="S95" s="3526"/>
      <c r="T95" s="3023"/>
      <c r="U95" s="3023" t="s">
        <v>7487</v>
      </c>
      <c r="V95" s="3526"/>
      <c r="W95" s="3022"/>
      <c r="X95" s="3023" t="s">
        <v>7487</v>
      </c>
      <c r="Y95" s="3526"/>
      <c r="Z95" s="3022"/>
      <c r="AA95" s="3023" t="s">
        <v>7487</v>
      </c>
      <c r="AB95" s="3526"/>
      <c r="AC95" s="3022"/>
      <c r="AD95" s="3023" t="s">
        <v>7487</v>
      </c>
      <c r="AE95" s="3526"/>
    </row>
    <row r="96" spans="3:31" x14ac:dyDescent="0.45">
      <c r="C96" s="3528" t="s">
        <v>1014</v>
      </c>
      <c r="D96" s="3034" t="s">
        <v>1016</v>
      </c>
      <c r="E96" s="3034" t="s">
        <v>1017</v>
      </c>
      <c r="F96" s="3035">
        <v>505940</v>
      </c>
      <c r="G96" s="3035">
        <v>1104290</v>
      </c>
      <c r="H96" s="3034" t="s">
        <v>506</v>
      </c>
      <c r="I96" s="3034" t="s">
        <v>1018</v>
      </c>
      <c r="J96" s="3034" t="s">
        <v>1019</v>
      </c>
      <c r="K96" s="3024"/>
      <c r="L96" s="3034">
        <v>5</v>
      </c>
      <c r="M96" s="3034">
        <v>5</v>
      </c>
      <c r="N96" s="3034">
        <v>0</v>
      </c>
      <c r="O96" s="3036">
        <v>100</v>
      </c>
      <c r="P96" s="3034">
        <v>1</v>
      </c>
      <c r="Q96" s="3025"/>
      <c r="R96" s="3035">
        <v>3.4</v>
      </c>
      <c r="S96" s="3037">
        <v>1</v>
      </c>
      <c r="T96" s="3025"/>
      <c r="U96" s="3035">
        <v>95</v>
      </c>
      <c r="V96" s="3037">
        <v>1</v>
      </c>
      <c r="W96" s="3027"/>
      <c r="X96" s="3035">
        <v>0.08</v>
      </c>
      <c r="Y96" s="3037">
        <v>1</v>
      </c>
      <c r="Z96" s="3027"/>
      <c r="AA96" s="3035">
        <v>7.9</v>
      </c>
      <c r="AB96" s="3037">
        <v>1</v>
      </c>
      <c r="AC96" s="3027"/>
      <c r="AD96" s="3035">
        <v>10.5</v>
      </c>
      <c r="AE96" s="3037">
        <v>1</v>
      </c>
    </row>
    <row r="97" spans="3:31" x14ac:dyDescent="0.45">
      <c r="C97" s="3529"/>
      <c r="D97" s="3034" t="s">
        <v>1016</v>
      </c>
      <c r="E97" s="3034" t="s">
        <v>1020</v>
      </c>
      <c r="F97" s="3035">
        <v>499343</v>
      </c>
      <c r="G97" s="3035">
        <v>1103594</v>
      </c>
      <c r="H97" s="3034" t="s">
        <v>506</v>
      </c>
      <c r="I97" s="3034" t="s">
        <v>1018</v>
      </c>
      <c r="J97" s="3034" t="s">
        <v>1021</v>
      </c>
      <c r="K97" s="3024"/>
      <c r="L97" s="3034">
        <v>5</v>
      </c>
      <c r="M97" s="3034">
        <v>5</v>
      </c>
      <c r="N97" s="3034">
        <v>0</v>
      </c>
      <c r="O97" s="3036">
        <v>100</v>
      </c>
      <c r="P97" s="3034">
        <v>1</v>
      </c>
      <c r="Q97" s="3025"/>
      <c r="R97" s="3035">
        <v>5.3</v>
      </c>
      <c r="S97" s="3037">
        <v>1</v>
      </c>
      <c r="T97" s="3025"/>
      <c r="U97" s="3035">
        <v>96</v>
      </c>
      <c r="V97" s="3037">
        <v>1</v>
      </c>
      <c r="W97" s="3027"/>
      <c r="X97" s="3035">
        <v>0.13</v>
      </c>
      <c r="Y97" s="3037">
        <v>1</v>
      </c>
      <c r="Z97" s="3027"/>
      <c r="AA97" s="3035">
        <v>8.1999999999999993</v>
      </c>
      <c r="AB97" s="3037">
        <v>1</v>
      </c>
      <c r="AC97" s="3027"/>
      <c r="AD97" s="3035">
        <v>3.4</v>
      </c>
      <c r="AE97" s="3037">
        <v>1</v>
      </c>
    </row>
    <row r="98" spans="3:31" x14ac:dyDescent="0.45">
      <c r="C98" s="3529"/>
      <c r="D98" s="3034" t="s">
        <v>1016</v>
      </c>
      <c r="E98" s="3034" t="s">
        <v>1022</v>
      </c>
      <c r="F98" s="3035">
        <v>491495</v>
      </c>
      <c r="G98" s="3035">
        <v>1102221</v>
      </c>
      <c r="H98" s="3034" t="s">
        <v>506</v>
      </c>
      <c r="I98" s="3034" t="s">
        <v>1023</v>
      </c>
      <c r="J98" s="3034" t="s">
        <v>1024</v>
      </c>
      <c r="K98" s="3024"/>
      <c r="L98" s="3034">
        <v>5</v>
      </c>
      <c r="M98" s="3034">
        <v>4</v>
      </c>
      <c r="N98" s="3034">
        <v>1</v>
      </c>
      <c r="O98" s="3036">
        <v>80</v>
      </c>
      <c r="P98" s="3034">
        <v>1</v>
      </c>
      <c r="Q98" s="3025"/>
      <c r="R98" s="3035">
        <v>5.8</v>
      </c>
      <c r="S98" s="3037">
        <v>1</v>
      </c>
      <c r="T98" s="3025"/>
      <c r="U98" s="3035">
        <v>101</v>
      </c>
      <c r="V98" s="3037">
        <v>1</v>
      </c>
      <c r="W98" s="3027"/>
      <c r="X98" s="3035">
        <v>0.4</v>
      </c>
      <c r="Y98" s="3037">
        <v>1</v>
      </c>
      <c r="Z98" s="3027"/>
      <c r="AA98" s="3035">
        <v>8.6</v>
      </c>
      <c r="AB98" s="3037">
        <v>0</v>
      </c>
      <c r="AC98" s="3027"/>
      <c r="AD98" s="3035">
        <v>6</v>
      </c>
      <c r="AE98" s="3037">
        <v>1</v>
      </c>
    </row>
    <row r="99" spans="3:31" x14ac:dyDescent="0.45">
      <c r="C99" s="3529"/>
      <c r="D99" s="3034" t="s">
        <v>1016</v>
      </c>
      <c r="E99" s="3034" t="s">
        <v>1025</v>
      </c>
      <c r="F99" s="3035">
        <v>480338</v>
      </c>
      <c r="G99" s="3035">
        <v>1102283</v>
      </c>
      <c r="H99" s="3034" t="s">
        <v>509</v>
      </c>
      <c r="I99" s="3034" t="s">
        <v>1026</v>
      </c>
      <c r="J99" s="3034" t="s">
        <v>1027</v>
      </c>
      <c r="K99" s="3024"/>
      <c r="L99" s="3034">
        <v>5</v>
      </c>
      <c r="M99" s="3034">
        <v>2</v>
      </c>
      <c r="N99" s="3034">
        <v>3</v>
      </c>
      <c r="O99" s="3036">
        <v>0</v>
      </c>
      <c r="P99" s="3034">
        <v>0</v>
      </c>
      <c r="Q99" s="3025"/>
      <c r="R99" s="3035">
        <v>24.2</v>
      </c>
      <c r="S99" s="3037">
        <v>0</v>
      </c>
      <c r="T99" s="3025"/>
      <c r="U99" s="3035">
        <v>90.9</v>
      </c>
      <c r="V99" s="3037">
        <v>1</v>
      </c>
      <c r="W99" s="3027"/>
      <c r="X99" s="3035">
        <v>11.11</v>
      </c>
      <c r="Y99" s="3037">
        <v>0</v>
      </c>
      <c r="Z99" s="3027"/>
      <c r="AA99" s="3035">
        <v>8</v>
      </c>
      <c r="AB99" s="3037">
        <v>1</v>
      </c>
      <c r="AC99" s="3027"/>
      <c r="AD99" s="3035">
        <v>55.8</v>
      </c>
      <c r="AE99" s="3037">
        <v>0</v>
      </c>
    </row>
    <row r="100" spans="3:31" x14ac:dyDescent="0.45">
      <c r="C100" s="3529"/>
      <c r="D100" s="3034" t="s">
        <v>1029</v>
      </c>
      <c r="E100" s="3034" t="s">
        <v>1030</v>
      </c>
      <c r="F100" s="3035">
        <v>450165</v>
      </c>
      <c r="G100" s="3035">
        <v>1097109</v>
      </c>
      <c r="H100" s="3034" t="s">
        <v>507</v>
      </c>
      <c r="I100" s="3034" t="s">
        <v>507</v>
      </c>
      <c r="J100" s="3034" t="s">
        <v>1031</v>
      </c>
      <c r="K100" s="3024"/>
      <c r="L100" s="3034">
        <v>5</v>
      </c>
      <c r="M100" s="3034">
        <v>4</v>
      </c>
      <c r="N100" s="3034">
        <v>1</v>
      </c>
      <c r="O100" s="3036">
        <v>80</v>
      </c>
      <c r="P100" s="3034">
        <v>1</v>
      </c>
      <c r="Q100" s="3025"/>
      <c r="R100" s="3035">
        <v>7.6</v>
      </c>
      <c r="S100" s="3037">
        <v>0</v>
      </c>
      <c r="T100" s="3025"/>
      <c r="U100" s="3035">
        <v>97.7</v>
      </c>
      <c r="V100" s="3037">
        <v>1</v>
      </c>
      <c r="W100" s="3027"/>
      <c r="X100" s="3035">
        <v>0.54</v>
      </c>
      <c r="Y100" s="3037">
        <v>1</v>
      </c>
      <c r="Z100" s="3027"/>
      <c r="AA100" s="3035">
        <v>8.1999999999999993</v>
      </c>
      <c r="AB100" s="3037">
        <v>1</v>
      </c>
      <c r="AC100" s="3027"/>
      <c r="AD100" s="3035">
        <v>11.7</v>
      </c>
      <c r="AE100" s="3037">
        <v>1</v>
      </c>
    </row>
    <row r="101" spans="3:31" x14ac:dyDescent="0.45">
      <c r="C101" s="3529"/>
      <c r="D101" s="3034" t="s">
        <v>1032</v>
      </c>
      <c r="E101" s="3034" t="s">
        <v>1033</v>
      </c>
      <c r="F101" s="3035">
        <v>461417</v>
      </c>
      <c r="G101" s="3035">
        <v>1102524</v>
      </c>
      <c r="H101" s="3034" t="s">
        <v>507</v>
      </c>
      <c r="I101" s="3034" t="s">
        <v>1034</v>
      </c>
      <c r="J101" s="3034" t="s">
        <v>1035</v>
      </c>
      <c r="K101" s="3024"/>
      <c r="L101" s="3034">
        <v>5</v>
      </c>
      <c r="M101" s="3034">
        <v>4</v>
      </c>
      <c r="N101" s="3034">
        <v>1</v>
      </c>
      <c r="O101" s="3036">
        <v>80</v>
      </c>
      <c r="P101" s="3034">
        <v>1</v>
      </c>
      <c r="Q101" s="3025"/>
      <c r="R101" s="3035">
        <v>4.9000000000000004</v>
      </c>
      <c r="S101" s="3037">
        <v>1</v>
      </c>
      <c r="T101" s="3025"/>
      <c r="U101" s="3035">
        <v>119</v>
      </c>
      <c r="V101" s="3037">
        <v>1</v>
      </c>
      <c r="W101" s="3027"/>
      <c r="X101" s="3035">
        <v>0.1</v>
      </c>
      <c r="Y101" s="3037">
        <v>1</v>
      </c>
      <c r="Z101" s="3027"/>
      <c r="AA101" s="3035">
        <v>8.8000000000000007</v>
      </c>
      <c r="AB101" s="3037">
        <v>0</v>
      </c>
      <c r="AC101" s="3027"/>
      <c r="AD101" s="3035">
        <v>3.4</v>
      </c>
      <c r="AE101" s="3037">
        <v>1</v>
      </c>
    </row>
    <row r="102" spans="3:31" x14ac:dyDescent="0.45">
      <c r="C102" s="3529"/>
      <c r="D102" s="3034" t="s">
        <v>1029</v>
      </c>
      <c r="E102" s="3034" t="s">
        <v>1036</v>
      </c>
      <c r="F102" s="3035">
        <v>442305</v>
      </c>
      <c r="G102" s="3035">
        <v>1092780</v>
      </c>
      <c r="H102" s="3034" t="s">
        <v>507</v>
      </c>
      <c r="I102" s="3034" t="s">
        <v>1037</v>
      </c>
      <c r="J102" s="3034" t="s">
        <v>1037</v>
      </c>
      <c r="K102" s="3024"/>
      <c r="L102" s="3034">
        <v>5</v>
      </c>
      <c r="M102" s="3034">
        <v>4</v>
      </c>
      <c r="N102" s="3034">
        <v>1</v>
      </c>
      <c r="O102" s="3036">
        <v>80</v>
      </c>
      <c r="P102" s="3034">
        <v>1</v>
      </c>
      <c r="Q102" s="3025"/>
      <c r="R102" s="3035">
        <v>7.1</v>
      </c>
      <c r="S102" s="3037">
        <v>0</v>
      </c>
      <c r="T102" s="3025"/>
      <c r="U102" s="3035">
        <v>91.4</v>
      </c>
      <c r="V102" s="3037">
        <v>1</v>
      </c>
      <c r="W102" s="3027"/>
      <c r="X102" s="3035">
        <v>0.18</v>
      </c>
      <c r="Y102" s="3037">
        <v>1</v>
      </c>
      <c r="Z102" s="3027"/>
      <c r="AA102" s="3035">
        <v>8.4</v>
      </c>
      <c r="AB102" s="3037">
        <v>1</v>
      </c>
      <c r="AC102" s="3027"/>
      <c r="AD102" s="3035">
        <v>6</v>
      </c>
      <c r="AE102" s="3037">
        <v>1</v>
      </c>
    </row>
    <row r="103" spans="3:31" x14ac:dyDescent="0.45">
      <c r="C103" s="3530" t="s">
        <v>1046</v>
      </c>
      <c r="D103" s="3030" t="s">
        <v>1047</v>
      </c>
      <c r="E103" s="3030" t="s">
        <v>1048</v>
      </c>
      <c r="F103" s="3031">
        <v>521484</v>
      </c>
      <c r="G103" s="3031">
        <v>1056755</v>
      </c>
      <c r="H103" s="3030" t="s">
        <v>506</v>
      </c>
      <c r="I103" s="3030" t="s">
        <v>1043</v>
      </c>
      <c r="J103" s="3030" t="s">
        <v>1049</v>
      </c>
      <c r="K103" s="3024"/>
      <c r="L103" s="3030">
        <v>5</v>
      </c>
      <c r="M103" s="3030">
        <v>5</v>
      </c>
      <c r="N103" s="3030">
        <v>0</v>
      </c>
      <c r="O103" s="3032">
        <v>100</v>
      </c>
      <c r="P103" s="3032">
        <v>1</v>
      </c>
      <c r="Q103" s="3025"/>
      <c r="R103" s="3031">
        <v>2</v>
      </c>
      <c r="S103" s="3033">
        <v>1</v>
      </c>
      <c r="T103" s="3025"/>
      <c r="U103" s="3031">
        <v>96.8</v>
      </c>
      <c r="V103" s="3033">
        <v>1</v>
      </c>
      <c r="W103" s="3027"/>
      <c r="X103" s="3031">
        <v>0.08</v>
      </c>
      <c r="Y103" s="3033">
        <v>1</v>
      </c>
      <c r="Z103" s="3027"/>
      <c r="AA103" s="3031">
        <v>8.3000000000000007</v>
      </c>
      <c r="AB103" s="3033">
        <v>1</v>
      </c>
      <c r="AC103" s="3027"/>
      <c r="AD103" s="3031">
        <v>18.2</v>
      </c>
      <c r="AE103" s="3033">
        <v>1</v>
      </c>
    </row>
    <row r="104" spans="3:31" x14ac:dyDescent="0.45">
      <c r="C104" s="3530"/>
      <c r="D104" s="3030" t="s">
        <v>1047</v>
      </c>
      <c r="E104" s="3030" t="s">
        <v>1050</v>
      </c>
      <c r="F104" s="3031">
        <v>520293</v>
      </c>
      <c r="G104" s="3031">
        <v>1055374</v>
      </c>
      <c r="H104" s="3030" t="s">
        <v>506</v>
      </c>
      <c r="I104" s="3030" t="s">
        <v>1043</v>
      </c>
      <c r="J104" s="3030" t="s">
        <v>1049</v>
      </c>
      <c r="K104" s="3024"/>
      <c r="L104" s="3030">
        <v>5</v>
      </c>
      <c r="M104" s="3030">
        <v>5</v>
      </c>
      <c r="N104" s="3030">
        <v>0</v>
      </c>
      <c r="O104" s="3032">
        <v>100</v>
      </c>
      <c r="P104" s="3032">
        <v>1</v>
      </c>
      <c r="Q104" s="3025"/>
      <c r="R104" s="3031">
        <v>2.6</v>
      </c>
      <c r="S104" s="3033">
        <v>1</v>
      </c>
      <c r="T104" s="3025"/>
      <c r="U104" s="3031">
        <v>97.4</v>
      </c>
      <c r="V104" s="3033">
        <v>1</v>
      </c>
      <c r="W104" s="3027"/>
      <c r="X104" s="3031">
        <v>0.19</v>
      </c>
      <c r="Y104" s="3033">
        <v>1</v>
      </c>
      <c r="Z104" s="3027"/>
      <c r="AA104" s="3031">
        <v>8.1999999999999993</v>
      </c>
      <c r="AB104" s="3033">
        <v>1</v>
      </c>
      <c r="AC104" s="3027"/>
      <c r="AD104" s="3031">
        <v>3.4</v>
      </c>
      <c r="AE104" s="3033">
        <v>1</v>
      </c>
    </row>
    <row r="105" spans="3:31" x14ac:dyDescent="0.45">
      <c r="C105" s="3530"/>
      <c r="D105" s="3030" t="s">
        <v>1047</v>
      </c>
      <c r="E105" s="3030" t="s">
        <v>1051</v>
      </c>
      <c r="F105" s="3031">
        <v>504072</v>
      </c>
      <c r="G105" s="3031">
        <v>1043116</v>
      </c>
      <c r="H105" s="3030" t="s">
        <v>1010</v>
      </c>
      <c r="I105" s="3030" t="s">
        <v>1012</v>
      </c>
      <c r="J105" s="3030" t="s">
        <v>1046</v>
      </c>
      <c r="K105" s="3024"/>
      <c r="L105" s="3030">
        <v>5</v>
      </c>
      <c r="M105" s="3030">
        <v>5</v>
      </c>
      <c r="N105" s="3030">
        <v>0</v>
      </c>
      <c r="O105" s="3032">
        <v>100</v>
      </c>
      <c r="P105" s="3032">
        <v>1</v>
      </c>
      <c r="Q105" s="3025"/>
      <c r="R105" s="3031">
        <v>3.2</v>
      </c>
      <c r="S105" s="3033">
        <v>1</v>
      </c>
      <c r="T105" s="3025"/>
      <c r="U105" s="3031">
        <v>101</v>
      </c>
      <c r="V105" s="3033">
        <v>1</v>
      </c>
      <c r="W105" s="3027"/>
      <c r="X105" s="3031">
        <v>7.0000000000000007E-2</v>
      </c>
      <c r="Y105" s="3033">
        <v>1</v>
      </c>
      <c r="Z105" s="3027"/>
      <c r="AA105" s="3031">
        <v>8.5</v>
      </c>
      <c r="AB105" s="3033">
        <v>1</v>
      </c>
      <c r="AC105" s="3027"/>
      <c r="AD105" s="3031">
        <v>3.4</v>
      </c>
      <c r="AE105" s="3033">
        <v>1</v>
      </c>
    </row>
    <row r="106" spans="3:31" x14ac:dyDescent="0.45">
      <c r="C106" s="3530"/>
      <c r="D106" s="3030" t="s">
        <v>1047</v>
      </c>
      <c r="E106" s="3030" t="s">
        <v>1052</v>
      </c>
      <c r="F106" s="3031">
        <v>495894</v>
      </c>
      <c r="G106" s="3031">
        <v>1037499</v>
      </c>
      <c r="H106" s="3030" t="s">
        <v>1010</v>
      </c>
      <c r="I106" s="3030" t="s">
        <v>1012</v>
      </c>
      <c r="J106" s="3030" t="s">
        <v>1046</v>
      </c>
      <c r="K106" s="3024"/>
      <c r="L106" s="3030">
        <v>5</v>
      </c>
      <c r="M106" s="3030">
        <v>4</v>
      </c>
      <c r="N106" s="3030">
        <v>1</v>
      </c>
      <c r="O106" s="3032">
        <v>80</v>
      </c>
      <c r="P106" s="3032">
        <v>1</v>
      </c>
      <c r="Q106" s="3025"/>
      <c r="R106" s="3031">
        <v>3.3</v>
      </c>
      <c r="S106" s="3033">
        <v>1</v>
      </c>
      <c r="T106" s="3025"/>
      <c r="U106" s="3031">
        <v>109</v>
      </c>
      <c r="V106" s="3033">
        <v>1</v>
      </c>
      <c r="W106" s="3027"/>
      <c r="X106" s="3031">
        <v>0.11</v>
      </c>
      <c r="Y106" s="3033">
        <v>1</v>
      </c>
      <c r="Z106" s="3027"/>
      <c r="AA106" s="3031">
        <v>8.6999999999999993</v>
      </c>
      <c r="AB106" s="3033">
        <v>0</v>
      </c>
      <c r="AC106" s="3027"/>
      <c r="AD106" s="3031">
        <v>3.4</v>
      </c>
      <c r="AE106" s="3033">
        <v>1</v>
      </c>
    </row>
    <row r="107" spans="3:31" x14ac:dyDescent="0.45">
      <c r="C107" s="3530"/>
      <c r="D107" s="3030" t="s">
        <v>1053</v>
      </c>
      <c r="E107" s="3030" t="s">
        <v>1054</v>
      </c>
      <c r="F107" s="3031">
        <v>526378</v>
      </c>
      <c r="G107" s="3031">
        <v>1049217</v>
      </c>
      <c r="H107" s="3030" t="s">
        <v>506</v>
      </c>
      <c r="I107" s="3030" t="s">
        <v>1055</v>
      </c>
      <c r="J107" s="3030" t="s">
        <v>1056</v>
      </c>
      <c r="K107" s="3024"/>
      <c r="L107" s="3030">
        <v>5</v>
      </c>
      <c r="M107" s="3030">
        <v>5</v>
      </c>
      <c r="N107" s="3030">
        <v>0</v>
      </c>
      <c r="O107" s="3032">
        <v>100</v>
      </c>
      <c r="P107" s="3032">
        <v>1</v>
      </c>
      <c r="Q107" s="3025"/>
      <c r="R107" s="3031">
        <v>2</v>
      </c>
      <c r="S107" s="3033">
        <v>1</v>
      </c>
      <c r="T107" s="3025"/>
      <c r="U107" s="3031">
        <v>104</v>
      </c>
      <c r="V107" s="3033">
        <v>1</v>
      </c>
      <c r="W107" s="3027"/>
      <c r="X107" s="3031">
        <v>0.1</v>
      </c>
      <c r="Y107" s="3033">
        <v>1</v>
      </c>
      <c r="Z107" s="3027"/>
      <c r="AA107" s="3031">
        <v>8.1</v>
      </c>
      <c r="AB107" s="3033">
        <v>1</v>
      </c>
      <c r="AC107" s="3027"/>
      <c r="AD107" s="3031">
        <v>3.4</v>
      </c>
      <c r="AE107" s="3033">
        <v>1</v>
      </c>
    </row>
    <row r="108" spans="3:31" x14ac:dyDescent="0.45">
      <c r="C108" s="3522" t="s">
        <v>3118</v>
      </c>
      <c r="D108" s="3047" t="s">
        <v>3119</v>
      </c>
      <c r="E108" s="3045" t="s">
        <v>3120</v>
      </c>
      <c r="F108" s="3046">
        <v>564448</v>
      </c>
      <c r="G108" s="3046">
        <v>1114320</v>
      </c>
      <c r="H108" s="3045" t="s">
        <v>512</v>
      </c>
      <c r="I108" s="3045" t="s">
        <v>3121</v>
      </c>
      <c r="J108" s="3045" t="s">
        <v>3122</v>
      </c>
      <c r="K108" s="3024"/>
      <c r="L108" s="3026">
        <v>5</v>
      </c>
      <c r="M108" s="3026">
        <v>4</v>
      </c>
      <c r="N108" s="3026">
        <v>1</v>
      </c>
      <c r="O108" s="3028">
        <v>80</v>
      </c>
      <c r="P108" s="3026">
        <v>1</v>
      </c>
      <c r="Q108" s="3026"/>
      <c r="R108" s="3038">
        <v>17.5</v>
      </c>
      <c r="S108" s="3029">
        <v>0</v>
      </c>
      <c r="T108" s="3026"/>
      <c r="U108" s="3039">
        <v>88.4</v>
      </c>
      <c r="V108" s="3029">
        <v>1</v>
      </c>
      <c r="W108" s="3026"/>
      <c r="X108" s="3038">
        <v>0.1</v>
      </c>
      <c r="Y108" s="3029">
        <v>1</v>
      </c>
      <c r="Z108" s="3026"/>
      <c r="AA108" s="3039">
        <v>8.5</v>
      </c>
      <c r="AB108" s="3029">
        <v>1</v>
      </c>
      <c r="AC108" s="3026"/>
      <c r="AD108" s="3039">
        <v>3.4</v>
      </c>
      <c r="AE108" s="3029">
        <v>1</v>
      </c>
    </row>
    <row r="109" spans="3:31" x14ac:dyDescent="0.45">
      <c r="C109" s="3545"/>
      <c r="D109" s="3047" t="s">
        <v>3123</v>
      </c>
      <c r="E109" s="3045" t="s">
        <v>3124</v>
      </c>
      <c r="F109" s="3046">
        <v>569791</v>
      </c>
      <c r="G109" s="3046">
        <v>1121546</v>
      </c>
      <c r="H109" s="3045" t="s">
        <v>512</v>
      </c>
      <c r="I109" s="3045" t="s">
        <v>3117</v>
      </c>
      <c r="J109" s="3045" t="s">
        <v>3125</v>
      </c>
      <c r="K109" s="3024"/>
      <c r="L109" s="3026">
        <v>5</v>
      </c>
      <c r="M109" s="3026">
        <v>3</v>
      </c>
      <c r="N109" s="3026">
        <v>2</v>
      </c>
      <c r="O109" s="3028">
        <v>60</v>
      </c>
      <c r="P109" s="3026">
        <v>0</v>
      </c>
      <c r="Q109" s="3026"/>
      <c r="R109" s="3038">
        <v>8</v>
      </c>
      <c r="S109" s="3029">
        <v>0</v>
      </c>
      <c r="T109" s="3026"/>
      <c r="U109" s="3039">
        <v>47.5</v>
      </c>
      <c r="V109" s="3029">
        <v>0</v>
      </c>
      <c r="W109" s="3026"/>
      <c r="X109" s="3038">
        <v>0.22</v>
      </c>
      <c r="Y109" s="3029">
        <v>1</v>
      </c>
      <c r="Z109" s="3026"/>
      <c r="AA109" s="3039">
        <v>7.4</v>
      </c>
      <c r="AB109" s="3029">
        <v>1</v>
      </c>
      <c r="AC109" s="3026"/>
      <c r="AD109" s="3039">
        <v>6</v>
      </c>
      <c r="AE109" s="3029">
        <v>1</v>
      </c>
    </row>
    <row r="110" spans="3:31" x14ac:dyDescent="0.45">
      <c r="C110" s="3545"/>
      <c r="D110" s="3047" t="s">
        <v>3119</v>
      </c>
      <c r="E110" s="3045" t="s">
        <v>3126</v>
      </c>
      <c r="F110" s="3046">
        <v>569864</v>
      </c>
      <c r="G110" s="3046">
        <v>1121460</v>
      </c>
      <c r="H110" s="3045" t="s">
        <v>512</v>
      </c>
      <c r="I110" s="3045" t="s">
        <v>3121</v>
      </c>
      <c r="J110" s="3045" t="s">
        <v>3122</v>
      </c>
      <c r="K110" s="3024"/>
      <c r="L110" s="3026">
        <v>5</v>
      </c>
      <c r="M110" s="3026">
        <v>3</v>
      </c>
      <c r="N110" s="3026">
        <v>2</v>
      </c>
      <c r="O110" s="3028">
        <v>60</v>
      </c>
      <c r="P110" s="3026">
        <v>0</v>
      </c>
      <c r="Q110" s="3026"/>
      <c r="R110" s="3038">
        <v>10.4</v>
      </c>
      <c r="S110" s="3029">
        <v>0</v>
      </c>
      <c r="T110" s="3026"/>
      <c r="U110" s="3039">
        <v>77.599999999999994</v>
      </c>
      <c r="V110" s="3029">
        <v>1</v>
      </c>
      <c r="W110" s="3026"/>
      <c r="X110" s="3038">
        <v>0.16</v>
      </c>
      <c r="Y110" s="3029">
        <v>1</v>
      </c>
      <c r="Z110" s="3026"/>
      <c r="AA110" s="3039">
        <v>8</v>
      </c>
      <c r="AB110" s="3029">
        <v>1</v>
      </c>
      <c r="AC110" s="3026"/>
      <c r="AD110" s="3039">
        <v>43.5</v>
      </c>
      <c r="AE110" s="3029">
        <v>0</v>
      </c>
    </row>
    <row r="111" spans="3:31" x14ac:dyDescent="0.45">
      <c r="C111" s="3521" t="s">
        <v>3121</v>
      </c>
      <c r="D111" s="3079" t="s">
        <v>3127</v>
      </c>
      <c r="E111" s="3040" t="s">
        <v>3128</v>
      </c>
      <c r="F111" s="3042">
        <v>579394</v>
      </c>
      <c r="G111" s="3042">
        <v>1114132</v>
      </c>
      <c r="H111" s="3040" t="s">
        <v>512</v>
      </c>
      <c r="I111" s="3040" t="s">
        <v>3121</v>
      </c>
      <c r="J111" s="3040" t="s">
        <v>3121</v>
      </c>
      <c r="K111" s="3044"/>
      <c r="L111" s="3040">
        <v>5</v>
      </c>
      <c r="M111" s="3040">
        <v>3</v>
      </c>
      <c r="N111" s="3040">
        <v>2</v>
      </c>
      <c r="O111" s="3041">
        <v>60</v>
      </c>
      <c r="P111" s="3040">
        <v>0</v>
      </c>
      <c r="Q111" s="3026"/>
      <c r="R111" s="3042">
        <v>16</v>
      </c>
      <c r="S111" s="3043">
        <v>0</v>
      </c>
      <c r="T111" s="3044"/>
      <c r="U111" s="3042">
        <v>47.5</v>
      </c>
      <c r="V111" s="3043">
        <v>0</v>
      </c>
      <c r="W111" s="3045"/>
      <c r="X111" s="3042">
        <v>0</v>
      </c>
      <c r="Y111" s="3043">
        <v>1</v>
      </c>
      <c r="Z111" s="3045"/>
      <c r="AA111" s="3042">
        <v>7.4</v>
      </c>
      <c r="AB111" s="3043">
        <v>1</v>
      </c>
      <c r="AC111" s="3045"/>
      <c r="AD111" s="3042">
        <v>3.4</v>
      </c>
      <c r="AE111" s="3043">
        <v>1</v>
      </c>
    </row>
    <row r="112" spans="3:31" x14ac:dyDescent="0.45">
      <c r="C112" s="3521"/>
      <c r="D112" s="3079" t="s">
        <v>3129</v>
      </c>
      <c r="E112" s="3040" t="s">
        <v>3130</v>
      </c>
      <c r="F112" s="3042">
        <v>568897</v>
      </c>
      <c r="G112" s="3042">
        <v>1112449</v>
      </c>
      <c r="H112" s="3040" t="s">
        <v>512</v>
      </c>
      <c r="I112" s="3040" t="s">
        <v>3121</v>
      </c>
      <c r="J112" s="3040" t="s">
        <v>3122</v>
      </c>
      <c r="K112" s="3044"/>
      <c r="L112" s="3040">
        <v>5</v>
      </c>
      <c r="M112" s="3040">
        <v>4</v>
      </c>
      <c r="N112" s="3040">
        <v>1</v>
      </c>
      <c r="O112" s="3041">
        <v>80</v>
      </c>
      <c r="P112" s="3040">
        <v>1</v>
      </c>
      <c r="Q112" s="3026"/>
      <c r="R112" s="3042">
        <v>17.399999999999999</v>
      </c>
      <c r="S112" s="3043">
        <v>0</v>
      </c>
      <c r="T112" s="3044"/>
      <c r="U112" s="3042">
        <v>90.7</v>
      </c>
      <c r="V112" s="3043">
        <v>1</v>
      </c>
      <c r="W112" s="3045"/>
      <c r="X112" s="3042">
        <v>0.09</v>
      </c>
      <c r="Y112" s="3043">
        <v>1</v>
      </c>
      <c r="Z112" s="3045"/>
      <c r="AA112" s="3042">
        <v>8.4</v>
      </c>
      <c r="AB112" s="3043">
        <v>1</v>
      </c>
      <c r="AC112" s="3045"/>
      <c r="AD112" s="3042">
        <v>6</v>
      </c>
      <c r="AE112" s="3043">
        <v>1</v>
      </c>
    </row>
    <row r="113" spans="3:31" x14ac:dyDescent="0.45">
      <c r="C113" s="3521"/>
      <c r="D113" s="3079" t="s">
        <v>3131</v>
      </c>
      <c r="E113" s="3040" t="s">
        <v>3132</v>
      </c>
      <c r="F113" s="3042">
        <v>576526</v>
      </c>
      <c r="G113" s="3042">
        <v>1105216</v>
      </c>
      <c r="H113" s="3040" t="s">
        <v>512</v>
      </c>
      <c r="I113" s="3040" t="s">
        <v>3121</v>
      </c>
      <c r="J113" s="3040" t="s">
        <v>3121</v>
      </c>
      <c r="K113" s="3044"/>
      <c r="L113" s="3040">
        <v>5</v>
      </c>
      <c r="M113" s="3040">
        <v>4</v>
      </c>
      <c r="N113" s="3040">
        <v>1</v>
      </c>
      <c r="O113" s="3041">
        <v>80</v>
      </c>
      <c r="P113" s="3040">
        <v>1</v>
      </c>
      <c r="Q113" s="3026"/>
      <c r="R113" s="3042">
        <v>16.2</v>
      </c>
      <c r="S113" s="3043">
        <v>0</v>
      </c>
      <c r="T113" s="3044"/>
      <c r="U113" s="3042">
        <v>77.599999999999994</v>
      </c>
      <c r="V113" s="3043">
        <v>1</v>
      </c>
      <c r="W113" s="3045"/>
      <c r="X113" s="3042">
        <v>0</v>
      </c>
      <c r="Y113" s="3043">
        <v>1</v>
      </c>
      <c r="Z113" s="3045"/>
      <c r="AA113" s="3042">
        <v>8</v>
      </c>
      <c r="AB113" s="3043">
        <v>1</v>
      </c>
      <c r="AC113" s="3045"/>
      <c r="AD113" s="3042">
        <v>3.4</v>
      </c>
      <c r="AE113" s="3043">
        <v>1</v>
      </c>
    </row>
    <row r="114" spans="3:31" x14ac:dyDescent="0.45">
      <c r="C114" s="3522" t="s">
        <v>3133</v>
      </c>
      <c r="D114" s="3047" t="s">
        <v>3134</v>
      </c>
      <c r="E114" s="3045" t="s">
        <v>3135</v>
      </c>
      <c r="F114" s="3046">
        <v>549561.67938325589</v>
      </c>
      <c r="G114" s="3046">
        <v>1104203.6085808857</v>
      </c>
      <c r="H114" s="3047" t="s">
        <v>508</v>
      </c>
      <c r="I114" s="3045" t="s">
        <v>3116</v>
      </c>
      <c r="J114" s="3045" t="s">
        <v>3136</v>
      </c>
      <c r="K114" s="3024"/>
      <c r="L114" s="3026">
        <v>5</v>
      </c>
      <c r="M114" s="3026">
        <v>4</v>
      </c>
      <c r="N114" s="3026">
        <v>1</v>
      </c>
      <c r="O114" s="3028">
        <v>80</v>
      </c>
      <c r="P114" s="3026">
        <v>1</v>
      </c>
      <c r="Q114" s="3026"/>
      <c r="R114" s="3038">
        <v>9.1</v>
      </c>
      <c r="S114" s="3029">
        <v>0</v>
      </c>
      <c r="T114" s="3026"/>
      <c r="U114" s="3039">
        <v>88.4</v>
      </c>
      <c r="V114" s="3029">
        <v>1</v>
      </c>
      <c r="W114" s="3026"/>
      <c r="X114" s="3038">
        <v>0.19</v>
      </c>
      <c r="Y114" s="3029">
        <v>1</v>
      </c>
      <c r="Z114" s="3026"/>
      <c r="AA114" s="3039">
        <v>8.5</v>
      </c>
      <c r="AB114" s="3029">
        <v>1</v>
      </c>
      <c r="AC114" s="3026"/>
      <c r="AD114" s="3039">
        <v>3.4</v>
      </c>
      <c r="AE114" s="3029">
        <v>1</v>
      </c>
    </row>
    <row r="115" spans="3:31" x14ac:dyDescent="0.45">
      <c r="C115" s="3522"/>
      <c r="D115" s="3047" t="s">
        <v>3134</v>
      </c>
      <c r="E115" s="3045" t="s">
        <v>3138</v>
      </c>
      <c r="F115" s="3046">
        <v>559157</v>
      </c>
      <c r="G115" s="3046">
        <v>1118911</v>
      </c>
      <c r="H115" s="3045" t="s">
        <v>512</v>
      </c>
      <c r="I115" s="3045" t="s">
        <v>3117</v>
      </c>
      <c r="J115" s="3045" t="s">
        <v>3125</v>
      </c>
      <c r="K115" s="3024"/>
      <c r="L115" s="3026">
        <v>5</v>
      </c>
      <c r="M115" s="3026">
        <v>3</v>
      </c>
      <c r="N115" s="3026">
        <v>2</v>
      </c>
      <c r="O115" s="3028">
        <v>60</v>
      </c>
      <c r="P115" s="3026">
        <v>0</v>
      </c>
      <c r="Q115" s="3026"/>
      <c r="R115" s="3038">
        <v>9.4</v>
      </c>
      <c r="S115" s="3029">
        <v>0</v>
      </c>
      <c r="T115" s="3026"/>
      <c r="U115" s="3039">
        <v>90.7</v>
      </c>
      <c r="V115" s="3029">
        <v>1</v>
      </c>
      <c r="W115" s="3026"/>
      <c r="X115" s="3038">
        <v>0.21</v>
      </c>
      <c r="Y115" s="3029">
        <v>1</v>
      </c>
      <c r="Z115" s="3026"/>
      <c r="AA115" s="3039">
        <v>8.4</v>
      </c>
      <c r="AB115" s="3029">
        <v>1</v>
      </c>
      <c r="AC115" s="3026"/>
      <c r="AD115" s="3039">
        <v>153</v>
      </c>
      <c r="AE115" s="3029">
        <v>0</v>
      </c>
    </row>
    <row r="116" spans="3:31" x14ac:dyDescent="0.45">
      <c r="C116" s="3531" t="s">
        <v>3142</v>
      </c>
      <c r="D116" s="3048" t="s">
        <v>3143</v>
      </c>
      <c r="E116" s="3049" t="s">
        <v>4344</v>
      </c>
      <c r="F116" s="3050">
        <v>349842</v>
      </c>
      <c r="G116" s="3050">
        <v>1117119</v>
      </c>
      <c r="H116" s="3048" t="s">
        <v>510</v>
      </c>
      <c r="I116" s="3049" t="s">
        <v>3144</v>
      </c>
      <c r="J116" s="3049" t="s">
        <v>3145</v>
      </c>
      <c r="K116" s="3024"/>
      <c r="L116" s="3049">
        <v>5</v>
      </c>
      <c r="M116" s="3049">
        <v>4</v>
      </c>
      <c r="N116" s="3049">
        <v>1</v>
      </c>
      <c r="O116" s="3051">
        <v>80</v>
      </c>
      <c r="P116" s="3049">
        <v>1</v>
      </c>
      <c r="Q116" s="3045"/>
      <c r="R116" s="3050">
        <v>5</v>
      </c>
      <c r="S116" s="3052">
        <v>1</v>
      </c>
      <c r="T116" s="3053"/>
      <c r="U116" s="3050">
        <v>62</v>
      </c>
      <c r="V116" s="3052">
        <v>0</v>
      </c>
      <c r="W116" s="3045"/>
      <c r="X116" s="3050">
        <v>0.12</v>
      </c>
      <c r="Y116" s="3052">
        <v>1</v>
      </c>
      <c r="Z116" s="3045"/>
      <c r="AA116" s="3050">
        <v>8</v>
      </c>
      <c r="AB116" s="3052">
        <v>1</v>
      </c>
      <c r="AC116" s="3045"/>
      <c r="AD116" s="3050">
        <v>3.4</v>
      </c>
      <c r="AE116" s="3052">
        <v>1</v>
      </c>
    </row>
    <row r="117" spans="3:31" x14ac:dyDescent="0.45">
      <c r="C117" s="3531"/>
      <c r="D117" s="3048" t="s">
        <v>3143</v>
      </c>
      <c r="E117" s="3049" t="s">
        <v>4345</v>
      </c>
      <c r="F117" s="3050">
        <v>355309</v>
      </c>
      <c r="G117" s="3050">
        <v>1113777</v>
      </c>
      <c r="H117" s="3048" t="s">
        <v>510</v>
      </c>
      <c r="I117" s="3049" t="s">
        <v>3144</v>
      </c>
      <c r="J117" s="3049" t="s">
        <v>3145</v>
      </c>
      <c r="K117" s="3024"/>
      <c r="L117" s="3049">
        <v>5</v>
      </c>
      <c r="M117" s="3049">
        <v>4</v>
      </c>
      <c r="N117" s="3049">
        <v>1</v>
      </c>
      <c r="O117" s="3051">
        <v>80</v>
      </c>
      <c r="P117" s="3049">
        <v>1</v>
      </c>
      <c r="Q117" s="3045"/>
      <c r="R117" s="3050">
        <v>4.8</v>
      </c>
      <c r="S117" s="3052">
        <v>1</v>
      </c>
      <c r="T117" s="3053"/>
      <c r="U117" s="3050">
        <v>54</v>
      </c>
      <c r="V117" s="3052">
        <v>0</v>
      </c>
      <c r="W117" s="3045"/>
      <c r="X117" s="3050">
        <v>0.15</v>
      </c>
      <c r="Y117" s="3052">
        <v>1</v>
      </c>
      <c r="Z117" s="3045"/>
      <c r="AA117" s="3050">
        <v>7.9</v>
      </c>
      <c r="AB117" s="3052">
        <v>1</v>
      </c>
      <c r="AC117" s="3045"/>
      <c r="AD117" s="3050">
        <v>3.4</v>
      </c>
      <c r="AE117" s="3052">
        <v>1</v>
      </c>
    </row>
    <row r="118" spans="3:31" x14ac:dyDescent="0.45">
      <c r="C118" s="3531"/>
      <c r="D118" s="3048" t="s">
        <v>3146</v>
      </c>
      <c r="E118" s="3049" t="s">
        <v>4346</v>
      </c>
      <c r="F118" s="3050">
        <v>317976</v>
      </c>
      <c r="G118" s="3050">
        <v>1102883</v>
      </c>
      <c r="H118" s="3048" t="s">
        <v>510</v>
      </c>
      <c r="I118" s="3049" t="s">
        <v>3144</v>
      </c>
      <c r="J118" s="3049" t="s">
        <v>3146</v>
      </c>
      <c r="K118" s="3024"/>
      <c r="L118" s="3049">
        <v>5</v>
      </c>
      <c r="M118" s="3049">
        <v>4</v>
      </c>
      <c r="N118" s="3049">
        <v>1</v>
      </c>
      <c r="O118" s="3051">
        <v>80</v>
      </c>
      <c r="P118" s="3049">
        <v>1</v>
      </c>
      <c r="Q118" s="3045"/>
      <c r="R118" s="3050">
        <v>7</v>
      </c>
      <c r="S118" s="3052">
        <v>0</v>
      </c>
      <c r="T118" s="3053"/>
      <c r="U118" s="3050">
        <v>93.6</v>
      </c>
      <c r="V118" s="3052">
        <v>1</v>
      </c>
      <c r="W118" s="3045"/>
      <c r="X118" s="3050">
        <v>0.11</v>
      </c>
      <c r="Y118" s="3052">
        <v>1</v>
      </c>
      <c r="Z118" s="3045"/>
      <c r="AA118" s="3050">
        <v>8.3000000000000007</v>
      </c>
      <c r="AB118" s="3052">
        <v>1</v>
      </c>
      <c r="AC118" s="3045"/>
      <c r="AD118" s="3050">
        <v>6</v>
      </c>
      <c r="AE118" s="3052">
        <v>1</v>
      </c>
    </row>
    <row r="119" spans="3:31" x14ac:dyDescent="0.45">
      <c r="C119" s="3531"/>
      <c r="D119" s="3048" t="s">
        <v>3146</v>
      </c>
      <c r="E119" s="3049" t="s">
        <v>4347</v>
      </c>
      <c r="F119" s="3050">
        <v>331169</v>
      </c>
      <c r="G119" s="3050">
        <v>1109457</v>
      </c>
      <c r="H119" s="3048" t="s">
        <v>510</v>
      </c>
      <c r="I119" s="3049" t="s">
        <v>3144</v>
      </c>
      <c r="J119" s="3049" t="s">
        <v>3146</v>
      </c>
      <c r="K119" s="3024"/>
      <c r="L119" s="3049">
        <v>5</v>
      </c>
      <c r="M119" s="3049">
        <v>5</v>
      </c>
      <c r="N119" s="3049">
        <v>0</v>
      </c>
      <c r="O119" s="3051">
        <v>100</v>
      </c>
      <c r="P119" s="3049">
        <v>1</v>
      </c>
      <c r="Q119" s="3045"/>
      <c r="R119" s="3050">
        <v>5.8</v>
      </c>
      <c r="S119" s="3052">
        <v>1</v>
      </c>
      <c r="T119" s="3053"/>
      <c r="U119" s="3050">
        <v>72.400000000000006</v>
      </c>
      <c r="V119" s="3052">
        <v>1</v>
      </c>
      <c r="W119" s="3045"/>
      <c r="X119" s="3050">
        <v>0.09</v>
      </c>
      <c r="Y119" s="3052">
        <v>1</v>
      </c>
      <c r="Z119" s="3045"/>
      <c r="AA119" s="3050">
        <v>7.6</v>
      </c>
      <c r="AB119" s="3052">
        <v>1</v>
      </c>
      <c r="AC119" s="3045"/>
      <c r="AD119" s="3050">
        <v>3.4</v>
      </c>
      <c r="AE119" s="3052">
        <v>1</v>
      </c>
    </row>
    <row r="120" spans="3:31" x14ac:dyDescent="0.45">
      <c r="C120" s="3542" t="s">
        <v>3148</v>
      </c>
      <c r="D120" s="3054" t="s">
        <v>3149</v>
      </c>
      <c r="E120" s="3055" t="s">
        <v>4348</v>
      </c>
      <c r="F120" s="3056">
        <v>331594</v>
      </c>
      <c r="G120" s="3056">
        <v>1196861</v>
      </c>
      <c r="H120" s="3054" t="s">
        <v>510</v>
      </c>
      <c r="I120" s="3054" t="s">
        <v>3150</v>
      </c>
      <c r="J120" s="3054" t="s">
        <v>3150</v>
      </c>
      <c r="K120" s="3024"/>
      <c r="L120" s="3054">
        <v>5</v>
      </c>
      <c r="M120" s="3054">
        <v>4</v>
      </c>
      <c r="N120" s="3054">
        <v>1</v>
      </c>
      <c r="O120" s="3057">
        <v>80</v>
      </c>
      <c r="P120" s="3054">
        <v>1</v>
      </c>
      <c r="Q120" s="3047"/>
      <c r="R120" s="3058">
        <v>14.1</v>
      </c>
      <c r="S120" s="3059">
        <v>0</v>
      </c>
      <c r="T120" s="3047"/>
      <c r="U120" s="3058">
        <v>87</v>
      </c>
      <c r="V120" s="3059">
        <v>1</v>
      </c>
      <c r="W120" s="3047"/>
      <c r="X120" s="3058">
        <v>0.1</v>
      </c>
      <c r="Y120" s="3059">
        <v>1</v>
      </c>
      <c r="Z120" s="3047"/>
      <c r="AA120" s="3058">
        <v>7.8</v>
      </c>
      <c r="AB120" s="3059">
        <v>1</v>
      </c>
      <c r="AC120" s="3047"/>
      <c r="AD120" s="3058">
        <v>3.4</v>
      </c>
      <c r="AE120" s="3059">
        <v>1</v>
      </c>
    </row>
    <row r="121" spans="3:31" x14ac:dyDescent="0.45">
      <c r="C121" s="3542"/>
      <c r="D121" s="3054" t="s">
        <v>3151</v>
      </c>
      <c r="E121" s="3055" t="s">
        <v>4349</v>
      </c>
      <c r="F121" s="3056">
        <v>341394</v>
      </c>
      <c r="G121" s="3056">
        <v>1198407</v>
      </c>
      <c r="H121" s="3054" t="s">
        <v>510</v>
      </c>
      <c r="I121" s="3054" t="s">
        <v>3150</v>
      </c>
      <c r="J121" s="3054" t="s">
        <v>3150</v>
      </c>
      <c r="K121" s="3024"/>
      <c r="L121" s="3054">
        <v>5</v>
      </c>
      <c r="M121" s="3054">
        <v>4</v>
      </c>
      <c r="N121" s="3054">
        <v>1</v>
      </c>
      <c r="O121" s="3057">
        <v>80</v>
      </c>
      <c r="P121" s="3054">
        <v>1</v>
      </c>
      <c r="Q121" s="3047"/>
      <c r="R121" s="3058">
        <v>16</v>
      </c>
      <c r="S121" s="3059">
        <v>0</v>
      </c>
      <c r="T121" s="3047"/>
      <c r="U121" s="3058">
        <v>88.7</v>
      </c>
      <c r="V121" s="3059">
        <v>1</v>
      </c>
      <c r="W121" s="3047"/>
      <c r="X121" s="3058">
        <v>0.1</v>
      </c>
      <c r="Y121" s="3059">
        <v>1</v>
      </c>
      <c r="Z121" s="3047"/>
      <c r="AA121" s="3058">
        <v>8.1999999999999993</v>
      </c>
      <c r="AB121" s="3059">
        <v>1</v>
      </c>
      <c r="AC121" s="3047"/>
      <c r="AD121" s="3058">
        <v>11.8</v>
      </c>
      <c r="AE121" s="3059">
        <v>1</v>
      </c>
    </row>
    <row r="122" spans="3:31" x14ac:dyDescent="0.45">
      <c r="C122" s="3542"/>
      <c r="D122" s="3054" t="s">
        <v>3152</v>
      </c>
      <c r="E122" s="3055" t="s">
        <v>4350</v>
      </c>
      <c r="F122" s="3056">
        <v>329305</v>
      </c>
      <c r="G122" s="3056">
        <v>1176957</v>
      </c>
      <c r="H122" s="3054" t="s">
        <v>510</v>
      </c>
      <c r="I122" s="3054" t="s">
        <v>3150</v>
      </c>
      <c r="J122" s="3054" t="s">
        <v>3150</v>
      </c>
      <c r="K122" s="3024"/>
      <c r="L122" s="3054">
        <v>5</v>
      </c>
      <c r="M122" s="3054">
        <v>4</v>
      </c>
      <c r="N122" s="3054">
        <v>1</v>
      </c>
      <c r="O122" s="3057">
        <v>0</v>
      </c>
      <c r="P122" s="3054">
        <v>0</v>
      </c>
      <c r="Q122" s="3047"/>
      <c r="R122" s="3058">
        <v>16.5</v>
      </c>
      <c r="S122" s="3059">
        <v>0</v>
      </c>
      <c r="T122" s="3047"/>
      <c r="U122" s="3058">
        <v>71.7</v>
      </c>
      <c r="V122" s="3059">
        <v>1</v>
      </c>
      <c r="W122" s="3047"/>
      <c r="X122" s="3058">
        <v>0</v>
      </c>
      <c r="Y122" s="3059">
        <v>1</v>
      </c>
      <c r="Z122" s="3047"/>
      <c r="AA122" s="3058">
        <v>7.3</v>
      </c>
      <c r="AB122" s="3059">
        <v>1</v>
      </c>
      <c r="AC122" s="3047"/>
      <c r="AD122" s="3058">
        <v>6</v>
      </c>
      <c r="AE122" s="3059">
        <v>1</v>
      </c>
    </row>
    <row r="123" spans="3:31" x14ac:dyDescent="0.45">
      <c r="C123" s="3542"/>
      <c r="D123" s="3054" t="s">
        <v>3150</v>
      </c>
      <c r="E123" s="3055" t="s">
        <v>4351</v>
      </c>
      <c r="F123" s="3056">
        <v>344627</v>
      </c>
      <c r="G123" s="3056">
        <v>1176883</v>
      </c>
      <c r="H123" s="3054" t="s">
        <v>510</v>
      </c>
      <c r="I123" s="3054" t="s">
        <v>3150</v>
      </c>
      <c r="J123" s="3054" t="s">
        <v>3150</v>
      </c>
      <c r="K123" s="3024"/>
      <c r="L123" s="3054">
        <v>5</v>
      </c>
      <c r="M123" s="3054">
        <v>4</v>
      </c>
      <c r="N123" s="3054">
        <v>1</v>
      </c>
      <c r="O123" s="3057">
        <v>80</v>
      </c>
      <c r="P123" s="3054">
        <v>1</v>
      </c>
      <c r="Q123" s="3047"/>
      <c r="R123" s="3058">
        <v>15.5</v>
      </c>
      <c r="S123" s="3059">
        <v>0</v>
      </c>
      <c r="T123" s="3047"/>
      <c r="U123" s="3058">
        <v>84.1</v>
      </c>
      <c r="V123" s="3059">
        <v>1</v>
      </c>
      <c r="W123" s="3047"/>
      <c r="X123" s="3058">
        <v>0.14000000000000001</v>
      </c>
      <c r="Y123" s="3059">
        <v>1</v>
      </c>
      <c r="Z123" s="3047"/>
      <c r="AA123" s="3058">
        <v>7.6</v>
      </c>
      <c r="AB123" s="3059">
        <v>1</v>
      </c>
      <c r="AC123" s="3047"/>
      <c r="AD123" s="3058">
        <v>24.7</v>
      </c>
      <c r="AE123" s="3059">
        <v>1</v>
      </c>
    </row>
    <row r="124" spans="3:31" x14ac:dyDescent="0.45">
      <c r="C124" s="3542"/>
      <c r="D124" s="3054" t="s">
        <v>3148</v>
      </c>
      <c r="E124" s="3055" t="s">
        <v>4352</v>
      </c>
      <c r="F124" s="3056">
        <v>328127</v>
      </c>
      <c r="G124" s="3056">
        <v>1160366</v>
      </c>
      <c r="H124" s="3054" t="s">
        <v>510</v>
      </c>
      <c r="I124" s="3054" t="s">
        <v>3153</v>
      </c>
      <c r="J124" s="3054" t="s">
        <v>3154</v>
      </c>
      <c r="K124" s="3024"/>
      <c r="L124" s="3054">
        <v>5</v>
      </c>
      <c r="M124" s="3054">
        <v>5</v>
      </c>
      <c r="N124" s="3054">
        <v>0</v>
      </c>
      <c r="O124" s="3057">
        <v>100</v>
      </c>
      <c r="P124" s="3054">
        <v>1</v>
      </c>
      <c r="Q124" s="3047"/>
      <c r="R124" s="3058">
        <v>4</v>
      </c>
      <c r="S124" s="3059">
        <v>1</v>
      </c>
      <c r="T124" s="3047"/>
      <c r="U124" s="3058">
        <v>76.400000000000006</v>
      </c>
      <c r="V124" s="3059">
        <v>1</v>
      </c>
      <c r="W124" s="3047"/>
      <c r="X124" s="3058">
        <v>0.15</v>
      </c>
      <c r="Y124" s="3059">
        <v>1</v>
      </c>
      <c r="Z124" s="3047"/>
      <c r="AA124" s="3058">
        <v>7.5</v>
      </c>
      <c r="AB124" s="3059">
        <v>1</v>
      </c>
      <c r="AC124" s="3047"/>
      <c r="AD124" s="3058">
        <v>7.7</v>
      </c>
      <c r="AE124" s="3059">
        <v>1</v>
      </c>
    </row>
    <row r="125" spans="3:31" x14ac:dyDescent="0.45">
      <c r="C125" s="3542"/>
      <c r="D125" s="3054" t="s">
        <v>3148</v>
      </c>
      <c r="E125" s="3055" t="s">
        <v>4353</v>
      </c>
      <c r="F125" s="3056">
        <v>346688</v>
      </c>
      <c r="G125" s="3056">
        <v>1148109</v>
      </c>
      <c r="H125" s="3054" t="s">
        <v>510</v>
      </c>
      <c r="I125" s="3055" t="s">
        <v>3155</v>
      </c>
      <c r="J125" s="3055" t="s">
        <v>3156</v>
      </c>
      <c r="K125" s="3024"/>
      <c r="L125" s="3054">
        <v>5</v>
      </c>
      <c r="M125" s="3054">
        <v>3</v>
      </c>
      <c r="N125" s="3054">
        <v>2</v>
      </c>
      <c r="O125" s="3057">
        <v>60</v>
      </c>
      <c r="P125" s="3054">
        <v>0</v>
      </c>
      <c r="Q125" s="3047"/>
      <c r="R125" s="3058">
        <v>4.3</v>
      </c>
      <c r="S125" s="3059">
        <v>1</v>
      </c>
      <c r="T125" s="3047"/>
      <c r="U125" s="3058">
        <v>63.6</v>
      </c>
      <c r="V125" s="3059">
        <v>0</v>
      </c>
      <c r="W125" s="3047"/>
      <c r="X125" s="3058">
        <v>0.15</v>
      </c>
      <c r="Y125" s="3059">
        <v>1</v>
      </c>
      <c r="Z125" s="3047"/>
      <c r="AA125" s="3058">
        <v>7.4</v>
      </c>
      <c r="AB125" s="3059">
        <v>1</v>
      </c>
      <c r="AC125" s="3047"/>
      <c r="AD125" s="3058">
        <v>214</v>
      </c>
      <c r="AE125" s="3059">
        <v>0</v>
      </c>
    </row>
    <row r="126" spans="3:31" x14ac:dyDescent="0.45">
      <c r="C126" s="3542"/>
      <c r="D126" s="3054" t="s">
        <v>3156</v>
      </c>
      <c r="E126" s="3055" t="s">
        <v>4354</v>
      </c>
      <c r="F126" s="3056">
        <v>340111</v>
      </c>
      <c r="G126" s="3056">
        <v>1147032</v>
      </c>
      <c r="H126" s="3054" t="s">
        <v>510</v>
      </c>
      <c r="I126" s="3055" t="s">
        <v>3155</v>
      </c>
      <c r="J126" s="3055" t="s">
        <v>3156</v>
      </c>
      <c r="K126" s="3024"/>
      <c r="L126" s="3054">
        <v>5</v>
      </c>
      <c r="M126" s="3054">
        <v>2</v>
      </c>
      <c r="N126" s="3054">
        <v>3</v>
      </c>
      <c r="O126" s="3057">
        <v>40</v>
      </c>
      <c r="P126" s="3054">
        <v>0</v>
      </c>
      <c r="Q126" s="3047"/>
      <c r="R126" s="3058">
        <v>24.1</v>
      </c>
      <c r="S126" s="3059">
        <v>0</v>
      </c>
      <c r="T126" s="3047"/>
      <c r="U126" s="3058">
        <v>35.700000000000003</v>
      </c>
      <c r="V126" s="3059">
        <v>0</v>
      </c>
      <c r="W126" s="3047"/>
      <c r="X126" s="3058">
        <v>0.19</v>
      </c>
      <c r="Y126" s="3059">
        <v>1</v>
      </c>
      <c r="Z126" s="3047"/>
      <c r="AA126" s="3058">
        <v>7.7</v>
      </c>
      <c r="AB126" s="3059">
        <v>1</v>
      </c>
      <c r="AC126" s="3047"/>
      <c r="AD126" s="3058">
        <v>2552</v>
      </c>
      <c r="AE126" s="3059">
        <v>0</v>
      </c>
    </row>
    <row r="127" spans="3:31" x14ac:dyDescent="0.45">
      <c r="C127" s="3542"/>
      <c r="D127" s="3054" t="s">
        <v>3157</v>
      </c>
      <c r="E127" s="3055" t="s">
        <v>4355</v>
      </c>
      <c r="F127" s="3056">
        <v>325936</v>
      </c>
      <c r="G127" s="3056">
        <v>1135312</v>
      </c>
      <c r="H127" s="3054" t="s">
        <v>510</v>
      </c>
      <c r="I127" s="3055" t="s">
        <v>3155</v>
      </c>
      <c r="J127" s="3055" t="s">
        <v>3158</v>
      </c>
      <c r="K127" s="3024"/>
      <c r="L127" s="3054">
        <v>5</v>
      </c>
      <c r="M127" s="3054">
        <v>0</v>
      </c>
      <c r="N127" s="3054">
        <v>5</v>
      </c>
      <c r="O127" s="3057">
        <v>0</v>
      </c>
      <c r="P127" s="3054">
        <v>0</v>
      </c>
      <c r="Q127" s="3047"/>
      <c r="R127" s="3058" t="s">
        <v>6422</v>
      </c>
      <c r="S127" s="3059">
        <v>0</v>
      </c>
      <c r="T127" s="3047"/>
      <c r="U127" s="3058" t="s">
        <v>6422</v>
      </c>
      <c r="V127" s="3059">
        <v>0</v>
      </c>
      <c r="W127" s="3047"/>
      <c r="X127" s="3058" t="s">
        <v>6422</v>
      </c>
      <c r="Y127" s="3059">
        <v>0</v>
      </c>
      <c r="Z127" s="3047"/>
      <c r="AA127" s="3058" t="s">
        <v>6422</v>
      </c>
      <c r="AB127" s="3059">
        <v>0</v>
      </c>
      <c r="AC127" s="3047"/>
      <c r="AD127" s="3058" t="s">
        <v>6422</v>
      </c>
      <c r="AE127" s="3059">
        <v>0</v>
      </c>
    </row>
    <row r="128" spans="3:31" x14ac:dyDescent="0.45">
      <c r="C128" s="3542"/>
      <c r="D128" s="3054" t="s">
        <v>3161</v>
      </c>
      <c r="E128" s="3055" t="s">
        <v>4356</v>
      </c>
      <c r="F128" s="3056">
        <v>328051</v>
      </c>
      <c r="G128" s="3056">
        <v>1144877</v>
      </c>
      <c r="H128" s="3054" t="s">
        <v>510</v>
      </c>
      <c r="I128" s="3055" t="s">
        <v>3155</v>
      </c>
      <c r="J128" s="3055" t="s">
        <v>3158</v>
      </c>
      <c r="K128" s="3024"/>
      <c r="L128" s="3054">
        <v>5</v>
      </c>
      <c r="M128" s="3054">
        <v>4</v>
      </c>
      <c r="N128" s="3054">
        <v>1</v>
      </c>
      <c r="O128" s="3057">
        <v>80</v>
      </c>
      <c r="P128" s="3054">
        <v>1</v>
      </c>
      <c r="Q128" s="3047"/>
      <c r="R128" s="3058">
        <v>9.6</v>
      </c>
      <c r="S128" s="3059">
        <v>0</v>
      </c>
      <c r="T128" s="3047"/>
      <c r="U128" s="3058">
        <v>72</v>
      </c>
      <c r="V128" s="3059">
        <v>1</v>
      </c>
      <c r="W128" s="3047"/>
      <c r="X128" s="3058">
        <v>0.19</v>
      </c>
      <c r="Y128" s="3059">
        <v>1</v>
      </c>
      <c r="Z128" s="3047"/>
      <c r="AA128" s="3058">
        <v>8.1</v>
      </c>
      <c r="AB128" s="3059">
        <v>1</v>
      </c>
      <c r="AC128" s="3047"/>
      <c r="AD128" s="3058">
        <v>12.9</v>
      </c>
      <c r="AE128" s="3059">
        <v>1</v>
      </c>
    </row>
    <row r="129" spans="3:31" x14ac:dyDescent="0.45">
      <c r="C129" s="3542"/>
      <c r="D129" s="3054" t="s">
        <v>3161</v>
      </c>
      <c r="E129" s="3055" t="s">
        <v>4357</v>
      </c>
      <c r="F129" s="3056">
        <v>318168</v>
      </c>
      <c r="G129" s="3056">
        <v>1140501</v>
      </c>
      <c r="H129" s="3054" t="s">
        <v>510</v>
      </c>
      <c r="I129" s="3055" t="s">
        <v>3155</v>
      </c>
      <c r="J129" s="3055" t="s">
        <v>3158</v>
      </c>
      <c r="K129" s="3024"/>
      <c r="L129" s="3054">
        <v>5</v>
      </c>
      <c r="M129" s="3054">
        <v>4</v>
      </c>
      <c r="N129" s="3054">
        <v>1</v>
      </c>
      <c r="O129" s="3057">
        <v>80</v>
      </c>
      <c r="P129" s="3054">
        <v>1</v>
      </c>
      <c r="Q129" s="3047"/>
      <c r="R129" s="3058">
        <v>12</v>
      </c>
      <c r="S129" s="3059">
        <v>0</v>
      </c>
      <c r="T129" s="3047"/>
      <c r="U129" s="3058">
        <v>82.7</v>
      </c>
      <c r="V129" s="3059">
        <v>1</v>
      </c>
      <c r="W129" s="3047"/>
      <c r="X129" s="3058">
        <v>0.11</v>
      </c>
      <c r="Y129" s="3059">
        <v>1</v>
      </c>
      <c r="Z129" s="3047"/>
      <c r="AA129" s="3058">
        <v>8.3000000000000007</v>
      </c>
      <c r="AB129" s="3059">
        <v>1</v>
      </c>
      <c r="AC129" s="3047"/>
      <c r="AD129" s="3058">
        <v>20</v>
      </c>
      <c r="AE129" s="3059">
        <v>1</v>
      </c>
    </row>
    <row r="130" spans="3:31" x14ac:dyDescent="0.45">
      <c r="C130" s="3522" t="s">
        <v>4360</v>
      </c>
      <c r="D130" s="3047" t="s">
        <v>4361</v>
      </c>
      <c r="E130" s="3045" t="s">
        <v>4362</v>
      </c>
      <c r="F130" s="3060">
        <v>396005</v>
      </c>
      <c r="G130" s="3061">
        <v>1182789</v>
      </c>
      <c r="H130" s="3062" t="s">
        <v>507</v>
      </c>
      <c r="I130" s="3062" t="s">
        <v>4363</v>
      </c>
      <c r="J130" s="3062" t="s">
        <v>4364</v>
      </c>
      <c r="K130" s="3024"/>
      <c r="L130" s="3062">
        <v>5</v>
      </c>
      <c r="M130" s="3062">
        <v>4</v>
      </c>
      <c r="N130" s="3062">
        <v>1</v>
      </c>
      <c r="O130" s="3062">
        <v>80</v>
      </c>
      <c r="P130" s="3062">
        <v>1</v>
      </c>
      <c r="Q130" s="3062"/>
      <c r="R130" s="3061">
        <v>24.4</v>
      </c>
      <c r="S130" s="3063">
        <v>0</v>
      </c>
      <c r="T130" s="3027"/>
      <c r="U130" s="3038">
        <v>72.8</v>
      </c>
      <c r="V130" s="3063">
        <v>1</v>
      </c>
      <c r="W130" s="3062"/>
      <c r="X130" s="3061">
        <v>7.0000000000000007E-2</v>
      </c>
      <c r="Y130" s="3063">
        <v>1</v>
      </c>
      <c r="Z130" s="3061"/>
      <c r="AA130" s="3061">
        <v>7.9</v>
      </c>
      <c r="AB130" s="3064">
        <v>1</v>
      </c>
      <c r="AC130" s="3061"/>
      <c r="AD130" s="3061">
        <v>3.4</v>
      </c>
      <c r="AE130" s="3064">
        <v>1</v>
      </c>
    </row>
    <row r="131" spans="3:31" x14ac:dyDescent="0.45">
      <c r="C131" s="3522"/>
      <c r="D131" s="3047" t="s">
        <v>4366</v>
      </c>
      <c r="E131" s="3045" t="s">
        <v>4367</v>
      </c>
      <c r="F131" s="3060">
        <v>396513</v>
      </c>
      <c r="G131" s="3060">
        <v>1185236</v>
      </c>
      <c r="H131" s="3062" t="s">
        <v>507</v>
      </c>
      <c r="I131" s="3062" t="s">
        <v>4363</v>
      </c>
      <c r="J131" s="3062" t="s">
        <v>4364</v>
      </c>
      <c r="K131" s="3024"/>
      <c r="L131" s="3062">
        <v>5</v>
      </c>
      <c r="M131" s="3062">
        <v>3</v>
      </c>
      <c r="N131" s="3062">
        <v>2</v>
      </c>
      <c r="O131" s="3062">
        <v>60</v>
      </c>
      <c r="P131" s="3062">
        <v>0</v>
      </c>
      <c r="Q131" s="3062"/>
      <c r="R131" s="3061">
        <v>22.6</v>
      </c>
      <c r="S131" s="3063">
        <v>0</v>
      </c>
      <c r="T131" s="3027"/>
      <c r="U131" s="3038">
        <v>75.099999999999994</v>
      </c>
      <c r="V131" s="3063">
        <v>1</v>
      </c>
      <c r="W131" s="3062"/>
      <c r="X131" s="3061">
        <v>0.09</v>
      </c>
      <c r="Y131" s="3063">
        <v>1</v>
      </c>
      <c r="Z131" s="3061"/>
      <c r="AA131" s="3061">
        <v>5.8</v>
      </c>
      <c r="AB131" s="3064">
        <v>0</v>
      </c>
      <c r="AC131" s="3061"/>
      <c r="AD131" s="3061">
        <v>13.6</v>
      </c>
      <c r="AE131" s="3064">
        <v>1</v>
      </c>
    </row>
    <row r="132" spans="3:31" x14ac:dyDescent="0.45">
      <c r="C132" s="3522"/>
      <c r="D132" s="3047" t="s">
        <v>4368</v>
      </c>
      <c r="E132" s="3045" t="s">
        <v>4369</v>
      </c>
      <c r="F132" s="3060">
        <v>406466</v>
      </c>
      <c r="G132" s="3060">
        <v>1195288</v>
      </c>
      <c r="H132" s="3062" t="s">
        <v>507</v>
      </c>
      <c r="I132" s="3062" t="s">
        <v>4359</v>
      </c>
      <c r="J132" s="3062" t="s">
        <v>4370</v>
      </c>
      <c r="K132" s="3024"/>
      <c r="L132" s="3062">
        <v>5</v>
      </c>
      <c r="M132" s="3062">
        <v>3</v>
      </c>
      <c r="N132" s="3062">
        <v>2</v>
      </c>
      <c r="O132" s="3062">
        <v>60</v>
      </c>
      <c r="P132" s="3062">
        <v>0</v>
      </c>
      <c r="Q132" s="3062"/>
      <c r="R132" s="3061">
        <v>28.5</v>
      </c>
      <c r="S132" s="3063">
        <v>0</v>
      </c>
      <c r="T132" s="3027"/>
      <c r="U132" s="3038">
        <v>57.7</v>
      </c>
      <c r="V132" s="3063">
        <v>0</v>
      </c>
      <c r="W132" s="3062"/>
      <c r="X132" s="3061">
        <v>0.18</v>
      </c>
      <c r="Y132" s="3063">
        <v>1</v>
      </c>
      <c r="Z132" s="3061"/>
      <c r="AA132" s="3061">
        <v>7</v>
      </c>
      <c r="AB132" s="3064">
        <v>1</v>
      </c>
      <c r="AC132" s="3061"/>
      <c r="AD132" s="3061">
        <v>11</v>
      </c>
      <c r="AE132" s="3064">
        <v>1</v>
      </c>
    </row>
    <row r="133" spans="3:31" x14ac:dyDescent="0.45">
      <c r="C133" s="3522"/>
      <c r="D133" s="3047" t="s">
        <v>4371</v>
      </c>
      <c r="E133" s="3045" t="s">
        <v>4372</v>
      </c>
      <c r="F133" s="3060">
        <v>424116</v>
      </c>
      <c r="G133" s="3060">
        <v>1198841</v>
      </c>
      <c r="H133" s="3062" t="s">
        <v>507</v>
      </c>
      <c r="I133" s="3062" t="s">
        <v>4359</v>
      </c>
      <c r="J133" s="3062" t="s">
        <v>4370</v>
      </c>
      <c r="K133" s="3024"/>
      <c r="L133" s="3062">
        <v>5</v>
      </c>
      <c r="M133" s="3062">
        <v>2</v>
      </c>
      <c r="N133" s="3062">
        <v>3</v>
      </c>
      <c r="O133" s="3062">
        <v>40</v>
      </c>
      <c r="P133" s="3062">
        <v>0</v>
      </c>
      <c r="Q133" s="3062"/>
      <c r="R133" s="3061">
        <v>24.1</v>
      </c>
      <c r="S133" s="3063">
        <v>0</v>
      </c>
      <c r="T133" s="3027"/>
      <c r="U133" s="3038">
        <v>59.8</v>
      </c>
      <c r="V133" s="3063">
        <v>0</v>
      </c>
      <c r="W133" s="3062"/>
      <c r="X133" s="3061">
        <v>6.95</v>
      </c>
      <c r="Y133" s="3063">
        <v>0</v>
      </c>
      <c r="Z133" s="3061"/>
      <c r="AA133" s="3061">
        <v>7.1</v>
      </c>
      <c r="AB133" s="3064">
        <v>1</v>
      </c>
      <c r="AC133" s="3061"/>
      <c r="AD133" s="3061">
        <v>6</v>
      </c>
      <c r="AE133" s="3064">
        <v>1</v>
      </c>
    </row>
    <row r="134" spans="3:31" x14ac:dyDescent="0.45">
      <c r="C134" s="3541" t="s">
        <v>4279</v>
      </c>
      <c r="D134" s="3065" t="s">
        <v>4374</v>
      </c>
      <c r="E134" s="3066" t="s">
        <v>4375</v>
      </c>
      <c r="F134" s="3067">
        <v>479928</v>
      </c>
      <c r="G134" s="3067">
        <v>1135348</v>
      </c>
      <c r="H134" s="3068" t="s">
        <v>509</v>
      </c>
      <c r="I134" s="3068" t="s">
        <v>509</v>
      </c>
      <c r="J134" s="3068" t="s">
        <v>4373</v>
      </c>
      <c r="K134" s="3024"/>
      <c r="L134" s="3068">
        <v>5</v>
      </c>
      <c r="M134" s="3068">
        <v>1</v>
      </c>
      <c r="N134" s="3068">
        <v>4</v>
      </c>
      <c r="O134" s="3068">
        <v>20</v>
      </c>
      <c r="P134" s="3068">
        <v>0</v>
      </c>
      <c r="Q134" s="3069"/>
      <c r="R134" s="3067">
        <v>32.6</v>
      </c>
      <c r="S134" s="3037">
        <v>0</v>
      </c>
      <c r="T134" s="3027"/>
      <c r="U134" s="3070">
        <v>76.3</v>
      </c>
      <c r="V134" s="3037">
        <v>0</v>
      </c>
      <c r="W134" s="3069"/>
      <c r="X134" s="3067">
        <v>0.27</v>
      </c>
      <c r="Y134" s="3037">
        <v>0</v>
      </c>
      <c r="Z134" s="3060"/>
      <c r="AA134" s="3067">
        <v>7.7</v>
      </c>
      <c r="AB134" s="3071">
        <v>0</v>
      </c>
      <c r="AC134" s="3060"/>
      <c r="AD134" s="3067">
        <v>3.4</v>
      </c>
      <c r="AE134" s="3071">
        <v>1</v>
      </c>
    </row>
    <row r="135" spans="3:31" x14ac:dyDescent="0.45">
      <c r="C135" s="3541"/>
      <c r="D135" s="3065" t="s">
        <v>4376</v>
      </c>
      <c r="E135" s="3066" t="s">
        <v>4377</v>
      </c>
      <c r="F135" s="3067">
        <v>499537</v>
      </c>
      <c r="G135" s="3067">
        <v>1153320</v>
      </c>
      <c r="H135" s="3068" t="s">
        <v>509</v>
      </c>
      <c r="I135" s="3068" t="s">
        <v>4279</v>
      </c>
      <c r="J135" s="3068" t="s">
        <v>4376</v>
      </c>
      <c r="K135" s="3024"/>
      <c r="L135" s="3068">
        <v>0</v>
      </c>
      <c r="M135" s="3068">
        <v>0</v>
      </c>
      <c r="N135" s="3068">
        <v>0</v>
      </c>
      <c r="O135" s="3068">
        <v>0</v>
      </c>
      <c r="P135" s="3068">
        <v>0</v>
      </c>
      <c r="Q135" s="3069"/>
      <c r="R135" s="3068" t="s">
        <v>6422</v>
      </c>
      <c r="S135" s="3037" t="s">
        <v>6422</v>
      </c>
      <c r="T135" s="3069"/>
      <c r="U135" s="3068" t="s">
        <v>6422</v>
      </c>
      <c r="V135" s="3037" t="s">
        <v>6422</v>
      </c>
      <c r="W135" s="3069"/>
      <c r="X135" s="3068" t="s">
        <v>6422</v>
      </c>
      <c r="Y135" s="3037" t="s">
        <v>6422</v>
      </c>
      <c r="Z135" s="3069"/>
      <c r="AA135" s="3068" t="s">
        <v>6422</v>
      </c>
      <c r="AB135" s="3037" t="s">
        <v>6422</v>
      </c>
      <c r="AC135" s="3069"/>
      <c r="AD135" s="3068" t="s">
        <v>6422</v>
      </c>
      <c r="AE135" s="3037" t="s">
        <v>6422</v>
      </c>
    </row>
    <row r="136" spans="3:31" x14ac:dyDescent="0.45">
      <c r="C136" s="3541"/>
      <c r="D136" s="3065" t="s">
        <v>4279</v>
      </c>
      <c r="E136" s="3066" t="s">
        <v>4378</v>
      </c>
      <c r="F136" s="3067">
        <v>498841</v>
      </c>
      <c r="G136" s="3067">
        <v>1155364</v>
      </c>
      <c r="H136" s="3068" t="s">
        <v>509</v>
      </c>
      <c r="I136" s="3068" t="s">
        <v>4279</v>
      </c>
      <c r="J136" s="3068" t="s">
        <v>4376</v>
      </c>
      <c r="K136" s="3024"/>
      <c r="L136" s="3068">
        <v>5</v>
      </c>
      <c r="M136" s="3068">
        <v>0</v>
      </c>
      <c r="N136" s="3068">
        <v>5</v>
      </c>
      <c r="O136" s="3068">
        <v>0</v>
      </c>
      <c r="P136" s="3068">
        <v>0</v>
      </c>
      <c r="Q136" s="3069"/>
      <c r="R136" s="3067">
        <v>18.399999999999999</v>
      </c>
      <c r="S136" s="3037">
        <v>0</v>
      </c>
      <c r="T136" s="3027"/>
      <c r="U136" s="3070">
        <v>90.7</v>
      </c>
      <c r="V136" s="3037">
        <v>0</v>
      </c>
      <c r="W136" s="3069"/>
      <c r="X136" s="3067">
        <v>0.1</v>
      </c>
      <c r="Y136" s="3037">
        <v>0</v>
      </c>
      <c r="Z136" s="3060"/>
      <c r="AA136" s="3067">
        <v>8.4</v>
      </c>
      <c r="AB136" s="3071">
        <v>0</v>
      </c>
      <c r="AC136" s="3060"/>
      <c r="AD136" s="3067">
        <v>3.4</v>
      </c>
      <c r="AE136" s="3071">
        <v>0</v>
      </c>
    </row>
    <row r="137" spans="3:31" x14ac:dyDescent="0.45">
      <c r="C137" s="3541"/>
      <c r="D137" s="3065" t="s">
        <v>4279</v>
      </c>
      <c r="E137" s="3066" t="s">
        <v>4379</v>
      </c>
      <c r="F137" s="3067">
        <v>499819</v>
      </c>
      <c r="G137" s="3067">
        <v>1173656</v>
      </c>
      <c r="H137" s="3068" t="s">
        <v>509</v>
      </c>
      <c r="I137" s="3068" t="s">
        <v>4279</v>
      </c>
      <c r="J137" s="3068" t="s">
        <v>4376</v>
      </c>
      <c r="K137" s="3024"/>
      <c r="L137" s="3068">
        <v>5</v>
      </c>
      <c r="M137" s="3068">
        <v>0</v>
      </c>
      <c r="N137" s="3068">
        <v>5</v>
      </c>
      <c r="O137" s="3068">
        <v>0</v>
      </c>
      <c r="P137" s="3068">
        <v>0</v>
      </c>
      <c r="Q137" s="3069"/>
      <c r="R137" s="3067">
        <v>11.8</v>
      </c>
      <c r="S137" s="3037">
        <v>0</v>
      </c>
      <c r="T137" s="3027"/>
      <c r="U137" s="3070">
        <v>69.8</v>
      </c>
      <c r="V137" s="3037">
        <v>0</v>
      </c>
      <c r="W137" s="3069"/>
      <c r="X137" s="3067">
        <v>0.09</v>
      </c>
      <c r="Y137" s="3037">
        <v>0</v>
      </c>
      <c r="Z137" s="3060"/>
      <c r="AA137" s="3067">
        <v>7.4</v>
      </c>
      <c r="AB137" s="3071">
        <v>0</v>
      </c>
      <c r="AC137" s="3060"/>
      <c r="AD137" s="3067">
        <v>23.2</v>
      </c>
      <c r="AE137" s="3071">
        <v>0</v>
      </c>
    </row>
    <row r="138" spans="3:31" x14ac:dyDescent="0.45">
      <c r="C138" s="3541"/>
      <c r="D138" s="3065" t="s">
        <v>4380</v>
      </c>
      <c r="E138" s="3066" t="s">
        <v>4381</v>
      </c>
      <c r="F138" s="3072">
        <v>493786</v>
      </c>
      <c r="G138" s="3072">
        <v>1173389</v>
      </c>
      <c r="H138" s="3068" t="s">
        <v>509</v>
      </c>
      <c r="I138" s="3068" t="s">
        <v>4279</v>
      </c>
      <c r="J138" s="3068" t="s">
        <v>4376</v>
      </c>
      <c r="K138" s="3024"/>
      <c r="L138" s="3068">
        <v>5</v>
      </c>
      <c r="M138" s="3068">
        <v>0</v>
      </c>
      <c r="N138" s="3068">
        <v>5</v>
      </c>
      <c r="O138" s="3068">
        <v>0</v>
      </c>
      <c r="P138" s="3068">
        <v>0</v>
      </c>
      <c r="Q138" s="3069"/>
      <c r="R138" s="3067">
        <v>16.100000000000001</v>
      </c>
      <c r="S138" s="3037">
        <v>0</v>
      </c>
      <c r="T138" s="3027"/>
      <c r="U138" s="3070">
        <v>62.3</v>
      </c>
      <c r="V138" s="3037">
        <v>0</v>
      </c>
      <c r="W138" s="3069"/>
      <c r="X138" s="3067">
        <v>7.0000000000000007E-2</v>
      </c>
      <c r="Y138" s="3037">
        <v>0</v>
      </c>
      <c r="Z138" s="3060"/>
      <c r="AA138" s="3067">
        <v>4.4000000000000004</v>
      </c>
      <c r="AB138" s="3071">
        <v>0</v>
      </c>
      <c r="AC138" s="3060"/>
      <c r="AD138" s="3067">
        <v>17.5</v>
      </c>
      <c r="AE138" s="3071">
        <v>0</v>
      </c>
    </row>
    <row r="139" spans="3:31" x14ac:dyDescent="0.45">
      <c r="C139" s="3073" t="s">
        <v>3133</v>
      </c>
      <c r="D139" s="3047" t="s">
        <v>3117</v>
      </c>
      <c r="E139" s="3047" t="s">
        <v>3137</v>
      </c>
      <c r="F139" s="3047">
        <v>561423.24358003505</v>
      </c>
      <c r="G139" s="3047">
        <v>1122417.3554679255</v>
      </c>
      <c r="H139" s="3047" t="s">
        <v>512</v>
      </c>
      <c r="I139" s="3047" t="s">
        <v>3117</v>
      </c>
      <c r="J139" s="3047" t="s">
        <v>3117</v>
      </c>
      <c r="K139" s="3047"/>
      <c r="L139" s="3047">
        <v>5</v>
      </c>
      <c r="M139" s="3047">
        <v>4</v>
      </c>
      <c r="N139" s="3047">
        <v>1</v>
      </c>
      <c r="O139" s="3047">
        <v>80</v>
      </c>
      <c r="P139" s="3047">
        <v>1</v>
      </c>
      <c r="Q139" s="3047"/>
      <c r="R139" s="3060">
        <v>15.4</v>
      </c>
      <c r="S139" s="3063">
        <v>0</v>
      </c>
      <c r="T139" s="3047"/>
      <c r="U139" s="3038">
        <v>86.2</v>
      </c>
      <c r="V139" s="3063">
        <v>1</v>
      </c>
      <c r="W139" s="3047"/>
      <c r="X139" s="3074">
        <v>0.1</v>
      </c>
      <c r="Y139" s="3063">
        <v>1</v>
      </c>
      <c r="Z139" s="3047"/>
      <c r="AA139" s="3074">
        <v>8.5</v>
      </c>
      <c r="AB139" s="3063">
        <v>1</v>
      </c>
      <c r="AC139" s="3047"/>
      <c r="AD139" s="3060">
        <v>11.4</v>
      </c>
      <c r="AE139" s="3063">
        <v>1</v>
      </c>
    </row>
    <row r="140" spans="3:31" x14ac:dyDescent="0.45">
      <c r="C140" s="3518" t="s">
        <v>4450</v>
      </c>
      <c r="D140" s="3075" t="s">
        <v>4658</v>
      </c>
      <c r="E140" s="3075" t="s">
        <v>4659</v>
      </c>
      <c r="F140" s="3076">
        <v>532996</v>
      </c>
      <c r="G140" s="3076">
        <v>1041620</v>
      </c>
      <c r="H140" s="3075" t="s">
        <v>506</v>
      </c>
      <c r="I140" s="3075" t="s">
        <v>1041</v>
      </c>
      <c r="J140" s="3075" t="s">
        <v>4660</v>
      </c>
      <c r="K140" s="3024"/>
      <c r="L140" s="3075">
        <v>5</v>
      </c>
      <c r="M140" s="3075">
        <v>4</v>
      </c>
      <c r="N140" s="3075">
        <v>1</v>
      </c>
      <c r="O140" s="3075">
        <v>80</v>
      </c>
      <c r="P140" s="3075">
        <v>1</v>
      </c>
      <c r="Q140" s="3027"/>
      <c r="R140" s="3076">
        <v>2.2999999999999998</v>
      </c>
      <c r="S140" s="3077">
        <v>0</v>
      </c>
      <c r="T140" s="3027"/>
      <c r="U140" s="3076">
        <v>94</v>
      </c>
      <c r="V140" s="3077">
        <v>1</v>
      </c>
      <c r="W140" s="3047"/>
      <c r="X140" s="3076">
        <v>0.12</v>
      </c>
      <c r="Y140" s="3077">
        <v>1</v>
      </c>
      <c r="Z140" s="3047"/>
      <c r="AA140" s="3076">
        <v>8.4</v>
      </c>
      <c r="AB140" s="3077">
        <v>1</v>
      </c>
      <c r="AC140" s="3047"/>
      <c r="AD140" s="3076">
        <v>7.5</v>
      </c>
      <c r="AE140" s="3077">
        <v>1</v>
      </c>
    </row>
    <row r="141" spans="3:31" ht="27.6" x14ac:dyDescent="0.45">
      <c r="C141" s="3518"/>
      <c r="D141" s="3075" t="s">
        <v>4661</v>
      </c>
      <c r="E141" s="3075" t="s">
        <v>4662</v>
      </c>
      <c r="F141" s="3076">
        <v>530449</v>
      </c>
      <c r="G141" s="3076">
        <v>1034120</v>
      </c>
      <c r="H141" s="3075" t="s">
        <v>506</v>
      </c>
      <c r="I141" s="3075" t="s">
        <v>1041</v>
      </c>
      <c r="J141" s="3075" t="s">
        <v>4663</v>
      </c>
      <c r="K141" s="3024"/>
      <c r="L141" s="3075">
        <v>5</v>
      </c>
      <c r="M141" s="3075">
        <v>4</v>
      </c>
      <c r="N141" s="3075">
        <v>1</v>
      </c>
      <c r="O141" s="3075">
        <v>80</v>
      </c>
      <c r="P141" s="3075">
        <v>1</v>
      </c>
      <c r="Q141" s="3027"/>
      <c r="R141" s="3076">
        <v>2</v>
      </c>
      <c r="S141" s="3077">
        <v>0</v>
      </c>
      <c r="T141" s="3027"/>
      <c r="U141" s="3076">
        <v>95.3</v>
      </c>
      <c r="V141" s="3077">
        <v>1</v>
      </c>
      <c r="W141" s="3047"/>
      <c r="X141" s="3076">
        <v>0.1</v>
      </c>
      <c r="Y141" s="3077">
        <v>1</v>
      </c>
      <c r="Z141" s="3047"/>
      <c r="AA141" s="3076">
        <v>8.5</v>
      </c>
      <c r="AB141" s="3077">
        <v>1</v>
      </c>
      <c r="AC141" s="3047"/>
      <c r="AD141" s="3076">
        <v>3.4</v>
      </c>
      <c r="AE141" s="3077">
        <v>1</v>
      </c>
    </row>
    <row r="142" spans="3:31" ht="27.6" x14ac:dyDescent="0.45">
      <c r="C142" s="3518"/>
      <c r="D142" s="3075" t="s">
        <v>4664</v>
      </c>
      <c r="E142" s="3075" t="s">
        <v>4665</v>
      </c>
      <c r="F142" s="3076">
        <v>530356</v>
      </c>
      <c r="G142" s="3076">
        <v>1031640</v>
      </c>
      <c r="H142" s="3075" t="s">
        <v>506</v>
      </c>
      <c r="I142" s="3075" t="s">
        <v>1041</v>
      </c>
      <c r="J142" s="3075" t="s">
        <v>4663</v>
      </c>
      <c r="K142" s="3024"/>
      <c r="L142" s="3075">
        <v>5</v>
      </c>
      <c r="M142" s="3075">
        <v>1</v>
      </c>
      <c r="N142" s="3075">
        <v>4</v>
      </c>
      <c r="O142" s="3075">
        <v>20</v>
      </c>
      <c r="P142" s="3075">
        <v>0</v>
      </c>
      <c r="Q142" s="3027"/>
      <c r="R142" s="3076">
        <v>3</v>
      </c>
      <c r="S142" s="3077">
        <v>0</v>
      </c>
      <c r="T142" s="3027"/>
      <c r="U142" s="3076">
        <v>125</v>
      </c>
      <c r="V142" s="3077">
        <v>0</v>
      </c>
      <c r="W142" s="3047"/>
      <c r="X142" s="3076">
        <v>0.12</v>
      </c>
      <c r="Y142" s="3077">
        <v>1</v>
      </c>
      <c r="Z142" s="3047"/>
      <c r="AA142" s="3076">
        <v>9.4</v>
      </c>
      <c r="AB142" s="3077">
        <v>0</v>
      </c>
      <c r="AC142" s="3047"/>
      <c r="AD142" s="3076">
        <v>29.5</v>
      </c>
      <c r="AE142" s="3077">
        <v>0</v>
      </c>
    </row>
    <row r="143" spans="3:31" ht="27.6" x14ac:dyDescent="0.45">
      <c r="C143" s="3518"/>
      <c r="D143" s="3075" t="s">
        <v>4666</v>
      </c>
      <c r="E143" s="3075" t="s">
        <v>4667</v>
      </c>
      <c r="F143" s="3076">
        <v>540450</v>
      </c>
      <c r="G143" s="3076">
        <v>1024550</v>
      </c>
      <c r="H143" s="3075" t="s">
        <v>506</v>
      </c>
      <c r="I143" s="3075" t="s">
        <v>1041</v>
      </c>
      <c r="J143" s="3075" t="s">
        <v>4663</v>
      </c>
      <c r="K143" s="3024"/>
      <c r="L143" s="3075">
        <v>5</v>
      </c>
      <c r="M143" s="3075">
        <v>5</v>
      </c>
      <c r="N143" s="3075">
        <v>0</v>
      </c>
      <c r="O143" s="3075">
        <v>100</v>
      </c>
      <c r="P143" s="3075">
        <v>1</v>
      </c>
      <c r="Q143" s="3027"/>
      <c r="R143" s="3076">
        <v>13.6</v>
      </c>
      <c r="S143" s="3077">
        <v>1</v>
      </c>
      <c r="T143" s="3027"/>
      <c r="U143" s="3076">
        <v>97.3</v>
      </c>
      <c r="V143" s="3077">
        <v>1</v>
      </c>
      <c r="W143" s="3047"/>
      <c r="X143" s="3076">
        <v>0.05</v>
      </c>
      <c r="Y143" s="3077">
        <v>1</v>
      </c>
      <c r="Z143" s="3047"/>
      <c r="AA143" s="3075">
        <v>6.89</v>
      </c>
      <c r="AB143" s="3077">
        <v>1</v>
      </c>
      <c r="AC143" s="3047"/>
      <c r="AD143" s="3076">
        <v>8.3000000000000007</v>
      </c>
      <c r="AE143" s="3077">
        <v>1</v>
      </c>
    </row>
    <row r="144" spans="3:31" x14ac:dyDescent="0.45">
      <c r="C144" s="3518"/>
      <c r="D144" s="3075" t="s">
        <v>4668</v>
      </c>
      <c r="E144" s="3075" t="s">
        <v>4670</v>
      </c>
      <c r="F144" s="3076">
        <v>563052</v>
      </c>
      <c r="G144" s="3076">
        <v>1014805</v>
      </c>
      <c r="H144" s="3075" t="s">
        <v>1010</v>
      </c>
      <c r="I144" s="3075" t="s">
        <v>4669</v>
      </c>
      <c r="J144" s="3075" t="s">
        <v>4668</v>
      </c>
      <c r="K144" s="3024"/>
      <c r="L144" s="3075">
        <v>5</v>
      </c>
      <c r="M144" s="3075">
        <v>5</v>
      </c>
      <c r="N144" s="3075">
        <v>0</v>
      </c>
      <c r="O144" s="3075">
        <v>100</v>
      </c>
      <c r="P144" s="3075">
        <v>1</v>
      </c>
      <c r="Q144" s="3027"/>
      <c r="R144" s="3076">
        <v>2</v>
      </c>
      <c r="S144" s="3077">
        <v>1</v>
      </c>
      <c r="T144" s="3027"/>
      <c r="U144" s="3076">
        <v>100</v>
      </c>
      <c r="V144" s="3077">
        <v>1</v>
      </c>
      <c r="W144" s="3047"/>
      <c r="X144" s="3076">
        <v>0.11</v>
      </c>
      <c r="Y144" s="3077">
        <v>1</v>
      </c>
      <c r="Z144" s="3047"/>
      <c r="AA144" s="3076">
        <v>7.8</v>
      </c>
      <c r="AB144" s="3077">
        <v>1</v>
      </c>
      <c r="AC144" s="3047"/>
      <c r="AD144" s="3076">
        <v>3.4</v>
      </c>
      <c r="AE144" s="3077">
        <v>1</v>
      </c>
    </row>
    <row r="145" spans="3:31" x14ac:dyDescent="0.45">
      <c r="C145" s="3518"/>
      <c r="D145" s="3075" t="s">
        <v>4671</v>
      </c>
      <c r="E145" s="3075" t="s">
        <v>4672</v>
      </c>
      <c r="F145" s="3076">
        <v>606327</v>
      </c>
      <c r="G145" s="3076">
        <v>984614</v>
      </c>
      <c r="H145" s="3075" t="s">
        <v>1010</v>
      </c>
      <c r="I145" s="3075" t="s">
        <v>4671</v>
      </c>
      <c r="J145" s="3075" t="s">
        <v>4673</v>
      </c>
      <c r="K145" s="3024"/>
      <c r="L145" s="3075">
        <v>5</v>
      </c>
      <c r="M145" s="3075">
        <v>4</v>
      </c>
      <c r="N145" s="3075">
        <v>1</v>
      </c>
      <c r="O145" s="3078">
        <v>80</v>
      </c>
      <c r="P145" s="3075">
        <v>1</v>
      </c>
      <c r="Q145" s="3027"/>
      <c r="R145" s="3076">
        <v>2.2999999999999998</v>
      </c>
      <c r="S145" s="3077">
        <v>0</v>
      </c>
      <c r="T145" s="3027"/>
      <c r="U145" s="3076">
        <v>102</v>
      </c>
      <c r="V145" s="3077">
        <v>1</v>
      </c>
      <c r="W145" s="3047"/>
      <c r="X145" s="3076">
        <v>0.11</v>
      </c>
      <c r="Y145" s="3077">
        <v>1</v>
      </c>
      <c r="Z145" s="3047"/>
      <c r="AA145" s="3076">
        <v>8.4</v>
      </c>
      <c r="AB145" s="3077">
        <v>1</v>
      </c>
      <c r="AC145" s="3047"/>
      <c r="AD145" s="3076">
        <v>3.4</v>
      </c>
      <c r="AE145" s="3077">
        <v>1</v>
      </c>
    </row>
    <row r="146" spans="3:31" x14ac:dyDescent="0.45">
      <c r="C146" s="3518"/>
      <c r="D146" s="3075" t="s">
        <v>4671</v>
      </c>
      <c r="E146" s="3075" t="s">
        <v>4674</v>
      </c>
      <c r="F146" s="3076">
        <v>589428</v>
      </c>
      <c r="G146" s="3076">
        <v>995105</v>
      </c>
      <c r="H146" s="3075" t="s">
        <v>1010</v>
      </c>
      <c r="I146" s="3075" t="s">
        <v>4671</v>
      </c>
      <c r="J146" s="3075" t="s">
        <v>4673</v>
      </c>
      <c r="K146" s="3024"/>
      <c r="L146" s="3075">
        <v>5</v>
      </c>
      <c r="M146" s="3075">
        <v>5</v>
      </c>
      <c r="N146" s="3075">
        <v>0</v>
      </c>
      <c r="O146" s="3075">
        <v>100</v>
      </c>
      <c r="P146" s="3075">
        <v>1</v>
      </c>
      <c r="Q146" s="3027"/>
      <c r="R146" s="3076">
        <v>3.7</v>
      </c>
      <c r="S146" s="3077">
        <v>1</v>
      </c>
      <c r="T146" s="3027"/>
      <c r="U146" s="3076">
        <v>100</v>
      </c>
      <c r="V146" s="3077">
        <v>1</v>
      </c>
      <c r="W146" s="3047"/>
      <c r="X146" s="3076">
        <v>0.08</v>
      </c>
      <c r="Y146" s="3077">
        <v>1</v>
      </c>
      <c r="Z146" s="3047"/>
      <c r="AA146" s="3076">
        <v>8.4</v>
      </c>
      <c r="AB146" s="3077">
        <v>1</v>
      </c>
      <c r="AC146" s="3047"/>
      <c r="AD146" s="3076">
        <v>6.27</v>
      </c>
      <c r="AE146" s="3077">
        <v>1</v>
      </c>
    </row>
  </sheetData>
  <mergeCells count="80">
    <mergeCell ref="C134:C138"/>
    <mergeCell ref="C116:C119"/>
    <mergeCell ref="C120:C129"/>
    <mergeCell ref="C130:C133"/>
    <mergeCell ref="C62:C71"/>
    <mergeCell ref="C72:C75"/>
    <mergeCell ref="C76:C80"/>
    <mergeCell ref="C82:C88"/>
    <mergeCell ref="C92:AE92"/>
    <mergeCell ref="AD93:AE93"/>
    <mergeCell ref="U93:V93"/>
    <mergeCell ref="AE94:AE95"/>
    <mergeCell ref="C108:C110"/>
    <mergeCell ref="N94:N95"/>
    <mergeCell ref="D93:D95"/>
    <mergeCell ref="R93:S93"/>
    <mergeCell ref="AB36:AB37"/>
    <mergeCell ref="A3:B3"/>
    <mergeCell ref="C3:N3"/>
    <mergeCell ref="A4:B4"/>
    <mergeCell ref="C4:N4"/>
    <mergeCell ref="A5:B5"/>
    <mergeCell ref="C5:N5"/>
    <mergeCell ref="A6:B6"/>
    <mergeCell ref="C6:N6"/>
    <mergeCell ref="J8:O8"/>
    <mergeCell ref="D35:D37"/>
    <mergeCell ref="E35:E37"/>
    <mergeCell ref="F35:J35"/>
    <mergeCell ref="L35:P35"/>
    <mergeCell ref="Y36:Y37"/>
    <mergeCell ref="D10:E10"/>
    <mergeCell ref="S36:S37"/>
    <mergeCell ref="C45:C49"/>
    <mergeCell ref="C50:C52"/>
    <mergeCell ref="C53:C55"/>
    <mergeCell ref="C56:C57"/>
    <mergeCell ref="C36:C37"/>
    <mergeCell ref="H36:H37"/>
    <mergeCell ref="I36:I37"/>
    <mergeCell ref="J36:J37"/>
    <mergeCell ref="L36:L37"/>
    <mergeCell ref="M36:M37"/>
    <mergeCell ref="N36:N37"/>
    <mergeCell ref="C103:C107"/>
    <mergeCell ref="C38:C44"/>
    <mergeCell ref="C1:D1"/>
    <mergeCell ref="C58:C61"/>
    <mergeCell ref="O36:O37"/>
    <mergeCell ref="AA93:AB93"/>
    <mergeCell ref="V94:V95"/>
    <mergeCell ref="Y94:Y95"/>
    <mergeCell ref="X93:Y93"/>
    <mergeCell ref="C96:C102"/>
    <mergeCell ref="O94:O95"/>
    <mergeCell ref="S94:S95"/>
    <mergeCell ref="E93:E95"/>
    <mergeCell ref="F93:J93"/>
    <mergeCell ref="L93:P93"/>
    <mergeCell ref="H94:H95"/>
    <mergeCell ref="I94:I95"/>
    <mergeCell ref="J94:J95"/>
    <mergeCell ref="L94:L95"/>
    <mergeCell ref="M94:M95"/>
    <mergeCell ref="F10:G10"/>
    <mergeCell ref="C10:C11"/>
    <mergeCell ref="C9:G9"/>
    <mergeCell ref="C140:C146"/>
    <mergeCell ref="C94:C95"/>
    <mergeCell ref="C111:C113"/>
    <mergeCell ref="C114:C115"/>
    <mergeCell ref="C34:AE34"/>
    <mergeCell ref="R35:S35"/>
    <mergeCell ref="U35:V35"/>
    <mergeCell ref="X35:Y35"/>
    <mergeCell ref="AA35:AB35"/>
    <mergeCell ref="AD35:AE35"/>
    <mergeCell ref="V36:V37"/>
    <mergeCell ref="AE36:AE37"/>
    <mergeCell ref="AB94:AB95"/>
  </mergeCells>
  <hyperlinks>
    <hyperlink ref="A1" location="'ODS 6.'!A1" display="REGRESAR" xr:uid="{00000000-0004-0000-B800-000000000000}"/>
    <hyperlink ref="C1" location="'Metadato 6.3.2'!A1" display="VER METADATO" xr:uid="{00000000-0004-0000-B800-000001000000}"/>
  </hyperlinks>
  <pageMargins left="0.7" right="0.7" top="0.75" bottom="0.75" header="0.3" footer="0.3"/>
  <pageSetup paperSize="9" orientation="portrait" r:id="rId1"/>
  <drawing r:id="rId2"/>
</worksheet>
</file>

<file path=xl/worksheets/sheet1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900-000000000000}">
  <sheetPr codeName="Hoja180">
    <tabColor theme="0" tint="-0.499984740745262"/>
  </sheetPr>
  <dimension ref="A1:F35"/>
  <sheetViews>
    <sheetView showGridLines="0" zoomScaleNormal="100" workbookViewId="0">
      <pane ySplit="1" topLeftCell="A2" activePane="bottomLeft" state="frozen"/>
      <selection pane="bottomLeft"/>
    </sheetView>
  </sheetViews>
  <sheetFormatPr baseColWidth="10" defaultColWidth="11.44140625" defaultRowHeight="17.399999999999999" x14ac:dyDescent="0.3"/>
  <cols>
    <col min="1" max="1" width="11.44140625" style="1305"/>
    <col min="2" max="2" width="26.44140625" style="1305" customWidth="1"/>
    <col min="3" max="3" width="24" style="1305" customWidth="1"/>
    <col min="4" max="4" width="85.77734375" style="1305" customWidth="1"/>
    <col min="5" max="5" width="11.44140625" style="1305"/>
    <col min="6" max="6" width="7.21875" style="1305" customWidth="1"/>
    <col min="7" max="16384" width="11.44140625" style="1305"/>
  </cols>
  <sheetData>
    <row r="1" spans="1:6" x14ac:dyDescent="0.3">
      <c r="B1" s="481" t="s">
        <v>337</v>
      </c>
    </row>
    <row r="2" spans="1:6" ht="18" thickBot="1" x14ac:dyDescent="0.35"/>
    <row r="3" spans="1:6" ht="23.25" customHeight="1" thickBot="1" x14ac:dyDescent="0.35">
      <c r="B3" s="3505" t="s">
        <v>370</v>
      </c>
      <c r="C3" s="3505"/>
      <c r="D3" s="3505"/>
      <c r="F3" s="1267" t="s">
        <v>456</v>
      </c>
    </row>
    <row r="4" spans="1:6" x14ac:dyDescent="0.3">
      <c r="A4" s="1306"/>
      <c r="B4" s="3142" t="s">
        <v>449</v>
      </c>
      <c r="C4" s="3142"/>
      <c r="D4" s="44" t="s">
        <v>25</v>
      </c>
    </row>
    <row r="5" spans="1:6" ht="52.2" x14ac:dyDescent="0.3">
      <c r="B5" s="3142" t="s">
        <v>373</v>
      </c>
      <c r="C5" s="3142"/>
      <c r="D5" s="44" t="s">
        <v>81</v>
      </c>
    </row>
    <row r="6" spans="1:6" x14ac:dyDescent="0.3">
      <c r="B6" s="3142" t="s">
        <v>374</v>
      </c>
      <c r="C6" s="3142"/>
      <c r="D6" s="45" t="s">
        <v>949</v>
      </c>
    </row>
    <row r="7" spans="1:6" ht="15" customHeight="1" x14ac:dyDescent="0.3">
      <c r="B7" s="3143" t="s">
        <v>375</v>
      </c>
      <c r="C7" s="3143"/>
      <c r="D7" s="46" t="s">
        <v>4024</v>
      </c>
    </row>
    <row r="8" spans="1:6" ht="15" customHeight="1" x14ac:dyDescent="0.45">
      <c r="B8" s="178"/>
      <c r="C8" s="178"/>
      <c r="D8" s="178"/>
    </row>
    <row r="9" spans="1:6" ht="18.600000000000001" x14ac:dyDescent="0.3">
      <c r="B9" s="3505" t="s">
        <v>376</v>
      </c>
      <c r="C9" s="3505"/>
      <c r="D9" s="3505"/>
    </row>
    <row r="10" spans="1:6" ht="23.25" customHeight="1" x14ac:dyDescent="0.3">
      <c r="B10" s="3185" t="s">
        <v>377</v>
      </c>
      <c r="C10" s="3156"/>
      <c r="D10" s="44" t="s">
        <v>1057</v>
      </c>
    </row>
    <row r="11" spans="1:6" ht="34.799999999999997" x14ac:dyDescent="0.3">
      <c r="B11" s="3143" t="s">
        <v>379</v>
      </c>
      <c r="C11" s="3143"/>
      <c r="D11" s="661" t="s">
        <v>980</v>
      </c>
    </row>
    <row r="12" spans="1:6" x14ac:dyDescent="0.3">
      <c r="B12" s="3142" t="s">
        <v>380</v>
      </c>
      <c r="C12" s="3142"/>
      <c r="D12" s="1305" t="s">
        <v>949</v>
      </c>
    </row>
    <row r="13" spans="1:6" ht="104.4" x14ac:dyDescent="0.3">
      <c r="B13" s="3142" t="s">
        <v>381</v>
      </c>
      <c r="C13" s="3156"/>
      <c r="D13" s="603" t="s">
        <v>1058</v>
      </c>
    </row>
    <row r="14" spans="1:6" ht="120.75" customHeight="1" x14ac:dyDescent="0.3">
      <c r="B14" s="3142" t="s">
        <v>382</v>
      </c>
      <c r="C14" s="3142"/>
      <c r="D14" s="61" t="s">
        <v>6017</v>
      </c>
    </row>
    <row r="15" spans="1:6" ht="363" customHeight="1" x14ac:dyDescent="0.3">
      <c r="B15" s="3142" t="s">
        <v>383</v>
      </c>
      <c r="C15" s="3185"/>
      <c r="D15" s="83" t="s">
        <v>3164</v>
      </c>
    </row>
    <row r="16" spans="1:6" ht="121.8" x14ac:dyDescent="0.3">
      <c r="B16" s="3142" t="s">
        <v>384</v>
      </c>
      <c r="C16" s="3142"/>
      <c r="D16" s="156" t="s">
        <v>1059</v>
      </c>
    </row>
    <row r="17" spans="2:4" ht="69.599999999999994" x14ac:dyDescent="0.3">
      <c r="B17" s="3143" t="s">
        <v>386</v>
      </c>
      <c r="C17" s="3143"/>
      <c r="D17" s="44" t="s">
        <v>3165</v>
      </c>
    </row>
    <row r="18" spans="2:4" ht="15" customHeight="1" x14ac:dyDescent="0.3">
      <c r="B18" s="3144" t="s">
        <v>387</v>
      </c>
      <c r="C18" s="3145"/>
      <c r="D18" s="57" t="s">
        <v>3166</v>
      </c>
    </row>
    <row r="19" spans="2:4" ht="15" customHeight="1" x14ac:dyDescent="0.3">
      <c r="B19" s="3142" t="s">
        <v>388</v>
      </c>
      <c r="C19" s="3142"/>
      <c r="D19" s="44" t="s">
        <v>4383</v>
      </c>
    </row>
    <row r="20" spans="2:4" x14ac:dyDescent="0.3">
      <c r="B20" s="3146" t="s">
        <v>390</v>
      </c>
      <c r="C20" s="54" t="s">
        <v>391</v>
      </c>
      <c r="D20" s="44" t="s">
        <v>4675</v>
      </c>
    </row>
    <row r="21" spans="2:4" x14ac:dyDescent="0.3">
      <c r="B21" s="3147"/>
      <c r="C21" s="577" t="s">
        <v>393</v>
      </c>
      <c r="D21" s="57" t="s">
        <v>3167</v>
      </c>
    </row>
    <row r="22" spans="2:4" ht="60.6" customHeight="1" x14ac:dyDescent="0.3">
      <c r="B22" s="3142" t="s">
        <v>395</v>
      </c>
      <c r="C22" s="3142"/>
      <c r="D22" s="44" t="s">
        <v>4676</v>
      </c>
    </row>
    <row r="23" spans="2:4" x14ac:dyDescent="0.3">
      <c r="B23" s="3142" t="s">
        <v>397</v>
      </c>
      <c r="C23" s="3142"/>
      <c r="D23" s="44" t="s">
        <v>1060</v>
      </c>
    </row>
    <row r="24" spans="2:4" x14ac:dyDescent="0.3">
      <c r="B24" s="3142" t="s">
        <v>399</v>
      </c>
      <c r="C24" s="3142"/>
      <c r="D24" s="57" t="s">
        <v>22</v>
      </c>
    </row>
    <row r="25" spans="2:4" ht="15" customHeight="1" x14ac:dyDescent="0.3">
      <c r="B25" s="3143" t="s">
        <v>401</v>
      </c>
      <c r="C25" s="3143"/>
      <c r="D25" s="44" t="s">
        <v>1061</v>
      </c>
    </row>
    <row r="26" spans="2:4" ht="15" customHeight="1" x14ac:dyDescent="0.3">
      <c r="B26" s="3149" t="s">
        <v>403</v>
      </c>
      <c r="C26" s="3150"/>
      <c r="D26" s="44" t="s">
        <v>4677</v>
      </c>
    </row>
    <row r="27" spans="2:4" ht="261" x14ac:dyDescent="0.3">
      <c r="B27" s="578" t="s">
        <v>404</v>
      </c>
      <c r="C27" s="579"/>
      <c r="D27" s="57" t="s">
        <v>4384</v>
      </c>
    </row>
    <row r="28" spans="2:4" x14ac:dyDescent="0.3">
      <c r="B28" s="3151" t="s">
        <v>405</v>
      </c>
      <c r="C28" s="3152"/>
      <c r="D28" s="61" t="s">
        <v>3168</v>
      </c>
    </row>
    <row r="29" spans="2:4" x14ac:dyDescent="0.3">
      <c r="B29" s="62"/>
      <c r="C29" s="62"/>
      <c r="D29" s="63"/>
    </row>
    <row r="30" spans="2:4" ht="18.600000000000001" x14ac:dyDescent="0.3">
      <c r="B30" s="3505" t="s">
        <v>406</v>
      </c>
      <c r="C30" s="3505"/>
      <c r="D30" s="3505"/>
    </row>
    <row r="31" spans="2:4" ht="23.25" customHeight="1" x14ac:dyDescent="0.3">
      <c r="B31" s="3149" t="s">
        <v>407</v>
      </c>
      <c r="C31" s="3150"/>
      <c r="D31" s="57" t="s">
        <v>2241</v>
      </c>
    </row>
    <row r="32" spans="2:4" x14ac:dyDescent="0.3">
      <c r="B32" s="3149" t="s">
        <v>409</v>
      </c>
      <c r="C32" s="3150"/>
      <c r="D32" s="57" t="s">
        <v>2152</v>
      </c>
    </row>
    <row r="33" spans="2:4" x14ac:dyDescent="0.3">
      <c r="B33" s="3149" t="s">
        <v>411</v>
      </c>
      <c r="C33" s="3150"/>
      <c r="D33" s="83" t="s">
        <v>1062</v>
      </c>
    </row>
    <row r="34" spans="2:4" x14ac:dyDescent="0.3">
      <c r="B34" s="3149" t="s">
        <v>413</v>
      </c>
      <c r="C34" s="3150"/>
      <c r="D34" s="157" t="s">
        <v>2242</v>
      </c>
    </row>
    <row r="35" spans="2:4" x14ac:dyDescent="0.3">
      <c r="B35" s="3149" t="s">
        <v>415</v>
      </c>
      <c r="C35" s="3150"/>
      <c r="D35" s="162" t="s">
        <v>1415</v>
      </c>
    </row>
  </sheetData>
  <mergeCells count="29">
    <mergeCell ref="B17:C17"/>
    <mergeCell ref="B18:C18"/>
    <mergeCell ref="B16:C16"/>
    <mergeCell ref="B3:D3"/>
    <mergeCell ref="B4:C4"/>
    <mergeCell ref="B5:C5"/>
    <mergeCell ref="B6:C6"/>
    <mergeCell ref="B7:C7"/>
    <mergeCell ref="B11:C11"/>
    <mergeCell ref="B12:C12"/>
    <mergeCell ref="B13:C13"/>
    <mergeCell ref="B14:C14"/>
    <mergeCell ref="B15:C15"/>
    <mergeCell ref="B9:D9"/>
    <mergeCell ref="B10:C10"/>
    <mergeCell ref="B19:C19"/>
    <mergeCell ref="B23:C23"/>
    <mergeCell ref="B24:C24"/>
    <mergeCell ref="B25:C25"/>
    <mergeCell ref="B26:C26"/>
    <mergeCell ref="B20:B21"/>
    <mergeCell ref="B22:C22"/>
    <mergeCell ref="B35:C35"/>
    <mergeCell ref="B28:C28"/>
    <mergeCell ref="B30:D30"/>
    <mergeCell ref="B32:C32"/>
    <mergeCell ref="B33:C33"/>
    <mergeCell ref="B34:C34"/>
    <mergeCell ref="B31:C31"/>
  </mergeCells>
  <dataValidations count="6">
    <dataValidation allowBlank="1" showDropDown="1" showInputMessage="1" showErrorMessage="1" sqref="D13" xr:uid="{00000000-0002-0000-B900-000000000000}"/>
    <dataValidation type="list" allowBlank="1" showInputMessage="1" showErrorMessage="1" sqref="D4" xr:uid="{00000000-0002-0000-B900-000001000000}">
      <formula1>ODS</formula1>
    </dataValidation>
    <dataValidation type="list" allowBlank="1" showInputMessage="1" showErrorMessage="1" sqref="D5" xr:uid="{00000000-0002-0000-B900-000002000000}">
      <formula1>Metas_ODS</formula1>
    </dataValidation>
    <dataValidation type="list" allowBlank="1" showInputMessage="1" showErrorMessage="1" sqref="D6" xr:uid="{00000000-0002-0000-B900-000003000000}">
      <formula1>Numero_indicador</formula1>
    </dataValidation>
    <dataValidation type="list" allowBlank="1" showInputMessage="1" showErrorMessage="1" sqref="D7" xr:uid="{00000000-0002-0000-B900-000004000000}">
      <formula1>Nombre_indicador_ODS</formula1>
    </dataValidation>
    <dataValidation type="list" allowBlank="1" showInputMessage="1" showErrorMessage="1" sqref="D24" xr:uid="{00000000-0002-0000-B900-000005000000}">
      <formula1>Tipo_operación</formula1>
    </dataValidation>
  </dataValidations>
  <hyperlinks>
    <hyperlink ref="B1" location="'6.3.2'!A1" display="REGRESAR" xr:uid="{00000000-0004-0000-B900-000000000000}"/>
    <hyperlink ref="D35" r:id="rId1" xr:uid="{00000000-0004-0000-B900-000001000000}"/>
  </hyperlinks>
  <pageMargins left="0.7" right="0.7" top="0.75" bottom="0.75" header="0.3" footer="0.3"/>
  <pageSetup orientation="portrait" r:id="rId2"/>
  <drawing r:id="rId3"/>
</worksheet>
</file>

<file path=xl/worksheets/sheet1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A00-000000000000}">
  <sheetPr codeName="Hoja181"/>
  <dimension ref="A1:T80"/>
  <sheetViews>
    <sheetView showGridLines="0" zoomScale="90" zoomScaleNormal="90" workbookViewId="0">
      <pane ySplit="1" topLeftCell="A53" activePane="bottomLeft" state="frozen"/>
      <selection activeCell="B1" sqref="B1"/>
      <selection pane="bottomLeft" activeCell="A33" sqref="A33"/>
    </sheetView>
  </sheetViews>
  <sheetFormatPr baseColWidth="10" defaultColWidth="11.44140625" defaultRowHeight="17.399999999999999" x14ac:dyDescent="0.45"/>
  <cols>
    <col min="1" max="1" width="14.77734375" style="178" customWidth="1"/>
    <col min="2" max="2" width="16" style="178" customWidth="1"/>
    <col min="3" max="3" width="19.77734375" style="1271" customWidth="1"/>
    <col min="4" max="4" width="9.44140625" style="1271" customWidth="1"/>
    <col min="5" max="5" width="21.21875" style="1271" customWidth="1"/>
    <col min="6" max="6" width="12" style="178" customWidth="1"/>
    <col min="7" max="7" width="15.21875" style="178" customWidth="1"/>
    <col min="8" max="8" width="14.5546875" style="178" customWidth="1"/>
    <col min="9" max="9" width="4.77734375" style="178" customWidth="1"/>
    <col min="10" max="10" width="9.21875" style="178" customWidth="1"/>
    <col min="11" max="11" width="12" style="178" customWidth="1"/>
    <col min="12" max="12" width="11.77734375" style="178" customWidth="1"/>
    <col min="13" max="13" width="10.77734375" style="178" customWidth="1"/>
    <col min="14" max="14" width="2.5546875" style="178" customWidth="1"/>
    <col min="15" max="15" width="11.21875" style="178" customWidth="1"/>
    <col min="16" max="16" width="11.77734375" style="178" customWidth="1"/>
    <col min="17" max="18" width="14.21875" style="178" customWidth="1"/>
    <col min="19" max="19" width="11.77734375" style="178" customWidth="1"/>
    <col min="20" max="20" width="10.21875" style="178" customWidth="1"/>
    <col min="21" max="21" width="11.77734375" style="178" customWidth="1"/>
    <col min="22" max="22" width="17.44140625" style="178" customWidth="1"/>
    <col min="23" max="23" width="10.77734375" style="178" customWidth="1"/>
    <col min="24" max="24" width="11.77734375" style="178" customWidth="1"/>
    <col min="25" max="16384" width="11.44140625" style="178"/>
  </cols>
  <sheetData>
    <row r="1" spans="1:20" s="1260" customFormat="1" ht="18.600000000000001" x14ac:dyDescent="0.45">
      <c r="A1" s="576" t="s">
        <v>337</v>
      </c>
      <c r="B1" s="1321"/>
      <c r="C1" s="3119" t="s">
        <v>430</v>
      </c>
      <c r="D1" s="3119"/>
      <c r="E1" s="1299"/>
    </row>
    <row r="2" spans="1:20" s="1260" customFormat="1" ht="18.600000000000001" x14ac:dyDescent="0.45">
      <c r="C2" s="1299"/>
      <c r="D2" s="1299"/>
      <c r="E2" s="1299"/>
    </row>
    <row r="3" spans="1:20" s="1260" customFormat="1" ht="18.600000000000001" x14ac:dyDescent="0.45">
      <c r="A3" s="3504" t="s">
        <v>339</v>
      </c>
      <c r="B3" s="3504"/>
      <c r="C3" s="3504" t="s">
        <v>945</v>
      </c>
      <c r="D3" s="3504"/>
      <c r="E3" s="3504"/>
      <c r="F3" s="3504"/>
      <c r="G3" s="3504"/>
      <c r="H3" s="3504"/>
      <c r="I3" s="3504"/>
      <c r="J3" s="3504"/>
      <c r="K3" s="3504"/>
      <c r="L3" s="3504"/>
      <c r="M3" s="3504"/>
      <c r="N3" s="3504"/>
      <c r="O3" s="3504"/>
      <c r="P3" s="3504"/>
      <c r="Q3" s="3504"/>
      <c r="R3" s="3504"/>
      <c r="S3" s="3504"/>
      <c r="T3" s="3504"/>
    </row>
    <row r="4" spans="1:20" s="1260" customFormat="1" ht="38.4" customHeight="1" x14ac:dyDescent="0.45">
      <c r="A4" s="3504" t="s">
        <v>340</v>
      </c>
      <c r="B4" s="3504"/>
      <c r="C4" s="3504" t="s">
        <v>82</v>
      </c>
      <c r="D4" s="3504"/>
      <c r="E4" s="3504"/>
      <c r="F4" s="3504"/>
      <c r="G4" s="3504"/>
      <c r="H4" s="3504"/>
      <c r="I4" s="3504"/>
      <c r="J4" s="3504"/>
      <c r="K4" s="3504"/>
      <c r="L4" s="3504"/>
      <c r="M4" s="3504"/>
      <c r="N4" s="3504"/>
      <c r="O4" s="3504"/>
      <c r="P4" s="3504"/>
      <c r="Q4" s="3504"/>
      <c r="R4" s="3504"/>
      <c r="S4" s="3504"/>
      <c r="T4" s="3504"/>
    </row>
    <row r="5" spans="1:20" s="1260" customFormat="1" ht="18.600000000000001" x14ac:dyDescent="0.45">
      <c r="A5" s="3504" t="s">
        <v>341</v>
      </c>
      <c r="B5" s="3504"/>
      <c r="C5" s="3504" t="s">
        <v>4025</v>
      </c>
      <c r="D5" s="3504"/>
      <c r="E5" s="3504"/>
      <c r="F5" s="3504"/>
      <c r="G5" s="3504"/>
      <c r="H5" s="3504"/>
      <c r="I5" s="3504"/>
      <c r="J5" s="3504"/>
      <c r="K5" s="3504"/>
      <c r="L5" s="3504"/>
      <c r="M5" s="3504"/>
      <c r="N5" s="3504"/>
      <c r="O5" s="3504"/>
      <c r="P5" s="3504"/>
      <c r="Q5" s="3504"/>
      <c r="R5" s="3504"/>
      <c r="S5" s="3504"/>
      <c r="T5" s="3504"/>
    </row>
    <row r="6" spans="1:20" s="1260" customFormat="1" ht="56.4" customHeight="1" x14ac:dyDescent="0.45">
      <c r="A6" s="3504" t="s">
        <v>417</v>
      </c>
      <c r="B6" s="3504"/>
      <c r="C6" s="3504" t="s">
        <v>5264</v>
      </c>
      <c r="D6" s="3504"/>
      <c r="E6" s="3504"/>
      <c r="F6" s="3504"/>
      <c r="G6" s="3504"/>
      <c r="H6" s="3504"/>
      <c r="I6" s="3504"/>
      <c r="J6" s="3504"/>
      <c r="K6" s="3504"/>
      <c r="L6" s="3504"/>
      <c r="M6" s="3504"/>
      <c r="N6" s="3504"/>
      <c r="O6" s="3504"/>
      <c r="P6" s="3504"/>
      <c r="Q6" s="3504"/>
      <c r="R6" s="3504"/>
      <c r="S6" s="3504"/>
      <c r="T6" s="3504"/>
    </row>
    <row r="7" spans="1:20" s="1260" customFormat="1" ht="18.600000000000001" x14ac:dyDescent="0.45">
      <c r="C7" s="1299"/>
      <c r="D7" s="1299"/>
      <c r="E7" s="1299"/>
    </row>
    <row r="8" spans="1:20" s="1260" customFormat="1" ht="18.600000000000001" x14ac:dyDescent="0.45">
      <c r="C8" s="1299"/>
      <c r="D8" s="1299"/>
      <c r="E8" s="1299"/>
    </row>
    <row r="9" spans="1:20" s="1260" customFormat="1" ht="12.75" customHeight="1" x14ac:dyDescent="0.45">
      <c r="C9" s="1263" t="s">
        <v>6492</v>
      </c>
      <c r="D9" s="1263"/>
      <c r="E9" s="1263"/>
      <c r="F9" s="1263"/>
      <c r="G9" s="1263"/>
      <c r="H9" s="1263"/>
      <c r="I9" s="1263"/>
      <c r="J9" s="1263"/>
      <c r="K9" s="1263"/>
      <c r="L9" s="1263"/>
      <c r="M9" s="1263"/>
      <c r="N9" s="1263"/>
      <c r="O9" s="1263"/>
      <c r="P9" s="1263"/>
      <c r="Q9" s="1263"/>
      <c r="R9" s="1263"/>
    </row>
    <row r="10" spans="1:20" s="1260" customFormat="1" ht="12.75" customHeight="1" x14ac:dyDescent="0.45">
      <c r="C10" s="2629"/>
      <c r="D10" s="2629"/>
      <c r="E10" s="2629"/>
      <c r="F10" s="2629"/>
      <c r="G10" s="2629"/>
      <c r="H10" s="2629"/>
      <c r="I10" s="2629"/>
      <c r="J10" s="2629"/>
      <c r="K10" s="2629"/>
      <c r="L10" s="2629"/>
      <c r="M10" s="2629"/>
      <c r="N10" s="2629"/>
      <c r="O10" s="2629"/>
      <c r="P10" s="2629"/>
      <c r="Q10" s="2629"/>
      <c r="R10" s="2629"/>
    </row>
    <row r="11" spans="1:20" ht="13.05" customHeight="1" x14ac:dyDescent="0.45">
      <c r="C11" s="3550" t="s">
        <v>343</v>
      </c>
      <c r="D11" s="3546" t="s">
        <v>1063</v>
      </c>
      <c r="E11" s="3546"/>
      <c r="F11" s="3546"/>
      <c r="G11" s="3546"/>
      <c r="H11" s="3546"/>
      <c r="I11" s="3546"/>
      <c r="J11" s="3546"/>
      <c r="K11" s="3546"/>
      <c r="L11" s="3546"/>
      <c r="M11" s="3546"/>
      <c r="N11" s="3546"/>
      <c r="O11" s="3546"/>
      <c r="P11" s="3546"/>
      <c r="Q11" s="3546"/>
      <c r="R11" s="3546"/>
    </row>
    <row r="12" spans="1:20" ht="12.75" customHeight="1" x14ac:dyDescent="0.45">
      <c r="C12" s="3551"/>
      <c r="D12" s="3546" t="s">
        <v>1064</v>
      </c>
      <c r="E12" s="3546"/>
      <c r="F12" s="3546"/>
      <c r="G12" s="3546"/>
      <c r="H12" s="3546"/>
      <c r="I12" s="2630"/>
      <c r="J12" s="3546" t="s">
        <v>4575</v>
      </c>
      <c r="K12" s="3546"/>
      <c r="L12" s="3546"/>
      <c r="M12" s="3546"/>
      <c r="N12" s="2630"/>
      <c r="O12" s="3546" t="s">
        <v>4576</v>
      </c>
      <c r="P12" s="3546"/>
      <c r="Q12" s="3546"/>
      <c r="R12" s="3546"/>
    </row>
    <row r="13" spans="1:20" ht="15" customHeight="1" x14ac:dyDescent="0.45">
      <c r="C13" s="3551"/>
      <c r="D13" s="3546" t="s">
        <v>1065</v>
      </c>
      <c r="E13" s="3546"/>
      <c r="F13" s="3546"/>
      <c r="G13" s="3546"/>
      <c r="H13" s="3553" t="s">
        <v>1066</v>
      </c>
      <c r="I13" s="2630"/>
      <c r="J13" s="3546" t="s">
        <v>1065</v>
      </c>
      <c r="K13" s="3546"/>
      <c r="L13" s="3546"/>
      <c r="M13" s="3553" t="s">
        <v>1066</v>
      </c>
      <c r="N13" s="3553"/>
      <c r="O13" s="3546" t="s">
        <v>1065</v>
      </c>
      <c r="P13" s="3546"/>
      <c r="Q13" s="3546"/>
      <c r="R13" s="3553" t="s">
        <v>1066</v>
      </c>
    </row>
    <row r="14" spans="1:20" ht="64.5" customHeight="1" x14ac:dyDescent="0.45">
      <c r="C14" s="3552"/>
      <c r="D14" s="2610" t="s">
        <v>1067</v>
      </c>
      <c r="E14" s="2610" t="s">
        <v>4865</v>
      </c>
      <c r="F14" s="2610" t="s">
        <v>6188</v>
      </c>
      <c r="G14" s="2610" t="s">
        <v>4577</v>
      </c>
      <c r="H14" s="3554"/>
      <c r="I14" s="2610"/>
      <c r="J14" s="2610" t="s">
        <v>1067</v>
      </c>
      <c r="K14" s="2610" t="s">
        <v>4865</v>
      </c>
      <c r="L14" s="2610" t="s">
        <v>4577</v>
      </c>
      <c r="M14" s="3554"/>
      <c r="N14" s="3554"/>
      <c r="O14" s="2610" t="s">
        <v>1067</v>
      </c>
      <c r="P14" s="2610" t="s">
        <v>4865</v>
      </c>
      <c r="Q14" s="2610" t="s">
        <v>4577</v>
      </c>
      <c r="R14" s="3554"/>
    </row>
    <row r="15" spans="1:20" x14ac:dyDescent="0.45">
      <c r="C15" s="2631">
        <v>2012</v>
      </c>
      <c r="D15" s="1329">
        <v>1039.2462786239998</v>
      </c>
      <c r="E15" s="2632">
        <v>1422664.5229758949</v>
      </c>
      <c r="F15" s="1330">
        <v>0.7173176179291002</v>
      </c>
      <c r="G15" s="1331">
        <v>0.88464428117231331</v>
      </c>
      <c r="H15" s="2633">
        <v>386.97487257309575</v>
      </c>
      <c r="I15" s="2632"/>
      <c r="J15" s="1329">
        <v>85.925842848000002</v>
      </c>
      <c r="K15" s="2632">
        <v>6106914.9225868378</v>
      </c>
      <c r="L15" s="1331">
        <v>7.3143206806609101E-2</v>
      </c>
      <c r="M15" s="2632">
        <v>71071.923418776001</v>
      </c>
      <c r="N15" s="2632"/>
      <c r="O15" s="1329">
        <v>49.589645197435885</v>
      </c>
      <c r="P15" s="2632">
        <v>18978263.032882784</v>
      </c>
      <c r="Q15" s="1331">
        <v>4.2212512021077578E-2</v>
      </c>
      <c r="R15" s="1329">
        <v>382706.16692906054</v>
      </c>
    </row>
    <row r="16" spans="1:20" x14ac:dyDescent="0.45">
      <c r="C16" s="2631">
        <v>2013</v>
      </c>
      <c r="D16" s="1329">
        <v>1127.2954237199995</v>
      </c>
      <c r="E16" s="2632">
        <v>1425681.7807657241</v>
      </c>
      <c r="F16" s="1330">
        <v>0.7173176179291002</v>
      </c>
      <c r="G16" s="1331">
        <v>0.85629246585911734</v>
      </c>
      <c r="H16" s="2633">
        <v>357.50621654438578</v>
      </c>
      <c r="I16" s="2632"/>
      <c r="J16" s="1329">
        <v>138.83718124800001</v>
      </c>
      <c r="K16" s="2632">
        <v>5906101.3135361029</v>
      </c>
      <c r="L16" s="1331">
        <v>0.10546058272060203</v>
      </c>
      <c r="M16" s="2632">
        <v>42539.766800553523</v>
      </c>
      <c r="N16" s="2632"/>
      <c r="O16" s="1329">
        <v>50.351503751776903</v>
      </c>
      <c r="P16" s="2632">
        <v>19847095.438795116</v>
      </c>
      <c r="Q16" s="1331">
        <v>3.8246951420280763E-2</v>
      </c>
      <c r="R16" s="1329">
        <v>394170.85806686978</v>
      </c>
    </row>
    <row r="17" spans="3:18" x14ac:dyDescent="0.45">
      <c r="C17" s="2631">
        <v>2014</v>
      </c>
      <c r="D17" s="1329">
        <v>1292.0540007599993</v>
      </c>
      <c r="E17" s="2632">
        <v>1471893.3164408496</v>
      </c>
      <c r="F17" s="1330">
        <v>0.7173176179291002</v>
      </c>
      <c r="G17" s="1331">
        <v>0.85182530877126628</v>
      </c>
      <c r="H17" s="2633">
        <v>322.02857512224296</v>
      </c>
      <c r="I17" s="2632"/>
      <c r="J17" s="1329">
        <v>173.77739308800005</v>
      </c>
      <c r="K17" s="2632">
        <v>5975863.8368802797</v>
      </c>
      <c r="L17" s="1331">
        <v>0.11456795260691874</v>
      </c>
      <c r="M17" s="2632">
        <v>34388.039380094342</v>
      </c>
      <c r="N17" s="2632"/>
      <c r="O17" s="1329">
        <v>50.974913097435859</v>
      </c>
      <c r="P17" s="2632">
        <v>20733748.994316656</v>
      </c>
      <c r="Q17" s="1331">
        <v>3.3606738621815083E-2</v>
      </c>
      <c r="R17" s="1329">
        <v>406744.17540811078</v>
      </c>
    </row>
    <row r="18" spans="3:18" x14ac:dyDescent="0.45">
      <c r="C18" s="2631">
        <v>2015</v>
      </c>
      <c r="D18" s="1329">
        <v>1525.2507325439997</v>
      </c>
      <c r="E18" s="2632">
        <v>1434464.2442521418</v>
      </c>
      <c r="F18" s="1330">
        <v>0.7173176179291002</v>
      </c>
      <c r="G18" s="1331">
        <v>0.83921746881639536</v>
      </c>
      <c r="H18" s="2633">
        <v>265.85646602797539</v>
      </c>
      <c r="I18" s="2632"/>
      <c r="J18" s="1329">
        <v>240.26932756800005</v>
      </c>
      <c r="K18" s="2632">
        <v>6098633.0394779993</v>
      </c>
      <c r="L18" s="1331">
        <v>0.13220004594229401</v>
      </c>
      <c r="M18" s="2632">
        <v>25382.486816807646</v>
      </c>
      <c r="N18" s="2632"/>
      <c r="O18" s="1329">
        <v>51.947746766666654</v>
      </c>
      <c r="P18" s="2632">
        <v>21657087.407697774</v>
      </c>
      <c r="Q18" s="1331">
        <v>2.8582485241310615E-2</v>
      </c>
      <c r="R18" s="1329">
        <v>416901.38178610074</v>
      </c>
    </row>
    <row r="19" spans="3:18" x14ac:dyDescent="0.45">
      <c r="C19" s="2631">
        <v>2016</v>
      </c>
      <c r="D19" s="1329">
        <v>1398.9646012904004</v>
      </c>
      <c r="E19" s="2632">
        <v>1509240.9925575776</v>
      </c>
      <c r="F19" s="1330">
        <v>0.7173176179291002</v>
      </c>
      <c r="G19" s="1331">
        <v>0.82075605437069532</v>
      </c>
      <c r="H19" s="2633">
        <v>304.96542836158807</v>
      </c>
      <c r="I19" s="2632"/>
      <c r="J19" s="1329">
        <v>260.21452762799993</v>
      </c>
      <c r="K19" s="2632">
        <v>6268733.0107083507</v>
      </c>
      <c r="L19" s="1331">
        <v>0.15265776783128623</v>
      </c>
      <c r="M19" s="2632">
        <v>24090.634246486301</v>
      </c>
      <c r="N19" s="2632"/>
      <c r="O19" s="1329">
        <v>45.315683539560297</v>
      </c>
      <c r="P19" s="2632">
        <v>22579385.383888774</v>
      </c>
      <c r="Q19" s="1331">
        <v>2.6586177798018449E-2</v>
      </c>
      <c r="R19" s="1329">
        <v>498268.67036391754</v>
      </c>
    </row>
    <row r="20" spans="3:18" x14ac:dyDescent="0.45">
      <c r="C20" s="2631">
        <v>2017</v>
      </c>
      <c r="D20" s="1329">
        <v>1374.2880703132021</v>
      </c>
      <c r="E20" s="2632">
        <v>1560201.896650105</v>
      </c>
      <c r="F20" s="1330">
        <v>0.7173176179291002</v>
      </c>
      <c r="G20" s="1331">
        <v>0.8159731869996949</v>
      </c>
      <c r="H20" s="2633">
        <v>320.92368272983231</v>
      </c>
      <c r="I20" s="2632"/>
      <c r="J20" s="1329">
        <v>263.85029832239991</v>
      </c>
      <c r="K20" s="2632">
        <v>6415278.6757919928</v>
      </c>
      <c r="L20" s="1331">
        <v>0.15665912661519571</v>
      </c>
      <c r="M20" s="2632">
        <v>24314.085360453653</v>
      </c>
      <c r="N20" s="2632"/>
      <c r="O20" s="1329">
        <v>46.09353041295789</v>
      </c>
      <c r="P20" s="2632">
        <v>23689518.30003085</v>
      </c>
      <c r="Q20" s="1331">
        <v>2.73676863851092E-2</v>
      </c>
      <c r="R20" s="1329">
        <v>513944.54032471363</v>
      </c>
    </row>
    <row r="21" spans="3:18" x14ac:dyDescent="0.45">
      <c r="C21" s="2631" t="s">
        <v>4866</v>
      </c>
      <c r="D21" s="1329">
        <v>1421.1125747104011</v>
      </c>
      <c r="E21" s="2632">
        <v>1596159.5296871345</v>
      </c>
      <c r="F21" s="1330">
        <v>0.7173176179291002</v>
      </c>
      <c r="G21" s="1331">
        <v>0.84322220012950011</v>
      </c>
      <c r="H21" s="2633">
        <v>317.50206566786204</v>
      </c>
      <c r="I21" s="2632"/>
      <c r="J21" s="1329">
        <v>228.86622703674607</v>
      </c>
      <c r="K21" s="2632">
        <v>6543937.278300995</v>
      </c>
      <c r="L21" s="1331">
        <v>0.13579858973282946</v>
      </c>
      <c r="M21" s="2632">
        <v>28592.848158633384</v>
      </c>
      <c r="N21" s="2632"/>
      <c r="O21" s="1329">
        <v>35.357014236053828</v>
      </c>
      <c r="P21" s="2632">
        <v>24217210.559011273</v>
      </c>
      <c r="Q21" s="1331">
        <v>2.0979210137670425E-2</v>
      </c>
      <c r="R21" s="1329">
        <v>684933.699359625</v>
      </c>
    </row>
    <row r="22" spans="3:18" x14ac:dyDescent="0.45">
      <c r="C22" s="2631" t="s">
        <v>5505</v>
      </c>
      <c r="D22" s="1329">
        <v>1406.7260241617016</v>
      </c>
      <c r="E22" s="2632">
        <v>1576422.3093231467</v>
      </c>
      <c r="F22" s="1330">
        <v>0.7173176179291002</v>
      </c>
      <c r="G22" s="1331">
        <v>0.84087024991628945</v>
      </c>
      <c r="H22" s="2633">
        <v>316.78294557373709</v>
      </c>
      <c r="I22" s="2632"/>
      <c r="J22" s="1329">
        <v>229.15932363726745</v>
      </c>
      <c r="K22" s="2632">
        <v>6500255.49960892</v>
      </c>
      <c r="L22" s="1331">
        <v>0.13697994806938119</v>
      </c>
      <c r="M22" s="2632">
        <v>28365.660172300333</v>
      </c>
      <c r="N22" s="2632"/>
      <c r="O22" s="1329">
        <v>37.055304224032412</v>
      </c>
      <c r="P22" s="2632">
        <v>25005390.818670496</v>
      </c>
      <c r="Q22" s="1331">
        <v>2.2149802014329277E-2</v>
      </c>
      <c r="R22" s="1329">
        <v>674812.72498777974</v>
      </c>
    </row>
    <row r="23" spans="3:18" x14ac:dyDescent="0.45">
      <c r="C23" s="2631" t="s">
        <v>6493</v>
      </c>
      <c r="D23" s="1329">
        <f>+'[7]Indicador 6.4.1'!$K$30</f>
        <v>1430.1243676761014</v>
      </c>
      <c r="E23" s="2632">
        <f>+'[8]Valores encadenados ODS641'!$R$45</f>
        <v>1584545.2204938254</v>
      </c>
      <c r="F23" s="1330">
        <f>+[7]Cr!$B$31</f>
        <v>0.7173176179291002</v>
      </c>
      <c r="G23" s="1331">
        <f>+'[7]Indicador 6.4.1'!$K$45</f>
        <v>0.83990775252435357</v>
      </c>
      <c r="H23" s="2633">
        <f>+(E23*(1-F23))/D23</f>
        <v>313.2056396997919</v>
      </c>
      <c r="I23" s="2632"/>
      <c r="J23" s="1329">
        <f>+'[7]Indicador 6.4.1'!$K$31</f>
        <v>232.84123300141721</v>
      </c>
      <c r="K23" s="2632">
        <f>+'[8]Valores encadenados ODS641'!$R$46</f>
        <v>6696710.4581599366</v>
      </c>
      <c r="L23" s="1331">
        <f>+'[7]Indicador 6.4.1'!$K$46</f>
        <v>0.13674695790479097</v>
      </c>
      <c r="M23" s="2632">
        <f t="shared" ref="M23:M24" si="0">+K23/J23</f>
        <v>28760.84433945244</v>
      </c>
      <c r="N23" s="2632"/>
      <c r="O23" s="1329">
        <f>+'[7]Indicador 6.4.1'!$K$32</f>
        <v>39.750398047156075</v>
      </c>
      <c r="P23" s="2632">
        <f>+'[8]Valores encadenados ODS641'!$R$49</f>
        <v>23886573.527861513</v>
      </c>
      <c r="Q23" s="1331">
        <f>+'[7]Indicador 6.4.1'!$K$47</f>
        <v>2.3345289570855573E-2</v>
      </c>
      <c r="R23" s="1329">
        <f>+P23/O23</f>
        <v>600914.0713389779</v>
      </c>
    </row>
    <row r="24" spans="3:18" x14ac:dyDescent="0.45">
      <c r="C24" s="1352" t="s">
        <v>5475</v>
      </c>
      <c r="D24" s="1332">
        <f>+'[7]Indicador 6.4.1'!$L$30</f>
        <v>1395.19906454944</v>
      </c>
      <c r="E24" s="2634">
        <f>+'[8]Valores encadenados ODS641'!$S$45</f>
        <v>1633624.9101173775</v>
      </c>
      <c r="F24" s="1333">
        <f>+[7]Cr!$B$31</f>
        <v>0.7173176179291002</v>
      </c>
      <c r="G24" s="1334">
        <f>+'[7]Indicador 6.4.1'!$L$45</f>
        <v>0.82802835057964452</v>
      </c>
      <c r="H24" s="2635">
        <f>+(E24*(1-F24))/D24</f>
        <v>330.99003055271595</v>
      </c>
      <c r="I24" s="2634"/>
      <c r="J24" s="1332">
        <f>+'[7]Indicador 6.4.1'!$L$31</f>
        <v>245.33823560999991</v>
      </c>
      <c r="K24" s="2634">
        <f>+'[8]Valores encadenados ODS641'!$S$46</f>
        <v>7458775.5177468816</v>
      </c>
      <c r="L24" s="1334">
        <f>+'[7]Indicador 6.4.1'!$L$46</f>
        <v>0.14560432251427283</v>
      </c>
      <c r="M24" s="2634">
        <f t="shared" si="0"/>
        <v>30402.010103323919</v>
      </c>
      <c r="N24" s="2634"/>
      <c r="O24" s="1332">
        <f>+'[7]Indicador 6.4.1'!$L$32</f>
        <v>44.428031731381452</v>
      </c>
      <c r="P24" s="2634">
        <f>+'[8]Valores encadenados ODS641'!$S$49</f>
        <v>25405229.859868225</v>
      </c>
      <c r="Q24" s="1334">
        <f>+'[7]Indicador 6.4.1'!$L$47</f>
        <v>2.6367326906082719E-2</v>
      </c>
      <c r="R24" s="1332">
        <f t="shared" ref="R24" si="1">+P24/O24</f>
        <v>571828.84025725152</v>
      </c>
    </row>
    <row r="25" spans="3:18" x14ac:dyDescent="0.45">
      <c r="C25" s="1335" t="s">
        <v>4578</v>
      </c>
      <c r="D25" s="2636"/>
      <c r="E25" s="2636"/>
      <c r="F25" s="2636"/>
      <c r="G25" s="2636"/>
      <c r="H25" s="2636"/>
      <c r="I25" s="2636"/>
      <c r="J25" s="2636"/>
      <c r="K25" s="2636"/>
      <c r="L25" s="2636"/>
      <c r="M25" s="2636"/>
      <c r="N25" s="2636"/>
      <c r="O25" s="2636"/>
      <c r="P25" s="2636"/>
      <c r="Q25" s="2636"/>
      <c r="R25" s="2636"/>
    </row>
    <row r="26" spans="3:18" x14ac:dyDescent="0.45">
      <c r="C26" s="1335" t="s">
        <v>5506</v>
      </c>
      <c r="D26" s="2636"/>
      <c r="E26" s="2636"/>
      <c r="F26" s="2636"/>
      <c r="G26" s="2636"/>
      <c r="H26" s="2636"/>
      <c r="I26" s="2636"/>
      <c r="J26" s="2636"/>
      <c r="K26" s="2636"/>
      <c r="L26" s="2636"/>
      <c r="M26" s="2636"/>
      <c r="N26" s="2636"/>
      <c r="O26" s="2636"/>
      <c r="P26" s="2636"/>
      <c r="Q26" s="2636"/>
      <c r="R26" s="2636"/>
    </row>
    <row r="27" spans="3:18" x14ac:dyDescent="0.45">
      <c r="C27" s="3555" t="s">
        <v>6494</v>
      </c>
      <c r="D27" s="3555"/>
      <c r="E27" s="3555"/>
      <c r="F27" s="3555"/>
      <c r="G27" s="3555"/>
      <c r="H27" s="3555"/>
      <c r="I27" s="3555"/>
      <c r="J27" s="3555"/>
      <c r="K27" s="3555"/>
      <c r="L27" s="3555"/>
      <c r="M27" s="3555"/>
      <c r="N27" s="3555"/>
      <c r="O27" s="3555"/>
      <c r="P27" s="3555"/>
      <c r="Q27" s="3555"/>
      <c r="R27" s="3555"/>
    </row>
    <row r="28" spans="3:18" ht="12.75" customHeight="1" x14ac:dyDescent="0.45">
      <c r="C28" s="1337"/>
      <c r="D28" s="1336"/>
      <c r="E28" s="1336"/>
      <c r="F28" s="1336"/>
      <c r="G28" s="1336"/>
      <c r="H28" s="1336"/>
      <c r="I28" s="1336"/>
      <c r="J28" s="1336"/>
      <c r="K28" s="1336"/>
      <c r="L28" s="1336"/>
      <c r="M28" s="1336"/>
      <c r="N28" s="1336"/>
      <c r="O28" s="1336"/>
      <c r="P28" s="1336"/>
      <c r="Q28" s="1336"/>
      <c r="R28" s="1336"/>
    </row>
    <row r="29" spans="3:18" ht="18.600000000000001" x14ac:dyDescent="0.45">
      <c r="C29" s="178"/>
      <c r="H29" s="1326" t="s">
        <v>6500</v>
      </c>
    </row>
    <row r="30" spans="3:18" ht="18.600000000000001" customHeight="1" x14ac:dyDescent="0.45">
      <c r="C30" s="1263" t="s">
        <v>6495</v>
      </c>
      <c r="D30" s="1263"/>
      <c r="E30" s="1263"/>
      <c r="F30" s="1338"/>
      <c r="G30" s="1339"/>
      <c r="H30" s="1339"/>
    </row>
    <row r="31" spans="3:18" ht="17.399999999999999" customHeight="1" x14ac:dyDescent="0.45">
      <c r="C31" s="2644"/>
      <c r="D31" s="2644"/>
      <c r="E31" s="2644"/>
      <c r="F31" s="1338"/>
      <c r="G31" s="1338"/>
      <c r="H31" s="1338"/>
    </row>
    <row r="32" spans="3:18" x14ac:dyDescent="0.45">
      <c r="C32" s="2608" t="s">
        <v>458</v>
      </c>
      <c r="D32" s="3546" t="s">
        <v>4579</v>
      </c>
      <c r="E32" s="3546"/>
      <c r="F32" s="1338"/>
      <c r="G32" s="1340"/>
      <c r="H32" s="1341"/>
    </row>
    <row r="33" spans="3:8" x14ac:dyDescent="0.45">
      <c r="C33" s="2631">
        <v>2012</v>
      </c>
      <c r="D33" s="2637"/>
      <c r="E33" s="2638">
        <v>21695.752172775683</v>
      </c>
      <c r="F33" s="1338"/>
      <c r="G33" s="1340"/>
      <c r="H33" s="1341"/>
    </row>
    <row r="34" spans="3:8" x14ac:dyDescent="0.45">
      <c r="C34" s="2631">
        <v>2013</v>
      </c>
      <c r="D34" s="2637"/>
      <c r="E34" s="2638">
        <v>19868.232135083603</v>
      </c>
      <c r="F34" s="1340"/>
      <c r="G34" s="1340"/>
      <c r="H34" s="1341"/>
    </row>
    <row r="35" spans="3:8" x14ac:dyDescent="0.45">
      <c r="C35" s="2631">
        <v>2014</v>
      </c>
      <c r="D35" s="2637"/>
      <c r="E35" s="2638">
        <v>17883.424545266265</v>
      </c>
      <c r="F35" s="1340"/>
      <c r="G35" s="1340"/>
      <c r="H35" s="1341"/>
    </row>
    <row r="36" spans="3:8" x14ac:dyDescent="0.45">
      <c r="C36" s="2631">
        <v>2015</v>
      </c>
      <c r="D36" s="2637"/>
      <c r="E36" s="2638">
        <v>15494.754905783338</v>
      </c>
      <c r="F36" s="1340"/>
      <c r="G36" s="1340"/>
      <c r="H36" s="1341"/>
    </row>
    <row r="37" spans="3:8" x14ac:dyDescent="0.45">
      <c r="C37" s="2631">
        <v>2016</v>
      </c>
      <c r="D37" s="2637"/>
      <c r="E37" s="2638">
        <v>17174.984132887424</v>
      </c>
      <c r="F37" s="1340"/>
      <c r="G37" s="1340"/>
      <c r="H37" s="1341"/>
    </row>
    <row r="38" spans="3:8" x14ac:dyDescent="0.45">
      <c r="C38" s="2631">
        <v>2017</v>
      </c>
      <c r="D38" s="2637"/>
      <c r="E38" s="1342">
        <v>18136.361496142599</v>
      </c>
      <c r="F38" s="1343"/>
      <c r="G38" s="1343"/>
      <c r="H38" s="1343"/>
    </row>
    <row r="39" spans="3:8" x14ac:dyDescent="0.45">
      <c r="C39" s="2631">
        <v>2018</v>
      </c>
      <c r="D39" s="2562"/>
      <c r="E39" s="1342">
        <v>18635.051103547838</v>
      </c>
      <c r="F39" s="1343"/>
      <c r="G39" s="1343"/>
      <c r="H39" s="1343"/>
    </row>
    <row r="40" spans="3:8" ht="17.399999999999999" customHeight="1" x14ac:dyDescent="0.45">
      <c r="C40" s="2631">
        <v>2019</v>
      </c>
      <c r="D40" s="2562"/>
      <c r="E40" s="1342">
        <v>19283.932985156636</v>
      </c>
    </row>
    <row r="41" spans="3:8" x14ac:dyDescent="0.45">
      <c r="C41" s="2631">
        <v>2020</v>
      </c>
      <c r="D41" s="2562"/>
      <c r="E41" s="1342">
        <v>18224.534817721753</v>
      </c>
    </row>
    <row r="42" spans="3:8" x14ac:dyDescent="0.45">
      <c r="C42" s="1352">
        <v>2021</v>
      </c>
      <c r="D42" s="630"/>
      <c r="E42" s="1344">
        <v>19778.331178612534</v>
      </c>
    </row>
    <row r="43" spans="3:8" x14ac:dyDescent="0.45">
      <c r="C43" s="3549" t="s">
        <v>6496</v>
      </c>
      <c r="D43" s="3549"/>
      <c r="E43" s="3549"/>
    </row>
    <row r="44" spans="3:8" x14ac:dyDescent="0.45">
      <c r="C44" s="3549"/>
      <c r="D44" s="3549"/>
      <c r="E44" s="3549"/>
    </row>
    <row r="45" spans="3:8" s="2562" customFormat="1" x14ac:dyDescent="0.45">
      <c r="C45" s="2639"/>
      <c r="D45" s="2639"/>
      <c r="E45" s="2639"/>
    </row>
    <row r="46" spans="3:8" s="2562" customFormat="1" x14ac:dyDescent="0.45">
      <c r="C46" s="2639"/>
      <c r="D46" s="2639"/>
      <c r="E46" s="2639"/>
    </row>
    <row r="47" spans="3:8" ht="18.600000000000001" customHeight="1" x14ac:dyDescent="0.45">
      <c r="C47" s="1263" t="s">
        <v>5263</v>
      </c>
      <c r="D47" s="2642"/>
      <c r="E47" s="2642"/>
      <c r="F47" s="1345"/>
      <c r="G47" s="1339"/>
      <c r="H47" s="1339"/>
    </row>
    <row r="48" spans="3:8" ht="17.399999999999999" customHeight="1" x14ac:dyDescent="0.45">
      <c r="C48" s="2643"/>
      <c r="D48" s="2643"/>
      <c r="E48" s="2643"/>
      <c r="F48" s="1345"/>
      <c r="G48" s="677"/>
      <c r="H48" s="22" t="s">
        <v>6190</v>
      </c>
    </row>
    <row r="49" spans="3:12" ht="17.399999999999999" customHeight="1" x14ac:dyDescent="0.45">
      <c r="C49" s="2608" t="s">
        <v>1068</v>
      </c>
      <c r="D49" s="3546" t="s">
        <v>4580</v>
      </c>
      <c r="E49" s="3547"/>
      <c r="F49" s="1346"/>
      <c r="G49" s="1345"/>
      <c r="H49" s="22" t="s">
        <v>6191</v>
      </c>
    </row>
    <row r="50" spans="3:12" x14ac:dyDescent="0.45">
      <c r="C50" s="2631" t="s">
        <v>1069</v>
      </c>
      <c r="D50" s="2640"/>
      <c r="E50" s="2641">
        <v>-8.4234002266365002E-2</v>
      </c>
      <c r="F50" s="1347"/>
      <c r="G50" s="1348"/>
      <c r="H50" s="22" t="s">
        <v>6501</v>
      </c>
    </row>
    <row r="51" spans="3:12" x14ac:dyDescent="0.45">
      <c r="C51" s="2631" t="s">
        <v>1070</v>
      </c>
      <c r="D51" s="2640"/>
      <c r="E51" s="2641">
        <v>-9.9898550425759139E-2</v>
      </c>
      <c r="F51" s="1349"/>
      <c r="G51" s="1350"/>
      <c r="H51" s="1350"/>
    </row>
    <row r="52" spans="3:12" x14ac:dyDescent="0.45">
      <c r="C52" s="2631" t="s">
        <v>1071</v>
      </c>
      <c r="D52" s="2640"/>
      <c r="E52" s="2641">
        <v>-0.13356891648111138</v>
      </c>
      <c r="F52" s="1349"/>
      <c r="G52" s="1350"/>
      <c r="H52" s="1350"/>
    </row>
    <row r="53" spans="3:12" x14ac:dyDescent="0.45">
      <c r="C53" s="2631" t="s">
        <v>2697</v>
      </c>
      <c r="D53" s="2640"/>
      <c r="E53" s="2641">
        <v>0.10843858049519382</v>
      </c>
      <c r="F53" s="1351"/>
      <c r="G53" s="1351"/>
      <c r="H53" s="1351"/>
    </row>
    <row r="54" spans="3:12" ht="11.25" customHeight="1" x14ac:dyDescent="0.45">
      <c r="C54" s="2631" t="s">
        <v>2698</v>
      </c>
      <c r="D54" s="2640"/>
      <c r="E54" s="2641">
        <v>5.5975444042145377E-2</v>
      </c>
      <c r="F54" s="1343"/>
      <c r="G54" s="1343"/>
      <c r="H54" s="1343"/>
    </row>
    <row r="55" spans="3:12" ht="11.25" customHeight="1" x14ac:dyDescent="0.45">
      <c r="C55" s="2631" t="s">
        <v>2699</v>
      </c>
      <c r="D55" s="2640"/>
      <c r="E55" s="2641">
        <v>2.7496673327299086E-2</v>
      </c>
      <c r="F55" s="1343"/>
      <c r="G55" s="1343"/>
      <c r="H55" s="1343"/>
    </row>
    <row r="56" spans="3:12" ht="18.600000000000001" customHeight="1" x14ac:dyDescent="0.45">
      <c r="C56" s="2631" t="s">
        <v>2700</v>
      </c>
      <c r="D56" s="2640"/>
      <c r="E56" s="2641">
        <v>3.482050454292885E-2</v>
      </c>
      <c r="L56" s="245" t="s">
        <v>6502</v>
      </c>
    </row>
    <row r="57" spans="3:12" ht="10.5" customHeight="1" x14ac:dyDescent="0.45">
      <c r="C57" s="2631" t="s">
        <v>2701</v>
      </c>
      <c r="D57" s="2640"/>
      <c r="E57" s="2641">
        <v>-5.4936831000726397E-2</v>
      </c>
    </row>
    <row r="58" spans="3:12" x14ac:dyDescent="0.45">
      <c r="C58" s="1352" t="s">
        <v>6497</v>
      </c>
      <c r="D58" s="1353"/>
      <c r="E58" s="1354">
        <v>8.5258492270532546E-2</v>
      </c>
    </row>
    <row r="59" spans="3:12" ht="17.399999999999999" customHeight="1" x14ac:dyDescent="0.45">
      <c r="C59" s="3548" t="s">
        <v>6496</v>
      </c>
      <c r="D59" s="3548"/>
      <c r="E59" s="3548"/>
    </row>
    <row r="60" spans="3:12" x14ac:dyDescent="0.45">
      <c r="C60" s="3548"/>
      <c r="D60" s="3548"/>
      <c r="E60" s="3548"/>
    </row>
    <row r="61" spans="3:12" s="2562" customFormat="1" x14ac:dyDescent="0.45">
      <c r="C61" s="3548"/>
      <c r="D61" s="3548"/>
      <c r="E61" s="3548"/>
    </row>
    <row r="62" spans="3:12" s="2562" customFormat="1" x14ac:dyDescent="0.45">
      <c r="C62" s="3548"/>
      <c r="D62" s="3548"/>
      <c r="E62" s="3548"/>
    </row>
    <row r="63" spans="3:12" s="2562" customFormat="1" x14ac:dyDescent="0.45">
      <c r="C63" s="2609"/>
      <c r="D63" s="2609"/>
      <c r="E63" s="2609"/>
    </row>
    <row r="64" spans="3:12" ht="18.600000000000001" x14ac:dyDescent="0.45">
      <c r="C64" s="245" t="s">
        <v>6498</v>
      </c>
    </row>
    <row r="73" spans="3:12" x14ac:dyDescent="0.45">
      <c r="L73" s="22" t="s">
        <v>6192</v>
      </c>
    </row>
    <row r="74" spans="3:12" x14ac:dyDescent="0.45">
      <c r="L74" s="22" t="s">
        <v>6503</v>
      </c>
    </row>
    <row r="79" spans="3:12" x14ac:dyDescent="0.45">
      <c r="C79" s="22" t="s">
        <v>6189</v>
      </c>
    </row>
    <row r="80" spans="3:12" x14ac:dyDescent="0.45">
      <c r="C80" s="22" t="s">
        <v>6499</v>
      </c>
    </row>
  </sheetData>
  <mergeCells count="25">
    <mergeCell ref="R13:R14"/>
    <mergeCell ref="C27:R27"/>
    <mergeCell ref="A5:B5"/>
    <mergeCell ref="C5:T5"/>
    <mergeCell ref="C1:D1"/>
    <mergeCell ref="A3:B3"/>
    <mergeCell ref="C3:T3"/>
    <mergeCell ref="A4:B4"/>
    <mergeCell ref="C4:T4"/>
    <mergeCell ref="D49:E49"/>
    <mergeCell ref="C59:E62"/>
    <mergeCell ref="D32:E32"/>
    <mergeCell ref="C43:E44"/>
    <mergeCell ref="A6:B6"/>
    <mergeCell ref="C6:T6"/>
    <mergeCell ref="J12:M12"/>
    <mergeCell ref="O12:R12"/>
    <mergeCell ref="D13:G13"/>
    <mergeCell ref="O13:Q13"/>
    <mergeCell ref="J13:L13"/>
    <mergeCell ref="C11:C14"/>
    <mergeCell ref="D11:R11"/>
    <mergeCell ref="D12:H12"/>
    <mergeCell ref="H13:H14"/>
    <mergeCell ref="M13:N14"/>
  </mergeCells>
  <hyperlinks>
    <hyperlink ref="A1" location="'ODS 6.'!A1" display="REGRESAR" xr:uid="{00000000-0004-0000-BA00-000000000000}"/>
    <hyperlink ref="C1" location="'Metadato 6.4.1'!A1" display="VER METADATO" xr:uid="{00000000-0004-0000-BA00-000001000000}"/>
  </hyperlinks>
  <pageMargins left="0.7" right="0.7" top="0.75" bottom="0.75" header="0.3" footer="0.3"/>
  <pageSetup orientation="portrait" r:id="rId1"/>
  <drawing r:id="rId2"/>
</worksheet>
</file>

<file path=xl/worksheets/sheet1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B00-000000000000}">
  <sheetPr codeName="Hoja182">
    <tabColor theme="0" tint="-0.499984740745262"/>
  </sheetPr>
  <dimension ref="A1:F46"/>
  <sheetViews>
    <sheetView showGridLines="0" zoomScaleNormal="100" workbookViewId="0">
      <pane ySplit="1" topLeftCell="A2" activePane="bottomLeft" state="frozen"/>
      <selection pane="bottomLeft" activeCell="D5" sqref="D5"/>
    </sheetView>
  </sheetViews>
  <sheetFormatPr baseColWidth="10" defaultColWidth="11.44140625" defaultRowHeight="17.399999999999999" x14ac:dyDescent="0.3"/>
  <cols>
    <col min="1" max="1" width="12.77734375" style="1355" customWidth="1"/>
    <col min="2" max="2" width="26.44140625" style="1305" customWidth="1"/>
    <col min="3" max="3" width="10.5546875" style="1305" bestFit="1" customWidth="1"/>
    <col min="4" max="4" width="85.77734375" style="1305" customWidth="1"/>
    <col min="5" max="5" width="11.77734375" style="1305" customWidth="1"/>
    <col min="6" max="6" width="7.21875" style="1305" customWidth="1"/>
    <col min="7" max="7" width="11.77734375" style="1305" customWidth="1"/>
    <col min="8" max="8" width="15.21875" style="1305" customWidth="1"/>
    <col min="9" max="9" width="11.21875" style="1305" customWidth="1"/>
    <col min="10" max="11" width="11.77734375" style="1305" customWidth="1"/>
    <col min="12" max="12" width="10.21875" style="1305" customWidth="1"/>
    <col min="13" max="13" width="11.77734375" style="1305" customWidth="1"/>
    <col min="14" max="14" width="17.44140625" style="1305" customWidth="1"/>
    <col min="15" max="15" width="10.77734375" style="1305" customWidth="1"/>
    <col min="16" max="16" width="11.77734375" style="1305" customWidth="1"/>
    <col min="17" max="16384" width="11.44140625" style="1305"/>
  </cols>
  <sheetData>
    <row r="1" spans="2:6" x14ac:dyDescent="0.3">
      <c r="B1" s="481" t="s">
        <v>337</v>
      </c>
    </row>
    <row r="2" spans="2:6" ht="18" thickBot="1" x14ac:dyDescent="0.35"/>
    <row r="3" spans="2:6" ht="23.25" customHeight="1" thickBot="1" x14ac:dyDescent="0.35">
      <c r="B3" s="3505" t="s">
        <v>370</v>
      </c>
      <c r="C3" s="3505"/>
      <c r="D3" s="3505"/>
      <c r="F3" s="1356" t="s">
        <v>471</v>
      </c>
    </row>
    <row r="4" spans="2:6" x14ac:dyDescent="0.3">
      <c r="B4" s="3142" t="s">
        <v>449</v>
      </c>
      <c r="C4" s="3142"/>
      <c r="D4" s="44" t="s">
        <v>25</v>
      </c>
    </row>
    <row r="5" spans="2:6" ht="52.2" x14ac:dyDescent="0.3">
      <c r="B5" s="3142" t="s">
        <v>373</v>
      </c>
      <c r="C5" s="3142"/>
      <c r="D5" s="44" t="s">
        <v>82</v>
      </c>
    </row>
    <row r="6" spans="2:6" x14ac:dyDescent="0.3">
      <c r="B6" s="3142" t="s">
        <v>374</v>
      </c>
      <c r="C6" s="3142"/>
      <c r="D6" s="45" t="s">
        <v>950</v>
      </c>
    </row>
    <row r="7" spans="2:6" ht="15" customHeight="1" x14ac:dyDescent="0.3">
      <c r="B7" s="3143" t="s">
        <v>375</v>
      </c>
      <c r="C7" s="3143"/>
      <c r="D7" s="46" t="s">
        <v>4025</v>
      </c>
    </row>
    <row r="8" spans="2:6" x14ac:dyDescent="0.3">
      <c r="B8" s="3143" t="s">
        <v>2480</v>
      </c>
      <c r="C8" s="3143"/>
      <c r="D8" s="1266" t="s">
        <v>2563</v>
      </c>
    </row>
    <row r="9" spans="2:6" x14ac:dyDescent="0.45">
      <c r="B9" s="178"/>
      <c r="C9" s="178"/>
      <c r="D9" s="178"/>
    </row>
    <row r="10" spans="2:6" ht="23.25" customHeight="1" x14ac:dyDescent="0.3">
      <c r="B10" s="3505" t="s">
        <v>376</v>
      </c>
      <c r="C10" s="3505"/>
      <c r="D10" s="3505"/>
    </row>
    <row r="11" spans="2:6" x14ac:dyDescent="0.3">
      <c r="B11" s="3185" t="s">
        <v>377</v>
      </c>
      <c r="C11" s="3156"/>
      <c r="D11" s="44" t="s">
        <v>1072</v>
      </c>
    </row>
    <row r="12" spans="2:6" ht="18.75" customHeight="1" x14ac:dyDescent="0.3">
      <c r="B12" s="3172" t="s">
        <v>379</v>
      </c>
      <c r="C12" s="3172"/>
      <c r="D12" s="1003" t="s">
        <v>5507</v>
      </c>
    </row>
    <row r="13" spans="2:6" x14ac:dyDescent="0.3">
      <c r="B13" s="3142" t="s">
        <v>380</v>
      </c>
      <c r="C13" s="3142"/>
      <c r="D13" s="603" t="s">
        <v>950</v>
      </c>
    </row>
    <row r="14" spans="2:6" ht="20.25" customHeight="1" x14ac:dyDescent="0.3">
      <c r="B14" s="3142" t="s">
        <v>381</v>
      </c>
      <c r="C14" s="3156"/>
      <c r="D14" s="603" t="s">
        <v>2115</v>
      </c>
      <c r="E14" s="149"/>
    </row>
    <row r="15" spans="2:6" ht="276.75" customHeight="1" x14ac:dyDescent="0.3">
      <c r="B15" s="3142" t="s">
        <v>382</v>
      </c>
      <c r="C15" s="3142"/>
      <c r="D15" s="2616" t="s">
        <v>4868</v>
      </c>
    </row>
    <row r="16" spans="2:6" ht="409.2" customHeight="1" x14ac:dyDescent="0.3">
      <c r="B16" s="3142" t="s">
        <v>383</v>
      </c>
      <c r="C16" s="3142"/>
      <c r="D16" s="2616" t="s">
        <v>5557</v>
      </c>
    </row>
    <row r="17" spans="2:4" x14ac:dyDescent="0.3">
      <c r="B17" s="3142" t="s">
        <v>384</v>
      </c>
      <c r="C17" s="3142"/>
      <c r="D17" s="2616" t="s">
        <v>1073</v>
      </c>
    </row>
    <row r="18" spans="2:4" ht="52.2" x14ac:dyDescent="0.3">
      <c r="B18" s="3143" t="s">
        <v>386</v>
      </c>
      <c r="C18" s="3143"/>
      <c r="D18" s="2616" t="s">
        <v>4869</v>
      </c>
    </row>
    <row r="19" spans="2:4" ht="15" customHeight="1" x14ac:dyDescent="0.3">
      <c r="B19" s="3144" t="s">
        <v>387</v>
      </c>
      <c r="C19" s="3145"/>
      <c r="D19" s="2568"/>
    </row>
    <row r="20" spans="2:4" x14ac:dyDescent="0.3">
      <c r="B20" s="3142" t="s">
        <v>388</v>
      </c>
      <c r="C20" s="3142"/>
      <c r="D20" s="2616" t="s">
        <v>424</v>
      </c>
    </row>
    <row r="21" spans="2:4" x14ac:dyDescent="0.3">
      <c r="B21" s="3146" t="s">
        <v>390</v>
      </c>
      <c r="C21" s="2570" t="s">
        <v>391</v>
      </c>
      <c r="D21" s="2616" t="s">
        <v>652</v>
      </c>
    </row>
    <row r="22" spans="2:4" x14ac:dyDescent="0.3">
      <c r="B22" s="3147"/>
      <c r="C22" s="2605" t="s">
        <v>393</v>
      </c>
      <c r="D22" s="2568" t="s">
        <v>1074</v>
      </c>
    </row>
    <row r="23" spans="2:4" x14ac:dyDescent="0.3">
      <c r="B23" s="3142" t="s">
        <v>395</v>
      </c>
      <c r="C23" s="3142"/>
      <c r="D23" s="2616"/>
    </row>
    <row r="24" spans="2:4" ht="145.05000000000001" customHeight="1" x14ac:dyDescent="0.3">
      <c r="B24" s="3142" t="s">
        <v>397</v>
      </c>
      <c r="C24" s="3142"/>
      <c r="D24" s="2566" t="s">
        <v>4870</v>
      </c>
    </row>
    <row r="25" spans="2:4" x14ac:dyDescent="0.3">
      <c r="B25" s="3142" t="s">
        <v>399</v>
      </c>
      <c r="C25" s="3142"/>
      <c r="D25" s="2568" t="s">
        <v>19</v>
      </c>
    </row>
    <row r="26" spans="2:4" ht="226.2" x14ac:dyDescent="0.3">
      <c r="B26" s="3143" t="s">
        <v>401</v>
      </c>
      <c r="C26" s="3143"/>
      <c r="D26" s="2566" t="s">
        <v>4871</v>
      </c>
    </row>
    <row r="27" spans="2:4" ht="208.8" x14ac:dyDescent="0.3">
      <c r="B27" s="3149" t="s">
        <v>403</v>
      </c>
      <c r="C27" s="3150"/>
      <c r="D27" s="2616" t="s">
        <v>4872</v>
      </c>
    </row>
    <row r="28" spans="2:4" ht="261.75" customHeight="1" x14ac:dyDescent="0.3">
      <c r="B28" s="2606" t="s">
        <v>404</v>
      </c>
      <c r="C28" s="2607"/>
      <c r="D28" s="2568" t="s">
        <v>4873</v>
      </c>
    </row>
    <row r="29" spans="2:4" x14ac:dyDescent="0.3">
      <c r="B29" s="3151" t="s">
        <v>405</v>
      </c>
      <c r="C29" s="3152"/>
      <c r="D29" s="2573"/>
    </row>
    <row r="30" spans="2:4" x14ac:dyDescent="0.3">
      <c r="B30" s="2574"/>
      <c r="C30" s="2574"/>
      <c r="D30" s="2575"/>
    </row>
    <row r="31" spans="2:4" ht="23.25" customHeight="1" thickBot="1" x14ac:dyDescent="0.35">
      <c r="B31" s="3505" t="s">
        <v>406</v>
      </c>
      <c r="C31" s="3505"/>
      <c r="D31" s="3505"/>
    </row>
    <row r="32" spans="2:4" x14ac:dyDescent="0.3">
      <c r="B32" s="3556" t="s">
        <v>407</v>
      </c>
      <c r="C32" s="3557"/>
      <c r="D32" s="164" t="s">
        <v>2117</v>
      </c>
    </row>
    <row r="33" spans="2:4" x14ac:dyDescent="0.3">
      <c r="B33" s="3558" t="s">
        <v>409</v>
      </c>
      <c r="C33" s="3150"/>
      <c r="D33" s="165" t="s">
        <v>1649</v>
      </c>
    </row>
    <row r="34" spans="2:4" x14ac:dyDescent="0.3">
      <c r="B34" s="3558" t="s">
        <v>411</v>
      </c>
      <c r="C34" s="3150"/>
      <c r="D34" s="165" t="s">
        <v>1077</v>
      </c>
    </row>
    <row r="35" spans="2:4" x14ac:dyDescent="0.3">
      <c r="B35" s="3558" t="s">
        <v>413</v>
      </c>
      <c r="C35" s="3150"/>
      <c r="D35" s="165" t="s">
        <v>2118</v>
      </c>
    </row>
    <row r="36" spans="2:4" ht="18" thickBot="1" x14ac:dyDescent="0.35">
      <c r="B36" s="3559" t="s">
        <v>415</v>
      </c>
      <c r="C36" s="3560"/>
      <c r="D36" s="1357" t="s">
        <v>1080</v>
      </c>
    </row>
    <row r="37" spans="2:4" x14ac:dyDescent="0.3">
      <c r="B37" s="3556" t="s">
        <v>407</v>
      </c>
      <c r="C37" s="3557"/>
      <c r="D37" s="164" t="s">
        <v>6504</v>
      </c>
    </row>
    <row r="38" spans="2:4" x14ac:dyDescent="0.3">
      <c r="B38" s="3558" t="s">
        <v>409</v>
      </c>
      <c r="C38" s="3150"/>
      <c r="D38" s="165" t="s">
        <v>1649</v>
      </c>
    </row>
    <row r="39" spans="2:4" x14ac:dyDescent="0.3">
      <c r="B39" s="3558" t="s">
        <v>411</v>
      </c>
      <c r="C39" s="3150"/>
      <c r="D39" s="165" t="s">
        <v>1077</v>
      </c>
    </row>
    <row r="40" spans="2:4" x14ac:dyDescent="0.3">
      <c r="B40" s="3558" t="s">
        <v>413</v>
      </c>
      <c r="C40" s="3150"/>
      <c r="D40" s="165" t="s">
        <v>1650</v>
      </c>
    </row>
    <row r="41" spans="2:4" ht="18" thickBot="1" x14ac:dyDescent="0.35">
      <c r="B41" s="3559" t="s">
        <v>415</v>
      </c>
      <c r="C41" s="3560"/>
      <c r="D41" s="2645" t="s">
        <v>4878</v>
      </c>
    </row>
    <row r="42" spans="2:4" x14ac:dyDescent="0.3">
      <c r="B42" s="3556" t="s">
        <v>407</v>
      </c>
      <c r="C42" s="3557"/>
      <c r="D42" s="164" t="s">
        <v>1645</v>
      </c>
    </row>
    <row r="43" spans="2:4" x14ac:dyDescent="0.3">
      <c r="B43" s="3558" t="s">
        <v>409</v>
      </c>
      <c r="C43" s="3150"/>
      <c r="D43" s="165" t="s">
        <v>1646</v>
      </c>
    </row>
    <row r="44" spans="2:4" x14ac:dyDescent="0.3">
      <c r="B44" s="3558" t="s">
        <v>411</v>
      </c>
      <c r="C44" s="3150"/>
      <c r="D44" s="165" t="s">
        <v>1077</v>
      </c>
    </row>
    <row r="45" spans="2:4" x14ac:dyDescent="0.3">
      <c r="B45" s="3558" t="s">
        <v>413</v>
      </c>
      <c r="C45" s="3150"/>
      <c r="D45" s="165" t="s">
        <v>2116</v>
      </c>
    </row>
    <row r="46" spans="2:4" ht="18" thickBot="1" x14ac:dyDescent="0.35">
      <c r="B46" s="3559" t="s">
        <v>415</v>
      </c>
      <c r="C46" s="3560"/>
      <c r="D46" s="1357" t="s">
        <v>1648</v>
      </c>
    </row>
  </sheetData>
  <mergeCells count="40">
    <mergeCell ref="B44:C44"/>
    <mergeCell ref="B45:C45"/>
    <mergeCell ref="B46:C46"/>
    <mergeCell ref="B38:C38"/>
    <mergeCell ref="B39:C39"/>
    <mergeCell ref="B40:C40"/>
    <mergeCell ref="B41:C41"/>
    <mergeCell ref="B42:C42"/>
    <mergeCell ref="B43:C43"/>
    <mergeCell ref="B37:C37"/>
    <mergeCell ref="B24:C24"/>
    <mergeCell ref="B25:C25"/>
    <mergeCell ref="B26:C26"/>
    <mergeCell ref="B27:C27"/>
    <mergeCell ref="B29:C29"/>
    <mergeCell ref="B31:D31"/>
    <mergeCell ref="B32:C32"/>
    <mergeCell ref="B33:C33"/>
    <mergeCell ref="B34:C34"/>
    <mergeCell ref="B35:C35"/>
    <mergeCell ref="B36:C36"/>
    <mergeCell ref="B23:C23"/>
    <mergeCell ref="B11:C11"/>
    <mergeCell ref="B12:C12"/>
    <mergeCell ref="B13:C13"/>
    <mergeCell ref="B14:C14"/>
    <mergeCell ref="B15:C15"/>
    <mergeCell ref="B16:C16"/>
    <mergeCell ref="B17:C17"/>
    <mergeCell ref="B18:C18"/>
    <mergeCell ref="B19:C19"/>
    <mergeCell ref="B20:C20"/>
    <mergeCell ref="B21:B22"/>
    <mergeCell ref="B10:D10"/>
    <mergeCell ref="B3:D3"/>
    <mergeCell ref="B4:C4"/>
    <mergeCell ref="B5:C5"/>
    <mergeCell ref="B6:C6"/>
    <mergeCell ref="B7:C7"/>
    <mergeCell ref="B8:C8"/>
  </mergeCells>
  <dataValidations count="7">
    <dataValidation allowBlank="1" showDropDown="1" showInputMessage="1" showErrorMessage="1" sqref="D13" xr:uid="{00000000-0002-0000-BB00-000000000000}"/>
    <dataValidation type="list" allowBlank="1" showInputMessage="1" showErrorMessage="1" sqref="D4" xr:uid="{00000000-0002-0000-BB00-000001000000}">
      <formula1>ODS</formula1>
    </dataValidation>
    <dataValidation type="list" allowBlank="1" showInputMessage="1" showErrorMessage="1" sqref="D5" xr:uid="{00000000-0002-0000-BB00-000002000000}">
      <formula1>Metas_ODS</formula1>
    </dataValidation>
    <dataValidation type="list" allowBlank="1" showInputMessage="1" showErrorMessage="1" sqref="D6" xr:uid="{00000000-0002-0000-BB00-000003000000}">
      <formula1>Numero_indicador</formula1>
    </dataValidation>
    <dataValidation type="list" allowBlank="1" showInputMessage="1" showErrorMessage="1" sqref="D7" xr:uid="{00000000-0002-0000-BB00-000004000000}">
      <formula1>Nombre_indicador_ODS</formula1>
    </dataValidation>
    <dataValidation type="list" allowBlank="1" showInputMessage="1" showErrorMessage="1" sqref="D14" xr:uid="{00000000-0002-0000-BB00-000005000000}">
      <formula1>Tipo_indicador</formula1>
    </dataValidation>
    <dataValidation type="list" allowBlank="1" showInputMessage="1" showErrorMessage="1" sqref="D25" xr:uid="{E0EB3DF8-B030-43E2-8A6E-82D8A19BA9F8}">
      <formula1>Tipo_operación</formula1>
    </dataValidation>
  </dataValidations>
  <hyperlinks>
    <hyperlink ref="B1" location="'6.4.1'!A1" display="REGRESAR" xr:uid="{00000000-0004-0000-BB00-000000000000}"/>
    <hyperlink ref="D8" r:id="rId1" xr:uid="{00000000-0004-0000-BB00-000001000000}"/>
    <hyperlink ref="D41" r:id="rId2" xr:uid="{0CFE7A18-1553-49A6-9D5A-BFC58764BF1E}"/>
    <hyperlink ref="D46" r:id="rId3" xr:uid="{A89138DF-CE64-4589-BD91-C8C65BB8BA84}"/>
    <hyperlink ref="D36" r:id="rId4" xr:uid="{0E81D37D-8107-4E96-A586-CFF6BFCF06CD}"/>
  </hyperlinks>
  <pageMargins left="0.7" right="0.7" top="0.75" bottom="0.75" header="0.3" footer="0.3"/>
  <pageSetup orientation="portrait" r:id="rId5"/>
  <drawing r:id="rId6"/>
</worksheet>
</file>

<file path=xl/worksheets/sheet18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C00-000000000000}">
  <dimension ref="A1:T73"/>
  <sheetViews>
    <sheetView showGridLines="0" zoomScaleNormal="100" workbookViewId="0">
      <pane ySplit="1" topLeftCell="A2" activePane="bottomLeft" state="frozen"/>
      <selection activeCell="C4" sqref="C4:L4"/>
      <selection pane="bottomLeft"/>
    </sheetView>
  </sheetViews>
  <sheetFormatPr baseColWidth="10" defaultColWidth="11.44140625" defaultRowHeight="17.399999999999999" x14ac:dyDescent="0.45"/>
  <cols>
    <col min="1" max="2" width="15.44140625" style="178" customWidth="1"/>
    <col min="3" max="3" width="17.109375" style="1271" customWidth="1"/>
    <col min="4" max="5" width="11.44140625" style="178"/>
    <col min="6" max="6" width="13" style="178" customWidth="1"/>
    <col min="7" max="10" width="11.44140625" style="178"/>
    <col min="11" max="11" width="12.5546875" style="178" customWidth="1"/>
    <col min="12" max="12" width="8.21875" style="178" customWidth="1"/>
    <col min="13" max="13" width="11.44140625" style="178"/>
    <col min="14" max="14" width="11.44140625" style="2562"/>
    <col min="15" max="17" width="11.44140625" style="178"/>
    <col min="18" max="18" width="12.5546875" style="178" customWidth="1"/>
    <col min="19" max="19" width="11.44140625" style="178"/>
    <col min="20" max="20" width="12.5546875" style="178" customWidth="1"/>
    <col min="21" max="21" width="13.5546875" style="178" customWidth="1"/>
    <col min="22" max="16384" width="11.44140625" style="178"/>
  </cols>
  <sheetData>
    <row r="1" spans="1:20" s="1260" customFormat="1" ht="18.600000000000001" x14ac:dyDescent="0.45">
      <c r="A1" s="576" t="s">
        <v>337</v>
      </c>
      <c r="B1" s="1321"/>
      <c r="C1" s="3119" t="s">
        <v>430</v>
      </c>
      <c r="D1" s="3119"/>
    </row>
    <row r="2" spans="1:20" s="1260" customFormat="1" ht="18.600000000000001" x14ac:dyDescent="0.45">
      <c r="C2" s="1299"/>
    </row>
    <row r="3" spans="1:20" s="1260" customFormat="1" ht="16.8" customHeight="1" x14ac:dyDescent="0.45">
      <c r="A3" s="3561" t="s">
        <v>339</v>
      </c>
      <c r="B3" s="3561"/>
      <c r="C3" s="3561" t="s">
        <v>945</v>
      </c>
      <c r="D3" s="3561"/>
      <c r="E3" s="3561"/>
      <c r="F3" s="3561"/>
      <c r="G3" s="3561"/>
      <c r="H3" s="3561"/>
      <c r="I3" s="3561"/>
      <c r="J3" s="3561"/>
      <c r="K3" s="3561"/>
      <c r="L3" s="3561"/>
      <c r="M3" s="3561"/>
      <c r="N3" s="3561"/>
      <c r="O3" s="3561"/>
      <c r="P3" s="3561"/>
      <c r="Q3" s="3561"/>
      <c r="R3" s="3561"/>
      <c r="S3" s="3561"/>
      <c r="T3" s="3561"/>
    </row>
    <row r="4" spans="1:20" s="1260" customFormat="1" ht="33.6" customHeight="1" x14ac:dyDescent="0.45">
      <c r="A4" s="3561" t="s">
        <v>340</v>
      </c>
      <c r="B4" s="3561"/>
      <c r="C4" s="3561" t="s">
        <v>82</v>
      </c>
      <c r="D4" s="3561"/>
      <c r="E4" s="3561"/>
      <c r="F4" s="3561"/>
      <c r="G4" s="3561"/>
      <c r="H4" s="3561"/>
      <c r="I4" s="3561"/>
      <c r="J4" s="3561"/>
      <c r="K4" s="3561"/>
      <c r="L4" s="3561"/>
      <c r="M4" s="3561"/>
      <c r="N4" s="3561"/>
      <c r="O4" s="3561"/>
      <c r="P4" s="3561"/>
      <c r="Q4" s="3561"/>
      <c r="R4" s="3561"/>
      <c r="S4" s="3561"/>
      <c r="T4" s="3561"/>
    </row>
    <row r="5" spans="1:20" s="1260" customFormat="1" ht="18" customHeight="1" x14ac:dyDescent="0.45">
      <c r="A5" s="3561" t="s">
        <v>341</v>
      </c>
      <c r="B5" s="3561"/>
      <c r="C5" s="3561" t="s">
        <v>4026</v>
      </c>
      <c r="D5" s="3561"/>
      <c r="E5" s="3561"/>
      <c r="F5" s="3561"/>
      <c r="G5" s="3561"/>
      <c r="H5" s="3561"/>
      <c r="I5" s="3561"/>
      <c r="J5" s="3561"/>
      <c r="K5" s="3561"/>
      <c r="L5" s="3561"/>
      <c r="M5" s="3561"/>
      <c r="N5" s="3561"/>
      <c r="O5" s="3561"/>
      <c r="P5" s="3561"/>
      <c r="Q5" s="3561"/>
      <c r="R5" s="3561"/>
      <c r="S5" s="3561"/>
      <c r="T5" s="3561"/>
    </row>
    <row r="6" spans="1:20" s="1260" customFormat="1" ht="52.8" customHeight="1" x14ac:dyDescent="0.45">
      <c r="A6" s="3561" t="s">
        <v>417</v>
      </c>
      <c r="B6" s="3561"/>
      <c r="C6" s="3561" t="s">
        <v>6683</v>
      </c>
      <c r="D6" s="3561"/>
      <c r="E6" s="3561"/>
      <c r="F6" s="3561"/>
      <c r="G6" s="3561"/>
      <c r="H6" s="3561"/>
      <c r="I6" s="3561"/>
      <c r="J6" s="3561"/>
      <c r="K6" s="3561"/>
      <c r="L6" s="3561"/>
      <c r="M6" s="3561"/>
      <c r="N6" s="3561"/>
      <c r="O6" s="3561"/>
      <c r="P6" s="3561"/>
      <c r="Q6" s="3561"/>
      <c r="R6" s="3561"/>
      <c r="S6" s="3561"/>
      <c r="T6" s="3561"/>
    </row>
    <row r="7" spans="1:20" s="1260" customFormat="1" ht="18.600000000000001" x14ac:dyDescent="0.45">
      <c r="C7" s="1299"/>
    </row>
    <row r="8" spans="1:20" s="1260" customFormat="1" ht="18.600000000000001" x14ac:dyDescent="0.45">
      <c r="C8" s="1299"/>
    </row>
    <row r="9" spans="1:20" s="1260" customFormat="1" ht="30.75" customHeight="1" x14ac:dyDescent="0.45">
      <c r="C9" s="3320" t="s">
        <v>5135</v>
      </c>
      <c r="D9" s="3320"/>
      <c r="E9" s="3320"/>
      <c r="F9" s="3320"/>
      <c r="G9" s="3320"/>
    </row>
    <row r="10" spans="1:20" s="1260" customFormat="1" ht="18.600000000000001" x14ac:dyDescent="0.45">
      <c r="C10" s="3562" t="s">
        <v>6196</v>
      </c>
      <c r="D10" s="3562"/>
      <c r="E10" s="3562"/>
      <c r="F10" s="3562"/>
      <c r="G10" s="3562"/>
      <c r="J10" s="1373" t="s">
        <v>6666</v>
      </c>
    </row>
    <row r="11" spans="1:20" ht="87" x14ac:dyDescent="0.45">
      <c r="C11" s="2817" t="s">
        <v>343</v>
      </c>
      <c r="D11" s="2816" t="s">
        <v>1081</v>
      </c>
      <c r="E11" s="2816" t="s">
        <v>6193</v>
      </c>
      <c r="F11" s="2816" t="s">
        <v>6194</v>
      </c>
      <c r="G11" s="2814" t="s">
        <v>1082</v>
      </c>
    </row>
    <row r="12" spans="1:20" x14ac:dyDescent="0.45">
      <c r="C12" s="1358">
        <v>2008</v>
      </c>
      <c r="D12" s="1363">
        <v>384.46553797654508</v>
      </c>
      <c r="E12" s="1359">
        <v>105075.9</v>
      </c>
      <c r="F12" s="1363">
        <v>10507.59</v>
      </c>
      <c r="G12" s="1364">
        <v>0.40654796302962914</v>
      </c>
    </row>
    <row r="13" spans="1:20" x14ac:dyDescent="0.45">
      <c r="C13" s="1358">
        <v>2009</v>
      </c>
      <c r="D13" s="1363">
        <v>486.4183970471874</v>
      </c>
      <c r="E13" s="1359">
        <v>67514.500000000015</v>
      </c>
      <c r="F13" s="1363">
        <v>6751.4500000000016</v>
      </c>
      <c r="G13" s="1364">
        <v>0.80051675656042165</v>
      </c>
    </row>
    <row r="14" spans="1:20" x14ac:dyDescent="0.45">
      <c r="C14" s="1358">
        <v>2010</v>
      </c>
      <c r="D14" s="1363">
        <v>853.32815885284492</v>
      </c>
      <c r="E14" s="1359">
        <v>123409</v>
      </c>
      <c r="F14" s="1363">
        <v>12340.900000000001</v>
      </c>
      <c r="G14" s="1364">
        <v>0.76829274909073342</v>
      </c>
    </row>
    <row r="15" spans="1:20" x14ac:dyDescent="0.45">
      <c r="C15" s="1358">
        <v>2011</v>
      </c>
      <c r="D15" s="1363">
        <v>1066.2024879670889</v>
      </c>
      <c r="E15" s="1359">
        <v>85520.000000000015</v>
      </c>
      <c r="F15" s="1363">
        <v>8552.0000000000018</v>
      </c>
      <c r="G15" s="1364">
        <v>1.3852542458776227</v>
      </c>
    </row>
    <row r="16" spans="1:20" ht="17.399999999999999" customHeight="1" x14ac:dyDescent="0.45">
      <c r="C16" s="1358">
        <v>2012</v>
      </c>
      <c r="D16" s="1363">
        <v>1246.0956954272003</v>
      </c>
      <c r="E16" s="1359">
        <v>54455.8</v>
      </c>
      <c r="F16" s="1363">
        <v>5445.5800000000008</v>
      </c>
      <c r="G16" s="1364">
        <v>2.5425221421719804</v>
      </c>
      <c r="K16" s="1292"/>
      <c r="L16" s="1292"/>
      <c r="M16" s="1292"/>
      <c r="N16" s="2815"/>
      <c r="O16" s="1292"/>
      <c r="P16" s="1292"/>
      <c r="Q16" s="1292"/>
      <c r="R16" s="1292"/>
    </row>
    <row r="17" spans="3:17" x14ac:dyDescent="0.45">
      <c r="C17" s="1358">
        <v>2013</v>
      </c>
      <c r="D17" s="1363">
        <v>1347.4074702464</v>
      </c>
      <c r="E17" s="1359">
        <v>55019.30000000001</v>
      </c>
      <c r="F17" s="1363">
        <v>5501.9300000000012</v>
      </c>
      <c r="G17" s="1364">
        <v>2.7210804415630307</v>
      </c>
    </row>
    <row r="18" spans="3:17" x14ac:dyDescent="0.45">
      <c r="C18" s="1358">
        <v>2014</v>
      </c>
      <c r="D18" s="1363">
        <v>1656.2260405183999</v>
      </c>
      <c r="E18" s="1359">
        <v>71230.60000000002</v>
      </c>
      <c r="F18" s="1363">
        <v>7123.0600000000022</v>
      </c>
      <c r="G18" s="1364">
        <v>2.5835120806669538</v>
      </c>
    </row>
    <row r="19" spans="3:17" ht="15" customHeight="1" x14ac:dyDescent="0.45">
      <c r="C19" s="1358">
        <v>2015</v>
      </c>
      <c r="D19" s="1363">
        <v>1990.3074781408013</v>
      </c>
      <c r="E19" s="1359">
        <v>69003.799999999988</v>
      </c>
      <c r="F19" s="1363">
        <v>6900.3799999999992</v>
      </c>
      <c r="G19" s="1364">
        <v>3.2048274928189167</v>
      </c>
    </row>
    <row r="20" spans="3:17" x14ac:dyDescent="0.45">
      <c r="C20" s="1358">
        <v>2016</v>
      </c>
      <c r="D20" s="1363">
        <v>2853.9644755184054</v>
      </c>
      <c r="E20" s="1359">
        <v>68788.2</v>
      </c>
      <c r="F20" s="1363">
        <v>6878.82</v>
      </c>
      <c r="G20" s="1364">
        <v>4.6099064075886487</v>
      </c>
    </row>
    <row r="21" spans="3:17" x14ac:dyDescent="0.45">
      <c r="C21" s="1358">
        <v>2017</v>
      </c>
      <c r="D21" s="1359">
        <v>2914.1620583176009</v>
      </c>
      <c r="E21" s="1359">
        <v>85606.299999999988</v>
      </c>
      <c r="F21" s="1359">
        <v>8560.6299999999992</v>
      </c>
      <c r="G21" s="1364">
        <v>3.7823826547521771</v>
      </c>
    </row>
    <row r="22" spans="3:17" x14ac:dyDescent="0.45">
      <c r="C22" s="1358">
        <v>2018</v>
      </c>
      <c r="D22" s="1359">
        <v>2830.9077484021554</v>
      </c>
      <c r="E22" s="1359">
        <v>81172.999999999985</v>
      </c>
      <c r="F22" s="1359">
        <v>8117.2999999999993</v>
      </c>
      <c r="G22" s="1364">
        <v>3.8749991423012253</v>
      </c>
      <c r="J22" s="1292" t="s">
        <v>6665</v>
      </c>
    </row>
    <row r="23" spans="3:17" x14ac:dyDescent="0.45">
      <c r="C23" s="1358">
        <v>2019</v>
      </c>
      <c r="D23" s="1359">
        <v>2905.8019350716022</v>
      </c>
      <c r="E23" s="1359">
        <v>59885.299999999988</v>
      </c>
      <c r="F23" s="1359">
        <v>5988.5299999999988</v>
      </c>
      <c r="G23" s="1364">
        <v>5.3914212949525604</v>
      </c>
    </row>
    <row r="24" spans="3:17" s="626" customFormat="1" x14ac:dyDescent="0.45">
      <c r="C24" s="1358">
        <v>2020</v>
      </c>
      <c r="D24" s="1359">
        <v>2839.5241538656214</v>
      </c>
      <c r="E24" s="1359">
        <v>84938.1</v>
      </c>
      <c r="F24" s="1359">
        <v>8493.8100000000013</v>
      </c>
      <c r="G24" s="2603">
        <v>3.7145013105172682</v>
      </c>
      <c r="N24" s="2812"/>
    </row>
    <row r="25" spans="3:17" s="2578" customFormat="1" x14ac:dyDescent="0.45">
      <c r="C25" s="1358">
        <v>2021</v>
      </c>
      <c r="D25" s="1359">
        <v>2859.2500196215206</v>
      </c>
      <c r="E25" s="1359">
        <v>161846.70000000004</v>
      </c>
      <c r="F25" s="1359">
        <v>16184.670000000006</v>
      </c>
      <c r="G25" s="2603">
        <v>1.9629343485200088</v>
      </c>
      <c r="N25" s="2812"/>
    </row>
    <row r="26" spans="3:17" s="2812" customFormat="1" x14ac:dyDescent="0.45">
      <c r="C26" s="1360">
        <v>2022</v>
      </c>
      <c r="D26" s="1361">
        <v>2970.0299548169769</v>
      </c>
      <c r="E26" s="1361">
        <v>193831.40000000002</v>
      </c>
      <c r="F26" s="1361">
        <v>19383.140000000003</v>
      </c>
      <c r="G26" s="1365">
        <v>1.7025277035248025</v>
      </c>
    </row>
    <row r="27" spans="3:17" ht="17.399999999999999" customHeight="1" x14ac:dyDescent="0.45">
      <c r="C27" s="178" t="s">
        <v>6663</v>
      </c>
    </row>
    <row r="28" spans="3:17" x14ac:dyDescent="0.45">
      <c r="C28" s="178" t="s">
        <v>6664</v>
      </c>
    </row>
    <row r="29" spans="3:17" s="2562" customFormat="1" x14ac:dyDescent="0.45"/>
    <row r="30" spans="3:17" ht="18.600000000000001" x14ac:dyDescent="0.45">
      <c r="C30" s="1489" t="s">
        <v>6466</v>
      </c>
      <c r="D30" s="1489"/>
      <c r="E30" s="1489"/>
      <c r="F30" s="1489"/>
      <c r="G30" s="1489"/>
      <c r="Q30" s="1375"/>
    </row>
    <row r="31" spans="3:17" s="2562" customFormat="1" ht="18.600000000000001" x14ac:dyDescent="0.45">
      <c r="C31" s="1489" t="s">
        <v>6667</v>
      </c>
      <c r="D31" s="1489"/>
      <c r="E31" s="1489"/>
      <c r="F31" s="1489"/>
      <c r="G31" s="1489"/>
      <c r="M31" s="1375"/>
      <c r="N31" s="1375"/>
    </row>
    <row r="32" spans="3:17" ht="18.600000000000001" x14ac:dyDescent="0.45">
      <c r="C32" s="3562" t="s">
        <v>6196</v>
      </c>
      <c r="D32" s="3562"/>
      <c r="E32" s="3562"/>
      <c r="F32" s="3562"/>
      <c r="G32" s="3562"/>
    </row>
    <row r="33" spans="3:15" ht="69.599999999999994" customHeight="1" x14ac:dyDescent="0.45">
      <c r="C33" s="3500" t="s">
        <v>5007</v>
      </c>
      <c r="D33" s="2826" t="s">
        <v>1081</v>
      </c>
      <c r="E33" s="2826" t="s">
        <v>6193</v>
      </c>
      <c r="F33" s="2826" t="s">
        <v>6195</v>
      </c>
      <c r="G33" s="1258" t="s">
        <v>4678</v>
      </c>
      <c r="H33" s="2829"/>
      <c r="I33" s="2829"/>
      <c r="J33" s="677"/>
      <c r="K33" s="2829"/>
      <c r="L33" s="2829"/>
      <c r="M33" s="677"/>
      <c r="N33" s="554"/>
      <c r="O33" s="554"/>
    </row>
    <row r="34" spans="3:15" s="2562" customFormat="1" x14ac:dyDescent="0.45">
      <c r="C34" s="3501"/>
      <c r="D34" s="2813">
        <v>2022</v>
      </c>
      <c r="E34" s="2813">
        <v>2022</v>
      </c>
      <c r="F34" s="2813">
        <v>2022</v>
      </c>
      <c r="G34" s="2813">
        <v>2022</v>
      </c>
      <c r="H34" s="2822"/>
      <c r="I34" s="677"/>
      <c r="J34" s="2822"/>
      <c r="K34" s="2822"/>
      <c r="L34" s="677"/>
      <c r="M34" s="2822"/>
      <c r="N34" s="2822"/>
      <c r="O34" s="677"/>
    </row>
    <row r="35" spans="3:15" x14ac:dyDescent="0.45">
      <c r="C35" s="332" t="s">
        <v>3139</v>
      </c>
      <c r="D35" s="2818">
        <v>2.6351683200000005</v>
      </c>
      <c r="E35" s="2818">
        <v>7866.9999999999991</v>
      </c>
      <c r="F35" s="2818">
        <v>786.69999999999993</v>
      </c>
      <c r="G35" s="2818">
        <v>3.7218314478200086E-2</v>
      </c>
      <c r="H35" s="2827"/>
      <c r="I35" s="677"/>
      <c r="J35" s="2820"/>
      <c r="K35" s="2827"/>
      <c r="L35" s="677"/>
      <c r="M35" s="2828"/>
      <c r="N35" s="2827"/>
      <c r="O35" s="677"/>
    </row>
    <row r="36" spans="3:15" x14ac:dyDescent="0.45">
      <c r="C36" s="332" t="s">
        <v>4679</v>
      </c>
      <c r="D36" s="2819">
        <v>0</v>
      </c>
      <c r="E36" s="2819">
        <v>1450.1999999999998</v>
      </c>
      <c r="F36" s="2819">
        <v>145.01999999999998</v>
      </c>
      <c r="G36" s="2819">
        <v>0</v>
      </c>
      <c r="H36" s="2827"/>
      <c r="I36" s="677"/>
      <c r="J36" s="2820"/>
      <c r="K36" s="2827"/>
      <c r="L36" s="677"/>
      <c r="M36" s="2828"/>
      <c r="N36" s="2827"/>
      <c r="O36" s="677"/>
    </row>
    <row r="37" spans="3:15" x14ac:dyDescent="0.45">
      <c r="C37" s="332" t="s">
        <v>4680</v>
      </c>
      <c r="D37" s="2819">
        <v>9.5654103840000033</v>
      </c>
      <c r="E37" s="2819">
        <v>9615.4000000000015</v>
      </c>
      <c r="F37" s="2819">
        <v>961.54000000000019</v>
      </c>
      <c r="G37" s="2819">
        <v>0.11053345425047323</v>
      </c>
      <c r="H37" s="2827"/>
      <c r="I37" s="677"/>
      <c r="J37" s="2820"/>
      <c r="K37" s="2827"/>
      <c r="L37" s="677"/>
      <c r="M37" s="2828"/>
      <c r="N37" s="2827"/>
      <c r="O37" s="677"/>
    </row>
    <row r="38" spans="3:15" x14ac:dyDescent="0.45">
      <c r="C38" s="1368" t="s">
        <v>4655</v>
      </c>
      <c r="D38" s="2819">
        <v>4.2542655120000035</v>
      </c>
      <c r="E38" s="2819">
        <v>11479.3</v>
      </c>
      <c r="F38" s="2819">
        <v>1147.93</v>
      </c>
      <c r="G38" s="2819">
        <v>4.1178135252149556E-2</v>
      </c>
      <c r="H38" s="2827"/>
      <c r="I38" s="677"/>
      <c r="J38" s="2820"/>
      <c r="K38" s="2827"/>
      <c r="L38" s="677"/>
      <c r="M38" s="2820"/>
      <c r="N38" s="2827"/>
      <c r="O38" s="677"/>
    </row>
    <row r="39" spans="3:15" x14ac:dyDescent="0.45">
      <c r="C39" s="1368" t="s">
        <v>4681</v>
      </c>
      <c r="D39" s="2819">
        <v>115.59889173160107</v>
      </c>
      <c r="E39" s="2819">
        <v>26500.1</v>
      </c>
      <c r="F39" s="2819">
        <v>2650.01</v>
      </c>
      <c r="G39" s="2819">
        <v>0.48468954092668448</v>
      </c>
      <c r="H39" s="2827"/>
      <c r="I39" s="677"/>
      <c r="J39" s="2820"/>
      <c r="K39" s="2827"/>
      <c r="L39" s="677"/>
      <c r="M39" s="2820"/>
      <c r="N39" s="2827"/>
      <c r="O39" s="677"/>
    </row>
    <row r="40" spans="3:15" x14ac:dyDescent="0.45">
      <c r="C40" s="332" t="s">
        <v>4682</v>
      </c>
      <c r="D40" s="2819">
        <v>5.2895664864000231</v>
      </c>
      <c r="E40" s="2819">
        <v>4433.8</v>
      </c>
      <c r="F40" s="2819">
        <v>443.38000000000005</v>
      </c>
      <c r="G40" s="2819">
        <v>0.13255663530154776</v>
      </c>
      <c r="H40" s="2827"/>
      <c r="I40" s="677"/>
      <c r="J40" s="2820"/>
      <c r="K40" s="2827"/>
      <c r="L40" s="677"/>
      <c r="M40" s="2828"/>
      <c r="N40" s="2827"/>
      <c r="O40" s="677"/>
    </row>
    <row r="41" spans="3:15" x14ac:dyDescent="0.45">
      <c r="C41" s="332" t="s">
        <v>4683</v>
      </c>
      <c r="D41" s="2819">
        <v>29.892559679999984</v>
      </c>
      <c r="E41" s="2819">
        <v>3433.8</v>
      </c>
      <c r="F41" s="2819">
        <v>343.38000000000005</v>
      </c>
      <c r="G41" s="2819">
        <v>0.96726528044731719</v>
      </c>
      <c r="H41" s="2827"/>
      <c r="I41" s="677"/>
      <c r="J41" s="2820"/>
      <c r="K41" s="2827"/>
      <c r="L41" s="677"/>
      <c r="M41" s="2828"/>
      <c r="N41" s="2827"/>
      <c r="O41" s="677"/>
    </row>
    <row r="42" spans="3:15" x14ac:dyDescent="0.45">
      <c r="C42" s="332" t="s">
        <v>4684</v>
      </c>
      <c r="D42" s="2819">
        <v>22.249274399999997</v>
      </c>
      <c r="E42" s="2819">
        <v>1374</v>
      </c>
      <c r="F42" s="2819">
        <v>137.4</v>
      </c>
      <c r="G42" s="2819">
        <v>1.7992296943231438</v>
      </c>
      <c r="H42" s="2827"/>
      <c r="I42" s="677"/>
      <c r="J42" s="2820"/>
      <c r="K42" s="2827"/>
      <c r="L42" s="677"/>
      <c r="M42" s="2828"/>
      <c r="N42" s="2827"/>
      <c r="O42" s="677"/>
    </row>
    <row r="43" spans="3:15" x14ac:dyDescent="0.45">
      <c r="C43" s="332" t="s">
        <v>4685</v>
      </c>
      <c r="D43" s="2819">
        <v>17.92701941759999</v>
      </c>
      <c r="E43" s="2819">
        <v>2242.6000000000004</v>
      </c>
      <c r="F43" s="2819">
        <v>224.26000000000005</v>
      </c>
      <c r="G43" s="2819">
        <v>0.88820612075269711</v>
      </c>
      <c r="H43" s="2827"/>
      <c r="I43" s="677"/>
      <c r="J43" s="2820"/>
      <c r="K43" s="2827"/>
      <c r="L43" s="677"/>
      <c r="M43" s="2828"/>
      <c r="N43" s="2827"/>
      <c r="O43" s="677"/>
    </row>
    <row r="44" spans="3:15" x14ac:dyDescent="0.45">
      <c r="C44" s="332" t="s">
        <v>4686</v>
      </c>
      <c r="D44" s="2819">
        <v>101.84121889200085</v>
      </c>
      <c r="E44" s="2819">
        <v>3684.8</v>
      </c>
      <c r="F44" s="2819">
        <v>368.48</v>
      </c>
      <c r="G44" s="2819">
        <v>3.0709104939209984</v>
      </c>
      <c r="H44" s="2827"/>
      <c r="I44" s="677"/>
      <c r="J44" s="2820"/>
      <c r="K44" s="2827"/>
      <c r="L44" s="677"/>
      <c r="M44" s="2828"/>
      <c r="N44" s="2827"/>
      <c r="O44" s="677"/>
    </row>
    <row r="45" spans="3:15" x14ac:dyDescent="0.45">
      <c r="C45" s="332" t="s">
        <v>4687</v>
      </c>
      <c r="D45" s="2819">
        <v>15.091058376000007</v>
      </c>
      <c r="E45" s="2819">
        <v>3456.1000000000004</v>
      </c>
      <c r="F45" s="2819">
        <v>345.61000000000007</v>
      </c>
      <c r="G45" s="2819">
        <v>0.48516659355921432</v>
      </c>
      <c r="H45" s="2827"/>
      <c r="I45" s="677"/>
      <c r="J45" s="2820"/>
      <c r="K45" s="2827"/>
      <c r="L45" s="677"/>
      <c r="M45" s="2828"/>
      <c r="N45" s="2827"/>
      <c r="O45" s="677"/>
    </row>
    <row r="46" spans="3:15" x14ac:dyDescent="0.45">
      <c r="C46" s="1368" t="s">
        <v>4688</v>
      </c>
      <c r="D46" s="2819">
        <v>336.39769975534091</v>
      </c>
      <c r="E46" s="2819">
        <v>7205.4</v>
      </c>
      <c r="F46" s="2819">
        <v>720.54</v>
      </c>
      <c r="G46" s="2819">
        <v>5.1874319531237516</v>
      </c>
      <c r="H46" s="2827"/>
      <c r="I46" s="677"/>
      <c r="J46" s="2820"/>
      <c r="K46" s="2827"/>
      <c r="L46" s="677"/>
      <c r="M46" s="2820"/>
      <c r="N46" s="2827"/>
      <c r="O46" s="677"/>
    </row>
    <row r="47" spans="3:15" x14ac:dyDescent="0.45">
      <c r="C47" s="332" t="s">
        <v>4689</v>
      </c>
      <c r="D47" s="2819">
        <v>4.7976039719999992</v>
      </c>
      <c r="E47" s="2819">
        <v>1189.6000000000001</v>
      </c>
      <c r="F47" s="2819">
        <v>118.96000000000002</v>
      </c>
      <c r="G47" s="2819">
        <v>0.44810617686617338</v>
      </c>
      <c r="H47" s="2827"/>
      <c r="I47" s="677"/>
      <c r="J47" s="2820"/>
      <c r="K47" s="2827"/>
      <c r="L47" s="677"/>
      <c r="M47" s="2828"/>
      <c r="N47" s="2827"/>
      <c r="O47" s="677"/>
    </row>
    <row r="48" spans="3:15" x14ac:dyDescent="0.45">
      <c r="C48" s="332" t="s">
        <v>4690</v>
      </c>
      <c r="D48" s="2819">
        <v>18.221839890900114</v>
      </c>
      <c r="E48" s="2819">
        <v>1432.5000000000002</v>
      </c>
      <c r="F48" s="2819">
        <v>143.25000000000003</v>
      </c>
      <c r="G48" s="2819">
        <v>1.4133674532402645</v>
      </c>
      <c r="H48" s="2827"/>
      <c r="I48" s="677"/>
      <c r="J48" s="2820"/>
      <c r="K48" s="2827"/>
      <c r="L48" s="677"/>
      <c r="M48" s="2828"/>
      <c r="N48" s="2827"/>
      <c r="O48" s="677"/>
    </row>
    <row r="49" spans="3:15" x14ac:dyDescent="0.45">
      <c r="C49" s="332" t="s">
        <v>4691</v>
      </c>
      <c r="D49" s="2819">
        <v>25.043098914000012</v>
      </c>
      <c r="E49" s="2819">
        <v>3017.2999999999997</v>
      </c>
      <c r="F49" s="2819">
        <v>301.72999999999996</v>
      </c>
      <c r="G49" s="2819">
        <v>0.9222041381367454</v>
      </c>
      <c r="H49" s="2827"/>
      <c r="I49" s="677"/>
      <c r="J49" s="2820"/>
      <c r="K49" s="2827"/>
      <c r="L49" s="677"/>
      <c r="M49" s="2828"/>
      <c r="N49" s="2827"/>
      <c r="O49" s="677"/>
    </row>
    <row r="50" spans="3:15" x14ac:dyDescent="0.45">
      <c r="C50" s="332" t="s">
        <v>4692</v>
      </c>
      <c r="D50" s="2819">
        <v>1152.2216991537039</v>
      </c>
      <c r="E50" s="2819">
        <v>5751.8000000000011</v>
      </c>
      <c r="F50" s="2819">
        <v>575.18000000000018</v>
      </c>
      <c r="G50" s="2819">
        <v>22.258185826923818</v>
      </c>
      <c r="H50" s="2827"/>
      <c r="I50" s="677"/>
      <c r="J50" s="2820"/>
      <c r="K50" s="2827"/>
      <c r="L50" s="677"/>
      <c r="M50" s="2828"/>
      <c r="N50" s="2827"/>
      <c r="O50" s="677"/>
    </row>
    <row r="51" spans="3:15" x14ac:dyDescent="0.45">
      <c r="C51" s="332" t="s">
        <v>4693</v>
      </c>
      <c r="D51" s="2819">
        <v>497.04636985240029</v>
      </c>
      <c r="E51" s="2819">
        <v>10309.200000000001</v>
      </c>
      <c r="F51" s="2819">
        <v>1030.92</v>
      </c>
      <c r="G51" s="2819">
        <v>5.3570960334501683</v>
      </c>
      <c r="H51" s="2827"/>
      <c r="I51" s="677"/>
      <c r="J51" s="2820"/>
      <c r="K51" s="2827"/>
      <c r="L51" s="677"/>
      <c r="M51" s="2828"/>
      <c r="N51" s="2827"/>
      <c r="O51" s="677"/>
    </row>
    <row r="52" spans="3:15" x14ac:dyDescent="0.45">
      <c r="C52" s="1368" t="s">
        <v>3142</v>
      </c>
      <c r="D52" s="2819">
        <v>51.477159599999588</v>
      </c>
      <c r="E52" s="2819">
        <v>16254.4</v>
      </c>
      <c r="F52" s="2819">
        <v>1625.44</v>
      </c>
      <c r="G52" s="2819">
        <v>0.35188529874987412</v>
      </c>
      <c r="H52" s="2827"/>
      <c r="I52" s="677"/>
      <c r="J52" s="2820"/>
      <c r="K52" s="2827"/>
      <c r="L52" s="677"/>
      <c r="M52" s="2820"/>
      <c r="N52" s="2827"/>
      <c r="O52" s="677"/>
    </row>
    <row r="53" spans="3:15" x14ac:dyDescent="0.45">
      <c r="C53" s="332" t="s">
        <v>4694</v>
      </c>
      <c r="D53" s="2819">
        <v>30.992499586999202</v>
      </c>
      <c r="E53" s="2819">
        <v>10639.4</v>
      </c>
      <c r="F53" s="2819">
        <v>1063.94</v>
      </c>
      <c r="G53" s="2819">
        <v>0.32366590834277625</v>
      </c>
      <c r="H53" s="2827"/>
      <c r="I53" s="677"/>
      <c r="J53" s="2820"/>
      <c r="K53" s="2827"/>
      <c r="L53" s="677"/>
      <c r="M53" s="2828"/>
      <c r="N53" s="2827"/>
      <c r="O53" s="677"/>
    </row>
    <row r="54" spans="3:15" x14ac:dyDescent="0.45">
      <c r="C54" s="332" t="s">
        <v>4695</v>
      </c>
      <c r="D54" s="2819">
        <v>5.026830839999981</v>
      </c>
      <c r="E54" s="2819">
        <v>6234.0999999999995</v>
      </c>
      <c r="F54" s="2819">
        <v>623.41</v>
      </c>
      <c r="G54" s="2819">
        <v>8.9593808248183054E-2</v>
      </c>
      <c r="H54" s="2827"/>
      <c r="I54" s="677"/>
      <c r="J54" s="2820"/>
      <c r="K54" s="2827"/>
      <c r="L54" s="677"/>
      <c r="M54" s="2828"/>
      <c r="N54" s="2827"/>
      <c r="O54" s="677"/>
    </row>
    <row r="55" spans="3:15" x14ac:dyDescent="0.45">
      <c r="C55" s="332" t="s">
        <v>4696</v>
      </c>
      <c r="D55" s="2819">
        <v>3.2402151720000014</v>
      </c>
      <c r="E55" s="2819">
        <v>5503</v>
      </c>
      <c r="F55" s="2819">
        <v>550.30000000000007</v>
      </c>
      <c r="G55" s="2819">
        <v>6.5423206978012016E-2</v>
      </c>
      <c r="H55" s="2827"/>
      <c r="I55" s="677"/>
      <c r="J55" s="2820"/>
      <c r="K55" s="2827"/>
      <c r="L55" s="677"/>
      <c r="M55" s="2828"/>
      <c r="N55" s="2827"/>
      <c r="O55" s="677"/>
    </row>
    <row r="56" spans="3:15" x14ac:dyDescent="0.45">
      <c r="C56" s="332" t="s">
        <v>4697</v>
      </c>
      <c r="D56" s="2819">
        <v>150.99445774802643</v>
      </c>
      <c r="E56" s="2819">
        <v>11050.099999999999</v>
      </c>
      <c r="F56" s="2819">
        <v>1105.01</v>
      </c>
      <c r="G56" s="2819">
        <v>1.5182814609825197</v>
      </c>
      <c r="H56" s="2827"/>
      <c r="I56" s="677"/>
      <c r="J56" s="2820"/>
      <c r="K56" s="2827"/>
      <c r="L56" s="677"/>
      <c r="M56" s="2828"/>
      <c r="N56" s="2827"/>
      <c r="O56" s="677"/>
    </row>
    <row r="57" spans="3:15" x14ac:dyDescent="0.45">
      <c r="C57" s="332" t="s">
        <v>4698</v>
      </c>
      <c r="D57" s="2819">
        <v>4.3519679999999998E-2</v>
      </c>
      <c r="E57" s="2819">
        <v>1311.6</v>
      </c>
      <c r="F57" s="2819">
        <v>131.16</v>
      </c>
      <c r="G57" s="2819">
        <v>3.6867337602927729E-3</v>
      </c>
      <c r="H57" s="2827"/>
      <c r="I57" s="677"/>
      <c r="J57" s="2820"/>
      <c r="K57" s="2827"/>
      <c r="L57" s="677"/>
      <c r="M57" s="2828"/>
      <c r="N57" s="2827"/>
      <c r="O57" s="677"/>
    </row>
    <row r="58" spans="3:15" x14ac:dyDescent="0.45">
      <c r="C58" s="332" t="s">
        <v>4699</v>
      </c>
      <c r="D58" s="2819">
        <v>29.23872681600028</v>
      </c>
      <c r="E58" s="2819">
        <v>7655.9000000000005</v>
      </c>
      <c r="F58" s="2819">
        <v>765.59000000000015</v>
      </c>
      <c r="G58" s="2819">
        <v>0.42434559281077738</v>
      </c>
      <c r="H58" s="2827"/>
      <c r="I58" s="677"/>
      <c r="J58" s="2820"/>
      <c r="K58" s="2827"/>
      <c r="L58" s="677"/>
      <c r="M58" s="2828"/>
      <c r="N58" s="2827"/>
      <c r="O58" s="677"/>
    </row>
    <row r="59" spans="3:15" x14ac:dyDescent="0.45">
      <c r="C59" s="332" t="s">
        <v>4700</v>
      </c>
      <c r="D59" s="2819">
        <v>36.638278128000763</v>
      </c>
      <c r="E59" s="2819">
        <v>9226.8000000000011</v>
      </c>
      <c r="F59" s="2819">
        <v>922.68000000000018</v>
      </c>
      <c r="G59" s="2819">
        <v>0.44120602939264802</v>
      </c>
      <c r="H59" s="2827"/>
      <c r="I59" s="677"/>
      <c r="J59" s="2820"/>
      <c r="K59" s="2827"/>
      <c r="L59" s="677"/>
      <c r="M59" s="2828"/>
      <c r="N59" s="2827"/>
      <c r="O59" s="677"/>
    </row>
    <row r="60" spans="3:15" x14ac:dyDescent="0.45">
      <c r="C60" s="332" t="s">
        <v>4701</v>
      </c>
      <c r="D60" s="2819">
        <v>36.079632468000206</v>
      </c>
      <c r="E60" s="2819">
        <v>4884.6000000000004</v>
      </c>
      <c r="F60" s="2819">
        <v>488.46000000000004</v>
      </c>
      <c r="G60" s="2819">
        <v>0.82071163493428778</v>
      </c>
      <c r="H60" s="2827"/>
      <c r="I60" s="677"/>
      <c r="J60" s="2820"/>
      <c r="K60" s="2827"/>
      <c r="L60" s="677"/>
      <c r="M60" s="2828"/>
      <c r="N60" s="2827"/>
      <c r="O60" s="677"/>
    </row>
    <row r="61" spans="3:15" x14ac:dyDescent="0.45">
      <c r="C61" s="332" t="s">
        <v>4702</v>
      </c>
      <c r="D61" s="2819">
        <v>145.47705148791647</v>
      </c>
      <c r="E61" s="2819">
        <v>7850.3</v>
      </c>
      <c r="F61" s="2819">
        <v>785.03000000000009</v>
      </c>
      <c r="G61" s="2819">
        <v>2.0590444737131981</v>
      </c>
      <c r="H61" s="2827"/>
      <c r="I61" s="677"/>
      <c r="J61" s="2820"/>
      <c r="K61" s="2827"/>
      <c r="L61" s="677"/>
      <c r="M61" s="2828"/>
      <c r="N61" s="2827"/>
      <c r="O61" s="677"/>
    </row>
    <row r="62" spans="3:15" x14ac:dyDescent="0.45">
      <c r="C62" s="332" t="s">
        <v>4703</v>
      </c>
      <c r="D62" s="2819">
        <v>14.49667029599998</v>
      </c>
      <c r="E62" s="2819">
        <v>2249.8000000000002</v>
      </c>
      <c r="F62" s="2819">
        <v>224.98000000000002</v>
      </c>
      <c r="G62" s="2819">
        <v>0.71594859276380018</v>
      </c>
      <c r="H62" s="2827"/>
      <c r="I62" s="677"/>
      <c r="J62" s="2820"/>
      <c r="K62" s="2827"/>
      <c r="L62" s="677"/>
      <c r="M62" s="2828"/>
      <c r="N62" s="2827"/>
      <c r="O62" s="677"/>
    </row>
    <row r="63" spans="3:15" x14ac:dyDescent="0.45">
      <c r="C63" s="332" t="s">
        <v>4704</v>
      </c>
      <c r="D63" s="2819">
        <v>7.2096242400000001</v>
      </c>
      <c r="E63" s="2819">
        <v>506.20000000000005</v>
      </c>
      <c r="F63" s="2819">
        <v>50.620000000000005</v>
      </c>
      <c r="G63" s="2819">
        <v>1.5825155274595022</v>
      </c>
      <c r="H63" s="2827"/>
      <c r="I63" s="677"/>
      <c r="J63" s="2820"/>
      <c r="K63" s="2827"/>
      <c r="L63" s="677"/>
      <c r="M63" s="2828"/>
      <c r="N63" s="2827"/>
      <c r="O63" s="677"/>
    </row>
    <row r="64" spans="3:15" x14ac:dyDescent="0.45">
      <c r="C64" s="332" t="s">
        <v>4705</v>
      </c>
      <c r="D64" s="2819">
        <v>6.9288137640000027</v>
      </c>
      <c r="E64" s="2819">
        <v>3395.0999999999995</v>
      </c>
      <c r="F64" s="2819">
        <v>339.51</v>
      </c>
      <c r="G64" s="2819">
        <v>0.22675862154281184</v>
      </c>
      <c r="H64" s="2827"/>
      <c r="I64" s="677"/>
      <c r="J64" s="2820"/>
      <c r="K64" s="2827"/>
      <c r="L64" s="677"/>
      <c r="M64" s="2828"/>
      <c r="N64" s="2827"/>
      <c r="O64" s="677"/>
    </row>
    <row r="65" spans="3:15" x14ac:dyDescent="0.45">
      <c r="C65" s="332" t="s">
        <v>4706</v>
      </c>
      <c r="D65" s="2819">
        <v>19.651354560000001</v>
      </c>
      <c r="E65" s="2819">
        <v>195.10000000000002</v>
      </c>
      <c r="F65" s="2819">
        <v>19.510000000000005</v>
      </c>
      <c r="G65" s="2819">
        <v>11.19161373654536</v>
      </c>
      <c r="H65" s="2827"/>
      <c r="I65" s="677"/>
      <c r="J65" s="2820"/>
      <c r="K65" s="2827"/>
      <c r="L65" s="677"/>
      <c r="M65" s="2828"/>
      <c r="N65" s="2827"/>
      <c r="O65" s="677"/>
    </row>
    <row r="66" spans="3:15" x14ac:dyDescent="0.45">
      <c r="C66" s="332" t="s">
        <v>4707</v>
      </c>
      <c r="D66" s="2819">
        <v>1.8771212160000013</v>
      </c>
      <c r="E66" s="2819">
        <v>302.90000000000003</v>
      </c>
      <c r="F66" s="2819">
        <v>30.290000000000006</v>
      </c>
      <c r="G66" s="2819">
        <v>0.68857386596236425</v>
      </c>
      <c r="H66" s="2827"/>
      <c r="I66" s="677"/>
      <c r="J66" s="2820"/>
      <c r="K66" s="2827"/>
      <c r="L66" s="677"/>
      <c r="M66" s="2828"/>
      <c r="N66" s="2827"/>
      <c r="O66" s="677"/>
    </row>
    <row r="67" spans="3:15" x14ac:dyDescent="0.45">
      <c r="C67" s="332" t="s">
        <v>4708</v>
      </c>
      <c r="D67" s="2819">
        <v>37.496619360000004</v>
      </c>
      <c r="E67" s="2819">
        <v>250.09999999999997</v>
      </c>
      <c r="F67" s="2819">
        <v>25.009999999999998</v>
      </c>
      <c r="G67" s="2819">
        <v>16.658500759696125</v>
      </c>
      <c r="H67" s="2827"/>
      <c r="I67" s="677"/>
      <c r="J67" s="2820"/>
      <c r="K67" s="2827"/>
      <c r="L67" s="677"/>
      <c r="M67" s="2828"/>
      <c r="N67" s="2827"/>
      <c r="O67" s="677"/>
    </row>
    <row r="68" spans="3:15" x14ac:dyDescent="0.45">
      <c r="C68" s="332" t="s">
        <v>4709</v>
      </c>
      <c r="D68" s="2819">
        <v>35.088635116800063</v>
      </c>
      <c r="E68" s="2819">
        <v>1879.1</v>
      </c>
      <c r="F68" s="2819">
        <v>187.91</v>
      </c>
      <c r="G68" s="2819">
        <v>2.0747896520674831</v>
      </c>
      <c r="H68" s="2827"/>
      <c r="I68" s="677"/>
      <c r="J68" s="2820"/>
      <c r="K68" s="2827"/>
      <c r="L68" s="677"/>
      <c r="M68" s="2828"/>
      <c r="N68" s="2827"/>
      <c r="O68" s="677"/>
    </row>
    <row r="69" spans="3:15" x14ac:dyDescent="0.45">
      <c r="C69" s="2130" t="s">
        <v>1887</v>
      </c>
      <c r="D69" s="2821">
        <v>2970.0299548176899</v>
      </c>
      <c r="E69" s="2821">
        <v>193831.40000000002</v>
      </c>
      <c r="F69" s="2821">
        <v>19383.139999999992</v>
      </c>
      <c r="G69" s="2821">
        <v>1.7025277035252109</v>
      </c>
      <c r="H69" s="2827"/>
      <c r="I69" s="677"/>
      <c r="J69" s="2820"/>
      <c r="K69" s="2827"/>
      <c r="L69" s="677"/>
      <c r="M69" s="2828"/>
      <c r="N69" s="2827"/>
      <c r="O69" s="677"/>
    </row>
    <row r="70" spans="3:15" x14ac:dyDescent="0.45">
      <c r="C70" s="2815" t="s">
        <v>6663</v>
      </c>
      <c r="D70" s="2815"/>
      <c r="E70" s="2815"/>
      <c r="F70" s="2815"/>
      <c r="G70" s="2815"/>
    </row>
    <row r="71" spans="3:15" x14ac:dyDescent="0.45">
      <c r="C71" s="2815" t="s">
        <v>6664</v>
      </c>
      <c r="D71" s="2815"/>
      <c r="E71" s="2815"/>
      <c r="F71" s="2815"/>
      <c r="G71" s="2815"/>
    </row>
    <row r="72" spans="3:15" s="2562" customFormat="1" x14ac:dyDescent="0.45">
      <c r="C72" s="2815"/>
      <c r="D72" s="2815"/>
      <c r="E72" s="2815"/>
      <c r="F72" s="2815"/>
      <c r="G72" s="2815"/>
    </row>
    <row r="73" spans="3:15" s="2562" customFormat="1" x14ac:dyDescent="0.45">
      <c r="C73" s="2815"/>
      <c r="D73" s="2815"/>
      <c r="E73" s="2815"/>
      <c r="F73" s="2815"/>
      <c r="G73" s="2815"/>
    </row>
  </sheetData>
  <mergeCells count="13">
    <mergeCell ref="C33:C34"/>
    <mergeCell ref="C1:D1"/>
    <mergeCell ref="A3:B3"/>
    <mergeCell ref="C3:T3"/>
    <mergeCell ref="A4:B4"/>
    <mergeCell ref="C4:T4"/>
    <mergeCell ref="A5:B5"/>
    <mergeCell ref="C5:T5"/>
    <mergeCell ref="A6:B6"/>
    <mergeCell ref="C6:T6"/>
    <mergeCell ref="C9:G9"/>
    <mergeCell ref="C10:G10"/>
    <mergeCell ref="C32:G32"/>
  </mergeCells>
  <hyperlinks>
    <hyperlink ref="A1" location="'ODS 6.'!A1" display="REGRESAR" xr:uid="{00000000-0004-0000-BC00-000000000000}"/>
    <hyperlink ref="C1" location="'Metadato 6.4.2'!A1" display="VER METADATO" xr:uid="{00000000-0004-0000-BC00-000001000000}"/>
  </hyperlinks>
  <pageMargins left="0.7" right="0.7" top="0.75" bottom="0.75" header="0.3" footer="0.3"/>
  <pageSetup orientation="portrait" r:id="rId1"/>
  <drawing r:id="rId2"/>
  <legacy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19">
    <tabColor theme="0" tint="-0.499984740745262"/>
  </sheetPr>
  <dimension ref="A1:G48"/>
  <sheetViews>
    <sheetView showGridLines="0" zoomScaleNormal="100" workbookViewId="0">
      <pane ySplit="1" topLeftCell="A2" activePane="bottomLeft" state="frozen"/>
      <selection activeCell="B1" sqref="B1"/>
      <selection pane="bottomLeft" activeCell="B1" sqref="B1"/>
    </sheetView>
  </sheetViews>
  <sheetFormatPr baseColWidth="10" defaultColWidth="11.44140625" defaultRowHeight="17.399999999999999" x14ac:dyDescent="0.45"/>
  <cols>
    <col min="1" max="1" width="11.44140625" style="22"/>
    <col min="2" max="2" width="26.44140625" style="22" customWidth="1"/>
    <col min="3" max="3" width="24" style="22" customWidth="1"/>
    <col min="4" max="4" width="85.77734375" style="22" customWidth="1"/>
    <col min="5" max="5" width="11.44140625" style="22"/>
    <col min="6" max="6" width="7.21875" style="22" customWidth="1"/>
    <col min="7" max="16384" width="11.44140625" style="22"/>
  </cols>
  <sheetData>
    <row r="1" spans="1:7" x14ac:dyDescent="0.45">
      <c r="B1" s="570" t="s">
        <v>337</v>
      </c>
    </row>
    <row r="2" spans="1:7" ht="18" thickBot="1" x14ac:dyDescent="0.5"/>
    <row r="3" spans="1:7" ht="23.25" customHeight="1" thickBot="1" x14ac:dyDescent="0.5">
      <c r="B3" s="3122" t="s">
        <v>370</v>
      </c>
      <c r="C3" s="3122"/>
      <c r="D3" s="3122"/>
      <c r="F3" s="147" t="s">
        <v>471</v>
      </c>
    </row>
    <row r="4" spans="1:7" x14ac:dyDescent="0.45">
      <c r="A4" s="148"/>
      <c r="B4" s="3142" t="s">
        <v>449</v>
      </c>
      <c r="C4" s="3142"/>
      <c r="D4" s="44" t="s">
        <v>6</v>
      </c>
    </row>
    <row r="5" spans="1:7" ht="52.2" x14ac:dyDescent="0.45">
      <c r="B5" s="3142" t="s">
        <v>373</v>
      </c>
      <c r="C5" s="3142"/>
      <c r="D5" s="44" t="s">
        <v>24</v>
      </c>
    </row>
    <row r="6" spans="1:7" x14ac:dyDescent="0.45">
      <c r="B6" s="3142" t="s">
        <v>374</v>
      </c>
      <c r="C6" s="3142"/>
      <c r="D6" s="45" t="s">
        <v>331</v>
      </c>
    </row>
    <row r="7" spans="1:7" ht="34.799999999999997" x14ac:dyDescent="0.45">
      <c r="B7" s="3143" t="s">
        <v>375</v>
      </c>
      <c r="C7" s="3143"/>
      <c r="D7" s="46" t="s">
        <v>3944</v>
      </c>
    </row>
    <row r="8" spans="1:7" x14ac:dyDescent="0.45">
      <c r="B8" s="3143" t="s">
        <v>2480</v>
      </c>
      <c r="C8" s="3143"/>
      <c r="D8" s="47" t="s">
        <v>2492</v>
      </c>
    </row>
    <row r="10" spans="1:7" ht="23.25" customHeight="1" x14ac:dyDescent="0.45">
      <c r="B10" s="3122" t="s">
        <v>376</v>
      </c>
      <c r="C10" s="3122"/>
      <c r="D10" s="3122"/>
    </row>
    <row r="11" spans="1:7" x14ac:dyDescent="0.45">
      <c r="B11" s="3153" t="s">
        <v>377</v>
      </c>
      <c r="C11" s="3154"/>
      <c r="D11" s="44" t="s">
        <v>493</v>
      </c>
    </row>
    <row r="12" spans="1:7" x14ac:dyDescent="0.45">
      <c r="B12" s="3155" t="s">
        <v>379</v>
      </c>
      <c r="C12" s="3155"/>
      <c r="D12" s="684" t="s">
        <v>482</v>
      </c>
    </row>
    <row r="13" spans="1:7" x14ac:dyDescent="0.45">
      <c r="B13" s="3142" t="s">
        <v>380</v>
      </c>
      <c r="C13" s="3142"/>
      <c r="D13" s="575" t="s">
        <v>331</v>
      </c>
    </row>
    <row r="14" spans="1:7" x14ac:dyDescent="0.45">
      <c r="B14" s="3142" t="s">
        <v>381</v>
      </c>
      <c r="C14" s="3156"/>
      <c r="D14" s="575" t="s">
        <v>10</v>
      </c>
    </row>
    <row r="15" spans="1:7" ht="156.6" x14ac:dyDescent="0.45">
      <c r="B15" s="3142" t="s">
        <v>382</v>
      </c>
      <c r="C15" s="3142"/>
      <c r="D15" s="106" t="s">
        <v>5979</v>
      </c>
    </row>
    <row r="16" spans="1:7" ht="41.25" customHeight="1" x14ac:dyDescent="0.45">
      <c r="B16" s="3142" t="s">
        <v>383</v>
      </c>
      <c r="C16" s="3142"/>
      <c r="D16" s="44"/>
      <c r="G16" s="627"/>
    </row>
    <row r="17" spans="1:4" x14ac:dyDescent="0.45">
      <c r="B17" s="3142" t="s">
        <v>384</v>
      </c>
      <c r="C17" s="3142"/>
      <c r="D17" s="51" t="s">
        <v>472</v>
      </c>
    </row>
    <row r="18" spans="1:4" x14ac:dyDescent="0.45">
      <c r="B18" s="3143" t="s">
        <v>386</v>
      </c>
      <c r="C18" s="3143"/>
      <c r="D18" s="44"/>
    </row>
    <row r="19" spans="1:4" ht="18.75" customHeight="1" x14ac:dyDescent="0.45">
      <c r="B19" s="3144" t="s">
        <v>387</v>
      </c>
      <c r="C19" s="3145"/>
      <c r="D19" s="52" t="s">
        <v>494</v>
      </c>
    </row>
    <row r="20" spans="1:4" x14ac:dyDescent="0.45">
      <c r="B20" s="3142" t="s">
        <v>388</v>
      </c>
      <c r="C20" s="3142"/>
      <c r="D20" s="44" t="s">
        <v>424</v>
      </c>
    </row>
    <row r="21" spans="1:4" x14ac:dyDescent="0.45">
      <c r="A21" s="683"/>
      <c r="B21" s="3146" t="s">
        <v>390</v>
      </c>
      <c r="C21" s="54" t="s">
        <v>391</v>
      </c>
      <c r="D21" s="44" t="s">
        <v>495</v>
      </c>
    </row>
    <row r="22" spans="1:4" x14ac:dyDescent="0.45">
      <c r="B22" s="3147"/>
      <c r="C22" s="567" t="s">
        <v>393</v>
      </c>
      <c r="D22" s="57"/>
    </row>
    <row r="23" spans="1:4" x14ac:dyDescent="0.45">
      <c r="B23" s="3148" t="s">
        <v>395</v>
      </c>
      <c r="C23" s="3148"/>
      <c r="D23" s="44" t="s">
        <v>427</v>
      </c>
    </row>
    <row r="24" spans="1:4" x14ac:dyDescent="0.45">
      <c r="B24" s="3148" t="s">
        <v>397</v>
      </c>
      <c r="C24" s="3148"/>
      <c r="D24" s="64" t="s">
        <v>475</v>
      </c>
    </row>
    <row r="25" spans="1:4" x14ac:dyDescent="0.45">
      <c r="B25" s="3142" t="s">
        <v>399</v>
      </c>
      <c r="C25" s="3142"/>
      <c r="D25" s="52" t="s">
        <v>19</v>
      </c>
    </row>
    <row r="26" spans="1:4" ht="15" customHeight="1" x14ac:dyDescent="0.45">
      <c r="B26" s="3143" t="s">
        <v>401</v>
      </c>
      <c r="C26" s="3143"/>
      <c r="D26" s="44" t="s">
        <v>476</v>
      </c>
    </row>
    <row r="27" spans="1:4" x14ac:dyDescent="0.45">
      <c r="B27" s="3149" t="s">
        <v>403</v>
      </c>
      <c r="C27" s="3150"/>
      <c r="D27" s="44"/>
    </row>
    <row r="28" spans="1:4" ht="48.75" customHeight="1" x14ac:dyDescent="0.45">
      <c r="B28" s="568" t="s">
        <v>404</v>
      </c>
      <c r="C28" s="569"/>
      <c r="D28" s="44" t="s">
        <v>496</v>
      </c>
    </row>
    <row r="29" spans="1:4" x14ac:dyDescent="0.45">
      <c r="B29" s="3151" t="s">
        <v>405</v>
      </c>
      <c r="C29" s="3152"/>
      <c r="D29" s="61"/>
    </row>
    <row r="30" spans="1:4" x14ac:dyDescent="0.45">
      <c r="B30" s="62"/>
      <c r="C30" s="62"/>
      <c r="D30" s="63"/>
    </row>
    <row r="31" spans="1:4" ht="23.25" customHeight="1" x14ac:dyDescent="0.45">
      <c r="B31" s="3122" t="s">
        <v>406</v>
      </c>
      <c r="C31" s="3122"/>
      <c r="D31" s="3122"/>
    </row>
    <row r="32" spans="1:4" x14ac:dyDescent="0.45">
      <c r="B32" s="3140" t="s">
        <v>407</v>
      </c>
      <c r="C32" s="3141"/>
      <c r="D32" s="64" t="s">
        <v>478</v>
      </c>
    </row>
    <row r="33" spans="2:4" x14ac:dyDescent="0.45">
      <c r="B33" s="3140" t="s">
        <v>409</v>
      </c>
      <c r="C33" s="3141"/>
      <c r="D33" s="64" t="s">
        <v>479</v>
      </c>
    </row>
    <row r="34" spans="2:4" x14ac:dyDescent="0.45">
      <c r="B34" s="3140" t="s">
        <v>411</v>
      </c>
      <c r="C34" s="3141"/>
      <c r="D34" s="64" t="s">
        <v>475</v>
      </c>
    </row>
    <row r="35" spans="2:4" x14ac:dyDescent="0.45">
      <c r="B35" s="3140" t="s">
        <v>413</v>
      </c>
      <c r="C35" s="3141"/>
      <c r="D35" s="64" t="s">
        <v>4945</v>
      </c>
    </row>
    <row r="36" spans="2:4" x14ac:dyDescent="0.45">
      <c r="B36" s="3140" t="s">
        <v>415</v>
      </c>
      <c r="C36" s="3141"/>
      <c r="D36" s="64" t="s">
        <v>481</v>
      </c>
    </row>
    <row r="38" spans="2:4" ht="47.25" customHeight="1" x14ac:dyDescent="0.45"/>
    <row r="48" spans="2:4" ht="51" customHeight="1" x14ac:dyDescent="0.45"/>
  </sheetData>
  <mergeCells count="30">
    <mergeCell ref="B16:C16"/>
    <mergeCell ref="B3:D3"/>
    <mergeCell ref="B4:C4"/>
    <mergeCell ref="B5:C5"/>
    <mergeCell ref="B6:C6"/>
    <mergeCell ref="B7:C7"/>
    <mergeCell ref="B10:D10"/>
    <mergeCell ref="B11:C11"/>
    <mergeCell ref="B12:C12"/>
    <mergeCell ref="B13:C13"/>
    <mergeCell ref="B14:C14"/>
    <mergeCell ref="B15:C15"/>
    <mergeCell ref="B8:C8"/>
    <mergeCell ref="B31:D31"/>
    <mergeCell ref="B17:C17"/>
    <mergeCell ref="B18:C18"/>
    <mergeCell ref="B19:C19"/>
    <mergeCell ref="B20:C20"/>
    <mergeCell ref="B21:B22"/>
    <mergeCell ref="B23:C23"/>
    <mergeCell ref="B24:C24"/>
    <mergeCell ref="B25:C25"/>
    <mergeCell ref="B26:C26"/>
    <mergeCell ref="B27:C27"/>
    <mergeCell ref="B29:C29"/>
    <mergeCell ref="B32:C32"/>
    <mergeCell ref="B33:C33"/>
    <mergeCell ref="B34:C34"/>
    <mergeCell ref="B35:C35"/>
    <mergeCell ref="B36:C36"/>
  </mergeCells>
  <dataValidations count="7">
    <dataValidation allowBlank="1" showDropDown="1" showInputMessage="1" showErrorMessage="1" sqref="D13" xr:uid="{00000000-0002-0000-1200-000000000000}"/>
    <dataValidation type="list" allowBlank="1" showInputMessage="1" showErrorMessage="1" sqref="D4" xr:uid="{00000000-0002-0000-1200-000001000000}">
      <formula1>ODS</formula1>
    </dataValidation>
    <dataValidation type="list" allowBlank="1" showInputMessage="1" showErrorMessage="1" sqref="D5" xr:uid="{00000000-0002-0000-1200-000002000000}">
      <formula1>Metas_ODS</formula1>
    </dataValidation>
    <dataValidation type="list" allowBlank="1" showInputMessage="1" showErrorMessage="1" sqref="D6" xr:uid="{00000000-0002-0000-1200-000003000000}">
      <formula1>Numero_indicador</formula1>
    </dataValidation>
    <dataValidation type="list" allowBlank="1" showInputMessage="1" showErrorMessage="1" sqref="D7" xr:uid="{00000000-0002-0000-1200-000004000000}">
      <formula1>Nombre_indicador_ODS</formula1>
    </dataValidation>
    <dataValidation type="list" allowBlank="1" showInputMessage="1" showErrorMessage="1" sqref="D14" xr:uid="{00000000-0002-0000-1200-000005000000}">
      <formula1>Tipo_indicador</formula1>
    </dataValidation>
    <dataValidation type="list" allowBlank="1" showInputMessage="1" showErrorMessage="1" sqref="D25" xr:uid="{00000000-0002-0000-1200-000006000000}">
      <formula1>Tipo_operación</formula1>
    </dataValidation>
  </dataValidations>
  <hyperlinks>
    <hyperlink ref="B1" location="'1.5.2'!A1" display="REGRESAR" xr:uid="{00000000-0004-0000-1200-000000000000}"/>
    <hyperlink ref="D8" r:id="rId1" xr:uid="{00000000-0004-0000-1200-000001000000}"/>
  </hyperlinks>
  <pageMargins left="0.7" right="0.7" top="0.75" bottom="0.75" header="0.3" footer="0.3"/>
  <pageSetup paperSize="9" orientation="portrait" r:id="rId2"/>
  <drawing r:id="rId3"/>
</worksheet>
</file>

<file path=xl/worksheets/sheet1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D00-000000000000}">
  <sheetPr>
    <tabColor theme="0" tint="-0.499984740745262"/>
  </sheetPr>
  <dimension ref="A1:F46"/>
  <sheetViews>
    <sheetView showGridLines="0" zoomScaleNormal="100" workbookViewId="0">
      <pane ySplit="1" topLeftCell="A17" activePane="bottomLeft" state="frozen"/>
      <selection activeCell="C4" sqref="C4:L4"/>
      <selection pane="bottomLeft" activeCell="H24" sqref="H24:H25"/>
    </sheetView>
  </sheetViews>
  <sheetFormatPr baseColWidth="10" defaultColWidth="11.44140625" defaultRowHeight="13.2" x14ac:dyDescent="0.3"/>
  <cols>
    <col min="1" max="1" width="12" style="1376" customWidth="1"/>
    <col min="2" max="2" width="26.44140625" style="1376" customWidth="1"/>
    <col min="3" max="3" width="10.5546875" style="1376" bestFit="1" customWidth="1"/>
    <col min="4" max="4" width="85.5546875" style="1376" customWidth="1"/>
    <col min="5" max="5" width="11.44140625" style="1376"/>
    <col min="6" max="6" width="7.21875" style="1376" customWidth="1"/>
    <col min="7" max="7" width="13" style="1376" customWidth="1"/>
    <col min="8" max="11" width="11.44140625" style="1376"/>
    <col min="12" max="12" width="12.5546875" style="1376" customWidth="1"/>
    <col min="13" max="16384" width="11.44140625" style="1376"/>
  </cols>
  <sheetData>
    <row r="1" spans="2:6" ht="17.399999999999999" x14ac:dyDescent="0.3">
      <c r="B1" s="481" t="s">
        <v>337</v>
      </c>
    </row>
    <row r="2" spans="2:6" ht="13.8" thickBot="1" x14ac:dyDescent="0.35"/>
    <row r="3" spans="2:6" ht="23.25" customHeight="1" thickBot="1" x14ac:dyDescent="0.35">
      <c r="B3" s="3505" t="s">
        <v>370</v>
      </c>
      <c r="C3" s="3505"/>
      <c r="D3" s="3505"/>
      <c r="F3" s="1264" t="s">
        <v>471</v>
      </c>
    </row>
    <row r="4" spans="2:6" ht="17.399999999999999" x14ac:dyDescent="0.3">
      <c r="B4" s="3142" t="s">
        <v>449</v>
      </c>
      <c r="C4" s="3142"/>
      <c r="D4" s="44" t="s">
        <v>25</v>
      </c>
    </row>
    <row r="5" spans="2:6" ht="52.2" x14ac:dyDescent="0.3">
      <c r="B5" s="3142" t="s">
        <v>373</v>
      </c>
      <c r="C5" s="3142"/>
      <c r="D5" s="44" t="s">
        <v>82</v>
      </c>
    </row>
    <row r="6" spans="2:6" ht="17.399999999999999" x14ac:dyDescent="0.3">
      <c r="B6" s="3142" t="s">
        <v>374</v>
      </c>
      <c r="C6" s="3142"/>
      <c r="D6" s="45" t="s">
        <v>951</v>
      </c>
    </row>
    <row r="7" spans="2:6" ht="17.399999999999999" x14ac:dyDescent="0.3">
      <c r="B7" s="3143" t="s">
        <v>375</v>
      </c>
      <c r="C7" s="3143"/>
      <c r="D7" s="46" t="s">
        <v>4026</v>
      </c>
    </row>
    <row r="8" spans="2:6" ht="17.399999999999999" x14ac:dyDescent="0.45">
      <c r="B8" s="178"/>
      <c r="C8" s="178"/>
      <c r="D8" s="178"/>
    </row>
    <row r="9" spans="2:6" ht="18.600000000000001" x14ac:dyDescent="0.3">
      <c r="B9" s="3505" t="s">
        <v>376</v>
      </c>
      <c r="C9" s="3505"/>
      <c r="D9" s="3505"/>
    </row>
    <row r="10" spans="2:6" ht="23.25" customHeight="1" x14ac:dyDescent="0.3">
      <c r="B10" s="3185" t="s">
        <v>377</v>
      </c>
      <c r="C10" s="3156"/>
      <c r="D10" s="44" t="s">
        <v>1083</v>
      </c>
    </row>
    <row r="11" spans="2:6" ht="17.399999999999999" x14ac:dyDescent="0.3">
      <c r="B11" s="3143" t="s">
        <v>379</v>
      </c>
      <c r="C11" s="3143"/>
      <c r="D11" s="661" t="s">
        <v>1084</v>
      </c>
    </row>
    <row r="12" spans="2:6" ht="39" customHeight="1" x14ac:dyDescent="0.3">
      <c r="B12" s="3142" t="s">
        <v>380</v>
      </c>
      <c r="C12" s="3142"/>
      <c r="D12" s="603" t="s">
        <v>1085</v>
      </c>
    </row>
    <row r="13" spans="2:6" ht="17.399999999999999" x14ac:dyDescent="0.3">
      <c r="B13" s="3142" t="s">
        <v>381</v>
      </c>
      <c r="C13" s="3156"/>
      <c r="D13" s="603" t="s">
        <v>10</v>
      </c>
    </row>
    <row r="14" spans="2:6" ht="409.6" x14ac:dyDescent="0.3">
      <c r="B14" s="3142" t="s">
        <v>382</v>
      </c>
      <c r="C14" s="3142"/>
      <c r="D14" s="44" t="s">
        <v>4710</v>
      </c>
    </row>
    <row r="15" spans="2:6" ht="139.19999999999999" x14ac:dyDescent="0.3">
      <c r="B15" s="3142" t="s">
        <v>383</v>
      </c>
      <c r="C15" s="3142"/>
      <c r="D15" s="44" t="s">
        <v>1086</v>
      </c>
    </row>
    <row r="16" spans="2:6" ht="17.399999999999999" x14ac:dyDescent="0.3">
      <c r="B16" s="3142" t="s">
        <v>384</v>
      </c>
      <c r="C16" s="3142"/>
      <c r="D16" s="57"/>
    </row>
    <row r="17" spans="1:4" ht="17.399999999999999" x14ac:dyDescent="0.3">
      <c r="B17" s="3143" t="s">
        <v>386</v>
      </c>
      <c r="C17" s="3143"/>
      <c r="D17" s="44" t="s">
        <v>1087</v>
      </c>
    </row>
    <row r="18" spans="1:4" ht="17.399999999999999" x14ac:dyDescent="0.3">
      <c r="B18" s="3144" t="s">
        <v>387</v>
      </c>
      <c r="C18" s="3145"/>
      <c r="D18" s="57"/>
    </row>
    <row r="19" spans="1:4" ht="15" customHeight="1" x14ac:dyDescent="0.3">
      <c r="B19" s="3142" t="s">
        <v>388</v>
      </c>
      <c r="C19" s="3142"/>
      <c r="D19" s="44" t="s">
        <v>424</v>
      </c>
    </row>
    <row r="20" spans="1:4" ht="34.799999999999997" x14ac:dyDescent="0.3">
      <c r="B20" s="3146" t="s">
        <v>390</v>
      </c>
      <c r="C20" s="54" t="s">
        <v>391</v>
      </c>
      <c r="D20" s="44" t="s">
        <v>4711</v>
      </c>
    </row>
    <row r="21" spans="1:4" ht="17.399999999999999" x14ac:dyDescent="0.3">
      <c r="B21" s="3147"/>
      <c r="C21" s="577" t="s">
        <v>393</v>
      </c>
      <c r="D21" s="57" t="s">
        <v>1088</v>
      </c>
    </row>
    <row r="22" spans="1:4" ht="17.399999999999999" x14ac:dyDescent="0.3">
      <c r="B22" s="3142" t="s">
        <v>395</v>
      </c>
      <c r="C22" s="3142"/>
      <c r="D22" s="44" t="s">
        <v>427</v>
      </c>
    </row>
    <row r="23" spans="1:4" ht="34.799999999999997" x14ac:dyDescent="0.3">
      <c r="B23" s="3142" t="s">
        <v>397</v>
      </c>
      <c r="C23" s="3142"/>
      <c r="D23" s="45" t="s">
        <v>1089</v>
      </c>
    </row>
    <row r="24" spans="1:4" ht="17.399999999999999" x14ac:dyDescent="0.3">
      <c r="B24" s="3142" t="s">
        <v>399</v>
      </c>
      <c r="C24" s="3142"/>
      <c r="D24" s="57" t="s">
        <v>22</v>
      </c>
    </row>
    <row r="25" spans="1:4" ht="52.2" x14ac:dyDescent="0.3">
      <c r="B25" s="3143" t="s">
        <v>401</v>
      </c>
      <c r="C25" s="3143"/>
      <c r="D25" s="45" t="s">
        <v>1090</v>
      </c>
    </row>
    <row r="26" spans="1:4" ht="208.8" x14ac:dyDescent="0.3">
      <c r="B26" s="3149" t="s">
        <v>403</v>
      </c>
      <c r="C26" s="3150"/>
      <c r="D26" s="44" t="s">
        <v>1091</v>
      </c>
    </row>
    <row r="27" spans="1:4" ht="156.6" x14ac:dyDescent="0.3">
      <c r="B27" s="578" t="s">
        <v>404</v>
      </c>
      <c r="C27" s="579"/>
      <c r="D27" s="57" t="s">
        <v>1092</v>
      </c>
    </row>
    <row r="28" spans="1:4" ht="139.19999999999999" x14ac:dyDescent="0.3">
      <c r="B28" s="3151" t="s">
        <v>405</v>
      </c>
      <c r="C28" s="3152"/>
      <c r="D28" s="61" t="s">
        <v>6467</v>
      </c>
    </row>
    <row r="29" spans="1:4" ht="17.399999999999999" x14ac:dyDescent="0.3">
      <c r="B29" s="62"/>
      <c r="C29" s="62"/>
      <c r="D29" s="63"/>
    </row>
    <row r="30" spans="1:4" ht="18.600000000000001" x14ac:dyDescent="0.3">
      <c r="B30" s="3505" t="s">
        <v>406</v>
      </c>
      <c r="C30" s="3505"/>
      <c r="D30" s="3505"/>
    </row>
    <row r="31" spans="1:4" ht="23.25" customHeight="1" x14ac:dyDescent="0.45">
      <c r="A31" s="1377"/>
      <c r="B31" s="3149" t="s">
        <v>407</v>
      </c>
      <c r="C31" s="3150"/>
      <c r="D31" s="1260" t="s">
        <v>2241</v>
      </c>
    </row>
    <row r="32" spans="1:4" ht="17.399999999999999" x14ac:dyDescent="0.3">
      <c r="A32" s="1377"/>
      <c r="B32" s="3149" t="s">
        <v>409</v>
      </c>
      <c r="C32" s="3150"/>
      <c r="D32" s="45" t="s">
        <v>2152</v>
      </c>
    </row>
    <row r="33" spans="2:4" ht="17.399999999999999" x14ac:dyDescent="0.3">
      <c r="B33" s="3149" t="s">
        <v>411</v>
      </c>
      <c r="C33" s="3150"/>
      <c r="D33" s="45" t="s">
        <v>1062</v>
      </c>
    </row>
    <row r="34" spans="2:4" ht="17.399999999999999" x14ac:dyDescent="0.3">
      <c r="B34" s="3149" t="s">
        <v>413</v>
      </c>
      <c r="C34" s="3150"/>
      <c r="D34" s="45" t="s">
        <v>2243</v>
      </c>
    </row>
    <row r="35" spans="2:4" ht="17.399999999999999" x14ac:dyDescent="0.45">
      <c r="B35" s="3563" t="s">
        <v>415</v>
      </c>
      <c r="C35" s="3563"/>
      <c r="D35" s="1308" t="s">
        <v>1415</v>
      </c>
    </row>
    <row r="36" spans="2:4" ht="17.399999999999999" x14ac:dyDescent="0.45">
      <c r="B36" s="3563" t="s">
        <v>415</v>
      </c>
      <c r="C36" s="3563"/>
      <c r="D36" s="1308" t="s">
        <v>1415</v>
      </c>
    </row>
    <row r="37" spans="2:4" ht="17.399999999999999" x14ac:dyDescent="0.3">
      <c r="B37" s="3149" t="s">
        <v>407</v>
      </c>
      <c r="C37" s="3150"/>
      <c r="D37" s="45" t="s">
        <v>4423</v>
      </c>
    </row>
    <row r="38" spans="2:4" ht="17.399999999999999" x14ac:dyDescent="0.3">
      <c r="B38" s="3149" t="s">
        <v>409</v>
      </c>
      <c r="C38" s="3150"/>
      <c r="D38" s="45" t="s">
        <v>4424</v>
      </c>
    </row>
    <row r="39" spans="2:4" ht="17.399999999999999" x14ac:dyDescent="0.3">
      <c r="B39" s="3149" t="s">
        <v>411</v>
      </c>
      <c r="C39" s="3150"/>
      <c r="D39" s="45" t="s">
        <v>1093</v>
      </c>
    </row>
    <row r="40" spans="2:4" ht="17.399999999999999" x14ac:dyDescent="0.3">
      <c r="B40" s="3149" t="s">
        <v>413</v>
      </c>
      <c r="C40" s="3150"/>
      <c r="D40" s="45"/>
    </row>
    <row r="41" spans="2:4" ht="17.399999999999999" x14ac:dyDescent="0.3">
      <c r="B41" s="3563" t="s">
        <v>415</v>
      </c>
      <c r="C41" s="3563"/>
      <c r="D41" s="1378" t="s">
        <v>4425</v>
      </c>
    </row>
    <row r="42" spans="2:4" ht="17.399999999999999" x14ac:dyDescent="0.3">
      <c r="B42" s="3149" t="s">
        <v>407</v>
      </c>
      <c r="C42" s="3150"/>
      <c r="D42" s="45"/>
    </row>
    <row r="43" spans="2:4" ht="17.399999999999999" x14ac:dyDescent="0.3">
      <c r="B43" s="3149" t="s">
        <v>409</v>
      </c>
      <c r="C43" s="3150"/>
      <c r="D43" s="45"/>
    </row>
    <row r="44" spans="2:4" ht="17.399999999999999" x14ac:dyDescent="0.3">
      <c r="B44" s="3149" t="s">
        <v>411</v>
      </c>
      <c r="C44" s="3150"/>
      <c r="D44" s="45"/>
    </row>
    <row r="45" spans="2:4" ht="17.399999999999999" x14ac:dyDescent="0.3">
      <c r="B45" s="3149" t="s">
        <v>413</v>
      </c>
      <c r="C45" s="3150"/>
      <c r="D45" s="45"/>
    </row>
    <row r="46" spans="2:4" ht="17.399999999999999" x14ac:dyDescent="0.3">
      <c r="B46" s="3563" t="s">
        <v>415</v>
      </c>
      <c r="C46" s="3563"/>
      <c r="D46" s="1378"/>
    </row>
  </sheetData>
  <mergeCells count="40">
    <mergeCell ref="B9:D9"/>
    <mergeCell ref="B3:D3"/>
    <mergeCell ref="B4:C4"/>
    <mergeCell ref="B5:C5"/>
    <mergeCell ref="B6:C6"/>
    <mergeCell ref="B7:C7"/>
    <mergeCell ref="B22:C22"/>
    <mergeCell ref="B10:C10"/>
    <mergeCell ref="B11:C11"/>
    <mergeCell ref="B12:C12"/>
    <mergeCell ref="B13:C13"/>
    <mergeCell ref="B14:C14"/>
    <mergeCell ref="B15:C15"/>
    <mergeCell ref="B16:C16"/>
    <mergeCell ref="B17:C17"/>
    <mergeCell ref="B18:C18"/>
    <mergeCell ref="B19:C19"/>
    <mergeCell ref="B20:B21"/>
    <mergeCell ref="B36:C36"/>
    <mergeCell ref="B23:C23"/>
    <mergeCell ref="B24:C24"/>
    <mergeCell ref="B25:C25"/>
    <mergeCell ref="B26:C26"/>
    <mergeCell ref="B28:C28"/>
    <mergeCell ref="B30:D30"/>
    <mergeCell ref="B31:C31"/>
    <mergeCell ref="B32:C32"/>
    <mergeCell ref="B33:C33"/>
    <mergeCell ref="B34:C34"/>
    <mergeCell ref="B35:C35"/>
    <mergeCell ref="B43:C43"/>
    <mergeCell ref="B44:C44"/>
    <mergeCell ref="B45:C45"/>
    <mergeCell ref="B46:C46"/>
    <mergeCell ref="B37:C37"/>
    <mergeCell ref="B38:C38"/>
    <mergeCell ref="B39:C39"/>
    <mergeCell ref="B40:C40"/>
    <mergeCell ref="B41:C41"/>
    <mergeCell ref="B42:C42"/>
  </mergeCells>
  <dataValidations count="7">
    <dataValidation allowBlank="1" showDropDown="1" showInputMessage="1" showErrorMessage="1" sqref="D12" xr:uid="{00000000-0002-0000-BD00-000000000000}"/>
    <dataValidation type="list" allowBlank="1" showInputMessage="1" showErrorMessage="1" sqref="D4" xr:uid="{00000000-0002-0000-BD00-000001000000}">
      <formula1>ODS</formula1>
    </dataValidation>
    <dataValidation type="list" allowBlank="1" showInputMessage="1" showErrorMessage="1" sqref="D5" xr:uid="{00000000-0002-0000-BD00-000002000000}">
      <formula1>Metas_ODS</formula1>
    </dataValidation>
    <dataValidation type="list" allowBlank="1" showInputMessage="1" showErrorMessage="1" sqref="D6" xr:uid="{00000000-0002-0000-BD00-000003000000}">
      <formula1>Numero_indicador</formula1>
    </dataValidation>
    <dataValidation type="list" allowBlank="1" showInputMessage="1" showErrorMessage="1" sqref="D7" xr:uid="{00000000-0002-0000-BD00-000004000000}">
      <formula1>Nombre_indicador_ODS</formula1>
    </dataValidation>
    <dataValidation type="list" allowBlank="1" showInputMessage="1" showErrorMessage="1" sqref="D13" xr:uid="{00000000-0002-0000-BD00-000005000000}">
      <formula1>Tipo_indicador</formula1>
    </dataValidation>
    <dataValidation type="list" allowBlank="1" showInputMessage="1" showErrorMessage="1" sqref="D24" xr:uid="{00000000-0002-0000-BD00-000006000000}">
      <formula1>Tipo_operación</formula1>
    </dataValidation>
  </dataValidations>
  <hyperlinks>
    <hyperlink ref="B1" location="'6.4.2'!A1" display="REGRESAR" xr:uid="{00000000-0004-0000-BD00-000000000000}"/>
    <hyperlink ref="D36" r:id="rId1" xr:uid="{00000000-0004-0000-BD00-000001000000}"/>
    <hyperlink ref="D35" r:id="rId2" xr:uid="{00000000-0004-0000-BD00-000002000000}"/>
  </hyperlinks>
  <pageMargins left="0.7" right="0.7" top="0.75" bottom="0.75" header="0.3" footer="0.3"/>
  <pageSetup orientation="portrait" r:id="rId3"/>
  <drawing r:id="rId4"/>
</worksheet>
</file>

<file path=xl/worksheets/sheet1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E00-000000000000}">
  <sheetPr codeName="Hoja185"/>
  <dimension ref="A1:Q954"/>
  <sheetViews>
    <sheetView showGridLines="0" zoomScaleNormal="100" workbookViewId="0">
      <pane ySplit="1" topLeftCell="A2" activePane="bottomLeft" state="frozen"/>
      <selection activeCell="B4" sqref="B4:L4"/>
      <selection pane="bottomLeft"/>
    </sheetView>
  </sheetViews>
  <sheetFormatPr baseColWidth="10" defaultColWidth="11.44140625" defaultRowHeight="17.399999999999999" x14ac:dyDescent="0.45"/>
  <cols>
    <col min="1" max="1" width="15.44140625" style="2849" customWidth="1"/>
    <col min="2" max="2" width="17.88671875" style="2849" customWidth="1"/>
    <col min="3" max="3" width="11.44140625" style="2849"/>
    <col min="4" max="4" width="14" style="2849" customWidth="1"/>
    <col min="5" max="5" width="11.44140625" style="2849"/>
    <col min="6" max="11" width="19.77734375" style="2849" customWidth="1"/>
    <col min="12" max="12" width="23.77734375" style="2849" customWidth="1"/>
    <col min="13" max="13" width="25.77734375" style="2849" customWidth="1"/>
    <col min="14" max="15" width="23.77734375" style="2849" customWidth="1"/>
    <col min="16" max="16" width="22.5546875" style="2849" customWidth="1"/>
    <col min="17" max="17" width="23.77734375" style="2849" customWidth="1"/>
    <col min="18" max="16384" width="11.44140625" style="2849"/>
  </cols>
  <sheetData>
    <row r="1" spans="1:15" s="1260" customFormat="1" ht="18.600000000000001" x14ac:dyDescent="0.45">
      <c r="A1" s="2858" t="s">
        <v>337</v>
      </c>
      <c r="C1" s="3119" t="s">
        <v>430</v>
      </c>
      <c r="D1" s="3119"/>
    </row>
    <row r="2" spans="1:15" s="1260" customFormat="1" ht="18.600000000000001" x14ac:dyDescent="0.45"/>
    <row r="3" spans="1:15" s="1260" customFormat="1" ht="18.600000000000001" x14ac:dyDescent="0.45">
      <c r="A3" s="3504" t="s">
        <v>339</v>
      </c>
      <c r="B3" s="3504"/>
      <c r="C3" s="3536" t="s">
        <v>945</v>
      </c>
      <c r="D3" s="3538"/>
      <c r="E3" s="3538"/>
      <c r="F3" s="3538"/>
      <c r="G3" s="3538"/>
      <c r="H3" s="3538"/>
      <c r="I3" s="3538"/>
      <c r="J3" s="3538"/>
      <c r="K3" s="3538"/>
      <c r="L3" s="3537"/>
      <c r="M3" s="1381"/>
      <c r="N3" s="1381"/>
      <c r="O3" s="1381"/>
    </row>
    <row r="4" spans="1:15" s="1260" customFormat="1" ht="18.600000000000001" x14ac:dyDescent="0.45">
      <c r="A4" s="3504" t="s">
        <v>340</v>
      </c>
      <c r="B4" s="3504"/>
      <c r="C4" s="3536" t="s">
        <v>83</v>
      </c>
      <c r="D4" s="3539"/>
      <c r="E4" s="3539"/>
      <c r="F4" s="3539"/>
      <c r="G4" s="3539"/>
      <c r="H4" s="3539"/>
      <c r="I4" s="3539"/>
      <c r="J4" s="3539"/>
      <c r="K4" s="3539"/>
      <c r="L4" s="3540"/>
      <c r="M4" s="1381"/>
      <c r="N4" s="1381"/>
      <c r="O4" s="1381"/>
    </row>
    <row r="5" spans="1:15" s="1260" customFormat="1" ht="18.600000000000001" x14ac:dyDescent="0.45">
      <c r="A5" s="3504" t="s">
        <v>341</v>
      </c>
      <c r="B5" s="3504"/>
      <c r="C5" s="3536" t="s">
        <v>4027</v>
      </c>
      <c r="D5" s="3539"/>
      <c r="E5" s="3539"/>
      <c r="F5" s="3539"/>
      <c r="G5" s="3539"/>
      <c r="H5" s="3539"/>
      <c r="I5" s="3539"/>
      <c r="J5" s="3539"/>
      <c r="K5" s="3539"/>
      <c r="L5" s="3540"/>
      <c r="M5" s="1381"/>
      <c r="N5" s="1381"/>
      <c r="O5" s="1381"/>
    </row>
    <row r="6" spans="1:15" s="1260" customFormat="1" ht="18.600000000000001" x14ac:dyDescent="0.45">
      <c r="A6" s="3504" t="s">
        <v>417</v>
      </c>
      <c r="B6" s="3504"/>
      <c r="C6" s="3536" t="s">
        <v>5136</v>
      </c>
      <c r="D6" s="3539"/>
      <c r="E6" s="3539"/>
      <c r="F6" s="3539"/>
      <c r="G6" s="3539"/>
      <c r="H6" s="3539"/>
      <c r="I6" s="3539"/>
      <c r="J6" s="3539"/>
      <c r="K6" s="3539"/>
      <c r="L6" s="3540"/>
      <c r="M6" s="1382"/>
      <c r="N6" s="1382"/>
      <c r="O6" s="1382"/>
    </row>
    <row r="7" spans="1:15" s="1260" customFormat="1" ht="18.600000000000001" x14ac:dyDescent="0.45"/>
    <row r="8" spans="1:15" s="1260" customFormat="1" ht="18.600000000000001" x14ac:dyDescent="0.45"/>
    <row r="9" spans="1:15" s="1260" customFormat="1" ht="12.75" customHeight="1" x14ac:dyDescent="0.45">
      <c r="C9" s="3329" t="s">
        <v>5136</v>
      </c>
      <c r="D9" s="3329"/>
      <c r="E9" s="3329"/>
      <c r="F9" s="3329"/>
      <c r="G9" s="3329"/>
      <c r="H9" s="3329"/>
    </row>
    <row r="10" spans="1:15" s="1260" customFormat="1" ht="18.600000000000001" x14ac:dyDescent="0.45">
      <c r="A10" s="1383"/>
      <c r="C10" s="3727" t="s">
        <v>1095</v>
      </c>
      <c r="D10" s="3727"/>
      <c r="E10" s="3727"/>
      <c r="F10" s="3727"/>
      <c r="G10" s="3727"/>
      <c r="H10" s="3727"/>
    </row>
    <row r="11" spans="1:15" ht="12.75" customHeight="1" x14ac:dyDescent="0.45">
      <c r="A11" s="2850"/>
      <c r="C11" s="3550" t="s">
        <v>343</v>
      </c>
      <c r="D11" s="3500" t="s">
        <v>1096</v>
      </c>
      <c r="E11" s="3728" t="s">
        <v>1097</v>
      </c>
      <c r="F11" s="3728"/>
      <c r="G11" s="3728"/>
      <c r="H11" s="3728"/>
    </row>
    <row r="12" spans="1:15" ht="34.799999999999997" x14ac:dyDescent="0.45">
      <c r="A12" s="1079"/>
      <c r="C12" s="3552"/>
      <c r="D12" s="3501"/>
      <c r="E12" s="2869" t="s">
        <v>1098</v>
      </c>
      <c r="F12" s="2869" t="s">
        <v>1099</v>
      </c>
      <c r="G12" s="2869" t="s">
        <v>1100</v>
      </c>
      <c r="H12" s="2869" t="s">
        <v>1101</v>
      </c>
    </row>
    <row r="13" spans="1:15" x14ac:dyDescent="0.45">
      <c r="A13" s="2850"/>
      <c r="C13" s="2874">
        <v>2017</v>
      </c>
      <c r="D13" s="2874">
        <v>50</v>
      </c>
      <c r="E13" s="2874">
        <v>30</v>
      </c>
      <c r="F13" s="2874">
        <v>50</v>
      </c>
      <c r="G13" s="2874">
        <v>50</v>
      </c>
      <c r="H13" s="2874">
        <v>50</v>
      </c>
    </row>
    <row r="14" spans="1:15" x14ac:dyDescent="0.45">
      <c r="A14" s="2850"/>
      <c r="C14" s="2874">
        <v>2020</v>
      </c>
      <c r="D14" s="1316">
        <v>50.539321789321789</v>
      </c>
      <c r="E14" s="1316">
        <v>48.571428571428569</v>
      </c>
      <c r="F14" s="1316">
        <v>56.363636363636367</v>
      </c>
      <c r="G14" s="1316">
        <v>52.222222222222221</v>
      </c>
      <c r="H14" s="2874">
        <v>45</v>
      </c>
    </row>
    <row r="15" spans="1:15" x14ac:dyDescent="0.45">
      <c r="A15" s="2850"/>
      <c r="C15" s="2875">
        <v>2023</v>
      </c>
      <c r="D15" s="1380">
        <v>51</v>
      </c>
      <c r="E15" s="1380">
        <v>49</v>
      </c>
      <c r="F15" s="1380">
        <v>57</v>
      </c>
      <c r="G15" s="1380">
        <v>59</v>
      </c>
      <c r="H15" s="2875">
        <v>40</v>
      </c>
    </row>
    <row r="16" spans="1:15" x14ac:dyDescent="0.45">
      <c r="A16" s="2850"/>
      <c r="C16" s="2612" t="s">
        <v>1102</v>
      </c>
      <c r="D16" s="2872"/>
      <c r="E16" s="2872"/>
      <c r="F16" s="2872"/>
      <c r="G16" s="2612"/>
      <c r="H16" s="2612"/>
    </row>
    <row r="17" spans="1:11" x14ac:dyDescent="0.45">
      <c r="A17" s="2850"/>
      <c r="C17" s="2612" t="s">
        <v>7425</v>
      </c>
      <c r="D17" s="2872"/>
      <c r="E17" s="2872"/>
      <c r="F17" s="2872"/>
      <c r="G17" s="2612"/>
      <c r="H17" s="2612"/>
    </row>
    <row r="18" spans="1:11" x14ac:dyDescent="0.45">
      <c r="A18" s="2850"/>
    </row>
    <row r="19" spans="1:11" x14ac:dyDescent="0.45">
      <c r="A19" s="2850"/>
    </row>
    <row r="20" spans="1:11" s="345" customFormat="1" ht="12.75" customHeight="1" x14ac:dyDescent="0.4">
      <c r="A20" s="302"/>
      <c r="B20" s="3572">
        <v>2017</v>
      </c>
      <c r="C20" s="3712" t="s">
        <v>1103</v>
      </c>
      <c r="D20" s="3712"/>
      <c r="E20" s="3712"/>
      <c r="F20" s="3712"/>
      <c r="G20" s="3712"/>
      <c r="H20" s="3712"/>
      <c r="I20" s="3712"/>
      <c r="J20" s="3712"/>
      <c r="K20" s="3713"/>
    </row>
    <row r="21" spans="1:11" s="345" customFormat="1" ht="12.75" customHeight="1" x14ac:dyDescent="0.4">
      <c r="A21" s="302"/>
      <c r="B21" s="3573"/>
      <c r="C21" s="2911"/>
      <c r="D21" s="2912"/>
      <c r="E21" s="2912"/>
      <c r="F21" s="3714" t="s">
        <v>1104</v>
      </c>
      <c r="G21" s="3715"/>
      <c r="H21" s="3715"/>
      <c r="I21" s="3715"/>
      <c r="J21" s="3715"/>
      <c r="K21" s="3715"/>
    </row>
    <row r="22" spans="1:11" s="345" customFormat="1" ht="12.75" customHeight="1" x14ac:dyDescent="0.4">
      <c r="A22" s="302"/>
      <c r="B22" s="3573"/>
      <c r="C22" s="2911"/>
      <c r="D22" s="2912"/>
      <c r="E22" s="2912"/>
      <c r="F22" s="2913" t="s">
        <v>1105</v>
      </c>
      <c r="G22" s="2914" t="s">
        <v>1106</v>
      </c>
      <c r="H22" s="2914" t="s">
        <v>1107</v>
      </c>
      <c r="I22" s="2913" t="s">
        <v>1108</v>
      </c>
      <c r="J22" s="2913" t="s">
        <v>1109</v>
      </c>
      <c r="K22" s="2914" t="s">
        <v>1110</v>
      </c>
    </row>
    <row r="23" spans="1:11" s="345" customFormat="1" ht="12.75" customHeight="1" x14ac:dyDescent="0.4">
      <c r="A23" s="302"/>
      <c r="B23" s="3573"/>
      <c r="C23" s="3693" t="s">
        <v>1111</v>
      </c>
      <c r="D23" s="3693"/>
      <c r="E23" s="3693"/>
      <c r="F23" s="3693"/>
      <c r="G23" s="3693"/>
      <c r="H23" s="3693"/>
      <c r="I23" s="3693"/>
      <c r="J23" s="3693"/>
      <c r="K23" s="3694"/>
    </row>
    <row r="24" spans="1:11" s="345" customFormat="1" ht="81" customHeight="1" x14ac:dyDescent="0.4">
      <c r="A24" s="302"/>
      <c r="B24" s="3573"/>
      <c r="C24" s="2915" t="s">
        <v>1112</v>
      </c>
      <c r="D24" s="3687" t="s">
        <v>1113</v>
      </c>
      <c r="E24" s="3688"/>
      <c r="F24" s="2916" t="s">
        <v>1114</v>
      </c>
      <c r="G24" s="2917" t="s">
        <v>1115</v>
      </c>
      <c r="H24" s="2917" t="s">
        <v>1116</v>
      </c>
      <c r="I24" s="2917" t="s">
        <v>1117</v>
      </c>
      <c r="J24" s="2917" t="s">
        <v>1118</v>
      </c>
      <c r="K24" s="2917" t="s">
        <v>1119</v>
      </c>
    </row>
    <row r="25" spans="1:11" s="345" customFormat="1" ht="29.25" customHeight="1" x14ac:dyDescent="0.4">
      <c r="A25" s="302"/>
      <c r="B25" s="3573"/>
      <c r="C25" s="3689" t="s">
        <v>1120</v>
      </c>
      <c r="D25" s="3688"/>
      <c r="E25" s="2918">
        <v>50</v>
      </c>
      <c r="F25" s="2916" t="s">
        <v>1121</v>
      </c>
      <c r="G25" s="3724" t="s">
        <v>1122</v>
      </c>
      <c r="H25" s="3725"/>
      <c r="I25" s="3725"/>
      <c r="J25" s="3725"/>
      <c r="K25" s="3726"/>
    </row>
    <row r="26" spans="1:11" s="345" customFormat="1" ht="12.75" customHeight="1" x14ac:dyDescent="0.4">
      <c r="A26" s="302"/>
      <c r="B26" s="3573"/>
      <c r="C26" s="2915" t="s">
        <v>1123</v>
      </c>
      <c r="D26" s="3687" t="s">
        <v>1124</v>
      </c>
      <c r="E26" s="3688"/>
      <c r="F26" s="2917" t="s">
        <v>1114</v>
      </c>
      <c r="G26" s="2917" t="s">
        <v>1125</v>
      </c>
      <c r="H26" s="2917" t="s">
        <v>1126</v>
      </c>
      <c r="I26" s="2917" t="s">
        <v>1127</v>
      </c>
      <c r="J26" s="2917" t="s">
        <v>1128</v>
      </c>
      <c r="K26" s="2917" t="s">
        <v>1129</v>
      </c>
    </row>
    <row r="27" spans="1:11" s="345" customFormat="1" ht="12.75" customHeight="1" x14ac:dyDescent="0.4">
      <c r="A27" s="302"/>
      <c r="B27" s="3573"/>
      <c r="C27" s="3689" t="s">
        <v>1120</v>
      </c>
      <c r="D27" s="3688"/>
      <c r="E27" s="2918">
        <v>20</v>
      </c>
      <c r="F27" s="2917" t="s">
        <v>1121</v>
      </c>
      <c r="G27" s="3690" t="s">
        <v>1130</v>
      </c>
      <c r="H27" s="3691"/>
      <c r="I27" s="3691"/>
      <c r="J27" s="3691"/>
      <c r="K27" s="3692"/>
    </row>
    <row r="28" spans="1:11" s="345" customFormat="1" ht="12.75" customHeight="1" x14ac:dyDescent="0.4">
      <c r="A28" s="302"/>
      <c r="B28" s="3573"/>
      <c r="C28" s="2919" t="s">
        <v>1131</v>
      </c>
      <c r="D28" s="3687" t="s">
        <v>1132</v>
      </c>
      <c r="E28" s="3688"/>
      <c r="F28" s="2917" t="s">
        <v>1114</v>
      </c>
      <c r="G28" s="2917" t="s">
        <v>1133</v>
      </c>
      <c r="H28" s="2917" t="s">
        <v>1134</v>
      </c>
      <c r="I28" s="2917" t="s">
        <v>1135</v>
      </c>
      <c r="J28" s="2917" t="s">
        <v>1136</v>
      </c>
      <c r="K28" s="2917" t="s">
        <v>1137</v>
      </c>
    </row>
    <row r="29" spans="1:11" s="345" customFormat="1" ht="51" customHeight="1" x14ac:dyDescent="0.4">
      <c r="A29" s="302"/>
      <c r="B29" s="3573"/>
      <c r="C29" s="3689" t="s">
        <v>1120</v>
      </c>
      <c r="D29" s="3688"/>
      <c r="E29" s="2918">
        <v>70</v>
      </c>
      <c r="F29" s="2917" t="s">
        <v>1121</v>
      </c>
      <c r="G29" s="3690" t="s">
        <v>1138</v>
      </c>
      <c r="H29" s="3691"/>
      <c r="I29" s="3691"/>
      <c r="J29" s="3691"/>
      <c r="K29" s="3692"/>
    </row>
    <row r="30" spans="1:11" s="345" customFormat="1" ht="12.75" customHeight="1" x14ac:dyDescent="0.4">
      <c r="A30" s="302"/>
      <c r="B30" s="3573"/>
      <c r="C30" s="3693" t="s">
        <v>1139</v>
      </c>
      <c r="D30" s="3693"/>
      <c r="E30" s="3693"/>
      <c r="F30" s="3693"/>
      <c r="G30" s="3693"/>
      <c r="H30" s="3693"/>
      <c r="I30" s="3693"/>
      <c r="J30" s="3693"/>
      <c r="K30" s="3694"/>
    </row>
    <row r="31" spans="1:11" s="345" customFormat="1" ht="61.5" customHeight="1" x14ac:dyDescent="0.4">
      <c r="A31" s="302"/>
      <c r="B31" s="3573"/>
      <c r="C31" s="2915" t="s">
        <v>1112</v>
      </c>
      <c r="D31" s="3698" t="s">
        <v>1140</v>
      </c>
      <c r="E31" s="3699"/>
      <c r="F31" s="2917" t="s">
        <v>1141</v>
      </c>
      <c r="G31" s="2917" t="s">
        <v>1142</v>
      </c>
      <c r="H31" s="2917" t="s">
        <v>1143</v>
      </c>
      <c r="I31" s="2917" t="s">
        <v>1127</v>
      </c>
      <c r="J31" s="2917" t="s">
        <v>1144</v>
      </c>
      <c r="K31" s="2917" t="s">
        <v>1145</v>
      </c>
    </row>
    <row r="32" spans="1:11" s="345" customFormat="1" ht="24" customHeight="1" x14ac:dyDescent="0.4">
      <c r="A32" s="302"/>
      <c r="B32" s="3573"/>
      <c r="C32" s="3689" t="s">
        <v>1120</v>
      </c>
      <c r="D32" s="3688"/>
      <c r="E32" s="2918" t="s">
        <v>498</v>
      </c>
      <c r="F32" s="2917" t="s">
        <v>1121</v>
      </c>
      <c r="G32" s="2920" t="s">
        <v>1146</v>
      </c>
      <c r="H32" s="2920"/>
      <c r="I32" s="2920"/>
      <c r="J32" s="2920"/>
      <c r="K32" s="2920"/>
    </row>
    <row r="33" spans="1:11" s="345" customFormat="1" ht="145.5" customHeight="1" x14ac:dyDescent="0.4">
      <c r="A33" s="302"/>
      <c r="B33" s="3573"/>
      <c r="C33" s="2919" t="s">
        <v>1123</v>
      </c>
      <c r="D33" s="3698" t="s">
        <v>1147</v>
      </c>
      <c r="E33" s="3699"/>
      <c r="F33" s="2917" t="s">
        <v>1148</v>
      </c>
      <c r="G33" s="2917" t="s">
        <v>1149</v>
      </c>
      <c r="H33" s="2917" t="s">
        <v>1150</v>
      </c>
      <c r="I33" s="2917" t="s">
        <v>1151</v>
      </c>
      <c r="J33" s="2917" t="s">
        <v>1152</v>
      </c>
      <c r="K33" s="2917"/>
    </row>
    <row r="34" spans="1:11" s="345" customFormat="1" ht="64.5" customHeight="1" x14ac:dyDescent="0.4">
      <c r="A34" s="302"/>
      <c r="B34" s="3573"/>
      <c r="C34" s="3689" t="s">
        <v>1120</v>
      </c>
      <c r="D34" s="3688"/>
      <c r="E34" s="2918">
        <v>10</v>
      </c>
      <c r="F34" s="2917" t="s">
        <v>1121</v>
      </c>
      <c r="G34" s="3690" t="s">
        <v>1153</v>
      </c>
      <c r="H34" s="3691"/>
      <c r="I34" s="3691"/>
      <c r="J34" s="3691"/>
      <c r="K34" s="3692"/>
    </row>
    <row r="35" spans="1:11" s="345" customFormat="1" ht="57.75" customHeight="1" x14ac:dyDescent="0.4">
      <c r="A35" s="302"/>
      <c r="B35" s="3573"/>
      <c r="C35" s="2919" t="s">
        <v>1131</v>
      </c>
      <c r="D35" s="3698" t="s">
        <v>1154</v>
      </c>
      <c r="E35" s="3699"/>
      <c r="F35" s="2917" t="s">
        <v>1155</v>
      </c>
      <c r="G35" s="2917" t="s">
        <v>1156</v>
      </c>
      <c r="H35" s="2917" t="s">
        <v>1157</v>
      </c>
      <c r="I35" s="2917" t="s">
        <v>1158</v>
      </c>
      <c r="J35" s="2917" t="s">
        <v>1159</v>
      </c>
      <c r="K35" s="2917" t="s">
        <v>1160</v>
      </c>
    </row>
    <row r="36" spans="1:11" s="345" customFormat="1" ht="12.75" customHeight="1" x14ac:dyDescent="0.4">
      <c r="A36" s="302"/>
      <c r="B36" s="3573"/>
      <c r="C36" s="3689" t="s">
        <v>1120</v>
      </c>
      <c r="D36" s="3688"/>
      <c r="E36" s="2918">
        <v>0</v>
      </c>
      <c r="F36" s="2917" t="s">
        <v>1121</v>
      </c>
      <c r="G36" s="3690" t="s">
        <v>1161</v>
      </c>
      <c r="H36" s="3691"/>
      <c r="I36" s="3691"/>
      <c r="J36" s="3691"/>
      <c r="K36" s="3692"/>
    </row>
    <row r="37" spans="1:11" s="345" customFormat="1" ht="12.75" customHeight="1" x14ac:dyDescent="0.4">
      <c r="A37" s="302"/>
      <c r="B37" s="3573"/>
      <c r="C37" s="2919" t="s">
        <v>1162</v>
      </c>
      <c r="D37" s="3719" t="s">
        <v>1163</v>
      </c>
      <c r="E37" s="3720"/>
      <c r="F37" s="2917" t="s">
        <v>1164</v>
      </c>
      <c r="G37" s="2917" t="s">
        <v>1142</v>
      </c>
      <c r="H37" s="2917" t="s">
        <v>1165</v>
      </c>
      <c r="I37" s="2917" t="s">
        <v>1166</v>
      </c>
      <c r="J37" s="2917" t="s">
        <v>1167</v>
      </c>
      <c r="K37" s="2917" t="s">
        <v>1168</v>
      </c>
    </row>
    <row r="38" spans="1:11" s="345" customFormat="1" ht="12.75" customHeight="1" x14ac:dyDescent="0.4">
      <c r="A38" s="302"/>
      <c r="B38" s="3573"/>
      <c r="C38" s="3721" t="s">
        <v>1120</v>
      </c>
      <c r="D38" s="3720"/>
      <c r="E38" s="2918" t="s">
        <v>498</v>
      </c>
      <c r="F38" s="2917" t="s">
        <v>1121</v>
      </c>
      <c r="G38" s="2920" t="s">
        <v>1146</v>
      </c>
      <c r="H38" s="2920"/>
      <c r="I38" s="2920"/>
      <c r="J38" s="2920"/>
      <c r="K38" s="2920"/>
    </row>
    <row r="39" spans="1:11" s="345" customFormat="1" ht="12.75" customHeight="1" x14ac:dyDescent="0.4">
      <c r="A39" s="302"/>
      <c r="B39" s="3573"/>
      <c r="C39" s="3693" t="s">
        <v>1169</v>
      </c>
      <c r="D39" s="3693"/>
      <c r="E39" s="3693"/>
      <c r="F39" s="3694"/>
      <c r="G39" s="2918">
        <v>30</v>
      </c>
      <c r="H39" s="3695" t="s">
        <v>1170</v>
      </c>
      <c r="I39" s="3696"/>
      <c r="J39" s="3696"/>
      <c r="K39" s="3697"/>
    </row>
    <row r="40" spans="1:11" s="345" customFormat="1" ht="12.75" customHeight="1" x14ac:dyDescent="0.4">
      <c r="A40" s="302"/>
      <c r="B40" s="3573"/>
    </row>
    <row r="41" spans="1:11" s="345" customFormat="1" ht="12.75" customHeight="1" x14ac:dyDescent="0.4">
      <c r="B41" s="3573"/>
      <c r="C41" s="3712" t="s">
        <v>1171</v>
      </c>
      <c r="D41" s="3712"/>
      <c r="E41" s="3712"/>
      <c r="F41" s="3712"/>
      <c r="G41" s="3712"/>
      <c r="H41" s="3712"/>
      <c r="I41" s="3712"/>
      <c r="J41" s="3712"/>
      <c r="K41" s="3712"/>
    </row>
    <row r="42" spans="1:11" s="345" customFormat="1" ht="12.75" customHeight="1" x14ac:dyDescent="0.4">
      <c r="B42" s="3573"/>
      <c r="C42" s="2911"/>
      <c r="D42" s="2912"/>
      <c r="E42" s="2912"/>
      <c r="F42" s="3714" t="s">
        <v>1104</v>
      </c>
      <c r="G42" s="3715"/>
      <c r="H42" s="3715"/>
      <c r="I42" s="3715"/>
      <c r="J42" s="3715"/>
      <c r="K42" s="3715"/>
    </row>
    <row r="43" spans="1:11" s="345" customFormat="1" ht="16.2" x14ac:dyDescent="0.4">
      <c r="B43" s="3573"/>
      <c r="C43" s="2911"/>
      <c r="D43" s="2912"/>
      <c r="E43" s="2912"/>
      <c r="F43" s="2913" t="s">
        <v>1105</v>
      </c>
      <c r="G43" s="2914" t="s">
        <v>1106</v>
      </c>
      <c r="H43" s="2913" t="s">
        <v>1172</v>
      </c>
      <c r="I43" s="2913" t="s">
        <v>1173</v>
      </c>
      <c r="J43" s="2913" t="s">
        <v>1109</v>
      </c>
      <c r="K43" s="2913" t="s">
        <v>1110</v>
      </c>
    </row>
    <row r="44" spans="1:11" s="345" customFormat="1" ht="12.75" customHeight="1" x14ac:dyDescent="0.4">
      <c r="B44" s="3573"/>
      <c r="C44" s="3693" t="s">
        <v>1174</v>
      </c>
      <c r="D44" s="3693"/>
      <c r="E44" s="3693"/>
      <c r="F44" s="3693"/>
      <c r="G44" s="3693"/>
      <c r="H44" s="3693"/>
      <c r="I44" s="3693"/>
      <c r="J44" s="3693"/>
      <c r="K44" s="3693"/>
    </row>
    <row r="45" spans="1:11" s="345" customFormat="1" ht="89.25" customHeight="1" x14ac:dyDescent="0.4">
      <c r="B45" s="3573"/>
      <c r="C45" s="2919" t="s">
        <v>1112</v>
      </c>
      <c r="D45" s="3687" t="s">
        <v>7184</v>
      </c>
      <c r="E45" s="3688"/>
      <c r="F45" s="2917" t="s">
        <v>1175</v>
      </c>
      <c r="G45" s="2917" t="s">
        <v>1176</v>
      </c>
      <c r="H45" s="2917" t="s">
        <v>1177</v>
      </c>
      <c r="I45" s="2917" t="s">
        <v>1178</v>
      </c>
      <c r="J45" s="2917" t="s">
        <v>1179</v>
      </c>
      <c r="K45" s="2917" t="s">
        <v>1180</v>
      </c>
    </row>
    <row r="46" spans="1:11" s="345" customFormat="1" ht="12.75" customHeight="1" x14ac:dyDescent="0.4">
      <c r="B46" s="3573"/>
      <c r="C46" s="3689" t="s">
        <v>1120</v>
      </c>
      <c r="D46" s="3688"/>
      <c r="E46" s="2918">
        <v>80</v>
      </c>
      <c r="F46" s="2917" t="s">
        <v>1121</v>
      </c>
      <c r="G46" s="3690" t="s">
        <v>1181</v>
      </c>
      <c r="H46" s="3691"/>
      <c r="I46" s="3691"/>
      <c r="J46" s="3691"/>
      <c r="K46" s="3691"/>
    </row>
    <row r="47" spans="1:11" s="345" customFormat="1" ht="114.75" customHeight="1" x14ac:dyDescent="0.4">
      <c r="B47" s="3573"/>
      <c r="C47" s="2919" t="s">
        <v>1123</v>
      </c>
      <c r="D47" s="3698" t="s">
        <v>1182</v>
      </c>
      <c r="E47" s="3699"/>
      <c r="F47" s="2917" t="s">
        <v>1183</v>
      </c>
      <c r="G47" s="2917" t="s">
        <v>1184</v>
      </c>
      <c r="H47" s="2917" t="s">
        <v>1185</v>
      </c>
      <c r="I47" s="2917" t="s">
        <v>1186</v>
      </c>
      <c r="J47" s="2917" t="s">
        <v>1187</v>
      </c>
      <c r="K47" s="2917" t="s">
        <v>1188</v>
      </c>
    </row>
    <row r="48" spans="1:11" s="345" customFormat="1" ht="45" customHeight="1" x14ac:dyDescent="0.4">
      <c r="B48" s="3573"/>
      <c r="C48" s="3689" t="s">
        <v>1120</v>
      </c>
      <c r="D48" s="3688"/>
      <c r="E48" s="2918">
        <v>100</v>
      </c>
      <c r="F48" s="2917" t="s">
        <v>1121</v>
      </c>
      <c r="G48" s="3690" t="s">
        <v>1189</v>
      </c>
      <c r="H48" s="3691"/>
      <c r="I48" s="3691"/>
      <c r="J48" s="3691"/>
      <c r="K48" s="3691"/>
    </row>
    <row r="49" spans="2:11" s="345" customFormat="1" ht="148.5" customHeight="1" x14ac:dyDescent="0.4">
      <c r="B49" s="3573"/>
      <c r="C49" s="2919" t="s">
        <v>1131</v>
      </c>
      <c r="D49" s="3698" t="s">
        <v>1190</v>
      </c>
      <c r="E49" s="3699"/>
      <c r="F49" s="2917" t="s">
        <v>1191</v>
      </c>
      <c r="G49" s="2917" t="s">
        <v>1192</v>
      </c>
      <c r="H49" s="2917" t="s">
        <v>1193</v>
      </c>
      <c r="I49" s="2917" t="s">
        <v>1194</v>
      </c>
      <c r="J49" s="2917" t="s">
        <v>1195</v>
      </c>
      <c r="K49" s="2917" t="s">
        <v>1196</v>
      </c>
    </row>
    <row r="50" spans="2:11" s="345" customFormat="1" ht="44.25" customHeight="1" x14ac:dyDescent="0.4">
      <c r="B50" s="3573"/>
      <c r="C50" s="3689" t="s">
        <v>1120</v>
      </c>
      <c r="D50" s="3688"/>
      <c r="E50" s="2918">
        <v>60</v>
      </c>
      <c r="F50" s="2917" t="s">
        <v>1121</v>
      </c>
      <c r="G50" s="3690" t="s">
        <v>1197</v>
      </c>
      <c r="H50" s="3691"/>
      <c r="I50" s="3691"/>
      <c r="J50" s="3691"/>
      <c r="K50" s="3691"/>
    </row>
    <row r="51" spans="2:11" s="345" customFormat="1" ht="76.5" customHeight="1" x14ac:dyDescent="0.4">
      <c r="B51" s="3573"/>
      <c r="C51" s="2919" t="s">
        <v>1162</v>
      </c>
      <c r="D51" s="3698" t="s">
        <v>1198</v>
      </c>
      <c r="E51" s="3699"/>
      <c r="F51" s="2917" t="s">
        <v>1199</v>
      </c>
      <c r="G51" s="2917" t="s">
        <v>1200</v>
      </c>
      <c r="H51" s="2917" t="s">
        <v>1201</v>
      </c>
      <c r="I51" s="2917" t="s">
        <v>1202</v>
      </c>
      <c r="J51" s="2917" t="s">
        <v>1203</v>
      </c>
      <c r="K51" s="2917" t="s">
        <v>1204</v>
      </c>
    </row>
    <row r="52" spans="2:11" s="345" customFormat="1" ht="12.75" customHeight="1" x14ac:dyDescent="0.4">
      <c r="B52" s="3573"/>
      <c r="C52" s="3689" t="s">
        <v>1120</v>
      </c>
      <c r="D52" s="3688"/>
      <c r="E52" s="2918">
        <v>60</v>
      </c>
      <c r="F52" s="2917" t="s">
        <v>1121</v>
      </c>
      <c r="G52" s="3690" t="s">
        <v>1205</v>
      </c>
      <c r="H52" s="3691"/>
      <c r="I52" s="3691"/>
      <c r="J52" s="3691"/>
      <c r="K52" s="3691"/>
    </row>
    <row r="53" spans="2:11" s="345" customFormat="1" ht="63.75" customHeight="1" x14ac:dyDescent="0.4">
      <c r="B53" s="3573"/>
      <c r="C53" s="2919" t="s">
        <v>1206</v>
      </c>
      <c r="D53" s="3698" t="s">
        <v>1207</v>
      </c>
      <c r="E53" s="3699"/>
      <c r="F53" s="2917" t="s">
        <v>1208</v>
      </c>
      <c r="G53" s="2917" t="s">
        <v>1209</v>
      </c>
      <c r="H53" s="2917" t="s">
        <v>1210</v>
      </c>
      <c r="I53" s="2917" t="s">
        <v>1211</v>
      </c>
      <c r="J53" s="2917" t="s">
        <v>1212</v>
      </c>
      <c r="K53" s="2917" t="s">
        <v>1213</v>
      </c>
    </row>
    <row r="54" spans="2:11" s="345" customFormat="1" ht="12.75" customHeight="1" x14ac:dyDescent="0.4">
      <c r="B54" s="3573"/>
      <c r="C54" s="3689" t="s">
        <v>1120</v>
      </c>
      <c r="D54" s="3688"/>
      <c r="E54" s="2918">
        <v>0</v>
      </c>
      <c r="F54" s="2917" t="s">
        <v>1121</v>
      </c>
      <c r="G54" s="3722"/>
      <c r="H54" s="3723"/>
      <c r="I54" s="3723"/>
      <c r="J54" s="3723"/>
      <c r="K54" s="3723"/>
    </row>
    <row r="55" spans="2:11" s="345" customFormat="1" ht="135" customHeight="1" x14ac:dyDescent="0.4">
      <c r="B55" s="3573"/>
      <c r="C55" s="2919" t="s">
        <v>1214</v>
      </c>
      <c r="D55" s="3698" t="s">
        <v>1215</v>
      </c>
      <c r="E55" s="3699"/>
      <c r="F55" s="2917" t="s">
        <v>1216</v>
      </c>
      <c r="G55" s="2917" t="s">
        <v>1217</v>
      </c>
      <c r="H55" s="2917" t="s">
        <v>1218</v>
      </c>
      <c r="I55" s="2917" t="s">
        <v>1219</v>
      </c>
      <c r="J55" s="2917" t="s">
        <v>1220</v>
      </c>
      <c r="K55" s="2917" t="s">
        <v>1221</v>
      </c>
    </row>
    <row r="56" spans="2:11" s="345" customFormat="1" ht="37.5" customHeight="1" x14ac:dyDescent="0.4">
      <c r="B56" s="3573"/>
      <c r="C56" s="3689" t="s">
        <v>1120</v>
      </c>
      <c r="D56" s="3688"/>
      <c r="E56" s="2918">
        <v>60</v>
      </c>
      <c r="F56" s="2917" t="s">
        <v>1121</v>
      </c>
      <c r="G56" s="3690" t="s">
        <v>1222</v>
      </c>
      <c r="H56" s="3691"/>
      <c r="I56" s="3691"/>
      <c r="J56" s="3691"/>
      <c r="K56" s="3691"/>
    </row>
    <row r="57" spans="2:11" s="345" customFormat="1" ht="12.75" customHeight="1" x14ac:dyDescent="0.4">
      <c r="B57" s="3573"/>
      <c r="C57" s="3693" t="s">
        <v>1223</v>
      </c>
      <c r="D57" s="3693"/>
      <c r="E57" s="3693"/>
      <c r="F57" s="3693"/>
      <c r="G57" s="3693"/>
      <c r="H57" s="3693"/>
      <c r="I57" s="3693"/>
      <c r="J57" s="3693"/>
      <c r="K57" s="3693"/>
    </row>
    <row r="58" spans="2:11" s="345" customFormat="1" ht="89.25" customHeight="1" x14ac:dyDescent="0.4">
      <c r="B58" s="3573"/>
      <c r="C58" s="2919" t="s">
        <v>1112</v>
      </c>
      <c r="D58" s="3687" t="s">
        <v>7185</v>
      </c>
      <c r="E58" s="3688"/>
      <c r="F58" s="2917" t="s">
        <v>1224</v>
      </c>
      <c r="G58" s="2917" t="s">
        <v>1225</v>
      </c>
      <c r="H58" s="2917" t="s">
        <v>1226</v>
      </c>
      <c r="I58" s="2917" t="s">
        <v>1227</v>
      </c>
      <c r="J58" s="2917" t="s">
        <v>1228</v>
      </c>
      <c r="K58" s="2917" t="s">
        <v>1229</v>
      </c>
    </row>
    <row r="59" spans="2:11" s="345" customFormat="1" ht="12.75" customHeight="1" x14ac:dyDescent="0.4">
      <c r="B59" s="3573"/>
      <c r="C59" s="3707" t="s">
        <v>1120</v>
      </c>
      <c r="D59" s="3708"/>
      <c r="E59" s="2918">
        <v>0</v>
      </c>
      <c r="F59" s="2917" t="s">
        <v>1121</v>
      </c>
      <c r="G59" s="3690"/>
      <c r="H59" s="3691"/>
      <c r="I59" s="3691"/>
      <c r="J59" s="3691"/>
      <c r="K59" s="3691"/>
    </row>
    <row r="60" spans="2:11" s="345" customFormat="1" ht="143.25" customHeight="1" x14ac:dyDescent="0.4">
      <c r="B60" s="3573"/>
      <c r="C60" s="2919" t="s">
        <v>1123</v>
      </c>
      <c r="D60" s="3687" t="s">
        <v>7186</v>
      </c>
      <c r="E60" s="3688"/>
      <c r="F60" s="2917" t="s">
        <v>1230</v>
      </c>
      <c r="G60" s="2917" t="s">
        <v>1231</v>
      </c>
      <c r="H60" s="2917" t="s">
        <v>1232</v>
      </c>
      <c r="I60" s="2917" t="s">
        <v>1233</v>
      </c>
      <c r="J60" s="2917" t="s">
        <v>1234</v>
      </c>
      <c r="K60" s="2917" t="s">
        <v>1235</v>
      </c>
    </row>
    <row r="61" spans="2:11" s="345" customFormat="1" ht="33" customHeight="1" x14ac:dyDescent="0.4">
      <c r="B61" s="3573"/>
      <c r="C61" s="3689" t="s">
        <v>1120</v>
      </c>
      <c r="D61" s="3688"/>
      <c r="E61" s="2918">
        <v>80</v>
      </c>
      <c r="F61" s="2917" t="s">
        <v>1121</v>
      </c>
      <c r="G61" s="3690" t="s">
        <v>1236</v>
      </c>
      <c r="H61" s="3691"/>
      <c r="I61" s="3691"/>
      <c r="J61" s="3691"/>
      <c r="K61" s="3691"/>
    </row>
    <row r="62" spans="2:11" s="345" customFormat="1" ht="63.75" customHeight="1" x14ac:dyDescent="0.4">
      <c r="B62" s="3573"/>
      <c r="C62" s="2919" t="s">
        <v>1131</v>
      </c>
      <c r="D62" s="3698" t="s">
        <v>1237</v>
      </c>
      <c r="E62" s="3699"/>
      <c r="F62" s="2917" t="s">
        <v>1238</v>
      </c>
      <c r="G62" s="2917" t="s">
        <v>1239</v>
      </c>
      <c r="H62" s="2917" t="s">
        <v>1240</v>
      </c>
      <c r="I62" s="2917" t="s">
        <v>1241</v>
      </c>
      <c r="J62" s="2917" t="s">
        <v>1212</v>
      </c>
      <c r="K62" s="2917" t="s">
        <v>1242</v>
      </c>
    </row>
    <row r="63" spans="2:11" s="345" customFormat="1" ht="12.75" customHeight="1" x14ac:dyDescent="0.4">
      <c r="B63" s="3573"/>
      <c r="C63" s="3689" t="s">
        <v>1120</v>
      </c>
      <c r="D63" s="3688"/>
      <c r="E63" s="2918" t="s">
        <v>498</v>
      </c>
      <c r="F63" s="2917" t="s">
        <v>1121</v>
      </c>
      <c r="G63" s="3690" t="s">
        <v>1243</v>
      </c>
      <c r="H63" s="3691"/>
      <c r="I63" s="3691"/>
      <c r="J63" s="3691"/>
      <c r="K63" s="3691"/>
    </row>
    <row r="64" spans="2:11" s="345" customFormat="1" ht="63.75" customHeight="1" x14ac:dyDescent="0.4">
      <c r="B64" s="3573"/>
      <c r="C64" s="2919" t="s">
        <v>1162</v>
      </c>
      <c r="D64" s="3698" t="s">
        <v>1244</v>
      </c>
      <c r="E64" s="3699"/>
      <c r="F64" s="2917" t="s">
        <v>1245</v>
      </c>
      <c r="G64" s="2917" t="s">
        <v>1246</v>
      </c>
      <c r="H64" s="2917" t="s">
        <v>1247</v>
      </c>
      <c r="I64" s="2917" t="s">
        <v>1248</v>
      </c>
      <c r="J64" s="2917" t="s">
        <v>1212</v>
      </c>
      <c r="K64" s="2917" t="s">
        <v>1249</v>
      </c>
    </row>
    <row r="65" spans="2:11" s="345" customFormat="1" ht="12.75" customHeight="1" x14ac:dyDescent="0.4">
      <c r="B65" s="3573"/>
      <c r="C65" s="3689" t="s">
        <v>1120</v>
      </c>
      <c r="D65" s="3688"/>
      <c r="E65" s="2918">
        <v>0</v>
      </c>
      <c r="F65" s="2917" t="s">
        <v>1121</v>
      </c>
      <c r="G65" s="3690" t="s">
        <v>1250</v>
      </c>
      <c r="H65" s="3691"/>
      <c r="I65" s="3691"/>
      <c r="J65" s="3691"/>
      <c r="K65" s="3691"/>
    </row>
    <row r="66" spans="2:11" s="345" customFormat="1" ht="38.25" customHeight="1" x14ac:dyDescent="0.4">
      <c r="B66" s="3573"/>
      <c r="C66" s="2919" t="s">
        <v>1206</v>
      </c>
      <c r="D66" s="3698" t="s">
        <v>1251</v>
      </c>
      <c r="E66" s="3699"/>
      <c r="F66" s="2917" t="s">
        <v>1252</v>
      </c>
      <c r="G66" s="2917" t="s">
        <v>1253</v>
      </c>
      <c r="H66" s="2917" t="s">
        <v>1254</v>
      </c>
      <c r="I66" s="2917" t="s">
        <v>1255</v>
      </c>
      <c r="J66" s="2917" t="s">
        <v>1256</v>
      </c>
      <c r="K66" s="2917" t="s">
        <v>1257</v>
      </c>
    </row>
    <row r="67" spans="2:11" s="345" customFormat="1" ht="12.75" customHeight="1" x14ac:dyDescent="0.4">
      <c r="B67" s="3573"/>
      <c r="C67" s="3689" t="s">
        <v>1120</v>
      </c>
      <c r="D67" s="3688"/>
      <c r="E67" s="2918">
        <v>0</v>
      </c>
      <c r="F67" s="2917" t="s">
        <v>1121</v>
      </c>
      <c r="G67" s="3690" t="s">
        <v>1258</v>
      </c>
      <c r="H67" s="3691"/>
      <c r="I67" s="3691"/>
      <c r="J67" s="3691"/>
      <c r="K67" s="3691"/>
    </row>
    <row r="68" spans="2:11" s="345" customFormat="1" ht="89.25" customHeight="1" x14ac:dyDescent="0.4">
      <c r="B68" s="3573"/>
      <c r="C68" s="2919" t="s">
        <v>1214</v>
      </c>
      <c r="D68" s="3719" t="s">
        <v>1259</v>
      </c>
      <c r="E68" s="3720"/>
      <c r="F68" s="2917" t="s">
        <v>1260</v>
      </c>
      <c r="G68" s="2917" t="s">
        <v>1225</v>
      </c>
      <c r="H68" s="2917" t="s">
        <v>1261</v>
      </c>
      <c r="I68" s="2917" t="s">
        <v>1262</v>
      </c>
      <c r="J68" s="2917" t="s">
        <v>1263</v>
      </c>
      <c r="K68" s="2917" t="s">
        <v>1264</v>
      </c>
    </row>
    <row r="69" spans="2:11" s="345" customFormat="1" ht="12.75" customHeight="1" x14ac:dyDescent="0.4">
      <c r="B69" s="3573"/>
      <c r="C69" s="3721" t="s">
        <v>1120</v>
      </c>
      <c r="D69" s="3720"/>
      <c r="E69" s="2918" t="s">
        <v>498</v>
      </c>
      <c r="F69" s="2917" t="s">
        <v>1121</v>
      </c>
      <c r="G69" s="3690" t="s">
        <v>1265</v>
      </c>
      <c r="H69" s="3691"/>
      <c r="I69" s="3691"/>
      <c r="J69" s="3691"/>
      <c r="K69" s="3691"/>
    </row>
    <row r="70" spans="2:11" s="345" customFormat="1" ht="12.75" customHeight="1" x14ac:dyDescent="0.4">
      <c r="B70" s="3573"/>
      <c r="C70" s="3693" t="s">
        <v>1266</v>
      </c>
      <c r="D70" s="3693"/>
      <c r="E70" s="3693"/>
      <c r="F70" s="3694"/>
      <c r="G70" s="2918">
        <v>50</v>
      </c>
      <c r="H70" s="3717" t="s">
        <v>1170</v>
      </c>
      <c r="I70" s="3718"/>
      <c r="J70" s="3718"/>
      <c r="K70" s="3718"/>
    </row>
    <row r="71" spans="2:11" s="345" customFormat="1" ht="16.2" x14ac:dyDescent="0.4">
      <c r="B71" s="3573"/>
    </row>
    <row r="72" spans="2:11" s="345" customFormat="1" ht="12.75" customHeight="1" x14ac:dyDescent="0.4">
      <c r="B72" s="3573"/>
      <c r="C72" s="3712" t="s">
        <v>1267</v>
      </c>
      <c r="D72" s="3712"/>
      <c r="E72" s="3712"/>
      <c r="F72" s="3712"/>
      <c r="G72" s="3712"/>
      <c r="H72" s="3712"/>
      <c r="I72" s="3712"/>
      <c r="J72" s="3712"/>
      <c r="K72" s="3713"/>
    </row>
    <row r="73" spans="2:11" s="345" customFormat="1" ht="12.75" customHeight="1" x14ac:dyDescent="0.4">
      <c r="B73" s="3573"/>
      <c r="C73" s="2915"/>
      <c r="D73" s="2916"/>
      <c r="E73" s="2916"/>
      <c r="F73" s="3714" t="s">
        <v>1104</v>
      </c>
      <c r="G73" s="3715"/>
      <c r="H73" s="3715"/>
      <c r="I73" s="3715"/>
      <c r="J73" s="3715"/>
      <c r="K73" s="3716"/>
    </row>
    <row r="74" spans="2:11" s="345" customFormat="1" ht="16.2" x14ac:dyDescent="0.4">
      <c r="B74" s="3573"/>
      <c r="C74" s="2911"/>
      <c r="D74" s="2912"/>
      <c r="E74" s="2912"/>
      <c r="F74" s="2913" t="s">
        <v>1105</v>
      </c>
      <c r="G74" s="2914" t="s">
        <v>1106</v>
      </c>
      <c r="H74" s="2913" t="s">
        <v>1172</v>
      </c>
      <c r="I74" s="2914" t="s">
        <v>1268</v>
      </c>
      <c r="J74" s="2914" t="s">
        <v>1109</v>
      </c>
      <c r="K74" s="2914" t="s">
        <v>1110</v>
      </c>
    </row>
    <row r="75" spans="2:11" s="345" customFormat="1" ht="12.75" customHeight="1" x14ac:dyDescent="0.4">
      <c r="B75" s="3573"/>
      <c r="C75" s="3693" t="s">
        <v>1269</v>
      </c>
      <c r="D75" s="3693"/>
      <c r="E75" s="3693"/>
      <c r="F75" s="3693"/>
      <c r="G75" s="3693"/>
      <c r="H75" s="3693"/>
      <c r="I75" s="3693"/>
      <c r="J75" s="3693"/>
      <c r="K75" s="3694"/>
    </row>
    <row r="76" spans="2:11" s="345" customFormat="1" ht="63.75" customHeight="1" x14ac:dyDescent="0.4">
      <c r="B76" s="3573"/>
      <c r="C76" s="2919" t="s">
        <v>1112</v>
      </c>
      <c r="D76" s="3698" t="s">
        <v>1270</v>
      </c>
      <c r="E76" s="3699"/>
      <c r="F76" s="2917" t="s">
        <v>1271</v>
      </c>
      <c r="G76" s="2917" t="s">
        <v>1272</v>
      </c>
      <c r="H76" s="2917" t="s">
        <v>1273</v>
      </c>
      <c r="I76" s="2917" t="s">
        <v>1274</v>
      </c>
      <c r="J76" s="2917" t="s">
        <v>1275</v>
      </c>
      <c r="K76" s="2917" t="s">
        <v>1276</v>
      </c>
    </row>
    <row r="77" spans="2:11" s="345" customFormat="1" ht="39.75" customHeight="1" x14ac:dyDescent="0.4">
      <c r="B77" s="3573"/>
      <c r="C77" s="3689" t="s">
        <v>1120</v>
      </c>
      <c r="D77" s="3688"/>
      <c r="E77" s="2918">
        <v>40</v>
      </c>
      <c r="F77" s="2917" t="s">
        <v>1121</v>
      </c>
      <c r="G77" s="3690" t="s">
        <v>1277</v>
      </c>
      <c r="H77" s="3691"/>
      <c r="I77" s="3691"/>
      <c r="J77" s="3691"/>
      <c r="K77" s="3692"/>
    </row>
    <row r="78" spans="2:11" s="345" customFormat="1" ht="76.5" customHeight="1" x14ac:dyDescent="0.4">
      <c r="B78" s="3573"/>
      <c r="C78" s="2919" t="s">
        <v>1123</v>
      </c>
      <c r="D78" s="3698" t="s">
        <v>1278</v>
      </c>
      <c r="E78" s="3699"/>
      <c r="F78" s="2917" t="s">
        <v>1279</v>
      </c>
      <c r="G78" s="2917" t="s">
        <v>1280</v>
      </c>
      <c r="H78" s="2917" t="s">
        <v>1281</v>
      </c>
      <c r="I78" s="2917" t="s">
        <v>1282</v>
      </c>
      <c r="J78" s="2917" t="s">
        <v>1283</v>
      </c>
      <c r="K78" s="2917" t="s">
        <v>1284</v>
      </c>
    </row>
    <row r="79" spans="2:11" s="345" customFormat="1" ht="42.75" customHeight="1" x14ac:dyDescent="0.4">
      <c r="B79" s="3573"/>
      <c r="C79" s="3689" t="s">
        <v>1120</v>
      </c>
      <c r="D79" s="3688"/>
      <c r="E79" s="2918">
        <v>60</v>
      </c>
      <c r="F79" s="2917" t="s">
        <v>1121</v>
      </c>
      <c r="G79" s="3690" t="s">
        <v>1285</v>
      </c>
      <c r="H79" s="3691"/>
      <c r="I79" s="3691"/>
      <c r="J79" s="3691"/>
      <c r="K79" s="3692"/>
    </row>
    <row r="80" spans="2:11" s="345" customFormat="1" ht="95.25" customHeight="1" x14ac:dyDescent="0.4">
      <c r="B80" s="3573"/>
      <c r="C80" s="2919" t="s">
        <v>1131</v>
      </c>
      <c r="D80" s="3698" t="s">
        <v>1286</v>
      </c>
      <c r="E80" s="3699"/>
      <c r="F80" s="2917" t="s">
        <v>1279</v>
      </c>
      <c r="G80" s="2917" t="s">
        <v>1280</v>
      </c>
      <c r="H80" s="2917" t="s">
        <v>1287</v>
      </c>
      <c r="I80" s="2917" t="s">
        <v>1288</v>
      </c>
      <c r="J80" s="2917" t="s">
        <v>1289</v>
      </c>
      <c r="K80" s="2917" t="s">
        <v>1290</v>
      </c>
    </row>
    <row r="81" spans="2:11" s="345" customFormat="1" ht="42.75" customHeight="1" x14ac:dyDescent="0.4">
      <c r="B81" s="3573"/>
      <c r="C81" s="3689" t="s">
        <v>1120</v>
      </c>
      <c r="D81" s="3688"/>
      <c r="E81" s="2918">
        <v>30</v>
      </c>
      <c r="F81" s="2917" t="s">
        <v>1121</v>
      </c>
      <c r="G81" s="3690" t="s">
        <v>1291</v>
      </c>
      <c r="H81" s="3691"/>
      <c r="I81" s="3691"/>
      <c r="J81" s="3691"/>
      <c r="K81" s="3692"/>
    </row>
    <row r="82" spans="2:11" s="345" customFormat="1" ht="151.5" customHeight="1" x14ac:dyDescent="0.4">
      <c r="B82" s="3573"/>
      <c r="C82" s="2919" t="s">
        <v>1162</v>
      </c>
      <c r="D82" s="3698" t="s">
        <v>1292</v>
      </c>
      <c r="E82" s="3699"/>
      <c r="F82" s="2917" t="s">
        <v>1279</v>
      </c>
      <c r="G82" s="2917" t="s">
        <v>1280</v>
      </c>
      <c r="H82" s="2917" t="s">
        <v>1293</v>
      </c>
      <c r="I82" s="2917" t="s">
        <v>1294</v>
      </c>
      <c r="J82" s="2917" t="s">
        <v>1295</v>
      </c>
      <c r="K82" s="2917" t="s">
        <v>1296</v>
      </c>
    </row>
    <row r="83" spans="2:11" s="345" customFormat="1" ht="24" customHeight="1" x14ac:dyDescent="0.4">
      <c r="B83" s="3573"/>
      <c r="C83" s="3689" t="s">
        <v>1120</v>
      </c>
      <c r="D83" s="3688"/>
      <c r="E83" s="2918">
        <v>80</v>
      </c>
      <c r="F83" s="2917" t="s">
        <v>1121</v>
      </c>
      <c r="G83" s="3690" t="s">
        <v>1297</v>
      </c>
      <c r="H83" s="3691"/>
      <c r="I83" s="3691"/>
      <c r="J83" s="3691"/>
      <c r="K83" s="3692"/>
    </row>
    <row r="84" spans="2:11" s="345" customFormat="1" ht="76.5" customHeight="1" x14ac:dyDescent="0.4">
      <c r="B84" s="3573"/>
      <c r="C84" s="2919" t="s">
        <v>1206</v>
      </c>
      <c r="D84" s="3698" t="s">
        <v>1298</v>
      </c>
      <c r="E84" s="3699"/>
      <c r="F84" s="2917" t="s">
        <v>1279</v>
      </c>
      <c r="G84" s="2917" t="s">
        <v>1280</v>
      </c>
      <c r="H84" s="2917" t="s">
        <v>1299</v>
      </c>
      <c r="I84" s="2917" t="s">
        <v>1300</v>
      </c>
      <c r="J84" s="2917" t="s">
        <v>1301</v>
      </c>
      <c r="K84" s="2917" t="s">
        <v>1302</v>
      </c>
    </row>
    <row r="85" spans="2:11" s="345" customFormat="1" ht="33.75" customHeight="1" x14ac:dyDescent="0.4">
      <c r="B85" s="3573"/>
      <c r="C85" s="3689" t="s">
        <v>1120</v>
      </c>
      <c r="D85" s="3688"/>
      <c r="E85" s="2918">
        <v>80</v>
      </c>
      <c r="F85" s="2917" t="s">
        <v>1121</v>
      </c>
      <c r="G85" s="3690" t="s">
        <v>1303</v>
      </c>
      <c r="H85" s="3691"/>
      <c r="I85" s="3691"/>
      <c r="J85" s="3691"/>
      <c r="K85" s="3692"/>
    </row>
    <row r="86" spans="2:11" s="345" customFormat="1" ht="12.75" customHeight="1" x14ac:dyDescent="0.4">
      <c r="B86" s="3573"/>
      <c r="C86" s="3693" t="s">
        <v>1304</v>
      </c>
      <c r="D86" s="3693"/>
      <c r="E86" s="3693"/>
      <c r="F86" s="3693"/>
      <c r="G86" s="3693"/>
      <c r="H86" s="3693"/>
      <c r="I86" s="3693"/>
      <c r="J86" s="3693"/>
      <c r="K86" s="3694"/>
    </row>
    <row r="87" spans="2:11" s="345" customFormat="1" ht="131.25" customHeight="1" x14ac:dyDescent="0.4">
      <c r="B87" s="3573"/>
      <c r="C87" s="2919" t="s">
        <v>1112</v>
      </c>
      <c r="D87" s="3698" t="s">
        <v>1305</v>
      </c>
      <c r="E87" s="3699"/>
      <c r="F87" s="2917" t="s">
        <v>1306</v>
      </c>
      <c r="G87" s="2917" t="s">
        <v>1307</v>
      </c>
      <c r="H87" s="2917" t="s">
        <v>1308</v>
      </c>
      <c r="I87" s="2917" t="s">
        <v>1309</v>
      </c>
      <c r="J87" s="2917" t="s">
        <v>1310</v>
      </c>
      <c r="K87" s="2917" t="s">
        <v>1311</v>
      </c>
    </row>
    <row r="88" spans="2:11" s="345" customFormat="1" ht="32.25" customHeight="1" x14ac:dyDescent="0.4">
      <c r="B88" s="3573"/>
      <c r="C88" s="3689" t="s">
        <v>1120</v>
      </c>
      <c r="D88" s="3688"/>
      <c r="E88" s="2918">
        <v>40</v>
      </c>
      <c r="F88" s="2917" t="s">
        <v>1121</v>
      </c>
      <c r="G88" s="3690" t="s">
        <v>1312</v>
      </c>
      <c r="H88" s="3691"/>
      <c r="I88" s="3691"/>
      <c r="J88" s="3691"/>
      <c r="K88" s="3692"/>
    </row>
    <row r="89" spans="2:11" s="345" customFormat="1" ht="131.25" customHeight="1" x14ac:dyDescent="0.4">
      <c r="B89" s="3573"/>
      <c r="C89" s="2919" t="s">
        <v>1123</v>
      </c>
      <c r="D89" s="3698" t="s">
        <v>1313</v>
      </c>
      <c r="E89" s="3699"/>
      <c r="F89" s="2917" t="s">
        <v>1314</v>
      </c>
      <c r="G89" s="2917" t="s">
        <v>1315</v>
      </c>
      <c r="H89" s="2917" t="s">
        <v>1316</v>
      </c>
      <c r="I89" s="2917" t="s">
        <v>1317</v>
      </c>
      <c r="J89" s="2917" t="s">
        <v>1318</v>
      </c>
      <c r="K89" s="2917" t="s">
        <v>1319</v>
      </c>
    </row>
    <row r="90" spans="2:11" s="345" customFormat="1" ht="23.25" customHeight="1" x14ac:dyDescent="0.4">
      <c r="B90" s="3573"/>
      <c r="C90" s="3689" t="s">
        <v>1120</v>
      </c>
      <c r="D90" s="3688"/>
      <c r="E90" s="2918">
        <v>60</v>
      </c>
      <c r="F90" s="2917" t="s">
        <v>1121</v>
      </c>
      <c r="G90" s="3690" t="s">
        <v>1320</v>
      </c>
      <c r="H90" s="3691"/>
      <c r="I90" s="3691"/>
      <c r="J90" s="3691"/>
      <c r="K90" s="3692"/>
    </row>
    <row r="91" spans="2:11" s="345" customFormat="1" ht="97.5" customHeight="1" x14ac:dyDescent="0.4">
      <c r="B91" s="3573"/>
      <c r="C91" s="2919" t="s">
        <v>1131</v>
      </c>
      <c r="D91" s="3698" t="s">
        <v>1321</v>
      </c>
      <c r="E91" s="3699"/>
      <c r="F91" s="2917" t="s">
        <v>1322</v>
      </c>
      <c r="G91" s="2917" t="s">
        <v>1323</v>
      </c>
      <c r="H91" s="2917" t="s">
        <v>1324</v>
      </c>
      <c r="I91" s="2917" t="s">
        <v>1325</v>
      </c>
      <c r="J91" s="2917" t="s">
        <v>1326</v>
      </c>
      <c r="K91" s="2917" t="s">
        <v>1327</v>
      </c>
    </row>
    <row r="92" spans="2:11" s="345" customFormat="1" ht="59.25" customHeight="1" x14ac:dyDescent="0.4">
      <c r="B92" s="3573"/>
      <c r="C92" s="3689" t="s">
        <v>1120</v>
      </c>
      <c r="D92" s="3688"/>
      <c r="E92" s="2918">
        <v>70</v>
      </c>
      <c r="F92" s="2917" t="s">
        <v>1121</v>
      </c>
      <c r="G92" s="3690" t="s">
        <v>1328</v>
      </c>
      <c r="H92" s="3691"/>
      <c r="I92" s="3691"/>
      <c r="J92" s="3691"/>
      <c r="K92" s="3692"/>
    </row>
    <row r="93" spans="2:11" s="345" customFormat="1" ht="70.5" customHeight="1" x14ac:dyDescent="0.4">
      <c r="B93" s="3573"/>
      <c r="C93" s="2919" t="s">
        <v>1162</v>
      </c>
      <c r="D93" s="3687" t="s">
        <v>1329</v>
      </c>
      <c r="E93" s="3688"/>
      <c r="F93" s="2917" t="s">
        <v>1322</v>
      </c>
      <c r="G93" s="2917" t="s">
        <v>1330</v>
      </c>
      <c r="H93" s="2917" t="s">
        <v>1331</v>
      </c>
      <c r="I93" s="2917" t="s">
        <v>1332</v>
      </c>
      <c r="J93" s="2921" t="s">
        <v>1333</v>
      </c>
      <c r="K93" s="2917" t="s">
        <v>1334</v>
      </c>
    </row>
    <row r="94" spans="2:11" s="345" customFormat="1" ht="12.75" customHeight="1" x14ac:dyDescent="0.4">
      <c r="B94" s="3573"/>
      <c r="C94" s="3689" t="s">
        <v>1120</v>
      </c>
      <c r="D94" s="3688"/>
      <c r="E94" s="2918">
        <v>0</v>
      </c>
      <c r="F94" s="2917" t="s">
        <v>1121</v>
      </c>
      <c r="G94" s="3690"/>
      <c r="H94" s="3691"/>
      <c r="I94" s="3691"/>
      <c r="J94" s="3691"/>
      <c r="K94" s="3692"/>
    </row>
    <row r="95" spans="2:11" s="345" customFormat="1" ht="12.75" customHeight="1" x14ac:dyDescent="0.4">
      <c r="B95" s="3573"/>
      <c r="C95" s="3693" t="s">
        <v>1335</v>
      </c>
      <c r="D95" s="3693"/>
      <c r="E95" s="3693"/>
      <c r="F95" s="3694"/>
      <c r="G95" s="2918">
        <v>50</v>
      </c>
      <c r="H95" s="3695" t="s">
        <v>1336</v>
      </c>
      <c r="I95" s="3696"/>
      <c r="J95" s="3696"/>
      <c r="K95" s="3697"/>
    </row>
    <row r="96" spans="2:11" s="345" customFormat="1" ht="16.2" x14ac:dyDescent="0.4">
      <c r="B96" s="3573"/>
    </row>
    <row r="97" spans="2:11" s="345" customFormat="1" ht="12.75" customHeight="1" x14ac:dyDescent="0.4">
      <c r="B97" s="3573"/>
      <c r="C97" s="3712" t="s">
        <v>1337</v>
      </c>
      <c r="D97" s="3712"/>
      <c r="E97" s="3712"/>
      <c r="F97" s="3712"/>
      <c r="G97" s="3712"/>
      <c r="H97" s="3712"/>
      <c r="I97" s="3712"/>
      <c r="J97" s="3712"/>
      <c r="K97" s="3713"/>
    </row>
    <row r="98" spans="2:11" s="345" customFormat="1" ht="12.75" customHeight="1" x14ac:dyDescent="0.4">
      <c r="B98" s="3573"/>
      <c r="C98" s="2915"/>
      <c r="D98" s="2916"/>
      <c r="E98" s="2916"/>
      <c r="F98" s="3714" t="s">
        <v>1104</v>
      </c>
      <c r="G98" s="3715"/>
      <c r="H98" s="3715"/>
      <c r="I98" s="3715"/>
      <c r="J98" s="3715"/>
      <c r="K98" s="3716"/>
    </row>
    <row r="99" spans="2:11" s="345" customFormat="1" ht="16.2" x14ac:dyDescent="0.4">
      <c r="B99" s="3573"/>
      <c r="C99" s="2911"/>
      <c r="D99" s="2912"/>
      <c r="E99" s="2912"/>
      <c r="F99" s="2913" t="s">
        <v>1105</v>
      </c>
      <c r="G99" s="2913" t="s">
        <v>1106</v>
      </c>
      <c r="H99" s="2913" t="s">
        <v>1172</v>
      </c>
      <c r="I99" s="2913" t="s">
        <v>1173</v>
      </c>
      <c r="J99" s="2913" t="s">
        <v>1109</v>
      </c>
      <c r="K99" s="2913" t="s">
        <v>1110</v>
      </c>
    </row>
    <row r="100" spans="2:11" s="345" customFormat="1" ht="12.75" customHeight="1" x14ac:dyDescent="0.4">
      <c r="B100" s="3573"/>
      <c r="C100" s="3693" t="s">
        <v>1338</v>
      </c>
      <c r="D100" s="3693"/>
      <c r="E100" s="3693"/>
      <c r="F100" s="3693"/>
      <c r="G100" s="3693"/>
      <c r="H100" s="3693"/>
      <c r="I100" s="3693"/>
      <c r="J100" s="3693"/>
      <c r="K100" s="3694"/>
    </row>
    <row r="101" spans="2:11" s="345" customFormat="1" ht="76.5" customHeight="1" x14ac:dyDescent="0.4">
      <c r="B101" s="3573"/>
      <c r="C101" s="2919" t="s">
        <v>1112</v>
      </c>
      <c r="D101" s="3687" t="s">
        <v>7187</v>
      </c>
      <c r="E101" s="3688"/>
      <c r="F101" s="2917" t="s">
        <v>1339</v>
      </c>
      <c r="G101" s="2917" t="s">
        <v>1340</v>
      </c>
      <c r="H101" s="2917" t="s">
        <v>1341</v>
      </c>
      <c r="I101" s="2917" t="s">
        <v>1342</v>
      </c>
      <c r="J101" s="2917" t="s">
        <v>1343</v>
      </c>
      <c r="K101" s="2917" t="s">
        <v>1344</v>
      </c>
    </row>
    <row r="102" spans="2:11" s="345" customFormat="1" ht="44.25" customHeight="1" x14ac:dyDescent="0.4">
      <c r="B102" s="3573"/>
      <c r="C102" s="3689" t="s">
        <v>1120</v>
      </c>
      <c r="D102" s="3688"/>
      <c r="E102" s="2918">
        <v>90</v>
      </c>
      <c r="F102" s="2917" t="s">
        <v>1121</v>
      </c>
      <c r="G102" s="3690" t="s">
        <v>1345</v>
      </c>
      <c r="H102" s="3691"/>
      <c r="I102" s="3691"/>
      <c r="J102" s="3691"/>
      <c r="K102" s="3692"/>
    </row>
    <row r="103" spans="2:11" s="345" customFormat="1" ht="63.75" customHeight="1" x14ac:dyDescent="0.4">
      <c r="B103" s="3573"/>
      <c r="C103" s="2919" t="s">
        <v>1123</v>
      </c>
      <c r="D103" s="3698" t="s">
        <v>1346</v>
      </c>
      <c r="E103" s="3699"/>
      <c r="F103" s="2917" t="s">
        <v>1347</v>
      </c>
      <c r="G103" s="2917" t="s">
        <v>1348</v>
      </c>
      <c r="H103" s="2917" t="s">
        <v>1349</v>
      </c>
      <c r="I103" s="2917" t="s">
        <v>1350</v>
      </c>
      <c r="J103" s="2917" t="s">
        <v>1351</v>
      </c>
      <c r="K103" s="2917" t="s">
        <v>1352</v>
      </c>
    </row>
    <row r="104" spans="2:11" s="345" customFormat="1" ht="12.75" customHeight="1" x14ac:dyDescent="0.4">
      <c r="B104" s="3573"/>
      <c r="C104" s="3689" t="s">
        <v>1120</v>
      </c>
      <c r="D104" s="3688"/>
      <c r="E104" s="2918">
        <v>60</v>
      </c>
      <c r="F104" s="2917" t="s">
        <v>1121</v>
      </c>
      <c r="G104" s="3690" t="s">
        <v>1353</v>
      </c>
      <c r="H104" s="3691"/>
      <c r="I104" s="3691"/>
      <c r="J104" s="3691"/>
      <c r="K104" s="3692"/>
    </row>
    <row r="105" spans="2:11" s="345" customFormat="1" ht="12.75" customHeight="1" x14ac:dyDescent="0.4">
      <c r="B105" s="3573"/>
      <c r="C105" s="3693" t="s">
        <v>1354</v>
      </c>
      <c r="D105" s="3693"/>
      <c r="E105" s="3693"/>
      <c r="F105" s="3693"/>
      <c r="G105" s="3693"/>
      <c r="H105" s="3693"/>
      <c r="I105" s="3693"/>
      <c r="J105" s="3693"/>
      <c r="K105" s="3694"/>
    </row>
    <row r="106" spans="2:11" s="345" customFormat="1" ht="76.5" customHeight="1" x14ac:dyDescent="0.4">
      <c r="B106" s="3573"/>
      <c r="C106" s="2919" t="s">
        <v>1112</v>
      </c>
      <c r="D106" s="3687" t="s">
        <v>1355</v>
      </c>
      <c r="E106" s="3688"/>
      <c r="F106" s="2917" t="s">
        <v>1356</v>
      </c>
      <c r="G106" s="2917" t="s">
        <v>1340</v>
      </c>
      <c r="H106" s="2917" t="s">
        <v>1357</v>
      </c>
      <c r="I106" s="2917" t="s">
        <v>1342</v>
      </c>
      <c r="J106" s="2917" t="s">
        <v>1358</v>
      </c>
      <c r="K106" s="2917" t="s">
        <v>1359</v>
      </c>
    </row>
    <row r="107" spans="2:11" s="345" customFormat="1" ht="12.75" customHeight="1" x14ac:dyDescent="0.4">
      <c r="B107" s="3573"/>
      <c r="C107" s="3689" t="s">
        <v>1120</v>
      </c>
      <c r="D107" s="3688"/>
      <c r="E107" s="2918">
        <v>20</v>
      </c>
      <c r="F107" s="2917" t="s">
        <v>1121</v>
      </c>
      <c r="G107" s="3690" t="s">
        <v>1353</v>
      </c>
      <c r="H107" s="3691"/>
      <c r="I107" s="3691"/>
      <c r="J107" s="3691"/>
      <c r="K107" s="3692"/>
    </row>
    <row r="108" spans="2:11" s="345" customFormat="1" ht="63.75" customHeight="1" x14ac:dyDescent="0.4">
      <c r="B108" s="3573"/>
      <c r="C108" s="2919" t="s">
        <v>1123</v>
      </c>
      <c r="D108" s="3698" t="s">
        <v>1360</v>
      </c>
      <c r="E108" s="3699"/>
      <c r="F108" s="2917" t="s">
        <v>1361</v>
      </c>
      <c r="G108" s="2917" t="s">
        <v>1362</v>
      </c>
      <c r="H108" s="2917" t="s">
        <v>1363</v>
      </c>
      <c r="I108" s="2917" t="s">
        <v>1364</v>
      </c>
      <c r="J108" s="2917" t="s">
        <v>1365</v>
      </c>
      <c r="K108" s="2917" t="s">
        <v>1366</v>
      </c>
    </row>
    <row r="109" spans="2:11" s="345" customFormat="1" ht="12.75" customHeight="1" x14ac:dyDescent="0.4">
      <c r="B109" s="3573"/>
      <c r="C109" s="3689" t="s">
        <v>1120</v>
      </c>
      <c r="D109" s="3688"/>
      <c r="E109" s="2918">
        <v>70</v>
      </c>
      <c r="F109" s="2917" t="s">
        <v>1121</v>
      </c>
      <c r="G109" s="3690" t="s">
        <v>1367</v>
      </c>
      <c r="H109" s="3691"/>
      <c r="I109" s="3691"/>
      <c r="J109" s="3691"/>
      <c r="K109" s="3692"/>
    </row>
    <row r="110" spans="2:11" s="345" customFormat="1" ht="76.5" customHeight="1" x14ac:dyDescent="0.4">
      <c r="B110" s="3573"/>
      <c r="C110" s="2919" t="s">
        <v>1131</v>
      </c>
      <c r="D110" s="3687" t="s">
        <v>7188</v>
      </c>
      <c r="E110" s="3688"/>
      <c r="F110" s="2917" t="s">
        <v>1368</v>
      </c>
      <c r="G110" s="2917" t="s">
        <v>1369</v>
      </c>
      <c r="H110" s="2917" t="s">
        <v>1370</v>
      </c>
      <c r="I110" s="2917" t="s">
        <v>1371</v>
      </c>
      <c r="J110" s="2917" t="s">
        <v>1372</v>
      </c>
      <c r="K110" s="2917" t="s">
        <v>1373</v>
      </c>
    </row>
    <row r="111" spans="2:11" s="345" customFormat="1" ht="12.75" customHeight="1" x14ac:dyDescent="0.4">
      <c r="B111" s="3573"/>
      <c r="C111" s="3689" t="s">
        <v>1120</v>
      </c>
      <c r="D111" s="3688"/>
      <c r="E111" s="2918">
        <v>0</v>
      </c>
      <c r="F111" s="2917" t="s">
        <v>1121</v>
      </c>
      <c r="G111" s="3690" t="s">
        <v>1374</v>
      </c>
      <c r="H111" s="3691"/>
      <c r="I111" s="3691"/>
      <c r="J111" s="3691"/>
      <c r="K111" s="3692"/>
    </row>
    <row r="112" spans="2:11" s="345" customFormat="1" ht="12.75" customHeight="1" x14ac:dyDescent="0.4">
      <c r="B112" s="3573"/>
      <c r="C112" s="3693" t="s">
        <v>1375</v>
      </c>
      <c r="D112" s="3693"/>
      <c r="E112" s="3693"/>
      <c r="F112" s="3694"/>
      <c r="G112" s="2918">
        <v>50</v>
      </c>
      <c r="H112" s="3695" t="s">
        <v>1336</v>
      </c>
      <c r="I112" s="3696"/>
      <c r="J112" s="3696"/>
      <c r="K112" s="3697"/>
    </row>
    <row r="113" spans="2:3" s="345" customFormat="1" ht="16.2" x14ac:dyDescent="0.4">
      <c r="B113" s="3573"/>
    </row>
    <row r="114" spans="2:3" s="345" customFormat="1" ht="16.2" x14ac:dyDescent="0.4">
      <c r="B114" s="3573"/>
      <c r="C114" s="2922" t="s">
        <v>1376</v>
      </c>
    </row>
    <row r="115" spans="2:3" s="345" customFormat="1" ht="16.2" x14ac:dyDescent="0.4">
      <c r="B115" s="3573"/>
      <c r="C115" s="2922" t="s">
        <v>1377</v>
      </c>
    </row>
    <row r="116" spans="2:3" s="345" customFormat="1" ht="16.2" x14ac:dyDescent="0.4">
      <c r="B116" s="3573"/>
      <c r="C116" s="2922" t="s">
        <v>1378</v>
      </c>
    </row>
    <row r="117" spans="2:3" s="345" customFormat="1" ht="16.2" x14ac:dyDescent="0.4">
      <c r="B117" s="3573"/>
      <c r="C117" s="2922" t="s">
        <v>1379</v>
      </c>
    </row>
    <row r="118" spans="2:3" s="345" customFormat="1" ht="16.2" x14ac:dyDescent="0.4">
      <c r="B118" s="3573"/>
      <c r="C118" s="2922" t="s">
        <v>1380</v>
      </c>
    </row>
    <row r="119" spans="2:3" s="345" customFormat="1" ht="16.2" x14ac:dyDescent="0.4">
      <c r="B119" s="3573"/>
      <c r="C119" s="2922" t="s">
        <v>1381</v>
      </c>
    </row>
    <row r="120" spans="2:3" s="345" customFormat="1" ht="16.2" x14ac:dyDescent="0.4">
      <c r="B120" s="3573"/>
      <c r="C120" s="2922" t="s">
        <v>1382</v>
      </c>
    </row>
    <row r="121" spans="2:3" s="345" customFormat="1" ht="16.2" x14ac:dyDescent="0.4">
      <c r="B121" s="3573"/>
      <c r="C121" s="2922" t="s">
        <v>1383</v>
      </c>
    </row>
    <row r="122" spans="2:3" s="345" customFormat="1" ht="16.2" x14ac:dyDescent="0.4">
      <c r="B122" s="3573"/>
      <c r="C122" s="2922" t="s">
        <v>1384</v>
      </c>
    </row>
    <row r="123" spans="2:3" s="345" customFormat="1" ht="16.2" x14ac:dyDescent="0.4">
      <c r="B123" s="3573"/>
      <c r="C123" s="2922" t="s">
        <v>1385</v>
      </c>
    </row>
    <row r="124" spans="2:3" s="345" customFormat="1" ht="16.2" x14ac:dyDescent="0.4">
      <c r="B124" s="3573"/>
      <c r="C124" s="2922" t="s">
        <v>1386</v>
      </c>
    </row>
    <row r="125" spans="2:3" s="345" customFormat="1" ht="16.2" x14ac:dyDescent="0.4">
      <c r="B125" s="3573"/>
      <c r="C125" s="2922" t="s">
        <v>1387</v>
      </c>
    </row>
    <row r="126" spans="2:3" s="345" customFormat="1" ht="16.2" x14ac:dyDescent="0.4">
      <c r="B126" s="3573"/>
      <c r="C126" s="2922" t="s">
        <v>1388</v>
      </c>
    </row>
    <row r="127" spans="2:3" s="345" customFormat="1" ht="16.2" x14ac:dyDescent="0.4">
      <c r="B127" s="3573"/>
      <c r="C127" s="2922" t="s">
        <v>1389</v>
      </c>
    </row>
    <row r="128" spans="2:3" s="345" customFormat="1" ht="16.2" x14ac:dyDescent="0.4">
      <c r="B128" s="3573"/>
      <c r="C128" s="2922" t="s">
        <v>1390</v>
      </c>
    </row>
    <row r="129" spans="2:3" s="345" customFormat="1" ht="16.8" x14ac:dyDescent="0.4">
      <c r="B129" s="3573"/>
      <c r="C129" s="2923" t="s">
        <v>7189</v>
      </c>
    </row>
    <row r="130" spans="2:3" s="345" customFormat="1" ht="16.8" x14ac:dyDescent="0.4">
      <c r="B130" s="3573"/>
      <c r="C130" s="2923" t="s">
        <v>7190</v>
      </c>
    </row>
    <row r="131" spans="2:3" s="345" customFormat="1" ht="16.2" x14ac:dyDescent="0.4">
      <c r="B131" s="3573"/>
      <c r="C131" s="2922" t="s">
        <v>1391</v>
      </c>
    </row>
    <row r="132" spans="2:3" s="345" customFormat="1" ht="16.2" x14ac:dyDescent="0.4">
      <c r="B132" s="3573"/>
      <c r="C132" s="2922" t="s">
        <v>1392</v>
      </c>
    </row>
    <row r="133" spans="2:3" s="345" customFormat="1" ht="16.2" x14ac:dyDescent="0.4">
      <c r="B133" s="3573"/>
      <c r="C133" s="2922" t="s">
        <v>1393</v>
      </c>
    </row>
    <row r="134" spans="2:3" s="345" customFormat="1" ht="16.2" x14ac:dyDescent="0.4">
      <c r="B134" s="3573"/>
      <c r="C134" s="2922" t="s">
        <v>1394</v>
      </c>
    </row>
    <row r="135" spans="2:3" s="345" customFormat="1" ht="16.2" x14ac:dyDescent="0.4">
      <c r="B135" s="3573"/>
      <c r="C135" s="2922" t="s">
        <v>1395</v>
      </c>
    </row>
    <row r="136" spans="2:3" s="345" customFormat="1" ht="16.2" x14ac:dyDescent="0.4">
      <c r="B136" s="3573"/>
      <c r="C136" s="2922" t="s">
        <v>1396</v>
      </c>
    </row>
    <row r="137" spans="2:3" s="345" customFormat="1" ht="16.2" x14ac:dyDescent="0.4">
      <c r="B137" s="3573"/>
      <c r="C137" s="2922" t="s">
        <v>1397</v>
      </c>
    </row>
    <row r="138" spans="2:3" s="345" customFormat="1" ht="16.2" x14ac:dyDescent="0.4">
      <c r="B138" s="3573"/>
      <c r="C138" s="2922" t="s">
        <v>1398</v>
      </c>
    </row>
    <row r="139" spans="2:3" s="345" customFormat="1" ht="16.2" x14ac:dyDescent="0.4">
      <c r="B139" s="3573"/>
      <c r="C139" s="2922" t="s">
        <v>1399</v>
      </c>
    </row>
    <row r="140" spans="2:3" s="345" customFormat="1" ht="16.2" x14ac:dyDescent="0.4">
      <c r="B140" s="3573"/>
      <c r="C140" s="2922" t="s">
        <v>1400</v>
      </c>
    </row>
    <row r="141" spans="2:3" s="345" customFormat="1" ht="16.2" x14ac:dyDescent="0.4">
      <c r="B141" s="3573"/>
      <c r="C141" s="2922" t="s">
        <v>1401</v>
      </c>
    </row>
    <row r="142" spans="2:3" s="345" customFormat="1" ht="16.2" x14ac:dyDescent="0.4">
      <c r="B142" s="3573"/>
      <c r="C142" s="2922" t="s">
        <v>1402</v>
      </c>
    </row>
    <row r="143" spans="2:3" s="345" customFormat="1" ht="16.2" x14ac:dyDescent="0.4">
      <c r="B143" s="3573"/>
      <c r="C143" s="2922" t="s">
        <v>1403</v>
      </c>
    </row>
    <row r="144" spans="2:3" s="345" customFormat="1" ht="16.2" x14ac:dyDescent="0.4">
      <c r="B144" s="3573"/>
      <c r="C144" s="2922" t="s">
        <v>1404</v>
      </c>
    </row>
    <row r="145" spans="2:11" s="345" customFormat="1" ht="16.2" x14ac:dyDescent="0.4">
      <c r="B145" s="3573"/>
      <c r="C145" s="2922" t="s">
        <v>1405</v>
      </c>
    </row>
    <row r="146" spans="2:11" s="345" customFormat="1" ht="16.2" x14ac:dyDescent="0.4">
      <c r="B146" s="3574"/>
      <c r="C146" s="2922" t="s">
        <v>1406</v>
      </c>
    </row>
    <row r="147" spans="2:11" s="345" customFormat="1" ht="16.2" x14ac:dyDescent="0.4"/>
    <row r="148" spans="2:11" s="345" customFormat="1" ht="16.2" x14ac:dyDescent="0.4"/>
    <row r="149" spans="2:11" s="345" customFormat="1" ht="16.2" x14ac:dyDescent="0.4"/>
    <row r="150" spans="2:11" s="345" customFormat="1" ht="16.2" x14ac:dyDescent="0.4">
      <c r="B150" s="3572">
        <v>2020</v>
      </c>
      <c r="C150" s="3712" t="s">
        <v>1103</v>
      </c>
      <c r="D150" s="3712"/>
      <c r="E150" s="3712"/>
      <c r="F150" s="3712"/>
      <c r="G150" s="3712"/>
      <c r="H150" s="3712"/>
      <c r="I150" s="3712"/>
      <c r="J150" s="3712"/>
      <c r="K150" s="3713"/>
    </row>
    <row r="151" spans="2:11" s="345" customFormat="1" ht="16.2" x14ac:dyDescent="0.4">
      <c r="B151" s="3573"/>
      <c r="C151" s="3735"/>
      <c r="D151" s="3735"/>
      <c r="E151" s="3736"/>
      <c r="F151" s="3714" t="s">
        <v>1104</v>
      </c>
      <c r="G151" s="3715"/>
      <c r="H151" s="3715"/>
      <c r="I151" s="3715"/>
      <c r="J151" s="3715"/>
      <c r="K151" s="3715"/>
    </row>
    <row r="152" spans="2:11" s="345" customFormat="1" ht="16.2" x14ac:dyDescent="0.4">
      <c r="B152" s="3573"/>
      <c r="C152" s="3737"/>
      <c r="D152" s="3737"/>
      <c r="E152" s="3738"/>
      <c r="F152" s="2913" t="s">
        <v>1105</v>
      </c>
      <c r="G152" s="2914" t="s">
        <v>1106</v>
      </c>
      <c r="H152" s="2914" t="s">
        <v>1107</v>
      </c>
      <c r="I152" s="2913" t="s">
        <v>1108</v>
      </c>
      <c r="J152" s="2913" t="s">
        <v>1109</v>
      </c>
      <c r="K152" s="2914" t="s">
        <v>1110</v>
      </c>
    </row>
    <row r="153" spans="2:11" s="345" customFormat="1" ht="16.2" x14ac:dyDescent="0.4">
      <c r="B153" s="3573"/>
      <c r="C153" s="3712" t="s">
        <v>4479</v>
      </c>
      <c r="D153" s="3712"/>
      <c r="E153" s="3712"/>
      <c r="F153" s="3731"/>
      <c r="G153" s="3731"/>
      <c r="H153" s="3731"/>
      <c r="I153" s="3731"/>
      <c r="J153" s="3731"/>
      <c r="K153" s="3732"/>
    </row>
    <row r="154" spans="2:11" s="345" customFormat="1" ht="16.2" x14ac:dyDescent="0.4">
      <c r="B154" s="3573"/>
      <c r="C154" s="3707" t="s">
        <v>4480</v>
      </c>
      <c r="D154" s="3707"/>
      <c r="E154" s="3708"/>
      <c r="F154" s="3706" t="s">
        <v>7191</v>
      </c>
      <c r="G154" s="3711" t="s">
        <v>7192</v>
      </c>
      <c r="H154" s="3706" t="s">
        <v>7193</v>
      </c>
      <c r="I154" s="3706" t="s">
        <v>7194</v>
      </c>
      <c r="J154" s="3706" t="s">
        <v>7195</v>
      </c>
      <c r="K154" s="3706" t="s">
        <v>7196</v>
      </c>
    </row>
    <row r="155" spans="2:11" s="345" customFormat="1" ht="16.2" x14ac:dyDescent="0.4">
      <c r="B155" s="3573"/>
      <c r="C155" s="3733" t="s">
        <v>1120</v>
      </c>
      <c r="D155" s="3734"/>
      <c r="E155" s="2924">
        <v>70</v>
      </c>
      <c r="F155" s="3706"/>
      <c r="G155" s="3711"/>
      <c r="H155" s="3706"/>
      <c r="I155" s="3706"/>
      <c r="J155" s="3706"/>
      <c r="K155" s="3706"/>
    </row>
    <row r="156" spans="2:11" s="345" customFormat="1" ht="16.2" x14ac:dyDescent="0.4">
      <c r="B156" s="3573"/>
      <c r="C156" s="3739" t="s">
        <v>4481</v>
      </c>
      <c r="D156" s="3739"/>
      <c r="E156" s="3739"/>
      <c r="F156" s="3740"/>
      <c r="G156" s="3740"/>
      <c r="H156" s="3740"/>
      <c r="I156" s="3740"/>
      <c r="J156" s="3740"/>
      <c r="K156" s="3741"/>
    </row>
    <row r="157" spans="2:11" s="345" customFormat="1" ht="16.2" x14ac:dyDescent="0.4">
      <c r="B157" s="3573"/>
      <c r="C157" s="3709" t="s">
        <v>7197</v>
      </c>
      <c r="D157" s="3710"/>
      <c r="E157" s="3710"/>
      <c r="F157" s="3706" t="s">
        <v>7198</v>
      </c>
      <c r="G157" s="3711" t="s">
        <v>7192</v>
      </c>
      <c r="H157" s="3706" t="s">
        <v>7199</v>
      </c>
      <c r="I157" s="3706" t="s">
        <v>7200</v>
      </c>
      <c r="J157" s="3706" t="s">
        <v>7201</v>
      </c>
      <c r="K157" s="3706" t="s">
        <v>7202</v>
      </c>
    </row>
    <row r="158" spans="2:11" s="345" customFormat="1" ht="16.2" x14ac:dyDescent="0.4">
      <c r="B158" s="3573"/>
      <c r="C158" s="3688" t="s">
        <v>1120</v>
      </c>
      <c r="D158" s="3729"/>
      <c r="E158" s="2918">
        <v>60</v>
      </c>
      <c r="F158" s="3706"/>
      <c r="G158" s="3711"/>
      <c r="H158" s="3706"/>
      <c r="I158" s="3706"/>
      <c r="J158" s="3706"/>
      <c r="K158" s="3706"/>
    </row>
    <row r="159" spans="2:11" s="345" customFormat="1" ht="16.2" x14ac:dyDescent="0.4">
      <c r="B159" s="3573"/>
      <c r="C159" s="3700" t="s">
        <v>7203</v>
      </c>
      <c r="D159" s="3701"/>
      <c r="E159" s="3701"/>
      <c r="F159" s="3701"/>
      <c r="G159" s="3701"/>
      <c r="H159" s="3701"/>
      <c r="I159" s="3701"/>
      <c r="J159" s="3701"/>
      <c r="K159" s="3701"/>
    </row>
    <row r="160" spans="2:11" s="345" customFormat="1" ht="16.2" x14ac:dyDescent="0.4">
      <c r="B160" s="3573"/>
      <c r="C160" s="3730" t="s">
        <v>7204</v>
      </c>
      <c r="D160" s="3702"/>
      <c r="E160" s="3702"/>
      <c r="F160" s="3702"/>
      <c r="G160" s="3702"/>
      <c r="H160" s="3702"/>
      <c r="I160" s="3702"/>
      <c r="J160" s="3702"/>
      <c r="K160" s="3702"/>
    </row>
    <row r="161" spans="2:11" s="345" customFormat="1" ht="16.2" x14ac:dyDescent="0.4">
      <c r="B161" s="3573"/>
      <c r="C161" s="3709" t="s">
        <v>7205</v>
      </c>
      <c r="D161" s="3710"/>
      <c r="E161" s="3710"/>
      <c r="F161" s="3706" t="s">
        <v>7191</v>
      </c>
      <c r="G161" s="3711" t="s">
        <v>7206</v>
      </c>
      <c r="H161" s="3706" t="s">
        <v>7207</v>
      </c>
      <c r="I161" s="3706" t="s">
        <v>7208</v>
      </c>
      <c r="J161" s="3706" t="s">
        <v>7209</v>
      </c>
      <c r="K161" s="3706" t="s">
        <v>7210</v>
      </c>
    </row>
    <row r="162" spans="2:11" s="345" customFormat="1" ht="16.2" x14ac:dyDescent="0.4">
      <c r="B162" s="3573"/>
      <c r="C162" s="3688" t="s">
        <v>1120</v>
      </c>
      <c r="D162" s="3729"/>
      <c r="E162" s="2918">
        <v>50</v>
      </c>
      <c r="F162" s="3706"/>
      <c r="G162" s="3711"/>
      <c r="H162" s="3706"/>
      <c r="I162" s="3706"/>
      <c r="J162" s="3706"/>
      <c r="K162" s="3706"/>
    </row>
    <row r="163" spans="2:11" s="345" customFormat="1" ht="16.2" x14ac:dyDescent="0.4">
      <c r="B163" s="3573"/>
      <c r="C163" s="3700" t="s">
        <v>7211</v>
      </c>
      <c r="D163" s="3701"/>
      <c r="E163" s="3701"/>
      <c r="F163" s="3701"/>
      <c r="G163" s="3701"/>
      <c r="H163" s="3701"/>
      <c r="I163" s="3701"/>
      <c r="J163" s="3701"/>
      <c r="K163" s="3701"/>
    </row>
    <row r="164" spans="2:11" s="345" customFormat="1" ht="16.2" x14ac:dyDescent="0.4">
      <c r="B164" s="3573"/>
      <c r="C164" s="3700" t="s">
        <v>7212</v>
      </c>
      <c r="D164" s="3701"/>
      <c r="E164" s="3701"/>
      <c r="F164" s="3701"/>
      <c r="G164" s="3701"/>
      <c r="H164" s="3701"/>
      <c r="I164" s="3701"/>
      <c r="J164" s="3701"/>
      <c r="K164" s="3701"/>
    </row>
    <row r="165" spans="2:11" s="345" customFormat="1" ht="16.2" x14ac:dyDescent="0.4">
      <c r="B165" s="3573"/>
      <c r="C165" s="3731" t="s">
        <v>4482</v>
      </c>
      <c r="D165" s="3731"/>
      <c r="E165" s="3731"/>
      <c r="F165" s="3731"/>
      <c r="G165" s="3731"/>
      <c r="H165" s="3731"/>
      <c r="I165" s="3731"/>
      <c r="J165" s="3731"/>
      <c r="K165" s="3732"/>
    </row>
    <row r="166" spans="2:11" s="345" customFormat="1" ht="16.2" x14ac:dyDescent="0.4">
      <c r="B166" s="3573"/>
      <c r="C166" s="3703" t="s">
        <v>4483</v>
      </c>
      <c r="D166" s="3704"/>
      <c r="E166" s="3704"/>
      <c r="F166" s="3706" t="s">
        <v>7213</v>
      </c>
      <c r="G166" s="3711" t="s">
        <v>7214</v>
      </c>
      <c r="H166" s="3706" t="s">
        <v>7215</v>
      </c>
      <c r="I166" s="3706" t="s">
        <v>7194</v>
      </c>
      <c r="J166" s="3706" t="s">
        <v>7216</v>
      </c>
      <c r="K166" s="3706" t="s">
        <v>7217</v>
      </c>
    </row>
    <row r="167" spans="2:11" s="345" customFormat="1" ht="16.2" x14ac:dyDescent="0.4">
      <c r="B167" s="3573"/>
      <c r="C167" s="3688" t="s">
        <v>1120</v>
      </c>
      <c r="D167" s="3729"/>
      <c r="E167" s="2918">
        <v>50</v>
      </c>
      <c r="F167" s="3706"/>
      <c r="G167" s="3711"/>
      <c r="H167" s="3706"/>
      <c r="I167" s="3706"/>
      <c r="J167" s="3706"/>
      <c r="K167" s="3706"/>
    </row>
    <row r="168" spans="2:11" s="345" customFormat="1" ht="16.2" x14ac:dyDescent="0.4">
      <c r="B168" s="3573"/>
      <c r="C168" s="3700" t="s">
        <v>7218</v>
      </c>
      <c r="D168" s="3701"/>
      <c r="E168" s="3701"/>
      <c r="F168" s="3701"/>
      <c r="G168" s="3701"/>
      <c r="H168" s="3701"/>
      <c r="I168" s="3701"/>
      <c r="J168" s="3701"/>
      <c r="K168" s="3701"/>
    </row>
    <row r="169" spans="2:11" s="345" customFormat="1" ht="16.2" x14ac:dyDescent="0.4">
      <c r="B169" s="3573"/>
      <c r="C169" s="3700" t="s">
        <v>7219</v>
      </c>
      <c r="D169" s="3701"/>
      <c r="E169" s="3701"/>
      <c r="F169" s="3701"/>
      <c r="G169" s="3701"/>
      <c r="H169" s="3701"/>
      <c r="I169" s="3701"/>
      <c r="J169" s="3701"/>
      <c r="K169" s="3701"/>
    </row>
    <row r="170" spans="2:11" s="345" customFormat="1" ht="16.2" x14ac:dyDescent="0.4">
      <c r="B170" s="3573"/>
      <c r="C170" s="3703" t="s">
        <v>4484</v>
      </c>
      <c r="D170" s="3704"/>
      <c r="E170" s="3704"/>
      <c r="F170" s="3706" t="s">
        <v>7220</v>
      </c>
      <c r="G170" s="3711" t="s">
        <v>7221</v>
      </c>
      <c r="H170" s="3711" t="s">
        <v>7222</v>
      </c>
      <c r="I170" s="3706" t="s">
        <v>7223</v>
      </c>
      <c r="J170" s="3706" t="s">
        <v>7224</v>
      </c>
      <c r="K170" s="3706" t="s">
        <v>7225</v>
      </c>
    </row>
    <row r="171" spans="2:11" s="345" customFormat="1" ht="16.2" x14ac:dyDescent="0.4">
      <c r="B171" s="3573"/>
      <c r="C171" s="3689" t="s">
        <v>1120</v>
      </c>
      <c r="D171" s="3688"/>
      <c r="E171" s="2924">
        <v>30</v>
      </c>
      <c r="F171" s="3706"/>
      <c r="G171" s="3711"/>
      <c r="H171" s="3711"/>
      <c r="I171" s="3706"/>
      <c r="J171" s="3706"/>
      <c r="K171" s="3706"/>
    </row>
    <row r="172" spans="2:11" s="345" customFormat="1" ht="16.2" x14ac:dyDescent="0.4">
      <c r="B172" s="3573"/>
      <c r="C172" s="3700" t="s">
        <v>7226</v>
      </c>
      <c r="D172" s="3701"/>
      <c r="E172" s="3701"/>
      <c r="F172" s="3701"/>
      <c r="G172" s="3701"/>
      <c r="H172" s="3701"/>
      <c r="I172" s="3701"/>
      <c r="J172" s="3701"/>
      <c r="K172" s="3701"/>
    </row>
    <row r="173" spans="2:11" s="345" customFormat="1" ht="16.2" x14ac:dyDescent="0.4">
      <c r="B173" s="3573"/>
      <c r="C173" s="3700" t="s">
        <v>7227</v>
      </c>
      <c r="D173" s="3701"/>
      <c r="E173" s="3701"/>
      <c r="F173" s="3702"/>
      <c r="G173" s="3702"/>
      <c r="H173" s="3702"/>
      <c r="I173" s="3702"/>
      <c r="J173" s="3702"/>
      <c r="K173" s="3702"/>
    </row>
    <row r="174" spans="2:11" s="345" customFormat="1" ht="16.2" x14ac:dyDescent="0.4">
      <c r="B174" s="3573"/>
      <c r="C174" s="3703" t="s">
        <v>4485</v>
      </c>
      <c r="D174" s="3704"/>
      <c r="E174" s="3705"/>
      <c r="F174" s="3706" t="s">
        <v>7228</v>
      </c>
      <c r="G174" s="3706" t="s">
        <v>7229</v>
      </c>
      <c r="H174" s="3706" t="s">
        <v>7230</v>
      </c>
      <c r="I174" s="3706" t="s">
        <v>7231</v>
      </c>
      <c r="J174" s="3706" t="s">
        <v>7232</v>
      </c>
      <c r="K174" s="3706" t="s">
        <v>7233</v>
      </c>
    </row>
    <row r="175" spans="2:11" s="345" customFormat="1" ht="16.2" x14ac:dyDescent="0.4">
      <c r="B175" s="3573"/>
      <c r="C175" s="3689" t="s">
        <v>1120</v>
      </c>
      <c r="D175" s="3688"/>
      <c r="E175" s="2924">
        <v>40</v>
      </c>
      <c r="F175" s="3706"/>
      <c r="G175" s="3706"/>
      <c r="H175" s="3706"/>
      <c r="I175" s="3706"/>
      <c r="J175" s="3706"/>
      <c r="K175" s="3706"/>
    </row>
    <row r="176" spans="2:11" s="345" customFormat="1" ht="16.2" x14ac:dyDescent="0.4">
      <c r="B176" s="3573"/>
      <c r="C176" s="3700" t="s">
        <v>7234</v>
      </c>
      <c r="D176" s="3701"/>
      <c r="E176" s="3701"/>
      <c r="F176" s="3701"/>
      <c r="G176" s="3701"/>
      <c r="H176" s="3701"/>
      <c r="I176" s="3701"/>
      <c r="J176" s="3701"/>
      <c r="K176" s="3701"/>
    </row>
    <row r="177" spans="2:11" s="345" customFormat="1" ht="16.2" x14ac:dyDescent="0.4">
      <c r="B177" s="3573"/>
      <c r="C177" s="3730" t="s">
        <v>7235</v>
      </c>
      <c r="D177" s="3702"/>
      <c r="E177" s="3702"/>
      <c r="F177" s="3702"/>
      <c r="G177" s="3702"/>
      <c r="H177" s="3702"/>
      <c r="I177" s="3702"/>
      <c r="J177" s="3702"/>
      <c r="K177" s="3702"/>
    </row>
    <row r="178" spans="2:11" s="345" customFormat="1" ht="16.2" x14ac:dyDescent="0.4">
      <c r="B178" s="3573"/>
      <c r="C178" s="3703" t="s">
        <v>4486</v>
      </c>
      <c r="D178" s="3704"/>
      <c r="E178" s="3704"/>
      <c r="F178" s="3706" t="s">
        <v>7213</v>
      </c>
      <c r="G178" s="3711" t="s">
        <v>7236</v>
      </c>
      <c r="H178" s="3706" t="s">
        <v>7237</v>
      </c>
      <c r="I178" s="3711" t="s">
        <v>7238</v>
      </c>
      <c r="J178" s="3711" t="s">
        <v>7239</v>
      </c>
      <c r="K178" s="3706" t="s">
        <v>7240</v>
      </c>
    </row>
    <row r="179" spans="2:11" s="345" customFormat="1" ht="16.2" x14ac:dyDescent="0.4">
      <c r="B179" s="3573"/>
      <c r="C179" s="3720" t="s">
        <v>1120</v>
      </c>
      <c r="D179" s="3748"/>
      <c r="E179" s="2918">
        <v>40</v>
      </c>
      <c r="F179" s="3706"/>
      <c r="G179" s="3711"/>
      <c r="H179" s="3706"/>
      <c r="I179" s="3711"/>
      <c r="J179" s="3711"/>
      <c r="K179" s="3706"/>
    </row>
    <row r="180" spans="2:11" s="345" customFormat="1" ht="16.2" x14ac:dyDescent="0.4">
      <c r="B180" s="3573"/>
      <c r="C180" s="3700" t="s">
        <v>7241</v>
      </c>
      <c r="D180" s="3701"/>
      <c r="E180" s="3701"/>
      <c r="F180" s="3701"/>
      <c r="G180" s="3701"/>
      <c r="H180" s="3701"/>
      <c r="I180" s="3701"/>
      <c r="J180" s="3701"/>
      <c r="K180" s="3701"/>
    </row>
    <row r="181" spans="2:11" s="345" customFormat="1" ht="16.2" x14ac:dyDescent="0.4">
      <c r="B181" s="3573"/>
      <c r="C181" s="3700" t="s">
        <v>7242</v>
      </c>
      <c r="D181" s="3701"/>
      <c r="E181" s="3701"/>
      <c r="F181" s="3701"/>
      <c r="G181" s="3701"/>
      <c r="H181" s="3701"/>
      <c r="I181" s="3701"/>
      <c r="J181" s="3701"/>
      <c r="K181" s="3701"/>
    </row>
    <row r="182" spans="2:11" s="345" customFormat="1" ht="16.2" x14ac:dyDescent="0.4">
      <c r="B182" s="3573"/>
      <c r="C182" s="3749" t="s">
        <v>1169</v>
      </c>
      <c r="D182" s="3749"/>
      <c r="E182" s="3749"/>
      <c r="F182" s="3750"/>
      <c r="G182" s="2925">
        <v>48.571428571428569</v>
      </c>
      <c r="H182" s="3751" t="s">
        <v>1170</v>
      </c>
      <c r="I182" s="3752"/>
      <c r="J182" s="3752"/>
      <c r="K182" s="3753"/>
    </row>
    <row r="183" spans="2:11" s="345" customFormat="1" ht="16.2" x14ac:dyDescent="0.4">
      <c r="B183" s="3573"/>
    </row>
    <row r="184" spans="2:11" s="345" customFormat="1" ht="16.2" x14ac:dyDescent="0.4">
      <c r="B184" s="3573"/>
      <c r="C184" s="3712" t="s">
        <v>1171</v>
      </c>
      <c r="D184" s="3712"/>
      <c r="E184" s="3712"/>
      <c r="F184" s="3712"/>
      <c r="G184" s="3712"/>
      <c r="H184" s="3712"/>
      <c r="I184" s="3712"/>
      <c r="J184" s="3712"/>
      <c r="K184" s="3712"/>
    </row>
    <row r="185" spans="2:11" s="345" customFormat="1" ht="16.2" x14ac:dyDescent="0.4">
      <c r="B185" s="3573"/>
      <c r="C185" s="2911"/>
      <c r="D185" s="2912"/>
      <c r="E185" s="2912"/>
      <c r="F185" s="3714" t="s">
        <v>1104</v>
      </c>
      <c r="G185" s="3715"/>
      <c r="H185" s="3715"/>
      <c r="I185" s="3715"/>
      <c r="J185" s="3715"/>
      <c r="K185" s="3715"/>
    </row>
    <row r="186" spans="2:11" s="345" customFormat="1" ht="16.2" x14ac:dyDescent="0.4">
      <c r="B186" s="3573"/>
      <c r="C186" s="2911"/>
      <c r="D186" s="2912"/>
      <c r="E186" s="2912"/>
      <c r="F186" s="2913" t="s">
        <v>1105</v>
      </c>
      <c r="G186" s="2914" t="s">
        <v>1106</v>
      </c>
      <c r="H186" s="2913" t="s">
        <v>1172</v>
      </c>
      <c r="I186" s="2913" t="s">
        <v>1173</v>
      </c>
      <c r="J186" s="2913" t="s">
        <v>1109</v>
      </c>
      <c r="K186" s="2913" t="s">
        <v>1110</v>
      </c>
    </row>
    <row r="187" spans="2:11" s="345" customFormat="1" ht="16.8" thickBot="1" x14ac:dyDescent="0.45">
      <c r="B187" s="3573"/>
      <c r="C187" s="3712" t="s">
        <v>4487</v>
      </c>
      <c r="D187" s="3712"/>
      <c r="E187" s="3712"/>
      <c r="F187" s="3712"/>
      <c r="G187" s="3712"/>
      <c r="H187" s="3712"/>
      <c r="I187" s="3712"/>
      <c r="J187" s="3712"/>
      <c r="K187" s="3712"/>
    </row>
    <row r="188" spans="2:11" s="345" customFormat="1" ht="16.2" x14ac:dyDescent="0.4">
      <c r="B188" s="3573"/>
      <c r="C188" s="3703" t="s">
        <v>4488</v>
      </c>
      <c r="D188" s="3704"/>
      <c r="E188" s="3704"/>
      <c r="F188" s="3742" t="s">
        <v>7243</v>
      </c>
      <c r="G188" s="3742" t="s">
        <v>7244</v>
      </c>
      <c r="H188" s="3744" t="s">
        <v>4489</v>
      </c>
      <c r="I188" s="3746" t="s">
        <v>7245</v>
      </c>
      <c r="J188" s="3746" t="s">
        <v>7246</v>
      </c>
      <c r="K188" s="3746" t="s">
        <v>7247</v>
      </c>
    </row>
    <row r="189" spans="2:11" s="345" customFormat="1" ht="16.2" x14ac:dyDescent="0.4">
      <c r="B189" s="3573"/>
      <c r="C189" s="3761" t="s">
        <v>1120</v>
      </c>
      <c r="D189" s="3762"/>
      <c r="E189" s="2926">
        <v>50</v>
      </c>
      <c r="F189" s="3743"/>
      <c r="G189" s="3743"/>
      <c r="H189" s="3745"/>
      <c r="I189" s="3747"/>
      <c r="J189" s="3747"/>
      <c r="K189" s="3747"/>
    </row>
    <row r="190" spans="2:11" s="345" customFormat="1" ht="16.2" x14ac:dyDescent="0.4">
      <c r="B190" s="3573"/>
      <c r="C190" s="3700" t="s">
        <v>7248</v>
      </c>
      <c r="D190" s="3701"/>
      <c r="E190" s="3701"/>
      <c r="F190" s="3701"/>
      <c r="G190" s="3701"/>
      <c r="H190" s="3701"/>
      <c r="I190" s="3701"/>
      <c r="J190" s="3701"/>
      <c r="K190" s="3701"/>
    </row>
    <row r="191" spans="2:11" s="345" customFormat="1" ht="16.2" x14ac:dyDescent="0.4">
      <c r="B191" s="3573"/>
      <c r="C191" s="3730" t="s">
        <v>7249</v>
      </c>
      <c r="D191" s="3702"/>
      <c r="E191" s="3702"/>
      <c r="F191" s="3702"/>
      <c r="G191" s="3702"/>
      <c r="H191" s="3702"/>
      <c r="I191" s="3702"/>
      <c r="J191" s="3702"/>
      <c r="K191" s="3702"/>
    </row>
    <row r="192" spans="2:11" s="345" customFormat="1" ht="16.2" x14ac:dyDescent="0.4">
      <c r="B192" s="3573"/>
      <c r="C192" s="3703" t="s">
        <v>4490</v>
      </c>
      <c r="D192" s="3704"/>
      <c r="E192" s="3704"/>
      <c r="F192" s="3711" t="s">
        <v>7250</v>
      </c>
      <c r="G192" s="3706" t="s">
        <v>7251</v>
      </c>
      <c r="H192" s="3711" t="s">
        <v>7252</v>
      </c>
      <c r="I192" s="3711" t="s">
        <v>7253</v>
      </c>
      <c r="J192" s="3711" t="s">
        <v>7254</v>
      </c>
      <c r="K192" s="3757" t="s">
        <v>7255</v>
      </c>
    </row>
    <row r="193" spans="2:11" s="345" customFormat="1" ht="16.2" x14ac:dyDescent="0.4">
      <c r="B193" s="3573"/>
      <c r="C193" s="3688" t="s">
        <v>1120</v>
      </c>
      <c r="D193" s="3729"/>
      <c r="E193" s="2918">
        <v>80</v>
      </c>
      <c r="F193" s="3711"/>
      <c r="G193" s="3706"/>
      <c r="H193" s="3711"/>
      <c r="I193" s="3711"/>
      <c r="J193" s="3711"/>
      <c r="K193" s="3758"/>
    </row>
    <row r="194" spans="2:11" s="345" customFormat="1" ht="16.2" x14ac:dyDescent="0.4">
      <c r="B194" s="3573"/>
      <c r="C194" s="3700" t="s">
        <v>7256</v>
      </c>
      <c r="D194" s="3701"/>
      <c r="E194" s="3701"/>
      <c r="F194" s="3701"/>
      <c r="G194" s="3701"/>
      <c r="H194" s="3701"/>
      <c r="I194" s="3701"/>
      <c r="J194" s="3701"/>
      <c r="K194" s="3701"/>
    </row>
    <row r="195" spans="2:11" s="345" customFormat="1" ht="16.2" x14ac:dyDescent="0.4">
      <c r="B195" s="3573"/>
      <c r="C195" s="3754" t="s">
        <v>7257</v>
      </c>
      <c r="D195" s="3755"/>
      <c r="E195" s="3755"/>
      <c r="F195" s="3756"/>
      <c r="G195" s="3756"/>
      <c r="H195" s="3756"/>
      <c r="I195" s="3756"/>
      <c r="J195" s="3756"/>
      <c r="K195" s="3756"/>
    </row>
    <row r="196" spans="2:11" s="345" customFormat="1" ht="16.2" x14ac:dyDescent="0.4">
      <c r="B196" s="3573"/>
      <c r="C196" s="3703" t="s">
        <v>4491</v>
      </c>
      <c r="D196" s="3704"/>
      <c r="E196" s="3704"/>
      <c r="F196" s="3711" t="s">
        <v>7258</v>
      </c>
      <c r="G196" s="3706" t="s">
        <v>7259</v>
      </c>
      <c r="H196" s="3757" t="s">
        <v>7260</v>
      </c>
      <c r="I196" s="3757" t="s">
        <v>7261</v>
      </c>
      <c r="J196" s="3759" t="s">
        <v>4492</v>
      </c>
      <c r="K196" s="3711" t="s">
        <v>7262</v>
      </c>
    </row>
    <row r="197" spans="2:11" s="345" customFormat="1" ht="16.2" x14ac:dyDescent="0.4">
      <c r="B197" s="3573"/>
      <c r="C197" s="3689" t="s">
        <v>1120</v>
      </c>
      <c r="D197" s="3688"/>
      <c r="E197" s="2924">
        <v>80</v>
      </c>
      <c r="F197" s="3711"/>
      <c r="G197" s="3706"/>
      <c r="H197" s="3758"/>
      <c r="I197" s="3758"/>
      <c r="J197" s="3760"/>
      <c r="K197" s="3711"/>
    </row>
    <row r="198" spans="2:11" s="345" customFormat="1" ht="16.2" x14ac:dyDescent="0.4">
      <c r="B198" s="3573"/>
      <c r="C198" s="3700" t="s">
        <v>7263</v>
      </c>
      <c r="D198" s="3701"/>
      <c r="E198" s="3701"/>
      <c r="F198" s="3701"/>
      <c r="G198" s="3701"/>
      <c r="H198" s="3701"/>
      <c r="I198" s="3701"/>
      <c r="J198" s="3701"/>
      <c r="K198" s="3701"/>
    </row>
    <row r="199" spans="2:11" s="345" customFormat="1" ht="16.2" x14ac:dyDescent="0.4">
      <c r="B199" s="3573"/>
      <c r="C199" s="3700" t="s">
        <v>7264</v>
      </c>
      <c r="D199" s="3701"/>
      <c r="E199" s="3701"/>
      <c r="F199" s="3701"/>
      <c r="G199" s="3701"/>
      <c r="H199" s="3701"/>
      <c r="I199" s="3701"/>
      <c r="J199" s="3701"/>
      <c r="K199" s="3701"/>
    </row>
    <row r="200" spans="2:11" s="345" customFormat="1" ht="16.2" x14ac:dyDescent="0.4">
      <c r="B200" s="3573"/>
      <c r="C200" s="3703" t="s">
        <v>4493</v>
      </c>
      <c r="D200" s="3704"/>
      <c r="E200" s="3704"/>
      <c r="F200" s="3711" t="s">
        <v>7265</v>
      </c>
      <c r="G200" s="3706" t="s">
        <v>7266</v>
      </c>
      <c r="H200" s="3706" t="s">
        <v>7267</v>
      </c>
      <c r="I200" s="3711" t="s">
        <v>7268</v>
      </c>
      <c r="J200" s="3765" t="s">
        <v>4494</v>
      </c>
      <c r="K200" s="3711" t="s">
        <v>7269</v>
      </c>
    </row>
    <row r="201" spans="2:11" s="345" customFormat="1" ht="16.2" x14ac:dyDescent="0.4">
      <c r="B201" s="3573"/>
      <c r="C201" s="3688" t="s">
        <v>1120</v>
      </c>
      <c r="D201" s="3729"/>
      <c r="E201" s="2918">
        <v>70</v>
      </c>
      <c r="F201" s="3711"/>
      <c r="G201" s="3706"/>
      <c r="H201" s="3706"/>
      <c r="I201" s="3711"/>
      <c r="J201" s="3765"/>
      <c r="K201" s="3711"/>
    </row>
    <row r="202" spans="2:11" s="345" customFormat="1" ht="16.2" x14ac:dyDescent="0.4">
      <c r="B202" s="3573"/>
      <c r="C202" s="3700" t="s">
        <v>7270</v>
      </c>
      <c r="D202" s="3701"/>
      <c r="E202" s="3701"/>
      <c r="F202" s="3701"/>
      <c r="G202" s="3701"/>
      <c r="H202" s="3701"/>
      <c r="I202" s="3701"/>
      <c r="J202" s="3701"/>
      <c r="K202" s="3701"/>
    </row>
    <row r="203" spans="2:11" s="345" customFormat="1" ht="16.2" x14ac:dyDescent="0.4">
      <c r="B203" s="3573"/>
      <c r="C203" s="3730" t="s">
        <v>7271</v>
      </c>
      <c r="D203" s="3702"/>
      <c r="E203" s="3702"/>
      <c r="F203" s="3702"/>
      <c r="G203" s="3702"/>
      <c r="H203" s="3702"/>
      <c r="I203" s="3702"/>
      <c r="J203" s="3702"/>
      <c r="K203" s="3702"/>
    </row>
    <row r="204" spans="2:11" s="345" customFormat="1" ht="16.2" x14ac:dyDescent="0.4">
      <c r="B204" s="3573"/>
      <c r="C204" s="3703" t="s">
        <v>4495</v>
      </c>
      <c r="D204" s="3704"/>
      <c r="E204" s="3704"/>
      <c r="F204" s="3711" t="s">
        <v>7272</v>
      </c>
      <c r="G204" s="3706" t="s">
        <v>7273</v>
      </c>
      <c r="H204" s="3706" t="s">
        <v>7274</v>
      </c>
      <c r="I204" s="3706" t="s">
        <v>7275</v>
      </c>
      <c r="J204" s="3706" t="s">
        <v>7276</v>
      </c>
      <c r="K204" s="3706" t="s">
        <v>7277</v>
      </c>
    </row>
    <row r="205" spans="2:11" s="345" customFormat="1" ht="16.2" x14ac:dyDescent="0.4">
      <c r="B205" s="3573"/>
      <c r="C205" s="3688" t="s">
        <v>1120</v>
      </c>
      <c r="D205" s="3729"/>
      <c r="E205" s="2918">
        <v>80</v>
      </c>
      <c r="F205" s="3711"/>
      <c r="G205" s="3706"/>
      <c r="H205" s="3706"/>
      <c r="I205" s="3706"/>
      <c r="J205" s="3706"/>
      <c r="K205" s="3706"/>
    </row>
    <row r="206" spans="2:11" s="345" customFormat="1" ht="16.2" x14ac:dyDescent="0.4">
      <c r="B206" s="3573"/>
      <c r="C206" s="3700" t="s">
        <v>7278</v>
      </c>
      <c r="D206" s="3701"/>
      <c r="E206" s="3701"/>
      <c r="F206" s="3701"/>
      <c r="G206" s="3701"/>
      <c r="H206" s="3701"/>
      <c r="I206" s="3701"/>
      <c r="J206" s="3701"/>
      <c r="K206" s="3701"/>
    </row>
    <row r="207" spans="2:11" s="345" customFormat="1" ht="16.2" x14ac:dyDescent="0.4">
      <c r="B207" s="3573"/>
      <c r="C207" s="3700" t="s">
        <v>7279</v>
      </c>
      <c r="D207" s="3701"/>
      <c r="E207" s="3701"/>
      <c r="F207" s="3701"/>
      <c r="G207" s="3701"/>
      <c r="H207" s="3701"/>
      <c r="I207" s="3701"/>
      <c r="J207" s="3701"/>
      <c r="K207" s="3701"/>
    </row>
    <row r="208" spans="2:11" s="345" customFormat="1" ht="16.2" x14ac:dyDescent="0.4">
      <c r="B208" s="3573"/>
      <c r="C208" s="3766" t="s">
        <v>1223</v>
      </c>
      <c r="D208" s="3766"/>
      <c r="E208" s="3766"/>
      <c r="F208" s="3766"/>
      <c r="G208" s="3766"/>
      <c r="H208" s="3766"/>
      <c r="I208" s="3766"/>
      <c r="J208" s="3766"/>
      <c r="K208" s="3766"/>
    </row>
    <row r="209" spans="2:11" s="345" customFormat="1" ht="16.2" x14ac:dyDescent="0.4">
      <c r="B209" s="3573"/>
      <c r="C209" s="3703" t="s">
        <v>4496</v>
      </c>
      <c r="D209" s="3704"/>
      <c r="E209" s="3704"/>
      <c r="F209" s="3711" t="s">
        <v>7280</v>
      </c>
      <c r="G209" s="3711" t="s">
        <v>7244</v>
      </c>
      <c r="H209" s="3765" t="s">
        <v>4497</v>
      </c>
      <c r="I209" s="3706" t="s">
        <v>7245</v>
      </c>
      <c r="J209" s="3706" t="s">
        <v>7246</v>
      </c>
      <c r="K209" s="3706" t="s">
        <v>7247</v>
      </c>
    </row>
    <row r="210" spans="2:11" s="345" customFormat="1" ht="16.2" x14ac:dyDescent="0.4">
      <c r="B210" s="3573"/>
      <c r="C210" s="3708" t="s">
        <v>1120</v>
      </c>
      <c r="D210" s="3770"/>
      <c r="E210" s="2918">
        <v>30</v>
      </c>
      <c r="F210" s="3711"/>
      <c r="G210" s="3711"/>
      <c r="H210" s="3765"/>
      <c r="I210" s="3706"/>
      <c r="J210" s="3706"/>
      <c r="K210" s="3706"/>
    </row>
    <row r="211" spans="2:11" s="345" customFormat="1" ht="16.2" x14ac:dyDescent="0.4">
      <c r="B211" s="3573"/>
      <c r="C211" s="3700" t="s">
        <v>7281</v>
      </c>
      <c r="D211" s="3701"/>
      <c r="E211" s="3701"/>
      <c r="F211" s="3701"/>
      <c r="G211" s="3701"/>
      <c r="H211" s="3701"/>
      <c r="I211" s="3701"/>
      <c r="J211" s="3701"/>
      <c r="K211" s="3701"/>
    </row>
    <row r="212" spans="2:11" s="345" customFormat="1" ht="16.2" x14ac:dyDescent="0.4">
      <c r="B212" s="3573"/>
      <c r="C212" s="3730" t="s">
        <v>7282</v>
      </c>
      <c r="D212" s="3702"/>
      <c r="E212" s="3702"/>
      <c r="F212" s="3702"/>
      <c r="G212" s="3702"/>
      <c r="H212" s="3702"/>
      <c r="I212" s="3702"/>
      <c r="J212" s="3702"/>
      <c r="K212" s="3702"/>
    </row>
    <row r="213" spans="2:11" s="345" customFormat="1" ht="16.2" x14ac:dyDescent="0.4">
      <c r="B213" s="3573"/>
      <c r="C213" s="3703" t="s">
        <v>4498</v>
      </c>
      <c r="D213" s="3704"/>
      <c r="E213" s="3704"/>
      <c r="F213" s="3771" t="s">
        <v>7258</v>
      </c>
      <c r="G213" s="3772" t="s">
        <v>7259</v>
      </c>
      <c r="H213" s="3771" t="s">
        <v>7260</v>
      </c>
      <c r="I213" s="3771" t="s">
        <v>7283</v>
      </c>
      <c r="J213" s="3773" t="s">
        <v>4499</v>
      </c>
      <c r="K213" s="3771" t="s">
        <v>7284</v>
      </c>
    </row>
    <row r="214" spans="2:11" s="345" customFormat="1" ht="16.2" x14ac:dyDescent="0.4">
      <c r="B214" s="3573"/>
      <c r="C214" s="3688" t="s">
        <v>1120</v>
      </c>
      <c r="D214" s="3729"/>
      <c r="E214" s="2918">
        <v>40</v>
      </c>
      <c r="F214" s="3771"/>
      <c r="G214" s="3772"/>
      <c r="H214" s="3771"/>
      <c r="I214" s="3771"/>
      <c r="J214" s="3773"/>
      <c r="K214" s="3771"/>
    </row>
    <row r="215" spans="2:11" s="345" customFormat="1" ht="16.2" x14ac:dyDescent="0.4">
      <c r="B215" s="3573"/>
      <c r="C215" s="3700" t="s">
        <v>7285</v>
      </c>
      <c r="D215" s="3701"/>
      <c r="E215" s="3701"/>
      <c r="F215" s="3701"/>
      <c r="G215" s="3701"/>
      <c r="H215" s="3701"/>
      <c r="I215" s="3701"/>
      <c r="J215" s="3701"/>
      <c r="K215" s="3701"/>
    </row>
    <row r="216" spans="2:11" s="345" customFormat="1" ht="16.2" x14ac:dyDescent="0.4">
      <c r="B216" s="3573"/>
      <c r="C216" s="3730" t="s">
        <v>7286</v>
      </c>
      <c r="D216" s="3702"/>
      <c r="E216" s="3702"/>
      <c r="F216" s="3702"/>
      <c r="G216" s="3702"/>
      <c r="H216" s="3702"/>
      <c r="I216" s="3702"/>
      <c r="J216" s="3702"/>
      <c r="K216" s="3702"/>
    </row>
    <row r="217" spans="2:11" s="345" customFormat="1" ht="16.2" x14ac:dyDescent="0.4">
      <c r="B217" s="3573"/>
      <c r="C217" s="3703" t="s">
        <v>4500</v>
      </c>
      <c r="D217" s="3704"/>
      <c r="E217" s="3704"/>
      <c r="F217" s="3706" t="s">
        <v>7287</v>
      </c>
      <c r="G217" s="3765" t="s">
        <v>4501</v>
      </c>
      <c r="H217" s="3711" t="s">
        <v>7288</v>
      </c>
      <c r="I217" s="3706" t="s">
        <v>7289</v>
      </c>
      <c r="J217" s="3706" t="s">
        <v>7290</v>
      </c>
      <c r="K217" s="3765" t="s">
        <v>4502</v>
      </c>
    </row>
    <row r="218" spans="2:11" s="345" customFormat="1" ht="16.2" x14ac:dyDescent="0.4">
      <c r="B218" s="3573"/>
      <c r="C218" s="3688" t="s">
        <v>1120</v>
      </c>
      <c r="D218" s="3729"/>
      <c r="E218" s="2918">
        <v>60</v>
      </c>
      <c r="F218" s="3706"/>
      <c r="G218" s="3765"/>
      <c r="H218" s="3711"/>
      <c r="I218" s="3706"/>
      <c r="J218" s="3706"/>
      <c r="K218" s="3765"/>
    </row>
    <row r="219" spans="2:11" s="345" customFormat="1" ht="16.2" x14ac:dyDescent="0.4">
      <c r="B219" s="3573"/>
      <c r="C219" s="3700" t="s">
        <v>7291</v>
      </c>
      <c r="D219" s="3701"/>
      <c r="E219" s="3701"/>
      <c r="F219" s="3701"/>
      <c r="G219" s="3701"/>
      <c r="H219" s="3701"/>
      <c r="I219" s="3701"/>
      <c r="J219" s="3701"/>
      <c r="K219" s="3701"/>
    </row>
    <row r="220" spans="2:11" s="345" customFormat="1" ht="16.2" x14ac:dyDescent="0.4">
      <c r="B220" s="3573"/>
      <c r="C220" s="3730" t="s">
        <v>7292</v>
      </c>
      <c r="D220" s="3702"/>
      <c r="E220" s="3702"/>
      <c r="F220" s="3702"/>
      <c r="G220" s="3702"/>
      <c r="H220" s="3702"/>
      <c r="I220" s="3702"/>
      <c r="J220" s="3702"/>
      <c r="K220" s="3702"/>
    </row>
    <row r="221" spans="2:11" s="345" customFormat="1" ht="16.2" x14ac:dyDescent="0.4">
      <c r="B221" s="3573"/>
      <c r="C221" s="3703" t="s">
        <v>4503</v>
      </c>
      <c r="D221" s="3704"/>
      <c r="E221" s="3704"/>
      <c r="F221" s="3706" t="s">
        <v>7293</v>
      </c>
      <c r="G221" s="3706" t="s">
        <v>7294</v>
      </c>
      <c r="H221" s="3706" t="s">
        <v>7295</v>
      </c>
      <c r="I221" s="3765" t="s">
        <v>4504</v>
      </c>
      <c r="J221" s="3706" t="s">
        <v>7296</v>
      </c>
      <c r="K221" s="3706" t="s">
        <v>7297</v>
      </c>
    </row>
    <row r="222" spans="2:11" s="345" customFormat="1" ht="16.2" x14ac:dyDescent="0.4">
      <c r="B222" s="3573"/>
      <c r="C222" s="3688" t="s">
        <v>1120</v>
      </c>
      <c r="D222" s="3729"/>
      <c r="E222" s="2918">
        <v>50</v>
      </c>
      <c r="F222" s="3706"/>
      <c r="G222" s="3706"/>
      <c r="H222" s="3706"/>
      <c r="I222" s="3765"/>
      <c r="J222" s="3706"/>
      <c r="K222" s="3706"/>
    </row>
    <row r="223" spans="2:11" s="345" customFormat="1" ht="16.2" x14ac:dyDescent="0.4">
      <c r="B223" s="3573"/>
      <c r="C223" s="3700" t="s">
        <v>7298</v>
      </c>
      <c r="D223" s="3701"/>
      <c r="E223" s="3701"/>
      <c r="F223" s="3701"/>
      <c r="G223" s="3701"/>
      <c r="H223" s="3701"/>
      <c r="I223" s="3701"/>
      <c r="J223" s="3701"/>
      <c r="K223" s="3701"/>
    </row>
    <row r="224" spans="2:11" s="345" customFormat="1" ht="16.2" x14ac:dyDescent="0.4">
      <c r="B224" s="3573"/>
      <c r="C224" s="3730" t="s">
        <v>7299</v>
      </c>
      <c r="D224" s="3702"/>
      <c r="E224" s="3702"/>
      <c r="F224" s="3702"/>
      <c r="G224" s="3702"/>
      <c r="H224" s="3702"/>
      <c r="I224" s="3702"/>
      <c r="J224" s="3702"/>
      <c r="K224" s="3702"/>
    </row>
    <row r="225" spans="2:11" s="345" customFormat="1" ht="16.2" x14ac:dyDescent="0.4">
      <c r="B225" s="3573"/>
      <c r="C225" s="3703" t="s">
        <v>4505</v>
      </c>
      <c r="D225" s="3704"/>
      <c r="E225" s="3704"/>
      <c r="F225" s="3711" t="s">
        <v>7300</v>
      </c>
      <c r="G225" s="3706" t="s">
        <v>7301</v>
      </c>
      <c r="H225" s="3706" t="s">
        <v>7302</v>
      </c>
      <c r="I225" s="3706" t="s">
        <v>7303</v>
      </c>
      <c r="J225" s="3706" t="s">
        <v>7304</v>
      </c>
      <c r="K225" s="3706" t="s">
        <v>7305</v>
      </c>
    </row>
    <row r="226" spans="2:11" s="345" customFormat="1" ht="16.2" x14ac:dyDescent="0.4">
      <c r="B226" s="3573"/>
      <c r="C226" s="3688" t="s">
        <v>1120</v>
      </c>
      <c r="D226" s="3729"/>
      <c r="E226" s="2918">
        <v>50</v>
      </c>
      <c r="F226" s="3711"/>
      <c r="G226" s="3706"/>
      <c r="H226" s="3706"/>
      <c r="I226" s="3706"/>
      <c r="J226" s="3706"/>
      <c r="K226" s="3706"/>
    </row>
    <row r="227" spans="2:11" s="345" customFormat="1" ht="16.2" x14ac:dyDescent="0.4">
      <c r="B227" s="3573"/>
      <c r="C227" s="3700" t="s">
        <v>7306</v>
      </c>
      <c r="D227" s="3701"/>
      <c r="E227" s="3701"/>
      <c r="F227" s="3701"/>
      <c r="G227" s="3701"/>
      <c r="H227" s="3701"/>
      <c r="I227" s="3701"/>
      <c r="J227" s="3701"/>
      <c r="K227" s="3701"/>
    </row>
    <row r="228" spans="2:11" s="345" customFormat="1" ht="16.2" x14ac:dyDescent="0.4">
      <c r="B228" s="3573"/>
      <c r="C228" s="3730" t="s">
        <v>7307</v>
      </c>
      <c r="D228" s="3702"/>
      <c r="E228" s="3702"/>
      <c r="F228" s="3702"/>
      <c r="G228" s="3702"/>
      <c r="H228" s="3702"/>
      <c r="I228" s="3702"/>
      <c r="J228" s="3702"/>
      <c r="K228" s="3702"/>
    </row>
    <row r="229" spans="2:11" s="345" customFormat="1" ht="16.2" x14ac:dyDescent="0.4">
      <c r="B229" s="3573"/>
      <c r="C229" s="3703" t="s">
        <v>4506</v>
      </c>
      <c r="D229" s="3704"/>
      <c r="E229" s="3704"/>
      <c r="F229" s="3711" t="s">
        <v>7308</v>
      </c>
      <c r="G229" s="3711" t="s">
        <v>7244</v>
      </c>
      <c r="H229" s="3765" t="s">
        <v>4507</v>
      </c>
      <c r="I229" s="3706" t="s">
        <v>7245</v>
      </c>
      <c r="J229" s="3706" t="s">
        <v>7246</v>
      </c>
      <c r="K229" s="3706" t="s">
        <v>7309</v>
      </c>
    </row>
    <row r="230" spans="2:11" s="345" customFormat="1" ht="16.2" x14ac:dyDescent="0.4">
      <c r="B230" s="3573"/>
      <c r="C230" s="3720" t="s">
        <v>1120</v>
      </c>
      <c r="D230" s="3748"/>
      <c r="E230" s="2918">
        <v>30</v>
      </c>
      <c r="F230" s="3711"/>
      <c r="G230" s="3711"/>
      <c r="H230" s="3765"/>
      <c r="I230" s="3706"/>
      <c r="J230" s="3706"/>
      <c r="K230" s="3706"/>
    </row>
    <row r="231" spans="2:11" s="345" customFormat="1" ht="16.2" x14ac:dyDescent="0.4">
      <c r="B231" s="3573"/>
      <c r="C231" s="3700" t="s">
        <v>7310</v>
      </c>
      <c r="D231" s="3701"/>
      <c r="E231" s="3701"/>
      <c r="F231" s="3701"/>
      <c r="G231" s="3701"/>
      <c r="H231" s="3701"/>
      <c r="I231" s="3701"/>
      <c r="J231" s="3701"/>
      <c r="K231" s="3701"/>
    </row>
    <row r="232" spans="2:11" s="345" customFormat="1" ht="16.2" x14ac:dyDescent="0.4">
      <c r="B232" s="3573"/>
      <c r="C232" s="3700" t="s">
        <v>7311</v>
      </c>
      <c r="D232" s="3701"/>
      <c r="E232" s="3701"/>
      <c r="F232" s="3701"/>
      <c r="G232" s="3701"/>
      <c r="H232" s="3701"/>
      <c r="I232" s="3701"/>
      <c r="J232" s="3701"/>
      <c r="K232" s="3701"/>
    </row>
    <row r="233" spans="2:11" s="345" customFormat="1" ht="16.2" x14ac:dyDescent="0.4">
      <c r="B233" s="3573"/>
      <c r="C233" s="3693" t="s">
        <v>1266</v>
      </c>
      <c r="D233" s="3693"/>
      <c r="E233" s="3693"/>
      <c r="F233" s="3694"/>
      <c r="G233" s="2927">
        <v>56.363636363636367</v>
      </c>
      <c r="H233" s="3717" t="s">
        <v>1170</v>
      </c>
      <c r="I233" s="3718"/>
      <c r="J233" s="3718"/>
      <c r="K233" s="3718"/>
    </row>
    <row r="234" spans="2:11" s="345" customFormat="1" ht="16.2" x14ac:dyDescent="0.4">
      <c r="B234" s="3573"/>
    </row>
    <row r="235" spans="2:11" s="345" customFormat="1" ht="16.2" x14ac:dyDescent="0.4">
      <c r="B235" s="3573"/>
      <c r="C235" s="3712" t="s">
        <v>1267</v>
      </c>
      <c r="D235" s="3712"/>
      <c r="E235" s="3712"/>
      <c r="F235" s="3712"/>
      <c r="G235" s="3712"/>
      <c r="H235" s="3712"/>
      <c r="I235" s="3712"/>
      <c r="J235" s="3712"/>
      <c r="K235" s="3713"/>
    </row>
    <row r="236" spans="2:11" s="345" customFormat="1" ht="16.2" x14ac:dyDescent="0.4">
      <c r="B236" s="3573"/>
      <c r="C236" s="2915"/>
      <c r="D236" s="2916"/>
      <c r="E236" s="2916"/>
      <c r="F236" s="3714" t="s">
        <v>1104</v>
      </c>
      <c r="G236" s="3715"/>
      <c r="H236" s="3715"/>
      <c r="I236" s="3715"/>
      <c r="J236" s="3715"/>
      <c r="K236" s="3716"/>
    </row>
    <row r="237" spans="2:11" s="345" customFormat="1" ht="16.2" x14ac:dyDescent="0.4">
      <c r="B237" s="3573"/>
      <c r="C237" s="2911"/>
      <c r="D237" s="2912"/>
      <c r="E237" s="2912"/>
      <c r="F237" s="2913" t="s">
        <v>1105</v>
      </c>
      <c r="G237" s="2914" t="s">
        <v>1106</v>
      </c>
      <c r="H237" s="2913" t="s">
        <v>1172</v>
      </c>
      <c r="I237" s="2914" t="s">
        <v>1268</v>
      </c>
      <c r="J237" s="2914" t="s">
        <v>1109</v>
      </c>
      <c r="K237" s="2914" t="s">
        <v>1110</v>
      </c>
    </row>
    <row r="238" spans="2:11" s="345" customFormat="1" ht="16.2" x14ac:dyDescent="0.4">
      <c r="B238" s="3573"/>
      <c r="C238" s="3766" t="s">
        <v>1269</v>
      </c>
      <c r="D238" s="3766"/>
      <c r="E238" s="3766"/>
      <c r="F238" s="3766"/>
      <c r="G238" s="3766"/>
      <c r="H238" s="3766"/>
      <c r="I238" s="3766"/>
      <c r="J238" s="3766"/>
      <c r="K238" s="3767"/>
    </row>
    <row r="239" spans="2:11" s="345" customFormat="1" ht="16.2" x14ac:dyDescent="0.4">
      <c r="B239" s="3573"/>
      <c r="C239" s="3703" t="s">
        <v>4508</v>
      </c>
      <c r="D239" s="3704"/>
      <c r="E239" s="3704"/>
      <c r="F239" s="3711" t="s">
        <v>7312</v>
      </c>
      <c r="G239" s="3706" t="s">
        <v>7313</v>
      </c>
      <c r="H239" s="3706" t="s">
        <v>7314</v>
      </c>
      <c r="I239" s="3706" t="s">
        <v>7315</v>
      </c>
      <c r="J239" s="3706" t="s">
        <v>7316</v>
      </c>
      <c r="K239" s="3706" t="s">
        <v>7317</v>
      </c>
    </row>
    <row r="240" spans="2:11" s="345" customFormat="1" ht="16.2" x14ac:dyDescent="0.4">
      <c r="B240" s="3573"/>
      <c r="C240" s="3688" t="s">
        <v>1120</v>
      </c>
      <c r="D240" s="3729"/>
      <c r="E240" s="2918">
        <v>50</v>
      </c>
      <c r="F240" s="3711"/>
      <c r="G240" s="3706"/>
      <c r="H240" s="3706"/>
      <c r="I240" s="3706"/>
      <c r="J240" s="3706"/>
      <c r="K240" s="3706"/>
    </row>
    <row r="241" spans="2:11" s="345" customFormat="1" ht="16.2" x14ac:dyDescent="0.4">
      <c r="B241" s="3573"/>
      <c r="C241" s="3763" t="s">
        <v>4509</v>
      </c>
      <c r="D241" s="3764"/>
      <c r="E241" s="3764"/>
      <c r="F241" s="3764"/>
      <c r="G241" s="3764"/>
      <c r="H241" s="3764"/>
      <c r="I241" s="3764"/>
      <c r="J241" s="3764"/>
      <c r="K241" s="3764"/>
    </row>
    <row r="242" spans="2:11" s="345" customFormat="1" ht="16.2" x14ac:dyDescent="0.4">
      <c r="B242" s="3573"/>
      <c r="C242" s="3730" t="s">
        <v>7318</v>
      </c>
      <c r="D242" s="3702"/>
      <c r="E242" s="3702"/>
      <c r="F242" s="3702"/>
      <c r="G242" s="3702"/>
      <c r="H242" s="3702"/>
      <c r="I242" s="3702"/>
      <c r="J242" s="3702"/>
      <c r="K242" s="3702"/>
    </row>
    <row r="243" spans="2:11" s="345" customFormat="1" ht="16.2" x14ac:dyDescent="0.4">
      <c r="B243" s="3573"/>
      <c r="C243" s="3703" t="s">
        <v>4510</v>
      </c>
      <c r="D243" s="3704"/>
      <c r="E243" s="3704"/>
      <c r="F243" s="3711" t="s">
        <v>7319</v>
      </c>
      <c r="G243" s="3706" t="s">
        <v>7320</v>
      </c>
      <c r="H243" s="3711" t="s">
        <v>7321</v>
      </c>
      <c r="I243" s="3706" t="s">
        <v>7322</v>
      </c>
      <c r="J243" s="3706" t="s">
        <v>7323</v>
      </c>
      <c r="K243" s="3706" t="s">
        <v>7324</v>
      </c>
    </row>
    <row r="244" spans="2:11" s="345" customFormat="1" ht="16.2" x14ac:dyDescent="0.4">
      <c r="B244" s="3573"/>
      <c r="C244" s="3688" t="s">
        <v>1120</v>
      </c>
      <c r="D244" s="3729"/>
      <c r="E244" s="2918">
        <v>70</v>
      </c>
      <c r="F244" s="3711"/>
      <c r="G244" s="3706"/>
      <c r="H244" s="3711"/>
      <c r="I244" s="3706"/>
      <c r="J244" s="3706"/>
      <c r="K244" s="3706"/>
    </row>
    <row r="245" spans="2:11" s="345" customFormat="1" ht="16.2" x14ac:dyDescent="0.4">
      <c r="B245" s="3573"/>
      <c r="C245" s="3700" t="s">
        <v>7325</v>
      </c>
      <c r="D245" s="3701"/>
      <c r="E245" s="3701"/>
      <c r="F245" s="3701"/>
      <c r="G245" s="3701"/>
      <c r="H245" s="3701"/>
      <c r="I245" s="3701"/>
      <c r="J245" s="3701"/>
      <c r="K245" s="3701"/>
    </row>
    <row r="246" spans="2:11" s="345" customFormat="1" ht="16.2" x14ac:dyDescent="0.4">
      <c r="B246" s="3573"/>
      <c r="C246" s="3730" t="s">
        <v>7326</v>
      </c>
      <c r="D246" s="3702"/>
      <c r="E246" s="3702"/>
      <c r="F246" s="3702"/>
      <c r="G246" s="3702"/>
      <c r="H246" s="3702"/>
      <c r="I246" s="3702"/>
      <c r="J246" s="3702"/>
      <c r="K246" s="3702"/>
    </row>
    <row r="247" spans="2:11" s="345" customFormat="1" ht="16.2" x14ac:dyDescent="0.4">
      <c r="B247" s="3573"/>
      <c r="C247" s="3703" t="s">
        <v>4511</v>
      </c>
      <c r="D247" s="3704"/>
      <c r="E247" s="3704"/>
      <c r="F247" s="3711" t="s">
        <v>7319</v>
      </c>
      <c r="G247" s="3706" t="s">
        <v>7320</v>
      </c>
      <c r="H247" s="3711" t="s">
        <v>7327</v>
      </c>
      <c r="I247" s="3706" t="s">
        <v>7328</v>
      </c>
      <c r="J247" s="3706" t="s">
        <v>7329</v>
      </c>
      <c r="K247" s="3706" t="s">
        <v>7330</v>
      </c>
    </row>
    <row r="248" spans="2:11" s="345" customFormat="1" ht="16.2" x14ac:dyDescent="0.4">
      <c r="B248" s="3573"/>
      <c r="C248" s="3688" t="s">
        <v>1120</v>
      </c>
      <c r="D248" s="3729"/>
      <c r="E248" s="2918">
        <v>50</v>
      </c>
      <c r="F248" s="3711"/>
      <c r="G248" s="3706"/>
      <c r="H248" s="3711"/>
      <c r="I248" s="3706"/>
      <c r="J248" s="3706"/>
      <c r="K248" s="3706"/>
    </row>
    <row r="249" spans="2:11" s="345" customFormat="1" ht="16.2" x14ac:dyDescent="0.4">
      <c r="B249" s="3573"/>
      <c r="C249" s="3700" t="s">
        <v>7331</v>
      </c>
      <c r="D249" s="3701"/>
      <c r="E249" s="3701"/>
      <c r="F249" s="3701"/>
      <c r="G249" s="3701"/>
      <c r="H249" s="3701"/>
      <c r="I249" s="3701"/>
      <c r="J249" s="3701"/>
      <c r="K249" s="3701"/>
    </row>
    <row r="250" spans="2:11" s="345" customFormat="1" ht="16.2" x14ac:dyDescent="0.4">
      <c r="B250" s="3573"/>
      <c r="C250" s="3730" t="s">
        <v>7332</v>
      </c>
      <c r="D250" s="3702"/>
      <c r="E250" s="3702"/>
      <c r="F250" s="3702"/>
      <c r="G250" s="3702"/>
      <c r="H250" s="3702"/>
      <c r="I250" s="3702"/>
      <c r="J250" s="3702"/>
      <c r="K250" s="3702"/>
    </row>
    <row r="251" spans="2:11" s="345" customFormat="1" ht="16.2" x14ac:dyDescent="0.4">
      <c r="B251" s="3573"/>
      <c r="C251" s="3703" t="s">
        <v>4512</v>
      </c>
      <c r="D251" s="3704"/>
      <c r="E251" s="3704"/>
      <c r="F251" s="3711" t="s">
        <v>7319</v>
      </c>
      <c r="G251" s="3706" t="s">
        <v>7320</v>
      </c>
      <c r="H251" s="3711" t="s">
        <v>7333</v>
      </c>
      <c r="I251" s="3706" t="s">
        <v>7334</v>
      </c>
      <c r="J251" s="3706" t="s">
        <v>7335</v>
      </c>
      <c r="K251" s="3706" t="s">
        <v>7336</v>
      </c>
    </row>
    <row r="252" spans="2:11" s="345" customFormat="1" ht="16.2" x14ac:dyDescent="0.4">
      <c r="B252" s="3573"/>
      <c r="C252" s="3688" t="s">
        <v>1120</v>
      </c>
      <c r="D252" s="3729"/>
      <c r="E252" s="2918">
        <v>70</v>
      </c>
      <c r="F252" s="3711"/>
      <c r="G252" s="3706"/>
      <c r="H252" s="3711"/>
      <c r="I252" s="3706"/>
      <c r="J252" s="3706"/>
      <c r="K252" s="3706"/>
    </row>
    <row r="253" spans="2:11" s="345" customFormat="1" ht="16.2" x14ac:dyDescent="0.4">
      <c r="B253" s="3573"/>
      <c r="C253" s="3700" t="s">
        <v>7337</v>
      </c>
      <c r="D253" s="3701"/>
      <c r="E253" s="3701"/>
      <c r="F253" s="3701"/>
      <c r="G253" s="3701"/>
      <c r="H253" s="3701"/>
      <c r="I253" s="3701"/>
      <c r="J253" s="3701"/>
      <c r="K253" s="3701"/>
    </row>
    <row r="254" spans="2:11" s="345" customFormat="1" ht="16.2" x14ac:dyDescent="0.4">
      <c r="B254" s="3573"/>
      <c r="C254" s="3730" t="s">
        <v>7338</v>
      </c>
      <c r="D254" s="3702"/>
      <c r="E254" s="3702"/>
      <c r="F254" s="3702"/>
      <c r="G254" s="3702"/>
      <c r="H254" s="3702"/>
      <c r="I254" s="3702"/>
      <c r="J254" s="3702"/>
      <c r="K254" s="3702"/>
    </row>
    <row r="255" spans="2:11" s="345" customFormat="1" ht="16.2" x14ac:dyDescent="0.4">
      <c r="B255" s="3573"/>
      <c r="C255" s="3703" t="s">
        <v>4513</v>
      </c>
      <c r="D255" s="3704"/>
      <c r="E255" s="3704"/>
      <c r="F255" s="3711" t="s">
        <v>7319</v>
      </c>
      <c r="G255" s="3706" t="s">
        <v>7320</v>
      </c>
      <c r="H255" s="3711" t="s">
        <v>7339</v>
      </c>
      <c r="I255" s="3706" t="s">
        <v>7340</v>
      </c>
      <c r="J255" s="3706" t="s">
        <v>7341</v>
      </c>
      <c r="K255" s="3706" t="s">
        <v>7342</v>
      </c>
    </row>
    <row r="256" spans="2:11" s="345" customFormat="1" ht="16.2" x14ac:dyDescent="0.4">
      <c r="B256" s="3573"/>
      <c r="C256" s="3688" t="s">
        <v>1120</v>
      </c>
      <c r="D256" s="3729"/>
      <c r="E256" s="2918">
        <v>60</v>
      </c>
      <c r="F256" s="3711"/>
      <c r="G256" s="3706"/>
      <c r="H256" s="3711"/>
      <c r="I256" s="3706"/>
      <c r="J256" s="3706"/>
      <c r="K256" s="3706"/>
    </row>
    <row r="257" spans="2:11" s="345" customFormat="1" ht="16.2" x14ac:dyDescent="0.4">
      <c r="B257" s="3573"/>
      <c r="C257" s="3700" t="s">
        <v>7343</v>
      </c>
      <c r="D257" s="3701"/>
      <c r="E257" s="3701"/>
      <c r="F257" s="3701"/>
      <c r="G257" s="3701"/>
      <c r="H257" s="3701"/>
      <c r="I257" s="3701"/>
      <c r="J257" s="3701"/>
      <c r="K257" s="3701"/>
    </row>
    <row r="258" spans="2:11" s="345" customFormat="1" ht="16.2" x14ac:dyDescent="0.4">
      <c r="B258" s="3573"/>
      <c r="C258" s="3700" t="s">
        <v>7344</v>
      </c>
      <c r="D258" s="3701"/>
      <c r="E258" s="3701"/>
      <c r="F258" s="3701"/>
      <c r="G258" s="3701"/>
      <c r="H258" s="3701"/>
      <c r="I258" s="3701"/>
      <c r="J258" s="3701"/>
      <c r="K258" s="3701"/>
    </row>
    <row r="259" spans="2:11" s="345" customFormat="1" ht="16.2" x14ac:dyDescent="0.4">
      <c r="B259" s="3573"/>
      <c r="C259" s="3766" t="s">
        <v>4514</v>
      </c>
      <c r="D259" s="3766"/>
      <c r="E259" s="3766"/>
      <c r="F259" s="3766"/>
      <c r="G259" s="3766"/>
      <c r="H259" s="3766"/>
      <c r="I259" s="3766"/>
      <c r="J259" s="3766"/>
      <c r="K259" s="3767"/>
    </row>
    <row r="260" spans="2:11" s="345" customFormat="1" ht="16.2" x14ac:dyDescent="0.4">
      <c r="B260" s="3573"/>
      <c r="C260" s="3703" t="s">
        <v>4515</v>
      </c>
      <c r="D260" s="3704"/>
      <c r="E260" s="3704"/>
      <c r="F260" s="3711" t="s">
        <v>7345</v>
      </c>
      <c r="G260" s="3706" t="s">
        <v>7346</v>
      </c>
      <c r="H260" s="3711" t="s">
        <v>7347</v>
      </c>
      <c r="I260" s="3706" t="s">
        <v>7348</v>
      </c>
      <c r="J260" s="3706" t="s">
        <v>7349</v>
      </c>
      <c r="K260" s="3706" t="s">
        <v>7350</v>
      </c>
    </row>
    <row r="261" spans="2:11" s="345" customFormat="1" ht="16.2" x14ac:dyDescent="0.4">
      <c r="B261" s="3573"/>
      <c r="C261" s="3688" t="s">
        <v>1120</v>
      </c>
      <c r="D261" s="3729"/>
      <c r="E261" s="2918">
        <v>30</v>
      </c>
      <c r="F261" s="3711"/>
      <c r="G261" s="3706"/>
      <c r="H261" s="3711"/>
      <c r="I261" s="3706"/>
      <c r="J261" s="3706"/>
      <c r="K261" s="3706"/>
    </row>
    <row r="262" spans="2:11" s="345" customFormat="1" ht="16.2" x14ac:dyDescent="0.4">
      <c r="B262" s="3573"/>
      <c r="C262" s="3700" t="s">
        <v>7351</v>
      </c>
      <c r="D262" s="3701"/>
      <c r="E262" s="3701"/>
      <c r="F262" s="3701"/>
      <c r="G262" s="3701"/>
      <c r="H262" s="3701"/>
      <c r="I262" s="3701"/>
      <c r="J262" s="3701"/>
      <c r="K262" s="3701"/>
    </row>
    <row r="263" spans="2:11" s="345" customFormat="1" ht="16.2" x14ac:dyDescent="0.4">
      <c r="B263" s="3573"/>
      <c r="C263" s="3730" t="s">
        <v>7352</v>
      </c>
      <c r="D263" s="3702"/>
      <c r="E263" s="3702"/>
      <c r="F263" s="3702"/>
      <c r="G263" s="3702"/>
      <c r="H263" s="3702"/>
      <c r="I263" s="3702"/>
      <c r="J263" s="3702"/>
      <c r="K263" s="3702"/>
    </row>
    <row r="264" spans="2:11" s="345" customFormat="1" ht="16.2" x14ac:dyDescent="0.4">
      <c r="B264" s="3573"/>
      <c r="C264" s="3703" t="s">
        <v>4516</v>
      </c>
      <c r="D264" s="3704"/>
      <c r="E264" s="3704"/>
      <c r="F264" s="3711" t="s">
        <v>7353</v>
      </c>
      <c r="G264" s="3706" t="s">
        <v>7354</v>
      </c>
      <c r="H264" s="3711" t="s">
        <v>7355</v>
      </c>
      <c r="I264" s="3706" t="s">
        <v>7356</v>
      </c>
      <c r="J264" s="3706" t="s">
        <v>7357</v>
      </c>
      <c r="K264" s="3706" t="s">
        <v>7358</v>
      </c>
    </row>
    <row r="265" spans="2:11" s="345" customFormat="1" ht="16.2" x14ac:dyDescent="0.4">
      <c r="B265" s="3573"/>
      <c r="C265" s="3688" t="s">
        <v>1120</v>
      </c>
      <c r="D265" s="3729"/>
      <c r="E265" s="2918">
        <v>50</v>
      </c>
      <c r="F265" s="3711"/>
      <c r="G265" s="3706"/>
      <c r="H265" s="3711"/>
      <c r="I265" s="3706"/>
      <c r="J265" s="3706"/>
      <c r="K265" s="3706"/>
    </row>
    <row r="266" spans="2:11" s="345" customFormat="1" ht="16.2" x14ac:dyDescent="0.4">
      <c r="B266" s="3573"/>
      <c r="C266" s="3700" t="s">
        <v>7359</v>
      </c>
      <c r="D266" s="3701"/>
      <c r="E266" s="3701"/>
      <c r="F266" s="3701"/>
      <c r="G266" s="3701"/>
      <c r="H266" s="3701"/>
      <c r="I266" s="3701"/>
      <c r="J266" s="3701"/>
      <c r="K266" s="3701"/>
    </row>
    <row r="267" spans="2:11" s="345" customFormat="1" ht="16.2" x14ac:dyDescent="0.4">
      <c r="B267" s="3573"/>
      <c r="C267" s="3730" t="s">
        <v>7360</v>
      </c>
      <c r="D267" s="3702"/>
      <c r="E267" s="3702"/>
      <c r="F267" s="3702"/>
      <c r="G267" s="3702"/>
      <c r="H267" s="3702"/>
      <c r="I267" s="3702"/>
      <c r="J267" s="3702"/>
      <c r="K267" s="3702"/>
    </row>
    <row r="268" spans="2:11" s="345" customFormat="1" ht="16.2" x14ac:dyDescent="0.4">
      <c r="B268" s="3573"/>
      <c r="C268" s="3768" t="s">
        <v>4517</v>
      </c>
      <c r="D268" s="3769"/>
      <c r="E268" s="3769"/>
      <c r="F268" s="3711" t="s">
        <v>7361</v>
      </c>
      <c r="G268" s="3706" t="s">
        <v>7362</v>
      </c>
      <c r="H268" s="3711" t="s">
        <v>7363</v>
      </c>
      <c r="I268" s="3706" t="s">
        <v>7364</v>
      </c>
      <c r="J268" s="3706" t="s">
        <v>7365</v>
      </c>
      <c r="K268" s="3706" t="s">
        <v>4518</v>
      </c>
    </row>
    <row r="269" spans="2:11" s="345" customFormat="1" ht="16.2" x14ac:dyDescent="0.4">
      <c r="B269" s="3573"/>
      <c r="C269" s="3688" t="s">
        <v>1120</v>
      </c>
      <c r="D269" s="3729"/>
      <c r="E269" s="2918">
        <v>60</v>
      </c>
      <c r="F269" s="3711"/>
      <c r="G269" s="3706"/>
      <c r="H269" s="3711"/>
      <c r="I269" s="3706"/>
      <c r="J269" s="3706"/>
      <c r="K269" s="3706"/>
    </row>
    <row r="270" spans="2:11" s="345" customFormat="1" ht="16.2" x14ac:dyDescent="0.4">
      <c r="B270" s="3573"/>
      <c r="C270" s="3700" t="s">
        <v>7366</v>
      </c>
      <c r="D270" s="3701"/>
      <c r="E270" s="3701"/>
      <c r="F270" s="3701"/>
      <c r="G270" s="3701"/>
      <c r="H270" s="3701"/>
      <c r="I270" s="3701"/>
      <c r="J270" s="3701"/>
      <c r="K270" s="3701"/>
    </row>
    <row r="271" spans="2:11" s="345" customFormat="1" ht="16.2" x14ac:dyDescent="0.4">
      <c r="B271" s="3573"/>
      <c r="C271" s="3730" t="s">
        <v>7367</v>
      </c>
      <c r="D271" s="3702"/>
      <c r="E271" s="3702"/>
      <c r="F271" s="3702"/>
      <c r="G271" s="3702"/>
      <c r="H271" s="3702"/>
      <c r="I271" s="3702"/>
      <c r="J271" s="3702"/>
      <c r="K271" s="3702"/>
    </row>
    <row r="272" spans="2:11" s="345" customFormat="1" ht="16.2" x14ac:dyDescent="0.4">
      <c r="B272" s="3573"/>
      <c r="C272" s="3709" t="s">
        <v>7368</v>
      </c>
      <c r="D272" s="3710"/>
      <c r="E272" s="3710"/>
      <c r="F272" s="3711" t="s">
        <v>7361</v>
      </c>
      <c r="G272" s="3706" t="s">
        <v>7369</v>
      </c>
      <c r="H272" s="3711" t="s">
        <v>7370</v>
      </c>
      <c r="I272" s="3706" t="s">
        <v>7371</v>
      </c>
      <c r="J272" s="3765" t="s">
        <v>4519</v>
      </c>
      <c r="K272" s="3706" t="s">
        <v>4520</v>
      </c>
    </row>
    <row r="273" spans="2:11" s="345" customFormat="1" ht="16.2" x14ac:dyDescent="0.4">
      <c r="B273" s="3573"/>
      <c r="C273" s="3688" t="s">
        <v>1120</v>
      </c>
      <c r="D273" s="3729"/>
      <c r="E273" s="2918">
        <v>30</v>
      </c>
      <c r="F273" s="3711"/>
      <c r="G273" s="3706"/>
      <c r="H273" s="3711"/>
      <c r="I273" s="3706"/>
      <c r="J273" s="3765"/>
      <c r="K273" s="3706"/>
    </row>
    <row r="274" spans="2:11" s="345" customFormat="1" ht="16.2" x14ac:dyDescent="0.4">
      <c r="B274" s="3573"/>
      <c r="C274" s="3774" t="s">
        <v>7372</v>
      </c>
      <c r="D274" s="3771"/>
      <c r="E274" s="3771"/>
      <c r="F274" s="3771"/>
      <c r="G274" s="3771"/>
      <c r="H274" s="3771"/>
      <c r="I274" s="3771"/>
      <c r="J274" s="3771"/>
      <c r="K274" s="3771"/>
    </row>
    <row r="275" spans="2:11" s="345" customFormat="1" ht="16.2" x14ac:dyDescent="0.4">
      <c r="B275" s="3573"/>
      <c r="C275" s="3700" t="s">
        <v>7373</v>
      </c>
      <c r="D275" s="3701"/>
      <c r="E275" s="3701"/>
      <c r="F275" s="3701"/>
      <c r="G275" s="3701"/>
      <c r="H275" s="3701"/>
      <c r="I275" s="3701"/>
      <c r="J275" s="3701"/>
      <c r="K275" s="3701"/>
    </row>
    <row r="276" spans="2:11" s="345" customFormat="1" ht="16.2" x14ac:dyDescent="0.4">
      <c r="B276" s="3573"/>
      <c r="C276" s="3693" t="s">
        <v>1335</v>
      </c>
      <c r="D276" s="3693"/>
      <c r="E276" s="3693"/>
      <c r="F276" s="3694"/>
      <c r="G276" s="2927">
        <v>52.222222222222221</v>
      </c>
      <c r="H276" s="3695" t="s">
        <v>1336</v>
      </c>
      <c r="I276" s="3696"/>
      <c r="J276" s="3696"/>
      <c r="K276" s="3697"/>
    </row>
    <row r="277" spans="2:11" s="345" customFormat="1" ht="16.2" x14ac:dyDescent="0.4">
      <c r="B277" s="3573"/>
    </row>
    <row r="278" spans="2:11" s="345" customFormat="1" ht="16.2" x14ac:dyDescent="0.4">
      <c r="B278" s="3573"/>
      <c r="C278" s="3712" t="s">
        <v>1337</v>
      </c>
      <c r="D278" s="3712"/>
      <c r="E278" s="3712"/>
      <c r="F278" s="3712"/>
      <c r="G278" s="3712"/>
      <c r="H278" s="3712"/>
      <c r="I278" s="3712"/>
      <c r="J278" s="3712"/>
      <c r="K278" s="3713"/>
    </row>
    <row r="279" spans="2:11" s="345" customFormat="1" ht="16.2" x14ac:dyDescent="0.4">
      <c r="B279" s="3573"/>
      <c r="C279" s="2915"/>
      <c r="D279" s="2916"/>
      <c r="E279" s="2916"/>
      <c r="F279" s="3714" t="s">
        <v>1104</v>
      </c>
      <c r="G279" s="3715"/>
      <c r="H279" s="3715"/>
      <c r="I279" s="3715"/>
      <c r="J279" s="3715"/>
      <c r="K279" s="3716"/>
    </row>
    <row r="280" spans="2:11" s="345" customFormat="1" ht="16.2" x14ac:dyDescent="0.4">
      <c r="B280" s="3573"/>
      <c r="C280" s="2911"/>
      <c r="D280" s="2912"/>
      <c r="E280" s="2912"/>
      <c r="F280" s="2913" t="s">
        <v>1105</v>
      </c>
      <c r="G280" s="2913" t="s">
        <v>1106</v>
      </c>
      <c r="H280" s="2913" t="s">
        <v>1172</v>
      </c>
      <c r="I280" s="2913" t="s">
        <v>1173</v>
      </c>
      <c r="J280" s="2913" t="s">
        <v>1109</v>
      </c>
      <c r="K280" s="2913" t="s">
        <v>1110</v>
      </c>
    </row>
    <row r="281" spans="2:11" s="345" customFormat="1" ht="16.2" x14ac:dyDescent="0.4">
      <c r="B281" s="3573"/>
      <c r="C281" s="3766" t="s">
        <v>1338</v>
      </c>
      <c r="D281" s="3766"/>
      <c r="E281" s="3766"/>
      <c r="F281" s="3766"/>
      <c r="G281" s="3766"/>
      <c r="H281" s="3766"/>
      <c r="I281" s="3766"/>
      <c r="J281" s="3766"/>
      <c r="K281" s="3767"/>
    </row>
    <row r="282" spans="2:11" s="345" customFormat="1" ht="16.2" x14ac:dyDescent="0.4">
      <c r="B282" s="3573"/>
      <c r="C282" s="3703" t="s">
        <v>4521</v>
      </c>
      <c r="D282" s="3704"/>
      <c r="E282" s="3704"/>
      <c r="F282" s="3711" t="s">
        <v>7374</v>
      </c>
      <c r="G282" s="3706" t="s">
        <v>7375</v>
      </c>
      <c r="H282" s="3706" t="s">
        <v>7376</v>
      </c>
      <c r="I282" s="3706" t="s">
        <v>7377</v>
      </c>
      <c r="J282" s="3706" t="s">
        <v>7378</v>
      </c>
      <c r="K282" s="3706" t="s">
        <v>7379</v>
      </c>
    </row>
    <row r="283" spans="2:11" s="345" customFormat="1" ht="16.2" x14ac:dyDescent="0.4">
      <c r="B283" s="3573"/>
      <c r="C283" s="3688" t="s">
        <v>1120</v>
      </c>
      <c r="D283" s="3729"/>
      <c r="E283" s="2918">
        <v>70</v>
      </c>
      <c r="F283" s="3711"/>
      <c r="G283" s="3706"/>
      <c r="H283" s="3706"/>
      <c r="I283" s="3706"/>
      <c r="J283" s="3706"/>
      <c r="K283" s="3706"/>
    </row>
    <row r="284" spans="2:11" s="345" customFormat="1" ht="16.2" x14ac:dyDescent="0.4">
      <c r="B284" s="3573"/>
      <c r="C284" s="3700" t="s">
        <v>7380</v>
      </c>
      <c r="D284" s="3701"/>
      <c r="E284" s="3701"/>
      <c r="F284" s="3701"/>
      <c r="G284" s="3701"/>
      <c r="H284" s="3701"/>
      <c r="I284" s="3701"/>
      <c r="J284" s="3701"/>
      <c r="K284" s="3701"/>
    </row>
    <row r="285" spans="2:11" s="345" customFormat="1" ht="16.2" x14ac:dyDescent="0.4">
      <c r="B285" s="3573"/>
      <c r="C285" s="3730" t="s">
        <v>7381</v>
      </c>
      <c r="D285" s="3702"/>
      <c r="E285" s="3702"/>
      <c r="F285" s="3702"/>
      <c r="G285" s="3702"/>
      <c r="H285" s="3702"/>
      <c r="I285" s="3702"/>
      <c r="J285" s="3702"/>
      <c r="K285" s="3702"/>
    </row>
    <row r="286" spans="2:11" s="345" customFormat="1" ht="16.2" x14ac:dyDescent="0.4">
      <c r="B286" s="3573"/>
      <c r="C286" s="3703" t="s">
        <v>4522</v>
      </c>
      <c r="D286" s="3704"/>
      <c r="E286" s="3704"/>
      <c r="F286" s="3711" t="s">
        <v>7382</v>
      </c>
      <c r="G286" s="3706" t="s">
        <v>7383</v>
      </c>
      <c r="H286" s="3706" t="s">
        <v>7384</v>
      </c>
      <c r="I286" s="3706" t="s">
        <v>7385</v>
      </c>
      <c r="J286" s="3706" t="s">
        <v>7386</v>
      </c>
      <c r="K286" s="3706" t="s">
        <v>7387</v>
      </c>
    </row>
    <row r="287" spans="2:11" s="345" customFormat="1" ht="16.2" x14ac:dyDescent="0.4">
      <c r="B287" s="3573"/>
      <c r="C287" s="3688" t="s">
        <v>1120</v>
      </c>
      <c r="D287" s="3729"/>
      <c r="E287" s="2918">
        <v>50</v>
      </c>
      <c r="F287" s="3711"/>
      <c r="G287" s="3706"/>
      <c r="H287" s="3706"/>
      <c r="I287" s="3706"/>
      <c r="J287" s="3706"/>
      <c r="K287" s="3706"/>
    </row>
    <row r="288" spans="2:11" s="345" customFormat="1" ht="16.2" x14ac:dyDescent="0.4">
      <c r="B288" s="3573"/>
      <c r="C288" s="3700" t="s">
        <v>7388</v>
      </c>
      <c r="D288" s="3701"/>
      <c r="E288" s="3701"/>
      <c r="F288" s="3701"/>
      <c r="G288" s="3701"/>
      <c r="H288" s="3701"/>
      <c r="I288" s="3701"/>
      <c r="J288" s="3701"/>
      <c r="K288" s="3701"/>
    </row>
    <row r="289" spans="2:11" s="345" customFormat="1" ht="16.2" x14ac:dyDescent="0.4">
      <c r="B289" s="3573"/>
      <c r="C289" s="3700" t="s">
        <v>7389</v>
      </c>
      <c r="D289" s="3701"/>
      <c r="E289" s="3701"/>
      <c r="F289" s="3701"/>
      <c r="G289" s="3701"/>
      <c r="H289" s="3701"/>
      <c r="I289" s="3701"/>
      <c r="J289" s="3701"/>
      <c r="K289" s="3701"/>
    </row>
    <row r="290" spans="2:11" s="345" customFormat="1" ht="16.2" x14ac:dyDescent="0.4">
      <c r="B290" s="3573"/>
      <c r="C290" s="3766" t="s">
        <v>4523</v>
      </c>
      <c r="D290" s="3766"/>
      <c r="E290" s="3766"/>
      <c r="F290" s="3766"/>
      <c r="G290" s="3766"/>
      <c r="H290" s="3766"/>
      <c r="I290" s="3766"/>
      <c r="J290" s="3766"/>
      <c r="K290" s="3767"/>
    </row>
    <row r="291" spans="2:11" s="345" customFormat="1" ht="16.2" x14ac:dyDescent="0.4">
      <c r="B291" s="3573"/>
      <c r="C291" s="3703" t="s">
        <v>4524</v>
      </c>
      <c r="D291" s="3704"/>
      <c r="E291" s="3704"/>
      <c r="F291" s="3711" t="s">
        <v>7390</v>
      </c>
      <c r="G291" s="3706" t="s">
        <v>7375</v>
      </c>
      <c r="H291" s="3706" t="s">
        <v>7391</v>
      </c>
      <c r="I291" s="3706" t="s">
        <v>7392</v>
      </c>
      <c r="J291" s="3706" t="s">
        <v>7378</v>
      </c>
      <c r="K291" s="3706" t="s">
        <v>7393</v>
      </c>
    </row>
    <row r="292" spans="2:11" s="345" customFormat="1" ht="16.2" x14ac:dyDescent="0.4">
      <c r="B292" s="3573"/>
      <c r="C292" s="3688" t="s">
        <v>1120</v>
      </c>
      <c r="D292" s="3729"/>
      <c r="E292" s="2918">
        <v>40</v>
      </c>
      <c r="F292" s="3711"/>
      <c r="G292" s="3706"/>
      <c r="H292" s="3706"/>
      <c r="I292" s="3706"/>
      <c r="J292" s="3706"/>
      <c r="K292" s="3706"/>
    </row>
    <row r="293" spans="2:11" s="345" customFormat="1" ht="16.2" x14ac:dyDescent="0.4">
      <c r="B293" s="3573"/>
      <c r="C293" s="3700" t="s">
        <v>7394</v>
      </c>
      <c r="D293" s="3701"/>
      <c r="E293" s="3701"/>
      <c r="F293" s="3701"/>
      <c r="G293" s="3701"/>
      <c r="H293" s="3701"/>
      <c r="I293" s="3701"/>
      <c r="J293" s="3701"/>
      <c r="K293" s="3701"/>
    </row>
    <row r="294" spans="2:11" s="345" customFormat="1" ht="16.2" x14ac:dyDescent="0.4">
      <c r="B294" s="3573"/>
      <c r="C294" s="3730" t="s">
        <v>7395</v>
      </c>
      <c r="D294" s="3702"/>
      <c r="E294" s="3702"/>
      <c r="F294" s="3702"/>
      <c r="G294" s="3702"/>
      <c r="H294" s="3702"/>
      <c r="I294" s="3702"/>
      <c r="J294" s="3702"/>
      <c r="K294" s="3702"/>
    </row>
    <row r="295" spans="2:11" s="345" customFormat="1" ht="16.2" x14ac:dyDescent="0.4">
      <c r="B295" s="3573"/>
      <c r="C295" s="3703" t="s">
        <v>4525</v>
      </c>
      <c r="D295" s="3704"/>
      <c r="E295" s="3704"/>
      <c r="F295" s="3711" t="s">
        <v>7396</v>
      </c>
      <c r="G295" s="3711" t="s">
        <v>7397</v>
      </c>
      <c r="H295" s="3711" t="s">
        <v>7398</v>
      </c>
      <c r="I295" s="3706" t="s">
        <v>7399</v>
      </c>
      <c r="J295" s="3706" t="s">
        <v>7400</v>
      </c>
      <c r="K295" s="3706" t="s">
        <v>7401</v>
      </c>
    </row>
    <row r="296" spans="2:11" s="345" customFormat="1" ht="16.2" x14ac:dyDescent="0.4">
      <c r="B296" s="3573"/>
      <c r="C296" s="3688" t="s">
        <v>1120</v>
      </c>
      <c r="D296" s="3729"/>
      <c r="E296" s="2918">
        <v>60</v>
      </c>
      <c r="F296" s="3711"/>
      <c r="G296" s="3711"/>
      <c r="H296" s="3711"/>
      <c r="I296" s="3706"/>
      <c r="J296" s="3706"/>
      <c r="K296" s="3706"/>
    </row>
    <row r="297" spans="2:11" s="345" customFormat="1" ht="16.2" x14ac:dyDescent="0.4">
      <c r="B297" s="3573"/>
      <c r="C297" s="3700" t="s">
        <v>7402</v>
      </c>
      <c r="D297" s="3701"/>
      <c r="E297" s="3701"/>
      <c r="F297" s="3701"/>
      <c r="G297" s="3701"/>
      <c r="H297" s="3701"/>
      <c r="I297" s="3701"/>
      <c r="J297" s="3701"/>
      <c r="K297" s="3701"/>
    </row>
    <row r="298" spans="2:11" s="345" customFormat="1" ht="16.2" x14ac:dyDescent="0.4">
      <c r="B298" s="3573"/>
      <c r="C298" s="3730" t="s">
        <v>7403</v>
      </c>
      <c r="D298" s="3702"/>
      <c r="E298" s="3702"/>
      <c r="F298" s="3702"/>
      <c r="G298" s="3702"/>
      <c r="H298" s="3702"/>
      <c r="I298" s="3702"/>
      <c r="J298" s="3702"/>
      <c r="K298" s="3702"/>
    </row>
    <row r="299" spans="2:11" s="345" customFormat="1" ht="16.2" x14ac:dyDescent="0.4">
      <c r="B299" s="3573"/>
      <c r="C299" s="3703" t="s">
        <v>4526</v>
      </c>
      <c r="D299" s="3704"/>
      <c r="E299" s="3704"/>
      <c r="F299" s="3711" t="s">
        <v>7404</v>
      </c>
      <c r="G299" s="3706" t="s">
        <v>7405</v>
      </c>
      <c r="H299" s="3706" t="s">
        <v>7406</v>
      </c>
      <c r="I299" s="3706" t="s">
        <v>7407</v>
      </c>
      <c r="J299" s="3706" t="s">
        <v>7408</v>
      </c>
      <c r="K299" s="3706" t="s">
        <v>7409</v>
      </c>
    </row>
    <row r="300" spans="2:11" s="345" customFormat="1" ht="16.2" x14ac:dyDescent="0.4">
      <c r="B300" s="3573"/>
      <c r="C300" s="3688" t="s">
        <v>1120</v>
      </c>
      <c r="D300" s="3729"/>
      <c r="E300" s="2918">
        <v>30</v>
      </c>
      <c r="F300" s="3711"/>
      <c r="G300" s="3706"/>
      <c r="H300" s="3706"/>
      <c r="I300" s="3706"/>
      <c r="J300" s="3706"/>
      <c r="K300" s="3706"/>
    </row>
    <row r="301" spans="2:11" s="345" customFormat="1" ht="16.2" x14ac:dyDescent="0.4">
      <c r="B301" s="3573"/>
      <c r="C301" s="3700" t="s">
        <v>7410</v>
      </c>
      <c r="D301" s="3701"/>
      <c r="E301" s="3701"/>
      <c r="F301" s="3701"/>
      <c r="G301" s="3701"/>
      <c r="H301" s="3701"/>
      <c r="I301" s="3701"/>
      <c r="J301" s="3701"/>
      <c r="K301" s="3701"/>
    </row>
    <row r="302" spans="2:11" s="345" customFormat="1" ht="16.2" x14ac:dyDescent="0.4">
      <c r="B302" s="3573"/>
      <c r="C302" s="3730" t="s">
        <v>7411</v>
      </c>
      <c r="D302" s="3702"/>
      <c r="E302" s="3702"/>
      <c r="F302" s="3702"/>
      <c r="G302" s="3702"/>
      <c r="H302" s="3702"/>
      <c r="I302" s="3702"/>
      <c r="J302" s="3702"/>
      <c r="K302" s="3702"/>
    </row>
    <row r="303" spans="2:11" s="345" customFormat="1" ht="16.2" x14ac:dyDescent="0.4">
      <c r="B303" s="3573"/>
      <c r="C303" s="3703" t="s">
        <v>4527</v>
      </c>
      <c r="D303" s="3704"/>
      <c r="E303" s="3704"/>
      <c r="F303" s="3711" t="s">
        <v>7412</v>
      </c>
      <c r="G303" s="3706" t="s">
        <v>7383</v>
      </c>
      <c r="H303" s="3706" t="s">
        <v>7384</v>
      </c>
      <c r="I303" s="3706" t="s">
        <v>7385</v>
      </c>
      <c r="J303" s="3706" t="s">
        <v>7386</v>
      </c>
      <c r="K303" s="3706" t="s">
        <v>7387</v>
      </c>
    </row>
    <row r="304" spans="2:11" s="345" customFormat="1" ht="16.2" x14ac:dyDescent="0.4">
      <c r="B304" s="3573"/>
      <c r="C304" s="3688" t="s">
        <v>1120</v>
      </c>
      <c r="D304" s="3729"/>
      <c r="E304" s="2918">
        <v>20</v>
      </c>
      <c r="F304" s="3711"/>
      <c r="G304" s="3706"/>
      <c r="H304" s="3706"/>
      <c r="I304" s="3706"/>
      <c r="J304" s="3706"/>
      <c r="K304" s="3706"/>
    </row>
    <row r="305" spans="2:11" s="345" customFormat="1" ht="16.2" x14ac:dyDescent="0.4">
      <c r="B305" s="3573"/>
      <c r="C305" s="3700" t="s">
        <v>7413</v>
      </c>
      <c r="D305" s="3701"/>
      <c r="E305" s="3701"/>
      <c r="F305" s="3701"/>
      <c r="G305" s="3701"/>
      <c r="H305" s="3701"/>
      <c r="I305" s="3701"/>
      <c r="J305" s="3701"/>
      <c r="K305" s="3701"/>
    </row>
    <row r="306" spans="2:11" s="345" customFormat="1" ht="16.2" x14ac:dyDescent="0.4">
      <c r="B306" s="3573"/>
      <c r="C306" s="3700" t="s">
        <v>7414</v>
      </c>
      <c r="D306" s="3701"/>
      <c r="E306" s="3701"/>
      <c r="F306" s="3701"/>
      <c r="G306" s="3701"/>
      <c r="H306" s="3701"/>
      <c r="I306" s="3701"/>
      <c r="J306" s="3701"/>
      <c r="K306" s="3701"/>
    </row>
    <row r="307" spans="2:11" s="345" customFormat="1" ht="16.2" x14ac:dyDescent="0.4">
      <c r="B307" s="3573"/>
      <c r="C307" s="3693" t="s">
        <v>1375</v>
      </c>
      <c r="D307" s="3693"/>
      <c r="E307" s="3693"/>
      <c r="F307" s="3694"/>
      <c r="G307" s="2918">
        <v>45</v>
      </c>
      <c r="H307" s="3695" t="s">
        <v>1336</v>
      </c>
      <c r="I307" s="3696"/>
      <c r="J307" s="3696"/>
      <c r="K307" s="3697"/>
    </row>
    <row r="308" spans="2:11" s="345" customFormat="1" ht="16.2" x14ac:dyDescent="0.4">
      <c r="B308" s="3573"/>
    </row>
    <row r="309" spans="2:11" s="345" customFormat="1" ht="16.2" x14ac:dyDescent="0.4">
      <c r="B309" s="3573"/>
      <c r="C309" s="2928" t="s">
        <v>4528</v>
      </c>
    </row>
    <row r="310" spans="2:11" s="345" customFormat="1" ht="16.2" x14ac:dyDescent="0.4">
      <c r="B310" s="3573"/>
      <c r="C310" s="2928" t="s">
        <v>4529</v>
      </c>
    </row>
    <row r="311" spans="2:11" s="345" customFormat="1" ht="16.2" x14ac:dyDescent="0.4">
      <c r="B311" s="3573"/>
      <c r="C311" s="2928" t="s">
        <v>4530</v>
      </c>
    </row>
    <row r="312" spans="2:11" s="345" customFormat="1" ht="16.2" x14ac:dyDescent="0.4">
      <c r="B312" s="3573"/>
      <c r="C312" s="2928" t="s">
        <v>4531</v>
      </c>
    </row>
    <row r="313" spans="2:11" s="345" customFormat="1" ht="16.2" x14ac:dyDescent="0.4">
      <c r="B313" s="3573"/>
      <c r="C313" s="2928" t="s">
        <v>4532</v>
      </c>
    </row>
    <row r="314" spans="2:11" s="345" customFormat="1" ht="16.2" x14ac:dyDescent="0.4">
      <c r="B314" s="3573"/>
      <c r="C314" s="2928" t="s">
        <v>4533</v>
      </c>
    </row>
    <row r="315" spans="2:11" s="345" customFormat="1" ht="16.2" x14ac:dyDescent="0.4">
      <c r="B315" s="3573"/>
      <c r="C315" s="2928" t="s">
        <v>4534</v>
      </c>
    </row>
    <row r="316" spans="2:11" s="345" customFormat="1" ht="16.2" x14ac:dyDescent="0.4">
      <c r="B316" s="3573"/>
      <c r="C316" s="2928" t="s">
        <v>4535</v>
      </c>
    </row>
    <row r="317" spans="2:11" s="345" customFormat="1" ht="16.2" x14ac:dyDescent="0.4">
      <c r="B317" s="3573"/>
      <c r="C317" s="2928" t="s">
        <v>4536</v>
      </c>
    </row>
    <row r="318" spans="2:11" s="345" customFormat="1" ht="16.2" x14ac:dyDescent="0.4">
      <c r="B318" s="3573"/>
      <c r="C318" s="2928" t="s">
        <v>4537</v>
      </c>
    </row>
    <row r="319" spans="2:11" s="345" customFormat="1" ht="16.2" x14ac:dyDescent="0.4">
      <c r="B319" s="3573"/>
      <c r="C319" s="2928" t="s">
        <v>4538</v>
      </c>
    </row>
    <row r="320" spans="2:11" s="345" customFormat="1" ht="16.2" x14ac:dyDescent="0.4">
      <c r="B320" s="3573"/>
      <c r="C320" s="2929" t="s">
        <v>4539</v>
      </c>
    </row>
    <row r="321" spans="2:3" s="345" customFormat="1" ht="16.2" x14ac:dyDescent="0.4">
      <c r="B321" s="3573"/>
      <c r="C321" s="2928" t="s">
        <v>4540</v>
      </c>
    </row>
    <row r="322" spans="2:3" s="345" customFormat="1" ht="16.2" x14ac:dyDescent="0.4">
      <c r="B322" s="3573"/>
      <c r="C322" s="2928" t="s">
        <v>4541</v>
      </c>
    </row>
    <row r="323" spans="2:3" s="345" customFormat="1" ht="16.2" x14ac:dyDescent="0.4">
      <c r="B323" s="3573"/>
      <c r="C323" s="2928" t="s">
        <v>4542</v>
      </c>
    </row>
    <row r="324" spans="2:3" s="345" customFormat="1" ht="16.2" x14ac:dyDescent="0.4">
      <c r="B324" s="3573"/>
      <c r="C324" s="2928" t="s">
        <v>4543</v>
      </c>
    </row>
    <row r="325" spans="2:3" s="345" customFormat="1" ht="16.2" x14ac:dyDescent="0.4">
      <c r="B325" s="3573"/>
      <c r="C325" s="2928" t="s">
        <v>4544</v>
      </c>
    </row>
    <row r="326" spans="2:3" s="345" customFormat="1" ht="16.2" x14ac:dyDescent="0.4">
      <c r="B326" s="3573"/>
      <c r="C326" s="2928" t="s">
        <v>4545</v>
      </c>
    </row>
    <row r="327" spans="2:3" s="345" customFormat="1" ht="16.2" x14ac:dyDescent="0.4">
      <c r="B327" s="3573"/>
      <c r="C327" s="2928" t="s">
        <v>4546</v>
      </c>
    </row>
    <row r="328" spans="2:3" s="345" customFormat="1" ht="16.2" x14ac:dyDescent="0.4">
      <c r="B328" s="3573"/>
      <c r="C328" s="2928" t="s">
        <v>4547</v>
      </c>
    </row>
    <row r="329" spans="2:3" s="345" customFormat="1" ht="16.2" x14ac:dyDescent="0.4">
      <c r="B329" s="3573"/>
      <c r="C329" s="2928" t="s">
        <v>4548</v>
      </c>
    </row>
    <row r="330" spans="2:3" s="345" customFormat="1" ht="16.2" x14ac:dyDescent="0.4">
      <c r="B330" s="3573"/>
      <c r="C330" s="2928" t="s">
        <v>4549</v>
      </c>
    </row>
    <row r="331" spans="2:3" s="345" customFormat="1" ht="16.2" x14ac:dyDescent="0.4">
      <c r="B331" s="3573"/>
      <c r="C331" s="2928" t="s">
        <v>4550</v>
      </c>
    </row>
    <row r="332" spans="2:3" s="345" customFormat="1" ht="16.2" x14ac:dyDescent="0.4">
      <c r="B332" s="3573"/>
      <c r="C332" s="2928" t="s">
        <v>4551</v>
      </c>
    </row>
    <row r="333" spans="2:3" s="345" customFormat="1" ht="16.2" x14ac:dyDescent="0.4">
      <c r="B333" s="3573"/>
      <c r="C333" s="2928" t="s">
        <v>4552</v>
      </c>
    </row>
    <row r="334" spans="2:3" s="345" customFormat="1" ht="16.2" x14ac:dyDescent="0.4">
      <c r="B334" s="3573"/>
      <c r="C334" s="2928" t="s">
        <v>4553</v>
      </c>
    </row>
    <row r="335" spans="2:3" s="345" customFormat="1" ht="16.2" x14ac:dyDescent="0.4">
      <c r="B335" s="3573"/>
      <c r="C335" s="2928" t="s">
        <v>4554</v>
      </c>
    </row>
    <row r="336" spans="2:3" s="345" customFormat="1" ht="16.2" x14ac:dyDescent="0.4">
      <c r="B336" s="3573"/>
      <c r="C336" s="2928" t="s">
        <v>4555</v>
      </c>
    </row>
    <row r="337" spans="2:3" s="345" customFormat="1" ht="16.2" x14ac:dyDescent="0.4">
      <c r="B337" s="3573"/>
      <c r="C337" s="2928" t="s">
        <v>4556</v>
      </c>
    </row>
    <row r="338" spans="2:3" s="345" customFormat="1" ht="16.2" x14ac:dyDescent="0.4">
      <c r="B338" s="3573"/>
      <c r="C338" s="2928" t="s">
        <v>4557</v>
      </c>
    </row>
    <row r="339" spans="2:3" s="345" customFormat="1" ht="16.2" x14ac:dyDescent="0.4">
      <c r="B339" s="3573"/>
      <c r="C339" s="2928" t="s">
        <v>4558</v>
      </c>
    </row>
    <row r="340" spans="2:3" s="345" customFormat="1" ht="16.2" x14ac:dyDescent="0.4">
      <c r="B340" s="3573"/>
      <c r="C340" s="2928" t="s">
        <v>4559</v>
      </c>
    </row>
    <row r="341" spans="2:3" s="345" customFormat="1" ht="16.2" x14ac:dyDescent="0.4">
      <c r="B341" s="3573"/>
      <c r="C341" s="2928" t="s">
        <v>4560</v>
      </c>
    </row>
    <row r="342" spans="2:3" s="345" customFormat="1" ht="16.2" x14ac:dyDescent="0.4">
      <c r="B342" s="3573"/>
      <c r="C342" s="2928" t="s">
        <v>4561</v>
      </c>
    </row>
    <row r="343" spans="2:3" s="345" customFormat="1" ht="16.2" x14ac:dyDescent="0.4">
      <c r="B343" s="3573"/>
      <c r="C343" s="2928" t="s">
        <v>4562</v>
      </c>
    </row>
    <row r="344" spans="2:3" s="345" customFormat="1" ht="16.2" x14ac:dyDescent="0.4">
      <c r="B344" s="3573"/>
      <c r="C344" s="2928" t="s">
        <v>4563</v>
      </c>
    </row>
    <row r="345" spans="2:3" s="345" customFormat="1" ht="16.2" x14ac:dyDescent="0.4">
      <c r="B345" s="3573"/>
      <c r="C345" s="2928" t="s">
        <v>4564</v>
      </c>
    </row>
    <row r="346" spans="2:3" s="345" customFormat="1" ht="16.2" x14ac:dyDescent="0.4">
      <c r="B346" s="3573"/>
      <c r="C346" s="2928" t="s">
        <v>4565</v>
      </c>
    </row>
    <row r="347" spans="2:3" s="345" customFormat="1" ht="16.2" x14ac:dyDescent="0.4">
      <c r="B347" s="3573"/>
      <c r="C347" s="2928" t="s">
        <v>4566</v>
      </c>
    </row>
    <row r="348" spans="2:3" s="345" customFormat="1" ht="16.2" x14ac:dyDescent="0.4">
      <c r="B348" s="3573"/>
      <c r="C348" s="2928" t="s">
        <v>4567</v>
      </c>
    </row>
    <row r="349" spans="2:3" s="345" customFormat="1" ht="16.2" x14ac:dyDescent="0.4">
      <c r="B349" s="3573"/>
      <c r="C349" s="2928" t="s">
        <v>4568</v>
      </c>
    </row>
    <row r="350" spans="2:3" s="345" customFormat="1" ht="16.2" x14ac:dyDescent="0.4">
      <c r="B350" s="3573"/>
      <c r="C350" s="2928" t="s">
        <v>4569</v>
      </c>
    </row>
    <row r="351" spans="2:3" s="345" customFormat="1" ht="16.2" x14ac:dyDescent="0.4">
      <c r="B351" s="3573"/>
      <c r="C351" s="2928" t="s">
        <v>4570</v>
      </c>
    </row>
    <row r="352" spans="2:3" s="345" customFormat="1" ht="16.2" x14ac:dyDescent="0.4">
      <c r="B352" s="3574"/>
      <c r="C352" s="2928" t="s">
        <v>4571</v>
      </c>
    </row>
    <row r="353" spans="2:16" s="345" customFormat="1" ht="16.2" x14ac:dyDescent="0.4"/>
    <row r="354" spans="2:16" s="345" customFormat="1" ht="16.2" x14ac:dyDescent="0.4"/>
    <row r="355" spans="2:16" s="345" customFormat="1" ht="16.8" thickBot="1" x14ac:dyDescent="0.45"/>
    <row r="356" spans="2:16" s="345" customFormat="1" ht="16.8" thickBot="1" x14ac:dyDescent="0.45">
      <c r="B356" s="3572">
        <v>2023</v>
      </c>
      <c r="C356" s="3603" t="s">
        <v>6727</v>
      </c>
      <c r="D356" s="3603"/>
      <c r="E356" s="3603"/>
      <c r="F356" s="3603"/>
      <c r="G356" s="3603"/>
      <c r="H356" s="3603"/>
      <c r="I356" s="3603"/>
      <c r="J356" s="3603"/>
      <c r="K356" s="3603"/>
      <c r="L356" s="3603"/>
      <c r="M356" s="3603"/>
      <c r="N356" s="3603"/>
      <c r="O356" s="3603"/>
      <c r="P356" s="3604"/>
    </row>
    <row r="357" spans="2:16" s="345" customFormat="1" ht="16.8" thickBot="1" x14ac:dyDescent="0.45">
      <c r="B357" s="3573"/>
      <c r="C357" s="3685"/>
      <c r="D357" s="3686"/>
      <c r="E357" s="3668" t="s">
        <v>6728</v>
      </c>
      <c r="F357" s="3675"/>
      <c r="G357" s="3675"/>
      <c r="H357" s="3675"/>
      <c r="I357" s="3675"/>
      <c r="J357" s="3675"/>
      <c r="K357" s="3675"/>
      <c r="L357" s="3675"/>
      <c r="M357" s="3675"/>
      <c r="N357" s="3675"/>
      <c r="O357" s="3675"/>
      <c r="P357" s="3669"/>
    </row>
    <row r="358" spans="2:16" s="345" customFormat="1" ht="16.8" thickBot="1" x14ac:dyDescent="0.45">
      <c r="B358" s="3573"/>
      <c r="C358" s="3575"/>
      <c r="D358" s="3576"/>
      <c r="E358" s="3668" t="s">
        <v>1105</v>
      </c>
      <c r="F358" s="3669"/>
      <c r="G358" s="3668" t="s">
        <v>1106</v>
      </c>
      <c r="H358" s="3669"/>
      <c r="I358" s="3668" t="s">
        <v>6729</v>
      </c>
      <c r="J358" s="3669"/>
      <c r="K358" s="3668" t="s">
        <v>6730</v>
      </c>
      <c r="L358" s="3669"/>
      <c r="M358" s="3668" t="s">
        <v>1109</v>
      </c>
      <c r="N358" s="3669"/>
      <c r="O358" s="3668" t="s">
        <v>1110</v>
      </c>
      <c r="P358" s="3669"/>
    </row>
    <row r="359" spans="2:16" s="345" customFormat="1" ht="16.8" thickBot="1" x14ac:dyDescent="0.45">
      <c r="B359" s="3573"/>
      <c r="C359" s="3608" t="s">
        <v>4479</v>
      </c>
      <c r="D359" s="3608"/>
      <c r="E359" s="3608"/>
      <c r="F359" s="3608"/>
      <c r="G359" s="3608"/>
      <c r="H359" s="3608"/>
      <c r="I359" s="3608"/>
      <c r="J359" s="3608"/>
      <c r="K359" s="3608"/>
      <c r="L359" s="3608"/>
      <c r="M359" s="3608"/>
      <c r="N359" s="3608"/>
      <c r="O359" s="3608"/>
      <c r="P359" s="3609"/>
    </row>
    <row r="360" spans="2:16" s="345" customFormat="1" ht="27.6" customHeight="1" thickBot="1" x14ac:dyDescent="0.45">
      <c r="B360" s="3573"/>
      <c r="C360" s="3610" t="s">
        <v>7005</v>
      </c>
      <c r="D360" s="3611"/>
      <c r="E360" s="3583" t="s">
        <v>7006</v>
      </c>
      <c r="F360" s="3584"/>
      <c r="G360" s="3594" t="s">
        <v>7007</v>
      </c>
      <c r="H360" s="3565"/>
      <c r="I360" s="3583" t="s">
        <v>7008</v>
      </c>
      <c r="J360" s="3584"/>
      <c r="K360" s="3583" t="s">
        <v>7009</v>
      </c>
      <c r="L360" s="3584"/>
      <c r="M360" s="3583" t="s">
        <v>7010</v>
      </c>
      <c r="N360" s="3584"/>
      <c r="O360" s="3583" t="s">
        <v>7011</v>
      </c>
      <c r="P360" s="3584"/>
    </row>
    <row r="361" spans="2:16" s="345" customFormat="1" ht="16.8" thickBot="1" x14ac:dyDescent="0.45">
      <c r="B361" s="3573"/>
      <c r="C361" s="2938" t="s">
        <v>6731</v>
      </c>
      <c r="D361" s="2902">
        <v>70</v>
      </c>
      <c r="E361" s="3585"/>
      <c r="F361" s="3569"/>
      <c r="G361" s="3595"/>
      <c r="H361" s="3596"/>
      <c r="I361" s="3585"/>
      <c r="J361" s="3569"/>
      <c r="K361" s="3585"/>
      <c r="L361" s="3569"/>
      <c r="M361" s="3585"/>
      <c r="N361" s="3569"/>
      <c r="O361" s="3585"/>
      <c r="P361" s="3569"/>
    </row>
    <row r="362" spans="2:16" s="345" customFormat="1" ht="16.2" x14ac:dyDescent="0.4">
      <c r="B362" s="3573"/>
      <c r="C362" s="3564" t="s">
        <v>6732</v>
      </c>
      <c r="D362" s="3564"/>
      <c r="E362" s="3564"/>
      <c r="F362" s="3564"/>
      <c r="G362" s="3564"/>
      <c r="H362" s="3564"/>
      <c r="I362" s="3564"/>
      <c r="J362" s="3564"/>
      <c r="K362" s="3564"/>
      <c r="L362" s="3564"/>
      <c r="M362" s="3564"/>
      <c r="N362" s="3564"/>
      <c r="O362" s="3564"/>
      <c r="P362" s="3565"/>
    </row>
    <row r="363" spans="2:16" s="345" customFormat="1" ht="43.2" customHeight="1" x14ac:dyDescent="0.4">
      <c r="B363" s="3573"/>
      <c r="C363" s="3566" t="s">
        <v>6733</v>
      </c>
      <c r="D363" s="3566"/>
      <c r="E363" s="3566"/>
      <c r="F363" s="3566"/>
      <c r="G363" s="3566"/>
      <c r="H363" s="3566"/>
      <c r="I363" s="3566"/>
      <c r="J363" s="3566"/>
      <c r="K363" s="3566"/>
      <c r="L363" s="3566"/>
      <c r="M363" s="3566"/>
      <c r="N363" s="3566"/>
      <c r="O363" s="3566"/>
      <c r="P363" s="3567"/>
    </row>
    <row r="364" spans="2:16" s="345" customFormat="1" ht="16.2" x14ac:dyDescent="0.4">
      <c r="B364" s="3573"/>
      <c r="C364" s="3566"/>
      <c r="D364" s="3566"/>
      <c r="E364" s="3566"/>
      <c r="F364" s="3566"/>
      <c r="G364" s="3566"/>
      <c r="H364" s="3566"/>
      <c r="I364" s="3566"/>
      <c r="J364" s="3566"/>
      <c r="K364" s="3566"/>
      <c r="L364" s="3566"/>
      <c r="M364" s="3566"/>
      <c r="N364" s="3566"/>
      <c r="O364" s="3566"/>
      <c r="P364" s="3567"/>
    </row>
    <row r="365" spans="2:16" s="345" customFormat="1" ht="16.2" x14ac:dyDescent="0.4">
      <c r="B365" s="3573"/>
      <c r="C365" s="3566" t="s">
        <v>6734</v>
      </c>
      <c r="D365" s="3566"/>
      <c r="E365" s="3566"/>
      <c r="F365" s="3566"/>
      <c r="G365" s="3566"/>
      <c r="H365" s="3566"/>
      <c r="I365" s="3566"/>
      <c r="J365" s="3566"/>
      <c r="K365" s="3566"/>
      <c r="L365" s="3566"/>
      <c r="M365" s="3566"/>
      <c r="N365" s="3566"/>
      <c r="O365" s="3566"/>
      <c r="P365" s="3567"/>
    </row>
    <row r="366" spans="2:16" s="345" customFormat="1" ht="28.8" customHeight="1" x14ac:dyDescent="0.4">
      <c r="B366" s="3573"/>
      <c r="C366" s="3566" t="s">
        <v>6735</v>
      </c>
      <c r="D366" s="3566"/>
      <c r="E366" s="3566"/>
      <c r="F366" s="3566"/>
      <c r="G366" s="3566"/>
      <c r="H366" s="3566"/>
      <c r="I366" s="3566"/>
      <c r="J366" s="3566"/>
      <c r="K366" s="3566"/>
      <c r="L366" s="3566"/>
      <c r="M366" s="3566"/>
      <c r="N366" s="3566"/>
      <c r="O366" s="3566"/>
      <c r="P366" s="3567"/>
    </row>
    <row r="367" spans="2:16" s="345" customFormat="1" ht="16.2" x14ac:dyDescent="0.4">
      <c r="B367" s="3573"/>
      <c r="C367" s="3566"/>
      <c r="D367" s="3566"/>
      <c r="E367" s="3566"/>
      <c r="F367" s="3566"/>
      <c r="G367" s="3566"/>
      <c r="H367" s="3566"/>
      <c r="I367" s="3566"/>
      <c r="J367" s="3566"/>
      <c r="K367" s="3566"/>
      <c r="L367" s="3566"/>
      <c r="M367" s="3566"/>
      <c r="N367" s="3566"/>
      <c r="O367" s="3566"/>
      <c r="P367" s="3567"/>
    </row>
    <row r="368" spans="2:16" s="345" customFormat="1" ht="28.8" customHeight="1" x14ac:dyDescent="0.4">
      <c r="B368" s="3573"/>
      <c r="C368" s="3566" t="s">
        <v>6736</v>
      </c>
      <c r="D368" s="3566"/>
      <c r="E368" s="3566"/>
      <c r="F368" s="3566"/>
      <c r="G368" s="3566"/>
      <c r="H368" s="3566"/>
      <c r="I368" s="3566"/>
      <c r="J368" s="3566"/>
      <c r="K368" s="3566"/>
      <c r="L368" s="3566"/>
      <c r="M368" s="3566"/>
      <c r="N368" s="3566"/>
      <c r="O368" s="3566"/>
      <c r="P368" s="3567"/>
    </row>
    <row r="369" spans="2:16" s="345" customFormat="1" ht="16.2" x14ac:dyDescent="0.4">
      <c r="B369" s="3573"/>
      <c r="C369" s="3684"/>
      <c r="D369" s="3684"/>
      <c r="E369" s="3684"/>
      <c r="F369" s="3684"/>
      <c r="G369" s="3684"/>
      <c r="H369" s="3684"/>
      <c r="I369" s="3684"/>
      <c r="J369" s="3684"/>
      <c r="K369" s="3684"/>
      <c r="L369" s="3684"/>
      <c r="M369" s="3684"/>
      <c r="N369" s="3684"/>
      <c r="O369" s="3684"/>
      <c r="P369" s="3624"/>
    </row>
    <row r="370" spans="2:16" s="345" customFormat="1" ht="28.8" customHeight="1" x14ac:dyDescent="0.4">
      <c r="B370" s="3573"/>
      <c r="C370" s="3566" t="s">
        <v>6737</v>
      </c>
      <c r="D370" s="3566"/>
      <c r="E370" s="3566"/>
      <c r="F370" s="3566"/>
      <c r="G370" s="3566"/>
      <c r="H370" s="3566"/>
      <c r="I370" s="3566"/>
      <c r="J370" s="3566"/>
      <c r="K370" s="3566"/>
      <c r="L370" s="3566"/>
      <c r="M370" s="3566"/>
      <c r="N370" s="3566"/>
      <c r="O370" s="3566"/>
      <c r="P370" s="3567"/>
    </row>
    <row r="371" spans="2:16" s="345" customFormat="1" ht="16.2" x14ac:dyDescent="0.4">
      <c r="B371" s="3573"/>
      <c r="C371" s="3684"/>
      <c r="D371" s="3684"/>
      <c r="E371" s="3684"/>
      <c r="F371" s="3684"/>
      <c r="G371" s="3684"/>
      <c r="H371" s="3684"/>
      <c r="I371" s="3684"/>
      <c r="J371" s="3684"/>
      <c r="K371" s="3684"/>
      <c r="L371" s="3684"/>
      <c r="M371" s="3684"/>
      <c r="N371" s="3684"/>
      <c r="O371" s="3684"/>
      <c r="P371" s="3624"/>
    </row>
    <row r="372" spans="2:16" s="345" customFormat="1" ht="16.8" thickBot="1" x14ac:dyDescent="0.45">
      <c r="B372" s="3573"/>
      <c r="C372" s="3568"/>
      <c r="D372" s="3568"/>
      <c r="E372" s="3568"/>
      <c r="F372" s="3568"/>
      <c r="G372" s="3568"/>
      <c r="H372" s="3568"/>
      <c r="I372" s="3568"/>
      <c r="J372" s="3568"/>
      <c r="K372" s="3568"/>
      <c r="L372" s="3568"/>
      <c r="M372" s="3568"/>
      <c r="N372" s="3568"/>
      <c r="O372" s="3568"/>
      <c r="P372" s="3569"/>
    </row>
    <row r="373" spans="2:16" s="345" customFormat="1" ht="16.2" x14ac:dyDescent="0.4">
      <c r="B373" s="3573"/>
      <c r="C373" s="3564" t="s">
        <v>6738</v>
      </c>
      <c r="D373" s="3564"/>
      <c r="E373" s="3564"/>
      <c r="F373" s="3564"/>
      <c r="G373" s="3564"/>
      <c r="H373" s="3564"/>
      <c r="I373" s="3564"/>
      <c r="J373" s="3564"/>
      <c r="K373" s="3564"/>
      <c r="L373" s="3564"/>
      <c r="M373" s="3564"/>
      <c r="N373" s="3564"/>
      <c r="O373" s="3564"/>
      <c r="P373" s="3565"/>
    </row>
    <row r="374" spans="2:16" s="345" customFormat="1" ht="16.8" thickBot="1" x14ac:dyDescent="0.45">
      <c r="B374" s="3573"/>
      <c r="C374" s="3627" t="s">
        <v>7415</v>
      </c>
      <c r="D374" s="3627"/>
      <c r="E374" s="3627"/>
      <c r="F374" s="3627"/>
      <c r="G374" s="3627"/>
      <c r="H374" s="3627"/>
      <c r="I374" s="3627"/>
      <c r="J374" s="3627"/>
      <c r="K374" s="3627"/>
      <c r="L374" s="3627"/>
      <c r="M374" s="3627"/>
      <c r="N374" s="3627"/>
      <c r="O374" s="3627"/>
      <c r="P374" s="3628"/>
    </row>
    <row r="375" spans="2:16" s="345" customFormat="1" ht="27.6" customHeight="1" thickTop="1" thickBot="1" x14ac:dyDescent="0.45">
      <c r="B375" s="3573"/>
      <c r="C375" s="3676" t="s">
        <v>7012</v>
      </c>
      <c r="D375" s="3677"/>
      <c r="E375" s="3618" t="s">
        <v>7013</v>
      </c>
      <c r="F375" s="3619"/>
      <c r="G375" s="3625" t="s">
        <v>7007</v>
      </c>
      <c r="H375" s="3626"/>
      <c r="I375" s="3618" t="s">
        <v>7014</v>
      </c>
      <c r="J375" s="3619"/>
      <c r="K375" s="3618" t="s">
        <v>7015</v>
      </c>
      <c r="L375" s="3619"/>
      <c r="M375" s="3618" t="s">
        <v>7016</v>
      </c>
      <c r="N375" s="3619"/>
      <c r="O375" s="3618" t="s">
        <v>7017</v>
      </c>
      <c r="P375" s="3619"/>
    </row>
    <row r="376" spans="2:16" s="345" customFormat="1" ht="16.8" thickBot="1" x14ac:dyDescent="0.45">
      <c r="B376" s="3573"/>
      <c r="C376" s="2938" t="s">
        <v>6731</v>
      </c>
      <c r="D376" s="2903">
        <v>70</v>
      </c>
      <c r="E376" s="3585"/>
      <c r="F376" s="3569"/>
      <c r="G376" s="3595"/>
      <c r="H376" s="3596"/>
      <c r="I376" s="3585"/>
      <c r="J376" s="3569"/>
      <c r="K376" s="3585"/>
      <c r="L376" s="3569"/>
      <c r="M376" s="3585"/>
      <c r="N376" s="3569"/>
      <c r="O376" s="3585"/>
      <c r="P376" s="3569"/>
    </row>
    <row r="377" spans="2:16" s="345" customFormat="1" ht="16.2" x14ac:dyDescent="0.4">
      <c r="B377" s="3573"/>
      <c r="C377" s="3564" t="s">
        <v>6732</v>
      </c>
      <c r="D377" s="3564"/>
      <c r="E377" s="3564"/>
      <c r="F377" s="3564"/>
      <c r="G377" s="3564"/>
      <c r="H377" s="3564"/>
      <c r="I377" s="3564"/>
      <c r="J377" s="3564"/>
      <c r="K377" s="3564"/>
      <c r="L377" s="3564"/>
      <c r="M377" s="3564"/>
      <c r="N377" s="3564"/>
      <c r="O377" s="3564"/>
      <c r="P377" s="3565"/>
    </row>
    <row r="378" spans="2:16" s="345" customFormat="1" ht="28.8" customHeight="1" x14ac:dyDescent="0.4">
      <c r="B378" s="3573"/>
      <c r="C378" s="3566" t="s">
        <v>6739</v>
      </c>
      <c r="D378" s="3566"/>
      <c r="E378" s="3566"/>
      <c r="F378" s="3566"/>
      <c r="G378" s="3566"/>
      <c r="H378" s="3566"/>
      <c r="I378" s="3566"/>
      <c r="J378" s="3566"/>
      <c r="K378" s="3566"/>
      <c r="L378" s="3566"/>
      <c r="M378" s="3566"/>
      <c r="N378" s="3566"/>
      <c r="O378" s="3566"/>
      <c r="P378" s="3567"/>
    </row>
    <row r="379" spans="2:16" s="345" customFormat="1" ht="16.2" x14ac:dyDescent="0.4">
      <c r="B379" s="3573"/>
      <c r="C379" s="3566" t="s">
        <v>6740</v>
      </c>
      <c r="D379" s="3566"/>
      <c r="E379" s="3566"/>
      <c r="F379" s="3566"/>
      <c r="G379" s="3566"/>
      <c r="H379" s="3566"/>
      <c r="I379" s="3566"/>
      <c r="J379" s="3566"/>
      <c r="K379" s="3566"/>
      <c r="L379" s="3566"/>
      <c r="M379" s="3566"/>
      <c r="N379" s="3566"/>
      <c r="O379" s="3566"/>
      <c r="P379" s="3567"/>
    </row>
    <row r="380" spans="2:16" s="345" customFormat="1" ht="16.2" x14ac:dyDescent="0.4">
      <c r="B380" s="3573"/>
      <c r="C380" s="3566" t="s">
        <v>6741</v>
      </c>
      <c r="D380" s="3566"/>
      <c r="E380" s="3566"/>
      <c r="F380" s="3566"/>
      <c r="G380" s="3566"/>
      <c r="H380" s="3566"/>
      <c r="I380" s="3566"/>
      <c r="J380" s="3566"/>
      <c r="K380" s="3566"/>
      <c r="L380" s="3566"/>
      <c r="M380" s="3566"/>
      <c r="N380" s="3566"/>
      <c r="O380" s="3566"/>
      <c r="P380" s="3567"/>
    </row>
    <row r="381" spans="2:16" s="345" customFormat="1" ht="16.2" x14ac:dyDescent="0.4">
      <c r="B381" s="3573"/>
      <c r="C381" s="3566"/>
      <c r="D381" s="3566"/>
      <c r="E381" s="3566"/>
      <c r="F381" s="3566"/>
      <c r="G381" s="3566"/>
      <c r="H381" s="3566"/>
      <c r="I381" s="3566"/>
      <c r="J381" s="3566"/>
      <c r="K381" s="3566"/>
      <c r="L381" s="3566"/>
      <c r="M381" s="3566"/>
      <c r="N381" s="3566"/>
      <c r="O381" s="3566"/>
      <c r="P381" s="3567"/>
    </row>
    <row r="382" spans="2:16" s="345" customFormat="1" ht="28.8" customHeight="1" x14ac:dyDescent="0.4">
      <c r="B382" s="3573"/>
      <c r="C382" s="3566" t="s">
        <v>6742</v>
      </c>
      <c r="D382" s="3566"/>
      <c r="E382" s="3566"/>
      <c r="F382" s="3566"/>
      <c r="G382" s="3566"/>
      <c r="H382" s="3566"/>
      <c r="I382" s="3566"/>
      <c r="J382" s="3566"/>
      <c r="K382" s="3566"/>
      <c r="L382" s="3566"/>
      <c r="M382" s="3566"/>
      <c r="N382" s="3566"/>
      <c r="O382" s="3566"/>
      <c r="P382" s="3567"/>
    </row>
    <row r="383" spans="2:16" s="345" customFormat="1" ht="16.8" thickBot="1" x14ac:dyDescent="0.45">
      <c r="B383" s="3573"/>
      <c r="C383" s="3568" t="s">
        <v>6743</v>
      </c>
      <c r="D383" s="3568"/>
      <c r="E383" s="3568"/>
      <c r="F383" s="3568"/>
      <c r="G383" s="3568"/>
      <c r="H383" s="3568"/>
      <c r="I383" s="3568"/>
      <c r="J383" s="3568"/>
      <c r="K383" s="3568"/>
      <c r="L383" s="3568"/>
      <c r="M383" s="3568"/>
      <c r="N383" s="3568"/>
      <c r="O383" s="3568"/>
      <c r="P383" s="3569"/>
    </row>
    <row r="384" spans="2:16" s="345" customFormat="1" ht="16.2" x14ac:dyDescent="0.4">
      <c r="B384" s="3573"/>
      <c r="C384" s="3564" t="s">
        <v>6738</v>
      </c>
      <c r="D384" s="3564"/>
      <c r="E384" s="3564"/>
      <c r="F384" s="3564"/>
      <c r="G384" s="3564"/>
      <c r="H384" s="3564"/>
      <c r="I384" s="3564"/>
      <c r="J384" s="3564"/>
      <c r="K384" s="3564"/>
      <c r="L384" s="3564"/>
      <c r="M384" s="3564"/>
      <c r="N384" s="3564"/>
      <c r="O384" s="3564"/>
      <c r="P384" s="3565"/>
    </row>
    <row r="385" spans="2:16" s="345" customFormat="1" ht="16.2" x14ac:dyDescent="0.4">
      <c r="B385" s="3573"/>
      <c r="C385" s="3566"/>
      <c r="D385" s="3566"/>
      <c r="E385" s="3566"/>
      <c r="F385" s="3566"/>
      <c r="G385" s="3566"/>
      <c r="H385" s="3566"/>
      <c r="I385" s="3566"/>
      <c r="J385" s="3566"/>
      <c r="K385" s="3566"/>
      <c r="L385" s="3566"/>
      <c r="M385" s="3566"/>
      <c r="N385" s="3566"/>
      <c r="O385" s="3566"/>
      <c r="P385" s="3567"/>
    </row>
    <row r="386" spans="2:16" s="345" customFormat="1" ht="28.8" customHeight="1" x14ac:dyDescent="0.4">
      <c r="B386" s="3573"/>
      <c r="C386" s="3566" t="s">
        <v>7416</v>
      </c>
      <c r="D386" s="3566"/>
      <c r="E386" s="3566"/>
      <c r="F386" s="3566"/>
      <c r="G386" s="3566"/>
      <c r="H386" s="3566"/>
      <c r="I386" s="3566"/>
      <c r="J386" s="3566"/>
      <c r="K386" s="3566"/>
      <c r="L386" s="3566"/>
      <c r="M386" s="3566"/>
      <c r="N386" s="3566"/>
      <c r="O386" s="3566"/>
      <c r="P386" s="3567"/>
    </row>
    <row r="387" spans="2:16" s="345" customFormat="1" ht="16.8" thickBot="1" x14ac:dyDescent="0.45">
      <c r="B387" s="3573"/>
      <c r="C387" s="3568"/>
      <c r="D387" s="3568"/>
      <c r="E387" s="3568"/>
      <c r="F387" s="3568"/>
      <c r="G387" s="3568"/>
      <c r="H387" s="3568"/>
      <c r="I387" s="3568"/>
      <c r="J387" s="3568"/>
      <c r="K387" s="3568"/>
      <c r="L387" s="3568"/>
      <c r="M387" s="3568"/>
      <c r="N387" s="3568"/>
      <c r="O387" s="3568"/>
      <c r="P387" s="3569"/>
    </row>
    <row r="388" spans="2:16" s="345" customFormat="1" ht="41.4" customHeight="1" thickBot="1" x14ac:dyDescent="0.45">
      <c r="B388" s="3573"/>
      <c r="C388" s="3610" t="s">
        <v>7018</v>
      </c>
      <c r="D388" s="3610"/>
      <c r="E388" s="3611"/>
      <c r="F388" s="3583" t="s">
        <v>7006</v>
      </c>
      <c r="G388" s="3584"/>
      <c r="H388" s="3594" t="s">
        <v>7019</v>
      </c>
      <c r="I388" s="3565"/>
      <c r="J388" s="3583" t="s">
        <v>7020</v>
      </c>
      <c r="K388" s="3584"/>
      <c r="L388" s="3583" t="s">
        <v>7021</v>
      </c>
      <c r="M388" s="3584"/>
      <c r="N388" s="3583" t="s">
        <v>7022</v>
      </c>
      <c r="O388" s="3584"/>
      <c r="P388" s="3581" t="s">
        <v>7023</v>
      </c>
    </row>
    <row r="389" spans="2:16" s="345" customFormat="1" ht="16.8" thickBot="1" x14ac:dyDescent="0.45">
      <c r="B389" s="3573"/>
      <c r="C389" s="2938" t="s">
        <v>6731</v>
      </c>
      <c r="D389" s="3621">
        <v>40</v>
      </c>
      <c r="E389" s="3622"/>
      <c r="F389" s="3585"/>
      <c r="G389" s="3569"/>
      <c r="H389" s="3595"/>
      <c r="I389" s="3596"/>
      <c r="J389" s="3585"/>
      <c r="K389" s="3569"/>
      <c r="L389" s="3585"/>
      <c r="M389" s="3569"/>
      <c r="N389" s="3585"/>
      <c r="O389" s="3569"/>
      <c r="P389" s="3582"/>
    </row>
    <row r="390" spans="2:16" s="345" customFormat="1" ht="16.2" x14ac:dyDescent="0.4">
      <c r="B390" s="3573"/>
      <c r="C390" s="3564" t="s">
        <v>6732</v>
      </c>
      <c r="D390" s="3564"/>
      <c r="E390" s="3564"/>
      <c r="F390" s="3564"/>
      <c r="G390" s="3564"/>
      <c r="H390" s="3564"/>
      <c r="I390" s="3564"/>
      <c r="J390" s="3564"/>
      <c r="K390" s="3564"/>
      <c r="L390" s="3564"/>
      <c r="M390" s="3564"/>
      <c r="N390" s="3564"/>
      <c r="O390" s="3564"/>
      <c r="P390" s="3565"/>
    </row>
    <row r="391" spans="2:16" s="345" customFormat="1" ht="28.8" customHeight="1" x14ac:dyDescent="0.4">
      <c r="B391" s="3573"/>
      <c r="C391" s="3566" t="s">
        <v>6744</v>
      </c>
      <c r="D391" s="3566"/>
      <c r="E391" s="3566"/>
      <c r="F391" s="3566"/>
      <c r="G391" s="3566"/>
      <c r="H391" s="3566"/>
      <c r="I391" s="3566"/>
      <c r="J391" s="3566"/>
      <c r="K391" s="3566"/>
      <c r="L391" s="3566"/>
      <c r="M391" s="3566"/>
      <c r="N391" s="3566"/>
      <c r="O391" s="3566"/>
      <c r="P391" s="3567"/>
    </row>
    <row r="392" spans="2:16" s="345" customFormat="1" ht="16.2" x14ac:dyDescent="0.4">
      <c r="B392" s="3573"/>
      <c r="C392" s="3566"/>
      <c r="D392" s="3566"/>
      <c r="E392" s="3566"/>
      <c r="F392" s="3566"/>
      <c r="G392" s="3566"/>
      <c r="H392" s="3566"/>
      <c r="I392" s="3566"/>
      <c r="J392" s="3566"/>
      <c r="K392" s="3566"/>
      <c r="L392" s="3566"/>
      <c r="M392" s="3566"/>
      <c r="N392" s="3566"/>
      <c r="O392" s="3566"/>
      <c r="P392" s="3567"/>
    </row>
    <row r="393" spans="2:16" s="345" customFormat="1" ht="28.8" customHeight="1" x14ac:dyDescent="0.4">
      <c r="B393" s="3573"/>
      <c r="C393" s="3566" t="s">
        <v>6745</v>
      </c>
      <c r="D393" s="3566"/>
      <c r="E393" s="3566"/>
      <c r="F393" s="3566"/>
      <c r="G393" s="3566"/>
      <c r="H393" s="3566"/>
      <c r="I393" s="3566"/>
      <c r="J393" s="3566"/>
      <c r="K393" s="3566"/>
      <c r="L393" s="3566"/>
      <c r="M393" s="3566"/>
      <c r="N393" s="3566"/>
      <c r="O393" s="3566"/>
      <c r="P393" s="3567"/>
    </row>
    <row r="394" spans="2:16" s="345" customFormat="1" ht="16.2" x14ac:dyDescent="0.4">
      <c r="B394" s="3573"/>
      <c r="C394" s="3566"/>
      <c r="D394" s="3566"/>
      <c r="E394" s="3566"/>
      <c r="F394" s="3566"/>
      <c r="G394" s="3566"/>
      <c r="H394" s="3566"/>
      <c r="I394" s="3566"/>
      <c r="J394" s="3566"/>
      <c r="K394" s="3566"/>
      <c r="L394" s="3566"/>
      <c r="M394" s="3566"/>
      <c r="N394" s="3566"/>
      <c r="O394" s="3566"/>
      <c r="P394" s="3567"/>
    </row>
    <row r="395" spans="2:16" s="345" customFormat="1" ht="16.2" x14ac:dyDescent="0.4">
      <c r="B395" s="3573"/>
      <c r="C395" s="3566" t="s">
        <v>6746</v>
      </c>
      <c r="D395" s="3566"/>
      <c r="E395" s="3566"/>
      <c r="F395" s="3566"/>
      <c r="G395" s="3566"/>
      <c r="H395" s="3566"/>
      <c r="I395" s="3566"/>
      <c r="J395" s="3566"/>
      <c r="K395" s="3566"/>
      <c r="L395" s="3566"/>
      <c r="M395" s="3566"/>
      <c r="N395" s="3566"/>
      <c r="O395" s="3566"/>
      <c r="P395" s="3567"/>
    </row>
    <row r="396" spans="2:16" s="345" customFormat="1" ht="16.8" thickBot="1" x14ac:dyDescent="0.45">
      <c r="B396" s="3573"/>
      <c r="C396" s="3682"/>
      <c r="D396" s="3682"/>
      <c r="E396" s="3682"/>
      <c r="F396" s="3682"/>
      <c r="G396" s="3682"/>
      <c r="H396" s="3682"/>
      <c r="I396" s="3682"/>
      <c r="J396" s="3682"/>
      <c r="K396" s="3682"/>
      <c r="L396" s="3682"/>
      <c r="M396" s="3682"/>
      <c r="N396" s="3682"/>
      <c r="O396" s="3682"/>
      <c r="P396" s="3683"/>
    </row>
    <row r="397" spans="2:16" s="345" customFormat="1" ht="16.2" x14ac:dyDescent="0.4">
      <c r="B397" s="3573"/>
      <c r="C397" s="3564" t="s">
        <v>6913</v>
      </c>
      <c r="D397" s="3564"/>
      <c r="E397" s="3564"/>
      <c r="F397" s="3564"/>
      <c r="G397" s="3564"/>
      <c r="H397" s="3564"/>
      <c r="I397" s="3564"/>
      <c r="J397" s="3564"/>
      <c r="K397" s="3564"/>
      <c r="L397" s="3564"/>
      <c r="M397" s="3564"/>
      <c r="N397" s="3564"/>
      <c r="O397" s="3564"/>
      <c r="P397" s="3565"/>
    </row>
    <row r="398" spans="2:16" s="345" customFormat="1" ht="28.8" customHeight="1" thickBot="1" x14ac:dyDescent="0.45">
      <c r="B398" s="3573"/>
      <c r="C398" s="3568" t="s">
        <v>6747</v>
      </c>
      <c r="D398" s="3568"/>
      <c r="E398" s="3568"/>
      <c r="F398" s="3568"/>
      <c r="G398" s="3568"/>
      <c r="H398" s="3568"/>
      <c r="I398" s="3568"/>
      <c r="J398" s="3568"/>
      <c r="K398" s="3568"/>
      <c r="L398" s="3568"/>
      <c r="M398" s="3568"/>
      <c r="N398" s="3568"/>
      <c r="O398" s="3568"/>
      <c r="P398" s="3569"/>
    </row>
    <row r="399" spans="2:16" s="345" customFormat="1" ht="16.2" x14ac:dyDescent="0.4">
      <c r="B399" s="3573"/>
      <c r="C399" s="3564" t="s">
        <v>6738</v>
      </c>
      <c r="D399" s="3564"/>
      <c r="E399" s="3564"/>
      <c r="F399" s="3564"/>
      <c r="G399" s="3564"/>
      <c r="H399" s="3564"/>
      <c r="I399" s="3564"/>
      <c r="J399" s="3564"/>
      <c r="K399" s="3564"/>
      <c r="L399" s="3564"/>
      <c r="M399" s="3564"/>
      <c r="N399" s="3564"/>
      <c r="O399" s="3564"/>
      <c r="P399" s="3565"/>
    </row>
    <row r="400" spans="2:16" s="345" customFormat="1" ht="28.8" customHeight="1" x14ac:dyDescent="0.4">
      <c r="B400" s="3573"/>
      <c r="C400" s="3566" t="s">
        <v>6748</v>
      </c>
      <c r="D400" s="3566"/>
      <c r="E400" s="3566"/>
      <c r="F400" s="3566"/>
      <c r="G400" s="3566"/>
      <c r="H400" s="3566"/>
      <c r="I400" s="3566"/>
      <c r="J400" s="3566"/>
      <c r="K400" s="3566"/>
      <c r="L400" s="3566"/>
      <c r="M400" s="3566"/>
      <c r="N400" s="3566"/>
      <c r="O400" s="3566"/>
      <c r="P400" s="3567"/>
    </row>
    <row r="401" spans="2:16" s="345" customFormat="1" ht="16.2" x14ac:dyDescent="0.4">
      <c r="B401" s="3573"/>
      <c r="C401" s="3566"/>
      <c r="D401" s="3566"/>
      <c r="E401" s="3566"/>
      <c r="F401" s="3566"/>
      <c r="G401" s="3566"/>
      <c r="H401" s="3566"/>
      <c r="I401" s="3566"/>
      <c r="J401" s="3566"/>
      <c r="K401" s="3566"/>
      <c r="L401" s="3566"/>
      <c r="M401" s="3566"/>
      <c r="N401" s="3566"/>
      <c r="O401" s="3566"/>
      <c r="P401" s="3567"/>
    </row>
    <row r="402" spans="2:16" s="345" customFormat="1" ht="28.8" customHeight="1" x14ac:dyDescent="0.4">
      <c r="B402" s="3573"/>
      <c r="C402" s="3566" t="s">
        <v>6749</v>
      </c>
      <c r="D402" s="3566"/>
      <c r="E402" s="3566"/>
      <c r="F402" s="3566"/>
      <c r="G402" s="3566"/>
      <c r="H402" s="3566"/>
      <c r="I402" s="3566"/>
      <c r="J402" s="3566"/>
      <c r="K402" s="3566"/>
      <c r="L402" s="3566"/>
      <c r="M402" s="3566"/>
      <c r="N402" s="3566"/>
      <c r="O402" s="3566"/>
      <c r="P402" s="3567"/>
    </row>
    <row r="403" spans="2:16" s="345" customFormat="1" ht="16.8" thickBot="1" x14ac:dyDescent="0.45">
      <c r="B403" s="3573"/>
      <c r="C403" s="3568"/>
      <c r="D403" s="3568"/>
      <c r="E403" s="3568"/>
      <c r="F403" s="3568"/>
      <c r="G403" s="3568"/>
      <c r="H403" s="3568"/>
      <c r="I403" s="3568"/>
      <c r="J403" s="3568"/>
      <c r="K403" s="3568"/>
      <c r="L403" s="3568"/>
      <c r="M403" s="3568"/>
      <c r="N403" s="3568"/>
      <c r="O403" s="3568"/>
      <c r="P403" s="3569"/>
    </row>
    <row r="404" spans="2:16" s="345" customFormat="1" ht="16.8" thickBot="1" x14ac:dyDescent="0.45">
      <c r="B404" s="3573"/>
      <c r="C404" s="3678"/>
      <c r="D404" s="3678"/>
      <c r="E404" s="3679"/>
      <c r="F404" s="3668" t="s">
        <v>1105</v>
      </c>
      <c r="G404" s="3669"/>
      <c r="H404" s="3668" t="s">
        <v>1106</v>
      </c>
      <c r="I404" s="3669"/>
      <c r="J404" s="3668" t="s">
        <v>6729</v>
      </c>
      <c r="K404" s="3669"/>
      <c r="L404" s="3668" t="s">
        <v>6730</v>
      </c>
      <c r="M404" s="3669"/>
      <c r="N404" s="2904" t="s">
        <v>1109</v>
      </c>
      <c r="O404" s="3668" t="s">
        <v>1110</v>
      </c>
      <c r="P404" s="3669"/>
    </row>
    <row r="405" spans="2:16" s="345" customFormat="1" ht="16.8" thickBot="1" x14ac:dyDescent="0.45">
      <c r="B405" s="3573"/>
      <c r="C405" s="3608" t="s">
        <v>4482</v>
      </c>
      <c r="D405" s="3608"/>
      <c r="E405" s="3608"/>
      <c r="F405" s="3608"/>
      <c r="G405" s="3608"/>
      <c r="H405" s="3608"/>
      <c r="I405" s="3608"/>
      <c r="J405" s="3608"/>
      <c r="K405" s="3608"/>
      <c r="L405" s="3608"/>
      <c r="M405" s="3608"/>
      <c r="N405" s="3608"/>
      <c r="O405" s="3609"/>
      <c r="P405" s="2930"/>
    </row>
    <row r="406" spans="2:16" s="345" customFormat="1" ht="51" customHeight="1" thickBot="1" x14ac:dyDescent="0.45">
      <c r="B406" s="3573"/>
      <c r="C406" s="3577" t="s">
        <v>4483</v>
      </c>
      <c r="D406" s="3577"/>
      <c r="E406" s="3578"/>
      <c r="F406" s="3583" t="s">
        <v>7024</v>
      </c>
      <c r="G406" s="3584"/>
      <c r="H406" s="3594" t="s">
        <v>7025</v>
      </c>
      <c r="I406" s="3565"/>
      <c r="J406" s="3583" t="s">
        <v>7026</v>
      </c>
      <c r="K406" s="3584"/>
      <c r="L406" s="3583" t="s">
        <v>7009</v>
      </c>
      <c r="M406" s="3584"/>
      <c r="N406" s="3581" t="s">
        <v>7027</v>
      </c>
      <c r="O406" s="3581" t="s">
        <v>7028</v>
      </c>
      <c r="P406" s="2930"/>
    </row>
    <row r="407" spans="2:16" s="345" customFormat="1" ht="16.8" thickBot="1" x14ac:dyDescent="0.45">
      <c r="B407" s="3573"/>
      <c r="C407" s="2938" t="s">
        <v>6731</v>
      </c>
      <c r="D407" s="3588">
        <v>30</v>
      </c>
      <c r="E407" s="3589"/>
      <c r="F407" s="3585"/>
      <c r="G407" s="3569"/>
      <c r="H407" s="3595"/>
      <c r="I407" s="3596"/>
      <c r="J407" s="3585"/>
      <c r="K407" s="3569"/>
      <c r="L407" s="3585"/>
      <c r="M407" s="3569"/>
      <c r="N407" s="3582"/>
      <c r="O407" s="3582"/>
      <c r="P407" s="2930"/>
    </row>
    <row r="408" spans="2:16" s="345" customFormat="1" ht="16.2" x14ac:dyDescent="0.4">
      <c r="B408" s="3573"/>
      <c r="C408" s="3564" t="s">
        <v>7417</v>
      </c>
      <c r="D408" s="3564"/>
      <c r="E408" s="3564"/>
      <c r="F408" s="3564"/>
      <c r="G408" s="3564"/>
      <c r="H408" s="3564"/>
      <c r="I408" s="3564"/>
      <c r="J408" s="3564"/>
      <c r="K408" s="3564"/>
      <c r="L408" s="3564"/>
      <c r="M408" s="3564"/>
      <c r="N408" s="3564"/>
      <c r="O408" s="3565"/>
      <c r="P408" s="3620"/>
    </row>
    <row r="409" spans="2:16" s="345" customFormat="1" ht="28.8" customHeight="1" x14ac:dyDescent="0.4">
      <c r="B409" s="3573"/>
      <c r="C409" s="3566" t="s">
        <v>6750</v>
      </c>
      <c r="D409" s="3566"/>
      <c r="E409" s="3566"/>
      <c r="F409" s="3566"/>
      <c r="G409" s="3566"/>
      <c r="H409" s="3566"/>
      <c r="I409" s="3566"/>
      <c r="J409" s="3566"/>
      <c r="K409" s="3566"/>
      <c r="L409" s="3566"/>
      <c r="M409" s="3566"/>
      <c r="N409" s="3566"/>
      <c r="O409" s="3567"/>
      <c r="P409" s="3620"/>
    </row>
    <row r="410" spans="2:16" s="345" customFormat="1" ht="16.2" x14ac:dyDescent="0.4">
      <c r="B410" s="3573"/>
      <c r="C410" s="3566"/>
      <c r="D410" s="3566"/>
      <c r="E410" s="3566"/>
      <c r="F410" s="3566"/>
      <c r="G410" s="3566"/>
      <c r="H410" s="3566"/>
      <c r="I410" s="3566"/>
      <c r="J410" s="3566"/>
      <c r="K410" s="3566"/>
      <c r="L410" s="3566"/>
      <c r="M410" s="3566"/>
      <c r="N410" s="3566"/>
      <c r="O410" s="3567"/>
      <c r="P410" s="3620"/>
    </row>
    <row r="411" spans="2:16" s="345" customFormat="1" ht="43.2" customHeight="1" x14ac:dyDescent="0.4">
      <c r="B411" s="3573"/>
      <c r="C411" s="3566" t="s">
        <v>6751</v>
      </c>
      <c r="D411" s="3566"/>
      <c r="E411" s="3566"/>
      <c r="F411" s="3566"/>
      <c r="G411" s="3566"/>
      <c r="H411" s="3566"/>
      <c r="I411" s="3566"/>
      <c r="J411" s="3566"/>
      <c r="K411" s="3566"/>
      <c r="L411" s="3566"/>
      <c r="M411" s="3566"/>
      <c r="N411" s="3566"/>
      <c r="O411" s="3567"/>
      <c r="P411" s="3620"/>
    </row>
    <row r="412" spans="2:16" s="345" customFormat="1" ht="16.2" x14ac:dyDescent="0.4">
      <c r="B412" s="3573"/>
      <c r="C412" s="3566"/>
      <c r="D412" s="3566"/>
      <c r="E412" s="3566"/>
      <c r="F412" s="3566"/>
      <c r="G412" s="3566"/>
      <c r="H412" s="3566"/>
      <c r="I412" s="3566"/>
      <c r="J412" s="3566"/>
      <c r="K412" s="3566"/>
      <c r="L412" s="3566"/>
      <c r="M412" s="3566"/>
      <c r="N412" s="3566"/>
      <c r="O412" s="3567"/>
      <c r="P412" s="3620"/>
    </row>
    <row r="413" spans="2:16" s="345" customFormat="1" ht="28.8" customHeight="1" x14ac:dyDescent="0.4">
      <c r="B413" s="3573"/>
      <c r="C413" s="3566" t="s">
        <v>6752</v>
      </c>
      <c r="D413" s="3566"/>
      <c r="E413" s="3566"/>
      <c r="F413" s="3566"/>
      <c r="G413" s="3566"/>
      <c r="H413" s="3566"/>
      <c r="I413" s="3566"/>
      <c r="J413" s="3566"/>
      <c r="K413" s="3566"/>
      <c r="L413" s="3566"/>
      <c r="M413" s="3566"/>
      <c r="N413" s="3566"/>
      <c r="O413" s="3567"/>
      <c r="P413" s="3620"/>
    </row>
    <row r="414" spans="2:16" s="345" customFormat="1" ht="16.2" x14ac:dyDescent="0.4">
      <c r="B414" s="3573"/>
      <c r="C414" s="3566"/>
      <c r="D414" s="3566"/>
      <c r="E414" s="3566"/>
      <c r="F414" s="3566"/>
      <c r="G414" s="3566"/>
      <c r="H414" s="3566"/>
      <c r="I414" s="3566"/>
      <c r="J414" s="3566"/>
      <c r="K414" s="3566"/>
      <c r="L414" s="3566"/>
      <c r="M414" s="3566"/>
      <c r="N414" s="3566"/>
      <c r="O414" s="3567"/>
      <c r="P414" s="3620"/>
    </row>
    <row r="415" spans="2:16" s="345" customFormat="1" ht="16.8" thickBot="1" x14ac:dyDescent="0.45">
      <c r="B415" s="3573"/>
      <c r="C415" s="3566"/>
      <c r="D415" s="3566"/>
      <c r="E415" s="3566"/>
      <c r="F415" s="3566"/>
      <c r="G415" s="3566"/>
      <c r="H415" s="3566"/>
      <c r="I415" s="3566"/>
      <c r="J415" s="3566"/>
      <c r="K415" s="3566"/>
      <c r="L415" s="3566"/>
      <c r="M415" s="3566"/>
      <c r="N415" s="3566"/>
      <c r="O415" s="3567"/>
      <c r="P415" s="3620"/>
    </row>
    <row r="416" spans="2:16" s="345" customFormat="1" ht="16.2" x14ac:dyDescent="0.4">
      <c r="B416" s="3573"/>
      <c r="C416" s="3564" t="s">
        <v>7029</v>
      </c>
      <c r="D416" s="3564"/>
      <c r="E416" s="3564"/>
      <c r="F416" s="3564"/>
      <c r="G416" s="3564"/>
      <c r="H416" s="3564"/>
      <c r="I416" s="3564"/>
      <c r="J416" s="3565"/>
      <c r="K416" s="2931"/>
      <c r="L416" s="2931"/>
      <c r="M416" s="2931"/>
      <c r="N416" s="2931"/>
      <c r="O416" s="2932"/>
      <c r="P416" s="3620"/>
    </row>
    <row r="417" spans="2:16" s="345" customFormat="1" ht="16.2" x14ac:dyDescent="0.4">
      <c r="B417" s="3573"/>
      <c r="C417" s="3566" t="s">
        <v>6753</v>
      </c>
      <c r="D417" s="3566"/>
      <c r="E417" s="3566"/>
      <c r="F417" s="3566"/>
      <c r="G417" s="3566"/>
      <c r="H417" s="3566"/>
      <c r="I417" s="3566"/>
      <c r="J417" s="3567"/>
      <c r="K417" s="2931"/>
      <c r="L417" s="2931"/>
      <c r="M417" s="2931"/>
      <c r="N417" s="2931"/>
      <c r="O417" s="2932"/>
      <c r="P417" s="3620"/>
    </row>
    <row r="418" spans="2:16" s="345" customFormat="1" ht="16.8" thickBot="1" x14ac:dyDescent="0.45">
      <c r="B418" s="3573"/>
      <c r="C418" s="3627" t="s">
        <v>6754</v>
      </c>
      <c r="D418" s="3627"/>
      <c r="E418" s="3627"/>
      <c r="F418" s="3627"/>
      <c r="G418" s="3627"/>
      <c r="H418" s="3627"/>
      <c r="I418" s="3627"/>
      <c r="J418" s="3628"/>
      <c r="K418" s="2931"/>
      <c r="L418" s="2931"/>
      <c r="M418" s="2931"/>
      <c r="N418" s="2931"/>
      <c r="O418" s="2932"/>
      <c r="P418" s="3620"/>
    </row>
    <row r="419" spans="2:16" s="345" customFormat="1" ht="147.6" customHeight="1" thickTop="1" thickBot="1" x14ac:dyDescent="0.45">
      <c r="B419" s="3573"/>
      <c r="C419" s="3680" t="s">
        <v>4484</v>
      </c>
      <c r="D419" s="3681"/>
      <c r="E419" s="3663" t="s">
        <v>7030</v>
      </c>
      <c r="F419" s="3662" t="s">
        <v>7031</v>
      </c>
      <c r="G419" s="3662" t="s">
        <v>7032</v>
      </c>
      <c r="H419" s="3663" t="s">
        <v>7033</v>
      </c>
      <c r="I419" s="3663" t="s">
        <v>7034</v>
      </c>
      <c r="J419" s="3663" t="s">
        <v>7035</v>
      </c>
      <c r="K419" s="2931"/>
      <c r="L419" s="2931"/>
      <c r="M419" s="2931"/>
      <c r="N419" s="2931"/>
      <c r="O419" s="2932"/>
      <c r="P419" s="3620"/>
    </row>
    <row r="420" spans="2:16" s="345" customFormat="1" ht="16.8" thickBot="1" x14ac:dyDescent="0.45">
      <c r="B420" s="3573"/>
      <c r="C420" s="2939" t="s">
        <v>6731</v>
      </c>
      <c r="D420" s="2902">
        <v>50</v>
      </c>
      <c r="E420" s="3582"/>
      <c r="F420" s="3580"/>
      <c r="G420" s="3580"/>
      <c r="H420" s="3582"/>
      <c r="I420" s="3582"/>
      <c r="J420" s="3582"/>
      <c r="K420" s="2931"/>
      <c r="L420" s="2931"/>
      <c r="M420" s="2931"/>
      <c r="N420" s="2931"/>
      <c r="O420" s="2932"/>
      <c r="P420" s="3620"/>
    </row>
    <row r="421" spans="2:16" s="345" customFormat="1" ht="16.2" x14ac:dyDescent="0.4">
      <c r="B421" s="3573"/>
      <c r="C421" s="3564" t="s">
        <v>7036</v>
      </c>
      <c r="D421" s="3564"/>
      <c r="E421" s="3564"/>
      <c r="F421" s="3564"/>
      <c r="G421" s="3564"/>
      <c r="H421" s="3564"/>
      <c r="I421" s="3564"/>
      <c r="J421" s="3565"/>
      <c r="K421" s="2931"/>
      <c r="L421" s="2931"/>
      <c r="M421" s="2931"/>
      <c r="N421" s="2931"/>
      <c r="O421" s="2932"/>
      <c r="P421" s="3620"/>
    </row>
    <row r="422" spans="2:16" s="345" customFormat="1" ht="43.2" customHeight="1" x14ac:dyDescent="0.4">
      <c r="B422" s="3573"/>
      <c r="C422" s="3566" t="s">
        <v>7418</v>
      </c>
      <c r="D422" s="3566"/>
      <c r="E422" s="3566"/>
      <c r="F422" s="3566"/>
      <c r="G422" s="3566"/>
      <c r="H422" s="3566"/>
      <c r="I422" s="3566"/>
      <c r="J422" s="3567"/>
      <c r="K422" s="2931"/>
      <c r="L422" s="2931"/>
      <c r="M422" s="2931"/>
      <c r="N422" s="2931"/>
      <c r="O422" s="2932"/>
      <c r="P422" s="3620"/>
    </row>
    <row r="423" spans="2:16" s="345" customFormat="1" ht="43.2" customHeight="1" x14ac:dyDescent="0.4">
      <c r="B423" s="3573"/>
      <c r="C423" s="3566" t="s">
        <v>6755</v>
      </c>
      <c r="D423" s="3566"/>
      <c r="E423" s="3566"/>
      <c r="F423" s="3566"/>
      <c r="G423" s="3566"/>
      <c r="H423" s="3566"/>
      <c r="I423" s="3566"/>
      <c r="J423" s="3567"/>
      <c r="K423" s="2931"/>
      <c r="L423" s="2931"/>
      <c r="M423" s="2931"/>
      <c r="N423" s="2931"/>
      <c r="O423" s="2932"/>
      <c r="P423" s="3620"/>
    </row>
    <row r="424" spans="2:16" s="345" customFormat="1" ht="28.8" customHeight="1" x14ac:dyDescent="0.4">
      <c r="B424" s="3573"/>
      <c r="C424" s="3566" t="s">
        <v>6756</v>
      </c>
      <c r="D424" s="3566"/>
      <c r="E424" s="3566"/>
      <c r="F424" s="3566"/>
      <c r="G424" s="3566"/>
      <c r="H424" s="3566"/>
      <c r="I424" s="3566"/>
      <c r="J424" s="3567"/>
      <c r="K424" s="2931"/>
      <c r="L424" s="2931"/>
      <c r="M424" s="2931"/>
      <c r="N424" s="2931"/>
      <c r="O424" s="2932"/>
      <c r="P424" s="3620"/>
    </row>
    <row r="425" spans="2:16" s="345" customFormat="1" ht="16.8" thickBot="1" x14ac:dyDescent="0.45">
      <c r="B425" s="3573"/>
      <c r="C425" s="3568"/>
      <c r="D425" s="3568"/>
      <c r="E425" s="3568"/>
      <c r="F425" s="3568"/>
      <c r="G425" s="3568"/>
      <c r="H425" s="3568"/>
      <c r="I425" s="3568"/>
      <c r="J425" s="3569"/>
      <c r="K425" s="2931"/>
      <c r="L425" s="2931"/>
      <c r="M425" s="2931"/>
      <c r="N425" s="2931"/>
      <c r="O425" s="2932"/>
      <c r="P425" s="3620"/>
    </row>
    <row r="426" spans="2:16" s="345" customFormat="1" ht="16.2" x14ac:dyDescent="0.4">
      <c r="B426" s="3573"/>
      <c r="C426" s="3564" t="s">
        <v>7419</v>
      </c>
      <c r="D426" s="3564"/>
      <c r="E426" s="3564"/>
      <c r="F426" s="3564"/>
      <c r="G426" s="3564"/>
      <c r="H426" s="3564"/>
      <c r="I426" s="3564"/>
      <c r="J426" s="3565"/>
      <c r="K426" s="2931"/>
      <c r="L426" s="2931"/>
      <c r="M426" s="2931"/>
      <c r="N426" s="2931"/>
      <c r="O426" s="2932"/>
      <c r="P426" s="3620"/>
    </row>
    <row r="427" spans="2:16" s="345" customFormat="1" ht="16.2" x14ac:dyDescent="0.4">
      <c r="B427" s="3573"/>
      <c r="C427" s="3566" t="s">
        <v>7420</v>
      </c>
      <c r="D427" s="3566"/>
      <c r="E427" s="3566"/>
      <c r="F427" s="3566"/>
      <c r="G427" s="3566"/>
      <c r="H427" s="3566"/>
      <c r="I427" s="3566"/>
      <c r="J427" s="3567"/>
      <c r="K427" s="2931"/>
      <c r="L427" s="2931"/>
      <c r="M427" s="2931"/>
      <c r="N427" s="2931"/>
      <c r="O427" s="2932"/>
      <c r="P427" s="3620"/>
    </row>
    <row r="428" spans="2:16" s="345" customFormat="1" ht="16.2" x14ac:dyDescent="0.4">
      <c r="B428" s="3573"/>
      <c r="C428" s="3566"/>
      <c r="D428" s="3566"/>
      <c r="E428" s="3566"/>
      <c r="F428" s="3566"/>
      <c r="G428" s="3566"/>
      <c r="H428" s="3566"/>
      <c r="I428" s="3566"/>
      <c r="J428" s="3567"/>
      <c r="K428" s="2931"/>
      <c r="L428" s="2931"/>
      <c r="M428" s="2931"/>
      <c r="N428" s="2931"/>
      <c r="O428" s="2932"/>
      <c r="P428" s="3620"/>
    </row>
    <row r="429" spans="2:16" s="345" customFormat="1" ht="16.2" x14ac:dyDescent="0.4">
      <c r="B429" s="3573"/>
      <c r="C429" s="3566"/>
      <c r="D429" s="3566"/>
      <c r="E429" s="3566"/>
      <c r="F429" s="3566"/>
      <c r="G429" s="3566"/>
      <c r="H429" s="3566"/>
      <c r="I429" s="3566"/>
      <c r="J429" s="3567"/>
      <c r="K429" s="2931"/>
      <c r="L429" s="2931"/>
      <c r="M429" s="2931"/>
      <c r="N429" s="2931"/>
      <c r="O429" s="2932"/>
      <c r="P429" s="3620"/>
    </row>
    <row r="430" spans="2:16" s="345" customFormat="1" ht="16.2" x14ac:dyDescent="0.4">
      <c r="B430" s="3573"/>
      <c r="C430" s="3566"/>
      <c r="D430" s="3566"/>
      <c r="E430" s="3566"/>
      <c r="F430" s="3566"/>
      <c r="G430" s="3566"/>
      <c r="H430" s="3566"/>
      <c r="I430" s="3566"/>
      <c r="J430" s="3567"/>
      <c r="K430" s="2931"/>
      <c r="L430" s="2931"/>
      <c r="M430" s="2931"/>
      <c r="N430" s="2931"/>
      <c r="O430" s="2932"/>
      <c r="P430" s="3620"/>
    </row>
    <row r="431" spans="2:16" s="345" customFormat="1" ht="16.2" x14ac:dyDescent="0.4">
      <c r="B431" s="3573"/>
      <c r="C431" s="3566"/>
      <c r="D431" s="3566"/>
      <c r="E431" s="3566"/>
      <c r="F431" s="3566"/>
      <c r="G431" s="3566"/>
      <c r="H431" s="3566"/>
      <c r="I431" s="3566"/>
      <c r="J431" s="3567"/>
      <c r="K431" s="2931"/>
      <c r="L431" s="2931"/>
      <c r="M431" s="2931"/>
      <c r="N431" s="2931"/>
      <c r="O431" s="2932"/>
      <c r="P431" s="3620"/>
    </row>
    <row r="432" spans="2:16" s="345" customFormat="1" ht="16.2" x14ac:dyDescent="0.4">
      <c r="B432" s="3573"/>
      <c r="C432" s="3566"/>
      <c r="D432" s="3566"/>
      <c r="E432" s="3566"/>
      <c r="F432" s="3566"/>
      <c r="G432" s="3566"/>
      <c r="H432" s="3566"/>
      <c r="I432" s="3566"/>
      <c r="J432" s="3567"/>
      <c r="K432" s="2931"/>
      <c r="L432" s="2931"/>
      <c r="M432" s="2931"/>
      <c r="N432" s="2931"/>
      <c r="O432" s="2932"/>
      <c r="P432" s="3620"/>
    </row>
    <row r="433" spans="2:16" s="345" customFormat="1" ht="16.2" x14ac:dyDescent="0.4">
      <c r="B433" s="3573"/>
      <c r="C433" s="3566"/>
      <c r="D433" s="3566"/>
      <c r="E433" s="3566"/>
      <c r="F433" s="3566"/>
      <c r="G433" s="3566"/>
      <c r="H433" s="3566"/>
      <c r="I433" s="3566"/>
      <c r="J433" s="3567"/>
      <c r="K433" s="2931"/>
      <c r="L433" s="2931"/>
      <c r="M433" s="2931"/>
      <c r="N433" s="2931"/>
      <c r="O433" s="2932"/>
      <c r="P433" s="3620"/>
    </row>
    <row r="434" spans="2:16" s="345" customFormat="1" ht="16.2" x14ac:dyDescent="0.4">
      <c r="B434" s="3573"/>
      <c r="C434" s="3566"/>
      <c r="D434" s="3566"/>
      <c r="E434" s="3566"/>
      <c r="F434" s="3566"/>
      <c r="G434" s="3566"/>
      <c r="H434" s="3566"/>
      <c r="I434" s="3566"/>
      <c r="J434" s="3567"/>
      <c r="K434" s="2931"/>
      <c r="L434" s="2931"/>
      <c r="M434" s="2931"/>
      <c r="N434" s="2931"/>
      <c r="O434" s="2932"/>
      <c r="P434" s="3620"/>
    </row>
    <row r="435" spans="2:16" s="345" customFormat="1" ht="16.8" thickBot="1" x14ac:dyDescent="0.45">
      <c r="B435" s="3573"/>
      <c r="C435" s="3568"/>
      <c r="D435" s="3568"/>
      <c r="E435" s="3568"/>
      <c r="F435" s="3568"/>
      <c r="G435" s="3568"/>
      <c r="H435" s="3568"/>
      <c r="I435" s="3568"/>
      <c r="J435" s="3569"/>
      <c r="K435" s="2931"/>
      <c r="L435" s="2931"/>
      <c r="M435" s="2931"/>
      <c r="N435" s="2931"/>
      <c r="O435" s="2932"/>
      <c r="P435" s="3620"/>
    </row>
    <row r="436" spans="2:16" s="345" customFormat="1" ht="16.2" x14ac:dyDescent="0.4">
      <c r="B436" s="3573"/>
      <c r="C436" s="2940"/>
      <c r="D436" s="2930"/>
      <c r="E436" s="2930"/>
      <c r="F436" s="2930"/>
      <c r="G436" s="2930"/>
      <c r="H436" s="2930"/>
      <c r="I436" s="2930"/>
      <c r="J436" s="2930"/>
      <c r="K436" s="2931"/>
      <c r="L436" s="2931"/>
      <c r="M436" s="2931"/>
      <c r="N436" s="2931"/>
      <c r="O436" s="2932"/>
      <c r="P436" s="3620"/>
    </row>
    <row r="437" spans="2:16" s="345" customFormat="1" ht="16.2" x14ac:dyDescent="0.4">
      <c r="B437" s="3573"/>
      <c r="C437" s="3566"/>
      <c r="D437" s="3566"/>
      <c r="E437" s="3566"/>
      <c r="F437" s="3566"/>
      <c r="G437" s="3566"/>
      <c r="H437" s="3566"/>
      <c r="I437" s="3566"/>
      <c r="J437" s="3566"/>
      <c r="K437" s="3566"/>
      <c r="L437" s="3566"/>
      <c r="M437" s="3566"/>
      <c r="N437" s="3566"/>
      <c r="O437" s="3567"/>
      <c r="P437" s="3620"/>
    </row>
    <row r="438" spans="2:16" s="345" customFormat="1" ht="16.8" thickBot="1" x14ac:dyDescent="0.45">
      <c r="B438" s="3573"/>
      <c r="C438" s="3568"/>
      <c r="D438" s="3568"/>
      <c r="E438" s="3568"/>
      <c r="F438" s="3568"/>
      <c r="G438" s="3568"/>
      <c r="H438" s="3568"/>
      <c r="I438" s="3568"/>
      <c r="J438" s="3568"/>
      <c r="K438" s="3568"/>
      <c r="L438" s="3568"/>
      <c r="M438" s="3568"/>
      <c r="N438" s="3568"/>
      <c r="O438" s="3569"/>
      <c r="P438" s="3620"/>
    </row>
    <row r="439" spans="2:16" s="345" customFormat="1" ht="16.8" thickBot="1" x14ac:dyDescent="0.45">
      <c r="B439" s="3573"/>
      <c r="C439" s="3678"/>
      <c r="D439" s="3679"/>
      <c r="E439" s="3668" t="s">
        <v>1105</v>
      </c>
      <c r="F439" s="3669"/>
      <c r="G439" s="3668" t="s">
        <v>1106</v>
      </c>
      <c r="H439" s="3669"/>
      <c r="I439" s="3668" t="s">
        <v>6729</v>
      </c>
      <c r="J439" s="3669"/>
      <c r="K439" s="3668" t="s">
        <v>6730</v>
      </c>
      <c r="L439" s="3669"/>
      <c r="M439" s="3668" t="s">
        <v>1109</v>
      </c>
      <c r="N439" s="3669"/>
      <c r="O439" s="2905" t="s">
        <v>1110</v>
      </c>
      <c r="P439" s="2930"/>
    </row>
    <row r="440" spans="2:16" s="345" customFormat="1" ht="28.8" customHeight="1" thickBot="1" x14ac:dyDescent="0.45">
      <c r="B440" s="3573"/>
      <c r="C440" s="3577" t="s">
        <v>4485</v>
      </c>
      <c r="D440" s="3578"/>
      <c r="E440" s="3583" t="s">
        <v>7037</v>
      </c>
      <c r="F440" s="3584"/>
      <c r="G440" s="3583" t="s">
        <v>7038</v>
      </c>
      <c r="H440" s="3584"/>
      <c r="I440" s="3583" t="s">
        <v>7039</v>
      </c>
      <c r="J440" s="3584"/>
      <c r="K440" s="3583" t="s">
        <v>7040</v>
      </c>
      <c r="L440" s="3584"/>
      <c r="M440" s="3583" t="s">
        <v>7041</v>
      </c>
      <c r="N440" s="3584"/>
      <c r="O440" s="3581" t="s">
        <v>7042</v>
      </c>
      <c r="P440" s="2930"/>
    </row>
    <row r="441" spans="2:16" s="345" customFormat="1" ht="16.8" thickBot="1" x14ac:dyDescent="0.45">
      <c r="B441" s="3573"/>
      <c r="C441" s="2938" t="s">
        <v>6731</v>
      </c>
      <c r="D441" s="2902">
        <v>50</v>
      </c>
      <c r="E441" s="3585"/>
      <c r="F441" s="3569"/>
      <c r="G441" s="3585"/>
      <c r="H441" s="3569"/>
      <c r="I441" s="3585"/>
      <c r="J441" s="3569"/>
      <c r="K441" s="3585"/>
      <c r="L441" s="3569"/>
      <c r="M441" s="3585"/>
      <c r="N441" s="3569"/>
      <c r="O441" s="3582"/>
      <c r="P441" s="2930"/>
    </row>
    <row r="442" spans="2:16" s="345" customFormat="1" ht="16.2" x14ac:dyDescent="0.4">
      <c r="B442" s="3573"/>
      <c r="C442" s="3564" t="s">
        <v>6732</v>
      </c>
      <c r="D442" s="3564"/>
      <c r="E442" s="3564"/>
      <c r="F442" s="3564"/>
      <c r="G442" s="3564"/>
      <c r="H442" s="3564"/>
      <c r="I442" s="3564"/>
      <c r="J442" s="3564"/>
      <c r="K442" s="3564"/>
      <c r="L442" s="3564"/>
      <c r="M442" s="3564"/>
      <c r="N442" s="3564"/>
      <c r="O442" s="3565"/>
      <c r="P442" s="3620"/>
    </row>
    <row r="443" spans="2:16" s="345" customFormat="1" ht="16.2" x14ac:dyDescent="0.4">
      <c r="B443" s="3573"/>
      <c r="C443" s="3566" t="s">
        <v>6757</v>
      </c>
      <c r="D443" s="3566"/>
      <c r="E443" s="3566"/>
      <c r="F443" s="3566"/>
      <c r="G443" s="3566"/>
      <c r="H443" s="3566"/>
      <c r="I443" s="3566"/>
      <c r="J443" s="3566"/>
      <c r="K443" s="3566"/>
      <c r="L443" s="3566"/>
      <c r="M443" s="3566"/>
      <c r="N443" s="3566"/>
      <c r="O443" s="3567"/>
      <c r="P443" s="3620"/>
    </row>
    <row r="444" spans="2:16" s="345" customFormat="1" ht="16.2" x14ac:dyDescent="0.4">
      <c r="B444" s="3573"/>
      <c r="C444" s="3566" t="s">
        <v>6758</v>
      </c>
      <c r="D444" s="3566"/>
      <c r="E444" s="3566"/>
      <c r="F444" s="3566"/>
      <c r="G444" s="3566"/>
      <c r="H444" s="3566"/>
      <c r="I444" s="3566"/>
      <c r="J444" s="3566"/>
      <c r="K444" s="3566"/>
      <c r="L444" s="3566"/>
      <c r="M444" s="3566"/>
      <c r="N444" s="3566"/>
      <c r="O444" s="3567"/>
      <c r="P444" s="3620"/>
    </row>
    <row r="445" spans="2:16" s="345" customFormat="1" ht="16.8" thickBot="1" x14ac:dyDescent="0.45">
      <c r="B445" s="3573"/>
      <c r="C445" s="3568"/>
      <c r="D445" s="3568"/>
      <c r="E445" s="3568"/>
      <c r="F445" s="3568"/>
      <c r="G445" s="3568"/>
      <c r="H445" s="3568"/>
      <c r="I445" s="3568"/>
      <c r="J445" s="3568"/>
      <c r="K445" s="3568"/>
      <c r="L445" s="3568"/>
      <c r="M445" s="3568"/>
      <c r="N445" s="3568"/>
      <c r="O445" s="3569"/>
      <c r="P445" s="3620"/>
    </row>
    <row r="446" spans="2:16" s="345" customFormat="1" ht="16.2" x14ac:dyDescent="0.4">
      <c r="B446" s="3573"/>
      <c r="C446" s="3564" t="s">
        <v>6738</v>
      </c>
      <c r="D446" s="3564"/>
      <c r="E446" s="3564"/>
      <c r="F446" s="3564"/>
      <c r="G446" s="3564"/>
      <c r="H446" s="3564"/>
      <c r="I446" s="3564"/>
      <c r="J446" s="3564"/>
      <c r="K446" s="3564"/>
      <c r="L446" s="3564"/>
      <c r="M446" s="3564"/>
      <c r="N446" s="3564"/>
      <c r="O446" s="3565"/>
      <c r="P446" s="3620"/>
    </row>
    <row r="447" spans="2:16" s="345" customFormat="1" ht="16.2" x14ac:dyDescent="0.4">
      <c r="B447" s="3573"/>
      <c r="C447" s="3566" t="s">
        <v>7421</v>
      </c>
      <c r="D447" s="3566"/>
      <c r="E447" s="3566"/>
      <c r="F447" s="3566"/>
      <c r="G447" s="3566"/>
      <c r="H447" s="3566"/>
      <c r="I447" s="3566"/>
      <c r="J447" s="3566"/>
      <c r="K447" s="3566"/>
      <c r="L447" s="3566"/>
      <c r="M447" s="3566"/>
      <c r="N447" s="3566"/>
      <c r="O447" s="3567"/>
      <c r="P447" s="3620"/>
    </row>
    <row r="448" spans="2:16" s="345" customFormat="1" ht="16.2" x14ac:dyDescent="0.4">
      <c r="B448" s="3573"/>
      <c r="C448" s="3566" t="s">
        <v>7</v>
      </c>
      <c r="D448" s="3566"/>
      <c r="E448" s="3566"/>
      <c r="F448" s="3566"/>
      <c r="G448" s="3566"/>
      <c r="H448" s="3566"/>
      <c r="I448" s="3566"/>
      <c r="J448" s="3566"/>
      <c r="K448" s="3566"/>
      <c r="L448" s="3566"/>
      <c r="M448" s="3566"/>
      <c r="N448" s="3566"/>
      <c r="O448" s="3567"/>
      <c r="P448" s="3620"/>
    </row>
    <row r="449" spans="2:16" s="345" customFormat="1" ht="16.8" thickBot="1" x14ac:dyDescent="0.45">
      <c r="B449" s="3573"/>
      <c r="C449" s="3627" t="s">
        <v>6759</v>
      </c>
      <c r="D449" s="3627"/>
      <c r="E449" s="3627"/>
      <c r="F449" s="3627"/>
      <c r="G449" s="3627"/>
      <c r="H449" s="3627"/>
      <c r="I449" s="3627"/>
      <c r="J449" s="3627"/>
      <c r="K449" s="3627"/>
      <c r="L449" s="3627"/>
      <c r="M449" s="3627"/>
      <c r="N449" s="3627"/>
      <c r="O449" s="3628"/>
      <c r="P449" s="3620"/>
    </row>
    <row r="450" spans="2:16" s="345" customFormat="1" ht="64.8" customHeight="1" thickTop="1" thickBot="1" x14ac:dyDescent="0.45">
      <c r="B450" s="3573"/>
      <c r="C450" s="3676" t="s">
        <v>7043</v>
      </c>
      <c r="D450" s="3677"/>
      <c r="E450" s="3618" t="s">
        <v>7024</v>
      </c>
      <c r="F450" s="3619"/>
      <c r="G450" s="3625" t="s">
        <v>7044</v>
      </c>
      <c r="H450" s="3626"/>
      <c r="I450" s="3618" t="s">
        <v>7045</v>
      </c>
      <c r="J450" s="3619"/>
      <c r="K450" s="3618" t="s">
        <v>7046</v>
      </c>
      <c r="L450" s="3619"/>
      <c r="M450" s="3618" t="s">
        <v>7047</v>
      </c>
      <c r="N450" s="3619"/>
      <c r="O450" s="3663" t="s">
        <v>7048</v>
      </c>
      <c r="P450" s="2930"/>
    </row>
    <row r="451" spans="2:16" s="345" customFormat="1" ht="16.8" thickBot="1" x14ac:dyDescent="0.45">
      <c r="B451" s="3573"/>
      <c r="C451" s="2938" t="s">
        <v>6731</v>
      </c>
      <c r="D451" s="2903">
        <v>30</v>
      </c>
      <c r="E451" s="3585"/>
      <c r="F451" s="3569"/>
      <c r="G451" s="3595"/>
      <c r="H451" s="3596"/>
      <c r="I451" s="3585"/>
      <c r="J451" s="3569"/>
      <c r="K451" s="3585"/>
      <c r="L451" s="3569"/>
      <c r="M451" s="3585"/>
      <c r="N451" s="3569"/>
      <c r="O451" s="3582"/>
      <c r="P451" s="2930"/>
    </row>
    <row r="452" spans="2:16" s="345" customFormat="1" ht="16.2" x14ac:dyDescent="0.4">
      <c r="B452" s="3573"/>
      <c r="C452" s="3564" t="s">
        <v>6732</v>
      </c>
      <c r="D452" s="3564"/>
      <c r="E452" s="3564"/>
      <c r="F452" s="3564"/>
      <c r="G452" s="3564"/>
      <c r="H452" s="3564"/>
      <c r="I452" s="3564"/>
      <c r="J452" s="3564"/>
      <c r="K452" s="3564"/>
      <c r="L452" s="3564"/>
      <c r="M452" s="3564"/>
      <c r="N452" s="3564"/>
      <c r="O452" s="3565"/>
      <c r="P452" s="3620"/>
    </row>
    <row r="453" spans="2:16" s="345" customFormat="1" ht="28.8" customHeight="1" x14ac:dyDescent="0.4">
      <c r="B453" s="3573"/>
      <c r="C453" s="3566" t="s">
        <v>6760</v>
      </c>
      <c r="D453" s="3566"/>
      <c r="E453" s="3566"/>
      <c r="F453" s="3566"/>
      <c r="G453" s="3566"/>
      <c r="H453" s="3566"/>
      <c r="I453" s="3566"/>
      <c r="J453" s="3566"/>
      <c r="K453" s="3566"/>
      <c r="L453" s="3566"/>
      <c r="M453" s="3566"/>
      <c r="N453" s="3566"/>
      <c r="O453" s="3567"/>
      <c r="P453" s="3620"/>
    </row>
    <row r="454" spans="2:16" s="345" customFormat="1" ht="16.8" thickBot="1" x14ac:dyDescent="0.45">
      <c r="B454" s="3573"/>
      <c r="C454" s="3568"/>
      <c r="D454" s="3568"/>
      <c r="E454" s="3568"/>
      <c r="F454" s="3568"/>
      <c r="G454" s="3568"/>
      <c r="H454" s="3568"/>
      <c r="I454" s="3568"/>
      <c r="J454" s="3568"/>
      <c r="K454" s="3568"/>
      <c r="L454" s="3568"/>
      <c r="M454" s="3568"/>
      <c r="N454" s="3568"/>
      <c r="O454" s="3569"/>
      <c r="P454" s="3620"/>
    </row>
    <row r="455" spans="2:16" s="345" customFormat="1" ht="16.2" x14ac:dyDescent="0.4">
      <c r="B455" s="3573"/>
      <c r="C455" s="3564" t="s">
        <v>6761</v>
      </c>
      <c r="D455" s="3564"/>
      <c r="E455" s="3564"/>
      <c r="F455" s="3564"/>
      <c r="G455" s="3564"/>
      <c r="H455" s="3564"/>
      <c r="I455" s="3564"/>
      <c r="J455" s="3564"/>
      <c r="K455" s="3564"/>
      <c r="L455" s="3564"/>
      <c r="M455" s="3564"/>
      <c r="N455" s="3564"/>
      <c r="O455" s="3565"/>
      <c r="P455" s="3620"/>
    </row>
    <row r="456" spans="2:16" s="345" customFormat="1" ht="16.2" x14ac:dyDescent="0.4">
      <c r="B456" s="3573"/>
      <c r="C456" s="3566" t="s">
        <v>6762</v>
      </c>
      <c r="D456" s="3566"/>
      <c r="E456" s="3566"/>
      <c r="F456" s="3566"/>
      <c r="G456" s="3566"/>
      <c r="H456" s="3566"/>
      <c r="I456" s="3566"/>
      <c r="J456" s="3566"/>
      <c r="K456" s="3566"/>
      <c r="L456" s="3566"/>
      <c r="M456" s="3566"/>
      <c r="N456" s="3566"/>
      <c r="O456" s="3567"/>
      <c r="P456" s="3620"/>
    </row>
    <row r="457" spans="2:16" s="345" customFormat="1" ht="16.2" x14ac:dyDescent="0.4">
      <c r="B457" s="3573"/>
      <c r="C457" s="3566"/>
      <c r="D457" s="3566"/>
      <c r="E457" s="3566"/>
      <c r="F457" s="3566"/>
      <c r="G457" s="3566"/>
      <c r="H457" s="3566"/>
      <c r="I457" s="3566"/>
      <c r="J457" s="3566"/>
      <c r="K457" s="3566"/>
      <c r="L457" s="3566"/>
      <c r="M457" s="3566"/>
      <c r="N457" s="3566"/>
      <c r="O457" s="3567"/>
      <c r="P457" s="3620"/>
    </row>
    <row r="458" spans="2:16" s="345" customFormat="1" ht="16.2" x14ac:dyDescent="0.4">
      <c r="B458" s="3573"/>
      <c r="C458" s="3566" t="s">
        <v>6763</v>
      </c>
      <c r="D458" s="3566"/>
      <c r="E458" s="3566"/>
      <c r="F458" s="3566"/>
      <c r="G458" s="3566"/>
      <c r="H458" s="3566"/>
      <c r="I458" s="3566"/>
      <c r="J458" s="3566"/>
      <c r="K458" s="3566"/>
      <c r="L458" s="3566"/>
      <c r="M458" s="3566"/>
      <c r="N458" s="3566"/>
      <c r="O458" s="3567"/>
      <c r="P458" s="3620"/>
    </row>
    <row r="459" spans="2:16" s="345" customFormat="1" ht="16.2" x14ac:dyDescent="0.4">
      <c r="B459" s="3573"/>
      <c r="C459" s="3566"/>
      <c r="D459" s="3566"/>
      <c r="E459" s="3566"/>
      <c r="F459" s="3566"/>
      <c r="G459" s="3566"/>
      <c r="H459" s="3566"/>
      <c r="I459" s="3566"/>
      <c r="J459" s="3566"/>
      <c r="K459" s="3566"/>
      <c r="L459" s="3566"/>
      <c r="M459" s="3566"/>
      <c r="N459" s="3566"/>
      <c r="O459" s="3567"/>
      <c r="P459" s="3620"/>
    </row>
    <row r="460" spans="2:16" s="345" customFormat="1" ht="16.8" thickBot="1" x14ac:dyDescent="0.45">
      <c r="B460" s="3573"/>
      <c r="C460" s="3568"/>
      <c r="D460" s="3568"/>
      <c r="E460" s="3568"/>
      <c r="F460" s="3568"/>
      <c r="G460" s="3568"/>
      <c r="H460" s="3568"/>
      <c r="I460" s="3568"/>
      <c r="J460" s="3568"/>
      <c r="K460" s="3568"/>
      <c r="L460" s="3568"/>
      <c r="M460" s="3568"/>
      <c r="N460" s="3568"/>
      <c r="O460" s="3569"/>
      <c r="P460" s="3620"/>
    </row>
    <row r="461" spans="2:16" s="345" customFormat="1" ht="16.2" x14ac:dyDescent="0.4">
      <c r="B461" s="3573"/>
      <c r="C461" s="123"/>
      <c r="D461" s="123"/>
      <c r="E461" s="123"/>
      <c r="F461" s="123"/>
      <c r="G461" s="123"/>
      <c r="H461" s="123"/>
      <c r="I461" s="123"/>
      <c r="J461" s="123"/>
      <c r="K461" s="123"/>
      <c r="L461" s="123"/>
      <c r="M461" s="123"/>
      <c r="N461" s="123"/>
      <c r="O461" s="123"/>
      <c r="P461" s="123"/>
    </row>
    <row r="462" spans="2:16" s="345" customFormat="1" ht="16.2" x14ac:dyDescent="0.4">
      <c r="B462" s="3573"/>
      <c r="C462" s="123"/>
      <c r="D462" s="123"/>
      <c r="E462" s="123"/>
      <c r="F462" s="123"/>
      <c r="G462" s="123"/>
      <c r="H462" s="123"/>
      <c r="I462" s="123"/>
      <c r="J462" s="123"/>
      <c r="K462" s="123"/>
      <c r="L462" s="123"/>
      <c r="M462" s="123"/>
      <c r="N462" s="123"/>
      <c r="O462" s="123"/>
      <c r="P462" s="123"/>
    </row>
    <row r="463" spans="2:16" s="345" customFormat="1" ht="16.2" x14ac:dyDescent="0.4">
      <c r="B463" s="3573"/>
      <c r="C463" s="2933" t="s">
        <v>6764</v>
      </c>
      <c r="D463" s="123"/>
      <c r="E463" s="123"/>
      <c r="F463" s="123"/>
      <c r="G463" s="123"/>
      <c r="H463" s="123"/>
      <c r="I463" s="123"/>
      <c r="J463" s="123"/>
      <c r="K463" s="123"/>
      <c r="L463" s="123"/>
      <c r="M463" s="123"/>
      <c r="N463" s="123"/>
      <c r="O463" s="123"/>
      <c r="P463" s="123"/>
    </row>
    <row r="464" spans="2:16" s="345" customFormat="1" ht="16.2" x14ac:dyDescent="0.4">
      <c r="B464" s="3573"/>
      <c r="C464" s="2933" t="s">
        <v>6765</v>
      </c>
      <c r="D464" s="123"/>
      <c r="E464" s="123"/>
      <c r="F464" s="123"/>
      <c r="G464" s="123"/>
      <c r="H464" s="123"/>
      <c r="I464" s="123"/>
      <c r="J464" s="123"/>
      <c r="K464" s="123"/>
      <c r="L464" s="123"/>
      <c r="M464" s="123"/>
      <c r="N464" s="123"/>
      <c r="O464" s="123"/>
      <c r="P464" s="123"/>
    </row>
    <row r="465" spans="2:16" s="345" customFormat="1" ht="16.2" x14ac:dyDescent="0.4">
      <c r="B465" s="3573"/>
      <c r="C465" s="2933" t="s">
        <v>6766</v>
      </c>
      <c r="D465" s="123"/>
      <c r="E465" s="123"/>
      <c r="F465" s="123"/>
      <c r="G465" s="123"/>
      <c r="H465" s="123"/>
      <c r="I465" s="123"/>
      <c r="J465" s="123"/>
      <c r="K465" s="123"/>
      <c r="L465" s="123"/>
      <c r="M465" s="123"/>
      <c r="N465" s="123"/>
      <c r="O465" s="123"/>
      <c r="P465" s="123"/>
    </row>
    <row r="466" spans="2:16" s="345" customFormat="1" ht="16.2" x14ac:dyDescent="0.4">
      <c r="B466" s="3573"/>
      <c r="C466" s="2933" t="s">
        <v>6767</v>
      </c>
      <c r="D466" s="123"/>
      <c r="E466" s="123"/>
      <c r="F466" s="123"/>
      <c r="G466" s="123"/>
      <c r="H466" s="123"/>
      <c r="I466" s="123"/>
      <c r="J466" s="123"/>
      <c r="K466" s="123"/>
      <c r="L466" s="123"/>
      <c r="M466" s="123"/>
      <c r="N466" s="123"/>
      <c r="O466" s="123"/>
      <c r="P466" s="123"/>
    </row>
    <row r="467" spans="2:16" s="345" customFormat="1" ht="16.2" x14ac:dyDescent="0.4">
      <c r="B467" s="3573"/>
      <c r="C467" s="2933" t="s">
        <v>6768</v>
      </c>
      <c r="D467" s="123"/>
      <c r="E467" s="123"/>
      <c r="F467" s="123"/>
      <c r="G467" s="123"/>
      <c r="H467" s="123"/>
      <c r="I467" s="123"/>
      <c r="J467" s="123"/>
      <c r="K467" s="123"/>
      <c r="L467" s="123"/>
      <c r="M467" s="123"/>
      <c r="N467" s="123"/>
      <c r="O467" s="123"/>
      <c r="P467" s="123"/>
    </row>
    <row r="468" spans="2:16" s="345" customFormat="1" ht="16.8" thickBot="1" x14ac:dyDescent="0.45">
      <c r="B468" s="3573"/>
    </row>
    <row r="469" spans="2:16" s="345" customFormat="1" ht="16.8" thickBot="1" x14ac:dyDescent="0.45">
      <c r="B469" s="3573"/>
      <c r="C469" s="3603" t="s">
        <v>7049</v>
      </c>
      <c r="D469" s="3603"/>
      <c r="E469" s="3603"/>
      <c r="F469" s="3603"/>
      <c r="G469" s="3603"/>
      <c r="H469" s="3603"/>
      <c r="I469" s="3603"/>
      <c r="J469" s="3603"/>
      <c r="K469" s="3604"/>
    </row>
    <row r="470" spans="2:16" s="345" customFormat="1" ht="16.8" thickBot="1" x14ac:dyDescent="0.45">
      <c r="B470" s="3573"/>
      <c r="C470" s="3605"/>
      <c r="D470" s="3606"/>
      <c r="E470" s="3668" t="s">
        <v>6728</v>
      </c>
      <c r="F470" s="3675"/>
      <c r="G470" s="3675"/>
      <c r="H470" s="3675"/>
      <c r="I470" s="3675"/>
      <c r="J470" s="3675"/>
      <c r="K470" s="3669"/>
    </row>
    <row r="471" spans="2:16" s="345" customFormat="1" ht="16.8" thickBot="1" x14ac:dyDescent="0.45">
      <c r="B471" s="3573"/>
      <c r="C471" s="3575"/>
      <c r="D471" s="3576"/>
      <c r="E471" s="2905" t="s">
        <v>1105</v>
      </c>
      <c r="F471" s="2904" t="s">
        <v>1106</v>
      </c>
      <c r="G471" s="3668" t="s">
        <v>6729</v>
      </c>
      <c r="H471" s="3669"/>
      <c r="I471" s="2904" t="s">
        <v>6730</v>
      </c>
      <c r="J471" s="2904" t="s">
        <v>1109</v>
      </c>
      <c r="K471" s="2904" t="s">
        <v>1110</v>
      </c>
    </row>
    <row r="472" spans="2:16" s="345" customFormat="1" ht="16.8" thickBot="1" x14ac:dyDescent="0.45">
      <c r="B472" s="3573"/>
      <c r="C472" s="3608" t="s">
        <v>4487</v>
      </c>
      <c r="D472" s="3608"/>
      <c r="E472" s="3608"/>
      <c r="F472" s="3608"/>
      <c r="G472" s="3608"/>
      <c r="H472" s="3608"/>
      <c r="I472" s="3608"/>
      <c r="J472" s="3608"/>
      <c r="K472" s="3609"/>
    </row>
    <row r="473" spans="2:16" s="345" customFormat="1" ht="106.2" customHeight="1" thickBot="1" x14ac:dyDescent="0.45">
      <c r="B473" s="3573"/>
      <c r="C473" s="3577" t="s">
        <v>6769</v>
      </c>
      <c r="D473" s="3578"/>
      <c r="E473" s="3579" t="s">
        <v>7050</v>
      </c>
      <c r="F473" s="3579" t="s">
        <v>7051</v>
      </c>
      <c r="G473" s="3612" t="s">
        <v>6770</v>
      </c>
      <c r="H473" s="3613"/>
      <c r="I473" s="3581" t="s">
        <v>7052</v>
      </c>
      <c r="J473" s="3581" t="s">
        <v>7053</v>
      </c>
      <c r="K473" s="3581" t="s">
        <v>7054</v>
      </c>
    </row>
    <row r="474" spans="2:16" s="345" customFormat="1" ht="16.8" thickBot="1" x14ac:dyDescent="0.45">
      <c r="B474" s="3573"/>
      <c r="C474" s="2938" t="s">
        <v>6731</v>
      </c>
      <c r="D474" s="2902">
        <v>50</v>
      </c>
      <c r="E474" s="3580"/>
      <c r="F474" s="3580"/>
      <c r="G474" s="3614"/>
      <c r="H474" s="3615"/>
      <c r="I474" s="3582"/>
      <c r="J474" s="3582"/>
      <c r="K474" s="3582"/>
    </row>
    <row r="475" spans="2:16" s="345" customFormat="1" ht="16.2" x14ac:dyDescent="0.4">
      <c r="B475" s="3573"/>
      <c r="C475" s="3564"/>
      <c r="D475" s="3564"/>
      <c r="E475" s="3564"/>
      <c r="F475" s="3564"/>
      <c r="G475" s="3564"/>
      <c r="H475" s="3564"/>
      <c r="I475" s="3564"/>
      <c r="J475" s="3564"/>
      <c r="K475" s="3565"/>
    </row>
    <row r="476" spans="2:16" s="345" customFormat="1" ht="16.2" x14ac:dyDescent="0.4">
      <c r="B476" s="3573"/>
      <c r="C476" s="3637" t="s">
        <v>6732</v>
      </c>
      <c r="D476" s="3637"/>
      <c r="E476" s="3637"/>
      <c r="F476" s="3637"/>
      <c r="G476" s="3637"/>
      <c r="H476" s="3637"/>
      <c r="I476" s="3637"/>
      <c r="J476" s="3637"/>
      <c r="K476" s="3636"/>
    </row>
    <row r="477" spans="2:16" s="345" customFormat="1" ht="43.2" customHeight="1" x14ac:dyDescent="0.4">
      <c r="B477" s="3573"/>
      <c r="C477" s="3566" t="s">
        <v>6771</v>
      </c>
      <c r="D477" s="3566"/>
      <c r="E477" s="3566"/>
      <c r="F477" s="3566"/>
      <c r="G477" s="3566"/>
      <c r="H477" s="3566"/>
      <c r="I477" s="3566"/>
      <c r="J477" s="3566"/>
      <c r="K477" s="3567"/>
    </row>
    <row r="478" spans="2:16" s="345" customFormat="1" ht="16.2" x14ac:dyDescent="0.4">
      <c r="B478" s="3573"/>
      <c r="C478" s="3566"/>
      <c r="D478" s="3566"/>
      <c r="E478" s="3566"/>
      <c r="F478" s="3566"/>
      <c r="G478" s="3566"/>
      <c r="H478" s="3566"/>
      <c r="I478" s="3566"/>
      <c r="J478" s="3566"/>
      <c r="K478" s="3567"/>
    </row>
    <row r="479" spans="2:16" s="345" customFormat="1" ht="100.8" customHeight="1" x14ac:dyDescent="0.4">
      <c r="B479" s="3573"/>
      <c r="C479" s="3566" t="s">
        <v>7428</v>
      </c>
      <c r="D479" s="3566"/>
      <c r="E479" s="3566"/>
      <c r="F479" s="3566"/>
      <c r="G479" s="3566"/>
      <c r="H479" s="3566"/>
      <c r="I479" s="3566"/>
      <c r="J479" s="3566"/>
      <c r="K479" s="3567"/>
    </row>
    <row r="480" spans="2:16" s="345" customFormat="1" ht="16.2" x14ac:dyDescent="0.4">
      <c r="B480" s="3573"/>
      <c r="C480" s="3566"/>
      <c r="D480" s="3566"/>
      <c r="E480" s="3566"/>
      <c r="F480" s="3566"/>
      <c r="G480" s="3566"/>
      <c r="H480" s="3566"/>
      <c r="I480" s="3566"/>
      <c r="J480" s="3566"/>
      <c r="K480" s="3567"/>
    </row>
    <row r="481" spans="2:11" s="345" customFormat="1" ht="16.2" x14ac:dyDescent="0.4">
      <c r="B481" s="3573"/>
      <c r="C481" s="3566"/>
      <c r="D481" s="3566"/>
      <c r="E481" s="3566"/>
      <c r="F481" s="3566"/>
      <c r="G481" s="3566"/>
      <c r="H481" s="3566"/>
      <c r="I481" s="3566"/>
      <c r="J481" s="3566"/>
      <c r="K481" s="3567"/>
    </row>
    <row r="482" spans="2:11" s="345" customFormat="1" ht="28.8" customHeight="1" x14ac:dyDescent="0.4">
      <c r="B482" s="3573"/>
      <c r="C482" s="3566"/>
      <c r="D482" s="3566"/>
      <c r="E482" s="3566"/>
      <c r="F482" s="3566"/>
      <c r="G482" s="3566"/>
      <c r="H482" s="3566"/>
      <c r="I482" s="3566"/>
      <c r="J482" s="3566"/>
      <c r="K482" s="3567"/>
    </row>
    <row r="483" spans="2:11" s="345" customFormat="1" ht="16.8" thickBot="1" x14ac:dyDescent="0.45">
      <c r="B483" s="3573"/>
      <c r="C483" s="3666"/>
      <c r="D483" s="3666"/>
      <c r="E483" s="3666"/>
      <c r="F483" s="3666"/>
      <c r="G483" s="3666"/>
      <c r="H483" s="3666"/>
      <c r="I483" s="3666"/>
      <c r="J483" s="3666"/>
      <c r="K483" s="3667"/>
    </row>
    <row r="484" spans="2:11" s="345" customFormat="1" ht="16.2" x14ac:dyDescent="0.4">
      <c r="B484" s="3573"/>
      <c r="C484" s="3564" t="s">
        <v>6738</v>
      </c>
      <c r="D484" s="3564"/>
      <c r="E484" s="3564"/>
      <c r="F484" s="3564"/>
      <c r="G484" s="3564"/>
      <c r="H484" s="3564"/>
      <c r="I484" s="3564"/>
      <c r="J484" s="3564"/>
      <c r="K484" s="3565"/>
    </row>
    <row r="485" spans="2:11" s="345" customFormat="1" ht="28.8" customHeight="1" x14ac:dyDescent="0.4">
      <c r="B485" s="3573"/>
      <c r="C485" s="3566" t="s">
        <v>6772</v>
      </c>
      <c r="D485" s="3566"/>
      <c r="E485" s="3566"/>
      <c r="F485" s="3566"/>
      <c r="G485" s="3566"/>
      <c r="H485" s="3566"/>
      <c r="I485" s="3566"/>
      <c r="J485" s="3566"/>
      <c r="K485" s="3567"/>
    </row>
    <row r="486" spans="2:11" s="345" customFormat="1" ht="16.2" x14ac:dyDescent="0.4">
      <c r="B486" s="3573"/>
      <c r="C486" s="3566"/>
      <c r="D486" s="3566"/>
      <c r="E486" s="3566"/>
      <c r="F486" s="3566"/>
      <c r="G486" s="3566"/>
      <c r="H486" s="3566"/>
      <c r="I486" s="3566"/>
      <c r="J486" s="3566"/>
      <c r="K486" s="3567"/>
    </row>
    <row r="487" spans="2:11" s="345" customFormat="1" ht="28.8" customHeight="1" x14ac:dyDescent="0.4">
      <c r="B487" s="3573"/>
      <c r="C487" s="3566" t="s">
        <v>6773</v>
      </c>
      <c r="D487" s="3566"/>
      <c r="E487" s="3566"/>
      <c r="F487" s="3566"/>
      <c r="G487" s="3566"/>
      <c r="H487" s="3566"/>
      <c r="I487" s="3566"/>
      <c r="J487" s="3566"/>
      <c r="K487" s="3567"/>
    </row>
    <row r="488" spans="2:11" s="345" customFormat="1" ht="16.2" x14ac:dyDescent="0.4">
      <c r="B488" s="3573"/>
      <c r="C488" s="3566"/>
      <c r="D488" s="3566"/>
      <c r="E488" s="3566"/>
      <c r="F488" s="3566"/>
      <c r="G488" s="3566"/>
      <c r="H488" s="3566"/>
      <c r="I488" s="3566"/>
      <c r="J488" s="3566"/>
      <c r="K488" s="3567"/>
    </row>
    <row r="489" spans="2:11" s="345" customFormat="1" ht="16.2" x14ac:dyDescent="0.4">
      <c r="B489" s="3573"/>
      <c r="C489" s="3566" t="s">
        <v>6774</v>
      </c>
      <c r="D489" s="3566"/>
      <c r="E489" s="3566"/>
      <c r="F489" s="3566"/>
      <c r="G489" s="3566"/>
      <c r="H489" s="3566"/>
      <c r="I489" s="3566"/>
      <c r="J489" s="3566"/>
      <c r="K489" s="3567"/>
    </row>
    <row r="490" spans="2:11" s="345" customFormat="1" ht="16.2" x14ac:dyDescent="0.4">
      <c r="B490" s="3573"/>
      <c r="C490" s="3566"/>
      <c r="D490" s="3566"/>
      <c r="E490" s="3566"/>
      <c r="F490" s="3566"/>
      <c r="G490" s="3566"/>
      <c r="H490" s="3566"/>
      <c r="I490" s="3566"/>
      <c r="J490" s="3566"/>
      <c r="K490" s="3567"/>
    </row>
    <row r="491" spans="2:11" s="345" customFormat="1" ht="16.2" x14ac:dyDescent="0.4">
      <c r="B491" s="3573"/>
      <c r="C491" s="3566" t="s">
        <v>6775</v>
      </c>
      <c r="D491" s="3566"/>
      <c r="E491" s="3566"/>
      <c r="F491" s="3566"/>
      <c r="G491" s="3566"/>
      <c r="H491" s="3566"/>
      <c r="I491" s="3566"/>
      <c r="J491" s="3566"/>
      <c r="K491" s="3567"/>
    </row>
    <row r="492" spans="2:11" s="345" customFormat="1" ht="16.8" thickBot="1" x14ac:dyDescent="0.45">
      <c r="B492" s="3573"/>
      <c r="C492" s="3627"/>
      <c r="D492" s="3627"/>
      <c r="E492" s="3627"/>
      <c r="F492" s="3627"/>
      <c r="G492" s="3627"/>
      <c r="H492" s="3627"/>
      <c r="I492" s="3627"/>
      <c r="J492" s="3627"/>
      <c r="K492" s="3628"/>
    </row>
    <row r="493" spans="2:11" s="345" customFormat="1" ht="100.8" customHeight="1" thickTop="1" thickBot="1" x14ac:dyDescent="0.45">
      <c r="B493" s="3573"/>
      <c r="C493" s="3660" t="s">
        <v>6776</v>
      </c>
      <c r="D493" s="3661"/>
      <c r="E493" s="3662" t="s">
        <v>7055</v>
      </c>
      <c r="F493" s="3618" t="s">
        <v>7056</v>
      </c>
      <c r="G493" s="3619"/>
      <c r="H493" s="3662" t="s">
        <v>7057</v>
      </c>
      <c r="I493" s="3662" t="s">
        <v>7058</v>
      </c>
      <c r="J493" s="3662" t="s">
        <v>7059</v>
      </c>
      <c r="K493" s="2906" t="s">
        <v>6777</v>
      </c>
    </row>
    <row r="494" spans="2:11" s="345" customFormat="1" ht="130.19999999999999" thickBot="1" x14ac:dyDescent="0.45">
      <c r="B494" s="3573"/>
      <c r="C494" s="2938" t="s">
        <v>6731</v>
      </c>
      <c r="D494" s="2902">
        <v>80</v>
      </c>
      <c r="E494" s="3580"/>
      <c r="F494" s="3585"/>
      <c r="G494" s="3569"/>
      <c r="H494" s="3580"/>
      <c r="I494" s="3580"/>
      <c r="J494" s="3580"/>
      <c r="K494" s="2907" t="s">
        <v>6778</v>
      </c>
    </row>
    <row r="495" spans="2:11" s="345" customFormat="1" ht="16.2" x14ac:dyDescent="0.4">
      <c r="B495" s="3573"/>
      <c r="C495" s="3564" t="s">
        <v>6732</v>
      </c>
      <c r="D495" s="3564"/>
      <c r="E495" s="3564"/>
      <c r="F495" s="3564"/>
      <c r="G495" s="3564"/>
      <c r="H495" s="3564"/>
      <c r="I495" s="3564"/>
      <c r="J495" s="3564"/>
      <c r="K495" s="3565"/>
    </row>
    <row r="496" spans="2:11" s="345" customFormat="1" ht="43.2" customHeight="1" x14ac:dyDescent="0.4">
      <c r="B496" s="3573"/>
      <c r="C496" s="3566" t="s">
        <v>6779</v>
      </c>
      <c r="D496" s="3566"/>
      <c r="E496" s="3566"/>
      <c r="F496" s="3566"/>
      <c r="G496" s="3566"/>
      <c r="H496" s="3566"/>
      <c r="I496" s="3566"/>
      <c r="J496" s="3566"/>
      <c r="K496" s="3567"/>
    </row>
    <row r="497" spans="2:11" s="345" customFormat="1" ht="16.2" x14ac:dyDescent="0.4">
      <c r="B497" s="3573"/>
      <c r="C497" s="3566"/>
      <c r="D497" s="3566"/>
      <c r="E497" s="3566"/>
      <c r="F497" s="3566"/>
      <c r="G497" s="3566"/>
      <c r="H497" s="3566"/>
      <c r="I497" s="3566"/>
      <c r="J497" s="3566"/>
      <c r="K497" s="3567"/>
    </row>
    <row r="498" spans="2:11" s="345" customFormat="1" ht="28.8" customHeight="1" x14ac:dyDescent="0.4">
      <c r="B498" s="3573"/>
      <c r="C498" s="3566" t="s">
        <v>6780</v>
      </c>
      <c r="D498" s="3566"/>
      <c r="E498" s="3566"/>
      <c r="F498" s="3566"/>
      <c r="G498" s="3566"/>
      <c r="H498" s="3566"/>
      <c r="I498" s="3566"/>
      <c r="J498" s="3566"/>
      <c r="K498" s="3567"/>
    </row>
    <row r="499" spans="2:11" s="345" customFormat="1" ht="16.2" x14ac:dyDescent="0.4">
      <c r="B499" s="3573"/>
      <c r="C499" s="3566"/>
      <c r="D499" s="3566"/>
      <c r="E499" s="3566"/>
      <c r="F499" s="3566"/>
      <c r="G499" s="3566"/>
      <c r="H499" s="3566"/>
      <c r="I499" s="3566"/>
      <c r="J499" s="3566"/>
      <c r="K499" s="3567"/>
    </row>
    <row r="500" spans="2:11" s="345" customFormat="1" ht="28.8" customHeight="1" x14ac:dyDescent="0.4">
      <c r="B500" s="3573"/>
      <c r="C500" s="3566" t="s">
        <v>6781</v>
      </c>
      <c r="D500" s="3566"/>
      <c r="E500" s="3566"/>
      <c r="F500" s="3566"/>
      <c r="G500" s="3566"/>
      <c r="H500" s="3566"/>
      <c r="I500" s="3566"/>
      <c r="J500" s="3566"/>
      <c r="K500" s="3567"/>
    </row>
    <row r="501" spans="2:11" s="345" customFormat="1" ht="16.2" x14ac:dyDescent="0.4">
      <c r="B501" s="3573"/>
      <c r="C501" s="3566"/>
      <c r="D501" s="3566"/>
      <c r="E501" s="3566"/>
      <c r="F501" s="3566"/>
      <c r="G501" s="3566"/>
      <c r="H501" s="3566"/>
      <c r="I501" s="3566"/>
      <c r="J501" s="3566"/>
      <c r="K501" s="3567"/>
    </row>
    <row r="502" spans="2:11" s="345" customFormat="1" ht="28.8" customHeight="1" x14ac:dyDescent="0.4">
      <c r="B502" s="3573"/>
      <c r="C502" s="3566" t="s">
        <v>6782</v>
      </c>
      <c r="D502" s="3566"/>
      <c r="E502" s="3566"/>
      <c r="F502" s="3566"/>
      <c r="G502" s="3566"/>
      <c r="H502" s="3566"/>
      <c r="I502" s="3566"/>
      <c r="J502" s="3566"/>
      <c r="K502" s="3567"/>
    </row>
    <row r="503" spans="2:11" s="345" customFormat="1" ht="16.8" thickBot="1" x14ac:dyDescent="0.45">
      <c r="B503" s="3573"/>
      <c r="C503" s="3666"/>
      <c r="D503" s="3666"/>
      <c r="E503" s="3666"/>
      <c r="F503" s="3666"/>
      <c r="G503" s="3666"/>
      <c r="H503" s="3666"/>
      <c r="I503" s="3666"/>
      <c r="J503" s="3666"/>
      <c r="K503" s="3667"/>
    </row>
    <row r="504" spans="2:11" s="345" customFormat="1" ht="16.2" x14ac:dyDescent="0.4">
      <c r="B504" s="3573"/>
      <c r="C504" s="3564" t="s">
        <v>6783</v>
      </c>
      <c r="D504" s="3564"/>
      <c r="E504" s="3564"/>
      <c r="F504" s="3564"/>
      <c r="G504" s="3564"/>
      <c r="H504" s="3564"/>
      <c r="I504" s="3564"/>
      <c r="J504" s="3564"/>
      <c r="K504" s="3565"/>
    </row>
    <row r="505" spans="2:11" s="345" customFormat="1" ht="16.2" x14ac:dyDescent="0.4">
      <c r="B505" s="3573"/>
      <c r="C505" s="3566" t="s">
        <v>6784</v>
      </c>
      <c r="D505" s="3566"/>
      <c r="E505" s="3566"/>
      <c r="F505" s="3566"/>
      <c r="G505" s="3566"/>
      <c r="H505" s="3566"/>
      <c r="I505" s="3566"/>
      <c r="J505" s="3566"/>
      <c r="K505" s="3567"/>
    </row>
    <row r="506" spans="2:11" s="345" customFormat="1" ht="16.8" thickBot="1" x14ac:dyDescent="0.45">
      <c r="B506" s="3573"/>
      <c r="C506" s="3568"/>
      <c r="D506" s="3568"/>
      <c r="E506" s="3568"/>
      <c r="F506" s="3568"/>
      <c r="G506" s="3568"/>
      <c r="H506" s="3568"/>
      <c r="I506" s="3568"/>
      <c r="J506" s="3568"/>
      <c r="K506" s="3569"/>
    </row>
    <row r="507" spans="2:11" s="345" customFormat="1" ht="16.2" x14ac:dyDescent="0.4">
      <c r="B507" s="3573"/>
      <c r="C507" s="3564" t="s">
        <v>6738</v>
      </c>
      <c r="D507" s="3564"/>
      <c r="E507" s="3564"/>
      <c r="F507" s="3564"/>
      <c r="G507" s="3564"/>
      <c r="H507" s="3564"/>
      <c r="I507" s="3564"/>
      <c r="J507" s="3564"/>
      <c r="K507" s="3565"/>
    </row>
    <row r="508" spans="2:11" s="345" customFormat="1" ht="16.2" x14ac:dyDescent="0.4">
      <c r="B508" s="3573"/>
      <c r="C508" s="3566" t="s">
        <v>6785</v>
      </c>
      <c r="D508" s="3566"/>
      <c r="E508" s="3566"/>
      <c r="F508" s="3566"/>
      <c r="G508" s="3566"/>
      <c r="H508" s="3566"/>
      <c r="I508" s="3566"/>
      <c r="J508" s="3566"/>
      <c r="K508" s="3567"/>
    </row>
    <row r="509" spans="2:11" s="345" customFormat="1" ht="16.2" x14ac:dyDescent="0.4">
      <c r="B509" s="3573"/>
      <c r="C509" s="3566"/>
      <c r="D509" s="3566"/>
      <c r="E509" s="3566"/>
      <c r="F509" s="3566"/>
      <c r="G509" s="3566"/>
      <c r="H509" s="3566"/>
      <c r="I509" s="3566"/>
      <c r="J509" s="3566"/>
      <c r="K509" s="3567"/>
    </row>
    <row r="510" spans="2:11" s="345" customFormat="1" ht="28.8" customHeight="1" thickBot="1" x14ac:dyDescent="0.45">
      <c r="B510" s="3573"/>
      <c r="C510" s="3568" t="s">
        <v>6786</v>
      </c>
      <c r="D510" s="3568"/>
      <c r="E510" s="3568"/>
      <c r="F510" s="3568"/>
      <c r="G510" s="3568"/>
      <c r="H510" s="3568"/>
      <c r="I510" s="3568"/>
      <c r="J510" s="3568"/>
      <c r="K510" s="3569"/>
    </row>
    <row r="511" spans="2:11" s="345" customFormat="1" ht="16.2" x14ac:dyDescent="0.4">
      <c r="B511" s="3573"/>
      <c r="C511" s="123"/>
      <c r="D511" s="123"/>
      <c r="E511" s="123"/>
      <c r="F511" s="123"/>
      <c r="G511" s="123"/>
      <c r="H511" s="123"/>
      <c r="I511" s="123"/>
      <c r="J511" s="123"/>
      <c r="K511" s="123"/>
    </row>
    <row r="512" spans="2:11" s="345" customFormat="1" ht="16.2" x14ac:dyDescent="0.4">
      <c r="B512" s="3573"/>
      <c r="C512" s="123"/>
      <c r="D512" s="123"/>
      <c r="E512" s="123"/>
      <c r="F512" s="123"/>
      <c r="G512" s="123"/>
      <c r="H512" s="123"/>
      <c r="I512" s="123"/>
      <c r="J512" s="123"/>
      <c r="K512" s="123"/>
    </row>
    <row r="513" spans="2:11" s="345" customFormat="1" ht="16.2" x14ac:dyDescent="0.4">
      <c r="B513" s="3573"/>
      <c r="C513" s="2933" t="s">
        <v>6787</v>
      </c>
      <c r="D513" s="123"/>
      <c r="E513" s="123"/>
      <c r="F513" s="123"/>
      <c r="G513" s="123"/>
      <c r="H513" s="123"/>
      <c r="I513" s="123"/>
      <c r="J513" s="123"/>
      <c r="K513" s="123"/>
    </row>
    <row r="514" spans="2:11" s="345" customFormat="1" ht="16.2" x14ac:dyDescent="0.4">
      <c r="B514" s="3573"/>
      <c r="C514" s="2933" t="s">
        <v>6788</v>
      </c>
      <c r="D514" s="123"/>
      <c r="E514" s="123"/>
      <c r="F514" s="123"/>
      <c r="G514" s="123"/>
      <c r="H514" s="123"/>
      <c r="I514" s="123"/>
      <c r="J514" s="123"/>
      <c r="K514" s="123"/>
    </row>
    <row r="515" spans="2:11" s="345" customFormat="1" ht="16.2" x14ac:dyDescent="0.4">
      <c r="B515" s="3573"/>
      <c r="C515" s="2933" t="s">
        <v>6789</v>
      </c>
      <c r="D515" s="123"/>
      <c r="E515" s="123"/>
      <c r="F515" s="123"/>
      <c r="G515" s="123"/>
      <c r="H515" s="123"/>
      <c r="I515" s="123"/>
      <c r="J515" s="123"/>
      <c r="K515" s="123"/>
    </row>
    <row r="516" spans="2:11" s="345" customFormat="1" ht="16.2" x14ac:dyDescent="0.4">
      <c r="B516" s="3573"/>
    </row>
    <row r="517" spans="2:11" s="345" customFormat="1" ht="16.8" thickBot="1" x14ac:dyDescent="0.45">
      <c r="B517" s="3573"/>
      <c r="C517" s="217"/>
      <c r="D517" s="123"/>
      <c r="E517" s="123"/>
      <c r="F517" s="123"/>
      <c r="G517" s="123"/>
      <c r="H517" s="123"/>
      <c r="I517" s="123"/>
      <c r="J517" s="123"/>
      <c r="K517" s="123"/>
    </row>
    <row r="518" spans="2:11" s="345" customFormat="1" ht="16.8" thickBot="1" x14ac:dyDescent="0.45">
      <c r="B518" s="3573"/>
      <c r="C518" s="3673"/>
      <c r="D518" s="3674"/>
      <c r="E518" s="2904" t="s">
        <v>1105</v>
      </c>
      <c r="F518" s="2904" t="s">
        <v>1106</v>
      </c>
      <c r="G518" s="2904" t="s">
        <v>6729</v>
      </c>
      <c r="H518" s="2904" t="s">
        <v>6730</v>
      </c>
      <c r="I518" s="2904" t="s">
        <v>1109</v>
      </c>
      <c r="J518" s="2904" t="s">
        <v>1110</v>
      </c>
      <c r="K518" s="123"/>
    </row>
    <row r="519" spans="2:11" s="345" customFormat="1" ht="72" customHeight="1" thickBot="1" x14ac:dyDescent="0.45">
      <c r="B519" s="3573"/>
      <c r="C519" s="3577" t="s">
        <v>6790</v>
      </c>
      <c r="D519" s="3578"/>
      <c r="E519" s="3579" t="s">
        <v>7060</v>
      </c>
      <c r="F519" s="3581" t="s">
        <v>7061</v>
      </c>
      <c r="G519" s="2906" t="s">
        <v>6791</v>
      </c>
      <c r="H519" s="2906" t="s">
        <v>6792</v>
      </c>
      <c r="I519" s="2906" t="s">
        <v>6793</v>
      </c>
      <c r="J519" s="3579" t="s">
        <v>7062</v>
      </c>
      <c r="K519" s="123"/>
    </row>
    <row r="520" spans="2:11" s="345" customFormat="1" ht="146.4" thickBot="1" x14ac:dyDescent="0.45">
      <c r="B520" s="3573"/>
      <c r="C520" s="2938" t="s">
        <v>6731</v>
      </c>
      <c r="D520" s="2902">
        <v>70</v>
      </c>
      <c r="E520" s="3580"/>
      <c r="F520" s="3582"/>
      <c r="G520" s="2907" t="s">
        <v>7063</v>
      </c>
      <c r="H520" s="2907" t="s">
        <v>7064</v>
      </c>
      <c r="I520" s="2934" t="s">
        <v>6794</v>
      </c>
      <c r="J520" s="3580"/>
      <c r="K520" s="123"/>
    </row>
    <row r="521" spans="2:11" s="345" customFormat="1" ht="16.2" x14ac:dyDescent="0.4">
      <c r="B521" s="3573"/>
      <c r="C521" s="3564" t="s">
        <v>6732</v>
      </c>
      <c r="D521" s="3564"/>
      <c r="E521" s="3564"/>
      <c r="F521" s="3564"/>
      <c r="G521" s="3564"/>
      <c r="H521" s="3564"/>
      <c r="I521" s="3564"/>
      <c r="J521" s="3565"/>
      <c r="K521" s="123"/>
    </row>
    <row r="522" spans="2:11" s="345" customFormat="1" ht="57.6" customHeight="1" x14ac:dyDescent="0.4">
      <c r="B522" s="3573"/>
      <c r="C522" s="3566" t="s">
        <v>6795</v>
      </c>
      <c r="D522" s="3566"/>
      <c r="E522" s="3566"/>
      <c r="F522" s="3566"/>
      <c r="G522" s="3566"/>
      <c r="H522" s="3566"/>
      <c r="I522" s="3566"/>
      <c r="J522" s="3567"/>
      <c r="K522" s="123"/>
    </row>
    <row r="523" spans="2:11" s="345" customFormat="1" ht="16.2" x14ac:dyDescent="0.4">
      <c r="B523" s="3573"/>
      <c r="C523" s="3566"/>
      <c r="D523" s="3566"/>
      <c r="E523" s="3566"/>
      <c r="F523" s="3566"/>
      <c r="G523" s="3566"/>
      <c r="H523" s="3566"/>
      <c r="I523" s="3566"/>
      <c r="J523" s="3567"/>
      <c r="K523" s="123"/>
    </row>
    <row r="524" spans="2:11" s="345" customFormat="1" ht="43.2" customHeight="1" x14ac:dyDescent="0.4">
      <c r="B524" s="3573"/>
      <c r="C524" s="3566" t="s">
        <v>6796</v>
      </c>
      <c r="D524" s="3566"/>
      <c r="E524" s="3566"/>
      <c r="F524" s="3566"/>
      <c r="G524" s="3566"/>
      <c r="H524" s="3566"/>
      <c r="I524" s="3566"/>
      <c r="J524" s="3567"/>
      <c r="K524" s="123"/>
    </row>
    <row r="525" spans="2:11" s="345" customFormat="1" ht="16.2" x14ac:dyDescent="0.4">
      <c r="B525" s="3573"/>
      <c r="C525" s="3566"/>
      <c r="D525" s="3566"/>
      <c r="E525" s="3566"/>
      <c r="F525" s="3566"/>
      <c r="G525" s="3566"/>
      <c r="H525" s="3566"/>
      <c r="I525" s="3566"/>
      <c r="J525" s="3567"/>
      <c r="K525" s="123"/>
    </row>
    <row r="526" spans="2:11" s="345" customFormat="1" ht="16.2" x14ac:dyDescent="0.4">
      <c r="B526" s="3573"/>
      <c r="C526" s="3566" t="s">
        <v>6797</v>
      </c>
      <c r="D526" s="3566"/>
      <c r="E526" s="3566"/>
      <c r="F526" s="3566"/>
      <c r="G526" s="3566"/>
      <c r="H526" s="3566"/>
      <c r="I526" s="3566"/>
      <c r="J526" s="3567"/>
      <c r="K526" s="123"/>
    </row>
    <row r="527" spans="2:11" s="345" customFormat="1" ht="16.8" thickBot="1" x14ac:dyDescent="0.45">
      <c r="B527" s="3573"/>
      <c r="C527" s="3666"/>
      <c r="D527" s="3666"/>
      <c r="E527" s="3666"/>
      <c r="F527" s="3666"/>
      <c r="G527" s="3666"/>
      <c r="H527" s="3666"/>
      <c r="I527" s="3666"/>
      <c r="J527" s="3667"/>
      <c r="K527" s="123"/>
    </row>
    <row r="528" spans="2:11" s="345" customFormat="1" ht="16.2" x14ac:dyDescent="0.4">
      <c r="B528" s="3573"/>
      <c r="C528" s="3564" t="s">
        <v>6738</v>
      </c>
      <c r="D528" s="3564"/>
      <c r="E528" s="3564"/>
      <c r="F528" s="3564"/>
      <c r="G528" s="3564"/>
      <c r="H528" s="3564"/>
      <c r="I528" s="3564"/>
      <c r="J528" s="3565"/>
      <c r="K528" s="123"/>
    </row>
    <row r="529" spans="2:11" s="345" customFormat="1" ht="43.2" customHeight="1" x14ac:dyDescent="0.4">
      <c r="B529" s="3573"/>
      <c r="C529" s="3566" t="s">
        <v>6798</v>
      </c>
      <c r="D529" s="3566"/>
      <c r="E529" s="3566"/>
      <c r="F529" s="3566"/>
      <c r="G529" s="3566"/>
      <c r="H529" s="3566"/>
      <c r="I529" s="3566"/>
      <c r="J529" s="3567"/>
      <c r="K529" s="123"/>
    </row>
    <row r="530" spans="2:11" s="345" customFormat="1" ht="16.2" x14ac:dyDescent="0.4">
      <c r="B530" s="3573"/>
      <c r="C530" s="3566"/>
      <c r="D530" s="3566"/>
      <c r="E530" s="3566"/>
      <c r="F530" s="3566"/>
      <c r="G530" s="3566"/>
      <c r="H530" s="3566"/>
      <c r="I530" s="3566"/>
      <c r="J530" s="3567"/>
      <c r="K530" s="123"/>
    </row>
    <row r="531" spans="2:11" s="345" customFormat="1" ht="16.2" x14ac:dyDescent="0.4">
      <c r="B531" s="3573"/>
      <c r="C531" s="3566"/>
      <c r="D531" s="3566"/>
      <c r="E531" s="3566"/>
      <c r="F531" s="3566"/>
      <c r="G531" s="3566"/>
      <c r="H531" s="3566"/>
      <c r="I531" s="3566"/>
      <c r="J531" s="3567"/>
      <c r="K531" s="123"/>
    </row>
    <row r="532" spans="2:11" s="345" customFormat="1" ht="28.8" customHeight="1" x14ac:dyDescent="0.4">
      <c r="B532" s="3573"/>
      <c r="C532" s="3566" t="s">
        <v>6799</v>
      </c>
      <c r="D532" s="3566"/>
      <c r="E532" s="3566"/>
      <c r="F532" s="3566"/>
      <c r="G532" s="3566"/>
      <c r="H532" s="3566"/>
      <c r="I532" s="3566"/>
      <c r="J532" s="3567"/>
      <c r="K532" s="123"/>
    </row>
    <row r="533" spans="2:11" s="345" customFormat="1" ht="16.2" x14ac:dyDescent="0.4">
      <c r="B533" s="3573"/>
      <c r="C533" s="3566"/>
      <c r="D533" s="3566"/>
      <c r="E533" s="3566"/>
      <c r="F533" s="3566"/>
      <c r="G533" s="3566"/>
      <c r="H533" s="3566"/>
      <c r="I533" s="3566"/>
      <c r="J533" s="3567"/>
      <c r="K533" s="123"/>
    </row>
    <row r="534" spans="2:11" s="345" customFormat="1" ht="16.2" x14ac:dyDescent="0.4">
      <c r="B534" s="3573"/>
      <c r="C534" s="3566" t="s">
        <v>6800</v>
      </c>
      <c r="D534" s="3566"/>
      <c r="E534" s="3566"/>
      <c r="F534" s="3566"/>
      <c r="G534" s="3566"/>
      <c r="H534" s="3566"/>
      <c r="I534" s="3566"/>
      <c r="J534" s="3567"/>
      <c r="K534" s="123"/>
    </row>
    <row r="535" spans="2:11" s="345" customFormat="1" ht="16.8" thickBot="1" x14ac:dyDescent="0.45">
      <c r="B535" s="3573"/>
      <c r="C535" s="3627"/>
      <c r="D535" s="3627"/>
      <c r="E535" s="3627"/>
      <c r="F535" s="3627"/>
      <c r="G535" s="3627"/>
      <c r="H535" s="3627"/>
      <c r="I535" s="3627"/>
      <c r="J535" s="3628"/>
      <c r="K535" s="123"/>
    </row>
    <row r="536" spans="2:11" s="345" customFormat="1" ht="175.2" customHeight="1" thickTop="1" thickBot="1" x14ac:dyDescent="0.45">
      <c r="B536" s="3573"/>
      <c r="C536" s="3660" t="s">
        <v>6801</v>
      </c>
      <c r="D536" s="3661"/>
      <c r="E536" s="3662" t="s">
        <v>7065</v>
      </c>
      <c r="F536" s="3663" t="s">
        <v>7066</v>
      </c>
      <c r="G536" s="3663" t="s">
        <v>7067</v>
      </c>
      <c r="H536" s="3662" t="s">
        <v>7068</v>
      </c>
      <c r="I536" s="3672" t="s">
        <v>6802</v>
      </c>
      <c r="J536" s="3672" t="s">
        <v>6803</v>
      </c>
      <c r="K536" s="123"/>
    </row>
    <row r="537" spans="2:11" s="345" customFormat="1" ht="16.8" thickBot="1" x14ac:dyDescent="0.45">
      <c r="B537" s="3573"/>
      <c r="C537" s="2938" t="s">
        <v>6731</v>
      </c>
      <c r="D537" s="2902">
        <v>70</v>
      </c>
      <c r="E537" s="3580"/>
      <c r="F537" s="3582"/>
      <c r="G537" s="3582"/>
      <c r="H537" s="3580"/>
      <c r="I537" s="3659"/>
      <c r="J537" s="3659"/>
      <c r="K537" s="123"/>
    </row>
    <row r="538" spans="2:11" s="345" customFormat="1" ht="16.2" x14ac:dyDescent="0.4">
      <c r="B538" s="3573"/>
      <c r="C538" s="3564" t="s">
        <v>6732</v>
      </c>
      <c r="D538" s="3564"/>
      <c r="E538" s="3564"/>
      <c r="F538" s="3564"/>
      <c r="G538" s="3564"/>
      <c r="H538" s="3564"/>
      <c r="I538" s="3564"/>
      <c r="J538" s="3565"/>
      <c r="K538" s="123"/>
    </row>
    <row r="539" spans="2:11" s="345" customFormat="1" ht="28.8" customHeight="1" x14ac:dyDescent="0.4">
      <c r="B539" s="3573"/>
      <c r="C539" s="3566" t="s">
        <v>6804</v>
      </c>
      <c r="D539" s="3566"/>
      <c r="E539" s="3566"/>
      <c r="F539" s="3566"/>
      <c r="G539" s="3566"/>
      <c r="H539" s="3566"/>
      <c r="I539" s="3566"/>
      <c r="J539" s="3567"/>
      <c r="K539" s="123"/>
    </row>
    <row r="540" spans="2:11" s="345" customFormat="1" ht="16.2" x14ac:dyDescent="0.4">
      <c r="B540" s="3573"/>
      <c r="C540" s="3566"/>
      <c r="D540" s="3566"/>
      <c r="E540" s="3566"/>
      <c r="F540" s="3566"/>
      <c r="G540" s="3566"/>
      <c r="H540" s="3566"/>
      <c r="I540" s="3566"/>
      <c r="J540" s="3567"/>
      <c r="K540" s="123"/>
    </row>
    <row r="541" spans="2:11" s="345" customFormat="1" ht="16.2" x14ac:dyDescent="0.4">
      <c r="B541" s="3573"/>
      <c r="C541" s="3566" t="s">
        <v>6805</v>
      </c>
      <c r="D541" s="3566"/>
      <c r="E541" s="3566"/>
      <c r="F541" s="3566"/>
      <c r="G541" s="3566"/>
      <c r="H541" s="3566"/>
      <c r="I541" s="3566"/>
      <c r="J541" s="3567"/>
      <c r="K541" s="123"/>
    </row>
    <row r="542" spans="2:11" s="345" customFormat="1" ht="43.2" customHeight="1" x14ac:dyDescent="0.4">
      <c r="B542" s="3573"/>
      <c r="C542" s="3566" t="s">
        <v>6806</v>
      </c>
      <c r="D542" s="3566"/>
      <c r="E542" s="3566"/>
      <c r="F542" s="3566"/>
      <c r="G542" s="3566"/>
      <c r="H542" s="3566"/>
      <c r="I542" s="3566"/>
      <c r="J542" s="3567"/>
      <c r="K542" s="123"/>
    </row>
    <row r="543" spans="2:11" s="345" customFormat="1" ht="16.2" x14ac:dyDescent="0.4">
      <c r="B543" s="3573"/>
      <c r="C543" s="3566"/>
      <c r="D543" s="3566"/>
      <c r="E543" s="3566"/>
      <c r="F543" s="3566"/>
      <c r="G543" s="3566"/>
      <c r="H543" s="3566"/>
      <c r="I543" s="3566"/>
      <c r="J543" s="3567"/>
      <c r="K543" s="123"/>
    </row>
    <row r="544" spans="2:11" s="345" customFormat="1" ht="16.2" x14ac:dyDescent="0.4">
      <c r="B544" s="3573"/>
      <c r="C544" s="3566" t="s">
        <v>6807</v>
      </c>
      <c r="D544" s="3566"/>
      <c r="E544" s="3566"/>
      <c r="F544" s="3566"/>
      <c r="G544" s="3566"/>
      <c r="H544" s="3566"/>
      <c r="I544" s="3566"/>
      <c r="J544" s="3567"/>
      <c r="K544" s="123"/>
    </row>
    <row r="545" spans="2:11" s="345" customFormat="1" ht="16.8" thickBot="1" x14ac:dyDescent="0.45">
      <c r="B545" s="3573"/>
      <c r="C545" s="3568"/>
      <c r="D545" s="3568"/>
      <c r="E545" s="3568"/>
      <c r="F545" s="3568"/>
      <c r="G545" s="3568"/>
      <c r="H545" s="3568"/>
      <c r="I545" s="3568"/>
      <c r="J545" s="3569"/>
      <c r="K545" s="123"/>
    </row>
    <row r="546" spans="2:11" s="345" customFormat="1" ht="16.2" x14ac:dyDescent="0.4">
      <c r="B546" s="3573"/>
      <c r="C546" s="3564" t="s">
        <v>6738</v>
      </c>
      <c r="D546" s="3564"/>
      <c r="E546" s="3564"/>
      <c r="F546" s="3564"/>
      <c r="G546" s="3564"/>
      <c r="H546" s="3564"/>
      <c r="I546" s="3564"/>
      <c r="J546" s="3565"/>
      <c r="K546" s="123"/>
    </row>
    <row r="547" spans="2:11" s="345" customFormat="1" ht="28.8" customHeight="1" x14ac:dyDescent="0.4">
      <c r="B547" s="3573"/>
      <c r="C547" s="3566" t="s">
        <v>6808</v>
      </c>
      <c r="D547" s="3566"/>
      <c r="E547" s="3566"/>
      <c r="F547" s="3566"/>
      <c r="G547" s="3566"/>
      <c r="H547" s="3566"/>
      <c r="I547" s="3566"/>
      <c r="J547" s="3567"/>
      <c r="K547" s="123"/>
    </row>
    <row r="548" spans="2:11" s="345" customFormat="1" ht="16.8" thickBot="1" x14ac:dyDescent="0.45">
      <c r="B548" s="3573"/>
      <c r="C548" s="3568" t="s">
        <v>6809</v>
      </c>
      <c r="D548" s="3568"/>
      <c r="E548" s="3568"/>
      <c r="F548" s="3568"/>
      <c r="G548" s="3568"/>
      <c r="H548" s="3568"/>
      <c r="I548" s="3568"/>
      <c r="J548" s="3569"/>
      <c r="K548" s="123"/>
    </row>
    <row r="549" spans="2:11" s="345" customFormat="1" ht="16.2" x14ac:dyDescent="0.4">
      <c r="B549" s="3573"/>
      <c r="C549" s="217"/>
      <c r="D549" s="123"/>
      <c r="E549" s="123"/>
      <c r="F549" s="123"/>
      <c r="G549" s="123"/>
      <c r="H549" s="123"/>
      <c r="I549" s="123"/>
      <c r="J549" s="123"/>
      <c r="K549" s="123"/>
    </row>
    <row r="550" spans="2:11" s="345" customFormat="1" ht="16.8" thickBot="1" x14ac:dyDescent="0.45">
      <c r="B550" s="3573"/>
      <c r="C550" s="217"/>
      <c r="D550" s="123"/>
      <c r="E550" s="123"/>
      <c r="F550" s="123"/>
      <c r="G550" s="123"/>
      <c r="H550" s="123"/>
      <c r="I550" s="123"/>
      <c r="J550" s="123"/>
      <c r="K550" s="123"/>
    </row>
    <row r="551" spans="2:11" s="345" customFormat="1" ht="16.8" thickBot="1" x14ac:dyDescent="0.45">
      <c r="B551" s="3573"/>
      <c r="C551" s="3575"/>
      <c r="D551" s="3576"/>
      <c r="E551" s="2904" t="s">
        <v>1105</v>
      </c>
      <c r="F551" s="2904" t="s">
        <v>1106</v>
      </c>
      <c r="G551" s="2904" t="s">
        <v>6729</v>
      </c>
      <c r="H551" s="2904" t="s">
        <v>6730</v>
      </c>
      <c r="I551" s="2904" t="s">
        <v>1109</v>
      </c>
      <c r="J551" s="3668" t="s">
        <v>1110</v>
      </c>
      <c r="K551" s="3669"/>
    </row>
    <row r="552" spans="2:11" s="345" customFormat="1" ht="133.80000000000001" customHeight="1" thickBot="1" x14ac:dyDescent="0.45">
      <c r="B552" s="3573"/>
      <c r="C552" s="3577" t="s">
        <v>6810</v>
      </c>
      <c r="D552" s="3578"/>
      <c r="E552" s="3579" t="s">
        <v>7069</v>
      </c>
      <c r="F552" s="3581" t="s">
        <v>7070</v>
      </c>
      <c r="G552" s="3581" t="s">
        <v>7071</v>
      </c>
      <c r="H552" s="3581" t="s">
        <v>7072</v>
      </c>
      <c r="I552" s="3581" t="s">
        <v>7073</v>
      </c>
      <c r="J552" s="3583" t="s">
        <v>7074</v>
      </c>
      <c r="K552" s="3584"/>
    </row>
    <row r="553" spans="2:11" s="345" customFormat="1" ht="16.8" thickBot="1" x14ac:dyDescent="0.45">
      <c r="B553" s="3573"/>
      <c r="C553" s="2938" t="s">
        <v>6731</v>
      </c>
      <c r="D553" s="2902">
        <v>80</v>
      </c>
      <c r="E553" s="3580"/>
      <c r="F553" s="3582"/>
      <c r="G553" s="3582"/>
      <c r="H553" s="3582"/>
      <c r="I553" s="3582"/>
      <c r="J553" s="3585"/>
      <c r="K553" s="3569"/>
    </row>
    <row r="554" spans="2:11" s="345" customFormat="1" ht="16.2" x14ac:dyDescent="0.4">
      <c r="B554" s="3573"/>
      <c r="C554" s="3670" t="s">
        <v>6732</v>
      </c>
      <c r="D554" s="3670"/>
      <c r="E554" s="3670"/>
      <c r="F554" s="3670"/>
      <c r="G554" s="3670"/>
      <c r="H554" s="3670"/>
      <c r="I554" s="3670"/>
      <c r="J554" s="3670"/>
      <c r="K554" s="3671"/>
    </row>
    <row r="555" spans="2:11" s="345" customFormat="1" ht="57.6" customHeight="1" x14ac:dyDescent="0.4">
      <c r="B555" s="3573"/>
      <c r="C555" s="3566" t="s">
        <v>6811</v>
      </c>
      <c r="D555" s="3566"/>
      <c r="E555" s="3566"/>
      <c r="F555" s="3566"/>
      <c r="G555" s="3566"/>
      <c r="H555" s="3566"/>
      <c r="I555" s="3566"/>
      <c r="J555" s="3566"/>
      <c r="K555" s="3567"/>
    </row>
    <row r="556" spans="2:11" s="345" customFormat="1" ht="16.2" x14ac:dyDescent="0.4">
      <c r="B556" s="3573"/>
      <c r="C556" s="3566"/>
      <c r="D556" s="3566"/>
      <c r="E556" s="3566"/>
      <c r="F556" s="3566"/>
      <c r="G556" s="3566"/>
      <c r="H556" s="3566"/>
      <c r="I556" s="3566"/>
      <c r="J556" s="3566"/>
      <c r="K556" s="3567"/>
    </row>
    <row r="557" spans="2:11" s="345" customFormat="1" ht="57.6" customHeight="1" x14ac:dyDescent="0.4">
      <c r="B557" s="3573"/>
      <c r="C557" s="3566" t="s">
        <v>6812</v>
      </c>
      <c r="D557" s="3566"/>
      <c r="E557" s="3566"/>
      <c r="F557" s="3566"/>
      <c r="G557" s="3566"/>
      <c r="H557" s="3566"/>
      <c r="I557" s="3566"/>
      <c r="J557" s="3566"/>
      <c r="K557" s="3567"/>
    </row>
    <row r="558" spans="2:11" s="345" customFormat="1" ht="16.2" x14ac:dyDescent="0.4">
      <c r="B558" s="3573"/>
      <c r="C558" s="3566"/>
      <c r="D558" s="3566"/>
      <c r="E558" s="3566"/>
      <c r="F558" s="3566"/>
      <c r="G558" s="3566"/>
      <c r="H558" s="3566"/>
      <c r="I558" s="3566"/>
      <c r="J558" s="3566"/>
      <c r="K558" s="3567"/>
    </row>
    <row r="559" spans="2:11" s="345" customFormat="1" ht="28.8" customHeight="1" x14ac:dyDescent="0.4">
      <c r="B559" s="3573"/>
      <c r="C559" s="3566" t="s">
        <v>6813</v>
      </c>
      <c r="D559" s="3566"/>
      <c r="E559" s="3566"/>
      <c r="F559" s="3566"/>
      <c r="G559" s="3566"/>
      <c r="H559" s="3566"/>
      <c r="I559" s="3566"/>
      <c r="J559" s="3566"/>
      <c r="K559" s="3567"/>
    </row>
    <row r="560" spans="2:11" s="345" customFormat="1" ht="16.8" thickBot="1" x14ac:dyDescent="0.45">
      <c r="B560" s="3573"/>
      <c r="C560" s="3648" t="s">
        <v>7</v>
      </c>
      <c r="D560" s="3648"/>
      <c r="E560" s="3648"/>
      <c r="F560" s="3648"/>
      <c r="G560" s="3648"/>
      <c r="H560" s="3648"/>
      <c r="I560" s="3648"/>
      <c r="J560" s="3648"/>
      <c r="K560" s="3649"/>
    </row>
    <row r="561" spans="2:11" s="345" customFormat="1" ht="16.2" x14ac:dyDescent="0.4">
      <c r="B561" s="3573"/>
      <c r="C561" s="3564" t="s">
        <v>6783</v>
      </c>
      <c r="D561" s="3564"/>
      <c r="E561" s="3564"/>
      <c r="F561" s="3564"/>
      <c r="G561" s="3564"/>
      <c r="H561" s="3564"/>
      <c r="I561" s="3564"/>
      <c r="J561" s="3564"/>
      <c r="K561" s="3565"/>
    </row>
    <row r="562" spans="2:11" s="345" customFormat="1" ht="16.2" x14ac:dyDescent="0.4">
      <c r="B562" s="3573"/>
      <c r="C562" s="3566" t="s">
        <v>6814</v>
      </c>
      <c r="D562" s="3566"/>
      <c r="E562" s="3566"/>
      <c r="F562" s="3566"/>
      <c r="G562" s="3566"/>
      <c r="H562" s="3566"/>
      <c r="I562" s="3566"/>
      <c r="J562" s="3566"/>
      <c r="K562" s="3567"/>
    </row>
    <row r="563" spans="2:11" s="345" customFormat="1" ht="16.2" x14ac:dyDescent="0.4">
      <c r="B563" s="3573"/>
      <c r="C563" s="3566" t="s">
        <v>6815</v>
      </c>
      <c r="D563" s="3566"/>
      <c r="E563" s="3566"/>
      <c r="F563" s="3566"/>
      <c r="G563" s="3566"/>
      <c r="H563" s="3566"/>
      <c r="I563" s="3566"/>
      <c r="J563" s="3566"/>
      <c r="K563" s="3567"/>
    </row>
    <row r="564" spans="2:11" s="345" customFormat="1" ht="16.8" thickBot="1" x14ac:dyDescent="0.45">
      <c r="B564" s="3573"/>
      <c r="C564" s="3568"/>
      <c r="D564" s="3568"/>
      <c r="E564" s="3568"/>
      <c r="F564" s="3568"/>
      <c r="G564" s="3568"/>
      <c r="H564" s="3568"/>
      <c r="I564" s="3568"/>
      <c r="J564" s="3568"/>
      <c r="K564" s="3569"/>
    </row>
    <row r="565" spans="2:11" s="345" customFormat="1" ht="16.2" x14ac:dyDescent="0.4">
      <c r="B565" s="3573"/>
      <c r="C565" s="3564" t="s">
        <v>6738</v>
      </c>
      <c r="D565" s="3564"/>
      <c r="E565" s="3564"/>
      <c r="F565" s="3564"/>
      <c r="G565" s="3564"/>
      <c r="H565" s="3564"/>
      <c r="I565" s="3564"/>
      <c r="J565" s="3564"/>
      <c r="K565" s="3565"/>
    </row>
    <row r="566" spans="2:11" s="345" customFormat="1" ht="28.8" customHeight="1" x14ac:dyDescent="0.4">
      <c r="B566" s="3573"/>
      <c r="C566" s="3566" t="s">
        <v>6816</v>
      </c>
      <c r="D566" s="3566"/>
      <c r="E566" s="3566"/>
      <c r="F566" s="3566"/>
      <c r="G566" s="3566"/>
      <c r="H566" s="3566"/>
      <c r="I566" s="3566"/>
      <c r="J566" s="3566"/>
      <c r="K566" s="3567"/>
    </row>
    <row r="567" spans="2:11" s="345" customFormat="1" ht="28.8" customHeight="1" x14ac:dyDescent="0.4">
      <c r="B567" s="3573"/>
      <c r="C567" s="3566" t="s">
        <v>6817</v>
      </c>
      <c r="D567" s="3566"/>
      <c r="E567" s="3566"/>
      <c r="F567" s="3566"/>
      <c r="G567" s="3566"/>
      <c r="H567" s="3566"/>
      <c r="I567" s="3566"/>
      <c r="J567" s="3566"/>
      <c r="K567" s="3567"/>
    </row>
    <row r="568" spans="2:11" s="345" customFormat="1" ht="16.2" x14ac:dyDescent="0.4">
      <c r="B568" s="3573"/>
      <c r="C568" s="3566" t="s">
        <v>6818</v>
      </c>
      <c r="D568" s="3566"/>
      <c r="E568" s="3566"/>
      <c r="F568" s="3566"/>
      <c r="G568" s="3566"/>
      <c r="H568" s="3566"/>
      <c r="I568" s="3566"/>
      <c r="J568" s="3566"/>
      <c r="K568" s="3567"/>
    </row>
    <row r="569" spans="2:11" s="345" customFormat="1" ht="16.8" thickBot="1" x14ac:dyDescent="0.45">
      <c r="B569" s="3573"/>
      <c r="C569" s="3627"/>
      <c r="D569" s="3627"/>
      <c r="E569" s="3627"/>
      <c r="F569" s="3627"/>
      <c r="G569" s="3627"/>
      <c r="H569" s="3627"/>
      <c r="I569" s="3627"/>
      <c r="J569" s="3627"/>
      <c r="K569" s="3628"/>
    </row>
    <row r="570" spans="2:11" s="345" customFormat="1" thickTop="1" thickBot="1" x14ac:dyDescent="0.45">
      <c r="B570" s="3573"/>
      <c r="C570" s="3644" t="s">
        <v>6819</v>
      </c>
      <c r="D570" s="3644"/>
      <c r="E570" s="3644"/>
      <c r="F570" s="3644"/>
      <c r="G570" s="3644"/>
      <c r="H570" s="3644"/>
      <c r="I570" s="3644"/>
      <c r="J570" s="3644"/>
      <c r="K570" s="3645"/>
    </row>
    <row r="571" spans="2:11" s="345" customFormat="1" ht="120" customHeight="1" thickBot="1" x14ac:dyDescent="0.45">
      <c r="B571" s="3573"/>
      <c r="C571" s="3610" t="s">
        <v>7075</v>
      </c>
      <c r="D571" s="3611"/>
      <c r="E571" s="3579" t="s">
        <v>7076</v>
      </c>
      <c r="F571" s="3579" t="s">
        <v>7051</v>
      </c>
      <c r="G571" s="3658" t="s">
        <v>6820</v>
      </c>
      <c r="H571" s="3581" t="s">
        <v>7052</v>
      </c>
      <c r="I571" s="3583" t="s">
        <v>7053</v>
      </c>
      <c r="J571" s="3584"/>
      <c r="K571" s="3581" t="s">
        <v>7054</v>
      </c>
    </row>
    <row r="572" spans="2:11" s="345" customFormat="1" ht="16.8" thickBot="1" x14ac:dyDescent="0.45">
      <c r="B572" s="3573"/>
      <c r="C572" s="2938" t="s">
        <v>6731</v>
      </c>
      <c r="D572" s="2902">
        <v>50</v>
      </c>
      <c r="E572" s="3580"/>
      <c r="F572" s="3580"/>
      <c r="G572" s="3659"/>
      <c r="H572" s="3582"/>
      <c r="I572" s="3585"/>
      <c r="J572" s="3569"/>
      <c r="K572" s="3582"/>
    </row>
    <row r="573" spans="2:11" s="345" customFormat="1" ht="16.2" x14ac:dyDescent="0.4">
      <c r="B573" s="3573"/>
      <c r="C573" s="3564" t="s">
        <v>6732</v>
      </c>
      <c r="D573" s="3564"/>
      <c r="E573" s="3564"/>
      <c r="F573" s="3564"/>
      <c r="G573" s="3564"/>
      <c r="H573" s="3564"/>
      <c r="I573" s="3564"/>
      <c r="J573" s="3564"/>
      <c r="K573" s="3565"/>
    </row>
    <row r="574" spans="2:11" s="345" customFormat="1" ht="16.2" x14ac:dyDescent="0.4">
      <c r="B574" s="3573"/>
      <c r="C574" s="3566" t="s">
        <v>6821</v>
      </c>
      <c r="D574" s="3566"/>
      <c r="E574" s="3566"/>
      <c r="F574" s="3566"/>
      <c r="G574" s="3566"/>
      <c r="H574" s="3566"/>
      <c r="I574" s="3566"/>
      <c r="J574" s="3566"/>
      <c r="K574" s="3567"/>
    </row>
    <row r="575" spans="2:11" s="345" customFormat="1" ht="72" customHeight="1" x14ac:dyDescent="0.4">
      <c r="B575" s="3573"/>
      <c r="C575" s="3566" t="s">
        <v>7429</v>
      </c>
      <c r="D575" s="3566"/>
      <c r="E575" s="3566"/>
      <c r="F575" s="3566"/>
      <c r="G575" s="3566"/>
      <c r="H575" s="3566"/>
      <c r="I575" s="3566"/>
      <c r="J575" s="3566"/>
      <c r="K575" s="3567"/>
    </row>
    <row r="576" spans="2:11" s="345" customFormat="1" ht="16.8" thickBot="1" x14ac:dyDescent="0.45">
      <c r="B576" s="3573"/>
      <c r="C576" s="3568"/>
      <c r="D576" s="3568"/>
      <c r="E576" s="3568"/>
      <c r="F576" s="3568"/>
      <c r="G576" s="3568"/>
      <c r="H576" s="3568"/>
      <c r="I576" s="3568"/>
      <c r="J576" s="3568"/>
      <c r="K576" s="3569"/>
    </row>
    <row r="577" spans="2:11" s="345" customFormat="1" ht="16.2" x14ac:dyDescent="0.4">
      <c r="B577" s="3573"/>
      <c r="C577" s="3564" t="s">
        <v>6738</v>
      </c>
      <c r="D577" s="3564"/>
      <c r="E577" s="3564"/>
      <c r="F577" s="3564"/>
      <c r="G577" s="3564"/>
      <c r="H577" s="3564"/>
      <c r="I577" s="3564"/>
      <c r="J577" s="3564"/>
      <c r="K577" s="3565"/>
    </row>
    <row r="578" spans="2:11" s="345" customFormat="1" ht="43.2" customHeight="1" x14ac:dyDescent="0.4">
      <c r="B578" s="3573"/>
      <c r="C578" s="3566" t="s">
        <v>6822</v>
      </c>
      <c r="D578" s="3566"/>
      <c r="E578" s="3566"/>
      <c r="F578" s="3566"/>
      <c r="G578" s="3566"/>
      <c r="H578" s="3566"/>
      <c r="I578" s="3566"/>
      <c r="J578" s="3566"/>
      <c r="K578" s="3567"/>
    </row>
    <row r="579" spans="2:11" s="345" customFormat="1" ht="16.2" x14ac:dyDescent="0.4">
      <c r="B579" s="3573"/>
      <c r="C579" s="3566"/>
      <c r="D579" s="3566"/>
      <c r="E579" s="3566"/>
      <c r="F579" s="3566"/>
      <c r="G579" s="3566"/>
      <c r="H579" s="3566"/>
      <c r="I579" s="3566"/>
      <c r="J579" s="3566"/>
      <c r="K579" s="3567"/>
    </row>
    <row r="580" spans="2:11" s="345" customFormat="1" ht="16.8" thickBot="1" x14ac:dyDescent="0.45">
      <c r="B580" s="3573"/>
      <c r="C580" s="3568" t="s">
        <v>6823</v>
      </c>
      <c r="D580" s="3568"/>
      <c r="E580" s="3568"/>
      <c r="F580" s="3568"/>
      <c r="G580" s="3568"/>
      <c r="H580" s="3568"/>
      <c r="I580" s="3568"/>
      <c r="J580" s="3568"/>
      <c r="K580" s="3569"/>
    </row>
    <row r="581" spans="2:11" s="345" customFormat="1" ht="16.2" x14ac:dyDescent="0.4">
      <c r="B581" s="3573"/>
      <c r="C581" s="2930"/>
      <c r="D581" s="2930"/>
      <c r="E581" s="2930"/>
      <c r="F581" s="2930"/>
      <c r="G581" s="2930"/>
      <c r="H581" s="2930"/>
      <c r="I581" s="2930"/>
      <c r="J581" s="2930"/>
      <c r="K581" s="2930"/>
    </row>
    <row r="582" spans="2:11" s="345" customFormat="1" ht="16.2" x14ac:dyDescent="0.4">
      <c r="B582" s="3573"/>
      <c r="C582" s="217"/>
      <c r="D582" s="123"/>
      <c r="E582" s="123"/>
      <c r="F582" s="123"/>
      <c r="G582" s="123"/>
      <c r="H582" s="123"/>
      <c r="I582" s="123"/>
      <c r="J582" s="123"/>
      <c r="K582" s="123"/>
    </row>
    <row r="583" spans="2:11" s="345" customFormat="1" ht="16.2" x14ac:dyDescent="0.4">
      <c r="B583" s="3573"/>
      <c r="C583" s="217"/>
      <c r="D583" s="123"/>
      <c r="E583" s="123"/>
      <c r="F583" s="123"/>
      <c r="G583" s="123"/>
      <c r="H583" s="123"/>
      <c r="I583" s="123"/>
      <c r="J583" s="123"/>
      <c r="K583" s="123"/>
    </row>
    <row r="584" spans="2:11" s="345" customFormat="1" ht="16.2" x14ac:dyDescent="0.4">
      <c r="B584" s="3573"/>
      <c r="C584" s="217"/>
      <c r="D584" s="123"/>
      <c r="E584" s="123"/>
      <c r="F584" s="123"/>
      <c r="G584" s="123"/>
      <c r="H584" s="123"/>
      <c r="I584" s="123"/>
      <c r="J584" s="123"/>
      <c r="K584" s="123"/>
    </row>
    <row r="585" spans="2:11" s="345" customFormat="1" ht="16.8" thickBot="1" x14ac:dyDescent="0.45">
      <c r="B585" s="3573"/>
      <c r="C585" s="217"/>
      <c r="D585" s="123"/>
      <c r="E585" s="123"/>
      <c r="F585" s="123"/>
      <c r="G585" s="123"/>
      <c r="H585" s="123"/>
      <c r="I585" s="123"/>
      <c r="J585" s="123"/>
      <c r="K585" s="123"/>
    </row>
    <row r="586" spans="2:11" s="345" customFormat="1" ht="16.8" thickBot="1" x14ac:dyDescent="0.45">
      <c r="B586" s="3573"/>
      <c r="C586" s="3575"/>
      <c r="D586" s="3576"/>
      <c r="E586" s="2904" t="s">
        <v>1105</v>
      </c>
      <c r="F586" s="2904" t="s">
        <v>1106</v>
      </c>
      <c r="G586" s="2904" t="s">
        <v>6729</v>
      </c>
      <c r="H586" s="2904" t="s">
        <v>6730</v>
      </c>
      <c r="I586" s="2904" t="s">
        <v>1109</v>
      </c>
      <c r="J586" s="3668" t="s">
        <v>1110</v>
      </c>
      <c r="K586" s="3669"/>
    </row>
    <row r="587" spans="2:11" s="345" customFormat="1" ht="71.400000000000006" customHeight="1" thickBot="1" x14ac:dyDescent="0.45">
      <c r="B587" s="3573"/>
      <c r="C587" s="3610" t="s">
        <v>7077</v>
      </c>
      <c r="D587" s="3611"/>
      <c r="E587" s="3579" t="s">
        <v>7078</v>
      </c>
      <c r="F587" s="3581" t="s">
        <v>7079</v>
      </c>
      <c r="G587" s="2906" t="s">
        <v>6791</v>
      </c>
      <c r="H587" s="2906" t="s">
        <v>6792</v>
      </c>
      <c r="I587" s="2906" t="s">
        <v>6793</v>
      </c>
      <c r="J587" s="3594" t="s">
        <v>7080</v>
      </c>
      <c r="K587" s="3565"/>
    </row>
    <row r="588" spans="2:11" s="345" customFormat="1" ht="130.19999999999999" thickBot="1" x14ac:dyDescent="0.45">
      <c r="B588" s="3573"/>
      <c r="C588" s="2938" t="s">
        <v>6731</v>
      </c>
      <c r="D588" s="2902">
        <v>70</v>
      </c>
      <c r="E588" s="3580"/>
      <c r="F588" s="3582"/>
      <c r="G588" s="2907" t="s">
        <v>7081</v>
      </c>
      <c r="H588" s="2907" t="s">
        <v>7082</v>
      </c>
      <c r="I588" s="2934" t="s">
        <v>6824</v>
      </c>
      <c r="J588" s="3595"/>
      <c r="K588" s="3596"/>
    </row>
    <row r="589" spans="2:11" s="345" customFormat="1" ht="16.2" x14ac:dyDescent="0.4">
      <c r="B589" s="3573"/>
      <c r="C589" s="3564" t="s">
        <v>7417</v>
      </c>
      <c r="D589" s="3564"/>
      <c r="E589" s="3564"/>
      <c r="F589" s="3564"/>
      <c r="G589" s="3564"/>
      <c r="H589" s="3564"/>
      <c r="I589" s="3564"/>
      <c r="J589" s="3564"/>
      <c r="K589" s="3565"/>
    </row>
    <row r="590" spans="2:11" s="345" customFormat="1" ht="43.2" customHeight="1" x14ac:dyDescent="0.4">
      <c r="B590" s="3573"/>
      <c r="C590" s="3566" t="s">
        <v>6825</v>
      </c>
      <c r="D590" s="3566"/>
      <c r="E590" s="3566"/>
      <c r="F590" s="3566"/>
      <c r="G590" s="3566"/>
      <c r="H590" s="3566"/>
      <c r="I590" s="3566"/>
      <c r="J590" s="3566"/>
      <c r="K590" s="3567"/>
    </row>
    <row r="591" spans="2:11" s="345" customFormat="1" ht="16.2" x14ac:dyDescent="0.4">
      <c r="B591" s="3573"/>
      <c r="C591" s="3664"/>
      <c r="D591" s="3664"/>
      <c r="E591" s="3664"/>
      <c r="F591" s="3664"/>
      <c r="G591" s="3664"/>
      <c r="H591" s="3664"/>
      <c r="I591" s="3664"/>
      <c r="J591" s="3664"/>
      <c r="K591" s="3665"/>
    </row>
    <row r="592" spans="2:11" s="345" customFormat="1" ht="16.8" thickBot="1" x14ac:dyDescent="0.45">
      <c r="B592" s="3573"/>
      <c r="C592" s="3666"/>
      <c r="D592" s="3666"/>
      <c r="E592" s="3666"/>
      <c r="F592" s="3666"/>
      <c r="G592" s="3666"/>
      <c r="H592" s="3666"/>
      <c r="I592" s="3666"/>
      <c r="J592" s="3666"/>
      <c r="K592" s="3667"/>
    </row>
    <row r="593" spans="2:11" s="345" customFormat="1" ht="16.2" x14ac:dyDescent="0.4">
      <c r="B593" s="3573"/>
      <c r="C593" s="3564" t="s">
        <v>6738</v>
      </c>
      <c r="D593" s="3564"/>
      <c r="E593" s="3564"/>
      <c r="F593" s="3564"/>
      <c r="G593" s="3564"/>
      <c r="H593" s="3564"/>
      <c r="I593" s="3564"/>
      <c r="J593" s="3564"/>
      <c r="K593" s="3565"/>
    </row>
    <row r="594" spans="2:11" s="345" customFormat="1" ht="43.2" customHeight="1" x14ac:dyDescent="0.4">
      <c r="B594" s="3573"/>
      <c r="C594" s="3566" t="s">
        <v>6826</v>
      </c>
      <c r="D594" s="3566"/>
      <c r="E594" s="3566"/>
      <c r="F594" s="3566"/>
      <c r="G594" s="3566"/>
      <c r="H594" s="3566"/>
      <c r="I594" s="3566"/>
      <c r="J594" s="3566"/>
      <c r="K594" s="3567"/>
    </row>
    <row r="595" spans="2:11" s="345" customFormat="1" ht="16.8" thickBot="1" x14ac:dyDescent="0.45">
      <c r="B595" s="3573"/>
      <c r="C595" s="3568"/>
      <c r="D595" s="3568"/>
      <c r="E595" s="3568"/>
      <c r="F595" s="3568"/>
      <c r="G595" s="3568"/>
      <c r="H595" s="3568"/>
      <c r="I595" s="3568"/>
      <c r="J595" s="3568"/>
      <c r="K595" s="3569"/>
    </row>
    <row r="596" spans="2:11" s="345" customFormat="1" ht="147.6" customHeight="1" thickBot="1" x14ac:dyDescent="0.45">
      <c r="B596" s="3573"/>
      <c r="C596" s="3577" t="s">
        <v>6827</v>
      </c>
      <c r="D596" s="3578"/>
      <c r="E596" s="3581" t="s">
        <v>7083</v>
      </c>
      <c r="F596" s="3658" t="s">
        <v>6828</v>
      </c>
      <c r="G596" s="3579" t="s">
        <v>7084</v>
      </c>
      <c r="H596" s="3581" t="s">
        <v>7085</v>
      </c>
      <c r="I596" s="3612" t="s">
        <v>6829</v>
      </c>
      <c r="J596" s="3613"/>
      <c r="K596" s="3658" t="s">
        <v>6830</v>
      </c>
    </row>
    <row r="597" spans="2:11" s="345" customFormat="1" ht="16.8" thickBot="1" x14ac:dyDescent="0.45">
      <c r="B597" s="3573"/>
      <c r="C597" s="2938" t="s">
        <v>6731</v>
      </c>
      <c r="D597" s="2902">
        <v>30</v>
      </c>
      <c r="E597" s="3582"/>
      <c r="F597" s="3659"/>
      <c r="G597" s="3580"/>
      <c r="H597" s="3582"/>
      <c r="I597" s="3614"/>
      <c r="J597" s="3615"/>
      <c r="K597" s="3659"/>
    </row>
    <row r="598" spans="2:11" s="345" customFormat="1" ht="16.2" x14ac:dyDescent="0.4">
      <c r="B598" s="3573"/>
      <c r="C598" s="3564" t="s">
        <v>6732</v>
      </c>
      <c r="D598" s="3564"/>
      <c r="E598" s="3564"/>
      <c r="F598" s="3564"/>
      <c r="G598" s="3564"/>
      <c r="H598" s="3564"/>
      <c r="I598" s="3564"/>
      <c r="J598" s="3564"/>
      <c r="K598" s="3565"/>
    </row>
    <row r="599" spans="2:11" s="345" customFormat="1" ht="43.2" customHeight="1" x14ac:dyDescent="0.4">
      <c r="B599" s="3573"/>
      <c r="C599" s="3566" t="s">
        <v>6831</v>
      </c>
      <c r="D599" s="3566"/>
      <c r="E599" s="3566"/>
      <c r="F599" s="3566"/>
      <c r="G599" s="3566"/>
      <c r="H599" s="3566"/>
      <c r="I599" s="3566"/>
      <c r="J599" s="3566"/>
      <c r="K599" s="3567"/>
    </row>
    <row r="600" spans="2:11" s="345" customFormat="1" ht="16.2" x14ac:dyDescent="0.4">
      <c r="B600" s="3573"/>
      <c r="C600" s="3566"/>
      <c r="D600" s="3566"/>
      <c r="E600" s="3566"/>
      <c r="F600" s="3566"/>
      <c r="G600" s="3566"/>
      <c r="H600" s="3566"/>
      <c r="I600" s="3566"/>
      <c r="J600" s="3566"/>
      <c r="K600" s="3567"/>
    </row>
    <row r="601" spans="2:11" s="345" customFormat="1" ht="43.2" customHeight="1" x14ac:dyDescent="0.4">
      <c r="B601" s="3573"/>
      <c r="C601" s="3566" t="s">
        <v>6832</v>
      </c>
      <c r="D601" s="3566"/>
      <c r="E601" s="3566"/>
      <c r="F601" s="3566"/>
      <c r="G601" s="3566"/>
      <c r="H601" s="3566"/>
      <c r="I601" s="3566"/>
      <c r="J601" s="3566"/>
      <c r="K601" s="3567"/>
    </row>
    <row r="602" spans="2:11" s="345" customFormat="1" ht="16.2" x14ac:dyDescent="0.4">
      <c r="B602" s="3573"/>
      <c r="C602" s="3566"/>
      <c r="D602" s="3566"/>
      <c r="E602" s="3566"/>
      <c r="F602" s="3566"/>
      <c r="G602" s="3566"/>
      <c r="H602" s="3566"/>
      <c r="I602" s="3566"/>
      <c r="J602" s="3566"/>
      <c r="K602" s="3567"/>
    </row>
    <row r="603" spans="2:11" s="345" customFormat="1" ht="16.8" thickBot="1" x14ac:dyDescent="0.45">
      <c r="B603" s="3573"/>
      <c r="C603" s="3568" t="s">
        <v>6833</v>
      </c>
      <c r="D603" s="3568"/>
      <c r="E603" s="3568"/>
      <c r="F603" s="3568"/>
      <c r="G603" s="3568"/>
      <c r="H603" s="3568"/>
      <c r="I603" s="3568"/>
      <c r="J603" s="3568"/>
      <c r="K603" s="3569"/>
    </row>
    <row r="604" spans="2:11" s="345" customFormat="1" ht="16.2" x14ac:dyDescent="0.4">
      <c r="B604" s="3573"/>
      <c r="C604" s="3564" t="s">
        <v>6738</v>
      </c>
      <c r="D604" s="3564"/>
      <c r="E604" s="3564"/>
      <c r="F604" s="3564"/>
      <c r="G604" s="3564"/>
      <c r="H604" s="3564"/>
      <c r="I604" s="3564"/>
      <c r="J604" s="3564"/>
      <c r="K604" s="3565"/>
    </row>
    <row r="605" spans="2:11" s="345" customFormat="1" ht="28.8" customHeight="1" x14ac:dyDescent="0.4">
      <c r="B605" s="3573"/>
      <c r="C605" s="3566" t="s">
        <v>6834</v>
      </c>
      <c r="D605" s="3566"/>
      <c r="E605" s="3566"/>
      <c r="F605" s="3566"/>
      <c r="G605" s="3566"/>
      <c r="H605" s="3566"/>
      <c r="I605" s="3566"/>
      <c r="J605" s="3566"/>
      <c r="K605" s="3567"/>
    </row>
    <row r="606" spans="2:11" s="345" customFormat="1" ht="16.2" x14ac:dyDescent="0.4">
      <c r="B606" s="3573"/>
      <c r="C606" s="3566" t="s">
        <v>6835</v>
      </c>
      <c r="D606" s="3566"/>
      <c r="E606" s="3566"/>
      <c r="F606" s="3566"/>
      <c r="G606" s="3566"/>
      <c r="H606" s="3566"/>
      <c r="I606" s="3566"/>
      <c r="J606" s="3566"/>
      <c r="K606" s="3567"/>
    </row>
    <row r="607" spans="2:11" s="345" customFormat="1" ht="16.2" x14ac:dyDescent="0.4">
      <c r="B607" s="3573"/>
      <c r="C607" s="3566" t="s">
        <v>6836</v>
      </c>
      <c r="D607" s="3566"/>
      <c r="E607" s="3566"/>
      <c r="F607" s="3566"/>
      <c r="G607" s="3566"/>
      <c r="H607" s="3566"/>
      <c r="I607" s="3566"/>
      <c r="J607" s="3566"/>
      <c r="K607" s="3567"/>
    </row>
    <row r="608" spans="2:11" s="345" customFormat="1" ht="28.8" customHeight="1" thickBot="1" x14ac:dyDescent="0.45">
      <c r="B608" s="3573"/>
      <c r="C608" s="3568" t="s">
        <v>6837</v>
      </c>
      <c r="D608" s="3568"/>
      <c r="E608" s="3568"/>
      <c r="F608" s="3568"/>
      <c r="G608" s="3568"/>
      <c r="H608" s="3568"/>
      <c r="I608" s="3568"/>
      <c r="J608" s="3568"/>
      <c r="K608" s="3569"/>
    </row>
    <row r="609" spans="2:11" s="345" customFormat="1" ht="16.2" x14ac:dyDescent="0.4">
      <c r="B609" s="3573"/>
      <c r="C609" s="2930"/>
      <c r="D609" s="2930"/>
      <c r="E609" s="2930"/>
      <c r="F609" s="2930"/>
      <c r="G609" s="2930"/>
      <c r="H609" s="2930"/>
      <c r="I609" s="2930"/>
      <c r="J609" s="2930"/>
      <c r="K609" s="2930"/>
    </row>
    <row r="610" spans="2:11" s="345" customFormat="1" ht="16.2" x14ac:dyDescent="0.4">
      <c r="B610" s="3573"/>
      <c r="C610" s="217"/>
      <c r="D610" s="123"/>
      <c r="E610" s="123"/>
      <c r="F610" s="123"/>
      <c r="G610" s="123"/>
      <c r="H610" s="123"/>
      <c r="I610" s="123"/>
      <c r="J610" s="123"/>
      <c r="K610" s="123"/>
    </row>
    <row r="611" spans="2:11" s="345" customFormat="1" ht="16.2" x14ac:dyDescent="0.4">
      <c r="B611" s="3573"/>
      <c r="C611" s="217"/>
      <c r="D611" s="123"/>
      <c r="E611" s="123"/>
      <c r="F611" s="123"/>
      <c r="G611" s="123"/>
      <c r="H611" s="123"/>
      <c r="I611" s="123"/>
      <c r="J611" s="123"/>
      <c r="K611" s="123"/>
    </row>
    <row r="612" spans="2:11" s="345" customFormat="1" ht="16.2" x14ac:dyDescent="0.4">
      <c r="B612" s="3573"/>
      <c r="C612" s="217"/>
      <c r="D612" s="123"/>
      <c r="E612" s="123"/>
      <c r="F612" s="123"/>
      <c r="G612" s="123"/>
      <c r="H612" s="123"/>
      <c r="I612" s="123"/>
      <c r="J612" s="123"/>
      <c r="K612" s="123"/>
    </row>
    <row r="613" spans="2:11" s="345" customFormat="1" ht="16.8" thickBot="1" x14ac:dyDescent="0.45">
      <c r="B613" s="3573"/>
      <c r="C613" s="217"/>
      <c r="D613" s="123"/>
      <c r="E613" s="123"/>
      <c r="F613" s="123"/>
      <c r="G613" s="123"/>
      <c r="H613" s="123"/>
      <c r="I613" s="123"/>
      <c r="J613" s="123"/>
      <c r="K613" s="123"/>
    </row>
    <row r="614" spans="2:11" s="345" customFormat="1" ht="16.8" thickBot="1" x14ac:dyDescent="0.45">
      <c r="B614" s="3573"/>
      <c r="C614" s="3575"/>
      <c r="D614" s="3576"/>
      <c r="E614" s="2904" t="s">
        <v>1105</v>
      </c>
      <c r="F614" s="2904" t="s">
        <v>1106</v>
      </c>
      <c r="G614" s="2904" t="s">
        <v>6729</v>
      </c>
      <c r="H614" s="2904" t="s">
        <v>6730</v>
      </c>
      <c r="I614" s="2904" t="s">
        <v>1109</v>
      </c>
      <c r="J614" s="2904" t="s">
        <v>1110</v>
      </c>
      <c r="K614" s="123"/>
    </row>
    <row r="615" spans="2:11" s="345" customFormat="1" ht="183.6" customHeight="1" thickBot="1" x14ac:dyDescent="0.45">
      <c r="B615" s="3573"/>
      <c r="C615" s="3577" t="s">
        <v>6838</v>
      </c>
      <c r="D615" s="3578"/>
      <c r="E615" s="3581" t="s">
        <v>6839</v>
      </c>
      <c r="F615" s="3579" t="s">
        <v>7086</v>
      </c>
      <c r="G615" s="3579" t="s">
        <v>7087</v>
      </c>
      <c r="H615" s="3658" t="s">
        <v>6840</v>
      </c>
      <c r="I615" s="3581" t="s">
        <v>7088</v>
      </c>
      <c r="J615" s="3658" t="s">
        <v>6841</v>
      </c>
      <c r="K615" s="123"/>
    </row>
    <row r="616" spans="2:11" s="345" customFormat="1" ht="16.8" thickBot="1" x14ac:dyDescent="0.45">
      <c r="B616" s="3573"/>
      <c r="C616" s="2938" t="s">
        <v>6731</v>
      </c>
      <c r="D616" s="2902">
        <v>30</v>
      </c>
      <c r="E616" s="3582"/>
      <c r="F616" s="3580"/>
      <c r="G616" s="3580"/>
      <c r="H616" s="3659"/>
      <c r="I616" s="3582"/>
      <c r="J616" s="3659"/>
      <c r="K616" s="123"/>
    </row>
    <row r="617" spans="2:11" s="345" customFormat="1" ht="16.2" x14ac:dyDescent="0.4">
      <c r="B617" s="3573"/>
      <c r="C617" s="3564" t="s">
        <v>6732</v>
      </c>
      <c r="D617" s="3564"/>
      <c r="E617" s="3564"/>
      <c r="F617" s="3564"/>
      <c r="G617" s="3564"/>
      <c r="H617" s="3564"/>
      <c r="I617" s="3564"/>
      <c r="J617" s="3565"/>
      <c r="K617" s="123"/>
    </row>
    <row r="618" spans="2:11" s="345" customFormat="1" ht="43.2" customHeight="1" x14ac:dyDescent="0.4">
      <c r="B618" s="3573"/>
      <c r="C618" s="3566" t="s">
        <v>6842</v>
      </c>
      <c r="D618" s="3566"/>
      <c r="E618" s="3566"/>
      <c r="F618" s="3566"/>
      <c r="G618" s="3566"/>
      <c r="H618" s="3566"/>
      <c r="I618" s="3566"/>
      <c r="J618" s="3567"/>
      <c r="K618" s="123"/>
    </row>
    <row r="619" spans="2:11" s="345" customFormat="1" ht="16.2" x14ac:dyDescent="0.4">
      <c r="B619" s="3573"/>
      <c r="C619" s="3566"/>
      <c r="D619" s="3566"/>
      <c r="E619" s="3566"/>
      <c r="F619" s="3566"/>
      <c r="G619" s="3566"/>
      <c r="H619" s="3566"/>
      <c r="I619" s="3566"/>
      <c r="J619" s="3567"/>
      <c r="K619" s="123"/>
    </row>
    <row r="620" spans="2:11" s="345" customFormat="1" ht="86.4" customHeight="1" x14ac:dyDescent="0.4">
      <c r="B620" s="3573"/>
      <c r="C620" s="3566" t="s">
        <v>6843</v>
      </c>
      <c r="D620" s="3566"/>
      <c r="E620" s="3566"/>
      <c r="F620" s="3566"/>
      <c r="G620" s="3566"/>
      <c r="H620" s="3566"/>
      <c r="I620" s="3566"/>
      <c r="J620" s="3567"/>
      <c r="K620" s="123"/>
    </row>
    <row r="621" spans="2:11" s="345" customFormat="1" ht="16.8" thickBot="1" x14ac:dyDescent="0.45">
      <c r="B621" s="3573"/>
      <c r="C621" s="3568"/>
      <c r="D621" s="3568"/>
      <c r="E621" s="3568"/>
      <c r="F621" s="3568"/>
      <c r="G621" s="3568"/>
      <c r="H621" s="3568"/>
      <c r="I621" s="3568"/>
      <c r="J621" s="3569"/>
      <c r="K621" s="123"/>
    </row>
    <row r="622" spans="2:11" s="345" customFormat="1" ht="16.2" x14ac:dyDescent="0.4">
      <c r="B622" s="3573"/>
      <c r="C622" s="3564" t="s">
        <v>6738</v>
      </c>
      <c r="D622" s="3564"/>
      <c r="E622" s="3564"/>
      <c r="F622" s="3564"/>
      <c r="G622" s="3564"/>
      <c r="H622" s="3564"/>
      <c r="I622" s="3564"/>
      <c r="J622" s="3565"/>
      <c r="K622" s="123"/>
    </row>
    <row r="623" spans="2:11" s="345" customFormat="1" ht="16.2" x14ac:dyDescent="0.4">
      <c r="B623" s="3573"/>
      <c r="C623" s="3566" t="s">
        <v>6844</v>
      </c>
      <c r="D623" s="3566"/>
      <c r="E623" s="3566"/>
      <c r="F623" s="3566"/>
      <c r="G623" s="3566"/>
      <c r="H623" s="3566"/>
      <c r="I623" s="3566"/>
      <c r="J623" s="3567"/>
      <c r="K623" s="123"/>
    </row>
    <row r="624" spans="2:11" s="345" customFormat="1" ht="16.2" x14ac:dyDescent="0.4">
      <c r="B624" s="3573"/>
      <c r="C624" s="3566" t="s">
        <v>6845</v>
      </c>
      <c r="D624" s="3566"/>
      <c r="E624" s="3566"/>
      <c r="F624" s="3566"/>
      <c r="G624" s="3566"/>
      <c r="H624" s="3566"/>
      <c r="I624" s="3566"/>
      <c r="J624" s="3567"/>
      <c r="K624" s="123"/>
    </row>
    <row r="625" spans="2:11" s="345" customFormat="1" ht="16.8" thickBot="1" x14ac:dyDescent="0.45">
      <c r="B625" s="3573"/>
      <c r="C625" s="3627"/>
      <c r="D625" s="3627"/>
      <c r="E625" s="3627"/>
      <c r="F625" s="3627"/>
      <c r="G625" s="3627"/>
      <c r="H625" s="3627"/>
      <c r="I625" s="3627"/>
      <c r="J625" s="3628"/>
      <c r="K625" s="123"/>
    </row>
    <row r="626" spans="2:11" s="345" customFormat="1" ht="106.2" customHeight="1" thickTop="1" thickBot="1" x14ac:dyDescent="0.45">
      <c r="B626" s="3573"/>
      <c r="C626" s="3660" t="s">
        <v>6846</v>
      </c>
      <c r="D626" s="3661"/>
      <c r="E626" s="3662" t="s">
        <v>7089</v>
      </c>
      <c r="F626" s="3663" t="s">
        <v>7090</v>
      </c>
      <c r="G626" s="3663" t="s">
        <v>7091</v>
      </c>
      <c r="H626" s="3663" t="s">
        <v>7092</v>
      </c>
      <c r="I626" s="3663" t="s">
        <v>7093</v>
      </c>
      <c r="J626" s="3663" t="s">
        <v>7094</v>
      </c>
      <c r="K626" s="123"/>
    </row>
    <row r="627" spans="2:11" s="345" customFormat="1" ht="16.8" thickBot="1" x14ac:dyDescent="0.45">
      <c r="B627" s="3573"/>
      <c r="C627" s="2938" t="s">
        <v>6731</v>
      </c>
      <c r="D627" s="2902">
        <v>70</v>
      </c>
      <c r="E627" s="3580"/>
      <c r="F627" s="3582"/>
      <c r="G627" s="3582"/>
      <c r="H627" s="3582"/>
      <c r="I627" s="3582"/>
      <c r="J627" s="3582"/>
      <c r="K627" s="123"/>
    </row>
    <row r="628" spans="2:11" s="345" customFormat="1" ht="16.2" x14ac:dyDescent="0.4">
      <c r="B628" s="3573"/>
      <c r="C628" s="3564" t="s">
        <v>6732</v>
      </c>
      <c r="D628" s="3564"/>
      <c r="E628" s="3564"/>
      <c r="F628" s="3564"/>
      <c r="G628" s="3564"/>
      <c r="H628" s="3564"/>
      <c r="I628" s="3564"/>
      <c r="J628" s="3565"/>
      <c r="K628" s="123"/>
    </row>
    <row r="629" spans="2:11" s="345" customFormat="1" ht="63.6" customHeight="1" x14ac:dyDescent="0.4">
      <c r="B629" s="3573"/>
      <c r="C629" s="3566" t="s">
        <v>7430</v>
      </c>
      <c r="D629" s="3566"/>
      <c r="E629" s="3566"/>
      <c r="F629" s="3566"/>
      <c r="G629" s="3566"/>
      <c r="H629" s="3566"/>
      <c r="I629" s="3566"/>
      <c r="J629" s="3567"/>
      <c r="K629" s="123"/>
    </row>
    <row r="630" spans="2:11" s="345" customFormat="1" ht="16.2" x14ac:dyDescent="0.4">
      <c r="B630" s="3573"/>
      <c r="C630" s="3566"/>
      <c r="D630" s="3566"/>
      <c r="E630" s="3566"/>
      <c r="F630" s="3566"/>
      <c r="G630" s="3566"/>
      <c r="H630" s="3566"/>
      <c r="I630" s="3566"/>
      <c r="J630" s="3567"/>
      <c r="K630" s="123"/>
    </row>
    <row r="631" spans="2:11" s="345" customFormat="1" ht="43.2" customHeight="1" thickBot="1" x14ac:dyDescent="0.45">
      <c r="B631" s="3573"/>
      <c r="C631" s="3568" t="s">
        <v>7431</v>
      </c>
      <c r="D631" s="3568"/>
      <c r="E631" s="3568"/>
      <c r="F631" s="3568"/>
      <c r="G631" s="3568"/>
      <c r="H631" s="3568"/>
      <c r="I631" s="3568"/>
      <c r="J631" s="3569"/>
      <c r="K631" s="123"/>
    </row>
    <row r="632" spans="2:11" s="345" customFormat="1" ht="16.2" x14ac:dyDescent="0.4">
      <c r="B632" s="3573"/>
      <c r="C632" s="3564" t="s">
        <v>6738</v>
      </c>
      <c r="D632" s="3564"/>
      <c r="E632" s="3564"/>
      <c r="F632" s="3564"/>
      <c r="G632" s="3564"/>
      <c r="H632" s="3564"/>
      <c r="I632" s="3564"/>
      <c r="J632" s="3565"/>
      <c r="K632" s="123"/>
    </row>
    <row r="633" spans="2:11" s="345" customFormat="1" ht="16.2" x14ac:dyDescent="0.4">
      <c r="B633" s="3573"/>
      <c r="C633" s="3566" t="s">
        <v>6847</v>
      </c>
      <c r="D633" s="3566"/>
      <c r="E633" s="3566"/>
      <c r="F633" s="3566"/>
      <c r="G633" s="3566"/>
      <c r="H633" s="3566"/>
      <c r="I633" s="3566"/>
      <c r="J633" s="3567"/>
      <c r="K633" s="123"/>
    </row>
    <row r="634" spans="2:11" s="345" customFormat="1" ht="16.8" thickBot="1" x14ac:dyDescent="0.45">
      <c r="B634" s="3573"/>
      <c r="C634" s="3568" t="s">
        <v>6848</v>
      </c>
      <c r="D634" s="3568"/>
      <c r="E634" s="3568"/>
      <c r="F634" s="3568"/>
      <c r="G634" s="3568"/>
      <c r="H634" s="3568"/>
      <c r="I634" s="3568"/>
      <c r="J634" s="3569"/>
      <c r="K634" s="123"/>
    </row>
    <row r="635" spans="2:11" s="345" customFormat="1" ht="16.8" thickBot="1" x14ac:dyDescent="0.45">
      <c r="B635" s="3573"/>
      <c r="C635" s="217"/>
      <c r="D635" s="123"/>
      <c r="E635" s="123"/>
      <c r="F635" s="123"/>
      <c r="G635" s="123"/>
      <c r="H635" s="123"/>
      <c r="I635" s="123"/>
      <c r="J635" s="123"/>
      <c r="K635" s="123"/>
    </row>
    <row r="636" spans="2:11" s="345" customFormat="1" ht="16.8" thickBot="1" x14ac:dyDescent="0.45">
      <c r="B636" s="3573"/>
      <c r="C636" s="3575"/>
      <c r="D636" s="3576"/>
      <c r="E636" s="2904" t="s">
        <v>1105</v>
      </c>
      <c r="F636" s="2904" t="s">
        <v>1106</v>
      </c>
      <c r="G636" s="2904" t="s">
        <v>6729</v>
      </c>
      <c r="H636" s="2904" t="s">
        <v>6730</v>
      </c>
      <c r="I636" s="2904" t="s">
        <v>1109</v>
      </c>
      <c r="J636" s="2904" t="s">
        <v>1110</v>
      </c>
      <c r="K636" s="123"/>
    </row>
    <row r="637" spans="2:11" s="345" customFormat="1" ht="133.80000000000001" customHeight="1" thickBot="1" x14ac:dyDescent="0.45">
      <c r="B637" s="3573"/>
      <c r="C637" s="3610" t="s">
        <v>7095</v>
      </c>
      <c r="D637" s="3611"/>
      <c r="E637" s="3579" t="s">
        <v>7096</v>
      </c>
      <c r="F637" s="3579" t="s">
        <v>7051</v>
      </c>
      <c r="G637" s="3658" t="s">
        <v>6849</v>
      </c>
      <c r="H637" s="3581" t="s">
        <v>7052</v>
      </c>
      <c r="I637" s="3581" t="s">
        <v>7097</v>
      </c>
      <c r="J637" s="3581" t="s">
        <v>7098</v>
      </c>
      <c r="K637" s="123"/>
    </row>
    <row r="638" spans="2:11" s="345" customFormat="1" ht="16.8" thickBot="1" x14ac:dyDescent="0.45">
      <c r="B638" s="3573"/>
      <c r="C638" s="2938" t="s">
        <v>6731</v>
      </c>
      <c r="D638" s="2902">
        <v>30</v>
      </c>
      <c r="E638" s="3580"/>
      <c r="F638" s="3580"/>
      <c r="G638" s="3659"/>
      <c r="H638" s="3582"/>
      <c r="I638" s="3582"/>
      <c r="J638" s="3582"/>
      <c r="K638" s="123"/>
    </row>
    <row r="639" spans="2:11" s="345" customFormat="1" ht="16.2" x14ac:dyDescent="0.4">
      <c r="B639" s="3573"/>
      <c r="C639" s="3564" t="s">
        <v>6732</v>
      </c>
      <c r="D639" s="3564"/>
      <c r="E639" s="3564"/>
      <c r="F639" s="3564"/>
      <c r="G639" s="3564"/>
      <c r="H639" s="3564"/>
      <c r="I639" s="3564"/>
      <c r="J639" s="3565"/>
      <c r="K639" s="123"/>
    </row>
    <row r="640" spans="2:11" s="345" customFormat="1" ht="16.2" x14ac:dyDescent="0.4">
      <c r="B640" s="3573"/>
      <c r="C640" s="3566" t="s">
        <v>6850</v>
      </c>
      <c r="D640" s="3566"/>
      <c r="E640" s="3566"/>
      <c r="F640" s="3566"/>
      <c r="G640" s="3566"/>
      <c r="H640" s="3566"/>
      <c r="I640" s="3566"/>
      <c r="J640" s="3567"/>
      <c r="K640" s="123"/>
    </row>
    <row r="641" spans="2:11" s="345" customFormat="1" ht="86.4" customHeight="1" thickBot="1" x14ac:dyDescent="0.45">
      <c r="B641" s="3573"/>
      <c r="C641" s="3568" t="s">
        <v>6851</v>
      </c>
      <c r="D641" s="3568"/>
      <c r="E641" s="3568"/>
      <c r="F641" s="3568"/>
      <c r="G641" s="3568"/>
      <c r="H641" s="3568"/>
      <c r="I641" s="3568"/>
      <c r="J641" s="3569"/>
      <c r="K641" s="123"/>
    </row>
    <row r="642" spans="2:11" s="345" customFormat="1" ht="16.2" x14ac:dyDescent="0.4">
      <c r="B642" s="3573"/>
      <c r="C642" s="3564" t="s">
        <v>6738</v>
      </c>
      <c r="D642" s="3564"/>
      <c r="E642" s="3564"/>
      <c r="F642" s="3564"/>
      <c r="G642" s="3564"/>
      <c r="H642" s="3564"/>
      <c r="I642" s="3564"/>
      <c r="J642" s="3565"/>
      <c r="K642" s="123"/>
    </row>
    <row r="643" spans="2:11" s="345" customFormat="1" ht="16.2" x14ac:dyDescent="0.4">
      <c r="B643" s="3573"/>
      <c r="C643" s="3566" t="s">
        <v>6852</v>
      </c>
      <c r="D643" s="3566"/>
      <c r="E643" s="3566"/>
      <c r="F643" s="3566"/>
      <c r="G643" s="3566"/>
      <c r="H643" s="3566"/>
      <c r="I643" s="3566"/>
      <c r="J643" s="3567"/>
      <c r="K643" s="123"/>
    </row>
    <row r="644" spans="2:11" s="345" customFormat="1" ht="16.8" thickBot="1" x14ac:dyDescent="0.45">
      <c r="B644" s="3573"/>
      <c r="C644" s="3568" t="s">
        <v>6853</v>
      </c>
      <c r="D644" s="3568"/>
      <c r="E644" s="3568"/>
      <c r="F644" s="3568"/>
      <c r="G644" s="3568"/>
      <c r="H644" s="3568"/>
      <c r="I644" s="3568"/>
      <c r="J644" s="3569"/>
      <c r="K644" s="123"/>
    </row>
    <row r="645" spans="2:11" s="345" customFormat="1" ht="16.2" x14ac:dyDescent="0.4">
      <c r="B645" s="3573"/>
      <c r="C645" s="123"/>
      <c r="D645" s="123"/>
      <c r="E645" s="123"/>
      <c r="F645" s="123"/>
      <c r="G645" s="123"/>
      <c r="H645" s="123"/>
      <c r="I645" s="123"/>
      <c r="J645" s="123"/>
      <c r="K645" s="123"/>
    </row>
    <row r="646" spans="2:11" s="345" customFormat="1" ht="16.2" x14ac:dyDescent="0.4">
      <c r="B646" s="3573"/>
      <c r="C646" s="123"/>
      <c r="D646" s="123"/>
      <c r="E646" s="123"/>
      <c r="F646" s="123"/>
      <c r="G646" s="123"/>
      <c r="H646" s="123"/>
      <c r="I646" s="123"/>
      <c r="J646" s="123"/>
      <c r="K646" s="123"/>
    </row>
    <row r="647" spans="2:11" s="345" customFormat="1" ht="16.2" x14ac:dyDescent="0.4">
      <c r="B647" s="3573"/>
      <c r="C647" s="2933" t="s">
        <v>6854</v>
      </c>
      <c r="D647" s="123"/>
      <c r="E647" s="123"/>
      <c r="F647" s="123"/>
      <c r="G647" s="123"/>
      <c r="H647" s="123"/>
      <c r="I647" s="123"/>
      <c r="J647" s="123"/>
      <c r="K647" s="123"/>
    </row>
    <row r="648" spans="2:11" s="345" customFormat="1" ht="16.2" x14ac:dyDescent="0.4">
      <c r="B648" s="3573"/>
      <c r="C648" s="2933" t="s">
        <v>6855</v>
      </c>
      <c r="D648" s="123"/>
      <c r="E648" s="123"/>
      <c r="F648" s="123"/>
      <c r="G648" s="123"/>
      <c r="H648" s="123"/>
      <c r="I648" s="123"/>
      <c r="J648" s="123"/>
      <c r="K648" s="123"/>
    </row>
    <row r="649" spans="2:11" s="345" customFormat="1" ht="16.8" x14ac:dyDescent="0.4">
      <c r="B649" s="3573"/>
      <c r="C649" s="267" t="s">
        <v>7099</v>
      </c>
      <c r="D649" s="123"/>
      <c r="E649" s="123"/>
      <c r="F649" s="123"/>
      <c r="G649" s="123"/>
      <c r="H649" s="123"/>
      <c r="I649" s="123"/>
      <c r="J649" s="123"/>
      <c r="K649" s="123"/>
    </row>
    <row r="650" spans="2:11" s="345" customFormat="1" ht="16.2" x14ac:dyDescent="0.4">
      <c r="B650" s="3573"/>
      <c r="C650" s="2933" t="s">
        <v>6856</v>
      </c>
      <c r="D650" s="123"/>
      <c r="E650" s="123"/>
      <c r="F650" s="123"/>
      <c r="G650" s="123"/>
      <c r="H650" s="123"/>
      <c r="I650" s="123"/>
      <c r="J650" s="123"/>
      <c r="K650" s="123"/>
    </row>
    <row r="651" spans="2:11" s="345" customFormat="1" ht="16.2" x14ac:dyDescent="0.4">
      <c r="B651" s="3573"/>
      <c r="C651" s="2933" t="s">
        <v>6857</v>
      </c>
      <c r="D651" s="123"/>
      <c r="E651" s="123"/>
      <c r="F651" s="123"/>
      <c r="G651" s="123"/>
      <c r="H651" s="123"/>
      <c r="I651" s="123"/>
      <c r="J651" s="123"/>
      <c r="K651" s="123"/>
    </row>
    <row r="652" spans="2:11" s="345" customFormat="1" ht="16.2" x14ac:dyDescent="0.4">
      <c r="B652" s="3573"/>
      <c r="C652" s="2933" t="s">
        <v>6858</v>
      </c>
      <c r="D652" s="123"/>
      <c r="E652" s="123"/>
      <c r="F652" s="123"/>
      <c r="G652" s="123"/>
      <c r="H652" s="123"/>
      <c r="I652" s="123"/>
      <c r="J652" s="123"/>
      <c r="K652" s="123"/>
    </row>
    <row r="653" spans="2:11" s="345" customFormat="1" ht="16.2" x14ac:dyDescent="0.4">
      <c r="B653" s="3573"/>
      <c r="C653" s="2933" t="s">
        <v>6859</v>
      </c>
      <c r="D653" s="123"/>
      <c r="E653" s="123"/>
      <c r="F653" s="123"/>
      <c r="G653" s="123"/>
      <c r="H653" s="123"/>
      <c r="I653" s="123"/>
      <c r="J653" s="123"/>
      <c r="K653" s="123"/>
    </row>
    <row r="654" spans="2:11" s="345" customFormat="1" ht="16.2" x14ac:dyDescent="0.4">
      <c r="B654" s="3573"/>
      <c r="C654" s="2933" t="s">
        <v>6860</v>
      </c>
      <c r="D654" s="123"/>
      <c r="E654" s="123"/>
      <c r="F654" s="123"/>
      <c r="G654" s="123"/>
      <c r="H654" s="123"/>
      <c r="I654" s="123"/>
      <c r="J654" s="123"/>
      <c r="K654" s="123"/>
    </row>
    <row r="655" spans="2:11" s="345" customFormat="1" ht="16.2" x14ac:dyDescent="0.4">
      <c r="B655" s="3573"/>
      <c r="C655" s="2933" t="s">
        <v>6861</v>
      </c>
      <c r="D655" s="123"/>
      <c r="E655" s="123"/>
      <c r="F655" s="123"/>
      <c r="G655" s="123"/>
      <c r="H655" s="123"/>
      <c r="I655" s="123"/>
      <c r="J655" s="123"/>
      <c r="K655" s="123"/>
    </row>
    <row r="656" spans="2:11" s="345" customFormat="1" ht="16.2" x14ac:dyDescent="0.4">
      <c r="B656" s="3573"/>
      <c r="C656" s="2933" t="s">
        <v>6862</v>
      </c>
      <c r="D656" s="123"/>
      <c r="E656" s="123"/>
      <c r="F656" s="123"/>
      <c r="G656" s="123"/>
      <c r="H656" s="123"/>
      <c r="I656" s="123"/>
      <c r="J656" s="123"/>
      <c r="K656" s="123"/>
    </row>
    <row r="657" spans="2:11" s="345" customFormat="1" ht="16.2" x14ac:dyDescent="0.4">
      <c r="B657" s="3573"/>
      <c r="C657" s="2933" t="s">
        <v>6863</v>
      </c>
      <c r="D657" s="123"/>
      <c r="E657" s="123"/>
      <c r="F657" s="123"/>
      <c r="G657" s="123"/>
      <c r="H657" s="123"/>
      <c r="I657" s="123"/>
      <c r="J657" s="123"/>
      <c r="K657" s="123"/>
    </row>
    <row r="658" spans="2:11" s="345" customFormat="1" ht="16.2" x14ac:dyDescent="0.4">
      <c r="B658" s="3573"/>
      <c r="C658" s="2933" t="s">
        <v>6864</v>
      </c>
      <c r="D658" s="123"/>
      <c r="E658" s="123"/>
      <c r="F658" s="123"/>
      <c r="G658" s="123"/>
      <c r="H658" s="123"/>
      <c r="I658" s="123"/>
      <c r="J658" s="123"/>
      <c r="K658" s="123"/>
    </row>
    <row r="659" spans="2:11" s="345" customFormat="1" ht="16.2" x14ac:dyDescent="0.4">
      <c r="B659" s="3573"/>
      <c r="C659" s="2933" t="s">
        <v>6865</v>
      </c>
      <c r="D659" s="123"/>
      <c r="E659" s="123"/>
      <c r="F659" s="123"/>
      <c r="G659" s="123"/>
      <c r="H659" s="123"/>
      <c r="I659" s="123"/>
      <c r="J659" s="123"/>
      <c r="K659" s="123"/>
    </row>
    <row r="660" spans="2:11" s="345" customFormat="1" ht="16.2" x14ac:dyDescent="0.4">
      <c r="B660" s="3573"/>
      <c r="C660" s="2933" t="s">
        <v>6866</v>
      </c>
      <c r="D660" s="123"/>
      <c r="E660" s="123"/>
      <c r="F660" s="123"/>
      <c r="G660" s="123"/>
      <c r="H660" s="123"/>
      <c r="I660" s="123"/>
      <c r="J660" s="123"/>
      <c r="K660" s="123"/>
    </row>
    <row r="661" spans="2:11" s="345" customFormat="1" ht="16.2" x14ac:dyDescent="0.4">
      <c r="B661" s="3573"/>
      <c r="C661" s="2933" t="s">
        <v>6867</v>
      </c>
      <c r="D661" s="123"/>
      <c r="E661" s="123"/>
      <c r="F661" s="123"/>
      <c r="G661" s="123"/>
      <c r="H661" s="123"/>
      <c r="I661" s="123"/>
      <c r="J661" s="123"/>
      <c r="K661" s="123"/>
    </row>
    <row r="662" spans="2:11" s="345" customFormat="1" ht="16.2" x14ac:dyDescent="0.4">
      <c r="B662" s="3573"/>
      <c r="C662" s="2933" t="s">
        <v>6868</v>
      </c>
      <c r="D662" s="123"/>
      <c r="E662" s="123"/>
      <c r="F662" s="123"/>
      <c r="G662" s="123"/>
      <c r="H662" s="123"/>
      <c r="I662" s="123"/>
      <c r="J662" s="123"/>
      <c r="K662" s="123"/>
    </row>
    <row r="663" spans="2:11" s="345" customFormat="1" ht="16.8" x14ac:dyDescent="0.4">
      <c r="B663" s="3573"/>
      <c r="C663" s="267" t="s">
        <v>7100</v>
      </c>
      <c r="D663" s="123"/>
      <c r="E663" s="123"/>
      <c r="F663" s="123"/>
      <c r="G663" s="123"/>
      <c r="H663" s="123"/>
      <c r="I663" s="123"/>
      <c r="J663" s="123"/>
      <c r="K663" s="123"/>
    </row>
    <row r="664" spans="2:11" s="345" customFormat="1" ht="16.8" x14ac:dyDescent="0.4">
      <c r="B664" s="3573"/>
      <c r="C664" s="267" t="s">
        <v>7101</v>
      </c>
      <c r="D664" s="123"/>
      <c r="E664" s="123"/>
      <c r="F664" s="123"/>
      <c r="G664" s="123"/>
      <c r="H664" s="123"/>
      <c r="I664" s="123"/>
      <c r="J664" s="123"/>
      <c r="K664" s="123"/>
    </row>
    <row r="665" spans="2:11" s="345" customFormat="1" ht="16.2" x14ac:dyDescent="0.4">
      <c r="B665" s="3573"/>
      <c r="C665" s="2933" t="s">
        <v>6869</v>
      </c>
      <c r="D665" s="123"/>
      <c r="E665" s="123"/>
      <c r="F665" s="123"/>
      <c r="G665" s="123"/>
      <c r="H665" s="123"/>
      <c r="I665" s="123"/>
      <c r="J665" s="123"/>
      <c r="K665" s="123"/>
    </row>
    <row r="666" spans="2:11" s="345" customFormat="1" ht="16.2" x14ac:dyDescent="0.4">
      <c r="B666" s="3573"/>
      <c r="C666" s="2933" t="s">
        <v>6870</v>
      </c>
      <c r="D666" s="123"/>
      <c r="E666" s="123"/>
      <c r="F666" s="123"/>
      <c r="G666" s="123"/>
      <c r="H666" s="123"/>
      <c r="I666" s="123"/>
      <c r="J666" s="123"/>
      <c r="K666" s="123"/>
    </row>
    <row r="667" spans="2:11" s="345" customFormat="1" ht="16.2" x14ac:dyDescent="0.4">
      <c r="B667" s="3573"/>
      <c r="C667" s="2933" t="s">
        <v>6871</v>
      </c>
      <c r="D667" s="123"/>
      <c r="E667" s="123"/>
      <c r="F667" s="123"/>
      <c r="G667" s="123"/>
      <c r="H667" s="123"/>
      <c r="I667" s="123"/>
      <c r="J667" s="123"/>
      <c r="K667" s="123"/>
    </row>
    <row r="668" spans="2:11" s="345" customFormat="1" ht="16.2" x14ac:dyDescent="0.4">
      <c r="B668" s="3573"/>
      <c r="C668" s="2933" t="s">
        <v>6872</v>
      </c>
      <c r="D668" s="123"/>
      <c r="E668" s="123"/>
      <c r="F668" s="123"/>
      <c r="G668" s="123"/>
      <c r="H668" s="123"/>
      <c r="I668" s="123"/>
      <c r="J668" s="123"/>
      <c r="K668" s="123"/>
    </row>
    <row r="669" spans="2:11" s="345" customFormat="1" ht="16.2" x14ac:dyDescent="0.4">
      <c r="B669" s="3573"/>
      <c r="C669" s="2933" t="s">
        <v>6873</v>
      </c>
      <c r="D669" s="123"/>
      <c r="E669" s="123"/>
      <c r="F669" s="123"/>
      <c r="G669" s="123"/>
      <c r="H669" s="123"/>
      <c r="I669" s="123"/>
      <c r="J669" s="123"/>
      <c r="K669" s="123"/>
    </row>
    <row r="670" spans="2:11" s="345" customFormat="1" ht="16.8" thickBot="1" x14ac:dyDescent="0.45">
      <c r="B670" s="3573"/>
    </row>
    <row r="671" spans="2:11" s="345" customFormat="1" ht="16.8" thickBot="1" x14ac:dyDescent="0.45">
      <c r="B671" s="3573"/>
      <c r="C671" s="3603" t="s">
        <v>6874</v>
      </c>
      <c r="D671" s="3603"/>
      <c r="E671" s="3603"/>
      <c r="F671" s="3603"/>
      <c r="G671" s="3603"/>
      <c r="H671" s="3603"/>
      <c r="I671" s="3603"/>
      <c r="J671" s="3603"/>
      <c r="K671" s="3604"/>
    </row>
    <row r="672" spans="2:11" s="345" customFormat="1" ht="16.8" thickBot="1" x14ac:dyDescent="0.45">
      <c r="B672" s="3573"/>
      <c r="C672" s="3605"/>
      <c r="D672" s="3606"/>
      <c r="E672" s="3592" t="s">
        <v>6728</v>
      </c>
      <c r="F672" s="3607"/>
      <c r="G672" s="3607"/>
      <c r="H672" s="3607"/>
      <c r="I672" s="3607"/>
      <c r="J672" s="3607"/>
      <c r="K672" s="3593"/>
    </row>
    <row r="673" spans="2:11" s="345" customFormat="1" ht="16.8" thickBot="1" x14ac:dyDescent="0.45">
      <c r="B673" s="3573"/>
      <c r="C673" s="3575"/>
      <c r="D673" s="3576"/>
      <c r="E673" s="2908" t="s">
        <v>1105</v>
      </c>
      <c r="F673" s="2909" t="s">
        <v>1106</v>
      </c>
      <c r="G673" s="2909" t="s">
        <v>6729</v>
      </c>
      <c r="H673" s="3592" t="s">
        <v>6730</v>
      </c>
      <c r="I673" s="3593"/>
      <c r="J673" s="2909" t="s">
        <v>1109</v>
      </c>
      <c r="K673" s="2909" t="s">
        <v>1110</v>
      </c>
    </row>
    <row r="674" spans="2:11" s="345" customFormat="1" ht="16.8" thickBot="1" x14ac:dyDescent="0.45">
      <c r="B674" s="3573"/>
      <c r="C674" s="3608" t="s">
        <v>6875</v>
      </c>
      <c r="D674" s="3608"/>
      <c r="E674" s="3608"/>
      <c r="F674" s="3608"/>
      <c r="G674" s="3608"/>
      <c r="H674" s="3608"/>
      <c r="I674" s="3608"/>
      <c r="J674" s="3608"/>
      <c r="K674" s="3609"/>
    </row>
    <row r="675" spans="2:11" s="345" customFormat="1" ht="92.4" customHeight="1" thickBot="1" x14ac:dyDescent="0.45">
      <c r="B675" s="3573"/>
      <c r="C675" s="3577" t="s">
        <v>6876</v>
      </c>
      <c r="D675" s="3578"/>
      <c r="E675" s="3579" t="s">
        <v>7102</v>
      </c>
      <c r="F675" s="3581" t="s">
        <v>7103</v>
      </c>
      <c r="G675" s="3581" t="s">
        <v>7104</v>
      </c>
      <c r="H675" s="3583" t="s">
        <v>7105</v>
      </c>
      <c r="I675" s="3584"/>
      <c r="J675" s="3581" t="s">
        <v>7106</v>
      </c>
      <c r="K675" s="3581" t="s">
        <v>7107</v>
      </c>
    </row>
    <row r="676" spans="2:11" s="345" customFormat="1" ht="16.8" thickBot="1" x14ac:dyDescent="0.45">
      <c r="B676" s="3573"/>
      <c r="C676" s="2938" t="s">
        <v>6731</v>
      </c>
      <c r="D676" s="2902">
        <v>60</v>
      </c>
      <c r="E676" s="3580"/>
      <c r="F676" s="3582"/>
      <c r="G676" s="3582"/>
      <c r="H676" s="3585"/>
      <c r="I676" s="3569"/>
      <c r="J676" s="3582"/>
      <c r="K676" s="3582"/>
    </row>
    <row r="677" spans="2:11" s="345" customFormat="1" ht="16.2" x14ac:dyDescent="0.4">
      <c r="B677" s="3573"/>
      <c r="C677" s="3564" t="s">
        <v>6732</v>
      </c>
      <c r="D677" s="3564"/>
      <c r="E677" s="3564"/>
      <c r="F677" s="3564"/>
      <c r="G677" s="3564"/>
      <c r="H677" s="3564"/>
      <c r="I677" s="3564"/>
      <c r="J677" s="3564"/>
      <c r="K677" s="3565"/>
    </row>
    <row r="678" spans="2:11" s="345" customFormat="1" ht="86.4" customHeight="1" x14ac:dyDescent="0.4">
      <c r="B678" s="3573"/>
      <c r="C678" s="3566" t="s">
        <v>6877</v>
      </c>
      <c r="D678" s="3566"/>
      <c r="E678" s="3566"/>
      <c r="F678" s="3566"/>
      <c r="G678" s="3566"/>
      <c r="H678" s="3566"/>
      <c r="I678" s="3566"/>
      <c r="J678" s="3566"/>
      <c r="K678" s="3567"/>
    </row>
    <row r="679" spans="2:11" s="345" customFormat="1" ht="16.2" x14ac:dyDescent="0.4">
      <c r="B679" s="3573"/>
      <c r="C679" s="3566" t="s">
        <v>6878</v>
      </c>
      <c r="D679" s="3566"/>
      <c r="E679" s="3566"/>
      <c r="F679" s="3566"/>
      <c r="G679" s="3566"/>
      <c r="H679" s="3566"/>
      <c r="I679" s="3566"/>
      <c r="J679" s="3566"/>
      <c r="K679" s="3567"/>
    </row>
    <row r="680" spans="2:11" s="345" customFormat="1" ht="28.8" customHeight="1" x14ac:dyDescent="0.4">
      <c r="B680" s="3573"/>
      <c r="C680" s="3566" t="s">
        <v>6879</v>
      </c>
      <c r="D680" s="3566"/>
      <c r="E680" s="3566"/>
      <c r="F680" s="3566"/>
      <c r="G680" s="3566"/>
      <c r="H680" s="3566"/>
      <c r="I680" s="3566"/>
      <c r="J680" s="3566"/>
      <c r="K680" s="3567"/>
    </row>
    <row r="681" spans="2:11" s="345" customFormat="1" ht="16.8" thickBot="1" x14ac:dyDescent="0.45">
      <c r="B681" s="3573"/>
      <c r="C681" s="3568" t="s">
        <v>7</v>
      </c>
      <c r="D681" s="3568"/>
      <c r="E681" s="3568"/>
      <c r="F681" s="3568"/>
      <c r="G681" s="3568"/>
      <c r="H681" s="3568"/>
      <c r="I681" s="3568"/>
      <c r="J681" s="3568"/>
      <c r="K681" s="3569"/>
    </row>
    <row r="682" spans="2:11" s="345" customFormat="1" ht="16.2" x14ac:dyDescent="0.4">
      <c r="B682" s="3573"/>
      <c r="C682" s="3564" t="s">
        <v>7029</v>
      </c>
      <c r="D682" s="3564"/>
      <c r="E682" s="3564"/>
      <c r="F682" s="3564"/>
      <c r="G682" s="3564"/>
      <c r="H682" s="3564"/>
      <c r="I682" s="3564"/>
      <c r="J682" s="3564"/>
      <c r="K682" s="3565"/>
    </row>
    <row r="683" spans="2:11" s="345" customFormat="1" ht="43.2" customHeight="1" x14ac:dyDescent="0.4">
      <c r="B683" s="3573"/>
      <c r="C683" s="3566" t="s">
        <v>6880</v>
      </c>
      <c r="D683" s="3566"/>
      <c r="E683" s="3566"/>
      <c r="F683" s="3566"/>
      <c r="G683" s="3566"/>
      <c r="H683" s="3566"/>
      <c r="I683" s="3566"/>
      <c r="J683" s="3566"/>
      <c r="K683" s="3567"/>
    </row>
    <row r="684" spans="2:11" s="345" customFormat="1" ht="16.8" thickBot="1" x14ac:dyDescent="0.45">
      <c r="B684" s="3573"/>
      <c r="C684" s="3568"/>
      <c r="D684" s="3568"/>
      <c r="E684" s="3568"/>
      <c r="F684" s="3568"/>
      <c r="G684" s="3568"/>
      <c r="H684" s="3568"/>
      <c r="I684" s="3568"/>
      <c r="J684" s="3568"/>
      <c r="K684" s="3569"/>
    </row>
    <row r="685" spans="2:11" s="345" customFormat="1" ht="129.6" x14ac:dyDescent="0.4">
      <c r="B685" s="3573"/>
      <c r="C685" s="3656" t="s">
        <v>6881</v>
      </c>
      <c r="D685" s="3657"/>
      <c r="E685" s="2906" t="s">
        <v>7108</v>
      </c>
      <c r="F685" s="2910" t="s">
        <v>7109</v>
      </c>
      <c r="G685" s="2906" t="s">
        <v>7110</v>
      </c>
      <c r="H685" s="2910" t="s">
        <v>7111</v>
      </c>
      <c r="I685" s="3583" t="s">
        <v>7112</v>
      </c>
      <c r="J685" s="3584"/>
      <c r="K685" s="2910" t="s">
        <v>7113</v>
      </c>
    </row>
    <row r="686" spans="2:11" s="345" customFormat="1" ht="86.4" customHeight="1" x14ac:dyDescent="0.4">
      <c r="B686" s="3573"/>
      <c r="C686" s="3640" t="s">
        <v>6882</v>
      </c>
      <c r="D686" s="3641"/>
      <c r="E686" s="2910"/>
      <c r="F686" s="2910"/>
      <c r="G686" s="2910"/>
      <c r="H686" s="2910"/>
      <c r="I686" s="3620"/>
      <c r="J686" s="3567"/>
      <c r="K686" s="2910"/>
    </row>
    <row r="687" spans="2:11" s="345" customFormat="1" ht="16.2" x14ac:dyDescent="0.4">
      <c r="B687" s="3573"/>
      <c r="C687" s="3652"/>
      <c r="D687" s="3653"/>
      <c r="E687" s="2910"/>
      <c r="F687" s="2910"/>
      <c r="G687" s="2910" t="s">
        <v>6729</v>
      </c>
      <c r="H687" s="2910" t="s">
        <v>6730</v>
      </c>
      <c r="I687" s="3620"/>
      <c r="J687" s="3567"/>
      <c r="K687" s="2910" t="s">
        <v>1110</v>
      </c>
    </row>
    <row r="688" spans="2:11" s="345" customFormat="1" ht="16.2" x14ac:dyDescent="0.4">
      <c r="B688" s="3573"/>
      <c r="C688" s="3652"/>
      <c r="D688" s="3653"/>
      <c r="E688" s="2910"/>
      <c r="F688" s="2910" t="s">
        <v>1106</v>
      </c>
      <c r="G688" s="2935"/>
      <c r="H688" s="2935"/>
      <c r="I688" s="3620" t="s">
        <v>1109</v>
      </c>
      <c r="J688" s="3567"/>
      <c r="K688" s="2935"/>
    </row>
    <row r="689" spans="2:11" s="345" customFormat="1" ht="16.8" thickBot="1" x14ac:dyDescent="0.45">
      <c r="B689" s="3573"/>
      <c r="C689" s="3654"/>
      <c r="D689" s="3655"/>
      <c r="E689" s="2910"/>
      <c r="F689" s="2935"/>
      <c r="G689" s="2935"/>
      <c r="H689" s="2935"/>
      <c r="I689" s="3623"/>
      <c r="J689" s="3624"/>
      <c r="K689" s="2935"/>
    </row>
    <row r="690" spans="2:11" s="345" customFormat="1" ht="16.8" thickBot="1" x14ac:dyDescent="0.45">
      <c r="B690" s="3573"/>
      <c r="C690" s="2938" t="s">
        <v>6731</v>
      </c>
      <c r="D690" s="2902">
        <v>80</v>
      </c>
      <c r="E690" s="2907" t="s">
        <v>1105</v>
      </c>
      <c r="F690" s="2936"/>
      <c r="G690" s="2936"/>
      <c r="H690" s="2936"/>
      <c r="I690" s="3617"/>
      <c r="J690" s="3576"/>
      <c r="K690" s="2936"/>
    </row>
    <row r="691" spans="2:11" s="345" customFormat="1" ht="16.2" x14ac:dyDescent="0.4">
      <c r="B691" s="3573"/>
      <c r="C691" s="3564" t="s">
        <v>6883</v>
      </c>
      <c r="D691" s="3564"/>
      <c r="E691" s="3564"/>
      <c r="F691" s="3564"/>
      <c r="G691" s="3564"/>
      <c r="H691" s="3564"/>
      <c r="I691" s="3564"/>
      <c r="J691" s="3564"/>
      <c r="K691" s="3565"/>
    </row>
    <row r="692" spans="2:11" s="345" customFormat="1" ht="43.2" customHeight="1" x14ac:dyDescent="0.4">
      <c r="B692" s="3573"/>
      <c r="C692" s="3566" t="s">
        <v>6884</v>
      </c>
      <c r="D692" s="3566"/>
      <c r="E692" s="3566"/>
      <c r="F692" s="3566"/>
      <c r="G692" s="3566"/>
      <c r="H692" s="3566"/>
      <c r="I692" s="3566"/>
      <c r="J692" s="3566"/>
      <c r="K692" s="3567"/>
    </row>
    <row r="693" spans="2:11" s="345" customFormat="1" ht="16.2" x14ac:dyDescent="0.4">
      <c r="B693" s="3573"/>
      <c r="C693" s="3566"/>
      <c r="D693" s="3566"/>
      <c r="E693" s="3566"/>
      <c r="F693" s="3566"/>
      <c r="G693" s="3566"/>
      <c r="H693" s="3566"/>
      <c r="I693" s="3566"/>
      <c r="J693" s="3566"/>
      <c r="K693" s="3567"/>
    </row>
    <row r="694" spans="2:11" s="345" customFormat="1" ht="72" customHeight="1" x14ac:dyDescent="0.4">
      <c r="B694" s="3573"/>
      <c r="C694" s="3566" t="s">
        <v>6885</v>
      </c>
      <c r="D694" s="3566"/>
      <c r="E694" s="3566"/>
      <c r="F694" s="3566"/>
      <c r="G694" s="3566"/>
      <c r="H694" s="3566"/>
      <c r="I694" s="3566"/>
      <c r="J694" s="3566"/>
      <c r="K694" s="3567"/>
    </row>
    <row r="695" spans="2:11" s="345" customFormat="1" ht="28.8" customHeight="1" x14ac:dyDescent="0.4">
      <c r="B695" s="3573"/>
      <c r="C695" s="3566" t="s">
        <v>6886</v>
      </c>
      <c r="D695" s="3566"/>
      <c r="E695" s="3566"/>
      <c r="F695" s="3566"/>
      <c r="G695" s="3566"/>
      <c r="H695" s="3566"/>
      <c r="I695" s="3566"/>
      <c r="J695" s="3566"/>
      <c r="K695" s="3567"/>
    </row>
    <row r="696" spans="2:11" s="345" customFormat="1" ht="16.8" thickBot="1" x14ac:dyDescent="0.45">
      <c r="B696" s="3573"/>
      <c r="C696" s="3568"/>
      <c r="D696" s="3568"/>
      <c r="E696" s="3568"/>
      <c r="F696" s="3568"/>
      <c r="G696" s="3568"/>
      <c r="H696" s="3568"/>
      <c r="I696" s="3568"/>
      <c r="J696" s="3568"/>
      <c r="K696" s="3569"/>
    </row>
    <row r="697" spans="2:11" s="345" customFormat="1" ht="16.2" x14ac:dyDescent="0.4">
      <c r="B697" s="3573"/>
      <c r="C697" s="3564" t="s">
        <v>6738</v>
      </c>
      <c r="D697" s="3564"/>
      <c r="E697" s="3564"/>
      <c r="F697" s="3564"/>
      <c r="G697" s="3564"/>
      <c r="H697" s="3564"/>
      <c r="I697" s="3564"/>
      <c r="J697" s="3564"/>
      <c r="K697" s="3565"/>
    </row>
    <row r="698" spans="2:11" s="345" customFormat="1" ht="28.8" customHeight="1" x14ac:dyDescent="0.4">
      <c r="B698" s="3573"/>
      <c r="C698" s="3566" t="s">
        <v>6887</v>
      </c>
      <c r="D698" s="3566"/>
      <c r="E698" s="3566"/>
      <c r="F698" s="3566"/>
      <c r="G698" s="3566"/>
      <c r="H698" s="3566"/>
      <c r="I698" s="3566"/>
      <c r="J698" s="3566"/>
      <c r="K698" s="3567"/>
    </row>
    <row r="699" spans="2:11" s="345" customFormat="1" ht="16.2" x14ac:dyDescent="0.4">
      <c r="B699" s="3573"/>
      <c r="C699" s="3566"/>
      <c r="D699" s="3566"/>
      <c r="E699" s="3566"/>
      <c r="F699" s="3566"/>
      <c r="G699" s="3566"/>
      <c r="H699" s="3566"/>
      <c r="I699" s="3566"/>
      <c r="J699" s="3566"/>
      <c r="K699" s="3567"/>
    </row>
    <row r="700" spans="2:11" s="345" customFormat="1" ht="57.6" customHeight="1" x14ac:dyDescent="0.4">
      <c r="B700" s="3573"/>
      <c r="C700" s="3566" t="s">
        <v>6888</v>
      </c>
      <c r="D700" s="3566"/>
      <c r="E700" s="3566"/>
      <c r="F700" s="3566"/>
      <c r="G700" s="3566"/>
      <c r="H700" s="3566"/>
      <c r="I700" s="3566"/>
      <c r="J700" s="3566"/>
      <c r="K700" s="3567"/>
    </row>
    <row r="701" spans="2:11" s="345" customFormat="1" ht="16.8" thickBot="1" x14ac:dyDescent="0.45">
      <c r="B701" s="3573"/>
      <c r="C701" s="3568"/>
      <c r="D701" s="3568"/>
      <c r="E701" s="3568"/>
      <c r="F701" s="3568"/>
      <c r="G701" s="3568"/>
      <c r="H701" s="3568"/>
      <c r="I701" s="3568"/>
      <c r="J701" s="3568"/>
      <c r="K701" s="3569"/>
    </row>
    <row r="702" spans="2:11" s="345" customFormat="1" ht="16.2" x14ac:dyDescent="0.4">
      <c r="B702" s="3573"/>
      <c r="C702" s="123"/>
      <c r="D702" s="123"/>
      <c r="E702" s="123"/>
      <c r="F702" s="123"/>
      <c r="G702" s="123"/>
      <c r="H702" s="123"/>
      <c r="I702" s="123"/>
      <c r="J702" s="123"/>
      <c r="K702" s="123"/>
    </row>
    <row r="703" spans="2:11" s="345" customFormat="1" ht="16.2" x14ac:dyDescent="0.4">
      <c r="B703" s="3573"/>
      <c r="C703" s="123"/>
      <c r="D703" s="123"/>
      <c r="E703" s="123"/>
      <c r="F703" s="123"/>
      <c r="G703" s="123"/>
      <c r="H703" s="123"/>
      <c r="I703" s="123"/>
      <c r="J703" s="123"/>
      <c r="K703" s="123"/>
    </row>
    <row r="704" spans="2:11" s="345" customFormat="1" ht="16.2" x14ac:dyDescent="0.4">
      <c r="B704" s="3573"/>
      <c r="C704" s="2933" t="s">
        <v>6889</v>
      </c>
      <c r="D704" s="123"/>
      <c r="E704" s="123"/>
      <c r="F704" s="123"/>
      <c r="G704" s="123"/>
      <c r="H704" s="123"/>
      <c r="I704" s="123"/>
      <c r="J704" s="123"/>
      <c r="K704" s="123"/>
    </row>
    <row r="705" spans="2:17" s="345" customFormat="1" ht="16.2" x14ac:dyDescent="0.4">
      <c r="B705" s="3573"/>
      <c r="C705" s="2933" t="s">
        <v>6890</v>
      </c>
      <c r="D705" s="123"/>
      <c r="E705" s="123"/>
      <c r="F705" s="123"/>
      <c r="G705" s="123"/>
      <c r="H705" s="123"/>
      <c r="I705" s="123"/>
      <c r="J705" s="123"/>
      <c r="K705" s="123"/>
    </row>
    <row r="706" spans="2:17" s="345" customFormat="1" ht="16.2" x14ac:dyDescent="0.4">
      <c r="B706" s="3573"/>
    </row>
    <row r="707" spans="2:17" s="345" customFormat="1" ht="16.8" thickBot="1" x14ac:dyDescent="0.45">
      <c r="B707" s="3573"/>
      <c r="C707" s="217"/>
      <c r="D707" s="123"/>
      <c r="E707" s="123"/>
      <c r="F707" s="123"/>
      <c r="G707" s="123"/>
      <c r="H707" s="123"/>
      <c r="I707" s="123"/>
      <c r="J707" s="123"/>
      <c r="K707" s="123"/>
      <c r="L707" s="123"/>
      <c r="M707" s="123"/>
      <c r="N707" s="123"/>
      <c r="O707" s="123"/>
      <c r="P707" s="123"/>
      <c r="Q707" s="123"/>
    </row>
    <row r="708" spans="2:17" s="345" customFormat="1" ht="16.8" thickBot="1" x14ac:dyDescent="0.45">
      <c r="B708" s="3573"/>
      <c r="C708" s="3575"/>
      <c r="D708" s="3575"/>
      <c r="E708" s="3576"/>
      <c r="F708" s="3592" t="s">
        <v>1105</v>
      </c>
      <c r="G708" s="3593"/>
      <c r="H708" s="3592" t="s">
        <v>1106</v>
      </c>
      <c r="I708" s="3593"/>
      <c r="J708" s="3592" t="s">
        <v>6729</v>
      </c>
      <c r="K708" s="3593"/>
      <c r="L708" s="3592" t="s">
        <v>6730</v>
      </c>
      <c r="M708" s="3593"/>
      <c r="N708" s="3592" t="s">
        <v>1109</v>
      </c>
      <c r="O708" s="3593"/>
      <c r="P708" s="3592" t="s">
        <v>1110</v>
      </c>
      <c r="Q708" s="3593"/>
    </row>
    <row r="709" spans="2:17" s="345" customFormat="1" ht="55.2" customHeight="1" x14ac:dyDescent="0.4">
      <c r="B709" s="3573"/>
      <c r="C709" s="3638" t="s">
        <v>6891</v>
      </c>
      <c r="D709" s="3638"/>
      <c r="E709" s="3639"/>
      <c r="F709" s="3594" t="s">
        <v>7108</v>
      </c>
      <c r="G709" s="3565"/>
      <c r="H709" s="3583" t="s">
        <v>7109</v>
      </c>
      <c r="I709" s="3584"/>
      <c r="J709" s="3594" t="s">
        <v>7114</v>
      </c>
      <c r="K709" s="3565"/>
      <c r="L709" s="3583" t="s">
        <v>7115</v>
      </c>
      <c r="M709" s="3584"/>
      <c r="N709" s="3583" t="s">
        <v>7116</v>
      </c>
      <c r="O709" s="3584"/>
      <c r="P709" s="3583" t="s">
        <v>7117</v>
      </c>
      <c r="Q709" s="3584"/>
    </row>
    <row r="710" spans="2:17" s="345" customFormat="1" ht="16.2" x14ac:dyDescent="0.4">
      <c r="B710" s="3573"/>
      <c r="C710" s="3640"/>
      <c r="D710" s="3640"/>
      <c r="E710" s="3641"/>
      <c r="F710" s="3620"/>
      <c r="G710" s="3567"/>
      <c r="H710" s="3620"/>
      <c r="I710" s="3567"/>
      <c r="J710" s="3620"/>
      <c r="K710" s="3567"/>
      <c r="L710" s="3620"/>
      <c r="M710" s="3567"/>
      <c r="N710" s="3620"/>
      <c r="O710" s="3567"/>
      <c r="P710" s="3620"/>
      <c r="Q710" s="3567"/>
    </row>
    <row r="711" spans="2:17" s="345" customFormat="1" ht="16.8" thickBot="1" x14ac:dyDescent="0.45">
      <c r="B711" s="3573"/>
      <c r="C711" s="3642"/>
      <c r="D711" s="3642"/>
      <c r="E711" s="3643"/>
      <c r="F711" s="3620"/>
      <c r="G711" s="3567"/>
      <c r="H711" s="3620" t="s">
        <v>1106</v>
      </c>
      <c r="I711" s="3567"/>
      <c r="J711" s="3620" t="s">
        <v>6729</v>
      </c>
      <c r="K711" s="3567"/>
      <c r="L711" s="3620"/>
      <c r="M711" s="3567"/>
      <c r="N711" s="3620"/>
      <c r="O711" s="3567"/>
      <c r="P711" s="3620" t="s">
        <v>1110</v>
      </c>
      <c r="Q711" s="3567"/>
    </row>
    <row r="712" spans="2:17" s="345" customFormat="1" ht="16.8" thickBot="1" x14ac:dyDescent="0.45">
      <c r="B712" s="3573"/>
      <c r="C712" s="2938" t="s">
        <v>6731</v>
      </c>
      <c r="D712" s="3621">
        <v>40</v>
      </c>
      <c r="E712" s="3622"/>
      <c r="F712" s="3585" t="s">
        <v>1105</v>
      </c>
      <c r="G712" s="3569"/>
      <c r="H712" s="3617"/>
      <c r="I712" s="3576"/>
      <c r="J712" s="3617"/>
      <c r="K712" s="3576"/>
      <c r="L712" s="3585" t="s">
        <v>6730</v>
      </c>
      <c r="M712" s="3569"/>
      <c r="N712" s="3585" t="s">
        <v>1109</v>
      </c>
      <c r="O712" s="3569"/>
      <c r="P712" s="3617"/>
      <c r="Q712" s="3576"/>
    </row>
    <row r="713" spans="2:17" s="345" customFormat="1" ht="16.2" x14ac:dyDescent="0.4">
      <c r="B713" s="3573"/>
      <c r="C713" s="3564" t="s">
        <v>6732</v>
      </c>
      <c r="D713" s="3564"/>
      <c r="E713" s="3564"/>
      <c r="F713" s="3564"/>
      <c r="G713" s="3564"/>
      <c r="H713" s="3564"/>
      <c r="I713" s="3564"/>
      <c r="J713" s="3564"/>
      <c r="K713" s="3564"/>
      <c r="L713" s="3564"/>
      <c r="M713" s="3564"/>
      <c r="N713" s="3564"/>
      <c r="O713" s="3564"/>
      <c r="P713" s="3564"/>
      <c r="Q713" s="3565"/>
    </row>
    <row r="714" spans="2:17" s="345" customFormat="1" ht="28.8" customHeight="1" x14ac:dyDescent="0.4">
      <c r="B714" s="3573"/>
      <c r="C714" s="3566" t="s">
        <v>6892</v>
      </c>
      <c r="D714" s="3566"/>
      <c r="E714" s="3566"/>
      <c r="F714" s="3566"/>
      <c r="G714" s="3566"/>
      <c r="H714" s="3566"/>
      <c r="I714" s="3566"/>
      <c r="J714" s="3566"/>
      <c r="K714" s="3566"/>
      <c r="L714" s="3566"/>
      <c r="M714" s="3566"/>
      <c r="N714" s="3566"/>
      <c r="O714" s="3566"/>
      <c r="P714" s="3566"/>
      <c r="Q714" s="3567"/>
    </row>
    <row r="715" spans="2:17" s="345" customFormat="1" ht="16.2" x14ac:dyDescent="0.4">
      <c r="B715" s="3573"/>
      <c r="C715" s="3566"/>
      <c r="D715" s="3566"/>
      <c r="E715" s="3566"/>
      <c r="F715" s="3566"/>
      <c r="G715" s="3566"/>
      <c r="H715" s="3566"/>
      <c r="I715" s="3566"/>
      <c r="J715" s="3566"/>
      <c r="K715" s="3566"/>
      <c r="L715" s="3566"/>
      <c r="M715" s="3566"/>
      <c r="N715" s="3566"/>
      <c r="O715" s="3566"/>
      <c r="P715" s="3566"/>
      <c r="Q715" s="3567"/>
    </row>
    <row r="716" spans="2:17" s="345" customFormat="1" ht="16.2" x14ac:dyDescent="0.4">
      <c r="B716" s="3573"/>
      <c r="C716" s="3566" t="s">
        <v>6893</v>
      </c>
      <c r="D716" s="3566"/>
      <c r="E716" s="3566"/>
      <c r="F716" s="3566"/>
      <c r="G716" s="3566"/>
      <c r="H716" s="3566"/>
      <c r="I716" s="3566"/>
      <c r="J716" s="3566"/>
      <c r="K716" s="3566"/>
      <c r="L716" s="3566"/>
      <c r="M716" s="3566"/>
      <c r="N716" s="3566"/>
      <c r="O716" s="3566"/>
      <c r="P716" s="3566"/>
      <c r="Q716" s="3567"/>
    </row>
    <row r="717" spans="2:17" s="345" customFormat="1" ht="16.8" thickBot="1" x14ac:dyDescent="0.45">
      <c r="B717" s="3573"/>
      <c r="C717" s="3568" t="s">
        <v>6894</v>
      </c>
      <c r="D717" s="3568"/>
      <c r="E717" s="3568"/>
      <c r="F717" s="3568"/>
      <c r="G717" s="3568"/>
      <c r="H717" s="3568"/>
      <c r="I717" s="3568"/>
      <c r="J717" s="3568"/>
      <c r="K717" s="3568"/>
      <c r="L717" s="3568"/>
      <c r="M717" s="3568"/>
      <c r="N717" s="3568"/>
      <c r="O717" s="3568"/>
      <c r="P717" s="3568"/>
      <c r="Q717" s="3569"/>
    </row>
    <row r="718" spans="2:17" s="345" customFormat="1" ht="16.2" x14ac:dyDescent="0.4">
      <c r="B718" s="3573"/>
      <c r="C718" s="3564" t="s">
        <v>7029</v>
      </c>
      <c r="D718" s="3564"/>
      <c r="E718" s="3564"/>
      <c r="F718" s="3564"/>
      <c r="G718" s="3564"/>
      <c r="H718" s="3564"/>
      <c r="I718" s="3564"/>
      <c r="J718" s="3564"/>
      <c r="K718" s="3564"/>
      <c r="L718" s="3564"/>
      <c r="M718" s="3564"/>
      <c r="N718" s="3564"/>
      <c r="O718" s="3564"/>
      <c r="P718" s="3564"/>
      <c r="Q718" s="3565"/>
    </row>
    <row r="719" spans="2:17" s="345" customFormat="1" ht="28.8" customHeight="1" x14ac:dyDescent="0.4">
      <c r="B719" s="3573"/>
      <c r="C719" s="3566" t="s">
        <v>6895</v>
      </c>
      <c r="D719" s="3566"/>
      <c r="E719" s="3566"/>
      <c r="F719" s="3566"/>
      <c r="G719" s="3566"/>
      <c r="H719" s="3566"/>
      <c r="I719" s="3566"/>
      <c r="J719" s="3566"/>
      <c r="K719" s="3566"/>
      <c r="L719" s="3566"/>
      <c r="M719" s="3566"/>
      <c r="N719" s="3566"/>
      <c r="O719" s="3566"/>
      <c r="P719" s="3566"/>
      <c r="Q719" s="3567"/>
    </row>
    <row r="720" spans="2:17" s="345" customFormat="1" ht="16.2" x14ac:dyDescent="0.4">
      <c r="B720" s="3573"/>
      <c r="C720" s="3566" t="s">
        <v>6896</v>
      </c>
      <c r="D720" s="3566"/>
      <c r="E720" s="3566"/>
      <c r="F720" s="3566"/>
      <c r="G720" s="3566"/>
      <c r="H720" s="3566"/>
      <c r="I720" s="3566"/>
      <c r="J720" s="3566"/>
      <c r="K720" s="3566"/>
      <c r="L720" s="3566"/>
      <c r="M720" s="3566"/>
      <c r="N720" s="3566"/>
      <c r="O720" s="3566"/>
      <c r="P720" s="3566"/>
      <c r="Q720" s="3567"/>
    </row>
    <row r="721" spans="2:17" s="345" customFormat="1" ht="16.2" x14ac:dyDescent="0.4">
      <c r="B721" s="3573"/>
      <c r="C721" s="3566"/>
      <c r="D721" s="3566"/>
      <c r="E721" s="3566"/>
      <c r="F721" s="3566"/>
      <c r="G721" s="3566"/>
      <c r="H721" s="3566"/>
      <c r="I721" s="3566"/>
      <c r="J721" s="3566"/>
      <c r="K721" s="3566"/>
      <c r="L721" s="3566"/>
      <c r="M721" s="3566"/>
      <c r="N721" s="3566"/>
      <c r="O721" s="3566"/>
      <c r="P721" s="3566"/>
      <c r="Q721" s="3567"/>
    </row>
    <row r="722" spans="2:17" s="345" customFormat="1" ht="16.2" x14ac:dyDescent="0.4">
      <c r="B722" s="3573"/>
      <c r="C722" s="3566" t="s">
        <v>6897</v>
      </c>
      <c r="D722" s="3566"/>
      <c r="E722" s="3566"/>
      <c r="F722" s="3566"/>
      <c r="G722" s="3566"/>
      <c r="H722" s="3566"/>
      <c r="I722" s="3566"/>
      <c r="J722" s="3566"/>
      <c r="K722" s="3566"/>
      <c r="L722" s="3566"/>
      <c r="M722" s="3566"/>
      <c r="N722" s="3566"/>
      <c r="O722" s="3566"/>
      <c r="P722" s="3566"/>
      <c r="Q722" s="3567"/>
    </row>
    <row r="723" spans="2:17" s="345" customFormat="1" ht="16.8" thickBot="1" x14ac:dyDescent="0.45">
      <c r="B723" s="3573"/>
      <c r="C723" s="3627"/>
      <c r="D723" s="3627"/>
      <c r="E723" s="3627"/>
      <c r="F723" s="3627"/>
      <c r="G723" s="3627"/>
      <c r="H723" s="3627"/>
      <c r="I723" s="3627"/>
      <c r="J723" s="3627"/>
      <c r="K723" s="3627"/>
      <c r="L723" s="3627"/>
      <c r="M723" s="3627"/>
      <c r="N723" s="3627"/>
      <c r="O723" s="3627"/>
      <c r="P723" s="3627"/>
      <c r="Q723" s="3628"/>
    </row>
    <row r="724" spans="2:17" s="345" customFormat="1" ht="69" customHeight="1" thickTop="1" x14ac:dyDescent="0.4">
      <c r="B724" s="3573"/>
      <c r="C724" s="3650" t="s">
        <v>6898</v>
      </c>
      <c r="D724" s="3650"/>
      <c r="E724" s="3651"/>
      <c r="F724" s="3625" t="s">
        <v>7108</v>
      </c>
      <c r="G724" s="3626"/>
      <c r="H724" s="3618" t="s">
        <v>7109</v>
      </c>
      <c r="I724" s="3619"/>
      <c r="J724" s="3625" t="s">
        <v>7118</v>
      </c>
      <c r="K724" s="3626"/>
      <c r="L724" s="3618" t="s">
        <v>7119</v>
      </c>
      <c r="M724" s="3619"/>
      <c r="N724" s="3618" t="s">
        <v>7120</v>
      </c>
      <c r="O724" s="3619"/>
      <c r="P724" s="3618" t="s">
        <v>7121</v>
      </c>
      <c r="Q724" s="3619"/>
    </row>
    <row r="725" spans="2:17" s="345" customFormat="1" ht="16.2" x14ac:dyDescent="0.4">
      <c r="B725" s="3573"/>
      <c r="C725" s="3640"/>
      <c r="D725" s="3640"/>
      <c r="E725" s="3641"/>
      <c r="F725" s="3620"/>
      <c r="G725" s="3567"/>
      <c r="H725" s="3620"/>
      <c r="I725" s="3567"/>
      <c r="J725" s="3620"/>
      <c r="K725" s="3567"/>
      <c r="L725" s="3620"/>
      <c r="M725" s="3567"/>
      <c r="N725" s="3620"/>
      <c r="O725" s="3567"/>
      <c r="P725" s="3620"/>
      <c r="Q725" s="3567"/>
    </row>
    <row r="726" spans="2:17" s="345" customFormat="1" ht="16.2" x14ac:dyDescent="0.4">
      <c r="B726" s="3573"/>
      <c r="C726" s="3640"/>
      <c r="D726" s="3640"/>
      <c r="E726" s="3641"/>
      <c r="F726" s="3620"/>
      <c r="G726" s="3567"/>
      <c r="H726" s="3620"/>
      <c r="I726" s="3567"/>
      <c r="J726" s="3620"/>
      <c r="K726" s="3567"/>
      <c r="L726" s="3620" t="s">
        <v>6730</v>
      </c>
      <c r="M726" s="3567"/>
      <c r="N726" s="3620" t="s">
        <v>1109</v>
      </c>
      <c r="O726" s="3567"/>
      <c r="P726" s="3620" t="s">
        <v>1110</v>
      </c>
      <c r="Q726" s="3567"/>
    </row>
    <row r="727" spans="2:17" s="345" customFormat="1" ht="16.2" x14ac:dyDescent="0.4">
      <c r="B727" s="3573"/>
      <c r="C727" s="3640"/>
      <c r="D727" s="3640"/>
      <c r="E727" s="3641"/>
      <c r="F727" s="3620"/>
      <c r="G727" s="3567"/>
      <c r="H727" s="3620"/>
      <c r="I727" s="3567"/>
      <c r="J727" s="3620" t="s">
        <v>6899</v>
      </c>
      <c r="K727" s="3567"/>
      <c r="L727" s="3623"/>
      <c r="M727" s="3624"/>
      <c r="N727" s="3623"/>
      <c r="O727" s="3624"/>
      <c r="P727" s="3623"/>
      <c r="Q727" s="3624"/>
    </row>
    <row r="728" spans="2:17" s="345" customFormat="1" ht="16.2" x14ac:dyDescent="0.4">
      <c r="B728" s="3573"/>
      <c r="C728" s="3640"/>
      <c r="D728" s="3640"/>
      <c r="E728" s="3641"/>
      <c r="F728" s="3620"/>
      <c r="G728" s="3567"/>
      <c r="H728" s="3620" t="s">
        <v>1106</v>
      </c>
      <c r="I728" s="3567"/>
      <c r="J728" s="3623"/>
      <c r="K728" s="3624"/>
      <c r="L728" s="3623"/>
      <c r="M728" s="3624"/>
      <c r="N728" s="3623"/>
      <c r="O728" s="3624"/>
      <c r="P728" s="3623"/>
      <c r="Q728" s="3624"/>
    </row>
    <row r="729" spans="2:17" s="345" customFormat="1" ht="16.2" x14ac:dyDescent="0.4">
      <c r="B729" s="3573"/>
      <c r="C729" s="3640"/>
      <c r="D729" s="3640"/>
      <c r="E729" s="3641"/>
      <c r="F729" s="3620"/>
      <c r="G729" s="3567"/>
      <c r="H729" s="3623"/>
      <c r="I729" s="3624"/>
      <c r="J729" s="3623"/>
      <c r="K729" s="3624"/>
      <c r="L729" s="3623"/>
      <c r="M729" s="3624"/>
      <c r="N729" s="3623"/>
      <c r="O729" s="3624"/>
      <c r="P729" s="3623"/>
      <c r="Q729" s="3624"/>
    </row>
    <row r="730" spans="2:17" s="345" customFormat="1" ht="16.8" thickBot="1" x14ac:dyDescent="0.45">
      <c r="B730" s="3573"/>
      <c r="C730" s="3642"/>
      <c r="D730" s="3642"/>
      <c r="E730" s="3643"/>
      <c r="F730" s="3620"/>
      <c r="G730" s="3567"/>
      <c r="H730" s="3623"/>
      <c r="I730" s="3624"/>
      <c r="J730" s="3623"/>
      <c r="K730" s="3624"/>
      <c r="L730" s="3623"/>
      <c r="M730" s="3624"/>
      <c r="N730" s="3623"/>
      <c r="O730" s="3624"/>
      <c r="P730" s="3623"/>
      <c r="Q730" s="3624"/>
    </row>
    <row r="731" spans="2:17" s="345" customFormat="1" ht="16.8" thickBot="1" x14ac:dyDescent="0.45">
      <c r="B731" s="3573"/>
      <c r="C731" s="2938" t="s">
        <v>6731</v>
      </c>
      <c r="D731" s="3588">
        <v>80</v>
      </c>
      <c r="E731" s="3589"/>
      <c r="F731" s="3585" t="s">
        <v>1105</v>
      </c>
      <c r="G731" s="3569"/>
      <c r="H731" s="3617"/>
      <c r="I731" s="3576"/>
      <c r="J731" s="3617"/>
      <c r="K731" s="3576"/>
      <c r="L731" s="3617"/>
      <c r="M731" s="3576"/>
      <c r="N731" s="3617"/>
      <c r="O731" s="3576"/>
      <c r="P731" s="3617"/>
      <c r="Q731" s="3576"/>
    </row>
    <row r="732" spans="2:17" s="345" customFormat="1" ht="16.2" x14ac:dyDescent="0.4">
      <c r="B732" s="3573"/>
      <c r="C732" s="3564" t="s">
        <v>6732</v>
      </c>
      <c r="D732" s="3564"/>
      <c r="E732" s="3564"/>
      <c r="F732" s="3564"/>
      <c r="G732" s="3564"/>
      <c r="H732" s="3564"/>
      <c r="I732" s="3564"/>
      <c r="J732" s="3564"/>
      <c r="K732" s="3564"/>
      <c r="L732" s="3564"/>
      <c r="M732" s="3564"/>
      <c r="N732" s="3564"/>
      <c r="O732" s="3564"/>
      <c r="P732" s="3564"/>
      <c r="Q732" s="3565"/>
    </row>
    <row r="733" spans="2:17" s="345" customFormat="1" ht="28.8" customHeight="1" x14ac:dyDescent="0.4">
      <c r="B733" s="3573"/>
      <c r="C733" s="3566" t="s">
        <v>6900</v>
      </c>
      <c r="D733" s="3566"/>
      <c r="E733" s="3566"/>
      <c r="F733" s="3566"/>
      <c r="G733" s="3566"/>
      <c r="H733" s="3566"/>
      <c r="I733" s="3566"/>
      <c r="J733" s="3566"/>
      <c r="K733" s="3566"/>
      <c r="L733" s="3566"/>
      <c r="M733" s="3566"/>
      <c r="N733" s="3566"/>
      <c r="O733" s="3566"/>
      <c r="P733" s="3566"/>
      <c r="Q733" s="3567"/>
    </row>
    <row r="734" spans="2:17" s="345" customFormat="1" ht="16.2" x14ac:dyDescent="0.4">
      <c r="B734" s="3573"/>
      <c r="C734" s="3566"/>
      <c r="D734" s="3566"/>
      <c r="E734" s="3566"/>
      <c r="F734" s="3566"/>
      <c r="G734" s="3566"/>
      <c r="H734" s="3566"/>
      <c r="I734" s="3566"/>
      <c r="J734" s="3566"/>
      <c r="K734" s="3566"/>
      <c r="L734" s="3566"/>
      <c r="M734" s="3566"/>
      <c r="N734" s="3566"/>
      <c r="O734" s="3566"/>
      <c r="P734" s="3566"/>
      <c r="Q734" s="3567"/>
    </row>
    <row r="735" spans="2:17" s="345" customFormat="1" ht="16.2" x14ac:dyDescent="0.4">
      <c r="B735" s="3573"/>
      <c r="C735" s="3566" t="s">
        <v>6901</v>
      </c>
      <c r="D735" s="3566"/>
      <c r="E735" s="3566"/>
      <c r="F735" s="3566"/>
      <c r="G735" s="3566"/>
      <c r="H735" s="3566"/>
      <c r="I735" s="3566"/>
      <c r="J735" s="3566"/>
      <c r="K735" s="3566"/>
      <c r="L735" s="3566"/>
      <c r="M735" s="3566"/>
      <c r="N735" s="3566"/>
      <c r="O735" s="3566"/>
      <c r="P735" s="3566"/>
      <c r="Q735" s="3567"/>
    </row>
    <row r="736" spans="2:17" s="345" customFormat="1" ht="16.2" x14ac:dyDescent="0.4">
      <c r="B736" s="3573"/>
      <c r="C736" s="3566" t="s">
        <v>6902</v>
      </c>
      <c r="D736" s="3566"/>
      <c r="E736" s="3566"/>
      <c r="F736" s="3566"/>
      <c r="G736" s="3566"/>
      <c r="H736" s="3566"/>
      <c r="I736" s="3566"/>
      <c r="J736" s="3566"/>
      <c r="K736" s="3566"/>
      <c r="L736" s="3566"/>
      <c r="M736" s="3566"/>
      <c r="N736" s="3566"/>
      <c r="O736" s="3566"/>
      <c r="P736" s="3566"/>
      <c r="Q736" s="3567"/>
    </row>
    <row r="737" spans="2:17" s="345" customFormat="1" ht="16.2" x14ac:dyDescent="0.4">
      <c r="B737" s="3573"/>
      <c r="C737" s="3566" t="s">
        <v>6903</v>
      </c>
      <c r="D737" s="3566"/>
      <c r="E737" s="3566"/>
      <c r="F737" s="3566"/>
      <c r="G737" s="3566"/>
      <c r="H737" s="3566"/>
      <c r="I737" s="3566"/>
      <c r="J737" s="3566"/>
      <c r="K737" s="3566"/>
      <c r="L737" s="3566"/>
      <c r="M737" s="3566"/>
      <c r="N737" s="3566"/>
      <c r="O737" s="3566"/>
      <c r="P737" s="3566"/>
      <c r="Q737" s="3567"/>
    </row>
    <row r="738" spans="2:17" s="345" customFormat="1" ht="16.2" x14ac:dyDescent="0.4">
      <c r="B738" s="3573"/>
      <c r="C738" s="3566" t="s">
        <v>6904</v>
      </c>
      <c r="D738" s="3566"/>
      <c r="E738" s="3566"/>
      <c r="F738" s="3566"/>
      <c r="G738" s="3566"/>
      <c r="H738" s="3566"/>
      <c r="I738" s="3566"/>
      <c r="J738" s="3566"/>
      <c r="K738" s="3566"/>
      <c r="L738" s="3566"/>
      <c r="M738" s="3566"/>
      <c r="N738" s="3566"/>
      <c r="O738" s="3566"/>
      <c r="P738" s="3566"/>
      <c r="Q738" s="3567"/>
    </row>
    <row r="739" spans="2:17" s="345" customFormat="1" ht="16.8" thickBot="1" x14ac:dyDescent="0.45">
      <c r="B739" s="3573"/>
      <c r="C739" s="3648"/>
      <c r="D739" s="3648"/>
      <c r="E739" s="3648"/>
      <c r="F739" s="3648"/>
      <c r="G739" s="3648"/>
      <c r="H739" s="3648"/>
      <c r="I739" s="3648"/>
      <c r="J739" s="3648"/>
      <c r="K739" s="3648"/>
      <c r="L739" s="3648"/>
      <c r="M739" s="3648"/>
      <c r="N739" s="3648"/>
      <c r="O739" s="3648"/>
      <c r="P739" s="3648"/>
      <c r="Q739" s="3649"/>
    </row>
    <row r="740" spans="2:17" s="345" customFormat="1" ht="16.2" x14ac:dyDescent="0.4">
      <c r="B740" s="3573"/>
      <c r="C740" s="3564" t="s">
        <v>6738</v>
      </c>
      <c r="D740" s="3564"/>
      <c r="E740" s="3564"/>
      <c r="F740" s="3564"/>
      <c r="G740" s="3564"/>
      <c r="H740" s="3564"/>
      <c r="I740" s="3564"/>
      <c r="J740" s="3564"/>
      <c r="K740" s="3564"/>
      <c r="L740" s="3564"/>
      <c r="M740" s="3564"/>
      <c r="N740" s="3564"/>
      <c r="O740" s="3564"/>
      <c r="P740" s="3564"/>
      <c r="Q740" s="3565"/>
    </row>
    <row r="741" spans="2:17" s="345" customFormat="1" ht="16.2" x14ac:dyDescent="0.4">
      <c r="B741" s="3573"/>
      <c r="C741" s="3566" t="s">
        <v>6905</v>
      </c>
      <c r="D741" s="3566"/>
      <c r="E741" s="3566"/>
      <c r="F741" s="3566"/>
      <c r="G741" s="3566"/>
      <c r="H741" s="3566"/>
      <c r="I741" s="3566"/>
      <c r="J741" s="3566"/>
      <c r="K741" s="3566"/>
      <c r="L741" s="3566"/>
      <c r="M741" s="3566"/>
      <c r="N741" s="3566"/>
      <c r="O741" s="3566"/>
      <c r="P741" s="3566"/>
      <c r="Q741" s="3567"/>
    </row>
    <row r="742" spans="2:17" s="345" customFormat="1" ht="16.2" x14ac:dyDescent="0.4">
      <c r="B742" s="3573"/>
      <c r="C742" s="3566"/>
      <c r="D742" s="3566"/>
      <c r="E742" s="3566"/>
      <c r="F742" s="3566"/>
      <c r="G742" s="3566"/>
      <c r="H742" s="3566"/>
      <c r="I742" s="3566"/>
      <c r="J742" s="3566"/>
      <c r="K742" s="3566"/>
      <c r="L742" s="3566"/>
      <c r="M742" s="3566"/>
      <c r="N742" s="3566"/>
      <c r="O742" s="3566"/>
      <c r="P742" s="3566"/>
      <c r="Q742" s="3567"/>
    </row>
    <row r="743" spans="2:17" s="345" customFormat="1" ht="16.2" x14ac:dyDescent="0.4">
      <c r="B743" s="3573"/>
      <c r="C743" s="3566" t="s">
        <v>6906</v>
      </c>
      <c r="D743" s="3566"/>
      <c r="E743" s="3566"/>
      <c r="F743" s="3566"/>
      <c r="G743" s="3566"/>
      <c r="H743" s="3566"/>
      <c r="I743" s="3566"/>
      <c r="J743" s="3566"/>
      <c r="K743" s="3566"/>
      <c r="L743" s="3566"/>
      <c r="M743" s="3566"/>
      <c r="N743" s="3566"/>
      <c r="O743" s="3566"/>
      <c r="P743" s="3566"/>
      <c r="Q743" s="3567"/>
    </row>
    <row r="744" spans="2:17" s="345" customFormat="1" ht="16.8" thickBot="1" x14ac:dyDescent="0.45">
      <c r="B744" s="3573"/>
      <c r="C744" s="3568" t="s">
        <v>6907</v>
      </c>
      <c r="D744" s="3568"/>
      <c r="E744" s="3568"/>
      <c r="F744" s="3568"/>
      <c r="G744" s="3568"/>
      <c r="H744" s="3568"/>
      <c r="I744" s="3568"/>
      <c r="J744" s="3568"/>
      <c r="K744" s="3568"/>
      <c r="L744" s="3568"/>
      <c r="M744" s="3568"/>
      <c r="N744" s="3568"/>
      <c r="O744" s="3568"/>
      <c r="P744" s="3568"/>
      <c r="Q744" s="3569"/>
    </row>
    <row r="745" spans="2:17" s="345" customFormat="1" ht="16.8" thickBot="1" x14ac:dyDescent="0.45">
      <c r="B745" s="3573"/>
      <c r="C745" s="3646"/>
      <c r="D745" s="3646"/>
      <c r="E745" s="3646"/>
      <c r="F745" s="3647"/>
      <c r="G745" s="3592" t="s">
        <v>1105</v>
      </c>
      <c r="H745" s="3593"/>
      <c r="I745" s="3592" t="s">
        <v>1106</v>
      </c>
      <c r="J745" s="3593"/>
      <c r="K745" s="3592" t="s">
        <v>6729</v>
      </c>
      <c r="L745" s="3593"/>
      <c r="M745" s="3592" t="s">
        <v>6730</v>
      </c>
      <c r="N745" s="3593"/>
      <c r="O745" s="3592" t="s">
        <v>1109</v>
      </c>
      <c r="P745" s="3593"/>
      <c r="Q745" s="2908" t="s">
        <v>1110</v>
      </c>
    </row>
    <row r="746" spans="2:17" s="345" customFormat="1" ht="64.8" x14ac:dyDescent="0.4">
      <c r="B746" s="3573"/>
      <c r="C746" s="3638" t="s">
        <v>6908</v>
      </c>
      <c r="D746" s="3638"/>
      <c r="E746" s="3638"/>
      <c r="F746" s="3639"/>
      <c r="G746" s="3594" t="s">
        <v>7108</v>
      </c>
      <c r="H746" s="3565"/>
      <c r="I746" s="3583" t="s">
        <v>7109</v>
      </c>
      <c r="J746" s="3584"/>
      <c r="K746" s="3594" t="s">
        <v>7122</v>
      </c>
      <c r="L746" s="3565"/>
      <c r="M746" s="3583" t="s">
        <v>7123</v>
      </c>
      <c r="N746" s="3584"/>
      <c r="O746" s="3583" t="s">
        <v>7124</v>
      </c>
      <c r="P746" s="3584"/>
      <c r="Q746" s="2910" t="s">
        <v>7125</v>
      </c>
    </row>
    <row r="747" spans="2:17" s="345" customFormat="1" ht="16.2" x14ac:dyDescent="0.4">
      <c r="B747" s="3573"/>
      <c r="C747" s="3640"/>
      <c r="D747" s="3640"/>
      <c r="E747" s="3640"/>
      <c r="F747" s="3641"/>
      <c r="G747" s="3620"/>
      <c r="H747" s="3567"/>
      <c r="I747" s="3620"/>
      <c r="J747" s="3567"/>
      <c r="K747" s="3620"/>
      <c r="L747" s="3567"/>
      <c r="M747" s="3620"/>
      <c r="N747" s="3567"/>
      <c r="O747" s="3620"/>
      <c r="P747" s="3567"/>
      <c r="Q747" s="2910"/>
    </row>
    <row r="748" spans="2:17" s="345" customFormat="1" ht="16.2" x14ac:dyDescent="0.4">
      <c r="B748" s="3573"/>
      <c r="C748" s="3640"/>
      <c r="D748" s="3640"/>
      <c r="E748" s="3640"/>
      <c r="F748" s="3641"/>
      <c r="G748" s="3620"/>
      <c r="H748" s="3567"/>
      <c r="I748" s="3620" t="s">
        <v>1106</v>
      </c>
      <c r="J748" s="3567"/>
      <c r="K748" s="3620"/>
      <c r="L748" s="3567"/>
      <c r="M748" s="3620"/>
      <c r="N748" s="3567"/>
      <c r="O748" s="3620"/>
      <c r="P748" s="3567"/>
      <c r="Q748" s="2910"/>
    </row>
    <row r="749" spans="2:17" s="345" customFormat="1" ht="16.2" x14ac:dyDescent="0.4">
      <c r="B749" s="3573"/>
      <c r="C749" s="3640"/>
      <c r="D749" s="3640"/>
      <c r="E749" s="3640"/>
      <c r="F749" s="3641"/>
      <c r="G749" s="3620"/>
      <c r="H749" s="3567"/>
      <c r="I749" s="3623"/>
      <c r="J749" s="3624"/>
      <c r="K749" s="3620"/>
      <c r="L749" s="3567"/>
      <c r="M749" s="3620"/>
      <c r="N749" s="3567"/>
      <c r="O749" s="3620"/>
      <c r="P749" s="3567"/>
      <c r="Q749" s="2910"/>
    </row>
    <row r="750" spans="2:17" s="345" customFormat="1" ht="16.8" thickBot="1" x14ac:dyDescent="0.45">
      <c r="B750" s="3573"/>
      <c r="C750" s="3642"/>
      <c r="D750" s="3642"/>
      <c r="E750" s="3642"/>
      <c r="F750" s="3643"/>
      <c r="G750" s="3620" t="s">
        <v>1105</v>
      </c>
      <c r="H750" s="3567"/>
      <c r="I750" s="3623"/>
      <c r="J750" s="3624"/>
      <c r="K750" s="3620"/>
      <c r="L750" s="3567"/>
      <c r="M750" s="3620"/>
      <c r="N750" s="3567"/>
      <c r="O750" s="3620"/>
      <c r="P750" s="3567"/>
      <c r="Q750" s="2910" t="s">
        <v>1110</v>
      </c>
    </row>
    <row r="751" spans="2:17" s="345" customFormat="1" ht="16.8" thickBot="1" x14ac:dyDescent="0.45">
      <c r="B751" s="3573"/>
      <c r="C751" s="3586" t="s">
        <v>6731</v>
      </c>
      <c r="D751" s="3587"/>
      <c r="E751" s="3621">
        <v>70</v>
      </c>
      <c r="F751" s="3622"/>
      <c r="G751" s="3617"/>
      <c r="H751" s="3576"/>
      <c r="I751" s="3617"/>
      <c r="J751" s="3576"/>
      <c r="K751" s="3585" t="s">
        <v>6729</v>
      </c>
      <c r="L751" s="3569"/>
      <c r="M751" s="3585" t="s">
        <v>6730</v>
      </c>
      <c r="N751" s="3569"/>
      <c r="O751" s="3585" t="s">
        <v>1109</v>
      </c>
      <c r="P751" s="3569"/>
      <c r="Q751" s="2936"/>
    </row>
    <row r="752" spans="2:17" s="345" customFormat="1" ht="16.2" x14ac:dyDescent="0.4">
      <c r="B752" s="3573"/>
      <c r="C752" s="3564" t="s">
        <v>6732</v>
      </c>
      <c r="D752" s="3564"/>
      <c r="E752" s="3564"/>
      <c r="F752" s="3564"/>
      <c r="G752" s="3564"/>
      <c r="H752" s="3564"/>
      <c r="I752" s="3564"/>
      <c r="J752" s="3564"/>
      <c r="K752" s="3564"/>
      <c r="L752" s="3564"/>
      <c r="M752" s="3564"/>
      <c r="N752" s="3564"/>
      <c r="O752" s="3564"/>
      <c r="P752" s="3564"/>
      <c r="Q752" s="3565"/>
    </row>
    <row r="753" spans="2:17" s="345" customFormat="1" ht="16.2" x14ac:dyDescent="0.4">
      <c r="B753" s="3573"/>
      <c r="C753" s="3566" t="s">
        <v>6909</v>
      </c>
      <c r="D753" s="3566"/>
      <c r="E753" s="3566"/>
      <c r="F753" s="3566"/>
      <c r="G753" s="3566"/>
      <c r="H753" s="3566"/>
      <c r="I753" s="3566"/>
      <c r="J753" s="3566"/>
      <c r="K753" s="3566"/>
      <c r="L753" s="3566"/>
      <c r="M753" s="3566"/>
      <c r="N753" s="3566"/>
      <c r="O753" s="3566"/>
      <c r="P753" s="3566"/>
      <c r="Q753" s="3567"/>
    </row>
    <row r="754" spans="2:17" s="345" customFormat="1" ht="16.2" x14ac:dyDescent="0.4">
      <c r="B754" s="3573"/>
      <c r="C754" s="3566" t="s">
        <v>6910</v>
      </c>
      <c r="D754" s="3566"/>
      <c r="E754" s="3566"/>
      <c r="F754" s="3566"/>
      <c r="G754" s="3566"/>
      <c r="H754" s="3566"/>
      <c r="I754" s="3566"/>
      <c r="J754" s="3566"/>
      <c r="K754" s="3566"/>
      <c r="L754" s="3566"/>
      <c r="M754" s="3566"/>
      <c r="N754" s="3566"/>
      <c r="O754" s="3566"/>
      <c r="P754" s="3566"/>
      <c r="Q754" s="3567"/>
    </row>
    <row r="755" spans="2:17" s="345" customFormat="1" ht="16.2" x14ac:dyDescent="0.4">
      <c r="B755" s="3573"/>
      <c r="C755" s="3566" t="s">
        <v>6911</v>
      </c>
      <c r="D755" s="3566"/>
      <c r="E755" s="3566"/>
      <c r="F755" s="3566"/>
      <c r="G755" s="3566"/>
      <c r="H755" s="3566"/>
      <c r="I755" s="3566"/>
      <c r="J755" s="3566"/>
      <c r="K755" s="3566"/>
      <c r="L755" s="3566"/>
      <c r="M755" s="3566"/>
      <c r="N755" s="3566"/>
      <c r="O755" s="3566"/>
      <c r="P755" s="3566"/>
      <c r="Q755" s="3567"/>
    </row>
    <row r="756" spans="2:17" s="345" customFormat="1" ht="16.8" thickBot="1" x14ac:dyDescent="0.45">
      <c r="B756" s="3573"/>
      <c r="C756" s="3568" t="s">
        <v>6912</v>
      </c>
      <c r="D756" s="3568"/>
      <c r="E756" s="3568"/>
      <c r="F756" s="3568"/>
      <c r="G756" s="3568"/>
      <c r="H756" s="3568"/>
      <c r="I756" s="3568"/>
      <c r="J756" s="3568"/>
      <c r="K756" s="3568"/>
      <c r="L756" s="3568"/>
      <c r="M756" s="3568"/>
      <c r="N756" s="3568"/>
      <c r="O756" s="3568"/>
      <c r="P756" s="3568"/>
      <c r="Q756" s="3569"/>
    </row>
    <row r="757" spans="2:17" s="345" customFormat="1" ht="16.2" x14ac:dyDescent="0.4">
      <c r="B757" s="3573"/>
      <c r="C757" s="3564" t="s">
        <v>6913</v>
      </c>
      <c r="D757" s="3564"/>
      <c r="E757" s="3564"/>
      <c r="F757" s="3564"/>
      <c r="G757" s="3564"/>
      <c r="H757" s="3564"/>
      <c r="I757" s="3564"/>
      <c r="J757" s="3564"/>
      <c r="K757" s="3564"/>
      <c r="L757" s="3564"/>
      <c r="M757" s="3564"/>
      <c r="N757" s="3564"/>
      <c r="O757" s="3564"/>
      <c r="P757" s="3564"/>
      <c r="Q757" s="3565"/>
    </row>
    <row r="758" spans="2:17" s="345" customFormat="1" ht="16.2" x14ac:dyDescent="0.4">
      <c r="B758" s="3573"/>
      <c r="C758" s="3637" t="s">
        <v>7422</v>
      </c>
      <c r="D758" s="3637"/>
      <c r="E758" s="3637"/>
      <c r="F758" s="3637"/>
      <c r="G758" s="3637"/>
      <c r="H758" s="3637"/>
      <c r="I758" s="3637"/>
      <c r="J758" s="3637"/>
      <c r="K758" s="3637"/>
      <c r="L758" s="3637"/>
      <c r="M758" s="3637"/>
      <c r="N758" s="3637"/>
      <c r="O758" s="3637"/>
      <c r="P758" s="3637"/>
      <c r="Q758" s="3636"/>
    </row>
    <row r="759" spans="2:17" s="345" customFormat="1" ht="28.8" customHeight="1" thickBot="1" x14ac:dyDescent="0.45">
      <c r="B759" s="3573"/>
      <c r="C759" s="3568" t="s">
        <v>6914</v>
      </c>
      <c r="D759" s="3568"/>
      <c r="E759" s="3568"/>
      <c r="F759" s="3568"/>
      <c r="G759" s="3568"/>
      <c r="H759" s="3568"/>
      <c r="I759" s="3568"/>
      <c r="J759" s="3568"/>
      <c r="K759" s="3568"/>
      <c r="L759" s="3568"/>
      <c r="M759" s="3568"/>
      <c r="N759" s="3568"/>
      <c r="O759" s="3568"/>
      <c r="P759" s="3568"/>
      <c r="Q759" s="3569"/>
    </row>
    <row r="760" spans="2:17" s="345" customFormat="1" ht="16.2" x14ac:dyDescent="0.4">
      <c r="B760" s="3573"/>
      <c r="C760" s="3564" t="s">
        <v>6738</v>
      </c>
      <c r="D760" s="3564"/>
      <c r="E760" s="3564"/>
      <c r="F760" s="3564"/>
      <c r="G760" s="3564"/>
      <c r="H760" s="3564"/>
      <c r="I760" s="3564"/>
      <c r="J760" s="3564"/>
      <c r="K760" s="3564"/>
      <c r="L760" s="3564"/>
      <c r="M760" s="3564"/>
      <c r="N760" s="3564"/>
      <c r="O760" s="3564"/>
      <c r="P760" s="3564"/>
      <c r="Q760" s="3565"/>
    </row>
    <row r="761" spans="2:17" s="345" customFormat="1" ht="16.2" x14ac:dyDescent="0.4">
      <c r="B761" s="3573"/>
      <c r="C761" s="3566" t="s">
        <v>6915</v>
      </c>
      <c r="D761" s="3566"/>
      <c r="E761" s="3566"/>
      <c r="F761" s="3566"/>
      <c r="G761" s="3566"/>
      <c r="H761" s="3566"/>
      <c r="I761" s="3566"/>
      <c r="J761" s="3566"/>
      <c r="K761" s="3566"/>
      <c r="L761" s="3566"/>
      <c r="M761" s="3566"/>
      <c r="N761" s="3566"/>
      <c r="O761" s="3566"/>
      <c r="P761" s="3566"/>
      <c r="Q761" s="3567"/>
    </row>
    <row r="762" spans="2:17" s="345" customFormat="1" ht="16.2" x14ac:dyDescent="0.4">
      <c r="B762" s="3573"/>
      <c r="C762" s="3566" t="s">
        <v>6916</v>
      </c>
      <c r="D762" s="3566"/>
      <c r="E762" s="3566"/>
      <c r="F762" s="3566"/>
      <c r="G762" s="3566"/>
      <c r="H762" s="3566"/>
      <c r="I762" s="3566"/>
      <c r="J762" s="3566"/>
      <c r="K762" s="3566"/>
      <c r="L762" s="3566"/>
      <c r="M762" s="3566"/>
      <c r="N762" s="3566"/>
      <c r="O762" s="3566"/>
      <c r="P762" s="3566"/>
      <c r="Q762" s="3567"/>
    </row>
    <row r="763" spans="2:17" s="345" customFormat="1" ht="16.2" x14ac:dyDescent="0.4">
      <c r="B763" s="3573"/>
      <c r="C763" s="3566" t="s">
        <v>6917</v>
      </c>
      <c r="D763" s="3566"/>
      <c r="E763" s="3566"/>
      <c r="F763" s="3566"/>
      <c r="G763" s="3566"/>
      <c r="H763" s="3566"/>
      <c r="I763" s="3566"/>
      <c r="J763" s="3566"/>
      <c r="K763" s="3566"/>
      <c r="L763" s="3566"/>
      <c r="M763" s="3566"/>
      <c r="N763" s="3566"/>
      <c r="O763" s="3566"/>
      <c r="P763" s="3566"/>
      <c r="Q763" s="3567"/>
    </row>
    <row r="764" spans="2:17" s="345" customFormat="1" ht="16.2" x14ac:dyDescent="0.4">
      <c r="B764" s="3573"/>
      <c r="C764" s="3566" t="s">
        <v>6918</v>
      </c>
      <c r="D764" s="3566"/>
      <c r="E764" s="3566"/>
      <c r="F764" s="3566"/>
      <c r="G764" s="3566"/>
      <c r="H764" s="3566"/>
      <c r="I764" s="3566"/>
      <c r="J764" s="3566"/>
      <c r="K764" s="3566"/>
      <c r="L764" s="3566"/>
      <c r="M764" s="3566"/>
      <c r="N764" s="3566"/>
      <c r="O764" s="3566"/>
      <c r="P764" s="3566"/>
      <c r="Q764" s="3567"/>
    </row>
    <row r="765" spans="2:17" s="345" customFormat="1" ht="16.8" thickBot="1" x14ac:dyDescent="0.45">
      <c r="B765" s="3573"/>
      <c r="C765" s="3627" t="s">
        <v>6919</v>
      </c>
      <c r="D765" s="3627"/>
      <c r="E765" s="3627"/>
      <c r="F765" s="3627"/>
      <c r="G765" s="3627"/>
      <c r="H765" s="3627"/>
      <c r="I765" s="3627"/>
      <c r="J765" s="3627"/>
      <c r="K765" s="3627"/>
      <c r="L765" s="3627"/>
      <c r="M765" s="3627"/>
      <c r="N765" s="3627"/>
      <c r="O765" s="3627"/>
      <c r="P765" s="3627"/>
      <c r="Q765" s="3628"/>
    </row>
    <row r="766" spans="2:17" s="345" customFormat="1" thickTop="1" thickBot="1" x14ac:dyDescent="0.45">
      <c r="B766" s="3573"/>
      <c r="C766" s="3644" t="s">
        <v>4514</v>
      </c>
      <c r="D766" s="3644"/>
      <c r="E766" s="3644"/>
      <c r="F766" s="3644"/>
      <c r="G766" s="3644"/>
      <c r="H766" s="3644"/>
      <c r="I766" s="3644"/>
      <c r="J766" s="3644"/>
      <c r="K766" s="3644"/>
      <c r="L766" s="3644"/>
      <c r="M766" s="3644"/>
      <c r="N766" s="3644"/>
      <c r="O766" s="3644"/>
      <c r="P766" s="3644"/>
      <c r="Q766" s="3645"/>
    </row>
    <row r="767" spans="2:17" s="345" customFormat="1" ht="16.8" thickBot="1" x14ac:dyDescent="0.45">
      <c r="B767" s="3573"/>
      <c r="C767" s="3605"/>
      <c r="D767" s="3605"/>
      <c r="E767" s="3605"/>
      <c r="F767" s="3606"/>
      <c r="G767" s="3592" t="s">
        <v>6728</v>
      </c>
      <c r="H767" s="3607"/>
      <c r="I767" s="3607"/>
      <c r="J767" s="3607"/>
      <c r="K767" s="3607"/>
      <c r="L767" s="3607"/>
      <c r="M767" s="3607"/>
      <c r="N767" s="3607"/>
      <c r="O767" s="3607"/>
      <c r="P767" s="3607"/>
      <c r="Q767" s="3593"/>
    </row>
    <row r="768" spans="2:17" s="345" customFormat="1" ht="16.8" thickBot="1" x14ac:dyDescent="0.45">
      <c r="B768" s="3573"/>
      <c r="C768" s="3568"/>
      <c r="D768" s="3568"/>
      <c r="E768" s="3568"/>
      <c r="F768" s="3569"/>
      <c r="G768" s="3592" t="s">
        <v>1105</v>
      </c>
      <c r="H768" s="3593"/>
      <c r="I768" s="3592" t="s">
        <v>1106</v>
      </c>
      <c r="J768" s="3593"/>
      <c r="K768" s="3592" t="s">
        <v>6729</v>
      </c>
      <c r="L768" s="3593"/>
      <c r="M768" s="3592" t="s">
        <v>6730</v>
      </c>
      <c r="N768" s="3593"/>
      <c r="O768" s="3592" t="s">
        <v>1109</v>
      </c>
      <c r="P768" s="3593"/>
      <c r="Q768" s="2909" t="s">
        <v>1110</v>
      </c>
    </row>
    <row r="769" spans="2:17" s="345" customFormat="1" ht="113.4" x14ac:dyDescent="0.4">
      <c r="B769" s="3573"/>
      <c r="C769" s="3638" t="s">
        <v>6920</v>
      </c>
      <c r="D769" s="3638"/>
      <c r="E769" s="3638"/>
      <c r="F769" s="3639"/>
      <c r="G769" s="3594" t="s">
        <v>7126</v>
      </c>
      <c r="H769" s="3565"/>
      <c r="I769" s="3583" t="s">
        <v>7127</v>
      </c>
      <c r="J769" s="3584"/>
      <c r="K769" s="3594" t="s">
        <v>7128</v>
      </c>
      <c r="L769" s="3565"/>
      <c r="M769" s="3583" t="s">
        <v>7129</v>
      </c>
      <c r="N769" s="3584"/>
      <c r="O769" s="3583" t="s">
        <v>7130</v>
      </c>
      <c r="P769" s="3584"/>
      <c r="Q769" s="2910" t="s">
        <v>7131</v>
      </c>
    </row>
    <row r="770" spans="2:17" s="345" customFormat="1" ht="16.2" x14ac:dyDescent="0.4">
      <c r="B770" s="3573"/>
      <c r="C770" s="3640"/>
      <c r="D770" s="3640"/>
      <c r="E770" s="3640"/>
      <c r="F770" s="3641"/>
      <c r="G770" s="3620"/>
      <c r="H770" s="3567"/>
      <c r="I770" s="3620"/>
      <c r="J770" s="3567"/>
      <c r="K770" s="3620"/>
      <c r="L770" s="3567"/>
      <c r="M770" s="3620"/>
      <c r="N770" s="3567"/>
      <c r="O770" s="3620"/>
      <c r="P770" s="3567"/>
      <c r="Q770" s="2910"/>
    </row>
    <row r="771" spans="2:17" s="345" customFormat="1" ht="16.8" thickBot="1" x14ac:dyDescent="0.45">
      <c r="B771" s="3573"/>
      <c r="C771" s="3642"/>
      <c r="D771" s="3642"/>
      <c r="E771" s="3642"/>
      <c r="F771" s="3643"/>
      <c r="G771" s="3620"/>
      <c r="H771" s="3567"/>
      <c r="I771" s="3620" t="s">
        <v>1106</v>
      </c>
      <c r="J771" s="3567"/>
      <c r="K771" s="3620" t="s">
        <v>6729</v>
      </c>
      <c r="L771" s="3567"/>
      <c r="M771" s="3620"/>
      <c r="N771" s="3567"/>
      <c r="O771" s="3620"/>
      <c r="P771" s="3567"/>
      <c r="Q771" s="2910" t="s">
        <v>1110</v>
      </c>
    </row>
    <row r="772" spans="2:17" s="345" customFormat="1" ht="16.8" thickBot="1" x14ac:dyDescent="0.45">
      <c r="B772" s="3573"/>
      <c r="C772" s="3586" t="s">
        <v>6731</v>
      </c>
      <c r="D772" s="3587"/>
      <c r="E772" s="3621">
        <v>20</v>
      </c>
      <c r="F772" s="3622"/>
      <c r="G772" s="3585" t="s">
        <v>1105</v>
      </c>
      <c r="H772" s="3569"/>
      <c r="I772" s="3617"/>
      <c r="J772" s="3576"/>
      <c r="K772" s="3617"/>
      <c r="L772" s="3576"/>
      <c r="M772" s="3585" t="s">
        <v>6730</v>
      </c>
      <c r="N772" s="3569"/>
      <c r="O772" s="3585" t="s">
        <v>1109</v>
      </c>
      <c r="P772" s="3569"/>
      <c r="Q772" s="2936"/>
    </row>
    <row r="773" spans="2:17" s="345" customFormat="1" ht="16.2" x14ac:dyDescent="0.4">
      <c r="B773" s="3573"/>
      <c r="C773" s="3564" t="s">
        <v>6732</v>
      </c>
      <c r="D773" s="3564"/>
      <c r="E773" s="3564"/>
      <c r="F773" s="3564"/>
      <c r="G773" s="3564"/>
      <c r="H773" s="3564"/>
      <c r="I773" s="3564"/>
      <c r="J773" s="3564"/>
      <c r="K773" s="3564"/>
      <c r="L773" s="3564"/>
      <c r="M773" s="3564"/>
      <c r="N773" s="3564"/>
      <c r="O773" s="3564"/>
      <c r="P773" s="3564"/>
      <c r="Q773" s="3565"/>
    </row>
    <row r="774" spans="2:17" s="345" customFormat="1" ht="57.6" customHeight="1" x14ac:dyDescent="0.4">
      <c r="B774" s="3573"/>
      <c r="C774" s="3566" t="s">
        <v>6921</v>
      </c>
      <c r="D774" s="3566"/>
      <c r="E774" s="3566"/>
      <c r="F774" s="3566"/>
      <c r="G774" s="3566"/>
      <c r="H774" s="3566"/>
      <c r="I774" s="3566"/>
      <c r="J774" s="3566"/>
      <c r="K774" s="3566"/>
      <c r="L774" s="3566"/>
      <c r="M774" s="3566"/>
      <c r="N774" s="3566"/>
      <c r="O774" s="3566"/>
      <c r="P774" s="3566"/>
      <c r="Q774" s="3567"/>
    </row>
    <row r="775" spans="2:17" s="345" customFormat="1" ht="16.2" x14ac:dyDescent="0.4">
      <c r="B775" s="3573"/>
      <c r="C775" s="3566"/>
      <c r="D775" s="3566"/>
      <c r="E775" s="3566"/>
      <c r="F775" s="3566"/>
      <c r="G775" s="3566"/>
      <c r="H775" s="3566"/>
      <c r="I775" s="3566"/>
      <c r="J775" s="3566"/>
      <c r="K775" s="3566"/>
      <c r="L775" s="3566"/>
      <c r="M775" s="3566"/>
      <c r="N775" s="3566"/>
      <c r="O775" s="3566"/>
      <c r="P775" s="3566"/>
      <c r="Q775" s="3567"/>
    </row>
    <row r="776" spans="2:17" s="345" customFormat="1" ht="16.8" thickBot="1" x14ac:dyDescent="0.45">
      <c r="B776" s="3573"/>
      <c r="C776" s="3568" t="s">
        <v>6922</v>
      </c>
      <c r="D776" s="3568"/>
      <c r="E776" s="3568"/>
      <c r="F776" s="3568"/>
      <c r="G776" s="3568"/>
      <c r="H776" s="3568"/>
      <c r="I776" s="3568"/>
      <c r="J776" s="3568"/>
      <c r="K776" s="3568"/>
      <c r="L776" s="3568"/>
      <c r="M776" s="3568"/>
      <c r="N776" s="3568"/>
      <c r="O776" s="3568"/>
      <c r="P776" s="3568"/>
      <c r="Q776" s="3569"/>
    </row>
    <row r="777" spans="2:17" s="345" customFormat="1" ht="16.2" x14ac:dyDescent="0.4">
      <c r="B777" s="3573"/>
      <c r="C777" s="3564" t="s">
        <v>7423</v>
      </c>
      <c r="D777" s="3564"/>
      <c r="E777" s="3564"/>
      <c r="F777" s="3564"/>
      <c r="G777" s="3564"/>
      <c r="H777" s="3564"/>
      <c r="I777" s="3564"/>
      <c r="J777" s="3564"/>
      <c r="K777" s="3564"/>
      <c r="L777" s="3564"/>
      <c r="M777" s="3564"/>
      <c r="N777" s="3564"/>
      <c r="O777" s="3564"/>
      <c r="P777" s="3564"/>
      <c r="Q777" s="3565"/>
    </row>
    <row r="778" spans="2:17" s="345" customFormat="1" ht="16.2" x14ac:dyDescent="0.4">
      <c r="B778" s="3573"/>
      <c r="C778" s="3566" t="s">
        <v>6923</v>
      </c>
      <c r="D778" s="3566"/>
      <c r="E778" s="3566"/>
      <c r="F778" s="3566"/>
      <c r="G778" s="3566"/>
      <c r="H778" s="3566"/>
      <c r="I778" s="3566"/>
      <c r="J778" s="3566"/>
      <c r="K778" s="3566"/>
      <c r="L778" s="3566"/>
      <c r="M778" s="3566"/>
      <c r="N778" s="3566"/>
      <c r="O778" s="3566"/>
      <c r="P778" s="3566"/>
      <c r="Q778" s="3567"/>
    </row>
    <row r="779" spans="2:17" s="345" customFormat="1" ht="16.2" x14ac:dyDescent="0.4">
      <c r="B779" s="3573"/>
      <c r="C779" s="3566" t="s">
        <v>6924</v>
      </c>
      <c r="D779" s="3566"/>
      <c r="E779" s="3566"/>
      <c r="F779" s="3566"/>
      <c r="G779" s="3566"/>
      <c r="H779" s="3566"/>
      <c r="I779" s="3566"/>
      <c r="J779" s="3566"/>
      <c r="K779" s="3566"/>
      <c r="L779" s="3566"/>
      <c r="M779" s="3566"/>
      <c r="N779" s="3566"/>
      <c r="O779" s="3566"/>
      <c r="P779" s="3566"/>
      <c r="Q779" s="3567"/>
    </row>
    <row r="780" spans="2:17" s="345" customFormat="1" ht="16.8" thickBot="1" x14ac:dyDescent="0.45">
      <c r="B780" s="3573"/>
      <c r="C780" s="3568" t="s">
        <v>6925</v>
      </c>
      <c r="D780" s="3568"/>
      <c r="E780" s="3568"/>
      <c r="F780" s="3568"/>
      <c r="G780" s="3568"/>
      <c r="H780" s="3568"/>
      <c r="I780" s="3568"/>
      <c r="J780" s="3568"/>
      <c r="K780" s="3568"/>
      <c r="L780" s="3568"/>
      <c r="M780" s="3568"/>
      <c r="N780" s="3568"/>
      <c r="O780" s="3568"/>
      <c r="P780" s="3568"/>
      <c r="Q780" s="3569"/>
    </row>
    <row r="781" spans="2:17" s="345" customFormat="1" ht="113.4" x14ac:dyDescent="0.4">
      <c r="B781" s="3573"/>
      <c r="C781" s="3638" t="s">
        <v>6926</v>
      </c>
      <c r="D781" s="3638"/>
      <c r="E781" s="3638"/>
      <c r="F781" s="3639"/>
      <c r="G781" s="3594" t="s">
        <v>7132</v>
      </c>
      <c r="H781" s="3565"/>
      <c r="I781" s="3583" t="s">
        <v>7133</v>
      </c>
      <c r="J781" s="3584"/>
      <c r="K781" s="3594" t="s">
        <v>7134</v>
      </c>
      <c r="L781" s="3565"/>
      <c r="M781" s="3583" t="s">
        <v>7135</v>
      </c>
      <c r="N781" s="3584"/>
      <c r="O781" s="2910" t="s">
        <v>7136</v>
      </c>
      <c r="P781" s="3583" t="s">
        <v>7137</v>
      </c>
      <c r="Q781" s="3584"/>
    </row>
    <row r="782" spans="2:17" s="345" customFormat="1" ht="16.2" x14ac:dyDescent="0.4">
      <c r="B782" s="3573"/>
      <c r="C782" s="3640"/>
      <c r="D782" s="3640"/>
      <c r="E782" s="3640"/>
      <c r="F782" s="3641"/>
      <c r="G782" s="3620"/>
      <c r="H782" s="3567"/>
      <c r="I782" s="3620"/>
      <c r="J782" s="3567"/>
      <c r="K782" s="3620"/>
      <c r="L782" s="3567"/>
      <c r="M782" s="3620"/>
      <c r="N782" s="3567"/>
      <c r="O782" s="2910"/>
      <c r="P782" s="3620"/>
      <c r="Q782" s="3567"/>
    </row>
    <row r="783" spans="2:17" s="345" customFormat="1" ht="16.2" x14ac:dyDescent="0.4">
      <c r="B783" s="3573"/>
      <c r="C783" s="3640"/>
      <c r="D783" s="3640"/>
      <c r="E783" s="3640"/>
      <c r="F783" s="3641"/>
      <c r="G783" s="3620"/>
      <c r="H783" s="3567"/>
      <c r="I783" s="3620"/>
      <c r="J783" s="3567"/>
      <c r="K783" s="3620" t="s">
        <v>6729</v>
      </c>
      <c r="L783" s="3567"/>
      <c r="M783" s="3620"/>
      <c r="N783" s="3567"/>
      <c r="O783" s="2910" t="s">
        <v>1109</v>
      </c>
      <c r="P783" s="3620" t="s">
        <v>1110</v>
      </c>
      <c r="Q783" s="3567"/>
    </row>
    <row r="784" spans="2:17" s="345" customFormat="1" ht="16.2" x14ac:dyDescent="0.4">
      <c r="B784" s="3573"/>
      <c r="C784" s="3640"/>
      <c r="D784" s="3640"/>
      <c r="E784" s="3640"/>
      <c r="F784" s="3641"/>
      <c r="G784" s="3620"/>
      <c r="H784" s="3567"/>
      <c r="I784" s="3620" t="s">
        <v>1106</v>
      </c>
      <c r="J784" s="3567"/>
      <c r="K784" s="3623"/>
      <c r="L784" s="3624"/>
      <c r="M784" s="3620" t="s">
        <v>6730</v>
      </c>
      <c r="N784" s="3567"/>
      <c r="O784" s="2935"/>
      <c r="P784" s="3623"/>
      <c r="Q784" s="3624"/>
    </row>
    <row r="785" spans="2:17" s="345" customFormat="1" ht="16.2" x14ac:dyDescent="0.4">
      <c r="B785" s="3573"/>
      <c r="C785" s="3640"/>
      <c r="D785" s="3640"/>
      <c r="E785" s="3640"/>
      <c r="F785" s="3641"/>
      <c r="G785" s="3620"/>
      <c r="H785" s="3567"/>
      <c r="I785" s="3623"/>
      <c r="J785" s="3624"/>
      <c r="K785" s="3623"/>
      <c r="L785" s="3624"/>
      <c r="M785" s="3623"/>
      <c r="N785" s="3624"/>
      <c r="O785" s="2935"/>
      <c r="P785" s="3623"/>
      <c r="Q785" s="3624"/>
    </row>
    <row r="786" spans="2:17" s="345" customFormat="1" ht="16.2" x14ac:dyDescent="0.4">
      <c r="B786" s="3573"/>
      <c r="C786" s="3640"/>
      <c r="D786" s="3640"/>
      <c r="E786" s="3640"/>
      <c r="F786" s="3641"/>
      <c r="G786" s="3620" t="s">
        <v>1105</v>
      </c>
      <c r="H786" s="3567"/>
      <c r="I786" s="3623"/>
      <c r="J786" s="3624"/>
      <c r="K786" s="3623"/>
      <c r="L786" s="3624"/>
      <c r="M786" s="3623"/>
      <c r="N786" s="3624"/>
      <c r="O786" s="2935"/>
      <c r="P786" s="3623"/>
      <c r="Q786" s="3624"/>
    </row>
    <row r="787" spans="2:17" s="345" customFormat="1" ht="16.2" x14ac:dyDescent="0.4">
      <c r="B787" s="3573"/>
      <c r="C787" s="3640"/>
      <c r="D787" s="3640"/>
      <c r="E787" s="3640"/>
      <c r="F787" s="3641"/>
      <c r="G787" s="3623"/>
      <c r="H787" s="3624"/>
      <c r="I787" s="3623"/>
      <c r="J787" s="3624"/>
      <c r="K787" s="3623"/>
      <c r="L787" s="3624"/>
      <c r="M787" s="3623"/>
      <c r="N787" s="3624"/>
      <c r="O787" s="2935"/>
      <c r="P787" s="3623"/>
      <c r="Q787" s="3624"/>
    </row>
    <row r="788" spans="2:17" s="345" customFormat="1" ht="16.2" x14ac:dyDescent="0.4">
      <c r="B788" s="3573"/>
      <c r="C788" s="3640"/>
      <c r="D788" s="3640"/>
      <c r="E788" s="3640"/>
      <c r="F788" s="3641"/>
      <c r="G788" s="3623"/>
      <c r="H788" s="3624"/>
      <c r="I788" s="3623"/>
      <c r="J788" s="3624"/>
      <c r="K788" s="3623"/>
      <c r="L788" s="3624"/>
      <c r="M788" s="3623"/>
      <c r="N788" s="3624"/>
      <c r="O788" s="2935"/>
      <c r="P788" s="3623"/>
      <c r="Q788" s="3624"/>
    </row>
    <row r="789" spans="2:17" s="345" customFormat="1" ht="16.8" thickBot="1" x14ac:dyDescent="0.45">
      <c r="B789" s="3573"/>
      <c r="C789" s="3642"/>
      <c r="D789" s="3642"/>
      <c r="E789" s="3642"/>
      <c r="F789" s="3643"/>
      <c r="G789" s="3623"/>
      <c r="H789" s="3624"/>
      <c r="I789" s="3623"/>
      <c r="J789" s="3624"/>
      <c r="K789" s="3623"/>
      <c r="L789" s="3624"/>
      <c r="M789" s="3623"/>
      <c r="N789" s="3624"/>
      <c r="O789" s="2935"/>
      <c r="P789" s="3623"/>
      <c r="Q789" s="3624"/>
    </row>
    <row r="790" spans="2:17" s="345" customFormat="1" ht="16.8" thickBot="1" x14ac:dyDescent="0.45">
      <c r="B790" s="3573"/>
      <c r="C790" s="3586" t="s">
        <v>6731</v>
      </c>
      <c r="D790" s="3587"/>
      <c r="E790" s="3621">
        <v>50</v>
      </c>
      <c r="F790" s="3622"/>
      <c r="G790" s="3617"/>
      <c r="H790" s="3576"/>
      <c r="I790" s="3617"/>
      <c r="J790" s="3576"/>
      <c r="K790" s="3617"/>
      <c r="L790" s="3576"/>
      <c r="M790" s="3617"/>
      <c r="N790" s="3576"/>
      <c r="O790" s="2936"/>
      <c r="P790" s="3617"/>
      <c r="Q790" s="3576"/>
    </row>
    <row r="791" spans="2:17" s="345" customFormat="1" ht="16.2" x14ac:dyDescent="0.4">
      <c r="B791" s="3573"/>
      <c r="C791" s="3564" t="s">
        <v>7417</v>
      </c>
      <c r="D791" s="3564"/>
      <c r="E791" s="3564"/>
      <c r="F791" s="3564"/>
      <c r="G791" s="3564"/>
      <c r="H791" s="3564"/>
      <c r="I791" s="3564"/>
      <c r="J791" s="3564"/>
      <c r="K791" s="3564"/>
      <c r="L791" s="3564"/>
      <c r="M791" s="3564"/>
      <c r="N791" s="3564"/>
      <c r="O791" s="3564"/>
      <c r="P791" s="3564"/>
      <c r="Q791" s="3565"/>
    </row>
    <row r="792" spans="2:17" s="345" customFormat="1" ht="43.2" customHeight="1" x14ac:dyDescent="0.4">
      <c r="B792" s="3573"/>
      <c r="C792" s="3566" t="s">
        <v>6927</v>
      </c>
      <c r="D792" s="3566"/>
      <c r="E792" s="3566"/>
      <c r="F792" s="3566"/>
      <c r="G792" s="3566"/>
      <c r="H792" s="3566"/>
      <c r="I792" s="3566"/>
      <c r="J792" s="3566"/>
      <c r="K792" s="3566"/>
      <c r="L792" s="3566"/>
      <c r="M792" s="3566"/>
      <c r="N792" s="3566"/>
      <c r="O792" s="3566"/>
      <c r="P792" s="3566"/>
      <c r="Q792" s="3567"/>
    </row>
    <row r="793" spans="2:17" s="345" customFormat="1" ht="16.2" x14ac:dyDescent="0.4">
      <c r="B793" s="3573"/>
      <c r="C793" s="3566" t="s">
        <v>6928</v>
      </c>
      <c r="D793" s="3566"/>
      <c r="E793" s="3566"/>
      <c r="F793" s="3566"/>
      <c r="G793" s="3566"/>
      <c r="H793" s="3566"/>
      <c r="I793" s="3566"/>
      <c r="J793" s="3566"/>
      <c r="K793" s="3566"/>
      <c r="L793" s="3566"/>
      <c r="M793" s="3566"/>
      <c r="N793" s="3566"/>
      <c r="O793" s="3566"/>
      <c r="P793" s="3566"/>
      <c r="Q793" s="3567"/>
    </row>
    <row r="794" spans="2:17" s="345" customFormat="1" ht="16.8" thickBot="1" x14ac:dyDescent="0.45">
      <c r="B794" s="3573"/>
      <c r="C794" s="3568" t="s">
        <v>6929</v>
      </c>
      <c r="D794" s="3568"/>
      <c r="E794" s="3568"/>
      <c r="F794" s="3568"/>
      <c r="G794" s="3568"/>
      <c r="H794" s="3568"/>
      <c r="I794" s="3568"/>
      <c r="J794" s="3568"/>
      <c r="K794" s="3568"/>
      <c r="L794" s="3568"/>
      <c r="M794" s="3568"/>
      <c r="N794" s="3568"/>
      <c r="O794" s="3568"/>
      <c r="P794" s="3568"/>
      <c r="Q794" s="3569"/>
    </row>
    <row r="795" spans="2:17" s="345" customFormat="1" ht="16.2" x14ac:dyDescent="0.4">
      <c r="B795" s="3573"/>
      <c r="C795" s="3564" t="s">
        <v>6738</v>
      </c>
      <c r="D795" s="3564"/>
      <c r="E795" s="3564"/>
      <c r="F795" s="3564"/>
      <c r="G795" s="3564"/>
      <c r="H795" s="3564"/>
      <c r="I795" s="3564"/>
      <c r="J795" s="3564"/>
      <c r="K795" s="3564"/>
      <c r="L795" s="3564"/>
      <c r="M795" s="3564"/>
      <c r="N795" s="3564"/>
      <c r="O795" s="3564"/>
      <c r="P795" s="3564"/>
      <c r="Q795" s="3565"/>
    </row>
    <row r="796" spans="2:17" s="345" customFormat="1" ht="16.2" x14ac:dyDescent="0.4">
      <c r="B796" s="3573"/>
      <c r="C796" s="3566" t="s">
        <v>6930</v>
      </c>
      <c r="D796" s="3566"/>
      <c r="E796" s="3566"/>
      <c r="F796" s="3566"/>
      <c r="G796" s="3566"/>
      <c r="H796" s="3566"/>
      <c r="I796" s="3566"/>
      <c r="J796" s="3566"/>
      <c r="K796" s="3566"/>
      <c r="L796" s="3566"/>
      <c r="M796" s="3566"/>
      <c r="N796" s="3566"/>
      <c r="O796" s="3566"/>
      <c r="P796" s="3566"/>
      <c r="Q796" s="3567"/>
    </row>
    <row r="797" spans="2:17" s="345" customFormat="1" ht="16.2" x14ac:dyDescent="0.4">
      <c r="B797" s="3573"/>
      <c r="C797" s="3566" t="s">
        <v>6931</v>
      </c>
      <c r="D797" s="3566"/>
      <c r="E797" s="3566"/>
      <c r="F797" s="3566"/>
      <c r="G797" s="3566"/>
      <c r="H797" s="3566"/>
      <c r="I797" s="3566"/>
      <c r="J797" s="3566"/>
      <c r="K797" s="3566"/>
      <c r="L797" s="3566"/>
      <c r="M797" s="3566"/>
      <c r="N797" s="3566"/>
      <c r="O797" s="3566"/>
      <c r="P797" s="3566"/>
      <c r="Q797" s="3567"/>
    </row>
    <row r="798" spans="2:17" s="345" customFormat="1" ht="16.2" x14ac:dyDescent="0.4">
      <c r="B798" s="3573"/>
      <c r="C798" s="3566" t="s">
        <v>6932</v>
      </c>
      <c r="D798" s="3566"/>
      <c r="E798" s="3566"/>
      <c r="F798" s="3566"/>
      <c r="G798" s="3566"/>
      <c r="H798" s="3566"/>
      <c r="I798" s="3566"/>
      <c r="J798" s="3566"/>
      <c r="K798" s="3566"/>
      <c r="L798" s="3566"/>
      <c r="M798" s="3566"/>
      <c r="N798" s="3566"/>
      <c r="O798" s="3566"/>
      <c r="P798" s="3566"/>
      <c r="Q798" s="3567"/>
    </row>
    <row r="799" spans="2:17" s="345" customFormat="1" ht="16.8" thickBot="1" x14ac:dyDescent="0.45">
      <c r="B799" s="3573"/>
      <c r="C799" s="3568"/>
      <c r="D799" s="3568"/>
      <c r="E799" s="3568"/>
      <c r="F799" s="3568"/>
      <c r="G799" s="3568"/>
      <c r="H799" s="3568"/>
      <c r="I799" s="3568"/>
      <c r="J799" s="3568"/>
      <c r="K799" s="3568"/>
      <c r="L799" s="3568"/>
      <c r="M799" s="3568"/>
      <c r="N799" s="3568"/>
      <c r="O799" s="3568"/>
      <c r="P799" s="3568"/>
      <c r="Q799" s="3569"/>
    </row>
    <row r="800" spans="2:17" s="345" customFormat="1" ht="97.2" x14ac:dyDescent="0.4">
      <c r="B800" s="3573"/>
      <c r="C800" s="3638" t="s">
        <v>6933</v>
      </c>
      <c r="D800" s="3638"/>
      <c r="E800" s="3638"/>
      <c r="F800" s="3639"/>
      <c r="G800" s="3594" t="s">
        <v>7138</v>
      </c>
      <c r="H800" s="3565"/>
      <c r="I800" s="3583" t="s">
        <v>7139</v>
      </c>
      <c r="J800" s="3584"/>
      <c r="K800" s="3594" t="s">
        <v>7140</v>
      </c>
      <c r="L800" s="3565"/>
      <c r="M800" s="3583" t="s">
        <v>7141</v>
      </c>
      <c r="N800" s="3584"/>
      <c r="O800" s="2910" t="s">
        <v>7142</v>
      </c>
      <c r="P800" s="3612" t="s">
        <v>6934</v>
      </c>
      <c r="Q800" s="3613"/>
    </row>
    <row r="801" spans="2:17" s="345" customFormat="1" ht="16.2" x14ac:dyDescent="0.4">
      <c r="B801" s="3573"/>
      <c r="C801" s="3640"/>
      <c r="D801" s="3640"/>
      <c r="E801" s="3640"/>
      <c r="F801" s="3641"/>
      <c r="G801" s="3620"/>
      <c r="H801" s="3567"/>
      <c r="I801" s="3620"/>
      <c r="J801" s="3567"/>
      <c r="K801" s="3620"/>
      <c r="L801" s="3567"/>
      <c r="M801" s="3620"/>
      <c r="N801" s="3567"/>
      <c r="O801" s="2910"/>
      <c r="P801" s="3620"/>
      <c r="Q801" s="3567"/>
    </row>
    <row r="802" spans="2:17" s="345" customFormat="1" ht="16.2" x14ac:dyDescent="0.4">
      <c r="B802" s="3573"/>
      <c r="C802" s="3640"/>
      <c r="D802" s="3640"/>
      <c r="E802" s="3640"/>
      <c r="F802" s="3641"/>
      <c r="G802" s="3620"/>
      <c r="H802" s="3567"/>
      <c r="I802" s="3620"/>
      <c r="J802" s="3567"/>
      <c r="K802" s="3620"/>
      <c r="L802" s="3567"/>
      <c r="M802" s="3620" t="s">
        <v>6730</v>
      </c>
      <c r="N802" s="3567"/>
      <c r="O802" s="2910"/>
      <c r="P802" s="3620"/>
      <c r="Q802" s="3567"/>
    </row>
    <row r="803" spans="2:17" s="345" customFormat="1" ht="16.2" x14ac:dyDescent="0.4">
      <c r="B803" s="3573"/>
      <c r="C803" s="3640"/>
      <c r="D803" s="3640"/>
      <c r="E803" s="3640"/>
      <c r="F803" s="3641"/>
      <c r="G803" s="3620"/>
      <c r="H803" s="3567"/>
      <c r="I803" s="3620"/>
      <c r="J803" s="3567"/>
      <c r="K803" s="3620" t="s">
        <v>6729</v>
      </c>
      <c r="L803" s="3567"/>
      <c r="M803" s="3620"/>
      <c r="N803" s="3567"/>
      <c r="O803" s="2910"/>
      <c r="P803" s="3620"/>
      <c r="Q803" s="3567"/>
    </row>
    <row r="804" spans="2:17" s="345" customFormat="1" ht="16.2" x14ac:dyDescent="0.4">
      <c r="B804" s="3573"/>
      <c r="C804" s="3640"/>
      <c r="D804" s="3640"/>
      <c r="E804" s="3640"/>
      <c r="F804" s="3641"/>
      <c r="G804" s="3620"/>
      <c r="H804" s="3567"/>
      <c r="I804" s="3620" t="s">
        <v>1106</v>
      </c>
      <c r="J804" s="3567"/>
      <c r="K804" s="3623"/>
      <c r="L804" s="3624"/>
      <c r="M804" s="3620"/>
      <c r="N804" s="3567"/>
      <c r="O804" s="2910" t="s">
        <v>1109</v>
      </c>
      <c r="P804" s="3620" t="s">
        <v>1110</v>
      </c>
      <c r="Q804" s="3567"/>
    </row>
    <row r="805" spans="2:17" s="345" customFormat="1" ht="16.2" x14ac:dyDescent="0.4">
      <c r="B805" s="3573"/>
      <c r="C805" s="3640"/>
      <c r="D805" s="3640"/>
      <c r="E805" s="3640"/>
      <c r="F805" s="3641"/>
      <c r="G805" s="3620"/>
      <c r="H805" s="3567"/>
      <c r="I805" s="3623"/>
      <c r="J805" s="3624"/>
      <c r="K805" s="3623"/>
      <c r="L805" s="3624"/>
      <c r="M805" s="3620"/>
      <c r="N805" s="3567"/>
      <c r="O805" s="2935"/>
      <c r="P805" s="3623"/>
      <c r="Q805" s="3624"/>
    </row>
    <row r="806" spans="2:17" s="345" customFormat="1" ht="16.2" x14ac:dyDescent="0.4">
      <c r="B806" s="3573"/>
      <c r="C806" s="3640"/>
      <c r="D806" s="3640"/>
      <c r="E806" s="3640"/>
      <c r="F806" s="3641"/>
      <c r="G806" s="3620"/>
      <c r="H806" s="3567"/>
      <c r="I806" s="3623"/>
      <c r="J806" s="3624"/>
      <c r="K806" s="3623"/>
      <c r="L806" s="3624"/>
      <c r="M806" s="3620"/>
      <c r="N806" s="3567"/>
      <c r="O806" s="2935"/>
      <c r="P806" s="3623"/>
      <c r="Q806" s="3624"/>
    </row>
    <row r="807" spans="2:17" s="345" customFormat="1" ht="16.2" x14ac:dyDescent="0.4">
      <c r="B807" s="3573"/>
      <c r="C807" s="3640"/>
      <c r="D807" s="3640"/>
      <c r="E807" s="3640"/>
      <c r="F807" s="3641"/>
      <c r="G807" s="3620" t="s">
        <v>1105</v>
      </c>
      <c r="H807" s="3567"/>
      <c r="I807" s="3623"/>
      <c r="J807" s="3624"/>
      <c r="K807" s="3623"/>
      <c r="L807" s="3624"/>
      <c r="M807" s="3623"/>
      <c r="N807" s="3624"/>
      <c r="O807" s="2935"/>
      <c r="P807" s="3623"/>
      <c r="Q807" s="3624"/>
    </row>
    <row r="808" spans="2:17" s="345" customFormat="1" ht="16.2" x14ac:dyDescent="0.4">
      <c r="B808" s="3573"/>
      <c r="C808" s="3640"/>
      <c r="D808" s="3640"/>
      <c r="E808" s="3640"/>
      <c r="F808" s="3641"/>
      <c r="G808" s="3623"/>
      <c r="H808" s="3624"/>
      <c r="I808" s="3623"/>
      <c r="J808" s="3624"/>
      <c r="K808" s="3623"/>
      <c r="L808" s="3624"/>
      <c r="M808" s="3623"/>
      <c r="N808" s="3624"/>
      <c r="O808" s="2935"/>
      <c r="P808" s="3623"/>
      <c r="Q808" s="3624"/>
    </row>
    <row r="809" spans="2:17" s="345" customFormat="1" ht="16.8" thickBot="1" x14ac:dyDescent="0.45">
      <c r="B809" s="3573"/>
      <c r="C809" s="3642"/>
      <c r="D809" s="3642"/>
      <c r="E809" s="3642"/>
      <c r="F809" s="3643"/>
      <c r="G809" s="3623"/>
      <c r="H809" s="3624"/>
      <c r="I809" s="3623"/>
      <c r="J809" s="3624"/>
      <c r="K809" s="3623"/>
      <c r="L809" s="3624"/>
      <c r="M809" s="3623"/>
      <c r="N809" s="3624"/>
      <c r="O809" s="2935"/>
      <c r="P809" s="3623"/>
      <c r="Q809" s="3624"/>
    </row>
    <row r="810" spans="2:17" s="345" customFormat="1" ht="16.8" thickBot="1" x14ac:dyDescent="0.45">
      <c r="B810" s="3573"/>
      <c r="C810" s="3586" t="s">
        <v>6731</v>
      </c>
      <c r="D810" s="3587"/>
      <c r="E810" s="3621">
        <v>60</v>
      </c>
      <c r="F810" s="3622"/>
      <c r="G810" s="3617"/>
      <c r="H810" s="3576"/>
      <c r="I810" s="3617"/>
      <c r="J810" s="3576"/>
      <c r="K810" s="3617"/>
      <c r="L810" s="3576"/>
      <c r="M810" s="3617"/>
      <c r="N810" s="3576"/>
      <c r="O810" s="2936"/>
      <c r="P810" s="3617"/>
      <c r="Q810" s="3576"/>
    </row>
    <row r="811" spans="2:17" s="345" customFormat="1" ht="16.2" x14ac:dyDescent="0.4">
      <c r="B811" s="3573"/>
      <c r="C811" s="3564"/>
      <c r="D811" s="3564"/>
      <c r="E811" s="3564"/>
      <c r="F811" s="3564"/>
      <c r="G811" s="3564"/>
      <c r="H811" s="3564"/>
      <c r="I811" s="3564"/>
      <c r="J811" s="3564"/>
      <c r="K811" s="3564"/>
      <c r="L811" s="3564"/>
      <c r="M811" s="3564"/>
      <c r="N811" s="3564"/>
      <c r="O811" s="3564"/>
      <c r="P811" s="3564"/>
      <c r="Q811" s="3565"/>
    </row>
    <row r="812" spans="2:17" s="345" customFormat="1" ht="16.2" x14ac:dyDescent="0.4">
      <c r="B812" s="3573"/>
      <c r="C812" s="3637" t="s">
        <v>7424</v>
      </c>
      <c r="D812" s="3637"/>
      <c r="E812" s="3637"/>
      <c r="F812" s="3637"/>
      <c r="G812" s="3637"/>
      <c r="H812" s="3637"/>
      <c r="I812" s="3637"/>
      <c r="J812" s="3637"/>
      <c r="K812" s="3637"/>
      <c r="L812" s="3637"/>
      <c r="M812" s="3637"/>
      <c r="N812" s="3637"/>
      <c r="O812" s="3637"/>
      <c r="P812" s="3637"/>
      <c r="Q812" s="3636"/>
    </row>
    <row r="813" spans="2:17" s="345" customFormat="1" ht="16.2" x14ac:dyDescent="0.4">
      <c r="B813" s="3573"/>
      <c r="C813" s="3566" t="s">
        <v>6935</v>
      </c>
      <c r="D813" s="3566"/>
      <c r="E813" s="3566"/>
      <c r="F813" s="3566"/>
      <c r="G813" s="3566"/>
      <c r="H813" s="3566"/>
      <c r="I813" s="3566"/>
      <c r="J813" s="3566"/>
      <c r="K813" s="3566"/>
      <c r="L813" s="3566"/>
      <c r="M813" s="3566"/>
      <c r="N813" s="3566"/>
      <c r="O813" s="3566"/>
      <c r="P813" s="3566"/>
      <c r="Q813" s="3567"/>
    </row>
    <row r="814" spans="2:17" s="345" customFormat="1" ht="43.2" customHeight="1" x14ac:dyDescent="0.4">
      <c r="B814" s="3573"/>
      <c r="C814" s="3566" t="s">
        <v>6936</v>
      </c>
      <c r="D814" s="3566"/>
      <c r="E814" s="3566"/>
      <c r="F814" s="3566"/>
      <c r="G814" s="3566"/>
      <c r="H814" s="3566"/>
      <c r="I814" s="3566"/>
      <c r="J814" s="3566"/>
      <c r="K814" s="3566"/>
      <c r="L814" s="3566"/>
      <c r="M814" s="3566"/>
      <c r="N814" s="3566"/>
      <c r="O814" s="3566"/>
      <c r="P814" s="3566"/>
      <c r="Q814" s="3567"/>
    </row>
    <row r="815" spans="2:17" s="345" customFormat="1" ht="16.2" x14ac:dyDescent="0.4">
      <c r="B815" s="3573"/>
      <c r="C815" s="3566"/>
      <c r="D815" s="3566"/>
      <c r="E815" s="3566"/>
      <c r="F815" s="3566"/>
      <c r="G815" s="3566"/>
      <c r="H815" s="3566"/>
      <c r="I815" s="3566"/>
      <c r="J815" s="3566"/>
      <c r="K815" s="3566"/>
      <c r="L815" s="3566"/>
      <c r="M815" s="3566"/>
      <c r="N815" s="3566"/>
      <c r="O815" s="3566"/>
      <c r="P815" s="3566"/>
      <c r="Q815" s="3567"/>
    </row>
    <row r="816" spans="2:17" s="345" customFormat="1" ht="16.2" x14ac:dyDescent="0.4">
      <c r="B816" s="3573"/>
      <c r="C816" s="3566" t="s">
        <v>6937</v>
      </c>
      <c r="D816" s="3566"/>
      <c r="E816" s="3566"/>
      <c r="F816" s="3566"/>
      <c r="G816" s="3566"/>
      <c r="H816" s="3566"/>
      <c r="I816" s="3566"/>
      <c r="J816" s="3566"/>
      <c r="K816" s="3566"/>
      <c r="L816" s="3566"/>
      <c r="M816" s="3566"/>
      <c r="N816" s="3566"/>
      <c r="O816" s="3566"/>
      <c r="P816" s="3566"/>
      <c r="Q816" s="3567"/>
    </row>
    <row r="817" spans="2:17" s="345" customFormat="1" ht="16.2" x14ac:dyDescent="0.4">
      <c r="B817" s="3573"/>
      <c r="C817" s="3566"/>
      <c r="D817" s="3566"/>
      <c r="E817" s="3566"/>
      <c r="F817" s="3566"/>
      <c r="G817" s="3566"/>
      <c r="H817" s="3566"/>
      <c r="I817" s="3566"/>
      <c r="J817" s="3566"/>
      <c r="K817" s="3566"/>
      <c r="L817" s="3566"/>
      <c r="M817" s="3566"/>
      <c r="N817" s="3566"/>
      <c r="O817" s="3566"/>
      <c r="P817" s="3566"/>
      <c r="Q817" s="3567"/>
    </row>
    <row r="818" spans="2:17" s="345" customFormat="1" ht="16.8" thickBot="1" x14ac:dyDescent="0.45">
      <c r="B818" s="3573"/>
      <c r="C818" s="3568" t="s">
        <v>6938</v>
      </c>
      <c r="D818" s="3568"/>
      <c r="E818" s="3568"/>
      <c r="F818" s="3568"/>
      <c r="G818" s="3568"/>
      <c r="H818" s="3568"/>
      <c r="I818" s="3568"/>
      <c r="J818" s="3568"/>
      <c r="K818" s="3568"/>
      <c r="L818" s="3568"/>
      <c r="M818" s="3568"/>
      <c r="N818" s="3568"/>
      <c r="O818" s="3568"/>
      <c r="P818" s="3568"/>
      <c r="Q818" s="3569"/>
    </row>
    <row r="819" spans="2:17" s="345" customFormat="1" ht="16.2" x14ac:dyDescent="0.4">
      <c r="B819" s="3573"/>
      <c r="C819" s="3564" t="s">
        <v>6738</v>
      </c>
      <c r="D819" s="3564"/>
      <c r="E819" s="3564"/>
      <c r="F819" s="3564"/>
      <c r="G819" s="3564"/>
      <c r="H819" s="3564"/>
      <c r="I819" s="3564"/>
      <c r="J819" s="3564"/>
      <c r="K819" s="3564"/>
      <c r="L819" s="3564"/>
      <c r="M819" s="3564"/>
      <c r="N819" s="3564"/>
      <c r="O819" s="3564"/>
      <c r="P819" s="3564"/>
      <c r="Q819" s="3565"/>
    </row>
    <row r="820" spans="2:17" s="345" customFormat="1" ht="16.2" x14ac:dyDescent="0.4">
      <c r="B820" s="3573"/>
      <c r="C820" s="3566" t="s">
        <v>6939</v>
      </c>
      <c r="D820" s="3566"/>
      <c r="E820" s="3566"/>
      <c r="F820" s="3566"/>
      <c r="G820" s="3566"/>
      <c r="H820" s="3566"/>
      <c r="I820" s="3566"/>
      <c r="J820" s="3566"/>
      <c r="K820" s="3566"/>
      <c r="L820" s="3566"/>
      <c r="M820" s="3566"/>
      <c r="N820" s="3566"/>
      <c r="O820" s="3566"/>
      <c r="P820" s="3566"/>
      <c r="Q820" s="3567"/>
    </row>
    <row r="821" spans="2:17" s="345" customFormat="1" ht="16.2" x14ac:dyDescent="0.4">
      <c r="B821" s="3573"/>
      <c r="C821" s="3566" t="s">
        <v>6940</v>
      </c>
      <c r="D821" s="3566"/>
      <c r="E821" s="3566"/>
      <c r="F821" s="3566"/>
      <c r="G821" s="3566"/>
      <c r="H821" s="3566"/>
      <c r="I821" s="3566"/>
      <c r="J821" s="3566"/>
      <c r="K821" s="3566"/>
      <c r="L821" s="3566"/>
      <c r="M821" s="3566"/>
      <c r="N821" s="3566"/>
      <c r="O821" s="3566"/>
      <c r="P821" s="3566"/>
      <c r="Q821" s="3567"/>
    </row>
    <row r="822" spans="2:17" s="345" customFormat="1" ht="16.8" thickBot="1" x14ac:dyDescent="0.45">
      <c r="B822" s="3573"/>
      <c r="C822" s="3627"/>
      <c r="D822" s="3627"/>
      <c r="E822" s="3627"/>
      <c r="F822" s="3627"/>
      <c r="G822" s="3627"/>
      <c r="H822" s="3627"/>
      <c r="I822" s="3627"/>
      <c r="J822" s="3627"/>
      <c r="K822" s="3627"/>
      <c r="L822" s="3627"/>
      <c r="M822" s="3627"/>
      <c r="N822" s="3627"/>
      <c r="O822" s="3627"/>
      <c r="P822" s="3627"/>
      <c r="Q822" s="3628"/>
    </row>
    <row r="823" spans="2:17" s="345" customFormat="1" ht="49.2" thickTop="1" x14ac:dyDescent="0.4">
      <c r="B823" s="3573"/>
      <c r="C823" s="3629" t="s">
        <v>7143</v>
      </c>
      <c r="D823" s="3629"/>
      <c r="E823" s="3629"/>
      <c r="F823" s="3630"/>
      <c r="G823" s="3625" t="s">
        <v>7138</v>
      </c>
      <c r="H823" s="3626"/>
      <c r="I823" s="3618" t="s">
        <v>7144</v>
      </c>
      <c r="J823" s="3619"/>
      <c r="K823" s="3625" t="s">
        <v>7145</v>
      </c>
      <c r="L823" s="3626"/>
      <c r="M823" s="3618" t="s">
        <v>7146</v>
      </c>
      <c r="N823" s="3619"/>
      <c r="O823" s="2937" t="s">
        <v>6941</v>
      </c>
      <c r="P823" s="3618" t="s">
        <v>4520</v>
      </c>
      <c r="Q823" s="3619"/>
    </row>
    <row r="824" spans="2:17" s="345" customFormat="1" ht="16.2" x14ac:dyDescent="0.4">
      <c r="B824" s="3573"/>
      <c r="C824" s="3631"/>
      <c r="D824" s="3631"/>
      <c r="E824" s="3631"/>
      <c r="F824" s="3632"/>
      <c r="G824" s="3620"/>
      <c r="H824" s="3567"/>
      <c r="I824" s="3620"/>
      <c r="J824" s="3567"/>
      <c r="K824" s="3620"/>
      <c r="L824" s="3567"/>
      <c r="M824" s="3635"/>
      <c r="N824" s="3636"/>
      <c r="O824" s="2906"/>
      <c r="P824" s="3620"/>
      <c r="Q824" s="3567"/>
    </row>
    <row r="825" spans="2:17" s="345" customFormat="1" ht="16.2" x14ac:dyDescent="0.4">
      <c r="B825" s="3573"/>
      <c r="C825" s="3631"/>
      <c r="D825" s="3631"/>
      <c r="E825" s="3631"/>
      <c r="F825" s="3632"/>
      <c r="G825" s="3620"/>
      <c r="H825" s="3567"/>
      <c r="I825" s="3620" t="s">
        <v>1106</v>
      </c>
      <c r="J825" s="3567"/>
      <c r="K825" s="3620"/>
      <c r="L825" s="3567"/>
      <c r="M825" s="3635"/>
      <c r="N825" s="3636"/>
      <c r="O825" s="2906"/>
      <c r="P825" s="3620"/>
      <c r="Q825" s="3567"/>
    </row>
    <row r="826" spans="2:17" s="345" customFormat="1" ht="16.2" x14ac:dyDescent="0.4">
      <c r="B826" s="3573"/>
      <c r="C826" s="3631"/>
      <c r="D826" s="3631"/>
      <c r="E826" s="3631"/>
      <c r="F826" s="3632"/>
      <c r="G826" s="3620"/>
      <c r="H826" s="3567"/>
      <c r="I826" s="3623"/>
      <c r="J826" s="3624"/>
      <c r="K826" s="3620"/>
      <c r="L826" s="3567"/>
      <c r="M826" s="3635"/>
      <c r="N826" s="3636"/>
      <c r="O826" s="2906"/>
      <c r="P826" s="3620"/>
      <c r="Q826" s="3567"/>
    </row>
    <row r="827" spans="2:17" s="345" customFormat="1" ht="16.2" x14ac:dyDescent="0.4">
      <c r="B827" s="3573"/>
      <c r="C827" s="3631"/>
      <c r="D827" s="3631"/>
      <c r="E827" s="3631"/>
      <c r="F827" s="3632"/>
      <c r="G827" s="3620"/>
      <c r="H827" s="3567"/>
      <c r="I827" s="3623"/>
      <c r="J827" s="3624"/>
      <c r="K827" s="3620"/>
      <c r="L827" s="3567"/>
      <c r="M827" s="3635"/>
      <c r="N827" s="3636"/>
      <c r="O827" s="2906"/>
      <c r="P827" s="3620"/>
      <c r="Q827" s="3567"/>
    </row>
    <row r="828" spans="2:17" s="345" customFormat="1" ht="16.8" thickBot="1" x14ac:dyDescent="0.45">
      <c r="B828" s="3573"/>
      <c r="C828" s="3633"/>
      <c r="D828" s="3633"/>
      <c r="E828" s="3633"/>
      <c r="F828" s="3634"/>
      <c r="G828" s="3620"/>
      <c r="H828" s="3567"/>
      <c r="I828" s="3623"/>
      <c r="J828" s="3624"/>
      <c r="K828" s="3620" t="s">
        <v>6729</v>
      </c>
      <c r="L828" s="3567"/>
      <c r="M828" s="3620" t="s">
        <v>6730</v>
      </c>
      <c r="N828" s="3567"/>
      <c r="O828" s="2906"/>
      <c r="P828" s="3620" t="s">
        <v>1110</v>
      </c>
      <c r="Q828" s="3567"/>
    </row>
    <row r="829" spans="2:17" s="345" customFormat="1" ht="16.8" thickBot="1" x14ac:dyDescent="0.45">
      <c r="B829" s="3573"/>
      <c r="C829" s="3586" t="s">
        <v>6731</v>
      </c>
      <c r="D829" s="3587"/>
      <c r="E829" s="3621">
        <v>70</v>
      </c>
      <c r="F829" s="3622"/>
      <c r="G829" s="3585" t="s">
        <v>1105</v>
      </c>
      <c r="H829" s="3569"/>
      <c r="I829" s="3617"/>
      <c r="J829" s="3576"/>
      <c r="K829" s="3585"/>
      <c r="L829" s="3569"/>
      <c r="M829" s="3617"/>
      <c r="N829" s="3576"/>
      <c r="O829" s="2907" t="s">
        <v>1109</v>
      </c>
      <c r="P829" s="3617"/>
      <c r="Q829" s="3576"/>
    </row>
    <row r="830" spans="2:17" s="345" customFormat="1" ht="16.2" x14ac:dyDescent="0.4">
      <c r="B830" s="3573"/>
      <c r="C830" s="3564" t="s">
        <v>6732</v>
      </c>
      <c r="D830" s="3564"/>
      <c r="E830" s="3564"/>
      <c r="F830" s="3564"/>
      <c r="G830" s="3564"/>
      <c r="H830" s="3564"/>
      <c r="I830" s="3564"/>
      <c r="J830" s="3564"/>
      <c r="K830" s="3564"/>
      <c r="L830" s="3564"/>
      <c r="M830" s="3564"/>
      <c r="N830" s="3564"/>
      <c r="O830" s="3564"/>
      <c r="P830" s="3564"/>
      <c r="Q830" s="3565"/>
    </row>
    <row r="831" spans="2:17" s="345" customFormat="1" ht="28.8" customHeight="1" x14ac:dyDescent="0.4">
      <c r="B831" s="3573"/>
      <c r="C831" s="3566" t="s">
        <v>6942</v>
      </c>
      <c r="D831" s="3566"/>
      <c r="E831" s="3566"/>
      <c r="F831" s="3566"/>
      <c r="G831" s="3566"/>
      <c r="H831" s="3566"/>
      <c r="I831" s="3566"/>
      <c r="J831" s="3566"/>
      <c r="K831" s="3566"/>
      <c r="L831" s="3566"/>
      <c r="M831" s="3566"/>
      <c r="N831" s="3566"/>
      <c r="O831" s="3566"/>
      <c r="P831" s="3566"/>
      <c r="Q831" s="3567"/>
    </row>
    <row r="832" spans="2:17" s="345" customFormat="1" ht="16.2" x14ac:dyDescent="0.4">
      <c r="B832" s="3573"/>
      <c r="C832" s="3566"/>
      <c r="D832" s="3566"/>
      <c r="E832" s="3566"/>
      <c r="F832" s="3566"/>
      <c r="G832" s="3566"/>
      <c r="H832" s="3566"/>
      <c r="I832" s="3566"/>
      <c r="J832" s="3566"/>
      <c r="K832" s="3566"/>
      <c r="L832" s="3566"/>
      <c r="M832" s="3566"/>
      <c r="N832" s="3566"/>
      <c r="O832" s="3566"/>
      <c r="P832" s="3566"/>
      <c r="Q832" s="3567"/>
    </row>
    <row r="833" spans="2:17" s="345" customFormat="1" ht="16.8" thickBot="1" x14ac:dyDescent="0.45">
      <c r="B833" s="3573"/>
      <c r="C833" s="3568" t="s">
        <v>6943</v>
      </c>
      <c r="D833" s="3568"/>
      <c r="E833" s="3568"/>
      <c r="F833" s="3568"/>
      <c r="G833" s="3568"/>
      <c r="H833" s="3568"/>
      <c r="I833" s="3568"/>
      <c r="J833" s="3568"/>
      <c r="K833" s="3568"/>
      <c r="L833" s="3568"/>
      <c r="M833" s="3568"/>
      <c r="N833" s="3568"/>
      <c r="O833" s="3568"/>
      <c r="P833" s="3568"/>
      <c r="Q833" s="3569"/>
    </row>
    <row r="834" spans="2:17" s="345" customFormat="1" ht="16.2" x14ac:dyDescent="0.4">
      <c r="B834" s="3573"/>
      <c r="C834" s="3564" t="s">
        <v>6738</v>
      </c>
      <c r="D834" s="3564"/>
      <c r="E834" s="3564"/>
      <c r="F834" s="3564"/>
      <c r="G834" s="3564"/>
      <c r="H834" s="3564"/>
      <c r="I834" s="3564"/>
      <c r="J834" s="3564"/>
      <c r="K834" s="3564"/>
      <c r="L834" s="3564"/>
      <c r="M834" s="3564"/>
      <c r="N834" s="3564"/>
      <c r="O834" s="3564"/>
      <c r="P834" s="3564"/>
      <c r="Q834" s="3565"/>
    </row>
    <row r="835" spans="2:17" s="345" customFormat="1" ht="16.2" x14ac:dyDescent="0.4">
      <c r="B835" s="3573"/>
      <c r="C835" s="3566" t="s">
        <v>6944</v>
      </c>
      <c r="D835" s="3566"/>
      <c r="E835" s="3566"/>
      <c r="F835" s="3566"/>
      <c r="G835" s="3566"/>
      <c r="H835" s="3566"/>
      <c r="I835" s="3566"/>
      <c r="J835" s="3566"/>
      <c r="K835" s="3566"/>
      <c r="L835" s="3566"/>
      <c r="M835" s="3566"/>
      <c r="N835" s="3566"/>
      <c r="O835" s="3566"/>
      <c r="P835" s="3566"/>
      <c r="Q835" s="3567"/>
    </row>
    <row r="836" spans="2:17" s="345" customFormat="1" ht="16.2" x14ac:dyDescent="0.4">
      <c r="B836" s="3573"/>
      <c r="C836" s="3566"/>
      <c r="D836" s="3566"/>
      <c r="E836" s="3566"/>
      <c r="F836" s="3566"/>
      <c r="G836" s="3566"/>
      <c r="H836" s="3566"/>
      <c r="I836" s="3566"/>
      <c r="J836" s="3566"/>
      <c r="K836" s="3566"/>
      <c r="L836" s="3566"/>
      <c r="M836" s="3566"/>
      <c r="N836" s="3566"/>
      <c r="O836" s="3566"/>
      <c r="P836" s="3566"/>
      <c r="Q836" s="3567"/>
    </row>
    <row r="837" spans="2:17" s="345" customFormat="1" ht="16.8" thickBot="1" x14ac:dyDescent="0.45">
      <c r="B837" s="3573"/>
      <c r="C837" s="3568" t="s">
        <v>6945</v>
      </c>
      <c r="D837" s="3568"/>
      <c r="E837" s="3568"/>
      <c r="F837" s="3568"/>
      <c r="G837" s="3568"/>
      <c r="H837" s="3568"/>
      <c r="I837" s="3568"/>
      <c r="J837" s="3568"/>
      <c r="K837" s="3568"/>
      <c r="L837" s="3568"/>
      <c r="M837" s="3568"/>
      <c r="N837" s="3568"/>
      <c r="O837" s="3568"/>
      <c r="P837" s="3568"/>
      <c r="Q837" s="3569"/>
    </row>
    <row r="838" spans="2:17" s="345" customFormat="1" ht="16.2" x14ac:dyDescent="0.4">
      <c r="B838" s="3573"/>
      <c r="C838" s="123"/>
      <c r="D838" s="123"/>
      <c r="E838" s="123"/>
      <c r="F838" s="123"/>
      <c r="G838" s="123"/>
      <c r="H838" s="123"/>
      <c r="I838" s="123"/>
      <c r="J838" s="123"/>
      <c r="K838" s="123"/>
      <c r="L838" s="123"/>
      <c r="M838" s="123"/>
      <c r="N838" s="123"/>
      <c r="O838" s="123"/>
      <c r="P838" s="123"/>
      <c r="Q838" s="123"/>
    </row>
    <row r="839" spans="2:17" s="345" customFormat="1" ht="16.2" x14ac:dyDescent="0.4">
      <c r="B839" s="3573"/>
      <c r="C839" s="123"/>
      <c r="D839" s="123"/>
      <c r="E839" s="123"/>
      <c r="F839" s="123"/>
      <c r="G839" s="123"/>
      <c r="H839" s="123"/>
      <c r="I839" s="123"/>
      <c r="J839" s="123"/>
      <c r="K839" s="123"/>
      <c r="L839" s="123"/>
      <c r="M839" s="123"/>
      <c r="N839" s="123"/>
      <c r="O839" s="123"/>
      <c r="P839" s="123"/>
      <c r="Q839" s="123"/>
    </row>
    <row r="840" spans="2:17" s="345" customFormat="1" ht="16.2" x14ac:dyDescent="0.4">
      <c r="B840" s="3573"/>
      <c r="C840" s="2933" t="s">
        <v>6946</v>
      </c>
      <c r="D840" s="123"/>
      <c r="E840" s="123"/>
      <c r="F840" s="123"/>
      <c r="G840" s="123"/>
      <c r="H840" s="123"/>
      <c r="I840" s="123"/>
      <c r="J840" s="123"/>
      <c r="K840" s="123"/>
      <c r="L840" s="123"/>
      <c r="M840" s="123"/>
      <c r="N840" s="123"/>
      <c r="O840" s="123"/>
      <c r="P840" s="123"/>
      <c r="Q840" s="123"/>
    </row>
    <row r="841" spans="2:17" s="345" customFormat="1" ht="16.2" x14ac:dyDescent="0.4">
      <c r="B841" s="3573"/>
      <c r="C841" s="2933" t="s">
        <v>6947</v>
      </c>
      <c r="D841" s="123"/>
      <c r="E841" s="123"/>
      <c r="F841" s="123"/>
      <c r="G841" s="123"/>
      <c r="H841" s="123"/>
      <c r="I841" s="123"/>
      <c r="J841" s="123"/>
      <c r="K841" s="123"/>
      <c r="L841" s="123"/>
      <c r="M841" s="123"/>
      <c r="N841" s="123"/>
      <c r="O841" s="123"/>
      <c r="P841" s="123"/>
      <c r="Q841" s="123"/>
    </row>
    <row r="842" spans="2:17" s="345" customFormat="1" ht="16.2" x14ac:dyDescent="0.4">
      <c r="B842" s="3573"/>
      <c r="C842" s="2933" t="s">
        <v>6948</v>
      </c>
      <c r="D842" s="123"/>
      <c r="E842" s="123"/>
      <c r="F842" s="123"/>
      <c r="G842" s="123"/>
      <c r="H842" s="123"/>
      <c r="I842" s="123"/>
      <c r="J842" s="123"/>
      <c r="K842" s="123"/>
      <c r="L842" s="123"/>
      <c r="M842" s="123"/>
      <c r="N842" s="123"/>
      <c r="O842" s="123"/>
      <c r="P842" s="123"/>
      <c r="Q842" s="123"/>
    </row>
    <row r="843" spans="2:17" s="345" customFormat="1" ht="16.2" x14ac:dyDescent="0.4">
      <c r="B843" s="3573"/>
      <c r="C843" s="2933" t="s">
        <v>6949</v>
      </c>
      <c r="D843" s="123"/>
      <c r="E843" s="123"/>
      <c r="F843" s="123"/>
      <c r="G843" s="123"/>
      <c r="H843" s="123"/>
      <c r="I843" s="123"/>
      <c r="J843" s="123"/>
      <c r="K843" s="123"/>
      <c r="L843" s="123"/>
      <c r="M843" s="123"/>
      <c r="N843" s="123"/>
      <c r="O843" s="123"/>
      <c r="P843" s="123"/>
      <c r="Q843" s="123"/>
    </row>
    <row r="844" spans="2:17" s="345" customFormat="1" ht="16.2" x14ac:dyDescent="0.4">
      <c r="B844" s="3573"/>
      <c r="C844" s="2933" t="s">
        <v>6950</v>
      </c>
      <c r="D844" s="123"/>
      <c r="E844" s="123"/>
      <c r="F844" s="123"/>
      <c r="G844" s="123"/>
      <c r="H844" s="123"/>
      <c r="I844" s="123"/>
      <c r="J844" s="123"/>
      <c r="K844" s="123"/>
      <c r="L844" s="123"/>
      <c r="M844" s="123"/>
      <c r="N844" s="123"/>
      <c r="O844" s="123"/>
      <c r="P844" s="123"/>
      <c r="Q844" s="123"/>
    </row>
    <row r="845" spans="2:17" s="345" customFormat="1" ht="16.2" x14ac:dyDescent="0.4">
      <c r="B845" s="3573"/>
      <c r="C845" s="2933" t="s">
        <v>6951</v>
      </c>
      <c r="D845" s="123"/>
      <c r="E845" s="123"/>
      <c r="F845" s="123"/>
      <c r="G845" s="123"/>
      <c r="H845" s="123"/>
      <c r="I845" s="123"/>
      <c r="J845" s="123"/>
      <c r="K845" s="123"/>
      <c r="L845" s="123"/>
      <c r="M845" s="123"/>
      <c r="N845" s="123"/>
      <c r="O845" s="123"/>
      <c r="P845" s="123"/>
      <c r="Q845" s="123"/>
    </row>
    <row r="846" spans="2:17" s="345" customFormat="1" ht="16.8" x14ac:dyDescent="0.4">
      <c r="B846" s="3573"/>
      <c r="C846" s="267" t="s">
        <v>7147</v>
      </c>
      <c r="D846" s="123"/>
      <c r="E846" s="123"/>
      <c r="F846" s="123"/>
      <c r="G846" s="123"/>
      <c r="H846" s="123"/>
      <c r="I846" s="123"/>
      <c r="J846" s="123"/>
      <c r="K846" s="123"/>
      <c r="L846" s="123"/>
      <c r="M846" s="123"/>
      <c r="N846" s="123"/>
      <c r="O846" s="123"/>
      <c r="P846" s="123"/>
      <c r="Q846" s="123"/>
    </row>
    <row r="847" spans="2:17" s="345" customFormat="1" ht="16.2" x14ac:dyDescent="0.4">
      <c r="B847" s="3573"/>
      <c r="C847" s="2933" t="s">
        <v>6952</v>
      </c>
      <c r="D847" s="123"/>
      <c r="E847" s="123"/>
      <c r="F847" s="123"/>
      <c r="G847" s="123"/>
      <c r="H847" s="123"/>
      <c r="I847" s="123"/>
      <c r="J847" s="123"/>
      <c r="K847" s="123"/>
      <c r="L847" s="123"/>
      <c r="M847" s="123"/>
      <c r="N847" s="123"/>
      <c r="O847" s="123"/>
      <c r="P847" s="123"/>
      <c r="Q847" s="123"/>
    </row>
    <row r="848" spans="2:17" s="345" customFormat="1" ht="16.8" thickBot="1" x14ac:dyDescent="0.45">
      <c r="B848" s="3573"/>
    </row>
    <row r="849" spans="2:17" s="345" customFormat="1" ht="16.8" thickBot="1" x14ac:dyDescent="0.45">
      <c r="B849" s="3573"/>
      <c r="C849" s="3603" t="s">
        <v>6953</v>
      </c>
      <c r="D849" s="3603"/>
      <c r="E849" s="3603"/>
      <c r="F849" s="3603"/>
      <c r="G849" s="3603"/>
      <c r="H849" s="3603"/>
      <c r="I849" s="3603"/>
      <c r="J849" s="3603"/>
      <c r="K849" s="3603"/>
      <c r="L849" s="3603"/>
      <c r="M849" s="3603"/>
      <c r="N849" s="3603"/>
      <c r="O849" s="3603"/>
      <c r="P849" s="3603"/>
      <c r="Q849" s="3604"/>
    </row>
    <row r="850" spans="2:17" s="345" customFormat="1" ht="16.8" thickBot="1" x14ac:dyDescent="0.45">
      <c r="B850" s="3573"/>
      <c r="C850" s="3605"/>
      <c r="D850" s="3606"/>
      <c r="E850" s="3592" t="s">
        <v>6728</v>
      </c>
      <c r="F850" s="3607"/>
      <c r="G850" s="3607"/>
      <c r="H850" s="3607"/>
      <c r="I850" s="3607"/>
      <c r="J850" s="3607"/>
      <c r="K850" s="3607"/>
      <c r="L850" s="3607"/>
      <c r="M850" s="3607"/>
      <c r="N850" s="3607"/>
      <c r="O850" s="3607"/>
      <c r="P850" s="3607"/>
      <c r="Q850" s="3593"/>
    </row>
    <row r="851" spans="2:17" s="345" customFormat="1" ht="16.8" thickBot="1" x14ac:dyDescent="0.45">
      <c r="B851" s="3573"/>
      <c r="C851" s="3575"/>
      <c r="D851" s="3576"/>
      <c r="E851" s="3592" t="s">
        <v>1105</v>
      </c>
      <c r="F851" s="3593"/>
      <c r="G851" s="3592" t="s">
        <v>1106</v>
      </c>
      <c r="H851" s="3593"/>
      <c r="I851" s="3592" t="s">
        <v>6729</v>
      </c>
      <c r="J851" s="3593"/>
      <c r="K851" s="3592" t="s">
        <v>6730</v>
      </c>
      <c r="L851" s="3593"/>
      <c r="M851" s="3592" t="s">
        <v>1109</v>
      </c>
      <c r="N851" s="3593"/>
      <c r="O851" s="3592" t="s">
        <v>1110</v>
      </c>
      <c r="P851" s="3607"/>
      <c r="Q851" s="3593"/>
    </row>
    <row r="852" spans="2:17" s="345" customFormat="1" ht="16.8" thickBot="1" x14ac:dyDescent="0.45">
      <c r="B852" s="3573"/>
      <c r="C852" s="3608" t="s">
        <v>6954</v>
      </c>
      <c r="D852" s="3608"/>
      <c r="E852" s="3608"/>
      <c r="F852" s="3608"/>
      <c r="G852" s="3608"/>
      <c r="H852" s="3608"/>
      <c r="I852" s="3608"/>
      <c r="J852" s="3608"/>
      <c r="K852" s="3608"/>
      <c r="L852" s="3608"/>
      <c r="M852" s="3608"/>
      <c r="N852" s="3608"/>
      <c r="O852" s="3608"/>
      <c r="P852" s="3608"/>
      <c r="Q852" s="3609"/>
    </row>
    <row r="853" spans="2:17" s="345" customFormat="1" ht="57.6" customHeight="1" thickBot="1" x14ac:dyDescent="0.45">
      <c r="B853" s="3573"/>
      <c r="C853" s="3610" t="s">
        <v>7148</v>
      </c>
      <c r="D853" s="3611"/>
      <c r="E853" s="3594" t="s">
        <v>7149</v>
      </c>
      <c r="F853" s="3565"/>
      <c r="G853" s="3583" t="s">
        <v>7150</v>
      </c>
      <c r="H853" s="3584"/>
      <c r="I853" s="3583" t="s">
        <v>7151</v>
      </c>
      <c r="J853" s="3584"/>
      <c r="K853" s="3583" t="s">
        <v>7152</v>
      </c>
      <c r="L853" s="3584"/>
      <c r="M853" s="3612" t="s">
        <v>6955</v>
      </c>
      <c r="N853" s="3613"/>
      <c r="O853" s="3583" t="s">
        <v>7153</v>
      </c>
      <c r="P853" s="3597"/>
      <c r="Q853" s="3584"/>
    </row>
    <row r="854" spans="2:17" s="345" customFormat="1" ht="16.8" thickBot="1" x14ac:dyDescent="0.45">
      <c r="B854" s="3573"/>
      <c r="C854" s="2938" t="s">
        <v>6731</v>
      </c>
      <c r="D854" s="2902">
        <v>30</v>
      </c>
      <c r="E854" s="3595"/>
      <c r="F854" s="3596"/>
      <c r="G854" s="3585"/>
      <c r="H854" s="3569"/>
      <c r="I854" s="3585"/>
      <c r="J854" s="3569"/>
      <c r="K854" s="3585"/>
      <c r="L854" s="3569"/>
      <c r="M854" s="3614"/>
      <c r="N854" s="3615"/>
      <c r="O854" s="3585"/>
      <c r="P854" s="3568"/>
      <c r="Q854" s="3569"/>
    </row>
    <row r="855" spans="2:17" s="345" customFormat="1" ht="16.2" x14ac:dyDescent="0.4">
      <c r="B855" s="3573"/>
      <c r="C855" s="3564" t="s">
        <v>6732</v>
      </c>
      <c r="D855" s="3564"/>
      <c r="E855" s="3564"/>
      <c r="F855" s="3564"/>
      <c r="G855" s="3564"/>
      <c r="H855" s="3564"/>
      <c r="I855" s="3564"/>
      <c r="J855" s="3564"/>
      <c r="K855" s="3564"/>
      <c r="L855" s="3564"/>
      <c r="M855" s="3564"/>
      <c r="N855" s="3564"/>
      <c r="O855" s="3564"/>
      <c r="P855" s="3564"/>
      <c r="Q855" s="3565"/>
    </row>
    <row r="856" spans="2:17" s="345" customFormat="1" ht="57.6" customHeight="1" x14ac:dyDescent="0.4">
      <c r="B856" s="3573"/>
      <c r="C856" s="3566" t="s">
        <v>6956</v>
      </c>
      <c r="D856" s="3566"/>
      <c r="E856" s="3566"/>
      <c r="F856" s="3566"/>
      <c r="G856" s="3566"/>
      <c r="H856" s="3566"/>
      <c r="I856" s="3566"/>
      <c r="J856" s="3566"/>
      <c r="K856" s="3566"/>
      <c r="L856" s="3566"/>
      <c r="M856" s="3566"/>
      <c r="N856" s="3566"/>
      <c r="O856" s="3566"/>
      <c r="P856" s="3566"/>
      <c r="Q856" s="3567"/>
    </row>
    <row r="857" spans="2:17" s="345" customFormat="1" ht="16.2" x14ac:dyDescent="0.4">
      <c r="B857" s="3573"/>
      <c r="C857" s="3566"/>
      <c r="D857" s="3566"/>
      <c r="E857" s="3566"/>
      <c r="F857" s="3566"/>
      <c r="G857" s="3566"/>
      <c r="H857" s="3566"/>
      <c r="I857" s="3566"/>
      <c r="J857" s="3566"/>
      <c r="K857" s="3566"/>
      <c r="L857" s="3566"/>
      <c r="M857" s="3566"/>
      <c r="N857" s="3566"/>
      <c r="O857" s="3566"/>
      <c r="P857" s="3566"/>
      <c r="Q857" s="3567"/>
    </row>
    <row r="858" spans="2:17" s="345" customFormat="1" ht="16.2" x14ac:dyDescent="0.4">
      <c r="B858" s="3573"/>
      <c r="C858" s="3566" t="s">
        <v>6957</v>
      </c>
      <c r="D858" s="3566"/>
      <c r="E858" s="3566"/>
      <c r="F858" s="3566"/>
      <c r="G858" s="3566"/>
      <c r="H858" s="3566"/>
      <c r="I858" s="3566"/>
      <c r="J858" s="3566"/>
      <c r="K858" s="3566"/>
      <c r="L858" s="3566"/>
      <c r="M858" s="3566"/>
      <c r="N858" s="3566"/>
      <c r="O858" s="3566"/>
      <c r="P858" s="3566"/>
      <c r="Q858" s="3567"/>
    </row>
    <row r="859" spans="2:17" s="345" customFormat="1" ht="28.8" customHeight="1" x14ac:dyDescent="0.4">
      <c r="B859" s="3573"/>
      <c r="C859" s="3566" t="s">
        <v>6958</v>
      </c>
      <c r="D859" s="3566"/>
      <c r="E859" s="3566"/>
      <c r="F859" s="3566"/>
      <c r="G859" s="3566"/>
      <c r="H859" s="3566"/>
      <c r="I859" s="3566"/>
      <c r="J859" s="3566"/>
      <c r="K859" s="3566"/>
      <c r="L859" s="3566"/>
      <c r="M859" s="3566"/>
      <c r="N859" s="3566"/>
      <c r="O859" s="3566"/>
      <c r="P859" s="3566"/>
      <c r="Q859" s="3567"/>
    </row>
    <row r="860" spans="2:17" s="345" customFormat="1" ht="16.2" x14ac:dyDescent="0.4">
      <c r="B860" s="3573"/>
      <c r="C860" s="3566"/>
      <c r="D860" s="3566"/>
      <c r="E860" s="3566"/>
      <c r="F860" s="3566"/>
      <c r="G860" s="3566"/>
      <c r="H860" s="3566"/>
      <c r="I860" s="3566"/>
      <c r="J860" s="3566"/>
      <c r="K860" s="3566"/>
      <c r="L860" s="3566"/>
      <c r="M860" s="3566"/>
      <c r="N860" s="3566"/>
      <c r="O860" s="3566"/>
      <c r="P860" s="3566"/>
      <c r="Q860" s="3567"/>
    </row>
    <row r="861" spans="2:17" s="345" customFormat="1" ht="16.2" x14ac:dyDescent="0.4">
      <c r="B861" s="3573"/>
      <c r="C861" s="3566" t="s">
        <v>6959</v>
      </c>
      <c r="D861" s="3566"/>
      <c r="E861" s="3566"/>
      <c r="F861" s="3566"/>
      <c r="G861" s="3566"/>
      <c r="H861" s="3566"/>
      <c r="I861" s="3566"/>
      <c r="J861" s="3566"/>
      <c r="K861" s="3566"/>
      <c r="L861" s="3566"/>
      <c r="M861" s="3566"/>
      <c r="N861" s="3566"/>
      <c r="O861" s="3566"/>
      <c r="P861" s="3566"/>
      <c r="Q861" s="3567"/>
    </row>
    <row r="862" spans="2:17" s="345" customFormat="1" ht="28.8" customHeight="1" x14ac:dyDescent="0.4">
      <c r="B862" s="3573"/>
      <c r="C862" s="3566" t="s">
        <v>6960</v>
      </c>
      <c r="D862" s="3566"/>
      <c r="E862" s="3566"/>
      <c r="F862" s="3566"/>
      <c r="G862" s="3566"/>
      <c r="H862" s="3566"/>
      <c r="I862" s="3566"/>
      <c r="J862" s="3566"/>
      <c r="K862" s="3566"/>
      <c r="L862" s="3566"/>
      <c r="M862" s="3566"/>
      <c r="N862" s="3566"/>
      <c r="O862" s="3566"/>
      <c r="P862" s="3566"/>
      <c r="Q862" s="3567"/>
    </row>
    <row r="863" spans="2:17" s="345" customFormat="1" ht="16.2" x14ac:dyDescent="0.4">
      <c r="B863" s="3573"/>
      <c r="C863" s="3566"/>
      <c r="D863" s="3566"/>
      <c r="E863" s="3566"/>
      <c r="F863" s="3566"/>
      <c r="G863" s="3566"/>
      <c r="H863" s="3566"/>
      <c r="I863" s="3566"/>
      <c r="J863" s="3566"/>
      <c r="K863" s="3566"/>
      <c r="L863" s="3566"/>
      <c r="M863" s="3566"/>
      <c r="N863" s="3566"/>
      <c r="O863" s="3566"/>
      <c r="P863" s="3566"/>
      <c r="Q863" s="3567"/>
    </row>
    <row r="864" spans="2:17" s="345" customFormat="1" ht="16.2" x14ac:dyDescent="0.4">
      <c r="B864" s="3573"/>
      <c r="C864" s="3566" t="s">
        <v>6961</v>
      </c>
      <c r="D864" s="3566"/>
      <c r="E864" s="3566"/>
      <c r="F864" s="3566"/>
      <c r="G864" s="3566"/>
      <c r="H864" s="3566"/>
      <c r="I864" s="3566"/>
      <c r="J864" s="3566"/>
      <c r="K864" s="3566"/>
      <c r="L864" s="3566"/>
      <c r="M864" s="3566"/>
      <c r="N864" s="3566"/>
      <c r="O864" s="3566"/>
      <c r="P864" s="3566"/>
      <c r="Q864" s="3567"/>
    </row>
    <row r="865" spans="2:17" s="345" customFormat="1" ht="16.2" x14ac:dyDescent="0.4">
      <c r="B865" s="3573"/>
      <c r="C865" s="3566"/>
      <c r="D865" s="3566"/>
      <c r="E865" s="3566"/>
      <c r="F865" s="3566"/>
      <c r="G865" s="3566"/>
      <c r="H865" s="3566"/>
      <c r="I865" s="3566"/>
      <c r="J865" s="3566"/>
      <c r="K865" s="3566"/>
      <c r="L865" s="3566"/>
      <c r="M865" s="3566"/>
      <c r="N865" s="3566"/>
      <c r="O865" s="3566"/>
      <c r="P865" s="3566"/>
      <c r="Q865" s="3567"/>
    </row>
    <row r="866" spans="2:17" s="345" customFormat="1" ht="43.2" customHeight="1" x14ac:dyDescent="0.4">
      <c r="B866" s="3573"/>
      <c r="C866" s="3566" t="s">
        <v>6962</v>
      </c>
      <c r="D866" s="3566"/>
      <c r="E866" s="3566"/>
      <c r="F866" s="3566"/>
      <c r="G866" s="3566"/>
      <c r="H866" s="3566"/>
      <c r="I866" s="3566"/>
      <c r="J866" s="3566"/>
      <c r="K866" s="3566"/>
      <c r="L866" s="3566"/>
      <c r="M866" s="3566"/>
      <c r="N866" s="3566"/>
      <c r="O866" s="3566"/>
      <c r="P866" s="3566"/>
      <c r="Q866" s="3567"/>
    </row>
    <row r="867" spans="2:17" s="345" customFormat="1" ht="16.8" thickBot="1" x14ac:dyDescent="0.45">
      <c r="B867" s="3573"/>
      <c r="C867" s="3568"/>
      <c r="D867" s="3568"/>
      <c r="E867" s="3568"/>
      <c r="F867" s="3568"/>
      <c r="G867" s="3568"/>
      <c r="H867" s="3568"/>
      <c r="I867" s="3568"/>
      <c r="J867" s="3568"/>
      <c r="K867" s="3568"/>
      <c r="L867" s="3568"/>
      <c r="M867" s="3568"/>
      <c r="N867" s="3568"/>
      <c r="O867" s="3568"/>
      <c r="P867" s="3568"/>
      <c r="Q867" s="3569"/>
    </row>
    <row r="868" spans="2:17" s="345" customFormat="1" ht="16.2" x14ac:dyDescent="0.4">
      <c r="B868" s="3573"/>
      <c r="C868" s="3564" t="s">
        <v>6738</v>
      </c>
      <c r="D868" s="3564"/>
      <c r="E868" s="3564"/>
      <c r="F868" s="3564"/>
      <c r="G868" s="3564"/>
      <c r="H868" s="3564"/>
      <c r="I868" s="3564"/>
      <c r="J868" s="3564"/>
      <c r="K868" s="3564"/>
      <c r="L868" s="3564"/>
      <c r="M868" s="3564"/>
      <c r="N868" s="3564"/>
      <c r="O868" s="3564"/>
      <c r="P868" s="3564"/>
      <c r="Q868" s="3565"/>
    </row>
    <row r="869" spans="2:17" s="345" customFormat="1" ht="16.2" x14ac:dyDescent="0.4">
      <c r="B869" s="3573"/>
      <c r="C869" s="3566" t="s">
        <v>6963</v>
      </c>
      <c r="D869" s="3566"/>
      <c r="E869" s="3566"/>
      <c r="F869" s="3566"/>
      <c r="G869" s="3566"/>
      <c r="H869" s="3566"/>
      <c r="I869" s="3566"/>
      <c r="J869" s="3566"/>
      <c r="K869" s="3566"/>
      <c r="L869" s="3566"/>
      <c r="M869" s="3566"/>
      <c r="N869" s="3566"/>
      <c r="O869" s="3566"/>
      <c r="P869" s="3566"/>
      <c r="Q869" s="3567"/>
    </row>
    <row r="870" spans="2:17" s="345" customFormat="1" ht="16.2" x14ac:dyDescent="0.4">
      <c r="B870" s="3573"/>
      <c r="C870" s="3566"/>
      <c r="D870" s="3566"/>
      <c r="E870" s="3566"/>
      <c r="F870" s="3566"/>
      <c r="G870" s="3566"/>
      <c r="H870" s="3566"/>
      <c r="I870" s="3566"/>
      <c r="J870" s="3566"/>
      <c r="K870" s="3566"/>
      <c r="L870" s="3566"/>
      <c r="M870" s="3566"/>
      <c r="N870" s="3566"/>
      <c r="O870" s="3566"/>
      <c r="P870" s="3566"/>
      <c r="Q870" s="3567"/>
    </row>
    <row r="871" spans="2:17" s="345" customFormat="1" ht="16.8" thickBot="1" x14ac:dyDescent="0.45">
      <c r="B871" s="3573"/>
      <c r="C871" s="3568" t="s">
        <v>6964</v>
      </c>
      <c r="D871" s="3568"/>
      <c r="E871" s="3568"/>
      <c r="F871" s="3568"/>
      <c r="G871" s="3568"/>
      <c r="H871" s="3568"/>
      <c r="I871" s="3568"/>
      <c r="J871" s="3568"/>
      <c r="K871" s="3568"/>
      <c r="L871" s="3568"/>
      <c r="M871" s="3568"/>
      <c r="N871" s="3568"/>
      <c r="O871" s="3568"/>
      <c r="P871" s="3568"/>
      <c r="Q871" s="3569"/>
    </row>
    <row r="872" spans="2:17" s="345" customFormat="1" ht="57.6" customHeight="1" thickBot="1" x14ac:dyDescent="0.45">
      <c r="B872" s="3573"/>
      <c r="C872" s="3577" t="s">
        <v>6965</v>
      </c>
      <c r="D872" s="3578"/>
      <c r="E872" s="3594" t="s">
        <v>7154</v>
      </c>
      <c r="F872" s="3565"/>
      <c r="G872" s="3583" t="s">
        <v>7155</v>
      </c>
      <c r="H872" s="3584"/>
      <c r="I872" s="3583" t="s">
        <v>7156</v>
      </c>
      <c r="J872" s="3584"/>
      <c r="K872" s="3583" t="s">
        <v>7157</v>
      </c>
      <c r="L872" s="3584"/>
      <c r="M872" s="3583" t="s">
        <v>7158</v>
      </c>
      <c r="N872" s="3584"/>
      <c r="O872" s="3583" t="s">
        <v>7159</v>
      </c>
      <c r="P872" s="3597"/>
      <c r="Q872" s="3584"/>
    </row>
    <row r="873" spans="2:17" s="345" customFormat="1" ht="16.8" thickBot="1" x14ac:dyDescent="0.45">
      <c r="B873" s="3573"/>
      <c r="C873" s="2938" t="s">
        <v>6731</v>
      </c>
      <c r="D873" s="2902">
        <v>30</v>
      </c>
      <c r="E873" s="3595"/>
      <c r="F873" s="3596"/>
      <c r="G873" s="3585"/>
      <c r="H873" s="3569"/>
      <c r="I873" s="3585"/>
      <c r="J873" s="3569"/>
      <c r="K873" s="3585"/>
      <c r="L873" s="3569"/>
      <c r="M873" s="3585"/>
      <c r="N873" s="3569"/>
      <c r="O873" s="3585"/>
      <c r="P873" s="3568"/>
      <c r="Q873" s="3569"/>
    </row>
    <row r="874" spans="2:17" s="345" customFormat="1" ht="16.2" x14ac:dyDescent="0.4">
      <c r="B874" s="3573"/>
      <c r="C874" s="3564" t="s">
        <v>6732</v>
      </c>
      <c r="D874" s="3564"/>
      <c r="E874" s="3564"/>
      <c r="F874" s="3564"/>
      <c r="G874" s="3564"/>
      <c r="H874" s="3564"/>
      <c r="I874" s="3564"/>
      <c r="J874" s="3564"/>
      <c r="K874" s="3564"/>
      <c r="L874" s="3564"/>
      <c r="M874" s="3564"/>
      <c r="N874" s="3564"/>
      <c r="O874" s="3564"/>
      <c r="P874" s="3564"/>
      <c r="Q874" s="3565"/>
    </row>
    <row r="875" spans="2:17" s="345" customFormat="1" ht="16.2" x14ac:dyDescent="0.4">
      <c r="B875" s="3573"/>
      <c r="C875" s="3566" t="s">
        <v>6966</v>
      </c>
      <c r="D875" s="3566"/>
      <c r="E875" s="3566"/>
      <c r="F875" s="3566"/>
      <c r="G875" s="3566"/>
      <c r="H875" s="3566"/>
      <c r="I875" s="3566"/>
      <c r="J875" s="3566"/>
      <c r="K875" s="3566"/>
      <c r="L875" s="3566"/>
      <c r="M875" s="3566"/>
      <c r="N875" s="3566"/>
      <c r="O875" s="3566"/>
      <c r="P875" s="3566"/>
      <c r="Q875" s="3567"/>
    </row>
    <row r="876" spans="2:17" s="345" customFormat="1" ht="43.2" customHeight="1" x14ac:dyDescent="0.4">
      <c r="B876" s="3573"/>
      <c r="C876" s="3566" t="s">
        <v>7432</v>
      </c>
      <c r="D876" s="3566"/>
      <c r="E876" s="3566"/>
      <c r="F876" s="3566"/>
      <c r="G876" s="3566"/>
      <c r="H876" s="3566"/>
      <c r="I876" s="3566"/>
      <c r="J876" s="3566"/>
      <c r="K876" s="3566"/>
      <c r="L876" s="3566"/>
      <c r="M876" s="3566"/>
      <c r="N876" s="3566"/>
      <c r="O876" s="3566"/>
      <c r="P876" s="3566"/>
      <c r="Q876" s="3567"/>
    </row>
    <row r="877" spans="2:17" s="345" customFormat="1" ht="16.2" x14ac:dyDescent="0.4">
      <c r="B877" s="3573"/>
      <c r="C877" s="3566" t="s">
        <v>6967</v>
      </c>
      <c r="D877" s="3566"/>
      <c r="E877" s="3566"/>
      <c r="F877" s="3566"/>
      <c r="G877" s="3566"/>
      <c r="H877" s="3566"/>
      <c r="I877" s="3566"/>
      <c r="J877" s="3566"/>
      <c r="K877" s="3566"/>
      <c r="L877" s="3566"/>
      <c r="M877" s="3566"/>
      <c r="N877" s="3566"/>
      <c r="O877" s="3566"/>
      <c r="P877" s="3566"/>
      <c r="Q877" s="3567"/>
    </row>
    <row r="878" spans="2:17" s="345" customFormat="1" ht="16.2" x14ac:dyDescent="0.4">
      <c r="B878" s="3573"/>
      <c r="C878" s="3566" t="s">
        <v>6968</v>
      </c>
      <c r="D878" s="3566"/>
      <c r="E878" s="3566"/>
      <c r="F878" s="3566"/>
      <c r="G878" s="3566"/>
      <c r="H878" s="3566"/>
      <c r="I878" s="3566"/>
      <c r="J878" s="3566"/>
      <c r="K878" s="3566"/>
      <c r="L878" s="3566"/>
      <c r="M878" s="3566"/>
      <c r="N878" s="3566"/>
      <c r="O878" s="3566"/>
      <c r="P878" s="3566"/>
      <c r="Q878" s="3567"/>
    </row>
    <row r="879" spans="2:17" s="345" customFormat="1" ht="16.8" thickBot="1" x14ac:dyDescent="0.45">
      <c r="B879" s="3573"/>
      <c r="C879" s="3568"/>
      <c r="D879" s="3568"/>
      <c r="E879" s="3568"/>
      <c r="F879" s="3568"/>
      <c r="G879" s="3568"/>
      <c r="H879" s="3568"/>
      <c r="I879" s="3568"/>
      <c r="J879" s="3568"/>
      <c r="K879" s="3568"/>
      <c r="L879" s="3568"/>
      <c r="M879" s="3568"/>
      <c r="N879" s="3568"/>
      <c r="O879" s="3568"/>
      <c r="P879" s="3568"/>
      <c r="Q879" s="3569"/>
    </row>
    <row r="880" spans="2:17" s="345" customFormat="1" ht="16.2" x14ac:dyDescent="0.4">
      <c r="B880" s="3573"/>
      <c r="C880" s="3564" t="s">
        <v>6783</v>
      </c>
      <c r="D880" s="3564"/>
      <c r="E880" s="3564"/>
      <c r="F880" s="3564"/>
      <c r="G880" s="3564"/>
      <c r="H880" s="3564"/>
      <c r="I880" s="3564"/>
      <c r="J880" s="3564"/>
      <c r="K880" s="3564"/>
      <c r="L880" s="3564"/>
      <c r="M880" s="3564"/>
      <c r="N880" s="3564"/>
      <c r="O880" s="3564"/>
      <c r="P880" s="3564"/>
      <c r="Q880" s="3565"/>
    </row>
    <row r="881" spans="2:17" s="345" customFormat="1" ht="16.2" x14ac:dyDescent="0.4">
      <c r="B881" s="3573"/>
      <c r="C881" s="3566" t="s">
        <v>6969</v>
      </c>
      <c r="D881" s="3566"/>
      <c r="E881" s="3566"/>
      <c r="F881" s="3566"/>
      <c r="G881" s="3566"/>
      <c r="H881" s="3566"/>
      <c r="I881" s="3566"/>
      <c r="J881" s="3566"/>
      <c r="K881" s="3566"/>
      <c r="L881" s="3566"/>
      <c r="M881" s="3566"/>
      <c r="N881" s="3566"/>
      <c r="O881" s="3566"/>
      <c r="P881" s="3566"/>
      <c r="Q881" s="3567"/>
    </row>
    <row r="882" spans="2:17" s="345" customFormat="1" ht="16.2" x14ac:dyDescent="0.4">
      <c r="B882" s="3573"/>
      <c r="C882" s="3566" t="s">
        <v>6970</v>
      </c>
      <c r="D882" s="3566"/>
      <c r="E882" s="3566"/>
      <c r="F882" s="3566"/>
      <c r="G882" s="3566"/>
      <c r="H882" s="3566"/>
      <c r="I882" s="3566"/>
      <c r="J882" s="3566"/>
      <c r="K882" s="3566"/>
      <c r="L882" s="3566"/>
      <c r="M882" s="3566"/>
      <c r="N882" s="3566"/>
      <c r="O882" s="3566"/>
      <c r="P882" s="3566"/>
      <c r="Q882" s="3567"/>
    </row>
    <row r="883" spans="2:17" s="345" customFormat="1" ht="16.2" x14ac:dyDescent="0.4">
      <c r="B883" s="3573"/>
      <c r="C883" s="3566" t="s">
        <v>6971</v>
      </c>
      <c r="D883" s="3566"/>
      <c r="E883" s="3566"/>
      <c r="F883" s="3566"/>
      <c r="G883" s="3566"/>
      <c r="H883" s="3566"/>
      <c r="I883" s="3566"/>
      <c r="J883" s="3566"/>
      <c r="K883" s="3566"/>
      <c r="L883" s="3566"/>
      <c r="M883" s="3566"/>
      <c r="N883" s="3566"/>
      <c r="O883" s="3566"/>
      <c r="P883" s="3566"/>
      <c r="Q883" s="3567"/>
    </row>
    <row r="884" spans="2:17" s="345" customFormat="1" ht="16.8" thickBot="1" x14ac:dyDescent="0.45">
      <c r="B884" s="3573"/>
      <c r="C884" s="3568"/>
      <c r="D884" s="3568"/>
      <c r="E884" s="3568"/>
      <c r="F884" s="3568"/>
      <c r="G884" s="3568"/>
      <c r="H884" s="3568"/>
      <c r="I884" s="3568"/>
      <c r="J884" s="3568"/>
      <c r="K884" s="3568"/>
      <c r="L884" s="3568"/>
      <c r="M884" s="3568"/>
      <c r="N884" s="3568"/>
      <c r="O884" s="3568"/>
      <c r="P884" s="3568"/>
      <c r="Q884" s="3569"/>
    </row>
    <row r="885" spans="2:17" s="345" customFormat="1" ht="16.2" x14ac:dyDescent="0.4">
      <c r="B885" s="3573"/>
      <c r="C885" s="3564" t="s">
        <v>6738</v>
      </c>
      <c r="D885" s="3564"/>
      <c r="E885" s="3564"/>
      <c r="F885" s="3564"/>
      <c r="G885" s="3564"/>
      <c r="H885" s="3564"/>
      <c r="I885" s="3564"/>
      <c r="J885" s="3564"/>
      <c r="K885" s="3564"/>
      <c r="L885" s="3564"/>
      <c r="M885" s="3564"/>
      <c r="N885" s="3564"/>
      <c r="O885" s="3564"/>
      <c r="P885" s="3564"/>
      <c r="Q885" s="3565"/>
    </row>
    <row r="886" spans="2:17" s="345" customFormat="1" ht="16.2" x14ac:dyDescent="0.4">
      <c r="B886" s="3573"/>
      <c r="C886" s="3566" t="s">
        <v>6972</v>
      </c>
      <c r="D886" s="3566"/>
      <c r="E886" s="3566"/>
      <c r="F886" s="3566"/>
      <c r="G886" s="3566"/>
      <c r="H886" s="3566"/>
      <c r="I886" s="3566"/>
      <c r="J886" s="3566"/>
      <c r="K886" s="3566"/>
      <c r="L886" s="3566"/>
      <c r="M886" s="3566"/>
      <c r="N886" s="3566"/>
      <c r="O886" s="3566"/>
      <c r="P886" s="3566"/>
      <c r="Q886" s="3567"/>
    </row>
    <row r="887" spans="2:17" s="345" customFormat="1" ht="16.2" x14ac:dyDescent="0.4">
      <c r="B887" s="3573"/>
      <c r="C887" s="3566" t="s">
        <v>6973</v>
      </c>
      <c r="D887" s="3566"/>
      <c r="E887" s="3566"/>
      <c r="F887" s="3566"/>
      <c r="G887" s="3566"/>
      <c r="H887" s="3566"/>
      <c r="I887" s="3566"/>
      <c r="J887" s="3566"/>
      <c r="K887" s="3566"/>
      <c r="L887" s="3566"/>
      <c r="M887" s="3566"/>
      <c r="N887" s="3566"/>
      <c r="O887" s="3566"/>
      <c r="P887" s="3566"/>
      <c r="Q887" s="3567"/>
    </row>
    <row r="888" spans="2:17" s="345" customFormat="1" ht="16.2" x14ac:dyDescent="0.4">
      <c r="B888" s="3573"/>
      <c r="C888" s="3566"/>
      <c r="D888" s="3566"/>
      <c r="E888" s="3566"/>
      <c r="F888" s="3566"/>
      <c r="G888" s="3566"/>
      <c r="H888" s="3566"/>
      <c r="I888" s="3566"/>
      <c r="J888" s="3566"/>
      <c r="K888" s="3566"/>
      <c r="L888" s="3566"/>
      <c r="M888" s="3566"/>
      <c r="N888" s="3566"/>
      <c r="O888" s="3566"/>
      <c r="P888" s="3566"/>
      <c r="Q888" s="3567"/>
    </row>
    <row r="889" spans="2:17" s="345" customFormat="1" ht="16.2" x14ac:dyDescent="0.4">
      <c r="B889" s="3573"/>
      <c r="C889" s="3566" t="s">
        <v>6974</v>
      </c>
      <c r="D889" s="3566"/>
      <c r="E889" s="3566"/>
      <c r="F889" s="3566"/>
      <c r="G889" s="3566"/>
      <c r="H889" s="3566"/>
      <c r="I889" s="3566"/>
      <c r="J889" s="3566"/>
      <c r="K889" s="3566"/>
      <c r="L889" s="3566"/>
      <c r="M889" s="3566"/>
      <c r="N889" s="3566"/>
      <c r="O889" s="3566"/>
      <c r="P889" s="3566"/>
      <c r="Q889" s="3567"/>
    </row>
    <row r="890" spans="2:17" s="345" customFormat="1" ht="16.8" thickBot="1" x14ac:dyDescent="0.45">
      <c r="B890" s="3573"/>
      <c r="C890" s="3568"/>
      <c r="D890" s="3568"/>
      <c r="E890" s="3568"/>
      <c r="F890" s="3568"/>
      <c r="G890" s="3568"/>
      <c r="H890" s="3568"/>
      <c r="I890" s="3568"/>
      <c r="J890" s="3568"/>
      <c r="K890" s="3568"/>
      <c r="L890" s="3568"/>
      <c r="M890" s="3568"/>
      <c r="N890" s="3568"/>
      <c r="O890" s="3568"/>
      <c r="P890" s="3568"/>
      <c r="Q890" s="3569"/>
    </row>
    <row r="891" spans="2:17" s="345" customFormat="1" ht="16.8" thickBot="1" x14ac:dyDescent="0.45">
      <c r="B891" s="3573"/>
      <c r="C891" s="3590"/>
      <c r="D891" s="3590"/>
      <c r="E891" s="3590"/>
      <c r="F891" s="3591"/>
      <c r="G891" s="3592" t="s">
        <v>1105</v>
      </c>
      <c r="H891" s="3593"/>
      <c r="I891" s="3592" t="s">
        <v>1106</v>
      </c>
      <c r="J891" s="3593"/>
      <c r="K891" s="3592" t="s">
        <v>6729</v>
      </c>
      <c r="L891" s="3593"/>
      <c r="M891" s="3592" t="s">
        <v>6730</v>
      </c>
      <c r="N891" s="3593"/>
      <c r="O891" s="3592" t="s">
        <v>1109</v>
      </c>
      <c r="P891" s="3593"/>
      <c r="Q891" s="2908" t="s">
        <v>1110</v>
      </c>
    </row>
    <row r="892" spans="2:17" s="345" customFormat="1" ht="16.8" thickBot="1" x14ac:dyDescent="0.45">
      <c r="B892" s="3573"/>
      <c r="C892" s="3608" t="s">
        <v>4523</v>
      </c>
      <c r="D892" s="3608"/>
      <c r="E892" s="3608"/>
      <c r="F892" s="3608"/>
      <c r="G892" s="3608"/>
      <c r="H892" s="3608"/>
      <c r="I892" s="3608"/>
      <c r="J892" s="3608"/>
      <c r="K892" s="3608"/>
      <c r="L892" s="3608"/>
      <c r="M892" s="3608"/>
      <c r="N892" s="3608"/>
      <c r="O892" s="3608"/>
      <c r="P892" s="3608"/>
      <c r="Q892" s="3609"/>
    </row>
    <row r="893" spans="2:17" s="345" customFormat="1" ht="16.8" thickBot="1" x14ac:dyDescent="0.45">
      <c r="B893" s="3573"/>
      <c r="C893" s="3577" t="s">
        <v>6975</v>
      </c>
      <c r="D893" s="3577"/>
      <c r="E893" s="3577"/>
      <c r="F893" s="3578"/>
      <c r="G893" s="3594" t="s">
        <v>7160</v>
      </c>
      <c r="H893" s="3565"/>
      <c r="I893" s="3583" t="s">
        <v>7161</v>
      </c>
      <c r="J893" s="3584"/>
      <c r="K893" s="3583" t="s">
        <v>7162</v>
      </c>
      <c r="L893" s="3584"/>
      <c r="M893" s="3583" t="s">
        <v>7163</v>
      </c>
      <c r="N893" s="3584"/>
      <c r="O893" s="3583" t="s">
        <v>7164</v>
      </c>
      <c r="P893" s="3584"/>
      <c r="Q893" s="3581" t="s">
        <v>7165</v>
      </c>
    </row>
    <row r="894" spans="2:17" s="345" customFormat="1" ht="16.8" thickBot="1" x14ac:dyDescent="0.45">
      <c r="B894" s="3573"/>
      <c r="C894" s="3586" t="s">
        <v>6731</v>
      </c>
      <c r="D894" s="3587"/>
      <c r="E894" s="3588">
        <v>20</v>
      </c>
      <c r="F894" s="3589"/>
      <c r="G894" s="3595"/>
      <c r="H894" s="3596"/>
      <c r="I894" s="3585"/>
      <c r="J894" s="3569"/>
      <c r="K894" s="3585"/>
      <c r="L894" s="3569"/>
      <c r="M894" s="3585"/>
      <c r="N894" s="3569"/>
      <c r="O894" s="3585"/>
      <c r="P894" s="3569"/>
      <c r="Q894" s="3582"/>
    </row>
    <row r="895" spans="2:17" s="345" customFormat="1" ht="16.2" x14ac:dyDescent="0.4">
      <c r="B895" s="3573"/>
      <c r="C895" s="3564" t="s">
        <v>6732</v>
      </c>
      <c r="D895" s="3564"/>
      <c r="E895" s="3564"/>
      <c r="F895" s="3564"/>
      <c r="G895" s="3564"/>
      <c r="H895" s="3564"/>
      <c r="I895" s="3564"/>
      <c r="J895" s="3564"/>
      <c r="K895" s="3564"/>
      <c r="L895" s="3564"/>
      <c r="M895" s="3564"/>
      <c r="N895" s="3564"/>
      <c r="O895" s="3564"/>
      <c r="P895" s="3564"/>
      <c r="Q895" s="3565"/>
    </row>
    <row r="896" spans="2:17" s="345" customFormat="1" ht="16.2" x14ac:dyDescent="0.4">
      <c r="B896" s="3573"/>
      <c r="C896" s="3566" t="s">
        <v>6976</v>
      </c>
      <c r="D896" s="3566"/>
      <c r="E896" s="3566"/>
      <c r="F896" s="3566"/>
      <c r="G896" s="3566"/>
      <c r="H896" s="3566"/>
      <c r="I896" s="3566"/>
      <c r="J896" s="3566"/>
      <c r="K896" s="3566"/>
      <c r="L896" s="3566"/>
      <c r="M896" s="3566"/>
      <c r="N896" s="3566"/>
      <c r="O896" s="3566"/>
      <c r="P896" s="3566"/>
      <c r="Q896" s="3567"/>
    </row>
    <row r="897" spans="2:17" s="345" customFormat="1" ht="16.2" x14ac:dyDescent="0.4">
      <c r="B897" s="3573"/>
      <c r="C897" s="3566" t="s">
        <v>6977</v>
      </c>
      <c r="D897" s="3566"/>
      <c r="E897" s="3566"/>
      <c r="F897" s="3566"/>
      <c r="G897" s="3566"/>
      <c r="H897" s="3566"/>
      <c r="I897" s="3566"/>
      <c r="J897" s="3566"/>
      <c r="K897" s="3566"/>
      <c r="L897" s="3566"/>
      <c r="M897" s="3566"/>
      <c r="N897" s="3566"/>
      <c r="O897" s="3566"/>
      <c r="P897" s="3566"/>
      <c r="Q897" s="3567"/>
    </row>
    <row r="898" spans="2:17" s="345" customFormat="1" ht="16.2" x14ac:dyDescent="0.4">
      <c r="B898" s="3573"/>
      <c r="C898" s="3566"/>
      <c r="D898" s="3566"/>
      <c r="E898" s="3566"/>
      <c r="F898" s="3566"/>
      <c r="G898" s="3566"/>
      <c r="H898" s="3566"/>
      <c r="I898" s="3566"/>
      <c r="J898" s="3566"/>
      <c r="K898" s="3566"/>
      <c r="L898" s="3566"/>
      <c r="M898" s="3566"/>
      <c r="N898" s="3566"/>
      <c r="O898" s="3566"/>
      <c r="P898" s="3566"/>
      <c r="Q898" s="3567"/>
    </row>
    <row r="899" spans="2:17" s="345" customFormat="1" ht="135" customHeight="1" x14ac:dyDescent="0.4">
      <c r="B899" s="3573"/>
      <c r="C899" s="3566" t="s">
        <v>7433</v>
      </c>
      <c r="D899" s="3566"/>
      <c r="E899" s="3566"/>
      <c r="F899" s="3566"/>
      <c r="G899" s="3566"/>
      <c r="H899" s="3566"/>
      <c r="I899" s="3566"/>
      <c r="J899" s="3566"/>
      <c r="K899" s="3566"/>
      <c r="L899" s="3566"/>
      <c r="M899" s="3566"/>
      <c r="N899" s="3566"/>
      <c r="O899" s="3566"/>
      <c r="P899" s="3566"/>
      <c r="Q899" s="3567"/>
    </row>
    <row r="900" spans="2:17" s="345" customFormat="1" ht="16.2" x14ac:dyDescent="0.4">
      <c r="B900" s="3573"/>
      <c r="C900" s="3566"/>
      <c r="D900" s="3566"/>
      <c r="E900" s="3566"/>
      <c r="F900" s="3566"/>
      <c r="G900" s="3566"/>
      <c r="H900" s="3566"/>
      <c r="I900" s="3566"/>
      <c r="J900" s="3566"/>
      <c r="K900" s="3566"/>
      <c r="L900" s="3566"/>
      <c r="M900" s="3566"/>
      <c r="N900" s="3566"/>
      <c r="O900" s="3566"/>
      <c r="P900" s="3566"/>
      <c r="Q900" s="3567"/>
    </row>
    <row r="901" spans="2:17" s="345" customFormat="1" ht="16.2" x14ac:dyDescent="0.4">
      <c r="B901" s="3573"/>
      <c r="C901" s="3566" t="s">
        <v>6978</v>
      </c>
      <c r="D901" s="3566"/>
      <c r="E901" s="3566"/>
      <c r="F901" s="3566"/>
      <c r="G901" s="3566"/>
      <c r="H901" s="3566"/>
      <c r="I901" s="3566"/>
      <c r="J901" s="3566"/>
      <c r="K901" s="3566"/>
      <c r="L901" s="3566"/>
      <c r="M901" s="3566"/>
      <c r="N901" s="3566"/>
      <c r="O901" s="3566"/>
      <c r="P901" s="3566"/>
      <c r="Q901" s="3567"/>
    </row>
    <row r="902" spans="2:17" s="345" customFormat="1" ht="16.8" thickBot="1" x14ac:dyDescent="0.45">
      <c r="B902" s="3573"/>
      <c r="C902" s="3568"/>
      <c r="D902" s="3568"/>
      <c r="E902" s="3568"/>
      <c r="F902" s="3568"/>
      <c r="G902" s="3568"/>
      <c r="H902" s="3568"/>
      <c r="I902" s="3568"/>
      <c r="J902" s="3568"/>
      <c r="K902" s="3568"/>
      <c r="L902" s="3568"/>
      <c r="M902" s="3568"/>
      <c r="N902" s="3568"/>
      <c r="O902" s="3568"/>
      <c r="P902" s="3568"/>
      <c r="Q902" s="3569"/>
    </row>
    <row r="903" spans="2:17" s="345" customFormat="1" ht="16.2" x14ac:dyDescent="0.4">
      <c r="B903" s="3573"/>
      <c r="C903" s="3564" t="s">
        <v>6738</v>
      </c>
      <c r="D903" s="3564"/>
      <c r="E903" s="3564"/>
      <c r="F903" s="3564"/>
      <c r="G903" s="3564"/>
      <c r="H903" s="3564"/>
      <c r="I903" s="3564"/>
      <c r="J903" s="3564"/>
      <c r="K903" s="3564"/>
      <c r="L903" s="3564"/>
      <c r="M903" s="3564"/>
      <c r="N903" s="3564"/>
      <c r="O903" s="3564"/>
      <c r="P903" s="3564"/>
      <c r="Q903" s="3565"/>
    </row>
    <row r="904" spans="2:17" s="345" customFormat="1" ht="16.2" x14ac:dyDescent="0.4">
      <c r="B904" s="3573"/>
      <c r="C904" s="3566" t="s">
        <v>6979</v>
      </c>
      <c r="D904" s="3566"/>
      <c r="E904" s="3566"/>
      <c r="F904" s="3566"/>
      <c r="G904" s="3566"/>
      <c r="H904" s="3566"/>
      <c r="I904" s="3566"/>
      <c r="J904" s="3566"/>
      <c r="K904" s="3566"/>
      <c r="L904" s="3566"/>
      <c r="M904" s="3566"/>
      <c r="N904" s="3566"/>
      <c r="O904" s="3566"/>
      <c r="P904" s="3566"/>
      <c r="Q904" s="3567"/>
    </row>
    <row r="905" spans="2:17" s="345" customFormat="1" ht="16.2" x14ac:dyDescent="0.4">
      <c r="B905" s="3573"/>
      <c r="C905" s="3566" t="s">
        <v>6980</v>
      </c>
      <c r="D905" s="3566"/>
      <c r="E905" s="3566"/>
      <c r="F905" s="3566"/>
      <c r="G905" s="3566"/>
      <c r="H905" s="3566"/>
      <c r="I905" s="3566"/>
      <c r="J905" s="3566"/>
      <c r="K905" s="3566"/>
      <c r="L905" s="3566"/>
      <c r="M905" s="3566"/>
      <c r="N905" s="3566"/>
      <c r="O905" s="3566"/>
      <c r="P905" s="3566"/>
      <c r="Q905" s="3567"/>
    </row>
    <row r="906" spans="2:17" s="345" customFormat="1" ht="16.8" thickBot="1" x14ac:dyDescent="0.45">
      <c r="B906" s="3573"/>
      <c r="C906" s="3568"/>
      <c r="D906" s="3568"/>
      <c r="E906" s="3568"/>
      <c r="F906" s="3568"/>
      <c r="G906" s="3568"/>
      <c r="H906" s="3568"/>
      <c r="I906" s="3568"/>
      <c r="J906" s="3568"/>
      <c r="K906" s="3568"/>
      <c r="L906" s="3568"/>
      <c r="M906" s="3568"/>
      <c r="N906" s="3568"/>
      <c r="O906" s="3568"/>
      <c r="P906" s="3568"/>
      <c r="Q906" s="3569"/>
    </row>
    <row r="907" spans="2:17" s="345" customFormat="1" ht="16.8" thickBot="1" x14ac:dyDescent="0.45">
      <c r="B907" s="3573"/>
      <c r="C907" s="3577" t="s">
        <v>6981</v>
      </c>
      <c r="D907" s="3577"/>
      <c r="E907" s="3577"/>
      <c r="F907" s="3578"/>
      <c r="G907" s="3594" t="s">
        <v>7166</v>
      </c>
      <c r="H907" s="3565"/>
      <c r="I907" s="3594" t="s">
        <v>7167</v>
      </c>
      <c r="J907" s="3565"/>
      <c r="K907" s="3594" t="s">
        <v>7168</v>
      </c>
      <c r="L907" s="3565"/>
      <c r="M907" s="3583" t="s">
        <v>7169</v>
      </c>
      <c r="N907" s="3584"/>
      <c r="O907" s="3583" t="s">
        <v>7170</v>
      </c>
      <c r="P907" s="3584"/>
      <c r="Q907" s="3581" t="s">
        <v>7171</v>
      </c>
    </row>
    <row r="908" spans="2:17" s="345" customFormat="1" ht="16.8" thickBot="1" x14ac:dyDescent="0.45">
      <c r="B908" s="3573"/>
      <c r="C908" s="3586" t="s">
        <v>6731</v>
      </c>
      <c r="D908" s="3587"/>
      <c r="E908" s="3588">
        <v>70</v>
      </c>
      <c r="F908" s="3589"/>
      <c r="G908" s="3595"/>
      <c r="H908" s="3596"/>
      <c r="I908" s="3595"/>
      <c r="J908" s="3596"/>
      <c r="K908" s="3595"/>
      <c r="L908" s="3596"/>
      <c r="M908" s="3585"/>
      <c r="N908" s="3569"/>
      <c r="O908" s="3585"/>
      <c r="P908" s="3569"/>
      <c r="Q908" s="3582"/>
    </row>
    <row r="909" spans="2:17" s="345" customFormat="1" ht="16.2" x14ac:dyDescent="0.4">
      <c r="B909" s="3573"/>
      <c r="C909" s="3564" t="s">
        <v>6732</v>
      </c>
      <c r="D909" s="3564"/>
      <c r="E909" s="3564"/>
      <c r="F909" s="3564"/>
      <c r="G909" s="3564"/>
      <c r="H909" s="3564"/>
      <c r="I909" s="3564"/>
      <c r="J909" s="3564"/>
      <c r="K909" s="3564"/>
      <c r="L909" s="3564"/>
      <c r="M909" s="3564"/>
      <c r="N909" s="3564"/>
      <c r="O909" s="3564"/>
      <c r="P909" s="3564"/>
      <c r="Q909" s="3565"/>
    </row>
    <row r="910" spans="2:17" s="345" customFormat="1" ht="16.2" x14ac:dyDescent="0.4">
      <c r="B910" s="3573"/>
      <c r="C910" s="3566" t="s">
        <v>6982</v>
      </c>
      <c r="D910" s="3566"/>
      <c r="E910" s="3566"/>
      <c r="F910" s="3566"/>
      <c r="G910" s="3566"/>
      <c r="H910" s="3566"/>
      <c r="I910" s="3566"/>
      <c r="J910" s="3566"/>
      <c r="K910" s="3566"/>
      <c r="L910" s="3566"/>
      <c r="M910" s="3566"/>
      <c r="N910" s="3566"/>
      <c r="O910" s="3566"/>
      <c r="P910" s="3566"/>
      <c r="Q910" s="3567"/>
    </row>
    <row r="911" spans="2:17" s="345" customFormat="1" ht="116.4" customHeight="1" x14ac:dyDescent="0.4">
      <c r="B911" s="3573"/>
      <c r="C911" s="3566" t="s">
        <v>7434</v>
      </c>
      <c r="D911" s="3566"/>
      <c r="E911" s="3566"/>
      <c r="F911" s="3566"/>
      <c r="G911" s="3566"/>
      <c r="H911" s="3566"/>
      <c r="I911" s="3566"/>
      <c r="J911" s="3566"/>
      <c r="K911" s="3566"/>
      <c r="L911" s="3566"/>
      <c r="M911" s="3566"/>
      <c r="N911" s="3566"/>
      <c r="O911" s="3566"/>
      <c r="P911" s="3566"/>
      <c r="Q911" s="3567"/>
    </row>
    <row r="912" spans="2:17" s="345" customFormat="1" ht="16.2" x14ac:dyDescent="0.4">
      <c r="B912" s="3573"/>
      <c r="C912" s="3566" t="s">
        <v>6983</v>
      </c>
      <c r="D912" s="3566"/>
      <c r="E912" s="3566"/>
      <c r="F912" s="3566"/>
      <c r="G912" s="3566"/>
      <c r="H912" s="3566"/>
      <c r="I912" s="3566"/>
      <c r="J912" s="3566"/>
      <c r="K912" s="3566"/>
      <c r="L912" s="3566"/>
      <c r="M912" s="3566"/>
      <c r="N912" s="3566"/>
      <c r="O912" s="3566"/>
      <c r="P912" s="3566"/>
      <c r="Q912" s="3567"/>
    </row>
    <row r="913" spans="2:17" s="345" customFormat="1" ht="16.8" thickBot="1" x14ac:dyDescent="0.45">
      <c r="B913" s="3573"/>
      <c r="C913" s="3568" t="s">
        <v>6984</v>
      </c>
      <c r="D913" s="3568"/>
      <c r="E913" s="3568"/>
      <c r="F913" s="3568"/>
      <c r="G913" s="3568"/>
      <c r="H913" s="3568"/>
      <c r="I913" s="3568"/>
      <c r="J913" s="3568"/>
      <c r="K913" s="3568"/>
      <c r="L913" s="3568"/>
      <c r="M913" s="3568"/>
      <c r="N913" s="3568"/>
      <c r="O913" s="3568"/>
      <c r="P913" s="3568"/>
      <c r="Q913" s="3569"/>
    </row>
    <row r="914" spans="2:17" s="345" customFormat="1" ht="16.2" x14ac:dyDescent="0.4">
      <c r="B914" s="3573"/>
      <c r="C914" s="3564" t="s">
        <v>6738</v>
      </c>
      <c r="D914" s="3564"/>
      <c r="E914" s="3564"/>
      <c r="F914" s="3564"/>
      <c r="G914" s="3564"/>
      <c r="H914" s="3564"/>
      <c r="I914" s="3564"/>
      <c r="J914" s="3564"/>
      <c r="K914" s="3564"/>
      <c r="L914" s="3564"/>
      <c r="M914" s="3564"/>
      <c r="N914" s="3564"/>
      <c r="O914" s="3564"/>
      <c r="P914" s="3564"/>
      <c r="Q914" s="3565"/>
    </row>
    <row r="915" spans="2:17" s="345" customFormat="1" ht="16.2" x14ac:dyDescent="0.4">
      <c r="B915" s="3573"/>
      <c r="C915" s="3566" t="s">
        <v>6985</v>
      </c>
      <c r="D915" s="3566"/>
      <c r="E915" s="3566"/>
      <c r="F915" s="3566"/>
      <c r="G915" s="3566"/>
      <c r="H915" s="3566"/>
      <c r="I915" s="3566"/>
      <c r="J915" s="3566"/>
      <c r="K915" s="3566"/>
      <c r="L915" s="3566"/>
      <c r="M915" s="3566"/>
      <c r="N915" s="3566"/>
      <c r="O915" s="3566"/>
      <c r="P915" s="3566"/>
      <c r="Q915" s="3567"/>
    </row>
    <row r="916" spans="2:17" s="345" customFormat="1" ht="16.2" x14ac:dyDescent="0.4">
      <c r="B916" s="3573"/>
      <c r="C916" s="3566" t="s">
        <v>6986</v>
      </c>
      <c r="D916" s="3566"/>
      <c r="E916" s="3566"/>
      <c r="F916" s="3566"/>
      <c r="G916" s="3566"/>
      <c r="H916" s="3566"/>
      <c r="I916" s="3566"/>
      <c r="J916" s="3566"/>
      <c r="K916" s="3566"/>
      <c r="L916" s="3566"/>
      <c r="M916" s="3566"/>
      <c r="N916" s="3566"/>
      <c r="O916" s="3566"/>
      <c r="P916" s="3566"/>
      <c r="Q916" s="3567"/>
    </row>
    <row r="917" spans="2:17" s="345" customFormat="1" ht="16.8" thickBot="1" x14ac:dyDescent="0.45">
      <c r="B917" s="3573"/>
      <c r="C917" s="3568" t="s">
        <v>6987</v>
      </c>
      <c r="D917" s="3568"/>
      <c r="E917" s="3568"/>
      <c r="F917" s="3568"/>
      <c r="G917" s="3568"/>
      <c r="H917" s="3568"/>
      <c r="I917" s="3568"/>
      <c r="J917" s="3568"/>
      <c r="K917" s="3568"/>
      <c r="L917" s="3568"/>
      <c r="M917" s="3568"/>
      <c r="N917" s="3568"/>
      <c r="O917" s="3568"/>
      <c r="P917" s="3568"/>
      <c r="Q917" s="3569"/>
    </row>
    <row r="918" spans="2:17" s="345" customFormat="1" ht="16.2" x14ac:dyDescent="0.4">
      <c r="B918" s="3573"/>
      <c r="C918" s="123"/>
      <c r="D918" s="123"/>
      <c r="E918" s="123"/>
      <c r="F918" s="123"/>
      <c r="G918" s="123"/>
      <c r="H918" s="123"/>
      <c r="I918" s="123"/>
      <c r="J918" s="123"/>
      <c r="K918" s="123"/>
      <c r="L918" s="123"/>
      <c r="M918" s="123"/>
      <c r="N918" s="123"/>
      <c r="O918" s="123"/>
      <c r="P918" s="123"/>
      <c r="Q918" s="123"/>
    </row>
    <row r="919" spans="2:17" s="345" customFormat="1" ht="16.2" x14ac:dyDescent="0.4">
      <c r="B919" s="3573"/>
      <c r="C919" s="123"/>
      <c r="D919" s="123"/>
      <c r="E919" s="123"/>
      <c r="F919" s="123"/>
      <c r="G919" s="123"/>
      <c r="H919" s="123"/>
      <c r="I919" s="123"/>
      <c r="J919" s="123"/>
      <c r="K919" s="123"/>
      <c r="L919" s="123"/>
      <c r="M919" s="123"/>
      <c r="N919" s="123"/>
      <c r="O919" s="123"/>
      <c r="P919" s="123"/>
      <c r="Q919" s="123"/>
    </row>
    <row r="920" spans="2:17" s="345" customFormat="1" ht="16.2" x14ac:dyDescent="0.4">
      <c r="B920" s="3573"/>
      <c r="C920" s="2933" t="s">
        <v>6988</v>
      </c>
      <c r="D920" s="123"/>
      <c r="E920" s="123"/>
      <c r="F920" s="123"/>
      <c r="G920" s="123"/>
      <c r="H920" s="123"/>
      <c r="I920" s="123"/>
      <c r="J920" s="123"/>
      <c r="K920" s="123"/>
      <c r="L920" s="123"/>
      <c r="M920" s="123"/>
      <c r="N920" s="123"/>
      <c r="O920" s="123"/>
      <c r="P920" s="123"/>
      <c r="Q920" s="123"/>
    </row>
    <row r="921" spans="2:17" s="345" customFormat="1" ht="16.8" x14ac:dyDescent="0.4">
      <c r="B921" s="3573"/>
      <c r="C921" s="267" t="s">
        <v>7172</v>
      </c>
      <c r="D921" s="123"/>
      <c r="E921" s="123"/>
      <c r="F921" s="123"/>
      <c r="G921" s="123"/>
      <c r="H921" s="123"/>
      <c r="I921" s="123"/>
      <c r="J921" s="123"/>
      <c r="K921" s="123"/>
      <c r="L921" s="123"/>
      <c r="M921" s="123"/>
      <c r="N921" s="123"/>
      <c r="O921" s="123"/>
      <c r="P921" s="123"/>
      <c r="Q921" s="123"/>
    </row>
    <row r="922" spans="2:17" s="345" customFormat="1" ht="16.2" x14ac:dyDescent="0.4">
      <c r="B922" s="3573"/>
      <c r="C922" s="2933" t="s">
        <v>6989</v>
      </c>
      <c r="D922" s="123"/>
      <c r="E922" s="123"/>
      <c r="F922" s="123"/>
      <c r="G922" s="123"/>
      <c r="H922" s="123"/>
      <c r="I922" s="123"/>
      <c r="J922" s="123"/>
      <c r="K922" s="123"/>
      <c r="L922" s="123"/>
      <c r="M922" s="123"/>
      <c r="N922" s="123"/>
      <c r="O922" s="123"/>
      <c r="P922" s="123"/>
      <c r="Q922" s="123"/>
    </row>
    <row r="923" spans="2:17" s="345" customFormat="1" ht="16.2" x14ac:dyDescent="0.4">
      <c r="B923" s="3573"/>
      <c r="C923" s="2933" t="s">
        <v>6990</v>
      </c>
      <c r="D923" s="123"/>
      <c r="E923" s="123"/>
      <c r="F923" s="123"/>
      <c r="G923" s="123"/>
      <c r="H923" s="123"/>
      <c r="I923" s="123"/>
      <c r="J923" s="123"/>
      <c r="K923" s="123"/>
      <c r="L923" s="123"/>
      <c r="M923" s="123"/>
      <c r="N923" s="123"/>
      <c r="O923" s="123"/>
      <c r="P923" s="123"/>
      <c r="Q923" s="123"/>
    </row>
    <row r="924" spans="2:17" s="345" customFormat="1" ht="16.2" x14ac:dyDescent="0.4">
      <c r="B924" s="3573"/>
      <c r="C924" s="2933" t="s">
        <v>6991</v>
      </c>
      <c r="D924" s="123"/>
      <c r="E924" s="123"/>
      <c r="F924" s="123"/>
      <c r="G924" s="123"/>
      <c r="H924" s="123"/>
      <c r="I924" s="123"/>
      <c r="J924" s="123"/>
      <c r="K924" s="123"/>
      <c r="L924" s="123"/>
      <c r="M924" s="123"/>
      <c r="N924" s="123"/>
      <c r="O924" s="123"/>
      <c r="P924" s="123"/>
      <c r="Q924" s="123"/>
    </row>
    <row r="925" spans="2:17" s="345" customFormat="1" ht="16.8" thickBot="1" x14ac:dyDescent="0.45">
      <c r="B925" s="3573"/>
      <c r="C925" s="2933" t="s">
        <v>6992</v>
      </c>
      <c r="D925" s="123"/>
      <c r="E925" s="123"/>
      <c r="F925" s="123"/>
      <c r="G925" s="123"/>
      <c r="H925" s="123"/>
      <c r="I925" s="123"/>
      <c r="J925" s="123"/>
      <c r="K925" s="123"/>
      <c r="L925" s="123"/>
      <c r="M925" s="123"/>
      <c r="N925" s="123"/>
      <c r="O925" s="123"/>
      <c r="P925" s="123"/>
      <c r="Q925" s="123"/>
    </row>
    <row r="926" spans="2:17" s="345" customFormat="1" ht="16.8" thickBot="1" x14ac:dyDescent="0.45">
      <c r="B926" s="3573"/>
      <c r="C926" s="3575"/>
      <c r="D926" s="3576"/>
      <c r="E926" s="2909" t="s">
        <v>1105</v>
      </c>
      <c r="F926" s="2909" t="s">
        <v>1106</v>
      </c>
      <c r="G926" s="2909" t="s">
        <v>6729</v>
      </c>
      <c r="H926" s="2909" t="s">
        <v>6730</v>
      </c>
      <c r="I926" s="2909" t="s">
        <v>1109</v>
      </c>
      <c r="J926" s="2909" t="s">
        <v>1110</v>
      </c>
    </row>
    <row r="927" spans="2:17" s="345" customFormat="1" ht="147.6" customHeight="1" thickBot="1" x14ac:dyDescent="0.45">
      <c r="B927" s="3573"/>
      <c r="C927" s="3577" t="s">
        <v>6993</v>
      </c>
      <c r="D927" s="3578"/>
      <c r="E927" s="3579" t="s">
        <v>7173</v>
      </c>
      <c r="F927" s="3581" t="s">
        <v>7174</v>
      </c>
      <c r="G927" s="3581" t="s">
        <v>7175</v>
      </c>
      <c r="H927" s="3581" t="s">
        <v>7176</v>
      </c>
      <c r="I927" s="3581" t="s">
        <v>7177</v>
      </c>
      <c r="J927" s="3581" t="s">
        <v>7178</v>
      </c>
    </row>
    <row r="928" spans="2:17" s="345" customFormat="1" ht="16.8" thickBot="1" x14ac:dyDescent="0.45">
      <c r="B928" s="3573"/>
      <c r="C928" s="2938" t="s">
        <v>6731</v>
      </c>
      <c r="D928" s="2902">
        <v>30</v>
      </c>
      <c r="E928" s="3580"/>
      <c r="F928" s="3582"/>
      <c r="G928" s="3582"/>
      <c r="H928" s="3582"/>
      <c r="I928" s="3582"/>
      <c r="J928" s="3582"/>
    </row>
    <row r="929" spans="2:10" s="345" customFormat="1" ht="16.2" x14ac:dyDescent="0.4">
      <c r="B929" s="3573"/>
      <c r="C929" s="3564" t="s">
        <v>6732</v>
      </c>
      <c r="D929" s="3564"/>
      <c r="E929" s="3564"/>
      <c r="F929" s="3564"/>
      <c r="G929" s="3564"/>
      <c r="H929" s="3564"/>
      <c r="I929" s="3564"/>
      <c r="J929" s="3565"/>
    </row>
    <row r="930" spans="2:10" s="345" customFormat="1" ht="28.8" customHeight="1" x14ac:dyDescent="0.4">
      <c r="B930" s="3573"/>
      <c r="C930" s="3566" t="s">
        <v>6994</v>
      </c>
      <c r="D930" s="3566"/>
      <c r="E930" s="3566"/>
      <c r="F930" s="3566"/>
      <c r="G930" s="3566"/>
      <c r="H930" s="3566"/>
      <c r="I930" s="3566"/>
      <c r="J930" s="3567"/>
    </row>
    <row r="931" spans="2:10" s="345" customFormat="1" ht="16.8" thickBot="1" x14ac:dyDescent="0.45">
      <c r="B931" s="3573"/>
      <c r="C931" s="3568"/>
      <c r="D931" s="3568"/>
      <c r="E931" s="3568"/>
      <c r="F931" s="3568"/>
      <c r="G931" s="3568"/>
      <c r="H931" s="3568"/>
      <c r="I931" s="3568"/>
      <c r="J931" s="3569"/>
    </row>
    <row r="932" spans="2:10" s="345" customFormat="1" ht="16.2" x14ac:dyDescent="0.4">
      <c r="B932" s="3573"/>
      <c r="C932" s="3564" t="s">
        <v>6738</v>
      </c>
      <c r="D932" s="3564"/>
      <c r="E932" s="3564"/>
      <c r="F932" s="3564"/>
      <c r="G932" s="3564"/>
      <c r="H932" s="3564"/>
      <c r="I932" s="3564"/>
      <c r="J932" s="3565"/>
    </row>
    <row r="933" spans="2:10" s="345" customFormat="1" ht="16.2" x14ac:dyDescent="0.4">
      <c r="B933" s="3573"/>
      <c r="C933" s="3566" t="s">
        <v>6995</v>
      </c>
      <c r="D933" s="3566"/>
      <c r="E933" s="3566"/>
      <c r="F933" s="3566"/>
      <c r="G933" s="3566"/>
      <c r="H933" s="3566"/>
      <c r="I933" s="3566"/>
      <c r="J933" s="3567"/>
    </row>
    <row r="934" spans="2:10" s="345" customFormat="1" ht="16.8" thickBot="1" x14ac:dyDescent="0.45">
      <c r="B934" s="3573"/>
      <c r="C934" s="3568"/>
      <c r="D934" s="3568"/>
      <c r="E934" s="3568"/>
      <c r="F934" s="3568"/>
      <c r="G934" s="3568"/>
      <c r="H934" s="3568"/>
      <c r="I934" s="3568"/>
      <c r="J934" s="3569"/>
    </row>
    <row r="935" spans="2:10" s="345" customFormat="1" ht="157.80000000000001" customHeight="1" thickBot="1" x14ac:dyDescent="0.45">
      <c r="B935" s="3573"/>
      <c r="C935" s="3577" t="s">
        <v>6996</v>
      </c>
      <c r="D935" s="3578"/>
      <c r="E935" s="3579" t="s">
        <v>7179</v>
      </c>
      <c r="F935" s="3581" t="s">
        <v>7180</v>
      </c>
      <c r="G935" s="3581" t="s">
        <v>7181</v>
      </c>
      <c r="H935" s="3581" t="s">
        <v>7182</v>
      </c>
      <c r="I935" s="3581" t="s">
        <v>7158</v>
      </c>
      <c r="J935" s="3581" t="s">
        <v>7183</v>
      </c>
    </row>
    <row r="936" spans="2:10" s="345" customFormat="1" ht="16.2" x14ac:dyDescent="0.4">
      <c r="B936" s="3573"/>
      <c r="C936" s="3599" t="s">
        <v>6731</v>
      </c>
      <c r="D936" s="3601">
        <v>60</v>
      </c>
      <c r="E936" s="3616"/>
      <c r="F936" s="3598"/>
      <c r="G936" s="3598"/>
      <c r="H936" s="3598"/>
      <c r="I936" s="3598"/>
      <c r="J936" s="3598"/>
    </row>
    <row r="937" spans="2:10" s="345" customFormat="1" ht="16.8" thickBot="1" x14ac:dyDescent="0.45">
      <c r="B937" s="3573"/>
      <c r="C937" s="3600"/>
      <c r="D937" s="3602"/>
      <c r="E937" s="3580"/>
      <c r="F937" s="3582"/>
      <c r="G937" s="3582"/>
      <c r="H937" s="3582"/>
      <c r="I937" s="3582"/>
      <c r="J937" s="3582"/>
    </row>
    <row r="938" spans="2:10" s="345" customFormat="1" ht="16.2" x14ac:dyDescent="0.4">
      <c r="B938" s="3573"/>
      <c r="C938" s="3564" t="s">
        <v>6732</v>
      </c>
      <c r="D938" s="3564"/>
      <c r="E938" s="3564"/>
      <c r="F938" s="3564"/>
      <c r="G938" s="3564"/>
      <c r="H938" s="3564"/>
      <c r="I938" s="3564"/>
      <c r="J938" s="3565"/>
    </row>
    <row r="939" spans="2:10" s="345" customFormat="1" ht="16.2" x14ac:dyDescent="0.4">
      <c r="B939" s="3573"/>
      <c r="C939" s="3566" t="s">
        <v>6997</v>
      </c>
      <c r="D939" s="3566"/>
      <c r="E939" s="3566"/>
      <c r="F939" s="3566"/>
      <c r="G939" s="3566"/>
      <c r="H939" s="3566"/>
      <c r="I939" s="3566"/>
      <c r="J939" s="3567"/>
    </row>
    <row r="940" spans="2:10" s="345" customFormat="1" ht="57.6" customHeight="1" x14ac:dyDescent="0.4">
      <c r="B940" s="3573"/>
      <c r="C940" s="3566" t="s">
        <v>6998</v>
      </c>
      <c r="D940" s="3566"/>
      <c r="E940" s="3566"/>
      <c r="F940" s="3566"/>
      <c r="G940" s="3566"/>
      <c r="H940" s="3566"/>
      <c r="I940" s="3566"/>
      <c r="J940" s="3567"/>
    </row>
    <row r="941" spans="2:10" s="345" customFormat="1" ht="16.2" x14ac:dyDescent="0.4">
      <c r="B941" s="3573"/>
      <c r="C941" s="3566"/>
      <c r="D941" s="3566"/>
      <c r="E941" s="3566"/>
      <c r="F941" s="3566"/>
      <c r="G941" s="3566"/>
      <c r="H941" s="3566"/>
      <c r="I941" s="3566"/>
      <c r="J941" s="3567"/>
    </row>
    <row r="942" spans="2:10" s="345" customFormat="1" ht="16.2" x14ac:dyDescent="0.4">
      <c r="B942" s="3573"/>
      <c r="C942" s="3566" t="s">
        <v>6999</v>
      </c>
      <c r="D942" s="3566"/>
      <c r="E942" s="3566"/>
      <c r="F942" s="3566"/>
      <c r="G942" s="3566"/>
      <c r="H942" s="3566"/>
      <c r="I942" s="3566"/>
      <c r="J942" s="3567"/>
    </row>
    <row r="943" spans="2:10" s="345" customFormat="1" ht="16.2" x14ac:dyDescent="0.4">
      <c r="B943" s="3573"/>
      <c r="C943" s="3566"/>
      <c r="D943" s="3566"/>
      <c r="E943" s="3566"/>
      <c r="F943" s="3566"/>
      <c r="G943" s="3566"/>
      <c r="H943" s="3566"/>
      <c r="I943" s="3566"/>
      <c r="J943" s="3567"/>
    </row>
    <row r="944" spans="2:10" s="345" customFormat="1" ht="16.2" x14ac:dyDescent="0.4">
      <c r="B944" s="3573"/>
      <c r="C944" s="3566" t="s">
        <v>7000</v>
      </c>
      <c r="D944" s="3566"/>
      <c r="E944" s="3566"/>
      <c r="F944" s="3566"/>
      <c r="G944" s="3566"/>
      <c r="H944" s="3566"/>
      <c r="I944" s="3566"/>
      <c r="J944" s="3567"/>
    </row>
    <row r="945" spans="2:10" s="345" customFormat="1" ht="16.2" x14ac:dyDescent="0.4">
      <c r="B945" s="3573"/>
      <c r="C945" s="3566"/>
      <c r="D945" s="3566"/>
      <c r="E945" s="3566"/>
      <c r="F945" s="3566"/>
      <c r="G945" s="3566"/>
      <c r="H945" s="3566"/>
      <c r="I945" s="3566"/>
      <c r="J945" s="3567"/>
    </row>
    <row r="946" spans="2:10" s="345" customFormat="1" ht="28.8" customHeight="1" thickBot="1" x14ac:dyDescent="0.45">
      <c r="B946" s="3573"/>
      <c r="C946" s="3568" t="s">
        <v>7001</v>
      </c>
      <c r="D946" s="3568"/>
      <c r="E946" s="3568"/>
      <c r="F946" s="3568"/>
      <c r="G946" s="3568"/>
      <c r="H946" s="3568"/>
      <c r="I946" s="3568"/>
      <c r="J946" s="3569"/>
    </row>
    <row r="947" spans="2:10" s="345" customFormat="1" ht="16.2" x14ac:dyDescent="0.4">
      <c r="B947" s="3573"/>
      <c r="C947" s="3564" t="s">
        <v>6738</v>
      </c>
      <c r="D947" s="3564"/>
      <c r="E947" s="3564"/>
      <c r="F947" s="3564"/>
      <c r="G947" s="3564"/>
      <c r="H947" s="3564"/>
      <c r="I947" s="3564"/>
      <c r="J947" s="3565"/>
    </row>
    <row r="948" spans="2:10" s="345" customFormat="1" ht="16.2" x14ac:dyDescent="0.4">
      <c r="B948" s="3573"/>
      <c r="C948" s="3566" t="s">
        <v>7002</v>
      </c>
      <c r="D948" s="3566"/>
      <c r="E948" s="3566"/>
      <c r="F948" s="3566"/>
      <c r="G948" s="3566"/>
      <c r="H948" s="3566"/>
      <c r="I948" s="3566"/>
      <c r="J948" s="3567"/>
    </row>
    <row r="949" spans="2:10" s="345" customFormat="1" ht="16.8" thickBot="1" x14ac:dyDescent="0.45">
      <c r="B949" s="3573"/>
      <c r="C949" s="3568"/>
      <c r="D949" s="3568"/>
      <c r="E949" s="3568"/>
      <c r="F949" s="3568"/>
      <c r="G949" s="3568"/>
      <c r="H949" s="3568"/>
      <c r="I949" s="3568"/>
      <c r="J949" s="3569"/>
    </row>
    <row r="950" spans="2:10" s="345" customFormat="1" ht="16.8" thickBot="1" x14ac:dyDescent="0.45">
      <c r="B950" s="3573"/>
      <c r="C950" s="3570"/>
      <c r="D950" s="3570"/>
      <c r="E950" s="3570"/>
      <c r="F950" s="3570"/>
      <c r="G950" s="3570"/>
      <c r="H950" s="3570"/>
      <c r="I950" s="3570"/>
      <c r="J950" s="3571"/>
    </row>
    <row r="951" spans="2:10" s="345" customFormat="1" ht="16.2" x14ac:dyDescent="0.4">
      <c r="B951" s="3573"/>
      <c r="C951" s="123"/>
      <c r="D951" s="123"/>
      <c r="E951" s="123"/>
      <c r="F951" s="123"/>
      <c r="G951" s="123"/>
      <c r="H951" s="123"/>
      <c r="I951" s="123"/>
      <c r="J951" s="123"/>
    </row>
    <row r="952" spans="2:10" s="345" customFormat="1" ht="16.2" x14ac:dyDescent="0.4">
      <c r="B952" s="3573"/>
      <c r="C952" s="123"/>
      <c r="D952" s="123"/>
      <c r="E952" s="123"/>
      <c r="F952" s="123"/>
      <c r="G952" s="123"/>
      <c r="H952" s="123"/>
      <c r="I952" s="123"/>
      <c r="J952" s="123"/>
    </row>
    <row r="953" spans="2:10" s="345" customFormat="1" ht="16.2" x14ac:dyDescent="0.4">
      <c r="B953" s="3573"/>
      <c r="C953" s="2933" t="s">
        <v>7003</v>
      </c>
      <c r="D953" s="123"/>
      <c r="E953" s="123"/>
      <c r="F953" s="123"/>
      <c r="G953" s="123"/>
      <c r="H953" s="123"/>
      <c r="I953" s="123"/>
      <c r="J953" s="123"/>
    </row>
    <row r="954" spans="2:10" s="345" customFormat="1" ht="16.2" x14ac:dyDescent="0.4">
      <c r="B954" s="3574"/>
      <c r="C954" s="2933" t="s">
        <v>7004</v>
      </c>
      <c r="D954" s="123"/>
      <c r="E954" s="123"/>
      <c r="F954" s="123"/>
      <c r="G954" s="123"/>
      <c r="H954" s="123"/>
      <c r="I954" s="123"/>
      <c r="J954" s="123"/>
    </row>
  </sheetData>
  <mergeCells count="1425">
    <mergeCell ref="B150:B352"/>
    <mergeCell ref="C301:K301"/>
    <mergeCell ref="C300:D300"/>
    <mergeCell ref="C305:K305"/>
    <mergeCell ref="C306:K306"/>
    <mergeCell ref="C302:K302"/>
    <mergeCell ref="C303:E303"/>
    <mergeCell ref="F303:F304"/>
    <mergeCell ref="G303:G304"/>
    <mergeCell ref="H303:H304"/>
    <mergeCell ref="I303:I304"/>
    <mergeCell ref="J303:J304"/>
    <mergeCell ref="K303:K304"/>
    <mergeCell ref="C304:D304"/>
    <mergeCell ref="C287:D287"/>
    <mergeCell ref="C290:K290"/>
    <mergeCell ref="C276:F276"/>
    <mergeCell ref="H276:K276"/>
    <mergeCell ref="C278:K278"/>
    <mergeCell ref="F279:K279"/>
    <mergeCell ref="C281:K281"/>
    <mergeCell ref="C298:K298"/>
    <mergeCell ref="C299:E299"/>
    <mergeCell ref="F299:F300"/>
    <mergeCell ref="G299:G300"/>
    <mergeCell ref="H299:H300"/>
    <mergeCell ref="I299:I300"/>
    <mergeCell ref="J299:J300"/>
    <mergeCell ref="K299:K300"/>
    <mergeCell ref="C274:K274"/>
    <mergeCell ref="C275:K275"/>
    <mergeCell ref="C282:E282"/>
    <mergeCell ref="C288:K288"/>
    <mergeCell ref="C289:K289"/>
    <mergeCell ref="C253:K253"/>
    <mergeCell ref="C254:K254"/>
    <mergeCell ref="C255:E255"/>
    <mergeCell ref="F255:F256"/>
    <mergeCell ref="G255:G256"/>
    <mergeCell ref="H255:H256"/>
    <mergeCell ref="I255:I256"/>
    <mergeCell ref="J255:J256"/>
    <mergeCell ref="K255:K256"/>
    <mergeCell ref="C256:D256"/>
    <mergeCell ref="C257:K257"/>
    <mergeCell ref="C258:K258"/>
    <mergeCell ref="C260:E260"/>
    <mergeCell ref="F260:F261"/>
    <mergeCell ref="G260:G261"/>
    <mergeCell ref="H260:H261"/>
    <mergeCell ref="I260:I261"/>
    <mergeCell ref="J260:J261"/>
    <mergeCell ref="K260:K261"/>
    <mergeCell ref="C259:K259"/>
    <mergeCell ref="C261:D261"/>
    <mergeCell ref="C265:D265"/>
    <mergeCell ref="C262:K262"/>
    <mergeCell ref="C263:K263"/>
    <mergeCell ref="C264:E264"/>
    <mergeCell ref="F264:F265"/>
    <mergeCell ref="G264:G265"/>
    <mergeCell ref="H264:H265"/>
    <mergeCell ref="I264:I265"/>
    <mergeCell ref="J264:J265"/>
    <mergeCell ref="C229:E229"/>
    <mergeCell ref="F229:F230"/>
    <mergeCell ref="G229:G230"/>
    <mergeCell ref="H229:H230"/>
    <mergeCell ref="I229:I230"/>
    <mergeCell ref="J229:J230"/>
    <mergeCell ref="K229:K230"/>
    <mergeCell ref="C249:K249"/>
    <mergeCell ref="C250:K250"/>
    <mergeCell ref="C251:E251"/>
    <mergeCell ref="F251:F252"/>
    <mergeCell ref="G251:G252"/>
    <mergeCell ref="H251:H252"/>
    <mergeCell ref="I251:I252"/>
    <mergeCell ref="J251:J252"/>
    <mergeCell ref="K251:K252"/>
    <mergeCell ref="C252:D252"/>
    <mergeCell ref="I239:I240"/>
    <mergeCell ref="J239:J240"/>
    <mergeCell ref="K239:K240"/>
    <mergeCell ref="C244:D244"/>
    <mergeCell ref="C248:D248"/>
    <mergeCell ref="F243:F244"/>
    <mergeCell ref="G243:G244"/>
    <mergeCell ref="H243:H244"/>
    <mergeCell ref="I243:I244"/>
    <mergeCell ref="J243:J244"/>
    <mergeCell ref="K243:K244"/>
    <mergeCell ref="C245:K245"/>
    <mergeCell ref="C246:K246"/>
    <mergeCell ref="C247:E247"/>
    <mergeCell ref="F247:F248"/>
    <mergeCell ref="F221:F222"/>
    <mergeCell ref="G221:G222"/>
    <mergeCell ref="H221:H222"/>
    <mergeCell ref="I221:I222"/>
    <mergeCell ref="J221:J222"/>
    <mergeCell ref="K221:K222"/>
    <mergeCell ref="C223:K223"/>
    <mergeCell ref="C224:K224"/>
    <mergeCell ref="C225:E225"/>
    <mergeCell ref="F225:F226"/>
    <mergeCell ref="G225:G226"/>
    <mergeCell ref="H225:H226"/>
    <mergeCell ref="I225:I226"/>
    <mergeCell ref="J225:J226"/>
    <mergeCell ref="K225:K226"/>
    <mergeCell ref="C227:K227"/>
    <mergeCell ref="C228:K228"/>
    <mergeCell ref="C206:K206"/>
    <mergeCell ref="C207:K207"/>
    <mergeCell ref="C209:E209"/>
    <mergeCell ref="F209:F210"/>
    <mergeCell ref="G209:G210"/>
    <mergeCell ref="H209:H210"/>
    <mergeCell ref="I209:I210"/>
    <mergeCell ref="J209:J210"/>
    <mergeCell ref="K209:K210"/>
    <mergeCell ref="C208:K208"/>
    <mergeCell ref="C210:D210"/>
    <mergeCell ref="C211:K211"/>
    <mergeCell ref="C212:K212"/>
    <mergeCell ref="C213:E213"/>
    <mergeCell ref="F213:F214"/>
    <mergeCell ref="G213:G214"/>
    <mergeCell ref="K213:K214"/>
    <mergeCell ref="H213:H214"/>
    <mergeCell ref="I213:I214"/>
    <mergeCell ref="J213:J214"/>
    <mergeCell ref="C198:K198"/>
    <mergeCell ref="C199:K199"/>
    <mergeCell ref="C196:E196"/>
    <mergeCell ref="G204:G205"/>
    <mergeCell ref="H204:H205"/>
    <mergeCell ref="I204:I205"/>
    <mergeCell ref="J204:J205"/>
    <mergeCell ref="K204:K205"/>
    <mergeCell ref="C201:D201"/>
    <mergeCell ref="C205:D205"/>
    <mergeCell ref="C200:E200"/>
    <mergeCell ref="F200:F201"/>
    <mergeCell ref="G200:G201"/>
    <mergeCell ref="H200:H201"/>
    <mergeCell ref="I200:I201"/>
    <mergeCell ref="J200:J201"/>
    <mergeCell ref="K200:K201"/>
    <mergeCell ref="C202:K202"/>
    <mergeCell ref="C203:K203"/>
    <mergeCell ref="C204:E204"/>
    <mergeCell ref="F204:F205"/>
    <mergeCell ref="C197:D197"/>
    <mergeCell ref="K264:K265"/>
    <mergeCell ref="C307:F307"/>
    <mergeCell ref="H307:K307"/>
    <mergeCell ref="C292:D292"/>
    <mergeCell ref="C296:D296"/>
    <mergeCell ref="C291:E291"/>
    <mergeCell ref="F291:F292"/>
    <mergeCell ref="G291:G292"/>
    <mergeCell ref="H291:H292"/>
    <mergeCell ref="I291:I292"/>
    <mergeCell ref="J291:J292"/>
    <mergeCell ref="K291:K292"/>
    <mergeCell ref="C293:K293"/>
    <mergeCell ref="C294:K294"/>
    <mergeCell ref="C295:E295"/>
    <mergeCell ref="F295:F296"/>
    <mergeCell ref="G295:G296"/>
    <mergeCell ref="H295:H296"/>
    <mergeCell ref="I295:I296"/>
    <mergeCell ref="J295:J296"/>
    <mergeCell ref="K295:K296"/>
    <mergeCell ref="C297:K297"/>
    <mergeCell ref="C269:D269"/>
    <mergeCell ref="C266:K266"/>
    <mergeCell ref="C267:K267"/>
    <mergeCell ref="C268:E268"/>
    <mergeCell ref="C284:K284"/>
    <mergeCell ref="C285:K285"/>
    <mergeCell ref="C286:E286"/>
    <mergeCell ref="F286:F287"/>
    <mergeCell ref="G286:G287"/>
    <mergeCell ref="H286:H287"/>
    <mergeCell ref="F268:F269"/>
    <mergeCell ref="G268:G269"/>
    <mergeCell ref="H268:H269"/>
    <mergeCell ref="I268:I269"/>
    <mergeCell ref="J268:J269"/>
    <mergeCell ref="K268:K269"/>
    <mergeCell ref="C270:K270"/>
    <mergeCell ref="C271:K271"/>
    <mergeCell ref="C272:E272"/>
    <mergeCell ref="F272:F273"/>
    <mergeCell ref="G272:G273"/>
    <mergeCell ref="H272:H273"/>
    <mergeCell ref="I272:I273"/>
    <mergeCell ref="J272:J273"/>
    <mergeCell ref="K272:K273"/>
    <mergeCell ref="C273:D273"/>
    <mergeCell ref="F282:F283"/>
    <mergeCell ref="G282:G283"/>
    <mergeCell ref="H282:H283"/>
    <mergeCell ref="I282:I283"/>
    <mergeCell ref="J282:J283"/>
    <mergeCell ref="K282:K283"/>
    <mergeCell ref="C283:D283"/>
    <mergeCell ref="I286:I287"/>
    <mergeCell ref="J286:J287"/>
    <mergeCell ref="K286:K287"/>
    <mergeCell ref="G247:G248"/>
    <mergeCell ref="H247:H248"/>
    <mergeCell ref="I247:I248"/>
    <mergeCell ref="J247:J248"/>
    <mergeCell ref="K247:K248"/>
    <mergeCell ref="C241:K241"/>
    <mergeCell ref="C242:K242"/>
    <mergeCell ref="C243:E243"/>
    <mergeCell ref="C222:D222"/>
    <mergeCell ref="C226:D226"/>
    <mergeCell ref="C214:D214"/>
    <mergeCell ref="C218:D218"/>
    <mergeCell ref="C215:K215"/>
    <mergeCell ref="C216:K216"/>
    <mergeCell ref="C217:E217"/>
    <mergeCell ref="F217:F218"/>
    <mergeCell ref="G217:G218"/>
    <mergeCell ref="H217:H218"/>
    <mergeCell ref="I217:I218"/>
    <mergeCell ref="J217:J218"/>
    <mergeCell ref="K217:K218"/>
    <mergeCell ref="C219:K219"/>
    <mergeCell ref="C220:K220"/>
    <mergeCell ref="C221:E221"/>
    <mergeCell ref="F236:K236"/>
    <mergeCell ref="C238:K238"/>
    <mergeCell ref="C240:D240"/>
    <mergeCell ref="C230:D230"/>
    <mergeCell ref="C233:F233"/>
    <mergeCell ref="H233:K233"/>
    <mergeCell ref="C235:K235"/>
    <mergeCell ref="C231:K231"/>
    <mergeCell ref="C232:K232"/>
    <mergeCell ref="C239:E239"/>
    <mergeCell ref="F239:F240"/>
    <mergeCell ref="G239:G240"/>
    <mergeCell ref="H239:H240"/>
    <mergeCell ref="J170:J171"/>
    <mergeCell ref="K170:K171"/>
    <mergeCell ref="C171:D171"/>
    <mergeCell ref="C190:K190"/>
    <mergeCell ref="C191:K191"/>
    <mergeCell ref="F192:F193"/>
    <mergeCell ref="G192:G193"/>
    <mergeCell ref="H192:H193"/>
    <mergeCell ref="C194:K194"/>
    <mergeCell ref="C195:K195"/>
    <mergeCell ref="F196:F197"/>
    <mergeCell ref="G196:G197"/>
    <mergeCell ref="K196:K197"/>
    <mergeCell ref="H196:H197"/>
    <mergeCell ref="I196:I197"/>
    <mergeCell ref="I192:I193"/>
    <mergeCell ref="J192:J193"/>
    <mergeCell ref="K192:K193"/>
    <mergeCell ref="C192:E192"/>
    <mergeCell ref="J196:J197"/>
    <mergeCell ref="C184:K184"/>
    <mergeCell ref="F185:K185"/>
    <mergeCell ref="C187:K187"/>
    <mergeCell ref="C189:D189"/>
    <mergeCell ref="C188:E188"/>
    <mergeCell ref="F188:F189"/>
    <mergeCell ref="G188:G189"/>
    <mergeCell ref="H188:H189"/>
    <mergeCell ref="I188:I189"/>
    <mergeCell ref="J188:J189"/>
    <mergeCell ref="K188:K189"/>
    <mergeCell ref="I166:I167"/>
    <mergeCell ref="J166:J167"/>
    <mergeCell ref="K166:K167"/>
    <mergeCell ref="C167:D167"/>
    <mergeCell ref="J157:J158"/>
    <mergeCell ref="C178:E178"/>
    <mergeCell ref="F178:F179"/>
    <mergeCell ref="G178:G179"/>
    <mergeCell ref="H178:H179"/>
    <mergeCell ref="I178:I179"/>
    <mergeCell ref="J178:J179"/>
    <mergeCell ref="K178:K179"/>
    <mergeCell ref="C180:K180"/>
    <mergeCell ref="C181:K181"/>
    <mergeCell ref="C179:D179"/>
    <mergeCell ref="C182:F182"/>
    <mergeCell ref="H182:K182"/>
    <mergeCell ref="C150:K150"/>
    <mergeCell ref="F151:K151"/>
    <mergeCell ref="C153:K153"/>
    <mergeCell ref="C155:D155"/>
    <mergeCell ref="F154:F155"/>
    <mergeCell ref="G154:G155"/>
    <mergeCell ref="H154:H155"/>
    <mergeCell ref="I154:I155"/>
    <mergeCell ref="J154:J155"/>
    <mergeCell ref="K154:K155"/>
    <mergeCell ref="C151:E152"/>
    <mergeCell ref="C169:K169"/>
    <mergeCell ref="C170:E170"/>
    <mergeCell ref="F170:F171"/>
    <mergeCell ref="G170:G171"/>
    <mergeCell ref="H170:H171"/>
    <mergeCell ref="I170:I171"/>
    <mergeCell ref="J161:J162"/>
    <mergeCell ref="K161:K162"/>
    <mergeCell ref="C158:D158"/>
    <mergeCell ref="C162:D162"/>
    <mergeCell ref="C156:K156"/>
    <mergeCell ref="F157:F158"/>
    <mergeCell ref="G157:G158"/>
    <mergeCell ref="H157:H158"/>
    <mergeCell ref="I157:I158"/>
    <mergeCell ref="K157:K158"/>
    <mergeCell ref="C159:K159"/>
    <mergeCell ref="C160:K160"/>
    <mergeCell ref="C168:K168"/>
    <mergeCell ref="C193:D193"/>
    <mergeCell ref="B20:B146"/>
    <mergeCell ref="G174:G175"/>
    <mergeCell ref="H174:H175"/>
    <mergeCell ref="I174:I175"/>
    <mergeCell ref="J174:J175"/>
    <mergeCell ref="K174:K175"/>
    <mergeCell ref="C176:K176"/>
    <mergeCell ref="C177:K177"/>
    <mergeCell ref="C175:D175"/>
    <mergeCell ref="C163:K163"/>
    <mergeCell ref="C164:K164"/>
    <mergeCell ref="C165:K165"/>
    <mergeCell ref="C166:E166"/>
    <mergeCell ref="F166:F167"/>
    <mergeCell ref="G166:G167"/>
    <mergeCell ref="H166:H167"/>
    <mergeCell ref="C105:K105"/>
    <mergeCell ref="C72:K72"/>
    <mergeCell ref="C63:D63"/>
    <mergeCell ref="C67:D67"/>
    <mergeCell ref="C57:K57"/>
    <mergeCell ref="C59:D59"/>
    <mergeCell ref="D64:E64"/>
    <mergeCell ref="C65:D65"/>
    <mergeCell ref="G65:K65"/>
    <mergeCell ref="D66:E66"/>
    <mergeCell ref="G67:K67"/>
    <mergeCell ref="D60:E60"/>
    <mergeCell ref="C61:D61"/>
    <mergeCell ref="G61:K61"/>
    <mergeCell ref="D62:E62"/>
    <mergeCell ref="C1:D1"/>
    <mergeCell ref="A3:B3"/>
    <mergeCell ref="C3:L3"/>
    <mergeCell ref="A4:B4"/>
    <mergeCell ref="C4:L4"/>
    <mergeCell ref="A5:B5"/>
    <mergeCell ref="C5:L5"/>
    <mergeCell ref="D26:E26"/>
    <mergeCell ref="C27:D27"/>
    <mergeCell ref="G27:K27"/>
    <mergeCell ref="F21:K21"/>
    <mergeCell ref="C23:K23"/>
    <mergeCell ref="C25:D25"/>
    <mergeCell ref="A6:B6"/>
    <mergeCell ref="C6:L6"/>
    <mergeCell ref="C9:H9"/>
    <mergeCell ref="C10:H10"/>
    <mergeCell ref="C11:C12"/>
    <mergeCell ref="D11:D12"/>
    <mergeCell ref="E11:H11"/>
    <mergeCell ref="H39:K39"/>
    <mergeCell ref="C30:K30"/>
    <mergeCell ref="D31:E31"/>
    <mergeCell ref="C32:D32"/>
    <mergeCell ref="D33:E33"/>
    <mergeCell ref="C34:D34"/>
    <mergeCell ref="G34:K34"/>
    <mergeCell ref="D28:E28"/>
    <mergeCell ref="C29:D29"/>
    <mergeCell ref="G29:K29"/>
    <mergeCell ref="C20:K20"/>
    <mergeCell ref="D24:E24"/>
    <mergeCell ref="G25:K25"/>
    <mergeCell ref="D35:E35"/>
    <mergeCell ref="C36:D36"/>
    <mergeCell ref="G36:K36"/>
    <mergeCell ref="D51:E51"/>
    <mergeCell ref="D37:E37"/>
    <mergeCell ref="C38:D38"/>
    <mergeCell ref="C39:F39"/>
    <mergeCell ref="C52:D52"/>
    <mergeCell ref="G52:K52"/>
    <mergeCell ref="D53:E53"/>
    <mergeCell ref="C54:D54"/>
    <mergeCell ref="G54:K54"/>
    <mergeCell ref="D47:E47"/>
    <mergeCell ref="C48:D48"/>
    <mergeCell ref="G48:K48"/>
    <mergeCell ref="D49:E49"/>
    <mergeCell ref="C50:D50"/>
    <mergeCell ref="G50:K50"/>
    <mergeCell ref="C41:K41"/>
    <mergeCell ref="F42:K42"/>
    <mergeCell ref="C44:K44"/>
    <mergeCell ref="D45:E45"/>
    <mergeCell ref="C46:D46"/>
    <mergeCell ref="G46:K46"/>
    <mergeCell ref="G69:K69"/>
    <mergeCell ref="C70:F70"/>
    <mergeCell ref="H70:K70"/>
    <mergeCell ref="C83:D83"/>
    <mergeCell ref="G83:K83"/>
    <mergeCell ref="D84:E84"/>
    <mergeCell ref="C85:D85"/>
    <mergeCell ref="G85:K85"/>
    <mergeCell ref="C79:D79"/>
    <mergeCell ref="G79:K79"/>
    <mergeCell ref="D80:E80"/>
    <mergeCell ref="C81:D81"/>
    <mergeCell ref="G81:K81"/>
    <mergeCell ref="D82:E82"/>
    <mergeCell ref="D55:E55"/>
    <mergeCell ref="C56:D56"/>
    <mergeCell ref="G56:K56"/>
    <mergeCell ref="D58:E58"/>
    <mergeCell ref="G59:K59"/>
    <mergeCell ref="G63:K63"/>
    <mergeCell ref="F73:K73"/>
    <mergeCell ref="C75:K75"/>
    <mergeCell ref="D76:E76"/>
    <mergeCell ref="C77:D77"/>
    <mergeCell ref="G77:K77"/>
    <mergeCell ref="D78:E78"/>
    <mergeCell ref="D68:E68"/>
    <mergeCell ref="C69:D69"/>
    <mergeCell ref="C102:D102"/>
    <mergeCell ref="G102:K102"/>
    <mergeCell ref="D103:E103"/>
    <mergeCell ref="C104:D104"/>
    <mergeCell ref="G104:K104"/>
    <mergeCell ref="C95:F95"/>
    <mergeCell ref="H95:K95"/>
    <mergeCell ref="C97:K97"/>
    <mergeCell ref="F98:K98"/>
    <mergeCell ref="C100:K100"/>
    <mergeCell ref="D101:E101"/>
    <mergeCell ref="D91:E91"/>
    <mergeCell ref="C88:D88"/>
    <mergeCell ref="C86:K86"/>
    <mergeCell ref="G92:K92"/>
    <mergeCell ref="D93:E93"/>
    <mergeCell ref="C94:D94"/>
    <mergeCell ref="G94:K94"/>
    <mergeCell ref="D87:E87"/>
    <mergeCell ref="G88:K88"/>
    <mergeCell ref="D89:E89"/>
    <mergeCell ref="C90:D90"/>
    <mergeCell ref="G90:K90"/>
    <mergeCell ref="C92:D92"/>
    <mergeCell ref="C356:P356"/>
    <mergeCell ref="C357:D357"/>
    <mergeCell ref="E357:P357"/>
    <mergeCell ref="C358:D358"/>
    <mergeCell ref="E358:F358"/>
    <mergeCell ref="G358:H358"/>
    <mergeCell ref="I358:J358"/>
    <mergeCell ref="K358:L358"/>
    <mergeCell ref="M358:N358"/>
    <mergeCell ref="O358:P358"/>
    <mergeCell ref="D110:E110"/>
    <mergeCell ref="C111:D111"/>
    <mergeCell ref="G111:K111"/>
    <mergeCell ref="C112:F112"/>
    <mergeCell ref="H112:K112"/>
    <mergeCell ref="D106:E106"/>
    <mergeCell ref="C107:D107"/>
    <mergeCell ref="G107:K107"/>
    <mergeCell ref="D108:E108"/>
    <mergeCell ref="C109:D109"/>
    <mergeCell ref="G109:K109"/>
    <mergeCell ref="C172:K172"/>
    <mergeCell ref="C173:K173"/>
    <mergeCell ref="C174:E174"/>
    <mergeCell ref="F174:F175"/>
    <mergeCell ref="C154:E154"/>
    <mergeCell ref="C157:E157"/>
    <mergeCell ref="C161:E161"/>
    <mergeCell ref="F161:F162"/>
    <mergeCell ref="G161:G162"/>
    <mergeCell ref="H161:H162"/>
    <mergeCell ref="I161:I162"/>
    <mergeCell ref="C363:P363"/>
    <mergeCell ref="C364:P364"/>
    <mergeCell ref="C365:P365"/>
    <mergeCell ref="C366:P366"/>
    <mergeCell ref="C367:P367"/>
    <mergeCell ref="C368:P368"/>
    <mergeCell ref="C369:P369"/>
    <mergeCell ref="C370:P370"/>
    <mergeCell ref="C371:P371"/>
    <mergeCell ref="C359:P359"/>
    <mergeCell ref="C360:D360"/>
    <mergeCell ref="E360:F361"/>
    <mergeCell ref="G360:H361"/>
    <mergeCell ref="I360:J361"/>
    <mergeCell ref="K360:L361"/>
    <mergeCell ref="M360:N361"/>
    <mergeCell ref="O360:P361"/>
    <mergeCell ref="C362:P362"/>
    <mergeCell ref="C377:P377"/>
    <mergeCell ref="C378:P378"/>
    <mergeCell ref="C379:P379"/>
    <mergeCell ref="C380:P380"/>
    <mergeCell ref="C381:P381"/>
    <mergeCell ref="C382:P382"/>
    <mergeCell ref="C383:P383"/>
    <mergeCell ref="C384:P384"/>
    <mergeCell ref="C385:P385"/>
    <mergeCell ref="C372:P372"/>
    <mergeCell ref="C373:P373"/>
    <mergeCell ref="C374:P374"/>
    <mergeCell ref="C375:D375"/>
    <mergeCell ref="E375:F376"/>
    <mergeCell ref="G375:H376"/>
    <mergeCell ref="I375:J376"/>
    <mergeCell ref="K375:L376"/>
    <mergeCell ref="M375:N376"/>
    <mergeCell ref="O375:P376"/>
    <mergeCell ref="C390:P390"/>
    <mergeCell ref="C391:P391"/>
    <mergeCell ref="C392:P392"/>
    <mergeCell ref="C393:P393"/>
    <mergeCell ref="C394:P394"/>
    <mergeCell ref="C395:P395"/>
    <mergeCell ref="C396:P396"/>
    <mergeCell ref="C397:P397"/>
    <mergeCell ref="C398:P398"/>
    <mergeCell ref="C386:P386"/>
    <mergeCell ref="C387:P387"/>
    <mergeCell ref="C388:E388"/>
    <mergeCell ref="F388:G389"/>
    <mergeCell ref="H388:I389"/>
    <mergeCell ref="J388:K389"/>
    <mergeCell ref="L388:M389"/>
    <mergeCell ref="N388:O389"/>
    <mergeCell ref="P388:P389"/>
    <mergeCell ref="D389:E389"/>
    <mergeCell ref="C399:P399"/>
    <mergeCell ref="C400:P400"/>
    <mergeCell ref="C401:P401"/>
    <mergeCell ref="C402:P402"/>
    <mergeCell ref="C403:P403"/>
    <mergeCell ref="C416:J416"/>
    <mergeCell ref="C417:J417"/>
    <mergeCell ref="C418:J418"/>
    <mergeCell ref="C419:D419"/>
    <mergeCell ref="E419:E420"/>
    <mergeCell ref="F419:F420"/>
    <mergeCell ref="G419:G420"/>
    <mergeCell ref="H419:H420"/>
    <mergeCell ref="I419:I420"/>
    <mergeCell ref="J419:J420"/>
    <mergeCell ref="L404:M404"/>
    <mergeCell ref="O404:P404"/>
    <mergeCell ref="C413:O413"/>
    <mergeCell ref="C414:O414"/>
    <mergeCell ref="C415:O415"/>
    <mergeCell ref="C404:E404"/>
    <mergeCell ref="F404:G404"/>
    <mergeCell ref="H404:I404"/>
    <mergeCell ref="J404:K404"/>
    <mergeCell ref="C405:O405"/>
    <mergeCell ref="C406:E406"/>
    <mergeCell ref="F406:G407"/>
    <mergeCell ref="H406:I407"/>
    <mergeCell ref="J406:K407"/>
    <mergeCell ref="L406:M407"/>
    <mergeCell ref="N406:N407"/>
    <mergeCell ref="O406:O407"/>
    <mergeCell ref="D407:E407"/>
    <mergeCell ref="C408:O408"/>
    <mergeCell ref="C409:O409"/>
    <mergeCell ref="C410:O410"/>
    <mergeCell ref="C411:O411"/>
    <mergeCell ref="C440:D440"/>
    <mergeCell ref="E440:F441"/>
    <mergeCell ref="G440:H441"/>
    <mergeCell ref="I440:J441"/>
    <mergeCell ref="K440:L441"/>
    <mergeCell ref="M440:N441"/>
    <mergeCell ref="O440:O441"/>
    <mergeCell ref="C442:O442"/>
    <mergeCell ref="C443:O443"/>
    <mergeCell ref="C437:O437"/>
    <mergeCell ref="C438:O438"/>
    <mergeCell ref="C428:J428"/>
    <mergeCell ref="C429:J429"/>
    <mergeCell ref="P408:P438"/>
    <mergeCell ref="C439:D439"/>
    <mergeCell ref="E439:F439"/>
    <mergeCell ref="G439:H439"/>
    <mergeCell ref="I439:J439"/>
    <mergeCell ref="K439:L439"/>
    <mergeCell ref="M439:N439"/>
    <mergeCell ref="C430:J430"/>
    <mergeCell ref="C431:J431"/>
    <mergeCell ref="C432:J432"/>
    <mergeCell ref="C433:J433"/>
    <mergeCell ref="C434:J434"/>
    <mergeCell ref="C435:J435"/>
    <mergeCell ref="C412:O412"/>
    <mergeCell ref="C421:J421"/>
    <mergeCell ref="C422:J422"/>
    <mergeCell ref="C423:J423"/>
    <mergeCell ref="C424:J424"/>
    <mergeCell ref="C425:J425"/>
    <mergeCell ref="C426:J426"/>
    <mergeCell ref="C427:J427"/>
    <mergeCell ref="C452:O452"/>
    <mergeCell ref="C453:O453"/>
    <mergeCell ref="C454:O454"/>
    <mergeCell ref="P452:P454"/>
    <mergeCell ref="C455:O455"/>
    <mergeCell ref="C456:O456"/>
    <mergeCell ref="C457:O457"/>
    <mergeCell ref="C458:O458"/>
    <mergeCell ref="C459:O459"/>
    <mergeCell ref="C444:O444"/>
    <mergeCell ref="C445:O445"/>
    <mergeCell ref="P442:P445"/>
    <mergeCell ref="C446:O446"/>
    <mergeCell ref="C447:O447"/>
    <mergeCell ref="C448:O448"/>
    <mergeCell ref="C449:O449"/>
    <mergeCell ref="P446:P449"/>
    <mergeCell ref="C450:D450"/>
    <mergeCell ref="E450:F451"/>
    <mergeCell ref="G450:H451"/>
    <mergeCell ref="I450:J451"/>
    <mergeCell ref="K450:L451"/>
    <mergeCell ref="M450:N451"/>
    <mergeCell ref="O450:O451"/>
    <mergeCell ref="C475:K475"/>
    <mergeCell ref="C476:K476"/>
    <mergeCell ref="C477:K477"/>
    <mergeCell ref="C478:K478"/>
    <mergeCell ref="C479:K479"/>
    <mergeCell ref="C480:K480"/>
    <mergeCell ref="C481:K481"/>
    <mergeCell ref="C482:K482"/>
    <mergeCell ref="C483:K483"/>
    <mergeCell ref="C460:O460"/>
    <mergeCell ref="P455:P460"/>
    <mergeCell ref="C469:K469"/>
    <mergeCell ref="C470:D470"/>
    <mergeCell ref="E470:K470"/>
    <mergeCell ref="C471:D471"/>
    <mergeCell ref="G471:H471"/>
    <mergeCell ref="C472:K472"/>
    <mergeCell ref="C473:D473"/>
    <mergeCell ref="E473:E474"/>
    <mergeCell ref="F473:F474"/>
    <mergeCell ref="G473:H474"/>
    <mergeCell ref="I473:I474"/>
    <mergeCell ref="J473:J474"/>
    <mergeCell ref="K473:K474"/>
    <mergeCell ref="C493:D493"/>
    <mergeCell ref="E493:E494"/>
    <mergeCell ref="F493:G494"/>
    <mergeCell ref="H493:H494"/>
    <mergeCell ref="I493:I494"/>
    <mergeCell ref="J493:J494"/>
    <mergeCell ref="C495:K495"/>
    <mergeCell ref="C496:K496"/>
    <mergeCell ref="C497:K497"/>
    <mergeCell ref="C484:K484"/>
    <mergeCell ref="C485:K485"/>
    <mergeCell ref="C486:K486"/>
    <mergeCell ref="C487:K487"/>
    <mergeCell ref="C488:K488"/>
    <mergeCell ref="C489:K489"/>
    <mergeCell ref="C490:K490"/>
    <mergeCell ref="C491:K491"/>
    <mergeCell ref="C492:K492"/>
    <mergeCell ref="C507:K507"/>
    <mergeCell ref="C508:K508"/>
    <mergeCell ref="C509:K509"/>
    <mergeCell ref="C510:K510"/>
    <mergeCell ref="C518:D518"/>
    <mergeCell ref="C519:D519"/>
    <mergeCell ref="E519:E520"/>
    <mergeCell ref="F519:F520"/>
    <mergeCell ref="J519:J520"/>
    <mergeCell ref="C498:K498"/>
    <mergeCell ref="C499:K499"/>
    <mergeCell ref="C500:K500"/>
    <mergeCell ref="C501:K501"/>
    <mergeCell ref="C502:K502"/>
    <mergeCell ref="C503:K503"/>
    <mergeCell ref="C504:K504"/>
    <mergeCell ref="C505:K505"/>
    <mergeCell ref="C506:K506"/>
    <mergeCell ref="C530:J530"/>
    <mergeCell ref="C531:J531"/>
    <mergeCell ref="C532:J532"/>
    <mergeCell ref="C533:J533"/>
    <mergeCell ref="C534:J534"/>
    <mergeCell ref="C535:J535"/>
    <mergeCell ref="C536:D536"/>
    <mergeCell ref="E536:E537"/>
    <mergeCell ref="F536:F537"/>
    <mergeCell ref="G536:G537"/>
    <mergeCell ref="H536:H537"/>
    <mergeCell ref="I536:I537"/>
    <mergeCell ref="J536:J537"/>
    <mergeCell ref="C521:J521"/>
    <mergeCell ref="C522:J522"/>
    <mergeCell ref="C523:J523"/>
    <mergeCell ref="C524:J524"/>
    <mergeCell ref="C525:J525"/>
    <mergeCell ref="C526:J526"/>
    <mergeCell ref="C527:J527"/>
    <mergeCell ref="C528:J528"/>
    <mergeCell ref="C529:J529"/>
    <mergeCell ref="C547:J547"/>
    <mergeCell ref="C548:J548"/>
    <mergeCell ref="C551:D551"/>
    <mergeCell ref="J551:K551"/>
    <mergeCell ref="C552:D552"/>
    <mergeCell ref="E552:E553"/>
    <mergeCell ref="F552:F553"/>
    <mergeCell ref="G552:G553"/>
    <mergeCell ref="H552:H553"/>
    <mergeCell ref="I552:I553"/>
    <mergeCell ref="J552:K553"/>
    <mergeCell ref="C538:J538"/>
    <mergeCell ref="C539:J539"/>
    <mergeCell ref="C540:J540"/>
    <mergeCell ref="C541:J541"/>
    <mergeCell ref="C542:J542"/>
    <mergeCell ref="C543:J543"/>
    <mergeCell ref="C544:J544"/>
    <mergeCell ref="C545:J545"/>
    <mergeCell ref="C546:J546"/>
    <mergeCell ref="C563:K563"/>
    <mergeCell ref="C564:K564"/>
    <mergeCell ref="C565:K565"/>
    <mergeCell ref="C566:K566"/>
    <mergeCell ref="C567:K567"/>
    <mergeCell ref="C568:K568"/>
    <mergeCell ref="C569:K569"/>
    <mergeCell ref="C570:K570"/>
    <mergeCell ref="C571:D571"/>
    <mergeCell ref="E571:E572"/>
    <mergeCell ref="F571:F572"/>
    <mergeCell ref="G571:G572"/>
    <mergeCell ref="H571:H572"/>
    <mergeCell ref="I571:J572"/>
    <mergeCell ref="K571:K572"/>
    <mergeCell ref="C554:K554"/>
    <mergeCell ref="C555:K555"/>
    <mergeCell ref="C556:K556"/>
    <mergeCell ref="C557:K557"/>
    <mergeCell ref="C558:K558"/>
    <mergeCell ref="C559:K559"/>
    <mergeCell ref="C560:K560"/>
    <mergeCell ref="C561:K561"/>
    <mergeCell ref="C562:K562"/>
    <mergeCell ref="C587:D587"/>
    <mergeCell ref="E587:E588"/>
    <mergeCell ref="F587:F588"/>
    <mergeCell ref="J587:K588"/>
    <mergeCell ref="C589:K589"/>
    <mergeCell ref="C590:K590"/>
    <mergeCell ref="C591:K591"/>
    <mergeCell ref="C592:K592"/>
    <mergeCell ref="C593:K593"/>
    <mergeCell ref="C573:K573"/>
    <mergeCell ref="C574:K574"/>
    <mergeCell ref="C575:K575"/>
    <mergeCell ref="C576:K576"/>
    <mergeCell ref="C577:K577"/>
    <mergeCell ref="C578:K578"/>
    <mergeCell ref="C579:K579"/>
    <mergeCell ref="C580:K580"/>
    <mergeCell ref="C586:D586"/>
    <mergeCell ref="J586:K586"/>
    <mergeCell ref="C598:K598"/>
    <mergeCell ref="C599:K599"/>
    <mergeCell ref="C600:K600"/>
    <mergeCell ref="C601:K601"/>
    <mergeCell ref="C602:K602"/>
    <mergeCell ref="C603:K603"/>
    <mergeCell ref="C604:K604"/>
    <mergeCell ref="C605:K605"/>
    <mergeCell ref="C606:K606"/>
    <mergeCell ref="C594:K594"/>
    <mergeCell ref="C595:K595"/>
    <mergeCell ref="C596:D596"/>
    <mergeCell ref="E596:E597"/>
    <mergeCell ref="F596:F597"/>
    <mergeCell ref="G596:G597"/>
    <mergeCell ref="H596:H597"/>
    <mergeCell ref="I596:J597"/>
    <mergeCell ref="K596:K597"/>
    <mergeCell ref="C617:J617"/>
    <mergeCell ref="C618:J618"/>
    <mergeCell ref="C619:J619"/>
    <mergeCell ref="C620:J620"/>
    <mergeCell ref="C621:J621"/>
    <mergeCell ref="C622:J622"/>
    <mergeCell ref="C623:J623"/>
    <mergeCell ref="C624:J624"/>
    <mergeCell ref="C625:J625"/>
    <mergeCell ref="C607:K607"/>
    <mergeCell ref="C608:K608"/>
    <mergeCell ref="C614:D614"/>
    <mergeCell ref="C615:D615"/>
    <mergeCell ref="E615:E616"/>
    <mergeCell ref="F615:F616"/>
    <mergeCell ref="G615:G616"/>
    <mergeCell ref="H615:H616"/>
    <mergeCell ref="I615:I616"/>
    <mergeCell ref="J615:J616"/>
    <mergeCell ref="C630:J630"/>
    <mergeCell ref="C631:J631"/>
    <mergeCell ref="C632:J632"/>
    <mergeCell ref="C633:J633"/>
    <mergeCell ref="C634:J634"/>
    <mergeCell ref="C636:D636"/>
    <mergeCell ref="C637:D637"/>
    <mergeCell ref="E637:E638"/>
    <mergeCell ref="F637:F638"/>
    <mergeCell ref="G637:G638"/>
    <mergeCell ref="H637:H638"/>
    <mergeCell ref="I637:I638"/>
    <mergeCell ref="J637:J638"/>
    <mergeCell ref="C626:D626"/>
    <mergeCell ref="E626:E627"/>
    <mergeCell ref="F626:F627"/>
    <mergeCell ref="G626:G627"/>
    <mergeCell ref="H626:H627"/>
    <mergeCell ref="I626:I627"/>
    <mergeCell ref="J626:J627"/>
    <mergeCell ref="C628:J628"/>
    <mergeCell ref="C629:J629"/>
    <mergeCell ref="C673:D673"/>
    <mergeCell ref="H673:I673"/>
    <mergeCell ref="C674:K674"/>
    <mergeCell ref="C675:D675"/>
    <mergeCell ref="E675:E676"/>
    <mergeCell ref="F675:F676"/>
    <mergeCell ref="G675:G676"/>
    <mergeCell ref="H675:I676"/>
    <mergeCell ref="J675:J676"/>
    <mergeCell ref="K675:K676"/>
    <mergeCell ref="C639:J639"/>
    <mergeCell ref="C640:J640"/>
    <mergeCell ref="C641:J641"/>
    <mergeCell ref="C642:J642"/>
    <mergeCell ref="C643:J643"/>
    <mergeCell ref="C644:J644"/>
    <mergeCell ref="C671:K671"/>
    <mergeCell ref="C672:D672"/>
    <mergeCell ref="E672:K672"/>
    <mergeCell ref="C686:D686"/>
    <mergeCell ref="C687:D687"/>
    <mergeCell ref="C688:D688"/>
    <mergeCell ref="C689:D689"/>
    <mergeCell ref="I685:J685"/>
    <mergeCell ref="I686:J686"/>
    <mergeCell ref="I687:J687"/>
    <mergeCell ref="I688:J688"/>
    <mergeCell ref="I689:J689"/>
    <mergeCell ref="C677:K677"/>
    <mergeCell ref="C678:K678"/>
    <mergeCell ref="C679:K679"/>
    <mergeCell ref="C680:K680"/>
    <mergeCell ref="C681:K681"/>
    <mergeCell ref="C682:K682"/>
    <mergeCell ref="C683:K683"/>
    <mergeCell ref="C684:K684"/>
    <mergeCell ref="C685:D685"/>
    <mergeCell ref="P710:Q710"/>
    <mergeCell ref="C699:K699"/>
    <mergeCell ref="C700:K700"/>
    <mergeCell ref="C701:K701"/>
    <mergeCell ref="C708:E708"/>
    <mergeCell ref="F708:G708"/>
    <mergeCell ref="H708:I708"/>
    <mergeCell ref="J708:K708"/>
    <mergeCell ref="L708:M708"/>
    <mergeCell ref="N708:O708"/>
    <mergeCell ref="I690:J690"/>
    <mergeCell ref="C691:K691"/>
    <mergeCell ref="C692:K692"/>
    <mergeCell ref="C693:K693"/>
    <mergeCell ref="C694:K694"/>
    <mergeCell ref="C695:K695"/>
    <mergeCell ref="C696:K696"/>
    <mergeCell ref="C697:K697"/>
    <mergeCell ref="C698:K698"/>
    <mergeCell ref="P711:Q711"/>
    <mergeCell ref="P712:Q712"/>
    <mergeCell ref="D712:E712"/>
    <mergeCell ref="C713:Q713"/>
    <mergeCell ref="C714:Q714"/>
    <mergeCell ref="C715:Q715"/>
    <mergeCell ref="C716:Q716"/>
    <mergeCell ref="C717:Q717"/>
    <mergeCell ref="C718:Q718"/>
    <mergeCell ref="P708:Q708"/>
    <mergeCell ref="C709:E711"/>
    <mergeCell ref="F709:G709"/>
    <mergeCell ref="F710:G710"/>
    <mergeCell ref="F711:G711"/>
    <mergeCell ref="F712:G712"/>
    <mergeCell ref="H709:I709"/>
    <mergeCell ref="H710:I710"/>
    <mergeCell ref="H711:I711"/>
    <mergeCell ref="H712:I712"/>
    <mergeCell ref="J709:K709"/>
    <mergeCell ref="J710:K710"/>
    <mergeCell ref="J711:K711"/>
    <mergeCell ref="J712:K712"/>
    <mergeCell ref="L709:M709"/>
    <mergeCell ref="L710:M710"/>
    <mergeCell ref="L711:M711"/>
    <mergeCell ref="L712:M712"/>
    <mergeCell ref="N709:O709"/>
    <mergeCell ref="N710:O710"/>
    <mergeCell ref="N711:O711"/>
    <mergeCell ref="N712:O712"/>
    <mergeCell ref="P709:Q709"/>
    <mergeCell ref="H726:I726"/>
    <mergeCell ref="H727:I727"/>
    <mergeCell ref="H728:I728"/>
    <mergeCell ref="H729:I729"/>
    <mergeCell ref="H730:I730"/>
    <mergeCell ref="H731:I731"/>
    <mergeCell ref="C719:Q719"/>
    <mergeCell ref="C720:Q720"/>
    <mergeCell ref="C721:Q721"/>
    <mergeCell ref="C722:Q722"/>
    <mergeCell ref="C723:Q723"/>
    <mergeCell ref="C724:E730"/>
    <mergeCell ref="F724:G724"/>
    <mergeCell ref="F725:G725"/>
    <mergeCell ref="F726:G726"/>
    <mergeCell ref="F727:G727"/>
    <mergeCell ref="F728:G728"/>
    <mergeCell ref="F729:G729"/>
    <mergeCell ref="F730:G730"/>
    <mergeCell ref="J724:K724"/>
    <mergeCell ref="J725:K725"/>
    <mergeCell ref="J726:K726"/>
    <mergeCell ref="J727:K727"/>
    <mergeCell ref="J728:K728"/>
    <mergeCell ref="J729:K729"/>
    <mergeCell ref="J730:K730"/>
    <mergeCell ref="N724:O724"/>
    <mergeCell ref="N725:O725"/>
    <mergeCell ref="N726:O726"/>
    <mergeCell ref="N727:O727"/>
    <mergeCell ref="D731:E731"/>
    <mergeCell ref="C732:Q732"/>
    <mergeCell ref="C733:Q733"/>
    <mergeCell ref="C734:Q734"/>
    <mergeCell ref="C735:Q735"/>
    <mergeCell ref="C736:Q736"/>
    <mergeCell ref="C737:Q737"/>
    <mergeCell ref="C738:Q738"/>
    <mergeCell ref="C739:Q739"/>
    <mergeCell ref="N728:O728"/>
    <mergeCell ref="N729:O729"/>
    <mergeCell ref="N730:O730"/>
    <mergeCell ref="N731:O731"/>
    <mergeCell ref="P724:Q724"/>
    <mergeCell ref="P725:Q725"/>
    <mergeCell ref="P726:Q726"/>
    <mergeCell ref="P727:Q727"/>
    <mergeCell ref="P728:Q728"/>
    <mergeCell ref="P729:Q729"/>
    <mergeCell ref="P730:Q730"/>
    <mergeCell ref="P731:Q731"/>
    <mergeCell ref="J731:K731"/>
    <mergeCell ref="L724:M724"/>
    <mergeCell ref="L725:M725"/>
    <mergeCell ref="L726:M726"/>
    <mergeCell ref="L727:M727"/>
    <mergeCell ref="L728:M728"/>
    <mergeCell ref="L729:M729"/>
    <mergeCell ref="L730:M730"/>
    <mergeCell ref="L731:M731"/>
    <mergeCell ref="F731:G731"/>
    <mergeCell ref="H724:I724"/>
    <mergeCell ref="H725:I725"/>
    <mergeCell ref="G747:H747"/>
    <mergeCell ref="G748:H748"/>
    <mergeCell ref="G749:H749"/>
    <mergeCell ref="G750:H750"/>
    <mergeCell ref="G751:H751"/>
    <mergeCell ref="I746:J746"/>
    <mergeCell ref="I747:J747"/>
    <mergeCell ref="I748:J748"/>
    <mergeCell ref="I749:J749"/>
    <mergeCell ref="I750:J750"/>
    <mergeCell ref="I751:J751"/>
    <mergeCell ref="C740:Q740"/>
    <mergeCell ref="C741:Q741"/>
    <mergeCell ref="C742:Q742"/>
    <mergeCell ref="C743:Q743"/>
    <mergeCell ref="C744:Q744"/>
    <mergeCell ref="C745:F745"/>
    <mergeCell ref="G745:H745"/>
    <mergeCell ref="I745:J745"/>
    <mergeCell ref="K745:L745"/>
    <mergeCell ref="M745:N745"/>
    <mergeCell ref="O745:P745"/>
    <mergeCell ref="C753:Q753"/>
    <mergeCell ref="C754:Q754"/>
    <mergeCell ref="C755:Q755"/>
    <mergeCell ref="C756:Q756"/>
    <mergeCell ref="C757:Q757"/>
    <mergeCell ref="C758:Q758"/>
    <mergeCell ref="C759:Q759"/>
    <mergeCell ref="C760:Q760"/>
    <mergeCell ref="C761:Q761"/>
    <mergeCell ref="O746:P746"/>
    <mergeCell ref="O747:P747"/>
    <mergeCell ref="O748:P748"/>
    <mergeCell ref="O749:P749"/>
    <mergeCell ref="O750:P750"/>
    <mergeCell ref="O751:P751"/>
    <mergeCell ref="C751:D751"/>
    <mergeCell ref="E751:F751"/>
    <mergeCell ref="C752:Q752"/>
    <mergeCell ref="K746:L746"/>
    <mergeCell ref="K747:L747"/>
    <mergeCell ref="K748:L748"/>
    <mergeCell ref="K749:L749"/>
    <mergeCell ref="K750:L750"/>
    <mergeCell ref="K751:L751"/>
    <mergeCell ref="M746:N746"/>
    <mergeCell ref="M747:N747"/>
    <mergeCell ref="M748:N748"/>
    <mergeCell ref="M749:N749"/>
    <mergeCell ref="M750:N750"/>
    <mergeCell ref="M751:N751"/>
    <mergeCell ref="C746:F750"/>
    <mergeCell ref="G746:H746"/>
    <mergeCell ref="C769:F771"/>
    <mergeCell ref="G769:H769"/>
    <mergeCell ref="G770:H770"/>
    <mergeCell ref="G771:H771"/>
    <mergeCell ref="G772:H772"/>
    <mergeCell ref="I769:J769"/>
    <mergeCell ref="I770:J770"/>
    <mergeCell ref="I771:J771"/>
    <mergeCell ref="I772:J772"/>
    <mergeCell ref="C772:D772"/>
    <mergeCell ref="E772:F772"/>
    <mergeCell ref="C762:Q762"/>
    <mergeCell ref="C763:Q763"/>
    <mergeCell ref="C764:Q764"/>
    <mergeCell ref="C765:Q765"/>
    <mergeCell ref="C766:Q766"/>
    <mergeCell ref="C767:F767"/>
    <mergeCell ref="G767:Q767"/>
    <mergeCell ref="C768:F768"/>
    <mergeCell ref="G768:H768"/>
    <mergeCell ref="I768:J768"/>
    <mergeCell ref="K768:L768"/>
    <mergeCell ref="M768:N768"/>
    <mergeCell ref="O768:P768"/>
    <mergeCell ref="K782:L782"/>
    <mergeCell ref="K783:L783"/>
    <mergeCell ref="K784:L784"/>
    <mergeCell ref="K785:L785"/>
    <mergeCell ref="K786:L786"/>
    <mergeCell ref="K769:L769"/>
    <mergeCell ref="K770:L770"/>
    <mergeCell ref="K771:L771"/>
    <mergeCell ref="K772:L772"/>
    <mergeCell ref="M769:N769"/>
    <mergeCell ref="M770:N770"/>
    <mergeCell ref="M771:N771"/>
    <mergeCell ref="M772:N772"/>
    <mergeCell ref="O769:P769"/>
    <mergeCell ref="O770:P770"/>
    <mergeCell ref="O771:P771"/>
    <mergeCell ref="O772:P772"/>
    <mergeCell ref="M789:N789"/>
    <mergeCell ref="M790:N790"/>
    <mergeCell ref="G790:H790"/>
    <mergeCell ref="I781:J781"/>
    <mergeCell ref="I782:J782"/>
    <mergeCell ref="I783:J783"/>
    <mergeCell ref="I784:J784"/>
    <mergeCell ref="I785:J785"/>
    <mergeCell ref="I786:J786"/>
    <mergeCell ref="I787:J787"/>
    <mergeCell ref="I788:J788"/>
    <mergeCell ref="I789:J789"/>
    <mergeCell ref="I790:J790"/>
    <mergeCell ref="C773:Q773"/>
    <mergeCell ref="C774:Q774"/>
    <mergeCell ref="C775:Q775"/>
    <mergeCell ref="C776:Q776"/>
    <mergeCell ref="C777:Q777"/>
    <mergeCell ref="C778:Q778"/>
    <mergeCell ref="C779:Q779"/>
    <mergeCell ref="C780:Q780"/>
    <mergeCell ref="C781:F789"/>
    <mergeCell ref="G781:H781"/>
    <mergeCell ref="G782:H782"/>
    <mergeCell ref="G783:H783"/>
    <mergeCell ref="G784:H784"/>
    <mergeCell ref="G785:H785"/>
    <mergeCell ref="G786:H786"/>
    <mergeCell ref="G787:H787"/>
    <mergeCell ref="G788:H788"/>
    <mergeCell ref="G789:H789"/>
    <mergeCell ref="K781:L781"/>
    <mergeCell ref="K808:L808"/>
    <mergeCell ref="K809:L809"/>
    <mergeCell ref="P790:Q790"/>
    <mergeCell ref="C790:D790"/>
    <mergeCell ref="E790:F790"/>
    <mergeCell ref="C791:Q791"/>
    <mergeCell ref="C792:Q792"/>
    <mergeCell ref="C793:Q793"/>
    <mergeCell ref="C794:Q794"/>
    <mergeCell ref="C795:Q795"/>
    <mergeCell ref="C796:Q796"/>
    <mergeCell ref="P781:Q781"/>
    <mergeCell ref="P782:Q782"/>
    <mergeCell ref="P783:Q783"/>
    <mergeCell ref="P784:Q784"/>
    <mergeCell ref="P785:Q785"/>
    <mergeCell ref="P786:Q786"/>
    <mergeCell ref="P787:Q787"/>
    <mergeCell ref="P788:Q788"/>
    <mergeCell ref="P789:Q789"/>
    <mergeCell ref="K787:L787"/>
    <mergeCell ref="K788:L788"/>
    <mergeCell ref="K789:L789"/>
    <mergeCell ref="K790:L790"/>
    <mergeCell ref="M781:N781"/>
    <mergeCell ref="M782:N782"/>
    <mergeCell ref="M783:N783"/>
    <mergeCell ref="M784:N784"/>
    <mergeCell ref="M785:N785"/>
    <mergeCell ref="M786:N786"/>
    <mergeCell ref="M787:N787"/>
    <mergeCell ref="M788:N788"/>
    <mergeCell ref="I801:J801"/>
    <mergeCell ref="I802:J802"/>
    <mergeCell ref="I803:J803"/>
    <mergeCell ref="I804:J804"/>
    <mergeCell ref="I805:J805"/>
    <mergeCell ref="I806:J806"/>
    <mergeCell ref="I807:J807"/>
    <mergeCell ref="I808:J808"/>
    <mergeCell ref="I809:J809"/>
    <mergeCell ref="I810:J810"/>
    <mergeCell ref="C797:Q797"/>
    <mergeCell ref="C798:Q798"/>
    <mergeCell ref="C799:Q799"/>
    <mergeCell ref="C800:F809"/>
    <mergeCell ref="G800:H800"/>
    <mergeCell ref="G801:H801"/>
    <mergeCell ref="G802:H802"/>
    <mergeCell ref="G803:H803"/>
    <mergeCell ref="G804:H804"/>
    <mergeCell ref="G805:H805"/>
    <mergeCell ref="G806:H806"/>
    <mergeCell ref="G807:H807"/>
    <mergeCell ref="G808:H808"/>
    <mergeCell ref="G809:H809"/>
    <mergeCell ref="K800:L800"/>
    <mergeCell ref="K801:L801"/>
    <mergeCell ref="K802:L802"/>
    <mergeCell ref="K803:L803"/>
    <mergeCell ref="K804:L804"/>
    <mergeCell ref="K805:L805"/>
    <mergeCell ref="K806:L806"/>
    <mergeCell ref="K807:L807"/>
    <mergeCell ref="P809:Q809"/>
    <mergeCell ref="P810:Q810"/>
    <mergeCell ref="C810:D810"/>
    <mergeCell ref="E810:F810"/>
    <mergeCell ref="C811:Q811"/>
    <mergeCell ref="C812:Q812"/>
    <mergeCell ref="C813:Q813"/>
    <mergeCell ref="C814:Q814"/>
    <mergeCell ref="C815:Q815"/>
    <mergeCell ref="P800:Q800"/>
    <mergeCell ref="P801:Q801"/>
    <mergeCell ref="P802:Q802"/>
    <mergeCell ref="P803:Q803"/>
    <mergeCell ref="P804:Q804"/>
    <mergeCell ref="P805:Q805"/>
    <mergeCell ref="P806:Q806"/>
    <mergeCell ref="P807:Q807"/>
    <mergeCell ref="P808:Q808"/>
    <mergeCell ref="K810:L810"/>
    <mergeCell ref="M800:N800"/>
    <mergeCell ref="M801:N801"/>
    <mergeCell ref="M802:N802"/>
    <mergeCell ref="M803:N803"/>
    <mergeCell ref="M804:N804"/>
    <mergeCell ref="M805:N805"/>
    <mergeCell ref="M806:N806"/>
    <mergeCell ref="M807:N807"/>
    <mergeCell ref="M808:N808"/>
    <mergeCell ref="M809:N809"/>
    <mergeCell ref="M810:N810"/>
    <mergeCell ref="G810:H810"/>
    <mergeCell ref="I800:J800"/>
    <mergeCell ref="C816:Q816"/>
    <mergeCell ref="C817:Q817"/>
    <mergeCell ref="C818:Q818"/>
    <mergeCell ref="C819:Q819"/>
    <mergeCell ref="C820:Q820"/>
    <mergeCell ref="C821:Q821"/>
    <mergeCell ref="C822:Q822"/>
    <mergeCell ref="C823:F828"/>
    <mergeCell ref="G823:H823"/>
    <mergeCell ref="G824:H824"/>
    <mergeCell ref="G825:H825"/>
    <mergeCell ref="G826:H826"/>
    <mergeCell ref="G827:H827"/>
    <mergeCell ref="G828:H828"/>
    <mergeCell ref="M823:N823"/>
    <mergeCell ref="M824:N824"/>
    <mergeCell ref="M825:N825"/>
    <mergeCell ref="M826:N826"/>
    <mergeCell ref="M827:N827"/>
    <mergeCell ref="M828:N828"/>
    <mergeCell ref="C930:J930"/>
    <mergeCell ref="C931:J931"/>
    <mergeCell ref="C932:J932"/>
    <mergeCell ref="M829:N829"/>
    <mergeCell ref="P823:Q823"/>
    <mergeCell ref="P824:Q824"/>
    <mergeCell ref="P825:Q825"/>
    <mergeCell ref="P826:Q826"/>
    <mergeCell ref="P827:Q827"/>
    <mergeCell ref="P828:Q828"/>
    <mergeCell ref="P829:Q829"/>
    <mergeCell ref="C829:D829"/>
    <mergeCell ref="E829:F829"/>
    <mergeCell ref="G829:H829"/>
    <mergeCell ref="I823:J823"/>
    <mergeCell ref="I824:J824"/>
    <mergeCell ref="I825:J825"/>
    <mergeCell ref="I826:J826"/>
    <mergeCell ref="I827:J827"/>
    <mergeCell ref="I828:J828"/>
    <mergeCell ref="I829:J829"/>
    <mergeCell ref="K823:L823"/>
    <mergeCell ref="K824:L824"/>
    <mergeCell ref="K825:L825"/>
    <mergeCell ref="K826:L826"/>
    <mergeCell ref="K827:L827"/>
    <mergeCell ref="K828:L828"/>
    <mergeCell ref="K829:L829"/>
    <mergeCell ref="K893:L894"/>
    <mergeCell ref="M893:N894"/>
    <mergeCell ref="O893:P894"/>
    <mergeCell ref="Q893:Q894"/>
    <mergeCell ref="C894:D894"/>
    <mergeCell ref="E894:F894"/>
    <mergeCell ref="C830:Q830"/>
    <mergeCell ref="C831:Q831"/>
    <mergeCell ref="C832:Q832"/>
    <mergeCell ref="C833:Q833"/>
    <mergeCell ref="C834:Q834"/>
    <mergeCell ref="C835:Q835"/>
    <mergeCell ref="C836:Q836"/>
    <mergeCell ref="C837:Q837"/>
    <mergeCell ref="C892:Q892"/>
    <mergeCell ref="C893:F893"/>
    <mergeCell ref="G893:H894"/>
    <mergeCell ref="I893:J894"/>
    <mergeCell ref="C933:J933"/>
    <mergeCell ref="C934:J934"/>
    <mergeCell ref="C935:D935"/>
    <mergeCell ref="E935:E937"/>
    <mergeCell ref="F935:F937"/>
    <mergeCell ref="G935:G937"/>
    <mergeCell ref="H935:H937"/>
    <mergeCell ref="C903:Q903"/>
    <mergeCell ref="C904:Q904"/>
    <mergeCell ref="C905:Q905"/>
    <mergeCell ref="C906:Q906"/>
    <mergeCell ref="C907:F907"/>
    <mergeCell ref="G907:H908"/>
    <mergeCell ref="I907:J908"/>
    <mergeCell ref="K907:L908"/>
    <mergeCell ref="M907:N908"/>
    <mergeCell ref="C895:Q895"/>
    <mergeCell ref="C896:Q896"/>
    <mergeCell ref="C897:Q897"/>
    <mergeCell ref="C898:Q898"/>
    <mergeCell ref="C899:Q899"/>
    <mergeCell ref="C900:Q900"/>
    <mergeCell ref="C901:Q901"/>
    <mergeCell ref="C902:Q902"/>
    <mergeCell ref="I935:I937"/>
    <mergeCell ref="J935:J937"/>
    <mergeCell ref="C936:C937"/>
    <mergeCell ref="D936:D937"/>
    <mergeCell ref="C914:Q914"/>
    <mergeCell ref="C915:Q915"/>
    <mergeCell ref="C916:Q916"/>
    <mergeCell ref="C929:J929"/>
    <mergeCell ref="C849:Q849"/>
    <mergeCell ref="C850:D850"/>
    <mergeCell ref="E850:Q850"/>
    <mergeCell ref="C851:D851"/>
    <mergeCell ref="E851:F851"/>
    <mergeCell ref="G851:H851"/>
    <mergeCell ref="I851:J851"/>
    <mergeCell ref="K851:L851"/>
    <mergeCell ref="M851:N851"/>
    <mergeCell ref="O851:Q851"/>
    <mergeCell ref="C852:Q852"/>
    <mergeCell ref="C853:D853"/>
    <mergeCell ref="E853:F854"/>
    <mergeCell ref="G853:H854"/>
    <mergeCell ref="I853:J854"/>
    <mergeCell ref="K853:L854"/>
    <mergeCell ref="M853:N854"/>
    <mergeCell ref="O853:Q854"/>
    <mergeCell ref="C868:Q868"/>
    <mergeCell ref="C869:Q869"/>
    <mergeCell ref="C870:Q870"/>
    <mergeCell ref="C871:Q871"/>
    <mergeCell ref="C872:D872"/>
    <mergeCell ref="E872:F873"/>
    <mergeCell ref="G872:H873"/>
    <mergeCell ref="I872:J873"/>
    <mergeCell ref="K872:L873"/>
    <mergeCell ref="M872:N873"/>
    <mergeCell ref="O872:Q873"/>
    <mergeCell ref="C855:Q855"/>
    <mergeCell ref="C856:Q856"/>
    <mergeCell ref="C857:Q857"/>
    <mergeCell ref="C858:Q858"/>
    <mergeCell ref="C859:Q859"/>
    <mergeCell ref="C860:Q860"/>
    <mergeCell ref="C861:Q861"/>
    <mergeCell ref="C862:Q862"/>
    <mergeCell ref="C863:Q863"/>
    <mergeCell ref="C864:Q864"/>
    <mergeCell ref="C865:Q865"/>
    <mergeCell ref="C866:Q866"/>
    <mergeCell ref="C867:Q867"/>
    <mergeCell ref="C885:Q885"/>
    <mergeCell ref="C886:Q886"/>
    <mergeCell ref="C887:Q887"/>
    <mergeCell ref="C888:Q888"/>
    <mergeCell ref="C889:Q889"/>
    <mergeCell ref="C890:Q890"/>
    <mergeCell ref="C891:F891"/>
    <mergeCell ref="G891:H891"/>
    <mergeCell ref="I891:J891"/>
    <mergeCell ref="K891:L891"/>
    <mergeCell ref="M891:N891"/>
    <mergeCell ref="O891:P891"/>
    <mergeCell ref="C874:Q874"/>
    <mergeCell ref="C875:Q875"/>
    <mergeCell ref="C876:Q876"/>
    <mergeCell ref="C877:Q877"/>
    <mergeCell ref="C878:Q878"/>
    <mergeCell ref="C879:Q879"/>
    <mergeCell ref="C880:Q880"/>
    <mergeCell ref="C881:Q881"/>
    <mergeCell ref="C882:Q882"/>
    <mergeCell ref="C883:Q883"/>
    <mergeCell ref="C884:Q884"/>
    <mergeCell ref="C947:J947"/>
    <mergeCell ref="C948:J948"/>
    <mergeCell ref="C949:J949"/>
    <mergeCell ref="C950:J950"/>
    <mergeCell ref="B356:B954"/>
    <mergeCell ref="C938:J938"/>
    <mergeCell ref="C939:J939"/>
    <mergeCell ref="C940:J940"/>
    <mergeCell ref="C941:J941"/>
    <mergeCell ref="C942:J942"/>
    <mergeCell ref="C943:J943"/>
    <mergeCell ref="C944:J944"/>
    <mergeCell ref="C945:J945"/>
    <mergeCell ref="C946:J946"/>
    <mergeCell ref="C917:Q917"/>
    <mergeCell ref="C926:D926"/>
    <mergeCell ref="C927:D927"/>
    <mergeCell ref="E927:E928"/>
    <mergeCell ref="F927:F928"/>
    <mergeCell ref="G927:G928"/>
    <mergeCell ref="H927:H928"/>
    <mergeCell ref="I927:I928"/>
    <mergeCell ref="J927:J928"/>
    <mergeCell ref="O907:P908"/>
    <mergeCell ref="Q907:Q908"/>
    <mergeCell ref="C908:D908"/>
    <mergeCell ref="E908:F908"/>
    <mergeCell ref="C909:Q909"/>
    <mergeCell ref="C910:Q910"/>
    <mergeCell ref="C911:Q911"/>
    <mergeCell ref="C912:Q912"/>
    <mergeCell ref="C913:Q913"/>
  </mergeCells>
  <hyperlinks>
    <hyperlink ref="A1" location="'ODS 6.'!A1" display="REGRESAR" xr:uid="{00000000-0004-0000-BE00-000000000000}"/>
    <hyperlink ref="C1" location="'Metadato 6.5.1'!A1" display="VER METADATO" xr:uid="{00000000-0004-0000-BE00-000001000000}"/>
    <hyperlink ref="C36" location="_ftn1" display="_ftn1" xr:uid="{00000000-0004-0000-BE00-000002000000}"/>
    <hyperlink ref="C40" location="_ftn1" display="_ftn1" xr:uid="{00000000-0004-0000-BE00-000003000000}"/>
    <hyperlink ref="C44" location="_ftn1" display="_ftn1" xr:uid="{00000000-0004-0000-BE00-000004000000}"/>
    <hyperlink ref="C36:E36" location="'6.5.1'!C177" display="a. Política subnacional[1] sobre recursos hídricos o semejante." xr:uid="{00000000-0004-0000-BE00-000005000000}"/>
    <hyperlink ref="C40:E40" location="'6.5.1'!C178" display="b. Planes de gestión de cuencas o acuíferos[2] o similares basados en la GIRH." xr:uid="{00000000-0004-0000-BE00-000006000000}"/>
    <hyperlink ref="C44:E44" location="'6.5.1'!C179" display="c. Acuerdos de gestión hídrica transfronteriza[3]." xr:uid="{00000000-0004-0000-BE00-000007000000}"/>
    <hyperlink ref="C48:E48" location="'6.5.1'!C180" display="d. Normativa subnacional[4] sobre recursos hídricos (leyes, decretos, ordenanzas y equivalentes)[5]." xr:uid="{00000000-0004-0000-BE00-000008000000}"/>
    <hyperlink ref="C58" location="_ftn1" display="_ftn1" xr:uid="{00000000-0004-0000-BE00-000009000000}"/>
    <hyperlink ref="C58:E58" location="'6.5.1'!C182" display="a. Autoridades administrativas nacionales[6] que abanderan la implementación de la GIRH. " xr:uid="{00000000-0004-0000-BE00-00000A000000}"/>
    <hyperlink ref="H58" location="_ftn1" display="_ftn1" xr:uid="{00000000-0004-0000-BE00-00000B000000}"/>
    <hyperlink ref="H58:H59" location="'6.5.1'!C183" display="Las autoridades administrativas tienen un mandato explícito para coordinar la implementación de la GIRH y la capacidad[7] para orientar la formulación de un plan para la GIRH." xr:uid="{00000000-0004-0000-BE00-00000C000000}"/>
    <hyperlink ref="C62" location="_ftn1" display="_ftn1" xr:uid="{00000000-0004-0000-BE00-00000D000000}"/>
    <hyperlink ref="C62:E62" location="'6.5.1'!C184" display="b. Coordinación entre autoridades administrativas nacionales que representan a distintos sectores[8] en materia de recursos hídricos, políticas, planificación y gestión." xr:uid="{00000000-0004-0000-BE00-00000E000000}"/>
    <hyperlink ref="J66:J67" location="'6.5.1'!C186" display="Cooperación: Se han establecido mecanismos[10] que faciliten la participación de la esfera pública en los procesos de interés sobre políticas, planificación y gestión, y se usan habitualmente. " xr:uid="{00000000-0004-0000-BE00-00000F000000}"/>
    <hyperlink ref="C66" location="_ftn1" display="_ftn1" xr:uid="{00000000-0004-0000-BE00-000010000000}"/>
    <hyperlink ref="C66:E66" location="'6.5.1'!C185" display="c. Participación de la esfera pública[9] en los recursos hídricos, las políticas, la planificación y la gestión en el plano nacional." xr:uid="{00000000-0004-0000-BE00-000011000000}"/>
    <hyperlink ref="C70" location="_ftn1" display="_ftn1" xr:uid="{00000000-0004-0000-BE00-000012000000}"/>
    <hyperlink ref="C70:E70" location="'6.5.1'!C187" display="d. Participación del sector privado[11] en el desarrollo, la gestión y el uso de los recursos hídricos." xr:uid="{00000000-0004-0000-BE00-000013000000}"/>
    <hyperlink ref="J70" location="_ftn1" display="_ftn1" xr:uid="{00000000-0004-0000-BE00-000014000000}"/>
    <hyperlink ref="J70:J71" location="'6.5.1'!C188" display="Cooperación: Se han establecido mecanismos[12] para que el sector privado participe y se forjen alianzas, y se usan habitualmente. " xr:uid="{00000000-0004-0000-BE00-000015000000}"/>
    <hyperlink ref="C74" location="_ftn1" display="_ftn1" xr:uid="{00000000-0004-0000-BE00-000016000000}"/>
    <hyperlink ref="C74:E74" location="'6.5.1'!C189" display="e. Desarrollo de la capacidad en materia de GIRH[13]." xr:uid="{00000000-0004-0000-BE00-000017000000}"/>
    <hyperlink ref="C79:E79" location="'6.5.1'!C190" display="a. Organizaciones[14] del nivel de las cuencas o acuíferos[15] que dirigen la implementación de la GIRH." xr:uid="{00000000-0004-0000-BE00-000018000000}"/>
    <hyperlink ref="H79" location="_ftn1" display="_ftn1" xr:uid="{00000000-0004-0000-BE00-000019000000}"/>
    <hyperlink ref="H79:H80" location="'6.5.1'!C192" display="Las autoridades administrativas tienen un mandato explícito para coordinar la implementación de la GIRH y la capacidad[16] para orientar la formulación de un plan para la GIRH." xr:uid="{00000000-0004-0000-BE00-00001A000000}"/>
    <hyperlink ref="C83:E83" location="'6.5.1'!C193" display="b. Participación de la esfera pública[17] en los recursos hídricos, las políticas, la planificación y la gestión a nivel local[18]." xr:uid="{00000000-0004-0000-BE00-00001B000000}"/>
    <hyperlink ref="J83:J84" location="'6.5.1'!C195" display="Cooperación: Se han establecido mecanismos[19] que faciliten la participación de la esfera pública en los procesos de interés sobre políticas, planificación y gestión, y se usan habitualmente." xr:uid="{00000000-0004-0000-BE00-00001C000000}"/>
    <hyperlink ref="C87" location="_ftn1" display="_ftn1" xr:uid="{00000000-0004-0000-BE00-00001D000000}"/>
    <hyperlink ref="C87:E87" location="'6.5.1'!C196" display="c. Participación de grupos vulnerables en la planificación y la gestión de los recursos hídricos[20]." xr:uid="{00000000-0004-0000-BE00-00001E000000}"/>
    <hyperlink ref="G87" location="_ftn1" display="_ftn1" xr:uid="{00000000-0004-0000-BE00-00001F000000}"/>
    <hyperlink ref="K87" location="_ftn2" display="_ftn2" xr:uid="{00000000-0004-0000-BE00-000020000000}"/>
    <hyperlink ref="G87:G88" location="'6.5.1'!C197" display="La participación de los grupos vulnerables se plantea en parte, pero no se han instaurado procedimientos manifiestos[21]. " xr:uid="{00000000-0004-0000-BE00-000021000000}"/>
    <hyperlink ref="K87:K88" location="'6.5.1'!C198" display="La participación de los grupos vulnerables es provechosa[22] y habitual, en los casos en los que es pertinente." xr:uid="{00000000-0004-0000-BE00-000022000000}"/>
    <hyperlink ref="C91" location="_ftn1" display="_ftn1" xr:uid="{00000000-0004-0000-BE00-000023000000}"/>
    <hyperlink ref="I91" location="_ftn1" display="_ftn1" xr:uid="{00000000-0004-0000-BE00-000024000000}"/>
    <hyperlink ref="C91:E91" location="'6.5.1'!C199" display="d. Perspectivas de género que se incluyen en leyes, planes o semejantes en el marco de la gestión de los recursos hídricos[23]." xr:uid="{00000000-0004-0000-BE00-000025000000}"/>
    <hyperlink ref="I91:I92" location="'6.5.1'!C200" display="Los objetivos de género[24] se han logrado en parte (las actividades se supervisan y se financian parcialmente)." xr:uid="{00000000-0004-0000-BE00-000026000000}"/>
    <hyperlink ref="C95" location="_ftn1" display="_ftn1" xr:uid="{00000000-0004-0000-BE00-000027000000}"/>
    <hyperlink ref="C95:E95" location="'6.5.1'!C201" display="e. Marco institucional para la gestión hídrica transfronteriza[25]." xr:uid="{00000000-0004-0000-BE00-000028000000}"/>
    <hyperlink ref="H99" location="_ftn1" display="_ftn1" xr:uid="{00000000-0004-0000-BE00-000029000000}"/>
    <hyperlink ref="C109" location="_ftn1" display="_ftn1" xr:uid="{00000000-0004-0000-BE00-00002A000000}"/>
    <hyperlink ref="C113" location="_ftn1" display="_ftn1" xr:uid="{00000000-0004-0000-BE00-00002B000000}"/>
    <hyperlink ref="C117" location="_ftnref1" display="_ftnref1" xr:uid="{00000000-0004-0000-BE00-00002C000000}"/>
    <hyperlink ref="C121" location="_ftnref5" display="_ftnref5" xr:uid="{00000000-0004-0000-BE00-00002D000000}"/>
    <hyperlink ref="C125" location="_ftnref8" display="_ftnref8" xr:uid="{00000000-0004-0000-BE00-00002E000000}"/>
    <hyperlink ref="C130" location="_ftn1" display="_ftn1" xr:uid="{00000000-0004-0000-BE00-00002F000000}"/>
    <hyperlink ref="C134" location="_ftnref3" display="_ftnref3" xr:uid="{00000000-0004-0000-BE00-000030000000}"/>
    <hyperlink ref="C138" location="_ftnref7" display="_ftnref7" xr:uid="{00000000-0004-0000-BE00-000031000000}"/>
    <hyperlink ref="J142" location="_ftn1" display="_ftn1" xr:uid="{00000000-0004-0000-BE00-000032000000}"/>
    <hyperlink ref="C99:E99" location="'6.5.1'!C202" display="f. Autoridades administrativas subnacionales[26] que abanderan la implementación de la GIRH[27]." xr:uid="{00000000-0004-0000-BE00-000033000000}"/>
    <hyperlink ref="H99:H100" location="'6.5.1'!C204" display="Las autoridades administrativas tienen un mandato explícito para coordinar la implementación de la GIRH y la capacidad[28] para orientar la formulación de un plan para la GIRH." xr:uid="{00000000-0004-0000-BE00-000034000000}"/>
    <hyperlink ref="C109:E109" location="'6.5.1'!C205" display="a. Seguimiento de la disponibilidad del agua a nivel nacional[29] (que incluye las aguas subterráneas o de superficie, dependiendo del país)." xr:uid="{00000000-0004-0000-BE00-000035000000}"/>
    <hyperlink ref="C113:E113" location="'6.5.1'!C206" display="b. Gestión del agua para un uso sostenible y eficaz[30] desde el nivel nacional (que incluye las aguas subterráneas o de superficie, dependiendo del país)." xr:uid="{00000000-0004-0000-BE00-000036000000}"/>
    <hyperlink ref="C117:E117" location="'6.5.1'!C207" display="c. Control de la contaminación[31] desde el nivel nacional." xr:uid="{00000000-0004-0000-BE00-000037000000}"/>
    <hyperlink ref="C121:E121" location="'6.5.1'!C208" display="d. Gestión de los ecosistemas relacionados con el agua[32] desde el nivel nacional." xr:uid="{00000000-0004-0000-BE00-000038000000}"/>
    <hyperlink ref="C125:E125" location="'6.5.1'!C209" display="e. Instrumentos de gestión encaminados a reducir las repercusiones de los desastres relacionados con el agua[33] desde el nivel nacional." xr:uid="{00000000-0004-0000-BE00-000039000000}"/>
    <hyperlink ref="C130:E130" location="'6.5.1'!C210" display="a. Instrumentos de gestión de cuencas[34]." xr:uid="{00000000-0004-0000-BE00-00003A000000}"/>
    <hyperlink ref="C134:E134" location="'6.5.1'!C211" display="b. Instrumentos de gestión de acuíferos[35]." xr:uid="{00000000-0004-0000-BE00-00003B000000}"/>
    <hyperlink ref="C138:E138" location="'6.5.1'!C212" display="c. Difusión de información en el ámbito doméstico y a todos los niveles[36]." xr:uid="{00000000-0004-0000-BE00-00003C000000}"/>
    <hyperlink ref="J142:J143" location="'6.5.1'!C213" display="Los acuerdos de intercambio de información se aplican de manera eficaz[37]. " xr:uid="{00000000-0004-0000-BE00-00003D000000}"/>
    <hyperlink ref="D31" location="_ftn1" display="_ftn1" xr:uid="{00000000-0004-0000-BE00-00003E000000}"/>
    <hyperlink ref="D33" location="_ftn2" display="_ftn2" xr:uid="{00000000-0004-0000-BE00-00003F000000}"/>
    <hyperlink ref="D35" location="_ftn3" display="_ftn3" xr:uid="{00000000-0004-0000-BE00-000040000000}"/>
    <hyperlink ref="C114" location="_ftnref1" display="_ftnref1" xr:uid="{00000000-0004-0000-BE00-000041000000}"/>
    <hyperlink ref="C115" location="_ftnref2" display="_ftnref2" xr:uid="{00000000-0004-0000-BE00-000042000000}"/>
    <hyperlink ref="C116" location="_ftnref3" display="_ftnref3" xr:uid="{00000000-0004-0000-BE00-000043000000}"/>
    <hyperlink ref="D47" location="_ftn3" display="_ftn3" xr:uid="{00000000-0004-0000-BE00-000044000000}"/>
    <hyperlink ref="D49" location="_ftn4" display="_ftn4" xr:uid="{00000000-0004-0000-BE00-000045000000}"/>
    <hyperlink ref="D51" location="_ftn5" display="_ftn5" xr:uid="{00000000-0004-0000-BE00-000046000000}"/>
    <hyperlink ref="D53" location="_ftn6" display="_ftn6" xr:uid="{00000000-0004-0000-BE00-000047000000}"/>
    <hyperlink ref="D55" location="_ftn7" display="_ftn7" xr:uid="{00000000-0004-0000-BE00-000048000000}"/>
    <hyperlink ref="D62" location="_ftn12" display="_ftn12" xr:uid="{00000000-0004-0000-BE00-000049000000}"/>
    <hyperlink ref="D64" location="_ftn13" display="_ftn13" xr:uid="{00000000-0004-0000-BE00-00004A000000}"/>
    <hyperlink ref="D66" location="_ftn14" display="_ftn14" xr:uid="{00000000-0004-0000-BE00-00004B000000}"/>
    <hyperlink ref="C118" location="_ftnref2" display="_ftnref2" xr:uid="{00000000-0004-0000-BE00-00004C000000}"/>
    <hyperlink ref="C119" location="_ftnref3" display="_ftnref3" xr:uid="{00000000-0004-0000-BE00-00004D000000}"/>
    <hyperlink ref="C120" location="_ftnref4" display="_ftnref4" xr:uid="{00000000-0004-0000-BE00-00004E000000}"/>
    <hyperlink ref="C122" location="_ftnref6" display="_ftnref6" xr:uid="{00000000-0004-0000-BE00-00004F000000}"/>
    <hyperlink ref="C123" r:id="rId1" display="http://unesdoc.unesco.org/images/0023/002345/234514E.pdf" xr:uid="{00000000-0004-0000-BE00-000050000000}"/>
    <hyperlink ref="C124" location="_ftnref7" display="_ftnref7" xr:uid="{00000000-0004-0000-BE00-000051000000}"/>
    <hyperlink ref="C126" location="_ftnref9" display="_ftnref9" xr:uid="{00000000-0004-0000-BE00-000052000000}"/>
    <hyperlink ref="C127" location="_ftnref10" display="_ftnref10" xr:uid="{00000000-0004-0000-BE00-000053000000}"/>
    <hyperlink ref="C128" location="_ftnref11" display="_ftnref11" xr:uid="{00000000-0004-0000-BE00-000054000000}"/>
    <hyperlink ref="C131" location="_ftnref14" display="_ftnref14" xr:uid="{00000000-0004-0000-BE00-000055000000}"/>
    <hyperlink ref="D76" location="_ftn1" display="_ftn1" xr:uid="{00000000-0004-0000-BE00-000056000000}"/>
    <hyperlink ref="D78" location="_ftn2" display="_ftn2" xr:uid="{00000000-0004-0000-BE00-000057000000}"/>
    <hyperlink ref="D80" location="_ftn3" display="_ftn3" xr:uid="{00000000-0004-0000-BE00-000058000000}"/>
    <hyperlink ref="D82" location="_ftn4" display="_ftn4" xr:uid="{00000000-0004-0000-BE00-000059000000}"/>
    <hyperlink ref="D84" location="_ftn5" display="_ftn5" xr:uid="{00000000-0004-0000-BE00-00005A000000}"/>
    <hyperlink ref="D87" location="_ftn6" display="_ftn6" xr:uid="{00000000-0004-0000-BE00-00005B000000}"/>
    <hyperlink ref="D89" location="_ftn7" display="_ftn7" xr:uid="{00000000-0004-0000-BE00-00005C000000}"/>
    <hyperlink ref="D91" location="_ftn8" display="_ftn8" xr:uid="{00000000-0004-0000-BE00-00005D000000}"/>
    <hyperlink ref="J93" location="_ftn9" display="_ftn9" xr:uid="{00000000-0004-0000-BE00-00005E000000}"/>
    <hyperlink ref="C132" location="_ftnref1" display="_ftnref1" xr:uid="{00000000-0004-0000-BE00-00005F000000}"/>
    <hyperlink ref="C133" location="_ftnref2" display="_ftnref2" xr:uid="{00000000-0004-0000-BE00-000060000000}"/>
    <hyperlink ref="C135" location="_ftnref4" display="_ftnref4" xr:uid="{00000000-0004-0000-BE00-000061000000}"/>
    <hyperlink ref="C136" location="_ftnref5" display="_ftnref5" xr:uid="{00000000-0004-0000-BE00-000062000000}"/>
    <hyperlink ref="C137" location="_ftnref6" display="_ftnref6" xr:uid="{00000000-0004-0000-BE00-000063000000}"/>
    <hyperlink ref="C139" location="_ftnref8" display="_ftnref8" xr:uid="{00000000-0004-0000-BE00-000064000000}"/>
    <hyperlink ref="C140" location="_ftnref9" display="_ftnref9" xr:uid="{00000000-0004-0000-BE00-000065000000}"/>
    <hyperlink ref="D103" location="_ftn3" display="_ftn3" xr:uid="{00000000-0004-0000-BE00-000066000000}"/>
    <hyperlink ref="D108" location="_ftn4" display="_ftn4" xr:uid="{00000000-0004-0000-BE00-000067000000}"/>
    <hyperlink ref="C141" location="_ftnref1" display="_ftnref1" xr:uid="{00000000-0004-0000-BE00-000068000000}"/>
    <hyperlink ref="C142" location="_ftnref2" display="_ftnref2" xr:uid="{00000000-0004-0000-BE00-000069000000}"/>
    <hyperlink ref="C143" location="_ftnref3" display="_ftnref3" xr:uid="{00000000-0004-0000-BE00-00006A000000}"/>
    <hyperlink ref="C144" location="_ftnref4" display="_ftnref4" xr:uid="{00000000-0004-0000-BE00-00006B000000}"/>
    <hyperlink ref="C145" location="_ftnref5" display="_ftnref5" xr:uid="{00000000-0004-0000-BE00-00006C000000}"/>
    <hyperlink ref="C146" location="_ftnref6" display="_ftnref6" xr:uid="{00000000-0004-0000-BE00-00006D000000}"/>
    <hyperlink ref="C166" location="_ftn1" display="_ftn1" xr:uid="{00000000-0004-0000-BE00-00006E000000}"/>
    <hyperlink ref="C309" location="'6.5.1'!C34" display="[1] El término «subnacional» engloba jurisdicciones que no tienen carácter nacional, como los estados, las provincias, las prefecturas, los condados, los municipios, las regiones o los departamentos. Para contestar a la pregunta en los casos en los que no" xr:uid="{00000000-0004-0000-BE00-00006F000000}"/>
    <hyperlink ref="C170" location="_ftn1" display="_ftn1" xr:uid="{00000000-0004-0000-BE00-000070000000}"/>
    <hyperlink ref="C310" location="'6.5.1'!C38" display="[2] En el nivel de las cuencas o acuíferos, incluya únicamente las cuencas hidrográficas y lacustres y los acuíferos más destacados en cuanto al suministro de agua u otros motivos. Esta pregunta solo concierne a estos acuíferos o cuencas. Es probable que " xr:uid="{00000000-0004-0000-BE00-000071000000}"/>
    <hyperlink ref="C174" location="_ftn1" display="_ftn1" xr:uid="{00000000-0004-0000-BE00-000072000000}"/>
    <hyperlink ref="C311" location="'6.5.1'!C42" display="[3] En los anexos A y B encontrará la definición de «transfronterizo» y orientaciones sobre cómo contestar las preguntas relacionadas con este ámbito. Todas las respuestas sobre el nivel transfronterizo deben reflejar la situación en los acuíferos y cuenc" xr:uid="{00000000-0004-0000-BE00-000073000000}"/>
    <hyperlink ref="C166:E166" location="'6.5.1'!C177" display="a. Política subnacional[1] sobre recursos hídricos o semejante." xr:uid="{00000000-0004-0000-BE00-000074000000}"/>
    <hyperlink ref="C170:E170" location="'6.5.1'!C178" display="b. Planes de gestión de cuencas o acuíferos[2] o similares basados en la GIRH." xr:uid="{00000000-0004-0000-BE00-000075000000}"/>
    <hyperlink ref="C174:E174" location="'6.5.1'!C179" display="c. Acuerdos de gestión hídrica transfronteriza[3]." xr:uid="{00000000-0004-0000-BE00-000076000000}"/>
    <hyperlink ref="C312" location="'6.5.1'!C46" display="[4] El término «subnacional» engloba jurisdicciones que no tienen carácter nacional, como los estados, las provincias, las prefecturas, los condados, los municipios, las regiones o los departamentos. Para contestar a la pregunta en los casos en los que no" xr:uid="{00000000-0004-0000-BE00-000077000000}"/>
    <hyperlink ref="C313" location="'6.5.1'!C46" display="[5] Esta pregunta sustituye a la pregunta 1.2d del instrumento de encuesta de referencia, que concernía solo a los países federales." xr:uid="{00000000-0004-0000-BE00-000078000000}"/>
    <hyperlink ref="C178:E178" location="'6.5.1'!C180" display="d. Normativa subnacional[4] sobre recursos hídricos (leyes, decretos, ordenanzas y equivalentes)[5]." xr:uid="{00000000-0004-0000-BE00-000079000000}"/>
    <hyperlink ref="C188" location="_ftn1" display="_ftn1" xr:uid="{00000000-0004-0000-BE00-00007A000000}"/>
    <hyperlink ref="C314" location="'6.5.1'!C56" display="[6] Las «autoridades administrativas» pueden ser un ministerio o varios, así como otras organizaciones, instituciones, organismos u órganos que cuenten con el mandato y la financiación del Gobierno." xr:uid="{00000000-0004-0000-BE00-00007B000000}"/>
    <hyperlink ref="C188:E188" location="'6.5.1'!C182" display="a. Autoridades administrativas nacionales[6] que abanderan la implementación de la GIRH. " xr:uid="{00000000-0004-0000-BE00-00007C000000}"/>
    <hyperlink ref="H188" location="_ftn1" display="_ftn1" xr:uid="{00000000-0004-0000-BE00-00007D000000}"/>
    <hyperlink ref="C315" location="'6.5.1'!H56" display="[1] En este contexto, la «capacidad» significa que las autoridades responsables han de adaptarse a la complejidad de los obstáculos en materia de agua que hay que superar, y contar con los conocimientos y las competencias técnicas necesarios —como la plan" xr:uid="{00000000-0004-0000-BE00-00007E000000}"/>
    <hyperlink ref="H188:H189" location="'6.5.1'!C183" display="Las autoridades administrativas tienen un mandato explícito para coordinar la implementación de la GIRH y la capacidad[7] para orientar la formulación de un plan para la GIRH." xr:uid="{00000000-0004-0000-BE00-00007F000000}"/>
    <hyperlink ref="C192" location="_ftn1" display="_ftn1" xr:uid="{00000000-0004-0000-BE00-000080000000}"/>
    <hyperlink ref="C316" location="'6.5.1'!C60" display="[8] Comprende la coordinación entre las autoridades administrativas sobre las que recae la responsabilidad de la gestión hídrica y las que están a cargo de otros sectores (como la agricultura, la energía, el clima, el medio ambiente, etc.) que dependen de" xr:uid="{00000000-0004-0000-BE00-000081000000}"/>
    <hyperlink ref="C192:E192" location="'6.5.1'!C184" display="b. Coordinación entre autoridades administrativas nacionales que representan a distintos sectores[8] en materia de recursos hídricos, políticas, planificación y gestión." xr:uid="{00000000-0004-0000-BE00-000082000000}"/>
    <hyperlink ref="C318" location="'6.5.1'!J64" display="[9] Los mecanismos pueden ser, entre otros, políticas, leyes, estrategias, planes u otros procedimientos operativos formales destinados a la participación de los integrantes de la esfera pública. " xr:uid="{00000000-0004-0000-BE00-000083000000}"/>
    <hyperlink ref="J196:J197" location="'6.5.1'!C186" display="Cooperación: Se han establecido mecanismos[10] que faciliten la participación de la esfera pública en los procesos de interés sobre políticas, planificación y gestión, y se usan habitualmente. " xr:uid="{00000000-0004-0000-BE00-000084000000}"/>
    <hyperlink ref="C196" location="_ftn1" display="_ftn1" xr:uid="{00000000-0004-0000-BE00-000085000000}"/>
    <hyperlink ref="C317" location="'6.5.1'!C64" display="[10] «La esfera pública» engloba a todas las partes interesadas a las que pueda afectar cualquier tipo de cuestión o intervención relacionada con los recursos hídricos; es decir, organizaciones, instituciones, los círculos académicos, la sociedad civil y " xr:uid="{00000000-0004-0000-BE00-000086000000}"/>
    <hyperlink ref="C196:E196" location="'6.5.1'!C185" display="c. Participación de la esfera pública[9] en los recursos hídricos, las políticas, la planificación y la gestión en el plano nacional." xr:uid="{00000000-0004-0000-BE00-000087000000}"/>
    <hyperlink ref="C200" location="_ftn1" display="_ftn1" xr:uid="{00000000-0004-0000-BE00-000088000000}"/>
    <hyperlink ref="C319" location="'6.5.1'!C68" display="[11] El sector privado abarca las empresas y grupos con ánimo de lucro, pero no el Gobierno o la sociedad civil. Si bien esta pregunta se centra primordialmente en el ámbito nacional, responda pensando en el nivel que sea más oportuno para el contexto de " xr:uid="{00000000-0004-0000-BE00-000089000000}"/>
    <hyperlink ref="C200:E200" location="'6.5.1'!C187" display="d. Participación del sector privado[11] en el desarrollo, la gestión y el uso de los recursos hídricos." xr:uid="{00000000-0004-0000-BE00-00008A000000}"/>
    <hyperlink ref="J200" location="_ftn1" display="_ftn1" xr:uid="{00000000-0004-0000-BE00-00008B000000}"/>
    <hyperlink ref="C320" location="'6.5.1'!J68" display="[12] Los mecanismos pueden ser, entre otros, políticas, leyes, estrategias, planes u otros procedimientos operativos formales destinados a la participación del sector privado. " xr:uid="{00000000-0004-0000-BE00-00008C000000}"/>
    <hyperlink ref="J200:J201" location="'6.5.1'!C188" display="Cooperación: Se han establecido mecanismos[12] para que el sector privado participe y se forjen alianzas, y se usan habitualmente. " xr:uid="{00000000-0004-0000-BE00-00008D000000}"/>
    <hyperlink ref="C204" location="_ftn1" display="_ftn1" xr:uid="{00000000-0004-0000-BE00-00008E000000}"/>
    <hyperlink ref="C321" location="'6.5.1'!C72" display="[13] Desarrollo de la capacidad en materia de GIRH: la mejora de las competencias, las herramientas, los recursos y los incentivos de las personas y las instituciones a todos los niveles con el objetivo de potenciar la implementación de la GIRH. Es fundam" xr:uid="{00000000-0004-0000-BE00-00008F000000}"/>
    <hyperlink ref="C204:E204" location="'6.5.1'!C189" display="e. Desarrollo de la capacidad en materia de GIRH[13]." xr:uid="{00000000-0004-0000-BE00-000090000000}"/>
    <hyperlink ref="C322" location="'6.5.1'!C77" display="[14] Puede tratarse de una organización, un comité, un mecanismo interministerial o cualquier otro método de cooperación para gestionar recursos hídricos en el nivel de las cuencas. " xr:uid="{00000000-0004-0000-BE00-000091000000}"/>
    <hyperlink ref="C323" location="'6.5.1'!C77" display="[15] En el nivel de las cuencas o acuíferos, incluya únicamente las cuencas hidrográficas y lacustres y los acuíferos más destacados en cuanto al suministro de agua u otros motivos. Esta pregunta solo concierne a estos acuíferos o cuencas. Es probable que" xr:uid="{00000000-0004-0000-BE00-000092000000}"/>
    <hyperlink ref="C209:E209" location="'6.5.1'!C190" display="a. Organizaciones[14] del nivel de las cuencas o acuíferos[15] que dirigen la implementación de la GIRH." xr:uid="{00000000-0004-0000-BE00-000093000000}"/>
    <hyperlink ref="H209" location="_ftn1" display="_ftn1" xr:uid="{00000000-0004-0000-BE00-000094000000}"/>
    <hyperlink ref="C324" location="'6.5.1'!H77" display="[16] La definición de «capacidad» se encuentra en la nota a pie de página n.º 12. Además de tener la capacidad, las autoridades también deben estar realmente al mando de la ejecución de estas actividades." xr:uid="{00000000-0004-0000-BE00-000095000000}"/>
    <hyperlink ref="H209:H210" location="'6.5.1'!C192" display="Las autoridades administrativas tienen un mandato explícito para coordinar la implementación de la GIRH y la capacidad[16] para orientar la formulación de un plan para la GIRH." xr:uid="{00000000-0004-0000-BE00-000096000000}"/>
    <hyperlink ref="C325" location="'6.5.1'!C81" display="[17] «La esfera pública» engloba a todas las partes interesadas a las que pueda afectar cualquier tipo de problema o intervención relacionado con los recursos hídricos; es decir, organizaciones, instituciones, los círculos académicos, la sociedad civil y " xr:uid="{00000000-0004-0000-BE00-000097000000}"/>
    <hyperlink ref="C326" location="'6.5.1'!C81" display="[18] Algunos ejemplos de «nivel local» son el nivel municipal (como ciudades, pueblos y aldeas); el nivel comunitario; el nivel de la cuenca, el acuífero, el afluente y el delta; y las asociaciones de usuarios del agua." xr:uid="{00000000-0004-0000-BE00-000098000000}"/>
    <hyperlink ref="C213:E213" location="'6.5.1'!C193" display="b. Participación de la esfera pública[17] en los recursos hídricos, las políticas, la planificación y la gestión a nivel local[18]." xr:uid="{00000000-0004-0000-BE00-000099000000}"/>
    <hyperlink ref="C327" location="'6.5.1'!J81" display="[19] Los mecanismos pueden ser, entre otros, políticas, leyes, estrategias, planes u otros procedimientos operativos formales destinados a la participación de los integrantes de la esfera pública." xr:uid="{00000000-0004-0000-BE00-00009A000000}"/>
    <hyperlink ref="J213:J214" location="'6.5.1'!C195" display="Cooperación: Se han establecido mecanismos[19] que faciliten la participación de la esfera pública en los procesos de interés sobre políticas, planificación y gestión, y se usan habitualmente." xr:uid="{00000000-0004-0000-BE00-00009B000000}"/>
    <hyperlink ref="C217" location="_ftn1" display="_ftn1" xr:uid="{00000000-0004-0000-BE00-00009C000000}"/>
    <hyperlink ref="C328" location="'6.5.1'!C85" display="[20] Grupos vulnerables: conjuntos de personas que sufren exclusión o marginalización de tipo económica, política o social. Pueden ser, entre otros, colectivos indígenas, minorías étnicas, migrantes (refugiados, desplazados internos y solicitantes de asil" xr:uid="{00000000-0004-0000-BE00-00009D000000}"/>
    <hyperlink ref="C217:E217" location="'6.5.1'!C196" display="c. Participación de grupos vulnerables en la planificación y la gestión de los recursos hídricos[20]." xr:uid="{00000000-0004-0000-BE00-00009E000000}"/>
    <hyperlink ref="G217" location="_ftn1" display="_ftn1" xr:uid="{00000000-0004-0000-BE00-00009F000000}"/>
    <hyperlink ref="K217" location="_ftn2" display="_ftn2" xr:uid="{00000000-0004-0000-BE00-0000A0000000}"/>
    <hyperlink ref="C329" location="'6.5.1'!G85" display="[21] Entre estos «procedimientos» pueden contarse los procesos operativos diseñados para, por ejemplo, concienciar, reducir las barreras lingüísticas y facilitar la interacción con grupos vulnerables concretos." xr:uid="{00000000-0004-0000-BE00-0000A1000000}"/>
    <hyperlink ref="C330" location="'6.5.1'!K85" display="[2] «Provechosa» denota que se escucha la opinión de estos colectivos, que contribuyen a la toma de decisiones y que influyen en los resultados. Sigue la línea de la declaración de entendimiento común de las Naciones Unidas sobre un enfoque basado en los " xr:uid="{00000000-0004-0000-BE00-0000A2000000}"/>
    <hyperlink ref="G217:G218" location="'6.5.1'!C197" display="La participación de los grupos vulnerables se plantea en parte, pero no se han instaurado procedimientos manifiestos[21]. " xr:uid="{00000000-0004-0000-BE00-0000A3000000}"/>
    <hyperlink ref="K217:K218" location="'6.5.1'!C198" display="La participación de los grupos vulnerables es provechosa[22] y habitual, en los casos en los que es pertinente." xr:uid="{00000000-0004-0000-BE00-0000A4000000}"/>
    <hyperlink ref="C221" location="_ftn1" display="_ftn1" xr:uid="{00000000-0004-0000-BE00-0000A5000000}"/>
    <hyperlink ref="C331" location="'6.5.1'!C89" display="[23] Consulte la argumentación sobre el género que aparece al comienzo de la sección 2. Algunos de los mecanismos que tienen en cuenta el género son las leyes, las políticas, los planes, las estrategias u otros marcos o procedimientos diseñados para alcan" xr:uid="{00000000-0004-0000-BE00-0000A6000000}"/>
    <hyperlink ref="I221" location="_ftn1" display="_ftn1" xr:uid="{00000000-0004-0000-BE00-0000A7000000}"/>
    <hyperlink ref="C221:E221" location="'6.5.1'!C199" display="d. Perspectivas de género que se incluyen en leyes, planes o semejantes en el marco de la gestión de los recursos hídricos[23]." xr:uid="{00000000-0004-0000-BE00-0000A8000000}"/>
    <hyperlink ref="C332" location="'6.5.1'!I88" display="[24] Los objetivos de género apuntan fundamentalmente a que la participación y la influencia en la gestión de los recursos hídricos sean igualitarias a todos los niveles. Para hacer un seguimiento de la situación, algunas de las opciones son (indique si s" xr:uid="{00000000-0004-0000-BE00-0000A9000000}"/>
    <hyperlink ref="I221:I222" location="'6.5.1'!C200" display="Los objetivos de género[24] se han logrado en parte (las actividades se supervisan y se financian parcialmente)." xr:uid="{00000000-0004-0000-BE00-0000AA000000}"/>
    <hyperlink ref="C225" location="_ftn1" display="_ftn1" xr:uid="{00000000-0004-0000-BE00-0000AB000000}"/>
    <hyperlink ref="C333" location="'6.5.1'!C93" display="[25] Un marco institucional puede incluir un órgano conjunto, un mecanismo, una autoridad, un comité, una comisión u otro acuerdo de este carácter. Incumbe a los acuíferos y cuencas internacionales." xr:uid="{00000000-0004-0000-BE00-0000AC000000}"/>
    <hyperlink ref="C225:E225" location="'6.5.1'!C201" display="e. Marco institucional para la gestión hídrica transfronteriza[25]." xr:uid="{00000000-0004-0000-BE00-0000AD000000}"/>
    <hyperlink ref="C334" location="'6.5.1'!C97" display="[26] «Subnacional» incluye, entre otros, provincias, estados, condados, zonas de gobierno local y municipios. En este caso, no engloba el nivel de los acuíferos o las cuencas, puesto que se examina en la pregunta 2.2a. Responda a la pregunta teniendo en c" xr:uid="{00000000-0004-0000-BE00-0000AE000000}"/>
    <hyperlink ref="C335" location="'6.5.1'!C97" display="[27] Esta pregunta sustituye a la pregunta 2.2f de la encuesta de referencia, que concernía solo a los países federales. Es el resultado de constatar que muchos países que no son federales cuentan con autoridades subnacionales que gestionan los recursos h" xr:uid="{00000000-0004-0000-BE00-0000AF000000}"/>
    <hyperlink ref="H229" location="_ftn1" display="_ftn1" xr:uid="{00000000-0004-0000-BE00-0000B0000000}"/>
    <hyperlink ref="C336" location="'6.5.1'!H97" display="[28] La definición de «capacidad» se encuentra en la nota a pie de página n.º 12. Además de tener la capacidad, las autoridades también deben estar realmente al mando de la ejecución de estas actividades. " xr:uid="{00000000-0004-0000-BE00-0000B1000000}"/>
    <hyperlink ref="C239" location="_ftn1" display="_ftn1" xr:uid="{00000000-0004-0000-BE00-0000B2000000}"/>
    <hyperlink ref="C337" location="'6.5.1'!C107" display="[29] Consulte la definición de «supervisión» en el apartado de terminología." xr:uid="{00000000-0004-0000-BE00-0000B3000000}"/>
    <hyperlink ref="C243" location="_ftn1" display="_ftn1" xr:uid="{00000000-0004-0000-BE00-0000B4000000}"/>
    <hyperlink ref="C338" location="'6.5.1'!C111" display="[30] Algunos de estos recursos son las medidas de gestión de la demanda (por ejemplo, medidas técnicas, incentivos financieros, educación y sensibilización para reducir el gasto de agua o potenciar el uso eficiente de los recursos hídricos, conservación, " xr:uid="{00000000-0004-0000-BE00-0000B5000000}"/>
    <hyperlink ref="C247" location="_ftn1" display="_ftn1" xr:uid="{00000000-0004-0000-BE00-0000B6000000}"/>
    <hyperlink ref="C339" location="'6.5.1'!C115" display="[31] Comprende normativas, directrices sobre la calidad del agua, el seguimiento de la calidad del agua, instrumentos económicos (como impuestos y tasas), sistemas de mercados de cuotas de contaminación, la educación, el análisis de las fuentes de contami" xr:uid="{00000000-0004-0000-BE00-0000B7000000}"/>
    <hyperlink ref="C251" location="_ftn1" display="_ftn1" xr:uid="{00000000-0004-0000-BE00-0000B8000000}"/>
    <hyperlink ref="C340" location="'6.5.1'!C119" display="[32] Los ecosistemas relacionados con el agua son, entre otros, los ríos, los lagos, los acuíferos, los humedales, los bosques y las montañas. La gestión de estos ecosistemas abarca instrumentos como los planes de gestión, la evaluación de las necesidades" xr:uid="{00000000-0004-0000-BE00-0000B9000000}"/>
    <hyperlink ref="C255" location="_ftn1" display="_ftn1" xr:uid="{00000000-0004-0000-BE00-0000BA000000}"/>
    <hyperlink ref="C341" location="'6.5.1'!C123" display="[33] Los «instrumentos de gestión» pueden abarcar el conocimiento del riesgo de desastres, así como el fortalecimiento de su gobernanza y la inversión en su reducción, y la contribución a la preparación para casos de desastre. Las «repercusiones» son de t" xr:uid="{00000000-0004-0000-BE00-0000BB000000}"/>
    <hyperlink ref="C260" location="_ftn1" display="_ftn1" xr:uid="{00000000-0004-0000-BE00-0000BC000000}"/>
    <hyperlink ref="C342" location="'6.5.1'!C128" display="[34] La gestión de cuencas y acuíferos implica la gestión del agua en la escala hidrológica correspondiente empleando las aguas superficiales de las cuencas o acuíferos como unidad de gestión, y puede requerir el desarrollo, el uso y la elaboración de pla" xr:uid="{00000000-0004-0000-BE00-0000BD000000}"/>
    <hyperlink ref="C264" location="_ftn1" display="_ftn1" xr:uid="{00000000-0004-0000-BE00-0000BE000000}"/>
    <hyperlink ref="C343" location="'6.5.1'!C132" display="[35] Véase la nota a pie de página anterior sobre instrumentos de gestión de cuencas, que también se aplica a los acuíferos." xr:uid="{00000000-0004-0000-BE00-0000BF000000}"/>
    <hyperlink ref="C268" location="_ftn1" display="_ftn1" xr:uid="{00000000-0004-0000-BE00-0000C0000000}"/>
    <hyperlink ref="C344" location="'6.5.1'!C136" display="[36] Comprende acuerdos más formales de intercambio de datos entre usuarios, así como el acceso de la población general cuando proceda. " xr:uid="{00000000-0004-0000-BE00-0000C1000000}"/>
    <hyperlink ref="J272" location="_ftn1" display="_ftn1" xr:uid="{00000000-0004-0000-BE00-0000C2000000}"/>
    <hyperlink ref="C345" location="'6.5.1'!J140" display="[37] Por ejemplo, se han puesto en práctica mecanismos técnicos e institucionales que permiten el intercambio de información de conformidad con los acuerdos entre países ribereños (como una base de datos regional o una plataforma de intercambio de datos c" xr:uid="{00000000-0004-0000-BE00-0000C3000000}"/>
    <hyperlink ref="C346" location="'6.5.1'!C150" display="[38] La dotación de fondos para recursos hídricos puede incluirse en múltiples categorías presupuestarias o en distintos documentos de inversión. Por lo tanto, instamos a quienes cumplimenten la encuesta a que analicen diversas fuentes para obtener esta i" xr:uid="{00000000-0004-0000-BE00-0000C4000000}"/>
    <hyperlink ref="C347" location="'6.5.1'!C150" display="[39] La infraestructura abarca tanto estructuras materiales —presas, canales, estaciones de bombeo, defensas contra las inundaciones, estaciones de tratamiento, etc.— como estructuras inmateriales y medidas ambientales, como la gestión de la captación de " xr:uid="{00000000-0004-0000-BE00-0000C5000000}"/>
    <hyperlink ref="C286" location="_ftn1" display="_ftn1" xr:uid="{00000000-0004-0000-BE00-0000C6000000}"/>
    <hyperlink ref="C348" location="'6.5.1'!C154" display="[40] «Elementos de la GIRH» abarca todas las actividades que exigen financiación y que se detallan en las secciones 1, 2 y 3 de esta encuesta, como las políticas, la formulación y planificación de leyes, el fortalecimiento institucional, la coordinación, " xr:uid="{00000000-0004-0000-BE00-0000C7000000}"/>
    <hyperlink ref="C291" location="_ftn1" display="_ftn1" xr:uid="{00000000-0004-0000-BE00-0000C8000000}"/>
    <hyperlink ref="C349" location="'6.5.1'!C159" display="[41] La infraestructura abarca tanto estructuras materiales —presas, canales, estaciones de bombeo, defensas contra las inundaciones, estaciones de tratamiento, etc.— como estructuras inmateriales y medidas ambientales, como la gestión de la captación de " xr:uid="{00000000-0004-0000-BE00-0000C9000000}"/>
    <hyperlink ref="C295" location="_ftn1" display="_ftn1" xr:uid="{00000000-0004-0000-BE00-0000CA000000}"/>
    <hyperlink ref="C350" location="'6.5.1'!C163" display="[42] Los «elementos de la GIRH» se explican en la nota a pie de página anterior. Nivel: es probable que los ingresos procedan de los usuarios del ámbito local, del de las cuencas o del de los acuíferos, aunque también pueden obtenerse en otros niveles nac" xr:uid="{00000000-0004-0000-BE00-0000CB000000}"/>
    <hyperlink ref="C299" location="_ftn1" display="_ftn1" xr:uid="{00000000-0004-0000-BE00-0000CC000000}"/>
    <hyperlink ref="C351" location="'6.5.1'!C167" display="[43] En esta pregunta, los «Estados Miembros» son aquellos países ribereños que han suscrito el acuerdo. Las «contribuciones» son el porcentaje de fondos anuales que procede de los presupuestos públicos de los Estados Miembros y que se ha acordado destina" xr:uid="{00000000-0004-0000-BE00-0000CD000000}"/>
    <hyperlink ref="C303" location="_ftn1" display="_ftn1" xr:uid="{00000000-0004-0000-BE00-0000CE000000}"/>
    <hyperlink ref="C352" location="'6.5.1'!C171" display="[44] «Elementos de la GIRH» abarca todas las actividades que exigen financiación y que se detallan en las secciones 1, 2 y 3 de esta encuesta, como las políticas, la formulación y planificación de leyes, el fortalecimiento institucional, la coordinación, " xr:uid="{00000000-0004-0000-BE00-0000CF000000}"/>
    <hyperlink ref="C229:E229" location="'6.5.1'!C202" display="f. Autoridades administrativas subnacionales[26] que abanderan la implementación de la GIRH[27]." xr:uid="{00000000-0004-0000-BE00-0000D0000000}"/>
    <hyperlink ref="H229:H230" location="'6.5.1'!C204" display="Las autoridades administrativas tienen un mandato explícito para coordinar la implementación de la GIRH y la capacidad[28] para orientar la formulación de un plan para la GIRH." xr:uid="{00000000-0004-0000-BE00-0000D1000000}"/>
    <hyperlink ref="C239:E239" location="'6.5.1'!C205" display="a. Seguimiento de la disponibilidad del agua a nivel nacional[29] (que incluye las aguas subterráneas o de superficie, dependiendo del país)." xr:uid="{00000000-0004-0000-BE00-0000D2000000}"/>
    <hyperlink ref="C243:E243" location="'6.5.1'!C206" display="b. Gestión del agua para un uso sostenible y eficaz[30] desde el nivel nacional (que incluye las aguas subterráneas o de superficie, dependiendo del país)." xr:uid="{00000000-0004-0000-BE00-0000D3000000}"/>
    <hyperlink ref="C247:E247" location="'6.5.1'!C207" display="c. Control de la contaminación[31] desde el nivel nacional." xr:uid="{00000000-0004-0000-BE00-0000D4000000}"/>
    <hyperlink ref="C251:E251" location="'6.5.1'!C208" display="d. Gestión de los ecosistemas relacionados con el agua[32] desde el nivel nacional." xr:uid="{00000000-0004-0000-BE00-0000D5000000}"/>
    <hyperlink ref="C255:E255" location="'6.5.1'!C209" display="e. Instrumentos de gestión encaminados a reducir las repercusiones de los desastres relacionados con el agua[33] desde el nivel nacional." xr:uid="{00000000-0004-0000-BE00-0000D6000000}"/>
    <hyperlink ref="C260:E260" location="'6.5.1'!C210" display="a. Instrumentos de gestión de cuencas[34]." xr:uid="{00000000-0004-0000-BE00-0000D7000000}"/>
    <hyperlink ref="C264:E264" location="'6.5.1'!C211" display="b. Instrumentos de gestión de acuíferos[35]." xr:uid="{00000000-0004-0000-BE00-0000D8000000}"/>
    <hyperlink ref="C268:E268" location="'6.5.1'!C212" display="c. Difusión de información en el ámbito doméstico y a todos los niveles[36]." xr:uid="{00000000-0004-0000-BE00-0000D9000000}"/>
    <hyperlink ref="J272:J273" location="'6.5.1'!C213" display="Los acuerdos de intercambio de información se aplican de manera eficaz[37]. " xr:uid="{00000000-0004-0000-BE00-0000DA000000}"/>
    <hyperlink ref="C282:E282" location="'6.5.1'!C215" display="a. Presupuesto nacional[38] para la infraestructura[39] de los recursos hídricos (inversiones y gastos recurrentes). " xr:uid="{00000000-0004-0000-BE00-0000DB000000}"/>
    <hyperlink ref="C286:E286" location="'6.5.1'!C216" display="b. Presupuesto nacional de los elementos de la GIRH[40] (inversiones y gastos recurrentes)." xr:uid="{00000000-0004-0000-BE00-0000DC000000}"/>
    <hyperlink ref="C291:E291" location="'6.5.1'!C217" display="a. Presupuesto subnacional o de las cuencas para la infraestructura[41] de los recursos hídricos (inversiones y costos recurrentes). " xr:uid="{00000000-0004-0000-BE00-0000DD000000}"/>
    <hyperlink ref="C295:E295" location="'6.5.1'!C218" display="b. Ingresos recaudados para los elementos de la GIRH[42]." xr:uid="{00000000-0004-0000-BE00-0000DE000000}"/>
    <hyperlink ref="C299:E299" location="'6.5.1'!C219" display="c. Financiación de la cooperación transfronteriza[43]." xr:uid="{00000000-0004-0000-BE00-0000DF000000}"/>
    <hyperlink ref="C303:E303" location="'6.5.1'!C220" display="d. Presupuesto subnacional o de las cuencas para los elementos de la GIRH[44] (inversiones y gastos recurrentes)." xr:uid="{00000000-0004-0000-BE00-0000E0000000}"/>
    <hyperlink ref="C406" location="_ftn1" display="_ftn1" xr:uid="{36D3B7BF-9897-4654-8E9E-844D7D4279B4}"/>
    <hyperlink ref="C419" location="_ftn2" display="_ftn2" xr:uid="{D170E2BC-DA6E-4AE6-80A2-C0DCF62B9A15}"/>
    <hyperlink ref="C440" location="_ftn3" display="_ftn3" xr:uid="{7BB4A878-8230-49DA-B79C-60196ECDAEB5}"/>
    <hyperlink ref="C463" location="_ftnref1" display="_ftnref1" xr:uid="{B1C0AEAB-D7F1-4DBD-A77A-E1F119E3B630}"/>
    <hyperlink ref="C464" location="_ftnref2" display="_ftnref2" xr:uid="{15290A43-5B49-4017-999D-8D4F635797E8}"/>
    <hyperlink ref="C465" location="_ftnref3" display="_ftnref3" xr:uid="{4662A07C-8FE4-46AB-ABFE-DCEC32A05958}"/>
    <hyperlink ref="C466" location="_ftnref4" display="_ftnref4" xr:uid="{ED606635-822E-4D0F-8E44-0E2B10622DDC}"/>
    <hyperlink ref="C467" location="_ftnref5" display="_ftnref5" xr:uid="{E7900D67-BE1A-43C3-B39D-2357DB316225}"/>
    <hyperlink ref="C473" location="_ftn1" display="_ftn1" xr:uid="{C644D507-5325-417D-9281-34F9D068D5C0}"/>
    <hyperlink ref="G473" location="_ftn2" display="_ftn2" xr:uid="{EA17982A-D116-4C71-9E17-DAC0C5EC1D2A}"/>
    <hyperlink ref="C493" location="_ftn3" display="_ftn3" xr:uid="{080A0CC0-727A-4C3E-A9C1-2EF3A6B2D651}"/>
    <hyperlink ref="C513" location="_ftnref1" display="_ftnref1" xr:uid="{F32E226B-A608-4088-9A17-35F4921B5635}"/>
    <hyperlink ref="C514" location="_ftnref2" display="_ftnref2" xr:uid="{4C629CBD-90EB-4701-9035-465248DECF4E}"/>
    <hyperlink ref="C515" location="_ftnref3" display="_ftnref3" xr:uid="{97ACEE27-6C3B-4EEF-9374-C6B514201B2A}"/>
    <hyperlink ref="C519" location="_ftn1" display="_ftn1" xr:uid="{DAE27E09-E8CA-4589-93C2-ED407D4E8501}"/>
    <hyperlink ref="I520" location="_ftn2" display="_ftn2" xr:uid="{84B52A4B-DC65-441E-A4AD-BA95679C0BD3}"/>
    <hyperlink ref="C536" location="_ftn3" display="_ftn3" xr:uid="{A1D1E2FF-8143-428F-B91A-DF83CD0C0C1F}"/>
    <hyperlink ref="I536" location="_ftn4" display="_ftn4" xr:uid="{33E909FA-2248-4BE9-9283-A6BA68D8984B}"/>
    <hyperlink ref="J536" location="_ftn5" display="_ftn5" xr:uid="{84037B82-57D9-440F-9AC2-9BBEED1EDD7B}"/>
    <hyperlink ref="C552" location="_ftn6" display="_ftn6" xr:uid="{F40AA972-6594-4F21-8F48-2209806E7374}"/>
    <hyperlink ref="G571" location="_ftn9" display="_ftn9" xr:uid="{D12AB813-FD4F-4F0B-9040-D431DECE32F3}"/>
    <hyperlink ref="I588" location="_ftn12" display="_ftn12" xr:uid="{ABE0FB87-6EF6-41A6-B755-634E5E0283AB}"/>
    <hyperlink ref="C596" location="_ftn13" display="_ftn13" xr:uid="{11D95E4E-D4A2-42A6-AB7E-62D7045F138B}"/>
    <hyperlink ref="F596" location="_ftn14" display="_ftn14" xr:uid="{36F42E26-45D2-4C88-B130-1AF52B688730}"/>
    <hyperlink ref="I596" location="_ftn15" display="_ftn15" xr:uid="{697E0E6B-6FE1-4DF2-B700-A3318D18A06B}"/>
    <hyperlink ref="K596" location="_ftn16" display="_ftn16" xr:uid="{DFFBAF71-BAC5-40F4-B1CF-E37C572E2635}"/>
    <hyperlink ref="C615" location="_ftn17" display="_ftn17" xr:uid="{DFFED51F-9C26-48FB-A90F-14E8D7AB0A3E}"/>
    <hyperlink ref="H615" location="_ftn18" display="_ftn18" xr:uid="{BE858DF3-1064-4F2A-8869-7949FBE325E9}"/>
    <hyperlink ref="J615" location="_ftn19" display="_ftn19" xr:uid="{B9DEF77E-94AA-4EA7-B880-C7F7C78526E3}"/>
    <hyperlink ref="C626" location="_ftn20" display="_ftn20" xr:uid="{B50B07CF-B8D0-4958-9BA7-B00025E6BB65}"/>
    <hyperlink ref="G637" location="_ftn23" display="_ftn23" xr:uid="{1A578265-6CA4-4B87-BF22-221DB7F5503B}"/>
    <hyperlink ref="C647" location="_ftnref1" display="_ftnref1" xr:uid="{C6B943D6-2F74-4FA5-B8A4-35BBD739C5B8}"/>
    <hyperlink ref="C648" location="_ftnref2" display="_ftnref2" xr:uid="{C0C8FC31-0C11-44B4-9F42-CFE8780FCF4D}"/>
    <hyperlink ref="C650" location="_ftnref4" display="_ftnref4" xr:uid="{7AA9ECDB-C7ED-4FC6-89D1-7A65C40AE8B9}"/>
    <hyperlink ref="C651" location="_ftnref5" display="_ftnref5" xr:uid="{C4EAD2D8-E07D-4470-9F61-51D11E13C4CC}"/>
    <hyperlink ref="C652" location="_ftnref6" display="_ftnref6" xr:uid="{09DF09AF-BB78-4863-B89B-34EC8DE08C8B}"/>
    <hyperlink ref="C653" location="_ftnref7" display="_ftnref7" xr:uid="{643EE625-8B1D-4C8F-83F1-82F1BB0C3752}"/>
    <hyperlink ref="C654" location="_ftnref8" display="_ftnref8" xr:uid="{8F66EDFE-6FC3-41E5-AFF2-40716A500DE6}"/>
    <hyperlink ref="C655" location="_ftnref9" display="_ftnref9" xr:uid="{F6264B33-AB05-45B4-B15D-85886DC97430}"/>
    <hyperlink ref="C656" location="_ftnref10" display="_ftnref10" xr:uid="{1542652D-2559-4314-AEA2-4380E802C504}"/>
    <hyperlink ref="C657" location="_ftnref11" display="_ftnref11" xr:uid="{BC9B4BEF-BF32-42A1-92A3-41B33E645301}"/>
    <hyperlink ref="C658" location="_ftnref12" display="_ftnref12" xr:uid="{1D29DBE0-BC42-482B-8971-48EB04D57D00}"/>
    <hyperlink ref="C659" location="_ftnref13" display="_ftnref13" xr:uid="{464CDE57-DDD6-4965-89FA-AE2181596A31}"/>
    <hyperlink ref="C660" location="_ftnref14" display="_ftnref14" xr:uid="{BB927D00-1CA2-4E74-B96E-67E43E5CD942}"/>
    <hyperlink ref="C661" location="_ftnref15" display="_ftnref15" xr:uid="{8F656D67-535F-41C5-B75C-8174264DF76C}"/>
    <hyperlink ref="C662" location="_ftnref16" display="_ftnref16" xr:uid="{7F3D3139-69CB-4D5D-A09B-298614CCFCD0}"/>
    <hyperlink ref="C665" location="_ftnref19" display="_ftnref19" xr:uid="{7B9CCAFB-3655-4EA1-8868-31BE38134DD1}"/>
    <hyperlink ref="C666" location="_ftnref20" display="_ftnref20" xr:uid="{0C618F51-7189-48D3-A5E4-BEF527C915AB}"/>
    <hyperlink ref="C667" location="_ftnref21" display="_ftnref21" xr:uid="{10E89008-015F-45E3-B494-87BEB64C44DD}"/>
    <hyperlink ref="C668" location="_ftnref22" display="_ftnref22" xr:uid="{BF0881F6-F5FA-404A-B779-A75465CD6BCC}"/>
    <hyperlink ref="C669" location="_ftnref23" display="_ftnref23" xr:uid="{B418C0DC-F67E-4CDA-9285-DB67AF8B62C2}"/>
    <hyperlink ref="C675" location="_ftn1" display="_ftn1" xr:uid="{4D7A5162-66CD-4344-ABED-615A1CC52B0B}"/>
    <hyperlink ref="C686" location="_ftn2" display="_ftn2" xr:uid="{01906866-A7D4-48A0-9855-495B63D94CF2}"/>
    <hyperlink ref="C704" location="_ftnref1" display="_ftnref1" xr:uid="{C0ED0501-714A-4EBF-96C3-68603FC48AC9}"/>
    <hyperlink ref="C705" location="_ftnref2" display="_ftnref2" xr:uid="{3FF2D3EA-29BE-463D-8978-3C6B9EFF43FD}"/>
    <hyperlink ref="C709" location="_ftn1" display="_ftn1" xr:uid="{1E8D1BE5-895D-4008-9C34-08889D14A279}"/>
    <hyperlink ref="C724" location="_ftn2" display="_ftn2" xr:uid="{F9C64B3C-D9B9-40FB-8B0B-21A278770BDA}"/>
    <hyperlink ref="C746" location="_ftn3" display="_ftn3" xr:uid="{9050529A-4408-4CDC-8D2F-708D75A2389F}"/>
    <hyperlink ref="C769" location="_ftn4" display="_ftn4" xr:uid="{2E874BCC-C0B7-4FB4-BFD8-65257F5BA477}"/>
    <hyperlink ref="C781" location="_ftn5" display="_ftn5" xr:uid="{DFC2BE49-59A0-4521-B8B6-ABC416A4AFCE}"/>
    <hyperlink ref="C800" location="_ftn6" display="_ftn6" xr:uid="{C91B18E0-5AC7-41C2-83F4-EA3D92624A60}"/>
    <hyperlink ref="P800" location="_ftn7" display="_ftn7" xr:uid="{2FB21CAA-DF36-4300-8F30-BDD5FE90A226}"/>
    <hyperlink ref="O823" location="_ftn8" display="_ftn8" xr:uid="{D05C0F86-BD3F-4559-AC46-B05823CB0668}"/>
    <hyperlink ref="C840" location="_ftnref1" display="_ftnref1" xr:uid="{88C0CBD8-31E5-41A0-9AC8-03B8C6AB6A2E}"/>
    <hyperlink ref="C841" location="_ftnref2" display="_ftnref2" xr:uid="{E95EE2CC-01BA-444B-92AF-3E1132682B46}"/>
    <hyperlink ref="C842" location="_ftnref3" display="_ftnref3" xr:uid="{CA1BF5AD-9EF5-42B3-802A-11CE3AD537F2}"/>
    <hyperlink ref="C843" location="_ftnref4" display="_ftnref4" xr:uid="{AA7A67BA-E9FA-4B18-9A43-9D985BD8638F}"/>
    <hyperlink ref="C844" location="_ftnref5" display="_ftnref5" xr:uid="{BEF81F16-9594-4DFD-B8B2-2923DE7F3EE3}"/>
    <hyperlink ref="C845" location="_ftnref6" display="_ftnref6" xr:uid="{3AC7BF77-A1AA-48CD-855C-8426EC93CE3D}"/>
    <hyperlink ref="C847" location="_ftnref8" display="_ftnref8" xr:uid="{73C4119B-9220-4423-BD47-CCBACB4064CB}"/>
    <hyperlink ref="M853" location="_ftn3" display="_ftn3" xr:uid="{9DFA7D4F-A0E4-46C0-808E-CDC1CA276826}"/>
    <hyperlink ref="C872" location="_ftn4" display="_ftn4" xr:uid="{2D1058A2-BB79-4CBB-B37B-EBB36E1728A5}"/>
    <hyperlink ref="C893" location="_ftn5" display="_ftn5" xr:uid="{76C405CA-906C-44B6-9053-D80781FC51B7}"/>
    <hyperlink ref="C907" location="_ftn6" display="_ftn6" xr:uid="{03FA2C9B-BF14-450A-8847-48A3562918C0}"/>
    <hyperlink ref="C920" location="_ftnref1" display="_ftnref1" xr:uid="{5B7E82DE-5A00-403E-B51E-33ABF743E8D9}"/>
    <hyperlink ref="C922" location="_ftnref3" display="_ftnref3" xr:uid="{C0310DCE-7BF3-4776-A403-63C9C5E900DC}"/>
    <hyperlink ref="C923" location="_ftnref4" display="_ftnref4" xr:uid="{A517C8F7-E503-4DA5-9821-E5CBAE9A7BC5}"/>
    <hyperlink ref="C924" location="_ftnref5" display="_ftnref5" xr:uid="{C08C4E92-32E1-402C-925D-50CA7132FA33}"/>
    <hyperlink ref="C925" location="_ftnref6" display="_ftnref6" xr:uid="{375962AF-11CC-4D0F-A447-C9D6F1B95F0D}"/>
    <hyperlink ref="C927" location="_ftn1" display="_ftn1" xr:uid="{B4A659A0-1C24-43F3-80FA-754D3794A95E}"/>
    <hyperlink ref="C935" location="_ftn2" display="_ftn2" xr:uid="{1D7D25F8-128E-46A4-9E6A-7412F2573306}"/>
    <hyperlink ref="C953" location="_ftnref1" display="_ftnref1" xr:uid="{6A243350-0B24-4374-8EEC-4313C68D89AB}"/>
    <hyperlink ref="C954" location="_ftnref2" display="_ftnref2" xr:uid="{07DD1A2F-7332-459E-9410-BAFFD4BC551A}"/>
  </hyperlinks>
  <pageMargins left="0.7" right="0.7" top="0.75" bottom="0.75" header="0.3" footer="0.3"/>
  <pageSetup paperSize="9" orientation="portrait" r:id="rId2"/>
</worksheet>
</file>

<file path=xl/worksheets/sheet1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F00-000000000000}">
  <sheetPr codeName="Hoja186">
    <tabColor theme="0" tint="-0.499984740745262"/>
  </sheetPr>
  <dimension ref="A1:F36"/>
  <sheetViews>
    <sheetView showGridLines="0" zoomScaleNormal="100" workbookViewId="0">
      <pane ySplit="1" topLeftCell="A2" activePane="bottomLeft" state="frozen"/>
      <selection activeCell="C4" sqref="C4:L4"/>
      <selection pane="bottomLeft" activeCell="B4" sqref="B4:L4"/>
    </sheetView>
  </sheetViews>
  <sheetFormatPr baseColWidth="10" defaultColWidth="11.44140625" defaultRowHeight="17.399999999999999" x14ac:dyDescent="0.3"/>
  <cols>
    <col min="1" max="1" width="11.44140625" style="1305"/>
    <col min="2" max="2" width="26.44140625" style="1305" customWidth="1"/>
    <col min="3" max="3" width="21.44140625" style="1305" customWidth="1"/>
    <col min="4" max="4" width="85.77734375" style="1305" customWidth="1"/>
    <col min="5" max="5" width="11.44140625" style="1305"/>
    <col min="6" max="6" width="7.21875" style="1305" customWidth="1"/>
    <col min="7" max="7" width="5.44140625" style="1305" customWidth="1"/>
    <col min="8" max="8" width="13.77734375" style="1305" customWidth="1"/>
    <col min="9" max="9" width="11.44140625" style="1305"/>
    <col min="10" max="10" width="23.77734375" style="1305" customWidth="1"/>
    <col min="11" max="11" width="25.77734375" style="1305" customWidth="1"/>
    <col min="12" max="13" width="23.77734375" style="1305" customWidth="1"/>
    <col min="14" max="14" width="22.5546875" style="1305" customWidth="1"/>
    <col min="15" max="15" width="23.77734375" style="1305" customWidth="1"/>
    <col min="16" max="16384" width="11.44140625" style="1305"/>
  </cols>
  <sheetData>
    <row r="1" spans="1:6" x14ac:dyDescent="0.3">
      <c r="B1" s="481" t="s">
        <v>337</v>
      </c>
    </row>
    <row r="2" spans="1:6" ht="18" thickBot="1" x14ac:dyDescent="0.35"/>
    <row r="3" spans="1:6" ht="23.25" customHeight="1" thickBot="1" x14ac:dyDescent="0.35">
      <c r="B3" s="3505" t="s">
        <v>370</v>
      </c>
      <c r="C3" s="3505"/>
      <c r="D3" s="3505"/>
      <c r="F3" s="1267" t="s">
        <v>471</v>
      </c>
    </row>
    <row r="4" spans="1:6" x14ac:dyDescent="0.3">
      <c r="A4" s="1306"/>
      <c r="B4" s="3142" t="s">
        <v>449</v>
      </c>
      <c r="C4" s="3142"/>
      <c r="D4" s="44" t="s">
        <v>25</v>
      </c>
    </row>
    <row r="5" spans="1:6" ht="34.799999999999997" x14ac:dyDescent="0.3">
      <c r="B5" s="3142" t="s">
        <v>373</v>
      </c>
      <c r="C5" s="3142"/>
      <c r="D5" s="44" t="s">
        <v>83</v>
      </c>
    </row>
    <row r="6" spans="1:6" x14ac:dyDescent="0.3">
      <c r="B6" s="3142" t="s">
        <v>374</v>
      </c>
      <c r="C6" s="3142"/>
      <c r="D6" s="45" t="s">
        <v>952</v>
      </c>
    </row>
    <row r="7" spans="1:6" ht="15" customHeight="1" x14ac:dyDescent="0.3">
      <c r="B7" s="3143" t="s">
        <v>375</v>
      </c>
      <c r="C7" s="3143"/>
      <c r="D7" s="128" t="s">
        <v>4027</v>
      </c>
    </row>
    <row r="8" spans="1:6" ht="15" customHeight="1" x14ac:dyDescent="0.3">
      <c r="B8" s="3143" t="s">
        <v>2480</v>
      </c>
      <c r="C8" s="3143"/>
      <c r="D8" s="1384" t="s">
        <v>2564</v>
      </c>
    </row>
    <row r="9" spans="1:6" x14ac:dyDescent="0.45">
      <c r="B9" s="178"/>
      <c r="C9" s="178"/>
      <c r="D9" s="178"/>
    </row>
    <row r="10" spans="1:6" ht="23.25" customHeight="1" x14ac:dyDescent="0.3">
      <c r="B10" s="3505" t="s">
        <v>376</v>
      </c>
      <c r="C10" s="3505"/>
      <c r="D10" s="3505"/>
    </row>
    <row r="11" spans="1:6" x14ac:dyDescent="0.3">
      <c r="B11" s="3185" t="s">
        <v>377</v>
      </c>
      <c r="C11" s="3156"/>
      <c r="D11" s="44" t="s">
        <v>774</v>
      </c>
    </row>
    <row r="12" spans="1:6" ht="19.5" customHeight="1" x14ac:dyDescent="0.3">
      <c r="B12" s="3143" t="s">
        <v>379</v>
      </c>
      <c r="C12" s="3143"/>
      <c r="D12" s="661" t="s">
        <v>1094</v>
      </c>
    </row>
    <row r="13" spans="1:6" x14ac:dyDescent="0.3">
      <c r="B13" s="3142" t="s">
        <v>380</v>
      </c>
      <c r="C13" s="3142"/>
      <c r="D13" s="603" t="s">
        <v>952</v>
      </c>
    </row>
    <row r="14" spans="1:6" x14ac:dyDescent="0.3">
      <c r="B14" s="3142" t="s">
        <v>381</v>
      </c>
      <c r="C14" s="3156"/>
      <c r="D14" s="603" t="s">
        <v>10</v>
      </c>
    </row>
    <row r="15" spans="1:6" ht="330.6" x14ac:dyDescent="0.3">
      <c r="B15" s="3142" t="s">
        <v>382</v>
      </c>
      <c r="C15" s="3142"/>
      <c r="D15" s="83" t="s">
        <v>1407</v>
      </c>
    </row>
    <row r="16" spans="1:6" ht="249.75" customHeight="1" x14ac:dyDescent="0.3">
      <c r="B16" s="3142" t="s">
        <v>383</v>
      </c>
      <c r="C16" s="3142"/>
      <c r="D16" s="83" t="s">
        <v>4572</v>
      </c>
    </row>
    <row r="17" spans="2:4" x14ac:dyDescent="0.3">
      <c r="B17" s="3142" t="s">
        <v>384</v>
      </c>
      <c r="C17" s="3142"/>
      <c r="D17" s="57" t="s">
        <v>1408</v>
      </c>
    </row>
    <row r="18" spans="2:4" x14ac:dyDescent="0.3">
      <c r="B18" s="3143" t="s">
        <v>386</v>
      </c>
      <c r="C18" s="3143"/>
      <c r="D18" s="44"/>
    </row>
    <row r="19" spans="2:4" ht="15" customHeight="1" x14ac:dyDescent="0.3">
      <c r="B19" s="3144" t="s">
        <v>387</v>
      </c>
      <c r="C19" s="3145"/>
      <c r="D19" s="57" t="s">
        <v>1409</v>
      </c>
    </row>
    <row r="20" spans="2:4" x14ac:dyDescent="0.3">
      <c r="B20" s="3142" t="s">
        <v>388</v>
      </c>
      <c r="C20" s="3142"/>
      <c r="D20" s="83" t="s">
        <v>424</v>
      </c>
    </row>
    <row r="21" spans="2:4" x14ac:dyDescent="0.3">
      <c r="B21" s="3146" t="s">
        <v>390</v>
      </c>
      <c r="C21" s="54" t="s">
        <v>391</v>
      </c>
      <c r="D21" s="57" t="s">
        <v>789</v>
      </c>
    </row>
    <row r="22" spans="2:4" x14ac:dyDescent="0.3">
      <c r="B22" s="3147"/>
      <c r="C22" s="577" t="s">
        <v>393</v>
      </c>
      <c r="D22" s="57" t="s">
        <v>789</v>
      </c>
    </row>
    <row r="23" spans="2:4" x14ac:dyDescent="0.3">
      <c r="B23" s="3142" t="s">
        <v>395</v>
      </c>
      <c r="C23" s="3142"/>
      <c r="D23" s="57" t="s">
        <v>559</v>
      </c>
    </row>
    <row r="24" spans="2:4" x14ac:dyDescent="0.3">
      <c r="B24" s="3142" t="s">
        <v>397</v>
      </c>
      <c r="C24" s="3142"/>
      <c r="D24" s="45" t="s">
        <v>1410</v>
      </c>
    </row>
    <row r="25" spans="2:4" x14ac:dyDescent="0.3">
      <c r="B25" s="3142" t="s">
        <v>399</v>
      </c>
      <c r="C25" s="3142"/>
      <c r="D25" s="57" t="s">
        <v>19</v>
      </c>
    </row>
    <row r="26" spans="2:4" ht="15" customHeight="1" x14ac:dyDescent="0.3">
      <c r="B26" s="3143" t="s">
        <v>401</v>
      </c>
      <c r="C26" s="3143"/>
      <c r="D26" s="45" t="s">
        <v>1411</v>
      </c>
    </row>
    <row r="27" spans="2:4" x14ac:dyDescent="0.3">
      <c r="B27" s="3149" t="s">
        <v>403</v>
      </c>
      <c r="C27" s="3150"/>
      <c r="D27" s="44"/>
    </row>
    <row r="28" spans="2:4" ht="69.599999999999994" x14ac:dyDescent="0.3">
      <c r="B28" s="578" t="s">
        <v>404</v>
      </c>
      <c r="C28" s="579"/>
      <c r="D28" s="57" t="s">
        <v>1412</v>
      </c>
    </row>
    <row r="29" spans="2:4" x14ac:dyDescent="0.3">
      <c r="B29" s="3151" t="s">
        <v>405</v>
      </c>
      <c r="C29" s="3152"/>
      <c r="D29" s="61"/>
    </row>
    <row r="30" spans="2:4" x14ac:dyDescent="0.3">
      <c r="B30" s="62"/>
      <c r="C30" s="62"/>
      <c r="D30" s="63"/>
    </row>
    <row r="31" spans="2:4" ht="23.25" customHeight="1" x14ac:dyDescent="0.3">
      <c r="B31" s="3505" t="s">
        <v>406</v>
      </c>
      <c r="C31" s="3505"/>
      <c r="D31" s="3505"/>
    </row>
    <row r="32" spans="2:4" x14ac:dyDescent="0.3">
      <c r="B32" s="3149" t="s">
        <v>407</v>
      </c>
      <c r="C32" s="3150"/>
      <c r="D32" s="45" t="s">
        <v>1413</v>
      </c>
    </row>
    <row r="33" spans="2:4" ht="34.799999999999997" x14ac:dyDescent="0.3">
      <c r="B33" s="3149" t="s">
        <v>409</v>
      </c>
      <c r="C33" s="3150"/>
      <c r="D33" s="45" t="s">
        <v>2244</v>
      </c>
    </row>
    <row r="34" spans="2:4" x14ac:dyDescent="0.3">
      <c r="B34" s="3149" t="s">
        <v>411</v>
      </c>
      <c r="C34" s="3150"/>
      <c r="D34" s="45" t="s">
        <v>1414</v>
      </c>
    </row>
    <row r="35" spans="2:4" x14ac:dyDescent="0.3">
      <c r="B35" s="3149" t="s">
        <v>413</v>
      </c>
      <c r="C35" s="3150"/>
      <c r="D35" s="45" t="s">
        <v>2242</v>
      </c>
    </row>
    <row r="36" spans="2:4" x14ac:dyDescent="0.3">
      <c r="B36" s="3149" t="s">
        <v>415</v>
      </c>
      <c r="C36" s="3150"/>
      <c r="D36" s="1378" t="s">
        <v>1415</v>
      </c>
    </row>
  </sheetData>
  <mergeCells count="30">
    <mergeCell ref="B14:C14"/>
    <mergeCell ref="B15:C15"/>
    <mergeCell ref="B16:C16"/>
    <mergeCell ref="B17:C17"/>
    <mergeCell ref="B18:C18"/>
    <mergeCell ref="B3:D3"/>
    <mergeCell ref="B4:C4"/>
    <mergeCell ref="B5:C5"/>
    <mergeCell ref="B6:C6"/>
    <mergeCell ref="B7:C7"/>
    <mergeCell ref="B10:D10"/>
    <mergeCell ref="B8:C8"/>
    <mergeCell ref="B11:C11"/>
    <mergeCell ref="B12:C12"/>
    <mergeCell ref="B13:C13"/>
    <mergeCell ref="B21:B22"/>
    <mergeCell ref="B19:C19"/>
    <mergeCell ref="B20:C20"/>
    <mergeCell ref="B23:C23"/>
    <mergeCell ref="B36:C36"/>
    <mergeCell ref="B24:C24"/>
    <mergeCell ref="B25:C25"/>
    <mergeCell ref="B26:C26"/>
    <mergeCell ref="B27:C27"/>
    <mergeCell ref="B29:C29"/>
    <mergeCell ref="B31:D31"/>
    <mergeCell ref="B32:C32"/>
    <mergeCell ref="B33:C33"/>
    <mergeCell ref="B34:C34"/>
    <mergeCell ref="B35:C35"/>
  </mergeCells>
  <dataValidations count="7">
    <dataValidation allowBlank="1" showDropDown="1" showInputMessage="1" showErrorMessage="1" sqref="D13" xr:uid="{00000000-0002-0000-BF00-000000000000}"/>
    <dataValidation type="list" allowBlank="1" showInputMessage="1" showErrorMessage="1" sqref="D4" xr:uid="{00000000-0002-0000-BF00-000001000000}">
      <formula1>ODS</formula1>
    </dataValidation>
    <dataValidation type="list" allowBlank="1" showInputMessage="1" showErrorMessage="1" sqref="D5" xr:uid="{00000000-0002-0000-BF00-000002000000}">
      <formula1>Metas_ODS</formula1>
    </dataValidation>
    <dataValidation type="list" allowBlank="1" showInputMessage="1" showErrorMessage="1" sqref="D6" xr:uid="{00000000-0002-0000-BF00-000003000000}">
      <formula1>Numero_indicador</formula1>
    </dataValidation>
    <dataValidation type="list" allowBlank="1" showInputMessage="1" showErrorMessage="1" sqref="D7" xr:uid="{00000000-0002-0000-BF00-000004000000}">
      <formula1>Nombre_indicador_ODS</formula1>
    </dataValidation>
    <dataValidation type="list" allowBlank="1" showInputMessage="1" showErrorMessage="1" sqref="D14" xr:uid="{00000000-0002-0000-BF00-000005000000}">
      <formula1>Tipo_indicador</formula1>
    </dataValidation>
    <dataValidation type="list" allowBlank="1" showInputMessage="1" showErrorMessage="1" sqref="D25" xr:uid="{00000000-0002-0000-BF00-000006000000}">
      <formula1>Tipo_operación</formula1>
    </dataValidation>
  </dataValidations>
  <hyperlinks>
    <hyperlink ref="B1" location="'6.5.1'!A1" display="REGRESAR" xr:uid="{00000000-0004-0000-BF00-000000000000}"/>
    <hyperlink ref="D8" r:id="rId1" xr:uid="{00000000-0004-0000-BF00-000001000000}"/>
    <hyperlink ref="D36" r:id="rId2" xr:uid="{00000000-0004-0000-BF00-000002000000}"/>
  </hyperlinks>
  <pageMargins left="0.7" right="0.7" top="0.75" bottom="0.75" header="0.3" footer="0.3"/>
</worksheet>
</file>

<file path=xl/worksheets/sheet1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000-000000000000}">
  <sheetPr codeName="Hoja187"/>
  <dimension ref="A1:Y42"/>
  <sheetViews>
    <sheetView showGridLines="0" zoomScaleNormal="100" workbookViewId="0">
      <pane ySplit="1" topLeftCell="A2" activePane="bottomLeft" state="frozen"/>
      <selection pane="bottomLeft"/>
    </sheetView>
  </sheetViews>
  <sheetFormatPr baseColWidth="10" defaultColWidth="11.44140625" defaultRowHeight="17.399999999999999" x14ac:dyDescent="0.45"/>
  <cols>
    <col min="1" max="2" width="15.77734375" style="178" customWidth="1"/>
    <col min="3" max="3" width="15.44140625" style="1271" customWidth="1"/>
    <col min="4" max="5" width="12.109375" style="1271" customWidth="1"/>
    <col min="6" max="6" width="31.44140625" style="1271" customWidth="1"/>
    <col min="7" max="7" width="16.5546875" style="178" customWidth="1"/>
    <col min="8" max="8" width="22.21875" style="178" customWidth="1"/>
    <col min="9" max="9" width="16" style="178" customWidth="1"/>
    <col min="10" max="17" width="13.77734375" style="178" customWidth="1"/>
    <col min="18" max="16384" width="11.44140625" style="178"/>
  </cols>
  <sheetData>
    <row r="1" spans="1:25" s="1260" customFormat="1" ht="18.600000000000001" x14ac:dyDescent="0.45">
      <c r="A1" s="576" t="s">
        <v>337</v>
      </c>
      <c r="B1" s="1321"/>
      <c r="C1" s="3119" t="s">
        <v>430</v>
      </c>
      <c r="D1" s="3119"/>
      <c r="E1" s="1299"/>
      <c r="F1" s="1299"/>
    </row>
    <row r="2" spans="1:25" s="1260" customFormat="1" ht="18.600000000000001" x14ac:dyDescent="0.45">
      <c r="C2" s="1299"/>
      <c r="D2" s="1299"/>
      <c r="E2" s="1299"/>
      <c r="F2" s="1299"/>
    </row>
    <row r="3" spans="1:25" s="1260" customFormat="1" ht="18.600000000000001" x14ac:dyDescent="0.45">
      <c r="A3" s="3504" t="s">
        <v>339</v>
      </c>
      <c r="B3" s="3504"/>
      <c r="C3" s="3536" t="s">
        <v>945</v>
      </c>
      <c r="D3" s="3538"/>
      <c r="E3" s="3538"/>
      <c r="F3" s="3538"/>
      <c r="G3" s="3538"/>
      <c r="H3" s="3538"/>
      <c r="I3" s="3538"/>
      <c r="J3" s="3538"/>
      <c r="K3" s="3538"/>
      <c r="L3" s="3538"/>
      <c r="M3" s="3538"/>
      <c r="N3" s="3538"/>
      <c r="O3" s="3538"/>
      <c r="P3" s="3538"/>
      <c r="Q3" s="3538"/>
      <c r="R3" s="3538"/>
      <c r="S3" s="3538"/>
      <c r="T3" s="3538"/>
      <c r="U3" s="3538"/>
      <c r="V3" s="3538"/>
      <c r="W3" s="3538"/>
      <c r="X3" s="3538"/>
      <c r="Y3" s="3538"/>
    </row>
    <row r="4" spans="1:25" s="1260" customFormat="1" ht="18.600000000000001" x14ac:dyDescent="0.45">
      <c r="A4" s="3504" t="s">
        <v>340</v>
      </c>
      <c r="B4" s="3504"/>
      <c r="C4" s="3536" t="s">
        <v>83</v>
      </c>
      <c r="D4" s="3538"/>
      <c r="E4" s="3538"/>
      <c r="F4" s="3538"/>
      <c r="G4" s="3538"/>
      <c r="H4" s="3538"/>
      <c r="I4" s="3538"/>
      <c r="J4" s="3538"/>
      <c r="K4" s="3538"/>
      <c r="L4" s="3538"/>
      <c r="M4" s="3538"/>
      <c r="N4" s="3538"/>
      <c r="O4" s="3538"/>
      <c r="P4" s="3538"/>
      <c r="Q4" s="3538"/>
      <c r="R4" s="3538"/>
      <c r="S4" s="3538"/>
      <c r="T4" s="3538"/>
      <c r="U4" s="3538"/>
      <c r="V4" s="3538"/>
      <c r="W4" s="3538"/>
      <c r="X4" s="3538"/>
      <c r="Y4" s="3538"/>
    </row>
    <row r="5" spans="1:25" s="1260" customFormat="1" ht="18.600000000000001" x14ac:dyDescent="0.45">
      <c r="A5" s="3504" t="s">
        <v>341</v>
      </c>
      <c r="B5" s="3504"/>
      <c r="C5" s="3536" t="s">
        <v>4028</v>
      </c>
      <c r="D5" s="3538"/>
      <c r="E5" s="3538"/>
      <c r="F5" s="3538"/>
      <c r="G5" s="3538"/>
      <c r="H5" s="3538"/>
      <c r="I5" s="3538"/>
      <c r="J5" s="3538"/>
      <c r="K5" s="3538"/>
      <c r="L5" s="3538"/>
      <c r="M5" s="3538"/>
      <c r="N5" s="3538"/>
      <c r="O5" s="3538"/>
      <c r="P5" s="3538"/>
      <c r="Q5" s="3538"/>
      <c r="R5" s="3538"/>
      <c r="S5" s="3538"/>
      <c r="T5" s="3538"/>
      <c r="U5" s="3538"/>
      <c r="V5" s="3538"/>
      <c r="W5" s="3538"/>
      <c r="X5" s="3538"/>
      <c r="Y5" s="3538"/>
    </row>
    <row r="6" spans="1:25" s="1260" customFormat="1" ht="18.600000000000001" x14ac:dyDescent="0.45">
      <c r="A6" s="3504" t="s">
        <v>417</v>
      </c>
      <c r="B6" s="3504"/>
      <c r="C6" s="3536" t="s">
        <v>5265</v>
      </c>
      <c r="D6" s="3538"/>
      <c r="E6" s="3538"/>
      <c r="F6" s="3538"/>
      <c r="G6" s="3538"/>
      <c r="H6" s="3538"/>
      <c r="I6" s="3538"/>
      <c r="J6" s="3538"/>
      <c r="K6" s="3538"/>
      <c r="L6" s="3538"/>
      <c r="M6" s="3538"/>
      <c r="N6" s="3538"/>
      <c r="O6" s="3538"/>
      <c r="P6" s="3538"/>
      <c r="Q6" s="3538"/>
      <c r="R6" s="3538"/>
      <c r="S6" s="3538"/>
      <c r="T6" s="3538"/>
      <c r="U6" s="3538"/>
      <c r="V6" s="3538"/>
      <c r="W6" s="3538"/>
      <c r="X6" s="3538"/>
      <c r="Y6" s="3538"/>
    </row>
    <row r="7" spans="1:25" s="1260" customFormat="1" ht="18.600000000000001" x14ac:dyDescent="0.45">
      <c r="A7" s="1325"/>
      <c r="C7" s="1299"/>
      <c r="D7" s="1299"/>
      <c r="E7" s="1299"/>
      <c r="F7" s="1299"/>
    </row>
    <row r="8" spans="1:25" s="1260" customFormat="1" ht="18.600000000000001" x14ac:dyDescent="0.45">
      <c r="A8" s="1325"/>
      <c r="C8" s="1299"/>
      <c r="D8" s="1299"/>
      <c r="E8" s="1299"/>
      <c r="F8" s="1299"/>
    </row>
    <row r="9" spans="1:25" s="1260" customFormat="1" ht="18.600000000000001" x14ac:dyDescent="0.45">
      <c r="A9" s="1325"/>
      <c r="C9" s="639" t="s">
        <v>5137</v>
      </c>
      <c r="D9" s="639"/>
      <c r="E9" s="639"/>
      <c r="F9" s="639"/>
      <c r="G9" s="639"/>
    </row>
    <row r="10" spans="1:25" x14ac:dyDescent="0.45">
      <c r="A10" s="853"/>
      <c r="C10" s="1259"/>
      <c r="D10" s="1259"/>
      <c r="E10" s="1259"/>
      <c r="F10" s="1259"/>
      <c r="G10" s="1371">
        <v>2020</v>
      </c>
      <c r="H10" s="2470">
        <v>2023</v>
      </c>
    </row>
    <row r="11" spans="1:25" x14ac:dyDescent="0.45">
      <c r="A11" s="853"/>
      <c r="C11" s="3775" t="s">
        <v>4464</v>
      </c>
      <c r="D11" s="3775"/>
      <c r="E11" s="3775"/>
      <c r="F11" s="3775"/>
      <c r="G11" s="1386">
        <v>0.13639999999999999</v>
      </c>
      <c r="H11" s="1386">
        <v>0.13639999999999999</v>
      </c>
    </row>
    <row r="12" spans="1:25" x14ac:dyDescent="0.45">
      <c r="A12" s="853"/>
      <c r="C12" s="3776" t="s">
        <v>6415</v>
      </c>
      <c r="D12" s="3776"/>
      <c r="E12" s="3776"/>
      <c r="F12" s="3776"/>
      <c r="G12" s="1386">
        <v>0.13750000000000001</v>
      </c>
      <c r="H12" s="1386">
        <v>0.13750000000000001</v>
      </c>
    </row>
    <row r="13" spans="1:25" x14ac:dyDescent="0.45">
      <c r="A13" s="853"/>
      <c r="C13" s="3776" t="s">
        <v>6416</v>
      </c>
      <c r="D13" s="3776"/>
      <c r="E13" s="3776"/>
      <c r="F13" s="3776"/>
      <c r="G13" s="1385">
        <v>0</v>
      </c>
      <c r="H13" s="1385">
        <v>0</v>
      </c>
    </row>
    <row r="14" spans="1:25" x14ac:dyDescent="0.45">
      <c r="A14" s="853"/>
      <c r="C14" s="3775" t="s">
        <v>4465</v>
      </c>
      <c r="D14" s="3775"/>
      <c r="E14" s="3775"/>
      <c r="F14" s="3775"/>
      <c r="G14" s="1387">
        <v>2300</v>
      </c>
      <c r="H14" s="1387">
        <v>2300</v>
      </c>
    </row>
    <row r="15" spans="1:25" x14ac:dyDescent="0.45">
      <c r="A15" s="853"/>
      <c r="C15" s="3775" t="s">
        <v>4454</v>
      </c>
      <c r="D15" s="3775"/>
      <c r="E15" s="3775"/>
      <c r="F15" s="3775"/>
      <c r="G15" s="1387">
        <v>16719.13</v>
      </c>
      <c r="H15" s="1387">
        <v>16719.13</v>
      </c>
    </row>
    <row r="16" spans="1:25" x14ac:dyDescent="0.45">
      <c r="A16" s="853"/>
      <c r="C16" s="3776" t="s">
        <v>6417</v>
      </c>
      <c r="D16" s="3776"/>
      <c r="E16" s="3776"/>
      <c r="F16" s="3776"/>
      <c r="G16" s="1387">
        <v>0</v>
      </c>
      <c r="H16" s="1387">
        <v>0</v>
      </c>
    </row>
    <row r="17" spans="1:23" x14ac:dyDescent="0.45">
      <c r="A17" s="853"/>
      <c r="C17" s="3779" t="s">
        <v>4463</v>
      </c>
      <c r="D17" s="3779"/>
      <c r="E17" s="3779"/>
      <c r="F17" s="3779"/>
      <c r="G17" s="1388">
        <v>137.6</v>
      </c>
      <c r="H17" s="1388">
        <v>137.6</v>
      </c>
    </row>
    <row r="18" spans="1:23" x14ac:dyDescent="0.45">
      <c r="A18" s="853"/>
      <c r="C18" s="3410" t="s">
        <v>6423</v>
      </c>
      <c r="D18" s="3410"/>
      <c r="E18" s="3410"/>
      <c r="F18" s="3410"/>
      <c r="G18" s="3410"/>
    </row>
    <row r="19" spans="1:23" x14ac:dyDescent="0.45">
      <c r="A19" s="853"/>
    </row>
    <row r="20" spans="1:23" x14ac:dyDescent="0.45">
      <c r="A20" s="853"/>
    </row>
    <row r="22" spans="1:23" ht="17.399999999999999" customHeight="1" x14ac:dyDescent="0.45">
      <c r="H22" s="489" t="s">
        <v>5138</v>
      </c>
      <c r="I22" s="489"/>
      <c r="J22" s="489"/>
      <c r="K22" s="489"/>
      <c r="L22" s="489"/>
      <c r="M22" s="489"/>
      <c r="N22" s="489"/>
      <c r="O22" s="489"/>
      <c r="P22" s="489"/>
      <c r="Q22" s="489"/>
      <c r="R22" s="489"/>
      <c r="S22" s="489"/>
      <c r="T22" s="489"/>
      <c r="U22" s="489"/>
      <c r="V22" s="489"/>
      <c r="W22" s="489"/>
    </row>
    <row r="23" spans="1:23" ht="52.2" customHeight="1" x14ac:dyDescent="0.45">
      <c r="H23" s="3500" t="s">
        <v>4442</v>
      </c>
      <c r="I23" s="3500" t="s">
        <v>4443</v>
      </c>
      <c r="J23" s="3498" t="s">
        <v>6625</v>
      </c>
      <c r="K23" s="3498"/>
      <c r="L23" s="3498" t="s">
        <v>4444</v>
      </c>
      <c r="M23" s="3498"/>
      <c r="N23" s="3498" t="s">
        <v>6421</v>
      </c>
      <c r="O23" s="3498"/>
      <c r="P23" s="3498" t="s">
        <v>4446</v>
      </c>
      <c r="Q23" s="3498"/>
      <c r="R23" s="3498" t="s">
        <v>4458</v>
      </c>
      <c r="S23" s="3498"/>
      <c r="T23" s="3498" t="s">
        <v>4447</v>
      </c>
      <c r="U23" s="3498"/>
      <c r="V23" s="3500" t="s">
        <v>4448</v>
      </c>
      <c r="W23" s="3500"/>
    </row>
    <row r="24" spans="1:23" x14ac:dyDescent="0.45">
      <c r="H24" s="3501"/>
      <c r="I24" s="3501"/>
      <c r="J24" s="2469">
        <v>2020</v>
      </c>
      <c r="K24" s="2469">
        <v>2023</v>
      </c>
      <c r="L24" s="2469">
        <v>2020</v>
      </c>
      <c r="M24" s="2469">
        <v>2023</v>
      </c>
      <c r="N24" s="2469">
        <v>2020</v>
      </c>
      <c r="O24" s="2469">
        <v>2023</v>
      </c>
      <c r="P24" s="2469">
        <v>2020</v>
      </c>
      <c r="Q24" s="2469">
        <v>2023</v>
      </c>
      <c r="R24" s="2469">
        <v>2020</v>
      </c>
      <c r="S24" s="2469">
        <v>2023</v>
      </c>
      <c r="T24" s="2469">
        <v>2020</v>
      </c>
      <c r="U24" s="2469">
        <v>2023</v>
      </c>
      <c r="V24" s="2469">
        <v>2020</v>
      </c>
      <c r="W24" s="2469">
        <v>2023</v>
      </c>
    </row>
    <row r="25" spans="1:23" x14ac:dyDescent="0.45">
      <c r="H25" s="1271" t="s">
        <v>3139</v>
      </c>
      <c r="I25" s="178" t="s">
        <v>4451</v>
      </c>
      <c r="J25" s="1389">
        <v>2300</v>
      </c>
      <c r="K25" s="1389">
        <v>2300</v>
      </c>
      <c r="L25" s="853" t="s">
        <v>856</v>
      </c>
      <c r="M25" s="853" t="s">
        <v>5332</v>
      </c>
      <c r="N25" s="853" t="s">
        <v>856</v>
      </c>
      <c r="O25" s="853" t="s">
        <v>5332</v>
      </c>
      <c r="P25" s="853" t="s">
        <v>856</v>
      </c>
      <c r="Q25" s="853" t="s">
        <v>5332</v>
      </c>
      <c r="R25" s="856" t="s">
        <v>4459</v>
      </c>
      <c r="S25" s="2473" t="s">
        <v>5332</v>
      </c>
      <c r="T25" s="853" t="s">
        <v>856</v>
      </c>
      <c r="U25" s="853" t="s">
        <v>5332</v>
      </c>
      <c r="V25" s="178">
        <v>2300</v>
      </c>
      <c r="W25" s="178">
        <v>2300</v>
      </c>
    </row>
    <row r="26" spans="1:23" x14ac:dyDescent="0.45">
      <c r="H26" s="1271" t="s">
        <v>4449</v>
      </c>
      <c r="I26" s="178" t="s">
        <v>4451</v>
      </c>
      <c r="J26" s="1389">
        <v>253</v>
      </c>
      <c r="K26" s="1389">
        <v>253</v>
      </c>
      <c r="L26" s="853" t="s">
        <v>3320</v>
      </c>
      <c r="M26" s="853" t="s">
        <v>3320</v>
      </c>
      <c r="N26" s="853" t="s">
        <v>3320</v>
      </c>
      <c r="O26" s="853" t="s">
        <v>3320</v>
      </c>
      <c r="P26" s="853" t="s">
        <v>3320</v>
      </c>
      <c r="Q26" s="853" t="s">
        <v>3320</v>
      </c>
      <c r="R26" s="853" t="s">
        <v>3320</v>
      </c>
      <c r="S26" s="853" t="s">
        <v>3320</v>
      </c>
      <c r="T26" s="853" t="s">
        <v>3320</v>
      </c>
      <c r="U26" s="853" t="s">
        <v>3320</v>
      </c>
      <c r="V26" s="853" t="s">
        <v>6422</v>
      </c>
      <c r="W26" s="853" t="s">
        <v>6422</v>
      </c>
    </row>
    <row r="27" spans="1:23" x14ac:dyDescent="0.45">
      <c r="H27" s="1271" t="s">
        <v>6418</v>
      </c>
      <c r="I27" s="178" t="s">
        <v>4451</v>
      </c>
      <c r="J27" s="1389">
        <v>42.09</v>
      </c>
      <c r="K27" s="1389">
        <v>42.09</v>
      </c>
      <c r="L27" s="853" t="s">
        <v>6422</v>
      </c>
      <c r="M27" s="853" t="s">
        <v>3320</v>
      </c>
      <c r="N27" s="853" t="s">
        <v>6422</v>
      </c>
      <c r="O27" s="853" t="s">
        <v>3320</v>
      </c>
      <c r="P27" s="853" t="s">
        <v>6422</v>
      </c>
      <c r="Q27" s="853" t="s">
        <v>3320</v>
      </c>
      <c r="R27" s="853" t="s">
        <v>6422</v>
      </c>
      <c r="S27" s="853" t="s">
        <v>3320</v>
      </c>
      <c r="T27" s="853" t="s">
        <v>6422</v>
      </c>
      <c r="U27" s="853" t="s">
        <v>3320</v>
      </c>
      <c r="V27" s="853" t="s">
        <v>6422</v>
      </c>
      <c r="W27" s="853" t="s">
        <v>6422</v>
      </c>
    </row>
    <row r="28" spans="1:23" x14ac:dyDescent="0.45">
      <c r="H28" s="1315" t="s">
        <v>6420</v>
      </c>
      <c r="I28" s="178" t="s">
        <v>4451</v>
      </c>
      <c r="J28" s="1389">
        <v>1116.22</v>
      </c>
      <c r="K28" s="1389">
        <v>1116.22</v>
      </c>
      <c r="L28" s="853" t="s">
        <v>6422</v>
      </c>
      <c r="M28" s="853" t="s">
        <v>3320</v>
      </c>
      <c r="N28" s="853" t="s">
        <v>6422</v>
      </c>
      <c r="O28" s="853" t="s">
        <v>3320</v>
      </c>
      <c r="P28" s="853" t="s">
        <v>6422</v>
      </c>
      <c r="Q28" s="853" t="s">
        <v>3320</v>
      </c>
      <c r="R28" s="853" t="s">
        <v>6422</v>
      </c>
      <c r="S28" s="853" t="s">
        <v>3320</v>
      </c>
      <c r="T28" s="853" t="s">
        <v>6422</v>
      </c>
      <c r="U28" s="853" t="s">
        <v>3320</v>
      </c>
      <c r="V28" s="853" t="s">
        <v>6422</v>
      </c>
      <c r="W28" s="853" t="s">
        <v>6422</v>
      </c>
    </row>
    <row r="29" spans="1:23" x14ac:dyDescent="0.45">
      <c r="H29" s="1315" t="s">
        <v>6419</v>
      </c>
      <c r="I29" s="2467" t="s">
        <v>4452</v>
      </c>
      <c r="J29" s="1390">
        <v>7</v>
      </c>
      <c r="K29" s="1390">
        <v>7</v>
      </c>
      <c r="L29" s="827" t="s">
        <v>6422</v>
      </c>
      <c r="M29" s="827" t="s">
        <v>3320</v>
      </c>
      <c r="N29" s="853" t="s">
        <v>6422</v>
      </c>
      <c r="O29" s="827" t="s">
        <v>3320</v>
      </c>
      <c r="P29" s="853" t="s">
        <v>6422</v>
      </c>
      <c r="Q29" s="827" t="s">
        <v>3320</v>
      </c>
      <c r="R29" s="853" t="s">
        <v>6422</v>
      </c>
      <c r="S29" s="827" t="s">
        <v>3320</v>
      </c>
      <c r="T29" s="853" t="s">
        <v>6422</v>
      </c>
      <c r="U29" s="827" t="s">
        <v>3320</v>
      </c>
      <c r="V29" s="827" t="s">
        <v>6422</v>
      </c>
      <c r="W29" s="827" t="s">
        <v>6422</v>
      </c>
    </row>
    <row r="30" spans="1:23" x14ac:dyDescent="0.45">
      <c r="H30" s="1315" t="s">
        <v>1024</v>
      </c>
      <c r="I30" s="2467" t="s">
        <v>4452</v>
      </c>
      <c r="J30" s="1390">
        <v>13001</v>
      </c>
      <c r="K30" s="1390">
        <v>13001</v>
      </c>
      <c r="L30" s="827" t="s">
        <v>6422</v>
      </c>
      <c r="M30" s="827" t="s">
        <v>3320</v>
      </c>
      <c r="N30" s="853" t="s">
        <v>6422</v>
      </c>
      <c r="O30" s="827" t="s">
        <v>3320</v>
      </c>
      <c r="P30" s="853" t="s">
        <v>6422</v>
      </c>
      <c r="Q30" s="827" t="s">
        <v>3320</v>
      </c>
      <c r="R30" s="853" t="s">
        <v>6422</v>
      </c>
      <c r="S30" s="827" t="s">
        <v>3320</v>
      </c>
      <c r="T30" s="853" t="s">
        <v>6422</v>
      </c>
      <c r="U30" s="827" t="s">
        <v>3320</v>
      </c>
      <c r="V30" s="827" t="s">
        <v>6422</v>
      </c>
      <c r="W30" s="827" t="s">
        <v>6422</v>
      </c>
    </row>
    <row r="31" spans="1:23" ht="64.2" customHeight="1" x14ac:dyDescent="0.45">
      <c r="H31" s="3370" t="s">
        <v>4453</v>
      </c>
      <c r="I31" s="3370"/>
      <c r="J31" s="1393"/>
      <c r="K31" s="1393"/>
      <c r="L31" s="1394"/>
      <c r="M31" s="1394"/>
      <c r="N31" s="1394"/>
      <c r="O31" s="1394"/>
      <c r="P31" s="1394"/>
      <c r="Q31" s="1394"/>
      <c r="R31" s="1394"/>
      <c r="S31" s="1394"/>
      <c r="T31" s="1394"/>
      <c r="U31" s="1394"/>
      <c r="V31" s="924">
        <v>2300</v>
      </c>
      <c r="W31" s="2472">
        <v>2300</v>
      </c>
    </row>
    <row r="32" spans="1:23" ht="58.8" customHeight="1" x14ac:dyDescent="0.45">
      <c r="H32" s="3777" t="s">
        <v>4454</v>
      </c>
      <c r="I32" s="3777"/>
      <c r="J32" s="1391">
        <v>16719.13</v>
      </c>
      <c r="K32" s="1391">
        <v>16719.13</v>
      </c>
      <c r="L32" s="1395"/>
      <c r="M32" s="1395"/>
      <c r="N32" s="1395"/>
      <c r="O32" s="1395"/>
      <c r="P32" s="1395"/>
      <c r="Q32" s="1395"/>
      <c r="R32" s="1395"/>
      <c r="S32" s="1395"/>
      <c r="T32" s="1395"/>
      <c r="U32" s="1395"/>
      <c r="V32" s="1395"/>
      <c r="W32" s="1395"/>
    </row>
    <row r="33" spans="8:23" x14ac:dyDescent="0.45">
      <c r="H33" s="1292" t="s">
        <v>6423</v>
      </c>
    </row>
    <row r="34" spans="8:23" x14ac:dyDescent="0.45">
      <c r="H34" s="1271"/>
    </row>
    <row r="35" spans="8:23" x14ac:dyDescent="0.45">
      <c r="H35" s="1271"/>
    </row>
    <row r="36" spans="8:23" ht="17.399999999999999" customHeight="1" x14ac:dyDescent="0.45">
      <c r="H36" s="489" t="s">
        <v>5138</v>
      </c>
      <c r="I36" s="489"/>
      <c r="J36" s="489"/>
      <c r="K36" s="489"/>
      <c r="L36" s="489"/>
      <c r="M36" s="489"/>
      <c r="N36" s="489"/>
      <c r="O36" s="489"/>
      <c r="P36" s="489"/>
      <c r="Q36" s="489"/>
      <c r="R36" s="489"/>
      <c r="S36" s="489"/>
      <c r="T36" s="489"/>
      <c r="U36" s="489"/>
      <c r="V36" s="489"/>
      <c r="W36" s="489"/>
    </row>
    <row r="37" spans="8:23" ht="73.8" customHeight="1" x14ac:dyDescent="0.45">
      <c r="H37" s="3500" t="s">
        <v>4455</v>
      </c>
      <c r="I37" s="3500" t="s">
        <v>4443</v>
      </c>
      <c r="J37" s="3498" t="s">
        <v>4457</v>
      </c>
      <c r="K37" s="3498"/>
      <c r="L37" s="3498" t="s">
        <v>4444</v>
      </c>
      <c r="M37" s="3498"/>
      <c r="N37" s="3498" t="s">
        <v>4445</v>
      </c>
      <c r="O37" s="3498"/>
      <c r="P37" s="3498" t="s">
        <v>4446</v>
      </c>
      <c r="Q37" s="3498"/>
      <c r="R37" s="3498" t="s">
        <v>4460</v>
      </c>
      <c r="S37" s="3498"/>
      <c r="T37" s="3498" t="s">
        <v>4447</v>
      </c>
      <c r="U37" s="3498"/>
      <c r="V37" s="3498" t="s">
        <v>4448</v>
      </c>
      <c r="W37" s="3498"/>
    </row>
    <row r="38" spans="8:23" x14ac:dyDescent="0.45">
      <c r="H38" s="3501"/>
      <c r="I38" s="3501"/>
      <c r="J38" s="2469">
        <v>2020</v>
      </c>
      <c r="K38" s="2469">
        <v>2023</v>
      </c>
      <c r="L38" s="2469">
        <v>2020</v>
      </c>
      <c r="M38" s="2469">
        <v>2023</v>
      </c>
      <c r="N38" s="2469">
        <v>2020</v>
      </c>
      <c r="O38" s="2469">
        <v>2023</v>
      </c>
      <c r="P38" s="2469">
        <v>2020</v>
      </c>
      <c r="Q38" s="2469">
        <v>2023</v>
      </c>
      <c r="R38" s="2469">
        <v>2020</v>
      </c>
      <c r="S38" s="2469">
        <v>2023</v>
      </c>
      <c r="T38" s="2469">
        <v>2020</v>
      </c>
      <c r="U38" s="2469">
        <v>2023</v>
      </c>
      <c r="V38" s="2469">
        <v>2020</v>
      </c>
      <c r="W38" s="2469">
        <v>2023</v>
      </c>
    </row>
    <row r="39" spans="8:23" ht="24" customHeight="1" x14ac:dyDescent="0.45">
      <c r="H39" s="1081" t="s">
        <v>4456</v>
      </c>
      <c r="I39" s="856" t="s">
        <v>4451</v>
      </c>
      <c r="J39" s="853">
        <v>137.6</v>
      </c>
      <c r="K39" s="853">
        <v>137.6</v>
      </c>
      <c r="L39" s="853" t="s">
        <v>4461</v>
      </c>
      <c r="M39" s="853" t="s">
        <v>3320</v>
      </c>
      <c r="N39" s="853" t="s">
        <v>4461</v>
      </c>
      <c r="O39" s="853" t="s">
        <v>3320</v>
      </c>
      <c r="P39" s="853" t="s">
        <v>4461</v>
      </c>
      <c r="Q39" s="853" t="s">
        <v>4461</v>
      </c>
      <c r="R39" s="853" t="s">
        <v>4461</v>
      </c>
      <c r="S39" s="853" t="s">
        <v>4461</v>
      </c>
      <c r="T39" s="853" t="s">
        <v>4461</v>
      </c>
      <c r="U39" s="853" t="s">
        <v>4461</v>
      </c>
      <c r="V39" s="853">
        <v>0</v>
      </c>
      <c r="W39" s="853">
        <v>0</v>
      </c>
    </row>
    <row r="40" spans="8:23" ht="58.8" customHeight="1" x14ac:dyDescent="0.45">
      <c r="H40" s="3778" t="s">
        <v>4462</v>
      </c>
      <c r="I40" s="3778"/>
      <c r="J40" s="1396"/>
      <c r="K40" s="1396"/>
      <c r="L40" s="1396"/>
      <c r="M40" s="1396"/>
      <c r="N40" s="1396"/>
      <c r="O40" s="1396"/>
      <c r="P40" s="1396"/>
      <c r="Q40" s="1396"/>
      <c r="R40" s="1396"/>
      <c r="S40" s="1396"/>
      <c r="T40" s="1396"/>
      <c r="U40" s="1396"/>
      <c r="V40" s="856">
        <v>0</v>
      </c>
      <c r="W40" s="2473">
        <v>0</v>
      </c>
    </row>
    <row r="41" spans="8:23" ht="33.6" customHeight="1" x14ac:dyDescent="0.45">
      <c r="H41" s="3777" t="s">
        <v>4463</v>
      </c>
      <c r="I41" s="3777"/>
      <c r="J41" s="1033">
        <v>137.6</v>
      </c>
      <c r="K41" s="2474">
        <v>137.6</v>
      </c>
      <c r="L41" s="1397"/>
      <c r="M41" s="1397"/>
      <c r="N41" s="1397"/>
      <c r="O41" s="1397"/>
      <c r="P41" s="1397"/>
      <c r="Q41" s="1397"/>
      <c r="R41" s="1397"/>
      <c r="S41" s="1397"/>
      <c r="T41" s="1397"/>
      <c r="U41" s="1397"/>
      <c r="V41" s="1397"/>
      <c r="W41" s="1397"/>
    </row>
    <row r="42" spans="8:23" x14ac:dyDescent="0.45">
      <c r="H42" s="1292" t="s">
        <v>6423</v>
      </c>
    </row>
  </sheetData>
  <mergeCells count="39">
    <mergeCell ref="A3:B3"/>
    <mergeCell ref="C3:Y3"/>
    <mergeCell ref="A4:B4"/>
    <mergeCell ref="C4:Y4"/>
    <mergeCell ref="A5:B5"/>
    <mergeCell ref="C5:Y5"/>
    <mergeCell ref="C15:F15"/>
    <mergeCell ref="C16:F16"/>
    <mergeCell ref="C17:F17"/>
    <mergeCell ref="C18:G18"/>
    <mergeCell ref="A6:B6"/>
    <mergeCell ref="C6:Y6"/>
    <mergeCell ref="H23:H24"/>
    <mergeCell ref="I23:I24"/>
    <mergeCell ref="H41:I41"/>
    <mergeCell ref="H31:I31"/>
    <mergeCell ref="H32:I32"/>
    <mergeCell ref="H40:I40"/>
    <mergeCell ref="C1:D1"/>
    <mergeCell ref="C11:F11"/>
    <mergeCell ref="C12:F12"/>
    <mergeCell ref="C13:F13"/>
    <mergeCell ref="C14:F14"/>
    <mergeCell ref="L37:M37"/>
    <mergeCell ref="J37:K37"/>
    <mergeCell ref="H37:H38"/>
    <mergeCell ref="I37:I38"/>
    <mergeCell ref="V23:W23"/>
    <mergeCell ref="T23:U23"/>
    <mergeCell ref="R23:S23"/>
    <mergeCell ref="V37:W37"/>
    <mergeCell ref="T37:U37"/>
    <mergeCell ref="R37:S37"/>
    <mergeCell ref="P37:Q37"/>
    <mergeCell ref="N37:O37"/>
    <mergeCell ref="P23:Q23"/>
    <mergeCell ref="N23:O23"/>
    <mergeCell ref="L23:M23"/>
    <mergeCell ref="J23:K23"/>
  </mergeCells>
  <hyperlinks>
    <hyperlink ref="A1" location="'ODS 6.'!A1" display="REGRESAR" xr:uid="{00000000-0004-0000-C000-000000000000}"/>
    <hyperlink ref="C1" location="'Metadato 6.5.2'!A1" display="VER METADATO" xr:uid="{00000000-0004-0000-C000-000001000000}"/>
  </hyperlinks>
  <pageMargins left="0.7" right="0.7" top="0.75" bottom="0.75" header="0.3" footer="0.3"/>
  <pageSetup paperSize="9" orientation="portrait" r:id="rId1"/>
</worksheet>
</file>

<file path=xl/worksheets/sheet1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100-000000000000}">
  <sheetPr codeName="Hoja188">
    <tabColor theme="0" tint="-0.499984740745262"/>
  </sheetPr>
  <dimension ref="A1:F36"/>
  <sheetViews>
    <sheetView showGridLines="0" zoomScaleNormal="100" workbookViewId="0">
      <pane ySplit="1" topLeftCell="A2" activePane="bottomLeft" state="frozen"/>
      <selection activeCell="K8" sqref="K8"/>
      <selection pane="bottomLeft" activeCell="K8" sqref="K8"/>
    </sheetView>
  </sheetViews>
  <sheetFormatPr baseColWidth="10" defaultColWidth="11.44140625" defaultRowHeight="17.399999999999999" x14ac:dyDescent="0.45"/>
  <cols>
    <col min="1" max="1" width="11.44140625" style="178"/>
    <col min="2" max="2" width="26.44140625" style="178" customWidth="1"/>
    <col min="3" max="3" width="24" style="178" customWidth="1"/>
    <col min="4" max="4" width="68.44140625" style="178" customWidth="1"/>
    <col min="5" max="5" width="11.44140625" style="178"/>
    <col min="6" max="6" width="7.21875" style="178" customWidth="1"/>
    <col min="7" max="16384" width="11.44140625" style="178"/>
  </cols>
  <sheetData>
    <row r="1" spans="1:6" x14ac:dyDescent="0.45">
      <c r="B1" s="580" t="s">
        <v>337</v>
      </c>
    </row>
    <row r="2" spans="1:6" ht="18" thickBot="1" x14ac:dyDescent="0.5"/>
    <row r="3" spans="1:6" ht="23.25" customHeight="1" thickBot="1" x14ac:dyDescent="0.5">
      <c r="B3" s="3505" t="s">
        <v>370</v>
      </c>
      <c r="C3" s="3505"/>
      <c r="D3" s="3505"/>
      <c r="F3" s="1267" t="s">
        <v>456</v>
      </c>
    </row>
    <row r="4" spans="1:6" ht="34.799999999999997" x14ac:dyDescent="0.45">
      <c r="A4" s="1268"/>
      <c r="B4" s="3142" t="s">
        <v>449</v>
      </c>
      <c r="C4" s="3142"/>
      <c r="D4" s="44" t="s">
        <v>25</v>
      </c>
    </row>
    <row r="5" spans="1:6" ht="34.799999999999997" x14ac:dyDescent="0.45">
      <c r="B5" s="3142" t="s">
        <v>373</v>
      </c>
      <c r="C5" s="3142"/>
      <c r="D5" s="44" t="s">
        <v>83</v>
      </c>
    </row>
    <row r="6" spans="1:6" x14ac:dyDescent="0.45">
      <c r="B6" s="3142" t="s">
        <v>374</v>
      </c>
      <c r="C6" s="3142"/>
      <c r="D6" s="45" t="s">
        <v>953</v>
      </c>
    </row>
    <row r="7" spans="1:6" ht="34.799999999999997" x14ac:dyDescent="0.45">
      <c r="B7" s="3143" t="s">
        <v>375</v>
      </c>
      <c r="C7" s="3143"/>
      <c r="D7" s="46" t="s">
        <v>4028</v>
      </c>
    </row>
    <row r="8" spans="1:6" x14ac:dyDescent="0.45">
      <c r="B8" s="3143" t="s">
        <v>2480</v>
      </c>
      <c r="C8" s="3143"/>
      <c r="D8" s="1266" t="s">
        <v>2565</v>
      </c>
    </row>
    <row r="10" spans="1:6" ht="23.25" customHeight="1" x14ac:dyDescent="0.45">
      <c r="B10" s="3505" t="s">
        <v>376</v>
      </c>
      <c r="C10" s="3505"/>
      <c r="D10" s="3505"/>
    </row>
    <row r="11" spans="1:6" x14ac:dyDescent="0.45">
      <c r="B11" s="3185" t="s">
        <v>377</v>
      </c>
      <c r="C11" s="3156"/>
      <c r="D11" s="44"/>
    </row>
    <row r="12" spans="1:6" ht="34.799999999999997" x14ac:dyDescent="0.45">
      <c r="B12" s="3143" t="s">
        <v>379</v>
      </c>
      <c r="C12" s="3143"/>
      <c r="D12" s="661" t="s">
        <v>4464</v>
      </c>
    </row>
    <row r="13" spans="1:6" x14ac:dyDescent="0.45">
      <c r="B13" s="3142" t="s">
        <v>380</v>
      </c>
      <c r="C13" s="3142"/>
      <c r="D13" s="603" t="s">
        <v>953</v>
      </c>
    </row>
    <row r="14" spans="1:6" x14ac:dyDescent="0.45">
      <c r="B14" s="3142" t="s">
        <v>381</v>
      </c>
      <c r="C14" s="3156"/>
      <c r="D14" s="603" t="s">
        <v>10</v>
      </c>
    </row>
    <row r="15" spans="1:6" ht="409.6" x14ac:dyDescent="0.45">
      <c r="B15" s="3142" t="s">
        <v>382</v>
      </c>
      <c r="C15" s="3142"/>
      <c r="D15" s="44" t="s">
        <v>4466</v>
      </c>
    </row>
    <row r="16" spans="1:6" ht="295.8" x14ac:dyDescent="0.45">
      <c r="B16" s="3142" t="s">
        <v>383</v>
      </c>
      <c r="C16" s="3142"/>
      <c r="D16" s="44" t="s">
        <v>4467</v>
      </c>
    </row>
    <row r="17" spans="2:4" x14ac:dyDescent="0.45">
      <c r="B17" s="3142" t="s">
        <v>384</v>
      </c>
      <c r="C17" s="3142"/>
      <c r="D17" s="57" t="s">
        <v>385</v>
      </c>
    </row>
    <row r="18" spans="2:4" x14ac:dyDescent="0.45">
      <c r="B18" s="3143" t="s">
        <v>386</v>
      </c>
      <c r="C18" s="3143"/>
      <c r="D18" s="44"/>
    </row>
    <row r="19" spans="2:4" ht="121.8" x14ac:dyDescent="0.45">
      <c r="B19" s="3144" t="s">
        <v>387</v>
      </c>
      <c r="C19" s="3145"/>
      <c r="D19" s="57" t="s">
        <v>4468</v>
      </c>
    </row>
    <row r="20" spans="2:4" x14ac:dyDescent="0.45">
      <c r="B20" s="3142" t="s">
        <v>388</v>
      </c>
      <c r="C20" s="3142"/>
      <c r="D20" s="44" t="s">
        <v>424</v>
      </c>
    </row>
    <row r="21" spans="2:4" x14ac:dyDescent="0.45">
      <c r="B21" s="3146" t="s">
        <v>390</v>
      </c>
      <c r="C21" s="54" t="s">
        <v>391</v>
      </c>
      <c r="D21" s="44" t="s">
        <v>4469</v>
      </c>
    </row>
    <row r="22" spans="2:4" x14ac:dyDescent="0.45">
      <c r="B22" s="3147"/>
      <c r="C22" s="577" t="s">
        <v>393</v>
      </c>
      <c r="D22" s="57" t="s">
        <v>4470</v>
      </c>
    </row>
    <row r="23" spans="2:4" x14ac:dyDescent="0.45">
      <c r="B23" s="3142" t="s">
        <v>395</v>
      </c>
      <c r="C23" s="3142"/>
      <c r="D23" s="44" t="s">
        <v>559</v>
      </c>
    </row>
    <row r="24" spans="2:4" x14ac:dyDescent="0.45">
      <c r="B24" s="3142" t="s">
        <v>397</v>
      </c>
      <c r="C24" s="3142"/>
      <c r="D24" s="44" t="s">
        <v>1062</v>
      </c>
    </row>
    <row r="25" spans="2:4" x14ac:dyDescent="0.45">
      <c r="B25" s="3142" t="s">
        <v>399</v>
      </c>
      <c r="C25" s="3142"/>
      <c r="D25" s="57" t="s">
        <v>22</v>
      </c>
    </row>
    <row r="26" spans="2:4" x14ac:dyDescent="0.45">
      <c r="B26" s="3143" t="s">
        <v>401</v>
      </c>
      <c r="C26" s="3143"/>
      <c r="D26" s="44"/>
    </row>
    <row r="27" spans="2:4" x14ac:dyDescent="0.45">
      <c r="B27" s="3149" t="s">
        <v>403</v>
      </c>
      <c r="C27" s="3150"/>
      <c r="D27" s="44"/>
    </row>
    <row r="28" spans="2:4" ht="104.4" x14ac:dyDescent="0.45">
      <c r="B28" s="578" t="s">
        <v>404</v>
      </c>
      <c r="C28" s="579"/>
      <c r="D28" s="127" t="s">
        <v>1416</v>
      </c>
    </row>
    <row r="29" spans="2:4" x14ac:dyDescent="0.45">
      <c r="B29" s="3151" t="s">
        <v>405</v>
      </c>
      <c r="C29" s="3152"/>
      <c r="D29" s="61"/>
    </row>
    <row r="30" spans="2:4" x14ac:dyDescent="0.45">
      <c r="B30" s="62"/>
      <c r="C30" s="62"/>
      <c r="D30" s="63"/>
    </row>
    <row r="31" spans="2:4" ht="23.25" customHeight="1" x14ac:dyDescent="0.45">
      <c r="B31" s="3505" t="s">
        <v>406</v>
      </c>
      <c r="C31" s="3505"/>
      <c r="D31" s="3505"/>
    </row>
    <row r="32" spans="2:4" x14ac:dyDescent="0.45">
      <c r="B32" s="3149" t="s">
        <v>407</v>
      </c>
      <c r="C32" s="3150"/>
      <c r="D32" s="57" t="s">
        <v>1413</v>
      </c>
    </row>
    <row r="33" spans="2:4" x14ac:dyDescent="0.45">
      <c r="B33" s="3149" t="s">
        <v>409</v>
      </c>
      <c r="C33" s="3150"/>
      <c r="D33" s="57" t="s">
        <v>4471</v>
      </c>
    </row>
    <row r="34" spans="2:4" x14ac:dyDescent="0.45">
      <c r="B34" s="3149" t="s">
        <v>411</v>
      </c>
      <c r="C34" s="3150"/>
      <c r="D34" s="83" t="s">
        <v>1420</v>
      </c>
    </row>
    <row r="35" spans="2:4" x14ac:dyDescent="0.45">
      <c r="B35" s="3149" t="s">
        <v>413</v>
      </c>
      <c r="C35" s="3150"/>
      <c r="D35" s="157" t="s">
        <v>2242</v>
      </c>
    </row>
    <row r="36" spans="2:4" x14ac:dyDescent="0.45">
      <c r="B36" s="3149" t="s">
        <v>415</v>
      </c>
      <c r="C36" s="3150"/>
      <c r="D36" s="162" t="s">
        <v>1415</v>
      </c>
    </row>
  </sheetData>
  <mergeCells count="30">
    <mergeCell ref="B16:C16"/>
    <mergeCell ref="B3:D3"/>
    <mergeCell ref="B4:C4"/>
    <mergeCell ref="B5:C5"/>
    <mergeCell ref="B6:C6"/>
    <mergeCell ref="B7:C7"/>
    <mergeCell ref="B10:D10"/>
    <mergeCell ref="B11:C11"/>
    <mergeCell ref="B12:C12"/>
    <mergeCell ref="B13:C13"/>
    <mergeCell ref="B14:C14"/>
    <mergeCell ref="B15:C15"/>
    <mergeCell ref="B8:C8"/>
    <mergeCell ref="B31:D31"/>
    <mergeCell ref="B17:C17"/>
    <mergeCell ref="B18:C18"/>
    <mergeCell ref="B19:C19"/>
    <mergeCell ref="B20:C20"/>
    <mergeCell ref="B21:B22"/>
    <mergeCell ref="B23:C23"/>
    <mergeCell ref="B24:C24"/>
    <mergeCell ref="B25:C25"/>
    <mergeCell ref="B26:C26"/>
    <mergeCell ref="B27:C27"/>
    <mergeCell ref="B29:C29"/>
    <mergeCell ref="B32:C32"/>
    <mergeCell ref="B33:C33"/>
    <mergeCell ref="B34:C34"/>
    <mergeCell ref="B35:C35"/>
    <mergeCell ref="B36:C36"/>
  </mergeCells>
  <dataValidations count="7">
    <dataValidation allowBlank="1" showDropDown="1" showInputMessage="1" showErrorMessage="1" sqref="D13" xr:uid="{00000000-0002-0000-C100-000000000000}"/>
    <dataValidation type="list" allowBlank="1" showInputMessage="1" showErrorMessage="1" sqref="D4" xr:uid="{00000000-0002-0000-C100-000001000000}">
      <formula1>ODS</formula1>
    </dataValidation>
    <dataValidation type="list" allowBlank="1" showInputMessage="1" showErrorMessage="1" sqref="D5" xr:uid="{00000000-0002-0000-C100-000002000000}">
      <formula1>Metas_ODS</formula1>
    </dataValidation>
    <dataValidation type="list" allowBlank="1" showInputMessage="1" showErrorMessage="1" sqref="D6" xr:uid="{00000000-0002-0000-C100-000003000000}">
      <formula1>Numero_indicador</formula1>
    </dataValidation>
    <dataValidation type="list" allowBlank="1" showInputMessage="1" showErrorMessage="1" sqref="D7" xr:uid="{00000000-0002-0000-C100-000004000000}">
      <formula1>Nombre_indicador_ODS</formula1>
    </dataValidation>
    <dataValidation type="list" allowBlank="1" showInputMessage="1" showErrorMessage="1" sqref="D14" xr:uid="{00000000-0002-0000-C100-000005000000}">
      <formula1>Tipo_indicador</formula1>
    </dataValidation>
    <dataValidation type="list" allowBlank="1" showInputMessage="1" showErrorMessage="1" sqref="D25" xr:uid="{00000000-0002-0000-C100-000006000000}">
      <formula1>Tipo_operación</formula1>
    </dataValidation>
  </dataValidations>
  <hyperlinks>
    <hyperlink ref="B1" location="'6.5.2'!A1" display="REGRESAR" xr:uid="{00000000-0004-0000-C100-000000000000}"/>
    <hyperlink ref="D8" r:id="rId1" xr:uid="{00000000-0004-0000-C100-000001000000}"/>
    <hyperlink ref="D36" r:id="rId2" xr:uid="{00000000-0004-0000-C100-000002000000}"/>
  </hyperlinks>
  <pageMargins left="0.7" right="0.7" top="0.75" bottom="0.75" header="0.3" footer="0.3"/>
</worksheet>
</file>

<file path=xl/worksheets/sheet1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200-000000000000}">
  <sheetPr codeName="Hoja189">
    <tabColor theme="5"/>
  </sheetPr>
  <dimension ref="A1:P10"/>
  <sheetViews>
    <sheetView showGridLines="0" workbookViewId="0">
      <pane ySplit="1" topLeftCell="A2" activePane="bottomLeft" state="frozen"/>
      <selection activeCell="I38" sqref="I38"/>
      <selection pane="bottomLeft"/>
    </sheetView>
  </sheetViews>
  <sheetFormatPr baseColWidth="10" defaultColWidth="11.44140625" defaultRowHeight="13.2" x14ac:dyDescent="0.35"/>
  <cols>
    <col min="1" max="2" width="15.21875" style="338" customWidth="1"/>
    <col min="3" max="3" width="17.21875" style="338" customWidth="1"/>
    <col min="4" max="6" width="11.44140625" style="338"/>
    <col min="7" max="7" width="0.77734375" style="338" customWidth="1"/>
    <col min="8" max="8" width="11.44140625" style="338"/>
    <col min="9" max="16" width="11.77734375" style="338" customWidth="1"/>
    <col min="17" max="16384" width="11.44140625" style="338"/>
  </cols>
  <sheetData>
    <row r="1" spans="1:16" s="1260" customFormat="1" ht="18.600000000000001" x14ac:dyDescent="0.45">
      <c r="A1" s="576" t="s">
        <v>337</v>
      </c>
      <c r="C1" s="3119" t="s">
        <v>430</v>
      </c>
      <c r="D1" s="3119"/>
    </row>
    <row r="2" spans="1:16" s="1260" customFormat="1" ht="18.600000000000001" x14ac:dyDescent="0.45"/>
    <row r="3" spans="1:16" s="1260" customFormat="1" ht="18.600000000000001" x14ac:dyDescent="0.45">
      <c r="A3" s="3504" t="s">
        <v>339</v>
      </c>
      <c r="B3" s="3504"/>
      <c r="C3" s="3536" t="s">
        <v>945</v>
      </c>
      <c r="D3" s="3538"/>
      <c r="E3" s="3538"/>
      <c r="F3" s="3538"/>
      <c r="G3" s="3538"/>
      <c r="H3" s="3538"/>
      <c r="I3" s="3538"/>
      <c r="J3" s="3538"/>
      <c r="K3" s="3538"/>
      <c r="L3" s="3538"/>
      <c r="M3" s="3538"/>
      <c r="N3" s="3538"/>
      <c r="O3" s="3538"/>
      <c r="P3" s="3538"/>
    </row>
    <row r="4" spans="1:16" s="1260" customFormat="1" ht="18.600000000000001" x14ac:dyDescent="0.45">
      <c r="A4" s="3504" t="s">
        <v>340</v>
      </c>
      <c r="B4" s="3504"/>
      <c r="C4" s="3536" t="s">
        <v>84</v>
      </c>
      <c r="D4" s="3538"/>
      <c r="E4" s="3538"/>
      <c r="F4" s="3538"/>
      <c r="G4" s="3538"/>
      <c r="H4" s="3538"/>
      <c r="I4" s="3538"/>
      <c r="J4" s="3538"/>
      <c r="K4" s="3538"/>
      <c r="L4" s="3538"/>
      <c r="M4" s="3538"/>
      <c r="N4" s="3538"/>
      <c r="O4" s="3538"/>
      <c r="P4" s="3538"/>
    </row>
    <row r="5" spans="1:16" s="1260" customFormat="1" ht="18.600000000000001" x14ac:dyDescent="0.45">
      <c r="A5" s="3504" t="s">
        <v>341</v>
      </c>
      <c r="B5" s="3504"/>
      <c r="C5" s="3536" t="s">
        <v>4029</v>
      </c>
      <c r="D5" s="3538"/>
      <c r="E5" s="3538"/>
      <c r="F5" s="3538"/>
      <c r="G5" s="3538"/>
      <c r="H5" s="3538"/>
      <c r="I5" s="3538"/>
      <c r="J5" s="3538"/>
      <c r="K5" s="3538"/>
      <c r="L5" s="3538"/>
      <c r="M5" s="3538"/>
      <c r="N5" s="3538"/>
      <c r="O5" s="3538"/>
      <c r="P5" s="3538"/>
    </row>
    <row r="6" spans="1:16" s="1260" customFormat="1" ht="18.600000000000001" x14ac:dyDescent="0.45">
      <c r="A6" s="3504" t="s">
        <v>417</v>
      </c>
      <c r="B6" s="3504"/>
      <c r="C6" s="3536"/>
      <c r="D6" s="3538"/>
      <c r="E6" s="3538"/>
      <c r="F6" s="3538"/>
      <c r="G6" s="3538"/>
      <c r="H6" s="3538"/>
      <c r="I6" s="3538"/>
      <c r="J6" s="3538"/>
      <c r="K6" s="3538"/>
      <c r="L6" s="3538"/>
      <c r="M6" s="3538"/>
      <c r="N6" s="3538"/>
      <c r="O6" s="3538"/>
      <c r="P6" s="3538"/>
    </row>
    <row r="7" spans="1:16" s="1260" customFormat="1" ht="18.600000000000001" x14ac:dyDescent="0.45"/>
    <row r="8" spans="1:16" s="1260" customFormat="1" ht="18.600000000000001" x14ac:dyDescent="0.45"/>
    <row r="9" spans="1:16" s="1260" customFormat="1" ht="18.600000000000001" x14ac:dyDescent="0.45">
      <c r="C9" s="3203" t="s">
        <v>455</v>
      </c>
      <c r="D9" s="3203"/>
      <c r="E9" s="3203"/>
      <c r="F9" s="3203"/>
      <c r="G9" s="3203"/>
      <c r="H9" s="3203"/>
      <c r="I9" s="3203"/>
      <c r="J9" s="3203"/>
      <c r="K9" s="3203"/>
      <c r="L9" s="3203"/>
      <c r="M9" s="3203"/>
      <c r="N9" s="3203"/>
      <c r="O9" s="3203"/>
      <c r="P9" s="3203"/>
    </row>
    <row r="10" spans="1:16" s="1260" customFormat="1" ht="18.600000000000001" x14ac:dyDescent="0.45">
      <c r="C10" s="3203"/>
      <c r="D10" s="3203"/>
      <c r="E10" s="3203"/>
      <c r="F10" s="3203"/>
      <c r="G10" s="3203"/>
      <c r="H10" s="3203"/>
      <c r="I10" s="3203"/>
      <c r="J10" s="3203"/>
      <c r="K10" s="3203"/>
      <c r="L10" s="3203"/>
      <c r="M10" s="3203"/>
      <c r="N10" s="3203"/>
      <c r="O10" s="3203"/>
      <c r="P10" s="3203"/>
    </row>
  </sheetData>
  <mergeCells count="10">
    <mergeCell ref="A6:B6"/>
    <mergeCell ref="C6:P6"/>
    <mergeCell ref="C9:P10"/>
    <mergeCell ref="C1:D1"/>
    <mergeCell ref="A3:B3"/>
    <mergeCell ref="C3:P3"/>
    <mergeCell ref="A4:B4"/>
    <mergeCell ref="C4:P4"/>
    <mergeCell ref="A5:B5"/>
    <mergeCell ref="C5:P5"/>
  </mergeCells>
  <hyperlinks>
    <hyperlink ref="A1" location="'ODS 6.'!A1" display="REGRESAR" xr:uid="{00000000-0004-0000-C200-000000000000}"/>
    <hyperlink ref="C1" location="'Metadato 6.6.1'!A1" display="VER METADATO" xr:uid="{00000000-0004-0000-C200-000001000000}"/>
  </hyperlinks>
  <pageMargins left="0.7" right="0.7" top="0.75" bottom="0.75" header="0.3" footer="0.3"/>
</worksheet>
</file>

<file path=xl/worksheets/sheet1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300-000000000000}">
  <sheetPr codeName="Hoja190">
    <tabColor theme="0" tint="-0.499984740745262"/>
  </sheetPr>
  <dimension ref="A1:F37"/>
  <sheetViews>
    <sheetView showGridLines="0" zoomScaleNormal="100" workbookViewId="0">
      <pane ySplit="1" topLeftCell="A2" activePane="bottomLeft" state="frozen"/>
      <selection activeCell="I38" sqref="I38"/>
      <selection pane="bottomLeft" activeCell="G12" sqref="G12"/>
    </sheetView>
  </sheetViews>
  <sheetFormatPr baseColWidth="10" defaultColWidth="11.44140625" defaultRowHeight="17.399999999999999" x14ac:dyDescent="0.45"/>
  <cols>
    <col min="1" max="1" width="13.21875" style="178" customWidth="1"/>
    <col min="2" max="2" width="26.44140625" style="178" customWidth="1"/>
    <col min="3" max="3" width="12.5546875" style="178" customWidth="1"/>
    <col min="4" max="4" width="82.77734375" style="178" customWidth="1"/>
    <col min="5" max="5" width="11.44140625" style="178"/>
    <col min="6" max="6" width="7.21875" style="178" customWidth="1"/>
    <col min="7" max="16384" width="11.44140625" style="178"/>
  </cols>
  <sheetData>
    <row r="1" spans="1:6" x14ac:dyDescent="0.45">
      <c r="B1" s="580" t="s">
        <v>337</v>
      </c>
    </row>
    <row r="2" spans="1:6" ht="18" thickBot="1" x14ac:dyDescent="0.5"/>
    <row r="3" spans="1:6" ht="23.25" customHeight="1" thickBot="1" x14ac:dyDescent="0.5">
      <c r="B3" s="3505" t="s">
        <v>370</v>
      </c>
      <c r="C3" s="3505"/>
      <c r="D3" s="3505"/>
      <c r="F3" s="1267" t="s">
        <v>471</v>
      </c>
    </row>
    <row r="4" spans="1:6" x14ac:dyDescent="0.45">
      <c r="A4" s="1268"/>
      <c r="B4" s="3142" t="s">
        <v>449</v>
      </c>
      <c r="C4" s="3142"/>
      <c r="D4" s="44" t="s">
        <v>25</v>
      </c>
    </row>
    <row r="5" spans="1:6" ht="34.799999999999997" x14ac:dyDescent="0.45">
      <c r="B5" s="3142" t="s">
        <v>373</v>
      </c>
      <c r="C5" s="3142"/>
      <c r="D5" s="44" t="s">
        <v>84</v>
      </c>
    </row>
    <row r="6" spans="1:6" x14ac:dyDescent="0.45">
      <c r="B6" s="3142" t="s">
        <v>374</v>
      </c>
      <c r="C6" s="3142"/>
      <c r="D6" s="45" t="s">
        <v>954</v>
      </c>
    </row>
    <row r="7" spans="1:6" x14ac:dyDescent="0.45">
      <c r="B7" s="3143" t="s">
        <v>375</v>
      </c>
      <c r="C7" s="3143"/>
      <c r="D7" s="46" t="s">
        <v>4029</v>
      </c>
    </row>
    <row r="8" spans="1:6" x14ac:dyDescent="0.45">
      <c r="B8" s="3172" t="s">
        <v>2480</v>
      </c>
      <c r="C8" s="3172"/>
      <c r="D8" s="1266" t="s">
        <v>2566</v>
      </c>
    </row>
    <row r="9" spans="1:6" x14ac:dyDescent="0.45">
      <c r="B9" s="3172"/>
      <c r="C9" s="3172"/>
      <c r="D9" s="1266" t="s">
        <v>2567</v>
      </c>
    </row>
    <row r="11" spans="1:6" ht="23.25" customHeight="1" x14ac:dyDescent="0.45">
      <c r="B11" s="3505" t="s">
        <v>376</v>
      </c>
      <c r="C11" s="3505"/>
      <c r="D11" s="3505"/>
    </row>
    <row r="12" spans="1:6" x14ac:dyDescent="0.45">
      <c r="B12" s="3185" t="s">
        <v>377</v>
      </c>
      <c r="C12" s="3156"/>
      <c r="D12" s="44"/>
    </row>
    <row r="13" spans="1:6" x14ac:dyDescent="0.45">
      <c r="B13" s="3143" t="s">
        <v>379</v>
      </c>
      <c r="C13" s="3143"/>
      <c r="D13" s="661"/>
    </row>
    <row r="14" spans="1:6" ht="15" customHeight="1" x14ac:dyDescent="0.45">
      <c r="B14" s="3142" t="s">
        <v>380</v>
      </c>
      <c r="C14" s="3142"/>
      <c r="D14" s="603"/>
    </row>
    <row r="15" spans="1:6" ht="15" customHeight="1" x14ac:dyDescent="0.45">
      <c r="B15" s="3142" t="s">
        <v>381</v>
      </c>
      <c r="C15" s="3156"/>
      <c r="D15" s="603"/>
    </row>
    <row r="16" spans="1:6" ht="15" customHeight="1" x14ac:dyDescent="0.45">
      <c r="B16" s="3142" t="s">
        <v>382</v>
      </c>
      <c r="C16" s="3142"/>
      <c r="D16" s="44"/>
    </row>
    <row r="17" spans="2:4" ht="15" customHeight="1" x14ac:dyDescent="0.45">
      <c r="B17" s="3142" t="s">
        <v>383</v>
      </c>
      <c r="C17" s="3142"/>
      <c r="D17" s="44"/>
    </row>
    <row r="18" spans="2:4" ht="15" customHeight="1" x14ac:dyDescent="0.45">
      <c r="B18" s="3142" t="s">
        <v>384</v>
      </c>
      <c r="C18" s="3142"/>
      <c r="D18" s="57"/>
    </row>
    <row r="19" spans="2:4" ht="15" customHeight="1" x14ac:dyDescent="0.45">
      <c r="B19" s="3143" t="s">
        <v>386</v>
      </c>
      <c r="C19" s="3143"/>
      <c r="D19" s="44"/>
    </row>
    <row r="20" spans="2:4" ht="15" customHeight="1" x14ac:dyDescent="0.45">
      <c r="B20" s="3144" t="s">
        <v>387</v>
      </c>
      <c r="C20" s="3145"/>
      <c r="D20" s="57"/>
    </row>
    <row r="21" spans="2:4" x14ac:dyDescent="0.45">
      <c r="B21" s="3142" t="s">
        <v>388</v>
      </c>
      <c r="C21" s="3142"/>
      <c r="D21" s="44"/>
    </row>
    <row r="22" spans="2:4" ht="15" customHeight="1" x14ac:dyDescent="0.45">
      <c r="B22" s="3146" t="s">
        <v>390</v>
      </c>
      <c r="C22" s="54" t="s">
        <v>391</v>
      </c>
      <c r="D22" s="44"/>
    </row>
    <row r="23" spans="2:4" ht="15" customHeight="1" x14ac:dyDescent="0.45">
      <c r="B23" s="3147"/>
      <c r="C23" s="577" t="s">
        <v>393</v>
      </c>
      <c r="D23" s="57"/>
    </row>
    <row r="24" spans="2:4" ht="22.5" customHeight="1" x14ac:dyDescent="0.45">
      <c r="B24" s="3142" t="s">
        <v>395</v>
      </c>
      <c r="C24" s="3142"/>
      <c r="D24" s="44"/>
    </row>
    <row r="25" spans="2:4" ht="15" customHeight="1" x14ac:dyDescent="0.45">
      <c r="B25" s="3142" t="s">
        <v>397</v>
      </c>
      <c r="C25" s="3142"/>
      <c r="D25" s="44"/>
    </row>
    <row r="26" spans="2:4" x14ac:dyDescent="0.45">
      <c r="B26" s="3142" t="s">
        <v>399</v>
      </c>
      <c r="C26" s="3142"/>
      <c r="D26" s="57"/>
    </row>
    <row r="27" spans="2:4" x14ac:dyDescent="0.45">
      <c r="B27" s="3143" t="s">
        <v>401</v>
      </c>
      <c r="C27" s="3143"/>
      <c r="D27" s="44"/>
    </row>
    <row r="28" spans="2:4" x14ac:dyDescent="0.45">
      <c r="B28" s="3149" t="s">
        <v>403</v>
      </c>
      <c r="C28" s="3150"/>
      <c r="D28" s="44"/>
    </row>
    <row r="29" spans="2:4" ht="34.799999999999997" x14ac:dyDescent="0.45">
      <c r="B29" s="578" t="s">
        <v>404</v>
      </c>
      <c r="C29" s="579"/>
      <c r="D29" s="127" t="s">
        <v>1417</v>
      </c>
    </row>
    <row r="30" spans="2:4" x14ac:dyDescent="0.45">
      <c r="B30" s="3151" t="s">
        <v>405</v>
      </c>
      <c r="C30" s="3152"/>
      <c r="D30" s="61"/>
    </row>
    <row r="31" spans="2:4" x14ac:dyDescent="0.45">
      <c r="B31" s="62"/>
      <c r="C31" s="62"/>
      <c r="D31" s="63"/>
    </row>
    <row r="32" spans="2:4" ht="23.25" customHeight="1" x14ac:dyDescent="0.45">
      <c r="B32" s="3505" t="s">
        <v>406</v>
      </c>
      <c r="C32" s="3505"/>
      <c r="D32" s="3505"/>
    </row>
    <row r="33" spans="2:4" ht="34.799999999999997" x14ac:dyDescent="0.45">
      <c r="B33" s="3149" t="s">
        <v>407</v>
      </c>
      <c r="C33" s="3150"/>
      <c r="D33" s="57" t="s">
        <v>1418</v>
      </c>
    </row>
    <row r="34" spans="2:4" x14ac:dyDescent="0.45">
      <c r="B34" s="3149" t="s">
        <v>409</v>
      </c>
      <c r="C34" s="3150"/>
      <c r="D34" s="57" t="s">
        <v>1419</v>
      </c>
    </row>
    <row r="35" spans="2:4" x14ac:dyDescent="0.45">
      <c r="B35" s="3149" t="s">
        <v>411</v>
      </c>
      <c r="C35" s="3150"/>
      <c r="D35" s="83" t="s">
        <v>1420</v>
      </c>
    </row>
    <row r="36" spans="2:4" ht="34.799999999999997" x14ac:dyDescent="0.45">
      <c r="B36" s="3149" t="s">
        <v>413</v>
      </c>
      <c r="C36" s="3150"/>
      <c r="D36" s="157" t="s">
        <v>1421</v>
      </c>
    </row>
    <row r="37" spans="2:4" ht="34.799999999999997" x14ac:dyDescent="0.45">
      <c r="B37" s="3149" t="s">
        <v>415</v>
      </c>
      <c r="C37" s="3150"/>
      <c r="D37" s="57" t="s">
        <v>1422</v>
      </c>
    </row>
  </sheetData>
  <mergeCells count="30">
    <mergeCell ref="B17:C17"/>
    <mergeCell ref="B3:D3"/>
    <mergeCell ref="B4:C4"/>
    <mergeCell ref="B5:C5"/>
    <mergeCell ref="B6:C6"/>
    <mergeCell ref="B7:C7"/>
    <mergeCell ref="B11:D11"/>
    <mergeCell ref="B12:C12"/>
    <mergeCell ref="B13:C13"/>
    <mergeCell ref="B14:C14"/>
    <mergeCell ref="B15:C15"/>
    <mergeCell ref="B16:C16"/>
    <mergeCell ref="B8:C9"/>
    <mergeCell ref="B32:D32"/>
    <mergeCell ref="B18:C18"/>
    <mergeCell ref="B19:C19"/>
    <mergeCell ref="B20:C20"/>
    <mergeCell ref="B21:C21"/>
    <mergeCell ref="B22:B23"/>
    <mergeCell ref="B24:C24"/>
    <mergeCell ref="B25:C25"/>
    <mergeCell ref="B26:C26"/>
    <mergeCell ref="B27:C27"/>
    <mergeCell ref="B28:C28"/>
    <mergeCell ref="B30:C30"/>
    <mergeCell ref="B33:C33"/>
    <mergeCell ref="B34:C34"/>
    <mergeCell ref="B35:C35"/>
    <mergeCell ref="B36:C36"/>
    <mergeCell ref="B37:C37"/>
  </mergeCells>
  <dataValidations count="7">
    <dataValidation allowBlank="1" showDropDown="1" showInputMessage="1" showErrorMessage="1" sqref="D14" xr:uid="{00000000-0002-0000-C300-000000000000}"/>
    <dataValidation type="list" allowBlank="1" showInputMessage="1" showErrorMessage="1" sqref="D4" xr:uid="{00000000-0002-0000-C300-000001000000}">
      <formula1>ODS</formula1>
    </dataValidation>
    <dataValidation type="list" allowBlank="1" showInputMessage="1" showErrorMessage="1" sqref="D5" xr:uid="{00000000-0002-0000-C300-000002000000}">
      <formula1>Metas_ODS</formula1>
    </dataValidation>
    <dataValidation type="list" allowBlank="1" showInputMessage="1" showErrorMessage="1" sqref="D6" xr:uid="{00000000-0002-0000-C300-000003000000}">
      <formula1>Numero_indicador</formula1>
    </dataValidation>
    <dataValidation type="list" allowBlank="1" showInputMessage="1" showErrorMessage="1" sqref="D7" xr:uid="{00000000-0002-0000-C300-000004000000}">
      <formula1>Nombre_indicador_ODS</formula1>
    </dataValidation>
    <dataValidation type="list" allowBlank="1" showInputMessage="1" showErrorMessage="1" sqref="D15" xr:uid="{00000000-0002-0000-C300-000005000000}">
      <formula1>Tipo_indicador</formula1>
    </dataValidation>
    <dataValidation type="list" allowBlank="1" showInputMessage="1" showErrorMessage="1" sqref="D26" xr:uid="{00000000-0002-0000-C300-000006000000}">
      <formula1>Tipo_operación</formula1>
    </dataValidation>
  </dataValidations>
  <hyperlinks>
    <hyperlink ref="B1" location="'6.6.1'!A1" display="REGRESAR" xr:uid="{00000000-0004-0000-C300-000000000000}"/>
    <hyperlink ref="D8" r:id="rId1" xr:uid="{00000000-0004-0000-C300-000001000000}"/>
    <hyperlink ref="D9" r:id="rId2" xr:uid="{00000000-0004-0000-C300-000002000000}"/>
  </hyperlinks>
  <pageMargins left="0.7" right="0.7" top="0.75" bottom="0.75" header="0.3" footer="0.3"/>
</worksheet>
</file>

<file path=xl/worksheets/sheet1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400-000000000000}">
  <sheetPr codeName="Hoja191">
    <tabColor rgb="FF7030A0"/>
  </sheetPr>
  <dimension ref="A1:P27"/>
  <sheetViews>
    <sheetView showGridLines="0" workbookViewId="0">
      <pane ySplit="1" topLeftCell="A2" activePane="bottomLeft" state="frozen"/>
      <selection activeCell="B1" sqref="B1"/>
      <selection pane="bottomLeft"/>
    </sheetView>
  </sheetViews>
  <sheetFormatPr baseColWidth="10" defaultColWidth="11.44140625" defaultRowHeight="18.600000000000001" x14ac:dyDescent="0.45"/>
  <cols>
    <col min="1" max="2" width="15.77734375" style="1260" customWidth="1"/>
    <col min="3" max="3" width="11.5546875" style="1299" customWidth="1"/>
    <col min="4" max="8" width="11.5546875" style="1260" customWidth="1"/>
    <col min="9" max="16384" width="11.44140625" style="1260"/>
  </cols>
  <sheetData>
    <row r="1" spans="1:16" x14ac:dyDescent="0.45">
      <c r="A1" s="576" t="s">
        <v>337</v>
      </c>
      <c r="B1" s="1321"/>
      <c r="C1" s="3119" t="s">
        <v>430</v>
      </c>
      <c r="D1" s="3119"/>
    </row>
    <row r="3" spans="1:16" x14ac:dyDescent="0.45">
      <c r="A3" s="3504" t="s">
        <v>339</v>
      </c>
      <c r="B3" s="3504"/>
      <c r="C3" s="3536" t="s">
        <v>945</v>
      </c>
      <c r="D3" s="3538"/>
      <c r="E3" s="3538"/>
      <c r="F3" s="3538"/>
      <c r="G3" s="3538"/>
      <c r="H3" s="3538"/>
      <c r="I3" s="3538"/>
      <c r="J3" s="3538"/>
      <c r="K3" s="3538"/>
      <c r="L3" s="3538"/>
      <c r="M3" s="3538"/>
      <c r="N3" s="3538"/>
      <c r="O3" s="3538"/>
      <c r="P3" s="3538"/>
    </row>
    <row r="4" spans="1:16" x14ac:dyDescent="0.45">
      <c r="A4" s="3504" t="s">
        <v>340</v>
      </c>
      <c r="B4" s="3504"/>
      <c r="C4" s="3536" t="s">
        <v>85</v>
      </c>
      <c r="D4" s="3538"/>
      <c r="E4" s="3538"/>
      <c r="F4" s="3538"/>
      <c r="G4" s="3538"/>
      <c r="H4" s="3538"/>
      <c r="I4" s="3538"/>
      <c r="J4" s="3538"/>
      <c r="K4" s="3538"/>
      <c r="L4" s="3538"/>
      <c r="M4" s="3538"/>
      <c r="N4" s="3538"/>
      <c r="O4" s="3538"/>
      <c r="P4" s="3538"/>
    </row>
    <row r="5" spans="1:16" x14ac:dyDescent="0.45">
      <c r="A5" s="3504" t="s">
        <v>341</v>
      </c>
      <c r="B5" s="3504"/>
      <c r="C5" s="3536" t="s">
        <v>4030</v>
      </c>
      <c r="D5" s="3538"/>
      <c r="E5" s="3538"/>
      <c r="F5" s="3538"/>
      <c r="G5" s="3538"/>
      <c r="H5" s="3538"/>
      <c r="I5" s="3538"/>
      <c r="J5" s="3538"/>
      <c r="K5" s="3538"/>
      <c r="L5" s="3538"/>
      <c r="M5" s="3538"/>
      <c r="N5" s="3538"/>
      <c r="O5" s="3538"/>
      <c r="P5" s="3538"/>
    </row>
    <row r="6" spans="1:16" x14ac:dyDescent="0.45">
      <c r="A6" s="3504" t="s">
        <v>417</v>
      </c>
      <c r="B6" s="3504"/>
      <c r="C6" s="3536"/>
      <c r="D6" s="3538"/>
      <c r="E6" s="3538"/>
      <c r="F6" s="3538"/>
      <c r="G6" s="3538"/>
      <c r="H6" s="3538"/>
      <c r="I6" s="3538"/>
      <c r="J6" s="3538"/>
      <c r="K6" s="3538"/>
      <c r="L6" s="3538"/>
      <c r="M6" s="3538"/>
      <c r="N6" s="3538"/>
      <c r="O6" s="3538"/>
      <c r="P6" s="3538"/>
    </row>
    <row r="7" spans="1:16" x14ac:dyDescent="0.45">
      <c r="A7" s="1325"/>
    </row>
    <row r="8" spans="1:16" x14ac:dyDescent="0.45">
      <c r="A8" s="1325"/>
    </row>
    <row r="9" spans="1:16" ht="11.25" customHeight="1" x14ac:dyDescent="0.45">
      <c r="A9" s="1325"/>
      <c r="C9" s="3203" t="s">
        <v>497</v>
      </c>
      <c r="D9" s="3203"/>
      <c r="E9" s="3203"/>
      <c r="F9" s="3203"/>
      <c r="G9" s="3203"/>
      <c r="H9" s="3203"/>
      <c r="I9" s="3203"/>
      <c r="J9" s="3203"/>
      <c r="K9" s="3203"/>
      <c r="L9" s="3203"/>
      <c r="M9" s="3203"/>
      <c r="N9" s="3203"/>
      <c r="O9" s="3203"/>
      <c r="P9" s="3203"/>
    </row>
    <row r="10" spans="1:16" ht="11.25" customHeight="1" x14ac:dyDescent="0.45">
      <c r="A10" s="1325"/>
      <c r="C10" s="3203"/>
      <c r="D10" s="3203"/>
      <c r="E10" s="3203"/>
      <c r="F10" s="3203"/>
      <c r="G10" s="3203"/>
      <c r="H10" s="3203"/>
      <c r="I10" s="3203"/>
      <c r="J10" s="3203"/>
      <c r="K10" s="3203"/>
      <c r="L10" s="3203"/>
      <c r="M10" s="3203"/>
      <c r="N10" s="3203"/>
      <c r="O10" s="3203"/>
      <c r="P10" s="3203"/>
    </row>
    <row r="12" spans="1:16" ht="11.25" customHeight="1" x14ac:dyDescent="0.45"/>
    <row r="13" spans="1:16" ht="11.25" customHeight="1" x14ac:dyDescent="0.45">
      <c r="C13" s="3780" t="s">
        <v>6673</v>
      </c>
      <c r="D13" s="3780"/>
      <c r="E13" s="3780"/>
      <c r="F13" s="3780"/>
      <c r="G13" s="3780"/>
      <c r="H13" s="3780"/>
      <c r="I13" s="3780"/>
      <c r="J13" s="3780"/>
      <c r="K13" s="3780"/>
      <c r="L13" s="3780"/>
      <c r="M13" s="3780"/>
      <c r="N13" s="3780"/>
      <c r="O13" s="1398"/>
    </row>
    <row r="14" spans="1:16" ht="11.25" customHeight="1" x14ac:dyDescent="0.45">
      <c r="C14" s="3780"/>
      <c r="D14" s="3780"/>
      <c r="E14" s="3780"/>
      <c r="F14" s="3780"/>
      <c r="G14" s="3780"/>
      <c r="H14" s="3780"/>
      <c r="I14" s="3780"/>
      <c r="J14" s="3780"/>
      <c r="K14" s="3780"/>
      <c r="L14" s="3780"/>
      <c r="M14" s="3780"/>
      <c r="N14" s="3780"/>
      <c r="O14" s="1398"/>
    </row>
    <row r="15" spans="1:16" ht="11.25" customHeight="1" x14ac:dyDescent="0.45">
      <c r="C15" s="3780"/>
      <c r="D15" s="3780"/>
      <c r="E15" s="3780"/>
      <c r="F15" s="3780"/>
      <c r="G15" s="3780"/>
      <c r="H15" s="3780"/>
      <c r="I15" s="3780"/>
      <c r="J15" s="3780"/>
      <c r="K15" s="3780"/>
      <c r="L15" s="3780"/>
      <c r="M15" s="3780"/>
      <c r="N15" s="3780"/>
      <c r="O15" s="1398"/>
    </row>
    <row r="16" spans="1:16" x14ac:dyDescent="0.45">
      <c r="C16" s="3780"/>
      <c r="D16" s="3780"/>
      <c r="E16" s="3780"/>
      <c r="F16" s="3780"/>
      <c r="G16" s="3780"/>
      <c r="H16" s="3780"/>
      <c r="I16" s="3780"/>
      <c r="J16" s="3780"/>
      <c r="K16" s="3780"/>
      <c r="L16" s="3780"/>
      <c r="M16" s="3780"/>
      <c r="N16" s="3780"/>
      <c r="O16" s="1398"/>
    </row>
    <row r="17" spans="1:15" x14ac:dyDescent="0.45">
      <c r="C17" s="3780"/>
      <c r="D17" s="3780"/>
      <c r="E17" s="3780"/>
      <c r="F17" s="3780"/>
      <c r="G17" s="3780"/>
      <c r="H17" s="3780"/>
      <c r="I17" s="3780"/>
      <c r="J17" s="3780"/>
      <c r="K17" s="3780"/>
      <c r="L17" s="3780"/>
      <c r="M17" s="3780"/>
      <c r="N17" s="3780"/>
      <c r="O17" s="1398"/>
    </row>
    <row r="18" spans="1:15" x14ac:dyDescent="0.45">
      <c r="C18" s="3780"/>
      <c r="D18" s="3780"/>
      <c r="E18" s="3780"/>
      <c r="F18" s="3780"/>
      <c r="G18" s="3780"/>
      <c r="H18" s="3780"/>
      <c r="I18" s="3780"/>
      <c r="J18" s="3780"/>
      <c r="K18" s="3780"/>
      <c r="L18" s="3780"/>
      <c r="M18" s="3780"/>
      <c r="N18" s="3780"/>
      <c r="O18" s="1398"/>
    </row>
    <row r="19" spans="1:15" x14ac:dyDescent="0.45">
      <c r="C19" s="3780"/>
      <c r="D19" s="3780"/>
      <c r="E19" s="3780"/>
      <c r="F19" s="3780"/>
      <c r="G19" s="3780"/>
      <c r="H19" s="3780"/>
      <c r="I19" s="3780"/>
      <c r="J19" s="3780"/>
      <c r="K19" s="3780"/>
      <c r="L19" s="3780"/>
      <c r="M19" s="3780"/>
      <c r="N19" s="3780"/>
      <c r="O19" s="1398"/>
    </row>
    <row r="22" spans="1:15" x14ac:dyDescent="0.45">
      <c r="A22" s="690"/>
      <c r="B22" s="689"/>
      <c r="C22" s="689"/>
      <c r="D22" s="689"/>
      <c r="E22" s="689"/>
      <c r="F22" s="689"/>
      <c r="G22" s="689"/>
      <c r="H22" s="689"/>
      <c r="I22" s="689"/>
      <c r="J22" s="689"/>
      <c r="K22" s="689"/>
      <c r="L22" s="689"/>
      <c r="M22" s="689"/>
      <c r="N22" s="689"/>
      <c r="O22" s="689"/>
    </row>
    <row r="23" spans="1:15" x14ac:dyDescent="0.45">
      <c r="A23" s="690"/>
      <c r="B23" s="689"/>
      <c r="C23" s="689"/>
      <c r="D23" s="689"/>
      <c r="E23" s="689"/>
      <c r="F23" s="689"/>
      <c r="G23" s="689"/>
      <c r="H23" s="689"/>
      <c r="I23" s="689"/>
      <c r="J23" s="689"/>
      <c r="K23" s="689"/>
      <c r="L23" s="689"/>
      <c r="M23" s="689"/>
      <c r="N23" s="689"/>
      <c r="O23" s="689"/>
    </row>
    <row r="24" spans="1:15" x14ac:dyDescent="0.45">
      <c r="A24" s="690"/>
      <c r="B24" s="689"/>
      <c r="C24" s="689"/>
      <c r="D24" s="689"/>
      <c r="E24" s="689"/>
      <c r="F24" s="689"/>
      <c r="G24" s="689"/>
      <c r="H24" s="689"/>
      <c r="I24" s="689"/>
      <c r="J24" s="689"/>
      <c r="K24" s="689"/>
      <c r="L24" s="689"/>
      <c r="M24" s="689"/>
      <c r="N24" s="689"/>
      <c r="O24" s="689"/>
    </row>
    <row r="25" spans="1:15" x14ac:dyDescent="0.45">
      <c r="A25" s="690"/>
      <c r="B25" s="689"/>
      <c r="C25" s="689"/>
      <c r="D25" s="689"/>
      <c r="E25" s="689"/>
      <c r="F25" s="689"/>
      <c r="G25" s="689"/>
      <c r="H25" s="689"/>
      <c r="I25" s="689"/>
      <c r="J25" s="689"/>
      <c r="K25" s="689"/>
      <c r="L25" s="689"/>
      <c r="M25" s="689"/>
      <c r="N25" s="689"/>
      <c r="O25" s="689"/>
    </row>
    <row r="26" spans="1:15" x14ac:dyDescent="0.45">
      <c r="A26" s="690"/>
      <c r="B26" s="689"/>
      <c r="C26" s="689"/>
      <c r="D26" s="689"/>
      <c r="E26" s="689"/>
      <c r="F26" s="689"/>
      <c r="G26" s="689"/>
      <c r="H26" s="689"/>
      <c r="I26" s="689"/>
      <c r="J26" s="689"/>
      <c r="K26" s="689"/>
      <c r="L26" s="689"/>
      <c r="M26" s="689"/>
      <c r="N26" s="689"/>
      <c r="O26" s="689"/>
    </row>
    <row r="27" spans="1:15" x14ac:dyDescent="0.45">
      <c r="A27" s="3194" t="s">
        <v>6668</v>
      </c>
      <c r="B27" s="3194"/>
      <c r="C27" s="3194"/>
      <c r="D27" s="3194"/>
      <c r="E27" s="3194"/>
      <c r="F27" s="3194"/>
      <c r="G27" s="3194"/>
      <c r="H27" s="3194"/>
      <c r="I27" s="3194"/>
      <c r="J27" s="3194"/>
      <c r="K27" s="3194"/>
      <c r="L27" s="3194"/>
      <c r="M27" s="3194"/>
      <c r="N27" s="3194"/>
      <c r="O27" s="3194"/>
    </row>
  </sheetData>
  <mergeCells count="12">
    <mergeCell ref="A27:O27"/>
    <mergeCell ref="C13:N19"/>
    <mergeCell ref="A6:B6"/>
    <mergeCell ref="C6:P6"/>
    <mergeCell ref="C9:P10"/>
    <mergeCell ref="A5:B5"/>
    <mergeCell ref="C5:P5"/>
    <mergeCell ref="C1:D1"/>
    <mergeCell ref="A3:B3"/>
    <mergeCell ref="C3:P3"/>
    <mergeCell ref="A4:B4"/>
    <mergeCell ref="C4:P4"/>
  </mergeCells>
  <hyperlinks>
    <hyperlink ref="A1" location="'ODS 6.'!A1" display="REGRESAR" xr:uid="{00000000-0004-0000-C400-000000000000}"/>
    <hyperlink ref="C1" location="'Metadato 6.a.1'!A1" display="VER METADATO" xr:uid="{00000000-0004-0000-C400-000001000000}"/>
  </hyperlinks>
  <pageMargins left="0.7" right="0.7" top="0.75" bottom="0.75" header="0.3" footer="0.3"/>
  <drawing r:id="rId1"/>
</worksheet>
</file>

<file path=xl/worksheets/sheet1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500-000000000000}">
  <sheetPr codeName="Hoja192">
    <tabColor theme="0" tint="-0.499984740745262"/>
  </sheetPr>
  <dimension ref="A1:F36"/>
  <sheetViews>
    <sheetView showGridLines="0" zoomScaleNormal="100" workbookViewId="0">
      <pane ySplit="1" topLeftCell="A2" activePane="bottomLeft" state="frozen"/>
      <selection pane="bottomLeft" activeCell="I10" sqref="I10"/>
    </sheetView>
  </sheetViews>
  <sheetFormatPr baseColWidth="10" defaultColWidth="11.44140625" defaultRowHeight="17.399999999999999" x14ac:dyDescent="0.3"/>
  <cols>
    <col min="1" max="1" width="11.44140625" style="1305"/>
    <col min="2" max="2" width="26.44140625" style="1305" customWidth="1"/>
    <col min="3" max="3" width="24" style="1305" customWidth="1"/>
    <col min="4" max="4" width="85.77734375" style="1305" customWidth="1"/>
    <col min="5" max="5" width="11.44140625" style="1305"/>
    <col min="6" max="6" width="7.21875" style="1305" customWidth="1"/>
    <col min="7" max="16384" width="11.44140625" style="1305"/>
  </cols>
  <sheetData>
    <row r="1" spans="1:6" x14ac:dyDescent="0.3">
      <c r="B1" s="481" t="s">
        <v>337</v>
      </c>
    </row>
    <row r="2" spans="1:6" ht="18" thickBot="1" x14ac:dyDescent="0.35"/>
    <row r="3" spans="1:6" ht="23.25" customHeight="1" thickBot="1" x14ac:dyDescent="0.35">
      <c r="B3" s="3505" t="s">
        <v>370</v>
      </c>
      <c r="C3" s="3505"/>
      <c r="D3" s="3505"/>
      <c r="F3" s="1267" t="s">
        <v>498</v>
      </c>
    </row>
    <row r="4" spans="1:6" x14ac:dyDescent="0.3">
      <c r="A4" s="1306"/>
      <c r="B4" s="3142" t="s">
        <v>449</v>
      </c>
      <c r="C4" s="3142"/>
      <c r="D4" s="44" t="s">
        <v>25</v>
      </c>
    </row>
    <row r="5" spans="1:6" ht="52.2" x14ac:dyDescent="0.3">
      <c r="B5" s="3142" t="s">
        <v>373</v>
      </c>
      <c r="C5" s="3142"/>
      <c r="D5" s="44" t="s">
        <v>85</v>
      </c>
    </row>
    <row r="6" spans="1:6" x14ac:dyDescent="0.3">
      <c r="B6" s="3142" t="s">
        <v>374</v>
      </c>
      <c r="C6" s="3142"/>
      <c r="D6" s="45" t="s">
        <v>955</v>
      </c>
    </row>
    <row r="7" spans="1:6" ht="34.799999999999997" x14ac:dyDescent="0.3">
      <c r="B7" s="3143" t="s">
        <v>375</v>
      </c>
      <c r="C7" s="3143"/>
      <c r="D7" s="46" t="s">
        <v>4030</v>
      </c>
    </row>
    <row r="8" spans="1:6" x14ac:dyDescent="0.3">
      <c r="B8" s="3143" t="s">
        <v>2480</v>
      </c>
      <c r="C8" s="3143"/>
      <c r="D8" s="1266" t="s">
        <v>2568</v>
      </c>
    </row>
    <row r="9" spans="1:6" x14ac:dyDescent="0.45">
      <c r="B9" s="178"/>
      <c r="C9" s="178"/>
      <c r="D9" s="178"/>
    </row>
    <row r="10" spans="1:6" ht="23.25" customHeight="1" x14ac:dyDescent="0.3">
      <c r="B10" s="3505" t="s">
        <v>376</v>
      </c>
      <c r="C10" s="3505"/>
      <c r="D10" s="3505"/>
    </row>
    <row r="11" spans="1:6" x14ac:dyDescent="0.3">
      <c r="B11" s="3185" t="s">
        <v>377</v>
      </c>
      <c r="C11" s="3156"/>
      <c r="D11" s="44"/>
    </row>
    <row r="12" spans="1:6" ht="15" customHeight="1" x14ac:dyDescent="0.3">
      <c r="B12" s="3143" t="s">
        <v>379</v>
      </c>
      <c r="C12" s="3143"/>
      <c r="D12" s="661"/>
    </row>
    <row r="13" spans="1:6" x14ac:dyDescent="0.3">
      <c r="B13" s="3142" t="s">
        <v>380</v>
      </c>
      <c r="C13" s="3142"/>
      <c r="D13" s="603"/>
    </row>
    <row r="14" spans="1:6" x14ac:dyDescent="0.3">
      <c r="B14" s="3142" t="s">
        <v>381</v>
      </c>
      <c r="C14" s="3156"/>
      <c r="D14" s="603"/>
    </row>
    <row r="15" spans="1:6" x14ac:dyDescent="0.3">
      <c r="B15" s="3142" t="s">
        <v>382</v>
      </c>
      <c r="C15" s="3142"/>
      <c r="D15" s="44"/>
    </row>
    <row r="16" spans="1:6" x14ac:dyDescent="0.3">
      <c r="B16" s="3142" t="s">
        <v>383</v>
      </c>
      <c r="C16" s="3142"/>
      <c r="D16" s="44"/>
    </row>
    <row r="17" spans="2:4" x14ac:dyDescent="0.3">
      <c r="B17" s="3142" t="s">
        <v>384</v>
      </c>
      <c r="C17" s="3142"/>
      <c r="D17" s="57"/>
    </row>
    <row r="18" spans="2:4" x14ac:dyDescent="0.3">
      <c r="B18" s="3143" t="s">
        <v>386</v>
      </c>
      <c r="C18" s="3143"/>
      <c r="D18" s="44"/>
    </row>
    <row r="19" spans="2:4" ht="15" customHeight="1" x14ac:dyDescent="0.3">
      <c r="B19" s="3144" t="s">
        <v>387</v>
      </c>
      <c r="C19" s="3145"/>
      <c r="D19" s="57"/>
    </row>
    <row r="20" spans="2:4" x14ac:dyDescent="0.3">
      <c r="B20" s="3142" t="s">
        <v>388</v>
      </c>
      <c r="C20" s="3142"/>
      <c r="D20" s="44"/>
    </row>
    <row r="21" spans="2:4" x14ac:dyDescent="0.3">
      <c r="B21" s="3146" t="s">
        <v>390</v>
      </c>
      <c r="C21" s="54" t="s">
        <v>391</v>
      </c>
      <c r="D21" s="44"/>
    </row>
    <row r="22" spans="2:4" x14ac:dyDescent="0.3">
      <c r="B22" s="3147"/>
      <c r="C22" s="577" t="s">
        <v>393</v>
      </c>
      <c r="D22" s="57"/>
    </row>
    <row r="23" spans="2:4" x14ac:dyDescent="0.3">
      <c r="B23" s="3142" t="s">
        <v>395</v>
      </c>
      <c r="C23" s="3142"/>
      <c r="D23" s="44"/>
    </row>
    <row r="24" spans="2:4" x14ac:dyDescent="0.3">
      <c r="B24" s="3142" t="s">
        <v>397</v>
      </c>
      <c r="C24" s="3142"/>
      <c r="D24" s="45" t="s">
        <v>499</v>
      </c>
    </row>
    <row r="25" spans="2:4" x14ac:dyDescent="0.3">
      <c r="B25" s="3142" t="s">
        <v>399</v>
      </c>
      <c r="C25" s="3142"/>
      <c r="D25" s="57"/>
    </row>
    <row r="26" spans="2:4" ht="15" customHeight="1" x14ac:dyDescent="0.3">
      <c r="B26" s="3143" t="s">
        <v>401</v>
      </c>
      <c r="C26" s="3143"/>
      <c r="D26" s="44"/>
    </row>
    <row r="27" spans="2:4" x14ac:dyDescent="0.3">
      <c r="B27" s="3149" t="s">
        <v>403</v>
      </c>
      <c r="C27" s="3150"/>
      <c r="D27" s="44"/>
    </row>
    <row r="28" spans="2:4" ht="295.8" x14ac:dyDescent="0.3">
      <c r="B28" s="578" t="s">
        <v>404</v>
      </c>
      <c r="C28" s="579"/>
      <c r="D28" s="57" t="s">
        <v>1423</v>
      </c>
    </row>
    <row r="29" spans="2:4" x14ac:dyDescent="0.3">
      <c r="B29" s="3151" t="s">
        <v>405</v>
      </c>
      <c r="C29" s="3152"/>
      <c r="D29" s="61"/>
    </row>
    <row r="30" spans="2:4" x14ac:dyDescent="0.3">
      <c r="B30" s="62"/>
      <c r="C30" s="62"/>
      <c r="D30" s="63"/>
    </row>
    <row r="31" spans="2:4" ht="23.25" customHeight="1" x14ac:dyDescent="0.3">
      <c r="B31" s="3505" t="s">
        <v>406</v>
      </c>
      <c r="C31" s="3505"/>
      <c r="D31" s="3505"/>
    </row>
    <row r="32" spans="2:4" x14ac:dyDescent="0.3">
      <c r="B32" s="3149" t="s">
        <v>407</v>
      </c>
      <c r="C32" s="3150"/>
      <c r="D32" s="57"/>
    </row>
    <row r="33" spans="2:4" x14ac:dyDescent="0.3">
      <c r="B33" s="3149" t="s">
        <v>409</v>
      </c>
      <c r="C33" s="3150"/>
      <c r="D33" s="57"/>
    </row>
    <row r="34" spans="2:4" x14ac:dyDescent="0.3">
      <c r="B34" s="3149" t="s">
        <v>411</v>
      </c>
      <c r="C34" s="3150"/>
      <c r="D34" s="83"/>
    </row>
    <row r="35" spans="2:4" x14ac:dyDescent="0.3">
      <c r="B35" s="3149" t="s">
        <v>413</v>
      </c>
      <c r="C35" s="3150"/>
      <c r="D35" s="157"/>
    </row>
    <row r="36" spans="2:4" x14ac:dyDescent="0.3">
      <c r="B36" s="3149" t="s">
        <v>415</v>
      </c>
      <c r="C36" s="3150"/>
      <c r="D36" s="57"/>
    </row>
  </sheetData>
  <mergeCells count="30">
    <mergeCell ref="B16:C16"/>
    <mergeCell ref="B3:D3"/>
    <mergeCell ref="B4:C4"/>
    <mergeCell ref="B5:C5"/>
    <mergeCell ref="B6:C6"/>
    <mergeCell ref="B7:C7"/>
    <mergeCell ref="B10:D10"/>
    <mergeCell ref="B11:C11"/>
    <mergeCell ref="B12:C12"/>
    <mergeCell ref="B13:C13"/>
    <mergeCell ref="B14:C14"/>
    <mergeCell ref="B15:C15"/>
    <mergeCell ref="B8:C8"/>
    <mergeCell ref="B31:D31"/>
    <mergeCell ref="B17:C17"/>
    <mergeCell ref="B18:C18"/>
    <mergeCell ref="B19:C19"/>
    <mergeCell ref="B20:C20"/>
    <mergeCell ref="B21:B22"/>
    <mergeCell ref="B23:C23"/>
    <mergeCell ref="B24:C24"/>
    <mergeCell ref="B25:C25"/>
    <mergeCell ref="B26:C26"/>
    <mergeCell ref="B27:C27"/>
    <mergeCell ref="B29:C29"/>
    <mergeCell ref="B32:C32"/>
    <mergeCell ref="B33:C33"/>
    <mergeCell ref="B34:C34"/>
    <mergeCell ref="B35:C35"/>
    <mergeCell ref="B36:C36"/>
  </mergeCells>
  <dataValidations count="7">
    <dataValidation allowBlank="1" showDropDown="1" showInputMessage="1" showErrorMessage="1" sqref="D13" xr:uid="{00000000-0002-0000-C500-000000000000}"/>
    <dataValidation type="list" allowBlank="1" showInputMessage="1" showErrorMessage="1" sqref="D4" xr:uid="{00000000-0002-0000-C500-000001000000}">
      <formula1>ODS</formula1>
    </dataValidation>
    <dataValidation type="list" allowBlank="1" showInputMessage="1" showErrorMessage="1" sqref="D5" xr:uid="{00000000-0002-0000-C500-000002000000}">
      <formula1>Metas_ODS</formula1>
    </dataValidation>
    <dataValidation type="list" allowBlank="1" showInputMessage="1" showErrorMessage="1" sqref="D6" xr:uid="{00000000-0002-0000-C500-000003000000}">
      <formula1>Numero_indicador</formula1>
    </dataValidation>
    <dataValidation type="list" allowBlank="1" showInputMessage="1" showErrorMessage="1" sqref="D7" xr:uid="{00000000-0002-0000-C500-000004000000}">
      <formula1>Nombre_indicador_ODS</formula1>
    </dataValidation>
    <dataValidation type="list" allowBlank="1" showInputMessage="1" showErrorMessage="1" sqref="D14" xr:uid="{00000000-0002-0000-C500-000005000000}">
      <formula1>Tipo_indicador</formula1>
    </dataValidation>
    <dataValidation type="list" allowBlank="1" showInputMessage="1" showErrorMessage="1" sqref="D25" xr:uid="{00000000-0002-0000-C500-000006000000}">
      <formula1>Tipo_operación</formula1>
    </dataValidation>
  </dataValidations>
  <hyperlinks>
    <hyperlink ref="B1" location="'6.a.1'!A1" display="REGRESAR" xr:uid="{00000000-0004-0000-C500-000000000000}"/>
    <hyperlink ref="D8" r:id="rId1" xr:uid="{00000000-0004-0000-C500-000001000000}"/>
  </hyperlinks>
  <pageMargins left="0.7" right="0.7" top="0.75" bottom="0.75" header="0.3" footer="0.3"/>
</worksheet>
</file>

<file path=xl/worksheets/sheet1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600-000000000000}">
  <sheetPr codeName="Hoja193"/>
  <dimension ref="A1:AL36"/>
  <sheetViews>
    <sheetView showGridLines="0" zoomScaleNormal="100" workbookViewId="0">
      <pane ySplit="1" topLeftCell="A2" activePane="bottomLeft" state="frozen"/>
      <selection pane="bottomLeft"/>
    </sheetView>
  </sheetViews>
  <sheetFormatPr baseColWidth="10" defaultColWidth="11.44140625" defaultRowHeight="17.399999999999999" x14ac:dyDescent="0.45"/>
  <cols>
    <col min="1" max="2" width="15.77734375" style="178" customWidth="1"/>
    <col min="3" max="3" width="14.21875" style="1271" customWidth="1"/>
    <col min="4" max="4" width="11.77734375" style="178" customWidth="1"/>
    <col min="5" max="6" width="11" style="178" customWidth="1"/>
    <col min="7" max="7" width="11" style="2562" customWidth="1"/>
    <col min="8" max="9" width="11" style="178" customWidth="1"/>
    <col min="10" max="12" width="11.44140625" style="178"/>
    <col min="13" max="13" width="11.44140625" style="2562"/>
    <col min="14" max="16" width="11.44140625" style="178"/>
    <col min="17" max="17" width="11.44140625" style="2562"/>
    <col min="18" max="18" width="11.44140625" style="178"/>
    <col min="19" max="20" width="14.21875" style="178" customWidth="1"/>
    <col min="21" max="21" width="14.21875" style="2562" customWidth="1"/>
    <col min="22" max="22" width="13.21875" style="178" customWidth="1"/>
    <col min="23" max="25" width="11.44140625" style="178"/>
    <col min="26" max="26" width="9" style="178" customWidth="1"/>
    <col min="27" max="27" width="9" style="2562" customWidth="1"/>
    <col min="28" max="29" width="11.44140625" style="178"/>
    <col min="30" max="30" width="7.5546875" style="178" customWidth="1"/>
    <col min="31" max="31" width="7.5546875" style="2562" customWidth="1"/>
    <col min="32" max="33" width="11.44140625" style="178"/>
    <col min="34" max="34" width="9.5546875" style="178" customWidth="1"/>
    <col min="35" max="35" width="9.5546875" style="2562" customWidth="1"/>
    <col min="36" max="16384" width="11.44140625" style="178"/>
  </cols>
  <sheetData>
    <row r="1" spans="1:36" x14ac:dyDescent="0.45">
      <c r="A1" s="580" t="s">
        <v>337</v>
      </c>
      <c r="B1" s="1308"/>
      <c r="C1" s="3225" t="s">
        <v>430</v>
      </c>
      <c r="D1" s="3225"/>
    </row>
    <row r="3" spans="1:36" x14ac:dyDescent="0.45">
      <c r="A3" s="3507" t="s">
        <v>339</v>
      </c>
      <c r="B3" s="3507"/>
      <c r="C3" s="3782" t="s">
        <v>945</v>
      </c>
      <c r="D3" s="3783"/>
      <c r="E3" s="3783"/>
      <c r="F3" s="3783"/>
      <c r="G3" s="3783"/>
      <c r="H3" s="3783"/>
      <c r="I3" s="3783"/>
      <c r="J3" s="3783"/>
      <c r="K3" s="3783"/>
      <c r="L3" s="3783"/>
      <c r="M3" s="3783"/>
      <c r="N3" s="3783"/>
      <c r="O3" s="3783"/>
      <c r="P3" s="3783"/>
      <c r="Q3" s="3783"/>
      <c r="R3" s="3783"/>
      <c r="S3" s="3783"/>
      <c r="T3" s="3783"/>
      <c r="U3" s="3783"/>
      <c r="V3" s="3783"/>
      <c r="W3" s="3783"/>
      <c r="X3" s="3783"/>
      <c r="Y3" s="3783"/>
      <c r="Z3" s="3783"/>
      <c r="AA3" s="3783"/>
      <c r="AB3" s="3786"/>
    </row>
    <row r="4" spans="1:36" x14ac:dyDescent="0.45">
      <c r="A4" s="3507" t="s">
        <v>340</v>
      </c>
      <c r="B4" s="3507"/>
      <c r="C4" s="3782" t="s">
        <v>86</v>
      </c>
      <c r="D4" s="3783"/>
      <c r="E4" s="3783"/>
      <c r="F4" s="3783"/>
      <c r="G4" s="3783"/>
      <c r="H4" s="3783"/>
      <c r="I4" s="3783"/>
      <c r="J4" s="3783"/>
      <c r="K4" s="3783"/>
      <c r="L4" s="3783"/>
      <c r="M4" s="3783"/>
      <c r="N4" s="3783"/>
      <c r="O4" s="3783"/>
      <c r="P4" s="3783"/>
      <c r="Q4" s="3783"/>
      <c r="R4" s="3783"/>
      <c r="S4" s="3783"/>
      <c r="T4" s="3783"/>
      <c r="U4" s="3783"/>
      <c r="V4" s="3783"/>
      <c r="W4" s="3783"/>
      <c r="X4" s="3783"/>
      <c r="Y4" s="3784"/>
      <c r="Z4" s="3784"/>
      <c r="AA4" s="3784"/>
      <c r="AB4" s="3785"/>
    </row>
    <row r="5" spans="1:36" x14ac:dyDescent="0.45">
      <c r="A5" s="3507" t="s">
        <v>341</v>
      </c>
      <c r="B5" s="3507"/>
      <c r="C5" s="3782" t="s">
        <v>4031</v>
      </c>
      <c r="D5" s="3783"/>
      <c r="E5" s="3783"/>
      <c r="F5" s="3783"/>
      <c r="G5" s="3783"/>
      <c r="H5" s="3783"/>
      <c r="I5" s="3783"/>
      <c r="J5" s="3783"/>
      <c r="K5" s="3783"/>
      <c r="L5" s="3783"/>
      <c r="M5" s="3783"/>
      <c r="N5" s="3783"/>
      <c r="O5" s="3783"/>
      <c r="P5" s="3783"/>
      <c r="Q5" s="3783"/>
      <c r="R5" s="3783"/>
      <c r="S5" s="3783"/>
      <c r="T5" s="3783"/>
      <c r="U5" s="3783"/>
      <c r="V5" s="3783"/>
      <c r="W5" s="3783"/>
      <c r="X5" s="3783"/>
      <c r="Y5" s="3784"/>
      <c r="Z5" s="3784"/>
      <c r="AA5" s="3784"/>
      <c r="AB5" s="3785"/>
    </row>
    <row r="6" spans="1:36" ht="72" customHeight="1" x14ac:dyDescent="0.45">
      <c r="A6" s="3507" t="s">
        <v>417</v>
      </c>
      <c r="B6" s="3507"/>
      <c r="C6" s="3782" t="s">
        <v>5427</v>
      </c>
      <c r="D6" s="3783"/>
      <c r="E6" s="3783"/>
      <c r="F6" s="3783"/>
      <c r="G6" s="3783"/>
      <c r="H6" s="3783"/>
      <c r="I6" s="3783"/>
      <c r="J6" s="3783"/>
      <c r="K6" s="3783"/>
      <c r="L6" s="3783"/>
      <c r="M6" s="3783"/>
      <c r="N6" s="3783"/>
      <c r="O6" s="3783"/>
      <c r="P6" s="3783"/>
      <c r="Q6" s="3783"/>
      <c r="R6" s="3783"/>
      <c r="S6" s="3783"/>
      <c r="T6" s="3783"/>
      <c r="U6" s="3783"/>
      <c r="V6" s="3783"/>
      <c r="W6" s="3783"/>
      <c r="X6" s="3783"/>
      <c r="Y6" s="3784"/>
      <c r="Z6" s="3784"/>
      <c r="AA6" s="3784"/>
      <c r="AB6" s="3785"/>
    </row>
    <row r="7" spans="1:36" x14ac:dyDescent="0.45">
      <c r="A7" s="853"/>
    </row>
    <row r="8" spans="1:36" x14ac:dyDescent="0.45">
      <c r="A8" s="853"/>
    </row>
    <row r="10" spans="1:36" s="627" customFormat="1" ht="44.55" customHeight="1" x14ac:dyDescent="0.45">
      <c r="C10" s="3508" t="s">
        <v>5139</v>
      </c>
      <c r="D10" s="3508"/>
      <c r="E10" s="3508"/>
      <c r="F10" s="548"/>
      <c r="G10" s="2782"/>
      <c r="H10" s="489"/>
      <c r="I10" s="3781" t="s">
        <v>5140</v>
      </c>
      <c r="J10" s="3781"/>
      <c r="K10" s="3781"/>
      <c r="L10" s="3781"/>
      <c r="M10" s="3781"/>
      <c r="N10" s="3781"/>
      <c r="O10" s="3781"/>
      <c r="P10" s="3781"/>
      <c r="Q10" s="3781"/>
      <c r="R10" s="3781"/>
      <c r="S10" s="494"/>
      <c r="T10" s="494"/>
      <c r="U10" s="2787"/>
      <c r="V10" s="1035"/>
      <c r="W10" s="3781" t="s">
        <v>5426</v>
      </c>
      <c r="X10" s="3781"/>
      <c r="Y10" s="3781"/>
      <c r="Z10" s="3781"/>
      <c r="AA10" s="3781"/>
      <c r="AB10" s="3781"/>
      <c r="AC10" s="3781"/>
      <c r="AD10" s="3781"/>
      <c r="AE10" s="3781"/>
      <c r="AF10" s="3781"/>
      <c r="AG10" s="494"/>
      <c r="AH10" s="494"/>
      <c r="AI10" s="2787"/>
      <c r="AJ10" s="677"/>
    </row>
    <row r="11" spans="1:36" x14ac:dyDescent="0.45">
      <c r="C11" s="3550" t="s">
        <v>2991</v>
      </c>
      <c r="D11" s="3550">
        <v>2019</v>
      </c>
      <c r="E11" s="3550">
        <v>2020</v>
      </c>
      <c r="F11" s="3550">
        <v>2021</v>
      </c>
      <c r="G11" s="3550">
        <v>2022</v>
      </c>
      <c r="H11" s="1399"/>
      <c r="I11" s="3550" t="s">
        <v>2991</v>
      </c>
      <c r="J11" s="3728" t="s">
        <v>2992</v>
      </c>
      <c r="K11" s="3728"/>
      <c r="L11" s="3728"/>
      <c r="M11" s="2785"/>
      <c r="N11" s="3728" t="s">
        <v>2993</v>
      </c>
      <c r="O11" s="3728"/>
      <c r="P11" s="3728"/>
      <c r="Q11" s="2785"/>
      <c r="R11" s="3728" t="s">
        <v>344</v>
      </c>
      <c r="S11" s="3728"/>
      <c r="T11" s="3728"/>
      <c r="U11" s="3728"/>
      <c r="V11" s="1400"/>
      <c r="W11" s="3550" t="s">
        <v>2991</v>
      </c>
      <c r="X11" s="3728" t="s">
        <v>2992</v>
      </c>
      <c r="Y11" s="3728"/>
      <c r="Z11" s="3728"/>
      <c r="AA11" s="2785"/>
      <c r="AB11" s="3728" t="s">
        <v>2993</v>
      </c>
      <c r="AC11" s="3728"/>
      <c r="AD11" s="3728"/>
      <c r="AE11" s="2785"/>
      <c r="AF11" s="3728" t="s">
        <v>344</v>
      </c>
      <c r="AG11" s="3728"/>
      <c r="AH11" s="3728"/>
      <c r="AI11" s="3728"/>
      <c r="AJ11" s="1400"/>
    </row>
    <row r="12" spans="1:36" x14ac:dyDescent="0.45">
      <c r="C12" s="3552"/>
      <c r="D12" s="3552"/>
      <c r="E12" s="3552"/>
      <c r="F12" s="3552"/>
      <c r="G12" s="3552"/>
      <c r="H12" s="489"/>
      <c r="I12" s="3552"/>
      <c r="J12" s="1327">
        <v>2019</v>
      </c>
      <c r="K12" s="1327">
        <v>2020</v>
      </c>
      <c r="L12" s="1327">
        <v>2021</v>
      </c>
      <c r="M12" s="2784">
        <v>2022</v>
      </c>
      <c r="N12" s="1327">
        <v>2019</v>
      </c>
      <c r="O12" s="1327">
        <v>2020</v>
      </c>
      <c r="P12" s="1327">
        <v>2021</v>
      </c>
      <c r="Q12" s="2784">
        <v>2022</v>
      </c>
      <c r="R12" s="1327">
        <v>2019</v>
      </c>
      <c r="S12" s="1327">
        <v>2020</v>
      </c>
      <c r="T12" s="1327">
        <v>2021</v>
      </c>
      <c r="U12" s="2785">
        <v>2022</v>
      </c>
      <c r="V12" s="924"/>
      <c r="W12" s="3552"/>
      <c r="X12" s="1327">
        <v>2019</v>
      </c>
      <c r="Y12" s="1327">
        <v>2020</v>
      </c>
      <c r="Z12" s="1327">
        <v>2021</v>
      </c>
      <c r="AA12" s="2784">
        <v>2022</v>
      </c>
      <c r="AB12" s="1327">
        <v>2019</v>
      </c>
      <c r="AC12" s="1327">
        <v>2020</v>
      </c>
      <c r="AD12" s="1327">
        <v>2021</v>
      </c>
      <c r="AE12" s="2784">
        <v>2022</v>
      </c>
      <c r="AF12" s="1327">
        <v>2019</v>
      </c>
      <c r="AG12" s="1327">
        <v>2020</v>
      </c>
      <c r="AH12" s="1327">
        <v>2021</v>
      </c>
      <c r="AI12" s="2784">
        <v>2022</v>
      </c>
      <c r="AJ12" s="924"/>
    </row>
    <row r="13" spans="1:36" x14ac:dyDescent="0.45">
      <c r="C13" s="626" t="s">
        <v>357</v>
      </c>
      <c r="D13" s="1401">
        <v>89.393939393939391</v>
      </c>
      <c r="E13" s="1401">
        <v>66.666666666666657</v>
      </c>
      <c r="F13" s="1401">
        <f>+L13/T13*100</f>
        <v>70.121951219512198</v>
      </c>
      <c r="G13" s="1401">
        <f>+M13/U13*100</f>
        <v>91.40625</v>
      </c>
      <c r="H13" s="1401"/>
      <c r="I13" s="626" t="s">
        <v>357</v>
      </c>
      <c r="J13" s="1402">
        <v>118</v>
      </c>
      <c r="K13" s="1402">
        <v>116</v>
      </c>
      <c r="L13" s="1402">
        <v>115</v>
      </c>
      <c r="M13" s="1402">
        <v>117</v>
      </c>
      <c r="N13" s="1402">
        <v>14</v>
      </c>
      <c r="O13" s="1402">
        <v>58</v>
      </c>
      <c r="P13" s="1402">
        <v>49</v>
      </c>
      <c r="Q13" s="1402">
        <v>11</v>
      </c>
      <c r="R13" s="1402">
        <v>132</v>
      </c>
      <c r="S13" s="1402">
        <v>174</v>
      </c>
      <c r="T13" s="1402">
        <v>164</v>
      </c>
      <c r="U13" s="1402">
        <v>128</v>
      </c>
      <c r="V13" s="626"/>
      <c r="W13" s="1403" t="s">
        <v>357</v>
      </c>
      <c r="X13" s="1402">
        <v>89.393939393939391</v>
      </c>
      <c r="Y13" s="1402">
        <v>66.666666666666657</v>
      </c>
      <c r="Z13" s="1402">
        <f>+L13/T13*100</f>
        <v>70.121951219512198</v>
      </c>
      <c r="AA13" s="1402">
        <f>+M13/U13*100</f>
        <v>91.40625</v>
      </c>
      <c r="AB13" s="1402">
        <v>10.606060606060606</v>
      </c>
      <c r="AC13" s="1402">
        <v>33.333333333333329</v>
      </c>
      <c r="AD13" s="1402">
        <f>+P13/T13*100</f>
        <v>29.878048780487802</v>
      </c>
      <c r="AE13" s="1402">
        <f>+Q13/U13*100</f>
        <v>8.59375</v>
      </c>
      <c r="AF13" s="1402">
        <v>100</v>
      </c>
      <c r="AG13" s="1402">
        <v>100</v>
      </c>
      <c r="AH13" s="1402">
        <f>+T13/T13*100</f>
        <v>100</v>
      </c>
      <c r="AI13" s="1402">
        <f>+U13/U13*100</f>
        <v>100</v>
      </c>
      <c r="AJ13" s="626"/>
    </row>
    <row r="14" spans="1:36" x14ac:dyDescent="0.45">
      <c r="C14" s="626" t="s">
        <v>2994</v>
      </c>
      <c r="D14" s="1401">
        <v>89.090909090909093</v>
      </c>
      <c r="E14" s="1401">
        <v>85.207100591715985</v>
      </c>
      <c r="F14" s="1401">
        <f t="shared" ref="F14:F20" si="0">+L14/T14*100</f>
        <v>86.746987951807228</v>
      </c>
      <c r="G14" s="1401">
        <f t="shared" ref="G14:G20" si="1">+M14/U14*100</f>
        <v>88.957055214723923</v>
      </c>
      <c r="H14" s="1401"/>
      <c r="I14" s="626" t="s">
        <v>2994</v>
      </c>
      <c r="J14" s="1402">
        <v>147</v>
      </c>
      <c r="K14" s="1402">
        <v>144</v>
      </c>
      <c r="L14" s="1402">
        <v>144</v>
      </c>
      <c r="M14" s="1402">
        <v>145</v>
      </c>
      <c r="N14" s="1402">
        <v>18</v>
      </c>
      <c r="O14" s="1402">
        <v>25</v>
      </c>
      <c r="P14" s="1402">
        <v>22</v>
      </c>
      <c r="Q14" s="1402">
        <v>18</v>
      </c>
      <c r="R14" s="1402">
        <v>165</v>
      </c>
      <c r="S14" s="1402">
        <v>169</v>
      </c>
      <c r="T14" s="1402">
        <v>166</v>
      </c>
      <c r="U14" s="1402">
        <v>163</v>
      </c>
      <c r="V14" s="626"/>
      <c r="W14" s="1403" t="s">
        <v>2994</v>
      </c>
      <c r="X14" s="1402">
        <v>89.090909090909093</v>
      </c>
      <c r="Y14" s="1402">
        <v>85.207100591715985</v>
      </c>
      <c r="Z14" s="1402">
        <f t="shared" ref="Z14:Z20" si="2">+L14/T14*100</f>
        <v>86.746987951807228</v>
      </c>
      <c r="AA14" s="1402">
        <f t="shared" ref="AA14:AA20" si="3">+M14/U14*100</f>
        <v>88.957055214723923</v>
      </c>
      <c r="AB14" s="1402">
        <v>10.909090909090908</v>
      </c>
      <c r="AC14" s="1402">
        <v>14.792899408284024</v>
      </c>
      <c r="AD14" s="1402">
        <f t="shared" ref="AD14:AD20" si="4">+P14/T14*100</f>
        <v>13.253012048192772</v>
      </c>
      <c r="AE14" s="1402">
        <f t="shared" ref="AE14:AE20" si="5">+Q14/U14*100</f>
        <v>11.042944785276074</v>
      </c>
      <c r="AF14" s="1402">
        <v>100</v>
      </c>
      <c r="AG14" s="1402">
        <v>100</v>
      </c>
      <c r="AH14" s="1402">
        <f t="shared" ref="AH14:AH20" si="6">+T14/T14*100</f>
        <v>100</v>
      </c>
      <c r="AI14" s="1402">
        <f t="shared" ref="AI14:AI20" si="7">+U14/U14*100</f>
        <v>100</v>
      </c>
      <c r="AJ14" s="626"/>
    </row>
    <row r="15" spans="1:36" x14ac:dyDescent="0.45">
      <c r="C15" s="626" t="s">
        <v>355</v>
      </c>
      <c r="D15" s="1401">
        <v>71.034482758620683</v>
      </c>
      <c r="E15" s="1401">
        <v>66.77215189873418</v>
      </c>
      <c r="F15" s="1401">
        <f t="shared" si="0"/>
        <v>79.699248120300751</v>
      </c>
      <c r="G15" s="1401">
        <f t="shared" si="1"/>
        <v>81.318681318681314</v>
      </c>
      <c r="H15" s="1401"/>
      <c r="I15" s="626" t="s">
        <v>355</v>
      </c>
      <c r="J15" s="1402">
        <v>206</v>
      </c>
      <c r="K15" s="1402">
        <v>211</v>
      </c>
      <c r="L15" s="1402">
        <v>212</v>
      </c>
      <c r="M15" s="1402">
        <v>222</v>
      </c>
      <c r="N15" s="1402">
        <v>84</v>
      </c>
      <c r="O15" s="1402">
        <v>105</v>
      </c>
      <c r="P15" s="1402">
        <v>54</v>
      </c>
      <c r="Q15" s="1402">
        <v>51</v>
      </c>
      <c r="R15" s="1402">
        <v>290</v>
      </c>
      <c r="S15" s="1402">
        <v>316</v>
      </c>
      <c r="T15" s="1402">
        <v>266</v>
      </c>
      <c r="U15" s="1402">
        <v>273</v>
      </c>
      <c r="V15" s="626"/>
      <c r="W15" s="1403" t="s">
        <v>355</v>
      </c>
      <c r="X15" s="1402">
        <v>71.034482758620683</v>
      </c>
      <c r="Y15" s="1402">
        <v>66.77215189873418</v>
      </c>
      <c r="Z15" s="1402">
        <f t="shared" si="2"/>
        <v>79.699248120300751</v>
      </c>
      <c r="AA15" s="1402">
        <f t="shared" si="3"/>
        <v>81.318681318681314</v>
      </c>
      <c r="AB15" s="1402">
        <v>28.965517241379313</v>
      </c>
      <c r="AC15" s="1402">
        <v>33.22784810126582</v>
      </c>
      <c r="AD15" s="1402">
        <f t="shared" si="4"/>
        <v>20.300751879699249</v>
      </c>
      <c r="AE15" s="1402">
        <f t="shared" si="5"/>
        <v>18.681318681318682</v>
      </c>
      <c r="AF15" s="1402">
        <v>100</v>
      </c>
      <c r="AG15" s="1402">
        <v>100</v>
      </c>
      <c r="AH15" s="1402">
        <f t="shared" si="6"/>
        <v>100</v>
      </c>
      <c r="AI15" s="1402">
        <f t="shared" si="7"/>
        <v>100</v>
      </c>
      <c r="AJ15" s="626"/>
    </row>
    <row r="16" spans="1:36" x14ac:dyDescent="0.45">
      <c r="C16" s="626" t="s">
        <v>358</v>
      </c>
      <c r="D16" s="1401">
        <v>81.632653061224488</v>
      </c>
      <c r="E16" s="1401">
        <v>69.747899159663859</v>
      </c>
      <c r="F16" s="1401">
        <f t="shared" si="0"/>
        <v>74.336283185840713</v>
      </c>
      <c r="G16" s="1401">
        <f t="shared" si="1"/>
        <v>92.134831460674164</v>
      </c>
      <c r="H16" s="1401"/>
      <c r="I16" s="626" t="s">
        <v>358</v>
      </c>
      <c r="J16" s="1402">
        <v>80</v>
      </c>
      <c r="K16" s="1402">
        <v>83</v>
      </c>
      <c r="L16" s="1402">
        <v>84</v>
      </c>
      <c r="M16" s="1402">
        <v>82</v>
      </c>
      <c r="N16" s="1402">
        <v>18</v>
      </c>
      <c r="O16" s="1402">
        <v>36</v>
      </c>
      <c r="P16" s="1402">
        <v>29</v>
      </c>
      <c r="Q16" s="1402">
        <v>7</v>
      </c>
      <c r="R16" s="1402">
        <v>98</v>
      </c>
      <c r="S16" s="1402">
        <v>119</v>
      </c>
      <c r="T16" s="1402">
        <v>113</v>
      </c>
      <c r="U16" s="1402">
        <v>89</v>
      </c>
      <c r="V16" s="626"/>
      <c r="W16" s="1403" t="s">
        <v>358</v>
      </c>
      <c r="X16" s="1402">
        <v>81.632653061224488</v>
      </c>
      <c r="Y16" s="1402">
        <v>69.747899159663859</v>
      </c>
      <c r="Z16" s="1402">
        <f t="shared" si="2"/>
        <v>74.336283185840713</v>
      </c>
      <c r="AA16" s="1402">
        <f t="shared" si="3"/>
        <v>92.134831460674164</v>
      </c>
      <c r="AB16" s="1402">
        <v>18.367346938775512</v>
      </c>
      <c r="AC16" s="1402">
        <v>30.252100840336134</v>
      </c>
      <c r="AD16" s="1402">
        <f t="shared" si="4"/>
        <v>25.663716814159294</v>
      </c>
      <c r="AE16" s="1402">
        <f t="shared" si="5"/>
        <v>7.8651685393258424</v>
      </c>
      <c r="AF16" s="1402">
        <v>100</v>
      </c>
      <c r="AG16" s="1402">
        <v>100</v>
      </c>
      <c r="AH16" s="1402">
        <f t="shared" si="6"/>
        <v>100</v>
      </c>
      <c r="AI16" s="1402">
        <f t="shared" si="7"/>
        <v>100</v>
      </c>
      <c r="AJ16" s="626"/>
    </row>
    <row r="17" spans="3:38" x14ac:dyDescent="0.45">
      <c r="C17" s="626" t="s">
        <v>359</v>
      </c>
      <c r="D17" s="1401">
        <v>79.545454545454547</v>
      </c>
      <c r="E17" s="1401">
        <v>80.540540540540533</v>
      </c>
      <c r="F17" s="1401">
        <f t="shared" si="0"/>
        <v>85.795454545454547</v>
      </c>
      <c r="G17" s="1401">
        <f t="shared" si="1"/>
        <v>84.090909090909093</v>
      </c>
      <c r="H17" s="1401"/>
      <c r="I17" s="626" t="s">
        <v>359</v>
      </c>
      <c r="J17" s="1402">
        <v>140</v>
      </c>
      <c r="K17" s="1402">
        <v>149</v>
      </c>
      <c r="L17" s="1402">
        <v>151</v>
      </c>
      <c r="M17" s="1402">
        <v>148</v>
      </c>
      <c r="N17" s="1402">
        <v>36</v>
      </c>
      <c r="O17" s="1402">
        <v>36</v>
      </c>
      <c r="P17" s="1402">
        <v>25</v>
      </c>
      <c r="Q17" s="1402">
        <v>28</v>
      </c>
      <c r="R17" s="1402">
        <v>176</v>
      </c>
      <c r="S17" s="1402">
        <v>185</v>
      </c>
      <c r="T17" s="1402">
        <v>176</v>
      </c>
      <c r="U17" s="1402">
        <v>176</v>
      </c>
      <c r="V17" s="626"/>
      <c r="W17" s="1403" t="s">
        <v>359</v>
      </c>
      <c r="X17" s="1402">
        <v>79.545454545454547</v>
      </c>
      <c r="Y17" s="1402">
        <v>80.540540540540533</v>
      </c>
      <c r="Z17" s="1402">
        <f t="shared" si="2"/>
        <v>85.795454545454547</v>
      </c>
      <c r="AA17" s="1402">
        <f t="shared" si="3"/>
        <v>84.090909090909093</v>
      </c>
      <c r="AB17" s="1402">
        <v>20.454545454545457</v>
      </c>
      <c r="AC17" s="1402">
        <v>19.45945945945946</v>
      </c>
      <c r="AD17" s="1402">
        <f t="shared" si="4"/>
        <v>14.204545454545455</v>
      </c>
      <c r="AE17" s="1402">
        <f t="shared" si="5"/>
        <v>15.909090909090908</v>
      </c>
      <c r="AF17" s="1402">
        <v>100</v>
      </c>
      <c r="AG17" s="1402">
        <v>100</v>
      </c>
      <c r="AH17" s="1402">
        <f t="shared" si="6"/>
        <v>100</v>
      </c>
      <c r="AI17" s="1402">
        <f t="shared" si="7"/>
        <v>100</v>
      </c>
      <c r="AJ17" s="626"/>
    </row>
    <row r="18" spans="3:38" x14ac:dyDescent="0.45">
      <c r="C18" s="626" t="s">
        <v>2995</v>
      </c>
      <c r="D18" s="1401">
        <v>82.889733840304174</v>
      </c>
      <c r="E18" s="1401">
        <v>75.086505190311414</v>
      </c>
      <c r="F18" s="1401">
        <f t="shared" si="0"/>
        <v>85.769230769230759</v>
      </c>
      <c r="G18" s="1401">
        <f t="shared" si="1"/>
        <v>87.169811320754718</v>
      </c>
      <c r="H18" s="1401"/>
      <c r="I18" s="626" t="s">
        <v>2995</v>
      </c>
      <c r="J18" s="1402">
        <v>218</v>
      </c>
      <c r="K18" s="1402">
        <v>217</v>
      </c>
      <c r="L18" s="1402">
        <v>223</v>
      </c>
      <c r="M18" s="1402">
        <v>231</v>
      </c>
      <c r="N18" s="1402">
        <v>45</v>
      </c>
      <c r="O18" s="1402">
        <v>72</v>
      </c>
      <c r="P18" s="1402">
        <v>37</v>
      </c>
      <c r="Q18" s="1402">
        <v>34</v>
      </c>
      <c r="R18" s="1402">
        <v>263</v>
      </c>
      <c r="S18" s="1402">
        <v>289</v>
      </c>
      <c r="T18" s="1402">
        <v>260</v>
      </c>
      <c r="U18" s="1402">
        <v>265</v>
      </c>
      <c r="V18" s="626"/>
      <c r="W18" s="1403" t="s">
        <v>2995</v>
      </c>
      <c r="X18" s="1402">
        <v>82.889733840304174</v>
      </c>
      <c r="Y18" s="1402">
        <v>75.086505190311414</v>
      </c>
      <c r="Z18" s="1402">
        <f t="shared" si="2"/>
        <v>85.769230769230759</v>
      </c>
      <c r="AA18" s="1402">
        <f t="shared" si="3"/>
        <v>87.169811320754718</v>
      </c>
      <c r="AB18" s="1402">
        <v>17.110266159695815</v>
      </c>
      <c r="AC18" s="1402">
        <v>24.913494809688579</v>
      </c>
      <c r="AD18" s="1402">
        <f t="shared" si="4"/>
        <v>14.23076923076923</v>
      </c>
      <c r="AE18" s="1402">
        <f t="shared" si="5"/>
        <v>12.830188679245284</v>
      </c>
      <c r="AF18" s="1402">
        <v>99.999999999999986</v>
      </c>
      <c r="AG18" s="1402">
        <v>100</v>
      </c>
      <c r="AH18" s="1402">
        <f t="shared" si="6"/>
        <v>100</v>
      </c>
      <c r="AI18" s="1402">
        <f t="shared" si="7"/>
        <v>100</v>
      </c>
      <c r="AJ18" s="626"/>
    </row>
    <row r="19" spans="3:38" x14ac:dyDescent="0.45">
      <c r="C19" s="626" t="s">
        <v>2996</v>
      </c>
      <c r="D19" s="1401">
        <v>94.630872483221466</v>
      </c>
      <c r="E19" s="1401">
        <v>96.644295302013433</v>
      </c>
      <c r="F19" s="1401">
        <f t="shared" si="0"/>
        <v>97.31543624161074</v>
      </c>
      <c r="G19" s="1401">
        <f t="shared" si="1"/>
        <v>100</v>
      </c>
      <c r="H19" s="1401"/>
      <c r="I19" s="626" t="s">
        <v>2996</v>
      </c>
      <c r="J19" s="1402">
        <v>141</v>
      </c>
      <c r="K19" s="1402">
        <v>144</v>
      </c>
      <c r="L19" s="1402">
        <v>145</v>
      </c>
      <c r="M19" s="1402">
        <v>146</v>
      </c>
      <c r="N19" s="1402">
        <v>8</v>
      </c>
      <c r="O19" s="1402">
        <v>5</v>
      </c>
      <c r="P19" s="1402">
        <v>4</v>
      </c>
      <c r="Q19" s="1402">
        <v>0</v>
      </c>
      <c r="R19" s="1402">
        <v>149</v>
      </c>
      <c r="S19" s="1402">
        <v>149</v>
      </c>
      <c r="T19" s="1402">
        <v>149</v>
      </c>
      <c r="U19" s="1402">
        <v>146</v>
      </c>
      <c r="V19" s="626"/>
      <c r="W19" s="1403" t="s">
        <v>2996</v>
      </c>
      <c r="X19" s="1402">
        <v>94.630872483221466</v>
      </c>
      <c r="Y19" s="1402">
        <v>96.644295302013433</v>
      </c>
      <c r="Z19" s="1402">
        <f t="shared" si="2"/>
        <v>97.31543624161074</v>
      </c>
      <c r="AA19" s="1402">
        <f t="shared" si="3"/>
        <v>100</v>
      </c>
      <c r="AB19" s="1402">
        <v>5.3691275167785237</v>
      </c>
      <c r="AC19" s="1402">
        <v>3.3557046979865772</v>
      </c>
      <c r="AD19" s="1402">
        <f t="shared" si="4"/>
        <v>2.6845637583892619</v>
      </c>
      <c r="AE19" s="1402">
        <f t="shared" si="5"/>
        <v>0</v>
      </c>
      <c r="AF19" s="1402">
        <v>99.999999999999986</v>
      </c>
      <c r="AG19" s="1402">
        <v>100</v>
      </c>
      <c r="AH19" s="1402">
        <f t="shared" si="6"/>
        <v>100</v>
      </c>
      <c r="AI19" s="1402">
        <f t="shared" si="7"/>
        <v>100</v>
      </c>
      <c r="AJ19" s="626"/>
    </row>
    <row r="20" spans="3:38" x14ac:dyDescent="0.45">
      <c r="C20" s="630" t="s">
        <v>1949</v>
      </c>
      <c r="D20" s="1404">
        <v>82.482325216025146</v>
      </c>
      <c r="E20" s="1404">
        <v>75.945753033547476</v>
      </c>
      <c r="F20" s="1404">
        <f t="shared" si="0"/>
        <v>76.659528907922919</v>
      </c>
      <c r="G20" s="1404">
        <f t="shared" si="1"/>
        <v>87.983870967741936</v>
      </c>
      <c r="H20" s="1401"/>
      <c r="I20" s="630" t="s">
        <v>1949</v>
      </c>
      <c r="J20" s="1405">
        <f t="shared" ref="J20:S20" si="8">SUM(J13:J19)</f>
        <v>1050</v>
      </c>
      <c r="K20" s="1405">
        <f t="shared" si="8"/>
        <v>1064</v>
      </c>
      <c r="L20" s="1405">
        <v>1074</v>
      </c>
      <c r="M20" s="1405">
        <v>1091</v>
      </c>
      <c r="N20" s="1405">
        <f t="shared" si="8"/>
        <v>223</v>
      </c>
      <c r="O20" s="1405">
        <f t="shared" si="8"/>
        <v>337</v>
      </c>
      <c r="P20" s="1405">
        <v>220</v>
      </c>
      <c r="Q20" s="1405">
        <v>149</v>
      </c>
      <c r="R20" s="1405">
        <f t="shared" si="8"/>
        <v>1273</v>
      </c>
      <c r="S20" s="1405">
        <f t="shared" si="8"/>
        <v>1401</v>
      </c>
      <c r="T20" s="1405">
        <v>1401</v>
      </c>
      <c r="U20" s="1405">
        <v>1240</v>
      </c>
      <c r="V20" s="626"/>
      <c r="W20" s="1406" t="s">
        <v>1949</v>
      </c>
      <c r="X20" s="1407">
        <v>82.482325216025146</v>
      </c>
      <c r="Y20" s="1405">
        <v>75.945753033547476</v>
      </c>
      <c r="Z20" s="1405">
        <f t="shared" si="2"/>
        <v>76.659528907922919</v>
      </c>
      <c r="AA20" s="1405">
        <f t="shared" si="3"/>
        <v>87.983870967741936</v>
      </c>
      <c r="AB20" s="1407">
        <v>17.517674783974861</v>
      </c>
      <c r="AC20" s="1405">
        <v>24.054246966452535</v>
      </c>
      <c r="AD20" s="1405">
        <f t="shared" si="4"/>
        <v>15.703069236259815</v>
      </c>
      <c r="AE20" s="1405">
        <f t="shared" si="5"/>
        <v>12.016129032258064</v>
      </c>
      <c r="AF20" s="1405"/>
      <c r="AG20" s="1405">
        <v>100</v>
      </c>
      <c r="AH20" s="1405">
        <f t="shared" si="6"/>
        <v>100</v>
      </c>
      <c r="AI20" s="1405">
        <f t="shared" si="7"/>
        <v>100</v>
      </c>
      <c r="AJ20" s="626"/>
    </row>
    <row r="21" spans="3:38" ht="24.75" customHeight="1" x14ac:dyDescent="0.45">
      <c r="C21" s="893" t="s">
        <v>4836</v>
      </c>
      <c r="D21" s="893"/>
      <c r="E21" s="893"/>
      <c r="F21" s="851"/>
      <c r="G21" s="2780"/>
      <c r="H21" s="489"/>
      <c r="I21" s="3410" t="s">
        <v>2997</v>
      </c>
      <c r="J21" s="3410"/>
      <c r="K21" s="3410"/>
      <c r="L21" s="3410"/>
      <c r="M21" s="3410"/>
      <c r="N21" s="3410"/>
      <c r="O21" s="3410"/>
      <c r="P21" s="3410"/>
      <c r="Q21" s="3410"/>
      <c r="R21" s="3410"/>
      <c r="S21" s="3410"/>
      <c r="T21" s="3410"/>
      <c r="U21" s="3410"/>
      <c r="V21" s="3410"/>
      <c r="W21" s="3410"/>
      <c r="X21" s="3410"/>
      <c r="Y21" s="3410"/>
      <c r="Z21" s="3410"/>
      <c r="AA21" s="3410"/>
      <c r="AB21" s="3410"/>
      <c r="AC21" s="3410"/>
      <c r="AD21" s="3410"/>
      <c r="AE21" s="3410"/>
      <c r="AF21" s="3410"/>
      <c r="AG21" s="3410"/>
      <c r="AH21" s="3410"/>
      <c r="AI21" s="3410"/>
      <c r="AJ21" s="3410"/>
      <c r="AK21" s="3410"/>
      <c r="AL21" s="3410"/>
    </row>
    <row r="22" spans="3:38" ht="22.2" customHeight="1" x14ac:dyDescent="0.45">
      <c r="C22" s="1305" t="s">
        <v>6652</v>
      </c>
      <c r="D22" s="1305"/>
      <c r="E22" s="1305"/>
      <c r="F22" s="96"/>
      <c r="G22" s="2786"/>
      <c r="H22" s="1399"/>
      <c r="I22" s="3370" t="s">
        <v>2998</v>
      </c>
      <c r="J22" s="3370"/>
      <c r="K22" s="3370"/>
      <c r="L22" s="3370"/>
      <c r="M22" s="3370"/>
      <c r="N22" s="3370"/>
      <c r="O22" s="3370"/>
      <c r="P22" s="3370"/>
      <c r="Q22" s="3370"/>
      <c r="R22" s="3370"/>
      <c r="S22" s="3370"/>
      <c r="T22" s="3370"/>
      <c r="U22" s="3370"/>
      <c r="V22" s="3370"/>
      <c r="W22" s="3370"/>
      <c r="X22" s="3370"/>
      <c r="Y22" s="3370"/>
      <c r="Z22" s="3370"/>
      <c r="AA22" s="3370"/>
      <c r="AB22" s="3370"/>
      <c r="AC22" s="3370"/>
      <c r="AD22" s="3370"/>
      <c r="AE22" s="3370"/>
      <c r="AF22" s="3370"/>
      <c r="AG22" s="3370"/>
      <c r="AH22" s="3370"/>
      <c r="AI22" s="3370"/>
      <c r="AJ22" s="3370"/>
      <c r="AK22" s="3370"/>
      <c r="AL22" s="3370"/>
    </row>
    <row r="23" spans="3:38" x14ac:dyDescent="0.45">
      <c r="C23" s="1291"/>
      <c r="D23" s="1291"/>
      <c r="E23" s="1291"/>
      <c r="F23" s="1291"/>
      <c r="G23" s="1291"/>
      <c r="H23" s="1402"/>
      <c r="I23" s="3515" t="s">
        <v>2999</v>
      </c>
      <c r="J23" s="3515"/>
      <c r="K23" s="3515"/>
      <c r="L23" s="3515"/>
      <c r="M23" s="3515"/>
      <c r="N23" s="3515"/>
      <c r="O23" s="3515"/>
      <c r="P23" s="3515"/>
      <c r="Q23" s="3515"/>
      <c r="R23" s="3515"/>
      <c r="S23" s="3515"/>
      <c r="T23" s="3515"/>
      <c r="U23" s="3515"/>
      <c r="V23" s="3515"/>
      <c r="W23" s="3515"/>
      <c r="X23" s="3515"/>
      <c r="Y23" s="3515"/>
      <c r="Z23" s="3515"/>
      <c r="AA23" s="3515"/>
      <c r="AB23" s="3515"/>
      <c r="AC23" s="3515"/>
      <c r="AD23" s="3515"/>
      <c r="AE23" s="3515"/>
      <c r="AF23" s="3515"/>
      <c r="AG23" s="3515"/>
      <c r="AH23" s="3515"/>
      <c r="AI23" s="3515"/>
      <c r="AJ23" s="3515"/>
      <c r="AK23" s="3515"/>
      <c r="AL23" s="3515"/>
    </row>
    <row r="24" spans="3:38" x14ac:dyDescent="0.45">
      <c r="C24" s="178"/>
      <c r="H24" s="1402"/>
      <c r="I24" s="3315" t="s">
        <v>6652</v>
      </c>
      <c r="J24" s="3315"/>
      <c r="K24" s="3315"/>
      <c r="L24" s="3315"/>
      <c r="M24" s="3315"/>
      <c r="N24" s="3315"/>
      <c r="O24" s="3315"/>
      <c r="P24" s="3315"/>
      <c r="Q24" s="3315"/>
      <c r="R24" s="3315"/>
      <c r="S24" s="3315"/>
      <c r="T24" s="3315"/>
      <c r="U24" s="3315"/>
      <c r="V24" s="3315"/>
      <c r="W24" s="3315"/>
      <c r="X24" s="3315"/>
      <c r="Y24" s="3315"/>
      <c r="Z24" s="3315"/>
      <c r="AA24" s="3315"/>
      <c r="AB24" s="3315"/>
      <c r="AC24" s="3315"/>
      <c r="AD24" s="3315"/>
      <c r="AE24" s="3315"/>
      <c r="AF24" s="3315"/>
      <c r="AG24" s="3315"/>
      <c r="AH24" s="3315"/>
      <c r="AI24" s="3315"/>
      <c r="AJ24" s="3315"/>
      <c r="AK24" s="3315"/>
      <c r="AL24" s="3315"/>
    </row>
    <row r="25" spans="3:38" x14ac:dyDescent="0.45">
      <c r="C25" s="497"/>
      <c r="E25" s="1402"/>
      <c r="F25" s="1402"/>
      <c r="G25" s="1402"/>
      <c r="H25" s="1402"/>
      <c r="I25" s="497"/>
      <c r="J25" s="677"/>
      <c r="K25" s="1408"/>
      <c r="L25" s="1408"/>
      <c r="M25" s="1408"/>
      <c r="N25" s="677"/>
      <c r="O25" s="1408"/>
      <c r="P25" s="1408"/>
      <c r="Q25" s="1408"/>
      <c r="R25" s="677"/>
      <c r="S25" s="1409"/>
      <c r="T25" s="1409"/>
      <c r="U25" s="1409"/>
      <c r="V25" s="626"/>
      <c r="W25" s="497"/>
      <c r="X25" s="677"/>
      <c r="Y25" s="1408"/>
      <c r="Z25" s="1408"/>
      <c r="AA25" s="1408"/>
      <c r="AB25" s="677"/>
      <c r="AC25" s="1408"/>
      <c r="AD25" s="1408"/>
      <c r="AE25" s="1408"/>
      <c r="AF25" s="677"/>
      <c r="AG25" s="1408"/>
      <c r="AH25" s="1408"/>
      <c r="AI25" s="1408"/>
      <c r="AJ25" s="626"/>
      <c r="AK25" s="497"/>
      <c r="AL25" s="677"/>
    </row>
    <row r="26" spans="3:38" ht="30.6" customHeight="1" x14ac:dyDescent="0.45">
      <c r="C26" s="3508" t="s">
        <v>5141</v>
      </c>
      <c r="D26" s="3508"/>
      <c r="E26" s="3508"/>
      <c r="F26" s="3508"/>
      <c r="G26" s="2782"/>
      <c r="H26" s="1392"/>
      <c r="I26" s="497"/>
      <c r="J26" s="677"/>
      <c r="K26" s="1409"/>
      <c r="L26" s="1409"/>
      <c r="M26" s="1409"/>
      <c r="N26" s="677"/>
      <c r="O26" s="1409"/>
      <c r="P26" s="1409"/>
      <c r="Q26" s="1409"/>
      <c r="R26" s="677"/>
      <c r="S26" s="1409"/>
      <c r="T26" s="1409"/>
      <c r="U26" s="1409"/>
      <c r="V26" s="626"/>
      <c r="W26" s="497"/>
      <c r="X26" s="677"/>
      <c r="Y26" s="1408"/>
      <c r="Z26" s="1408"/>
      <c r="AA26" s="1408"/>
      <c r="AB26" s="677"/>
      <c r="AC26" s="1408"/>
      <c r="AD26" s="1408"/>
      <c r="AE26" s="1408"/>
      <c r="AF26" s="677"/>
      <c r="AG26" s="1408"/>
      <c r="AH26" s="1408"/>
      <c r="AI26" s="1408"/>
      <c r="AJ26" s="626"/>
      <c r="AK26" s="497"/>
      <c r="AL26" s="677"/>
    </row>
    <row r="27" spans="3:38" x14ac:dyDescent="0.45">
      <c r="C27" s="1258" t="s">
        <v>2991</v>
      </c>
      <c r="D27" s="1259">
        <v>2019</v>
      </c>
      <c r="E27" s="1259">
        <v>2020</v>
      </c>
      <c r="F27" s="1259">
        <v>2021</v>
      </c>
      <c r="G27" s="2781">
        <v>2022</v>
      </c>
      <c r="Y27" s="1408"/>
      <c r="Z27" s="1408"/>
      <c r="AA27" s="1408"/>
    </row>
    <row r="28" spans="3:38" x14ac:dyDescent="0.45">
      <c r="C28" s="626" t="s">
        <v>357</v>
      </c>
      <c r="D28" s="1402">
        <v>11.238095238095239</v>
      </c>
      <c r="E28" s="1402">
        <v>10.902255639097744</v>
      </c>
      <c r="F28" s="1402">
        <f t="shared" ref="F28:G35" si="9">+L13/L$20*100</f>
        <v>10.707635009310987</v>
      </c>
      <c r="G28" s="1402">
        <f t="shared" si="9"/>
        <v>10.724106324472961</v>
      </c>
      <c r="Y28" s="1408"/>
      <c r="Z28" s="1408"/>
      <c r="AA28" s="1408"/>
    </row>
    <row r="29" spans="3:38" x14ac:dyDescent="0.45">
      <c r="C29" s="626" t="s">
        <v>2994</v>
      </c>
      <c r="D29" s="1402">
        <v>14.000000000000002</v>
      </c>
      <c r="E29" s="1402">
        <v>13.533834586466165</v>
      </c>
      <c r="F29" s="1402">
        <f t="shared" si="9"/>
        <v>13.407821229050279</v>
      </c>
      <c r="G29" s="1402">
        <f t="shared" si="9"/>
        <v>13.290559120073327</v>
      </c>
      <c r="Y29" s="1408"/>
      <c r="Z29" s="1408"/>
      <c r="AA29" s="1408"/>
    </row>
    <row r="30" spans="3:38" x14ac:dyDescent="0.45">
      <c r="C30" s="626" t="s">
        <v>355</v>
      </c>
      <c r="D30" s="1402">
        <v>19.61904761904762</v>
      </c>
      <c r="E30" s="1402">
        <v>19.830827067669173</v>
      </c>
      <c r="F30" s="1402">
        <f t="shared" si="9"/>
        <v>19.739292364990689</v>
      </c>
      <c r="G30" s="1402">
        <f t="shared" si="9"/>
        <v>20.348304307974335</v>
      </c>
      <c r="Y30" s="1408"/>
      <c r="Z30" s="1408"/>
      <c r="AA30" s="1408"/>
    </row>
    <row r="31" spans="3:38" x14ac:dyDescent="0.45">
      <c r="C31" s="626" t="s">
        <v>358</v>
      </c>
      <c r="D31" s="1402">
        <v>7.6190476190476195</v>
      </c>
      <c r="E31" s="1402">
        <v>7.8007518796992485</v>
      </c>
      <c r="F31" s="1402">
        <f t="shared" si="9"/>
        <v>7.8212290502793298</v>
      </c>
      <c r="G31" s="1402">
        <f t="shared" si="9"/>
        <v>7.516040329972502</v>
      </c>
      <c r="Y31" s="1408"/>
      <c r="Z31" s="1408"/>
      <c r="AA31" s="1408"/>
    </row>
    <row r="32" spans="3:38" x14ac:dyDescent="0.45">
      <c r="C32" s="626" t="s">
        <v>359</v>
      </c>
      <c r="D32" s="1402">
        <v>13.333333333333334</v>
      </c>
      <c r="E32" s="1402">
        <v>14.003759398496241</v>
      </c>
      <c r="F32" s="1402">
        <f t="shared" si="9"/>
        <v>14.059590316573555</v>
      </c>
      <c r="G32" s="1402">
        <f t="shared" si="9"/>
        <v>13.565536205316223</v>
      </c>
    </row>
    <row r="33" spans="3:7" x14ac:dyDescent="0.45">
      <c r="C33" s="626" t="s">
        <v>2995</v>
      </c>
      <c r="D33" s="1402">
        <v>20.761904761904763</v>
      </c>
      <c r="E33" s="1402">
        <v>20.394736842105264</v>
      </c>
      <c r="F33" s="1402">
        <f t="shared" si="9"/>
        <v>20.763500931098697</v>
      </c>
      <c r="G33" s="1402">
        <f t="shared" si="9"/>
        <v>21.173235563703024</v>
      </c>
    </row>
    <row r="34" spans="3:7" x14ac:dyDescent="0.45">
      <c r="C34" s="626" t="s">
        <v>2996</v>
      </c>
      <c r="D34" s="1402">
        <v>13.428571428571429</v>
      </c>
      <c r="E34" s="1402">
        <v>13.533834586466165</v>
      </c>
      <c r="F34" s="1402">
        <f t="shared" si="9"/>
        <v>13.500931098696462</v>
      </c>
      <c r="G34" s="1402">
        <f t="shared" si="9"/>
        <v>13.382218148487626</v>
      </c>
    </row>
    <row r="35" spans="3:7" x14ac:dyDescent="0.45">
      <c r="C35" s="630" t="s">
        <v>1949</v>
      </c>
      <c r="D35" s="1405">
        <v>100</v>
      </c>
      <c r="E35" s="1405">
        <v>100</v>
      </c>
      <c r="F35" s="1405">
        <f t="shared" si="9"/>
        <v>100</v>
      </c>
      <c r="G35" s="1405">
        <f t="shared" si="9"/>
        <v>100</v>
      </c>
    </row>
    <row r="36" spans="3:7" x14ac:dyDescent="0.45">
      <c r="C36" s="3787" t="s">
        <v>6652</v>
      </c>
      <c r="D36" s="3787"/>
      <c r="E36" s="3787"/>
      <c r="F36" s="3787"/>
      <c r="G36" s="2783"/>
    </row>
  </sheetData>
  <mergeCells count="31">
    <mergeCell ref="W11:W12"/>
    <mergeCell ref="X11:Z11"/>
    <mergeCell ref="AB11:AD11"/>
    <mergeCell ref="R11:U11"/>
    <mergeCell ref="AF11:AI11"/>
    <mergeCell ref="F11:F12"/>
    <mergeCell ref="C11:C12"/>
    <mergeCell ref="I11:I12"/>
    <mergeCell ref="J11:L11"/>
    <mergeCell ref="N11:P11"/>
    <mergeCell ref="D11:D12"/>
    <mergeCell ref="E11:E12"/>
    <mergeCell ref="G11:G12"/>
    <mergeCell ref="C26:F26"/>
    <mergeCell ref="C36:F36"/>
    <mergeCell ref="I24:AL24"/>
    <mergeCell ref="I21:AL21"/>
    <mergeCell ref="I22:AL22"/>
    <mergeCell ref="I23:AL23"/>
    <mergeCell ref="C10:E10"/>
    <mergeCell ref="I10:R10"/>
    <mergeCell ref="A6:B6"/>
    <mergeCell ref="C6:AB6"/>
    <mergeCell ref="C1:D1"/>
    <mergeCell ref="A3:B3"/>
    <mergeCell ref="C3:AB3"/>
    <mergeCell ref="A4:B4"/>
    <mergeCell ref="C4:AB4"/>
    <mergeCell ref="A5:B5"/>
    <mergeCell ref="C5:AB5"/>
    <mergeCell ref="W10:AF10"/>
  </mergeCells>
  <hyperlinks>
    <hyperlink ref="A1" location="'ODS 6.'!A1" display="REGRESAR" xr:uid="{00000000-0004-0000-C600-000000000000}"/>
    <hyperlink ref="C1" location="'Metadato 6.b.1'!A1" display="VER METADATO" xr:uid="{00000000-0004-0000-C600-000001000000}"/>
  </hyperlink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8" tint="-0.499984740745262"/>
  </sheetPr>
  <dimension ref="A1:O85"/>
  <sheetViews>
    <sheetView showGridLines="0" tabSelected="1" zoomScaleNormal="100" workbookViewId="0">
      <pane ySplit="1" topLeftCell="A2" activePane="bottomLeft" state="frozen"/>
      <selection activeCell="C12" sqref="C12:M16"/>
      <selection pane="bottomLeft" activeCell="Q5" sqref="Q5"/>
    </sheetView>
  </sheetViews>
  <sheetFormatPr baseColWidth="10" defaultColWidth="11.44140625" defaultRowHeight="14.4" x14ac:dyDescent="0.3"/>
  <cols>
    <col min="1" max="2" width="6.77734375" style="451" customWidth="1"/>
    <col min="3" max="3" width="11.44140625" style="451"/>
    <col min="4" max="4" width="8.33203125" style="451" customWidth="1"/>
    <col min="5" max="5" width="11.44140625" style="451" customWidth="1"/>
    <col min="6" max="13" width="11.44140625" style="451"/>
    <col min="14" max="14" width="2.33203125" style="451" customWidth="1"/>
    <col min="15" max="15" width="6.77734375" style="451" customWidth="1"/>
    <col min="16" max="16384" width="11.44140625" style="451"/>
  </cols>
  <sheetData>
    <row r="1" spans="1:15" ht="27.75" customHeight="1" x14ac:dyDescent="0.3">
      <c r="A1" s="3105" t="s">
        <v>319</v>
      </c>
      <c r="B1" s="3105"/>
      <c r="C1" s="3105"/>
      <c r="D1" s="3105"/>
      <c r="E1" s="3105"/>
      <c r="F1" s="3105"/>
      <c r="G1" s="3105"/>
      <c r="H1" s="3105"/>
      <c r="I1" s="3105"/>
      <c r="J1" s="3105"/>
      <c r="K1" s="3105"/>
      <c r="L1" s="3105"/>
      <c r="M1" s="3105"/>
      <c r="N1" s="3105"/>
      <c r="O1" s="3105"/>
    </row>
    <row r="3" spans="1:15" ht="18" customHeight="1" x14ac:dyDescent="0.3"/>
    <row r="4" spans="1:15" ht="18" customHeight="1" x14ac:dyDescent="0.3"/>
    <row r="5" spans="1:15" ht="18" customHeight="1" x14ac:dyDescent="0.3"/>
    <row r="6" spans="1:15" ht="18" customHeight="1" x14ac:dyDescent="0.3"/>
    <row r="7" spans="1:15" ht="7.95" customHeight="1" x14ac:dyDescent="0.3"/>
    <row r="8" spans="1:15" ht="18" customHeight="1" x14ac:dyDescent="0.3"/>
    <row r="9" spans="1:15" ht="18" customHeight="1" x14ac:dyDescent="0.3"/>
    <row r="10" spans="1:15" ht="18" customHeight="1" x14ac:dyDescent="0.3"/>
    <row r="11" spans="1:15" ht="7.95" customHeight="1" x14ac:dyDescent="0.3"/>
    <row r="12" spans="1:15" ht="18" customHeight="1" x14ac:dyDescent="0.3"/>
    <row r="13" spans="1:15" ht="18" customHeight="1" x14ac:dyDescent="0.3"/>
    <row r="14" spans="1:15" ht="18" customHeight="1" x14ac:dyDescent="0.3"/>
    <row r="15" spans="1:15" ht="7.95" customHeight="1" x14ac:dyDescent="0.3"/>
    <row r="16" spans="1:15" ht="18" customHeight="1" x14ac:dyDescent="0.3"/>
    <row r="17" ht="18" customHeight="1" x14ac:dyDescent="0.3"/>
    <row r="18" ht="18" customHeight="1" x14ac:dyDescent="0.3"/>
    <row r="19" ht="7.95" customHeight="1" x14ac:dyDescent="0.3"/>
    <row r="20" ht="18" customHeight="1" x14ac:dyDescent="0.3"/>
    <row r="21" ht="18" customHeight="1" x14ac:dyDescent="0.3"/>
    <row r="22" ht="18" customHeight="1" x14ac:dyDescent="0.3"/>
    <row r="23" ht="7.95" customHeight="1" x14ac:dyDescent="0.3"/>
    <row r="24" ht="18" customHeight="1" x14ac:dyDescent="0.3"/>
    <row r="25" ht="18" customHeight="1" x14ac:dyDescent="0.3"/>
    <row r="26" ht="18" customHeight="1" x14ac:dyDescent="0.3"/>
    <row r="27" ht="7.95" customHeight="1" x14ac:dyDescent="0.3"/>
    <row r="28" ht="18" customHeight="1" x14ac:dyDescent="0.3"/>
    <row r="29" ht="18" customHeight="1" x14ac:dyDescent="0.3"/>
    <row r="30" ht="18" customHeight="1" x14ac:dyDescent="0.3"/>
    <row r="31" ht="7.95" customHeight="1" x14ac:dyDescent="0.3"/>
    <row r="32" ht="18" customHeight="1" x14ac:dyDescent="0.3"/>
    <row r="33" ht="18" customHeight="1" x14ac:dyDescent="0.3"/>
    <row r="34" ht="18" customHeight="1" x14ac:dyDescent="0.3"/>
    <row r="35" ht="7.95" customHeight="1" x14ac:dyDescent="0.3"/>
    <row r="36" ht="18" customHeight="1" x14ac:dyDescent="0.3"/>
    <row r="37" ht="18" customHeight="1" x14ac:dyDescent="0.3"/>
    <row r="38" ht="18" customHeight="1" x14ac:dyDescent="0.3"/>
    <row r="39" ht="7.95" customHeight="1" x14ac:dyDescent="0.3"/>
    <row r="40" ht="18" customHeight="1" x14ac:dyDescent="0.3"/>
    <row r="41" ht="18" customHeight="1" x14ac:dyDescent="0.3"/>
    <row r="42" ht="18" customHeight="1" x14ac:dyDescent="0.3"/>
    <row r="43" ht="7.95" customHeight="1" x14ac:dyDescent="0.3"/>
    <row r="44" ht="18" customHeight="1" x14ac:dyDescent="0.3"/>
    <row r="45" ht="18" customHeight="1" x14ac:dyDescent="0.3"/>
    <row r="46" ht="18" customHeight="1" x14ac:dyDescent="0.3"/>
    <row r="47" ht="7.95" customHeight="1" x14ac:dyDescent="0.3"/>
    <row r="48" ht="18" customHeight="1" x14ac:dyDescent="0.3"/>
    <row r="49" ht="18" customHeight="1" x14ac:dyDescent="0.3"/>
    <row r="50" ht="18" customHeight="1" x14ac:dyDescent="0.3"/>
    <row r="51" ht="7.95" customHeight="1" x14ac:dyDescent="0.3"/>
    <row r="52" ht="18" customHeight="1" x14ac:dyDescent="0.3"/>
    <row r="53" ht="18" customHeight="1" x14ac:dyDescent="0.3"/>
    <row r="54" ht="18" customHeight="1" x14ac:dyDescent="0.3"/>
    <row r="55" ht="7.95" customHeight="1" x14ac:dyDescent="0.3"/>
    <row r="56" ht="18" customHeight="1" x14ac:dyDescent="0.3"/>
    <row r="57" ht="18" customHeight="1" x14ac:dyDescent="0.3"/>
    <row r="58" ht="18" customHeight="1" x14ac:dyDescent="0.3"/>
    <row r="59" ht="7.95" customHeight="1" x14ac:dyDescent="0.3"/>
    <row r="60" ht="18" customHeight="1" x14ac:dyDescent="0.3"/>
    <row r="61" ht="18" customHeight="1" x14ac:dyDescent="0.3"/>
    <row r="62" ht="18" customHeight="1" x14ac:dyDescent="0.3"/>
    <row r="63" ht="7.95" customHeight="1" x14ac:dyDescent="0.3"/>
    <row r="64" ht="18" customHeight="1" x14ac:dyDescent="0.3"/>
    <row r="65" ht="18" customHeight="1" x14ac:dyDescent="0.3"/>
    <row r="66" ht="18" customHeight="1" x14ac:dyDescent="0.3"/>
    <row r="67" ht="7.95" customHeight="1" x14ac:dyDescent="0.3"/>
    <row r="68" ht="18" customHeight="1" x14ac:dyDescent="0.3"/>
    <row r="69" ht="18" customHeight="1" x14ac:dyDescent="0.3"/>
    <row r="70" ht="18" customHeight="1" x14ac:dyDescent="0.3"/>
    <row r="71" ht="18" customHeight="1" x14ac:dyDescent="0.3"/>
    <row r="72" ht="18" customHeight="1" x14ac:dyDescent="0.3"/>
    <row r="73" ht="18" customHeight="1" x14ac:dyDescent="0.3"/>
    <row r="74" ht="18" customHeight="1" x14ac:dyDescent="0.3"/>
    <row r="75" ht="18" customHeight="1" x14ac:dyDescent="0.3"/>
    <row r="76" ht="18" customHeight="1" x14ac:dyDescent="0.3"/>
    <row r="77" ht="18" customHeight="1" x14ac:dyDescent="0.3"/>
    <row r="78" ht="18" customHeight="1" x14ac:dyDescent="0.3"/>
    <row r="79" ht="18" customHeight="1" x14ac:dyDescent="0.3"/>
    <row r="80" ht="18" customHeight="1" x14ac:dyDescent="0.3"/>
    <row r="81" ht="18" customHeight="1" x14ac:dyDescent="0.3"/>
    <row r="82" ht="18" customHeight="1" x14ac:dyDescent="0.3"/>
    <row r="83" ht="18" customHeight="1" x14ac:dyDescent="0.3"/>
    <row r="84" ht="18" customHeight="1" x14ac:dyDescent="0.3"/>
    <row r="85" ht="18" customHeight="1" x14ac:dyDescent="0.3"/>
  </sheetData>
  <mergeCells count="1">
    <mergeCell ref="A1:O1"/>
  </mergeCells>
  <pageMargins left="0.7" right="0.7" top="0.75" bottom="0.75" header="0.3" footer="0.3"/>
  <pageSetup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20">
    <tabColor rgb="FF7030A0"/>
  </sheetPr>
  <dimension ref="A1:Q20"/>
  <sheetViews>
    <sheetView showGridLines="0" workbookViewId="0">
      <pane ySplit="1" topLeftCell="A2" activePane="bottomLeft" state="frozen"/>
      <selection activeCell="B1" sqref="B1"/>
      <selection pane="bottomLeft"/>
    </sheetView>
  </sheetViews>
  <sheetFormatPr baseColWidth="10" defaultColWidth="11.44140625" defaultRowHeight="15.6" x14ac:dyDescent="0.3"/>
  <cols>
    <col min="1" max="2" width="15" style="689" customWidth="1"/>
    <col min="3" max="3" width="10.77734375" style="690" customWidth="1"/>
    <col min="4" max="5" width="10.77734375" style="689" customWidth="1"/>
    <col min="6" max="16384" width="11.44140625" style="689"/>
  </cols>
  <sheetData>
    <row r="1" spans="1:17" s="686" customFormat="1" ht="18.600000000000001" x14ac:dyDescent="0.45">
      <c r="A1" s="563" t="s">
        <v>337</v>
      </c>
      <c r="B1" s="685"/>
      <c r="C1" s="3119" t="s">
        <v>338</v>
      </c>
      <c r="D1" s="3119"/>
    </row>
    <row r="2" spans="1:17" s="160" customFormat="1" ht="18.600000000000001" x14ac:dyDescent="0.45">
      <c r="C2" s="687"/>
    </row>
    <row r="3" spans="1:17" s="160" customFormat="1" ht="18.600000000000001" x14ac:dyDescent="0.45">
      <c r="A3" s="3111" t="s">
        <v>339</v>
      </c>
      <c r="B3" s="3111"/>
      <c r="C3" s="3117" t="s">
        <v>321</v>
      </c>
      <c r="D3" s="3118"/>
      <c r="E3" s="3118"/>
      <c r="F3" s="3118"/>
      <c r="G3" s="3118"/>
      <c r="H3" s="3118"/>
      <c r="I3" s="3118"/>
      <c r="J3" s="3118"/>
      <c r="K3" s="3118"/>
      <c r="L3" s="3118"/>
      <c r="M3" s="3118"/>
      <c r="N3" s="3118"/>
      <c r="O3" s="3118"/>
      <c r="P3" s="3118"/>
      <c r="Q3" s="3118"/>
    </row>
    <row r="4" spans="1:17" s="160" customFormat="1" ht="35.4" customHeight="1" x14ac:dyDescent="0.45">
      <c r="A4" s="3111" t="s">
        <v>340</v>
      </c>
      <c r="B4" s="3111"/>
      <c r="C4" s="3117" t="s">
        <v>24</v>
      </c>
      <c r="D4" s="3118"/>
      <c r="E4" s="3118"/>
      <c r="F4" s="3118"/>
      <c r="G4" s="3118"/>
      <c r="H4" s="3118"/>
      <c r="I4" s="3118"/>
      <c r="J4" s="3118"/>
      <c r="K4" s="3118"/>
      <c r="L4" s="3118"/>
      <c r="M4" s="3118"/>
      <c r="N4" s="3118"/>
      <c r="O4" s="3118"/>
      <c r="P4" s="3118"/>
      <c r="Q4" s="3118"/>
    </row>
    <row r="5" spans="1:17" s="160" customFormat="1" ht="16.2" customHeight="1" x14ac:dyDescent="0.45">
      <c r="A5" s="3111" t="s">
        <v>341</v>
      </c>
      <c r="B5" s="3111"/>
      <c r="C5" s="3117" t="s">
        <v>3945</v>
      </c>
      <c r="D5" s="3118"/>
      <c r="E5" s="3118"/>
      <c r="F5" s="3118"/>
      <c r="G5" s="3118"/>
      <c r="H5" s="3118"/>
      <c r="I5" s="3118"/>
      <c r="J5" s="3118"/>
      <c r="K5" s="3118"/>
      <c r="L5" s="3118"/>
      <c r="M5" s="3118"/>
      <c r="N5" s="3118"/>
      <c r="O5" s="3118"/>
      <c r="P5" s="3118"/>
      <c r="Q5" s="3118"/>
    </row>
    <row r="6" spans="1:17" s="160" customFormat="1" ht="18.600000000000001" x14ac:dyDescent="0.45">
      <c r="A6" s="3111" t="s">
        <v>417</v>
      </c>
      <c r="B6" s="3111"/>
      <c r="C6" s="3117" t="s">
        <v>454</v>
      </c>
      <c r="D6" s="3118"/>
      <c r="E6" s="3118"/>
      <c r="F6" s="3118"/>
      <c r="G6" s="3118"/>
      <c r="H6" s="3118"/>
      <c r="I6" s="3118"/>
      <c r="J6" s="3118"/>
      <c r="K6" s="3118"/>
      <c r="L6" s="3118"/>
      <c r="M6" s="3118"/>
      <c r="N6" s="3118"/>
      <c r="O6" s="3118"/>
      <c r="P6" s="3118"/>
      <c r="Q6" s="3118"/>
    </row>
    <row r="7" spans="1:17" s="160" customFormat="1" ht="18.600000000000001" x14ac:dyDescent="0.45"/>
    <row r="8" spans="1:17" s="160" customFormat="1" ht="18.600000000000001" x14ac:dyDescent="0.45">
      <c r="A8" s="686"/>
      <c r="C8" s="687"/>
    </row>
    <row r="9" spans="1:17" s="160" customFormat="1" ht="18.600000000000001" customHeight="1" x14ac:dyDescent="0.45">
      <c r="A9" s="686"/>
      <c r="C9" s="3195" t="s">
        <v>6661</v>
      </c>
      <c r="D9" s="3195"/>
      <c r="E9" s="3195"/>
      <c r="F9" s="3195"/>
      <c r="G9" s="3195"/>
      <c r="H9" s="3195"/>
      <c r="I9" s="3195"/>
      <c r="J9" s="3195"/>
      <c r="K9" s="3195"/>
      <c r="L9" s="3195"/>
      <c r="M9" s="3195"/>
      <c r="N9" s="3195"/>
      <c r="O9" s="3195"/>
      <c r="P9" s="3195"/>
      <c r="Q9" s="3195"/>
    </row>
    <row r="10" spans="1:17" s="160" customFormat="1" ht="18.600000000000001" x14ac:dyDescent="0.45">
      <c r="A10" s="686"/>
      <c r="C10" s="3195"/>
      <c r="D10" s="3195"/>
      <c r="E10" s="3195"/>
      <c r="F10" s="3195"/>
      <c r="G10" s="3195"/>
      <c r="H10" s="3195"/>
      <c r="I10" s="3195"/>
      <c r="J10" s="3195"/>
      <c r="K10" s="3195"/>
      <c r="L10" s="3195"/>
      <c r="M10" s="3195"/>
      <c r="N10" s="3195"/>
      <c r="O10" s="3195"/>
      <c r="P10" s="3195"/>
      <c r="Q10" s="3195"/>
    </row>
    <row r="11" spans="1:17" s="160" customFormat="1" ht="18.600000000000001" x14ac:dyDescent="0.45">
      <c r="A11" s="686"/>
      <c r="C11" s="3195"/>
      <c r="D11" s="3195"/>
      <c r="E11" s="3195"/>
      <c r="F11" s="3195"/>
      <c r="G11" s="3195"/>
      <c r="H11" s="3195"/>
      <c r="I11" s="3195"/>
      <c r="J11" s="3195"/>
      <c r="K11" s="3195"/>
      <c r="L11" s="3195"/>
      <c r="M11" s="3195"/>
      <c r="N11" s="3195"/>
      <c r="O11" s="3195"/>
      <c r="P11" s="3195"/>
      <c r="Q11" s="3195"/>
    </row>
    <row r="12" spans="1:17" s="160" customFormat="1" ht="18.600000000000001" x14ac:dyDescent="0.45">
      <c r="A12" s="686"/>
      <c r="C12" s="3195"/>
      <c r="D12" s="3195"/>
      <c r="E12" s="3195"/>
      <c r="F12" s="3195"/>
      <c r="G12" s="3195"/>
      <c r="H12" s="3195"/>
      <c r="I12" s="3195"/>
      <c r="J12" s="3195"/>
      <c r="K12" s="3195"/>
      <c r="L12" s="3195"/>
      <c r="M12" s="3195"/>
      <c r="N12" s="3195"/>
      <c r="O12" s="3195"/>
      <c r="P12" s="3195"/>
      <c r="Q12" s="3195"/>
    </row>
    <row r="13" spans="1:17" s="160" customFormat="1" ht="18.600000000000001" x14ac:dyDescent="0.45">
      <c r="A13" s="686"/>
      <c r="C13" s="3195"/>
      <c r="D13" s="3195"/>
      <c r="E13" s="3195"/>
      <c r="F13" s="3195"/>
      <c r="G13" s="3195"/>
      <c r="H13" s="3195"/>
      <c r="I13" s="3195"/>
      <c r="J13" s="3195"/>
      <c r="K13" s="3195"/>
      <c r="L13" s="3195"/>
      <c r="M13" s="3195"/>
      <c r="N13" s="3195"/>
      <c r="O13" s="3195"/>
      <c r="P13" s="3195"/>
      <c r="Q13" s="3195"/>
    </row>
    <row r="14" spans="1:17" x14ac:dyDescent="0.3">
      <c r="A14" s="688"/>
    </row>
    <row r="15" spans="1:17" x14ac:dyDescent="0.3">
      <c r="A15" s="688"/>
    </row>
    <row r="16" spans="1:17" x14ac:dyDescent="0.3">
      <c r="A16" s="688"/>
    </row>
    <row r="17" spans="1:17" x14ac:dyDescent="0.3">
      <c r="A17" s="688"/>
    </row>
    <row r="18" spans="1:17" x14ac:dyDescent="0.3">
      <c r="A18" s="688"/>
    </row>
    <row r="19" spans="1:17" x14ac:dyDescent="0.3">
      <c r="A19" s="688"/>
    </row>
    <row r="20" spans="1:17" ht="15.6" customHeight="1" x14ac:dyDescent="0.4">
      <c r="C20" s="3194" t="s">
        <v>6662</v>
      </c>
      <c r="D20" s="3194"/>
      <c r="E20" s="3194"/>
      <c r="F20" s="3194"/>
      <c r="G20" s="3194"/>
      <c r="H20" s="3194"/>
      <c r="I20" s="3194"/>
      <c r="J20" s="3194"/>
      <c r="K20" s="3194"/>
      <c r="L20" s="3194"/>
      <c r="M20" s="3194"/>
      <c r="N20" s="3194"/>
      <c r="O20" s="3194"/>
      <c r="P20" s="3194"/>
      <c r="Q20" s="3194"/>
    </row>
  </sheetData>
  <mergeCells count="11">
    <mergeCell ref="C20:Q20"/>
    <mergeCell ref="A6:B6"/>
    <mergeCell ref="C1:D1"/>
    <mergeCell ref="A3:B3"/>
    <mergeCell ref="A4:B4"/>
    <mergeCell ref="A5:B5"/>
    <mergeCell ref="C3:Q3"/>
    <mergeCell ref="C4:Q4"/>
    <mergeCell ref="C5:Q5"/>
    <mergeCell ref="C6:Q6"/>
    <mergeCell ref="C9:Q13"/>
  </mergeCells>
  <hyperlinks>
    <hyperlink ref="A1" location="'ODS 1.'!A1" display="REGRESAR" xr:uid="{00000000-0004-0000-1300-000000000000}"/>
    <hyperlink ref="C1" location="'Metadato 1.5.3'!A1" display="VER METADATO " xr:uid="{00000000-0004-0000-1300-000001000000}"/>
  </hyperlinks>
  <pageMargins left="0.7" right="0.7" top="0.75" bottom="0.75" header="0.3" footer="0.3"/>
  <pageSetup paperSize="9" orientation="portrait" r:id="rId1"/>
  <drawing r:id="rId2"/>
</worksheet>
</file>

<file path=xl/worksheets/sheet2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700-000000000000}">
  <sheetPr codeName="Hoja194">
    <tabColor theme="0" tint="-0.499984740745262"/>
  </sheetPr>
  <dimension ref="A1:F36"/>
  <sheetViews>
    <sheetView showGridLines="0" zoomScaleNormal="100" workbookViewId="0">
      <pane ySplit="1" topLeftCell="A2" activePane="bottomLeft" state="frozen"/>
      <selection pane="bottomLeft" activeCell="G10" sqref="G10"/>
    </sheetView>
  </sheetViews>
  <sheetFormatPr baseColWidth="10" defaultColWidth="11.44140625" defaultRowHeight="17.399999999999999" x14ac:dyDescent="0.3"/>
  <cols>
    <col min="1" max="1" width="11.44140625" style="1305"/>
    <col min="2" max="2" width="26.44140625" style="1305" customWidth="1"/>
    <col min="3" max="3" width="24" style="1305" customWidth="1"/>
    <col min="4" max="4" width="85.77734375" style="1305" customWidth="1"/>
    <col min="5" max="5" width="11.44140625" style="1305"/>
    <col min="6" max="6" width="7.21875" style="1305" customWidth="1"/>
    <col min="7" max="16384" width="11.44140625" style="1305"/>
  </cols>
  <sheetData>
    <row r="1" spans="1:6" x14ac:dyDescent="0.3">
      <c r="B1" s="481" t="s">
        <v>337</v>
      </c>
    </row>
    <row r="2" spans="1:6" ht="18" thickBot="1" x14ac:dyDescent="0.35"/>
    <row r="3" spans="1:6" ht="23.25" customHeight="1" thickBot="1" x14ac:dyDescent="0.35">
      <c r="B3" s="3505" t="s">
        <v>370</v>
      </c>
      <c r="C3" s="3505"/>
      <c r="D3" s="3505"/>
      <c r="F3" s="1267" t="s">
        <v>471</v>
      </c>
    </row>
    <row r="4" spans="1:6" ht="29.25" customHeight="1" x14ac:dyDescent="0.3">
      <c r="A4" s="1306"/>
      <c r="B4" s="3142" t="s">
        <v>449</v>
      </c>
      <c r="C4" s="3142"/>
      <c r="D4" s="44" t="s">
        <v>25</v>
      </c>
    </row>
    <row r="5" spans="1:6" x14ac:dyDescent="0.3">
      <c r="B5" s="3142" t="s">
        <v>373</v>
      </c>
      <c r="C5" s="3142"/>
      <c r="D5" s="44" t="s">
        <v>86</v>
      </c>
    </row>
    <row r="6" spans="1:6" x14ac:dyDescent="0.3">
      <c r="B6" s="3142" t="s">
        <v>374</v>
      </c>
      <c r="C6" s="3142"/>
      <c r="D6" s="45" t="s">
        <v>956</v>
      </c>
    </row>
    <row r="7" spans="1:6" ht="34.799999999999997" x14ac:dyDescent="0.3">
      <c r="B7" s="3143" t="s">
        <v>375</v>
      </c>
      <c r="C7" s="3143"/>
      <c r="D7" s="46" t="s">
        <v>4031</v>
      </c>
    </row>
    <row r="8" spans="1:6" x14ac:dyDescent="0.3">
      <c r="B8" s="3143" t="s">
        <v>2480</v>
      </c>
      <c r="C8" s="3143"/>
      <c r="D8" s="1266" t="s">
        <v>2569</v>
      </c>
    </row>
    <row r="9" spans="1:6" x14ac:dyDescent="0.45">
      <c r="B9" s="178"/>
      <c r="C9" s="178"/>
      <c r="D9" s="178"/>
    </row>
    <row r="10" spans="1:6" ht="23.25" customHeight="1" x14ac:dyDescent="0.3">
      <c r="B10" s="3505" t="s">
        <v>376</v>
      </c>
      <c r="C10" s="3505"/>
      <c r="D10" s="3505"/>
    </row>
    <row r="11" spans="1:6" ht="34.799999999999997" x14ac:dyDescent="0.3">
      <c r="B11" s="3185" t="s">
        <v>377</v>
      </c>
      <c r="C11" s="3156"/>
      <c r="D11" s="44" t="s">
        <v>3000</v>
      </c>
    </row>
    <row r="12" spans="1:6" ht="36" customHeight="1" x14ac:dyDescent="0.3">
      <c r="B12" s="3143" t="s">
        <v>379</v>
      </c>
      <c r="C12" s="3143"/>
      <c r="D12" s="661" t="s">
        <v>3001</v>
      </c>
    </row>
    <row r="13" spans="1:6" x14ac:dyDescent="0.3">
      <c r="B13" s="3142" t="s">
        <v>380</v>
      </c>
      <c r="C13" s="3142"/>
      <c r="D13" s="603" t="s">
        <v>3002</v>
      </c>
    </row>
    <row r="14" spans="1:6" x14ac:dyDescent="0.3">
      <c r="B14" s="3142" t="s">
        <v>381</v>
      </c>
      <c r="C14" s="3156"/>
      <c r="D14" s="603" t="s">
        <v>3003</v>
      </c>
    </row>
    <row r="15" spans="1:6" ht="34.799999999999997" x14ac:dyDescent="0.3">
      <c r="B15" s="3142" t="s">
        <v>382</v>
      </c>
      <c r="C15" s="3142"/>
      <c r="D15" s="44" t="s">
        <v>3425</v>
      </c>
    </row>
    <row r="16" spans="1:6" ht="52.2" x14ac:dyDescent="0.3">
      <c r="B16" s="3142" t="s">
        <v>383</v>
      </c>
      <c r="C16" s="3142"/>
      <c r="D16" s="44" t="s">
        <v>4830</v>
      </c>
    </row>
    <row r="17" spans="2:4" x14ac:dyDescent="0.3">
      <c r="B17" s="3142" t="s">
        <v>384</v>
      </c>
      <c r="C17" s="3142"/>
      <c r="D17" s="83" t="s">
        <v>385</v>
      </c>
    </row>
    <row r="18" spans="2:4" ht="52.2" x14ac:dyDescent="0.3">
      <c r="B18" s="3143" t="s">
        <v>386</v>
      </c>
      <c r="C18" s="3143"/>
      <c r="D18" s="44" t="s">
        <v>4831</v>
      </c>
    </row>
    <row r="19" spans="2:4" ht="15" customHeight="1" x14ac:dyDescent="0.3">
      <c r="B19" s="3144" t="s">
        <v>387</v>
      </c>
      <c r="C19" s="3145"/>
      <c r="D19" s="83" t="s">
        <v>3004</v>
      </c>
    </row>
    <row r="20" spans="2:4" x14ac:dyDescent="0.3">
      <c r="B20" s="3142" t="s">
        <v>388</v>
      </c>
      <c r="C20" s="3142"/>
      <c r="D20" s="44" t="s">
        <v>424</v>
      </c>
    </row>
    <row r="21" spans="2:4" ht="34.799999999999997" x14ac:dyDescent="0.3">
      <c r="B21" s="3146" t="s">
        <v>390</v>
      </c>
      <c r="C21" s="54" t="s">
        <v>391</v>
      </c>
      <c r="D21" s="44" t="s">
        <v>4832</v>
      </c>
    </row>
    <row r="22" spans="2:4" x14ac:dyDescent="0.3">
      <c r="B22" s="3147"/>
      <c r="C22" s="577" t="s">
        <v>393</v>
      </c>
      <c r="D22" s="83"/>
    </row>
    <row r="23" spans="2:4" x14ac:dyDescent="0.3">
      <c r="B23" s="3142" t="s">
        <v>395</v>
      </c>
      <c r="C23" s="3142"/>
      <c r="D23" s="44" t="s">
        <v>3426</v>
      </c>
    </row>
    <row r="24" spans="2:4" ht="34.799999999999997" x14ac:dyDescent="0.3">
      <c r="B24" s="3142" t="s">
        <v>397</v>
      </c>
      <c r="C24" s="3142"/>
      <c r="D24" s="95" t="s">
        <v>3005</v>
      </c>
    </row>
    <row r="25" spans="2:4" x14ac:dyDescent="0.3">
      <c r="B25" s="3142" t="s">
        <v>399</v>
      </c>
      <c r="C25" s="3142"/>
      <c r="D25" s="83" t="s">
        <v>3003</v>
      </c>
    </row>
    <row r="26" spans="2:4" ht="15" customHeight="1" x14ac:dyDescent="0.3">
      <c r="B26" s="3143" t="s">
        <v>401</v>
      </c>
      <c r="C26" s="3143"/>
      <c r="D26" s="95" t="s">
        <v>4833</v>
      </c>
    </row>
    <row r="27" spans="2:4" ht="87" x14ac:dyDescent="0.3">
      <c r="B27" s="3149" t="s">
        <v>403</v>
      </c>
      <c r="C27" s="3150"/>
      <c r="D27" s="44" t="s">
        <v>3006</v>
      </c>
    </row>
    <row r="28" spans="2:4" ht="121.8" x14ac:dyDescent="0.3">
      <c r="B28" s="578" t="s">
        <v>404</v>
      </c>
      <c r="C28" s="579"/>
      <c r="D28" s="83" t="s">
        <v>3007</v>
      </c>
    </row>
    <row r="29" spans="2:4" x14ac:dyDescent="0.3">
      <c r="B29" s="3151" t="s">
        <v>405</v>
      </c>
      <c r="C29" s="3152"/>
      <c r="D29" s="61"/>
    </row>
    <row r="30" spans="2:4" x14ac:dyDescent="0.3">
      <c r="B30" s="114"/>
      <c r="C30" s="114"/>
      <c r="D30" s="115"/>
    </row>
    <row r="31" spans="2:4" ht="23.25" customHeight="1" x14ac:dyDescent="0.3">
      <c r="B31" s="3505" t="s">
        <v>406</v>
      </c>
      <c r="C31" s="3505"/>
      <c r="D31" s="3505"/>
    </row>
    <row r="32" spans="2:4" x14ac:dyDescent="0.3">
      <c r="B32" s="3149" t="s">
        <v>407</v>
      </c>
      <c r="C32" s="3150"/>
      <c r="D32" s="95" t="s">
        <v>3008</v>
      </c>
    </row>
    <row r="33" spans="2:4" x14ac:dyDescent="0.3">
      <c r="B33" s="3149" t="s">
        <v>409</v>
      </c>
      <c r="C33" s="3150"/>
      <c r="D33" s="95" t="s">
        <v>3009</v>
      </c>
    </row>
    <row r="34" spans="2:4" x14ac:dyDescent="0.3">
      <c r="B34" s="3149" t="s">
        <v>411</v>
      </c>
      <c r="C34" s="3150"/>
      <c r="D34" s="95" t="s">
        <v>1424</v>
      </c>
    </row>
    <row r="35" spans="2:4" x14ac:dyDescent="0.3">
      <c r="B35" s="3149" t="s">
        <v>413</v>
      </c>
      <c r="C35" s="3150"/>
      <c r="D35" s="95" t="s">
        <v>3010</v>
      </c>
    </row>
    <row r="36" spans="2:4" x14ac:dyDescent="0.3">
      <c r="B36" s="3149" t="s">
        <v>415</v>
      </c>
      <c r="C36" s="3150"/>
      <c r="D36" s="1410" t="s">
        <v>3011</v>
      </c>
    </row>
  </sheetData>
  <mergeCells count="30">
    <mergeCell ref="B16:C16"/>
    <mergeCell ref="B3:D3"/>
    <mergeCell ref="B4:C4"/>
    <mergeCell ref="B5:C5"/>
    <mergeCell ref="B6:C6"/>
    <mergeCell ref="B7:C7"/>
    <mergeCell ref="B10:D10"/>
    <mergeCell ref="B11:C11"/>
    <mergeCell ref="B12:C12"/>
    <mergeCell ref="B13:C13"/>
    <mergeCell ref="B14:C14"/>
    <mergeCell ref="B15:C15"/>
    <mergeCell ref="B8:C8"/>
    <mergeCell ref="B31:D31"/>
    <mergeCell ref="B17:C17"/>
    <mergeCell ref="B18:C18"/>
    <mergeCell ref="B19:C19"/>
    <mergeCell ref="B20:C20"/>
    <mergeCell ref="B21:B22"/>
    <mergeCell ref="B23:C23"/>
    <mergeCell ref="B24:C24"/>
    <mergeCell ref="B25:C25"/>
    <mergeCell ref="B26:C26"/>
    <mergeCell ref="B27:C27"/>
    <mergeCell ref="B29:C29"/>
    <mergeCell ref="B32:C32"/>
    <mergeCell ref="B33:C33"/>
    <mergeCell ref="B34:C34"/>
    <mergeCell ref="B35:C35"/>
    <mergeCell ref="B36:C36"/>
  </mergeCells>
  <dataValidations count="5">
    <dataValidation allowBlank="1" showDropDown="1" showInputMessage="1" showErrorMessage="1" sqref="D13" xr:uid="{00000000-0002-0000-C700-000000000000}"/>
    <dataValidation type="list" allowBlank="1" showInputMessage="1" showErrorMessage="1" sqref="D4" xr:uid="{00000000-0002-0000-C700-000001000000}">
      <formula1>ODS</formula1>
    </dataValidation>
    <dataValidation type="list" allowBlank="1" showInputMessage="1" showErrorMessage="1" sqref="D5" xr:uid="{00000000-0002-0000-C700-000002000000}">
      <formula1>Metas_ODS</formula1>
    </dataValidation>
    <dataValidation type="list" allowBlank="1" showInputMessage="1" showErrorMessage="1" sqref="D6" xr:uid="{00000000-0002-0000-C700-000003000000}">
      <formula1>Numero_indicador</formula1>
    </dataValidation>
    <dataValidation type="list" allowBlank="1" showInputMessage="1" showErrorMessage="1" sqref="D7" xr:uid="{00000000-0002-0000-C700-000004000000}">
      <formula1>Nombre_indicador_ODS</formula1>
    </dataValidation>
  </dataValidations>
  <hyperlinks>
    <hyperlink ref="B1" location="'6.b.1'!A1" display="REGRESAR" xr:uid="{00000000-0004-0000-C700-000000000000}"/>
    <hyperlink ref="D8" r:id="rId1" xr:uid="{00000000-0004-0000-C700-000001000000}"/>
  </hyperlinks>
  <pageMargins left="0.7" right="0.7" top="0.75" bottom="0.75" header="0.3" footer="0.3"/>
</worksheet>
</file>

<file path=xl/worksheets/sheet2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800-000000000000}">
  <sheetPr codeName="Hoja195">
    <tabColor rgb="FFFCC30B"/>
  </sheetPr>
  <dimension ref="A1:E10"/>
  <sheetViews>
    <sheetView showGridLines="0" workbookViewId="0">
      <pane ySplit="4" topLeftCell="A5" activePane="bottomLeft" state="frozen"/>
      <selection activeCell="I38" sqref="I38"/>
      <selection pane="bottomLeft" sqref="A1:B1"/>
    </sheetView>
  </sheetViews>
  <sheetFormatPr baseColWidth="10" defaultRowHeight="17.399999999999999" x14ac:dyDescent="0.45"/>
  <cols>
    <col min="1" max="2" width="11.5546875" style="22"/>
    <col min="3" max="3" width="64.77734375" style="22" customWidth="1"/>
    <col min="4" max="4" width="15.5546875" style="22" customWidth="1"/>
    <col min="5" max="5" width="77.44140625" style="22" customWidth="1"/>
    <col min="6" max="16384" width="11.5546875" style="22"/>
  </cols>
  <sheetData>
    <row r="1" spans="1:5" ht="18.600000000000001" x14ac:dyDescent="0.45">
      <c r="A1" s="3108" t="s">
        <v>320</v>
      </c>
      <c r="B1" s="3108"/>
    </row>
    <row r="3" spans="1:5" ht="52.5" customHeight="1" x14ac:dyDescent="0.45">
      <c r="A3" s="65"/>
      <c r="B3" s="65"/>
      <c r="C3" s="3788" t="s">
        <v>1425</v>
      </c>
      <c r="D3" s="3788"/>
      <c r="E3" s="3788"/>
    </row>
    <row r="4" spans="1:5" s="67" customFormat="1" ht="48" customHeight="1" x14ac:dyDescent="0.45">
      <c r="A4" s="66"/>
      <c r="B4" s="66"/>
      <c r="C4" s="466" t="s">
        <v>322</v>
      </c>
      <c r="D4" s="466" t="s">
        <v>323</v>
      </c>
      <c r="E4" s="466" t="s">
        <v>324</v>
      </c>
    </row>
    <row r="5" spans="1:5" s="68" customFormat="1" ht="30" customHeight="1" x14ac:dyDescent="0.3">
      <c r="C5" s="3106" t="s">
        <v>87</v>
      </c>
      <c r="D5" s="452" t="s">
        <v>1426</v>
      </c>
      <c r="E5" s="462" t="s">
        <v>4032</v>
      </c>
    </row>
    <row r="6" spans="1:5" s="68" customFormat="1" ht="37.200000000000003" x14ac:dyDescent="0.3">
      <c r="C6" s="3107"/>
      <c r="D6" s="452" t="s">
        <v>1427</v>
      </c>
      <c r="E6" s="462" t="s">
        <v>4033</v>
      </c>
    </row>
    <row r="7" spans="1:5" s="68" customFormat="1" ht="37.200000000000003" x14ac:dyDescent="0.3">
      <c r="C7" s="461" t="s">
        <v>88</v>
      </c>
      <c r="D7" s="452" t="s">
        <v>1428</v>
      </c>
      <c r="E7" s="462" t="s">
        <v>4034</v>
      </c>
    </row>
    <row r="8" spans="1:5" s="68" customFormat="1" ht="37.200000000000003" x14ac:dyDescent="0.3">
      <c r="C8" s="461" t="s">
        <v>89</v>
      </c>
      <c r="D8" s="452" t="s">
        <v>1429</v>
      </c>
      <c r="E8" s="462" t="s">
        <v>4035</v>
      </c>
    </row>
    <row r="9" spans="1:5" s="68" customFormat="1" ht="111.6" x14ac:dyDescent="0.3">
      <c r="C9" s="461" t="s">
        <v>90</v>
      </c>
      <c r="D9" s="453" t="s">
        <v>1430</v>
      </c>
      <c r="E9" s="463" t="s">
        <v>4036</v>
      </c>
    </row>
    <row r="10" spans="1:5" s="68" customFormat="1" ht="111.6" x14ac:dyDescent="0.3">
      <c r="C10" s="461" t="s">
        <v>91</v>
      </c>
      <c r="D10" s="452" t="s">
        <v>1431</v>
      </c>
      <c r="E10" s="462" t="s">
        <v>4037</v>
      </c>
    </row>
  </sheetData>
  <mergeCells count="3">
    <mergeCell ref="A1:B1"/>
    <mergeCell ref="C3:E3"/>
    <mergeCell ref="C5:C6"/>
  </mergeCells>
  <hyperlinks>
    <hyperlink ref="A1" location="Objetivos!A1" display="REGRESAR A INICIO" xr:uid="{00000000-0004-0000-C800-000000000000}"/>
    <hyperlink ref="A1:B1" location="'Lista de Objetivos'!A1" display="REGRESAR A INICIO" xr:uid="{00000000-0004-0000-C800-000001000000}"/>
    <hyperlink ref="D5" location="'7.1.1'!A1" display="7.1.1" xr:uid="{00000000-0004-0000-C800-000002000000}"/>
    <hyperlink ref="E5" location="'7.1.1'!A1" display="7.1.1 Proporción de la población que tiene acceso a la electricidad" xr:uid="{00000000-0004-0000-C800-000003000000}"/>
    <hyperlink ref="D6" location="'7.1.2'!A1" display="7.1.2" xr:uid="{00000000-0004-0000-C800-000004000000}"/>
    <hyperlink ref="E6" location="'7.1.2'!A1" display="7.1.2 Proporción de la población cuya fuente primaria de energía son los combustibles y tecnologías limpios" xr:uid="{00000000-0004-0000-C800-000005000000}"/>
    <hyperlink ref="D7" location="'7.2.1'!A1" display="7.2.1" xr:uid="{00000000-0004-0000-C800-000006000000}"/>
    <hyperlink ref="E7" location="'7.2.1'!A1" display="7.2.1 Proporción de energía renovable en el consumo final total de energía" xr:uid="{00000000-0004-0000-C800-000007000000}"/>
    <hyperlink ref="D8" location="'7.3.1'!A1" display="7.3.1" xr:uid="{00000000-0004-0000-C800-000008000000}"/>
    <hyperlink ref="E8" location="'7.3.1'!A1" display="7.3.1 Intensidad energética medida en función de la energía primaria y el PIB" xr:uid="{00000000-0004-0000-C800-000009000000}"/>
    <hyperlink ref="D9" location="'7.a.1'!A1" display="7.a.1" xr:uid="{00000000-0004-0000-C800-00000A000000}"/>
    <hyperlink ref="E9" location="'7.a.1'!A1" display="7.a.1 Corrientes financieras internacionales hacia los países en desarrollo para apoyar la investigación y el desarrollo de energías limpias y la producción de energía renovable, incluidos los sistemas híbridos" xr:uid="{00000000-0004-0000-C800-00000B000000}"/>
    <hyperlink ref="D10" location="'7.b.1'!A1" display="7.b.1" xr:uid="{00000000-0004-0000-C800-00000C000000}"/>
    <hyperlink ref="E10" location="'7.b.1'!A1" display="7.b.1 Capacidad instalada de generación de energía renovable en los países en desarrollo (expresada en vatios per cápita)" xr:uid="{00000000-0004-0000-C800-00000D000000}"/>
  </hyperlinks>
  <pageMargins left="0.7" right="0.7" top="0.75" bottom="0.75" header="0.3" footer="0.3"/>
  <pageSetup orientation="portrait" r:id="rId1"/>
  <drawing r:id="rId2"/>
</worksheet>
</file>

<file path=xl/worksheets/sheet2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900-000000000000}">
  <sheetPr codeName="Hoja196"/>
  <dimension ref="A1:X46"/>
  <sheetViews>
    <sheetView showGridLines="0" zoomScaleNormal="100" workbookViewId="0">
      <pane ySplit="1" topLeftCell="A2" activePane="bottomLeft" state="frozen"/>
      <selection pane="bottomLeft"/>
    </sheetView>
  </sheetViews>
  <sheetFormatPr baseColWidth="10" defaultColWidth="11.44140625" defaultRowHeight="17.399999999999999" x14ac:dyDescent="0.45"/>
  <cols>
    <col min="1" max="2" width="15.21875" style="178" customWidth="1"/>
    <col min="3" max="3" width="8.44140625" style="178" customWidth="1"/>
    <col min="4" max="4" width="7.5546875" style="178" customWidth="1"/>
    <col min="5" max="6" width="11.44140625" style="178"/>
    <col min="7" max="7" width="0.77734375" style="178" customWidth="1"/>
    <col min="8" max="9" width="11.44140625" style="178"/>
    <col min="10" max="10" width="0.5546875" style="178" customWidth="1"/>
    <col min="11" max="16" width="11.44140625" style="178"/>
    <col min="17" max="17" width="0.77734375" style="178" customWidth="1"/>
    <col min="18" max="16384" width="11.44140625" style="178"/>
  </cols>
  <sheetData>
    <row r="1" spans="1:24" s="1260" customFormat="1" ht="18.600000000000001" x14ac:dyDescent="0.45">
      <c r="A1" s="576" t="s">
        <v>337</v>
      </c>
      <c r="C1" s="3119" t="s">
        <v>430</v>
      </c>
      <c r="D1" s="3119"/>
    </row>
    <row r="2" spans="1:24" s="1260" customFormat="1" ht="18.600000000000001" x14ac:dyDescent="0.45"/>
    <row r="3" spans="1:24" s="1260" customFormat="1" ht="18.600000000000001" x14ac:dyDescent="0.45">
      <c r="A3" s="3789" t="s">
        <v>339</v>
      </c>
      <c r="B3" s="3795"/>
      <c r="C3" s="3789" t="s">
        <v>1425</v>
      </c>
      <c r="D3" s="3791"/>
      <c r="E3" s="3791"/>
      <c r="F3" s="3791"/>
      <c r="G3" s="3791"/>
      <c r="H3" s="3791"/>
      <c r="I3" s="3791"/>
      <c r="J3" s="3791"/>
      <c r="K3" s="3791"/>
      <c r="L3" s="3791"/>
      <c r="M3" s="3791"/>
      <c r="N3" s="3791"/>
      <c r="O3" s="3791"/>
      <c r="P3" s="3791"/>
      <c r="Q3" s="3791"/>
      <c r="R3" s="3791"/>
      <c r="S3" s="3791"/>
      <c r="T3" s="3791"/>
      <c r="U3" s="3791"/>
      <c r="V3" s="3790"/>
    </row>
    <row r="4" spans="1:24" s="1260" customFormat="1" ht="18.600000000000001" x14ac:dyDescent="0.45">
      <c r="A4" s="3789" t="s">
        <v>340</v>
      </c>
      <c r="B4" s="3790"/>
      <c r="C4" s="3789" t="s">
        <v>87</v>
      </c>
      <c r="D4" s="3791"/>
      <c r="E4" s="3791"/>
      <c r="F4" s="3791"/>
      <c r="G4" s="3791"/>
      <c r="H4" s="3791"/>
      <c r="I4" s="3791"/>
      <c r="J4" s="3791"/>
      <c r="K4" s="3791"/>
      <c r="L4" s="3791"/>
      <c r="M4" s="3791"/>
      <c r="N4" s="3791"/>
      <c r="O4" s="3791"/>
      <c r="P4" s="3791"/>
      <c r="Q4" s="3791"/>
      <c r="R4" s="3791"/>
      <c r="S4" s="3791"/>
      <c r="T4" s="3791"/>
      <c r="U4" s="3791"/>
      <c r="V4" s="3790"/>
    </row>
    <row r="5" spans="1:24" s="1260" customFormat="1" ht="18.600000000000001" x14ac:dyDescent="0.45">
      <c r="A5" s="3789" t="s">
        <v>341</v>
      </c>
      <c r="B5" s="3790"/>
      <c r="C5" s="3789" t="s">
        <v>4032</v>
      </c>
      <c r="D5" s="3791"/>
      <c r="E5" s="3791"/>
      <c r="F5" s="3791"/>
      <c r="G5" s="3791"/>
      <c r="H5" s="3791"/>
      <c r="I5" s="3791"/>
      <c r="J5" s="3791"/>
      <c r="K5" s="3791"/>
      <c r="L5" s="3791"/>
      <c r="M5" s="3791"/>
      <c r="N5" s="3791"/>
      <c r="O5" s="3791"/>
      <c r="P5" s="3791"/>
      <c r="Q5" s="3791"/>
      <c r="R5" s="3791"/>
      <c r="S5" s="3791"/>
      <c r="T5" s="3791"/>
      <c r="U5" s="3791"/>
      <c r="V5" s="3790"/>
    </row>
    <row r="6" spans="1:24" s="1260" customFormat="1" ht="18.600000000000001" x14ac:dyDescent="0.45">
      <c r="A6" s="3789" t="s">
        <v>417</v>
      </c>
      <c r="B6" s="3790"/>
      <c r="C6" s="3789" t="s">
        <v>5142</v>
      </c>
      <c r="D6" s="3791"/>
      <c r="E6" s="3791"/>
      <c r="F6" s="3791"/>
      <c r="G6" s="3791"/>
      <c r="H6" s="3791"/>
      <c r="I6" s="3791"/>
      <c r="J6" s="3791"/>
      <c r="K6" s="3791"/>
      <c r="L6" s="3791"/>
      <c r="M6" s="3791"/>
      <c r="N6" s="3791"/>
      <c r="O6" s="3791"/>
      <c r="P6" s="3791"/>
      <c r="Q6" s="3791"/>
      <c r="R6" s="3791"/>
      <c r="S6" s="3791"/>
      <c r="T6" s="3791"/>
      <c r="U6" s="3791"/>
      <c r="V6" s="3790"/>
    </row>
    <row r="7" spans="1:24" s="1260" customFormat="1" ht="18.600000000000001" x14ac:dyDescent="0.45"/>
    <row r="8" spans="1:24" s="1260" customFormat="1" ht="18.600000000000001" x14ac:dyDescent="0.45"/>
    <row r="9" spans="1:24" s="1260" customFormat="1" ht="18.600000000000001" x14ac:dyDescent="0.45">
      <c r="C9" s="1037" t="s">
        <v>5142</v>
      </c>
      <c r="D9" s="1037"/>
      <c r="E9" s="1037"/>
      <c r="F9" s="1037"/>
      <c r="G9" s="1037"/>
      <c r="H9" s="1037"/>
      <c r="I9" s="1037"/>
      <c r="J9" s="1037"/>
      <c r="K9" s="1037"/>
      <c r="L9" s="1037"/>
      <c r="M9" s="1037"/>
      <c r="N9" s="1037"/>
      <c r="O9" s="1037"/>
      <c r="P9" s="1037"/>
      <c r="Q9" s="1037"/>
      <c r="R9" s="1037"/>
      <c r="S9" s="1037"/>
      <c r="T9" s="1037"/>
      <c r="U9" s="1037"/>
      <c r="V9" s="1037"/>
      <c r="W9" s="1037"/>
      <c r="X9" s="1037"/>
    </row>
    <row r="10" spans="1:24" s="1260" customFormat="1" ht="18.600000000000001" x14ac:dyDescent="0.45">
      <c r="C10" s="1037"/>
      <c r="D10" s="1037"/>
      <c r="E10" s="1037"/>
      <c r="F10" s="1037"/>
      <c r="G10" s="1037"/>
      <c r="H10" s="1037"/>
      <c r="I10" s="1037"/>
      <c r="J10" s="1037"/>
      <c r="K10" s="1037"/>
      <c r="L10" s="1037"/>
      <c r="M10" s="1037"/>
      <c r="N10" s="1037"/>
      <c r="O10" s="1037"/>
      <c r="P10" s="1037"/>
      <c r="Q10" s="1037"/>
      <c r="R10" s="1037"/>
      <c r="S10" s="1037"/>
      <c r="T10" s="1037"/>
      <c r="U10" s="1037"/>
      <c r="V10" s="1037"/>
      <c r="W10" s="1037"/>
      <c r="X10" s="1037"/>
    </row>
    <row r="11" spans="1:24" x14ac:dyDescent="0.45">
      <c r="C11" s="3792" t="s">
        <v>343</v>
      </c>
      <c r="D11" s="3792" t="s">
        <v>344</v>
      </c>
      <c r="E11" s="3794" t="s">
        <v>345</v>
      </c>
      <c r="F11" s="3794"/>
      <c r="G11" s="1419"/>
      <c r="H11" s="3794" t="s">
        <v>346</v>
      </c>
      <c r="I11" s="3794"/>
      <c r="J11" s="1419"/>
      <c r="K11" s="3794" t="s">
        <v>347</v>
      </c>
      <c r="L11" s="3794"/>
      <c r="M11" s="3794"/>
      <c r="N11" s="3794"/>
      <c r="O11" s="3794"/>
      <c r="P11" s="3794"/>
      <c r="Q11" s="1419"/>
      <c r="R11" s="3794" t="s">
        <v>349</v>
      </c>
      <c r="S11" s="3794"/>
      <c r="T11" s="3794"/>
      <c r="U11" s="3794"/>
      <c r="V11" s="3794"/>
      <c r="W11" s="3794"/>
      <c r="X11" s="3794"/>
    </row>
    <row r="12" spans="1:24" ht="34.799999999999997" x14ac:dyDescent="0.45">
      <c r="C12" s="3793"/>
      <c r="D12" s="3793"/>
      <c r="E12" s="1420" t="s">
        <v>350</v>
      </c>
      <c r="F12" s="1420" t="s">
        <v>351</v>
      </c>
      <c r="G12" s="1420"/>
      <c r="H12" s="1420" t="s">
        <v>352</v>
      </c>
      <c r="I12" s="1420" t="s">
        <v>353</v>
      </c>
      <c r="J12" s="1420"/>
      <c r="K12" s="1420" t="s">
        <v>354</v>
      </c>
      <c r="L12" s="1420" t="s">
        <v>355</v>
      </c>
      <c r="M12" s="1420" t="s">
        <v>356</v>
      </c>
      <c r="N12" s="1420" t="s">
        <v>357</v>
      </c>
      <c r="O12" s="1421" t="s">
        <v>358</v>
      </c>
      <c r="P12" s="1421" t="s">
        <v>359</v>
      </c>
      <c r="Q12" s="1421"/>
      <c r="R12" s="1420" t="s">
        <v>363</v>
      </c>
      <c r="S12" s="1421" t="s">
        <v>364</v>
      </c>
      <c r="T12" s="1420" t="s">
        <v>365</v>
      </c>
      <c r="U12" s="1420" t="s">
        <v>366</v>
      </c>
      <c r="V12" s="1420" t="s">
        <v>367</v>
      </c>
      <c r="W12" s="1420" t="s">
        <v>368</v>
      </c>
      <c r="X12" s="1420" t="s">
        <v>369</v>
      </c>
    </row>
    <row r="13" spans="1:24" x14ac:dyDescent="0.45">
      <c r="C13" s="845">
        <v>2010</v>
      </c>
      <c r="D13" s="1411">
        <v>99.141816540837794</v>
      </c>
      <c r="E13" s="1412">
        <v>99.02135755481693</v>
      </c>
      <c r="F13" s="1412">
        <v>99.255804897629758</v>
      </c>
      <c r="G13" s="1412"/>
      <c r="H13" s="1412">
        <v>99.758583496154046</v>
      </c>
      <c r="I13" s="1413">
        <v>97.490395515935617</v>
      </c>
      <c r="J13" s="1413"/>
      <c r="K13" s="1413">
        <v>99.782580865709392</v>
      </c>
      <c r="L13" s="1413">
        <v>98.256946641163381</v>
      </c>
      <c r="M13" s="1413">
        <v>99.076329284330285</v>
      </c>
      <c r="N13" s="1413">
        <v>98.865175320306435</v>
      </c>
      <c r="O13" s="1413">
        <v>97.790032075006167</v>
      </c>
      <c r="P13" s="1413">
        <v>96.665009897519724</v>
      </c>
      <c r="Q13" s="1413"/>
      <c r="R13" s="1412">
        <v>98.822102043187016</v>
      </c>
      <c r="S13" s="1412">
        <v>98.958518027428525</v>
      </c>
      <c r="T13" s="1412">
        <v>98.960548453183478</v>
      </c>
      <c r="U13" s="1412">
        <v>99.205448715398518</v>
      </c>
      <c r="V13" s="1412">
        <v>99.254259316517917</v>
      </c>
      <c r="W13" s="1412">
        <v>99.21585314803859</v>
      </c>
      <c r="X13" s="1412">
        <v>99.324201728994012</v>
      </c>
    </row>
    <row r="14" spans="1:24" x14ac:dyDescent="0.45">
      <c r="C14" s="845">
        <v>2011</v>
      </c>
      <c r="D14" s="1411">
        <v>99.486471620387491</v>
      </c>
      <c r="E14" s="1412">
        <v>99.355628368433159</v>
      </c>
      <c r="F14" s="1412">
        <v>99.610915605903998</v>
      </c>
      <c r="G14" s="1412"/>
      <c r="H14" s="1412">
        <v>99.965273218412904</v>
      </c>
      <c r="I14" s="1413">
        <v>98.204954747599288</v>
      </c>
      <c r="J14" s="1413"/>
      <c r="K14" s="1413">
        <v>99.947952309564087</v>
      </c>
      <c r="L14" s="1413">
        <v>98.944540171139863</v>
      </c>
      <c r="M14" s="1413">
        <v>99.724401913875596</v>
      </c>
      <c r="N14" s="1413">
        <v>98.998472930532742</v>
      </c>
      <c r="O14" s="1413">
        <v>97.519491272329077</v>
      </c>
      <c r="P14" s="1413">
        <v>98.857594562814015</v>
      </c>
      <c r="Q14" s="1413"/>
      <c r="R14" s="1412">
        <v>99.227518886075416</v>
      </c>
      <c r="S14" s="1412">
        <v>99.286374611396937</v>
      </c>
      <c r="T14" s="1412">
        <v>99.179102178554757</v>
      </c>
      <c r="U14" s="1412">
        <v>99.59365913202339</v>
      </c>
      <c r="V14" s="1412">
        <v>99.654195054109039</v>
      </c>
      <c r="W14" s="1412">
        <v>99.582576126426673</v>
      </c>
      <c r="X14" s="1412">
        <v>99.453531144381259</v>
      </c>
    </row>
    <row r="15" spans="1:24" x14ac:dyDescent="0.45">
      <c r="C15" s="845">
        <v>2012</v>
      </c>
      <c r="D15" s="1411">
        <v>99.700053706962947</v>
      </c>
      <c r="E15" s="1412">
        <v>99.642973762476728</v>
      </c>
      <c r="F15" s="1412">
        <v>99.7542921307233</v>
      </c>
      <c r="G15" s="1412"/>
      <c r="H15" s="1412">
        <v>99.986262620294397</v>
      </c>
      <c r="I15" s="1413">
        <v>98.934957879266278</v>
      </c>
      <c r="J15" s="1413"/>
      <c r="K15" s="1413">
        <v>99.95202119734455</v>
      </c>
      <c r="L15" s="1413">
        <v>99.40483528329095</v>
      </c>
      <c r="M15" s="1413">
        <v>99.855245199592432</v>
      </c>
      <c r="N15" s="1413">
        <v>98.764120663856815</v>
      </c>
      <c r="O15" s="1413">
        <v>98.777735087887805</v>
      </c>
      <c r="P15" s="1413">
        <v>99.813095980873399</v>
      </c>
      <c r="Q15" s="1413"/>
      <c r="R15" s="1412">
        <v>99.704075919832974</v>
      </c>
      <c r="S15" s="1412">
        <v>99.670663047754857</v>
      </c>
      <c r="T15" s="1412">
        <v>99.570819660873951</v>
      </c>
      <c r="U15" s="1412">
        <v>99.73389673263776</v>
      </c>
      <c r="V15" s="1412">
        <v>99.76540510624082</v>
      </c>
      <c r="W15" s="1412">
        <v>99.719546239370032</v>
      </c>
      <c r="X15" s="1412">
        <v>99.6072963695201</v>
      </c>
    </row>
    <row r="16" spans="1:24" x14ac:dyDescent="0.45">
      <c r="C16" s="845">
        <v>2013</v>
      </c>
      <c r="D16" s="1411">
        <v>99.721539919685668</v>
      </c>
      <c r="E16" s="1412">
        <v>99.62524838494879</v>
      </c>
      <c r="F16" s="1412">
        <v>99.811561554779374</v>
      </c>
      <c r="G16" s="1412"/>
      <c r="H16" s="1412">
        <v>99.977651662354546</v>
      </c>
      <c r="I16" s="1413">
        <v>99.038100710193874</v>
      </c>
      <c r="J16" s="1413"/>
      <c r="K16" s="1413">
        <v>99.968793766911872</v>
      </c>
      <c r="L16" s="1413">
        <v>99.27324678551463</v>
      </c>
      <c r="M16" s="1413">
        <v>99.711520016526734</v>
      </c>
      <c r="N16" s="1413">
        <v>99.119704338559558</v>
      </c>
      <c r="O16" s="1413">
        <v>99.225242658730622</v>
      </c>
      <c r="P16" s="1413">
        <v>99.332544801509215</v>
      </c>
      <c r="Q16" s="1413"/>
      <c r="R16" s="1412">
        <v>99.476577829213397</v>
      </c>
      <c r="S16" s="1412">
        <v>99.631027408805181</v>
      </c>
      <c r="T16" s="1412">
        <v>99.782771027085744</v>
      </c>
      <c r="U16" s="1412">
        <v>99.808635797798345</v>
      </c>
      <c r="V16" s="1412">
        <v>99.735172406891266</v>
      </c>
      <c r="W16" s="1412">
        <v>99.76184529420108</v>
      </c>
      <c r="X16" s="1412">
        <v>99.673019138261694</v>
      </c>
    </row>
    <row r="17" spans="3:24" x14ac:dyDescent="0.45">
      <c r="C17" s="845">
        <v>2014</v>
      </c>
      <c r="D17" s="1411">
        <v>99.432786166587533</v>
      </c>
      <c r="E17" s="1412">
        <v>99.352681086315783</v>
      </c>
      <c r="F17" s="1412">
        <v>99.508922367635876</v>
      </c>
      <c r="G17" s="1412"/>
      <c r="H17" s="1412">
        <v>99.744596377545463</v>
      </c>
      <c r="I17" s="1413">
        <v>98.60200753131393</v>
      </c>
      <c r="J17" s="1413"/>
      <c r="K17" s="1413">
        <v>99.875818397092772</v>
      </c>
      <c r="L17" s="1413">
        <v>99.098703011650912</v>
      </c>
      <c r="M17" s="1413">
        <v>99.950632162420177</v>
      </c>
      <c r="N17" s="1413">
        <v>98.929089333247305</v>
      </c>
      <c r="O17" s="1413">
        <v>98.368030495196592</v>
      </c>
      <c r="P17" s="1413">
        <v>97.562256205732538</v>
      </c>
      <c r="Q17" s="1413"/>
      <c r="R17" s="1412">
        <v>98.749881907048348</v>
      </c>
      <c r="S17" s="1412">
        <v>99.450129029958845</v>
      </c>
      <c r="T17" s="1412">
        <v>99.43887832971987</v>
      </c>
      <c r="U17" s="1412">
        <v>99.311399279090523</v>
      </c>
      <c r="V17" s="1412">
        <v>99.584511756086087</v>
      </c>
      <c r="W17" s="1412">
        <v>99.536967969013318</v>
      </c>
      <c r="X17" s="1412">
        <v>99.4638400631991</v>
      </c>
    </row>
    <row r="18" spans="3:24" x14ac:dyDescent="0.45">
      <c r="C18" s="845">
        <v>2015</v>
      </c>
      <c r="D18" s="1411">
        <v>99.389232215471552</v>
      </c>
      <c r="E18" s="1412">
        <v>99.312405673844566</v>
      </c>
      <c r="F18" s="1412">
        <v>99.461935012637255</v>
      </c>
      <c r="G18" s="1412"/>
      <c r="H18" s="1412">
        <v>99.73934454091075</v>
      </c>
      <c r="I18" s="1413">
        <v>98.458294002811357</v>
      </c>
      <c r="J18" s="1413"/>
      <c r="K18" s="1413">
        <v>99.870486463210582</v>
      </c>
      <c r="L18" s="1413">
        <v>98.242713272570754</v>
      </c>
      <c r="M18" s="1413">
        <v>99.439890905456153</v>
      </c>
      <c r="N18" s="1413">
        <v>98.873708819456255</v>
      </c>
      <c r="O18" s="1413">
        <v>98.491989776045614</v>
      </c>
      <c r="P18" s="1413">
        <v>98.172303427223099</v>
      </c>
      <c r="Q18" s="1413"/>
      <c r="R18" s="1412">
        <v>98.901210910425235</v>
      </c>
      <c r="S18" s="1412">
        <v>99.332486680708712</v>
      </c>
      <c r="T18" s="1412">
        <v>99.187954071915541</v>
      </c>
      <c r="U18" s="1412">
        <v>99.494270038419032</v>
      </c>
      <c r="V18" s="1412">
        <v>99.467208612545306</v>
      </c>
      <c r="W18" s="1412">
        <v>99.459543788096596</v>
      </c>
      <c r="X18" s="1412">
        <v>99.519124549672426</v>
      </c>
    </row>
    <row r="19" spans="3:24" x14ac:dyDescent="0.45">
      <c r="C19" s="845">
        <v>2016</v>
      </c>
      <c r="D19" s="1411">
        <v>99.536725918357575</v>
      </c>
      <c r="E19" s="1412">
        <v>99.476939631291955</v>
      </c>
      <c r="F19" s="1412">
        <v>99.593121617212404</v>
      </c>
      <c r="G19" s="1412"/>
      <c r="H19" s="1412">
        <v>99.819073983142857</v>
      </c>
      <c r="I19" s="1413">
        <v>98.787250548192347</v>
      </c>
      <c r="J19" s="1413"/>
      <c r="K19" s="1413">
        <v>99.837220529023412</v>
      </c>
      <c r="L19" s="1413">
        <v>99.352071595012461</v>
      </c>
      <c r="M19" s="1413">
        <v>99.660241590364492</v>
      </c>
      <c r="N19" s="1413">
        <v>99.443231199006746</v>
      </c>
      <c r="O19" s="1413">
        <v>98.528762019285523</v>
      </c>
      <c r="P19" s="1413">
        <v>98.507869403555233</v>
      </c>
      <c r="Q19" s="1413"/>
      <c r="R19" s="1412">
        <v>99.237561303342403</v>
      </c>
      <c r="S19" s="1412">
        <v>99.404387555029402</v>
      </c>
      <c r="T19" s="1412">
        <v>99.423386477165948</v>
      </c>
      <c r="U19" s="1412">
        <v>99.505086700986851</v>
      </c>
      <c r="V19" s="1412">
        <v>99.53522223631478</v>
      </c>
      <c r="W19" s="1412">
        <v>99.665781888923121</v>
      </c>
      <c r="X19" s="1412">
        <v>99.616828457209365</v>
      </c>
    </row>
    <row r="20" spans="3:24" x14ac:dyDescent="0.45">
      <c r="C20" s="845">
        <v>2017</v>
      </c>
      <c r="D20" s="1411">
        <v>99.684537166191603</v>
      </c>
      <c r="E20" s="1412">
        <v>99.641259109857018</v>
      </c>
      <c r="F20" s="1412">
        <v>99.725508684551031</v>
      </c>
      <c r="G20" s="1412"/>
      <c r="H20" s="1412">
        <v>99.856767824680475</v>
      </c>
      <c r="I20" s="1413">
        <v>99.227833430530836</v>
      </c>
      <c r="J20" s="1413"/>
      <c r="K20" s="1413">
        <v>99.8613018039552</v>
      </c>
      <c r="L20" s="1413">
        <v>99.668381750658057</v>
      </c>
      <c r="M20" s="1413">
        <v>99.520235212729162</v>
      </c>
      <c r="N20" s="1413">
        <v>99.680581440737143</v>
      </c>
      <c r="O20" s="1413">
        <v>99.227040305131069</v>
      </c>
      <c r="P20" s="1413">
        <v>98.971412268473912</v>
      </c>
      <c r="Q20" s="1413"/>
      <c r="R20" s="1412">
        <v>99.544552080696107</v>
      </c>
      <c r="S20" s="1412">
        <v>99.552391790666675</v>
      </c>
      <c r="T20" s="1412">
        <v>99.617825103931139</v>
      </c>
      <c r="U20" s="1412">
        <v>99.721879176464626</v>
      </c>
      <c r="V20" s="1412">
        <v>99.793019882160124</v>
      </c>
      <c r="W20" s="1412">
        <v>99.71979275680097</v>
      </c>
      <c r="X20" s="1412">
        <v>99.637779275827427</v>
      </c>
    </row>
    <row r="21" spans="3:24" x14ac:dyDescent="0.45">
      <c r="C21" s="845">
        <v>2018</v>
      </c>
      <c r="D21" s="1411">
        <v>99.668343634765904</v>
      </c>
      <c r="E21" s="1412">
        <v>99.581658259946721</v>
      </c>
      <c r="F21" s="1412">
        <v>99.750319828595195</v>
      </c>
      <c r="G21" s="1412"/>
      <c r="H21" s="1412">
        <v>99.909362263965946</v>
      </c>
      <c r="I21" s="1413">
        <v>99.030839892623121</v>
      </c>
      <c r="J21" s="1413"/>
      <c r="K21" s="1413">
        <v>99.931480955669855</v>
      </c>
      <c r="L21" s="1413">
        <v>99.272941895417503</v>
      </c>
      <c r="M21" s="1413">
        <v>99.757664869574697</v>
      </c>
      <c r="N21" s="1413">
        <v>99.763382403510775</v>
      </c>
      <c r="O21" s="1413">
        <v>99.162035988255624</v>
      </c>
      <c r="P21" s="1413">
        <v>98.44586287371807</v>
      </c>
      <c r="Q21" s="1413"/>
      <c r="R21" s="1412">
        <v>99.530660490631888</v>
      </c>
      <c r="S21" s="1412">
        <v>99.580913501968098</v>
      </c>
      <c r="T21" s="1412">
        <v>99.509529941572012</v>
      </c>
      <c r="U21" s="1412">
        <v>99.807745078154696</v>
      </c>
      <c r="V21" s="1412">
        <v>99.773549044226158</v>
      </c>
      <c r="W21" s="1412">
        <v>99.703449664828895</v>
      </c>
      <c r="X21" s="1412">
        <v>99.538984887931946</v>
      </c>
    </row>
    <row r="22" spans="3:24" x14ac:dyDescent="0.45">
      <c r="C22" s="845">
        <v>2019</v>
      </c>
      <c r="D22" s="1411">
        <v>99.713660610348782</v>
      </c>
      <c r="E22" s="1412">
        <v>99.644651565649539</v>
      </c>
      <c r="F22" s="1412">
        <v>99.77856090668071</v>
      </c>
      <c r="G22" s="1412"/>
      <c r="H22" s="1412">
        <v>99.920630466021493</v>
      </c>
      <c r="I22" s="1413">
        <v>99.167000106508837</v>
      </c>
      <c r="J22" s="1413"/>
      <c r="K22" s="1413">
        <v>99.975019309786404</v>
      </c>
      <c r="L22" s="1413">
        <v>99.111824670279063</v>
      </c>
      <c r="M22" s="1413">
        <v>99.876554391543976</v>
      </c>
      <c r="N22" s="1413">
        <v>99.878630232204529</v>
      </c>
      <c r="O22" s="1413">
        <v>99.423918584008575</v>
      </c>
      <c r="P22" s="1413">
        <v>98.357986027463255</v>
      </c>
      <c r="Q22" s="1413"/>
      <c r="R22" s="1412">
        <v>99.552328139647386</v>
      </c>
      <c r="S22" s="1412">
        <v>99.567435091103434</v>
      </c>
      <c r="T22" s="1412">
        <v>99.558068364541725</v>
      </c>
      <c r="U22" s="1412">
        <v>99.845037081634331</v>
      </c>
      <c r="V22" s="1412">
        <v>99.784193697698342</v>
      </c>
      <c r="W22" s="1412">
        <v>99.767265602615652</v>
      </c>
      <c r="X22" s="1412">
        <v>99.647654238831578</v>
      </c>
    </row>
    <row r="23" spans="3:24" x14ac:dyDescent="0.45">
      <c r="C23" s="845">
        <v>2020</v>
      </c>
      <c r="D23" s="1411">
        <v>99.895547310377481</v>
      </c>
      <c r="E23" s="1412">
        <v>99.858896667920831</v>
      </c>
      <c r="F23" s="1412">
        <v>99.930082206605562</v>
      </c>
      <c r="G23" s="1412"/>
      <c r="H23" s="1412">
        <v>99.942296953527332</v>
      </c>
      <c r="I23" s="1413">
        <v>99.77216010024955</v>
      </c>
      <c r="J23" s="1413"/>
      <c r="K23" s="1413">
        <v>99.991431236463086</v>
      </c>
      <c r="L23" s="1413">
        <v>99.964193931760235</v>
      </c>
      <c r="M23" s="1413">
        <v>99.498611106523668</v>
      </c>
      <c r="N23" s="1413">
        <v>99.953782659578209</v>
      </c>
      <c r="O23" s="1413">
        <v>99.824411953895094</v>
      </c>
      <c r="P23" s="1413">
        <v>99.424237470056795</v>
      </c>
      <c r="Q23" s="1413"/>
      <c r="R23" s="1412">
        <v>99.792063442505224</v>
      </c>
      <c r="S23" s="1412">
        <v>99.7476834650207</v>
      </c>
      <c r="T23" s="1412">
        <v>99.917947733968887</v>
      </c>
      <c r="U23" s="1412">
        <v>99.972796378325384</v>
      </c>
      <c r="V23" s="1412">
        <v>99.958461867383406</v>
      </c>
      <c r="W23" s="1412">
        <v>99.945980086072822</v>
      </c>
      <c r="X23" s="1412">
        <v>99.756505300201027</v>
      </c>
    </row>
    <row r="24" spans="3:24" x14ac:dyDescent="0.45">
      <c r="C24" s="845">
        <v>2021</v>
      </c>
      <c r="D24" s="1411">
        <v>99.739029204133004</v>
      </c>
      <c r="E24" s="1412">
        <v>99.739453149704474</v>
      </c>
      <c r="F24" s="1412">
        <v>99.738636643388773</v>
      </c>
      <c r="G24" s="1412"/>
      <c r="H24" s="1412">
        <v>99.922338573364669</v>
      </c>
      <c r="I24" s="1413">
        <v>99.255901459047124</v>
      </c>
      <c r="J24" s="1413"/>
      <c r="K24" s="1413">
        <v>99.93408633092173</v>
      </c>
      <c r="L24" s="1413">
        <v>99.473406133328652</v>
      </c>
      <c r="M24" s="1413">
        <v>99.581135133551825</v>
      </c>
      <c r="N24" s="1413">
        <v>99.796633695859768</v>
      </c>
      <c r="O24" s="1413">
        <v>99.369366657492776</v>
      </c>
      <c r="P24" s="1413">
        <v>99.000295742931868</v>
      </c>
      <c r="Q24" s="1413"/>
      <c r="R24" s="1412">
        <v>99.22499546140314</v>
      </c>
      <c r="S24" s="1412">
        <v>99.47079881354199</v>
      </c>
      <c r="T24" s="1412">
        <v>99.826822433233815</v>
      </c>
      <c r="U24" s="1412">
        <v>99.748935070536078</v>
      </c>
      <c r="V24" s="1412">
        <v>99.781117829543987</v>
      </c>
      <c r="W24" s="1412">
        <v>99.820184691476598</v>
      </c>
      <c r="X24" s="1412">
        <v>99.839922584029338</v>
      </c>
    </row>
    <row r="25" spans="3:24" x14ac:dyDescent="0.45">
      <c r="C25" s="3099">
        <v>2022</v>
      </c>
      <c r="D25" s="1411">
        <v>99.836040418300257</v>
      </c>
      <c r="E25" s="1412">
        <v>99.814282514933993</v>
      </c>
      <c r="F25" s="1412">
        <v>99.855888913056162</v>
      </c>
      <c r="G25" s="1412"/>
      <c r="H25" s="1412">
        <v>99.943845584624128</v>
      </c>
      <c r="I25" s="1413">
        <v>99.552560402953233</v>
      </c>
      <c r="J25" s="1413"/>
      <c r="K25" s="1413">
        <v>99.949165110787405</v>
      </c>
      <c r="L25" s="1413">
        <v>99.526346073586751</v>
      </c>
      <c r="M25" s="1413">
        <v>99.74638575656239</v>
      </c>
      <c r="N25" s="1413">
        <v>99.857044953204976</v>
      </c>
      <c r="O25" s="1413">
        <v>99.702672963671617</v>
      </c>
      <c r="P25" s="1413">
        <v>99.479815086049058</v>
      </c>
      <c r="Q25" s="1413"/>
      <c r="R25" s="1412">
        <v>99.600557481419969</v>
      </c>
      <c r="S25" s="1412">
        <v>99.746137159814566</v>
      </c>
      <c r="T25" s="1412">
        <v>99.881529017714357</v>
      </c>
      <c r="U25" s="1412">
        <v>99.773330178222267</v>
      </c>
      <c r="V25" s="1412">
        <v>99.925897589201568</v>
      </c>
      <c r="W25" s="1412">
        <v>99.851691234498531</v>
      </c>
      <c r="X25" s="1412">
        <v>99.882181873463054</v>
      </c>
    </row>
    <row r="26" spans="3:24" s="2849" customFormat="1" x14ac:dyDescent="0.45">
      <c r="C26" s="1414">
        <v>2023</v>
      </c>
      <c r="D26" s="1415">
        <v>99.830078871454603</v>
      </c>
      <c r="E26" s="1416">
        <v>99.783984033497902</v>
      </c>
      <c r="F26" s="1416">
        <v>99.871635954942491</v>
      </c>
      <c r="G26" s="1416"/>
      <c r="H26" s="1416">
        <v>99.929952562479087</v>
      </c>
      <c r="I26" s="1417">
        <v>99.567918499729259</v>
      </c>
      <c r="J26" s="1417"/>
      <c r="K26" s="1417">
        <v>99.884319257865911</v>
      </c>
      <c r="L26" s="1417">
        <v>99.276233781123537</v>
      </c>
      <c r="M26" s="1417">
        <v>100</v>
      </c>
      <c r="N26" s="1417">
        <v>99.850848432710009</v>
      </c>
      <c r="O26" s="1417">
        <v>99.682004843634829</v>
      </c>
      <c r="P26" s="1417">
        <v>99.965140651847321</v>
      </c>
      <c r="Q26" s="1417"/>
      <c r="R26" s="1416">
        <v>99.77432795200933</v>
      </c>
      <c r="S26" s="1416">
        <v>99.696548158361239</v>
      </c>
      <c r="T26" s="1416">
        <v>99.965361967440245</v>
      </c>
      <c r="U26" s="1416">
        <v>99.811288095157451</v>
      </c>
      <c r="V26" s="1416">
        <v>99.871643985836926</v>
      </c>
      <c r="W26" s="1416">
        <v>99.837448335332198</v>
      </c>
      <c r="X26" s="1416">
        <v>99.816644942241112</v>
      </c>
    </row>
    <row r="27" spans="3:24" x14ac:dyDescent="0.45">
      <c r="C27" s="332" t="s">
        <v>7656</v>
      </c>
      <c r="D27" s="626"/>
      <c r="E27" s="626"/>
      <c r="F27" s="626"/>
      <c r="G27" s="626"/>
      <c r="H27" s="626"/>
      <c r="I27" s="626"/>
      <c r="J27" s="626"/>
      <c r="K27" s="626"/>
      <c r="L27" s="626"/>
      <c r="M27" s="626"/>
      <c r="N27" s="626"/>
      <c r="O27" s="626"/>
      <c r="P27" s="626"/>
      <c r="Q27" s="626"/>
      <c r="R27" s="626"/>
      <c r="S27" s="626"/>
      <c r="T27" s="626"/>
      <c r="U27" s="626"/>
      <c r="V27" s="626"/>
      <c r="W27" s="626"/>
      <c r="X27" s="626"/>
    </row>
    <row r="28" spans="3:24" x14ac:dyDescent="0.45">
      <c r="C28" s="923"/>
      <c r="D28" s="626"/>
      <c r="E28" s="626"/>
      <c r="F28" s="626"/>
      <c r="G28" s="626"/>
      <c r="H28" s="626"/>
      <c r="I28" s="626"/>
      <c r="J28" s="626"/>
      <c r="K28" s="626"/>
      <c r="L28" s="626"/>
      <c r="M28" s="626"/>
      <c r="N28" s="626"/>
      <c r="O28" s="626"/>
      <c r="P28" s="626"/>
      <c r="Q28" s="626"/>
      <c r="R28" s="626"/>
      <c r="S28" s="626"/>
      <c r="T28" s="626"/>
      <c r="U28" s="626"/>
      <c r="V28" s="626"/>
      <c r="W28" s="626"/>
      <c r="X28" s="626"/>
    </row>
    <row r="29" spans="3:24" x14ac:dyDescent="0.45">
      <c r="C29" s="923"/>
      <c r="D29" s="626"/>
      <c r="E29" s="626"/>
      <c r="F29" s="626"/>
      <c r="G29" s="626"/>
      <c r="H29" s="626"/>
      <c r="I29" s="626"/>
      <c r="J29" s="626"/>
      <c r="K29" s="626"/>
      <c r="L29" s="626"/>
      <c r="M29" s="626"/>
      <c r="N29" s="626"/>
      <c r="O29" s="626"/>
      <c r="P29" s="626"/>
      <c r="Q29" s="626"/>
      <c r="R29" s="626"/>
      <c r="S29" s="626"/>
      <c r="T29" s="626"/>
      <c r="U29" s="626"/>
      <c r="V29" s="626"/>
      <c r="W29" s="626"/>
      <c r="X29" s="626"/>
    </row>
    <row r="31" spans="3:24" ht="18.600000000000001" x14ac:dyDescent="0.45">
      <c r="C31" s="1087" t="s">
        <v>7675</v>
      </c>
    </row>
    <row r="33" spans="3:5" x14ac:dyDescent="0.45">
      <c r="C33" s="1418"/>
      <c r="D33" s="1418"/>
      <c r="E33" s="1418"/>
    </row>
    <row r="46" spans="3:5" x14ac:dyDescent="0.45">
      <c r="C46" s="332" t="s">
        <v>7656</v>
      </c>
    </row>
  </sheetData>
  <mergeCells count="15">
    <mergeCell ref="A5:B5"/>
    <mergeCell ref="C5:V5"/>
    <mergeCell ref="C1:D1"/>
    <mergeCell ref="A3:B3"/>
    <mergeCell ref="C3:V3"/>
    <mergeCell ref="A4:B4"/>
    <mergeCell ref="C4:V4"/>
    <mergeCell ref="A6:B6"/>
    <mergeCell ref="C6:V6"/>
    <mergeCell ref="C11:C12"/>
    <mergeCell ref="D11:D12"/>
    <mergeCell ref="E11:F11"/>
    <mergeCell ref="H11:I11"/>
    <mergeCell ref="K11:P11"/>
    <mergeCell ref="R11:X11"/>
  </mergeCells>
  <hyperlinks>
    <hyperlink ref="A1" location="'ODS 7.'!A1" display="REGRESAR" xr:uid="{00000000-0004-0000-C900-000000000000}"/>
    <hyperlink ref="C1:D1" location="'Metadato 7.1.1'!A1" display="VER METADATO" xr:uid="{00000000-0004-0000-C900-000001000000}"/>
  </hyperlinks>
  <pageMargins left="0.7" right="0.7" top="0.75" bottom="0.75" header="0.3" footer="0.3"/>
  <pageSetup orientation="portrait" r:id="rId1"/>
  <drawing r:id="rId2"/>
</worksheet>
</file>

<file path=xl/worksheets/sheet2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A00-000000000000}">
  <sheetPr codeName="Hoja197">
    <tabColor theme="0" tint="-0.499984740745262"/>
  </sheetPr>
  <dimension ref="A1:F36"/>
  <sheetViews>
    <sheetView showGridLines="0" zoomScaleNormal="100" workbookViewId="0">
      <pane ySplit="1" topLeftCell="A2" activePane="bottomLeft" state="frozen"/>
      <selection activeCell="C22" sqref="C22"/>
      <selection pane="bottomLeft" activeCell="I15" sqref="I15"/>
    </sheetView>
  </sheetViews>
  <sheetFormatPr baseColWidth="10" defaultColWidth="11.44140625" defaultRowHeight="17.399999999999999" x14ac:dyDescent="0.3"/>
  <cols>
    <col min="1" max="1" width="11" style="1305" customWidth="1"/>
    <col min="2" max="2" width="26.44140625" style="1305" customWidth="1"/>
    <col min="3" max="3" width="24" style="1305" customWidth="1"/>
    <col min="4" max="4" width="85.77734375" style="1305" customWidth="1"/>
    <col min="5" max="5" width="11.44140625" style="1305"/>
    <col min="6" max="6" width="7.21875" style="1305" customWidth="1"/>
    <col min="7" max="7" width="0.5546875" style="1305" customWidth="1"/>
    <col min="8" max="13" width="11.44140625" style="1305"/>
    <col min="14" max="14" width="0.77734375" style="1305" customWidth="1"/>
    <col min="15" max="16384" width="11.44140625" style="1305"/>
  </cols>
  <sheetData>
    <row r="1" spans="1:6" x14ac:dyDescent="0.3">
      <c r="B1" s="481" t="s">
        <v>337</v>
      </c>
    </row>
    <row r="2" spans="1:6" ht="18" thickBot="1" x14ac:dyDescent="0.35"/>
    <row r="3" spans="1:6" ht="23.25" customHeight="1" thickBot="1" x14ac:dyDescent="0.35">
      <c r="B3" s="3796" t="s">
        <v>370</v>
      </c>
      <c r="C3" s="3796"/>
      <c r="D3" s="3796"/>
      <c r="F3" s="1267" t="s">
        <v>371</v>
      </c>
    </row>
    <row r="4" spans="1:6" ht="19.5" customHeight="1" x14ac:dyDescent="0.3">
      <c r="A4" s="1306"/>
      <c r="B4" s="3142" t="s">
        <v>449</v>
      </c>
      <c r="C4" s="3142"/>
      <c r="D4" s="44" t="s">
        <v>27</v>
      </c>
    </row>
    <row r="5" spans="1:6" x14ac:dyDescent="0.3">
      <c r="B5" s="3142" t="s">
        <v>373</v>
      </c>
      <c r="C5" s="3142"/>
      <c r="D5" s="44" t="s">
        <v>87</v>
      </c>
    </row>
    <row r="6" spans="1:6" x14ac:dyDescent="0.3">
      <c r="B6" s="3142" t="s">
        <v>374</v>
      </c>
      <c r="C6" s="3142"/>
      <c r="D6" s="45" t="s">
        <v>1426</v>
      </c>
    </row>
    <row r="7" spans="1:6" ht="15" customHeight="1" x14ac:dyDescent="0.3">
      <c r="B7" s="3143" t="s">
        <v>375</v>
      </c>
      <c r="C7" s="3143"/>
      <c r="D7" s="46" t="s">
        <v>4032</v>
      </c>
    </row>
    <row r="8" spans="1:6" ht="15" customHeight="1" x14ac:dyDescent="0.3">
      <c r="B8" s="3143" t="s">
        <v>2480</v>
      </c>
      <c r="C8" s="3143"/>
      <c r="D8" s="1422" t="s">
        <v>2570</v>
      </c>
    </row>
    <row r="9" spans="1:6" x14ac:dyDescent="0.45">
      <c r="B9" s="178"/>
      <c r="C9" s="178"/>
      <c r="D9" s="178"/>
    </row>
    <row r="10" spans="1:6" ht="23.25" customHeight="1" x14ac:dyDescent="0.3">
      <c r="B10" s="3796" t="s">
        <v>376</v>
      </c>
      <c r="C10" s="3796"/>
      <c r="D10" s="3796"/>
    </row>
    <row r="11" spans="1:6" x14ac:dyDescent="0.3">
      <c r="B11" s="3185" t="s">
        <v>377</v>
      </c>
      <c r="C11" s="3156"/>
      <c r="D11" s="44" t="s">
        <v>439</v>
      </c>
    </row>
    <row r="12" spans="1:6" ht="34.799999999999997" x14ac:dyDescent="0.3">
      <c r="B12" s="3143" t="s">
        <v>379</v>
      </c>
      <c r="C12" s="3143"/>
      <c r="D12" s="661" t="s">
        <v>1432</v>
      </c>
    </row>
    <row r="13" spans="1:6" x14ac:dyDescent="0.3">
      <c r="B13" s="3142" t="s">
        <v>380</v>
      </c>
      <c r="C13" s="3142"/>
      <c r="D13" s="603" t="s">
        <v>1426</v>
      </c>
    </row>
    <row r="14" spans="1:6" x14ac:dyDescent="0.3">
      <c r="B14" s="3142" t="s">
        <v>381</v>
      </c>
      <c r="C14" s="3156"/>
      <c r="D14" s="603" t="s">
        <v>10</v>
      </c>
    </row>
    <row r="15" spans="1:6" ht="191.4" x14ac:dyDescent="0.3">
      <c r="B15" s="3142" t="s">
        <v>382</v>
      </c>
      <c r="C15" s="3142"/>
      <c r="D15" s="83" t="s">
        <v>6197</v>
      </c>
    </row>
    <row r="16" spans="1:6" ht="42.75" customHeight="1" x14ac:dyDescent="0.3">
      <c r="B16" s="3142" t="s">
        <v>383</v>
      </c>
      <c r="C16" s="3142"/>
      <c r="D16" s="83"/>
    </row>
    <row r="17" spans="2:4" x14ac:dyDescent="0.3">
      <c r="B17" s="3142" t="s">
        <v>384</v>
      </c>
      <c r="C17" s="3142"/>
      <c r="D17" s="57" t="s">
        <v>450</v>
      </c>
    </row>
    <row r="18" spans="2:4" ht="15" customHeight="1" x14ac:dyDescent="0.3">
      <c r="B18" s="3143" t="s">
        <v>386</v>
      </c>
      <c r="C18" s="3143"/>
      <c r="D18" s="44"/>
    </row>
    <row r="19" spans="2:4" ht="34.799999999999997" x14ac:dyDescent="0.3">
      <c r="B19" s="3144" t="s">
        <v>387</v>
      </c>
      <c r="C19" s="3145"/>
      <c r="D19" s="57" t="s">
        <v>3383</v>
      </c>
    </row>
    <row r="20" spans="2:4" x14ac:dyDescent="0.3">
      <c r="B20" s="3142" t="s">
        <v>388</v>
      </c>
      <c r="C20" s="3142"/>
      <c r="D20" s="83" t="s">
        <v>424</v>
      </c>
    </row>
    <row r="21" spans="2:4" x14ac:dyDescent="0.3">
      <c r="B21" s="3146" t="s">
        <v>390</v>
      </c>
      <c r="C21" s="54" t="s">
        <v>391</v>
      </c>
      <c r="D21" s="44" t="s">
        <v>790</v>
      </c>
    </row>
    <row r="22" spans="2:4" x14ac:dyDescent="0.3">
      <c r="B22" s="3147"/>
      <c r="C22" s="577" t="s">
        <v>393</v>
      </c>
      <c r="D22" s="57" t="s">
        <v>791</v>
      </c>
    </row>
    <row r="23" spans="2:4" x14ac:dyDescent="0.3">
      <c r="B23" s="3142" t="s">
        <v>395</v>
      </c>
      <c r="C23" s="3142"/>
      <c r="D23" s="57" t="s">
        <v>427</v>
      </c>
    </row>
    <row r="24" spans="2:4" x14ac:dyDescent="0.3">
      <c r="B24" s="3142" t="s">
        <v>397</v>
      </c>
      <c r="C24" s="3142"/>
      <c r="D24" s="44" t="s">
        <v>412</v>
      </c>
    </row>
    <row r="25" spans="2:4" x14ac:dyDescent="0.3">
      <c r="B25" s="3142" t="s">
        <v>399</v>
      </c>
      <c r="C25" s="3142"/>
      <c r="D25" s="57" t="s">
        <v>15</v>
      </c>
    </row>
    <row r="26" spans="2:4" ht="15" customHeight="1" x14ac:dyDescent="0.3">
      <c r="B26" s="3143" t="s">
        <v>401</v>
      </c>
      <c r="C26" s="3143"/>
      <c r="D26" s="45" t="s">
        <v>2351</v>
      </c>
    </row>
    <row r="27" spans="2:4" x14ac:dyDescent="0.3">
      <c r="B27" s="3149" t="s">
        <v>403</v>
      </c>
      <c r="C27" s="3150"/>
      <c r="D27" s="44"/>
    </row>
    <row r="28" spans="2:4" ht="34.799999999999997" x14ac:dyDescent="0.3">
      <c r="B28" s="578" t="s">
        <v>404</v>
      </c>
      <c r="C28" s="579"/>
      <c r="D28" s="57" t="s">
        <v>1433</v>
      </c>
    </row>
    <row r="29" spans="2:4" x14ac:dyDescent="0.3">
      <c r="B29" s="3151" t="s">
        <v>405</v>
      </c>
      <c r="C29" s="3152"/>
      <c r="D29" s="61"/>
    </row>
    <row r="30" spans="2:4" x14ac:dyDescent="0.3">
      <c r="B30" s="62"/>
      <c r="C30" s="62"/>
      <c r="D30" s="63"/>
    </row>
    <row r="31" spans="2:4" ht="23.25" customHeight="1" x14ac:dyDescent="0.3">
      <c r="B31" s="3796" t="s">
        <v>406</v>
      </c>
      <c r="C31" s="3796"/>
      <c r="D31" s="3796"/>
    </row>
    <row r="32" spans="2:4" x14ac:dyDescent="0.3">
      <c r="B32" s="3149" t="s">
        <v>407</v>
      </c>
      <c r="C32" s="3150"/>
      <c r="D32" s="45" t="s">
        <v>408</v>
      </c>
    </row>
    <row r="33" spans="2:4" x14ac:dyDescent="0.3">
      <c r="B33" s="3149" t="s">
        <v>409</v>
      </c>
      <c r="C33" s="3150"/>
      <c r="D33" s="45" t="s">
        <v>1434</v>
      </c>
    </row>
    <row r="34" spans="2:4" x14ac:dyDescent="0.3">
      <c r="B34" s="3149" t="s">
        <v>411</v>
      </c>
      <c r="C34" s="3150"/>
      <c r="D34" s="45" t="s">
        <v>412</v>
      </c>
    </row>
    <row r="35" spans="2:4" x14ac:dyDescent="0.3">
      <c r="B35" s="3149" t="s">
        <v>413</v>
      </c>
      <c r="C35" s="3150"/>
      <c r="D35" s="45" t="s">
        <v>1435</v>
      </c>
    </row>
    <row r="36" spans="2:4" x14ac:dyDescent="0.3">
      <c r="B36" s="3149" t="s">
        <v>415</v>
      </c>
      <c r="C36" s="3150"/>
      <c r="D36" s="1378" t="s">
        <v>416</v>
      </c>
    </row>
  </sheetData>
  <mergeCells count="30">
    <mergeCell ref="B16:C16"/>
    <mergeCell ref="B3:D3"/>
    <mergeCell ref="B4:C4"/>
    <mergeCell ref="B5:C5"/>
    <mergeCell ref="B6:C6"/>
    <mergeCell ref="B7:C7"/>
    <mergeCell ref="B10:D10"/>
    <mergeCell ref="B11:C11"/>
    <mergeCell ref="B12:C12"/>
    <mergeCell ref="B13:C13"/>
    <mergeCell ref="B14:C14"/>
    <mergeCell ref="B15:C15"/>
    <mergeCell ref="B8:C8"/>
    <mergeCell ref="B31:D31"/>
    <mergeCell ref="B17:C17"/>
    <mergeCell ref="B18:C18"/>
    <mergeCell ref="B19:C19"/>
    <mergeCell ref="B20:C20"/>
    <mergeCell ref="B21:B22"/>
    <mergeCell ref="B23:C23"/>
    <mergeCell ref="B24:C24"/>
    <mergeCell ref="B25:C25"/>
    <mergeCell ref="B26:C26"/>
    <mergeCell ref="B27:C27"/>
    <mergeCell ref="B29:C29"/>
    <mergeCell ref="B32:C32"/>
    <mergeCell ref="B33:C33"/>
    <mergeCell ref="B34:C34"/>
    <mergeCell ref="B35:C35"/>
    <mergeCell ref="B36:C36"/>
  </mergeCells>
  <dataValidations count="7">
    <dataValidation allowBlank="1" showDropDown="1" showInputMessage="1" showErrorMessage="1" sqref="D13" xr:uid="{00000000-0002-0000-CA00-000000000000}"/>
    <dataValidation type="list" allowBlank="1" showInputMessage="1" showErrorMessage="1" sqref="D4" xr:uid="{00000000-0002-0000-CA00-000001000000}">
      <formula1>ODS</formula1>
    </dataValidation>
    <dataValidation type="list" allowBlank="1" showInputMessage="1" showErrorMessage="1" sqref="D5" xr:uid="{00000000-0002-0000-CA00-000002000000}">
      <formula1>Metas_ODS</formula1>
    </dataValidation>
    <dataValidation type="list" allowBlank="1" showInputMessage="1" showErrorMessage="1" sqref="D6" xr:uid="{00000000-0002-0000-CA00-000003000000}">
      <formula1>Numero_indicador</formula1>
    </dataValidation>
    <dataValidation type="list" allowBlank="1" showInputMessage="1" showErrorMessage="1" sqref="D7" xr:uid="{00000000-0002-0000-CA00-000004000000}">
      <formula1>Nombre_indicador_ODS</formula1>
    </dataValidation>
    <dataValidation type="list" allowBlank="1" showInputMessage="1" showErrorMessage="1" sqref="D14" xr:uid="{00000000-0002-0000-CA00-000005000000}">
      <formula1>Tipo_indicador</formula1>
    </dataValidation>
    <dataValidation type="list" allowBlank="1" showInputMessage="1" showErrorMessage="1" sqref="D25" xr:uid="{00000000-0002-0000-CA00-000006000000}">
      <formula1>Tipo_operación</formula1>
    </dataValidation>
  </dataValidations>
  <hyperlinks>
    <hyperlink ref="B1" location="'7.1.1'!A1" display="REGRESAR" xr:uid="{00000000-0004-0000-CA00-000000000000}"/>
    <hyperlink ref="D8" r:id="rId1" xr:uid="{00000000-0004-0000-CA00-000001000000}"/>
    <hyperlink ref="D36" r:id="rId2" xr:uid="{00000000-0004-0000-CA00-000002000000}"/>
  </hyperlinks>
  <pageMargins left="0.7" right="0.7" top="0.75" bottom="0.75" header="0.3" footer="0.3"/>
  <pageSetup orientation="portrait" r:id="rId3"/>
  <drawing r:id="rId4"/>
</worksheet>
</file>

<file path=xl/worksheets/sheet2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B00-000000000000}">
  <sheetPr codeName="Hoja198"/>
  <dimension ref="A1:X91"/>
  <sheetViews>
    <sheetView showGridLines="0" workbookViewId="0">
      <pane ySplit="1" topLeftCell="A2" activePane="bottomLeft" state="frozen"/>
      <selection pane="bottomLeft"/>
    </sheetView>
  </sheetViews>
  <sheetFormatPr baseColWidth="10" defaultColWidth="11.44140625" defaultRowHeight="17.399999999999999" x14ac:dyDescent="0.45"/>
  <cols>
    <col min="1" max="2" width="15.44140625" style="178" customWidth="1"/>
    <col min="3" max="3" width="8" style="178" customWidth="1"/>
    <col min="4" max="4" width="10.5546875" style="178" customWidth="1"/>
    <col min="5" max="6" width="11.44140625" style="178"/>
    <col min="7" max="7" width="0.77734375" style="178" customWidth="1"/>
    <col min="8" max="9" width="11.44140625" style="178"/>
    <col min="10" max="10" width="0.77734375" style="626" customWidth="1"/>
    <col min="11" max="16" width="11.44140625" style="178"/>
    <col min="17" max="17" width="0.77734375" style="626" customWidth="1"/>
    <col min="18" max="16384" width="11.44140625" style="178"/>
  </cols>
  <sheetData>
    <row r="1" spans="1:24" s="1260" customFormat="1" ht="18" customHeight="1" x14ac:dyDescent="0.45">
      <c r="A1" s="576" t="s">
        <v>337</v>
      </c>
      <c r="C1" s="3119" t="s">
        <v>430</v>
      </c>
      <c r="D1" s="3119"/>
      <c r="J1" s="1261"/>
      <c r="Q1" s="1261"/>
    </row>
    <row r="2" spans="1:24" s="1260" customFormat="1" ht="18.600000000000001" x14ac:dyDescent="0.45">
      <c r="J2" s="1261"/>
      <c r="Q2" s="1261"/>
    </row>
    <row r="3" spans="1:24" s="1260" customFormat="1" ht="18.600000000000001" x14ac:dyDescent="0.45">
      <c r="A3" s="3789" t="s">
        <v>339</v>
      </c>
      <c r="B3" s="3795"/>
      <c r="C3" s="3789" t="s">
        <v>1425</v>
      </c>
      <c r="D3" s="3797"/>
      <c r="E3" s="3797"/>
      <c r="F3" s="3797"/>
      <c r="G3" s="3797"/>
      <c r="H3" s="3797"/>
      <c r="I3" s="3797"/>
      <c r="J3" s="3797"/>
      <c r="K3" s="3797"/>
      <c r="L3" s="3797"/>
      <c r="M3" s="3797"/>
      <c r="N3" s="3797"/>
      <c r="O3" s="3797"/>
      <c r="P3" s="3797"/>
      <c r="Q3" s="3797"/>
      <c r="R3" s="3797"/>
      <c r="S3" s="3797"/>
      <c r="T3" s="3797"/>
      <c r="U3" s="3797"/>
      <c r="V3" s="1431"/>
    </row>
    <row r="4" spans="1:24" s="1260" customFormat="1" ht="18.600000000000001" x14ac:dyDescent="0.45">
      <c r="A4" s="3789" t="s">
        <v>340</v>
      </c>
      <c r="B4" s="3790"/>
      <c r="C4" s="3789" t="s">
        <v>87</v>
      </c>
      <c r="D4" s="3797"/>
      <c r="E4" s="3797"/>
      <c r="F4" s="3797"/>
      <c r="G4" s="3797"/>
      <c r="H4" s="3797"/>
      <c r="I4" s="3797"/>
      <c r="J4" s="3797"/>
      <c r="K4" s="3797"/>
      <c r="L4" s="3797"/>
      <c r="M4" s="3797"/>
      <c r="N4" s="3797"/>
      <c r="O4" s="3797"/>
      <c r="P4" s="3797"/>
      <c r="Q4" s="3797"/>
      <c r="R4" s="3797"/>
      <c r="S4" s="3797"/>
      <c r="T4" s="3797"/>
      <c r="U4" s="3797"/>
      <c r="V4" s="1431"/>
    </row>
    <row r="5" spans="1:24" s="1260" customFormat="1" ht="18.600000000000001" x14ac:dyDescent="0.45">
      <c r="A5" s="3789" t="s">
        <v>341</v>
      </c>
      <c r="B5" s="3790"/>
      <c r="C5" s="3789" t="s">
        <v>4033</v>
      </c>
      <c r="D5" s="3797"/>
      <c r="E5" s="3797"/>
      <c r="F5" s="3797"/>
      <c r="G5" s="3797"/>
      <c r="H5" s="3797"/>
      <c r="I5" s="3797"/>
      <c r="J5" s="3797"/>
      <c r="K5" s="3797"/>
      <c r="L5" s="3797"/>
      <c r="M5" s="3797"/>
      <c r="N5" s="3797"/>
      <c r="O5" s="3797"/>
      <c r="P5" s="3797"/>
      <c r="Q5" s="3797"/>
      <c r="R5" s="3797"/>
      <c r="S5" s="3797"/>
      <c r="T5" s="3797"/>
      <c r="U5" s="3797"/>
      <c r="V5" s="1431"/>
    </row>
    <row r="6" spans="1:24" s="1260" customFormat="1" ht="73.2" customHeight="1" x14ac:dyDescent="0.45">
      <c r="A6" s="3789" t="s">
        <v>417</v>
      </c>
      <c r="B6" s="3790"/>
      <c r="C6" s="3798" t="s">
        <v>5270</v>
      </c>
      <c r="D6" s="3797"/>
      <c r="E6" s="3797"/>
      <c r="F6" s="3797"/>
      <c r="G6" s="3797"/>
      <c r="H6" s="3797"/>
      <c r="I6" s="3797"/>
      <c r="J6" s="3797"/>
      <c r="K6" s="3797"/>
      <c r="L6" s="3797"/>
      <c r="M6" s="3797"/>
      <c r="N6" s="3797"/>
      <c r="O6" s="3797"/>
      <c r="P6" s="3797"/>
      <c r="Q6" s="3797"/>
      <c r="R6" s="3797"/>
      <c r="S6" s="3797"/>
      <c r="T6" s="3797"/>
      <c r="U6" s="3797"/>
      <c r="V6" s="1431"/>
    </row>
    <row r="10" spans="1:24" ht="12.75" customHeight="1" x14ac:dyDescent="0.45">
      <c r="C10" s="652" t="s">
        <v>5268</v>
      </c>
      <c r="D10" s="488"/>
      <c r="E10" s="488"/>
      <c r="F10" s="488"/>
      <c r="G10" s="488"/>
      <c r="H10" s="488"/>
      <c r="I10" s="488"/>
      <c r="J10" s="488"/>
      <c r="K10" s="488"/>
      <c r="L10" s="488"/>
      <c r="M10" s="488"/>
      <c r="N10" s="488"/>
      <c r="O10" s="488"/>
      <c r="P10" s="488"/>
      <c r="Q10" s="488"/>
      <c r="R10" s="488"/>
      <c r="S10" s="488"/>
      <c r="T10" s="488"/>
      <c r="U10" s="488"/>
      <c r="V10" s="488"/>
      <c r="W10" s="488"/>
      <c r="X10" s="488"/>
    </row>
    <row r="11" spans="1:24" ht="12.75" customHeight="1" x14ac:dyDescent="0.45">
      <c r="C11" s="489"/>
      <c r="D11" s="489"/>
      <c r="E11" s="489"/>
      <c r="F11" s="489"/>
      <c r="G11" s="489"/>
      <c r="H11" s="489"/>
      <c r="I11" s="489"/>
      <c r="J11" s="489"/>
      <c r="K11" s="489"/>
      <c r="L11" s="489"/>
      <c r="M11" s="489"/>
      <c r="N11" s="489"/>
      <c r="O11" s="489"/>
      <c r="P11" s="489"/>
      <c r="Q11" s="489"/>
      <c r="R11" s="489"/>
      <c r="S11" s="489"/>
      <c r="T11" s="489"/>
      <c r="U11" s="489"/>
      <c r="V11" s="489"/>
      <c r="W11" s="489"/>
      <c r="X11" s="489"/>
    </row>
    <row r="12" spans="1:24" ht="12.75" customHeight="1" x14ac:dyDescent="0.45">
      <c r="C12" s="3792" t="s">
        <v>343</v>
      </c>
      <c r="D12" s="3792" t="s">
        <v>344</v>
      </c>
      <c r="E12" s="3794" t="s">
        <v>345</v>
      </c>
      <c r="F12" s="3794"/>
      <c r="G12" s="1419"/>
      <c r="H12" s="3794" t="s">
        <v>346</v>
      </c>
      <c r="I12" s="3794"/>
      <c r="J12" s="1419"/>
      <c r="K12" s="3794" t="s">
        <v>347</v>
      </c>
      <c r="L12" s="3794"/>
      <c r="M12" s="3794"/>
      <c r="N12" s="3794"/>
      <c r="O12" s="3794"/>
      <c r="P12" s="3794"/>
      <c r="Q12" s="1419"/>
      <c r="R12" s="3794" t="s">
        <v>349</v>
      </c>
      <c r="S12" s="3794"/>
      <c r="T12" s="3794"/>
      <c r="U12" s="3794"/>
      <c r="V12" s="3794"/>
      <c r="W12" s="3794"/>
      <c r="X12" s="3794"/>
    </row>
    <row r="13" spans="1:24" ht="34.799999999999997" x14ac:dyDescent="0.45">
      <c r="C13" s="3793"/>
      <c r="D13" s="3793"/>
      <c r="E13" s="1420" t="s">
        <v>350</v>
      </c>
      <c r="F13" s="1420" t="s">
        <v>351</v>
      </c>
      <c r="G13" s="1420"/>
      <c r="H13" s="1420" t="s">
        <v>352</v>
      </c>
      <c r="I13" s="1420" t="s">
        <v>353</v>
      </c>
      <c r="J13" s="1420"/>
      <c r="K13" s="1420" t="s">
        <v>354</v>
      </c>
      <c r="L13" s="1420" t="s">
        <v>355</v>
      </c>
      <c r="M13" s="1420" t="s">
        <v>356</v>
      </c>
      <c r="N13" s="1420" t="s">
        <v>357</v>
      </c>
      <c r="O13" s="1421" t="s">
        <v>358</v>
      </c>
      <c r="P13" s="1421" t="s">
        <v>359</v>
      </c>
      <c r="Q13" s="1421"/>
      <c r="R13" s="1420" t="s">
        <v>363</v>
      </c>
      <c r="S13" s="1421" t="s">
        <v>364</v>
      </c>
      <c r="T13" s="1420" t="s">
        <v>365</v>
      </c>
      <c r="U13" s="1420" t="s">
        <v>366</v>
      </c>
      <c r="V13" s="1420" t="s">
        <v>367</v>
      </c>
      <c r="W13" s="1420" t="s">
        <v>368</v>
      </c>
      <c r="X13" s="1420" t="s">
        <v>369</v>
      </c>
    </row>
    <row r="14" spans="1:24" x14ac:dyDescent="0.45">
      <c r="C14" s="845">
        <v>2010</v>
      </c>
      <c r="D14" s="1424">
        <v>92.482438935929196</v>
      </c>
      <c r="E14" s="1425">
        <v>91.725545042297256</v>
      </c>
      <c r="F14" s="1425">
        <v>93.198675175756222</v>
      </c>
      <c r="G14" s="1425"/>
      <c r="H14" s="1425">
        <v>97.707859700603578</v>
      </c>
      <c r="I14" s="1423">
        <v>78.491141833575213</v>
      </c>
      <c r="J14" s="1423"/>
      <c r="K14" s="1423">
        <v>96.450321380790868</v>
      </c>
      <c r="L14" s="1423">
        <v>79.701824352489382</v>
      </c>
      <c r="M14" s="1423">
        <v>93.093479834097224</v>
      </c>
      <c r="N14" s="1423">
        <v>80.590166585332753</v>
      </c>
      <c r="O14" s="1423">
        <v>91.720207253886016</v>
      </c>
      <c r="P14" s="1423">
        <v>84.757819615189035</v>
      </c>
      <c r="Q14" s="178"/>
      <c r="R14" s="1423">
        <v>93.436761877718538</v>
      </c>
      <c r="S14" s="1425">
        <v>91.602810690800879</v>
      </c>
      <c r="T14" s="1425">
        <v>90.659357009602502</v>
      </c>
      <c r="U14" s="1425">
        <v>93.568319793763578</v>
      </c>
      <c r="V14" s="1425">
        <v>94.593904107076412</v>
      </c>
      <c r="W14" s="1425">
        <v>92.258582336111374</v>
      </c>
      <c r="X14" s="1425">
        <v>89.447386271329805</v>
      </c>
    </row>
    <row r="15" spans="1:24" x14ac:dyDescent="0.45">
      <c r="C15" s="845">
        <v>2011</v>
      </c>
      <c r="D15" s="1424">
        <v>93.12085805381389</v>
      </c>
      <c r="E15" s="1425">
        <v>92.29907777800112</v>
      </c>
      <c r="F15" s="1425">
        <v>93.902446796171688</v>
      </c>
      <c r="G15" s="1425"/>
      <c r="H15" s="1425">
        <v>98.229622094249265</v>
      </c>
      <c r="I15" s="1423">
        <v>79.44720419820591</v>
      </c>
      <c r="J15" s="1423"/>
      <c r="K15" s="1423">
        <v>96.92135823597296</v>
      </c>
      <c r="L15" s="1423">
        <v>78.613650302269207</v>
      </c>
      <c r="M15" s="1423">
        <v>94.529377990430618</v>
      </c>
      <c r="N15" s="1423">
        <v>82.176506180309445</v>
      </c>
      <c r="O15" s="1423">
        <v>92.062420632704544</v>
      </c>
      <c r="P15" s="1423">
        <v>87.241685842724451</v>
      </c>
      <c r="Q15" s="178"/>
      <c r="R15" s="1423">
        <v>94.202852963842531</v>
      </c>
      <c r="S15" s="1425">
        <v>92.63302219084359</v>
      </c>
      <c r="T15" s="1425">
        <v>91.346921751659451</v>
      </c>
      <c r="U15" s="1425">
        <v>93.667258840758265</v>
      </c>
      <c r="V15" s="1425">
        <v>95.222358867570534</v>
      </c>
      <c r="W15" s="1425">
        <v>92.899920455706649</v>
      </c>
      <c r="X15" s="1425">
        <v>90.160031490505347</v>
      </c>
    </row>
    <row r="16" spans="1:24" x14ac:dyDescent="0.45">
      <c r="C16" s="845">
        <v>2012</v>
      </c>
      <c r="D16" s="1424">
        <v>93.366115077380599</v>
      </c>
      <c r="E16" s="1425">
        <v>92.724889904775353</v>
      </c>
      <c r="F16" s="1425">
        <v>93.975419149951406</v>
      </c>
      <c r="G16" s="1425"/>
      <c r="H16" s="1425">
        <v>98.112247686433236</v>
      </c>
      <c r="I16" s="1423">
        <v>80.678717558505838</v>
      </c>
      <c r="J16" s="1423"/>
      <c r="K16" s="1423">
        <v>96.99477289001608</v>
      </c>
      <c r="L16" s="1423">
        <v>79.963074559001868</v>
      </c>
      <c r="M16" s="1423">
        <v>93.907514842066874</v>
      </c>
      <c r="N16" s="1423">
        <v>83.031216804303881</v>
      </c>
      <c r="O16" s="1423">
        <v>93.17572759581212</v>
      </c>
      <c r="P16" s="1423">
        <v>86.958958417306704</v>
      </c>
      <c r="Q16" s="178"/>
      <c r="R16" s="1423">
        <v>93.690997895712272</v>
      </c>
      <c r="S16" s="1425">
        <v>93.187977703349091</v>
      </c>
      <c r="T16" s="1425">
        <v>92.501851606605939</v>
      </c>
      <c r="U16" s="1425">
        <v>93.422345278234687</v>
      </c>
      <c r="V16" s="1425">
        <v>95.019034346587148</v>
      </c>
      <c r="W16" s="1425">
        <v>93.589517677623405</v>
      </c>
      <c r="X16" s="1425">
        <v>89.964541099865244</v>
      </c>
    </row>
    <row r="17" spans="3:24" x14ac:dyDescent="0.45">
      <c r="C17" s="845">
        <v>2013</v>
      </c>
      <c r="D17" s="1424">
        <v>93.741577330662693</v>
      </c>
      <c r="E17" s="1425">
        <v>93.062658891698007</v>
      </c>
      <c r="F17" s="1425">
        <v>94.376288867225838</v>
      </c>
      <c r="G17" s="1425"/>
      <c r="H17" s="1425">
        <v>98.023747588655226</v>
      </c>
      <c r="I17" s="1423">
        <v>82.314521993276429</v>
      </c>
      <c r="J17" s="1423"/>
      <c r="K17" s="1423">
        <v>96.872407979005487</v>
      </c>
      <c r="L17" s="1423">
        <v>82.393598698959281</v>
      </c>
      <c r="M17" s="1423">
        <v>93.663031769688203</v>
      </c>
      <c r="N17" s="1423">
        <v>82.549966556700554</v>
      </c>
      <c r="O17" s="1423">
        <v>95.112286586880458</v>
      </c>
      <c r="P17" s="1423">
        <v>88.869250777479749</v>
      </c>
      <c r="Q17" s="178"/>
      <c r="R17" s="1423">
        <v>93.488861320877774</v>
      </c>
      <c r="S17" s="1425">
        <v>93.721710388377062</v>
      </c>
      <c r="T17" s="1425">
        <v>93.495495408128619</v>
      </c>
      <c r="U17" s="1425">
        <v>93.994158184643666</v>
      </c>
      <c r="V17" s="1425">
        <v>95.103754372094656</v>
      </c>
      <c r="W17" s="1425">
        <v>94.005655468270504</v>
      </c>
      <c r="X17" s="1425">
        <v>90.456695247548765</v>
      </c>
    </row>
    <row r="18" spans="3:24" x14ac:dyDescent="0.45">
      <c r="C18" s="845">
        <v>2014</v>
      </c>
      <c r="D18" s="1424">
        <v>93.688080169351096</v>
      </c>
      <c r="E18" s="1425">
        <v>93.188552006116694</v>
      </c>
      <c r="F18" s="1425">
        <v>94.162858754383521</v>
      </c>
      <c r="G18" s="1425"/>
      <c r="H18" s="1425">
        <v>98.0516179309367</v>
      </c>
      <c r="I18" s="1423">
        <v>82.061988979463962</v>
      </c>
      <c r="J18" s="1423"/>
      <c r="K18" s="1423">
        <v>96.902013489583709</v>
      </c>
      <c r="L18" s="1423">
        <v>79.587111926115355</v>
      </c>
      <c r="M18" s="1423">
        <v>93.44750855769685</v>
      </c>
      <c r="N18" s="1423">
        <v>84.11501210314178</v>
      </c>
      <c r="O18" s="1423">
        <v>95.17719960853286</v>
      </c>
      <c r="P18" s="1423">
        <v>89.302619122751665</v>
      </c>
      <c r="Q18" s="178"/>
      <c r="R18" s="1423">
        <v>93.852497735393982</v>
      </c>
      <c r="S18" s="1425">
        <v>93.310567040025489</v>
      </c>
      <c r="T18" s="1425">
        <v>92.793526327351216</v>
      </c>
      <c r="U18" s="1425">
        <v>94.003136233615137</v>
      </c>
      <c r="V18" s="1425">
        <v>95.773477497904466</v>
      </c>
      <c r="W18" s="1425">
        <v>93.648934295742521</v>
      </c>
      <c r="X18" s="1425">
        <v>90.629432464944244</v>
      </c>
    </row>
    <row r="19" spans="3:24" x14ac:dyDescent="0.45">
      <c r="C19" s="845">
        <v>2015</v>
      </c>
      <c r="D19" s="1424">
        <v>93.970025768802373</v>
      </c>
      <c r="E19" s="1425">
        <v>93.434069873369467</v>
      </c>
      <c r="F19" s="1425">
        <v>94.477213674573562</v>
      </c>
      <c r="G19" s="1425"/>
      <c r="H19" s="1425">
        <v>97.571457487054772</v>
      </c>
      <c r="I19" s="1423">
        <v>84.393926433819885</v>
      </c>
      <c r="J19" s="1423"/>
      <c r="K19" s="1423">
        <v>96.718735671443625</v>
      </c>
      <c r="L19" s="1423">
        <v>83.60312102868231</v>
      </c>
      <c r="M19" s="1423">
        <v>93.104482300695395</v>
      </c>
      <c r="N19" s="1423">
        <v>85.973745879507462</v>
      </c>
      <c r="O19" s="1423">
        <v>94.481231115300673</v>
      </c>
      <c r="P19" s="1423">
        <v>89.84474572927455</v>
      </c>
      <c r="Q19" s="178"/>
      <c r="R19" s="1423">
        <v>94.392913931585596</v>
      </c>
      <c r="S19" s="1425">
        <v>93.79200997398091</v>
      </c>
      <c r="T19" s="1425">
        <v>93.258725888501573</v>
      </c>
      <c r="U19" s="1425">
        <v>94.820173938213784</v>
      </c>
      <c r="V19" s="1425">
        <v>95.773663580629247</v>
      </c>
      <c r="W19" s="1425">
        <v>93.824127005352565</v>
      </c>
      <c r="X19" s="1425">
        <v>90.334696527686972</v>
      </c>
    </row>
    <row r="20" spans="3:24" x14ac:dyDescent="0.45">
      <c r="C20" s="845">
        <v>2016</v>
      </c>
      <c r="D20" s="1424">
        <v>95.050515751073362</v>
      </c>
      <c r="E20" s="1425">
        <v>94.478942975676333</v>
      </c>
      <c r="F20" s="1425">
        <v>95.589673603099229</v>
      </c>
      <c r="G20" s="1425"/>
      <c r="H20" s="1425">
        <v>98.022427393088662</v>
      </c>
      <c r="I20" s="1423">
        <v>87.161761210851139</v>
      </c>
      <c r="J20" s="1423"/>
      <c r="K20" s="1423">
        <v>97.136988625825566</v>
      </c>
      <c r="L20" s="1423">
        <v>87.190767558375455</v>
      </c>
      <c r="M20" s="1423">
        <v>95.356166597567224</v>
      </c>
      <c r="N20" s="1423">
        <v>90.328185970202199</v>
      </c>
      <c r="O20" s="1423">
        <v>95.599495315268541</v>
      </c>
      <c r="P20" s="1423">
        <v>89.835226404522999</v>
      </c>
      <c r="Q20" s="178"/>
      <c r="R20" s="1423">
        <v>95.552692566096894</v>
      </c>
      <c r="S20" s="1425">
        <v>95.076023824497796</v>
      </c>
      <c r="T20" s="1425">
        <v>94.240414335483763</v>
      </c>
      <c r="U20" s="1425">
        <v>95.319373220317644</v>
      </c>
      <c r="V20" s="1425">
        <v>96.680531371017352</v>
      </c>
      <c r="W20" s="1425">
        <v>94.970572047091963</v>
      </c>
      <c r="X20" s="1425">
        <v>92.32837633159464</v>
      </c>
    </row>
    <row r="21" spans="3:24" x14ac:dyDescent="0.45">
      <c r="C21" s="845">
        <v>2017</v>
      </c>
      <c r="D21" s="1424">
        <v>95.425475569571631</v>
      </c>
      <c r="E21" s="1425">
        <v>94.869381735225105</v>
      </c>
      <c r="F21" s="1425">
        <v>95.951931946617634</v>
      </c>
      <c r="G21" s="1425"/>
      <c r="H21" s="1425">
        <v>98.086896970270615</v>
      </c>
      <c r="I21" s="1423">
        <v>88.368189099606525</v>
      </c>
      <c r="J21" s="1423"/>
      <c r="K21" s="1423">
        <v>97.289950498867668</v>
      </c>
      <c r="L21" s="1423">
        <v>88.075262232896208</v>
      </c>
      <c r="M21" s="1423">
        <v>95.269802836388791</v>
      </c>
      <c r="N21" s="1423">
        <v>92.353196659574593</v>
      </c>
      <c r="O21" s="1423">
        <v>96.36756226119418</v>
      </c>
      <c r="P21" s="1423">
        <v>89.889057678495007</v>
      </c>
      <c r="Q21" s="178"/>
      <c r="R21" s="1423">
        <v>96.293522725758535</v>
      </c>
      <c r="S21" s="1425">
        <v>95.511641321038567</v>
      </c>
      <c r="T21" s="1425">
        <v>94.576131086961809</v>
      </c>
      <c r="U21" s="1425">
        <v>96.090575358224356</v>
      </c>
      <c r="V21" s="1425">
        <v>96.898315435285838</v>
      </c>
      <c r="W21" s="1425">
        <v>95.238527734188679</v>
      </c>
      <c r="X21" s="1425">
        <v>92.899820810214393</v>
      </c>
    </row>
    <row r="22" spans="3:24" x14ac:dyDescent="0.45">
      <c r="C22" s="845">
        <v>2018</v>
      </c>
      <c r="D22" s="1424">
        <v>95.453479873684785</v>
      </c>
      <c r="E22" s="1425">
        <v>94.985244551462728</v>
      </c>
      <c r="F22" s="1425">
        <v>95.89627832281495</v>
      </c>
      <c r="G22" s="1425"/>
      <c r="H22" s="1425">
        <v>98.278544001577544</v>
      </c>
      <c r="I22" s="1423">
        <v>87.981074278720953</v>
      </c>
      <c r="J22" s="1423"/>
      <c r="K22" s="1423">
        <v>97.156685263925624</v>
      </c>
      <c r="L22" s="1423">
        <v>88.765333117444428</v>
      </c>
      <c r="M22" s="1423">
        <v>96.487161683820716</v>
      </c>
      <c r="N22" s="1423">
        <v>92.371197607078344</v>
      </c>
      <c r="O22" s="1423">
        <v>94.947563396985728</v>
      </c>
      <c r="P22" s="1423">
        <v>91.354698117513678</v>
      </c>
      <c r="Q22" s="178"/>
      <c r="R22" s="1423">
        <v>95.645468565726205</v>
      </c>
      <c r="S22" s="1425">
        <v>95.857893552424301</v>
      </c>
      <c r="T22" s="1425">
        <v>95.122629825602431</v>
      </c>
      <c r="U22" s="1425">
        <v>96.014119146919924</v>
      </c>
      <c r="V22" s="1425">
        <v>96.877083330839824</v>
      </c>
      <c r="W22" s="1425">
        <v>95.490066164539371</v>
      </c>
      <c r="X22" s="1425">
        <v>92.295664846773803</v>
      </c>
    </row>
    <row r="23" spans="3:24" x14ac:dyDescent="0.45">
      <c r="C23" s="845">
        <v>2019</v>
      </c>
      <c r="D23" s="1424">
        <v>95.641012465092018</v>
      </c>
      <c r="E23" s="1425">
        <v>95.316243387171156</v>
      </c>
      <c r="F23" s="1425">
        <v>95.946445028147764</v>
      </c>
      <c r="G23" s="1425"/>
      <c r="H23" s="1425">
        <v>98.498245587266425</v>
      </c>
      <c r="I23" s="1423">
        <v>88.094326533079638</v>
      </c>
      <c r="J23" s="1423"/>
      <c r="K23" s="1423">
        <v>97.474302271456196</v>
      </c>
      <c r="L23" s="1423">
        <v>89.373543078561838</v>
      </c>
      <c r="M23" s="1423">
        <v>96.85549148460116</v>
      </c>
      <c r="N23" s="1423">
        <v>91.298032017724879</v>
      </c>
      <c r="O23" s="1423">
        <v>96.057950890267691</v>
      </c>
      <c r="P23" s="1423">
        <v>90.190074680799796</v>
      </c>
      <c r="Q23" s="178"/>
      <c r="R23" s="1423">
        <v>95.833754676913742</v>
      </c>
      <c r="S23" s="1425">
        <v>95.65869507652998</v>
      </c>
      <c r="T23" s="1425">
        <v>95.723844597748837</v>
      </c>
      <c r="U23" s="1425">
        <v>96.316124353465966</v>
      </c>
      <c r="V23" s="1425">
        <v>96.785279240096642</v>
      </c>
      <c r="W23" s="1425">
        <v>95.667409309264201</v>
      </c>
      <c r="X23" s="1425">
        <v>92.978827732343305</v>
      </c>
    </row>
    <row r="24" spans="3:24" x14ac:dyDescent="0.45">
      <c r="C24" s="845">
        <v>2020</v>
      </c>
      <c r="D24" s="1424">
        <v>95.350867325128803</v>
      </c>
      <c r="E24" s="1425">
        <v>95.038114836900434</v>
      </c>
      <c r="F24" s="1425">
        <v>95.645565425955155</v>
      </c>
      <c r="G24" s="1425"/>
      <c r="H24" s="1425">
        <v>98.339155792830141</v>
      </c>
      <c r="I24" s="1423">
        <v>87.463821515918539</v>
      </c>
      <c r="J24" s="1423"/>
      <c r="K24" s="1423">
        <v>97.124341928446086</v>
      </c>
      <c r="L24" s="1423">
        <v>89.377025201377393</v>
      </c>
      <c r="M24" s="1423">
        <v>95.424083181672543</v>
      </c>
      <c r="N24" s="1423">
        <v>91.683581492522791</v>
      </c>
      <c r="O24" s="1423">
        <v>95.508379548338866</v>
      </c>
      <c r="P24" s="1423">
        <v>90.625733030998774</v>
      </c>
      <c r="Q24" s="178"/>
      <c r="R24" s="1423">
        <v>95.773517749539479</v>
      </c>
      <c r="S24" s="1425">
        <v>95.464558152231604</v>
      </c>
      <c r="T24" s="1425">
        <v>95.072319604937277</v>
      </c>
      <c r="U24" s="1425">
        <v>95.370764832389767</v>
      </c>
      <c r="V24" s="1425">
        <v>96.414648300296264</v>
      </c>
      <c r="W24" s="1425">
        <v>95.490887607570613</v>
      </c>
      <c r="X24" s="1425">
        <v>93.395306060862495</v>
      </c>
    </row>
    <row r="25" spans="3:24" x14ac:dyDescent="0.45">
      <c r="C25" s="845">
        <v>2021</v>
      </c>
      <c r="D25" s="1424">
        <v>95.63616158536999</v>
      </c>
      <c r="E25" s="1425">
        <v>95.238333096338295</v>
      </c>
      <c r="F25" s="1425">
        <v>96.004538703187166</v>
      </c>
      <c r="G25" s="1425"/>
      <c r="H25" s="1425">
        <v>98.293746131288145</v>
      </c>
      <c r="I25" s="1423">
        <v>88.631866963517481</v>
      </c>
      <c r="J25" s="1423"/>
      <c r="K25" s="1423">
        <v>97.300799207155407</v>
      </c>
      <c r="L25" s="1423">
        <v>88.885188514594631</v>
      </c>
      <c r="M25" s="1423">
        <v>96.445344155907549</v>
      </c>
      <c r="N25" s="1423">
        <v>92.666169907705054</v>
      </c>
      <c r="O25" s="1423">
        <v>95.766177583597084</v>
      </c>
      <c r="P25" s="1423">
        <v>91.397839446518276</v>
      </c>
      <c r="Q25" s="178"/>
      <c r="R25" s="1423">
        <v>95.871754903249638</v>
      </c>
      <c r="S25" s="1425">
        <v>95.667178070982914</v>
      </c>
      <c r="T25" s="1425">
        <v>96.280115349991618</v>
      </c>
      <c r="U25" s="1425">
        <v>95.945138804506499</v>
      </c>
      <c r="V25" s="1425">
        <v>96.566149301447638</v>
      </c>
      <c r="W25" s="1425">
        <v>95.878686015499028</v>
      </c>
      <c r="X25" s="1425">
        <v>93.000758182111426</v>
      </c>
    </row>
    <row r="26" spans="3:24" x14ac:dyDescent="0.45">
      <c r="C26" s="3099">
        <v>2022</v>
      </c>
      <c r="D26" s="1424">
        <v>96.11754528644974</v>
      </c>
      <c r="E26" s="1425">
        <v>95.780807531308412</v>
      </c>
      <c r="F26" s="1425">
        <v>96.424731942007853</v>
      </c>
      <c r="G26" s="1425"/>
      <c r="H26" s="1425">
        <v>98.492964812812005</v>
      </c>
      <c r="I26" s="1423">
        <v>89.871240153300448</v>
      </c>
      <c r="J26" s="1423"/>
      <c r="K26" s="1423">
        <v>97.744796419482654</v>
      </c>
      <c r="L26" s="1423">
        <v>89.023724678159809</v>
      </c>
      <c r="M26" s="1423">
        <v>95.560307928090253</v>
      </c>
      <c r="N26" s="1423">
        <v>93.960550832030492</v>
      </c>
      <c r="O26" s="1423">
        <v>95.549246253615493</v>
      </c>
      <c r="P26" s="1423">
        <v>93.566688026363963</v>
      </c>
      <c r="Q26" s="3092"/>
      <c r="R26" s="1423">
        <v>97.026873050665799</v>
      </c>
      <c r="S26" s="1425">
        <v>95.942709498410537</v>
      </c>
      <c r="T26" s="1425">
        <v>95.783405362667054</v>
      </c>
      <c r="U26" s="1425">
        <v>96.975541365463286</v>
      </c>
      <c r="V26" s="1425">
        <v>97.128246572288489</v>
      </c>
      <c r="W26" s="1425">
        <v>96.14096618244271</v>
      </c>
      <c r="X26" s="1425">
        <v>94.156952888233249</v>
      </c>
    </row>
    <row r="27" spans="3:24" s="2849" customFormat="1" x14ac:dyDescent="0.45">
      <c r="C27" s="1414">
        <v>2023</v>
      </c>
      <c r="D27" s="1426">
        <v>96.628545115190406</v>
      </c>
      <c r="E27" s="1427">
        <v>96.297144011579633</v>
      </c>
      <c r="F27" s="1427">
        <v>96.927321809961938</v>
      </c>
      <c r="G27" s="1427"/>
      <c r="H27" s="1427">
        <v>98.744185130994481</v>
      </c>
      <c r="I27" s="1428">
        <v>91.075160962759156</v>
      </c>
      <c r="J27" s="1428"/>
      <c r="K27" s="1428">
        <v>98.286696930649569</v>
      </c>
      <c r="L27" s="1428">
        <v>89.137652187276643</v>
      </c>
      <c r="M27" s="1428">
        <v>98.499748534700629</v>
      </c>
      <c r="N27" s="1428">
        <v>94.180691796930134</v>
      </c>
      <c r="O27" s="1428">
        <v>97.128566915868163</v>
      </c>
      <c r="P27" s="1428">
        <v>91.651748364984115</v>
      </c>
      <c r="Q27" s="630"/>
      <c r="R27" s="1428">
        <v>96.774573833494443</v>
      </c>
      <c r="S27" s="1427">
        <v>96.098417700741905</v>
      </c>
      <c r="T27" s="1427">
        <v>96.531392929290377</v>
      </c>
      <c r="U27" s="1427">
        <v>97.399049479019666</v>
      </c>
      <c r="V27" s="1427">
        <v>97.427233557757702</v>
      </c>
      <c r="W27" s="1427">
        <v>96.646479864408121</v>
      </c>
      <c r="X27" s="1427">
        <v>95.502024517112915</v>
      </c>
    </row>
    <row r="28" spans="3:24" x14ac:dyDescent="0.45">
      <c r="C28" s="332" t="s">
        <v>7656</v>
      </c>
    </row>
    <row r="32" spans="3:24" ht="32.4" customHeight="1" x14ac:dyDescent="0.45">
      <c r="C32" s="3329" t="s">
        <v>5266</v>
      </c>
      <c r="D32" s="3329"/>
      <c r="E32" s="3329"/>
      <c r="F32" s="3329"/>
      <c r="M32" s="1326" t="s">
        <v>7676</v>
      </c>
    </row>
    <row r="33" spans="3:17" x14ac:dyDescent="0.45">
      <c r="C33" s="548"/>
      <c r="D33" s="548"/>
      <c r="E33" s="548"/>
      <c r="F33" s="548"/>
    </row>
    <row r="34" spans="3:17" ht="34.799999999999997" x14ac:dyDescent="0.45">
      <c r="C34" s="1429" t="s">
        <v>458</v>
      </c>
      <c r="D34" s="1430" t="s">
        <v>3401</v>
      </c>
      <c r="E34" s="1430" t="s">
        <v>3402</v>
      </c>
      <c r="F34" s="1430" t="s">
        <v>1449</v>
      </c>
    </row>
    <row r="35" spans="3:17" x14ac:dyDescent="0.45">
      <c r="C35" s="845">
        <v>2010</v>
      </c>
      <c r="D35" s="1424">
        <v>92.482438935929196</v>
      </c>
      <c r="E35" s="1424">
        <v>36.521680882320211</v>
      </c>
      <c r="F35" s="1424">
        <v>55.960758053608984</v>
      </c>
    </row>
    <row r="36" spans="3:17" x14ac:dyDescent="0.45">
      <c r="C36" s="845">
        <v>2011</v>
      </c>
      <c r="D36" s="1424">
        <v>93.12085805381389</v>
      </c>
      <c r="E36" s="1424">
        <v>37.825677769053115</v>
      </c>
      <c r="F36" s="1424">
        <v>55.295180284760768</v>
      </c>
    </row>
    <row r="37" spans="3:17" x14ac:dyDescent="0.45">
      <c r="C37" s="845">
        <v>2012</v>
      </c>
      <c r="D37" s="1424">
        <v>93.366115077380599</v>
      </c>
      <c r="E37" s="1424">
        <v>38.557815395107376</v>
      </c>
      <c r="F37" s="1424">
        <v>54.808299682273223</v>
      </c>
    </row>
    <row r="38" spans="3:17" x14ac:dyDescent="0.45">
      <c r="C38" s="845">
        <v>2013</v>
      </c>
      <c r="D38" s="1424">
        <v>93.741577330662693</v>
      </c>
      <c r="E38" s="1424">
        <v>39.766501852934198</v>
      </c>
      <c r="F38" s="1424">
        <v>53.975075477728495</v>
      </c>
    </row>
    <row r="39" spans="3:17" x14ac:dyDescent="0.45">
      <c r="C39" s="845">
        <v>2014</v>
      </c>
      <c r="D39" s="1424">
        <v>93.688080169351096</v>
      </c>
      <c r="E39" s="1424">
        <v>40.791932604904595</v>
      </c>
      <c r="F39" s="1424">
        <v>52.896147564446494</v>
      </c>
    </row>
    <row r="40" spans="3:17" x14ac:dyDescent="0.45">
      <c r="C40" s="845">
        <v>2015</v>
      </c>
      <c r="D40" s="1424">
        <v>93.970025768802373</v>
      </c>
      <c r="E40" s="1424">
        <v>42.798016944187452</v>
      </c>
      <c r="F40" s="1424">
        <v>51.172008824614913</v>
      </c>
    </row>
    <row r="41" spans="3:17" x14ac:dyDescent="0.45">
      <c r="C41" s="845">
        <v>2016</v>
      </c>
      <c r="D41" s="1424">
        <v>95.050515751073362</v>
      </c>
      <c r="E41" s="1424">
        <v>44.874678972105393</v>
      </c>
      <c r="F41" s="1424">
        <v>50.175836778967977</v>
      </c>
    </row>
    <row r="42" spans="3:17" x14ac:dyDescent="0.45">
      <c r="C42" s="845">
        <v>2017</v>
      </c>
      <c r="D42" s="1424">
        <v>95.425475569571631</v>
      </c>
      <c r="E42" s="1424">
        <v>45.440960640426951</v>
      </c>
      <c r="F42" s="1424">
        <v>49.98451492914468</v>
      </c>
    </row>
    <row r="43" spans="3:17" x14ac:dyDescent="0.45">
      <c r="C43" s="845">
        <v>2018</v>
      </c>
      <c r="D43" s="1424">
        <v>95.453479873684785</v>
      </c>
      <c r="E43" s="1424">
        <v>46.796623200596841</v>
      </c>
      <c r="F43" s="1424">
        <v>48.656856673087951</v>
      </c>
    </row>
    <row r="44" spans="3:17" x14ac:dyDescent="0.45">
      <c r="C44" s="845">
        <v>2019</v>
      </c>
      <c r="D44" s="1424">
        <v>95.641012465092018</v>
      </c>
      <c r="E44" s="1424">
        <v>47.573862636939126</v>
      </c>
      <c r="F44" s="1424">
        <v>48.067149828152886</v>
      </c>
    </row>
    <row r="45" spans="3:17" x14ac:dyDescent="0.45">
      <c r="C45" s="845">
        <v>2020</v>
      </c>
      <c r="D45" s="1424">
        <v>95.350867325128803</v>
      </c>
      <c r="E45" s="1424">
        <v>48.857681987633541</v>
      </c>
      <c r="F45" s="1424">
        <v>46.493185337495269</v>
      </c>
    </row>
    <row r="46" spans="3:17" x14ac:dyDescent="0.45">
      <c r="C46" s="845">
        <v>2021</v>
      </c>
      <c r="D46" s="1424">
        <v>95.63616158536999</v>
      </c>
      <c r="E46" s="1424">
        <v>50.407317795419424</v>
      </c>
      <c r="F46" s="1424">
        <v>45.22884378995056</v>
      </c>
      <c r="I46" s="332"/>
    </row>
    <row r="47" spans="3:17" x14ac:dyDescent="0.45">
      <c r="C47" s="3099">
        <v>2022</v>
      </c>
      <c r="D47" s="1424">
        <v>96.11754528644974</v>
      </c>
      <c r="E47" s="1424">
        <v>50.93536371099534</v>
      </c>
      <c r="F47" s="1424">
        <v>45.182181575454401</v>
      </c>
      <c r="I47" s="332"/>
    </row>
    <row r="48" spans="3:17" s="2849" customFormat="1" x14ac:dyDescent="0.45">
      <c r="C48" s="1414">
        <v>2023</v>
      </c>
      <c r="D48" s="1426">
        <v>96.628545115190406</v>
      </c>
      <c r="E48" s="1426">
        <v>51.491385259147307</v>
      </c>
      <c r="F48" s="1426">
        <v>45.137159856043105</v>
      </c>
      <c r="I48" s="2612"/>
      <c r="J48" s="3092"/>
      <c r="Q48" s="3092"/>
    </row>
    <row r="49" spans="3:24" x14ac:dyDescent="0.45">
      <c r="C49" s="332" t="s">
        <v>7656</v>
      </c>
      <c r="I49" s="1253"/>
      <c r="M49" s="332" t="s">
        <v>7656</v>
      </c>
    </row>
    <row r="50" spans="3:24" x14ac:dyDescent="0.45">
      <c r="C50" s="1253"/>
      <c r="I50" s="1253"/>
    </row>
    <row r="52" spans="3:24" ht="12.75" customHeight="1" x14ac:dyDescent="0.45">
      <c r="C52" s="639" t="s">
        <v>5267</v>
      </c>
      <c r="D52" s="489"/>
      <c r="E52" s="489"/>
      <c r="F52" s="489"/>
      <c r="G52" s="489"/>
      <c r="H52" s="489"/>
      <c r="I52" s="489"/>
      <c r="J52" s="489"/>
      <c r="K52" s="489"/>
      <c r="L52" s="489"/>
      <c r="M52" s="489"/>
      <c r="N52" s="489"/>
      <c r="O52" s="489"/>
      <c r="P52" s="489"/>
      <c r="Q52" s="489"/>
      <c r="R52" s="489"/>
      <c r="S52" s="489"/>
      <c r="T52" s="489"/>
      <c r="U52" s="489"/>
      <c r="V52" s="489"/>
      <c r="W52" s="489"/>
      <c r="X52" s="489"/>
    </row>
    <row r="53" spans="3:24" ht="12.75" customHeight="1" x14ac:dyDescent="0.45">
      <c r="C53" s="489"/>
      <c r="D53" s="489"/>
      <c r="E53" s="489"/>
      <c r="F53" s="489"/>
      <c r="G53" s="489"/>
      <c r="H53" s="489"/>
      <c r="I53" s="489"/>
      <c r="J53" s="489"/>
      <c r="K53" s="489"/>
      <c r="L53" s="489"/>
      <c r="M53" s="489"/>
      <c r="N53" s="489"/>
      <c r="O53" s="489"/>
      <c r="P53" s="489"/>
      <c r="Q53" s="489"/>
      <c r="R53" s="489"/>
      <c r="S53" s="489"/>
      <c r="T53" s="489"/>
      <c r="U53" s="489"/>
      <c r="V53" s="489"/>
      <c r="W53" s="489"/>
      <c r="X53" s="489"/>
    </row>
    <row r="54" spans="3:24" ht="12.75" customHeight="1" x14ac:dyDescent="0.45">
      <c r="C54" s="3792" t="s">
        <v>343</v>
      </c>
      <c r="D54" s="3792" t="s">
        <v>344</v>
      </c>
      <c r="E54" s="3794" t="s">
        <v>345</v>
      </c>
      <c r="F54" s="3794"/>
      <c r="G54" s="1419"/>
      <c r="H54" s="3794" t="s">
        <v>346</v>
      </c>
      <c r="I54" s="3794"/>
      <c r="J54" s="1419"/>
      <c r="K54" s="3794" t="s">
        <v>347</v>
      </c>
      <c r="L54" s="3794"/>
      <c r="M54" s="3794"/>
      <c r="N54" s="3794"/>
      <c r="O54" s="3794"/>
      <c r="P54" s="3794"/>
      <c r="Q54" s="1419"/>
      <c r="R54" s="3794" t="s">
        <v>349</v>
      </c>
      <c r="S54" s="3794"/>
      <c r="T54" s="3794"/>
      <c r="U54" s="3794"/>
      <c r="V54" s="3794"/>
      <c r="W54" s="3794"/>
      <c r="X54" s="3794"/>
    </row>
    <row r="55" spans="3:24" ht="34.799999999999997" x14ac:dyDescent="0.45">
      <c r="C55" s="3793"/>
      <c r="D55" s="3793"/>
      <c r="E55" s="1420" t="s">
        <v>350</v>
      </c>
      <c r="F55" s="1420" t="s">
        <v>351</v>
      </c>
      <c r="G55" s="1420"/>
      <c r="H55" s="1420" t="s">
        <v>352</v>
      </c>
      <c r="I55" s="1420" t="s">
        <v>353</v>
      </c>
      <c r="J55" s="1420"/>
      <c r="K55" s="1420" t="s">
        <v>354</v>
      </c>
      <c r="L55" s="1420" t="s">
        <v>355</v>
      </c>
      <c r="M55" s="1420" t="s">
        <v>356</v>
      </c>
      <c r="N55" s="1420" t="s">
        <v>357</v>
      </c>
      <c r="O55" s="1421" t="s">
        <v>358</v>
      </c>
      <c r="P55" s="1421" t="s">
        <v>359</v>
      </c>
      <c r="Q55" s="1421"/>
      <c r="R55" s="1420" t="s">
        <v>363</v>
      </c>
      <c r="S55" s="1421" t="s">
        <v>364</v>
      </c>
      <c r="T55" s="1420" t="s">
        <v>365</v>
      </c>
      <c r="U55" s="1420" t="s">
        <v>366</v>
      </c>
      <c r="V55" s="1420" t="s">
        <v>367</v>
      </c>
      <c r="W55" s="1420" t="s">
        <v>368</v>
      </c>
      <c r="X55" s="1420" t="s">
        <v>369</v>
      </c>
    </row>
    <row r="56" spans="3:24" x14ac:dyDescent="0.45">
      <c r="C56" s="845">
        <v>2010</v>
      </c>
      <c r="D56" s="1424">
        <v>55.960758053608984</v>
      </c>
      <c r="E56" s="1425">
        <v>55.088904458864299</v>
      </c>
      <c r="F56" s="1425">
        <v>56.785778767388528</v>
      </c>
      <c r="G56" s="1425"/>
      <c r="H56" s="1425">
        <v>63.205122617914874</v>
      </c>
      <c r="I56" s="1423">
        <v>36.563648901713776</v>
      </c>
      <c r="J56" s="1423"/>
      <c r="K56" s="1423">
        <v>68.835734955454058</v>
      </c>
      <c r="L56" s="1423">
        <v>43.473749249830753</v>
      </c>
      <c r="M56" s="1423">
        <v>26.426553782225369</v>
      </c>
      <c r="N56" s="1423">
        <v>27.424063480879791</v>
      </c>
      <c r="O56" s="1423">
        <v>31.345916604983966</v>
      </c>
      <c r="P56" s="1423">
        <v>41.783622118730015</v>
      </c>
      <c r="Q56" s="178"/>
      <c r="R56" s="1423">
        <v>52.328045742607486</v>
      </c>
      <c r="S56" s="1425">
        <v>53.068555878475784</v>
      </c>
      <c r="T56" s="1425">
        <v>53.722774770237947</v>
      </c>
      <c r="U56" s="1425">
        <v>56.29888368170208</v>
      </c>
      <c r="V56" s="1425">
        <v>55.869104953961127</v>
      </c>
      <c r="W56" s="1425">
        <v>57.738546218167606</v>
      </c>
      <c r="X56" s="1425">
        <v>59.237165834363822</v>
      </c>
    </row>
    <row r="57" spans="3:24" x14ac:dyDescent="0.45">
      <c r="C57" s="845">
        <v>2011</v>
      </c>
      <c r="D57" s="1424">
        <v>55.295180284760768</v>
      </c>
      <c r="E57" s="1425">
        <v>54.038501484176606</v>
      </c>
      <c r="F57" s="1425">
        <v>56.490397585790383</v>
      </c>
      <c r="G57" s="1425"/>
      <c r="H57" s="1425">
        <v>62.875305728782337</v>
      </c>
      <c r="I57" s="1423">
        <v>35.006904943939858</v>
      </c>
      <c r="J57" s="1423"/>
      <c r="K57" s="1423">
        <v>68.541067750019394</v>
      </c>
      <c r="L57" s="1423">
        <v>41.696212143336936</v>
      </c>
      <c r="M57" s="1423">
        <v>22.517129186602872</v>
      </c>
      <c r="N57" s="1423">
        <v>25.708358544385856</v>
      </c>
      <c r="O57" s="1423">
        <v>30.385260688938477</v>
      </c>
      <c r="P57" s="1423">
        <v>43.128688695221648</v>
      </c>
      <c r="Q57" s="178"/>
      <c r="R57" s="1423">
        <v>50.047706672118849</v>
      </c>
      <c r="S57" s="1425">
        <v>52.437911275632196</v>
      </c>
      <c r="T57" s="1425">
        <v>52.456413501209788</v>
      </c>
      <c r="U57" s="1425">
        <v>55.413516847705068</v>
      </c>
      <c r="V57" s="1425">
        <v>55.781481453537651</v>
      </c>
      <c r="W57" s="1425">
        <v>57.447209237556926</v>
      </c>
      <c r="X57" s="1425">
        <v>57.9639759477692</v>
      </c>
    </row>
    <row r="58" spans="3:24" x14ac:dyDescent="0.45">
      <c r="C58" s="845">
        <v>2012</v>
      </c>
      <c r="D58" s="1424">
        <v>54.808299682273223</v>
      </c>
      <c r="E58" s="1425">
        <v>54.10864788061177</v>
      </c>
      <c r="F58" s="1425">
        <v>55.473121823303337</v>
      </c>
      <c r="G58" s="1425"/>
      <c r="H58" s="1425">
        <v>62.678080016543944</v>
      </c>
      <c r="I58" s="1423">
        <v>33.770743484060297</v>
      </c>
      <c r="J58" s="1423"/>
      <c r="K58" s="1423">
        <v>68.62210381718667</v>
      </c>
      <c r="L58" s="1423">
        <v>39.308106682415406</v>
      </c>
      <c r="M58" s="1423">
        <v>22.006865513390757</v>
      </c>
      <c r="N58" s="1423">
        <v>26.812128065426215</v>
      </c>
      <c r="O58" s="1423">
        <v>28.596196330803959</v>
      </c>
      <c r="P58" s="1423">
        <v>40.139087510836013</v>
      </c>
      <c r="Q58" s="178"/>
      <c r="R58" s="1423">
        <v>47.872683697699628</v>
      </c>
      <c r="S58" s="1425">
        <v>51.394139839385822</v>
      </c>
      <c r="T58" s="1425">
        <v>53.235774511102285</v>
      </c>
      <c r="U58" s="1425">
        <v>54.435081253949349</v>
      </c>
      <c r="V58" s="1425">
        <v>54.536207640164832</v>
      </c>
      <c r="W58" s="1425">
        <v>57.234383824692195</v>
      </c>
      <c r="X58" s="1425">
        <v>58.637512663892913</v>
      </c>
    </row>
    <row r="59" spans="3:24" x14ac:dyDescent="0.45">
      <c r="C59" s="845">
        <v>2013</v>
      </c>
      <c r="D59" s="1424">
        <v>53.975075477728495</v>
      </c>
      <c r="E59" s="1425">
        <v>53.330598390307401</v>
      </c>
      <c r="F59" s="1425">
        <v>54.577588267130075</v>
      </c>
      <c r="G59" s="1425"/>
      <c r="H59" s="1425">
        <v>61.774743927729091</v>
      </c>
      <c r="I59" s="1423">
        <v>33.161507211714387</v>
      </c>
      <c r="J59" s="1423"/>
      <c r="K59" s="1423">
        <v>67.924615531049852</v>
      </c>
      <c r="L59" s="1423">
        <v>39.69162398567952</v>
      </c>
      <c r="M59" s="1423">
        <v>22.842671427939027</v>
      </c>
      <c r="N59" s="1423">
        <v>23.313097302996294</v>
      </c>
      <c r="O59" s="1423">
        <v>26.644555525853235</v>
      </c>
      <c r="P59" s="1423">
        <v>39.992908626844908</v>
      </c>
      <c r="Q59" s="178"/>
      <c r="R59" s="1423">
        <v>47.53650217445</v>
      </c>
      <c r="S59" s="1425">
        <v>49.766077543855317</v>
      </c>
      <c r="T59" s="1425">
        <v>50.695084224715615</v>
      </c>
      <c r="U59" s="1425">
        <v>53.656829960864712</v>
      </c>
      <c r="V59" s="1425">
        <v>53.268000020015315</v>
      </c>
      <c r="W59" s="1425">
        <v>56.088665091101234</v>
      </c>
      <c r="X59" s="1425">
        <v>60.966659629990616</v>
      </c>
    </row>
    <row r="60" spans="3:24" x14ac:dyDescent="0.45">
      <c r="C60" s="845">
        <v>2014</v>
      </c>
      <c r="D60" s="1424">
        <v>52.896147564446494</v>
      </c>
      <c r="E60" s="1425">
        <v>52.333366875401531</v>
      </c>
      <c r="F60" s="1425">
        <v>53.431044771239158</v>
      </c>
      <c r="G60" s="1425"/>
      <c r="H60" s="1425">
        <v>60.581727718181035</v>
      </c>
      <c r="I60" s="1423">
        <v>32.418897086376674</v>
      </c>
      <c r="J60" s="1423"/>
      <c r="K60" s="1423">
        <v>67.29580864404781</v>
      </c>
      <c r="L60" s="1423">
        <v>36.157898105300653</v>
      </c>
      <c r="M60" s="1423">
        <v>22.515363924452689</v>
      </c>
      <c r="N60" s="1423">
        <v>24.565030194744178</v>
      </c>
      <c r="O60" s="1423">
        <v>25.817444579137792</v>
      </c>
      <c r="P60" s="1423">
        <v>34.950717428025172</v>
      </c>
      <c r="Q60" s="178"/>
      <c r="R60" s="1423">
        <v>46.031798958559101</v>
      </c>
      <c r="S60" s="1425">
        <v>47.958685257043193</v>
      </c>
      <c r="T60" s="1425">
        <v>48.886830116235757</v>
      </c>
      <c r="U60" s="1425">
        <v>52.701778776411999</v>
      </c>
      <c r="V60" s="1425">
        <v>53.902634641709234</v>
      </c>
      <c r="W60" s="1425">
        <v>54.661170693792904</v>
      </c>
      <c r="X60" s="1425">
        <v>59.436998402068333</v>
      </c>
    </row>
    <row r="61" spans="3:24" x14ac:dyDescent="0.45">
      <c r="C61" s="845">
        <v>2015</v>
      </c>
      <c r="D61" s="1424">
        <v>51.172008824614913</v>
      </c>
      <c r="E61" s="1425">
        <v>50.477848272270329</v>
      </c>
      <c r="F61" s="1425">
        <v>51.828909587929118</v>
      </c>
      <c r="G61" s="1425"/>
      <c r="H61" s="1425">
        <v>58.383235834261157</v>
      </c>
      <c r="I61" s="1423">
        <v>31.997571663554286</v>
      </c>
      <c r="J61" s="1423"/>
      <c r="K61" s="1423">
        <v>65.802113416379697</v>
      </c>
      <c r="L61" s="1423">
        <v>37.026823902379029</v>
      </c>
      <c r="M61" s="1423">
        <v>22.096999900044267</v>
      </c>
      <c r="N61" s="1423">
        <v>23.954168141173717</v>
      </c>
      <c r="O61" s="1423">
        <v>21.947621824316695</v>
      </c>
      <c r="P61" s="1423">
        <v>29.719472846726319</v>
      </c>
      <c r="Q61" s="178"/>
      <c r="R61" s="1423">
        <v>44.477514575773633</v>
      </c>
      <c r="S61" s="1425">
        <v>46.678888923305664</v>
      </c>
      <c r="T61" s="1425">
        <v>48.689687066440577</v>
      </c>
      <c r="U61" s="1425">
        <v>50.703910320509451</v>
      </c>
      <c r="V61" s="1425">
        <v>52.530262410568405</v>
      </c>
      <c r="W61" s="1425">
        <v>52.961118106706984</v>
      </c>
      <c r="X61" s="1425">
        <v>56.084100224092914</v>
      </c>
    </row>
    <row r="62" spans="3:24" x14ac:dyDescent="0.45">
      <c r="C62" s="845">
        <v>2016</v>
      </c>
      <c r="D62" s="1424">
        <v>50.175836778967977</v>
      </c>
      <c r="E62" s="1425">
        <v>49.554440199011509</v>
      </c>
      <c r="F62" s="1425">
        <v>50.761992837700511</v>
      </c>
      <c r="G62" s="1425"/>
      <c r="H62" s="1425">
        <v>57.610549006004966</v>
      </c>
      <c r="I62" s="1423">
        <v>30.440855763007519</v>
      </c>
      <c r="J62" s="1423"/>
      <c r="K62" s="1423">
        <v>64.73203539450509</v>
      </c>
      <c r="L62" s="1423">
        <v>36.618179665595754</v>
      </c>
      <c r="M62" s="1423">
        <v>21.349968729577604</v>
      </c>
      <c r="N62" s="1423">
        <v>22.544286537779353</v>
      </c>
      <c r="O62" s="1423">
        <v>20.582755997686103</v>
      </c>
      <c r="P62" s="1423">
        <v>29.656445780064178</v>
      </c>
      <c r="Q62" s="178"/>
      <c r="R62" s="1423">
        <v>43.529965350558243</v>
      </c>
      <c r="S62" s="1425">
        <v>44.627902856174877</v>
      </c>
      <c r="T62" s="1425">
        <v>45.983731891085796</v>
      </c>
      <c r="U62" s="1425">
        <v>50.801706506137521</v>
      </c>
      <c r="V62" s="1425">
        <v>50.749085202144542</v>
      </c>
      <c r="W62" s="1425">
        <v>51.887844021902616</v>
      </c>
      <c r="X62" s="1425">
        <v>57.43077598539579</v>
      </c>
    </row>
    <row r="63" spans="3:24" x14ac:dyDescent="0.45">
      <c r="C63" s="845">
        <v>2017</v>
      </c>
      <c r="D63" s="1424">
        <v>49.98451492914468</v>
      </c>
      <c r="E63" s="1425">
        <v>49.00105419107463</v>
      </c>
      <c r="F63" s="1425">
        <v>50.915561355400726</v>
      </c>
      <c r="G63" s="1425"/>
      <c r="H63" s="1425">
        <v>57.124137335853696</v>
      </c>
      <c r="I63" s="1423">
        <v>31.052390689708631</v>
      </c>
      <c r="J63" s="1423"/>
      <c r="K63" s="1423">
        <v>63.867004636398875</v>
      </c>
      <c r="L63" s="1423">
        <v>35.845255420275102</v>
      </c>
      <c r="M63" s="1423">
        <v>21.64614320304393</v>
      </c>
      <c r="N63" s="1423">
        <v>23.328275414666866</v>
      </c>
      <c r="O63" s="1423">
        <v>22.915902075260561</v>
      </c>
      <c r="P63" s="1423">
        <v>31.432239593369989</v>
      </c>
      <c r="Q63" s="178"/>
      <c r="R63" s="1423">
        <v>44.913454235345853</v>
      </c>
      <c r="S63" s="1425">
        <v>43.813770042013203</v>
      </c>
      <c r="T63" s="1425">
        <v>45.562686893734956</v>
      </c>
      <c r="U63" s="1425">
        <v>49.8641538799885</v>
      </c>
      <c r="V63" s="1425">
        <v>50.127325961703249</v>
      </c>
      <c r="W63" s="1425">
        <v>51.445041995928733</v>
      </c>
      <c r="X63" s="1425">
        <v>58.336358241289709</v>
      </c>
    </row>
    <row r="64" spans="3:24" x14ac:dyDescent="0.45">
      <c r="C64" s="845">
        <v>2018</v>
      </c>
      <c r="D64" s="1424">
        <v>48.656856673087951</v>
      </c>
      <c r="E64" s="1425">
        <v>47.664971342316129</v>
      </c>
      <c r="F64" s="1425">
        <v>49.594857856117962</v>
      </c>
      <c r="G64" s="1425"/>
      <c r="H64" s="1425">
        <v>56.576289652976719</v>
      </c>
      <c r="I64" s="1423">
        <v>27.709645343056017</v>
      </c>
      <c r="J64" s="1423"/>
      <c r="K64" s="1423">
        <v>63.351109824812333</v>
      </c>
      <c r="L64" s="1423">
        <v>36.750645708032899</v>
      </c>
      <c r="M64" s="1423">
        <v>19.442969558351031</v>
      </c>
      <c r="N64" s="1423">
        <v>21.698406720267236</v>
      </c>
      <c r="O64" s="1423">
        <v>18.644643737590449</v>
      </c>
      <c r="P64" s="1423">
        <v>26.424257594608985</v>
      </c>
      <c r="Q64" s="178"/>
      <c r="R64" s="1423">
        <v>42.325405168871505</v>
      </c>
      <c r="S64" s="1425">
        <v>41.531017928137423</v>
      </c>
      <c r="T64" s="1425">
        <v>43.850534666532063</v>
      </c>
      <c r="U64" s="1425">
        <v>48.379894362056241</v>
      </c>
      <c r="V64" s="1425">
        <v>48.768822538812039</v>
      </c>
      <c r="W64" s="1425">
        <v>50.498865979617378</v>
      </c>
      <c r="X64" s="1425">
        <v>57.416338024043093</v>
      </c>
    </row>
    <row r="65" spans="3:24" x14ac:dyDescent="0.45">
      <c r="C65" s="845">
        <v>2019</v>
      </c>
      <c r="D65" s="1424">
        <v>48.067149828152886</v>
      </c>
      <c r="E65" s="1425">
        <v>47.340208405291321</v>
      </c>
      <c r="F65" s="1425">
        <v>48.750809687020727</v>
      </c>
      <c r="G65" s="1425"/>
      <c r="H65" s="1425">
        <v>55.839559650305404</v>
      </c>
      <c r="I65" s="1423">
        <v>27.538220841765281</v>
      </c>
      <c r="J65" s="1423"/>
      <c r="K65" s="1423">
        <v>61.525812901330099</v>
      </c>
      <c r="L65" s="1423">
        <v>36.510901503105522</v>
      </c>
      <c r="M65" s="1423">
        <v>22.405377934768389</v>
      </c>
      <c r="N65" s="1423">
        <v>19.158774464018073</v>
      </c>
      <c r="O65" s="1423">
        <v>21.694233033940908</v>
      </c>
      <c r="P65" s="1423">
        <v>30.256082871597208</v>
      </c>
      <c r="Q65" s="178"/>
      <c r="R65" s="1423">
        <v>42.555063912127316</v>
      </c>
      <c r="S65" s="1425">
        <v>42.0247052934116</v>
      </c>
      <c r="T65" s="1425">
        <v>43.027646662171279</v>
      </c>
      <c r="U65" s="1425">
        <v>48.352535508059439</v>
      </c>
      <c r="V65" s="1425">
        <v>48.04040064445941</v>
      </c>
      <c r="W65" s="1425">
        <v>49.638220048222429</v>
      </c>
      <c r="X65" s="1425">
        <v>55.297970334308175</v>
      </c>
    </row>
    <row r="66" spans="3:24" x14ac:dyDescent="0.45">
      <c r="C66" s="845">
        <v>2020</v>
      </c>
      <c r="D66" s="1424">
        <v>46.493185337495269</v>
      </c>
      <c r="E66" s="1425">
        <v>45.36554796202671</v>
      </c>
      <c r="F66" s="1425">
        <v>47.555727141251424</v>
      </c>
      <c r="G66" s="1425"/>
      <c r="H66" s="1425">
        <v>54.579663385407251</v>
      </c>
      <c r="I66" s="1423">
        <v>25.150392133827459</v>
      </c>
      <c r="J66" s="1423"/>
      <c r="K66" s="1423">
        <v>60.703018038670095</v>
      </c>
      <c r="L66" s="1423">
        <v>34.839304397289908</v>
      </c>
      <c r="M66" s="1423">
        <v>18.615796722805928</v>
      </c>
      <c r="N66" s="1423">
        <v>17.688268093007668</v>
      </c>
      <c r="O66" s="1423">
        <v>17.428200135602651</v>
      </c>
      <c r="P66" s="1423">
        <v>27.824494312271796</v>
      </c>
      <c r="Q66" s="178"/>
      <c r="R66" s="1423">
        <v>41.325049174185899</v>
      </c>
      <c r="S66" s="1425">
        <v>40.078140402493212</v>
      </c>
      <c r="T66" s="1425">
        <v>42.858044530395944</v>
      </c>
      <c r="U66" s="1425">
        <v>45.543311074269312</v>
      </c>
      <c r="V66" s="1425">
        <v>45.856632356983603</v>
      </c>
      <c r="W66" s="1425">
        <v>47.935356713674324</v>
      </c>
      <c r="X66" s="1425">
        <v>54.32390702813521</v>
      </c>
    </row>
    <row r="67" spans="3:24" x14ac:dyDescent="0.45">
      <c r="C67" s="845">
        <v>2021</v>
      </c>
      <c r="D67" s="1424">
        <v>45.22884378995056</v>
      </c>
      <c r="E67" s="1425">
        <v>44.381465080558847</v>
      </c>
      <c r="F67" s="1425">
        <v>46.013490780479401</v>
      </c>
      <c r="G67" s="1425"/>
      <c r="H67" s="1425">
        <v>53.296042312787741</v>
      </c>
      <c r="I67" s="1423">
        <v>23.967042236463925</v>
      </c>
      <c r="J67" s="1423"/>
      <c r="K67" s="1423">
        <v>59.560005102589308</v>
      </c>
      <c r="L67" s="1423">
        <v>31.144408915286746</v>
      </c>
      <c r="M67" s="1423">
        <v>16.89356536342304</v>
      </c>
      <c r="N67" s="1423">
        <v>19.233717918024013</v>
      </c>
      <c r="O67" s="1423">
        <v>17.712991949910556</v>
      </c>
      <c r="P67" s="1423">
        <v>24.428366171665964</v>
      </c>
      <c r="Q67" s="178"/>
      <c r="R67" s="1423">
        <v>39.609743271921424</v>
      </c>
      <c r="S67" s="1425">
        <v>39.192185742047663</v>
      </c>
      <c r="T67" s="1425">
        <v>40.700796972825614</v>
      </c>
      <c r="U67" s="1425">
        <v>42.951784238188225</v>
      </c>
      <c r="V67" s="1425">
        <v>46.226165286405255</v>
      </c>
      <c r="W67" s="1425">
        <v>46.330207543886836</v>
      </c>
      <c r="X67" s="1425">
        <v>52.695766992398582</v>
      </c>
    </row>
    <row r="68" spans="3:24" x14ac:dyDescent="0.45">
      <c r="C68" s="3099">
        <v>2022</v>
      </c>
      <c r="D68" s="1424">
        <v>45.182181575454401</v>
      </c>
      <c r="E68" s="1425">
        <v>44.423952127588997</v>
      </c>
      <c r="F68" s="1425">
        <v>45.873871071744141</v>
      </c>
      <c r="G68" s="1425"/>
      <c r="H68" s="1425">
        <v>52.870692610836137</v>
      </c>
      <c r="I68" s="1423">
        <v>24.964790325780861</v>
      </c>
      <c r="J68" s="1423"/>
      <c r="K68" s="1423">
        <v>59.606845765080628</v>
      </c>
      <c r="L68" s="1423">
        <v>30.352869705657916</v>
      </c>
      <c r="M68" s="1423">
        <v>17.695605195404802</v>
      </c>
      <c r="N68" s="1423">
        <v>18.822146788597863</v>
      </c>
      <c r="O68" s="1423">
        <v>18.204842791255988</v>
      </c>
      <c r="P68" s="1423">
        <v>23.912028560966679</v>
      </c>
      <c r="Q68" s="3092"/>
      <c r="R68" s="1423">
        <v>38.494542668894013</v>
      </c>
      <c r="S68" s="1425">
        <v>38.359352393226764</v>
      </c>
      <c r="T68" s="1425">
        <v>39.384053242855273</v>
      </c>
      <c r="U68" s="1425">
        <v>45.036304534641872</v>
      </c>
      <c r="V68" s="1425">
        <v>45.279613096746083</v>
      </c>
      <c r="W68" s="1425">
        <v>46.583421515317177</v>
      </c>
      <c r="X68" s="1425">
        <v>52.111928627834068</v>
      </c>
    </row>
    <row r="69" spans="3:24" s="2849" customFormat="1" x14ac:dyDescent="0.45">
      <c r="C69" s="1414">
        <v>2023</v>
      </c>
      <c r="D69" s="1426">
        <v>45.137159856043105</v>
      </c>
      <c r="E69" s="1427">
        <v>44.392343358360833</v>
      </c>
      <c r="F69" s="1427">
        <v>45.808653731483524</v>
      </c>
      <c r="G69" s="1427"/>
      <c r="H69" s="1427">
        <v>52.996096082303765</v>
      </c>
      <c r="I69" s="1428">
        <v>24.508087061115557</v>
      </c>
      <c r="J69" s="1428"/>
      <c r="K69" s="1428">
        <v>59.843292553480353</v>
      </c>
      <c r="L69" s="1428">
        <v>30.603089727983917</v>
      </c>
      <c r="M69" s="1428">
        <v>17.710748480928178</v>
      </c>
      <c r="N69" s="1428">
        <v>16.524129261140423</v>
      </c>
      <c r="O69" s="1428">
        <v>19.596293566389384</v>
      </c>
      <c r="P69" s="1428">
        <v>22.287492915680858</v>
      </c>
      <c r="Q69" s="630"/>
      <c r="R69" s="1428">
        <v>38.420497758436603</v>
      </c>
      <c r="S69" s="1427">
        <v>38.494887072418095</v>
      </c>
      <c r="T69" s="1427">
        <v>37.968340332575679</v>
      </c>
      <c r="U69" s="1427">
        <v>43.965922731600124</v>
      </c>
      <c r="V69" s="1427">
        <v>44.064130328405696</v>
      </c>
      <c r="W69" s="1427">
        <v>47.372411810766074</v>
      </c>
      <c r="X69" s="1427">
        <v>51.979731722599695</v>
      </c>
    </row>
    <row r="70" spans="3:24" x14ac:dyDescent="0.45">
      <c r="C70" s="332" t="s">
        <v>7656</v>
      </c>
    </row>
    <row r="71" spans="3:24" x14ac:dyDescent="0.45">
      <c r="C71" s="1253"/>
    </row>
    <row r="72" spans="3:24" x14ac:dyDescent="0.45">
      <c r="C72" s="1253"/>
    </row>
    <row r="73" spans="3:24" ht="12.75" customHeight="1" x14ac:dyDescent="0.45">
      <c r="C73" s="639" t="s">
        <v>5269</v>
      </c>
      <c r="D73" s="639"/>
      <c r="E73" s="639"/>
      <c r="F73" s="639"/>
      <c r="G73" s="639"/>
      <c r="H73" s="639"/>
      <c r="I73" s="639"/>
      <c r="J73" s="639"/>
      <c r="K73" s="639"/>
      <c r="L73" s="639"/>
      <c r="M73" s="639"/>
      <c r="N73" s="639"/>
      <c r="O73" s="639"/>
      <c r="P73" s="639"/>
      <c r="Q73" s="639"/>
      <c r="R73" s="639"/>
      <c r="S73" s="639"/>
      <c r="T73" s="639"/>
      <c r="U73" s="639"/>
      <c r="V73" s="639"/>
      <c r="W73" s="639"/>
      <c r="X73" s="639"/>
    </row>
    <row r="74" spans="3:24" ht="12.75" customHeight="1" x14ac:dyDescent="0.45">
      <c r="C74" s="548"/>
      <c r="D74" s="548"/>
      <c r="E74" s="548"/>
      <c r="F74" s="548"/>
      <c r="G74" s="548"/>
      <c r="H74" s="548"/>
      <c r="I74" s="548"/>
      <c r="J74" s="548"/>
      <c r="K74" s="548"/>
      <c r="L74" s="548"/>
      <c r="M74" s="548"/>
      <c r="N74" s="548"/>
      <c r="O74" s="548"/>
      <c r="P74" s="548"/>
      <c r="Q74" s="548"/>
      <c r="R74" s="548"/>
      <c r="S74" s="548"/>
      <c r="T74" s="548"/>
      <c r="U74" s="548"/>
      <c r="V74" s="548"/>
      <c r="W74" s="548"/>
      <c r="X74" s="548"/>
    </row>
    <row r="75" spans="3:24" ht="12.75" customHeight="1" x14ac:dyDescent="0.45">
      <c r="C75" s="3792" t="s">
        <v>343</v>
      </c>
      <c r="D75" s="3792" t="s">
        <v>344</v>
      </c>
      <c r="E75" s="3794" t="s">
        <v>345</v>
      </c>
      <c r="F75" s="3794"/>
      <c r="G75" s="1419"/>
      <c r="H75" s="3794" t="s">
        <v>346</v>
      </c>
      <c r="I75" s="3794"/>
      <c r="J75" s="1419"/>
      <c r="K75" s="3794" t="s">
        <v>347</v>
      </c>
      <c r="L75" s="3794"/>
      <c r="M75" s="3794"/>
      <c r="N75" s="3794"/>
      <c r="O75" s="3794"/>
      <c r="P75" s="3794"/>
      <c r="Q75" s="1419"/>
      <c r="R75" s="3794" t="s">
        <v>349</v>
      </c>
      <c r="S75" s="3794"/>
      <c r="T75" s="3794"/>
      <c r="U75" s="3794"/>
      <c r="V75" s="3794"/>
      <c r="W75" s="3794"/>
      <c r="X75" s="3794"/>
    </row>
    <row r="76" spans="3:24" ht="34.799999999999997" x14ac:dyDescent="0.45">
      <c r="C76" s="3793"/>
      <c r="D76" s="3793"/>
      <c r="E76" s="1420" t="s">
        <v>350</v>
      </c>
      <c r="F76" s="1420" t="s">
        <v>351</v>
      </c>
      <c r="G76" s="1420"/>
      <c r="H76" s="1420" t="s">
        <v>352</v>
      </c>
      <c r="I76" s="1420" t="s">
        <v>353</v>
      </c>
      <c r="J76" s="1420"/>
      <c r="K76" s="1420" t="s">
        <v>354</v>
      </c>
      <c r="L76" s="1420" t="s">
        <v>355</v>
      </c>
      <c r="M76" s="1420" t="s">
        <v>356</v>
      </c>
      <c r="N76" s="1420" t="s">
        <v>357</v>
      </c>
      <c r="O76" s="1421" t="s">
        <v>358</v>
      </c>
      <c r="P76" s="1421" t="s">
        <v>359</v>
      </c>
      <c r="Q76" s="1421"/>
      <c r="R76" s="1420" t="s">
        <v>363</v>
      </c>
      <c r="S76" s="1421" t="s">
        <v>364</v>
      </c>
      <c r="T76" s="1420" t="s">
        <v>365</v>
      </c>
      <c r="U76" s="1420" t="s">
        <v>366</v>
      </c>
      <c r="V76" s="1420" t="s">
        <v>367</v>
      </c>
      <c r="W76" s="1420" t="s">
        <v>368</v>
      </c>
      <c r="X76" s="1420" t="s">
        <v>369</v>
      </c>
    </row>
    <row r="77" spans="3:24" x14ac:dyDescent="0.45">
      <c r="C77" s="845">
        <v>2010</v>
      </c>
      <c r="D77" s="1424">
        <v>36.521680882320211</v>
      </c>
      <c r="E77" s="1425">
        <v>36.636640583432964</v>
      </c>
      <c r="F77" s="1425">
        <v>36.412896408367679</v>
      </c>
      <c r="G77" s="1425"/>
      <c r="H77" s="1425">
        <v>34.502737082688704</v>
      </c>
      <c r="I77" s="1423">
        <v>41.927492931861444</v>
      </c>
      <c r="J77" s="1423"/>
      <c r="K77" s="1423">
        <v>27.614586425336817</v>
      </c>
      <c r="L77" s="1423">
        <v>36.228075102658629</v>
      </c>
      <c r="M77" s="1423">
        <v>66.666926051871854</v>
      </c>
      <c r="N77" s="1423">
        <v>53.166103104452958</v>
      </c>
      <c r="O77" s="1423">
        <v>60.374290648902054</v>
      </c>
      <c r="P77" s="1423">
        <v>42.974197496459013</v>
      </c>
      <c r="Q77" s="178"/>
      <c r="R77" s="1423">
        <v>41.108716135111067</v>
      </c>
      <c r="S77" s="1425">
        <v>38.534254812325102</v>
      </c>
      <c r="T77" s="1425">
        <v>36.936582239364562</v>
      </c>
      <c r="U77" s="1425">
        <v>37.269436112061491</v>
      </c>
      <c r="V77" s="1425">
        <v>38.724799153115285</v>
      </c>
      <c r="W77" s="1425">
        <v>34.520036117943768</v>
      </c>
      <c r="X77" s="1425">
        <v>30.210220436965969</v>
      </c>
    </row>
    <row r="78" spans="3:24" x14ac:dyDescent="0.45">
      <c r="C78" s="845">
        <v>2011</v>
      </c>
      <c r="D78" s="1424">
        <v>37.825677769053115</v>
      </c>
      <c r="E78" s="1425">
        <v>38.260576293824528</v>
      </c>
      <c r="F78" s="1425">
        <v>37.412049210381305</v>
      </c>
      <c r="G78" s="1425"/>
      <c r="H78" s="1425">
        <v>35.354316365466921</v>
      </c>
      <c r="I78" s="1423">
        <v>44.440299254266051</v>
      </c>
      <c r="J78" s="1423"/>
      <c r="K78" s="1423">
        <v>28.380290485953559</v>
      </c>
      <c r="L78" s="1423">
        <v>36.917438158932278</v>
      </c>
      <c r="M78" s="1423">
        <v>72.012248803827745</v>
      </c>
      <c r="N78" s="1423">
        <v>56.468147635923593</v>
      </c>
      <c r="O78" s="1423">
        <v>61.677159943766071</v>
      </c>
      <c r="P78" s="1423">
        <v>44.112997147502796</v>
      </c>
      <c r="Q78" s="178"/>
      <c r="R78" s="1423">
        <v>44.155146291723682</v>
      </c>
      <c r="S78" s="1425">
        <v>40.195110915211394</v>
      </c>
      <c r="T78" s="1425">
        <v>38.89050825044967</v>
      </c>
      <c r="U78" s="1425">
        <v>38.253741993053197</v>
      </c>
      <c r="V78" s="1425">
        <v>39.44087741403289</v>
      </c>
      <c r="W78" s="1425">
        <v>35.452711218149723</v>
      </c>
      <c r="X78" s="1425">
        <v>32.196055542736147</v>
      </c>
    </row>
    <row r="79" spans="3:24" x14ac:dyDescent="0.45">
      <c r="C79" s="845">
        <v>2012</v>
      </c>
      <c r="D79" s="1424">
        <v>38.557815395107376</v>
      </c>
      <c r="E79" s="1425">
        <v>38.616242024163583</v>
      </c>
      <c r="F79" s="1425">
        <v>38.502297326648069</v>
      </c>
      <c r="G79" s="1425"/>
      <c r="H79" s="1425">
        <v>35.434167669889291</v>
      </c>
      <c r="I79" s="1423">
        <v>46.907974074445548</v>
      </c>
      <c r="J79" s="1423"/>
      <c r="K79" s="1423">
        <v>28.372669072829414</v>
      </c>
      <c r="L79" s="1423">
        <v>40.654967876586461</v>
      </c>
      <c r="M79" s="1423">
        <v>71.90064932867611</v>
      </c>
      <c r="N79" s="1423">
        <v>56.219088738877652</v>
      </c>
      <c r="O79" s="1423">
        <v>64.579531265008157</v>
      </c>
      <c r="P79" s="1423">
        <v>46.81987090647069</v>
      </c>
      <c r="Q79" s="178"/>
      <c r="R79" s="1423">
        <v>45.818314198012651</v>
      </c>
      <c r="S79" s="1425">
        <v>41.793837863963269</v>
      </c>
      <c r="T79" s="1425">
        <v>39.266077095503661</v>
      </c>
      <c r="U79" s="1425">
        <v>38.987264024285338</v>
      </c>
      <c r="V79" s="1425">
        <v>40.482826706422316</v>
      </c>
      <c r="W79" s="1425">
        <v>36.35513385293121</v>
      </c>
      <c r="X79" s="1425">
        <v>31.327028435972341</v>
      </c>
    </row>
    <row r="80" spans="3:24" x14ac:dyDescent="0.45">
      <c r="C80" s="845">
        <v>2013</v>
      </c>
      <c r="D80" s="1424">
        <v>39.766501852934198</v>
      </c>
      <c r="E80" s="1425">
        <v>39.732060501390606</v>
      </c>
      <c r="F80" s="1425">
        <v>39.798700600095756</v>
      </c>
      <c r="G80" s="1425"/>
      <c r="H80" s="1425">
        <v>36.249003660926121</v>
      </c>
      <c r="I80" s="1423">
        <v>49.153014781562057</v>
      </c>
      <c r="J80" s="1423"/>
      <c r="K80" s="1423">
        <v>28.947792447955617</v>
      </c>
      <c r="L80" s="1423">
        <v>42.70197471327976</v>
      </c>
      <c r="M80" s="1423">
        <v>70.820360341749179</v>
      </c>
      <c r="N80" s="1423">
        <v>59.23686925370427</v>
      </c>
      <c r="O80" s="1423">
        <v>68.467731061027223</v>
      </c>
      <c r="P80" s="1423">
        <v>48.876342150634841</v>
      </c>
      <c r="Q80" s="178"/>
      <c r="R80" s="1423">
        <v>45.952359146427767</v>
      </c>
      <c r="S80" s="1425">
        <v>43.955632844521737</v>
      </c>
      <c r="T80" s="1425">
        <v>42.800411183413019</v>
      </c>
      <c r="U80" s="1425">
        <v>40.337328223778954</v>
      </c>
      <c r="V80" s="1425">
        <v>41.835754352079341</v>
      </c>
      <c r="W80" s="1425">
        <v>37.916990377169277</v>
      </c>
      <c r="X80" s="1425">
        <v>29.490035617558153</v>
      </c>
    </row>
    <row r="81" spans="3:24" x14ac:dyDescent="0.45">
      <c r="C81" s="845">
        <v>2014</v>
      </c>
      <c r="D81" s="1424">
        <v>40.791932604904595</v>
      </c>
      <c r="E81" s="1425">
        <v>40.855185130715164</v>
      </c>
      <c r="F81" s="1425">
        <v>40.731813983144363</v>
      </c>
      <c r="G81" s="1425"/>
      <c r="H81" s="1425">
        <v>37.469890212755658</v>
      </c>
      <c r="I81" s="1423">
        <v>49.643091893087288</v>
      </c>
      <c r="J81" s="1423"/>
      <c r="K81" s="1423">
        <v>29.606204845535899</v>
      </c>
      <c r="L81" s="1423">
        <v>43.429213820814702</v>
      </c>
      <c r="M81" s="1423">
        <v>70.93214463324415</v>
      </c>
      <c r="N81" s="1423">
        <v>59.549981908397584</v>
      </c>
      <c r="O81" s="1423">
        <v>69.359755029395075</v>
      </c>
      <c r="P81" s="1423">
        <v>54.351901694726493</v>
      </c>
      <c r="Q81" s="178"/>
      <c r="R81" s="1423">
        <v>47.820698776834888</v>
      </c>
      <c r="S81" s="1425">
        <v>45.351881782982304</v>
      </c>
      <c r="T81" s="1425">
        <v>43.906696211115467</v>
      </c>
      <c r="U81" s="1425">
        <v>41.301357457203139</v>
      </c>
      <c r="V81" s="1425">
        <v>41.870842856195239</v>
      </c>
      <c r="W81" s="1425">
        <v>38.987763601949624</v>
      </c>
      <c r="X81" s="1425">
        <v>31.192434062875918</v>
      </c>
    </row>
    <row r="82" spans="3:24" x14ac:dyDescent="0.45">
      <c r="C82" s="845">
        <v>2015</v>
      </c>
      <c r="D82" s="1424">
        <v>42.798016944187452</v>
      </c>
      <c r="E82" s="1425">
        <v>42.956221601099131</v>
      </c>
      <c r="F82" s="1425">
        <v>42.648304086644451</v>
      </c>
      <c r="G82" s="1425"/>
      <c r="H82" s="1425">
        <v>39.188221652793601</v>
      </c>
      <c r="I82" s="1423">
        <v>52.396354770265596</v>
      </c>
      <c r="J82" s="1423"/>
      <c r="K82" s="1423">
        <v>30.91662225506392</v>
      </c>
      <c r="L82" s="1423">
        <v>46.576297126303274</v>
      </c>
      <c r="M82" s="1423">
        <v>71.007482400651142</v>
      </c>
      <c r="N82" s="1423">
        <v>62.019577738333744</v>
      </c>
      <c r="O82" s="1423">
        <v>72.533609290983975</v>
      </c>
      <c r="P82" s="1423">
        <v>60.125272882548231</v>
      </c>
      <c r="Q82" s="178"/>
      <c r="R82" s="1423">
        <v>49.915399355811964</v>
      </c>
      <c r="S82" s="1425">
        <v>47.113121050675254</v>
      </c>
      <c r="T82" s="1425">
        <v>44.569038822060996</v>
      </c>
      <c r="U82" s="1425">
        <v>44.116263617704334</v>
      </c>
      <c r="V82" s="1425">
        <v>43.243401170060842</v>
      </c>
      <c r="W82" s="1425">
        <v>40.863008898645582</v>
      </c>
      <c r="X82" s="1425">
        <v>34.250596303594058</v>
      </c>
    </row>
    <row r="83" spans="3:24" x14ac:dyDescent="0.45">
      <c r="C83" s="845">
        <v>2016</v>
      </c>
      <c r="D83" s="1424">
        <v>44.874678972105393</v>
      </c>
      <c r="E83" s="1425">
        <v>44.924502776664809</v>
      </c>
      <c r="F83" s="1425">
        <v>44.827680765398725</v>
      </c>
      <c r="G83" s="1425"/>
      <c r="H83" s="1425">
        <v>40.411878387083696</v>
      </c>
      <c r="I83" s="1423">
        <v>56.720905447843627</v>
      </c>
      <c r="J83" s="1423"/>
      <c r="K83" s="1423">
        <v>32.404953231320484</v>
      </c>
      <c r="L83" s="1423">
        <v>50.572587892779687</v>
      </c>
      <c r="M83" s="1423">
        <v>74.006197867989627</v>
      </c>
      <c r="N83" s="1423">
        <v>67.783899432422842</v>
      </c>
      <c r="O83" s="1423">
        <v>75.016739317582434</v>
      </c>
      <c r="P83" s="1423">
        <v>60.178780624458817</v>
      </c>
      <c r="Q83" s="178"/>
      <c r="R83" s="1423">
        <v>52.022727215538659</v>
      </c>
      <c r="S83" s="1425">
        <v>50.448120968322918</v>
      </c>
      <c r="T83" s="1425">
        <v>48.256682444397981</v>
      </c>
      <c r="U83" s="1425">
        <v>44.517666714180109</v>
      </c>
      <c r="V83" s="1425">
        <v>45.93144616887281</v>
      </c>
      <c r="W83" s="1425">
        <v>43.08272802518934</v>
      </c>
      <c r="X83" s="1425">
        <v>34.89760034619885</v>
      </c>
    </row>
    <row r="84" spans="3:24" x14ac:dyDescent="0.45">
      <c r="C84" s="845">
        <v>2017</v>
      </c>
      <c r="D84" s="1424">
        <v>45.440960640426951</v>
      </c>
      <c r="E84" s="1425">
        <v>45.868327544150489</v>
      </c>
      <c r="F84" s="1425">
        <v>45.036370591216908</v>
      </c>
      <c r="G84" s="1425"/>
      <c r="H84" s="1425">
        <v>40.962759634416926</v>
      </c>
      <c r="I84" s="1423">
        <v>57.315798409897909</v>
      </c>
      <c r="J84" s="1423"/>
      <c r="K84" s="1423">
        <v>33.422945862468794</v>
      </c>
      <c r="L84" s="1423">
        <v>52.230006812621113</v>
      </c>
      <c r="M84" s="1423">
        <v>73.623659633344857</v>
      </c>
      <c r="N84" s="1423">
        <v>69.024921244907716</v>
      </c>
      <c r="O84" s="1423">
        <v>73.451660185933619</v>
      </c>
      <c r="P84" s="1423">
        <v>58.456818085125015</v>
      </c>
      <c r="Q84" s="178"/>
      <c r="R84" s="1423">
        <v>51.380068490412675</v>
      </c>
      <c r="S84" s="1425">
        <v>51.697871279025357</v>
      </c>
      <c r="T84" s="1425">
        <v>49.013444193226853</v>
      </c>
      <c r="U84" s="1425">
        <v>46.226421478235864</v>
      </c>
      <c r="V84" s="1425">
        <v>46.770989473582581</v>
      </c>
      <c r="W84" s="1425">
        <v>43.793485738259953</v>
      </c>
      <c r="X84" s="1425">
        <v>34.563462568924692</v>
      </c>
    </row>
    <row r="85" spans="3:24" x14ac:dyDescent="0.45">
      <c r="C85" s="845">
        <v>2018</v>
      </c>
      <c r="D85" s="1424">
        <v>46.796623200596841</v>
      </c>
      <c r="E85" s="1425">
        <v>47.320273209146613</v>
      </c>
      <c r="F85" s="1425">
        <v>46.301420466696996</v>
      </c>
      <c r="G85" s="1425"/>
      <c r="H85" s="1425">
        <v>41.702254348600832</v>
      </c>
      <c r="I85" s="1423">
        <v>60.271428935664929</v>
      </c>
      <c r="J85" s="1423"/>
      <c r="K85" s="1423">
        <v>33.805575439113291</v>
      </c>
      <c r="L85" s="1423">
        <v>52.014687409411543</v>
      </c>
      <c r="M85" s="1423">
        <v>77.044192125469692</v>
      </c>
      <c r="N85" s="1423">
        <v>70.6727908868111</v>
      </c>
      <c r="O85" s="1423">
        <v>76.302919659395286</v>
      </c>
      <c r="P85" s="1423">
        <v>64.930440522904689</v>
      </c>
      <c r="Q85" s="178"/>
      <c r="R85" s="1423">
        <v>53.3200633968547</v>
      </c>
      <c r="S85" s="1425">
        <v>54.326875624286885</v>
      </c>
      <c r="T85" s="1425">
        <v>51.272095159070375</v>
      </c>
      <c r="U85" s="1425">
        <v>47.634224784863676</v>
      </c>
      <c r="V85" s="1425">
        <v>48.108260792027778</v>
      </c>
      <c r="W85" s="1425">
        <v>44.991200184921993</v>
      </c>
      <c r="X85" s="1425">
        <v>34.879326822730718</v>
      </c>
    </row>
    <row r="86" spans="3:24" x14ac:dyDescent="0.45">
      <c r="C86" s="845">
        <v>2019</v>
      </c>
      <c r="D86" s="1424">
        <v>47.573862636939126</v>
      </c>
      <c r="E86" s="1425">
        <v>47.976034981879842</v>
      </c>
      <c r="F86" s="1425">
        <v>47.195635341127037</v>
      </c>
      <c r="G86" s="1425"/>
      <c r="H86" s="1425">
        <v>42.658685936961028</v>
      </c>
      <c r="I86" s="1423">
        <v>60.556105691314343</v>
      </c>
      <c r="J86" s="1423"/>
      <c r="K86" s="1423">
        <v>35.94848937012609</v>
      </c>
      <c r="L86" s="1423">
        <v>52.862641575456301</v>
      </c>
      <c r="M86" s="1423">
        <v>74.450113549832778</v>
      </c>
      <c r="N86" s="1423">
        <v>72.139257553706798</v>
      </c>
      <c r="O86" s="1423">
        <v>74.363717856326801</v>
      </c>
      <c r="P86" s="1423">
        <v>59.933991809202602</v>
      </c>
      <c r="Q86" s="178"/>
      <c r="R86" s="1423">
        <v>53.278690764786433</v>
      </c>
      <c r="S86" s="1425">
        <v>53.633989783118373</v>
      </c>
      <c r="T86" s="1425">
        <v>52.696197935577572</v>
      </c>
      <c r="U86" s="1425">
        <v>47.963588845406527</v>
      </c>
      <c r="V86" s="1425">
        <v>48.744878595637232</v>
      </c>
      <c r="W86" s="1425">
        <v>46.029189261041758</v>
      </c>
      <c r="X86" s="1425">
        <v>37.68085739803513</v>
      </c>
    </row>
    <row r="87" spans="3:24" x14ac:dyDescent="0.45">
      <c r="C87" s="845">
        <v>2020</v>
      </c>
      <c r="D87" s="1424">
        <v>48.857681987633541</v>
      </c>
      <c r="E87" s="1425">
        <v>49.672566874873723</v>
      </c>
      <c r="F87" s="1425">
        <v>48.089838284703731</v>
      </c>
      <c r="G87" s="1425"/>
      <c r="H87" s="1425">
        <v>43.759492407422897</v>
      </c>
      <c r="I87" s="1423">
        <v>62.313429382091066</v>
      </c>
      <c r="J87" s="1423"/>
      <c r="K87" s="1423">
        <v>36.421323889775984</v>
      </c>
      <c r="L87" s="1423">
        <v>54.537720804087478</v>
      </c>
      <c r="M87" s="1423">
        <v>76.808286458866633</v>
      </c>
      <c r="N87" s="1423">
        <v>73.995313399515126</v>
      </c>
      <c r="O87" s="1423">
        <v>78.080179412736214</v>
      </c>
      <c r="P87" s="1423">
        <v>62.801238718726971</v>
      </c>
      <c r="Q87" s="178"/>
      <c r="R87" s="1423">
        <v>54.44846857535358</v>
      </c>
      <c r="S87" s="1425">
        <v>55.386417749738392</v>
      </c>
      <c r="T87" s="1425">
        <v>52.214275074541327</v>
      </c>
      <c r="U87" s="1425">
        <v>49.827453758120456</v>
      </c>
      <c r="V87" s="1425">
        <v>50.558015943312661</v>
      </c>
      <c r="W87" s="1425">
        <v>47.55553089389629</v>
      </c>
      <c r="X87" s="1425">
        <v>39.071399032727285</v>
      </c>
    </row>
    <row r="88" spans="3:24" x14ac:dyDescent="0.45">
      <c r="C88" s="845">
        <v>2021</v>
      </c>
      <c r="D88" s="1424">
        <v>50.407317795419424</v>
      </c>
      <c r="E88" s="1425">
        <v>50.85686801577944</v>
      </c>
      <c r="F88" s="1425">
        <v>49.991047922707764</v>
      </c>
      <c r="G88" s="1425"/>
      <c r="H88" s="1425">
        <v>44.997703818500412</v>
      </c>
      <c r="I88" s="1423">
        <v>64.664824727053556</v>
      </c>
      <c r="J88" s="1423"/>
      <c r="K88" s="1423">
        <v>37.740794104566092</v>
      </c>
      <c r="L88" s="1423">
        <v>57.740779599307892</v>
      </c>
      <c r="M88" s="1423">
        <v>79.551778792484512</v>
      </c>
      <c r="N88" s="1423">
        <v>73.432451989681041</v>
      </c>
      <c r="O88" s="1423">
        <v>78.053185633686525</v>
      </c>
      <c r="P88" s="1423">
        <v>66.969473274852305</v>
      </c>
      <c r="Q88" s="178"/>
      <c r="R88" s="1423">
        <v>56.262011631328214</v>
      </c>
      <c r="S88" s="1425">
        <v>56.474992328935258</v>
      </c>
      <c r="T88" s="1425">
        <v>55.57931837716599</v>
      </c>
      <c r="U88" s="1425">
        <v>52.993354566318274</v>
      </c>
      <c r="V88" s="1425">
        <v>50.339984015042383</v>
      </c>
      <c r="W88" s="1425">
        <v>49.548478471612192</v>
      </c>
      <c r="X88" s="1425">
        <v>40.304991189712844</v>
      </c>
    </row>
    <row r="89" spans="3:24" x14ac:dyDescent="0.45">
      <c r="C89" s="3099">
        <v>2022</v>
      </c>
      <c r="D89" s="1424">
        <v>50.93536371099534</v>
      </c>
      <c r="E89" s="1425">
        <v>51.356855403719415</v>
      </c>
      <c r="F89" s="1425">
        <v>50.550860870263712</v>
      </c>
      <c r="G89" s="1425"/>
      <c r="H89" s="1425">
        <v>45.622272201975861</v>
      </c>
      <c r="I89" s="1423">
        <v>64.90644982751958</v>
      </c>
      <c r="J89" s="1423"/>
      <c r="K89" s="1423">
        <v>38.137950654402033</v>
      </c>
      <c r="L89" s="1423">
        <v>58.670854972501893</v>
      </c>
      <c r="M89" s="1423">
        <v>77.864702732685458</v>
      </c>
      <c r="N89" s="1423">
        <v>75.138404043432644</v>
      </c>
      <c r="O89" s="1423">
        <v>77.344403462359494</v>
      </c>
      <c r="P89" s="1423">
        <v>69.654659465397302</v>
      </c>
      <c r="Q89" s="3092"/>
      <c r="R89" s="1423">
        <v>58.532330381771771</v>
      </c>
      <c r="S89" s="1425">
        <v>57.583357105183765</v>
      </c>
      <c r="T89" s="1425">
        <v>56.399352119811773</v>
      </c>
      <c r="U89" s="1425">
        <v>51.9392368308214</v>
      </c>
      <c r="V89" s="1425">
        <v>51.848633475542407</v>
      </c>
      <c r="W89" s="1425">
        <v>49.557544667125534</v>
      </c>
      <c r="X89" s="1425">
        <v>42.045024260399174</v>
      </c>
    </row>
    <row r="90" spans="3:24" s="2849" customFormat="1" x14ac:dyDescent="0.45">
      <c r="C90" s="1414">
        <v>2023</v>
      </c>
      <c r="D90" s="1426">
        <v>51.491385259147307</v>
      </c>
      <c r="E90" s="1427">
        <v>51.904800653218821</v>
      </c>
      <c r="F90" s="1427">
        <v>51.118668078478422</v>
      </c>
      <c r="G90" s="1427"/>
      <c r="H90" s="1427">
        <v>45.748089048690709</v>
      </c>
      <c r="I90" s="1428">
        <v>66.567073901643596</v>
      </c>
      <c r="J90" s="1428"/>
      <c r="K90" s="1428">
        <v>38.443404377169202</v>
      </c>
      <c r="L90" s="1428">
        <v>58.534562459292729</v>
      </c>
      <c r="M90" s="1428">
        <v>80.789000053772455</v>
      </c>
      <c r="N90" s="1428">
        <v>77.656562535789718</v>
      </c>
      <c r="O90" s="1428">
        <v>77.532273349478785</v>
      </c>
      <c r="P90" s="1428">
        <v>69.364255449303258</v>
      </c>
      <c r="Q90" s="630"/>
      <c r="R90" s="1428">
        <v>58.354076075057847</v>
      </c>
      <c r="S90" s="1427">
        <v>57.603530628323817</v>
      </c>
      <c r="T90" s="1427">
        <v>58.563052596714691</v>
      </c>
      <c r="U90" s="1427">
        <v>53.433126747419557</v>
      </c>
      <c r="V90" s="1427">
        <v>53.363103229351992</v>
      </c>
      <c r="W90" s="1427">
        <v>49.274068053642054</v>
      </c>
      <c r="X90" s="1427">
        <v>43.522292794513213</v>
      </c>
    </row>
    <row r="91" spans="3:24" x14ac:dyDescent="0.45">
      <c r="C91" s="332" t="s">
        <v>7656</v>
      </c>
    </row>
  </sheetData>
  <mergeCells count="28">
    <mergeCell ref="R75:X75"/>
    <mergeCell ref="C32:F32"/>
    <mergeCell ref="C54:C55"/>
    <mergeCell ref="D54:D55"/>
    <mergeCell ref="E54:F54"/>
    <mergeCell ref="H54:I54"/>
    <mergeCell ref="K54:P54"/>
    <mergeCell ref="R54:X54"/>
    <mergeCell ref="C75:C76"/>
    <mergeCell ref="D75:D76"/>
    <mergeCell ref="E75:F75"/>
    <mergeCell ref="H75:I75"/>
    <mergeCell ref="K75:P75"/>
    <mergeCell ref="R12:X12"/>
    <mergeCell ref="A6:B6"/>
    <mergeCell ref="C6:U6"/>
    <mergeCell ref="A5:B5"/>
    <mergeCell ref="C5:U5"/>
    <mergeCell ref="C12:C13"/>
    <mergeCell ref="D12:D13"/>
    <mergeCell ref="E12:F12"/>
    <mergeCell ref="H12:I12"/>
    <mergeCell ref="K12:P12"/>
    <mergeCell ref="C1:D1"/>
    <mergeCell ref="A3:B3"/>
    <mergeCell ref="C3:U3"/>
    <mergeCell ref="A4:B4"/>
    <mergeCell ref="C4:U4"/>
  </mergeCells>
  <hyperlinks>
    <hyperlink ref="A1" location="'ODS 7.'!A1" display="REGRESAR" xr:uid="{00000000-0004-0000-CB00-000000000000}"/>
    <hyperlink ref="C1:D1" location="'Metadato 7.1.2'!A1" display="VER METADATO" xr:uid="{00000000-0004-0000-CB00-000001000000}"/>
  </hyperlinks>
  <pageMargins left="0.7" right="0.7" top="0.75" bottom="0.75" header="0.3" footer="0.3"/>
  <pageSetup paperSize="9" orientation="portrait" r:id="rId1"/>
  <drawing r:id="rId2"/>
</worksheet>
</file>

<file path=xl/worksheets/sheet2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C00-000000000000}">
  <sheetPr codeName="Hoja199">
    <tabColor theme="0" tint="-0.499984740745262"/>
  </sheetPr>
  <dimension ref="B1:O36"/>
  <sheetViews>
    <sheetView showGridLines="0" zoomScaleNormal="100" workbookViewId="0">
      <pane ySplit="1" topLeftCell="A2" activePane="bottomLeft" state="frozen"/>
      <selection sqref="A1:B1"/>
      <selection pane="bottomLeft" activeCell="I10" sqref="I10"/>
    </sheetView>
  </sheetViews>
  <sheetFormatPr baseColWidth="10" defaultColWidth="11.44140625" defaultRowHeight="17.399999999999999" x14ac:dyDescent="0.3"/>
  <cols>
    <col min="1" max="1" width="3.77734375" style="1305" customWidth="1"/>
    <col min="2" max="2" width="8" style="1305" customWidth="1"/>
    <col min="3" max="3" width="26.44140625" style="1305" customWidth="1"/>
    <col min="4" max="4" width="24" style="1305" customWidth="1"/>
    <col min="5" max="5" width="85.77734375" style="1305" customWidth="1"/>
    <col min="6" max="6" width="11.44140625" style="1305"/>
    <col min="7" max="7" width="7.21875" style="1305" customWidth="1"/>
    <col min="8" max="8" width="0.77734375" style="1285" customWidth="1"/>
    <col min="9" max="14" width="11.44140625" style="1305"/>
    <col min="15" max="15" width="0.77734375" style="1285" customWidth="1"/>
    <col min="16" max="16384" width="11.44140625" style="1305"/>
  </cols>
  <sheetData>
    <row r="1" spans="2:7" x14ac:dyDescent="0.3">
      <c r="C1" s="481" t="s">
        <v>337</v>
      </c>
    </row>
    <row r="2" spans="2:7" ht="18" thickBot="1" x14ac:dyDescent="0.35"/>
    <row r="3" spans="2:7" ht="23.25" customHeight="1" thickBot="1" x14ac:dyDescent="0.35">
      <c r="C3" s="3796" t="s">
        <v>370</v>
      </c>
      <c r="D3" s="3796"/>
      <c r="E3" s="3796"/>
      <c r="G3" s="1267" t="s">
        <v>371</v>
      </c>
    </row>
    <row r="4" spans="2:7" ht="19.5" customHeight="1" x14ac:dyDescent="0.3">
      <c r="B4" s="1306"/>
      <c r="C4" s="3142" t="s">
        <v>449</v>
      </c>
      <c r="D4" s="3142"/>
      <c r="E4" s="44" t="s">
        <v>27</v>
      </c>
    </row>
    <row r="5" spans="2:7" x14ac:dyDescent="0.3">
      <c r="C5" s="3142" t="s">
        <v>373</v>
      </c>
      <c r="D5" s="3142"/>
      <c r="E5" s="44" t="s">
        <v>87</v>
      </c>
    </row>
    <row r="6" spans="2:7" ht="17.25" customHeight="1" x14ac:dyDescent="0.3">
      <c r="C6" s="3142" t="s">
        <v>374</v>
      </c>
      <c r="D6" s="3142"/>
      <c r="E6" s="45" t="s">
        <v>1427</v>
      </c>
    </row>
    <row r="7" spans="2:7" x14ac:dyDescent="0.3">
      <c r="C7" s="3143" t="s">
        <v>375</v>
      </c>
      <c r="D7" s="3143"/>
      <c r="E7" s="46" t="s">
        <v>4033</v>
      </c>
    </row>
    <row r="8" spans="2:7" x14ac:dyDescent="0.3">
      <c r="C8" s="3143" t="s">
        <v>2480</v>
      </c>
      <c r="D8" s="3143"/>
      <c r="E8" s="1266" t="s">
        <v>2571</v>
      </c>
    </row>
    <row r="9" spans="2:7" x14ac:dyDescent="0.45">
      <c r="C9" s="178"/>
      <c r="D9" s="178"/>
      <c r="E9" s="178"/>
    </row>
    <row r="10" spans="2:7" ht="23.25" customHeight="1" x14ac:dyDescent="0.3">
      <c r="C10" s="3796" t="s">
        <v>376</v>
      </c>
      <c r="D10" s="3796"/>
      <c r="E10" s="3796"/>
    </row>
    <row r="11" spans="2:7" x14ac:dyDescent="0.3">
      <c r="C11" s="3185" t="s">
        <v>377</v>
      </c>
      <c r="D11" s="3156"/>
      <c r="E11" s="44" t="s">
        <v>439</v>
      </c>
    </row>
    <row r="12" spans="2:7" ht="34.799999999999997" x14ac:dyDescent="0.3">
      <c r="C12" s="3143" t="s">
        <v>379</v>
      </c>
      <c r="D12" s="3143"/>
      <c r="E12" s="661" t="s">
        <v>3403</v>
      </c>
    </row>
    <row r="13" spans="2:7" x14ac:dyDescent="0.3">
      <c r="C13" s="3142" t="s">
        <v>380</v>
      </c>
      <c r="D13" s="3142"/>
      <c r="E13" s="603" t="s">
        <v>1427</v>
      </c>
    </row>
    <row r="14" spans="2:7" x14ac:dyDescent="0.3">
      <c r="C14" s="3142" t="s">
        <v>381</v>
      </c>
      <c r="D14" s="3156"/>
      <c r="E14" s="603" t="s">
        <v>10</v>
      </c>
    </row>
    <row r="15" spans="2:7" ht="268.5" customHeight="1" x14ac:dyDescent="0.3">
      <c r="C15" s="3142" t="s">
        <v>382</v>
      </c>
      <c r="D15" s="3142"/>
      <c r="E15" s="83" t="s">
        <v>6198</v>
      </c>
    </row>
    <row r="16" spans="2:7" ht="59.25" customHeight="1" x14ac:dyDescent="0.3">
      <c r="C16" s="3142" t="s">
        <v>383</v>
      </c>
      <c r="D16" s="3142"/>
      <c r="E16" s="83"/>
    </row>
    <row r="17" spans="3:5" x14ac:dyDescent="0.3">
      <c r="C17" s="3142" t="s">
        <v>384</v>
      </c>
      <c r="D17" s="3142"/>
      <c r="E17" s="83" t="s">
        <v>385</v>
      </c>
    </row>
    <row r="18" spans="3:5" x14ac:dyDescent="0.3">
      <c r="C18" s="3143" t="s">
        <v>386</v>
      </c>
      <c r="D18" s="3143"/>
      <c r="E18" s="44"/>
    </row>
    <row r="19" spans="3:5" ht="30.75" customHeight="1" x14ac:dyDescent="0.3">
      <c r="C19" s="3799" t="s">
        <v>387</v>
      </c>
      <c r="D19" s="3800"/>
      <c r="E19" s="1432" t="s">
        <v>3404</v>
      </c>
    </row>
    <row r="20" spans="3:5" x14ac:dyDescent="0.3">
      <c r="C20" s="3142" t="s">
        <v>388</v>
      </c>
      <c r="D20" s="3142"/>
      <c r="E20" s="83" t="s">
        <v>424</v>
      </c>
    </row>
    <row r="21" spans="3:5" x14ac:dyDescent="0.3">
      <c r="C21" s="3146" t="s">
        <v>390</v>
      </c>
      <c r="D21" s="54" t="s">
        <v>391</v>
      </c>
      <c r="E21" s="44" t="s">
        <v>790</v>
      </c>
    </row>
    <row r="22" spans="3:5" x14ac:dyDescent="0.3">
      <c r="C22" s="3147"/>
      <c r="D22" s="577" t="s">
        <v>393</v>
      </c>
      <c r="E22" s="83" t="s">
        <v>1436</v>
      </c>
    </row>
    <row r="23" spans="3:5" x14ac:dyDescent="0.3">
      <c r="C23" s="3142" t="s">
        <v>395</v>
      </c>
      <c r="D23" s="3142"/>
      <c r="E23" s="83" t="s">
        <v>427</v>
      </c>
    </row>
    <row r="24" spans="3:5" x14ac:dyDescent="0.3">
      <c r="C24" s="3142" t="s">
        <v>397</v>
      </c>
      <c r="D24" s="3142"/>
      <c r="E24" s="45" t="s">
        <v>412</v>
      </c>
    </row>
    <row r="25" spans="3:5" x14ac:dyDescent="0.3">
      <c r="C25" s="3142" t="s">
        <v>399</v>
      </c>
      <c r="D25" s="3142"/>
      <c r="E25" s="57" t="s">
        <v>15</v>
      </c>
    </row>
    <row r="26" spans="3:5" ht="15" customHeight="1" x14ac:dyDescent="0.3">
      <c r="C26" s="3143" t="s">
        <v>401</v>
      </c>
      <c r="D26" s="3143"/>
      <c r="E26" s="44" t="s">
        <v>2351</v>
      </c>
    </row>
    <row r="27" spans="3:5" x14ac:dyDescent="0.3">
      <c r="C27" s="3149" t="s">
        <v>403</v>
      </c>
      <c r="D27" s="3150"/>
      <c r="E27" s="44"/>
    </row>
    <row r="28" spans="3:5" ht="121.8" x14ac:dyDescent="0.3">
      <c r="C28" s="578" t="s">
        <v>404</v>
      </c>
      <c r="D28" s="579"/>
      <c r="E28" s="57" t="s">
        <v>1437</v>
      </c>
    </row>
    <row r="29" spans="3:5" x14ac:dyDescent="0.3">
      <c r="C29" s="3151" t="s">
        <v>405</v>
      </c>
      <c r="D29" s="3152"/>
      <c r="E29" s="61"/>
    </row>
    <row r="30" spans="3:5" x14ac:dyDescent="0.3">
      <c r="C30" s="62"/>
      <c r="D30" s="62"/>
      <c r="E30" s="63"/>
    </row>
    <row r="31" spans="3:5" ht="23.25" customHeight="1" x14ac:dyDescent="0.3">
      <c r="C31" s="3796" t="s">
        <v>406</v>
      </c>
      <c r="D31" s="3796"/>
      <c r="E31" s="3796"/>
    </row>
    <row r="32" spans="3:5" x14ac:dyDescent="0.3">
      <c r="C32" s="3149" t="s">
        <v>407</v>
      </c>
      <c r="D32" s="3150"/>
      <c r="E32" s="45" t="s">
        <v>408</v>
      </c>
    </row>
    <row r="33" spans="3:5" x14ac:dyDescent="0.3">
      <c r="C33" s="3149" t="s">
        <v>409</v>
      </c>
      <c r="D33" s="3150"/>
      <c r="E33" s="45" t="s">
        <v>410</v>
      </c>
    </row>
    <row r="34" spans="3:5" x14ac:dyDescent="0.3">
      <c r="C34" s="3149" t="s">
        <v>411</v>
      </c>
      <c r="D34" s="3150"/>
      <c r="E34" s="45" t="s">
        <v>412</v>
      </c>
    </row>
    <row r="35" spans="3:5" x14ac:dyDescent="0.3">
      <c r="C35" s="3149" t="s">
        <v>413</v>
      </c>
      <c r="D35" s="3150"/>
      <c r="E35" s="45" t="s">
        <v>962</v>
      </c>
    </row>
    <row r="36" spans="3:5" x14ac:dyDescent="0.3">
      <c r="C36" s="3149" t="s">
        <v>415</v>
      </c>
      <c r="D36" s="3150"/>
      <c r="E36" s="45" t="s">
        <v>416</v>
      </c>
    </row>
  </sheetData>
  <mergeCells count="30">
    <mergeCell ref="C16:D16"/>
    <mergeCell ref="C3:E3"/>
    <mergeCell ref="C4:D4"/>
    <mergeCell ref="C5:D5"/>
    <mergeCell ref="C6:D6"/>
    <mergeCell ref="C7:D7"/>
    <mergeCell ref="C10:E10"/>
    <mergeCell ref="C11:D11"/>
    <mergeCell ref="C12:D12"/>
    <mergeCell ref="C13:D13"/>
    <mergeCell ref="C14:D14"/>
    <mergeCell ref="C15:D15"/>
    <mergeCell ref="C8:D8"/>
    <mergeCell ref="C31:E31"/>
    <mergeCell ref="C17:D17"/>
    <mergeCell ref="C18:D18"/>
    <mergeCell ref="C19:D19"/>
    <mergeCell ref="C20:D20"/>
    <mergeCell ref="C21:C22"/>
    <mergeCell ref="C23:D23"/>
    <mergeCell ref="C24:D24"/>
    <mergeCell ref="C25:D25"/>
    <mergeCell ref="C26:D26"/>
    <mergeCell ref="C27:D27"/>
    <mergeCell ref="C29:D29"/>
    <mergeCell ref="C32:D32"/>
    <mergeCell ref="C33:D33"/>
    <mergeCell ref="C34:D34"/>
    <mergeCell ref="C35:D35"/>
    <mergeCell ref="C36:D36"/>
  </mergeCells>
  <dataValidations count="5">
    <dataValidation allowBlank="1" showDropDown="1" showInputMessage="1" showErrorMessage="1" sqref="E13" xr:uid="{00000000-0002-0000-CC00-000000000000}"/>
    <dataValidation type="list" allowBlank="1" showInputMessage="1" showErrorMessage="1" sqref="E4" xr:uid="{00000000-0002-0000-CC00-000001000000}">
      <formula1>ODS</formula1>
    </dataValidation>
    <dataValidation type="list" allowBlank="1" showInputMessage="1" showErrorMessage="1" sqref="E5" xr:uid="{00000000-0002-0000-CC00-000002000000}">
      <formula1>Metas_ODS</formula1>
    </dataValidation>
    <dataValidation type="list" allowBlank="1" showInputMessage="1" showErrorMessage="1" sqref="E6" xr:uid="{00000000-0002-0000-CC00-000003000000}">
      <formula1>Numero_indicador</formula1>
    </dataValidation>
    <dataValidation type="list" allowBlank="1" showInputMessage="1" showErrorMessage="1" sqref="E7" xr:uid="{00000000-0002-0000-CC00-000004000000}">
      <formula1>Nombre_indicador_ODS</formula1>
    </dataValidation>
  </dataValidations>
  <hyperlinks>
    <hyperlink ref="C1" location="'7.1.2'!A1" display="REGRESAR" xr:uid="{00000000-0004-0000-CC00-000000000000}"/>
    <hyperlink ref="E8" r:id="rId1" xr:uid="{00000000-0004-0000-CC00-000001000000}"/>
  </hyperlinks>
  <pageMargins left="0.7" right="0.7" top="0.75" bottom="0.75" header="0.3" footer="0.3"/>
  <pageSetup paperSize="9" orientation="portrait" r:id="rId2"/>
  <drawing r:id="rId3"/>
</worksheet>
</file>

<file path=xl/worksheets/sheet2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D00-000000000000}">
  <sheetPr codeName="Hoja200"/>
  <dimension ref="A1:V92"/>
  <sheetViews>
    <sheetView showGridLines="0" zoomScaleNormal="100" workbookViewId="0">
      <pane ySplit="1" topLeftCell="A2" activePane="bottomLeft" state="frozen"/>
      <selection pane="bottomLeft" activeCell="K9" sqref="K9:M9"/>
    </sheetView>
  </sheetViews>
  <sheetFormatPr baseColWidth="10" defaultColWidth="11.44140625" defaultRowHeight="17.399999999999999" x14ac:dyDescent="0.45"/>
  <cols>
    <col min="1" max="1" width="15.21875" style="178" customWidth="1"/>
    <col min="2" max="2" width="19" style="178" customWidth="1"/>
    <col min="3" max="3" width="11.44140625" style="178"/>
    <col min="4" max="4" width="20.77734375" style="178" customWidth="1"/>
    <col min="5" max="5" width="22.88671875" style="178" customWidth="1"/>
    <col min="6" max="10" width="11.44140625" style="178"/>
    <col min="11" max="12" width="17.44140625" style="178" customWidth="1"/>
    <col min="13" max="14" width="11.44140625" style="178"/>
    <col min="15" max="15" width="13.44140625" style="178" customWidth="1"/>
    <col min="16" max="16384" width="11.44140625" style="178"/>
  </cols>
  <sheetData>
    <row r="1" spans="1:19" s="1260" customFormat="1" ht="18.600000000000001" x14ac:dyDescent="0.45">
      <c r="A1" s="576" t="s">
        <v>337</v>
      </c>
      <c r="C1" s="3119" t="s">
        <v>430</v>
      </c>
      <c r="D1" s="3119"/>
    </row>
    <row r="2" spans="1:19" s="1260" customFormat="1" ht="18.600000000000001" x14ac:dyDescent="0.45"/>
    <row r="3" spans="1:19" s="1260" customFormat="1" ht="18.600000000000001" x14ac:dyDescent="0.45">
      <c r="A3" s="3789" t="s">
        <v>339</v>
      </c>
      <c r="B3" s="3795"/>
      <c r="C3" s="3789" t="s">
        <v>1425</v>
      </c>
      <c r="D3" s="3797"/>
      <c r="E3" s="3797"/>
      <c r="F3" s="3797"/>
      <c r="G3" s="3797"/>
      <c r="H3" s="3797"/>
      <c r="I3" s="3797"/>
      <c r="J3" s="3797"/>
      <c r="K3" s="3797"/>
      <c r="L3" s="3797"/>
      <c r="M3" s="3797"/>
      <c r="N3" s="3797"/>
      <c r="O3" s="3797"/>
      <c r="P3" s="3797"/>
      <c r="Q3" s="3797"/>
      <c r="R3" s="3797"/>
      <c r="S3" s="3797"/>
    </row>
    <row r="4" spans="1:19" s="1260" customFormat="1" ht="18.600000000000001" x14ac:dyDescent="0.45">
      <c r="A4" s="3789" t="s">
        <v>340</v>
      </c>
      <c r="B4" s="3790"/>
      <c r="C4" s="3789" t="s">
        <v>88</v>
      </c>
      <c r="D4" s="3797"/>
      <c r="E4" s="3797"/>
      <c r="F4" s="3797"/>
      <c r="G4" s="3797"/>
      <c r="H4" s="3797"/>
      <c r="I4" s="3797"/>
      <c r="J4" s="3797"/>
      <c r="K4" s="3797"/>
      <c r="L4" s="3797"/>
      <c r="M4" s="3797"/>
      <c r="N4" s="3797"/>
      <c r="O4" s="3797"/>
      <c r="P4" s="3797"/>
      <c r="Q4" s="3797"/>
      <c r="R4" s="3797"/>
      <c r="S4" s="3797"/>
    </row>
    <row r="5" spans="1:19" s="1260" customFormat="1" ht="18.600000000000001" x14ac:dyDescent="0.45">
      <c r="A5" s="3789" t="s">
        <v>341</v>
      </c>
      <c r="B5" s="3790"/>
      <c r="C5" s="3789" t="s">
        <v>4034</v>
      </c>
      <c r="D5" s="3797"/>
      <c r="E5" s="3797"/>
      <c r="F5" s="3797"/>
      <c r="G5" s="3797"/>
      <c r="H5" s="3797"/>
      <c r="I5" s="3797"/>
      <c r="J5" s="3797"/>
      <c r="K5" s="3797"/>
      <c r="L5" s="3797"/>
      <c r="M5" s="3797"/>
      <c r="N5" s="3797"/>
      <c r="O5" s="3797"/>
      <c r="P5" s="3797"/>
      <c r="Q5" s="3797"/>
      <c r="R5" s="3797"/>
      <c r="S5" s="3797"/>
    </row>
    <row r="6" spans="1:19" s="1260" customFormat="1" ht="33.6" customHeight="1" x14ac:dyDescent="0.45">
      <c r="A6" s="3789" t="s">
        <v>417</v>
      </c>
      <c r="B6" s="3790"/>
      <c r="C6" s="3798" t="s">
        <v>5271</v>
      </c>
      <c r="D6" s="3797"/>
      <c r="E6" s="3797"/>
      <c r="F6" s="3797"/>
      <c r="G6" s="3797"/>
      <c r="H6" s="3797"/>
      <c r="I6" s="3797"/>
      <c r="J6" s="3797"/>
      <c r="K6" s="3797"/>
      <c r="L6" s="3797"/>
      <c r="M6" s="3797"/>
      <c r="N6" s="3797"/>
      <c r="O6" s="3797"/>
      <c r="P6" s="3797"/>
      <c r="Q6" s="3797"/>
      <c r="R6" s="3797"/>
      <c r="S6" s="3797"/>
    </row>
    <row r="7" spans="1:19" s="1260" customFormat="1" ht="18.600000000000001" x14ac:dyDescent="0.45"/>
    <row r="8" spans="1:19" s="1260" customFormat="1" ht="11.25" customHeight="1" x14ac:dyDescent="0.45"/>
    <row r="9" spans="1:19" s="1260" customFormat="1" ht="29.25" customHeight="1" x14ac:dyDescent="0.45">
      <c r="C9" s="639" t="s">
        <v>5143</v>
      </c>
      <c r="D9" s="639"/>
      <c r="E9" s="639"/>
      <c r="K9" s="3330" t="s">
        <v>2688</v>
      </c>
      <c r="L9" s="3330"/>
      <c r="M9" s="3330"/>
    </row>
    <row r="10" spans="1:19" ht="71.25" customHeight="1" x14ac:dyDescent="0.45">
      <c r="C10" s="1450" t="s">
        <v>458</v>
      </c>
      <c r="D10" s="1430" t="s">
        <v>3410</v>
      </c>
      <c r="E10" s="1430" t="s">
        <v>3411</v>
      </c>
      <c r="H10" s="1087" t="s">
        <v>6199</v>
      </c>
    </row>
    <row r="11" spans="1:19" x14ac:dyDescent="0.45">
      <c r="C11" s="827">
        <v>2000</v>
      </c>
      <c r="D11" s="1440">
        <v>37.790864325169359</v>
      </c>
      <c r="E11" s="1440">
        <v>30.539021472981265</v>
      </c>
    </row>
    <row r="12" spans="1:19" x14ac:dyDescent="0.45">
      <c r="C12" s="827">
        <v>2001</v>
      </c>
      <c r="D12" s="1440">
        <v>37.945573647865359</v>
      </c>
      <c r="E12" s="1440">
        <v>30.767219958416074</v>
      </c>
    </row>
    <row r="13" spans="1:19" x14ac:dyDescent="0.45">
      <c r="C13" s="827">
        <v>2002</v>
      </c>
      <c r="D13" s="1440">
        <v>38.254225712634074</v>
      </c>
      <c r="E13" s="1440">
        <v>30.610717321014349</v>
      </c>
    </row>
    <row r="14" spans="1:19" x14ac:dyDescent="0.45">
      <c r="C14" s="827">
        <v>2003</v>
      </c>
      <c r="D14" s="1440">
        <v>38.215947514149022</v>
      </c>
      <c r="E14" s="1440">
        <v>30.189903618822122</v>
      </c>
    </row>
    <row r="15" spans="1:19" x14ac:dyDescent="0.45">
      <c r="C15" s="827">
        <v>2004</v>
      </c>
      <c r="D15" s="1440">
        <v>39.257815467165784</v>
      </c>
      <c r="E15" s="1440">
        <v>30.825171979783235</v>
      </c>
    </row>
    <row r="16" spans="1:19" x14ac:dyDescent="0.45">
      <c r="C16" s="827">
        <v>2005</v>
      </c>
      <c r="D16" s="1440">
        <v>39.061262422981471</v>
      </c>
      <c r="E16" s="1440">
        <v>30.095601531888338</v>
      </c>
    </row>
    <row r="17" spans="3:15" x14ac:dyDescent="0.45">
      <c r="C17" s="827">
        <v>2006</v>
      </c>
      <c r="D17" s="1440">
        <v>40.060019174682424</v>
      </c>
      <c r="E17" s="1440">
        <v>29.958994347059033</v>
      </c>
    </row>
    <row r="18" spans="3:15" x14ac:dyDescent="0.45">
      <c r="C18" s="827">
        <v>2007</v>
      </c>
      <c r="D18" s="1440">
        <v>39.179274284041902</v>
      </c>
      <c r="E18" s="1440">
        <v>31.515561368832561</v>
      </c>
    </row>
    <row r="19" spans="3:15" x14ac:dyDescent="0.45">
      <c r="C19" s="827">
        <v>2008</v>
      </c>
      <c r="D19" s="1440">
        <v>38.653984415904567</v>
      </c>
      <c r="E19" s="1440">
        <v>31.783421109283143</v>
      </c>
    </row>
    <row r="20" spans="3:15" x14ac:dyDescent="0.45">
      <c r="C20" s="827">
        <v>2009</v>
      </c>
      <c r="D20" s="1440">
        <v>38.871331904373257</v>
      </c>
      <c r="E20" s="1440">
        <v>32.979978694076465</v>
      </c>
    </row>
    <row r="21" spans="3:15" x14ac:dyDescent="0.45">
      <c r="C21" s="827">
        <v>2010</v>
      </c>
      <c r="D21" s="1440">
        <v>38.505013508801881</v>
      </c>
      <c r="E21" s="1440">
        <v>32.347776849516528</v>
      </c>
    </row>
    <row r="22" spans="3:15" x14ac:dyDescent="0.45">
      <c r="C22" s="827">
        <v>2011</v>
      </c>
      <c r="D22" s="1440">
        <v>36.205420149607392</v>
      </c>
      <c r="E22" s="1440">
        <v>30.94444731123302</v>
      </c>
    </row>
    <row r="23" spans="3:15" x14ac:dyDescent="0.45">
      <c r="C23" s="827">
        <v>2012</v>
      </c>
      <c r="D23" s="1440">
        <v>36.195157070157848</v>
      </c>
      <c r="E23" s="1440">
        <v>31.657439524740088</v>
      </c>
    </row>
    <row r="24" spans="3:15" x14ac:dyDescent="0.45">
      <c r="C24" s="827">
        <v>2013</v>
      </c>
      <c r="D24" s="1440">
        <v>36.13857970570696</v>
      </c>
      <c r="E24" s="1440">
        <v>31.854744841122656</v>
      </c>
    </row>
    <row r="25" spans="3:15" x14ac:dyDescent="0.45">
      <c r="C25" s="827">
        <v>2014</v>
      </c>
      <c r="D25" s="1440">
        <v>35.999860404764931</v>
      </c>
      <c r="E25" s="1440">
        <v>32.503850038375951</v>
      </c>
    </row>
    <row r="26" spans="3:15" x14ac:dyDescent="0.45">
      <c r="C26" s="827">
        <v>2015</v>
      </c>
      <c r="D26" s="1440">
        <v>36.517284156947724</v>
      </c>
      <c r="E26" s="1440">
        <v>33.313721489692192</v>
      </c>
    </row>
    <row r="27" spans="3:15" x14ac:dyDescent="0.45">
      <c r="C27" s="827">
        <v>2016</v>
      </c>
      <c r="D27" s="1440">
        <v>32.613801165258046</v>
      </c>
      <c r="E27" s="1440">
        <v>30.596411904617089</v>
      </c>
    </row>
    <row r="28" spans="3:15" x14ac:dyDescent="0.45">
      <c r="C28" s="827">
        <v>2017</v>
      </c>
      <c r="D28" s="1440">
        <v>31.29488850468654</v>
      </c>
      <c r="E28" s="1440">
        <v>29.555854982005481</v>
      </c>
    </row>
    <row r="29" spans="3:15" x14ac:dyDescent="0.45">
      <c r="C29" s="1076">
        <v>2018</v>
      </c>
      <c r="D29" s="1440">
        <v>30.711308131085392</v>
      </c>
      <c r="E29" s="1440">
        <v>29.101369408661743</v>
      </c>
      <c r="H29" s="3778" t="s">
        <v>4935</v>
      </c>
      <c r="I29" s="3778"/>
      <c r="J29" s="3778"/>
      <c r="K29" s="3778"/>
      <c r="L29" s="3778"/>
      <c r="M29" s="3778"/>
      <c r="N29" s="3778"/>
      <c r="O29" s="3778"/>
    </row>
    <row r="30" spans="3:15" x14ac:dyDescent="0.45">
      <c r="C30" s="1076">
        <v>2019</v>
      </c>
      <c r="D30" s="1440">
        <v>30.78163001989212</v>
      </c>
      <c r="E30" s="1440">
        <v>29.167713134534022</v>
      </c>
      <c r="H30" s="1305" t="s">
        <v>5413</v>
      </c>
      <c r="I30" s="434"/>
      <c r="J30" s="434"/>
      <c r="K30" s="434"/>
      <c r="L30" s="434"/>
      <c r="M30" s="434"/>
      <c r="N30" s="434"/>
      <c r="O30" s="434"/>
    </row>
    <row r="31" spans="3:15" x14ac:dyDescent="0.45">
      <c r="C31" s="1076">
        <v>2020</v>
      </c>
      <c r="D31" s="1440">
        <v>34.792862510472972</v>
      </c>
      <c r="E31" s="1440">
        <v>32.908140131865764</v>
      </c>
      <c r="H31" s="1305"/>
      <c r="I31" s="1441"/>
      <c r="J31" s="1441"/>
      <c r="K31" s="1441"/>
      <c r="L31" s="1441"/>
      <c r="M31" s="1441"/>
      <c r="N31" s="1441"/>
      <c r="O31" s="1441"/>
    </row>
    <row r="32" spans="3:15" x14ac:dyDescent="0.45">
      <c r="C32" s="1076">
        <v>2021</v>
      </c>
      <c r="D32" s="1440">
        <v>31.946531651739441</v>
      </c>
      <c r="E32" s="1440">
        <v>30.300072509838603</v>
      </c>
    </row>
    <row r="33" spans="3:12" ht="32.1" customHeight="1" x14ac:dyDescent="0.45">
      <c r="C33" s="3801" t="s">
        <v>5412</v>
      </c>
      <c r="D33" s="3801"/>
      <c r="E33" s="3801"/>
    </row>
    <row r="34" spans="3:12" ht="28.5" customHeight="1" x14ac:dyDescent="0.45">
      <c r="C34" s="3370" t="s">
        <v>5558</v>
      </c>
      <c r="D34" s="3370"/>
      <c r="E34" s="3370"/>
    </row>
    <row r="37" spans="3:12" ht="104.4" x14ac:dyDescent="0.45">
      <c r="C37" s="1451" t="s">
        <v>458</v>
      </c>
      <c r="D37" s="1451" t="s">
        <v>6200</v>
      </c>
      <c r="E37" s="1451" t="s">
        <v>4406</v>
      </c>
      <c r="F37" s="1451" t="s">
        <v>4407</v>
      </c>
      <c r="G37" s="1451" t="s">
        <v>4408</v>
      </c>
      <c r="H37" s="1451" t="s">
        <v>4409</v>
      </c>
      <c r="I37" s="1451" t="s">
        <v>4410</v>
      </c>
      <c r="J37" s="1451" t="s">
        <v>4411</v>
      </c>
      <c r="K37" s="1451" t="s">
        <v>3410</v>
      </c>
      <c r="L37" s="1451" t="s">
        <v>3411</v>
      </c>
    </row>
    <row r="38" spans="3:12" x14ac:dyDescent="0.45">
      <c r="C38" s="1442">
        <v>2000</v>
      </c>
      <c r="D38" s="1433">
        <v>108732.25289000422</v>
      </c>
      <c r="E38" s="1433">
        <v>41090.858167361534</v>
      </c>
      <c r="F38" s="1433">
        <v>98.795855977112751</v>
      </c>
      <c r="G38" s="1433">
        <v>20710.576799999999</v>
      </c>
      <c r="H38" s="1433">
        <v>20461.191627357326</v>
      </c>
      <c r="I38" s="1433">
        <v>7885.0921092268527</v>
      </c>
      <c r="J38" s="1433">
        <v>33205.766058134679</v>
      </c>
      <c r="K38" s="1440">
        <v>37.790864325169359</v>
      </c>
      <c r="L38" s="1440">
        <v>30.539021472981265</v>
      </c>
    </row>
    <row r="39" spans="3:12" x14ac:dyDescent="0.45">
      <c r="C39" s="1442">
        <v>2001</v>
      </c>
      <c r="D39" s="1433">
        <v>111272.57806675156</v>
      </c>
      <c r="E39" s="1433">
        <v>42223.01806019769</v>
      </c>
      <c r="F39" s="1433">
        <v>98.557598863924227</v>
      </c>
      <c r="G39" s="1433">
        <v>21690.972000000002</v>
      </c>
      <c r="H39" s="1433">
        <v>21378.101173446124</v>
      </c>
      <c r="I39" s="1433">
        <v>7987.539213</v>
      </c>
      <c r="J39" s="1433">
        <v>34235.478847197694</v>
      </c>
      <c r="K39" s="1440">
        <v>37.945573647865359</v>
      </c>
      <c r="L39" s="1440">
        <v>30.767219958416074</v>
      </c>
    </row>
    <row r="40" spans="3:12" x14ac:dyDescent="0.45">
      <c r="C40" s="1442">
        <v>2002</v>
      </c>
      <c r="D40" s="1433">
        <v>115341.23605352253</v>
      </c>
      <c r="E40" s="1433">
        <v>44122.896779656585</v>
      </c>
      <c r="F40" s="1433">
        <v>98.205763409228297</v>
      </c>
      <c r="G40" s="1433">
        <v>22858.549200000001</v>
      </c>
      <c r="H40" s="1433">
        <v>22448.41274613405</v>
      </c>
      <c r="I40" s="1433">
        <v>8816.1170567489207</v>
      </c>
      <c r="J40" s="1433">
        <v>35306.779722907668</v>
      </c>
      <c r="K40" s="1440">
        <v>38.254225712634074</v>
      </c>
      <c r="L40" s="1440">
        <v>30.610717321014349</v>
      </c>
    </row>
    <row r="41" spans="3:12" x14ac:dyDescent="0.45">
      <c r="C41" s="1442">
        <v>2003</v>
      </c>
      <c r="D41" s="1433">
        <v>121238.39042951258</v>
      </c>
      <c r="E41" s="1433">
        <v>46332.399653541601</v>
      </c>
      <c r="F41" s="1433">
        <v>97.768715784543488</v>
      </c>
      <c r="G41" s="1433">
        <v>24148.285199999998</v>
      </c>
      <c r="H41" s="1433">
        <v>23609.468324028978</v>
      </c>
      <c r="I41" s="1433">
        <v>9730.6464338604874</v>
      </c>
      <c r="J41" s="1433">
        <v>36601.753219681115</v>
      </c>
      <c r="K41" s="1440">
        <v>38.215947514149022</v>
      </c>
      <c r="L41" s="1440">
        <v>30.189903618822122</v>
      </c>
    </row>
    <row r="42" spans="3:12" x14ac:dyDescent="0.45">
      <c r="C42" s="1442">
        <v>2004</v>
      </c>
      <c r="D42" s="1433">
        <v>127362.71182457119</v>
      </c>
      <c r="E42" s="1433">
        <v>49999.818382068297</v>
      </c>
      <c r="F42" s="1433">
        <v>99.010389810088924</v>
      </c>
      <c r="G42" s="1433">
        <v>25200.727199999998</v>
      </c>
      <c r="H42" s="1433">
        <v>24951.338235697105</v>
      </c>
      <c r="I42" s="1433">
        <v>10740.043424028509</v>
      </c>
      <c r="J42" s="1433">
        <v>39259.774958039787</v>
      </c>
      <c r="K42" s="1440">
        <v>39.257815467165784</v>
      </c>
      <c r="L42" s="1440">
        <v>30.825171979783235</v>
      </c>
    </row>
    <row r="43" spans="3:12" x14ac:dyDescent="0.45">
      <c r="C43" s="1442">
        <v>2005</v>
      </c>
      <c r="D43" s="1433">
        <v>132217.23584934071</v>
      </c>
      <c r="E43" s="1433">
        <v>51645.72146352331</v>
      </c>
      <c r="F43" s="1433">
        <v>96.720948849732437</v>
      </c>
      <c r="G43" s="1433">
        <v>26491</v>
      </c>
      <c r="H43" s="1433">
        <v>25622.346559782618</v>
      </c>
      <c r="I43" s="1433">
        <v>11854.149005828711</v>
      </c>
      <c r="J43" s="1433">
        <v>39791.572457694601</v>
      </c>
      <c r="K43" s="1440">
        <v>39.061262422981471</v>
      </c>
      <c r="L43" s="1440">
        <v>30.095601531888338</v>
      </c>
    </row>
    <row r="44" spans="3:12" x14ac:dyDescent="0.45">
      <c r="C44" s="1442">
        <v>2006</v>
      </c>
      <c r="D44" s="1433">
        <v>140641.20137542998</v>
      </c>
      <c r="E44" s="1433">
        <v>56340.892238500972</v>
      </c>
      <c r="F44" s="1433">
        <v>93.869785954758129</v>
      </c>
      <c r="G44" s="1433">
        <v>28117.555199999999</v>
      </c>
      <c r="H44" s="1433">
        <v>26393.888881950963</v>
      </c>
      <c r="I44" s="1433">
        <v>14206.202668800001</v>
      </c>
      <c r="J44" s="1433">
        <v>42134.689569700975</v>
      </c>
      <c r="K44" s="1440">
        <v>40.060019174682424</v>
      </c>
      <c r="L44" s="1440">
        <v>29.958994347059033</v>
      </c>
    </row>
    <row r="45" spans="3:12" x14ac:dyDescent="0.45">
      <c r="C45" s="1442">
        <v>2007</v>
      </c>
      <c r="D45" s="1433">
        <v>149814.88156141882</v>
      </c>
      <c r="E45" s="1433">
        <v>58696.383365260801</v>
      </c>
      <c r="F45" s="1433">
        <v>92.019030888187771</v>
      </c>
      <c r="G45" s="1433">
        <v>29621.437225200003</v>
      </c>
      <c r="H45" s="1433">
        <v>27257.359469781943</v>
      </c>
      <c r="I45" s="1433">
        <v>11481.382427128032</v>
      </c>
      <c r="J45" s="1433">
        <v>47215.000938132769</v>
      </c>
      <c r="K45" s="1440">
        <v>39.179274284041902</v>
      </c>
      <c r="L45" s="1440">
        <v>31.515561368832561</v>
      </c>
    </row>
    <row r="46" spans="3:12" x14ac:dyDescent="0.45">
      <c r="C46" s="1442">
        <v>2008</v>
      </c>
      <c r="D46" s="1433">
        <v>149946.75051175663</v>
      </c>
      <c r="E46" s="1433">
        <v>57960.393574969712</v>
      </c>
      <c r="F46" s="1433">
        <v>92.854396465599251</v>
      </c>
      <c r="G46" s="1433">
        <v>30268.086076799998</v>
      </c>
      <c r="H46" s="1433">
        <v>28105.248648300716</v>
      </c>
      <c r="I46" s="1433">
        <v>10302.186420131924</v>
      </c>
      <c r="J46" s="1433">
        <v>47658.207154837786</v>
      </c>
      <c r="K46" s="1440">
        <v>38.653984415904567</v>
      </c>
      <c r="L46" s="1440">
        <v>31.783421109283143</v>
      </c>
    </row>
    <row r="47" spans="3:12" x14ac:dyDescent="0.45">
      <c r="C47" s="1442">
        <v>2009</v>
      </c>
      <c r="D47" s="1433">
        <v>146724.16831483555</v>
      </c>
      <c r="E47" s="1433">
        <v>57033.638449590988</v>
      </c>
      <c r="F47" s="1433">
        <v>95.154147406984137</v>
      </c>
      <c r="G47" s="1433">
        <v>29927.376151200006</v>
      </c>
      <c r="H47" s="1433">
        <v>28477.139617955469</v>
      </c>
      <c r="I47" s="1433">
        <v>8644.039000297329</v>
      </c>
      <c r="J47" s="1433">
        <v>48389.599449293659</v>
      </c>
      <c r="K47" s="1440">
        <v>38.871331904373257</v>
      </c>
      <c r="L47" s="1440">
        <v>32.979978694076465</v>
      </c>
    </row>
    <row r="48" spans="3:12" x14ac:dyDescent="0.45">
      <c r="C48" s="1442">
        <v>2010</v>
      </c>
      <c r="D48" s="1433">
        <v>149114.89458773949</v>
      </c>
      <c r="E48" s="1433">
        <v>57416.710304644781</v>
      </c>
      <c r="F48" s="1433">
        <v>93.309468369172805</v>
      </c>
      <c r="G48" s="1433">
        <v>30832.331342400001</v>
      </c>
      <c r="H48" s="1433">
        <v>28769.484461415283</v>
      </c>
      <c r="I48" s="1433">
        <v>9181.3569540110147</v>
      </c>
      <c r="J48" s="1433">
        <v>48235.35335063377</v>
      </c>
      <c r="K48" s="1440">
        <v>38.505013508801881</v>
      </c>
      <c r="L48" s="1440">
        <v>32.347776849516528</v>
      </c>
    </row>
    <row r="49" spans="3:12" x14ac:dyDescent="0.45">
      <c r="C49" s="1442">
        <v>2011</v>
      </c>
      <c r="D49" s="1433">
        <v>148979.37290543673</v>
      </c>
      <c r="E49" s="1433">
        <v>53938.607896663721</v>
      </c>
      <c r="F49" s="1433">
        <v>91.218572959702755</v>
      </c>
      <c r="G49" s="1433">
        <v>31223.245443942851</v>
      </c>
      <c r="H49" s="1433">
        <v>28481.398925670073</v>
      </c>
      <c r="I49" s="1433">
        <v>7837.7643433354933</v>
      </c>
      <c r="J49" s="1433">
        <v>46100.843553328232</v>
      </c>
      <c r="K49" s="1440">
        <v>36.205420149607392</v>
      </c>
      <c r="L49" s="1440">
        <v>30.94444731123302</v>
      </c>
    </row>
    <row r="50" spans="3:12" x14ac:dyDescent="0.45">
      <c r="C50" s="1442">
        <v>2012</v>
      </c>
      <c r="D50" s="1433">
        <v>151821.07694101124</v>
      </c>
      <c r="E50" s="1433">
        <v>54951.877264404211</v>
      </c>
      <c r="F50" s="1433">
        <v>91.839436397341828</v>
      </c>
      <c r="G50" s="1433">
        <v>32468.418521022864</v>
      </c>
      <c r="H50" s="1433">
        <v>29818.81257683755</v>
      </c>
      <c r="I50" s="1433">
        <v>6889.2116459944573</v>
      </c>
      <c r="J50" s="1433">
        <v>48062.665618409752</v>
      </c>
      <c r="K50" s="1440">
        <v>36.195157070157848</v>
      </c>
      <c r="L50" s="1440">
        <v>31.657439524740088</v>
      </c>
    </row>
    <row r="51" spans="3:12" x14ac:dyDescent="0.45">
      <c r="C51" s="1442">
        <v>2013</v>
      </c>
      <c r="D51" s="1433">
        <v>153642.31344891168</v>
      </c>
      <c r="E51" s="1433">
        <v>55524.149907427069</v>
      </c>
      <c r="F51" s="1433">
        <v>88.313620437949425</v>
      </c>
      <c r="G51" s="1433">
        <v>32767.297721022853</v>
      </c>
      <c r="H51" s="1433">
        <v>28937.986937116973</v>
      </c>
      <c r="I51" s="1433">
        <v>6581.7829902783706</v>
      </c>
      <c r="J51" s="1433">
        <v>48942.366917148698</v>
      </c>
      <c r="K51" s="1440">
        <v>36.13857970570696</v>
      </c>
      <c r="L51" s="1440">
        <v>31.854744841122656</v>
      </c>
    </row>
    <row r="52" spans="3:12" x14ac:dyDescent="0.45">
      <c r="C52" s="1442">
        <v>2014</v>
      </c>
      <c r="D52" s="1433">
        <v>155359.1980612106</v>
      </c>
      <c r="E52" s="1433">
        <v>55929.094427998083</v>
      </c>
      <c r="F52" s="1433">
        <v>89.788868311482943</v>
      </c>
      <c r="G52" s="1433">
        <v>33149.972780188451</v>
      </c>
      <c r="H52" s="1433">
        <v>29764.985404895848</v>
      </c>
      <c r="I52" s="1433">
        <v>5431.3736693587143</v>
      </c>
      <c r="J52" s="1433">
        <v>50497.720758639371</v>
      </c>
      <c r="K52" s="1440">
        <v>35.999860404764931</v>
      </c>
      <c r="L52" s="1440">
        <v>32.503850038375951</v>
      </c>
    </row>
    <row r="53" spans="3:12" x14ac:dyDescent="0.45">
      <c r="C53" s="1442">
        <v>2015</v>
      </c>
      <c r="D53" s="1433">
        <v>160797.01879965491</v>
      </c>
      <c r="E53" s="1433">
        <v>58718.704270970637</v>
      </c>
      <c r="F53" s="1433">
        <v>98.999966276717473</v>
      </c>
      <c r="G53" s="1433">
        <v>33942.283721022861</v>
      </c>
      <c r="H53" s="1433">
        <v>33602.849437360397</v>
      </c>
      <c r="I53" s="1433">
        <v>5151.2332643256132</v>
      </c>
      <c r="J53" s="1433">
        <v>53567.471006645021</v>
      </c>
      <c r="K53" s="1440">
        <v>36.517284156947724</v>
      </c>
      <c r="L53" s="1440">
        <v>33.313721489692192</v>
      </c>
    </row>
    <row r="54" spans="3:12" x14ac:dyDescent="0.45">
      <c r="C54" s="1442">
        <v>2016</v>
      </c>
      <c r="D54" s="1433">
        <v>163152.75267373366</v>
      </c>
      <c r="E54" s="1433">
        <v>53210.314352656722</v>
      </c>
      <c r="F54" s="1433">
        <v>98.215144279427264</v>
      </c>
      <c r="G54" s="1433">
        <v>35313.4660268316</v>
      </c>
      <c r="H54" s="1433">
        <v>34683.171608319186</v>
      </c>
      <c r="I54" s="1433">
        <v>3291.4261108800001</v>
      </c>
      <c r="J54" s="1433">
        <v>49918.888241776724</v>
      </c>
      <c r="K54" s="1440">
        <v>32.613801165258046</v>
      </c>
      <c r="L54" s="1440">
        <v>30.596411904617089</v>
      </c>
    </row>
    <row r="55" spans="3:12" x14ac:dyDescent="0.45">
      <c r="C55" s="1442">
        <v>2017</v>
      </c>
      <c r="D55" s="1433">
        <v>167941.26744246978</v>
      </c>
      <c r="E55" s="1433">
        <v>52557.032399478354</v>
      </c>
      <c r="F55" s="1433">
        <v>99.667915466380734</v>
      </c>
      <c r="G55" s="1433">
        <v>35689.291702936658</v>
      </c>
      <c r="H55" s="1433">
        <v>35570.773085032939</v>
      </c>
      <c r="I55" s="1433">
        <v>2920.5549392400003</v>
      </c>
      <c r="J55" s="1433">
        <v>49636.477460238355</v>
      </c>
      <c r="K55" s="1440">
        <v>31.29488850468654</v>
      </c>
      <c r="L55" s="1440">
        <v>29.555854982005481</v>
      </c>
    </row>
    <row r="56" spans="3:12" x14ac:dyDescent="0.45">
      <c r="C56" s="1442">
        <v>2018</v>
      </c>
      <c r="D56" s="1433">
        <v>168723.4850721978</v>
      </c>
      <c r="E56" s="1433">
        <v>51817.189390028529</v>
      </c>
      <c r="F56" s="1433">
        <v>98.613744799164337</v>
      </c>
      <c r="G56" s="1433">
        <v>36030.116252398802</v>
      </c>
      <c r="H56" s="1433">
        <v>35530.646891982789</v>
      </c>
      <c r="I56" s="1433">
        <v>2716.3447200000001</v>
      </c>
      <c r="J56" s="1433">
        <v>49100.844670028528</v>
      </c>
      <c r="K56" s="1440">
        <v>30.711308131085392</v>
      </c>
      <c r="L56" s="1440">
        <v>29.101369408661743</v>
      </c>
    </row>
    <row r="57" spans="3:12" x14ac:dyDescent="0.45">
      <c r="C57" s="1442">
        <v>2019</v>
      </c>
      <c r="D57" s="1433">
        <v>168978.23479893111</v>
      </c>
      <c r="E57" s="1433">
        <v>52014.255049951571</v>
      </c>
      <c r="F57" s="1433">
        <v>99.162277333735133</v>
      </c>
      <c r="G57" s="1433">
        <v>36654.8589247692</v>
      </c>
      <c r="H57" s="1433">
        <v>36347.792863268995</v>
      </c>
      <c r="I57" s="1433">
        <v>2727.1682640000004</v>
      </c>
      <c r="J57" s="1433">
        <v>49287.086785951571</v>
      </c>
      <c r="K57" s="1440">
        <v>30.78163001989212</v>
      </c>
      <c r="L57" s="1440">
        <v>29.167713134534022</v>
      </c>
    </row>
    <row r="58" spans="3:12" x14ac:dyDescent="0.45">
      <c r="C58" s="1442">
        <v>2020</v>
      </c>
      <c r="D58" s="1433">
        <v>149423.16809975775</v>
      </c>
      <c r="E58" s="1433">
        <v>51988.59743574162</v>
      </c>
      <c r="F58" s="1433">
        <v>99.795552613062625</v>
      </c>
      <c r="G58" s="1433">
        <v>35628.226316343127</v>
      </c>
      <c r="H58" s="1433">
        <v>35555.385338627231</v>
      </c>
      <c r="I58" s="1433">
        <v>2816.2118879999998</v>
      </c>
      <c r="J58" s="1433">
        <v>49172.385547741622</v>
      </c>
      <c r="K58" s="1440">
        <v>34.792862510472972</v>
      </c>
      <c r="L58" s="1440">
        <v>32.908140131865764</v>
      </c>
    </row>
    <row r="59" spans="3:12" x14ac:dyDescent="0.45">
      <c r="C59" s="1443">
        <v>2021</v>
      </c>
      <c r="D59" s="1434">
        <v>167128.99494263489</v>
      </c>
      <c r="E59" s="1434">
        <v>53391.91726858286</v>
      </c>
      <c r="F59" s="1434">
        <v>99.977351752134183</v>
      </c>
      <c r="G59" s="1434">
        <v>37306.400239628412</v>
      </c>
      <c r="H59" s="1434">
        <v>37297.950993632323</v>
      </c>
      <c r="I59" s="1434">
        <v>2751.7106159999998</v>
      </c>
      <c r="J59" s="1434">
        <v>50640.206652582863</v>
      </c>
      <c r="K59" s="1444">
        <v>31.946531651739441</v>
      </c>
      <c r="L59" s="1444">
        <v>30.300072509838603</v>
      </c>
    </row>
    <row r="60" spans="3:12" x14ac:dyDescent="0.45">
      <c r="C60" s="1253" t="s">
        <v>6201</v>
      </c>
      <c r="D60" s="1435"/>
      <c r="E60" s="1436"/>
      <c r="F60" s="1437"/>
      <c r="G60" s="1436"/>
      <c r="H60" s="1438"/>
    </row>
    <row r="61" spans="3:12" x14ac:dyDescent="0.45">
      <c r="C61" s="1253" t="s">
        <v>6202</v>
      </c>
      <c r="D61" s="1435"/>
      <c r="E61" s="1436"/>
      <c r="F61" s="1437"/>
      <c r="G61" s="1436"/>
      <c r="H61" s="1438"/>
    </row>
    <row r="62" spans="3:12" x14ac:dyDescent="0.45">
      <c r="C62" s="1253" t="s">
        <v>6203</v>
      </c>
      <c r="D62" s="1435"/>
      <c r="E62" s="1436"/>
      <c r="F62" s="1437"/>
      <c r="G62" s="1436"/>
      <c r="H62" s="1438"/>
    </row>
    <row r="63" spans="3:12" x14ac:dyDescent="0.45">
      <c r="C63" s="1253" t="s">
        <v>6204</v>
      </c>
      <c r="D63" s="1435"/>
      <c r="E63" s="1436"/>
      <c r="F63" s="1437"/>
      <c r="G63" s="1436"/>
      <c r="H63" s="1438"/>
    </row>
    <row r="64" spans="3:12" x14ac:dyDescent="0.45">
      <c r="C64" s="332" t="s">
        <v>5558</v>
      </c>
      <c r="D64" s="1435"/>
      <c r="E64" s="1436"/>
      <c r="F64" s="1437"/>
      <c r="G64" s="1436"/>
      <c r="H64" s="1438"/>
    </row>
    <row r="67" spans="3:22" x14ac:dyDescent="0.45">
      <c r="C67" s="3803" t="s">
        <v>1440</v>
      </c>
      <c r="D67" s="3803"/>
      <c r="E67" s="3803"/>
      <c r="F67" s="3803"/>
      <c r="G67" s="3803"/>
      <c r="H67" s="3803"/>
      <c r="I67" s="3803"/>
      <c r="J67" s="3803"/>
      <c r="K67" s="3803"/>
      <c r="L67" s="3803"/>
      <c r="M67" s="3803"/>
      <c r="N67" s="3803"/>
      <c r="O67" s="3803"/>
      <c r="P67" s="3803"/>
      <c r="Q67" s="3803"/>
      <c r="R67" s="3803"/>
      <c r="S67" s="3803"/>
      <c r="T67" s="3803"/>
      <c r="U67" s="3803"/>
      <c r="V67" s="3803"/>
    </row>
    <row r="68" spans="3:22" x14ac:dyDescent="0.45">
      <c r="C68" s="3802" t="s">
        <v>1441</v>
      </c>
      <c r="D68" s="3802"/>
      <c r="E68" s="3802"/>
      <c r="F68" s="3802"/>
      <c r="G68" s="3802"/>
      <c r="H68" s="3802"/>
      <c r="I68" s="3802"/>
      <c r="J68" s="3802"/>
      <c r="K68" s="3802"/>
      <c r="L68" s="3802"/>
      <c r="M68" s="3802"/>
      <c r="N68" s="3802"/>
      <c r="O68" s="3802"/>
      <c r="P68" s="3802"/>
      <c r="Q68" s="3802"/>
      <c r="R68" s="3802"/>
      <c r="S68" s="3802"/>
      <c r="T68" s="3802"/>
      <c r="U68" s="3802"/>
      <c r="V68" s="3802"/>
    </row>
    <row r="69" spans="3:22" ht="31.8" customHeight="1" x14ac:dyDescent="0.45">
      <c r="C69" s="1452" t="s">
        <v>458</v>
      </c>
      <c r="D69" s="1453" t="s">
        <v>344</v>
      </c>
      <c r="E69" s="1452" t="s">
        <v>1442</v>
      </c>
      <c r="F69" s="1452" t="s">
        <v>1443</v>
      </c>
      <c r="G69" s="1452" t="s">
        <v>1444</v>
      </c>
      <c r="H69" s="1452" t="s">
        <v>1445</v>
      </c>
      <c r="I69" s="1452" t="s">
        <v>1446</v>
      </c>
      <c r="J69" s="1452" t="s">
        <v>1447</v>
      </c>
      <c r="K69" s="1452" t="s">
        <v>1448</v>
      </c>
      <c r="L69" s="1452" t="s">
        <v>1471</v>
      </c>
      <c r="M69" s="1452" t="s">
        <v>1449</v>
      </c>
      <c r="N69" s="1452" t="s">
        <v>1450</v>
      </c>
      <c r="O69" s="1452" t="s">
        <v>1451</v>
      </c>
      <c r="P69" s="1452" t="s">
        <v>1452</v>
      </c>
      <c r="Q69" s="1452" t="s">
        <v>1453</v>
      </c>
      <c r="R69" s="1452" t="s">
        <v>1454</v>
      </c>
      <c r="S69" s="1452" t="s">
        <v>1455</v>
      </c>
      <c r="T69" s="1452" t="s">
        <v>1456</v>
      </c>
      <c r="U69" s="1452" t="s">
        <v>1457</v>
      </c>
      <c r="V69" s="1452" t="s">
        <v>1458</v>
      </c>
    </row>
    <row r="70" spans="3:22" x14ac:dyDescent="0.45">
      <c r="C70" s="1442">
        <v>2000</v>
      </c>
      <c r="D70" s="1445">
        <v>108732.25289000422</v>
      </c>
      <c r="E70" s="1445">
        <v>15</v>
      </c>
      <c r="F70" s="1445">
        <v>2</v>
      </c>
      <c r="G70" s="1445">
        <v>10927.560823540281</v>
      </c>
      <c r="H70" s="1445">
        <v>7388.4191512275265</v>
      </c>
      <c r="I70" s="1445">
        <v>1541.2505113608927</v>
      </c>
      <c r="J70" s="1445">
        <v>35.436053875505408</v>
      </c>
      <c r="K70" s="1445">
        <v>737</v>
      </c>
      <c r="L70" s="1445">
        <v>0</v>
      </c>
      <c r="M70" s="1445">
        <v>20710.576799999999</v>
      </c>
      <c r="N70" s="1445">
        <v>3458.0393800000002</v>
      </c>
      <c r="O70" s="1445">
        <v>14310.98475</v>
      </c>
      <c r="P70" s="1445">
        <v>10089.927449999999</v>
      </c>
      <c r="Q70" s="1445">
        <v>323.29413</v>
      </c>
      <c r="R70" s="1445">
        <v>3953.2953600000001</v>
      </c>
      <c r="S70" s="1445">
        <v>139</v>
      </c>
      <c r="T70" s="1445">
        <v>26292.5982</v>
      </c>
      <c r="U70" s="1445">
        <v>282.2688</v>
      </c>
      <c r="V70" s="1445">
        <v>8525.6014799999994</v>
      </c>
    </row>
    <row r="71" spans="3:22" x14ac:dyDescent="0.45">
      <c r="C71" s="1442">
        <v>2001</v>
      </c>
      <c r="D71" s="1445">
        <v>111272.57806675156</v>
      </c>
      <c r="E71" s="1445">
        <v>1292</v>
      </c>
      <c r="F71" s="1445">
        <v>6</v>
      </c>
      <c r="G71" s="1445">
        <v>11025.948962724058</v>
      </c>
      <c r="H71" s="1445">
        <v>7466.2035940857158</v>
      </c>
      <c r="I71" s="1445">
        <v>1631.035671941788</v>
      </c>
      <c r="J71" s="1445">
        <v>29.838657999999999</v>
      </c>
      <c r="K71" s="1445">
        <v>691.89</v>
      </c>
      <c r="L71" s="1445">
        <v>0</v>
      </c>
      <c r="M71" s="1445">
        <v>21690.972000000002</v>
      </c>
      <c r="N71" s="1445">
        <v>3583.1087600000001</v>
      </c>
      <c r="O71" s="1445">
        <v>15683.623399999999</v>
      </c>
      <c r="P71" s="1445">
        <v>10029.72085</v>
      </c>
      <c r="Q71" s="1445">
        <v>299.33747999999997</v>
      </c>
      <c r="R71" s="1445">
        <v>3499.9114499999996</v>
      </c>
      <c r="S71" s="1445">
        <v>113.101</v>
      </c>
      <c r="T71" s="1445">
        <v>26968.9761</v>
      </c>
      <c r="U71" s="1445">
        <v>242.52029999999999</v>
      </c>
      <c r="V71" s="1445">
        <v>7018.3898399999989</v>
      </c>
    </row>
    <row r="72" spans="3:22" x14ac:dyDescent="0.45">
      <c r="C72" s="1442">
        <v>2002</v>
      </c>
      <c r="D72" s="1445">
        <v>115341.23605352253</v>
      </c>
      <c r="E72" s="1445">
        <v>21</v>
      </c>
      <c r="F72" s="1445">
        <v>750</v>
      </c>
      <c r="G72" s="1445">
        <v>11943.779299977905</v>
      </c>
      <c r="H72" s="1445">
        <v>7628.4185632854833</v>
      </c>
      <c r="I72" s="1445">
        <v>1430.2941622875828</v>
      </c>
      <c r="J72" s="1445">
        <v>32.992007971561861</v>
      </c>
      <c r="K72" s="1445">
        <v>639</v>
      </c>
      <c r="L72" s="1445">
        <v>0</v>
      </c>
      <c r="M72" s="1445">
        <v>22858.549200000001</v>
      </c>
      <c r="N72" s="1445">
        <v>3898.4511400000001</v>
      </c>
      <c r="O72" s="1445">
        <v>16168.051449999999</v>
      </c>
      <c r="P72" s="1445">
        <v>11266.24165</v>
      </c>
      <c r="Q72" s="1445">
        <v>301.40567999999996</v>
      </c>
      <c r="R72" s="1445">
        <v>3712.8326400000001</v>
      </c>
      <c r="S72" s="1445">
        <v>124</v>
      </c>
      <c r="T72" s="1445">
        <v>28651.735199999999</v>
      </c>
      <c r="U72" s="1445">
        <v>231.23099999999999</v>
      </c>
      <c r="V72" s="1445">
        <v>5683.2540599999993</v>
      </c>
    </row>
    <row r="73" spans="3:22" x14ac:dyDescent="0.45">
      <c r="C73" s="1442">
        <v>2003</v>
      </c>
      <c r="D73" s="1445">
        <v>121238.39042951258</v>
      </c>
      <c r="E73" s="1445">
        <v>931</v>
      </c>
      <c r="F73" s="1445">
        <v>2063.48</v>
      </c>
      <c r="G73" s="1445">
        <v>12952.107054303</v>
      </c>
      <c r="H73" s="1445">
        <v>7606.9226026899441</v>
      </c>
      <c r="I73" s="1445">
        <v>1541.7349384315291</v>
      </c>
      <c r="J73" s="1445">
        <v>36.875734089946484</v>
      </c>
      <c r="K73" s="1445">
        <v>585.29099999820141</v>
      </c>
      <c r="L73" s="1445">
        <v>0</v>
      </c>
      <c r="M73" s="1445">
        <v>24148.285199999998</v>
      </c>
      <c r="N73" s="1445">
        <v>4124.8377</v>
      </c>
      <c r="O73" s="1445">
        <v>16054.592699999999</v>
      </c>
      <c r="P73" s="1445">
        <v>11331.998749999999</v>
      </c>
      <c r="Q73" s="1445">
        <v>196.20323999999999</v>
      </c>
      <c r="R73" s="1445">
        <v>4668.5133900000001</v>
      </c>
      <c r="S73" s="1445">
        <v>111.93</v>
      </c>
      <c r="T73" s="1445">
        <v>29027.948399999997</v>
      </c>
      <c r="U73" s="1445">
        <v>250.36109999999996</v>
      </c>
      <c r="V73" s="1445">
        <v>5606.3086199999998</v>
      </c>
    </row>
    <row r="74" spans="3:22" x14ac:dyDescent="0.45">
      <c r="C74" s="1442">
        <v>2004</v>
      </c>
      <c r="D74" s="1445">
        <v>127362.71182457119</v>
      </c>
      <c r="E74" s="1445">
        <v>39</v>
      </c>
      <c r="F74" s="1445">
        <v>1624</v>
      </c>
      <c r="G74" s="1445">
        <v>14059.72638059583</v>
      </c>
      <c r="H74" s="1445">
        <v>8698.5368714692449</v>
      </c>
      <c r="I74" s="1445">
        <v>1695.6663786992208</v>
      </c>
      <c r="J74" s="1445">
        <v>35.550515606894059</v>
      </c>
      <c r="K74" s="1445">
        <v>559</v>
      </c>
      <c r="L74" s="1445">
        <v>0</v>
      </c>
      <c r="M74" s="1445">
        <v>25200.727199999998</v>
      </c>
      <c r="N74" s="1445">
        <v>4413.8994199999997</v>
      </c>
      <c r="O74" s="1445">
        <v>16537.812699999999</v>
      </c>
      <c r="P74" s="1445">
        <v>11253.475499999999</v>
      </c>
      <c r="Q74" s="1445">
        <v>162.07793999999998</v>
      </c>
      <c r="R74" s="1445">
        <v>6455.4037200000002</v>
      </c>
      <c r="S74" s="1445">
        <v>112</v>
      </c>
      <c r="T74" s="1445">
        <v>30504.127518199999</v>
      </c>
      <c r="U74" s="1445">
        <v>229.23449999999997</v>
      </c>
      <c r="V74" s="1445">
        <v>5782.473179999999</v>
      </c>
    </row>
    <row r="75" spans="3:22" x14ac:dyDescent="0.45">
      <c r="C75" s="1442">
        <v>2005</v>
      </c>
      <c r="D75" s="1445">
        <v>132217.23584934071</v>
      </c>
      <c r="E75" s="1445">
        <v>45.351039999999998</v>
      </c>
      <c r="F75" s="1445">
        <v>1445.5883999999999</v>
      </c>
      <c r="G75" s="1445">
        <v>15186.300005828711</v>
      </c>
      <c r="H75" s="1445">
        <v>8380.7838623999996</v>
      </c>
      <c r="I75" s="1445">
        <v>1912.7702641012509</v>
      </c>
      <c r="J75" s="1445">
        <v>40.063771410730503</v>
      </c>
      <c r="K75" s="1445">
        <v>503.45699999999999</v>
      </c>
      <c r="L75" s="1445">
        <v>0</v>
      </c>
      <c r="M75" s="1445">
        <v>26491</v>
      </c>
      <c r="N75" s="1445">
        <v>4517.9030400000001</v>
      </c>
      <c r="O75" s="1445">
        <v>17588.811390000003</v>
      </c>
      <c r="P75" s="1445">
        <v>9622.3534200000013</v>
      </c>
      <c r="Q75" s="1445">
        <v>82.139720000000011</v>
      </c>
      <c r="R75" s="1445">
        <v>7999.1340799999998</v>
      </c>
      <c r="S75" s="1445">
        <v>97.566810000000004</v>
      </c>
      <c r="T75" s="1445">
        <v>32094.196709</v>
      </c>
      <c r="U75" s="1445">
        <v>188.77708999999999</v>
      </c>
      <c r="V75" s="1445">
        <v>6021.0392466000003</v>
      </c>
    </row>
    <row r="76" spans="3:22" x14ac:dyDescent="0.45">
      <c r="C76" s="1442">
        <v>2006</v>
      </c>
      <c r="D76" s="1445">
        <v>140641.20137542998</v>
      </c>
      <c r="E76" s="1445">
        <v>59.255839999999999</v>
      </c>
      <c r="F76" s="1445">
        <v>1664.7305999999999</v>
      </c>
      <c r="G76" s="1445">
        <v>18842.034268800002</v>
      </c>
      <c r="H76" s="1445">
        <v>8625.5749983999995</v>
      </c>
      <c r="I76" s="1445">
        <v>1983.0001133499998</v>
      </c>
      <c r="J76" s="1445">
        <v>44.741455999999999</v>
      </c>
      <c r="K76" s="1445">
        <v>451.65251999999998</v>
      </c>
      <c r="L76" s="1445">
        <v>0</v>
      </c>
      <c r="M76" s="1445">
        <v>28117.555199999999</v>
      </c>
      <c r="N76" s="1445">
        <v>4616.2528400000001</v>
      </c>
      <c r="O76" s="1445">
        <v>18641.778699999999</v>
      </c>
      <c r="P76" s="1445">
        <v>8702.4983499999998</v>
      </c>
      <c r="Q76" s="1445">
        <v>64.631249999999994</v>
      </c>
      <c r="R76" s="1445">
        <v>7864.5373200000004</v>
      </c>
      <c r="S76" s="1445">
        <v>85.347099999999998</v>
      </c>
      <c r="T76" s="1445">
        <v>34617.710404199999</v>
      </c>
      <c r="U76" s="1445">
        <v>197.10899999999998</v>
      </c>
      <c r="V76" s="1445">
        <v>6062.7914146800003</v>
      </c>
    </row>
    <row r="77" spans="3:22" x14ac:dyDescent="0.45">
      <c r="C77" s="1442">
        <v>2007</v>
      </c>
      <c r="D77" s="1445">
        <v>149814.88156141882</v>
      </c>
      <c r="E77" s="1445">
        <v>632.34752000000003</v>
      </c>
      <c r="F77" s="1445">
        <v>2807.0562</v>
      </c>
      <c r="G77" s="1445">
        <v>16720.091273328846</v>
      </c>
      <c r="H77" s="1445">
        <v>9678.5143336000001</v>
      </c>
      <c r="I77" s="1445">
        <v>4530.1755805499997</v>
      </c>
      <c r="J77" s="1445">
        <v>48.983587999999997</v>
      </c>
      <c r="K77" s="1445">
        <v>461.25912</v>
      </c>
      <c r="L77" s="1445">
        <v>0</v>
      </c>
      <c r="M77" s="1445">
        <v>29621.437225200003</v>
      </c>
      <c r="N77" s="1445">
        <v>5020.7808999999997</v>
      </c>
      <c r="O77" s="1445">
        <v>19432.561699999998</v>
      </c>
      <c r="P77" s="1445">
        <v>9234.6933499999996</v>
      </c>
      <c r="Q77" s="1445">
        <v>72.628290000000007</v>
      </c>
      <c r="R77" s="1445">
        <v>7545.4485299999997</v>
      </c>
      <c r="S77" s="1445">
        <v>69.805699999999987</v>
      </c>
      <c r="T77" s="1445">
        <v>37568.628009</v>
      </c>
      <c r="U77" s="1445">
        <v>244.44419999999997</v>
      </c>
      <c r="V77" s="1445">
        <v>6126.0260417399986</v>
      </c>
    </row>
    <row r="78" spans="3:22" x14ac:dyDescent="0.45">
      <c r="C78" s="1442">
        <v>2008</v>
      </c>
      <c r="D78" s="1445">
        <v>149946.75051175663</v>
      </c>
      <c r="E78" s="1445">
        <v>16.991971199999998</v>
      </c>
      <c r="F78" s="1445">
        <v>3411.3046499999996</v>
      </c>
      <c r="G78" s="1445">
        <v>16268.979189469377</v>
      </c>
      <c r="H78" s="1445">
        <v>8152.9085793365766</v>
      </c>
      <c r="I78" s="1445">
        <v>4895.7145110428391</v>
      </c>
      <c r="J78" s="1445">
        <v>51.371417999999998</v>
      </c>
      <c r="K78" s="1445">
        <v>486.17122882020624</v>
      </c>
      <c r="L78" s="1445">
        <v>0</v>
      </c>
      <c r="M78" s="1445">
        <v>30268.086076799998</v>
      </c>
      <c r="N78" s="1445">
        <v>4948.7325600000004</v>
      </c>
      <c r="O78" s="1445">
        <v>19070.799699999996</v>
      </c>
      <c r="P78" s="1445">
        <v>10268.294399999999</v>
      </c>
      <c r="Q78" s="1445">
        <v>106.27101</v>
      </c>
      <c r="R78" s="1445">
        <v>7895.4569099999999</v>
      </c>
      <c r="S78" s="1445">
        <v>66.344799999999992</v>
      </c>
      <c r="T78" s="1445">
        <v>38075.41866668583</v>
      </c>
      <c r="U78" s="1445">
        <v>275.37180000000001</v>
      </c>
      <c r="V78" s="1445">
        <v>5688.5330404018241</v>
      </c>
    </row>
    <row r="79" spans="3:22" x14ac:dyDescent="0.45">
      <c r="C79" s="1442">
        <v>2009</v>
      </c>
      <c r="D79" s="1445">
        <v>146724.16831483555</v>
      </c>
      <c r="E79" s="1445">
        <v>109.52704</v>
      </c>
      <c r="F79" s="1445">
        <v>2882.3039520000002</v>
      </c>
      <c r="G79" s="1445">
        <v>13273.566690973666</v>
      </c>
      <c r="H79" s="1445">
        <v>9614.6904047999997</v>
      </c>
      <c r="I79" s="1445">
        <v>5223.2897297749996</v>
      </c>
      <c r="J79" s="1445">
        <v>36.280126086847574</v>
      </c>
      <c r="K79" s="1445">
        <v>408.67187999999999</v>
      </c>
      <c r="L79" s="1445">
        <v>0</v>
      </c>
      <c r="M79" s="1445">
        <v>29927.376151200006</v>
      </c>
      <c r="N79" s="1445">
        <v>4995.2408999999998</v>
      </c>
      <c r="O79" s="1445">
        <v>18880.35225</v>
      </c>
      <c r="P79" s="1445">
        <v>11588.203300000001</v>
      </c>
      <c r="Q79" s="1445">
        <v>117.50822999999998</v>
      </c>
      <c r="R79" s="1445">
        <v>6937.9147800000001</v>
      </c>
      <c r="S79" s="1445">
        <v>63.471599999999995</v>
      </c>
      <c r="T79" s="1445">
        <v>37366.203600000001</v>
      </c>
      <c r="U79" s="1445">
        <v>252.86579999999998</v>
      </c>
      <c r="V79" s="1445">
        <v>5046.7018799999996</v>
      </c>
    </row>
    <row r="80" spans="3:22" x14ac:dyDescent="0.45">
      <c r="C80" s="1442">
        <v>2010</v>
      </c>
      <c r="D80" s="1445">
        <v>149114.89458773949</v>
      </c>
      <c r="E80" s="1445">
        <v>29.88768</v>
      </c>
      <c r="F80" s="1445">
        <v>2675.3570958</v>
      </c>
      <c r="G80" s="1445">
        <v>13998.143872705738</v>
      </c>
      <c r="H80" s="1445">
        <v>9836.3220815999994</v>
      </c>
      <c r="I80" s="1445">
        <v>4395.6988323968135</v>
      </c>
      <c r="J80" s="1445">
        <v>41.798796526948067</v>
      </c>
      <c r="K80" s="1445">
        <v>375.26226000000003</v>
      </c>
      <c r="L80" s="1445">
        <v>0</v>
      </c>
      <c r="M80" s="1445">
        <v>30832.331342400001</v>
      </c>
      <c r="N80" s="1445">
        <v>5404.4306229599997</v>
      </c>
      <c r="O80" s="1445">
        <v>19138.925426899998</v>
      </c>
      <c r="P80" s="1445">
        <v>12426.142466449999</v>
      </c>
      <c r="Q80" s="1445">
        <v>128.74079654999997</v>
      </c>
      <c r="R80" s="1445">
        <v>7138.2069548100008</v>
      </c>
      <c r="S80" s="1445">
        <v>58.090031099999997</v>
      </c>
      <c r="T80" s="1445">
        <v>37366.904480399993</v>
      </c>
      <c r="U80" s="1445">
        <v>230.96161769999995</v>
      </c>
      <c r="V80" s="1445">
        <v>5037.6902294399997</v>
      </c>
    </row>
    <row r="81" spans="3:22" x14ac:dyDescent="0.45">
      <c r="C81" s="1442">
        <v>2011</v>
      </c>
      <c r="D81" s="1445">
        <v>148979.37290543673</v>
      </c>
      <c r="E81" s="1445">
        <v>229.2</v>
      </c>
      <c r="F81" s="1445">
        <v>3717.9191281202097</v>
      </c>
      <c r="G81" s="1445">
        <v>12839.577377830296</v>
      </c>
      <c r="H81" s="1445">
        <v>7729.4432240000015</v>
      </c>
      <c r="I81" s="1445">
        <v>4448.7816543468143</v>
      </c>
      <c r="J81" s="1445">
        <v>32.335934816531008</v>
      </c>
      <c r="K81" s="1445">
        <v>407.07078000000001</v>
      </c>
      <c r="L81" s="1446">
        <v>2.9888623799999996</v>
      </c>
      <c r="M81" s="1445">
        <v>31223.245443942851</v>
      </c>
      <c r="N81" s="1445">
        <v>5542.2566199999992</v>
      </c>
      <c r="O81" s="1445">
        <v>19073.05255</v>
      </c>
      <c r="P81" s="1445">
        <v>13200.62355</v>
      </c>
      <c r="Q81" s="1445">
        <v>164.18061</v>
      </c>
      <c r="R81" s="1445">
        <v>7436.2475699999995</v>
      </c>
      <c r="S81" s="1445">
        <v>55.9621</v>
      </c>
      <c r="T81" s="1445">
        <v>37846.488899999997</v>
      </c>
      <c r="U81" s="1445">
        <v>253.22879999999998</v>
      </c>
      <c r="V81" s="1445">
        <v>4776.7698</v>
      </c>
    </row>
    <row r="82" spans="3:22" x14ac:dyDescent="0.45">
      <c r="C82" s="1442">
        <v>2012</v>
      </c>
      <c r="D82" s="1445">
        <v>151821.07694101124</v>
      </c>
      <c r="E82" s="1445">
        <v>91.967416799999981</v>
      </c>
      <c r="F82" s="1445">
        <v>3382.7936336100001</v>
      </c>
      <c r="G82" s="1445">
        <v>12161.883467250547</v>
      </c>
      <c r="H82" s="1445">
        <v>8088.9497682399997</v>
      </c>
      <c r="I82" s="1445">
        <v>4385.4576688760408</v>
      </c>
      <c r="J82" s="1445">
        <v>35.585823200074223</v>
      </c>
      <c r="K82" s="1445">
        <v>461.18795999999998</v>
      </c>
      <c r="L82" s="1446">
        <v>3.0289444799999998</v>
      </c>
      <c r="M82" s="1445">
        <v>32468.418521022864</v>
      </c>
      <c r="N82" s="1445">
        <v>5708.1730084423207</v>
      </c>
      <c r="O82" s="1445">
        <v>19309.806822736497</v>
      </c>
      <c r="P82" s="1445">
        <v>14356.435906023999</v>
      </c>
      <c r="Q82" s="1445">
        <v>282.74617277999994</v>
      </c>
      <c r="R82" s="1445">
        <v>7369.5115733342782</v>
      </c>
      <c r="S82" s="1445">
        <v>54.377595499999991</v>
      </c>
      <c r="T82" s="1445">
        <v>38341.171049709003</v>
      </c>
      <c r="U82" s="1445">
        <v>280.72296449999999</v>
      </c>
      <c r="V82" s="1445">
        <v>5038.8586445056208</v>
      </c>
    </row>
    <row r="83" spans="3:22" x14ac:dyDescent="0.45">
      <c r="C83" s="1442">
        <v>2013</v>
      </c>
      <c r="D83" s="1445">
        <v>153642.31344891168</v>
      </c>
      <c r="E83" s="1445">
        <v>204.32035399647995</v>
      </c>
      <c r="F83" s="1445">
        <v>3359.2740038390998</v>
      </c>
      <c r="G83" s="1445">
        <v>12059.787056783112</v>
      </c>
      <c r="H83" s="1445">
        <v>9864.9255283310267</v>
      </c>
      <c r="I83" s="1445">
        <v>4161.9714302057037</v>
      </c>
      <c r="J83" s="1445">
        <v>38.290994990245956</v>
      </c>
      <c r="K83" s="1445">
        <v>461.18795999999998</v>
      </c>
      <c r="L83" s="1446">
        <v>3.0289444799999998</v>
      </c>
      <c r="M83" s="1445">
        <v>32767.297721022853</v>
      </c>
      <c r="N83" s="1445">
        <v>6032.9848261738607</v>
      </c>
      <c r="O83" s="1445">
        <v>19657.832725799995</v>
      </c>
      <c r="P83" s="1445">
        <v>14599.830457726999</v>
      </c>
      <c r="Q83" s="1445">
        <v>257.24605959000002</v>
      </c>
      <c r="R83" s="1445">
        <v>6869.5635368759886</v>
      </c>
      <c r="S83" s="1445">
        <v>52.243722099999999</v>
      </c>
      <c r="T83" s="1445">
        <v>38437.045498565996</v>
      </c>
      <c r="U83" s="1445">
        <v>285.35524379999998</v>
      </c>
      <c r="V83" s="1445">
        <v>4530.1273846303193</v>
      </c>
    </row>
    <row r="84" spans="3:22" x14ac:dyDescent="0.45">
      <c r="C84" s="1442">
        <v>2014</v>
      </c>
      <c r="D84" s="1445">
        <v>155359.1980612106</v>
      </c>
      <c r="E84" s="1445">
        <v>248.10447855631998</v>
      </c>
      <c r="F84" s="1445">
        <v>3288.2828501608797</v>
      </c>
      <c r="G84" s="1445">
        <v>11066.462246937848</v>
      </c>
      <c r="H84" s="1445">
        <v>10318.317110095233</v>
      </c>
      <c r="I84" s="1445">
        <v>4360.3657109272672</v>
      </c>
      <c r="J84" s="1445">
        <v>47.005954294512613</v>
      </c>
      <c r="K84" s="1445">
        <v>371.95800084737891</v>
      </c>
      <c r="L84" s="1446">
        <v>3.0289444799999998</v>
      </c>
      <c r="M84" s="1445">
        <v>33149.972780188451</v>
      </c>
      <c r="N84" s="1445">
        <v>6479.778021045262</v>
      </c>
      <c r="O84" s="1445">
        <v>19525.167709617501</v>
      </c>
      <c r="P84" s="1445">
        <v>15559.740157999999</v>
      </c>
      <c r="Q84" s="1445">
        <v>261.08618994</v>
      </c>
      <c r="R84" s="1445">
        <v>6937.0078697301497</v>
      </c>
      <c r="S84" s="1445">
        <v>48.560932700000002</v>
      </c>
      <c r="T84" s="1445">
        <v>39234.718788533399</v>
      </c>
      <c r="U84" s="1445">
        <v>275.63551949999999</v>
      </c>
      <c r="V84" s="1445">
        <v>4184.0047956563994</v>
      </c>
    </row>
    <row r="85" spans="3:22" x14ac:dyDescent="0.45">
      <c r="C85" s="1442">
        <v>2015</v>
      </c>
      <c r="D85" s="1445">
        <v>160797.01879965491</v>
      </c>
      <c r="E85" s="1445">
        <v>14.000086996799999</v>
      </c>
      <c r="F85" s="1445">
        <v>3211.6982537999997</v>
      </c>
      <c r="G85" s="1445">
        <v>10825.695995347976</v>
      </c>
      <c r="H85" s="1445">
        <v>10072.361579706276</v>
      </c>
      <c r="I85" s="1445">
        <v>3789.5783558388257</v>
      </c>
      <c r="J85" s="1445">
        <v>56.848203976380823</v>
      </c>
      <c r="K85" s="1445">
        <v>371.37069874077775</v>
      </c>
      <c r="L85" s="1446">
        <v>3.0289444799999998</v>
      </c>
      <c r="M85" s="1445">
        <v>33942.283721022861</v>
      </c>
      <c r="N85" s="1445">
        <v>6817.763089045061</v>
      </c>
      <c r="O85" s="1445">
        <v>20132.658097359996</v>
      </c>
      <c r="P85" s="1445">
        <v>17866.2747246</v>
      </c>
      <c r="Q85" s="1445">
        <v>303.49876733999997</v>
      </c>
      <c r="R85" s="1445">
        <v>7575.9023490716991</v>
      </c>
      <c r="S85" s="1445">
        <v>48.367873250000002</v>
      </c>
      <c r="T85" s="1445">
        <v>41315.369259120002</v>
      </c>
      <c r="U85" s="1445">
        <v>250.40818109999995</v>
      </c>
      <c r="V85" s="1445">
        <v>4199.9106188582391</v>
      </c>
    </row>
    <row r="86" spans="3:22" x14ac:dyDescent="0.45">
      <c r="C86" s="1442">
        <v>2016</v>
      </c>
      <c r="D86" s="1445">
        <v>163152.75267373366</v>
      </c>
      <c r="E86" s="1445">
        <v>13.268980297900001</v>
      </c>
      <c r="F86" s="1445">
        <v>3493.9619801999997</v>
      </c>
      <c r="G86" s="1445">
        <v>6795.2968593515161</v>
      </c>
      <c r="H86" s="1445">
        <v>8912.0960022041363</v>
      </c>
      <c r="I86" s="1445">
        <v>2382.1725045878516</v>
      </c>
      <c r="J86" s="1445">
        <v>19.453872361105969</v>
      </c>
      <c r="K86" s="1445">
        <v>418.12350583293329</v>
      </c>
      <c r="L86" s="1446">
        <v>5.0399044799999997</v>
      </c>
      <c r="M86" s="1445">
        <v>35313.4660268316</v>
      </c>
      <c r="N86" s="1445">
        <v>7464.6858587047209</v>
      </c>
      <c r="O86" s="1445">
        <v>20419.825132109996</v>
      </c>
      <c r="P86" s="1445">
        <v>20609.6109168</v>
      </c>
      <c r="Q86" s="1445">
        <v>278.53942002472991</v>
      </c>
      <c r="R86" s="1445">
        <v>8462.4718644000004</v>
      </c>
      <c r="S86" s="1445">
        <v>49.149873399999997</v>
      </c>
      <c r="T86" s="1445">
        <v>43793.606315096818</v>
      </c>
      <c r="U86" s="1445">
        <v>103.58141920875002</v>
      </c>
      <c r="V86" s="1445">
        <v>4618.4022378415948</v>
      </c>
    </row>
    <row r="87" spans="3:22" x14ac:dyDescent="0.45">
      <c r="C87" s="1442">
        <v>2017</v>
      </c>
      <c r="D87" s="1445">
        <v>167941.26744246978</v>
      </c>
      <c r="E87" s="1445">
        <v>218.55735409100001</v>
      </c>
      <c r="F87" s="1445">
        <v>3786.4561110599998</v>
      </c>
      <c r="G87" s="1445">
        <v>5139.5035160189782</v>
      </c>
      <c r="H87" s="1445">
        <v>9094.8137702769782</v>
      </c>
      <c r="I87" s="1445">
        <v>2331.0961218167549</v>
      </c>
      <c r="J87" s="1445">
        <v>20.237002848791356</v>
      </c>
      <c r="K87" s="1445">
        <v>400.60890348389972</v>
      </c>
      <c r="L87" s="1446">
        <v>8.39150448</v>
      </c>
      <c r="M87" s="1445">
        <v>35689.291702936658</v>
      </c>
      <c r="N87" s="1445">
        <v>7978.3712408536803</v>
      </c>
      <c r="O87" s="1445">
        <v>21094.157061406007</v>
      </c>
      <c r="P87" s="1445">
        <v>21951.569367610002</v>
      </c>
      <c r="Q87" s="1445">
        <v>281.20216744469673</v>
      </c>
      <c r="R87" s="1445">
        <v>8972.9200134799994</v>
      </c>
      <c r="S87" s="1445">
        <v>53.155408050000005</v>
      </c>
      <c r="T87" s="1445">
        <v>46207.821830057481</v>
      </c>
      <c r="U87" s="1445">
        <v>108.70735617000001</v>
      </c>
      <c r="V87" s="1445">
        <v>4604.4070103848408</v>
      </c>
    </row>
    <row r="88" spans="3:22" x14ac:dyDescent="0.45">
      <c r="C88" s="1442">
        <v>2018</v>
      </c>
      <c r="D88" s="1445">
        <v>168723.4850721978</v>
      </c>
      <c r="E88" s="1445">
        <v>14.051928983400002</v>
      </c>
      <c r="F88" s="1445">
        <v>3534.5793707999997</v>
      </c>
      <c r="G88" s="1445">
        <v>5167.3801114835787</v>
      </c>
      <c r="H88" s="1445">
        <v>8421.7521954904714</v>
      </c>
      <c r="I88" s="1445">
        <v>2326.1964714767423</v>
      </c>
      <c r="J88" s="1445">
        <v>23.70342633394759</v>
      </c>
      <c r="K88" s="1445">
        <v>347.51029326099825</v>
      </c>
      <c r="L88" s="1446">
        <v>8.39150448</v>
      </c>
      <c r="M88" s="1445">
        <v>36030.116252398802</v>
      </c>
      <c r="N88" s="1445">
        <v>8260.2300685663213</v>
      </c>
      <c r="O88" s="1445">
        <v>21092.633554420001</v>
      </c>
      <c r="P88" s="1445">
        <v>22299.195299690004</v>
      </c>
      <c r="Q88" s="1445">
        <v>250.30445285652621</v>
      </c>
      <c r="R88" s="1445">
        <v>9964.6524534</v>
      </c>
      <c r="S88" s="1445">
        <v>41.035597449999997</v>
      </c>
      <c r="T88" s="1445">
        <v>46405.678575136662</v>
      </c>
      <c r="U88" s="1445">
        <v>109.82886453</v>
      </c>
      <c r="V88" s="1445">
        <v>4426.2446514403582</v>
      </c>
    </row>
    <row r="89" spans="3:22" x14ac:dyDescent="0.45">
      <c r="C89" s="1442">
        <v>2019</v>
      </c>
      <c r="D89" s="1445">
        <v>168978.23479893111</v>
      </c>
      <c r="E89" s="1445">
        <v>10.440195065400001</v>
      </c>
      <c r="F89" s="1445">
        <v>1728.4377397259998</v>
      </c>
      <c r="G89" s="1445">
        <v>4587.2231533715221</v>
      </c>
      <c r="H89" s="1445">
        <v>8342.743770371475</v>
      </c>
      <c r="I89" s="1445">
        <v>2338.2137366690995</v>
      </c>
      <c r="J89" s="1445">
        <v>24.266807373890089</v>
      </c>
      <c r="K89" s="1445">
        <v>374.01471889658228</v>
      </c>
      <c r="L89" s="1446">
        <v>8.39150448</v>
      </c>
      <c r="M89" s="1445">
        <v>36654.8589247692</v>
      </c>
      <c r="N89" s="1445">
        <v>8784.1631841928811</v>
      </c>
      <c r="O89" s="1445">
        <v>22121.682659860006</v>
      </c>
      <c r="P89" s="1445">
        <v>23002.197453140001</v>
      </c>
      <c r="Q89" s="1445">
        <v>205.76853291031335</v>
      </c>
      <c r="R89" s="1445">
        <v>10595.501165200001</v>
      </c>
      <c r="S89" s="1445">
        <v>41.833204300000006</v>
      </c>
      <c r="T89" s="1445">
        <v>45936.962568426898</v>
      </c>
      <c r="U89" s="1445">
        <v>85.360884980000009</v>
      </c>
      <c r="V89" s="1445">
        <v>4136.1745951978501</v>
      </c>
    </row>
    <row r="90" spans="3:22" x14ac:dyDescent="0.45">
      <c r="C90" s="1442">
        <v>2020</v>
      </c>
      <c r="D90" s="1445">
        <v>149423.16809975775</v>
      </c>
      <c r="E90" s="1445">
        <v>5.3306855664069994</v>
      </c>
      <c r="F90" s="1445">
        <v>4120.4537283420004</v>
      </c>
      <c r="G90" s="1445">
        <v>5012.7817075143703</v>
      </c>
      <c r="H90" s="1445">
        <v>8518.5437938115392</v>
      </c>
      <c r="I90" s="1445">
        <v>2523.6226068575356</v>
      </c>
      <c r="J90" s="1445">
        <v>35.57204905308938</v>
      </c>
      <c r="K90" s="1445">
        <v>342.69193987785565</v>
      </c>
      <c r="L90" s="1446">
        <v>8.39150448</v>
      </c>
      <c r="M90" s="1445">
        <v>35628.226316343127</v>
      </c>
      <c r="N90" s="1445">
        <v>8444.2438497057592</v>
      </c>
      <c r="O90" s="1445">
        <v>17981.790857460004</v>
      </c>
      <c r="P90" s="1445">
        <v>18238.47991898</v>
      </c>
      <c r="Q90" s="1445">
        <v>139.83064255988305</v>
      </c>
      <c r="R90" s="1445">
        <v>4452.7985072650781</v>
      </c>
      <c r="S90" s="1445">
        <v>35.982193699999996</v>
      </c>
      <c r="T90" s="1445">
        <v>40254.115760463319</v>
      </c>
      <c r="U90" s="1445">
        <v>59.460295860000002</v>
      </c>
      <c r="V90" s="1445">
        <v>3620.8517419178129</v>
      </c>
    </row>
    <row r="91" spans="3:22" x14ac:dyDescent="0.45">
      <c r="C91" s="1443">
        <v>2021</v>
      </c>
      <c r="D91" s="1447">
        <v>167128.99494263489</v>
      </c>
      <c r="E91" s="1448">
        <v>674.59745020190405</v>
      </c>
      <c r="F91" s="1448">
        <v>4090.8871947541684</v>
      </c>
      <c r="G91" s="1448">
        <v>4885.0131878154461</v>
      </c>
      <c r="H91" s="1448">
        <v>8257.4138181448307</v>
      </c>
      <c r="I91" s="1448">
        <v>2489.3342583564713</v>
      </c>
      <c r="J91" s="1448">
        <v>35.955224532706765</v>
      </c>
      <c r="K91" s="1448">
        <v>426.24978610108218</v>
      </c>
      <c r="L91" s="1449">
        <v>8.39150448</v>
      </c>
      <c r="M91" s="1448">
        <v>37306.400239628412</v>
      </c>
      <c r="N91" s="1448">
        <v>9535.9023732703208</v>
      </c>
      <c r="O91" s="1448">
        <v>21289.71172205</v>
      </c>
      <c r="P91" s="1448">
        <v>20894.777045700004</v>
      </c>
      <c r="Q91" s="1448">
        <v>149.91967619529802</v>
      </c>
      <c r="R91" s="1448">
        <v>7609.7653007990666</v>
      </c>
      <c r="S91" s="1448">
        <v>47.110293199999987</v>
      </c>
      <c r="T91" s="1448">
        <v>45229.120953467427</v>
      </c>
      <c r="U91" s="1448">
        <v>79.536051909999998</v>
      </c>
      <c r="V91" s="1448">
        <v>4118.9088620277798</v>
      </c>
    </row>
    <row r="92" spans="3:22" x14ac:dyDescent="0.45">
      <c r="C92" s="1439" t="s">
        <v>5558</v>
      </c>
      <c r="D92" s="1439"/>
      <c r="E92" s="1439"/>
      <c r="F92" s="1439"/>
      <c r="G92" s="1439"/>
      <c r="H92" s="1439"/>
      <c r="I92" s="1439"/>
      <c r="J92" s="1439"/>
      <c r="K92" s="1439"/>
      <c r="L92" s="1439"/>
      <c r="M92" s="1439"/>
      <c r="N92" s="1439"/>
      <c r="O92" s="1439"/>
      <c r="P92" s="1439"/>
      <c r="Q92" s="1439"/>
      <c r="R92" s="1439"/>
      <c r="S92" s="1439"/>
      <c r="T92" s="1439"/>
      <c r="U92" s="1439"/>
    </row>
  </sheetData>
  <mergeCells count="15">
    <mergeCell ref="C33:E33"/>
    <mergeCell ref="C68:V68"/>
    <mergeCell ref="C67:V67"/>
    <mergeCell ref="C1:D1"/>
    <mergeCell ref="H29:O29"/>
    <mergeCell ref="C34:E34"/>
    <mergeCell ref="A6:B6"/>
    <mergeCell ref="C6:S6"/>
    <mergeCell ref="K9:M9"/>
    <mergeCell ref="A3:B3"/>
    <mergeCell ref="C3:S3"/>
    <mergeCell ref="A4:B4"/>
    <mergeCell ref="C4:S4"/>
    <mergeCell ref="A5:B5"/>
    <mergeCell ref="C5:S5"/>
  </mergeCells>
  <hyperlinks>
    <hyperlink ref="A1" location="'ODS 7.'!A1" display="REGRESAR" xr:uid="{00000000-0004-0000-CD00-000000000000}"/>
    <hyperlink ref="C1:D1" location="'Metadato 7.2.1'!A1" display="VER METADATO" xr:uid="{00000000-0004-0000-CD00-000001000000}"/>
    <hyperlink ref="K9:M9" location="'7.2.1 BCCR'!A1" display="Ver indicador de 7.2.1, fuente Cuenta de Energía, BCCR" xr:uid="{00000000-0004-0000-CD00-000002000000}"/>
  </hyperlinks>
  <pageMargins left="0.7" right="0.7" top="0.75" bottom="0.75" header="0.3" footer="0.3"/>
  <pageSetup orientation="portrait" r:id="rId1"/>
  <drawing r:id="rId2"/>
</worksheet>
</file>

<file path=xl/worksheets/sheet2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E00-000000000000}">
  <sheetPr codeName="Hoja201">
    <tabColor theme="0" tint="-0.499984740745262"/>
  </sheetPr>
  <dimension ref="A1:F39"/>
  <sheetViews>
    <sheetView showGridLines="0" zoomScaleNormal="100" workbookViewId="0">
      <pane ySplit="1" topLeftCell="A2" activePane="bottomLeft" state="frozen"/>
      <selection pane="bottomLeft"/>
    </sheetView>
  </sheetViews>
  <sheetFormatPr baseColWidth="10" defaultColWidth="11.44140625" defaultRowHeight="17.399999999999999" x14ac:dyDescent="0.3"/>
  <cols>
    <col min="1" max="1" width="11.44140625" style="1305"/>
    <col min="2" max="2" width="26.44140625" style="1305" customWidth="1"/>
    <col min="3" max="3" width="24" style="1305" customWidth="1"/>
    <col min="4" max="4" width="85.77734375" style="1305" customWidth="1"/>
    <col min="5" max="5" width="11.44140625" style="1305"/>
    <col min="6" max="6" width="7.21875" style="1305" customWidth="1"/>
    <col min="7" max="8" width="11.44140625" style="1305"/>
    <col min="9" max="9" width="8" style="1305" customWidth="1"/>
    <col min="10" max="12" width="11.44140625" style="1305"/>
    <col min="13" max="13" width="13.44140625" style="1305" customWidth="1"/>
    <col min="14" max="16384" width="11.44140625" style="1305"/>
  </cols>
  <sheetData>
    <row r="1" spans="1:6" x14ac:dyDescent="0.3">
      <c r="B1" s="481" t="s">
        <v>337</v>
      </c>
    </row>
    <row r="2" spans="1:6" ht="18" thickBot="1" x14ac:dyDescent="0.35"/>
    <row r="3" spans="1:6" ht="23.25" customHeight="1" thickBot="1" x14ac:dyDescent="0.35">
      <c r="B3" s="3796" t="s">
        <v>370</v>
      </c>
      <c r="C3" s="3796"/>
      <c r="D3" s="3796"/>
      <c r="F3" s="1267" t="s">
        <v>371</v>
      </c>
    </row>
    <row r="4" spans="1:6" ht="16.5" customHeight="1" x14ac:dyDescent="0.3">
      <c r="A4" s="1306"/>
      <c r="B4" s="3142" t="s">
        <v>449</v>
      </c>
      <c r="C4" s="3142"/>
      <c r="D4" s="44" t="s">
        <v>27</v>
      </c>
    </row>
    <row r="5" spans="1:6" x14ac:dyDescent="0.3">
      <c r="B5" s="3142" t="s">
        <v>373</v>
      </c>
      <c r="C5" s="3142"/>
      <c r="D5" s="44" t="s">
        <v>88</v>
      </c>
    </row>
    <row r="6" spans="1:6" x14ac:dyDescent="0.3">
      <c r="B6" s="3142" t="s">
        <v>374</v>
      </c>
      <c r="C6" s="3142"/>
      <c r="D6" s="45" t="s">
        <v>1428</v>
      </c>
    </row>
    <row r="7" spans="1:6" ht="15" customHeight="1" x14ac:dyDescent="0.3">
      <c r="B7" s="3143" t="s">
        <v>375</v>
      </c>
      <c r="C7" s="3143"/>
      <c r="D7" s="46" t="s">
        <v>4034</v>
      </c>
    </row>
    <row r="8" spans="1:6" ht="15" customHeight="1" x14ac:dyDescent="0.3">
      <c r="B8" s="3143" t="s">
        <v>2480</v>
      </c>
      <c r="C8" s="3143"/>
      <c r="D8" s="1266" t="s">
        <v>2572</v>
      </c>
    </row>
    <row r="9" spans="1:6" x14ac:dyDescent="0.45">
      <c r="B9" s="178"/>
      <c r="C9" s="178"/>
      <c r="D9" s="178"/>
    </row>
    <row r="10" spans="1:6" ht="18.600000000000001" x14ac:dyDescent="0.3">
      <c r="B10" s="3796" t="s">
        <v>376</v>
      </c>
      <c r="C10" s="3796"/>
      <c r="D10" s="3796"/>
    </row>
    <row r="11" spans="1:6" ht="34.799999999999997" x14ac:dyDescent="0.3">
      <c r="B11" s="3185" t="s">
        <v>377</v>
      </c>
      <c r="C11" s="3156"/>
      <c r="D11" s="44" t="s">
        <v>4266</v>
      </c>
    </row>
    <row r="12" spans="1:6" s="1454" customFormat="1" ht="49.5" customHeight="1" x14ac:dyDescent="0.3">
      <c r="B12" s="3143" t="s">
        <v>3412</v>
      </c>
      <c r="C12" s="3143"/>
      <c r="D12" s="661" t="s">
        <v>3413</v>
      </c>
    </row>
    <row r="13" spans="1:6" ht="19.5" customHeight="1" x14ac:dyDescent="0.3">
      <c r="A13" s="1455"/>
      <c r="B13" s="3142" t="s">
        <v>380</v>
      </c>
      <c r="C13" s="3142"/>
      <c r="D13" s="603" t="s">
        <v>1428</v>
      </c>
    </row>
    <row r="14" spans="1:6" ht="34.799999999999997" x14ac:dyDescent="0.3">
      <c r="B14" s="3142" t="s">
        <v>381</v>
      </c>
      <c r="C14" s="3156"/>
      <c r="D14" s="603" t="s">
        <v>3414</v>
      </c>
    </row>
    <row r="15" spans="1:6" ht="330.6" x14ac:dyDescent="0.3">
      <c r="B15" s="3142" t="s">
        <v>382</v>
      </c>
      <c r="C15" s="3142"/>
      <c r="D15" s="95" t="s">
        <v>3415</v>
      </c>
    </row>
    <row r="16" spans="1:6" ht="176.25" customHeight="1" x14ac:dyDescent="0.3">
      <c r="B16" s="3142" t="s">
        <v>383</v>
      </c>
      <c r="C16" s="3142"/>
      <c r="D16" s="83" t="s">
        <v>3416</v>
      </c>
    </row>
    <row r="17" spans="2:4" ht="97.5" customHeight="1" x14ac:dyDescent="0.3">
      <c r="B17" s="3142" t="s">
        <v>384</v>
      </c>
      <c r="C17" s="3142"/>
      <c r="D17" s="57" t="s">
        <v>385</v>
      </c>
    </row>
    <row r="18" spans="2:4" x14ac:dyDescent="0.3">
      <c r="B18" s="3143" t="s">
        <v>386</v>
      </c>
      <c r="C18" s="3143"/>
      <c r="D18" s="44"/>
    </row>
    <row r="19" spans="2:4" ht="52.2" x14ac:dyDescent="0.3">
      <c r="B19" s="3144" t="s">
        <v>387</v>
      </c>
      <c r="C19" s="3145"/>
      <c r="D19" s="57" t="s">
        <v>3417</v>
      </c>
    </row>
    <row r="20" spans="2:4" ht="30" customHeight="1" x14ac:dyDescent="0.3">
      <c r="B20" s="3142" t="s">
        <v>388</v>
      </c>
      <c r="C20" s="3142"/>
      <c r="D20" s="83" t="s">
        <v>424</v>
      </c>
    </row>
    <row r="21" spans="2:4" x14ac:dyDescent="0.3">
      <c r="B21" s="3146" t="s">
        <v>390</v>
      </c>
      <c r="C21" s="54" t="s">
        <v>391</v>
      </c>
      <c r="D21" s="44"/>
    </row>
    <row r="22" spans="2:4" x14ac:dyDescent="0.3">
      <c r="B22" s="3147"/>
      <c r="C22" s="577" t="s">
        <v>393</v>
      </c>
      <c r="D22" s="57"/>
    </row>
    <row r="23" spans="2:4" x14ac:dyDescent="0.3">
      <c r="B23" s="3142" t="s">
        <v>395</v>
      </c>
      <c r="C23" s="3142"/>
      <c r="D23" s="44" t="s">
        <v>427</v>
      </c>
    </row>
    <row r="24" spans="2:4" ht="18" customHeight="1" x14ac:dyDescent="0.3">
      <c r="B24" s="3142" t="s">
        <v>397</v>
      </c>
      <c r="C24" s="3142"/>
      <c r="D24" s="45" t="s">
        <v>3418</v>
      </c>
    </row>
    <row r="25" spans="2:4" x14ac:dyDescent="0.3">
      <c r="B25" s="3142" t="s">
        <v>399</v>
      </c>
      <c r="C25" s="3142"/>
      <c r="D25" s="57" t="s">
        <v>22</v>
      </c>
    </row>
    <row r="26" spans="2:4" ht="15" customHeight="1" x14ac:dyDescent="0.3">
      <c r="B26" s="3143" t="s">
        <v>401</v>
      </c>
      <c r="C26" s="3143"/>
      <c r="D26" s="45" t="s">
        <v>1459</v>
      </c>
    </row>
    <row r="27" spans="2:4" ht="15" customHeight="1" x14ac:dyDescent="0.3">
      <c r="B27" s="3149" t="s">
        <v>403</v>
      </c>
      <c r="C27" s="3150"/>
      <c r="D27" s="44" t="s">
        <v>4267</v>
      </c>
    </row>
    <row r="28" spans="2:4" ht="69.599999999999994" x14ac:dyDescent="0.3">
      <c r="B28" s="578" t="s">
        <v>404</v>
      </c>
      <c r="C28" s="579"/>
      <c r="D28" s="44" t="s">
        <v>3419</v>
      </c>
    </row>
    <row r="29" spans="2:4" ht="69.599999999999994" x14ac:dyDescent="0.3">
      <c r="B29" s="3151" t="s">
        <v>405</v>
      </c>
      <c r="C29" s="3152"/>
      <c r="D29" s="61" t="s">
        <v>3420</v>
      </c>
    </row>
    <row r="30" spans="2:4" x14ac:dyDescent="0.3">
      <c r="B30" s="62"/>
      <c r="C30" s="62"/>
      <c r="D30" s="63"/>
    </row>
    <row r="31" spans="2:4" ht="18.600000000000001" x14ac:dyDescent="0.3">
      <c r="B31" s="3796" t="s">
        <v>406</v>
      </c>
      <c r="C31" s="3796"/>
      <c r="D31" s="3796"/>
    </row>
    <row r="32" spans="2:4" ht="23.25" customHeight="1" x14ac:dyDescent="0.3">
      <c r="B32" s="3149" t="s">
        <v>407</v>
      </c>
      <c r="C32" s="3150"/>
      <c r="D32" s="45" t="s">
        <v>1460</v>
      </c>
    </row>
    <row r="33" spans="2:4" x14ac:dyDescent="0.3">
      <c r="B33" s="3149" t="s">
        <v>409</v>
      </c>
      <c r="C33" s="3150"/>
      <c r="D33" s="45" t="s">
        <v>3421</v>
      </c>
    </row>
    <row r="34" spans="2:4" x14ac:dyDescent="0.3">
      <c r="B34" s="3149" t="s">
        <v>411</v>
      </c>
      <c r="C34" s="3150"/>
      <c r="D34" s="45" t="s">
        <v>1420</v>
      </c>
    </row>
    <row r="35" spans="2:4" x14ac:dyDescent="0.3">
      <c r="B35" s="3149" t="s">
        <v>413</v>
      </c>
      <c r="C35" s="3150"/>
      <c r="D35" s="45" t="s">
        <v>1461</v>
      </c>
    </row>
    <row r="36" spans="2:4" x14ac:dyDescent="0.45">
      <c r="B36" s="3149" t="s">
        <v>415</v>
      </c>
      <c r="C36" s="3150"/>
      <c r="D36" s="1456" t="s">
        <v>2353</v>
      </c>
    </row>
    <row r="37" spans="2:4" x14ac:dyDescent="0.45">
      <c r="B37" s="3149" t="s">
        <v>415</v>
      </c>
      <c r="C37" s="3150"/>
      <c r="D37" s="1456" t="s">
        <v>2353</v>
      </c>
    </row>
    <row r="39" spans="2:4" x14ac:dyDescent="0.3">
      <c r="B39" s="1305" t="s">
        <v>3288</v>
      </c>
    </row>
  </sheetData>
  <mergeCells count="31">
    <mergeCell ref="B23:C23"/>
    <mergeCell ref="B11:C11"/>
    <mergeCell ref="B12:C12"/>
    <mergeCell ref="B10:D10"/>
    <mergeCell ref="B37:C37"/>
    <mergeCell ref="B24:C24"/>
    <mergeCell ref="B25:C25"/>
    <mergeCell ref="B26:C26"/>
    <mergeCell ref="B27:C27"/>
    <mergeCell ref="B29:C29"/>
    <mergeCell ref="B31:D31"/>
    <mergeCell ref="B32:C32"/>
    <mergeCell ref="B33:C33"/>
    <mergeCell ref="B34:C34"/>
    <mergeCell ref="B35:C35"/>
    <mergeCell ref="B36:C36"/>
    <mergeCell ref="B21:B22"/>
    <mergeCell ref="B13:C13"/>
    <mergeCell ref="B14:C14"/>
    <mergeCell ref="B15:C15"/>
    <mergeCell ref="B16:C16"/>
    <mergeCell ref="B17:C17"/>
    <mergeCell ref="B18:C18"/>
    <mergeCell ref="B19:C19"/>
    <mergeCell ref="B20:C20"/>
    <mergeCell ref="B8:C8"/>
    <mergeCell ref="B3:D3"/>
    <mergeCell ref="B4:C4"/>
    <mergeCell ref="B5:C5"/>
    <mergeCell ref="B6:C6"/>
    <mergeCell ref="B7:C7"/>
  </mergeCells>
  <dataValidations count="7">
    <dataValidation type="list" allowBlank="1" showInputMessage="1" showErrorMessage="1" sqref="D25" xr:uid="{00000000-0002-0000-CE00-000000000000}">
      <formula1>Tipo_operación</formula1>
    </dataValidation>
    <dataValidation type="list" allowBlank="1" showInputMessage="1" showErrorMessage="1" sqref="D14" xr:uid="{00000000-0002-0000-CE00-000001000000}">
      <formula1>Tipo_indicador</formula1>
    </dataValidation>
    <dataValidation type="list" allowBlank="1" showInputMessage="1" showErrorMessage="1" sqref="D7" xr:uid="{00000000-0002-0000-CE00-000002000000}">
      <formula1>Nombre_indicador_ODS</formula1>
    </dataValidation>
    <dataValidation type="list" allowBlank="1" showInputMessage="1" showErrorMessage="1" sqref="D6" xr:uid="{00000000-0002-0000-CE00-000003000000}">
      <formula1>Numero_indicador</formula1>
    </dataValidation>
    <dataValidation type="list" allowBlank="1" showInputMessage="1" showErrorMessage="1" sqref="D5" xr:uid="{00000000-0002-0000-CE00-000004000000}">
      <formula1>Metas_ODS</formula1>
    </dataValidation>
    <dataValidation type="list" allowBlank="1" showInputMessage="1" showErrorMessage="1" sqref="D4" xr:uid="{00000000-0002-0000-CE00-000005000000}">
      <formula1>ODS</formula1>
    </dataValidation>
    <dataValidation allowBlank="1" showDropDown="1" showInputMessage="1" showErrorMessage="1" sqref="D13" xr:uid="{00000000-0002-0000-CE00-000006000000}"/>
  </dataValidations>
  <hyperlinks>
    <hyperlink ref="B1" location="'7.2.1'!A1" display="REGRESAR" xr:uid="{00000000-0004-0000-CE00-000000000000}"/>
    <hyperlink ref="D8" r:id="rId1" xr:uid="{00000000-0004-0000-CE00-000001000000}"/>
  </hyperlinks>
  <pageMargins left="0.7" right="0.7" top="0.75" bottom="0.75" header="0.3" footer="0.3"/>
  <pageSetup orientation="portrait" r:id="rId2"/>
  <drawing r:id="rId3"/>
</worksheet>
</file>

<file path=xl/worksheets/sheet2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F00-000000000000}">
  <sheetPr codeName="Hoja202"/>
  <dimension ref="A1:S50"/>
  <sheetViews>
    <sheetView showGridLines="0" workbookViewId="0">
      <pane ySplit="1" topLeftCell="A2" activePane="bottomLeft" state="frozen"/>
      <selection activeCell="B1" sqref="B1"/>
      <selection pane="bottomLeft"/>
    </sheetView>
  </sheetViews>
  <sheetFormatPr baseColWidth="10" defaultColWidth="11.44140625" defaultRowHeight="17.399999999999999" x14ac:dyDescent="0.45"/>
  <cols>
    <col min="1" max="2" width="15.21875" style="178" customWidth="1"/>
    <col min="3" max="3" width="8.77734375" style="178" customWidth="1"/>
    <col min="4" max="4" width="15" style="178" customWidth="1"/>
    <col min="5" max="5" width="21.109375" style="178" customWidth="1"/>
    <col min="6" max="6" width="14" style="178" customWidth="1"/>
    <col min="7" max="7" width="12" style="178" customWidth="1"/>
    <col min="8" max="8" width="12.77734375" style="178" customWidth="1"/>
    <col min="9" max="9" width="11.44140625" style="178"/>
    <col min="10" max="10" width="12" style="178" customWidth="1"/>
    <col min="11" max="11" width="8" style="178" customWidth="1"/>
    <col min="12" max="12" width="11.77734375" style="178" customWidth="1"/>
    <col min="13" max="14" width="11.44140625" style="178"/>
    <col min="15" max="15" width="13.44140625" style="178" customWidth="1"/>
    <col min="16" max="16384" width="11.44140625" style="178"/>
  </cols>
  <sheetData>
    <row r="1" spans="1:19" s="1260" customFormat="1" ht="18.600000000000001" x14ac:dyDescent="0.45">
      <c r="A1" s="576" t="s">
        <v>337</v>
      </c>
      <c r="C1" s="3119" t="s">
        <v>430</v>
      </c>
      <c r="D1" s="3119"/>
    </row>
    <row r="2" spans="1:19" s="1260" customFormat="1" ht="18.600000000000001" x14ac:dyDescent="0.45"/>
    <row r="3" spans="1:19" s="1260" customFormat="1" ht="18.600000000000001" x14ac:dyDescent="0.45">
      <c r="A3" s="3789" t="s">
        <v>339</v>
      </c>
      <c r="B3" s="3795"/>
      <c r="C3" s="3789" t="s">
        <v>1425</v>
      </c>
      <c r="D3" s="3797"/>
      <c r="E3" s="3797"/>
      <c r="F3" s="3797"/>
      <c r="G3" s="3797"/>
      <c r="H3" s="3797"/>
      <c r="I3" s="3797"/>
      <c r="J3" s="3797"/>
      <c r="K3" s="3797"/>
      <c r="L3" s="3797"/>
      <c r="M3" s="3797"/>
      <c r="N3" s="3797"/>
      <c r="O3" s="3797"/>
      <c r="P3" s="3797"/>
      <c r="Q3" s="3797"/>
      <c r="R3" s="3797"/>
      <c r="S3" s="3797"/>
    </row>
    <row r="4" spans="1:19" s="1260" customFormat="1" ht="18.600000000000001" x14ac:dyDescent="0.45">
      <c r="A4" s="3789" t="s">
        <v>340</v>
      </c>
      <c r="B4" s="3790"/>
      <c r="C4" s="3789" t="s">
        <v>1438</v>
      </c>
      <c r="D4" s="3797"/>
      <c r="E4" s="3797"/>
      <c r="F4" s="3797"/>
      <c r="G4" s="3797"/>
      <c r="H4" s="3797"/>
      <c r="I4" s="3797"/>
      <c r="J4" s="3797"/>
      <c r="K4" s="3797"/>
      <c r="L4" s="3797"/>
      <c r="M4" s="3797"/>
      <c r="N4" s="3797"/>
      <c r="O4" s="3797"/>
      <c r="P4" s="3797"/>
      <c r="Q4" s="3797"/>
      <c r="R4" s="3797"/>
      <c r="S4" s="3797"/>
    </row>
    <row r="5" spans="1:19" s="1260" customFormat="1" ht="18.600000000000001" x14ac:dyDescent="0.45">
      <c r="A5" s="3789" t="s">
        <v>341</v>
      </c>
      <c r="B5" s="3790"/>
      <c r="C5" s="3789" t="s">
        <v>1439</v>
      </c>
      <c r="D5" s="3797"/>
      <c r="E5" s="3797"/>
      <c r="F5" s="3797"/>
      <c r="G5" s="3797"/>
      <c r="H5" s="3797"/>
      <c r="I5" s="3797"/>
      <c r="J5" s="3797"/>
      <c r="K5" s="3797"/>
      <c r="L5" s="3797"/>
      <c r="M5" s="3797"/>
      <c r="N5" s="3797"/>
      <c r="O5" s="3797"/>
      <c r="P5" s="3797"/>
      <c r="Q5" s="3797"/>
      <c r="R5" s="3797"/>
      <c r="S5" s="3797"/>
    </row>
    <row r="6" spans="1:19" s="1260" customFormat="1" ht="18.600000000000001" x14ac:dyDescent="0.45">
      <c r="A6" s="3789" t="s">
        <v>417</v>
      </c>
      <c r="B6" s="3790"/>
      <c r="C6" s="3798" t="s">
        <v>5272</v>
      </c>
      <c r="D6" s="3797"/>
      <c r="E6" s="3797"/>
      <c r="F6" s="3797"/>
      <c r="G6" s="3797"/>
      <c r="H6" s="3797"/>
      <c r="I6" s="3797"/>
      <c r="J6" s="3797"/>
      <c r="K6" s="3797"/>
      <c r="L6" s="3797"/>
      <c r="M6" s="3797"/>
      <c r="N6" s="3797"/>
      <c r="O6" s="3797"/>
      <c r="P6" s="3797"/>
      <c r="Q6" s="3797"/>
      <c r="R6" s="3797"/>
      <c r="S6" s="3797"/>
    </row>
    <row r="7" spans="1:19" s="1260" customFormat="1" ht="18.600000000000001" x14ac:dyDescent="0.45"/>
    <row r="8" spans="1:19" s="1260" customFormat="1" ht="18.600000000000001" x14ac:dyDescent="0.45"/>
    <row r="9" spans="1:19" s="1260" customFormat="1" ht="18.600000000000001" x14ac:dyDescent="0.45"/>
    <row r="10" spans="1:19" s="1260" customFormat="1" ht="18.600000000000001" x14ac:dyDescent="0.45">
      <c r="C10" s="639" t="s">
        <v>5144</v>
      </c>
      <c r="D10" s="639"/>
      <c r="E10" s="639"/>
      <c r="F10" s="639"/>
      <c r="G10" s="639"/>
      <c r="H10" s="639"/>
      <c r="K10" s="1326" t="s">
        <v>6506</v>
      </c>
    </row>
    <row r="11" spans="1:19" s="1260" customFormat="1" ht="10.199999999999999" customHeight="1" x14ac:dyDescent="0.45">
      <c r="C11" s="639"/>
      <c r="D11" s="639"/>
      <c r="E11" s="639"/>
      <c r="F11" s="639"/>
      <c r="G11" s="639"/>
      <c r="H11" s="639"/>
      <c r="K11" s="1326"/>
    </row>
    <row r="12" spans="1:19" ht="71.25" customHeight="1" x14ac:dyDescent="0.45">
      <c r="C12" s="1463"/>
      <c r="D12" s="1430" t="s">
        <v>3439</v>
      </c>
      <c r="E12" s="1430" t="s">
        <v>3440</v>
      </c>
      <c r="F12" s="1430" t="s">
        <v>3441</v>
      </c>
      <c r="G12" s="1430" t="s">
        <v>1462</v>
      </c>
      <c r="H12" s="1430" t="s">
        <v>3422</v>
      </c>
    </row>
    <row r="13" spans="1:19" x14ac:dyDescent="0.45">
      <c r="C13" s="2646">
        <v>2011</v>
      </c>
      <c r="D13" s="2647">
        <v>57248.92912049585</v>
      </c>
      <c r="E13" s="2647">
        <v>49411.164777160353</v>
      </c>
      <c r="F13" s="2647">
        <v>153181.3629255846</v>
      </c>
      <c r="G13" s="2648">
        <v>37.373299223292157</v>
      </c>
      <c r="H13" s="2648">
        <v>32.256642605513477</v>
      </c>
    </row>
    <row r="14" spans="1:19" x14ac:dyDescent="0.45">
      <c r="C14" s="2614">
        <v>2012</v>
      </c>
      <c r="D14" s="1457">
        <v>58136.057090018447</v>
      </c>
      <c r="E14" s="1457">
        <v>51246.845444023988</v>
      </c>
      <c r="F14" s="1457">
        <v>152442.90470299631</v>
      </c>
      <c r="G14" s="1458">
        <v>38.136282697633327</v>
      </c>
      <c r="H14" s="1458">
        <v>33.617074893625215</v>
      </c>
    </row>
    <row r="15" spans="1:19" x14ac:dyDescent="0.45">
      <c r="C15" s="2614">
        <v>2013</v>
      </c>
      <c r="D15" s="1457">
        <v>58470.859156357888</v>
      </c>
      <c r="E15" s="1457">
        <v>51889.076166079518</v>
      </c>
      <c r="F15" s="1457">
        <v>155257.39764681886</v>
      </c>
      <c r="G15" s="1458">
        <v>37.660594627103059</v>
      </c>
      <c r="H15" s="1458">
        <v>33.42132288222254</v>
      </c>
    </row>
    <row r="16" spans="1:19" x14ac:dyDescent="0.45">
      <c r="C16" s="2614">
        <v>2014</v>
      </c>
      <c r="D16" s="1457">
        <v>58544.579407618039</v>
      </c>
      <c r="E16" s="1457">
        <v>53113.205738259319</v>
      </c>
      <c r="F16" s="1457">
        <v>159834.62132237031</v>
      </c>
      <c r="G16" s="1458">
        <v>36.628221672662228</v>
      </c>
      <c r="H16" s="1458">
        <v>33.230100774684686</v>
      </c>
    </row>
    <row r="17" spans="3:14" x14ac:dyDescent="0.45">
      <c r="C17" s="2614">
        <v>2015</v>
      </c>
      <c r="D17" s="1457">
        <v>63010.619581858031</v>
      </c>
      <c r="E17" s="1457">
        <v>57859.386317532422</v>
      </c>
      <c r="F17" s="1457">
        <v>163242.77524893891</v>
      </c>
      <c r="G17" s="1458">
        <v>38.599331263370942</v>
      </c>
      <c r="H17" s="1458">
        <v>35.443765415834847</v>
      </c>
    </row>
    <row r="18" spans="3:14" x14ac:dyDescent="0.45">
      <c r="C18" s="2614">
        <v>2016</v>
      </c>
      <c r="D18" s="1457">
        <v>62329.221264111635</v>
      </c>
      <c r="E18" s="1457">
        <v>58063.18593626473</v>
      </c>
      <c r="F18" s="1457">
        <v>170084.97831256888</v>
      </c>
      <c r="G18" s="1458">
        <v>36.645929512697975</v>
      </c>
      <c r="H18" s="1458">
        <v>34.13775073631767</v>
      </c>
    </row>
    <row r="19" spans="3:14" x14ac:dyDescent="0.45">
      <c r="C19" s="2614" t="s">
        <v>6505</v>
      </c>
      <c r="D19" s="1457">
        <v>56663.396688656692</v>
      </c>
      <c r="E19" s="1457">
        <v>53742.841749416693</v>
      </c>
      <c r="F19" s="1457">
        <v>178559.69216720006</v>
      </c>
      <c r="G19" s="1458">
        <v>31.733587799646358</v>
      </c>
      <c r="H19" s="1458">
        <v>30.097969534520068</v>
      </c>
    </row>
    <row r="20" spans="3:14" x14ac:dyDescent="0.45">
      <c r="C20" s="2614" t="s">
        <v>4867</v>
      </c>
      <c r="D20" s="1457">
        <v>56138.958920788675</v>
      </c>
      <c r="E20" s="1457">
        <v>53422.614200788674</v>
      </c>
      <c r="F20" s="1457">
        <v>178559.69216720006</v>
      </c>
      <c r="G20" s="1458">
        <v>31.439883346248809</v>
      </c>
      <c r="H20" s="1458">
        <v>29.918630320422317</v>
      </c>
    </row>
    <row r="21" spans="3:14" s="2562" customFormat="1" x14ac:dyDescent="0.45">
      <c r="C21" s="2614" t="s">
        <v>4921</v>
      </c>
      <c r="D21" s="1457">
        <v>55685.427138919214</v>
      </c>
      <c r="E21" s="1457">
        <v>52958.258874919215</v>
      </c>
      <c r="F21" s="1457">
        <v>178559.69216720006</v>
      </c>
      <c r="G21" s="1458">
        <v>31.185888854902586</v>
      </c>
      <c r="H21" s="1458">
        <v>29.65857424604544</v>
      </c>
    </row>
    <row r="22" spans="3:14" s="2562" customFormat="1" x14ac:dyDescent="0.45">
      <c r="C22" s="2614" t="s">
        <v>5466</v>
      </c>
      <c r="D22" s="1457">
        <v>57523.481117776981</v>
      </c>
      <c r="E22" s="1457">
        <v>54707.269229776983</v>
      </c>
      <c r="F22" s="1457">
        <v>178559.69216720006</v>
      </c>
      <c r="G22" s="1458">
        <v>32.215266737754582</v>
      </c>
      <c r="H22" s="1458">
        <v>30.638084421959068</v>
      </c>
    </row>
    <row r="23" spans="3:14" s="2562" customFormat="1" x14ac:dyDescent="0.45">
      <c r="C23" s="2615" t="s">
        <v>5467</v>
      </c>
      <c r="D23" s="1459">
        <v>61031.97190136779</v>
      </c>
      <c r="E23" s="1459">
        <v>58280.261285367786</v>
      </c>
      <c r="F23" s="1459">
        <v>178559.69216720006</v>
      </c>
      <c r="G23" s="1460">
        <v>34.180150716332193</v>
      </c>
      <c r="H23" s="1460">
        <v>32.63909148700548</v>
      </c>
    </row>
    <row r="24" spans="3:14" ht="34.799999999999997" customHeight="1" x14ac:dyDescent="0.45">
      <c r="C24" s="3801" t="s">
        <v>1463</v>
      </c>
      <c r="D24" s="3801"/>
      <c r="E24" s="3801"/>
      <c r="F24" s="3801"/>
      <c r="G24" s="3801"/>
      <c r="H24" s="3801"/>
    </row>
    <row r="25" spans="3:14" ht="21.6" customHeight="1" x14ac:dyDescent="0.45">
      <c r="C25" s="332" t="s">
        <v>4875</v>
      </c>
    </row>
    <row r="26" spans="3:14" ht="21.6" customHeight="1" x14ac:dyDescent="0.45">
      <c r="C26" s="3367" t="s">
        <v>4936</v>
      </c>
      <c r="D26" s="3367"/>
      <c r="E26" s="3367"/>
      <c r="F26" s="3367"/>
      <c r="K26" s="332" t="s">
        <v>4875</v>
      </c>
    </row>
    <row r="27" spans="3:14" x14ac:dyDescent="0.45">
      <c r="K27" s="2611" t="s">
        <v>6507</v>
      </c>
      <c r="L27" s="2611"/>
      <c r="M27" s="2611"/>
      <c r="N27" s="2611"/>
    </row>
    <row r="34" spans="3:14" ht="18.600000000000001" x14ac:dyDescent="0.45">
      <c r="C34" s="3329" t="s">
        <v>5145</v>
      </c>
      <c r="D34" s="3329"/>
      <c r="E34" s="3329"/>
      <c r="F34" s="3329"/>
      <c r="G34" s="3329"/>
      <c r="H34" s="3329"/>
      <c r="I34" s="3329"/>
      <c r="J34" s="3329"/>
      <c r="K34" s="3329"/>
      <c r="L34" s="3329"/>
      <c r="M34" s="3329"/>
      <c r="N34" s="3329"/>
    </row>
    <row r="35" spans="3:14" x14ac:dyDescent="0.45">
      <c r="C35" s="3508" t="s">
        <v>1464</v>
      </c>
      <c r="D35" s="3508"/>
      <c r="E35" s="3508"/>
      <c r="F35" s="3508"/>
      <c r="G35" s="3508"/>
      <c r="H35" s="3508"/>
      <c r="I35" s="3508"/>
      <c r="J35" s="3508"/>
      <c r="K35" s="3508"/>
      <c r="L35" s="3508"/>
      <c r="M35" s="3508"/>
      <c r="N35" s="3508"/>
    </row>
    <row r="36" spans="3:14" ht="56.4" customHeight="1" x14ac:dyDescent="0.45">
      <c r="C36" s="1464"/>
      <c r="D36" s="1430" t="s">
        <v>1465</v>
      </c>
      <c r="E36" s="1430" t="s">
        <v>1466</v>
      </c>
      <c r="F36" s="1430" t="s">
        <v>1467</v>
      </c>
      <c r="G36" s="1430" t="s">
        <v>1468</v>
      </c>
      <c r="H36" s="1430" t="s">
        <v>1445</v>
      </c>
      <c r="I36" s="1430" t="s">
        <v>1469</v>
      </c>
      <c r="J36" s="1430" t="s">
        <v>1470</v>
      </c>
      <c r="K36" s="1430" t="s">
        <v>1471</v>
      </c>
      <c r="L36" s="1430" t="s">
        <v>3423</v>
      </c>
      <c r="M36" s="1430" t="s">
        <v>3424</v>
      </c>
      <c r="N36" s="1430" t="s">
        <v>3310</v>
      </c>
    </row>
    <row r="37" spans="3:14" x14ac:dyDescent="0.45">
      <c r="C37" s="2646">
        <v>2011</v>
      </c>
      <c r="D37" s="2649">
        <v>25684.642800000001</v>
      </c>
      <c r="E37" s="2649">
        <v>4606.3547999999646</v>
      </c>
      <c r="F37" s="2649">
        <v>1492.1064000000001</v>
      </c>
      <c r="G37" s="2649">
        <v>1.726995456</v>
      </c>
      <c r="H37" s="2649">
        <v>7729.4432240000015</v>
      </c>
      <c r="I37" s="2649">
        <v>407.07078000000001</v>
      </c>
      <c r="J37" s="2649">
        <v>4448.7816543468143</v>
      </c>
      <c r="K37" s="2649">
        <v>6.8891540462337666</v>
      </c>
      <c r="L37" s="2649">
        <v>5001.8130344948004</v>
      </c>
      <c r="M37" s="2649">
        <v>12839.577377830294</v>
      </c>
      <c r="N37" s="2649">
        <v>32.335934816531008</v>
      </c>
    </row>
    <row r="38" spans="3:14" x14ac:dyDescent="0.45">
      <c r="C38" s="2614">
        <v>2012</v>
      </c>
      <c r="D38" s="1461">
        <v>26039.519999999997</v>
      </c>
      <c r="E38" s="1461">
        <v>5049.1836000000039</v>
      </c>
      <c r="F38" s="1461">
        <v>1902.1752000000001</v>
      </c>
      <c r="G38" s="1461">
        <v>4.6688017536000004</v>
      </c>
      <c r="H38" s="1461">
        <v>8088.9497682399997</v>
      </c>
      <c r="I38" s="1461">
        <v>461.18795999999998</v>
      </c>
      <c r="J38" s="1461">
        <v>4385.4576688760408</v>
      </c>
      <c r="K38" s="1461">
        <v>7.4448006981818171</v>
      </c>
      <c r="L38" s="1461">
        <v>5272.67182125609</v>
      </c>
      <c r="M38" s="1461">
        <v>12161.883467250547</v>
      </c>
      <c r="N38" s="1461">
        <v>35.585823200074223</v>
      </c>
    </row>
    <row r="39" spans="3:14" x14ac:dyDescent="0.45">
      <c r="C39" s="2614">
        <v>2013</v>
      </c>
      <c r="D39" s="1461">
        <v>24663.759450120007</v>
      </c>
      <c r="E39" s="1461">
        <v>5460.2472628800024</v>
      </c>
      <c r="F39" s="1461">
        <v>1744.4482208279999</v>
      </c>
      <c r="G39" s="1461">
        <v>8.7964515215999999</v>
      </c>
      <c r="H39" s="1461">
        <v>9864.9255283310267</v>
      </c>
      <c r="I39" s="1461">
        <v>461.18795999999998</v>
      </c>
      <c r="J39" s="1461">
        <v>4161.9714302057037</v>
      </c>
      <c r="K39" s="1461">
        <v>7.4448006981818171</v>
      </c>
      <c r="L39" s="1461">
        <v>5478.0040665047418</v>
      </c>
      <c r="M39" s="1461">
        <v>12059.787056783112</v>
      </c>
      <c r="N39" s="1461">
        <v>38.290994990245956</v>
      </c>
    </row>
    <row r="40" spans="3:14" x14ac:dyDescent="0.45">
      <c r="C40" s="2614">
        <v>2014</v>
      </c>
      <c r="D40" s="1461">
        <v>24181.748693136007</v>
      </c>
      <c r="E40" s="1461">
        <v>5537.2884608880049</v>
      </c>
      <c r="F40" s="1461">
        <v>2645.1121706280001</v>
      </c>
      <c r="G40" s="1461">
        <v>8.8762591656000005</v>
      </c>
      <c r="H40" s="1461">
        <v>10318.317110095233</v>
      </c>
      <c r="I40" s="1461">
        <v>371.95800084737891</v>
      </c>
      <c r="J40" s="1461">
        <v>4360.3657109272672</v>
      </c>
      <c r="K40" s="1461">
        <v>7.4448006981818171</v>
      </c>
      <c r="L40" s="1461">
        <v>5635.0885775791357</v>
      </c>
      <c r="M40" s="1461">
        <v>11066.46224693785</v>
      </c>
      <c r="N40" s="1461">
        <v>47.005954294512613</v>
      </c>
    </row>
    <row r="41" spans="3:14" x14ac:dyDescent="0.45">
      <c r="C41" s="2614">
        <v>2015</v>
      </c>
      <c r="D41" s="1461">
        <v>29039.705601768001</v>
      </c>
      <c r="E41" s="1461">
        <v>4952.2641868440041</v>
      </c>
      <c r="F41" s="1461">
        <v>3886.2284322600003</v>
      </c>
      <c r="G41" s="1461">
        <v>9.1217266776000017</v>
      </c>
      <c r="H41" s="1461">
        <v>10072.361579706276</v>
      </c>
      <c r="I41" s="1461">
        <v>371.37069874077775</v>
      </c>
      <c r="J41" s="1461">
        <v>3789.5783558388257</v>
      </c>
      <c r="K41" s="1461">
        <v>7.4448006981818171</v>
      </c>
      <c r="L41" s="1461">
        <v>5674.4627310223632</v>
      </c>
      <c r="M41" s="1461">
        <v>10825.695995347976</v>
      </c>
      <c r="N41" s="1461">
        <v>56.848203976380823</v>
      </c>
    </row>
    <row r="42" spans="3:14" x14ac:dyDescent="0.45">
      <c r="C42" s="2614">
        <v>2016</v>
      </c>
      <c r="D42" s="1461">
        <v>28893.403728863999</v>
      </c>
      <c r="E42" s="1461">
        <v>4822.2536982480087</v>
      </c>
      <c r="F42" s="1461">
        <v>4130.2485782640006</v>
      </c>
      <c r="G42" s="1461">
        <v>8.6884703856000023</v>
      </c>
      <c r="H42" s="1461">
        <v>10072.361579706276</v>
      </c>
      <c r="I42" s="1461">
        <v>437.14853468010375</v>
      </c>
      <c r="J42" s="1461">
        <v>3742.2035784417635</v>
      </c>
      <c r="K42" s="1461">
        <v>7.4448006981818171</v>
      </c>
      <c r="L42" s="1461">
        <v>5904.8534689832632</v>
      </c>
      <c r="M42" s="1461">
        <v>10170.888796830171</v>
      </c>
      <c r="N42" s="1461">
        <v>44.579497993537579</v>
      </c>
    </row>
    <row r="43" spans="3:14" x14ac:dyDescent="0.45">
      <c r="C43" s="2614">
        <v>2017</v>
      </c>
      <c r="D43" s="1461">
        <v>30911.112683166757</v>
      </c>
      <c r="E43" s="1461">
        <v>4024.1958120000004</v>
      </c>
      <c r="F43" s="1461">
        <v>4635.6426936000007</v>
      </c>
      <c r="G43" s="1461">
        <v>53.679104467613996</v>
      </c>
      <c r="H43" s="1461">
        <v>9094.8137702769782</v>
      </c>
      <c r="I43" s="1461">
        <v>400.60890348389972</v>
      </c>
      <c r="J43" s="1461">
        <v>2331.0961218167549</v>
      </c>
      <c r="K43" s="1461">
        <v>8.39150448</v>
      </c>
      <c r="L43" s="1461">
        <v>2220.5283948389783</v>
      </c>
      <c r="M43" s="1461">
        <v>5141.0833340789786</v>
      </c>
      <c r="N43" s="1461">
        <v>62.772761285709024</v>
      </c>
    </row>
    <row r="44" spans="3:14" x14ac:dyDescent="0.45">
      <c r="C44" s="2614">
        <v>2018</v>
      </c>
      <c r="D44" s="1461">
        <v>29730.751515077598</v>
      </c>
      <c r="E44" s="1461">
        <v>3486.8545416000002</v>
      </c>
      <c r="F44" s="1461">
        <v>6475.9487469840005</v>
      </c>
      <c r="G44" s="1461">
        <v>96.277655606320607</v>
      </c>
      <c r="H44" s="1461">
        <v>8421.7521954904714</v>
      </c>
      <c r="I44" s="1461">
        <v>347.51029326099825</v>
      </c>
      <c r="J44" s="1461">
        <v>2326.1964714767423</v>
      </c>
      <c r="K44" s="1461">
        <v>8.39150448</v>
      </c>
      <c r="L44" s="1461">
        <v>2451.8600024255784</v>
      </c>
      <c r="M44" s="1461">
        <v>5168.2047224255784</v>
      </c>
      <c r="N44" s="1461">
        <v>77.071274386957114</v>
      </c>
    </row>
    <row r="45" spans="3:14" s="2562" customFormat="1" x14ac:dyDescent="0.45">
      <c r="C45" s="2614">
        <v>2019</v>
      </c>
      <c r="D45" s="1461">
        <v>27874.527678123417</v>
      </c>
      <c r="E45" s="1461">
        <v>5445.2749211999999</v>
      </c>
      <c r="F45" s="1461">
        <v>6466.8398184000007</v>
      </c>
      <c r="G45" s="1461">
        <v>168.12746812080002</v>
      </c>
      <c r="H45" s="1461">
        <v>8342.743770371475</v>
      </c>
      <c r="I45" s="1461">
        <v>374.01471889658228</v>
      </c>
      <c r="J45" s="1461">
        <v>2338.2137366690995</v>
      </c>
      <c r="K45" s="1461">
        <v>8.39150448</v>
      </c>
      <c r="L45" s="1461">
        <v>1860.0716473715215</v>
      </c>
      <c r="M45" s="1461">
        <v>4587.2399113715219</v>
      </c>
      <c r="N45" s="1461">
        <v>80.053611286303948</v>
      </c>
    </row>
    <row r="46" spans="3:14" s="2562" customFormat="1" x14ac:dyDescent="0.45">
      <c r="C46" s="2614">
        <v>2020</v>
      </c>
      <c r="D46" s="1461">
        <v>29399.065428074711</v>
      </c>
      <c r="E46" s="1461">
        <v>6081.0246864000001</v>
      </c>
      <c r="F46" s="1461">
        <v>5253.9916104000004</v>
      </c>
      <c r="G46" s="1461">
        <v>253.70604859319999</v>
      </c>
      <c r="H46" s="1461">
        <v>8518.5437938115392</v>
      </c>
      <c r="I46" s="1461">
        <v>342.69193987785565</v>
      </c>
      <c r="J46" s="1461">
        <v>2523.6226068575356</v>
      </c>
      <c r="K46" s="1461">
        <v>8.39150448</v>
      </c>
      <c r="L46" s="1461">
        <v>2196.5698438143709</v>
      </c>
      <c r="M46" s="1461">
        <v>5012.7817318143707</v>
      </c>
      <c r="N46" s="1461">
        <v>129.66176746776497</v>
      </c>
    </row>
    <row r="47" spans="3:14" s="2562" customFormat="1" x14ac:dyDescent="0.45">
      <c r="C47" s="2615">
        <v>2021</v>
      </c>
      <c r="D47" s="1462">
        <v>33107.583532485995</v>
      </c>
      <c r="E47" s="1462">
        <v>5766.224986799999</v>
      </c>
      <c r="F47" s="1462">
        <v>5663.8785528000008</v>
      </c>
      <c r="G47" s="1462">
        <v>296.32737512880004</v>
      </c>
      <c r="H47" s="1462">
        <v>8257.4138181448307</v>
      </c>
      <c r="I47" s="1462">
        <v>426.24978610108218</v>
      </c>
      <c r="J47" s="1462">
        <v>2489.3342583564713</v>
      </c>
      <c r="K47" s="1462">
        <v>8.39150448</v>
      </c>
      <c r="L47" s="1462">
        <v>2133.3025718154463</v>
      </c>
      <c r="M47" s="1462">
        <v>4885.0131878154461</v>
      </c>
      <c r="N47" s="1462">
        <v>131.55489925515607</v>
      </c>
    </row>
    <row r="48" spans="3:14" x14ac:dyDescent="0.45">
      <c r="C48" s="3801" t="s">
        <v>1463</v>
      </c>
      <c r="D48" s="3801"/>
      <c r="E48" s="3801"/>
      <c r="F48" s="3801"/>
      <c r="G48" s="3801"/>
      <c r="H48" s="3801"/>
      <c r="I48" s="3801"/>
      <c r="J48" s="3801"/>
      <c r="K48" s="3801"/>
      <c r="L48" s="3801"/>
      <c r="M48" s="3801"/>
      <c r="N48" s="3801"/>
    </row>
    <row r="49" spans="3:12" x14ac:dyDescent="0.45">
      <c r="C49" s="332" t="s">
        <v>4875</v>
      </c>
    </row>
    <row r="50" spans="3:12" x14ac:dyDescent="0.45">
      <c r="C50" s="3804" t="s">
        <v>4936</v>
      </c>
      <c r="D50" s="3804"/>
      <c r="E50" s="3804"/>
      <c r="F50" s="3804"/>
      <c r="G50" s="3804"/>
      <c r="H50" s="3804"/>
      <c r="I50" s="3804"/>
      <c r="J50" s="3804"/>
      <c r="K50" s="3804"/>
      <c r="L50" s="3804"/>
    </row>
  </sheetData>
  <mergeCells count="15">
    <mergeCell ref="C26:F26"/>
    <mergeCell ref="C48:N48"/>
    <mergeCell ref="C50:L50"/>
    <mergeCell ref="C1:D1"/>
    <mergeCell ref="C34:N34"/>
    <mergeCell ref="C35:N35"/>
    <mergeCell ref="C24:H24"/>
    <mergeCell ref="A6:B6"/>
    <mergeCell ref="C6:S6"/>
    <mergeCell ref="A3:B3"/>
    <mergeCell ref="C3:S3"/>
    <mergeCell ref="A4:B4"/>
    <mergeCell ref="C4:S4"/>
    <mergeCell ref="A5:B5"/>
    <mergeCell ref="C5:S5"/>
  </mergeCells>
  <hyperlinks>
    <hyperlink ref="A1" location="'ODS 7.'!A1" display="REGRESAR" xr:uid="{00000000-0004-0000-CF00-000000000000}"/>
    <hyperlink ref="C1:D1" location="'Metadato 7.2.1 BCCR'!A1" display="VER METADATO" xr:uid="{00000000-0004-0000-CF00-000001000000}"/>
  </hyperlinks>
  <pageMargins left="0.7" right="0.7" top="0.75" bottom="0.75" header="0.3" footer="0.3"/>
  <pageSetup orientation="portrait" r:id="rId1"/>
  <drawing r:id="rId2"/>
</worksheet>
</file>

<file path=xl/worksheets/sheet2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000-000000000000}">
  <sheetPr codeName="Hoja203">
    <tabColor theme="1" tint="0.499984740745262"/>
  </sheetPr>
  <dimension ref="A1:F46"/>
  <sheetViews>
    <sheetView showGridLines="0" zoomScaleNormal="100" workbookViewId="0">
      <pane ySplit="1" topLeftCell="A2" activePane="bottomLeft" state="frozen"/>
      <selection pane="bottomLeft" activeCell="B1" sqref="B1"/>
    </sheetView>
  </sheetViews>
  <sheetFormatPr baseColWidth="10" defaultColWidth="11.44140625" defaultRowHeight="17.399999999999999" x14ac:dyDescent="0.3"/>
  <cols>
    <col min="1" max="1" width="11.44140625" style="1305"/>
    <col min="2" max="2" width="26.44140625" style="1305" customWidth="1"/>
    <col min="3" max="3" width="24" style="1305" customWidth="1"/>
    <col min="4" max="4" width="85.77734375" style="1305" customWidth="1"/>
    <col min="5" max="5" width="11.44140625" style="1305"/>
    <col min="6" max="6" width="7.21875" style="1305" customWidth="1"/>
    <col min="7" max="8" width="11.44140625" style="1305"/>
    <col min="9" max="9" width="8" style="1305" customWidth="1"/>
    <col min="10" max="12" width="11.44140625" style="1305"/>
    <col min="13" max="13" width="13.44140625" style="1305" customWidth="1"/>
    <col min="14" max="16384" width="11.44140625" style="1305"/>
  </cols>
  <sheetData>
    <row r="1" spans="1:6" x14ac:dyDescent="0.3">
      <c r="B1" s="481" t="s">
        <v>337</v>
      </c>
    </row>
    <row r="2" spans="1:6" ht="18" thickBot="1" x14ac:dyDescent="0.35"/>
    <row r="3" spans="1:6" ht="23.25" customHeight="1" thickBot="1" x14ac:dyDescent="0.35">
      <c r="B3" s="3796" t="s">
        <v>370</v>
      </c>
      <c r="C3" s="3796"/>
      <c r="D3" s="3796"/>
      <c r="F3" s="1267" t="s">
        <v>371</v>
      </c>
    </row>
    <row r="4" spans="1:6" ht="16.5" customHeight="1" x14ac:dyDescent="0.3">
      <c r="A4" s="1306"/>
      <c r="B4" s="3142" t="s">
        <v>449</v>
      </c>
      <c r="C4" s="3142"/>
      <c r="D4" s="44" t="s">
        <v>27</v>
      </c>
    </row>
    <row r="5" spans="1:6" x14ac:dyDescent="0.3">
      <c r="B5" s="3142" t="s">
        <v>373</v>
      </c>
      <c r="C5" s="3142"/>
      <c r="D5" s="44" t="s">
        <v>88</v>
      </c>
    </row>
    <row r="6" spans="1:6" x14ac:dyDescent="0.3">
      <c r="B6" s="3142" t="s">
        <v>374</v>
      </c>
      <c r="C6" s="3142"/>
      <c r="D6" s="45" t="s">
        <v>123</v>
      </c>
    </row>
    <row r="7" spans="1:6" ht="15" customHeight="1" x14ac:dyDescent="0.3">
      <c r="B7" s="3143" t="s">
        <v>375</v>
      </c>
      <c r="C7" s="3143"/>
      <c r="D7" s="46" t="s">
        <v>124</v>
      </c>
    </row>
    <row r="8" spans="1:6" x14ac:dyDescent="0.3">
      <c r="B8" s="3143" t="s">
        <v>2480</v>
      </c>
      <c r="C8" s="3143"/>
      <c r="D8" s="1266" t="s">
        <v>2572</v>
      </c>
    </row>
    <row r="9" spans="1:6" ht="23.25" customHeight="1" x14ac:dyDescent="0.45">
      <c r="B9" s="178"/>
      <c r="C9" s="178"/>
      <c r="D9" s="178"/>
    </row>
    <row r="10" spans="1:6" s="1454" customFormat="1" ht="20.25" customHeight="1" x14ac:dyDescent="0.3">
      <c r="B10" s="3796" t="s">
        <v>376</v>
      </c>
      <c r="C10" s="3796"/>
      <c r="D10" s="3796"/>
    </row>
    <row r="11" spans="1:6" ht="19.5" customHeight="1" x14ac:dyDescent="0.3">
      <c r="A11" s="1455"/>
      <c r="B11" s="3185" t="s">
        <v>377</v>
      </c>
      <c r="C11" s="3156"/>
      <c r="D11" s="44" t="s">
        <v>439</v>
      </c>
    </row>
    <row r="12" spans="1:6" ht="15" customHeight="1" x14ac:dyDescent="0.3">
      <c r="B12" s="3143" t="s">
        <v>379</v>
      </c>
      <c r="C12" s="3143"/>
      <c r="D12" s="661" t="s">
        <v>2119</v>
      </c>
    </row>
    <row r="13" spans="1:6" x14ac:dyDescent="0.3">
      <c r="B13" s="3142" t="s">
        <v>380</v>
      </c>
      <c r="C13" s="3142"/>
      <c r="D13" s="603" t="s">
        <v>1428</v>
      </c>
    </row>
    <row r="14" spans="1:6" x14ac:dyDescent="0.3">
      <c r="B14" s="3142" t="s">
        <v>381</v>
      </c>
      <c r="C14" s="3156"/>
      <c r="D14" s="603" t="s">
        <v>2115</v>
      </c>
    </row>
    <row r="15" spans="1:6" ht="268.5" customHeight="1" x14ac:dyDescent="0.3">
      <c r="B15" s="3142" t="s">
        <v>382</v>
      </c>
      <c r="C15" s="3142"/>
      <c r="D15" s="95" t="s">
        <v>6205</v>
      </c>
    </row>
    <row r="16" spans="1:6" ht="246.6" customHeight="1" x14ac:dyDescent="0.3">
      <c r="B16" s="3142" t="s">
        <v>383</v>
      </c>
      <c r="C16" s="3142"/>
      <c r="D16" s="95" t="s">
        <v>2120</v>
      </c>
    </row>
    <row r="17" spans="2:4" ht="34.799999999999997" x14ac:dyDescent="0.3">
      <c r="B17" s="3142" t="s">
        <v>384</v>
      </c>
      <c r="C17" s="3142"/>
      <c r="D17" s="95" t="s">
        <v>2121</v>
      </c>
    </row>
    <row r="18" spans="2:4" ht="30" customHeight="1" x14ac:dyDescent="0.3">
      <c r="B18" s="3143" t="s">
        <v>386</v>
      </c>
      <c r="C18" s="3143"/>
      <c r="D18" s="44" t="s">
        <v>2122</v>
      </c>
    </row>
    <row r="19" spans="2:4" ht="34.799999999999997" x14ac:dyDescent="0.3">
      <c r="B19" s="3144" t="s">
        <v>387</v>
      </c>
      <c r="C19" s="3145"/>
      <c r="D19" s="57" t="s">
        <v>2123</v>
      </c>
    </row>
    <row r="20" spans="2:4" x14ac:dyDescent="0.3">
      <c r="B20" s="3142" t="s">
        <v>388</v>
      </c>
      <c r="C20" s="3142"/>
      <c r="D20" s="83" t="s">
        <v>389</v>
      </c>
    </row>
    <row r="21" spans="2:4" x14ac:dyDescent="0.3">
      <c r="B21" s="3805" t="s">
        <v>390</v>
      </c>
      <c r="C21" s="54" t="s">
        <v>391</v>
      </c>
      <c r="D21" s="44" t="s">
        <v>1643</v>
      </c>
    </row>
    <row r="22" spans="2:4" ht="18" customHeight="1" x14ac:dyDescent="0.3">
      <c r="B22" s="3806"/>
      <c r="C22" s="577" t="s">
        <v>393</v>
      </c>
      <c r="D22" s="57" t="s">
        <v>1643</v>
      </c>
    </row>
    <row r="23" spans="2:4" x14ac:dyDescent="0.3">
      <c r="B23" s="3142" t="s">
        <v>395</v>
      </c>
      <c r="C23" s="3142"/>
      <c r="D23" s="44" t="s">
        <v>396</v>
      </c>
    </row>
    <row r="24" spans="2:4" ht="34.799999999999997" x14ac:dyDescent="0.3">
      <c r="B24" s="3142" t="s">
        <v>397</v>
      </c>
      <c r="C24" s="3142"/>
      <c r="D24" s="45" t="s">
        <v>2124</v>
      </c>
    </row>
    <row r="25" spans="2:4" ht="15" customHeight="1" x14ac:dyDescent="0.3">
      <c r="B25" s="3142" t="s">
        <v>399</v>
      </c>
      <c r="C25" s="3142"/>
      <c r="D25" s="57" t="s">
        <v>22</v>
      </c>
    </row>
    <row r="26" spans="2:4" ht="15" customHeight="1" x14ac:dyDescent="0.3">
      <c r="B26" s="3143" t="s">
        <v>401</v>
      </c>
      <c r="C26" s="3143"/>
      <c r="D26" s="45" t="s">
        <v>2125</v>
      </c>
    </row>
    <row r="27" spans="2:4" x14ac:dyDescent="0.3">
      <c r="B27" s="3149" t="s">
        <v>403</v>
      </c>
      <c r="C27" s="3150"/>
      <c r="D27" s="44"/>
    </row>
    <row r="28" spans="2:4" ht="116.1" customHeight="1" x14ac:dyDescent="0.3">
      <c r="B28" s="578" t="s">
        <v>404</v>
      </c>
      <c r="C28" s="579"/>
      <c r="D28" s="44" t="s">
        <v>2126</v>
      </c>
    </row>
    <row r="29" spans="2:4" x14ac:dyDescent="0.3">
      <c r="B29" s="3151" t="s">
        <v>405</v>
      </c>
      <c r="C29" s="3152"/>
      <c r="D29" s="61"/>
    </row>
    <row r="30" spans="2:4" ht="23.25" customHeight="1" x14ac:dyDescent="0.3">
      <c r="B30" s="62"/>
      <c r="C30" s="62"/>
      <c r="D30" s="63"/>
    </row>
    <row r="31" spans="2:4" ht="19.2" thickBot="1" x14ac:dyDescent="0.35">
      <c r="B31" s="3796" t="s">
        <v>406</v>
      </c>
      <c r="C31" s="3796"/>
      <c r="D31" s="3796"/>
    </row>
    <row r="32" spans="2:4" x14ac:dyDescent="0.3">
      <c r="B32" s="3556" t="s">
        <v>407</v>
      </c>
      <c r="C32" s="3557"/>
      <c r="D32" s="158" t="s">
        <v>1075</v>
      </c>
    </row>
    <row r="33" spans="2:4" x14ac:dyDescent="0.3">
      <c r="B33" s="3558" t="s">
        <v>409</v>
      </c>
      <c r="C33" s="3150"/>
      <c r="D33" s="159" t="s">
        <v>6508</v>
      </c>
    </row>
    <row r="34" spans="2:4" x14ac:dyDescent="0.3">
      <c r="B34" s="3558" t="s">
        <v>411</v>
      </c>
      <c r="C34" s="3150"/>
      <c r="D34" s="159" t="s">
        <v>1077</v>
      </c>
    </row>
    <row r="35" spans="2:4" x14ac:dyDescent="0.3">
      <c r="B35" s="3558" t="s">
        <v>413</v>
      </c>
      <c r="C35" s="3150"/>
      <c r="D35" s="159" t="s">
        <v>1647</v>
      </c>
    </row>
    <row r="36" spans="2:4" ht="18" thickBot="1" x14ac:dyDescent="0.35">
      <c r="B36" s="3559" t="s">
        <v>415</v>
      </c>
      <c r="C36" s="3560"/>
      <c r="D36" s="1357" t="s">
        <v>1648</v>
      </c>
    </row>
    <row r="37" spans="2:4" x14ac:dyDescent="0.3">
      <c r="B37" s="3556" t="s">
        <v>407</v>
      </c>
      <c r="C37" s="3557"/>
      <c r="D37" s="158" t="s">
        <v>4876</v>
      </c>
    </row>
    <row r="38" spans="2:4" x14ac:dyDescent="0.3">
      <c r="B38" s="3558" t="s">
        <v>409</v>
      </c>
      <c r="C38" s="3150"/>
      <c r="D38" s="159" t="s">
        <v>1649</v>
      </c>
    </row>
    <row r="39" spans="2:4" x14ac:dyDescent="0.3">
      <c r="B39" s="3558" t="s">
        <v>411</v>
      </c>
      <c r="C39" s="3150"/>
      <c r="D39" s="159" t="s">
        <v>1077</v>
      </c>
    </row>
    <row r="40" spans="2:4" x14ac:dyDescent="0.3">
      <c r="B40" s="3558" t="s">
        <v>413</v>
      </c>
      <c r="C40" s="3150"/>
      <c r="D40" s="159" t="s">
        <v>4877</v>
      </c>
    </row>
    <row r="41" spans="2:4" ht="18" thickBot="1" x14ac:dyDescent="0.35">
      <c r="B41" s="3559" t="s">
        <v>415</v>
      </c>
      <c r="C41" s="3560"/>
      <c r="D41" s="1357" t="s">
        <v>4878</v>
      </c>
    </row>
    <row r="42" spans="2:4" x14ac:dyDescent="0.3">
      <c r="B42" s="3556" t="s">
        <v>407</v>
      </c>
      <c r="C42" s="3557"/>
      <c r="D42" s="158" t="s">
        <v>4472</v>
      </c>
    </row>
    <row r="43" spans="2:4" x14ac:dyDescent="0.3">
      <c r="B43" s="3558" t="s">
        <v>409</v>
      </c>
      <c r="C43" s="3150"/>
      <c r="D43" s="159" t="s">
        <v>1649</v>
      </c>
    </row>
    <row r="44" spans="2:4" x14ac:dyDescent="0.3">
      <c r="B44" s="3558" t="s">
        <v>411</v>
      </c>
      <c r="C44" s="3150"/>
      <c r="D44" s="159" t="s">
        <v>1077</v>
      </c>
    </row>
    <row r="45" spans="2:4" x14ac:dyDescent="0.3">
      <c r="B45" s="3558" t="s">
        <v>413</v>
      </c>
      <c r="C45" s="3150"/>
      <c r="D45" s="159" t="s">
        <v>6509</v>
      </c>
    </row>
    <row r="46" spans="2:4" ht="18" thickBot="1" x14ac:dyDescent="0.35">
      <c r="B46" s="3559" t="s">
        <v>415</v>
      </c>
      <c r="C46" s="3560"/>
      <c r="D46" s="1357" t="s">
        <v>4473</v>
      </c>
    </row>
  </sheetData>
  <mergeCells count="40">
    <mergeCell ref="B44:C44"/>
    <mergeCell ref="B45:C45"/>
    <mergeCell ref="B46:C46"/>
    <mergeCell ref="B39:C39"/>
    <mergeCell ref="B40:C40"/>
    <mergeCell ref="B41:C41"/>
    <mergeCell ref="B42:C42"/>
    <mergeCell ref="B43:C43"/>
    <mergeCell ref="B16:C16"/>
    <mergeCell ref="B3:D3"/>
    <mergeCell ref="B4:C4"/>
    <mergeCell ref="B5:C5"/>
    <mergeCell ref="B6:C6"/>
    <mergeCell ref="B7:C7"/>
    <mergeCell ref="B10:D10"/>
    <mergeCell ref="B11:C11"/>
    <mergeCell ref="B12:C12"/>
    <mergeCell ref="B13:C13"/>
    <mergeCell ref="B14:C14"/>
    <mergeCell ref="B15:C15"/>
    <mergeCell ref="B8:C8"/>
    <mergeCell ref="B31:D31"/>
    <mergeCell ref="B17:C17"/>
    <mergeCell ref="B18:C18"/>
    <mergeCell ref="B19:C19"/>
    <mergeCell ref="B20:C20"/>
    <mergeCell ref="B21:B22"/>
    <mergeCell ref="B23:C23"/>
    <mergeCell ref="B24:C24"/>
    <mergeCell ref="B25:C25"/>
    <mergeCell ref="B26:C26"/>
    <mergeCell ref="B27:C27"/>
    <mergeCell ref="B29:C29"/>
    <mergeCell ref="B37:C37"/>
    <mergeCell ref="B38:C38"/>
    <mergeCell ref="B32:C32"/>
    <mergeCell ref="B33:C33"/>
    <mergeCell ref="B34:C34"/>
    <mergeCell ref="B35:C35"/>
    <mergeCell ref="B36:C36"/>
  </mergeCells>
  <dataValidations count="7">
    <dataValidation allowBlank="1" showDropDown="1" showInputMessage="1" showErrorMessage="1" sqref="D13" xr:uid="{00000000-0002-0000-D000-000000000000}"/>
    <dataValidation type="list" allowBlank="1" showInputMessage="1" showErrorMessage="1" sqref="D4" xr:uid="{00000000-0002-0000-D000-000001000000}">
      <formula1>ODS</formula1>
    </dataValidation>
    <dataValidation type="list" allowBlank="1" showInputMessage="1" showErrorMessage="1" sqref="D5" xr:uid="{00000000-0002-0000-D000-000002000000}">
      <formula1>Metas_ODS</formula1>
    </dataValidation>
    <dataValidation type="list" allowBlank="1" showInputMessage="1" showErrorMessage="1" sqref="D6" xr:uid="{00000000-0002-0000-D000-000003000000}">
      <formula1>Numero_indicador</formula1>
    </dataValidation>
    <dataValidation type="list" allowBlank="1" showInputMessage="1" showErrorMessage="1" sqref="D7" xr:uid="{00000000-0002-0000-D000-000004000000}">
      <formula1>Nombre_indicador_ODS</formula1>
    </dataValidation>
    <dataValidation type="list" allowBlank="1" showInputMessage="1" showErrorMessage="1" sqref="D14" xr:uid="{00000000-0002-0000-D000-000005000000}">
      <formula1>Tipo_indicador</formula1>
    </dataValidation>
    <dataValidation type="list" allowBlank="1" showInputMessage="1" showErrorMessage="1" sqref="D25" xr:uid="{00000000-0002-0000-D000-000006000000}">
      <formula1>Tipo_operación</formula1>
    </dataValidation>
  </dataValidations>
  <hyperlinks>
    <hyperlink ref="B1" location="'7.2.1 BCCR'!A1" display="REGRESAR" xr:uid="{00000000-0004-0000-D000-000000000000}"/>
    <hyperlink ref="D8" r:id="rId1" xr:uid="{00000000-0004-0000-D000-000001000000}"/>
    <hyperlink ref="D36" r:id="rId2" xr:uid="{00000000-0004-0000-D000-000004000000}"/>
    <hyperlink ref="D46" r:id="rId3" display="rodriguezzm@bccr.fi.cr" xr:uid="{00000000-0004-0000-D000-000003000000}"/>
    <hyperlink ref="D41" r:id="rId4" display="alvaradoqi@bccr.fi.cr" xr:uid="{00000000-0004-0000-D000-000002000000}"/>
  </hyperlinks>
  <pageMargins left="0.7" right="0.7" top="0.75" bottom="0.75" header="0.3" footer="0.3"/>
  <pageSetup orientation="portrait" r:id="rId5"/>
  <drawing r:id="rId6"/>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21">
    <tabColor theme="0" tint="-0.499984740745262"/>
  </sheetPr>
  <dimension ref="A1:F36"/>
  <sheetViews>
    <sheetView showGridLines="0" zoomScaleNormal="100" workbookViewId="0">
      <pane ySplit="1" topLeftCell="A2" activePane="bottomLeft" state="frozen"/>
      <selection activeCell="B1" sqref="B1"/>
      <selection pane="bottomLeft" activeCell="G18" sqref="G18"/>
    </sheetView>
  </sheetViews>
  <sheetFormatPr baseColWidth="10" defaultColWidth="11.44140625" defaultRowHeight="17.399999999999999" x14ac:dyDescent="0.3"/>
  <cols>
    <col min="1" max="1" width="11.44140625" style="38"/>
    <col min="2" max="2" width="26.44140625" style="38" customWidth="1"/>
    <col min="3" max="3" width="24" style="38" customWidth="1"/>
    <col min="4" max="4" width="85.77734375" style="38" customWidth="1"/>
    <col min="5" max="5" width="11.44140625" style="38"/>
    <col min="6" max="6" width="7.21875" style="38" customWidth="1"/>
    <col min="7" max="16384" width="11.44140625" style="38"/>
  </cols>
  <sheetData>
    <row r="1" spans="1:6" x14ac:dyDescent="0.3">
      <c r="B1" s="481" t="s">
        <v>337</v>
      </c>
    </row>
    <row r="2" spans="1:6" ht="18" thickBot="1" x14ac:dyDescent="0.35"/>
    <row r="3" spans="1:6" ht="23.25" customHeight="1" thickBot="1" x14ac:dyDescent="0.35">
      <c r="B3" s="3122" t="s">
        <v>370</v>
      </c>
      <c r="C3" s="3122"/>
      <c r="D3" s="3122"/>
      <c r="F3" s="147" t="s">
        <v>498</v>
      </c>
    </row>
    <row r="4" spans="1:6" x14ac:dyDescent="0.3">
      <c r="A4" s="691"/>
      <c r="B4" s="3142" t="s">
        <v>449</v>
      </c>
      <c r="C4" s="3142"/>
      <c r="D4" s="44" t="s">
        <v>6</v>
      </c>
    </row>
    <row r="5" spans="1:6" ht="52.2" x14ac:dyDescent="0.3">
      <c r="B5" s="3142" t="s">
        <v>373</v>
      </c>
      <c r="C5" s="3142"/>
      <c r="D5" s="44" t="s">
        <v>24</v>
      </c>
    </row>
    <row r="6" spans="1:6" x14ac:dyDescent="0.3">
      <c r="B6" s="3142" t="s">
        <v>374</v>
      </c>
      <c r="C6" s="3142"/>
      <c r="D6" s="45" t="s">
        <v>34</v>
      </c>
    </row>
    <row r="7" spans="1:6" ht="34.799999999999997" x14ac:dyDescent="0.3">
      <c r="B7" s="3143" t="s">
        <v>375</v>
      </c>
      <c r="C7" s="3143"/>
      <c r="D7" s="46" t="s">
        <v>35</v>
      </c>
    </row>
    <row r="8" spans="1:6" x14ac:dyDescent="0.3">
      <c r="B8" s="3143" t="s">
        <v>2480</v>
      </c>
      <c r="C8" s="3143"/>
      <c r="D8" s="47" t="s">
        <v>2493</v>
      </c>
    </row>
    <row r="9" spans="1:6" x14ac:dyDescent="0.45">
      <c r="B9" s="22"/>
      <c r="C9" s="22"/>
      <c r="D9" s="22"/>
    </row>
    <row r="10" spans="1:6" ht="23.25" customHeight="1" x14ac:dyDescent="0.3">
      <c r="B10" s="3122" t="s">
        <v>376</v>
      </c>
      <c r="C10" s="3122"/>
      <c r="D10" s="3122"/>
    </row>
    <row r="11" spans="1:6" x14ac:dyDescent="0.3">
      <c r="B11" s="3153" t="s">
        <v>377</v>
      </c>
      <c r="C11" s="3154"/>
      <c r="D11" s="44"/>
    </row>
    <row r="12" spans="1:6" ht="15" customHeight="1" x14ac:dyDescent="0.3">
      <c r="B12" s="3155" t="s">
        <v>379</v>
      </c>
      <c r="C12" s="3155"/>
      <c r="D12" s="661"/>
    </row>
    <row r="13" spans="1:6" x14ac:dyDescent="0.3">
      <c r="B13" s="3142" t="s">
        <v>380</v>
      </c>
      <c r="C13" s="3142"/>
      <c r="D13" s="575"/>
    </row>
    <row r="14" spans="1:6" x14ac:dyDescent="0.3">
      <c r="B14" s="3142" t="s">
        <v>381</v>
      </c>
      <c r="C14" s="3156"/>
      <c r="D14" s="575"/>
    </row>
    <row r="15" spans="1:6" x14ac:dyDescent="0.3">
      <c r="B15" s="3142" t="s">
        <v>382</v>
      </c>
      <c r="C15" s="3142"/>
      <c r="D15" s="44"/>
    </row>
    <row r="16" spans="1:6" x14ac:dyDescent="0.3">
      <c r="B16" s="3142" t="s">
        <v>383</v>
      </c>
      <c r="C16" s="3142"/>
      <c r="D16" s="44"/>
    </row>
    <row r="17" spans="2:4" x14ac:dyDescent="0.3">
      <c r="B17" s="3142" t="s">
        <v>384</v>
      </c>
      <c r="C17" s="3142"/>
      <c r="D17" s="57"/>
    </row>
    <row r="18" spans="2:4" ht="15" customHeight="1" x14ac:dyDescent="0.3">
      <c r="B18" s="3143" t="s">
        <v>386</v>
      </c>
      <c r="C18" s="3143"/>
      <c r="D18" s="44"/>
    </row>
    <row r="19" spans="2:4" ht="15" customHeight="1" x14ac:dyDescent="0.3">
      <c r="B19" s="3144" t="s">
        <v>387</v>
      </c>
      <c r="C19" s="3145"/>
      <c r="D19" s="57"/>
    </row>
    <row r="20" spans="2:4" x14ac:dyDescent="0.3">
      <c r="B20" s="3142" t="s">
        <v>388</v>
      </c>
      <c r="C20" s="3142"/>
      <c r="D20" s="44"/>
    </row>
    <row r="21" spans="2:4" x14ac:dyDescent="0.3">
      <c r="B21" s="3146" t="s">
        <v>390</v>
      </c>
      <c r="C21" s="54" t="s">
        <v>391</v>
      </c>
      <c r="D21" s="44"/>
    </row>
    <row r="22" spans="2:4" x14ac:dyDescent="0.3">
      <c r="B22" s="3147"/>
      <c r="C22" s="567" t="s">
        <v>393</v>
      </c>
      <c r="D22" s="57"/>
    </row>
    <row r="23" spans="2:4" x14ac:dyDescent="0.3">
      <c r="B23" s="3148" t="s">
        <v>395</v>
      </c>
      <c r="C23" s="3148"/>
      <c r="D23" s="44"/>
    </row>
    <row r="24" spans="2:4" x14ac:dyDescent="0.3">
      <c r="B24" s="3148" t="s">
        <v>397</v>
      </c>
      <c r="C24" s="3148"/>
      <c r="D24" s="44" t="s">
        <v>499</v>
      </c>
    </row>
    <row r="25" spans="2:4" x14ac:dyDescent="0.3">
      <c r="B25" s="3142" t="s">
        <v>399</v>
      </c>
      <c r="C25" s="3142"/>
      <c r="D25" s="52"/>
    </row>
    <row r="26" spans="2:4" ht="15" customHeight="1" x14ac:dyDescent="0.3">
      <c r="B26" s="3143" t="s">
        <v>401</v>
      </c>
      <c r="C26" s="3143"/>
      <c r="D26" s="44"/>
    </row>
    <row r="27" spans="2:4" x14ac:dyDescent="0.3">
      <c r="B27" s="3149" t="s">
        <v>403</v>
      </c>
      <c r="C27" s="3150"/>
      <c r="D27" s="44"/>
    </row>
    <row r="28" spans="2:4" x14ac:dyDescent="0.3">
      <c r="B28" s="568" t="s">
        <v>404</v>
      </c>
      <c r="C28" s="569"/>
      <c r="D28" s="52" t="s">
        <v>500</v>
      </c>
    </row>
    <row r="29" spans="2:4" x14ac:dyDescent="0.3">
      <c r="B29" s="3151" t="s">
        <v>405</v>
      </c>
      <c r="C29" s="3152"/>
      <c r="D29" s="61"/>
    </row>
    <row r="30" spans="2:4" x14ac:dyDescent="0.3">
      <c r="B30" s="62"/>
      <c r="C30" s="62"/>
      <c r="D30" s="63"/>
    </row>
    <row r="31" spans="2:4" ht="23.25" customHeight="1" x14ac:dyDescent="0.3">
      <c r="B31" s="3122" t="s">
        <v>406</v>
      </c>
      <c r="C31" s="3122"/>
      <c r="D31" s="3122"/>
    </row>
    <row r="32" spans="2:4" x14ac:dyDescent="0.3">
      <c r="B32" s="3140" t="s">
        <v>407</v>
      </c>
      <c r="C32" s="3141"/>
      <c r="D32" s="57"/>
    </row>
    <row r="33" spans="2:4" x14ac:dyDescent="0.3">
      <c r="B33" s="3140" t="s">
        <v>409</v>
      </c>
      <c r="C33" s="3141"/>
      <c r="D33" s="57"/>
    </row>
    <row r="34" spans="2:4" x14ac:dyDescent="0.3">
      <c r="B34" s="3140" t="s">
        <v>411</v>
      </c>
      <c r="C34" s="3141"/>
      <c r="D34" s="102"/>
    </row>
    <row r="35" spans="2:4" x14ac:dyDescent="0.3">
      <c r="B35" s="3140" t="s">
        <v>413</v>
      </c>
      <c r="C35" s="3141"/>
      <c r="D35" s="103"/>
    </row>
    <row r="36" spans="2:4" x14ac:dyDescent="0.3">
      <c r="B36" s="3140" t="s">
        <v>415</v>
      </c>
      <c r="C36" s="3141"/>
      <c r="D36" s="57"/>
    </row>
  </sheetData>
  <mergeCells count="30">
    <mergeCell ref="B16:C16"/>
    <mergeCell ref="B3:D3"/>
    <mergeCell ref="B4:C4"/>
    <mergeCell ref="B5:C5"/>
    <mergeCell ref="B6:C6"/>
    <mergeCell ref="B7:C7"/>
    <mergeCell ref="B10:D10"/>
    <mergeCell ref="B11:C11"/>
    <mergeCell ref="B12:C12"/>
    <mergeCell ref="B13:C13"/>
    <mergeCell ref="B14:C14"/>
    <mergeCell ref="B15:C15"/>
    <mergeCell ref="B8:C8"/>
    <mergeCell ref="B31:D31"/>
    <mergeCell ref="B17:C17"/>
    <mergeCell ref="B18:C18"/>
    <mergeCell ref="B19:C19"/>
    <mergeCell ref="B20:C20"/>
    <mergeCell ref="B21:B22"/>
    <mergeCell ref="B23:C23"/>
    <mergeCell ref="B24:C24"/>
    <mergeCell ref="B25:C25"/>
    <mergeCell ref="B26:C26"/>
    <mergeCell ref="B27:C27"/>
    <mergeCell ref="B29:C29"/>
    <mergeCell ref="B32:C32"/>
    <mergeCell ref="B33:C33"/>
    <mergeCell ref="B34:C34"/>
    <mergeCell ref="B35:C35"/>
    <mergeCell ref="B36:C36"/>
  </mergeCells>
  <dataValidations count="7">
    <dataValidation allowBlank="1" showDropDown="1" showInputMessage="1" showErrorMessage="1" sqref="D13" xr:uid="{00000000-0002-0000-1400-000000000000}"/>
    <dataValidation type="list" allowBlank="1" showInputMessage="1" showErrorMessage="1" sqref="D4" xr:uid="{00000000-0002-0000-1400-000001000000}">
      <formula1>ODS</formula1>
    </dataValidation>
    <dataValidation type="list" allowBlank="1" showInputMessage="1" showErrorMessage="1" sqref="D5" xr:uid="{00000000-0002-0000-1400-000002000000}">
      <formula1>Metas_ODS</formula1>
    </dataValidation>
    <dataValidation type="list" allowBlank="1" showInputMessage="1" showErrorMessage="1" sqref="D6" xr:uid="{00000000-0002-0000-1400-000003000000}">
      <formula1>Numero_indicador</formula1>
    </dataValidation>
    <dataValidation type="list" allowBlank="1" showInputMessage="1" showErrorMessage="1" sqref="D7" xr:uid="{00000000-0002-0000-1400-000004000000}">
      <formula1>Nombre_indicador_ODS</formula1>
    </dataValidation>
    <dataValidation type="list" allowBlank="1" showInputMessage="1" showErrorMessage="1" sqref="D14" xr:uid="{00000000-0002-0000-1400-000005000000}">
      <formula1>Tipo_indicador</formula1>
    </dataValidation>
    <dataValidation type="list" allowBlank="1" showInputMessage="1" showErrorMessage="1" sqref="D25" xr:uid="{00000000-0002-0000-1400-000006000000}">
      <formula1>Tipo_operación</formula1>
    </dataValidation>
  </dataValidations>
  <hyperlinks>
    <hyperlink ref="B1" location="'1.5.3'!A1" display="REGRESAR" xr:uid="{00000000-0004-0000-1400-000000000000}"/>
    <hyperlink ref="D8" r:id="rId1" xr:uid="{00000000-0004-0000-1400-000001000000}"/>
  </hyperlinks>
  <pageMargins left="0.7" right="0.7" top="0.75" bottom="0.75" header="0.3" footer="0.3"/>
</worksheet>
</file>

<file path=xl/worksheets/sheet2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100-000000000000}">
  <sheetPr codeName="Hoja204"/>
  <dimension ref="A1:S68"/>
  <sheetViews>
    <sheetView showGridLines="0" zoomScaleNormal="100" workbookViewId="0">
      <pane ySplit="1" topLeftCell="A5" activePane="bottomLeft" state="frozen"/>
      <selection pane="bottomLeft" activeCell="H11" sqref="H11:I14"/>
    </sheetView>
  </sheetViews>
  <sheetFormatPr baseColWidth="10" defaultColWidth="11.44140625" defaultRowHeight="17.399999999999999" x14ac:dyDescent="0.45"/>
  <cols>
    <col min="1" max="1" width="15.44140625" style="178" customWidth="1"/>
    <col min="2" max="2" width="18.109375" style="178" customWidth="1"/>
    <col min="3" max="3" width="9.77734375" style="178" customWidth="1"/>
    <col min="4" max="4" width="13.77734375" style="178" customWidth="1"/>
    <col min="5" max="8" width="11.44140625" style="178"/>
    <col min="9" max="9" width="13.44140625" style="178" customWidth="1"/>
    <col min="10" max="10" width="11.44140625" style="178"/>
    <col min="11" max="11" width="13.44140625" style="178" customWidth="1"/>
    <col min="12" max="16384" width="11.44140625" style="178"/>
  </cols>
  <sheetData>
    <row r="1" spans="1:19" s="1260" customFormat="1" ht="18.600000000000001" x14ac:dyDescent="0.45">
      <c r="A1" s="576" t="s">
        <v>337</v>
      </c>
      <c r="C1" s="3119" t="s">
        <v>430</v>
      </c>
      <c r="D1" s="3119"/>
    </row>
    <row r="2" spans="1:19" s="1260" customFormat="1" ht="18.600000000000001" x14ac:dyDescent="0.45"/>
    <row r="3" spans="1:19" s="1260" customFormat="1" ht="18.600000000000001" x14ac:dyDescent="0.45">
      <c r="A3" s="3789" t="s">
        <v>339</v>
      </c>
      <c r="B3" s="3795"/>
      <c r="C3" s="3789" t="s">
        <v>1425</v>
      </c>
      <c r="D3" s="3797"/>
      <c r="E3" s="3797"/>
      <c r="F3" s="3797"/>
      <c r="G3" s="3797"/>
      <c r="H3" s="3797"/>
      <c r="I3" s="3797"/>
      <c r="J3" s="3797"/>
      <c r="K3" s="3797"/>
      <c r="L3" s="3797"/>
      <c r="M3" s="3797"/>
      <c r="N3" s="3797"/>
      <c r="O3" s="3797"/>
      <c r="P3" s="3797"/>
      <c r="Q3" s="3797"/>
      <c r="R3" s="3797"/>
      <c r="S3" s="3797"/>
    </row>
    <row r="4" spans="1:19" s="1260" customFormat="1" ht="18.600000000000001" x14ac:dyDescent="0.45">
      <c r="A4" s="3789" t="s">
        <v>340</v>
      </c>
      <c r="B4" s="3790"/>
      <c r="C4" s="3789" t="s">
        <v>89</v>
      </c>
      <c r="D4" s="3797"/>
      <c r="E4" s="3797"/>
      <c r="F4" s="3797"/>
      <c r="G4" s="3797"/>
      <c r="H4" s="3797"/>
      <c r="I4" s="3797"/>
      <c r="J4" s="3797"/>
      <c r="K4" s="3797"/>
      <c r="L4" s="3797"/>
      <c r="M4" s="3797"/>
      <c r="N4" s="3797"/>
      <c r="O4" s="3797"/>
      <c r="P4" s="3797"/>
      <c r="Q4" s="3797"/>
      <c r="R4" s="3797"/>
      <c r="S4" s="3797"/>
    </row>
    <row r="5" spans="1:19" s="1260" customFormat="1" ht="21.6" customHeight="1" x14ac:dyDescent="0.45">
      <c r="A5" s="3789" t="s">
        <v>341</v>
      </c>
      <c r="B5" s="3790"/>
      <c r="C5" s="3789" t="s">
        <v>4035</v>
      </c>
      <c r="D5" s="3797"/>
      <c r="E5" s="3797"/>
      <c r="F5" s="3797"/>
      <c r="G5" s="3797"/>
      <c r="H5" s="3797"/>
      <c r="I5" s="3797"/>
      <c r="J5" s="3797"/>
      <c r="K5" s="3797"/>
      <c r="L5" s="3797"/>
      <c r="M5" s="3797"/>
      <c r="N5" s="3797"/>
      <c r="O5" s="3797"/>
      <c r="P5" s="3797"/>
      <c r="Q5" s="3797"/>
      <c r="R5" s="3797"/>
      <c r="S5" s="3797"/>
    </row>
    <row r="6" spans="1:19" s="1260" customFormat="1" ht="55.2" customHeight="1" x14ac:dyDescent="0.45">
      <c r="A6" s="3789" t="s">
        <v>417</v>
      </c>
      <c r="B6" s="3790"/>
      <c r="C6" s="3798" t="s">
        <v>5273</v>
      </c>
      <c r="D6" s="3797"/>
      <c r="E6" s="3797"/>
      <c r="F6" s="3797"/>
      <c r="G6" s="3797"/>
      <c r="H6" s="3797"/>
      <c r="I6" s="3797"/>
      <c r="J6" s="3797"/>
      <c r="K6" s="3797"/>
      <c r="L6" s="3797"/>
      <c r="M6" s="3797"/>
      <c r="N6" s="3797"/>
      <c r="O6" s="3797"/>
      <c r="P6" s="3797"/>
      <c r="Q6" s="3797"/>
      <c r="R6" s="3797"/>
      <c r="S6" s="3797"/>
    </row>
    <row r="7" spans="1:19" s="1260" customFormat="1" ht="18.600000000000001" x14ac:dyDescent="0.45"/>
    <row r="8" spans="1:19" s="1260" customFormat="1" ht="18.600000000000001" x14ac:dyDescent="0.45"/>
    <row r="9" spans="1:19" s="1260" customFormat="1" ht="52.2" customHeight="1" x14ac:dyDescent="0.45">
      <c r="C9" s="3807" t="s">
        <v>5146</v>
      </c>
      <c r="D9" s="3807"/>
      <c r="E9" s="3807"/>
      <c r="F9" s="3807"/>
      <c r="K9" s="1087" t="s">
        <v>6206</v>
      </c>
    </row>
    <row r="10" spans="1:19" ht="87" x14ac:dyDescent="0.45">
      <c r="A10" s="1467"/>
      <c r="C10" s="1473" t="s">
        <v>458</v>
      </c>
      <c r="D10" s="1474" t="s">
        <v>4712</v>
      </c>
      <c r="E10" s="1474" t="s">
        <v>1475</v>
      </c>
      <c r="F10" s="1474" t="s">
        <v>4713</v>
      </c>
    </row>
    <row r="11" spans="1:19" x14ac:dyDescent="0.45">
      <c r="A11" s="1468"/>
      <c r="C11" s="1465">
        <v>1997</v>
      </c>
      <c r="D11" s="828">
        <v>6.3280556619103265</v>
      </c>
      <c r="E11" s="1469">
        <v>93055.222586018092</v>
      </c>
      <c r="F11" s="1469">
        <v>14705183.9550233</v>
      </c>
      <c r="H11" s="3509" t="s">
        <v>2689</v>
      </c>
      <c r="I11" s="3509"/>
    </row>
    <row r="12" spans="1:19" x14ac:dyDescent="0.45">
      <c r="A12" s="1468"/>
      <c r="C12" s="1465">
        <v>1998</v>
      </c>
      <c r="D12" s="828">
        <v>6.4388761645849684</v>
      </c>
      <c r="E12" s="1469">
        <v>101459.85226234442</v>
      </c>
      <c r="F12" s="1469">
        <v>15757385.243777899</v>
      </c>
      <c r="H12" s="3509"/>
      <c r="I12" s="3509"/>
    </row>
    <row r="13" spans="1:19" x14ac:dyDescent="0.45">
      <c r="A13" s="1467"/>
      <c r="C13" s="1465">
        <v>1999</v>
      </c>
      <c r="D13" s="828">
        <v>6.5196922172933665</v>
      </c>
      <c r="E13" s="1469">
        <v>107063.31662394578</v>
      </c>
      <c r="F13" s="1469">
        <v>16421529.277097199</v>
      </c>
      <c r="H13" s="3509"/>
      <c r="I13" s="3509"/>
    </row>
    <row r="14" spans="1:19" x14ac:dyDescent="0.45">
      <c r="A14" s="1467"/>
      <c r="C14" s="1465">
        <v>2000</v>
      </c>
      <c r="D14" s="828">
        <v>6.3747038843279764</v>
      </c>
      <c r="E14" s="1469">
        <v>108732.25289000422</v>
      </c>
      <c r="F14" s="1469">
        <v>17056831.950629</v>
      </c>
      <c r="H14" s="3509"/>
      <c r="I14" s="3509"/>
    </row>
    <row r="15" spans="1:19" x14ac:dyDescent="0.45">
      <c r="A15" s="1467"/>
      <c r="C15" s="1465">
        <v>2001</v>
      </c>
      <c r="D15" s="828">
        <v>6.3035685979512932</v>
      </c>
      <c r="E15" s="1469">
        <v>111272.57806675156</v>
      </c>
      <c r="F15" s="1469">
        <v>17652314.9288668</v>
      </c>
    </row>
    <row r="16" spans="1:19" x14ac:dyDescent="0.45">
      <c r="A16" s="1467"/>
      <c r="C16" s="1465">
        <v>2002</v>
      </c>
      <c r="D16" s="828">
        <v>6.3181730698313254</v>
      </c>
      <c r="E16" s="1469">
        <v>115341.23605352253</v>
      </c>
      <c r="F16" s="1469">
        <v>18255472.710025299</v>
      </c>
    </row>
    <row r="17" spans="3:11" x14ac:dyDescent="0.45">
      <c r="C17" s="1465">
        <v>2003</v>
      </c>
      <c r="D17" s="828">
        <v>6.3663607040100256</v>
      </c>
      <c r="E17" s="1469">
        <v>121238.39042951258</v>
      </c>
      <c r="F17" s="1469">
        <v>19043594.302337799</v>
      </c>
    </row>
    <row r="18" spans="3:11" x14ac:dyDescent="0.45">
      <c r="C18" s="1465">
        <v>2004</v>
      </c>
      <c r="D18" s="828">
        <v>6.4045785722660113</v>
      </c>
      <c r="E18" s="1469">
        <v>127362.71182457119</v>
      </c>
      <c r="F18" s="1469">
        <v>19886197.099071398</v>
      </c>
    </row>
    <row r="19" spans="3:11" x14ac:dyDescent="0.45">
      <c r="C19" s="1465">
        <v>2005</v>
      </c>
      <c r="D19" s="828">
        <v>6.3944094929513362</v>
      </c>
      <c r="E19" s="1469">
        <v>132217.23584934071</v>
      </c>
      <c r="F19" s="1469">
        <v>20677004.811012801</v>
      </c>
    </row>
    <row r="20" spans="3:11" x14ac:dyDescent="0.45">
      <c r="C20" s="1465">
        <v>2006</v>
      </c>
      <c r="D20" s="828">
        <v>6.3374884525590289</v>
      </c>
      <c r="E20" s="1469">
        <v>140641.20137542998</v>
      </c>
      <c r="F20" s="1469">
        <v>22191945.978006501</v>
      </c>
    </row>
    <row r="21" spans="3:11" x14ac:dyDescent="0.45">
      <c r="C21" s="1465">
        <v>2007</v>
      </c>
      <c r="D21" s="828">
        <v>6.238376405675913</v>
      </c>
      <c r="E21" s="1469">
        <v>149814.88156141882</v>
      </c>
      <c r="F21" s="1469">
        <v>24015043.6297995</v>
      </c>
    </row>
    <row r="22" spans="3:11" x14ac:dyDescent="0.45">
      <c r="C22" s="1465">
        <v>2008</v>
      </c>
      <c r="D22" s="828">
        <v>5.9614056771870612</v>
      </c>
      <c r="E22" s="1469">
        <v>149946.75051175663</v>
      </c>
      <c r="F22" s="1469">
        <v>25152918.393990301</v>
      </c>
    </row>
    <row r="23" spans="3:11" x14ac:dyDescent="0.45">
      <c r="C23" s="1465">
        <v>2009</v>
      </c>
      <c r="D23" s="828">
        <v>5.8846862045063988</v>
      </c>
      <c r="E23" s="1469">
        <v>146724.16831483555</v>
      </c>
      <c r="F23" s="1469">
        <v>24933218.733477499</v>
      </c>
    </row>
    <row r="24" spans="3:11" x14ac:dyDescent="0.45">
      <c r="C24" s="1465">
        <v>2010</v>
      </c>
      <c r="D24" s="828">
        <v>5.6763020968138749</v>
      </c>
      <c r="E24" s="1469">
        <v>149114.89458773949</v>
      </c>
      <c r="F24" s="1469">
        <v>26269724.909715101</v>
      </c>
    </row>
    <row r="25" spans="3:11" x14ac:dyDescent="0.45">
      <c r="C25" s="1465">
        <v>2011</v>
      </c>
      <c r="D25" s="828">
        <v>5.4319651664239021</v>
      </c>
      <c r="E25" s="1469">
        <v>148979.37290543673</v>
      </c>
      <c r="F25" s="1469">
        <v>27426422.729348298</v>
      </c>
      <c r="K25" s="178" t="s">
        <v>5559</v>
      </c>
    </row>
    <row r="26" spans="3:11" x14ac:dyDescent="0.45">
      <c r="C26" s="1465">
        <v>2012</v>
      </c>
      <c r="D26" s="828">
        <v>5.2778797235281205</v>
      </c>
      <c r="E26" s="1469">
        <v>151821.07694101124</v>
      </c>
      <c r="F26" s="1469">
        <v>28765543.15253</v>
      </c>
    </row>
    <row r="27" spans="3:11" x14ac:dyDescent="0.45">
      <c r="C27" s="1465">
        <v>2013</v>
      </c>
      <c r="D27" s="828">
        <v>5.2111859503557136</v>
      </c>
      <c r="E27" s="1469">
        <v>153642.31344891168</v>
      </c>
      <c r="F27" s="1469">
        <v>29483176.173827399</v>
      </c>
    </row>
    <row r="28" spans="3:11" x14ac:dyDescent="0.45">
      <c r="C28" s="1465">
        <v>2014</v>
      </c>
      <c r="D28" s="828">
        <v>5.0891551708062481</v>
      </c>
      <c r="E28" s="1469">
        <v>155359.1980612106</v>
      </c>
      <c r="F28" s="1469">
        <v>30527502.669288401</v>
      </c>
    </row>
    <row r="29" spans="3:11" x14ac:dyDescent="0.45">
      <c r="C29" s="1465">
        <v>2015</v>
      </c>
      <c r="D29" s="828">
        <v>5.0816960960464002</v>
      </c>
      <c r="E29" s="1469">
        <v>160797.01879965491</v>
      </c>
      <c r="F29" s="1469">
        <v>31642391.784262002</v>
      </c>
    </row>
    <row r="30" spans="3:11" ht="12.75" customHeight="1" x14ac:dyDescent="0.45">
      <c r="C30" s="1465">
        <v>2016</v>
      </c>
      <c r="D30" s="828">
        <v>4.948110214309799</v>
      </c>
      <c r="E30" s="1469">
        <v>163152.75267373366</v>
      </c>
      <c r="F30" s="1469">
        <v>32972740.219468102</v>
      </c>
    </row>
    <row r="31" spans="3:11" x14ac:dyDescent="0.45">
      <c r="C31" s="1465">
        <v>2017</v>
      </c>
      <c r="D31" s="828">
        <v>4.8900242018318067</v>
      </c>
      <c r="E31" s="1469">
        <v>167941.26744246978</v>
      </c>
      <c r="F31" s="1469">
        <v>34343647.497605197</v>
      </c>
    </row>
    <row r="32" spans="3:11" x14ac:dyDescent="0.45">
      <c r="C32" s="1465">
        <v>2018</v>
      </c>
      <c r="D32" s="828">
        <v>4.7875623431365861</v>
      </c>
      <c r="E32" s="1469">
        <v>168723.4850721978</v>
      </c>
      <c r="F32" s="1469">
        <v>35242044.4851394</v>
      </c>
    </row>
    <row r="33" spans="3:11" x14ac:dyDescent="0.45">
      <c r="C33" s="1465">
        <v>2019</v>
      </c>
      <c r="D33" s="828">
        <v>4.6816123845030457</v>
      </c>
      <c r="E33" s="1469">
        <v>168978.23479893111</v>
      </c>
      <c r="F33" s="1469">
        <v>36094025.075266503</v>
      </c>
    </row>
    <row r="34" spans="3:11" x14ac:dyDescent="0.45">
      <c r="C34" s="1465">
        <v>2020</v>
      </c>
      <c r="D34" s="828">
        <v>4.3146120894174533</v>
      </c>
      <c r="E34" s="1469">
        <v>149423.16809975775</v>
      </c>
      <c r="F34" s="1469">
        <v>34631889.264448904</v>
      </c>
    </row>
    <row r="35" spans="3:11" x14ac:dyDescent="0.45">
      <c r="C35" s="1465">
        <v>2021</v>
      </c>
      <c r="D35" s="828">
        <v>4.4781879085600309</v>
      </c>
      <c r="E35" s="1469">
        <v>167128.99494263489</v>
      </c>
      <c r="F35" s="1469">
        <v>37320674.870111801</v>
      </c>
    </row>
    <row r="36" spans="3:11" ht="52.2" customHeight="1" x14ac:dyDescent="0.45">
      <c r="C36" s="3812" t="s">
        <v>5412</v>
      </c>
      <c r="D36" s="3812"/>
      <c r="E36" s="3812"/>
      <c r="F36" s="3812"/>
    </row>
    <row r="37" spans="3:11" ht="50.4" customHeight="1" x14ac:dyDescent="0.45">
      <c r="C37" s="3811" t="s">
        <v>5559</v>
      </c>
      <c r="D37" s="3811"/>
      <c r="E37" s="3811"/>
      <c r="F37" s="3811"/>
    </row>
    <row r="40" spans="3:11" ht="58.8" customHeight="1" x14ac:dyDescent="0.45">
      <c r="C40" s="3807" t="s">
        <v>5147</v>
      </c>
      <c r="D40" s="3807"/>
      <c r="E40" s="3807"/>
      <c r="F40" s="3807"/>
      <c r="G40" s="1475"/>
      <c r="H40" s="3807" t="s">
        <v>5148</v>
      </c>
      <c r="I40" s="3807"/>
      <c r="J40" s="3807"/>
      <c r="K40" s="3807"/>
    </row>
    <row r="41" spans="3:11" ht="66" customHeight="1" x14ac:dyDescent="0.45">
      <c r="C41" s="1473" t="s">
        <v>458</v>
      </c>
      <c r="D41" s="1474" t="s">
        <v>1474</v>
      </c>
      <c r="E41" s="1474" t="s">
        <v>1475</v>
      </c>
      <c r="F41" s="1474" t="s">
        <v>1476</v>
      </c>
      <c r="H41" s="1473" t="s">
        <v>458</v>
      </c>
      <c r="I41" s="1474" t="s">
        <v>3291</v>
      </c>
      <c r="J41" s="1474" t="s">
        <v>1475</v>
      </c>
      <c r="K41" s="1474" t="s">
        <v>3292</v>
      </c>
    </row>
    <row r="42" spans="3:11" x14ac:dyDescent="0.45">
      <c r="C42" s="1465">
        <v>1997</v>
      </c>
      <c r="D42" s="1470">
        <v>7.8075387729373058E-2</v>
      </c>
      <c r="E42" s="1469">
        <v>93055.222586018092</v>
      </c>
      <c r="F42" s="1469">
        <v>1191863.7267427801</v>
      </c>
      <c r="H42" s="1465">
        <v>1997</v>
      </c>
      <c r="I42" s="828">
        <v>7.6561913140840669</v>
      </c>
      <c r="J42" s="1469">
        <v>93055.222586018092</v>
      </c>
      <c r="K42" s="1469">
        <v>12154244.6849306</v>
      </c>
    </row>
    <row r="43" spans="3:11" x14ac:dyDescent="0.45">
      <c r="C43" s="1465">
        <v>1998</v>
      </c>
      <c r="D43" s="1470">
        <v>7.8532056387168578E-2</v>
      </c>
      <c r="E43" s="1469">
        <v>101459.85226234442</v>
      </c>
      <c r="F43" s="1469">
        <v>1291954.60974739</v>
      </c>
      <c r="H43" s="1465">
        <v>1998</v>
      </c>
      <c r="I43" s="828">
        <v>7.8043718292750244</v>
      </c>
      <c r="J43" s="1469">
        <v>101459.85226234442</v>
      </c>
      <c r="K43" s="1469">
        <v>13000386.7680622</v>
      </c>
    </row>
    <row r="44" spans="3:11" x14ac:dyDescent="0.45">
      <c r="C44" s="1465">
        <v>1999</v>
      </c>
      <c r="D44" s="1470">
        <v>7.6573256973662976E-2</v>
      </c>
      <c r="E44" s="1469">
        <v>107063.31662394578</v>
      </c>
      <c r="F44" s="1469">
        <v>1398181.5695885799</v>
      </c>
      <c r="H44" s="1465">
        <v>1999</v>
      </c>
      <c r="I44" s="828">
        <v>7.9229642316056923</v>
      </c>
      <c r="J44" s="1469">
        <v>107063.31662394578</v>
      </c>
      <c r="K44" s="1469">
        <v>13513037.986067999</v>
      </c>
    </row>
    <row r="45" spans="3:11" x14ac:dyDescent="0.45">
      <c r="C45" s="1465">
        <v>2000</v>
      </c>
      <c r="D45" s="1470">
        <v>7.6391227845064663E-2</v>
      </c>
      <c r="E45" s="1469">
        <v>108732.25289000422</v>
      </c>
      <c r="F45" s="1469">
        <v>1423360.4558697899</v>
      </c>
      <c r="H45" s="1465">
        <v>2000</v>
      </c>
      <c r="I45" s="828">
        <v>7.7494216155129809</v>
      </c>
      <c r="J45" s="1469">
        <v>108732.25289000422</v>
      </c>
      <c r="K45" s="1469">
        <v>14031015.253105</v>
      </c>
    </row>
    <row r="46" spans="3:11" x14ac:dyDescent="0.45">
      <c r="C46" s="1465">
        <v>2001</v>
      </c>
      <c r="D46" s="1470">
        <v>7.734343881712738E-2</v>
      </c>
      <c r="E46" s="1469">
        <v>111272.57806675156</v>
      </c>
      <c r="F46" s="1469">
        <v>1438681.54517731</v>
      </c>
      <c r="H46" s="1465">
        <v>2001</v>
      </c>
      <c r="I46" s="828">
        <v>7.6629977187637426</v>
      </c>
      <c r="J46" s="1469">
        <v>111272.57806675156</v>
      </c>
      <c r="K46" s="1469">
        <v>14520763.564145099</v>
      </c>
    </row>
    <row r="47" spans="3:11" x14ac:dyDescent="0.45">
      <c r="C47" s="1465">
        <v>2002</v>
      </c>
      <c r="D47" s="1470">
        <v>7.7910384070602398E-2</v>
      </c>
      <c r="E47" s="1469">
        <v>115341.23605352253</v>
      </c>
      <c r="F47" s="1469">
        <v>1480434.6998084399</v>
      </c>
      <c r="H47" s="1465">
        <v>2002</v>
      </c>
      <c r="I47" s="828">
        <v>7.6900559299885058</v>
      </c>
      <c r="J47" s="1469">
        <v>115341.23605352253</v>
      </c>
      <c r="K47" s="1469">
        <v>14998751.2579372</v>
      </c>
    </row>
    <row r="48" spans="3:11" x14ac:dyDescent="0.45">
      <c r="C48" s="1465">
        <v>2003</v>
      </c>
      <c r="D48" s="1470">
        <v>7.6964573916689955E-2</v>
      </c>
      <c r="E48" s="1469">
        <v>121238.39042951258</v>
      </c>
      <c r="F48" s="1469">
        <v>1575249.29015714</v>
      </c>
      <c r="H48" s="1465">
        <v>2003</v>
      </c>
      <c r="I48" s="828">
        <v>7.7532927111621843</v>
      </c>
      <c r="J48" s="1469">
        <v>121238.39042951258</v>
      </c>
      <c r="K48" s="1469">
        <v>15637019.643921001</v>
      </c>
    </row>
    <row r="49" spans="3:11" x14ac:dyDescent="0.45">
      <c r="C49" s="1465">
        <v>2004</v>
      </c>
      <c r="D49" s="1470">
        <v>7.7549240097626079E-2</v>
      </c>
      <c r="E49" s="1469">
        <v>127362.71182457119</v>
      </c>
      <c r="F49" s="1469">
        <v>1642346.35522199</v>
      </c>
      <c r="H49" s="1465">
        <v>2004</v>
      </c>
      <c r="I49" s="828">
        <v>7.806416888418525</v>
      </c>
      <c r="J49" s="1469">
        <v>127362.71182457119</v>
      </c>
      <c r="K49" s="1469">
        <v>16315130.698890099</v>
      </c>
    </row>
    <row r="50" spans="3:11" x14ac:dyDescent="0.45">
      <c r="C50" s="1465">
        <v>2005</v>
      </c>
      <c r="D50" s="1470">
        <v>7.6029692999241838E-2</v>
      </c>
      <c r="E50" s="1469">
        <v>132217.23584934071</v>
      </c>
      <c r="F50" s="1469">
        <v>1739021.04077494</v>
      </c>
      <c r="H50" s="1465">
        <v>2005</v>
      </c>
      <c r="I50" s="828">
        <v>7.8019602476954715</v>
      </c>
      <c r="J50" s="1469">
        <v>132217.23584934071</v>
      </c>
      <c r="K50" s="1469">
        <v>16946668.741153199</v>
      </c>
    </row>
    <row r="51" spans="3:11" x14ac:dyDescent="0.45">
      <c r="C51" s="1465">
        <v>2006</v>
      </c>
      <c r="D51" s="1470">
        <v>7.4346431270056051E-2</v>
      </c>
      <c r="E51" s="1469">
        <v>140641.20137542998</v>
      </c>
      <c r="F51" s="1469">
        <v>1891700.7712793199</v>
      </c>
      <c r="H51" s="1465">
        <v>2006</v>
      </c>
      <c r="I51" s="828">
        <v>7.7389243939454788</v>
      </c>
      <c r="J51" s="1469">
        <v>140641.20137542998</v>
      </c>
      <c r="K51" s="1469">
        <v>18173223.333911899</v>
      </c>
    </row>
    <row r="52" spans="3:11" x14ac:dyDescent="0.45">
      <c r="C52" s="1465">
        <v>2007</v>
      </c>
      <c r="D52" s="1470">
        <v>7.3373433185637993E-2</v>
      </c>
      <c r="E52" s="1469">
        <v>149814.88156141882</v>
      </c>
      <c r="F52" s="1469">
        <v>2041813.706364</v>
      </c>
      <c r="H52" s="1465">
        <v>2007</v>
      </c>
      <c r="I52" s="828">
        <v>7.6212219343105545</v>
      </c>
      <c r="J52" s="1469">
        <v>149814.88156141882</v>
      </c>
      <c r="K52" s="1469">
        <v>19657593.342998698</v>
      </c>
    </row>
    <row r="53" spans="3:11" x14ac:dyDescent="0.45">
      <c r="C53" s="1465">
        <v>2008</v>
      </c>
      <c r="D53" s="1470">
        <v>7.1485307351062927E-2</v>
      </c>
      <c r="E53" s="1469">
        <v>149946.75051175663</v>
      </c>
      <c r="F53" s="1469">
        <v>2097588.3865948999</v>
      </c>
      <c r="H53" s="1465">
        <v>2008</v>
      </c>
      <c r="I53" s="828">
        <v>7.289020081200019</v>
      </c>
      <c r="J53" s="1469">
        <v>149946.75051175663</v>
      </c>
      <c r="K53" s="1469">
        <v>20571592.455685802</v>
      </c>
    </row>
    <row r="54" spans="3:11" x14ac:dyDescent="0.45">
      <c r="C54" s="1465">
        <v>2009</v>
      </c>
      <c r="D54" s="1470">
        <v>7.0666759235111634E-2</v>
      </c>
      <c r="E54" s="1469">
        <v>146724.16831483555</v>
      </c>
      <c r="F54" s="1469">
        <v>2076282.6808949499</v>
      </c>
      <c r="H54" s="1465">
        <v>2009</v>
      </c>
      <c r="I54" s="828">
        <v>7.2022695333733742</v>
      </c>
      <c r="J54" s="1469">
        <v>146724.16831483555</v>
      </c>
      <c r="K54" s="1469">
        <v>20371935.212221</v>
      </c>
    </row>
    <row r="55" spans="3:11" x14ac:dyDescent="0.45">
      <c r="C55" s="1465">
        <v>2010</v>
      </c>
      <c r="D55" s="1470">
        <v>6.8428058865277239E-2</v>
      </c>
      <c r="E55" s="1469">
        <v>149114.89458773949</v>
      </c>
      <c r="F55" s="1469">
        <v>2179148.3941013198</v>
      </c>
      <c r="H55" s="1465">
        <v>2010</v>
      </c>
      <c r="I55" s="828">
        <v>6.9742672272101318</v>
      </c>
      <c r="J55" s="1469">
        <v>149114.89458773949</v>
      </c>
      <c r="K55" s="1469">
        <v>21380725.706346199</v>
      </c>
    </row>
    <row r="56" spans="3:11" x14ac:dyDescent="0.45">
      <c r="C56" s="1465">
        <v>2011</v>
      </c>
      <c r="D56" s="1470">
        <v>6.5415485976925605E-2</v>
      </c>
      <c r="E56" s="1469">
        <v>148979.37290543673</v>
      </c>
      <c r="F56" s="1469">
        <v>2277432.79256516</v>
      </c>
      <c r="H56" s="1465">
        <v>2011</v>
      </c>
      <c r="I56" s="828">
        <v>6.6802054879805333</v>
      </c>
      <c r="J56" s="1469">
        <v>148979.37290543673</v>
      </c>
      <c r="K56" s="1469">
        <v>22301615.298135702</v>
      </c>
    </row>
    <row r="57" spans="3:11" x14ac:dyDescent="0.45">
      <c r="C57" s="1465">
        <v>2012</v>
      </c>
      <c r="D57" s="1470">
        <v>6.3383077895667106E-2</v>
      </c>
      <c r="E57" s="1469">
        <v>151821.07694101124</v>
      </c>
      <c r="F57" s="1469">
        <v>2395293.5386148202</v>
      </c>
      <c r="H57" s="1465">
        <v>2012</v>
      </c>
      <c r="I57" s="828">
        <v>6.496018144213247</v>
      </c>
      <c r="J57" s="1469">
        <v>151821.07694101124</v>
      </c>
      <c r="K57" s="1469">
        <v>23371405.924451701</v>
      </c>
    </row>
    <row r="58" spans="3:11" x14ac:dyDescent="0.45">
      <c r="C58" s="1465">
        <v>2013</v>
      </c>
      <c r="D58" s="1470">
        <v>6.2011900445535173E-2</v>
      </c>
      <c r="E58" s="1469">
        <v>153642.31344891168</v>
      </c>
      <c r="F58" s="1469">
        <v>2477626.2676202799</v>
      </c>
      <c r="H58" s="1465">
        <v>2013</v>
      </c>
      <c r="I58" s="828">
        <v>6.4280888889401497</v>
      </c>
      <c r="J58" s="1469">
        <v>153642.31344891168</v>
      </c>
      <c r="K58" s="1469">
        <v>23901709.528824501</v>
      </c>
    </row>
    <row r="59" spans="3:11" x14ac:dyDescent="0.45">
      <c r="C59" s="1465">
        <v>2014</v>
      </c>
      <c r="D59" s="1470">
        <v>6.0583023488463991E-2</v>
      </c>
      <c r="E59" s="1469">
        <v>155359.1980612106</v>
      </c>
      <c r="F59" s="1469">
        <v>2564401.52893316</v>
      </c>
      <c r="H59" s="1465">
        <v>2014</v>
      </c>
      <c r="I59" s="828">
        <v>6.2791853047151438</v>
      </c>
      <c r="J59" s="1469">
        <v>155359.1980612106</v>
      </c>
      <c r="K59" s="1469">
        <v>24741935.541311201</v>
      </c>
    </row>
    <row r="60" spans="3:11" x14ac:dyDescent="0.45">
      <c r="C60" s="1465">
        <v>2015</v>
      </c>
      <c r="D60" s="1470">
        <v>6.097421310080068E-2</v>
      </c>
      <c r="E60" s="1469">
        <v>160797.01879965491</v>
      </c>
      <c r="F60" s="1469">
        <v>2637131.5121989399</v>
      </c>
      <c r="H60" s="1465">
        <v>2015</v>
      </c>
      <c r="I60" s="828">
        <v>6.2712132240172913</v>
      </c>
      <c r="J60" s="1469">
        <v>160797.01879965491</v>
      </c>
      <c r="K60" s="1469">
        <v>25640496.1935977</v>
      </c>
    </row>
    <row r="61" spans="3:11" x14ac:dyDescent="0.45">
      <c r="C61" s="1465">
        <v>2016</v>
      </c>
      <c r="D61" s="1470">
        <v>6.1520663613473213E-2</v>
      </c>
      <c r="E61" s="1469">
        <v>168975.03529842649</v>
      </c>
      <c r="F61" s="1469">
        <v>2746638.6962285698</v>
      </c>
      <c r="H61" s="1465">
        <v>2016</v>
      </c>
      <c r="I61" s="828">
        <v>6.3217419307668141</v>
      </c>
      <c r="J61" s="1469">
        <v>168975.03529842649</v>
      </c>
      <c r="K61" s="1469">
        <v>26729189.066711899</v>
      </c>
    </row>
    <row r="62" spans="3:11" x14ac:dyDescent="0.45">
      <c r="C62" s="1465">
        <v>2017</v>
      </c>
      <c r="D62" s="1470">
        <v>5.955639791936209E-2</v>
      </c>
      <c r="E62" s="1469">
        <v>170976.41181231887</v>
      </c>
      <c r="F62" s="1469">
        <v>2870831.9808699102</v>
      </c>
      <c r="H62" s="1465">
        <v>2017</v>
      </c>
      <c r="I62" s="828">
        <v>6.1864529488301763</v>
      </c>
      <c r="J62" s="1469">
        <v>170976.41181231887</v>
      </c>
      <c r="K62" s="1469">
        <v>27637228.186573301</v>
      </c>
    </row>
    <row r="63" spans="3:11" x14ac:dyDescent="0.45">
      <c r="C63" s="1466">
        <v>2018</v>
      </c>
      <c r="D63" s="1471" t="s">
        <v>3289</v>
      </c>
      <c r="E63" s="1472"/>
      <c r="F63" s="1472"/>
      <c r="H63" s="1465">
        <v>2018</v>
      </c>
      <c r="I63" s="828">
        <v>6.0388214575089094</v>
      </c>
      <c r="J63" s="1469">
        <v>171342.4868616809</v>
      </c>
      <c r="K63" s="1469">
        <v>28365188.622571599</v>
      </c>
    </row>
    <row r="64" spans="3:11" ht="10.5" customHeight="1" x14ac:dyDescent="0.45">
      <c r="C64" s="3808" t="s">
        <v>3290</v>
      </c>
      <c r="D64" s="3808"/>
      <c r="E64" s="3808"/>
      <c r="F64" s="3808"/>
      <c r="H64" s="1465">
        <v>2019</v>
      </c>
      <c r="I64" s="828">
        <v>5.9125574607819615</v>
      </c>
      <c r="J64" s="1469">
        <v>171389.28662462294</v>
      </c>
      <c r="K64" s="1469">
        <v>28987335.473938201</v>
      </c>
    </row>
    <row r="65" spans="3:11" ht="13.8" customHeight="1" x14ac:dyDescent="0.45">
      <c r="C65" s="3810" t="s">
        <v>5560</v>
      </c>
      <c r="D65" s="3810"/>
      <c r="E65" s="3810"/>
      <c r="F65" s="3810"/>
      <c r="H65" s="1465">
        <v>2020</v>
      </c>
      <c r="I65" s="1470" t="s">
        <v>4714</v>
      </c>
    </row>
    <row r="66" spans="3:11" x14ac:dyDescent="0.45">
      <c r="C66" s="3810"/>
      <c r="D66" s="3810"/>
      <c r="E66" s="3810"/>
      <c r="F66" s="3810"/>
    </row>
    <row r="67" spans="3:11" ht="24.6" customHeight="1" x14ac:dyDescent="0.45">
      <c r="C67" s="3810"/>
      <c r="D67" s="3810"/>
      <c r="E67" s="3810"/>
      <c r="F67" s="3810"/>
      <c r="H67" s="3808" t="s">
        <v>4715</v>
      </c>
      <c r="I67" s="3808"/>
      <c r="J67" s="3808"/>
      <c r="K67" s="3808"/>
    </row>
    <row r="68" spans="3:11" ht="35.4" customHeight="1" x14ac:dyDescent="0.45">
      <c r="H68" s="3809" t="s">
        <v>5560</v>
      </c>
      <c r="I68" s="3809"/>
      <c r="J68" s="3809"/>
      <c r="K68" s="3809"/>
    </row>
  </sheetData>
  <mergeCells count="19">
    <mergeCell ref="C37:F37"/>
    <mergeCell ref="C36:F36"/>
    <mergeCell ref="C9:F9"/>
    <mergeCell ref="C1:D1"/>
    <mergeCell ref="A3:B3"/>
    <mergeCell ref="C3:S3"/>
    <mergeCell ref="A4:B4"/>
    <mergeCell ref="C4:S4"/>
    <mergeCell ref="H11:I14"/>
    <mergeCell ref="A6:B6"/>
    <mergeCell ref="C6:S6"/>
    <mergeCell ref="A5:B5"/>
    <mergeCell ref="C5:S5"/>
    <mergeCell ref="H40:K40"/>
    <mergeCell ref="H67:K67"/>
    <mergeCell ref="H68:K68"/>
    <mergeCell ref="C40:F40"/>
    <mergeCell ref="C64:F64"/>
    <mergeCell ref="C65:F67"/>
  </mergeCells>
  <hyperlinks>
    <hyperlink ref="A1" location="'ODS 7.'!A1" display="REGRESAR" xr:uid="{00000000-0004-0000-D100-000000000000}"/>
    <hyperlink ref="C1:D1" location="'Metadato 7.3.1'!A1" display="VER METADATO" xr:uid="{00000000-0004-0000-D100-000001000000}"/>
    <hyperlink ref="H11:I14" location="'7.3.1 BCCR'!A1" display="Ver indicador 7.3.1, fuente Cuenta de Energía, BCCR" xr:uid="{00000000-0004-0000-D100-000002000000}"/>
  </hyperlinks>
  <pageMargins left="0.7" right="0.7" top="0.75" bottom="0.75" header="0.3" footer="0.3"/>
  <pageSetup orientation="portrait" r:id="rId1"/>
  <drawing r:id="rId2"/>
</worksheet>
</file>

<file path=xl/worksheets/sheet2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200-000000000000}">
  <sheetPr codeName="Hoja205">
    <tabColor theme="0" tint="-0.499984740745262"/>
  </sheetPr>
  <dimension ref="A1:F38"/>
  <sheetViews>
    <sheetView showGridLines="0" zoomScaleNormal="100" workbookViewId="0">
      <pane ySplit="1" topLeftCell="A2" activePane="bottomLeft" state="frozen"/>
      <selection pane="bottomLeft"/>
    </sheetView>
  </sheetViews>
  <sheetFormatPr baseColWidth="10" defaultColWidth="11.44140625" defaultRowHeight="17.399999999999999" x14ac:dyDescent="0.3"/>
  <cols>
    <col min="1" max="1" width="9.77734375" style="1305" customWidth="1"/>
    <col min="2" max="2" width="26.44140625" style="1305" customWidth="1"/>
    <col min="3" max="3" width="10.5546875" style="1305" bestFit="1" customWidth="1"/>
    <col min="4" max="4" width="85.77734375" style="1305" customWidth="1"/>
    <col min="5" max="5" width="11.44140625" style="1305"/>
    <col min="6" max="6" width="7.21875" style="1305" customWidth="1"/>
    <col min="7" max="16384" width="11.44140625" style="1305"/>
  </cols>
  <sheetData>
    <row r="1" spans="1:6" x14ac:dyDescent="0.3">
      <c r="B1" s="481" t="s">
        <v>337</v>
      </c>
    </row>
    <row r="2" spans="1:6" ht="18" thickBot="1" x14ac:dyDescent="0.35"/>
    <row r="3" spans="1:6" ht="23.25" customHeight="1" thickBot="1" x14ac:dyDescent="0.35">
      <c r="B3" s="3796" t="s">
        <v>370</v>
      </c>
      <c r="C3" s="3796"/>
      <c r="D3" s="3796"/>
      <c r="F3" s="1267" t="s">
        <v>371</v>
      </c>
    </row>
    <row r="4" spans="1:6" ht="18" customHeight="1" x14ac:dyDescent="0.3">
      <c r="A4" s="1306"/>
      <c r="B4" s="3142" t="s">
        <v>449</v>
      </c>
      <c r="C4" s="3142"/>
      <c r="D4" s="44" t="s">
        <v>27</v>
      </c>
    </row>
    <row r="5" spans="1:6" x14ac:dyDescent="0.3">
      <c r="B5" s="3142" t="s">
        <v>373</v>
      </c>
      <c r="C5" s="3142"/>
      <c r="D5" s="44" t="s">
        <v>89</v>
      </c>
    </row>
    <row r="6" spans="1:6" x14ac:dyDescent="0.3">
      <c r="B6" s="3142" t="s">
        <v>374</v>
      </c>
      <c r="C6" s="3142"/>
      <c r="D6" s="45" t="s">
        <v>1429</v>
      </c>
    </row>
    <row r="7" spans="1:6" ht="15" customHeight="1" x14ac:dyDescent="0.3">
      <c r="B7" s="3143" t="s">
        <v>375</v>
      </c>
      <c r="C7" s="3143"/>
      <c r="D7" s="46" t="s">
        <v>4035</v>
      </c>
    </row>
    <row r="8" spans="1:6" ht="15" customHeight="1" x14ac:dyDescent="0.3">
      <c r="B8" s="3143" t="s">
        <v>2480</v>
      </c>
      <c r="C8" s="3143"/>
      <c r="D8" s="1266" t="s">
        <v>2573</v>
      </c>
    </row>
    <row r="9" spans="1:6" x14ac:dyDescent="0.45">
      <c r="B9" s="178"/>
      <c r="C9" s="178"/>
      <c r="D9" s="178"/>
    </row>
    <row r="10" spans="1:6" ht="23.25" customHeight="1" x14ac:dyDescent="0.3">
      <c r="B10" s="3796" t="s">
        <v>376</v>
      </c>
      <c r="C10" s="3796"/>
      <c r="D10" s="3796"/>
    </row>
    <row r="11" spans="1:6" x14ac:dyDescent="0.3">
      <c r="B11" s="3185" t="s">
        <v>377</v>
      </c>
      <c r="C11" s="3156"/>
      <c r="D11" s="44" t="s">
        <v>774</v>
      </c>
    </row>
    <row r="12" spans="1:6" ht="15" customHeight="1" x14ac:dyDescent="0.3">
      <c r="B12" s="3143" t="s">
        <v>379</v>
      </c>
      <c r="C12" s="3143"/>
      <c r="D12" s="661" t="s">
        <v>2354</v>
      </c>
    </row>
    <row r="13" spans="1:6" x14ac:dyDescent="0.3">
      <c r="B13" s="3142" t="s">
        <v>380</v>
      </c>
      <c r="C13" s="3142"/>
      <c r="D13" s="603" t="s">
        <v>1429</v>
      </c>
    </row>
    <row r="14" spans="1:6" x14ac:dyDescent="0.3">
      <c r="B14" s="3142" t="s">
        <v>381</v>
      </c>
      <c r="C14" s="3156"/>
      <c r="D14" s="603" t="s">
        <v>18</v>
      </c>
    </row>
    <row r="15" spans="1:6" ht="204" customHeight="1" x14ac:dyDescent="0.3">
      <c r="B15" s="3142" t="s">
        <v>382</v>
      </c>
      <c r="C15" s="3142"/>
      <c r="D15" s="83" t="s">
        <v>6207</v>
      </c>
    </row>
    <row r="16" spans="1:6" ht="57.75" customHeight="1" x14ac:dyDescent="0.3">
      <c r="B16" s="3142" t="s">
        <v>383</v>
      </c>
      <c r="C16" s="3142"/>
      <c r="D16" s="83" t="s">
        <v>3293</v>
      </c>
    </row>
    <row r="17" spans="2:4" ht="69.599999999999994" x14ac:dyDescent="0.3">
      <c r="B17" s="3142" t="s">
        <v>384</v>
      </c>
      <c r="C17" s="3142"/>
      <c r="D17" s="57" t="s">
        <v>4716</v>
      </c>
    </row>
    <row r="18" spans="2:4" x14ac:dyDescent="0.3">
      <c r="B18" s="3143" t="s">
        <v>386</v>
      </c>
      <c r="C18" s="3143"/>
      <c r="D18" s="44"/>
    </row>
    <row r="19" spans="2:4" ht="34.5" customHeight="1" x14ac:dyDescent="0.3">
      <c r="B19" s="3144" t="s">
        <v>387</v>
      </c>
      <c r="C19" s="3145"/>
      <c r="D19" s="57" t="s">
        <v>1477</v>
      </c>
    </row>
    <row r="20" spans="2:4" x14ac:dyDescent="0.3">
      <c r="B20" s="3142" t="s">
        <v>388</v>
      </c>
      <c r="C20" s="3142"/>
      <c r="D20" s="83" t="s">
        <v>424</v>
      </c>
    </row>
    <row r="21" spans="2:4" x14ac:dyDescent="0.3">
      <c r="B21" s="3146" t="s">
        <v>390</v>
      </c>
      <c r="C21" s="54" t="s">
        <v>391</v>
      </c>
      <c r="D21" s="44"/>
    </row>
    <row r="22" spans="2:4" x14ac:dyDescent="0.3">
      <c r="B22" s="3147"/>
      <c r="C22" s="577" t="s">
        <v>393</v>
      </c>
      <c r="D22" s="57"/>
    </row>
    <row r="23" spans="2:4" x14ac:dyDescent="0.3">
      <c r="B23" s="3142" t="s">
        <v>395</v>
      </c>
      <c r="C23" s="3142"/>
      <c r="D23" s="57" t="s">
        <v>427</v>
      </c>
    </row>
    <row r="24" spans="2:4" x14ac:dyDescent="0.3">
      <c r="B24" s="3142" t="s">
        <v>397</v>
      </c>
      <c r="C24" s="3142"/>
      <c r="D24" s="45" t="s">
        <v>2355</v>
      </c>
    </row>
    <row r="25" spans="2:4" x14ac:dyDescent="0.3">
      <c r="B25" s="3142" t="s">
        <v>399</v>
      </c>
      <c r="C25" s="3142"/>
      <c r="D25" s="57" t="s">
        <v>22</v>
      </c>
    </row>
    <row r="26" spans="2:4" ht="15" customHeight="1" x14ac:dyDescent="0.3">
      <c r="B26" s="3143" t="s">
        <v>401</v>
      </c>
      <c r="C26" s="3143"/>
      <c r="D26" s="45" t="s">
        <v>3294</v>
      </c>
    </row>
    <row r="27" spans="2:4" x14ac:dyDescent="0.3">
      <c r="B27" s="3149" t="s">
        <v>403</v>
      </c>
      <c r="C27" s="3150"/>
      <c r="D27" s="44"/>
    </row>
    <row r="28" spans="2:4" ht="123" customHeight="1" x14ac:dyDescent="0.3">
      <c r="B28" s="578" t="s">
        <v>404</v>
      </c>
      <c r="C28" s="579"/>
      <c r="D28" s="57" t="s">
        <v>2356</v>
      </c>
    </row>
    <row r="29" spans="2:4" x14ac:dyDescent="0.3">
      <c r="B29" s="3151" t="s">
        <v>405</v>
      </c>
      <c r="C29" s="3152"/>
      <c r="D29" s="61"/>
    </row>
    <row r="30" spans="2:4" x14ac:dyDescent="0.3">
      <c r="B30" s="62"/>
      <c r="C30" s="62"/>
      <c r="D30" s="63"/>
    </row>
    <row r="31" spans="2:4" ht="23.25" customHeight="1" x14ac:dyDescent="0.3">
      <c r="B31" s="3796" t="s">
        <v>406</v>
      </c>
      <c r="C31" s="3796"/>
      <c r="D31" s="3796"/>
    </row>
    <row r="32" spans="2:4" x14ac:dyDescent="0.3">
      <c r="B32" s="3149" t="s">
        <v>407</v>
      </c>
      <c r="C32" s="3150"/>
      <c r="D32" s="45" t="s">
        <v>1460</v>
      </c>
    </row>
    <row r="33" spans="2:4" x14ac:dyDescent="0.45">
      <c r="B33" s="3149" t="s">
        <v>409</v>
      </c>
      <c r="C33" s="3150"/>
      <c r="D33" s="1456"/>
    </row>
    <row r="34" spans="2:4" x14ac:dyDescent="0.3">
      <c r="B34" s="3149" t="s">
        <v>411</v>
      </c>
      <c r="C34" s="3150"/>
      <c r="D34" s="45" t="s">
        <v>2352</v>
      </c>
    </row>
    <row r="35" spans="2:4" x14ac:dyDescent="0.3">
      <c r="B35" s="3149" t="s">
        <v>413</v>
      </c>
      <c r="C35" s="3150"/>
      <c r="D35" s="45" t="s">
        <v>1461</v>
      </c>
    </row>
    <row r="36" spans="2:4" x14ac:dyDescent="0.45">
      <c r="B36" s="3149" t="s">
        <v>415</v>
      </c>
      <c r="C36" s="3150"/>
      <c r="D36" s="1476" t="s">
        <v>2353</v>
      </c>
    </row>
    <row r="38" spans="2:4" x14ac:dyDescent="0.3">
      <c r="B38" s="1305" t="s">
        <v>3295</v>
      </c>
    </row>
  </sheetData>
  <mergeCells count="30">
    <mergeCell ref="B8:C8"/>
    <mergeCell ref="B23:C23"/>
    <mergeCell ref="B24:C24"/>
    <mergeCell ref="B25:C25"/>
    <mergeCell ref="B3:D3"/>
    <mergeCell ref="B4:C4"/>
    <mergeCell ref="B5:C5"/>
    <mergeCell ref="B6:C6"/>
    <mergeCell ref="B7:C7"/>
    <mergeCell ref="B21:B22"/>
    <mergeCell ref="B11:C11"/>
    <mergeCell ref="B12:C12"/>
    <mergeCell ref="B13:C13"/>
    <mergeCell ref="B14:C14"/>
    <mergeCell ref="B15:C15"/>
    <mergeCell ref="B16:C16"/>
    <mergeCell ref="B26:C26"/>
    <mergeCell ref="B36:C36"/>
    <mergeCell ref="B34:C34"/>
    <mergeCell ref="B35:C35"/>
    <mergeCell ref="B10:D10"/>
    <mergeCell ref="B27:C27"/>
    <mergeCell ref="B29:C29"/>
    <mergeCell ref="B31:D31"/>
    <mergeCell ref="B32:C32"/>
    <mergeCell ref="B33:C33"/>
    <mergeCell ref="B17:C17"/>
    <mergeCell ref="B18:C18"/>
    <mergeCell ref="B19:C19"/>
    <mergeCell ref="B20:C20"/>
  </mergeCells>
  <dataValidations count="7">
    <dataValidation type="list" allowBlank="1" showInputMessage="1" showErrorMessage="1" sqref="D25" xr:uid="{00000000-0002-0000-D200-000000000000}">
      <formula1>Tipo_operación</formula1>
    </dataValidation>
    <dataValidation type="list" allowBlank="1" showInputMessage="1" showErrorMessage="1" sqref="D14" xr:uid="{00000000-0002-0000-D200-000001000000}">
      <formula1>Tipo_indicador</formula1>
    </dataValidation>
    <dataValidation type="list" allowBlank="1" showInputMessage="1" showErrorMessage="1" sqref="D7" xr:uid="{00000000-0002-0000-D200-000002000000}">
      <formula1>Nombre_indicador_ODS</formula1>
    </dataValidation>
    <dataValidation type="list" allowBlank="1" showInputMessage="1" showErrorMessage="1" sqref="D6" xr:uid="{00000000-0002-0000-D200-000003000000}">
      <formula1>Numero_indicador</formula1>
    </dataValidation>
    <dataValidation type="list" allowBlank="1" showInputMessage="1" showErrorMessage="1" sqref="D5" xr:uid="{00000000-0002-0000-D200-000004000000}">
      <formula1>Metas_ODS</formula1>
    </dataValidation>
    <dataValidation type="list" allowBlank="1" showInputMessage="1" showErrorMessage="1" sqref="D4" xr:uid="{00000000-0002-0000-D200-000005000000}">
      <formula1>ODS</formula1>
    </dataValidation>
    <dataValidation allowBlank="1" showDropDown="1" showInputMessage="1" showErrorMessage="1" sqref="D13" xr:uid="{00000000-0002-0000-D200-000006000000}"/>
  </dataValidations>
  <hyperlinks>
    <hyperlink ref="B1" location="'7.3.1'!A1" display="REGRESAR" xr:uid="{00000000-0004-0000-D200-000000000000}"/>
    <hyperlink ref="D8" r:id="rId1" xr:uid="{00000000-0004-0000-D200-000001000000}"/>
    <hyperlink ref="D36" r:id="rId2" xr:uid="{00000000-0004-0000-D200-000002000000}"/>
  </hyperlinks>
  <pageMargins left="0.7" right="0.7" top="0.75" bottom="0.75" header="0.3" footer="0.3"/>
  <drawing r:id="rId3"/>
</worksheet>
</file>

<file path=xl/worksheets/sheet2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300-000000000000}">
  <sheetPr codeName="Hoja206"/>
  <dimension ref="A1:R45"/>
  <sheetViews>
    <sheetView showGridLines="0" workbookViewId="0">
      <pane ySplit="1" topLeftCell="A2" activePane="bottomLeft" state="frozen"/>
      <selection pane="bottomLeft"/>
    </sheetView>
  </sheetViews>
  <sheetFormatPr baseColWidth="10" defaultColWidth="11.44140625" defaultRowHeight="17.399999999999999" x14ac:dyDescent="0.45"/>
  <cols>
    <col min="1" max="2" width="15.44140625" style="178" customWidth="1"/>
    <col min="3" max="3" width="9.77734375" style="178" customWidth="1"/>
    <col min="4" max="4" width="12" style="178" customWidth="1"/>
    <col min="5" max="16384" width="11.44140625" style="178"/>
  </cols>
  <sheetData>
    <row r="1" spans="1:18" x14ac:dyDescent="0.45">
      <c r="A1" s="580" t="s">
        <v>337</v>
      </c>
      <c r="C1" s="3225" t="s">
        <v>430</v>
      </c>
      <c r="D1" s="3225"/>
    </row>
    <row r="3" spans="1:18" x14ac:dyDescent="0.45">
      <c r="A3" s="3813" t="s">
        <v>339</v>
      </c>
      <c r="B3" s="3816"/>
      <c r="C3" s="3813" t="s">
        <v>1425</v>
      </c>
      <c r="D3" s="3815"/>
      <c r="E3" s="3815"/>
      <c r="F3" s="3815"/>
      <c r="G3" s="3815"/>
      <c r="H3" s="3815"/>
      <c r="I3" s="3815"/>
      <c r="J3" s="3815"/>
      <c r="K3" s="3815"/>
      <c r="L3" s="3815"/>
      <c r="M3" s="3815"/>
      <c r="N3" s="3815"/>
      <c r="O3" s="3815"/>
      <c r="P3" s="3815"/>
      <c r="Q3" s="3815"/>
      <c r="R3" s="3815"/>
    </row>
    <row r="4" spans="1:18" x14ac:dyDescent="0.45">
      <c r="A4" s="3813" t="s">
        <v>340</v>
      </c>
      <c r="B4" s="3814"/>
      <c r="C4" s="3813" t="s">
        <v>1472</v>
      </c>
      <c r="D4" s="3815"/>
      <c r="E4" s="3815"/>
      <c r="F4" s="3815"/>
      <c r="G4" s="3815"/>
      <c r="H4" s="3815"/>
      <c r="I4" s="3815"/>
      <c r="J4" s="3815"/>
      <c r="K4" s="3815"/>
      <c r="L4" s="3815"/>
      <c r="M4" s="3815"/>
      <c r="N4" s="3815"/>
      <c r="O4" s="3815"/>
      <c r="P4" s="3815"/>
      <c r="Q4" s="3815"/>
      <c r="R4" s="3815"/>
    </row>
    <row r="5" spans="1:18" x14ac:dyDescent="0.45">
      <c r="A5" s="3813" t="s">
        <v>341</v>
      </c>
      <c r="B5" s="3814"/>
      <c r="C5" s="3813" t="s">
        <v>1473</v>
      </c>
      <c r="D5" s="3815"/>
      <c r="E5" s="3815"/>
      <c r="F5" s="3815"/>
      <c r="G5" s="3815"/>
      <c r="H5" s="3815"/>
      <c r="I5" s="3815"/>
      <c r="J5" s="3815"/>
      <c r="K5" s="3815"/>
      <c r="L5" s="3815"/>
      <c r="M5" s="3815"/>
      <c r="N5" s="3815"/>
      <c r="O5" s="3815"/>
      <c r="P5" s="3815"/>
      <c r="Q5" s="3815"/>
      <c r="R5" s="3815"/>
    </row>
    <row r="6" spans="1:18" x14ac:dyDescent="0.45">
      <c r="A6" s="3813" t="s">
        <v>417</v>
      </c>
      <c r="B6" s="3814"/>
      <c r="C6" s="3813" t="s">
        <v>5274</v>
      </c>
      <c r="D6" s="3815"/>
      <c r="E6" s="3815"/>
      <c r="F6" s="3815"/>
      <c r="G6" s="3815"/>
      <c r="H6" s="3815"/>
      <c r="I6" s="3815"/>
      <c r="J6" s="3815"/>
      <c r="K6" s="3815"/>
      <c r="L6" s="3815"/>
      <c r="M6" s="3815"/>
      <c r="N6" s="3815"/>
      <c r="O6" s="3815"/>
      <c r="P6" s="3815"/>
      <c r="Q6" s="3815"/>
      <c r="R6" s="3815"/>
    </row>
    <row r="9" spans="1:18" ht="29.25" customHeight="1" x14ac:dyDescent="0.45">
      <c r="C9" s="3817" t="s">
        <v>5274</v>
      </c>
      <c r="D9" s="3817"/>
      <c r="E9" s="3817"/>
      <c r="F9" s="3817"/>
      <c r="M9" s="3509" t="s">
        <v>2127</v>
      </c>
      <c r="N9" s="3509"/>
      <c r="O9" s="3509"/>
    </row>
    <row r="10" spans="1:18" ht="16.2" customHeight="1" x14ac:dyDescent="0.45">
      <c r="C10" s="1483"/>
      <c r="D10" s="1483"/>
      <c r="E10" s="1483"/>
      <c r="F10" s="1483"/>
      <c r="L10" s="627"/>
      <c r="M10" s="1484"/>
      <c r="N10" s="1484"/>
      <c r="O10" s="1484"/>
    </row>
    <row r="11" spans="1:18" ht="87" x14ac:dyDescent="0.45">
      <c r="C11" s="1430" t="s">
        <v>458</v>
      </c>
      <c r="D11" s="1430" t="s">
        <v>6208</v>
      </c>
      <c r="E11" s="1430" t="s">
        <v>1478</v>
      </c>
      <c r="F11" s="1430" t="s">
        <v>1479</v>
      </c>
    </row>
    <row r="12" spans="1:18" x14ac:dyDescent="0.45">
      <c r="C12" s="1076">
        <v>2011</v>
      </c>
      <c r="D12" s="1477">
        <v>27426422.729348298</v>
      </c>
      <c r="E12" s="1477">
        <v>54364.336631745238</v>
      </c>
      <c r="F12" s="1478">
        <v>1.982188387024728E-3</v>
      </c>
      <c r="G12" s="1479"/>
    </row>
    <row r="13" spans="1:18" x14ac:dyDescent="0.45">
      <c r="C13" s="1076">
        <v>2012</v>
      </c>
      <c r="D13" s="1477">
        <v>28765543.15253</v>
      </c>
      <c r="E13" s="1477">
        <v>55251.655576074561</v>
      </c>
      <c r="F13" s="1478">
        <v>1.9207582934589937E-3</v>
      </c>
      <c r="G13" s="1479"/>
    </row>
    <row r="14" spans="1:18" x14ac:dyDescent="0.45">
      <c r="C14" s="1076">
        <v>2013</v>
      </c>
      <c r="D14" s="1477">
        <v>29483176.173827399</v>
      </c>
      <c r="E14" s="1477">
        <v>55183.509494904516</v>
      </c>
      <c r="F14" s="1478">
        <v>1.8716948665758624E-3</v>
      </c>
      <c r="G14" s="1479"/>
    </row>
    <row r="15" spans="1:18" x14ac:dyDescent="0.45">
      <c r="C15" s="1076">
        <v>2014</v>
      </c>
      <c r="D15" s="1477">
        <v>30527502.669288401</v>
      </c>
      <c r="E15" s="1477">
        <v>55101.675669039767</v>
      </c>
      <c r="F15" s="1478">
        <v>1.8049847138159039E-3</v>
      </c>
      <c r="G15" s="1479"/>
    </row>
    <row r="16" spans="1:18" x14ac:dyDescent="0.45">
      <c r="C16" s="1076">
        <v>2015</v>
      </c>
      <c r="D16" s="1477">
        <v>31642391.784262002</v>
      </c>
      <c r="E16" s="1477">
        <v>60249.837585993366</v>
      </c>
      <c r="F16" s="1478">
        <v>1.904086075312419E-3</v>
      </c>
      <c r="G16" s="1479"/>
    </row>
    <row r="17" spans="3:6" x14ac:dyDescent="0.45">
      <c r="C17" s="1076">
        <v>2016</v>
      </c>
      <c r="D17" s="1477">
        <v>32972740.219468102</v>
      </c>
      <c r="E17" s="1477">
        <v>59586.969377260095</v>
      </c>
      <c r="F17" s="1478">
        <v>1.8071585491726328E-3</v>
      </c>
    </row>
    <row r="18" spans="3:6" x14ac:dyDescent="0.45">
      <c r="C18" s="2614" t="s">
        <v>6505</v>
      </c>
      <c r="D18" s="1477">
        <v>34343647.497605197</v>
      </c>
      <c r="E18" s="1477">
        <v>55633.969358010196</v>
      </c>
      <c r="F18" s="1478">
        <v>1.6199202301354155E-3</v>
      </c>
    </row>
    <row r="19" spans="3:6" x14ac:dyDescent="0.45">
      <c r="C19" s="2614" t="s">
        <v>4867</v>
      </c>
      <c r="D19" s="1477">
        <v>35242044.4851394</v>
      </c>
      <c r="E19" s="1477">
        <v>55491.872049414094</v>
      </c>
      <c r="F19" s="1478">
        <v>1.5745928722385415E-3</v>
      </c>
    </row>
    <row r="20" spans="3:6" s="2562" customFormat="1" x14ac:dyDescent="0.45">
      <c r="C20" s="2614" t="s">
        <v>4921</v>
      </c>
      <c r="D20" s="1477">
        <v>36094025.075266503</v>
      </c>
      <c r="E20" s="1477">
        <v>53206.207965013571</v>
      </c>
      <c r="F20" s="1478">
        <v>1.4741001551936423E-3</v>
      </c>
    </row>
    <row r="21" spans="3:6" s="2562" customFormat="1" x14ac:dyDescent="0.45">
      <c r="C21" s="2614" t="s">
        <v>5466</v>
      </c>
      <c r="D21" s="1477">
        <v>34551599.494875997</v>
      </c>
      <c r="E21" s="1477">
        <v>54340.702800305247</v>
      </c>
      <c r="F21" s="1478">
        <v>1.5727405849435125E-3</v>
      </c>
    </row>
    <row r="22" spans="3:6" s="2562" customFormat="1" x14ac:dyDescent="0.45">
      <c r="C22" s="2615" t="s">
        <v>5467</v>
      </c>
      <c r="D22" s="1480">
        <v>37239989.506747402</v>
      </c>
      <c r="E22" s="1480">
        <v>58149.944065003394</v>
      </c>
      <c r="F22" s="1481">
        <v>1.5614919562334296E-3</v>
      </c>
    </row>
    <row r="23" spans="3:6" x14ac:dyDescent="0.45">
      <c r="C23" s="3818" t="s">
        <v>6209</v>
      </c>
      <c r="D23" s="3818"/>
      <c r="E23" s="3818"/>
      <c r="F23" s="3818"/>
    </row>
    <row r="24" spans="3:6" x14ac:dyDescent="0.45">
      <c r="C24" s="332" t="s">
        <v>4875</v>
      </c>
    </row>
    <row r="25" spans="3:6" ht="21.6" customHeight="1" x14ac:dyDescent="0.45">
      <c r="C25" s="2612" t="s">
        <v>6510</v>
      </c>
      <c r="D25" s="2612"/>
      <c r="E25" s="2612"/>
      <c r="F25" s="2612"/>
    </row>
    <row r="26" spans="3:6" ht="21.6" customHeight="1" x14ac:dyDescent="0.45"/>
    <row r="27" spans="3:6" x14ac:dyDescent="0.45">
      <c r="C27" s="332"/>
      <c r="D27" s="332"/>
      <c r="E27" s="332"/>
      <c r="F27" s="332"/>
    </row>
    <row r="28" spans="3:6" x14ac:dyDescent="0.45">
      <c r="C28" s="332"/>
      <c r="D28" s="332"/>
      <c r="E28" s="332"/>
      <c r="F28" s="332"/>
    </row>
    <row r="29" spans="3:6" x14ac:dyDescent="0.45">
      <c r="C29" s="347" t="s">
        <v>6511</v>
      </c>
    </row>
    <row r="43" spans="3:7" x14ac:dyDescent="0.45">
      <c r="C43" s="2612" t="s">
        <v>4879</v>
      </c>
      <c r="D43" s="2612"/>
      <c r="E43" s="2612"/>
      <c r="F43" s="2612"/>
      <c r="G43" s="2612"/>
    </row>
    <row r="44" spans="3:7" x14ac:dyDescent="0.45">
      <c r="C44" s="2612" t="s">
        <v>4875</v>
      </c>
      <c r="D44" s="2562"/>
      <c r="E44" s="2562"/>
      <c r="F44" s="2562"/>
      <c r="G44" s="2562"/>
    </row>
    <row r="45" spans="3:7" x14ac:dyDescent="0.45">
      <c r="C45" s="2612" t="s">
        <v>6512</v>
      </c>
      <c r="D45" s="2612"/>
      <c r="E45" s="2612"/>
      <c r="F45" s="2612"/>
      <c r="G45" s="2562"/>
    </row>
  </sheetData>
  <mergeCells count="12">
    <mergeCell ref="A6:B6"/>
    <mergeCell ref="C6:R6"/>
    <mergeCell ref="C9:F9"/>
    <mergeCell ref="M9:O9"/>
    <mergeCell ref="C23:F23"/>
    <mergeCell ref="A5:B5"/>
    <mergeCell ref="C5:R5"/>
    <mergeCell ref="C1:D1"/>
    <mergeCell ref="A3:B3"/>
    <mergeCell ref="C3:R3"/>
    <mergeCell ref="A4:B4"/>
    <mergeCell ref="C4:R4"/>
  </mergeCells>
  <hyperlinks>
    <hyperlink ref="A1" location="'ODS 7.'!A1" display="REGRESAR" xr:uid="{00000000-0004-0000-D300-000000000000}"/>
    <hyperlink ref="C1:D1" location="'Metadato 7.3.1 BCCR'!A1" display="VER METADATO" xr:uid="{00000000-0004-0000-D300-000001000000}"/>
    <hyperlink ref="M9:O9" location="'7.3.1 BCCR ae'!A1" display="USO ENERGÉTICO PRIMARIO/VA POR ACTIVIDAD ECONÓMICA" xr:uid="{00000000-0004-0000-D300-000002000000}"/>
  </hyperlinks>
  <pageMargins left="0.7" right="0.7" top="0.75" bottom="0.75" header="0.3" footer="0.3"/>
  <pageSetup orientation="portrait" r:id="rId1"/>
  <drawing r:id="rId2"/>
</worksheet>
</file>

<file path=xl/worksheets/sheet2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400-000000000000}">
  <sheetPr codeName="Hoja207">
    <tabColor theme="0" tint="-0.499984740745262"/>
  </sheetPr>
  <dimension ref="A1:F46"/>
  <sheetViews>
    <sheetView showGridLines="0" zoomScaleNormal="100" workbookViewId="0">
      <pane ySplit="1" topLeftCell="A2" activePane="bottomLeft" state="frozen"/>
      <selection pane="bottomLeft" activeCell="D48" sqref="D48"/>
    </sheetView>
  </sheetViews>
  <sheetFormatPr baseColWidth="10" defaultColWidth="11.44140625" defaultRowHeight="17.399999999999999" x14ac:dyDescent="0.3"/>
  <cols>
    <col min="1" max="1" width="9.77734375" style="1305" customWidth="1"/>
    <col min="2" max="2" width="26.44140625" style="1305" customWidth="1"/>
    <col min="3" max="3" width="10.5546875" style="1305" bestFit="1" customWidth="1"/>
    <col min="4" max="4" width="85.77734375" style="1305" customWidth="1"/>
    <col min="5" max="5" width="11.44140625" style="149"/>
    <col min="6" max="6" width="7.21875" style="1305" customWidth="1"/>
    <col min="7" max="16384" width="11.44140625" style="1305"/>
  </cols>
  <sheetData>
    <row r="1" spans="1:6" x14ac:dyDescent="0.3">
      <c r="B1" s="481" t="s">
        <v>337</v>
      </c>
    </row>
    <row r="2" spans="1:6" ht="18" thickBot="1" x14ac:dyDescent="0.35"/>
    <row r="3" spans="1:6" ht="23.25" customHeight="1" thickBot="1" x14ac:dyDescent="0.35">
      <c r="B3" s="3796" t="s">
        <v>370</v>
      </c>
      <c r="C3" s="3796"/>
      <c r="D3" s="3796"/>
      <c r="F3" s="1267" t="s">
        <v>371</v>
      </c>
    </row>
    <row r="4" spans="1:6" ht="18" customHeight="1" x14ac:dyDescent="0.3">
      <c r="A4" s="1306"/>
      <c r="B4" s="3142" t="s">
        <v>449</v>
      </c>
      <c r="C4" s="3142"/>
      <c r="D4" s="44" t="s">
        <v>27</v>
      </c>
    </row>
    <row r="5" spans="1:6" x14ac:dyDescent="0.3">
      <c r="B5" s="3142" t="s">
        <v>373</v>
      </c>
      <c r="C5" s="3142"/>
      <c r="D5" s="44" t="s">
        <v>89</v>
      </c>
    </row>
    <row r="6" spans="1:6" x14ac:dyDescent="0.3">
      <c r="B6" s="3142" t="s">
        <v>374</v>
      </c>
      <c r="C6" s="3142"/>
      <c r="D6" s="45" t="s">
        <v>126</v>
      </c>
    </row>
    <row r="7" spans="1:6" ht="15" customHeight="1" x14ac:dyDescent="0.3">
      <c r="B7" s="3143" t="s">
        <v>375</v>
      </c>
      <c r="C7" s="3143"/>
      <c r="D7" s="46" t="s">
        <v>127</v>
      </c>
    </row>
    <row r="8" spans="1:6" x14ac:dyDescent="0.3">
      <c r="B8" s="3143" t="s">
        <v>2480</v>
      </c>
      <c r="C8" s="3143"/>
      <c r="D8" s="1266" t="s">
        <v>2573</v>
      </c>
    </row>
    <row r="9" spans="1:6" x14ac:dyDescent="0.45">
      <c r="B9" s="178"/>
      <c r="C9" s="178"/>
      <c r="D9" s="178"/>
    </row>
    <row r="10" spans="1:6" ht="23.25" customHeight="1" x14ac:dyDescent="0.3">
      <c r="B10" s="3796" t="s">
        <v>376</v>
      </c>
      <c r="C10" s="3796"/>
      <c r="D10" s="3796"/>
    </row>
    <row r="11" spans="1:6" x14ac:dyDescent="0.3">
      <c r="B11" s="3185" t="s">
        <v>377</v>
      </c>
      <c r="C11" s="3156"/>
      <c r="D11" s="44" t="s">
        <v>774</v>
      </c>
    </row>
    <row r="12" spans="1:6" ht="15" customHeight="1" x14ac:dyDescent="0.3">
      <c r="B12" s="3143" t="s">
        <v>379</v>
      </c>
      <c r="C12" s="3143"/>
      <c r="D12" s="661" t="s">
        <v>2128</v>
      </c>
    </row>
    <row r="13" spans="1:6" x14ac:dyDescent="0.3">
      <c r="B13" s="3142" t="s">
        <v>380</v>
      </c>
      <c r="C13" s="3142"/>
      <c r="D13" s="603" t="s">
        <v>1429</v>
      </c>
    </row>
    <row r="14" spans="1:6" x14ac:dyDescent="0.3">
      <c r="B14" s="3142" t="s">
        <v>381</v>
      </c>
      <c r="C14" s="3156"/>
      <c r="D14" s="603" t="s">
        <v>2129</v>
      </c>
    </row>
    <row r="15" spans="1:6" ht="348" x14ac:dyDescent="0.3">
      <c r="B15" s="3142" t="s">
        <v>382</v>
      </c>
      <c r="C15" s="3142"/>
      <c r="D15" s="83" t="s">
        <v>3312</v>
      </c>
    </row>
    <row r="16" spans="1:6" ht="226.2" x14ac:dyDescent="0.3">
      <c r="B16" s="3142" t="s">
        <v>383</v>
      </c>
      <c r="C16" s="3142"/>
      <c r="D16" s="83" t="s">
        <v>2130</v>
      </c>
    </row>
    <row r="17" spans="2:4" ht="87" x14ac:dyDescent="0.3">
      <c r="B17" s="3142" t="s">
        <v>384</v>
      </c>
      <c r="C17" s="3142"/>
      <c r="D17" s="57" t="s">
        <v>4474</v>
      </c>
    </row>
    <row r="18" spans="2:4" ht="52.2" x14ac:dyDescent="0.3">
      <c r="B18" s="3143" t="s">
        <v>386</v>
      </c>
      <c r="C18" s="3143"/>
      <c r="D18" s="44" t="s">
        <v>2131</v>
      </c>
    </row>
    <row r="19" spans="2:4" ht="34.5" customHeight="1" x14ac:dyDescent="0.3">
      <c r="B19" s="3144" t="s">
        <v>387</v>
      </c>
      <c r="C19" s="3145"/>
      <c r="D19" s="57" t="s">
        <v>2132</v>
      </c>
    </row>
    <row r="20" spans="2:4" x14ac:dyDescent="0.3">
      <c r="B20" s="3142" t="s">
        <v>388</v>
      </c>
      <c r="C20" s="3142"/>
      <c r="D20" s="57" t="s">
        <v>424</v>
      </c>
    </row>
    <row r="21" spans="2:4" x14ac:dyDescent="0.3">
      <c r="B21" s="3146" t="s">
        <v>390</v>
      </c>
      <c r="C21" s="54" t="s">
        <v>391</v>
      </c>
      <c r="D21" s="57" t="s">
        <v>1643</v>
      </c>
    </row>
    <row r="22" spans="2:4" x14ac:dyDescent="0.3">
      <c r="B22" s="3147"/>
      <c r="C22" s="577" t="s">
        <v>393</v>
      </c>
      <c r="D22" s="57" t="s">
        <v>1643</v>
      </c>
    </row>
    <row r="23" spans="2:4" x14ac:dyDescent="0.3">
      <c r="B23" s="3142" t="s">
        <v>395</v>
      </c>
      <c r="C23" s="3142"/>
      <c r="D23" s="44" t="s">
        <v>427</v>
      </c>
    </row>
    <row r="24" spans="2:4" ht="52.2" x14ac:dyDescent="0.3">
      <c r="B24" s="3142" t="s">
        <v>397</v>
      </c>
      <c r="C24" s="3142"/>
      <c r="D24" s="45" t="s">
        <v>2133</v>
      </c>
    </row>
    <row r="25" spans="2:4" x14ac:dyDescent="0.3">
      <c r="B25" s="3142" t="s">
        <v>399</v>
      </c>
      <c r="C25" s="3142"/>
      <c r="D25" s="57" t="s">
        <v>22</v>
      </c>
    </row>
    <row r="26" spans="2:4" ht="34.799999999999997" x14ac:dyDescent="0.3">
      <c r="B26" s="3143" t="s">
        <v>401</v>
      </c>
      <c r="C26" s="3143"/>
      <c r="D26" s="45" t="s">
        <v>1644</v>
      </c>
    </row>
    <row r="27" spans="2:4" x14ac:dyDescent="0.3">
      <c r="B27" s="3149" t="s">
        <v>403</v>
      </c>
      <c r="C27" s="3150"/>
      <c r="D27" s="44"/>
    </row>
    <row r="28" spans="2:4" ht="121.8" x14ac:dyDescent="0.3">
      <c r="B28" s="578" t="s">
        <v>404</v>
      </c>
      <c r="C28" s="579"/>
      <c r="D28" s="57" t="s">
        <v>2134</v>
      </c>
    </row>
    <row r="29" spans="2:4" x14ac:dyDescent="0.3">
      <c r="B29" s="3151" t="s">
        <v>405</v>
      </c>
      <c r="C29" s="3152"/>
      <c r="D29" s="61"/>
    </row>
    <row r="30" spans="2:4" x14ac:dyDescent="0.3">
      <c r="B30" s="62"/>
      <c r="C30" s="62"/>
      <c r="D30" s="63"/>
    </row>
    <row r="31" spans="2:4" ht="23.25" customHeight="1" thickBot="1" x14ac:dyDescent="0.35">
      <c r="B31" s="3796" t="s">
        <v>406</v>
      </c>
      <c r="C31" s="3796"/>
      <c r="D31" s="3796"/>
    </row>
    <row r="32" spans="2:4" x14ac:dyDescent="0.3">
      <c r="B32" s="3556" t="s">
        <v>407</v>
      </c>
      <c r="C32" s="3557"/>
      <c r="D32" s="158" t="s">
        <v>1075</v>
      </c>
    </row>
    <row r="33" spans="2:4" x14ac:dyDescent="0.3">
      <c r="B33" s="3558" t="s">
        <v>409</v>
      </c>
      <c r="C33" s="3150"/>
      <c r="D33" s="159" t="s">
        <v>6508</v>
      </c>
    </row>
    <row r="34" spans="2:4" x14ac:dyDescent="0.3">
      <c r="B34" s="3558" t="s">
        <v>411</v>
      </c>
      <c r="C34" s="3150"/>
      <c r="D34" s="159" t="s">
        <v>1077</v>
      </c>
    </row>
    <row r="35" spans="2:4" x14ac:dyDescent="0.3">
      <c r="B35" s="3558" t="s">
        <v>413</v>
      </c>
      <c r="C35" s="3150"/>
      <c r="D35" s="159" t="s">
        <v>1647</v>
      </c>
    </row>
    <row r="36" spans="2:4" ht="18" thickBot="1" x14ac:dyDescent="0.35">
      <c r="B36" s="3559" t="s">
        <v>415</v>
      </c>
      <c r="C36" s="3560"/>
      <c r="D36" s="1357" t="s">
        <v>1648</v>
      </c>
    </row>
    <row r="37" spans="2:4" x14ac:dyDescent="0.3">
      <c r="B37" s="3556" t="s">
        <v>407</v>
      </c>
      <c r="C37" s="3557"/>
      <c r="D37" s="158" t="s">
        <v>4876</v>
      </c>
    </row>
    <row r="38" spans="2:4" x14ac:dyDescent="0.3">
      <c r="B38" s="3558" t="s">
        <v>409</v>
      </c>
      <c r="C38" s="3150"/>
      <c r="D38" s="159" t="s">
        <v>1649</v>
      </c>
    </row>
    <row r="39" spans="2:4" x14ac:dyDescent="0.3">
      <c r="B39" s="3558" t="s">
        <v>411</v>
      </c>
      <c r="C39" s="3150"/>
      <c r="D39" s="159" t="s">
        <v>1077</v>
      </c>
    </row>
    <row r="40" spans="2:4" x14ac:dyDescent="0.3">
      <c r="B40" s="3558" t="s">
        <v>413</v>
      </c>
      <c r="C40" s="3150"/>
      <c r="D40" s="159" t="s">
        <v>4877</v>
      </c>
    </row>
    <row r="41" spans="2:4" ht="18" thickBot="1" x14ac:dyDescent="0.35">
      <c r="B41" s="3559" t="s">
        <v>415</v>
      </c>
      <c r="C41" s="3560"/>
      <c r="D41" s="1357" t="s">
        <v>4878</v>
      </c>
    </row>
    <row r="42" spans="2:4" x14ac:dyDescent="0.3">
      <c r="B42" s="3556" t="s">
        <v>407</v>
      </c>
      <c r="C42" s="3557"/>
      <c r="D42" s="158" t="s">
        <v>4472</v>
      </c>
    </row>
    <row r="43" spans="2:4" x14ac:dyDescent="0.3">
      <c r="B43" s="3558" t="s">
        <v>409</v>
      </c>
      <c r="C43" s="3150"/>
      <c r="D43" s="159" t="s">
        <v>1649</v>
      </c>
    </row>
    <row r="44" spans="2:4" x14ac:dyDescent="0.3">
      <c r="B44" s="3558" t="s">
        <v>411</v>
      </c>
      <c r="C44" s="3150"/>
      <c r="D44" s="159" t="s">
        <v>1077</v>
      </c>
    </row>
    <row r="45" spans="2:4" x14ac:dyDescent="0.3">
      <c r="B45" s="3558" t="s">
        <v>413</v>
      </c>
      <c r="C45" s="3150"/>
      <c r="D45" s="159" t="s">
        <v>6509</v>
      </c>
    </row>
    <row r="46" spans="2:4" ht="18" thickBot="1" x14ac:dyDescent="0.35">
      <c r="B46" s="3559" t="s">
        <v>415</v>
      </c>
      <c r="C46" s="3560"/>
      <c r="D46" s="1357" t="s">
        <v>4473</v>
      </c>
    </row>
  </sheetData>
  <mergeCells count="40">
    <mergeCell ref="B44:C44"/>
    <mergeCell ref="B45:C45"/>
    <mergeCell ref="B46:C46"/>
    <mergeCell ref="B38:C38"/>
    <mergeCell ref="B39:C39"/>
    <mergeCell ref="B40:C40"/>
    <mergeCell ref="B41:C41"/>
    <mergeCell ref="B42:C42"/>
    <mergeCell ref="B43:C43"/>
    <mergeCell ref="B37:C37"/>
    <mergeCell ref="B24:C24"/>
    <mergeCell ref="B25:C25"/>
    <mergeCell ref="B26:C26"/>
    <mergeCell ref="B27:C27"/>
    <mergeCell ref="B29:C29"/>
    <mergeCell ref="B31:D31"/>
    <mergeCell ref="B32:C32"/>
    <mergeCell ref="B33:C33"/>
    <mergeCell ref="B34:C34"/>
    <mergeCell ref="B35:C35"/>
    <mergeCell ref="B36:C36"/>
    <mergeCell ref="B23:C23"/>
    <mergeCell ref="B11:C11"/>
    <mergeCell ref="B12:C12"/>
    <mergeCell ref="B13:C13"/>
    <mergeCell ref="B14:C14"/>
    <mergeCell ref="B15:C15"/>
    <mergeCell ref="B16:C16"/>
    <mergeCell ref="B17:C17"/>
    <mergeCell ref="B18:C18"/>
    <mergeCell ref="B19:C19"/>
    <mergeCell ref="B20:C20"/>
    <mergeCell ref="B21:B22"/>
    <mergeCell ref="B10:D10"/>
    <mergeCell ref="B3:D3"/>
    <mergeCell ref="B4:C4"/>
    <mergeCell ref="B5:C5"/>
    <mergeCell ref="B6:C6"/>
    <mergeCell ref="B7:C7"/>
    <mergeCell ref="B8:C8"/>
  </mergeCells>
  <dataValidations count="7">
    <dataValidation type="list" allowBlank="1" showInputMessage="1" showErrorMessage="1" sqref="D25" xr:uid="{00000000-0002-0000-D400-000000000000}">
      <formula1>Tipo_operación</formula1>
    </dataValidation>
    <dataValidation type="list" allowBlank="1" showInputMessage="1" showErrorMessage="1" sqref="D14" xr:uid="{00000000-0002-0000-D400-000001000000}">
      <formula1>Tipo_indicador</formula1>
    </dataValidation>
    <dataValidation type="list" allowBlank="1" showInputMessage="1" showErrorMessage="1" sqref="D7" xr:uid="{00000000-0002-0000-D400-000002000000}">
      <formula1>Nombre_indicador_ODS</formula1>
    </dataValidation>
    <dataValidation type="list" allowBlank="1" showInputMessage="1" showErrorMessage="1" sqref="D6" xr:uid="{00000000-0002-0000-D400-000003000000}">
      <formula1>Numero_indicador</formula1>
    </dataValidation>
    <dataValidation type="list" allowBlank="1" showInputMessage="1" showErrorMessage="1" sqref="D5" xr:uid="{00000000-0002-0000-D400-000004000000}">
      <formula1>Metas_ODS</formula1>
    </dataValidation>
    <dataValidation type="list" allowBlank="1" showInputMessage="1" showErrorMessage="1" sqref="D4" xr:uid="{00000000-0002-0000-D400-000005000000}">
      <formula1>ODS</formula1>
    </dataValidation>
    <dataValidation allowBlank="1" showDropDown="1" showInputMessage="1" showErrorMessage="1" sqref="D13" xr:uid="{00000000-0002-0000-D400-000006000000}"/>
  </dataValidations>
  <hyperlinks>
    <hyperlink ref="B1" location="'7.3.1 BCCR'!A1" display="REGRESAR" xr:uid="{00000000-0004-0000-D400-000000000000}"/>
    <hyperlink ref="D8" r:id="rId1" xr:uid="{00000000-0004-0000-D400-000001000000}"/>
    <hyperlink ref="D41" r:id="rId2" display="alvaradoqi@bccr.fi.cr" xr:uid="{00000000-0004-0000-D400-000002000000}"/>
    <hyperlink ref="D36" r:id="rId3" xr:uid="{00000000-0004-0000-D400-000003000000}"/>
    <hyperlink ref="D46" r:id="rId4" xr:uid="{00000000-0004-0000-D400-000004000000}"/>
  </hyperlinks>
  <pageMargins left="0.7" right="0.7" top="0.75" bottom="0.75" header="0.3" footer="0.3"/>
  <pageSetup orientation="portrait" r:id="rId5"/>
  <drawing r:id="rId6"/>
</worksheet>
</file>

<file path=xl/worksheets/sheet2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500-000000000000}">
  <sheetPr codeName="Hoja208"/>
  <dimension ref="A1:R48"/>
  <sheetViews>
    <sheetView showGridLines="0" workbookViewId="0">
      <pane ySplit="1" topLeftCell="A2" activePane="bottomLeft" state="frozen"/>
      <selection pane="bottomLeft"/>
    </sheetView>
  </sheetViews>
  <sheetFormatPr baseColWidth="10" defaultColWidth="11.44140625" defaultRowHeight="17.399999999999999" x14ac:dyDescent="0.45"/>
  <cols>
    <col min="1" max="2" width="15.44140625" style="178" customWidth="1"/>
    <col min="3" max="3" width="9.77734375" style="178" customWidth="1"/>
    <col min="4" max="4" width="15" style="178" customWidth="1"/>
    <col min="5" max="5" width="16.5546875" style="178" customWidth="1"/>
    <col min="6" max="6" width="18.21875" style="178" customWidth="1"/>
    <col min="7" max="16384" width="11.44140625" style="178"/>
  </cols>
  <sheetData>
    <row r="1" spans="1:18" ht="18.600000000000001" x14ac:dyDescent="0.45">
      <c r="A1" s="576" t="s">
        <v>337</v>
      </c>
      <c r="B1" s="1260"/>
      <c r="C1" s="3119" t="s">
        <v>430</v>
      </c>
      <c r="D1" s="3119"/>
      <c r="E1" s="1260"/>
      <c r="F1" s="1260"/>
      <c r="G1" s="1260"/>
      <c r="H1" s="1260"/>
      <c r="I1" s="1260"/>
      <c r="J1" s="1260"/>
      <c r="K1" s="1260"/>
      <c r="L1" s="1260"/>
      <c r="M1" s="1260"/>
      <c r="N1" s="1260"/>
      <c r="O1" s="1260"/>
      <c r="P1" s="1260"/>
      <c r="Q1" s="1260"/>
      <c r="R1" s="1260"/>
    </row>
    <row r="2" spans="1:18" ht="18.600000000000001" x14ac:dyDescent="0.45">
      <c r="A2" s="1260"/>
      <c r="B2" s="1260"/>
      <c r="C2" s="1260"/>
      <c r="D2" s="1260"/>
      <c r="E2" s="1260"/>
      <c r="F2" s="1260"/>
      <c r="G2" s="1260"/>
      <c r="H2" s="1260"/>
      <c r="I2" s="1260"/>
      <c r="J2" s="1260"/>
      <c r="K2" s="1260"/>
      <c r="L2" s="1260"/>
      <c r="M2" s="1260"/>
      <c r="N2" s="1260"/>
      <c r="O2" s="1260"/>
      <c r="P2" s="1260"/>
      <c r="Q2" s="1260"/>
      <c r="R2" s="1260"/>
    </row>
    <row r="3" spans="1:18" ht="18.600000000000001" x14ac:dyDescent="0.45">
      <c r="A3" s="3789" t="s">
        <v>339</v>
      </c>
      <c r="B3" s="3795"/>
      <c r="C3" s="3789" t="s">
        <v>1425</v>
      </c>
      <c r="D3" s="3797"/>
      <c r="E3" s="3797"/>
      <c r="F3" s="3797"/>
      <c r="G3" s="3797"/>
      <c r="H3" s="3797"/>
      <c r="I3" s="3797"/>
      <c r="J3" s="3797"/>
      <c r="K3" s="3797"/>
      <c r="L3" s="3797"/>
      <c r="M3" s="3797"/>
      <c r="N3" s="3797"/>
      <c r="O3" s="3797"/>
      <c r="P3" s="3797"/>
      <c r="Q3" s="3797"/>
      <c r="R3" s="3797"/>
    </row>
    <row r="4" spans="1:18" ht="18.600000000000001" x14ac:dyDescent="0.45">
      <c r="A4" s="3789" t="s">
        <v>340</v>
      </c>
      <c r="B4" s="3790"/>
      <c r="C4" s="3789" t="s">
        <v>1472</v>
      </c>
      <c r="D4" s="3797"/>
      <c r="E4" s="3797"/>
      <c r="F4" s="3797"/>
      <c r="G4" s="3797"/>
      <c r="H4" s="3797"/>
      <c r="I4" s="3797"/>
      <c r="J4" s="3797"/>
      <c r="K4" s="3797"/>
      <c r="L4" s="3797"/>
      <c r="M4" s="3797"/>
      <c r="N4" s="3797"/>
      <c r="O4" s="3797"/>
      <c r="P4" s="3797"/>
      <c r="Q4" s="3797"/>
      <c r="R4" s="3797"/>
    </row>
    <row r="5" spans="1:18" ht="18.600000000000001" x14ac:dyDescent="0.45">
      <c r="A5" s="3789" t="s">
        <v>341</v>
      </c>
      <c r="B5" s="3790"/>
      <c r="C5" s="3789" t="s">
        <v>1473</v>
      </c>
      <c r="D5" s="3797"/>
      <c r="E5" s="3797"/>
      <c r="F5" s="3797"/>
      <c r="G5" s="3797"/>
      <c r="H5" s="3797"/>
      <c r="I5" s="3797"/>
      <c r="J5" s="3797"/>
      <c r="K5" s="3797"/>
      <c r="L5" s="3797"/>
      <c r="M5" s="3797"/>
      <c r="N5" s="3797"/>
      <c r="O5" s="3797"/>
      <c r="P5" s="3797"/>
      <c r="Q5" s="3797"/>
      <c r="R5" s="3797"/>
    </row>
    <row r="6" spans="1:18" ht="18.600000000000001" x14ac:dyDescent="0.45">
      <c r="A6" s="3789" t="s">
        <v>417</v>
      </c>
      <c r="B6" s="3790"/>
      <c r="C6" s="3789" t="s">
        <v>5275</v>
      </c>
      <c r="D6" s="3797"/>
      <c r="E6" s="3797"/>
      <c r="F6" s="3797"/>
      <c r="G6" s="3797"/>
      <c r="H6" s="3797"/>
      <c r="I6" s="3797"/>
      <c r="J6" s="3797"/>
      <c r="K6" s="3797"/>
      <c r="L6" s="3797"/>
      <c r="M6" s="3797"/>
      <c r="N6" s="3797"/>
      <c r="O6" s="3797"/>
      <c r="P6" s="3797"/>
      <c r="Q6" s="3797"/>
      <c r="R6" s="3797"/>
    </row>
    <row r="7" spans="1:18" ht="18.600000000000001" x14ac:dyDescent="0.45">
      <c r="A7" s="1260"/>
      <c r="B7" s="1260"/>
      <c r="C7" s="1260"/>
      <c r="D7" s="1260"/>
      <c r="E7" s="1260"/>
      <c r="F7" s="1260"/>
      <c r="G7" s="1260"/>
      <c r="H7" s="1260"/>
      <c r="I7" s="1260"/>
      <c r="J7" s="1260"/>
      <c r="K7" s="1260"/>
      <c r="L7" s="1260"/>
      <c r="M7" s="1260"/>
      <c r="N7" s="1260"/>
      <c r="O7" s="1260"/>
      <c r="P7" s="1260"/>
      <c r="Q7" s="1260"/>
      <c r="R7" s="1260"/>
    </row>
    <row r="8" spans="1:18" ht="18.600000000000001" x14ac:dyDescent="0.45">
      <c r="A8" s="1260"/>
      <c r="B8" s="1260"/>
      <c r="C8" s="1260"/>
      <c r="D8" s="1260"/>
      <c r="E8" s="1260"/>
      <c r="F8" s="1260"/>
      <c r="G8" s="1260"/>
      <c r="H8" s="1260"/>
      <c r="I8" s="1260"/>
      <c r="J8" s="1260"/>
      <c r="K8" s="1260"/>
      <c r="L8" s="1260"/>
      <c r="M8" s="1260"/>
      <c r="N8" s="1260"/>
      <c r="O8" s="1260"/>
      <c r="P8" s="1260"/>
      <c r="Q8" s="1260"/>
      <c r="R8" s="1260"/>
    </row>
    <row r="9" spans="1:18" ht="18.600000000000001" x14ac:dyDescent="0.45">
      <c r="A9" s="1260"/>
      <c r="B9" s="1260"/>
      <c r="C9" s="1489" t="s">
        <v>5275</v>
      </c>
      <c r="D9" s="1489"/>
      <c r="E9" s="1489"/>
      <c r="F9" s="1489"/>
      <c r="G9" s="1260"/>
      <c r="H9" s="1260"/>
      <c r="I9" s="1260"/>
      <c r="J9" s="1260"/>
      <c r="K9" s="1260"/>
      <c r="L9" s="1260"/>
      <c r="M9" s="1260"/>
      <c r="N9" s="1260"/>
      <c r="O9" s="1260"/>
      <c r="P9" s="1260"/>
      <c r="Q9" s="1260"/>
      <c r="R9" s="1260"/>
    </row>
    <row r="10" spans="1:18" x14ac:dyDescent="0.45">
      <c r="C10" s="1488"/>
      <c r="D10" s="1488"/>
      <c r="E10" s="1488"/>
      <c r="F10" s="1488"/>
    </row>
    <row r="11" spans="1:18" ht="12.75" customHeight="1" x14ac:dyDescent="0.45">
      <c r="C11" s="3820" t="s">
        <v>765</v>
      </c>
      <c r="D11" s="3794" t="s">
        <v>1651</v>
      </c>
      <c r="E11" s="3794"/>
      <c r="F11" s="3794"/>
    </row>
    <row r="12" spans="1:18" ht="51" customHeight="1" x14ac:dyDescent="0.45">
      <c r="C12" s="3821"/>
      <c r="D12" s="1420" t="s">
        <v>1652</v>
      </c>
      <c r="E12" s="1420" t="s">
        <v>1653</v>
      </c>
      <c r="F12" s="1420" t="s">
        <v>1654</v>
      </c>
    </row>
    <row r="13" spans="1:18" x14ac:dyDescent="0.45">
      <c r="C13" s="1076">
        <v>2011</v>
      </c>
      <c r="D13" s="1485">
        <v>4.7471682658045133E-3</v>
      </c>
      <c r="E13" s="1485">
        <v>3.5541036787140191E-2</v>
      </c>
      <c r="F13" s="1485">
        <v>1.1306473629573222E-3</v>
      </c>
    </row>
    <row r="14" spans="1:18" x14ac:dyDescent="0.45">
      <c r="C14" s="1076">
        <v>2012</v>
      </c>
      <c r="D14" s="1485">
        <v>4.7942517887530215E-3</v>
      </c>
      <c r="E14" s="1485">
        <v>3.4684035702606482E-2</v>
      </c>
      <c r="F14" s="1485">
        <v>1.1421111559943289E-3</v>
      </c>
    </row>
    <row r="15" spans="1:18" x14ac:dyDescent="0.45">
      <c r="C15" s="1076">
        <v>2013</v>
      </c>
      <c r="D15" s="1485">
        <v>5.2442267820480811E-3</v>
      </c>
      <c r="E15" s="1485">
        <v>3.8214565993557999E-2</v>
      </c>
      <c r="F15" s="1485">
        <v>1.0564149815272361E-3</v>
      </c>
    </row>
    <row r="16" spans="1:18" x14ac:dyDescent="0.45">
      <c r="C16" s="1076">
        <v>2014</v>
      </c>
      <c r="D16" s="1485">
        <v>5.3881549035310972E-3</v>
      </c>
      <c r="E16" s="1485">
        <v>3.7456245742530973E-2</v>
      </c>
      <c r="F16" s="1485">
        <v>1.0170240723048119E-3</v>
      </c>
    </row>
    <row r="17" spans="3:16" x14ac:dyDescent="0.45">
      <c r="C17" s="1076">
        <v>2015</v>
      </c>
      <c r="D17" s="1485">
        <v>5.4165408527281278E-3</v>
      </c>
      <c r="E17" s="1485">
        <v>4.1237163113274376E-2</v>
      </c>
      <c r="F17" s="1485">
        <v>1.0019684501167182E-3</v>
      </c>
    </row>
    <row r="18" spans="3:16" x14ac:dyDescent="0.45">
      <c r="C18" s="1076">
        <v>2016</v>
      </c>
      <c r="D18" s="1485">
        <v>5.248521750960293E-3</v>
      </c>
      <c r="E18" s="1485">
        <v>3.9226346096076239E-2</v>
      </c>
      <c r="F18" s="1485">
        <v>1.0019525986550517E-3</v>
      </c>
    </row>
    <row r="19" spans="3:16" x14ac:dyDescent="0.45">
      <c r="C19" s="1076">
        <v>2017</v>
      </c>
      <c r="D19" s="1485">
        <v>4.8097087419835954E-3</v>
      </c>
      <c r="E19" s="1485">
        <v>4.0644134402950283E-2</v>
      </c>
      <c r="F19" s="1485">
        <v>1.0193937289936234E-3</v>
      </c>
      <c r="G19" s="1291"/>
      <c r="H19" s="1291"/>
      <c r="I19" s="1291"/>
      <c r="J19" s="1291"/>
      <c r="K19" s="1291"/>
      <c r="L19" s="1291"/>
      <c r="M19" s="1291"/>
      <c r="N19" s="1291"/>
      <c r="O19" s="1291"/>
      <c r="P19" s="1291"/>
    </row>
    <row r="20" spans="3:16" x14ac:dyDescent="0.45">
      <c r="C20" s="1033" t="s">
        <v>4867</v>
      </c>
      <c r="D20" s="1486">
        <v>4.7685983189743745E-3</v>
      </c>
      <c r="E20" s="1486">
        <v>4.1910593204784068E-2</v>
      </c>
      <c r="F20" s="1486">
        <v>1.0066691496476141E-3</v>
      </c>
      <c r="G20" s="1368"/>
      <c r="H20" s="1368"/>
      <c r="I20" s="1368"/>
      <c r="J20" s="1368"/>
      <c r="K20" s="1368"/>
      <c r="L20" s="1368"/>
      <c r="M20" s="1368"/>
      <c r="N20" s="1368"/>
      <c r="O20" s="1368"/>
      <c r="P20" s="1368"/>
    </row>
    <row r="21" spans="3:16" ht="76.2" customHeight="1" x14ac:dyDescent="0.45">
      <c r="C21" s="3808" t="s">
        <v>4885</v>
      </c>
      <c r="D21" s="3808"/>
      <c r="E21" s="3808"/>
      <c r="F21" s="3808"/>
      <c r="G21" s="1368"/>
      <c r="H21" s="1368"/>
      <c r="I21" s="1368"/>
      <c r="J21" s="1368"/>
      <c r="K21" s="1368"/>
      <c r="L21" s="1368"/>
      <c r="M21" s="1368"/>
      <c r="N21" s="1368"/>
      <c r="O21" s="1368"/>
      <c r="P21" s="1368"/>
    </row>
    <row r="22" spans="3:16" ht="39" customHeight="1" x14ac:dyDescent="0.45">
      <c r="C22" s="3819" t="s">
        <v>4880</v>
      </c>
      <c r="D22" s="3819"/>
      <c r="E22" s="3819"/>
      <c r="F22" s="3819"/>
      <c r="G22" s="1368"/>
      <c r="H22" s="1368"/>
      <c r="I22" s="1368"/>
      <c r="J22" s="1368"/>
      <c r="K22" s="1368"/>
      <c r="L22" s="1368"/>
      <c r="M22" s="1368"/>
      <c r="N22" s="1368"/>
      <c r="O22" s="1368"/>
      <c r="P22" s="1368"/>
    </row>
    <row r="23" spans="3:16" ht="18" customHeight="1" x14ac:dyDescent="0.45">
      <c r="C23" s="3819" t="s">
        <v>4875</v>
      </c>
      <c r="D23" s="3819"/>
      <c r="E23" s="3819"/>
      <c r="F23" s="3819"/>
      <c r="G23" s="1368"/>
      <c r="H23" s="1368"/>
      <c r="I23" s="1368"/>
      <c r="J23" s="1368"/>
      <c r="K23" s="1368"/>
      <c r="L23" s="1368"/>
      <c r="M23" s="1368"/>
      <c r="N23" s="1368"/>
      <c r="O23" s="1368"/>
      <c r="P23" s="1368"/>
    </row>
    <row r="24" spans="3:16" ht="19.8" customHeight="1" x14ac:dyDescent="0.45">
      <c r="C24" s="3819" t="s">
        <v>4897</v>
      </c>
      <c r="D24" s="3819"/>
      <c r="E24" s="3819"/>
      <c r="F24" s="3819"/>
    </row>
    <row r="25" spans="3:16" x14ac:dyDescent="0.45">
      <c r="C25" s="851"/>
      <c r="D25" s="851"/>
      <c r="E25" s="851"/>
      <c r="F25" s="851"/>
    </row>
    <row r="26" spans="3:16" ht="18.600000000000001" x14ac:dyDescent="0.45">
      <c r="C26" s="1087" t="s">
        <v>6210</v>
      </c>
    </row>
    <row r="28" spans="3:16" x14ac:dyDescent="0.45">
      <c r="C28" s="347"/>
    </row>
    <row r="29" spans="3:16" x14ac:dyDescent="0.45">
      <c r="C29" s="347"/>
    </row>
    <row r="30" spans="3:16" x14ac:dyDescent="0.45">
      <c r="C30" s="347"/>
    </row>
    <row r="31" spans="3:16" x14ac:dyDescent="0.45">
      <c r="C31" s="347"/>
    </row>
    <row r="32" spans="3:16" x14ac:dyDescent="0.45">
      <c r="C32" s="347"/>
    </row>
    <row r="33" spans="3:7" x14ac:dyDescent="0.45">
      <c r="C33" s="347"/>
    </row>
    <row r="34" spans="3:7" x14ac:dyDescent="0.45">
      <c r="C34" s="347"/>
    </row>
    <row r="35" spans="3:7" x14ac:dyDescent="0.45">
      <c r="C35" s="347"/>
    </row>
    <row r="36" spans="3:7" x14ac:dyDescent="0.45">
      <c r="C36" s="347"/>
    </row>
    <row r="37" spans="3:7" x14ac:dyDescent="0.45">
      <c r="C37" s="347"/>
    </row>
    <row r="38" spans="3:7" x14ac:dyDescent="0.45">
      <c r="C38" s="347"/>
    </row>
    <row r="39" spans="3:7" x14ac:dyDescent="0.45">
      <c r="C39" s="347"/>
    </row>
    <row r="40" spans="3:7" x14ac:dyDescent="0.45">
      <c r="C40" s="347"/>
    </row>
    <row r="46" spans="3:7" x14ac:dyDescent="0.45">
      <c r="C46" s="22" t="s">
        <v>6211</v>
      </c>
    </row>
    <row r="47" spans="3:7" x14ac:dyDescent="0.45">
      <c r="C47" s="22" t="s">
        <v>6212</v>
      </c>
      <c r="D47" s="1253"/>
      <c r="E47" s="1253"/>
      <c r="F47" s="1253"/>
      <c r="G47" s="1253"/>
    </row>
    <row r="48" spans="3:7" x14ac:dyDescent="0.45">
      <c r="C48" s="22" t="s">
        <v>6213</v>
      </c>
      <c r="D48" s="332"/>
      <c r="E48" s="332"/>
      <c r="F48" s="332"/>
    </row>
  </sheetData>
  <mergeCells count="15">
    <mergeCell ref="C23:F23"/>
    <mergeCell ref="C24:F24"/>
    <mergeCell ref="C21:F21"/>
    <mergeCell ref="A5:B5"/>
    <mergeCell ref="C5:R5"/>
    <mergeCell ref="A6:B6"/>
    <mergeCell ref="C6:R6"/>
    <mergeCell ref="C11:C12"/>
    <mergeCell ref="D11:F11"/>
    <mergeCell ref="C22:F22"/>
    <mergeCell ref="C1:D1"/>
    <mergeCell ref="A3:B3"/>
    <mergeCell ref="C3:R3"/>
    <mergeCell ref="A4:B4"/>
    <mergeCell ref="C4:R4"/>
  </mergeCells>
  <hyperlinks>
    <hyperlink ref="A1" location="'7.3.1 BCCR'!A1" display="REGRESAR" xr:uid="{00000000-0004-0000-D500-000000000000}"/>
    <hyperlink ref="C1:D1" location="'Metadato 7.3.1 BCCR ae'!A1" display="VER METADATO" xr:uid="{00000000-0004-0000-D500-000001000000}"/>
  </hyperlinks>
  <pageMargins left="0.7" right="0.7" top="0.75" bottom="0.75" header="0.3" footer="0.3"/>
  <pageSetup orientation="portrait" r:id="rId1"/>
  <drawing r:id="rId2"/>
</worksheet>
</file>

<file path=xl/worksheets/sheet2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600-000000000000}">
  <sheetPr codeName="Hoja209">
    <tabColor theme="0" tint="-0.499984740745262"/>
  </sheetPr>
  <dimension ref="A1:F46"/>
  <sheetViews>
    <sheetView showGridLines="0" zoomScaleNormal="100" workbookViewId="0">
      <pane ySplit="1" topLeftCell="A2" activePane="bottomLeft" state="frozen"/>
      <selection pane="bottomLeft" activeCell="B1" sqref="B1"/>
    </sheetView>
  </sheetViews>
  <sheetFormatPr baseColWidth="10" defaultColWidth="11.44140625" defaultRowHeight="17.399999999999999" x14ac:dyDescent="0.3"/>
  <cols>
    <col min="1" max="1" width="9.77734375" style="1305" customWidth="1"/>
    <col min="2" max="2" width="26.44140625" style="1305" customWidth="1"/>
    <col min="3" max="3" width="10.5546875" style="1305" bestFit="1" customWidth="1"/>
    <col min="4" max="4" width="85.77734375" style="1305" customWidth="1"/>
    <col min="5" max="5" width="11.44140625" style="1305"/>
    <col min="6" max="6" width="7.21875" style="1305" customWidth="1"/>
    <col min="7" max="16384" width="11.44140625" style="1305"/>
  </cols>
  <sheetData>
    <row r="1" spans="1:6" x14ac:dyDescent="0.3">
      <c r="B1" s="481" t="s">
        <v>337</v>
      </c>
    </row>
    <row r="2" spans="1:6" ht="18" thickBot="1" x14ac:dyDescent="0.35"/>
    <row r="3" spans="1:6" ht="23.25" customHeight="1" thickBot="1" x14ac:dyDescent="0.35">
      <c r="B3" s="3796" t="s">
        <v>370</v>
      </c>
      <c r="C3" s="3796"/>
      <c r="D3" s="3796"/>
      <c r="F3" s="1267" t="s">
        <v>371</v>
      </c>
    </row>
    <row r="4" spans="1:6" ht="18" customHeight="1" x14ac:dyDescent="0.3">
      <c r="A4" s="1306"/>
      <c r="B4" s="3142" t="s">
        <v>449</v>
      </c>
      <c r="C4" s="3142"/>
      <c r="D4" s="44" t="s">
        <v>27</v>
      </c>
    </row>
    <row r="5" spans="1:6" x14ac:dyDescent="0.3">
      <c r="B5" s="3142" t="s">
        <v>373</v>
      </c>
      <c r="C5" s="3142"/>
      <c r="D5" s="44" t="s">
        <v>89</v>
      </c>
    </row>
    <row r="6" spans="1:6" x14ac:dyDescent="0.3">
      <c r="B6" s="3142" t="s">
        <v>374</v>
      </c>
      <c r="C6" s="3142"/>
      <c r="D6" s="45" t="s">
        <v>126</v>
      </c>
    </row>
    <row r="7" spans="1:6" ht="15" customHeight="1" x14ac:dyDescent="0.3">
      <c r="B7" s="3143" t="s">
        <v>375</v>
      </c>
      <c r="C7" s="3143"/>
      <c r="D7" s="46" t="s">
        <v>127</v>
      </c>
    </row>
    <row r="8" spans="1:6" x14ac:dyDescent="0.3">
      <c r="B8" s="3143" t="s">
        <v>2480</v>
      </c>
      <c r="C8" s="3143"/>
      <c r="D8" s="1266" t="s">
        <v>2573</v>
      </c>
    </row>
    <row r="9" spans="1:6" x14ac:dyDescent="0.45">
      <c r="B9" s="178"/>
      <c r="C9" s="178"/>
      <c r="D9" s="178"/>
    </row>
    <row r="10" spans="1:6" ht="23.25" customHeight="1" x14ac:dyDescent="0.3">
      <c r="B10" s="3796" t="s">
        <v>376</v>
      </c>
      <c r="C10" s="3796"/>
      <c r="D10" s="3796"/>
    </row>
    <row r="11" spans="1:6" x14ac:dyDescent="0.3">
      <c r="B11" s="3185" t="s">
        <v>377</v>
      </c>
      <c r="C11" s="3156"/>
      <c r="D11" s="44" t="s">
        <v>774</v>
      </c>
    </row>
    <row r="12" spans="1:6" ht="15" customHeight="1" x14ac:dyDescent="0.3">
      <c r="B12" s="3143" t="s">
        <v>379</v>
      </c>
      <c r="C12" s="3143"/>
      <c r="D12" s="661" t="s">
        <v>2128</v>
      </c>
    </row>
    <row r="13" spans="1:6" x14ac:dyDescent="0.3">
      <c r="B13" s="3142" t="s">
        <v>380</v>
      </c>
      <c r="C13" s="3142"/>
      <c r="D13" s="603" t="s">
        <v>1429</v>
      </c>
    </row>
    <row r="14" spans="1:6" x14ac:dyDescent="0.3">
      <c r="B14" s="3142" t="s">
        <v>381</v>
      </c>
      <c r="C14" s="3156"/>
      <c r="D14" s="603" t="s">
        <v>2129</v>
      </c>
    </row>
    <row r="15" spans="1:6" ht="365.4" x14ac:dyDescent="0.3">
      <c r="B15" s="3142" t="s">
        <v>382</v>
      </c>
      <c r="C15" s="3142"/>
      <c r="D15" s="83" t="s">
        <v>3311</v>
      </c>
    </row>
    <row r="16" spans="1:6" ht="243.6" x14ac:dyDescent="0.3">
      <c r="B16" s="3142" t="s">
        <v>383</v>
      </c>
      <c r="C16" s="3142"/>
      <c r="D16" s="57" t="s">
        <v>6018</v>
      </c>
    </row>
    <row r="17" spans="2:4" ht="87" x14ac:dyDescent="0.3">
      <c r="B17" s="3142" t="s">
        <v>384</v>
      </c>
      <c r="C17" s="3142"/>
      <c r="D17" s="57" t="s">
        <v>4881</v>
      </c>
    </row>
    <row r="18" spans="2:4" ht="69.599999999999994" x14ac:dyDescent="0.3">
      <c r="B18" s="3143" t="s">
        <v>386</v>
      </c>
      <c r="C18" s="3143"/>
      <c r="D18" s="44" t="s">
        <v>2135</v>
      </c>
    </row>
    <row r="19" spans="2:4" ht="34.5" customHeight="1" x14ac:dyDescent="0.3">
      <c r="B19" s="3144" t="s">
        <v>387</v>
      </c>
      <c r="C19" s="3145"/>
      <c r="D19" s="57" t="s">
        <v>2136</v>
      </c>
    </row>
    <row r="20" spans="2:4" x14ac:dyDescent="0.3">
      <c r="B20" s="3142" t="s">
        <v>388</v>
      </c>
      <c r="C20" s="3142"/>
      <c r="D20" s="57" t="s">
        <v>424</v>
      </c>
    </row>
    <row r="21" spans="2:4" x14ac:dyDescent="0.3">
      <c r="B21" s="3146" t="s">
        <v>390</v>
      </c>
      <c r="C21" s="54" t="s">
        <v>391</v>
      </c>
      <c r="D21" s="57" t="s">
        <v>1643</v>
      </c>
    </row>
    <row r="22" spans="2:4" x14ac:dyDescent="0.3">
      <c r="B22" s="3147"/>
      <c r="C22" s="577" t="s">
        <v>393</v>
      </c>
      <c r="D22" s="57" t="s">
        <v>1643</v>
      </c>
    </row>
    <row r="23" spans="2:4" x14ac:dyDescent="0.3">
      <c r="B23" s="3142" t="s">
        <v>395</v>
      </c>
      <c r="C23" s="3142"/>
      <c r="D23" s="44" t="s">
        <v>427</v>
      </c>
    </row>
    <row r="24" spans="2:4" ht="52.2" x14ac:dyDescent="0.3">
      <c r="B24" s="3142" t="s">
        <v>397</v>
      </c>
      <c r="C24" s="3142"/>
      <c r="D24" s="45" t="s">
        <v>2133</v>
      </c>
    </row>
    <row r="25" spans="2:4" x14ac:dyDescent="0.3">
      <c r="B25" s="3142" t="s">
        <v>399</v>
      </c>
      <c r="C25" s="3142"/>
      <c r="D25" s="57" t="s">
        <v>22</v>
      </c>
    </row>
    <row r="26" spans="2:4" ht="34.799999999999997" x14ac:dyDescent="0.3">
      <c r="B26" s="3143" t="s">
        <v>401</v>
      </c>
      <c r="C26" s="3143"/>
      <c r="D26" s="45" t="s">
        <v>1644</v>
      </c>
    </row>
    <row r="27" spans="2:4" x14ac:dyDescent="0.3">
      <c r="B27" s="3149" t="s">
        <v>403</v>
      </c>
      <c r="C27" s="3150"/>
      <c r="D27" s="44"/>
    </row>
    <row r="28" spans="2:4" ht="121.8" x14ac:dyDescent="0.3">
      <c r="B28" s="578" t="s">
        <v>404</v>
      </c>
      <c r="C28" s="579"/>
      <c r="D28" s="57" t="s">
        <v>2134</v>
      </c>
    </row>
    <row r="29" spans="2:4" x14ac:dyDescent="0.3">
      <c r="B29" s="3151" t="s">
        <v>405</v>
      </c>
      <c r="C29" s="3152"/>
      <c r="D29" s="61"/>
    </row>
    <row r="30" spans="2:4" x14ac:dyDescent="0.3">
      <c r="B30" s="62"/>
      <c r="C30" s="62"/>
      <c r="D30" s="63"/>
    </row>
    <row r="31" spans="2:4" ht="23.25" customHeight="1" thickBot="1" x14ac:dyDescent="0.35">
      <c r="B31" s="3796" t="s">
        <v>406</v>
      </c>
      <c r="C31" s="3796"/>
      <c r="D31" s="3796"/>
    </row>
    <row r="32" spans="2:4" x14ac:dyDescent="0.3">
      <c r="B32" s="3556" t="s">
        <v>407</v>
      </c>
      <c r="C32" s="3557"/>
      <c r="D32" s="164" t="s">
        <v>1075</v>
      </c>
    </row>
    <row r="33" spans="2:4" x14ac:dyDescent="0.3">
      <c r="B33" s="3558" t="s">
        <v>409</v>
      </c>
      <c r="C33" s="3150"/>
      <c r="D33" s="165" t="s">
        <v>6508</v>
      </c>
    </row>
    <row r="34" spans="2:4" x14ac:dyDescent="0.3">
      <c r="B34" s="3558" t="s">
        <v>411</v>
      </c>
      <c r="C34" s="3150"/>
      <c r="D34" s="165" t="s">
        <v>1077</v>
      </c>
    </row>
    <row r="35" spans="2:4" x14ac:dyDescent="0.3">
      <c r="B35" s="3558" t="s">
        <v>413</v>
      </c>
      <c r="C35" s="3150"/>
      <c r="D35" s="165" t="s">
        <v>1647</v>
      </c>
    </row>
    <row r="36" spans="2:4" ht="18" thickBot="1" x14ac:dyDescent="0.35">
      <c r="B36" s="3559" t="s">
        <v>415</v>
      </c>
      <c r="C36" s="3560"/>
      <c r="D36" s="1357" t="s">
        <v>1648</v>
      </c>
    </row>
    <row r="37" spans="2:4" x14ac:dyDescent="0.3">
      <c r="B37" s="3556" t="s">
        <v>407</v>
      </c>
      <c r="C37" s="3557"/>
      <c r="D37" s="158" t="s">
        <v>4876</v>
      </c>
    </row>
    <row r="38" spans="2:4" x14ac:dyDescent="0.3">
      <c r="B38" s="3558" t="s">
        <v>409</v>
      </c>
      <c r="C38" s="3150"/>
      <c r="D38" s="159" t="s">
        <v>1649</v>
      </c>
    </row>
    <row r="39" spans="2:4" x14ac:dyDescent="0.3">
      <c r="B39" s="3558" t="s">
        <v>411</v>
      </c>
      <c r="C39" s="3150"/>
      <c r="D39" s="159" t="s">
        <v>1077</v>
      </c>
    </row>
    <row r="40" spans="2:4" x14ac:dyDescent="0.3">
      <c r="B40" s="3558" t="s">
        <v>413</v>
      </c>
      <c r="C40" s="3150"/>
      <c r="D40" s="159" t="s">
        <v>4877</v>
      </c>
    </row>
    <row r="41" spans="2:4" ht="18" thickBot="1" x14ac:dyDescent="0.35">
      <c r="B41" s="3559" t="s">
        <v>415</v>
      </c>
      <c r="C41" s="3560"/>
      <c r="D41" s="1357" t="s">
        <v>4878</v>
      </c>
    </row>
    <row r="42" spans="2:4" x14ac:dyDescent="0.3">
      <c r="B42" s="3556" t="s">
        <v>407</v>
      </c>
      <c r="C42" s="3557"/>
      <c r="D42" s="158" t="s">
        <v>4472</v>
      </c>
    </row>
    <row r="43" spans="2:4" x14ac:dyDescent="0.3">
      <c r="B43" s="3558" t="s">
        <v>409</v>
      </c>
      <c r="C43" s="3150"/>
      <c r="D43" s="159" t="s">
        <v>1649</v>
      </c>
    </row>
    <row r="44" spans="2:4" x14ac:dyDescent="0.3">
      <c r="B44" s="3558" t="s">
        <v>411</v>
      </c>
      <c r="C44" s="3150"/>
      <c r="D44" s="159" t="s">
        <v>1077</v>
      </c>
    </row>
    <row r="45" spans="2:4" x14ac:dyDescent="0.3">
      <c r="B45" s="3558" t="s">
        <v>413</v>
      </c>
      <c r="C45" s="3150"/>
      <c r="D45" s="159" t="s">
        <v>6509</v>
      </c>
    </row>
    <row r="46" spans="2:4" ht="18" thickBot="1" x14ac:dyDescent="0.35">
      <c r="B46" s="3559" t="s">
        <v>415</v>
      </c>
      <c r="C46" s="3560"/>
      <c r="D46" s="1357" t="s">
        <v>4473</v>
      </c>
    </row>
  </sheetData>
  <mergeCells count="40">
    <mergeCell ref="B44:C44"/>
    <mergeCell ref="B45:C45"/>
    <mergeCell ref="B46:C46"/>
    <mergeCell ref="B38:C38"/>
    <mergeCell ref="B39:C39"/>
    <mergeCell ref="B40:C40"/>
    <mergeCell ref="B41:C41"/>
    <mergeCell ref="B42:C42"/>
    <mergeCell ref="B43:C43"/>
    <mergeCell ref="B37:C37"/>
    <mergeCell ref="B24:C24"/>
    <mergeCell ref="B25:C25"/>
    <mergeCell ref="B26:C26"/>
    <mergeCell ref="B27:C27"/>
    <mergeCell ref="B29:C29"/>
    <mergeCell ref="B31:D31"/>
    <mergeCell ref="B32:C32"/>
    <mergeCell ref="B33:C33"/>
    <mergeCell ref="B34:C34"/>
    <mergeCell ref="B35:C35"/>
    <mergeCell ref="B36:C36"/>
    <mergeCell ref="B23:C23"/>
    <mergeCell ref="B11:C11"/>
    <mergeCell ref="B12:C12"/>
    <mergeCell ref="B13:C13"/>
    <mergeCell ref="B14:C14"/>
    <mergeCell ref="B15:C15"/>
    <mergeCell ref="B16:C16"/>
    <mergeCell ref="B17:C17"/>
    <mergeCell ref="B18:C18"/>
    <mergeCell ref="B19:C19"/>
    <mergeCell ref="B20:C20"/>
    <mergeCell ref="B21:B22"/>
    <mergeCell ref="B10:D10"/>
    <mergeCell ref="B3:D3"/>
    <mergeCell ref="B4:C4"/>
    <mergeCell ref="B5:C5"/>
    <mergeCell ref="B6:C6"/>
    <mergeCell ref="B7:C7"/>
    <mergeCell ref="B8:C8"/>
  </mergeCells>
  <dataValidations count="7">
    <dataValidation allowBlank="1" showDropDown="1" showInputMessage="1" showErrorMessage="1" sqref="D13" xr:uid="{00000000-0002-0000-D600-000000000000}"/>
    <dataValidation type="list" allowBlank="1" showInputMessage="1" showErrorMessage="1" sqref="D4" xr:uid="{00000000-0002-0000-D600-000001000000}">
      <formula1>ODS</formula1>
    </dataValidation>
    <dataValidation type="list" allowBlank="1" showInputMessage="1" showErrorMessage="1" sqref="D5" xr:uid="{00000000-0002-0000-D600-000002000000}">
      <formula1>Metas_ODS</formula1>
    </dataValidation>
    <dataValidation type="list" allowBlank="1" showInputMessage="1" showErrorMessage="1" sqref="D6" xr:uid="{00000000-0002-0000-D600-000003000000}">
      <formula1>Numero_indicador</formula1>
    </dataValidation>
    <dataValidation type="list" allowBlank="1" showInputMessage="1" showErrorMessage="1" sqref="D7" xr:uid="{00000000-0002-0000-D600-000004000000}">
      <formula1>Nombre_indicador_ODS</formula1>
    </dataValidation>
    <dataValidation type="list" allowBlank="1" showInputMessage="1" showErrorMessage="1" sqref="D14" xr:uid="{00000000-0002-0000-D600-000005000000}">
      <formula1>Tipo_indicador</formula1>
    </dataValidation>
    <dataValidation type="list" allowBlank="1" showInputMessage="1" showErrorMessage="1" sqref="D25" xr:uid="{00000000-0002-0000-D600-000006000000}">
      <formula1>Tipo_operación</formula1>
    </dataValidation>
  </dataValidations>
  <hyperlinks>
    <hyperlink ref="B1" location="'7.3.1 BCCR ae'!A1" display="REGRESAR" xr:uid="{00000000-0004-0000-D600-000000000000}"/>
    <hyperlink ref="D8" r:id="rId1" xr:uid="{00000000-0004-0000-D600-000001000000}"/>
    <hyperlink ref="D41" r:id="rId2" display="alvaradoqi@bccr.fi.cr" xr:uid="{00000000-0004-0000-D600-000002000000}"/>
    <hyperlink ref="D46" r:id="rId3" display="rodriguezzm@bccr.fi.cr" xr:uid="{00000000-0004-0000-D600-000003000000}"/>
    <hyperlink ref="D36" r:id="rId4" xr:uid="{00000000-0004-0000-D600-000004000000}"/>
  </hyperlinks>
  <pageMargins left="0.7" right="0.7" top="0.75" bottom="0.75" header="0.3" footer="0.3"/>
  <drawing r:id="rId5"/>
</worksheet>
</file>

<file path=xl/worksheets/sheet2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700-000000000000}">
  <sheetPr codeName="Hoja210">
    <tabColor rgb="FF7030A0"/>
  </sheetPr>
  <dimension ref="A1:P28"/>
  <sheetViews>
    <sheetView showGridLines="0" workbookViewId="0">
      <pane ySplit="1" topLeftCell="A2" activePane="bottomLeft" state="frozen"/>
      <selection activeCell="B1" sqref="B1"/>
      <selection pane="bottomLeft"/>
    </sheetView>
  </sheetViews>
  <sheetFormatPr baseColWidth="10" defaultColWidth="11.44140625" defaultRowHeight="18.600000000000001" x14ac:dyDescent="0.45"/>
  <cols>
    <col min="1" max="1" width="15" style="1260" customWidth="1"/>
    <col min="2" max="2" width="19.33203125" style="1260" customWidth="1"/>
    <col min="3" max="3" width="12.21875" style="1299" customWidth="1"/>
    <col min="4" max="5" width="12.21875" style="1260" customWidth="1"/>
    <col min="6" max="16384" width="11.44140625" style="1260"/>
  </cols>
  <sheetData>
    <row r="1" spans="1:16" x14ac:dyDescent="0.45">
      <c r="A1" s="576" t="s">
        <v>337</v>
      </c>
      <c r="B1" s="1321"/>
      <c r="C1" s="3119" t="s">
        <v>430</v>
      </c>
      <c r="D1" s="3119"/>
    </row>
    <row r="3" spans="1:16" x14ac:dyDescent="0.45">
      <c r="A3" s="3789" t="s">
        <v>339</v>
      </c>
      <c r="B3" s="3795"/>
      <c r="C3" s="3789" t="s">
        <v>1425</v>
      </c>
      <c r="D3" s="3797"/>
      <c r="E3" s="3797"/>
      <c r="F3" s="3797"/>
      <c r="G3" s="3797"/>
      <c r="H3" s="3797"/>
      <c r="I3" s="3797"/>
      <c r="J3" s="3797"/>
      <c r="K3" s="3797"/>
      <c r="L3" s="3797"/>
      <c r="M3" s="3797"/>
      <c r="N3" s="3797"/>
      <c r="O3" s="3797"/>
      <c r="P3" s="3797"/>
    </row>
    <row r="4" spans="1:16" ht="39" customHeight="1" x14ac:dyDescent="0.45">
      <c r="A4" s="3789" t="s">
        <v>340</v>
      </c>
      <c r="B4" s="3790"/>
      <c r="C4" s="3798" t="s">
        <v>90</v>
      </c>
      <c r="D4" s="3825"/>
      <c r="E4" s="3825"/>
      <c r="F4" s="3825"/>
      <c r="G4" s="3825"/>
      <c r="H4" s="3825"/>
      <c r="I4" s="3825"/>
      <c r="J4" s="3825"/>
      <c r="K4" s="3825"/>
      <c r="L4" s="3825"/>
      <c r="M4" s="3825"/>
      <c r="N4" s="3825"/>
      <c r="O4" s="3825"/>
      <c r="P4" s="3825"/>
    </row>
    <row r="5" spans="1:16" s="1299" customFormat="1" ht="38.4" customHeight="1" x14ac:dyDescent="0.45">
      <c r="A5" s="3822" t="s">
        <v>341</v>
      </c>
      <c r="B5" s="3823"/>
      <c r="C5" s="3822" t="s">
        <v>4036</v>
      </c>
      <c r="D5" s="3824"/>
      <c r="E5" s="3824"/>
      <c r="F5" s="3824"/>
      <c r="G5" s="3824"/>
      <c r="H5" s="3824"/>
      <c r="I5" s="3824"/>
      <c r="J5" s="3824"/>
      <c r="K5" s="3824"/>
      <c r="L5" s="3824"/>
      <c r="M5" s="3824"/>
      <c r="N5" s="3824"/>
      <c r="O5" s="3824"/>
      <c r="P5" s="3824"/>
    </row>
    <row r="6" spans="1:16" x14ac:dyDescent="0.45">
      <c r="A6" s="3789" t="s">
        <v>417</v>
      </c>
      <c r="B6" s="3790"/>
      <c r="C6" s="3789"/>
      <c r="D6" s="3797"/>
      <c r="E6" s="3797"/>
      <c r="F6" s="3797"/>
      <c r="G6" s="3797"/>
      <c r="H6" s="3797"/>
      <c r="I6" s="3797"/>
      <c r="J6" s="3797"/>
      <c r="K6" s="3797"/>
      <c r="L6" s="3797"/>
      <c r="M6" s="3797"/>
      <c r="N6" s="3797"/>
      <c r="O6" s="3797"/>
      <c r="P6" s="3797"/>
    </row>
    <row r="7" spans="1:16" x14ac:dyDescent="0.45">
      <c r="A7" s="1325"/>
    </row>
    <row r="8" spans="1:16" x14ac:dyDescent="0.45">
      <c r="A8" s="1325"/>
    </row>
    <row r="9" spans="1:16" ht="11.25" customHeight="1" x14ac:dyDescent="0.45">
      <c r="A9" s="1325"/>
      <c r="C9" s="3203" t="s">
        <v>497</v>
      </c>
      <c r="D9" s="3203"/>
      <c r="E9" s="3203"/>
      <c r="F9" s="3203"/>
      <c r="G9" s="3203"/>
      <c r="H9" s="3203"/>
      <c r="I9" s="3203"/>
      <c r="J9" s="3203"/>
      <c r="K9" s="3203"/>
      <c r="L9" s="3203"/>
      <c r="M9" s="3203"/>
      <c r="N9" s="3203"/>
      <c r="O9" s="3203"/>
      <c r="P9" s="3203"/>
    </row>
    <row r="10" spans="1:16" ht="11.25" customHeight="1" x14ac:dyDescent="0.45">
      <c r="A10" s="1325"/>
      <c r="C10" s="3203"/>
      <c r="D10" s="3203"/>
      <c r="E10" s="3203"/>
      <c r="F10" s="3203"/>
      <c r="G10" s="3203"/>
      <c r="H10" s="3203"/>
      <c r="I10" s="3203"/>
      <c r="J10" s="3203"/>
      <c r="K10" s="3203"/>
      <c r="L10" s="3203"/>
      <c r="M10" s="3203"/>
      <c r="N10" s="3203"/>
      <c r="O10" s="3203"/>
      <c r="P10" s="3203"/>
    </row>
    <row r="11" spans="1:16" x14ac:dyDescent="0.45">
      <c r="A11" s="1325"/>
    </row>
    <row r="12" spans="1:16" ht="11.25" customHeight="1" x14ac:dyDescent="0.45">
      <c r="A12" s="1325"/>
    </row>
    <row r="13" spans="1:16" ht="11.25" customHeight="1" x14ac:dyDescent="0.45">
      <c r="A13" s="1325"/>
      <c r="C13" s="3780" t="s">
        <v>6674</v>
      </c>
      <c r="D13" s="3780"/>
      <c r="E13" s="3780"/>
      <c r="F13" s="3780"/>
      <c r="G13" s="3780"/>
      <c r="H13" s="3780"/>
      <c r="I13" s="3780"/>
      <c r="J13" s="3780"/>
      <c r="K13" s="3780"/>
      <c r="L13" s="3780"/>
      <c r="M13" s="3780"/>
      <c r="N13" s="3780"/>
      <c r="O13" s="1398"/>
    </row>
    <row r="14" spans="1:16" ht="11.25" customHeight="1" x14ac:dyDescent="0.45">
      <c r="A14" s="1325"/>
      <c r="C14" s="3780"/>
      <c r="D14" s="3780"/>
      <c r="E14" s="3780"/>
      <c r="F14" s="3780"/>
      <c r="G14" s="3780"/>
      <c r="H14" s="3780"/>
      <c r="I14" s="3780"/>
      <c r="J14" s="3780"/>
      <c r="K14" s="3780"/>
      <c r="L14" s="3780"/>
      <c r="M14" s="3780"/>
      <c r="N14" s="3780"/>
      <c r="O14" s="1398"/>
    </row>
    <row r="15" spans="1:16" ht="11.25" customHeight="1" x14ac:dyDescent="0.45">
      <c r="A15" s="1325"/>
      <c r="C15" s="3780"/>
      <c r="D15" s="3780"/>
      <c r="E15" s="3780"/>
      <c r="F15" s="3780"/>
      <c r="G15" s="3780"/>
      <c r="H15" s="3780"/>
      <c r="I15" s="3780"/>
      <c r="J15" s="3780"/>
      <c r="K15" s="3780"/>
      <c r="L15" s="3780"/>
      <c r="M15" s="3780"/>
      <c r="N15" s="3780"/>
      <c r="O15" s="1398"/>
    </row>
    <row r="16" spans="1:16" x14ac:dyDescent="0.45">
      <c r="A16" s="1325"/>
      <c r="C16" s="3780"/>
      <c r="D16" s="3780"/>
      <c r="E16" s="3780"/>
      <c r="F16" s="3780"/>
      <c r="G16" s="3780"/>
      <c r="H16" s="3780"/>
      <c r="I16" s="3780"/>
      <c r="J16" s="3780"/>
      <c r="K16" s="3780"/>
      <c r="L16" s="3780"/>
      <c r="M16" s="3780"/>
      <c r="N16" s="3780"/>
      <c r="O16" s="1398"/>
    </row>
    <row r="17" spans="1:15" x14ac:dyDescent="0.45">
      <c r="A17" s="1325"/>
      <c r="C17" s="3780"/>
      <c r="D17" s="3780"/>
      <c r="E17" s="3780"/>
      <c r="F17" s="3780"/>
      <c r="G17" s="3780"/>
      <c r="H17" s="3780"/>
      <c r="I17" s="3780"/>
      <c r="J17" s="3780"/>
      <c r="K17" s="3780"/>
      <c r="L17" s="3780"/>
      <c r="M17" s="3780"/>
      <c r="N17" s="3780"/>
      <c r="O17" s="1398"/>
    </row>
    <row r="18" spans="1:15" x14ac:dyDescent="0.45">
      <c r="A18" s="1325"/>
      <c r="C18" s="3780"/>
      <c r="D18" s="3780"/>
      <c r="E18" s="3780"/>
      <c r="F18" s="3780"/>
      <c r="G18" s="3780"/>
      <c r="H18" s="3780"/>
      <c r="I18" s="3780"/>
      <c r="J18" s="3780"/>
      <c r="K18" s="3780"/>
      <c r="L18" s="3780"/>
      <c r="M18" s="3780"/>
      <c r="N18" s="3780"/>
      <c r="O18" s="1398"/>
    </row>
    <row r="19" spans="1:15" x14ac:dyDescent="0.45">
      <c r="A19" s="1325"/>
      <c r="C19" s="3780"/>
      <c r="D19" s="3780"/>
      <c r="E19" s="3780"/>
      <c r="F19" s="3780"/>
      <c r="G19" s="3780"/>
      <c r="H19" s="3780"/>
      <c r="I19" s="3780"/>
      <c r="J19" s="3780"/>
      <c r="K19" s="3780"/>
      <c r="L19" s="3780"/>
      <c r="M19" s="3780"/>
      <c r="N19" s="3780"/>
      <c r="O19" s="1398"/>
    </row>
    <row r="20" spans="1:15" x14ac:dyDescent="0.45">
      <c r="A20" s="1325"/>
    </row>
    <row r="21" spans="1:15" x14ac:dyDescent="0.45">
      <c r="A21" s="690"/>
      <c r="B21" s="689"/>
      <c r="C21" s="689"/>
      <c r="D21" s="689"/>
      <c r="E21" s="689"/>
      <c r="F21" s="689"/>
      <c r="G21" s="689"/>
      <c r="H21" s="689"/>
      <c r="I21" s="689"/>
      <c r="J21" s="689"/>
      <c r="K21" s="689"/>
      <c r="L21" s="689"/>
      <c r="M21" s="689"/>
      <c r="N21" s="689"/>
      <c r="O21" s="689"/>
    </row>
    <row r="22" spans="1:15" x14ac:dyDescent="0.45">
      <c r="A22" s="690"/>
      <c r="B22" s="689"/>
      <c r="C22" s="689"/>
      <c r="D22" s="689"/>
      <c r="E22" s="689"/>
      <c r="F22" s="689"/>
      <c r="G22" s="689"/>
      <c r="H22" s="689"/>
      <c r="I22" s="689"/>
      <c r="J22" s="689"/>
      <c r="K22" s="689"/>
      <c r="L22" s="689"/>
      <c r="M22" s="689"/>
      <c r="N22" s="689"/>
      <c r="O22" s="689"/>
    </row>
    <row r="23" spans="1:15" x14ac:dyDescent="0.45">
      <c r="A23" s="690"/>
      <c r="B23" s="689"/>
      <c r="C23" s="689"/>
      <c r="D23" s="689"/>
      <c r="E23" s="689"/>
      <c r="F23" s="689"/>
      <c r="G23" s="689"/>
      <c r="H23" s="689"/>
      <c r="I23" s="689"/>
      <c r="J23" s="689"/>
      <c r="K23" s="689"/>
      <c r="L23" s="689"/>
      <c r="M23" s="689"/>
      <c r="N23" s="689"/>
      <c r="O23" s="689"/>
    </row>
    <row r="24" spans="1:15" x14ac:dyDescent="0.45">
      <c r="A24" s="690"/>
      <c r="B24" s="689"/>
      <c r="C24" s="689"/>
      <c r="D24" s="689"/>
      <c r="E24" s="689"/>
      <c r="F24" s="689"/>
      <c r="G24" s="689"/>
      <c r="H24" s="689"/>
      <c r="I24" s="689"/>
      <c r="J24" s="689"/>
      <c r="K24" s="689"/>
      <c r="L24" s="689"/>
      <c r="M24" s="689"/>
      <c r="N24" s="689"/>
      <c r="O24" s="689"/>
    </row>
    <row r="25" spans="1:15" x14ac:dyDescent="0.45">
      <c r="A25" s="690"/>
      <c r="B25" s="689"/>
      <c r="C25" s="689"/>
      <c r="D25" s="689"/>
      <c r="E25" s="689"/>
      <c r="F25" s="689"/>
      <c r="G25" s="689"/>
      <c r="H25" s="689"/>
      <c r="I25" s="689"/>
      <c r="J25" s="689"/>
      <c r="K25" s="689"/>
      <c r="L25" s="689"/>
      <c r="M25" s="689"/>
      <c r="N25" s="689"/>
      <c r="O25" s="689"/>
    </row>
    <row r="26" spans="1:15" x14ac:dyDescent="0.45">
      <c r="A26" s="3194" t="s">
        <v>6668</v>
      </c>
      <c r="B26" s="3194"/>
      <c r="C26" s="3194"/>
      <c r="D26" s="3194"/>
      <c r="E26" s="3194"/>
      <c r="F26" s="3194"/>
      <c r="G26" s="3194"/>
      <c r="H26" s="3194"/>
      <c r="I26" s="3194"/>
      <c r="J26" s="3194"/>
      <c r="K26" s="3194"/>
      <c r="L26" s="3194"/>
      <c r="M26" s="3194"/>
      <c r="N26" s="3194"/>
      <c r="O26" s="3194"/>
    </row>
    <row r="27" spans="1:15" x14ac:dyDescent="0.45">
      <c r="A27" s="1325"/>
    </row>
    <row r="28" spans="1:15" x14ac:dyDescent="0.45">
      <c r="A28" s="1325"/>
    </row>
  </sheetData>
  <mergeCells count="12">
    <mergeCell ref="A26:O26"/>
    <mergeCell ref="C13:N19"/>
    <mergeCell ref="A6:B6"/>
    <mergeCell ref="C6:P6"/>
    <mergeCell ref="C9:P10"/>
    <mergeCell ref="A5:B5"/>
    <mergeCell ref="C5:P5"/>
    <mergeCell ref="C1:D1"/>
    <mergeCell ref="A3:B3"/>
    <mergeCell ref="C3:P3"/>
    <mergeCell ref="A4:B4"/>
    <mergeCell ref="C4:P4"/>
  </mergeCells>
  <hyperlinks>
    <hyperlink ref="A1" location="'ODS 7.'!A1" display="REGRESAR" xr:uid="{00000000-0004-0000-D700-000000000000}"/>
    <hyperlink ref="C1:D1" location="'Metadato 7.a.1'!A1" display="VER METADATO" xr:uid="{00000000-0004-0000-D700-000001000000}"/>
  </hyperlinks>
  <pageMargins left="0.7" right="0.7" top="0.75" bottom="0.75" header="0.3" footer="0.3"/>
  <drawing r:id="rId1"/>
</worksheet>
</file>

<file path=xl/worksheets/sheet2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800-000000000000}">
  <sheetPr codeName="Hoja211">
    <tabColor theme="0" tint="-0.499984740745262"/>
  </sheetPr>
  <dimension ref="A1:F36"/>
  <sheetViews>
    <sheetView showGridLines="0" zoomScaleNormal="100" workbookViewId="0">
      <pane ySplit="1" topLeftCell="A2" activePane="bottomLeft" state="frozen"/>
      <selection pane="bottomLeft" activeCell="F7" sqref="F7"/>
    </sheetView>
  </sheetViews>
  <sheetFormatPr baseColWidth="10" defaultColWidth="11.44140625" defaultRowHeight="17.399999999999999" x14ac:dyDescent="0.45"/>
  <cols>
    <col min="1" max="1" width="11.44140625" style="178"/>
    <col min="2" max="2" width="26.44140625" style="178" customWidth="1"/>
    <col min="3" max="3" width="10.5546875" style="178" bestFit="1" customWidth="1"/>
    <col min="4" max="4" width="85.77734375" style="178" customWidth="1"/>
    <col min="5" max="5" width="11.44140625" style="178"/>
    <col min="6" max="6" width="7.21875" style="178" customWidth="1"/>
    <col min="7" max="16384" width="11.44140625" style="178"/>
  </cols>
  <sheetData>
    <row r="1" spans="1:6" x14ac:dyDescent="0.45">
      <c r="B1" s="580" t="s">
        <v>337</v>
      </c>
    </row>
    <row r="2" spans="1:6" ht="18" thickBot="1" x14ac:dyDescent="0.5"/>
    <row r="3" spans="1:6" ht="23.25" customHeight="1" thickBot="1" x14ac:dyDescent="0.5">
      <c r="B3" s="3796" t="s">
        <v>370</v>
      </c>
      <c r="C3" s="3796"/>
      <c r="D3" s="3796"/>
      <c r="F3" s="1267" t="s">
        <v>498</v>
      </c>
    </row>
    <row r="4" spans="1:6" ht="18.75" customHeight="1" x14ac:dyDescent="0.45">
      <c r="A4" s="1268"/>
      <c r="B4" s="3142" t="s">
        <v>449</v>
      </c>
      <c r="C4" s="3142"/>
      <c r="D4" s="44" t="s">
        <v>27</v>
      </c>
    </row>
    <row r="5" spans="1:6" ht="62.25" customHeight="1" x14ac:dyDescent="0.45">
      <c r="B5" s="3142" t="s">
        <v>373</v>
      </c>
      <c r="C5" s="3142"/>
      <c r="D5" s="44" t="s">
        <v>90</v>
      </c>
    </row>
    <row r="6" spans="1:6" x14ac:dyDescent="0.45">
      <c r="B6" s="3142" t="s">
        <v>374</v>
      </c>
      <c r="C6" s="3142"/>
      <c r="D6" s="45" t="s">
        <v>129</v>
      </c>
    </row>
    <row r="7" spans="1:6" ht="48" customHeight="1" x14ac:dyDescent="0.45">
      <c r="B7" s="3143" t="s">
        <v>375</v>
      </c>
      <c r="C7" s="3143"/>
      <c r="D7" s="46" t="s">
        <v>4036</v>
      </c>
    </row>
    <row r="8" spans="1:6" x14ac:dyDescent="0.45">
      <c r="B8" s="3143" t="s">
        <v>2480</v>
      </c>
      <c r="C8" s="3143"/>
      <c r="D8" s="1266" t="s">
        <v>2574</v>
      </c>
    </row>
    <row r="10" spans="1:6" ht="23.25" customHeight="1" x14ac:dyDescent="0.45">
      <c r="B10" s="3796" t="s">
        <v>376</v>
      </c>
      <c r="C10" s="3796"/>
      <c r="D10" s="3796"/>
    </row>
    <row r="11" spans="1:6" x14ac:dyDescent="0.45">
      <c r="B11" s="3185" t="s">
        <v>377</v>
      </c>
      <c r="C11" s="3156"/>
      <c r="D11" s="44"/>
    </row>
    <row r="12" spans="1:6" ht="15" customHeight="1" x14ac:dyDescent="0.45">
      <c r="B12" s="3143" t="s">
        <v>379</v>
      </c>
      <c r="C12" s="3143"/>
      <c r="D12" s="661"/>
    </row>
    <row r="13" spans="1:6" x14ac:dyDescent="0.45">
      <c r="B13" s="3142" t="s">
        <v>380</v>
      </c>
      <c r="C13" s="3142"/>
      <c r="D13" s="603"/>
    </row>
    <row r="14" spans="1:6" x14ac:dyDescent="0.45">
      <c r="B14" s="3142" t="s">
        <v>381</v>
      </c>
      <c r="C14" s="3156"/>
      <c r="D14" s="603"/>
    </row>
    <row r="15" spans="1:6" x14ac:dyDescent="0.45">
      <c r="B15" s="3142" t="s">
        <v>382</v>
      </c>
      <c r="C15" s="3142"/>
      <c r="D15" s="44"/>
    </row>
    <row r="16" spans="1:6" x14ac:dyDescent="0.45">
      <c r="B16" s="3142" t="s">
        <v>383</v>
      </c>
      <c r="C16" s="3142"/>
      <c r="D16" s="44"/>
    </row>
    <row r="17" spans="2:4" x14ac:dyDescent="0.45">
      <c r="B17" s="3142" t="s">
        <v>384</v>
      </c>
      <c r="C17" s="3142"/>
      <c r="D17" s="127" t="s">
        <v>1480</v>
      </c>
    </row>
    <row r="18" spans="2:4" x14ac:dyDescent="0.45">
      <c r="B18" s="3143" t="s">
        <v>386</v>
      </c>
      <c r="C18" s="3143"/>
      <c r="D18" s="44"/>
    </row>
    <row r="19" spans="2:4" ht="15" customHeight="1" x14ac:dyDescent="0.45">
      <c r="B19" s="3144" t="s">
        <v>387</v>
      </c>
      <c r="C19" s="3145"/>
      <c r="D19" s="57"/>
    </row>
    <row r="20" spans="2:4" x14ac:dyDescent="0.45">
      <c r="B20" s="3142" t="s">
        <v>388</v>
      </c>
      <c r="C20" s="3142"/>
      <c r="D20" s="44"/>
    </row>
    <row r="21" spans="2:4" x14ac:dyDescent="0.45">
      <c r="B21" s="3146" t="s">
        <v>390</v>
      </c>
      <c r="C21" s="54" t="s">
        <v>391</v>
      </c>
      <c r="D21" s="44"/>
    </row>
    <row r="22" spans="2:4" x14ac:dyDescent="0.45">
      <c r="B22" s="3147"/>
      <c r="C22" s="577" t="s">
        <v>393</v>
      </c>
      <c r="D22" s="57"/>
    </row>
    <row r="23" spans="2:4" x14ac:dyDescent="0.45">
      <c r="B23" s="3142" t="s">
        <v>395</v>
      </c>
      <c r="C23" s="3142"/>
      <c r="D23" s="44"/>
    </row>
    <row r="24" spans="2:4" x14ac:dyDescent="0.45">
      <c r="B24" s="3142" t="s">
        <v>397</v>
      </c>
      <c r="C24" s="3142"/>
      <c r="D24" s="146" t="s">
        <v>1481</v>
      </c>
    </row>
    <row r="25" spans="2:4" x14ac:dyDescent="0.45">
      <c r="B25" s="3142" t="s">
        <v>399</v>
      </c>
      <c r="C25" s="3142"/>
      <c r="D25" s="57" t="s">
        <v>22</v>
      </c>
    </row>
    <row r="26" spans="2:4" ht="15" customHeight="1" x14ac:dyDescent="0.45">
      <c r="B26" s="3143" t="s">
        <v>401</v>
      </c>
      <c r="C26" s="3143"/>
      <c r="D26" s="44"/>
    </row>
    <row r="27" spans="2:4" x14ac:dyDescent="0.45">
      <c r="B27" s="3149" t="s">
        <v>403</v>
      </c>
      <c r="C27" s="3150"/>
      <c r="D27" s="44"/>
    </row>
    <row r="28" spans="2:4" x14ac:dyDescent="0.45">
      <c r="B28" s="578" t="s">
        <v>404</v>
      </c>
      <c r="C28" s="579"/>
      <c r="D28" s="44"/>
    </row>
    <row r="29" spans="2:4" x14ac:dyDescent="0.45">
      <c r="B29" s="3151" t="s">
        <v>405</v>
      </c>
      <c r="C29" s="3152"/>
      <c r="D29" s="61"/>
    </row>
    <row r="30" spans="2:4" x14ac:dyDescent="0.45">
      <c r="B30" s="62"/>
      <c r="C30" s="62"/>
      <c r="D30" s="63"/>
    </row>
    <row r="31" spans="2:4" ht="23.25" customHeight="1" x14ac:dyDescent="0.45">
      <c r="B31" s="3796" t="s">
        <v>406</v>
      </c>
      <c r="C31" s="3796"/>
      <c r="D31" s="3796"/>
    </row>
    <row r="32" spans="2:4" x14ac:dyDescent="0.45">
      <c r="B32" s="3149" t="s">
        <v>407</v>
      </c>
      <c r="C32" s="3150"/>
      <c r="D32" s="57"/>
    </row>
    <row r="33" spans="2:4" x14ac:dyDescent="0.45">
      <c r="B33" s="3149" t="s">
        <v>409</v>
      </c>
      <c r="C33" s="3150"/>
      <c r="D33" s="57"/>
    </row>
    <row r="34" spans="2:4" x14ac:dyDescent="0.45">
      <c r="B34" s="3149" t="s">
        <v>411</v>
      </c>
      <c r="C34" s="3150"/>
      <c r="D34" s="83"/>
    </row>
    <row r="35" spans="2:4" x14ac:dyDescent="0.45">
      <c r="B35" s="3149" t="s">
        <v>413</v>
      </c>
      <c r="C35" s="3150"/>
      <c r="D35" s="157"/>
    </row>
    <row r="36" spans="2:4" x14ac:dyDescent="0.45">
      <c r="B36" s="3149" t="s">
        <v>415</v>
      </c>
      <c r="C36" s="3150"/>
      <c r="D36" s="57"/>
    </row>
  </sheetData>
  <mergeCells count="30">
    <mergeCell ref="B16:C16"/>
    <mergeCell ref="B3:D3"/>
    <mergeCell ref="B4:C4"/>
    <mergeCell ref="B5:C5"/>
    <mergeCell ref="B6:C6"/>
    <mergeCell ref="B7:C7"/>
    <mergeCell ref="B10:D10"/>
    <mergeCell ref="B11:C11"/>
    <mergeCell ref="B12:C12"/>
    <mergeCell ref="B13:C13"/>
    <mergeCell ref="B14:C14"/>
    <mergeCell ref="B15:C15"/>
    <mergeCell ref="B8:C8"/>
    <mergeCell ref="B31:D31"/>
    <mergeCell ref="B17:C17"/>
    <mergeCell ref="B18:C18"/>
    <mergeCell ref="B19:C19"/>
    <mergeCell ref="B20:C20"/>
    <mergeCell ref="B21:B22"/>
    <mergeCell ref="B23:C23"/>
    <mergeCell ref="B24:C24"/>
    <mergeCell ref="B25:C25"/>
    <mergeCell ref="B26:C26"/>
    <mergeCell ref="B27:C27"/>
    <mergeCell ref="B29:C29"/>
    <mergeCell ref="B32:C32"/>
    <mergeCell ref="B33:C33"/>
    <mergeCell ref="B34:C34"/>
    <mergeCell ref="B35:C35"/>
    <mergeCell ref="B36:C36"/>
  </mergeCells>
  <dataValidations count="7">
    <dataValidation allowBlank="1" showDropDown="1" showInputMessage="1" showErrorMessage="1" sqref="D13" xr:uid="{00000000-0002-0000-D800-000000000000}"/>
    <dataValidation type="list" allowBlank="1" showInputMessage="1" showErrorMessage="1" sqref="D4" xr:uid="{00000000-0002-0000-D800-000001000000}">
      <formula1>ODS</formula1>
    </dataValidation>
    <dataValidation type="list" allowBlank="1" showInputMessage="1" showErrorMessage="1" sqref="D5" xr:uid="{00000000-0002-0000-D800-000002000000}">
      <formula1>Metas_ODS</formula1>
    </dataValidation>
    <dataValidation type="list" allowBlank="1" showInputMessage="1" showErrorMessage="1" sqref="D6" xr:uid="{00000000-0002-0000-D800-000003000000}">
      <formula1>Numero_indicador</formula1>
    </dataValidation>
    <dataValidation type="list" allowBlank="1" showInputMessage="1" showErrorMessage="1" sqref="D7" xr:uid="{00000000-0002-0000-D800-000004000000}">
      <formula1>Nombre_indicador_ODS</formula1>
    </dataValidation>
    <dataValidation type="list" allowBlank="1" showInputMessage="1" showErrorMessage="1" sqref="D14" xr:uid="{00000000-0002-0000-D800-000005000000}">
      <formula1>Tipo_indicador</formula1>
    </dataValidation>
    <dataValidation type="list" allowBlank="1" showInputMessage="1" showErrorMessage="1" sqref="D25" xr:uid="{00000000-0002-0000-D800-000006000000}">
      <formula1>Tipo_operación</formula1>
    </dataValidation>
  </dataValidations>
  <hyperlinks>
    <hyperlink ref="B1" location="'7.a.1'!A1" display="REGRESAR" xr:uid="{00000000-0004-0000-D800-000000000000}"/>
    <hyperlink ref="D8" r:id="rId1" xr:uid="{00000000-0004-0000-D800-000001000000}"/>
  </hyperlinks>
  <pageMargins left="0.7" right="0.7" top="0.75" bottom="0.75" header="0.3" footer="0.3"/>
</worksheet>
</file>

<file path=xl/worksheets/sheet2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900-000000000000}">
  <sheetPr codeName="Hoja212"/>
  <dimension ref="A1:T25"/>
  <sheetViews>
    <sheetView showGridLines="0" zoomScaleNormal="100" workbookViewId="0">
      <pane ySplit="1" topLeftCell="A2" activePane="bottomLeft" state="frozen"/>
      <selection sqref="A1:B1"/>
      <selection pane="bottomLeft"/>
    </sheetView>
  </sheetViews>
  <sheetFormatPr baseColWidth="10" defaultColWidth="11.44140625" defaultRowHeight="13.2" x14ac:dyDescent="0.35"/>
  <cols>
    <col min="1" max="2" width="16.21875" style="338" customWidth="1"/>
    <col min="3" max="3" width="13" style="1269" customWidth="1"/>
    <col min="4" max="4" width="11.21875" style="338" customWidth="1"/>
    <col min="5" max="5" width="15" style="338" customWidth="1"/>
    <col min="6" max="6" width="13.21875" style="338" customWidth="1"/>
    <col min="7" max="10" width="11.21875" style="338" customWidth="1"/>
    <col min="11" max="16384" width="11.44140625" style="338"/>
  </cols>
  <sheetData>
    <row r="1" spans="1:20" s="1260" customFormat="1" ht="18.600000000000001" x14ac:dyDescent="0.45">
      <c r="A1" s="576" t="s">
        <v>337</v>
      </c>
      <c r="B1" s="1321"/>
      <c r="C1" s="3119" t="s">
        <v>430</v>
      </c>
      <c r="D1" s="3119"/>
    </row>
    <row r="2" spans="1:20" s="1260" customFormat="1" ht="18.600000000000001" x14ac:dyDescent="0.45">
      <c r="C2" s="1299"/>
    </row>
    <row r="3" spans="1:20" s="1260" customFormat="1" ht="18.600000000000001" x14ac:dyDescent="0.45">
      <c r="A3" s="3789" t="s">
        <v>339</v>
      </c>
      <c r="B3" s="3795"/>
      <c r="C3" s="3789" t="s">
        <v>1425</v>
      </c>
      <c r="D3" s="3797"/>
      <c r="E3" s="3797"/>
      <c r="F3" s="3797"/>
      <c r="G3" s="3797"/>
      <c r="H3" s="3797"/>
      <c r="I3" s="3797"/>
      <c r="J3" s="3797"/>
      <c r="K3" s="3797"/>
      <c r="L3" s="3797"/>
      <c r="M3" s="3797"/>
      <c r="N3" s="3797"/>
      <c r="O3" s="3797"/>
      <c r="P3" s="3797"/>
      <c r="Q3" s="3797"/>
      <c r="R3" s="3797"/>
      <c r="S3" s="3797"/>
      <c r="T3" s="3797"/>
    </row>
    <row r="4" spans="1:20" s="1260" customFormat="1" ht="38.4" customHeight="1" x14ac:dyDescent="0.45">
      <c r="A4" s="3789" t="s">
        <v>340</v>
      </c>
      <c r="B4" s="3790"/>
      <c r="C4" s="3798" t="s">
        <v>91</v>
      </c>
      <c r="D4" s="3825"/>
      <c r="E4" s="3825"/>
      <c r="F4" s="3825"/>
      <c r="G4" s="3825"/>
      <c r="H4" s="3825"/>
      <c r="I4" s="3825"/>
      <c r="J4" s="3825"/>
      <c r="K4" s="3825"/>
      <c r="L4" s="3825"/>
      <c r="M4" s="3825"/>
      <c r="N4" s="3825"/>
      <c r="O4" s="3825"/>
      <c r="P4" s="3825"/>
      <c r="Q4" s="3825"/>
      <c r="R4" s="3825"/>
      <c r="S4" s="3825"/>
      <c r="T4" s="3825"/>
    </row>
    <row r="5" spans="1:20" s="1260" customFormat="1" ht="18.600000000000001" x14ac:dyDescent="0.45">
      <c r="A5" s="3789" t="s">
        <v>341</v>
      </c>
      <c r="B5" s="3790"/>
      <c r="C5" s="3798" t="s">
        <v>4239</v>
      </c>
      <c r="D5" s="3825"/>
      <c r="E5" s="3825"/>
      <c r="F5" s="3825"/>
      <c r="G5" s="3825"/>
      <c r="H5" s="3825"/>
      <c r="I5" s="3825"/>
      <c r="J5" s="3825"/>
      <c r="K5" s="3825"/>
      <c r="L5" s="3825"/>
      <c r="M5" s="3825"/>
      <c r="N5" s="3825"/>
      <c r="O5" s="3825"/>
      <c r="P5" s="3825"/>
      <c r="Q5" s="3825"/>
      <c r="R5" s="3825"/>
      <c r="S5" s="3825"/>
      <c r="T5" s="3825"/>
    </row>
    <row r="6" spans="1:20" s="1260" customFormat="1" ht="18.600000000000001" x14ac:dyDescent="0.45">
      <c r="A6" s="3789" t="s">
        <v>417</v>
      </c>
      <c r="B6" s="3790"/>
      <c r="C6" s="3789" t="s">
        <v>5217</v>
      </c>
      <c r="D6" s="3797"/>
      <c r="E6" s="3797"/>
      <c r="F6" s="3797"/>
      <c r="G6" s="3797"/>
      <c r="H6" s="3797"/>
      <c r="I6" s="3797"/>
      <c r="J6" s="3797"/>
      <c r="K6" s="3797"/>
      <c r="L6" s="3797"/>
      <c r="M6" s="3797"/>
      <c r="N6" s="3797"/>
      <c r="O6" s="3797"/>
      <c r="P6" s="3797"/>
      <c r="Q6" s="3797"/>
      <c r="R6" s="3797"/>
      <c r="S6" s="3797"/>
      <c r="T6" s="3797"/>
    </row>
    <row r="7" spans="1:20" s="1260" customFormat="1" ht="18.600000000000001" x14ac:dyDescent="0.45">
      <c r="A7" s="1383"/>
      <c r="B7" s="1490"/>
    </row>
    <row r="8" spans="1:20" s="1260" customFormat="1" ht="18.600000000000001" x14ac:dyDescent="0.45">
      <c r="A8" s="1325"/>
      <c r="C8" s="1299"/>
    </row>
    <row r="9" spans="1:20" s="1260" customFormat="1" ht="37.5" customHeight="1" x14ac:dyDescent="0.45">
      <c r="C9" s="3320" t="s">
        <v>5217</v>
      </c>
      <c r="D9" s="3320"/>
      <c r="E9" s="3320"/>
      <c r="F9" s="3320"/>
      <c r="J9" s="1374" t="s">
        <v>6513</v>
      </c>
    </row>
    <row r="10" spans="1:20" ht="52.2" x14ac:dyDescent="0.45">
      <c r="C10" s="1430" t="s">
        <v>458</v>
      </c>
      <c r="D10" s="1430" t="s">
        <v>1501</v>
      </c>
      <c r="E10" s="1430" t="s">
        <v>4596</v>
      </c>
      <c r="F10" s="1430" t="s">
        <v>4597</v>
      </c>
      <c r="G10" s="178"/>
      <c r="H10" s="178"/>
      <c r="I10" s="178"/>
      <c r="J10" s="178"/>
      <c r="K10" s="178"/>
      <c r="L10" s="178"/>
      <c r="M10" s="178"/>
      <c r="N10" s="178"/>
      <c r="O10" s="178"/>
      <c r="P10" s="178"/>
    </row>
    <row r="11" spans="1:20" ht="17.399999999999999" x14ac:dyDescent="0.45">
      <c r="C11" s="2613">
        <v>2012</v>
      </c>
      <c r="D11" s="2650">
        <v>4652458.9305058112</v>
      </c>
      <c r="E11" s="1492">
        <v>2107430000</v>
      </c>
      <c r="F11" s="1493">
        <f>+(E11/D11)</f>
        <v>452.9712204833761</v>
      </c>
      <c r="G11" s="178"/>
      <c r="H11" s="178"/>
      <c r="I11" s="178"/>
      <c r="J11" s="178"/>
      <c r="K11" s="178"/>
      <c r="L11" s="178"/>
      <c r="M11" s="178"/>
      <c r="N11" s="178"/>
      <c r="O11" s="178"/>
      <c r="P11" s="178"/>
    </row>
    <row r="12" spans="1:20" ht="17.399999999999999" x14ac:dyDescent="0.45">
      <c r="C12" s="2613">
        <v>2013</v>
      </c>
      <c r="D12" s="2650">
        <v>4713168.1414101515</v>
      </c>
      <c r="E12" s="1492">
        <v>2132632000</v>
      </c>
      <c r="F12" s="1493">
        <f t="shared" ref="F12:F18" si="0">+(E12/D12)</f>
        <v>452.48375105962788</v>
      </c>
      <c r="G12" s="178"/>
      <c r="H12" s="178"/>
      <c r="I12" s="178"/>
      <c r="J12" s="178"/>
      <c r="K12" s="178"/>
      <c r="L12" s="178"/>
      <c r="M12" s="178"/>
      <c r="N12" s="178"/>
      <c r="O12" s="178"/>
      <c r="P12" s="178"/>
    </row>
    <row r="13" spans="1:20" ht="17.399999999999999" x14ac:dyDescent="0.45">
      <c r="C13" s="2613">
        <v>2014</v>
      </c>
      <c r="D13" s="2650">
        <v>4773129.933844462</v>
      </c>
      <c r="E13" s="1492">
        <v>2291305000</v>
      </c>
      <c r="F13" s="1493">
        <f t="shared" si="0"/>
        <v>480.0424525955645</v>
      </c>
      <c r="G13" s="178"/>
      <c r="H13" s="178"/>
      <c r="I13" s="178"/>
      <c r="J13" s="178"/>
      <c r="K13" s="178"/>
      <c r="L13" s="178"/>
      <c r="M13" s="178"/>
      <c r="N13" s="178"/>
      <c r="O13" s="178"/>
      <c r="P13" s="178"/>
    </row>
    <row r="14" spans="1:20" ht="17.399999999999999" x14ac:dyDescent="0.45">
      <c r="C14" s="2613">
        <v>2015</v>
      </c>
      <c r="D14" s="2650">
        <v>4832233.8134650989</v>
      </c>
      <c r="E14" s="1492">
        <v>2474189000</v>
      </c>
      <c r="F14" s="1493">
        <f t="shared" si="0"/>
        <v>512.01764970594593</v>
      </c>
      <c r="G14" s="178"/>
      <c r="H14" s="178"/>
      <c r="I14" s="178"/>
      <c r="J14" s="178"/>
      <c r="K14" s="178"/>
      <c r="L14" s="178"/>
      <c r="M14" s="178"/>
      <c r="N14" s="178"/>
      <c r="O14" s="178"/>
      <c r="P14" s="178"/>
    </row>
    <row r="15" spans="1:20" ht="17.399999999999999" x14ac:dyDescent="0.45">
      <c r="C15" s="2613">
        <v>2016</v>
      </c>
      <c r="D15" s="2650">
        <v>4890379.4522162471</v>
      </c>
      <c r="E15" s="1492">
        <v>2898753000</v>
      </c>
      <c r="F15" s="1493">
        <f t="shared" si="0"/>
        <v>592.74602887641538</v>
      </c>
      <c r="G15" s="178"/>
      <c r="H15" s="178"/>
      <c r="I15" s="178"/>
      <c r="J15" s="178"/>
      <c r="K15" s="178"/>
      <c r="L15" s="178"/>
      <c r="M15" s="178"/>
      <c r="N15" s="178"/>
      <c r="O15" s="178"/>
      <c r="P15" s="178"/>
    </row>
    <row r="16" spans="1:20" ht="17.399999999999999" x14ac:dyDescent="0.45">
      <c r="C16" s="2613">
        <v>2017</v>
      </c>
      <c r="D16" s="2650">
        <v>4947489.5933225229</v>
      </c>
      <c r="E16" s="1492">
        <v>2962084000</v>
      </c>
      <c r="F16" s="1493">
        <f t="shared" si="0"/>
        <v>598.70444275372199</v>
      </c>
      <c r="G16" s="178"/>
      <c r="H16" s="178"/>
      <c r="I16" s="178"/>
      <c r="J16" s="178"/>
      <c r="K16" s="178"/>
      <c r="L16" s="178"/>
      <c r="M16" s="178"/>
      <c r="N16" s="178"/>
      <c r="O16" s="178"/>
      <c r="P16" s="178"/>
    </row>
    <row r="17" spans="3:16" ht="17.399999999999999" x14ac:dyDescent="0.45">
      <c r="C17" s="2613">
        <v>2018</v>
      </c>
      <c r="D17" s="2650">
        <v>5003401.9576721285</v>
      </c>
      <c r="E17" s="1492">
        <v>3049042000</v>
      </c>
      <c r="F17" s="1493">
        <f t="shared" si="0"/>
        <v>609.39377363528683</v>
      </c>
      <c r="G17" s="178"/>
      <c r="H17" s="178"/>
      <c r="I17" s="178"/>
      <c r="J17" s="178"/>
      <c r="K17" s="178"/>
      <c r="L17" s="178"/>
      <c r="M17" s="178"/>
      <c r="N17" s="178"/>
      <c r="O17" s="178"/>
      <c r="P17" s="178"/>
    </row>
    <row r="18" spans="3:16" ht="17.399999999999999" x14ac:dyDescent="0.45">
      <c r="C18" s="2613">
        <v>2019</v>
      </c>
      <c r="D18" s="2650">
        <v>5058007.147219019</v>
      </c>
      <c r="E18" s="1492">
        <v>3096242000</v>
      </c>
      <c r="F18" s="1493">
        <f t="shared" si="0"/>
        <v>612.14662413088286</v>
      </c>
      <c r="G18" s="178"/>
      <c r="H18" s="178"/>
      <c r="I18" s="178"/>
      <c r="J18" s="178"/>
      <c r="K18" s="178"/>
      <c r="L18" s="178"/>
      <c r="M18" s="178"/>
      <c r="N18" s="178"/>
      <c r="O18" s="178"/>
      <c r="P18" s="178"/>
    </row>
    <row r="19" spans="3:16" ht="17.399999999999999" x14ac:dyDescent="0.45">
      <c r="C19" s="2613">
        <v>2020</v>
      </c>
      <c r="D19" s="2650">
        <v>5111238.2164686518</v>
      </c>
      <c r="E19" s="1492">
        <v>3066966000</v>
      </c>
      <c r="F19" s="1493">
        <f>+(E19/D19)</f>
        <v>600.04364306834498</v>
      </c>
      <c r="G19" s="178"/>
      <c r="H19" s="178"/>
      <c r="I19" s="178"/>
      <c r="J19" s="178"/>
      <c r="K19" s="178"/>
      <c r="L19" s="178"/>
      <c r="M19" s="178"/>
      <c r="N19" s="178"/>
      <c r="O19" s="178"/>
      <c r="P19" s="178"/>
    </row>
    <row r="20" spans="3:16" ht="17.399999999999999" x14ac:dyDescent="0.45">
      <c r="C20" s="2613">
        <v>2021</v>
      </c>
      <c r="D20" s="2650">
        <v>5163021</v>
      </c>
      <c r="E20" s="1492">
        <v>3115300000</v>
      </c>
      <c r="F20" s="1493">
        <f>+(E20/D20)</f>
        <v>603.38704800929531</v>
      </c>
      <c r="G20" s="178"/>
      <c r="H20" s="178"/>
      <c r="I20" s="178"/>
      <c r="J20" s="178"/>
      <c r="K20" s="178"/>
      <c r="L20" s="178"/>
      <c r="M20" s="178"/>
      <c r="N20" s="178"/>
      <c r="O20" s="178"/>
      <c r="P20" s="178"/>
    </row>
    <row r="21" spans="3:16" ht="17.399999999999999" x14ac:dyDescent="0.45">
      <c r="C21" s="2615">
        <v>2022</v>
      </c>
      <c r="D21" s="1798">
        <v>5213362</v>
      </c>
      <c r="E21" s="1495">
        <v>3064300000</v>
      </c>
      <c r="F21" s="1496">
        <f t="shared" ref="F21" si="1">+(E21/D21)</f>
        <v>587.77809789536968</v>
      </c>
      <c r="G21" s="2562"/>
      <c r="H21" s="2562"/>
      <c r="I21" s="2562"/>
      <c r="J21" s="2562"/>
      <c r="K21" s="2562"/>
      <c r="L21" s="2562"/>
      <c r="M21" s="2562"/>
      <c r="N21" s="2562"/>
      <c r="O21" s="2562"/>
      <c r="P21" s="2562"/>
    </row>
    <row r="22" spans="3:16" ht="21.6" customHeight="1" x14ac:dyDescent="0.45">
      <c r="C22" s="3515" t="s">
        <v>6515</v>
      </c>
      <c r="D22" s="3515"/>
      <c r="E22" s="3515"/>
      <c r="F22" s="3515"/>
      <c r="G22" s="178"/>
      <c r="H22" s="178"/>
      <c r="I22" s="178"/>
      <c r="J22" s="178"/>
      <c r="K22" s="178"/>
      <c r="L22" s="178"/>
      <c r="M22" s="178"/>
      <c r="N22" s="178"/>
      <c r="O22" s="178"/>
      <c r="P22" s="178"/>
    </row>
    <row r="23" spans="3:16" ht="38.4" customHeight="1" x14ac:dyDescent="0.45">
      <c r="C23" s="3515"/>
      <c r="D23" s="3515"/>
      <c r="E23" s="3515"/>
      <c r="F23" s="3515"/>
      <c r="G23" s="178"/>
      <c r="H23" s="178"/>
      <c r="I23" s="178"/>
      <c r="J23" s="178"/>
      <c r="K23" s="178"/>
      <c r="L23" s="178"/>
      <c r="M23" s="178"/>
      <c r="N23" s="178"/>
      <c r="O23" s="178"/>
      <c r="P23" s="178"/>
    </row>
    <row r="24" spans="3:16" ht="17.399999999999999" x14ac:dyDescent="0.45">
      <c r="C24" s="1271"/>
      <c r="D24" s="178"/>
      <c r="E24" s="178"/>
      <c r="F24" s="178"/>
      <c r="G24" s="178"/>
      <c r="H24" s="178"/>
      <c r="I24" s="178"/>
      <c r="J24" s="178"/>
      <c r="K24" s="178"/>
      <c r="L24" s="178"/>
      <c r="M24" s="178"/>
      <c r="N24" s="178"/>
      <c r="O24" s="178"/>
      <c r="P24" s="178"/>
    </row>
    <row r="25" spans="3:16" ht="40.200000000000003" customHeight="1" x14ac:dyDescent="0.45">
      <c r="C25" s="1271"/>
      <c r="D25" s="178"/>
      <c r="E25" s="178"/>
      <c r="F25" s="178"/>
      <c r="G25" s="178"/>
      <c r="H25" s="178"/>
      <c r="I25" s="178"/>
      <c r="J25" s="3510" t="s">
        <v>6514</v>
      </c>
      <c r="K25" s="3510"/>
      <c r="L25" s="3510"/>
      <c r="M25" s="3510"/>
      <c r="N25" s="3510"/>
      <c r="O25" s="3510"/>
      <c r="P25" s="3510"/>
    </row>
  </sheetData>
  <mergeCells count="12">
    <mergeCell ref="C9:F9"/>
    <mergeCell ref="J25:P25"/>
    <mergeCell ref="A5:B5"/>
    <mergeCell ref="C5:T5"/>
    <mergeCell ref="A6:B6"/>
    <mergeCell ref="C6:T6"/>
    <mergeCell ref="C22:F23"/>
    <mergeCell ref="C1:D1"/>
    <mergeCell ref="A3:B3"/>
    <mergeCell ref="C3:T3"/>
    <mergeCell ref="A4:B4"/>
    <mergeCell ref="C4:T4"/>
  </mergeCells>
  <hyperlinks>
    <hyperlink ref="A1" location="'ODS 7.'!A1" display="REGRESAR" xr:uid="{00000000-0004-0000-D900-000000000000}"/>
    <hyperlink ref="C1:D1" location="'Metadato 7.b.1'!A1" display="VER METADATO" xr:uid="{00000000-0004-0000-D900-000001000000}"/>
  </hyperlinks>
  <pageMargins left="0.7" right="0.7" top="0.75" bottom="0.75" header="0.3" footer="0.3"/>
  <pageSetup orientation="portrait" r:id="rId1"/>
  <drawing r:id="rId2"/>
</worksheet>
</file>

<file path=xl/worksheets/sheet2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A00-000000000000}">
  <sheetPr codeName="Hoja213">
    <tabColor theme="0" tint="-0.499984740745262"/>
  </sheetPr>
  <dimension ref="A1:F46"/>
  <sheetViews>
    <sheetView showGridLines="0" zoomScaleNormal="100" workbookViewId="0">
      <pane ySplit="1" topLeftCell="A2" activePane="bottomLeft" state="frozen"/>
      <selection sqref="A1:B1"/>
      <selection pane="bottomLeft" activeCell="B1" sqref="B1"/>
    </sheetView>
  </sheetViews>
  <sheetFormatPr baseColWidth="10" defaultColWidth="11.44140625" defaultRowHeight="17.399999999999999" x14ac:dyDescent="0.3"/>
  <cols>
    <col min="1" max="1" width="11.44140625" style="1305"/>
    <col min="2" max="2" width="26.44140625" style="1305" customWidth="1"/>
    <col min="3" max="3" width="24" style="1305" customWidth="1"/>
    <col min="4" max="4" width="94.6640625" style="1305" customWidth="1"/>
    <col min="5" max="5" width="11.44140625" style="1305"/>
    <col min="6" max="6" width="7.21875" style="1305" customWidth="1"/>
    <col min="7" max="16384" width="11.44140625" style="1305"/>
  </cols>
  <sheetData>
    <row r="1" spans="1:6" x14ac:dyDescent="0.3">
      <c r="B1" s="481" t="s">
        <v>337</v>
      </c>
    </row>
    <row r="2" spans="1:6" ht="18" thickBot="1" x14ac:dyDescent="0.35"/>
    <row r="3" spans="1:6" ht="23.25" customHeight="1" thickBot="1" x14ac:dyDescent="0.35">
      <c r="B3" s="3796" t="s">
        <v>370</v>
      </c>
      <c r="C3" s="3796"/>
      <c r="D3" s="3796"/>
      <c r="F3" s="1356" t="s">
        <v>471</v>
      </c>
    </row>
    <row r="4" spans="1:6" ht="15.75" customHeight="1" x14ac:dyDescent="0.3">
      <c r="A4" s="1306"/>
      <c r="B4" s="3142" t="s">
        <v>449</v>
      </c>
      <c r="C4" s="3142"/>
      <c r="D4" s="44" t="s">
        <v>27</v>
      </c>
    </row>
    <row r="5" spans="1:6" ht="65.25" customHeight="1" x14ac:dyDescent="0.3">
      <c r="B5" s="3142" t="s">
        <v>373</v>
      </c>
      <c r="C5" s="3142"/>
      <c r="D5" s="44" t="s">
        <v>91</v>
      </c>
    </row>
    <row r="6" spans="1:6" x14ac:dyDescent="0.3">
      <c r="B6" s="3142" t="s">
        <v>374</v>
      </c>
      <c r="C6" s="3142"/>
      <c r="D6" s="45" t="s">
        <v>1431</v>
      </c>
    </row>
    <row r="7" spans="1:6" x14ac:dyDescent="0.3">
      <c r="B7" s="3143" t="s">
        <v>375</v>
      </c>
      <c r="C7" s="3143"/>
      <c r="D7" s="46" t="s">
        <v>4037</v>
      </c>
    </row>
    <row r="8" spans="1:6" x14ac:dyDescent="0.3">
      <c r="B8" s="3143" t="s">
        <v>2480</v>
      </c>
      <c r="C8" s="3143"/>
      <c r="D8" s="1266" t="s">
        <v>2575</v>
      </c>
    </row>
    <row r="9" spans="1:6" x14ac:dyDescent="0.45">
      <c r="B9" s="178"/>
      <c r="C9" s="178"/>
      <c r="D9" s="178"/>
    </row>
    <row r="10" spans="1:6" ht="23.25" customHeight="1" x14ac:dyDescent="0.3">
      <c r="B10" s="3796" t="s">
        <v>376</v>
      </c>
      <c r="C10" s="3796"/>
      <c r="D10" s="3796"/>
    </row>
    <row r="11" spans="1:6" x14ac:dyDescent="0.3">
      <c r="B11" s="3185" t="s">
        <v>377</v>
      </c>
      <c r="C11" s="3156"/>
      <c r="D11" s="44" t="s">
        <v>1482</v>
      </c>
    </row>
    <row r="12" spans="1:6" ht="15" customHeight="1" x14ac:dyDescent="0.3">
      <c r="B12" s="3143" t="s">
        <v>379</v>
      </c>
      <c r="C12" s="3143"/>
      <c r="D12" s="661" t="s">
        <v>4598</v>
      </c>
    </row>
    <row r="13" spans="1:6" x14ac:dyDescent="0.3">
      <c r="B13" s="3142" t="s">
        <v>380</v>
      </c>
      <c r="C13" s="3142"/>
      <c r="D13" s="603" t="s">
        <v>1431</v>
      </c>
    </row>
    <row r="14" spans="1:6" x14ac:dyDescent="0.3">
      <c r="B14" s="3142" t="s">
        <v>381</v>
      </c>
      <c r="C14" s="3156"/>
      <c r="D14" s="603" t="s">
        <v>10</v>
      </c>
    </row>
    <row r="15" spans="1:6" ht="104.4" x14ac:dyDescent="0.3">
      <c r="B15" s="3142" t="s">
        <v>382</v>
      </c>
      <c r="C15" s="3142"/>
      <c r="D15" s="44" t="s">
        <v>6019</v>
      </c>
    </row>
    <row r="16" spans="1:6" ht="121.8" x14ac:dyDescent="0.3">
      <c r="B16" s="3142" t="s">
        <v>383</v>
      </c>
      <c r="C16" s="3142"/>
      <c r="D16" s="83" t="s">
        <v>4599</v>
      </c>
    </row>
    <row r="17" spans="2:4" x14ac:dyDescent="0.3">
      <c r="B17" s="3142" t="s">
        <v>384</v>
      </c>
      <c r="C17" s="3142"/>
      <c r="D17" s="57" t="s">
        <v>4597</v>
      </c>
    </row>
    <row r="18" spans="2:4" x14ac:dyDescent="0.3">
      <c r="B18" s="3143" t="s">
        <v>386</v>
      </c>
      <c r="C18" s="3143"/>
      <c r="D18" s="44"/>
    </row>
    <row r="19" spans="2:4" ht="15" customHeight="1" x14ac:dyDescent="0.3">
      <c r="B19" s="3144" t="s">
        <v>387</v>
      </c>
      <c r="C19" s="3145"/>
      <c r="D19" s="57" t="s">
        <v>4600</v>
      </c>
    </row>
    <row r="20" spans="2:4" x14ac:dyDescent="0.3">
      <c r="B20" s="3142" t="s">
        <v>388</v>
      </c>
      <c r="C20" s="3142"/>
      <c r="D20" s="44" t="s">
        <v>389</v>
      </c>
    </row>
    <row r="21" spans="2:4" x14ac:dyDescent="0.3">
      <c r="B21" s="3146" t="s">
        <v>390</v>
      </c>
      <c r="C21" s="54" t="s">
        <v>391</v>
      </c>
      <c r="D21" s="44" t="s">
        <v>1643</v>
      </c>
    </row>
    <row r="22" spans="2:4" x14ac:dyDescent="0.3">
      <c r="B22" s="3147"/>
      <c r="C22" s="577" t="s">
        <v>393</v>
      </c>
      <c r="D22" s="57" t="s">
        <v>1643</v>
      </c>
    </row>
    <row r="23" spans="2:4" x14ac:dyDescent="0.3">
      <c r="B23" s="3142" t="s">
        <v>395</v>
      </c>
      <c r="C23" s="3142"/>
      <c r="D23" s="44" t="s">
        <v>427</v>
      </c>
    </row>
    <row r="24" spans="2:4" ht="34.799999999999997" x14ac:dyDescent="0.3">
      <c r="B24" s="3142" t="s">
        <v>397</v>
      </c>
      <c r="C24" s="3142"/>
      <c r="D24" s="44" t="s">
        <v>4601</v>
      </c>
    </row>
    <row r="25" spans="2:4" x14ac:dyDescent="0.3">
      <c r="B25" s="3142" t="s">
        <v>399</v>
      </c>
      <c r="C25" s="3142"/>
      <c r="D25" s="57" t="s">
        <v>22</v>
      </c>
    </row>
    <row r="26" spans="2:4" ht="15" customHeight="1" x14ac:dyDescent="0.3">
      <c r="B26" s="3143" t="s">
        <v>401</v>
      </c>
      <c r="C26" s="3143"/>
      <c r="D26" s="44"/>
    </row>
    <row r="27" spans="2:4" x14ac:dyDescent="0.3">
      <c r="B27" s="3149" t="s">
        <v>403</v>
      </c>
      <c r="C27" s="3150"/>
      <c r="D27" s="44"/>
    </row>
    <row r="28" spans="2:4" x14ac:dyDescent="0.3">
      <c r="B28" s="578" t="s">
        <v>404</v>
      </c>
      <c r="C28" s="579"/>
      <c r="D28" s="44"/>
    </row>
    <row r="29" spans="2:4" x14ac:dyDescent="0.3">
      <c r="B29" s="3151" t="s">
        <v>405</v>
      </c>
      <c r="C29" s="3152"/>
      <c r="D29" s="61"/>
    </row>
    <row r="30" spans="2:4" x14ac:dyDescent="0.3">
      <c r="B30" s="62"/>
      <c r="C30" s="62"/>
      <c r="D30" s="63"/>
    </row>
    <row r="31" spans="2:4" ht="23.25" customHeight="1" thickBot="1" x14ac:dyDescent="0.35">
      <c r="B31" s="3826" t="s">
        <v>406</v>
      </c>
      <c r="C31" s="3826"/>
      <c r="D31" s="3826"/>
    </row>
    <row r="32" spans="2:4" ht="21.75" customHeight="1" x14ac:dyDescent="0.3">
      <c r="B32" s="3556" t="s">
        <v>407</v>
      </c>
      <c r="C32" s="3557"/>
      <c r="D32" s="158" t="s">
        <v>1075</v>
      </c>
    </row>
    <row r="33" spans="2:4" x14ac:dyDescent="0.3">
      <c r="B33" s="3558" t="s">
        <v>409</v>
      </c>
      <c r="C33" s="3150"/>
      <c r="D33" s="159" t="s">
        <v>6508</v>
      </c>
    </row>
    <row r="34" spans="2:4" x14ac:dyDescent="0.3">
      <c r="B34" s="3558" t="s">
        <v>411</v>
      </c>
      <c r="C34" s="3150"/>
      <c r="D34" s="159" t="s">
        <v>1077</v>
      </c>
    </row>
    <row r="35" spans="2:4" x14ac:dyDescent="0.3">
      <c r="B35" s="3558" t="s">
        <v>413</v>
      </c>
      <c r="C35" s="3150"/>
      <c r="D35" s="45" t="s">
        <v>1647</v>
      </c>
    </row>
    <row r="36" spans="2:4" ht="18" thickBot="1" x14ac:dyDescent="0.35">
      <c r="B36" s="3559" t="s">
        <v>415</v>
      </c>
      <c r="C36" s="3560"/>
      <c r="D36" s="1357" t="s">
        <v>1648</v>
      </c>
    </row>
    <row r="37" spans="2:4" x14ac:dyDescent="0.3">
      <c r="B37" s="3556" t="s">
        <v>407</v>
      </c>
      <c r="C37" s="3557"/>
      <c r="D37" s="158" t="s">
        <v>4876</v>
      </c>
    </row>
    <row r="38" spans="2:4" x14ac:dyDescent="0.3">
      <c r="B38" s="3558" t="s">
        <v>409</v>
      </c>
      <c r="C38" s="3150"/>
      <c r="D38" s="159" t="s">
        <v>1649</v>
      </c>
    </row>
    <row r="39" spans="2:4" x14ac:dyDescent="0.3">
      <c r="B39" s="3558" t="s">
        <v>411</v>
      </c>
      <c r="C39" s="3150"/>
      <c r="D39" s="159" t="s">
        <v>1077</v>
      </c>
    </row>
    <row r="40" spans="2:4" x14ac:dyDescent="0.3">
      <c r="B40" s="3558" t="s">
        <v>413</v>
      </c>
      <c r="C40" s="3150"/>
      <c r="D40" s="159" t="s">
        <v>4877</v>
      </c>
    </row>
    <row r="41" spans="2:4" ht="18" thickBot="1" x14ac:dyDescent="0.35">
      <c r="B41" s="3559" t="s">
        <v>415</v>
      </c>
      <c r="C41" s="3560"/>
      <c r="D41" s="1357" t="s">
        <v>4878</v>
      </c>
    </row>
    <row r="42" spans="2:4" x14ac:dyDescent="0.3">
      <c r="B42" s="3556" t="s">
        <v>407</v>
      </c>
      <c r="C42" s="3557"/>
      <c r="D42" s="158" t="s">
        <v>4472</v>
      </c>
    </row>
    <row r="43" spans="2:4" x14ac:dyDescent="0.3">
      <c r="B43" s="3558" t="s">
        <v>409</v>
      </c>
      <c r="C43" s="3150"/>
      <c r="D43" s="159" t="s">
        <v>1649</v>
      </c>
    </row>
    <row r="44" spans="2:4" x14ac:dyDescent="0.3">
      <c r="B44" s="3558" t="s">
        <v>411</v>
      </c>
      <c r="C44" s="3150"/>
      <c r="D44" s="159" t="s">
        <v>1077</v>
      </c>
    </row>
    <row r="45" spans="2:4" x14ac:dyDescent="0.3">
      <c r="B45" s="3558" t="s">
        <v>413</v>
      </c>
      <c r="C45" s="3150"/>
      <c r="D45" s="159" t="s">
        <v>6509</v>
      </c>
    </row>
    <row r="46" spans="2:4" ht="18" thickBot="1" x14ac:dyDescent="0.35">
      <c r="B46" s="3559" t="s">
        <v>415</v>
      </c>
      <c r="C46" s="3560"/>
      <c r="D46" s="1357" t="s">
        <v>4473</v>
      </c>
    </row>
  </sheetData>
  <mergeCells count="40">
    <mergeCell ref="B44:C44"/>
    <mergeCell ref="B45:C45"/>
    <mergeCell ref="B46:C46"/>
    <mergeCell ref="B39:C39"/>
    <mergeCell ref="B40:C40"/>
    <mergeCell ref="B41:C41"/>
    <mergeCell ref="B42:C42"/>
    <mergeCell ref="B43:C43"/>
    <mergeCell ref="B16:C16"/>
    <mergeCell ref="B3:D3"/>
    <mergeCell ref="B4:C4"/>
    <mergeCell ref="B5:C5"/>
    <mergeCell ref="B6:C6"/>
    <mergeCell ref="B7:C7"/>
    <mergeCell ref="B10:D10"/>
    <mergeCell ref="B11:C11"/>
    <mergeCell ref="B12:C12"/>
    <mergeCell ref="B13:C13"/>
    <mergeCell ref="B14:C14"/>
    <mergeCell ref="B15:C15"/>
    <mergeCell ref="B8:C8"/>
    <mergeCell ref="B31:D31"/>
    <mergeCell ref="B17:C17"/>
    <mergeCell ref="B18:C18"/>
    <mergeCell ref="B19:C19"/>
    <mergeCell ref="B20:C20"/>
    <mergeCell ref="B21:B22"/>
    <mergeCell ref="B23:C23"/>
    <mergeCell ref="B24:C24"/>
    <mergeCell ref="B25:C25"/>
    <mergeCell ref="B26:C26"/>
    <mergeCell ref="B27:C27"/>
    <mergeCell ref="B29:C29"/>
    <mergeCell ref="B37:C37"/>
    <mergeCell ref="B38:C38"/>
    <mergeCell ref="B32:C32"/>
    <mergeCell ref="B33:C33"/>
    <mergeCell ref="B34:C34"/>
    <mergeCell ref="B35:C35"/>
    <mergeCell ref="B36:C36"/>
  </mergeCells>
  <dataValidations count="7">
    <dataValidation allowBlank="1" showDropDown="1" showInputMessage="1" showErrorMessage="1" sqref="D13" xr:uid="{00000000-0002-0000-DA00-000000000000}"/>
    <dataValidation type="list" allowBlank="1" showInputMessage="1" showErrorMessage="1" sqref="D4" xr:uid="{00000000-0002-0000-DA00-000001000000}">
      <formula1>ODS</formula1>
    </dataValidation>
    <dataValidation type="list" allowBlank="1" showInputMessage="1" showErrorMessage="1" sqref="D5" xr:uid="{00000000-0002-0000-DA00-000002000000}">
      <formula1>Metas_ODS</formula1>
    </dataValidation>
    <dataValidation type="list" allowBlank="1" showInputMessage="1" showErrorMessage="1" sqref="D6" xr:uid="{00000000-0002-0000-DA00-000003000000}">
      <formula1>Numero_indicador</formula1>
    </dataValidation>
    <dataValidation type="list" allowBlank="1" showInputMessage="1" showErrorMessage="1" sqref="D7" xr:uid="{00000000-0002-0000-DA00-000004000000}">
      <formula1>Nombre_indicador_ODS</formula1>
    </dataValidation>
    <dataValidation type="list" allowBlank="1" showInputMessage="1" showErrorMessage="1" sqref="D14" xr:uid="{00000000-0002-0000-DA00-000005000000}">
      <formula1>Tipo_indicador</formula1>
    </dataValidation>
    <dataValidation type="list" allowBlank="1" showInputMessage="1" showErrorMessage="1" sqref="D25" xr:uid="{00000000-0002-0000-DA00-000006000000}">
      <formula1>Tipo_operación</formula1>
    </dataValidation>
  </dataValidations>
  <hyperlinks>
    <hyperlink ref="B1" location="'7.b.1'!A1" display="REGRESAR" xr:uid="{00000000-0004-0000-DA00-000000000000}"/>
    <hyperlink ref="D8" r:id="rId1" xr:uid="{00000000-0004-0000-DA00-000001000000}"/>
    <hyperlink ref="D41" r:id="rId2" display="alvaradoqi@bccr.fi.cr" xr:uid="{00000000-0004-0000-DA00-000002000000}"/>
    <hyperlink ref="D36" r:id="rId3" xr:uid="{00000000-0004-0000-DA00-000003000000}"/>
    <hyperlink ref="D46" r:id="rId4" display="rodriguezzm@bccr.fi.cr" xr:uid="{00000000-0004-0000-DA00-000004000000}"/>
  </hyperlinks>
  <pageMargins left="0.7" right="0.7" top="0.75" bottom="0.75" header="0.3" footer="0.3"/>
  <drawing r:id="rId5"/>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22"/>
  <dimension ref="A1:AC26"/>
  <sheetViews>
    <sheetView showGridLines="0" zoomScaleNormal="100" workbookViewId="0">
      <pane ySplit="1" topLeftCell="A2" activePane="bottomLeft" state="frozen"/>
      <selection activeCell="C1" sqref="C1"/>
      <selection pane="bottomLeft"/>
    </sheetView>
  </sheetViews>
  <sheetFormatPr baseColWidth="10" defaultColWidth="11.44140625" defaultRowHeight="13.2" x14ac:dyDescent="0.35"/>
  <cols>
    <col min="1" max="2" width="15.21875" style="39" customWidth="1"/>
    <col min="3" max="8" width="8.21875" style="39" customWidth="1"/>
    <col min="9" max="9" width="10.77734375" style="39" customWidth="1"/>
    <col min="10" max="10" width="10.44140625" style="39" customWidth="1"/>
    <col min="11" max="11" width="7" style="39" customWidth="1"/>
    <col min="12" max="12" width="3" style="39" customWidth="1"/>
    <col min="13" max="17" width="8.5546875" style="39" customWidth="1"/>
    <col min="18" max="18" width="9.77734375" style="39" customWidth="1"/>
    <col min="19" max="19" width="11.5546875" style="39" customWidth="1"/>
    <col min="20" max="20" width="7.77734375" style="39" customWidth="1"/>
    <col min="21" max="21" width="2.77734375" style="39" customWidth="1"/>
    <col min="22" max="26" width="8.5546875" style="39" customWidth="1"/>
    <col min="27" max="27" width="11.21875" style="39" customWidth="1"/>
    <col min="28" max="28" width="10.5546875" style="39" customWidth="1"/>
    <col min="29" max="16384" width="11.44140625" style="39"/>
  </cols>
  <sheetData>
    <row r="1" spans="1:29" ht="18.600000000000001" x14ac:dyDescent="0.45">
      <c r="A1" s="563" t="s">
        <v>337</v>
      </c>
      <c r="B1" s="160"/>
      <c r="C1" s="3119" t="s">
        <v>430</v>
      </c>
      <c r="D1" s="3119"/>
      <c r="E1" s="160"/>
      <c r="F1" s="160"/>
      <c r="G1" s="160"/>
      <c r="H1" s="160"/>
      <c r="I1" s="160"/>
      <c r="J1" s="160"/>
      <c r="K1" s="160"/>
      <c r="L1" s="160"/>
      <c r="M1" s="160"/>
      <c r="N1" s="160"/>
      <c r="O1" s="160"/>
      <c r="P1" s="160"/>
      <c r="Q1" s="160"/>
      <c r="R1" s="160"/>
      <c r="S1" s="160"/>
      <c r="T1" s="160"/>
      <c r="U1" s="160"/>
      <c r="V1" s="160"/>
      <c r="W1" s="160"/>
    </row>
    <row r="2" spans="1:29" ht="18.600000000000001" x14ac:dyDescent="0.45">
      <c r="A2" s="160"/>
      <c r="B2" s="160"/>
      <c r="C2" s="160"/>
      <c r="D2" s="160"/>
      <c r="E2" s="160"/>
      <c r="F2" s="160"/>
      <c r="G2" s="160"/>
      <c r="H2" s="160"/>
      <c r="I2" s="160"/>
      <c r="J2" s="160"/>
      <c r="K2" s="160"/>
      <c r="L2" s="160"/>
      <c r="M2" s="160"/>
      <c r="N2" s="160"/>
      <c r="O2" s="160"/>
      <c r="P2" s="160"/>
      <c r="Q2" s="160"/>
      <c r="R2" s="160"/>
      <c r="S2" s="160"/>
      <c r="T2" s="160"/>
      <c r="U2" s="160"/>
      <c r="V2" s="160"/>
      <c r="W2" s="160"/>
    </row>
    <row r="3" spans="1:29" s="41" customFormat="1" ht="18.600000000000001" customHeight="1" x14ac:dyDescent="0.3">
      <c r="A3" s="3111" t="s">
        <v>339</v>
      </c>
      <c r="B3" s="3111"/>
      <c r="C3" s="3196" t="s">
        <v>321</v>
      </c>
      <c r="D3" s="3197"/>
      <c r="E3" s="3197"/>
      <c r="F3" s="3197"/>
      <c r="G3" s="3197"/>
      <c r="H3" s="3197"/>
      <c r="I3" s="3197"/>
      <c r="J3" s="3197"/>
      <c r="K3" s="3197"/>
      <c r="L3" s="3197"/>
      <c r="M3" s="3197"/>
      <c r="N3" s="3197"/>
      <c r="O3" s="3197"/>
      <c r="P3" s="3197"/>
      <c r="Q3" s="3197"/>
      <c r="R3" s="3197"/>
      <c r="S3" s="3197"/>
      <c r="T3" s="3197"/>
      <c r="U3" s="3197"/>
      <c r="V3" s="3197"/>
      <c r="W3" s="3197"/>
      <c r="X3" s="236"/>
      <c r="Y3" s="236"/>
      <c r="Z3" s="236"/>
      <c r="AA3" s="236"/>
      <c r="AB3" s="236"/>
    </row>
    <row r="4" spans="1:29" s="41" customFormat="1" ht="34.799999999999997" customHeight="1" x14ac:dyDescent="0.3">
      <c r="A4" s="3111" t="s">
        <v>340</v>
      </c>
      <c r="B4" s="3111"/>
      <c r="C4" s="3196" t="s">
        <v>24</v>
      </c>
      <c r="D4" s="3197"/>
      <c r="E4" s="3197"/>
      <c r="F4" s="3197"/>
      <c r="G4" s="3197"/>
      <c r="H4" s="3197"/>
      <c r="I4" s="3197"/>
      <c r="J4" s="3197"/>
      <c r="K4" s="3197"/>
      <c r="L4" s="3197"/>
      <c r="M4" s="3197"/>
      <c r="N4" s="3197"/>
      <c r="O4" s="3198"/>
      <c r="P4" s="3198"/>
      <c r="Q4" s="3198"/>
      <c r="R4" s="3198"/>
      <c r="S4" s="3198"/>
      <c r="T4" s="3198"/>
      <c r="U4" s="3198"/>
      <c r="V4" s="3198"/>
      <c r="W4" s="3198"/>
      <c r="X4" s="236"/>
      <c r="Y4" s="236"/>
      <c r="Z4" s="236"/>
      <c r="AA4" s="236"/>
      <c r="AB4" s="236"/>
    </row>
    <row r="5" spans="1:29" s="41" customFormat="1" ht="17.25" customHeight="1" x14ac:dyDescent="0.3">
      <c r="A5" s="3111" t="s">
        <v>341</v>
      </c>
      <c r="B5" s="3111"/>
      <c r="C5" s="3196" t="s">
        <v>3946</v>
      </c>
      <c r="D5" s="3197"/>
      <c r="E5" s="3197"/>
      <c r="F5" s="3197"/>
      <c r="G5" s="3197"/>
      <c r="H5" s="3197"/>
      <c r="I5" s="3197"/>
      <c r="J5" s="3197"/>
      <c r="K5" s="3197"/>
      <c r="L5" s="3197"/>
      <c r="M5" s="3197"/>
      <c r="N5" s="3197"/>
      <c r="O5" s="3198"/>
      <c r="P5" s="3198"/>
      <c r="Q5" s="3198"/>
      <c r="R5" s="3198"/>
      <c r="S5" s="3198"/>
      <c r="T5" s="3198"/>
      <c r="U5" s="3198"/>
      <c r="V5" s="3198"/>
      <c r="W5" s="3198"/>
      <c r="X5" s="236"/>
      <c r="Y5" s="236"/>
      <c r="Z5" s="236"/>
      <c r="AA5" s="236"/>
      <c r="AB5" s="236"/>
    </row>
    <row r="6" spans="1:29" s="41" customFormat="1" ht="18.600000000000001" x14ac:dyDescent="0.3">
      <c r="A6" s="3111" t="s">
        <v>417</v>
      </c>
      <c r="B6" s="3111"/>
      <c r="C6" s="3196" t="s">
        <v>5066</v>
      </c>
      <c r="D6" s="3197"/>
      <c r="E6" s="3197"/>
      <c r="F6" s="3197"/>
      <c r="G6" s="3197"/>
      <c r="H6" s="3197"/>
      <c r="I6" s="3197"/>
      <c r="J6" s="3197"/>
      <c r="K6" s="3197"/>
      <c r="L6" s="3197"/>
      <c r="M6" s="3197"/>
      <c r="N6" s="3197"/>
      <c r="O6" s="3198"/>
      <c r="P6" s="3198"/>
      <c r="Q6" s="3198"/>
      <c r="R6" s="3198"/>
      <c r="S6" s="3198"/>
      <c r="T6" s="3198"/>
      <c r="U6" s="3198"/>
      <c r="V6" s="3198"/>
      <c r="W6" s="3198"/>
      <c r="X6" s="236"/>
      <c r="Y6" s="236"/>
      <c r="Z6" s="236"/>
      <c r="AA6" s="236"/>
      <c r="AB6" s="236"/>
    </row>
    <row r="7" spans="1:29" ht="18.600000000000001" x14ac:dyDescent="0.45">
      <c r="A7" s="160"/>
      <c r="B7" s="160"/>
      <c r="C7" s="160"/>
      <c r="D7" s="160"/>
      <c r="E7" s="160"/>
      <c r="F7" s="160"/>
      <c r="G7" s="160"/>
      <c r="H7" s="160"/>
      <c r="I7" s="160"/>
      <c r="J7" s="160"/>
      <c r="K7" s="160"/>
      <c r="L7" s="160"/>
      <c r="M7" s="160"/>
      <c r="N7" s="160"/>
      <c r="O7" s="160"/>
      <c r="P7" s="160"/>
      <c r="Q7" s="160"/>
      <c r="R7" s="160"/>
      <c r="S7" s="160"/>
      <c r="T7" s="160"/>
      <c r="U7" s="160"/>
      <c r="V7" s="160"/>
      <c r="W7" s="160"/>
    </row>
    <row r="8" spans="1:29" ht="18.600000000000001" x14ac:dyDescent="0.45">
      <c r="A8" s="160"/>
      <c r="B8" s="160"/>
      <c r="C8" s="160"/>
      <c r="D8" s="160"/>
      <c r="E8" s="160"/>
      <c r="F8" s="160"/>
      <c r="G8" s="160"/>
      <c r="H8" s="160"/>
      <c r="I8" s="160"/>
      <c r="J8" s="160"/>
      <c r="K8" s="160"/>
      <c r="L8" s="160"/>
      <c r="M8" s="160"/>
      <c r="N8" s="160"/>
      <c r="O8" s="160"/>
      <c r="P8" s="160"/>
      <c r="Q8" s="160"/>
      <c r="R8" s="160"/>
      <c r="S8" s="160"/>
      <c r="T8" s="160"/>
      <c r="U8" s="160"/>
      <c r="V8" s="160"/>
      <c r="W8" s="160"/>
    </row>
    <row r="9" spans="1:29" ht="12.75" customHeight="1" x14ac:dyDescent="0.45">
      <c r="A9" s="686"/>
      <c r="B9" s="160"/>
      <c r="C9" s="652" t="s">
        <v>5066</v>
      </c>
      <c r="D9" s="652"/>
      <c r="E9" s="652"/>
      <c r="F9" s="652"/>
      <c r="G9" s="652"/>
      <c r="H9" s="652"/>
      <c r="I9" s="652"/>
      <c r="J9" s="652"/>
      <c r="K9" s="652"/>
      <c r="L9" s="652"/>
      <c r="M9" s="652"/>
      <c r="N9" s="652"/>
      <c r="O9" s="652"/>
      <c r="P9" s="652"/>
      <c r="Q9" s="652"/>
      <c r="R9" s="652"/>
      <c r="S9" s="652"/>
      <c r="T9" s="652"/>
      <c r="U9" s="652"/>
      <c r="V9" s="652"/>
      <c r="W9" s="652"/>
      <c r="X9" s="476"/>
      <c r="Y9" s="476"/>
      <c r="Z9" s="476"/>
      <c r="AA9" s="476"/>
      <c r="AB9" s="476"/>
      <c r="AC9" s="476"/>
    </row>
    <row r="10" spans="1:29" ht="12.75" customHeight="1" x14ac:dyDescent="0.35">
      <c r="A10" s="195"/>
      <c r="C10" s="489"/>
      <c r="D10" s="489"/>
      <c r="E10" s="489"/>
      <c r="F10" s="489"/>
      <c r="G10" s="489"/>
      <c r="H10" s="489"/>
      <c r="I10" s="489"/>
      <c r="J10" s="489"/>
      <c r="K10" s="489"/>
      <c r="L10" s="489"/>
      <c r="M10" s="489"/>
      <c r="N10" s="489"/>
      <c r="O10" s="489"/>
      <c r="P10" s="489"/>
      <c r="Q10" s="489"/>
      <c r="R10" s="489"/>
      <c r="S10" s="489"/>
      <c r="T10" s="489"/>
      <c r="U10" s="489"/>
      <c r="V10" s="489"/>
      <c r="W10" s="489"/>
      <c r="X10" s="489"/>
      <c r="Y10" s="489"/>
      <c r="Z10" s="489"/>
      <c r="AA10" s="489"/>
      <c r="AB10" s="489"/>
      <c r="AC10" s="489"/>
    </row>
    <row r="11" spans="1:29" ht="32.25" customHeight="1" x14ac:dyDescent="0.35">
      <c r="A11" s="195"/>
      <c r="C11" s="3199" t="s">
        <v>458</v>
      </c>
      <c r="D11" s="3112" t="s">
        <v>502</v>
      </c>
      <c r="E11" s="3112"/>
      <c r="F11" s="3112"/>
      <c r="G11" s="3112"/>
      <c r="H11" s="3112"/>
      <c r="I11" s="3112"/>
      <c r="J11" s="3112"/>
      <c r="K11" s="3112"/>
      <c r="L11" s="692"/>
      <c r="M11" s="3112" t="s">
        <v>503</v>
      </c>
      <c r="N11" s="3112"/>
      <c r="O11" s="3112"/>
      <c r="P11" s="3112"/>
      <c r="Q11" s="3112"/>
      <c r="R11" s="3112"/>
      <c r="S11" s="3112"/>
      <c r="T11" s="3112"/>
      <c r="U11" s="561"/>
      <c r="V11" s="3112" t="s">
        <v>504</v>
      </c>
      <c r="W11" s="3112"/>
      <c r="X11" s="3112"/>
      <c r="Y11" s="3112"/>
      <c r="Z11" s="3112"/>
      <c r="AA11" s="3112"/>
      <c r="AB11" s="3112"/>
      <c r="AC11" s="3112"/>
    </row>
    <row r="12" spans="1:29" ht="21" customHeight="1" x14ac:dyDescent="0.35">
      <c r="A12" s="195"/>
      <c r="C12" s="3200"/>
      <c r="D12" s="560"/>
      <c r="E12" s="3114" t="s">
        <v>505</v>
      </c>
      <c r="F12" s="3114"/>
      <c r="G12" s="3114"/>
      <c r="H12" s="3114"/>
      <c r="I12" s="3114"/>
      <c r="J12" s="3114"/>
      <c r="K12" s="3114"/>
      <c r="L12" s="693"/>
      <c r="M12" s="562"/>
      <c r="N12" s="3114" t="s">
        <v>505</v>
      </c>
      <c r="O12" s="3114"/>
      <c r="P12" s="3114"/>
      <c r="Q12" s="3114"/>
      <c r="R12" s="3114"/>
      <c r="S12" s="3114"/>
      <c r="T12" s="3114"/>
      <c r="U12" s="3202"/>
      <c r="V12" s="562"/>
      <c r="W12" s="3114" t="s">
        <v>505</v>
      </c>
      <c r="X12" s="3114"/>
      <c r="Y12" s="3114"/>
      <c r="Z12" s="3114"/>
      <c r="AA12" s="3114"/>
      <c r="AB12" s="3114"/>
      <c r="AC12" s="3114"/>
    </row>
    <row r="13" spans="1:29" ht="24" customHeight="1" x14ac:dyDescent="0.35">
      <c r="A13" s="195"/>
      <c r="B13" s="237"/>
      <c r="C13" s="3201"/>
      <c r="D13" s="566" t="s">
        <v>344</v>
      </c>
      <c r="E13" s="566" t="s">
        <v>506</v>
      </c>
      <c r="F13" s="566" t="s">
        <v>507</v>
      </c>
      <c r="G13" s="566" t="s">
        <v>508</v>
      </c>
      <c r="H13" s="566" t="s">
        <v>509</v>
      </c>
      <c r="I13" s="566" t="s">
        <v>510</v>
      </c>
      <c r="J13" s="566" t="s">
        <v>511</v>
      </c>
      <c r="K13" s="566" t="s">
        <v>512</v>
      </c>
      <c r="L13" s="566"/>
      <c r="M13" s="566" t="s">
        <v>344</v>
      </c>
      <c r="N13" s="566" t="s">
        <v>506</v>
      </c>
      <c r="O13" s="566" t="s">
        <v>507</v>
      </c>
      <c r="P13" s="566" t="s">
        <v>508</v>
      </c>
      <c r="Q13" s="566" t="s">
        <v>509</v>
      </c>
      <c r="R13" s="566" t="s">
        <v>510</v>
      </c>
      <c r="S13" s="566" t="s">
        <v>511</v>
      </c>
      <c r="T13" s="566" t="s">
        <v>512</v>
      </c>
      <c r="U13" s="3114"/>
      <c r="V13" s="566" t="s">
        <v>344</v>
      </c>
      <c r="W13" s="566" t="s">
        <v>506</v>
      </c>
      <c r="X13" s="566" t="s">
        <v>507</v>
      </c>
      <c r="Y13" s="566" t="s">
        <v>508</v>
      </c>
      <c r="Z13" s="566" t="s">
        <v>509</v>
      </c>
      <c r="AA13" s="566" t="s">
        <v>510</v>
      </c>
      <c r="AB13" s="566" t="s">
        <v>511</v>
      </c>
      <c r="AC13" s="566" t="s">
        <v>512</v>
      </c>
    </row>
    <row r="14" spans="1:29" ht="17.399999999999999" x14ac:dyDescent="0.35">
      <c r="A14" s="195"/>
      <c r="C14" s="74">
        <v>2017</v>
      </c>
      <c r="D14" s="2526">
        <f t="shared" ref="D14:K14" si="0">+V14/M14*100</f>
        <v>67.901234567901241</v>
      </c>
      <c r="E14" s="2526">
        <f t="shared" si="0"/>
        <v>55.000000000000007</v>
      </c>
      <c r="F14" s="2526">
        <f t="shared" si="0"/>
        <v>100</v>
      </c>
      <c r="G14" s="2526">
        <f t="shared" si="0"/>
        <v>75</v>
      </c>
      <c r="H14" s="2526">
        <f t="shared" si="0"/>
        <v>100</v>
      </c>
      <c r="I14" s="2526">
        <f t="shared" si="0"/>
        <v>45.454545454545453</v>
      </c>
      <c r="J14" s="2526">
        <f t="shared" si="0"/>
        <v>54.54545454545454</v>
      </c>
      <c r="K14" s="2526">
        <f t="shared" si="0"/>
        <v>33.333333333333329</v>
      </c>
      <c r="L14" s="74"/>
      <c r="M14" s="74">
        <f>+SUM(N14:T14)</f>
        <v>81</v>
      </c>
      <c r="N14" s="74">
        <v>20</v>
      </c>
      <c r="O14" s="74">
        <v>15</v>
      </c>
      <c r="P14" s="74">
        <v>8</v>
      </c>
      <c r="Q14" s="74">
        <v>10</v>
      </c>
      <c r="R14" s="74">
        <v>11</v>
      </c>
      <c r="S14" s="74">
        <v>11</v>
      </c>
      <c r="T14" s="74">
        <v>6</v>
      </c>
      <c r="U14" s="74"/>
      <c r="V14" s="74">
        <v>55</v>
      </c>
      <c r="W14" s="74">
        <v>11</v>
      </c>
      <c r="X14" s="74">
        <v>15</v>
      </c>
      <c r="Y14" s="74">
        <v>6</v>
      </c>
      <c r="Z14" s="74">
        <v>10</v>
      </c>
      <c r="AA14" s="74">
        <v>5</v>
      </c>
      <c r="AB14" s="74">
        <v>6</v>
      </c>
      <c r="AC14" s="74">
        <v>2</v>
      </c>
    </row>
    <row r="15" spans="1:29" ht="17.399999999999999" x14ac:dyDescent="0.35">
      <c r="A15" s="195"/>
      <c r="C15" s="74">
        <v>2018</v>
      </c>
      <c r="D15" s="2526">
        <f>+V15/M15*100</f>
        <v>100</v>
      </c>
      <c r="E15" s="2526">
        <v>100</v>
      </c>
      <c r="F15" s="2526">
        <v>100</v>
      </c>
      <c r="G15" s="2526">
        <v>100</v>
      </c>
      <c r="H15" s="2526">
        <v>100</v>
      </c>
      <c r="I15" s="2526">
        <v>100</v>
      </c>
      <c r="J15" s="2526">
        <v>100</v>
      </c>
      <c r="K15" s="2526">
        <v>100</v>
      </c>
      <c r="L15" s="74"/>
      <c r="M15" s="74">
        <f>+SUM(N15:T15)</f>
        <v>81</v>
      </c>
      <c r="N15" s="74">
        <v>20</v>
      </c>
      <c r="O15" s="74">
        <v>15</v>
      </c>
      <c r="P15" s="74">
        <v>8</v>
      </c>
      <c r="Q15" s="74">
        <v>10</v>
      </c>
      <c r="R15" s="74">
        <v>11</v>
      </c>
      <c r="S15" s="74">
        <v>11</v>
      </c>
      <c r="T15" s="74">
        <v>6</v>
      </c>
      <c r="U15" s="74"/>
      <c r="V15" s="74">
        <f>+SUM(W15:AC15)</f>
        <v>81</v>
      </c>
      <c r="W15" s="74">
        <v>20</v>
      </c>
      <c r="X15" s="74">
        <v>15</v>
      </c>
      <c r="Y15" s="74">
        <v>8</v>
      </c>
      <c r="Z15" s="74">
        <v>10</v>
      </c>
      <c r="AA15" s="74">
        <v>11</v>
      </c>
      <c r="AB15" s="74">
        <v>11</v>
      </c>
      <c r="AC15" s="74">
        <v>6</v>
      </c>
    </row>
    <row r="16" spans="1:29" ht="17.399999999999999" x14ac:dyDescent="0.35">
      <c r="A16" s="195"/>
      <c r="C16" s="74">
        <v>2019</v>
      </c>
      <c r="D16" s="2526">
        <f>+V16/M16*100</f>
        <v>100</v>
      </c>
      <c r="E16" s="2526">
        <v>100</v>
      </c>
      <c r="F16" s="2526">
        <v>100</v>
      </c>
      <c r="G16" s="2526">
        <v>100</v>
      </c>
      <c r="H16" s="2526">
        <v>100</v>
      </c>
      <c r="I16" s="2526">
        <v>100</v>
      </c>
      <c r="J16" s="2526">
        <v>100</v>
      </c>
      <c r="K16" s="2526">
        <v>100</v>
      </c>
      <c r="L16" s="74"/>
      <c r="M16" s="74">
        <f>+SUM(N16:T16)</f>
        <v>81</v>
      </c>
      <c r="N16" s="74">
        <v>20</v>
      </c>
      <c r="O16" s="74">
        <v>15</v>
      </c>
      <c r="P16" s="74">
        <v>8</v>
      </c>
      <c r="Q16" s="74">
        <v>10</v>
      </c>
      <c r="R16" s="74">
        <v>11</v>
      </c>
      <c r="S16" s="74">
        <v>11</v>
      </c>
      <c r="T16" s="74">
        <v>6</v>
      </c>
      <c r="U16" s="2473"/>
      <c r="V16" s="74">
        <f>+SUM(W16:AC16)</f>
        <v>81</v>
      </c>
      <c r="W16" s="74">
        <v>20</v>
      </c>
      <c r="X16" s="74">
        <v>15</v>
      </c>
      <c r="Y16" s="74">
        <v>8</v>
      </c>
      <c r="Z16" s="74">
        <v>10</v>
      </c>
      <c r="AA16" s="74">
        <v>11</v>
      </c>
      <c r="AB16" s="74">
        <v>11</v>
      </c>
      <c r="AC16" s="74">
        <v>6</v>
      </c>
    </row>
    <row r="17" spans="1:29" ht="17.399999999999999" x14ac:dyDescent="0.35">
      <c r="A17" s="195"/>
      <c r="C17" s="74">
        <v>2020</v>
      </c>
      <c r="D17" s="2526">
        <f>+V17/M17*100</f>
        <v>98.780487804878049</v>
      </c>
      <c r="E17" s="2526">
        <v>100</v>
      </c>
      <c r="F17" s="2526">
        <v>93.75</v>
      </c>
      <c r="G17" s="2526">
        <v>100</v>
      </c>
      <c r="H17" s="2526">
        <v>100</v>
      </c>
      <c r="I17" s="2526">
        <v>100</v>
      </c>
      <c r="J17" s="2526">
        <v>100</v>
      </c>
      <c r="K17" s="2526">
        <v>100</v>
      </c>
      <c r="L17" s="74"/>
      <c r="M17" s="74">
        <v>82</v>
      </c>
      <c r="N17" s="74">
        <v>20</v>
      </c>
      <c r="O17" s="74">
        <v>16</v>
      </c>
      <c r="P17" s="74">
        <v>8</v>
      </c>
      <c r="Q17" s="74">
        <v>10</v>
      </c>
      <c r="R17" s="74">
        <v>11</v>
      </c>
      <c r="S17" s="74">
        <v>11</v>
      </c>
      <c r="T17" s="74">
        <v>6</v>
      </c>
      <c r="U17" s="74"/>
      <c r="V17" s="74">
        <v>81</v>
      </c>
      <c r="W17" s="74">
        <v>20</v>
      </c>
      <c r="X17" s="74">
        <v>15</v>
      </c>
      <c r="Y17" s="74">
        <v>8</v>
      </c>
      <c r="Z17" s="74">
        <v>10</v>
      </c>
      <c r="AA17" s="74">
        <v>11</v>
      </c>
      <c r="AB17" s="74">
        <v>11</v>
      </c>
      <c r="AC17" s="74">
        <v>6</v>
      </c>
    </row>
    <row r="18" spans="1:29" ht="17.399999999999999" x14ac:dyDescent="0.35">
      <c r="A18" s="195"/>
      <c r="C18" s="74">
        <v>2021</v>
      </c>
      <c r="D18" s="2526">
        <f>+V18/M18*100</f>
        <v>96.428571428571431</v>
      </c>
      <c r="E18" s="2526">
        <f t="shared" ref="E18:K19" si="1">+W18/N18*100</f>
        <v>100</v>
      </c>
      <c r="F18" s="2526">
        <f t="shared" si="1"/>
        <v>93.75</v>
      </c>
      <c r="G18" s="2526">
        <f t="shared" si="1"/>
        <v>100</v>
      </c>
      <c r="H18" s="2526">
        <f t="shared" si="1"/>
        <v>100</v>
      </c>
      <c r="I18" s="2526">
        <f t="shared" si="1"/>
        <v>100</v>
      </c>
      <c r="J18" s="2526">
        <f t="shared" si="1"/>
        <v>84.615384615384613</v>
      </c>
      <c r="K18" s="2526">
        <f t="shared" si="1"/>
        <v>100</v>
      </c>
      <c r="L18" s="74"/>
      <c r="M18" s="74">
        <f>+SUM(N18:T18)</f>
        <v>84</v>
      </c>
      <c r="N18" s="74">
        <v>20</v>
      </c>
      <c r="O18" s="74">
        <v>16</v>
      </c>
      <c r="P18" s="74">
        <v>8</v>
      </c>
      <c r="Q18" s="74">
        <v>10</v>
      </c>
      <c r="R18" s="74">
        <v>11</v>
      </c>
      <c r="S18" s="74">
        <v>13</v>
      </c>
      <c r="T18" s="74">
        <v>6</v>
      </c>
      <c r="U18" s="74"/>
      <c r="V18" s="74">
        <v>81</v>
      </c>
      <c r="W18" s="74">
        <v>20</v>
      </c>
      <c r="X18" s="74">
        <v>15</v>
      </c>
      <c r="Y18" s="74">
        <v>8</v>
      </c>
      <c r="Z18" s="74">
        <v>10</v>
      </c>
      <c r="AA18" s="74">
        <v>11</v>
      </c>
      <c r="AB18" s="74">
        <v>11</v>
      </c>
      <c r="AC18" s="74">
        <v>6</v>
      </c>
    </row>
    <row r="19" spans="1:29" ht="17.399999999999999" x14ac:dyDescent="0.35">
      <c r="A19" s="195"/>
      <c r="C19" s="407">
        <v>2022</v>
      </c>
      <c r="D19" s="696">
        <f>+V19/M19*100</f>
        <v>96.428571428571431</v>
      </c>
      <c r="E19" s="407">
        <f t="shared" si="1"/>
        <v>100</v>
      </c>
      <c r="F19" s="407">
        <f t="shared" si="1"/>
        <v>93.75</v>
      </c>
      <c r="G19" s="407">
        <f t="shared" si="1"/>
        <v>100</v>
      </c>
      <c r="H19" s="407">
        <f t="shared" si="1"/>
        <v>100</v>
      </c>
      <c r="I19" s="407">
        <f t="shared" si="1"/>
        <v>100</v>
      </c>
      <c r="J19" s="696">
        <f t="shared" si="1"/>
        <v>84.615384615384613</v>
      </c>
      <c r="K19" s="407">
        <f t="shared" si="1"/>
        <v>100</v>
      </c>
      <c r="L19" s="407"/>
      <c r="M19" s="407">
        <f>+SUM(N19:T19)</f>
        <v>84</v>
      </c>
      <c r="N19" s="407">
        <v>20</v>
      </c>
      <c r="O19" s="407">
        <v>16</v>
      </c>
      <c r="P19" s="407">
        <v>8</v>
      </c>
      <c r="Q19" s="407">
        <v>10</v>
      </c>
      <c r="R19" s="407">
        <v>11</v>
      </c>
      <c r="S19" s="407">
        <v>13</v>
      </c>
      <c r="T19" s="407">
        <v>6</v>
      </c>
      <c r="U19" s="407"/>
      <c r="V19" s="407">
        <v>81</v>
      </c>
      <c r="W19" s="407">
        <v>20</v>
      </c>
      <c r="X19" s="407">
        <v>15</v>
      </c>
      <c r="Y19" s="407">
        <v>8</v>
      </c>
      <c r="Z19" s="407">
        <v>10</v>
      </c>
      <c r="AA19" s="407">
        <v>11</v>
      </c>
      <c r="AB19" s="407">
        <v>11</v>
      </c>
      <c r="AC19" s="407">
        <v>6</v>
      </c>
    </row>
    <row r="20" spans="1:29" ht="17.399999999999999" x14ac:dyDescent="0.45">
      <c r="A20" s="195"/>
      <c r="C20" s="2502" t="s">
        <v>6429</v>
      </c>
      <c r="D20" s="2502"/>
      <c r="E20" s="2502"/>
      <c r="F20" s="2502"/>
      <c r="G20" s="2502"/>
      <c r="H20" s="2502"/>
      <c r="I20" s="2502"/>
      <c r="J20" s="2502"/>
      <c r="K20" s="2502"/>
      <c r="L20" s="2502"/>
      <c r="M20" s="2502"/>
      <c r="N20" s="2502"/>
      <c r="O20" s="2502"/>
      <c r="P20" s="2502"/>
      <c r="Q20" s="2502"/>
      <c r="R20" s="2502"/>
      <c r="S20" s="2502"/>
      <c r="T20" s="2502"/>
      <c r="U20" s="2502"/>
      <c r="V20" s="2502"/>
      <c r="W20" s="2502"/>
      <c r="X20" s="2502"/>
      <c r="Y20" s="2502"/>
      <c r="Z20" s="2502"/>
      <c r="AA20" s="2502"/>
      <c r="AB20" s="2502"/>
      <c r="AC20" s="2502"/>
    </row>
    <row r="21" spans="1:29" ht="17.399999999999999" x14ac:dyDescent="0.45">
      <c r="A21" s="195"/>
      <c r="C21" s="2502" t="s">
        <v>5407</v>
      </c>
      <c r="D21" s="2502"/>
      <c r="E21" s="2502"/>
      <c r="F21" s="2502"/>
      <c r="G21" s="2502"/>
      <c r="H21" s="2502"/>
      <c r="I21" s="2502"/>
      <c r="J21" s="2502"/>
      <c r="K21" s="2502"/>
      <c r="L21" s="2502"/>
      <c r="M21" s="2502"/>
      <c r="N21" s="2502"/>
      <c r="O21" s="2502"/>
      <c r="P21" s="2502"/>
      <c r="Q21" s="2502"/>
      <c r="R21" s="2502"/>
      <c r="S21" s="2502"/>
      <c r="T21" s="2502"/>
      <c r="U21" s="2502"/>
      <c r="V21" s="2502"/>
      <c r="W21" s="2502"/>
      <c r="X21" s="2502"/>
      <c r="Y21" s="2502"/>
      <c r="Z21" s="2502"/>
      <c r="AA21" s="2502"/>
      <c r="AB21" s="2502"/>
      <c r="AC21" s="2502"/>
    </row>
    <row r="22" spans="1:29" ht="17.399999999999999" x14ac:dyDescent="0.45">
      <c r="A22" s="195"/>
      <c r="C22" s="2502" t="s">
        <v>6430</v>
      </c>
      <c r="D22" s="2502"/>
      <c r="E22" s="2502"/>
      <c r="F22" s="2502"/>
      <c r="G22" s="2502"/>
      <c r="H22" s="2502"/>
      <c r="I22" s="2502"/>
      <c r="J22" s="2502"/>
      <c r="K22" s="2502"/>
      <c r="L22" s="2502"/>
      <c r="M22" s="2502"/>
      <c r="N22" s="2502"/>
      <c r="O22" s="2502"/>
      <c r="P22" s="2502"/>
      <c r="Q22" s="2502"/>
      <c r="R22" s="2502"/>
      <c r="S22" s="2502"/>
      <c r="T22" s="2502"/>
      <c r="U22" s="2502"/>
      <c r="V22" s="2502"/>
      <c r="W22" s="2502"/>
      <c r="X22" s="2502"/>
      <c r="Y22" s="2502"/>
      <c r="Z22" s="2502"/>
      <c r="AA22" s="2502"/>
      <c r="AB22" s="2502"/>
      <c r="AC22" s="2502"/>
    </row>
    <row r="23" spans="1:29" ht="17.399999999999999" x14ac:dyDescent="0.45">
      <c r="A23" s="195"/>
      <c r="C23" s="73" t="s">
        <v>6431</v>
      </c>
      <c r="D23" s="2502"/>
      <c r="E23" s="2502"/>
      <c r="F23" s="2502"/>
      <c r="G23" s="2502"/>
      <c r="H23" s="2502"/>
      <c r="I23" s="2502"/>
      <c r="J23" s="2502"/>
      <c r="K23" s="2502"/>
      <c r="L23" s="2502"/>
      <c r="M23" s="2502"/>
      <c r="N23" s="2502"/>
      <c r="O23" s="2502"/>
      <c r="P23" s="2502"/>
      <c r="Q23" s="2502"/>
      <c r="R23" s="2502"/>
      <c r="S23" s="2502"/>
      <c r="T23" s="2502"/>
      <c r="U23" s="2502"/>
      <c r="V23" s="2502"/>
      <c r="W23" s="2502"/>
      <c r="X23" s="2502"/>
      <c r="Y23" s="2502"/>
      <c r="Z23" s="2502"/>
      <c r="AA23" s="2502"/>
      <c r="AB23" s="2502"/>
      <c r="AC23" s="2502"/>
    </row>
    <row r="24" spans="1:29" ht="17.399999999999999" x14ac:dyDescent="0.45">
      <c r="A24" s="195"/>
      <c r="C24" s="2502"/>
      <c r="D24" s="2502"/>
      <c r="E24" s="2502"/>
      <c r="F24" s="2502"/>
      <c r="G24" s="2502"/>
      <c r="H24" s="2502"/>
      <c r="I24" s="2502"/>
      <c r="J24" s="2502"/>
      <c r="K24" s="2502"/>
      <c r="L24" s="2502"/>
      <c r="M24" s="2502"/>
      <c r="N24" s="2502"/>
      <c r="O24" s="2502"/>
      <c r="P24" s="2502"/>
      <c r="Q24" s="2502"/>
      <c r="R24" s="2502"/>
      <c r="S24" s="2502"/>
      <c r="T24" s="2502"/>
      <c r="U24" s="2502"/>
      <c r="V24" s="2502"/>
      <c r="W24" s="2502"/>
      <c r="X24" s="2502"/>
      <c r="Y24" s="2502"/>
      <c r="Z24" s="2502"/>
      <c r="AA24" s="2502"/>
      <c r="AB24" s="2502"/>
      <c r="AC24" s="2502"/>
    </row>
    <row r="25" spans="1:29" ht="17.399999999999999" x14ac:dyDescent="0.45">
      <c r="A25" s="195"/>
      <c r="C25" s="2502"/>
      <c r="D25" s="2502"/>
      <c r="E25" s="2502"/>
      <c r="F25" s="2502"/>
      <c r="G25" s="2502"/>
      <c r="H25" s="2502"/>
      <c r="I25" s="2502"/>
      <c r="J25" s="2502"/>
      <c r="K25" s="2502"/>
      <c r="L25" s="2502"/>
      <c r="M25" s="2502"/>
      <c r="N25" s="2502"/>
      <c r="O25" s="2502"/>
      <c r="P25" s="2502"/>
      <c r="Q25" s="2502"/>
      <c r="R25" s="2502"/>
      <c r="S25" s="2502"/>
      <c r="T25" s="2502"/>
      <c r="U25" s="2502"/>
      <c r="V25" s="2502"/>
      <c r="W25" s="2502"/>
      <c r="X25" s="2502"/>
      <c r="Y25" s="2502"/>
      <c r="Z25" s="2502"/>
      <c r="AA25" s="2502"/>
      <c r="AB25" s="2502"/>
      <c r="AC25" s="2502"/>
    </row>
    <row r="26" spans="1:29" x14ac:dyDescent="0.35">
      <c r="A26" s="195"/>
    </row>
  </sheetData>
  <mergeCells count="17">
    <mergeCell ref="A5:B5"/>
    <mergeCell ref="C5:W5"/>
    <mergeCell ref="C1:D1"/>
    <mergeCell ref="A3:B3"/>
    <mergeCell ref="C3:W3"/>
    <mergeCell ref="A4:B4"/>
    <mergeCell ref="C4:W4"/>
    <mergeCell ref="W12:AC12"/>
    <mergeCell ref="A6:B6"/>
    <mergeCell ref="C6:W6"/>
    <mergeCell ref="C11:C13"/>
    <mergeCell ref="D11:K11"/>
    <mergeCell ref="M11:T11"/>
    <mergeCell ref="V11:AC11"/>
    <mergeCell ref="E12:K12"/>
    <mergeCell ref="N12:T12"/>
    <mergeCell ref="U12:U13"/>
  </mergeCells>
  <hyperlinks>
    <hyperlink ref="A1" location="'ODS 1.'!A1" display="REGRESAR" xr:uid="{00000000-0004-0000-1500-000000000000}"/>
    <hyperlink ref="C1" location="'Metadato 1.5.4'!A1" display="VER METADATO" xr:uid="{00000000-0004-0000-1500-000001000000}"/>
  </hyperlinks>
  <pageMargins left="0.7" right="0.7" top="0.75" bottom="0.75" header="0.3" footer="0.3"/>
  <pageSetup orientation="portrait" r:id="rId1"/>
</worksheet>
</file>

<file path=xl/worksheets/sheet2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B00-000000000000}">
  <sheetPr codeName="Hoja214">
    <tabColor rgb="FFA21942"/>
  </sheetPr>
  <dimension ref="A1:E20"/>
  <sheetViews>
    <sheetView showGridLines="0" workbookViewId="0">
      <pane ySplit="4" topLeftCell="A5" activePane="bottomLeft" state="frozen"/>
      <selection sqref="A1:B1"/>
      <selection pane="bottomLeft" sqref="A1:B1"/>
    </sheetView>
  </sheetViews>
  <sheetFormatPr baseColWidth="10" defaultColWidth="11.44140625" defaultRowHeight="17.399999999999999" x14ac:dyDescent="0.45"/>
  <cols>
    <col min="1" max="2" width="11.44140625" style="65"/>
    <col min="3" max="3" width="71.21875" style="65" customWidth="1"/>
    <col min="4" max="4" width="15.77734375" style="65" customWidth="1"/>
    <col min="5" max="5" width="73.21875" style="65" customWidth="1"/>
    <col min="6" max="16384" width="11.44140625" style="65"/>
  </cols>
  <sheetData>
    <row r="1" spans="1:5" ht="18.600000000000001" x14ac:dyDescent="0.45">
      <c r="A1" s="3108" t="s">
        <v>320</v>
      </c>
      <c r="B1" s="3108"/>
    </row>
    <row r="3" spans="1:5" ht="59.4" customHeight="1" x14ac:dyDescent="0.45">
      <c r="C3" s="3827" t="s">
        <v>1483</v>
      </c>
      <c r="D3" s="3827"/>
      <c r="E3" s="3827"/>
    </row>
    <row r="4" spans="1:5" s="75" customFormat="1" ht="42.6" customHeight="1" x14ac:dyDescent="0.3">
      <c r="C4" s="466" t="s">
        <v>322</v>
      </c>
      <c r="D4" s="466" t="s">
        <v>323</v>
      </c>
      <c r="E4" s="466" t="s">
        <v>324</v>
      </c>
    </row>
    <row r="5" spans="1:5" s="75" customFormat="1" ht="55.8" x14ac:dyDescent="0.3">
      <c r="C5" s="461" t="s">
        <v>93</v>
      </c>
      <c r="D5" s="452" t="s">
        <v>1484</v>
      </c>
      <c r="E5" s="462" t="s">
        <v>4038</v>
      </c>
    </row>
    <row r="6" spans="1:5" s="75" customFormat="1" ht="74.400000000000006" x14ac:dyDescent="0.3">
      <c r="C6" s="461" t="s">
        <v>94</v>
      </c>
      <c r="D6" s="452" t="s">
        <v>1485</v>
      </c>
      <c r="E6" s="462" t="s">
        <v>4039</v>
      </c>
    </row>
    <row r="7" spans="1:5" s="75" customFormat="1" ht="93" x14ac:dyDescent="0.3">
      <c r="C7" s="461" t="s">
        <v>95</v>
      </c>
      <c r="D7" s="452" t="s">
        <v>1486</v>
      </c>
      <c r="E7" s="462" t="s">
        <v>4040</v>
      </c>
    </row>
    <row r="8" spans="1:5" s="75" customFormat="1" ht="52.5" customHeight="1" x14ac:dyDescent="0.3">
      <c r="C8" s="3106" t="s">
        <v>4041</v>
      </c>
      <c r="D8" s="453" t="s">
        <v>1487</v>
      </c>
      <c r="E8" s="463" t="s">
        <v>4042</v>
      </c>
    </row>
    <row r="9" spans="1:5" s="75" customFormat="1" ht="52.5" customHeight="1" x14ac:dyDescent="0.3">
      <c r="C9" s="3107"/>
      <c r="D9" s="452" t="s">
        <v>1488</v>
      </c>
      <c r="E9" s="462" t="s">
        <v>4043</v>
      </c>
    </row>
    <row r="10" spans="1:5" s="75" customFormat="1" ht="44.4" customHeight="1" x14ac:dyDescent="0.3">
      <c r="C10" s="3106" t="s">
        <v>4044</v>
      </c>
      <c r="D10" s="452" t="s">
        <v>4045</v>
      </c>
      <c r="E10" s="462" t="s">
        <v>4046</v>
      </c>
    </row>
    <row r="11" spans="1:5" s="75" customFormat="1" ht="40.200000000000003" customHeight="1" x14ac:dyDescent="0.3">
      <c r="C11" s="3107"/>
      <c r="D11" s="452" t="s">
        <v>1491</v>
      </c>
      <c r="E11" s="462" t="s">
        <v>4047</v>
      </c>
    </row>
    <row r="12" spans="1:5" s="75" customFormat="1" ht="37.200000000000003" x14ac:dyDescent="0.3">
      <c r="C12" s="461" t="s">
        <v>96</v>
      </c>
      <c r="D12" s="452" t="s">
        <v>1492</v>
      </c>
      <c r="E12" s="462" t="s">
        <v>4048</v>
      </c>
    </row>
    <row r="13" spans="1:5" s="75" customFormat="1" ht="80.25" customHeight="1" x14ac:dyDescent="0.3">
      <c r="C13" s="461" t="s">
        <v>1547</v>
      </c>
      <c r="D13" s="452" t="s">
        <v>1493</v>
      </c>
      <c r="E13" s="462" t="s">
        <v>4049</v>
      </c>
    </row>
    <row r="14" spans="1:5" s="75" customFormat="1" ht="40.200000000000003" customHeight="1" x14ac:dyDescent="0.3">
      <c r="B14" s="76"/>
      <c r="C14" s="3106" t="s">
        <v>97</v>
      </c>
      <c r="D14" s="452" t="s">
        <v>1494</v>
      </c>
      <c r="E14" s="462" t="s">
        <v>4050</v>
      </c>
    </row>
    <row r="15" spans="1:5" s="75" customFormat="1" ht="70.8" customHeight="1" x14ac:dyDescent="0.3">
      <c r="B15" s="76"/>
      <c r="C15" s="3107"/>
      <c r="D15" s="452" t="s">
        <v>4051</v>
      </c>
      <c r="E15" s="462" t="s">
        <v>4240</v>
      </c>
    </row>
    <row r="16" spans="1:5" s="75" customFormat="1" ht="45" customHeight="1" x14ac:dyDescent="0.3">
      <c r="C16" s="461" t="s">
        <v>98</v>
      </c>
      <c r="D16" s="452" t="s">
        <v>1496</v>
      </c>
      <c r="E16" s="462" t="s">
        <v>4053</v>
      </c>
    </row>
    <row r="17" spans="3:5" s="75" customFormat="1" ht="45" customHeight="1" x14ac:dyDescent="0.3">
      <c r="C17" s="3106" t="s">
        <v>99</v>
      </c>
      <c r="D17" s="452" t="s">
        <v>143</v>
      </c>
      <c r="E17" s="462" t="s">
        <v>4054</v>
      </c>
    </row>
    <row r="18" spans="3:5" s="75" customFormat="1" ht="52.8" customHeight="1" x14ac:dyDescent="0.3">
      <c r="C18" s="3107"/>
      <c r="D18" s="452" t="s">
        <v>146</v>
      </c>
      <c r="E18" s="462" t="s">
        <v>4055</v>
      </c>
    </row>
    <row r="19" spans="3:5" s="75" customFormat="1" ht="71.25" customHeight="1" x14ac:dyDescent="0.3">
      <c r="C19" s="461" t="s">
        <v>100</v>
      </c>
      <c r="D19" s="453" t="s">
        <v>1498</v>
      </c>
      <c r="E19" s="463" t="s">
        <v>4056</v>
      </c>
    </row>
    <row r="20" spans="3:5" s="75" customFormat="1" ht="59.25" customHeight="1" x14ac:dyDescent="0.3">
      <c r="C20" s="461" t="s">
        <v>101</v>
      </c>
      <c r="D20" s="452" t="s">
        <v>1499</v>
      </c>
      <c r="E20" s="462" t="s">
        <v>4057</v>
      </c>
    </row>
  </sheetData>
  <mergeCells count="6">
    <mergeCell ref="C17:C18"/>
    <mergeCell ref="A1:B1"/>
    <mergeCell ref="C3:E3"/>
    <mergeCell ref="C8:C9"/>
    <mergeCell ref="C10:C11"/>
    <mergeCell ref="C14:C15"/>
  </mergeCells>
  <hyperlinks>
    <hyperlink ref="A1" location="Objetivos!A1" display="REGRESAR A INICIO" xr:uid="{00000000-0004-0000-DB00-000000000000}"/>
    <hyperlink ref="A1:B1" location="'Lista de Objetivos'!A1" display="REGRESAR A INICIO" xr:uid="{00000000-0004-0000-DB00-000001000000}"/>
    <hyperlink ref="D5" location="'8.1.1'!A1" display="8.1.1" xr:uid="{00000000-0004-0000-DB00-000002000000}"/>
    <hyperlink ref="E5" location="'8.1.1'!A1" display="8.1.1 Tasa de crecimiento anual del PIB real per cápita" xr:uid="{00000000-0004-0000-DB00-000003000000}"/>
    <hyperlink ref="D6" location="'8.2.1'!A1" display="8.2.1" xr:uid="{00000000-0004-0000-DB00-000004000000}"/>
    <hyperlink ref="E6" location="'8.2.1'!A1" display="8.2.1 Tasa de crecimiento anual del PIB real por persona empleada" xr:uid="{00000000-0004-0000-DB00-000005000000}"/>
    <hyperlink ref="D7" location="'8.3.1'!A1" display="8.3.1" xr:uid="{00000000-0004-0000-DB00-000006000000}"/>
    <hyperlink ref="E7" location="'8.3.1'!A1" display="8.3.1 Proporción de empleo informal con respecto al empleo total, desglosada por sector y sexo" xr:uid="{00000000-0004-0000-DB00-000007000000}"/>
    <hyperlink ref="D8" location="'8.4.1'!A1" display="8.4.1" xr:uid="{00000000-0004-0000-DB00-000008000000}"/>
    <hyperlink ref="E8" location="'8.4.1'!A1" display="8.4.1 Huella material en términos absolutos, huella material per cápita y huella material por PIB" xr:uid="{00000000-0004-0000-DB00-000009000000}"/>
    <hyperlink ref="D9" location="'8.4.2'!A1" display="8.4.2" xr:uid="{00000000-0004-0000-DB00-00000A000000}"/>
    <hyperlink ref="E9" location="'8.4.2'!A1" display="8.4.2 Consumo material interno en términos absolutos, consumo material interno per cápita y consumo material interno por PIB" xr:uid="{00000000-0004-0000-DB00-00000B000000}"/>
    <hyperlink ref="D10" location="'8.5.1.a'!A1" display="8.5.1" xr:uid="{00000000-0004-0000-DB00-00000C000000}"/>
    <hyperlink ref="E10" location="'8.5.1.a'!A1" display="8.5.1 Ingreso medio por hora de las personas empleadas, desglosado por sexo, edad, ocupación y personas con discapacidad" xr:uid="{00000000-0004-0000-DB00-00000D000000}"/>
    <hyperlink ref="D11" location="'8.5.2'!A1" display="8.5.2" xr:uid="{00000000-0004-0000-DB00-00000E000000}"/>
    <hyperlink ref="E11" location="'8.5.2'!A1" display="8.5.2 Tasa de desempleo, desglosada por sexo, edad y personas con discapacidad" xr:uid="{00000000-0004-0000-DB00-00000F000000}"/>
    <hyperlink ref="D12" location="'8.6.1'!A1" display="8.6.1" xr:uid="{00000000-0004-0000-DB00-000010000000}"/>
    <hyperlink ref="E12" location="'8.6.1'!A1" display="8.6.1 Proporción de jóvenes (entre 15 y 24 años) que no cursan estudios, no están empleados ni reciben capacitación" xr:uid="{00000000-0004-0000-DB00-000011000000}"/>
    <hyperlink ref="D13" location="'8.7.1'!A1" display="8.7.1" xr:uid="{00000000-0004-0000-DB00-000012000000}"/>
    <hyperlink ref="E13" location="'8.7.1'!A1" display="8.7.1 Proporción y número de niños de entre 5 y 17 años que realizan trabajo infantil, desglosados por sexo y edad" xr:uid="{00000000-0004-0000-DB00-000013000000}"/>
    <hyperlink ref="D14" location="'8.8.1'!A1" display="8.8.1" xr:uid="{00000000-0004-0000-DB00-000014000000}"/>
    <hyperlink ref="E14" location="'8.8.1'!A1" display="8.8.1 Lesiones ocupacionales mortales y no mortales por cada 100.000 trabajadores, desglosadas por sexo y estatus migratorio" xr:uid="{00000000-0004-0000-DB00-000015000000}"/>
    <hyperlink ref="D15" location="'8.8.2.a'!A1" display="8.8.2" xr:uid="{00000000-0004-0000-DB00-000016000000}"/>
    <hyperlink ref="E15" location="'8.8.2.a'!A1" display="8.8.2 Nivel de cumplimiento nacional de los derechos laborales (libertad de asociación y negociación colectiva) con arreglo a las fuentes textuales de la Organización Internacional del Trabajo (OIT) y la legislación interna, desglosado por sexo y estatus " xr:uid="{00000000-0004-0000-DB00-000017000000}"/>
    <hyperlink ref="D16" location="'8.9.1'!A1" display="8.9.1" xr:uid="{00000000-0004-0000-DB00-000018000000}"/>
    <hyperlink ref="E16" location="'8.9.1'!A1" display="8.9.1 PIB generado directamente por el turismo en proporción al PIB total y a la tasa de crecimiento" xr:uid="{00000000-0004-0000-DB00-000019000000}"/>
    <hyperlink ref="D17" location="'8.10.1.a'!A1" display="8.10.1" xr:uid="{00000000-0004-0000-DB00-00001A000000}"/>
    <hyperlink ref="E17" location="'8.10.1.a'!A1" display="8.10.1 a) Número de sucursales de bancos comerciales por cada 100.000 adultos y b) número de cajeros automáticos por cada 100.000 adultos" xr:uid="{00000000-0004-0000-DB00-00001B000000}"/>
    <hyperlink ref="D18" location="'8.10.2'!A1" display="8.10.2" xr:uid="{00000000-0004-0000-DB00-00001C000000}"/>
    <hyperlink ref="E18" location="'8.10.2'!A1" display="8.10.2 Proporción de adultos (a partir de 15 años de edad) que tienen una cuenta en un banco u otra institución financiera o un proveedor de servicios de dinero móvil" xr:uid="{00000000-0004-0000-DB00-00001D000000}"/>
    <hyperlink ref="D19" location="'8.a.1'!A1" display="8.a.1" xr:uid="{00000000-0004-0000-DB00-00001E000000}"/>
    <hyperlink ref="E19" location="'8.a.1'!A1" display="8.a.1 Compromisos y desembolsos en relación con la iniciativa Ayuda para el Comercio" xr:uid="{00000000-0004-0000-DB00-00001F000000}"/>
    <hyperlink ref="D20" location="'8.b.1'!A1" display="8.b.1" xr:uid="{00000000-0004-0000-DB00-000020000000}"/>
    <hyperlink ref="E20" location="'8.b.1'!A1" display="8.b.1 Existencia de una estrategia nacional organizada y en marcha para el empleo de los jóvenes, como estrategia independiente o como parte de una estrategia nacional de empleo" xr:uid="{00000000-0004-0000-DB00-000021000000}"/>
  </hyperlinks>
  <pageMargins left="0.7" right="0.7" top="0.75" bottom="0.75" header="0.3" footer="0.3"/>
  <pageSetup orientation="portrait" r:id="rId1"/>
  <drawing r:id="rId2"/>
</worksheet>
</file>

<file path=xl/worksheets/sheet2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C00-000000000000}">
  <sheetPr codeName="Hoja215"/>
  <dimension ref="A1:W66"/>
  <sheetViews>
    <sheetView showGridLines="0" zoomScaleNormal="100" workbookViewId="0">
      <pane ySplit="1" topLeftCell="A2" activePane="bottomLeft" state="frozen"/>
      <selection activeCell="B1" sqref="B1"/>
      <selection pane="bottomLeft"/>
    </sheetView>
  </sheetViews>
  <sheetFormatPr baseColWidth="10" defaultColWidth="11.44140625" defaultRowHeight="17.399999999999999" x14ac:dyDescent="0.45"/>
  <cols>
    <col min="1" max="2" width="16.77734375" style="178" customWidth="1"/>
    <col min="3" max="3" width="9.44140625" style="178" customWidth="1"/>
    <col min="4" max="4" width="19.88671875" style="178" customWidth="1"/>
    <col min="5" max="5" width="12.77734375" style="178" customWidth="1"/>
    <col min="6" max="6" width="12.21875" style="178" customWidth="1"/>
    <col min="7" max="7" width="10.5546875" style="178" customWidth="1"/>
    <col min="8" max="25" width="7.77734375" style="178" bestFit="1" customWidth="1"/>
    <col min="26" max="26" width="8.21875" style="178" bestFit="1" customWidth="1"/>
    <col min="27" max="28" width="7.77734375" style="178" bestFit="1" customWidth="1"/>
    <col min="29" max="16384" width="11.44140625" style="178"/>
  </cols>
  <sheetData>
    <row r="1" spans="1:23" s="1260" customFormat="1" ht="18.600000000000001" x14ac:dyDescent="0.45">
      <c r="A1" s="576" t="s">
        <v>337</v>
      </c>
      <c r="C1" s="3119" t="s">
        <v>430</v>
      </c>
      <c r="D1" s="3119"/>
    </row>
    <row r="2" spans="1:23" s="1260" customFormat="1" ht="18.600000000000001" x14ac:dyDescent="0.45"/>
    <row r="3" spans="1:23" s="1260" customFormat="1" ht="18.600000000000001" x14ac:dyDescent="0.45">
      <c r="A3" s="3828" t="s">
        <v>339</v>
      </c>
      <c r="B3" s="3829"/>
      <c r="C3" s="3830" t="s">
        <v>1500</v>
      </c>
      <c r="D3" s="3830"/>
      <c r="E3" s="3830"/>
      <c r="F3" s="3830"/>
      <c r="G3" s="3830"/>
      <c r="H3" s="3830"/>
      <c r="I3" s="3830"/>
      <c r="J3" s="3830"/>
      <c r="K3" s="3830"/>
      <c r="L3" s="3830"/>
      <c r="M3" s="3830"/>
      <c r="N3" s="3830"/>
      <c r="O3" s="3830"/>
      <c r="P3" s="3830"/>
      <c r="Q3" s="3830"/>
      <c r="R3" s="3830"/>
      <c r="S3" s="3830"/>
      <c r="T3" s="3830"/>
      <c r="U3" s="3830"/>
      <c r="V3" s="3830"/>
      <c r="W3" s="3830"/>
    </row>
    <row r="4" spans="1:23" s="1260" customFormat="1" ht="18.600000000000001" x14ac:dyDescent="0.45">
      <c r="A4" s="3828" t="s">
        <v>340</v>
      </c>
      <c r="B4" s="3829"/>
      <c r="C4" s="3830" t="s">
        <v>93</v>
      </c>
      <c r="D4" s="3830"/>
      <c r="E4" s="3830"/>
      <c r="F4" s="3830"/>
      <c r="G4" s="3830"/>
      <c r="H4" s="3830"/>
      <c r="I4" s="3830"/>
      <c r="J4" s="3830"/>
      <c r="K4" s="3830"/>
      <c r="L4" s="3830"/>
      <c r="M4" s="3830"/>
      <c r="N4" s="3830"/>
      <c r="O4" s="3830"/>
      <c r="P4" s="3830"/>
      <c r="Q4" s="3830"/>
      <c r="R4" s="3830"/>
      <c r="S4" s="3830"/>
      <c r="T4" s="3830"/>
      <c r="U4" s="3830"/>
      <c r="V4" s="3830"/>
      <c r="W4" s="3830"/>
    </row>
    <row r="5" spans="1:23" s="1260" customFormat="1" ht="18.600000000000001" x14ac:dyDescent="0.45">
      <c r="A5" s="3828" t="s">
        <v>341</v>
      </c>
      <c r="B5" s="3829"/>
      <c r="C5" s="3830" t="s">
        <v>4038</v>
      </c>
      <c r="D5" s="3830"/>
      <c r="E5" s="3830"/>
      <c r="F5" s="3830"/>
      <c r="G5" s="3830"/>
      <c r="H5" s="3830"/>
      <c r="I5" s="3830"/>
      <c r="J5" s="3830"/>
      <c r="K5" s="3830"/>
      <c r="L5" s="3830"/>
      <c r="M5" s="3830"/>
      <c r="N5" s="3830"/>
      <c r="O5" s="3830"/>
      <c r="P5" s="3830"/>
      <c r="Q5" s="3830"/>
      <c r="R5" s="3830"/>
      <c r="S5" s="3830"/>
      <c r="T5" s="3830"/>
      <c r="U5" s="3830"/>
      <c r="V5" s="3830"/>
      <c r="W5" s="3830"/>
    </row>
    <row r="6" spans="1:23" s="1260" customFormat="1" ht="36" customHeight="1" x14ac:dyDescent="0.45">
      <c r="A6" s="3828" t="s">
        <v>417</v>
      </c>
      <c r="B6" s="3829"/>
      <c r="C6" s="3830" t="s">
        <v>5276</v>
      </c>
      <c r="D6" s="3830"/>
      <c r="E6" s="3830"/>
      <c r="F6" s="3830"/>
      <c r="G6" s="3830"/>
      <c r="H6" s="3830"/>
      <c r="I6" s="3830"/>
      <c r="J6" s="3830"/>
      <c r="K6" s="3830"/>
      <c r="L6" s="3830"/>
      <c r="M6" s="3830"/>
      <c r="N6" s="3830"/>
      <c r="O6" s="3830"/>
      <c r="P6" s="3830"/>
      <c r="Q6" s="3830"/>
      <c r="R6" s="3830"/>
      <c r="S6" s="3830"/>
      <c r="T6" s="3830"/>
      <c r="U6" s="3830"/>
      <c r="V6" s="3830"/>
      <c r="W6" s="3830"/>
    </row>
    <row r="7" spans="1:23" s="1260" customFormat="1" ht="18.600000000000001" x14ac:dyDescent="0.45"/>
    <row r="8" spans="1:23" s="1260" customFormat="1" ht="18.600000000000001" x14ac:dyDescent="0.45"/>
    <row r="9" spans="1:23" s="1260" customFormat="1" ht="18.600000000000001" x14ac:dyDescent="0.45">
      <c r="C9" s="3831" t="s">
        <v>5149</v>
      </c>
      <c r="D9" s="3831"/>
      <c r="E9" s="3831"/>
      <c r="F9" s="3831"/>
      <c r="G9" s="3831"/>
      <c r="L9" s="1087" t="s">
        <v>6520</v>
      </c>
    </row>
    <row r="10" spans="1:23" s="1260" customFormat="1" ht="10.199999999999999" customHeight="1" x14ac:dyDescent="0.45">
      <c r="C10" s="1507"/>
      <c r="D10" s="1507"/>
      <c r="E10" s="1507"/>
      <c r="F10" s="1507"/>
      <c r="G10" s="1507"/>
    </row>
    <row r="11" spans="1:23" ht="73.5" customHeight="1" x14ac:dyDescent="0.45">
      <c r="A11" s="641"/>
      <c r="C11" s="1504" t="s">
        <v>458</v>
      </c>
      <c r="D11" s="1505" t="s">
        <v>4882</v>
      </c>
      <c r="E11" s="1505" t="s">
        <v>1501</v>
      </c>
      <c r="F11" s="1505" t="s">
        <v>1502</v>
      </c>
      <c r="G11" s="1506" t="s">
        <v>1503</v>
      </c>
    </row>
    <row r="12" spans="1:23" x14ac:dyDescent="0.45">
      <c r="A12" s="1069"/>
      <c r="C12" s="2613">
        <v>1991</v>
      </c>
      <c r="D12" s="2396">
        <v>10804736.370988602</v>
      </c>
      <c r="E12" s="2651">
        <v>3101536</v>
      </c>
      <c r="F12" s="2396">
        <f>+D12/E12*1000000</f>
        <v>3483672.7257038453</v>
      </c>
      <c r="G12" s="1497"/>
    </row>
    <row r="13" spans="1:23" x14ac:dyDescent="0.45">
      <c r="A13" s="747"/>
      <c r="C13" s="2613">
        <v>1992</v>
      </c>
      <c r="D13" s="2396">
        <v>11798891.372472387</v>
      </c>
      <c r="E13" s="2651">
        <v>3170537</v>
      </c>
      <c r="F13" s="2396">
        <f t="shared" ref="F13:F43" si="0">+D13/E13*1000000</f>
        <v>3721417.3411230925</v>
      </c>
      <c r="G13" s="29">
        <f>+(F13-F12)/F12*100</f>
        <v>6.8245393335911881</v>
      </c>
    </row>
    <row r="14" spans="1:23" x14ac:dyDescent="0.45">
      <c r="A14" s="747"/>
      <c r="C14" s="2613">
        <v>1993</v>
      </c>
      <c r="D14" s="2396">
        <v>12636281.257377429</v>
      </c>
      <c r="E14" s="2651">
        <v>3239868</v>
      </c>
      <c r="F14" s="2396">
        <f t="shared" si="0"/>
        <v>3900245.7067317027</v>
      </c>
      <c r="G14" s="29">
        <f t="shared" ref="G14:G43" si="1">+(F14-F13)/F13*100</f>
        <v>4.8053832509589292</v>
      </c>
    </row>
    <row r="15" spans="1:23" x14ac:dyDescent="0.45">
      <c r="A15" s="747"/>
      <c r="C15" s="2613">
        <v>1994</v>
      </c>
      <c r="D15" s="2396">
        <v>13207318.393169858</v>
      </c>
      <c r="E15" s="2651">
        <v>3334223</v>
      </c>
      <c r="F15" s="2396">
        <f t="shared" si="0"/>
        <v>3961138.2901413185</v>
      </c>
      <c r="G15" s="29">
        <f t="shared" si="1"/>
        <v>1.5612499311137524</v>
      </c>
    </row>
    <row r="16" spans="1:23" x14ac:dyDescent="0.45">
      <c r="A16" s="747"/>
      <c r="C16" s="2613">
        <v>1995</v>
      </c>
      <c r="D16" s="2396">
        <v>13755944.197470063</v>
      </c>
      <c r="E16" s="2651">
        <v>3428278</v>
      </c>
      <c r="F16" s="2396">
        <f t="shared" si="0"/>
        <v>4012493.7935225968</v>
      </c>
      <c r="G16" s="29">
        <f t="shared" si="1"/>
        <v>1.2964834756992589</v>
      </c>
    </row>
    <row r="17" spans="1:12" x14ac:dyDescent="0.45">
      <c r="A17" s="747"/>
      <c r="C17" s="2613">
        <v>1996</v>
      </c>
      <c r="D17" s="2396">
        <v>13941712.658144491</v>
      </c>
      <c r="E17" s="2651">
        <v>3520866</v>
      </c>
      <c r="F17" s="2396">
        <f t="shared" si="0"/>
        <v>3959739.6373916222</v>
      </c>
      <c r="G17" s="29">
        <f t="shared" si="1"/>
        <v>-1.3147473577687803</v>
      </c>
    </row>
    <row r="18" spans="1:12" x14ac:dyDescent="0.45">
      <c r="A18" s="747"/>
      <c r="C18" s="2613">
        <v>1997</v>
      </c>
      <c r="D18" s="2396">
        <v>14705183.955023307</v>
      </c>
      <c r="E18" s="2651">
        <v>3611224</v>
      </c>
      <c r="F18" s="2396">
        <f>+D18/E18*1000000</f>
        <v>4072077.4881379018</v>
      </c>
      <c r="G18" s="29">
        <f t="shared" si="1"/>
        <v>2.8370009403011984</v>
      </c>
    </row>
    <row r="19" spans="1:12" x14ac:dyDescent="0.45">
      <c r="A19" s="747"/>
      <c r="C19" s="2613">
        <v>1998</v>
      </c>
      <c r="D19" s="2396">
        <v>15757385.243777936</v>
      </c>
      <c r="E19" s="2651">
        <v>3699939</v>
      </c>
      <c r="F19" s="2396">
        <f t="shared" si="0"/>
        <v>4258822.9816161664</v>
      </c>
      <c r="G19" s="29">
        <f t="shared" si="1"/>
        <v>4.5860004880128269</v>
      </c>
    </row>
    <row r="20" spans="1:12" x14ac:dyDescent="0.45">
      <c r="A20" s="747"/>
      <c r="C20" s="2613">
        <v>1999</v>
      </c>
      <c r="D20" s="2396">
        <v>16421529.277097158</v>
      </c>
      <c r="E20" s="2651">
        <v>3786841</v>
      </c>
      <c r="F20" s="2396">
        <f t="shared" si="0"/>
        <v>4336471.818356555</v>
      </c>
      <c r="G20" s="29">
        <f t="shared" si="1"/>
        <v>1.8232464010730458</v>
      </c>
    </row>
    <row r="21" spans="1:12" x14ac:dyDescent="0.45">
      <c r="A21" s="747"/>
      <c r="C21" s="2613">
        <v>2000</v>
      </c>
      <c r="D21" s="2396">
        <v>17056831.950629041</v>
      </c>
      <c r="E21" s="2651">
        <v>3872349</v>
      </c>
      <c r="F21" s="2396">
        <f t="shared" si="0"/>
        <v>4404776.5195309203</v>
      </c>
      <c r="G21" s="29">
        <f t="shared" si="1"/>
        <v>1.5751215281793671</v>
      </c>
      <c r="L21" s="332" t="s">
        <v>6521</v>
      </c>
    </row>
    <row r="22" spans="1:12" x14ac:dyDescent="0.45">
      <c r="A22" s="747"/>
      <c r="C22" s="2613">
        <v>2001</v>
      </c>
      <c r="D22" s="2396">
        <v>17652314.928866763</v>
      </c>
      <c r="E22" s="2651">
        <v>3953393</v>
      </c>
      <c r="F22" s="2396">
        <f t="shared" si="0"/>
        <v>4465105.0196291544</v>
      </c>
      <c r="G22" s="29">
        <f t="shared" si="1"/>
        <v>1.3696154579179112</v>
      </c>
    </row>
    <row r="23" spans="1:12" x14ac:dyDescent="0.45">
      <c r="A23" s="747"/>
      <c r="C23" s="2613">
        <v>2002</v>
      </c>
      <c r="D23" s="2396">
        <v>18255472.710025299</v>
      </c>
      <c r="E23" s="2651">
        <v>4022431</v>
      </c>
      <c r="F23" s="2396">
        <f t="shared" si="0"/>
        <v>4538417.8647254109</v>
      </c>
      <c r="G23" s="29">
        <f t="shared" si="1"/>
        <v>1.6419064002742205</v>
      </c>
    </row>
    <row r="24" spans="1:12" x14ac:dyDescent="0.45">
      <c r="A24" s="747"/>
      <c r="C24" s="2613">
        <v>2003</v>
      </c>
      <c r="D24" s="2396">
        <v>19043594.30233784</v>
      </c>
      <c r="E24" s="2651">
        <v>4086405</v>
      </c>
      <c r="F24" s="2396">
        <f t="shared" si="0"/>
        <v>4660231.7446111776</v>
      </c>
      <c r="G24" s="29">
        <f t="shared" si="1"/>
        <v>2.6840604703361044</v>
      </c>
    </row>
    <row r="25" spans="1:12" x14ac:dyDescent="0.45">
      <c r="A25" s="747"/>
      <c r="C25" s="2613">
        <v>2004</v>
      </c>
      <c r="D25" s="2396">
        <v>19886197.099071365</v>
      </c>
      <c r="E25" s="2651">
        <v>4151823.0000000005</v>
      </c>
      <c r="F25" s="2396">
        <f t="shared" si="0"/>
        <v>4789750.6948324535</v>
      </c>
      <c r="G25" s="29">
        <f t="shared" si="1"/>
        <v>2.7792384009881941</v>
      </c>
    </row>
    <row r="26" spans="1:12" x14ac:dyDescent="0.45">
      <c r="A26" s="747"/>
      <c r="C26" s="2613">
        <v>2005</v>
      </c>
      <c r="D26" s="2396">
        <v>20677004.811012842</v>
      </c>
      <c r="E26" s="2651">
        <v>4215248</v>
      </c>
      <c r="F26" s="2396">
        <f t="shared" si="0"/>
        <v>4905287.8528174004</v>
      </c>
      <c r="G26" s="29">
        <f t="shared" si="1"/>
        <v>2.412174773722505</v>
      </c>
    </row>
    <row r="27" spans="1:12" x14ac:dyDescent="0.45">
      <c r="A27" s="747"/>
      <c r="C27" s="2613">
        <v>2006</v>
      </c>
      <c r="D27" s="2396">
        <v>22191945.978006497</v>
      </c>
      <c r="E27" s="2651">
        <v>4278656</v>
      </c>
      <c r="F27" s="2396">
        <f t="shared" si="0"/>
        <v>5186662.8160820818</v>
      </c>
      <c r="G27" s="29">
        <f t="shared" si="1"/>
        <v>5.7361559954747792</v>
      </c>
    </row>
    <row r="28" spans="1:12" x14ac:dyDescent="0.45">
      <c r="A28" s="747"/>
      <c r="C28" s="2613">
        <v>2007</v>
      </c>
      <c r="D28" s="2396">
        <v>24015043.629799508</v>
      </c>
      <c r="E28" s="2651">
        <v>4340390</v>
      </c>
      <c r="F28" s="2396">
        <f t="shared" si="0"/>
        <v>5532922.9930488979</v>
      </c>
      <c r="G28" s="29">
        <f t="shared" si="1"/>
        <v>6.6759723784854659</v>
      </c>
    </row>
    <row r="29" spans="1:12" x14ac:dyDescent="0.45">
      <c r="A29" s="747"/>
      <c r="C29" s="2613">
        <v>2008</v>
      </c>
      <c r="D29" s="2396">
        <v>25152918.393990263</v>
      </c>
      <c r="E29" s="2651">
        <v>4404090</v>
      </c>
      <c r="F29" s="2396">
        <f t="shared" si="0"/>
        <v>5711263.4832599387</v>
      </c>
      <c r="G29" s="29">
        <f t="shared" si="1"/>
        <v>3.2232599375609023</v>
      </c>
    </row>
    <row r="30" spans="1:12" x14ac:dyDescent="0.45">
      <c r="A30" s="747"/>
      <c r="C30" s="2613">
        <v>2009</v>
      </c>
      <c r="D30" s="2396">
        <v>24933218.733477451</v>
      </c>
      <c r="E30" s="2651">
        <v>4469337</v>
      </c>
      <c r="F30" s="2396">
        <f t="shared" si="0"/>
        <v>5578728.7316837935</v>
      </c>
      <c r="G30" s="29">
        <f t="shared" si="1"/>
        <v>-2.3205854880380254</v>
      </c>
    </row>
    <row r="31" spans="1:12" x14ac:dyDescent="0.45">
      <c r="A31" s="747"/>
      <c r="C31" s="2613">
        <v>2010</v>
      </c>
      <c r="D31" s="2396">
        <v>26269724.909715075</v>
      </c>
      <c r="E31" s="2651">
        <v>4533894</v>
      </c>
      <c r="F31" s="2396">
        <f t="shared" si="0"/>
        <v>5794075.6686669504</v>
      </c>
      <c r="G31" s="29">
        <f t="shared" si="1"/>
        <v>3.8601435441755227</v>
      </c>
    </row>
    <row r="32" spans="1:12" x14ac:dyDescent="0.45">
      <c r="A32" s="747"/>
      <c r="C32" s="2613">
        <v>2011</v>
      </c>
      <c r="D32" s="2396">
        <v>27426422.729348335</v>
      </c>
      <c r="E32" s="2652">
        <v>4592149</v>
      </c>
      <c r="F32" s="2396">
        <f t="shared" si="0"/>
        <v>5972459.2406187896</v>
      </c>
      <c r="G32" s="29">
        <f t="shared" si="1"/>
        <v>3.0787235471655494</v>
      </c>
    </row>
    <row r="33" spans="1:10" x14ac:dyDescent="0.45">
      <c r="A33" s="747"/>
      <c r="C33" s="2613">
        <v>2012</v>
      </c>
      <c r="D33" s="2396">
        <v>28765543.152529985</v>
      </c>
      <c r="E33" s="2652">
        <v>4652458.9305058112</v>
      </c>
      <c r="F33" s="2396">
        <f t="shared" si="0"/>
        <v>6182868.7973829405</v>
      </c>
      <c r="G33" s="29">
        <f t="shared" si="1"/>
        <v>3.5229969479431897</v>
      </c>
    </row>
    <row r="34" spans="1:10" x14ac:dyDescent="0.45">
      <c r="A34" s="747"/>
      <c r="C34" s="2613">
        <v>2013</v>
      </c>
      <c r="D34" s="2396">
        <v>29483176.173827372</v>
      </c>
      <c r="E34" s="2652">
        <v>4713168.1414101515</v>
      </c>
      <c r="F34" s="2396">
        <f t="shared" si="0"/>
        <v>6255489.9993459983</v>
      </c>
      <c r="G34" s="29">
        <f t="shared" si="1"/>
        <v>1.1745551190378898</v>
      </c>
    </row>
    <row r="35" spans="1:10" x14ac:dyDescent="0.45">
      <c r="A35" s="747"/>
      <c r="C35" s="2613">
        <v>2014</v>
      </c>
      <c r="D35" s="2396">
        <v>30527502.669288374</v>
      </c>
      <c r="E35" s="2652">
        <v>4773129.933844462</v>
      </c>
      <c r="F35" s="2396">
        <f t="shared" si="0"/>
        <v>6395699.0679908758</v>
      </c>
      <c r="G35" s="29">
        <f t="shared" si="1"/>
        <v>2.2413762736338185</v>
      </c>
    </row>
    <row r="36" spans="1:10" x14ac:dyDescent="0.45">
      <c r="A36" s="747"/>
      <c r="C36" s="2613">
        <v>2015</v>
      </c>
      <c r="D36" s="2396">
        <v>31642391.784262039</v>
      </c>
      <c r="E36" s="2652">
        <v>4832233.8134650989</v>
      </c>
      <c r="F36" s="2396">
        <f t="shared" si="0"/>
        <v>6548191.3760236502</v>
      </c>
      <c r="G36" s="29">
        <f t="shared" si="1"/>
        <v>2.3842946081682639</v>
      </c>
      <c r="J36" s="1309"/>
    </row>
    <row r="37" spans="1:10" x14ac:dyDescent="0.45">
      <c r="A37" s="747"/>
      <c r="C37" s="2613">
        <v>2016</v>
      </c>
      <c r="D37" s="2396">
        <v>32972740.219468106</v>
      </c>
      <c r="E37" s="2652">
        <v>4890379.4522162471</v>
      </c>
      <c r="F37" s="2396">
        <f t="shared" si="0"/>
        <v>6742368.4688772671</v>
      </c>
      <c r="G37" s="29">
        <f t="shared" si="1"/>
        <v>2.9653545796569221</v>
      </c>
    </row>
    <row r="38" spans="1:10" x14ac:dyDescent="0.45">
      <c r="A38" s="747"/>
      <c r="C38" s="2613">
        <v>2017</v>
      </c>
      <c r="D38" s="2396">
        <v>34343647.497605242</v>
      </c>
      <c r="E38" s="2652">
        <v>4947489.5933225229</v>
      </c>
      <c r="F38" s="2396">
        <f t="shared" si="0"/>
        <v>6941631.073657603</v>
      </c>
      <c r="G38" s="29">
        <f t="shared" si="1"/>
        <v>2.955379933626157</v>
      </c>
    </row>
    <row r="39" spans="1:10" x14ac:dyDescent="0.45">
      <c r="A39" s="677"/>
      <c r="C39" s="2613">
        <v>2018</v>
      </c>
      <c r="D39" s="2396">
        <v>35242044.485139377</v>
      </c>
      <c r="E39" s="2652">
        <v>5003401.9576721285</v>
      </c>
      <c r="F39" s="2396">
        <f t="shared" si="0"/>
        <v>7043616.4800031409</v>
      </c>
      <c r="G39" s="29">
        <f t="shared" si="1"/>
        <v>1.4691850555492127</v>
      </c>
    </row>
    <row r="40" spans="1:10" x14ac:dyDescent="0.45">
      <c r="A40" s="677"/>
      <c r="C40" s="2613">
        <v>2019</v>
      </c>
      <c r="D40" s="2396">
        <v>36094025.075266488</v>
      </c>
      <c r="E40" s="2652">
        <v>5058007.147219019</v>
      </c>
      <c r="F40" s="2396">
        <f t="shared" si="0"/>
        <v>7136017.0171194039</v>
      </c>
      <c r="G40" s="29">
        <f t="shared" si="1"/>
        <v>1.3118337345394744</v>
      </c>
    </row>
    <row r="41" spans="1:10" x14ac:dyDescent="0.45">
      <c r="A41" s="677"/>
      <c r="C41" s="2613">
        <v>2020</v>
      </c>
      <c r="D41" s="2396">
        <v>34551599.494875953</v>
      </c>
      <c r="E41" s="2652">
        <v>5111238.2164686499</v>
      </c>
      <c r="F41" s="2396">
        <f t="shared" si="0"/>
        <v>6759927.4444984924</v>
      </c>
      <c r="G41" s="29">
        <f t="shared" si="1"/>
        <v>-5.2703009496567539</v>
      </c>
    </row>
    <row r="42" spans="1:10" x14ac:dyDescent="0.45">
      <c r="A42" s="677"/>
      <c r="C42" s="2613">
        <v>2021</v>
      </c>
      <c r="D42" s="2396">
        <v>37239989.50674741</v>
      </c>
      <c r="E42" s="2652">
        <v>5163037.97091561</v>
      </c>
      <c r="F42" s="2396">
        <f t="shared" si="0"/>
        <v>7212805.6614201674</v>
      </c>
      <c r="G42" s="29">
        <f t="shared" si="1"/>
        <v>6.6994538127808756</v>
      </c>
    </row>
    <row r="43" spans="1:10" s="2562" customFormat="1" x14ac:dyDescent="0.45">
      <c r="A43" s="677"/>
      <c r="C43" s="2613">
        <v>2022</v>
      </c>
      <c r="D43" s="2396">
        <v>38843176.938080505</v>
      </c>
      <c r="E43" s="2652">
        <v>5213373.6708059302</v>
      </c>
      <c r="F43" s="2396">
        <f t="shared" si="0"/>
        <v>7450679.6156961024</v>
      </c>
      <c r="G43" s="29">
        <f t="shared" si="1"/>
        <v>3.2979393240590751</v>
      </c>
    </row>
    <row r="44" spans="1:10" ht="36.6" customHeight="1" x14ac:dyDescent="0.45">
      <c r="A44" s="677"/>
      <c r="C44" s="3808" t="s">
        <v>6519</v>
      </c>
      <c r="D44" s="3808"/>
      <c r="E44" s="3808"/>
      <c r="F44" s="3808"/>
      <c r="G44" s="3808"/>
    </row>
    <row r="45" spans="1:10" ht="58.2" customHeight="1" x14ac:dyDescent="0.45">
      <c r="A45" s="677"/>
      <c r="C45" s="3819" t="s">
        <v>5508</v>
      </c>
      <c r="D45" s="3819"/>
      <c r="E45" s="3819"/>
      <c r="F45" s="3819"/>
      <c r="G45" s="3819"/>
    </row>
    <row r="46" spans="1:10" ht="30" customHeight="1" x14ac:dyDescent="0.45">
      <c r="A46" s="677"/>
      <c r="C46" s="3410" t="s">
        <v>5561</v>
      </c>
      <c r="D46" s="3410"/>
      <c r="E46" s="3410"/>
      <c r="F46" s="3410"/>
      <c r="G46" s="3410"/>
    </row>
    <row r="47" spans="1:10" x14ac:dyDescent="0.45">
      <c r="C47" s="1253"/>
    </row>
    <row r="50" spans="3:10" ht="30" customHeight="1" x14ac:dyDescent="0.45">
      <c r="C50" s="3832" t="s">
        <v>5150</v>
      </c>
      <c r="D50" s="3833"/>
      <c r="J50" s="1374" t="s">
        <v>5509</v>
      </c>
    </row>
    <row r="51" spans="3:10" x14ac:dyDescent="0.45">
      <c r="C51" s="1505" t="s">
        <v>458</v>
      </c>
      <c r="D51" s="1505" t="s">
        <v>1504</v>
      </c>
    </row>
    <row r="52" spans="3:10" x14ac:dyDescent="0.45">
      <c r="C52" s="1498">
        <v>2010</v>
      </c>
      <c r="D52" s="1499">
        <v>3.8601435441755227</v>
      </c>
    </row>
    <row r="53" spans="3:10" x14ac:dyDescent="0.45">
      <c r="C53" s="1498">
        <v>2011</v>
      </c>
      <c r="D53" s="1499">
        <v>3.0787235471655494</v>
      </c>
    </row>
    <row r="54" spans="3:10" x14ac:dyDescent="0.45">
      <c r="C54" s="1498">
        <v>2012</v>
      </c>
      <c r="D54" s="1499">
        <v>3.5229969479431897</v>
      </c>
    </row>
    <row r="55" spans="3:10" x14ac:dyDescent="0.45">
      <c r="C55" s="1498">
        <v>2013</v>
      </c>
      <c r="D55" s="1499">
        <v>1.1745551190378898</v>
      </c>
    </row>
    <row r="56" spans="3:10" x14ac:dyDescent="0.45">
      <c r="C56" s="1498">
        <v>2014</v>
      </c>
      <c r="D56" s="1499">
        <v>2.2413762736338185</v>
      </c>
    </row>
    <row r="57" spans="3:10" x14ac:dyDescent="0.45">
      <c r="C57" s="1498">
        <v>2015</v>
      </c>
      <c r="D57" s="1499">
        <v>2.3842946081682639</v>
      </c>
    </row>
    <row r="58" spans="3:10" x14ac:dyDescent="0.45">
      <c r="C58" s="1498">
        <v>2016</v>
      </c>
      <c r="D58" s="1499">
        <v>2.9653545796569221</v>
      </c>
    </row>
    <row r="59" spans="3:10" x14ac:dyDescent="0.45">
      <c r="C59" s="1498">
        <v>2017</v>
      </c>
      <c r="D59" s="1499">
        <v>2.955379933626157</v>
      </c>
    </row>
    <row r="60" spans="3:10" x14ac:dyDescent="0.45">
      <c r="C60" s="1498">
        <v>2018</v>
      </c>
      <c r="D60" s="1499">
        <v>1.4691850555492127</v>
      </c>
    </row>
    <row r="61" spans="3:10" x14ac:dyDescent="0.45">
      <c r="C61" s="1500">
        <v>2019</v>
      </c>
      <c r="D61" s="1501">
        <v>1.3118337345394744</v>
      </c>
    </row>
    <row r="62" spans="3:10" x14ac:dyDescent="0.45">
      <c r="C62" s="1500">
        <v>2020</v>
      </c>
      <c r="D62" s="1501">
        <v>-5.0501714673851064</v>
      </c>
      <c r="J62" s="332" t="s">
        <v>4475</v>
      </c>
    </row>
    <row r="63" spans="3:10" x14ac:dyDescent="0.45">
      <c r="C63" s="1502">
        <v>2021</v>
      </c>
      <c r="D63" s="1503">
        <v>6.6827267935584178</v>
      </c>
    </row>
    <row r="64" spans="3:10" x14ac:dyDescent="0.45">
      <c r="C64" s="1308" t="s">
        <v>4883</v>
      </c>
      <c r="E64" s="178" t="s">
        <v>1730</v>
      </c>
    </row>
    <row r="65" spans="3:5" x14ac:dyDescent="0.45">
      <c r="C65" s="178" t="s">
        <v>4884</v>
      </c>
      <c r="E65" s="178" t="s">
        <v>1730</v>
      </c>
    </row>
    <row r="66" spans="3:5" x14ac:dyDescent="0.45">
      <c r="C66" s="332" t="s">
        <v>5561</v>
      </c>
      <c r="E66" s="178" t="s">
        <v>1730</v>
      </c>
    </row>
  </sheetData>
  <mergeCells count="14">
    <mergeCell ref="A5:B5"/>
    <mergeCell ref="C5:W5"/>
    <mergeCell ref="C1:D1"/>
    <mergeCell ref="A3:B3"/>
    <mergeCell ref="C3:W3"/>
    <mergeCell ref="A4:B4"/>
    <mergeCell ref="C4:W4"/>
    <mergeCell ref="A6:B6"/>
    <mergeCell ref="C6:W6"/>
    <mergeCell ref="C9:G9"/>
    <mergeCell ref="C50:D50"/>
    <mergeCell ref="C46:G46"/>
    <mergeCell ref="C44:G44"/>
    <mergeCell ref="C45:G45"/>
  </mergeCells>
  <hyperlinks>
    <hyperlink ref="A1" location="'ODS 8.'!A1" display="REGRESAR" xr:uid="{00000000-0004-0000-DC00-000000000000}"/>
    <hyperlink ref="C1:D1" location="'Metadato 8.1.1'!A1" display="VER METADATO" xr:uid="{00000000-0004-0000-DC00-000001000000}"/>
    <hyperlink ref="C64" r:id="rId1" xr:uid="{00000000-0004-0000-DC00-000002000000}"/>
  </hyperlinks>
  <pageMargins left="0.7" right="0.7" top="0.75" bottom="0.75" header="0.3" footer="0.3"/>
  <pageSetup paperSize="9" orientation="portrait" r:id="rId2"/>
  <drawing r:id="rId3"/>
</worksheet>
</file>

<file path=xl/worksheets/sheet2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D00-000000000000}">
  <sheetPr codeName="Hoja216">
    <tabColor theme="0" tint="-0.499984740745262"/>
  </sheetPr>
  <dimension ref="A1:F36"/>
  <sheetViews>
    <sheetView showGridLines="0" zoomScaleNormal="100" workbookViewId="0">
      <pane ySplit="1" topLeftCell="A2" activePane="bottomLeft" state="frozen"/>
      <selection pane="bottomLeft" activeCell="B1" sqref="B1"/>
    </sheetView>
  </sheetViews>
  <sheetFormatPr baseColWidth="10" defaultColWidth="11.44140625" defaultRowHeight="17.399999999999999" x14ac:dyDescent="0.3"/>
  <cols>
    <col min="1" max="1" width="9.44140625" style="1305" customWidth="1"/>
    <col min="2" max="2" width="26.44140625" style="1305" customWidth="1"/>
    <col min="3" max="3" width="24" style="1305" customWidth="1"/>
    <col min="4" max="4" width="85.77734375" style="1305" customWidth="1"/>
    <col min="5" max="5" width="10.5546875" style="1305" customWidth="1"/>
    <col min="6" max="6" width="7.21875" style="1305" customWidth="1"/>
    <col min="7" max="23" width="7.77734375" style="1305" bestFit="1" customWidth="1"/>
    <col min="24" max="24" width="8.21875" style="1305" bestFit="1" customWidth="1"/>
    <col min="25" max="26" width="7.77734375" style="1305" bestFit="1" customWidth="1"/>
    <col min="27" max="16384" width="11.44140625" style="1305"/>
  </cols>
  <sheetData>
    <row r="1" spans="1:6" x14ac:dyDescent="0.3">
      <c r="B1" s="481" t="s">
        <v>337</v>
      </c>
    </row>
    <row r="2" spans="1:6" ht="18" thickBot="1" x14ac:dyDescent="0.35"/>
    <row r="3" spans="1:6" ht="23.25" customHeight="1" thickBot="1" x14ac:dyDescent="0.35">
      <c r="B3" s="3834" t="s">
        <v>370</v>
      </c>
      <c r="C3" s="3834"/>
      <c r="D3" s="3834"/>
      <c r="F3" s="1267" t="s">
        <v>371</v>
      </c>
    </row>
    <row r="4" spans="1:6" ht="34.799999999999997" x14ac:dyDescent="0.3">
      <c r="A4" s="1306"/>
      <c r="B4" s="3142" t="s">
        <v>449</v>
      </c>
      <c r="C4" s="3142"/>
      <c r="D4" s="44" t="s">
        <v>30</v>
      </c>
    </row>
    <row r="5" spans="1:6" ht="34.799999999999997" x14ac:dyDescent="0.3">
      <c r="B5" s="3142" t="s">
        <v>373</v>
      </c>
      <c r="C5" s="3142"/>
      <c r="D5" s="44" t="s">
        <v>93</v>
      </c>
    </row>
    <row r="6" spans="1:6" x14ac:dyDescent="0.3">
      <c r="B6" s="3142" t="s">
        <v>374</v>
      </c>
      <c r="C6" s="3142"/>
      <c r="D6" s="45" t="s">
        <v>4209</v>
      </c>
    </row>
    <row r="7" spans="1:6" ht="15" customHeight="1" x14ac:dyDescent="0.3">
      <c r="B7" s="3143" t="s">
        <v>375</v>
      </c>
      <c r="C7" s="3143"/>
      <c r="D7" s="46" t="s">
        <v>4038</v>
      </c>
    </row>
    <row r="8" spans="1:6" ht="15" customHeight="1" x14ac:dyDescent="0.3">
      <c r="B8" s="3143" t="s">
        <v>2480</v>
      </c>
      <c r="C8" s="3143"/>
      <c r="D8" s="1266" t="s">
        <v>2576</v>
      </c>
    </row>
    <row r="9" spans="1:6" x14ac:dyDescent="0.45">
      <c r="B9" s="178"/>
      <c r="C9" s="178"/>
      <c r="D9" s="178"/>
    </row>
    <row r="10" spans="1:6" ht="23.25" customHeight="1" x14ac:dyDescent="0.3">
      <c r="B10" s="3834" t="s">
        <v>376</v>
      </c>
      <c r="C10" s="3834"/>
      <c r="D10" s="3834"/>
    </row>
    <row r="11" spans="1:6" x14ac:dyDescent="0.3">
      <c r="B11" s="3185" t="s">
        <v>377</v>
      </c>
      <c r="C11" s="3156"/>
      <c r="D11" s="44" t="s">
        <v>439</v>
      </c>
    </row>
    <row r="12" spans="1:6" ht="21" customHeight="1" x14ac:dyDescent="0.3">
      <c r="B12" s="3143" t="s">
        <v>379</v>
      </c>
      <c r="C12" s="3143"/>
      <c r="D12" s="661" t="s">
        <v>2240</v>
      </c>
    </row>
    <row r="13" spans="1:6" x14ac:dyDescent="0.3">
      <c r="B13" s="3142" t="s">
        <v>380</v>
      </c>
      <c r="C13" s="3142"/>
      <c r="D13" s="603" t="s">
        <v>1484</v>
      </c>
    </row>
    <row r="14" spans="1:6" x14ac:dyDescent="0.3">
      <c r="B14" s="3142" t="s">
        <v>381</v>
      </c>
      <c r="C14" s="3156"/>
      <c r="D14" s="603" t="s">
        <v>10</v>
      </c>
    </row>
    <row r="15" spans="1:6" ht="145.5" customHeight="1" x14ac:dyDescent="0.3">
      <c r="B15" s="3142" t="s">
        <v>382</v>
      </c>
      <c r="C15" s="3142"/>
      <c r="D15" s="83" t="s">
        <v>6214</v>
      </c>
    </row>
    <row r="16" spans="1:6" ht="132.75" customHeight="1" x14ac:dyDescent="0.45">
      <c r="B16" s="3142" t="s">
        <v>383</v>
      </c>
      <c r="C16" s="3142"/>
      <c r="D16" s="142" t="s">
        <v>6215</v>
      </c>
    </row>
    <row r="17" spans="2:4" x14ac:dyDescent="0.3">
      <c r="B17" s="3142" t="s">
        <v>384</v>
      </c>
      <c r="C17" s="3142"/>
      <c r="D17" s="57" t="s">
        <v>1505</v>
      </c>
    </row>
    <row r="18" spans="2:4" x14ac:dyDescent="0.3">
      <c r="B18" s="3143" t="s">
        <v>386</v>
      </c>
      <c r="C18" s="3143"/>
      <c r="D18" s="44"/>
    </row>
    <row r="19" spans="2:4" ht="34.5" customHeight="1" x14ac:dyDescent="0.3">
      <c r="B19" s="3144" t="s">
        <v>387</v>
      </c>
      <c r="C19" s="3145"/>
      <c r="D19" s="57" t="s">
        <v>1506</v>
      </c>
    </row>
    <row r="20" spans="2:4" x14ac:dyDescent="0.3">
      <c r="B20" s="3142" t="s">
        <v>388</v>
      </c>
      <c r="C20" s="3142"/>
      <c r="D20" s="83" t="s">
        <v>424</v>
      </c>
    </row>
    <row r="21" spans="2:4" x14ac:dyDescent="0.3">
      <c r="B21" s="3146" t="s">
        <v>390</v>
      </c>
      <c r="C21" s="54" t="s">
        <v>391</v>
      </c>
      <c r="D21" s="44"/>
    </row>
    <row r="22" spans="2:4" x14ac:dyDescent="0.3">
      <c r="B22" s="3147"/>
      <c r="C22" s="577" t="s">
        <v>393</v>
      </c>
      <c r="D22" s="57"/>
    </row>
    <row r="23" spans="2:4" x14ac:dyDescent="0.3">
      <c r="B23" s="3142" t="s">
        <v>395</v>
      </c>
      <c r="C23" s="3142"/>
      <c r="D23" s="57" t="s">
        <v>427</v>
      </c>
    </row>
    <row r="24" spans="2:4" x14ac:dyDescent="0.3">
      <c r="B24" s="3142" t="s">
        <v>397</v>
      </c>
      <c r="C24" s="3142"/>
      <c r="D24" s="45" t="s">
        <v>1077</v>
      </c>
    </row>
    <row r="25" spans="2:4" x14ac:dyDescent="0.3">
      <c r="B25" s="3142" t="s">
        <v>399</v>
      </c>
      <c r="C25" s="3142"/>
      <c r="D25" s="57" t="s">
        <v>19</v>
      </c>
    </row>
    <row r="26" spans="2:4" ht="15" customHeight="1" x14ac:dyDescent="0.3">
      <c r="B26" s="3143" t="s">
        <v>401</v>
      </c>
      <c r="C26" s="3143"/>
      <c r="D26" s="45" t="s">
        <v>1507</v>
      </c>
    </row>
    <row r="27" spans="2:4" x14ac:dyDescent="0.3">
      <c r="B27" s="3149" t="s">
        <v>403</v>
      </c>
      <c r="C27" s="3150"/>
      <c r="D27" s="44"/>
    </row>
    <row r="28" spans="2:4" x14ac:dyDescent="0.3">
      <c r="B28" s="578" t="s">
        <v>404</v>
      </c>
      <c r="C28" s="579"/>
      <c r="D28" s="44"/>
    </row>
    <row r="29" spans="2:4" x14ac:dyDescent="0.3">
      <c r="B29" s="3151" t="s">
        <v>405</v>
      </c>
      <c r="C29" s="3152"/>
      <c r="D29" s="61"/>
    </row>
    <row r="30" spans="2:4" x14ac:dyDescent="0.3">
      <c r="B30" s="62"/>
      <c r="C30" s="62"/>
      <c r="D30" s="63"/>
    </row>
    <row r="31" spans="2:4" ht="23.25" customHeight="1" x14ac:dyDescent="0.3">
      <c r="B31" s="3834" t="s">
        <v>406</v>
      </c>
      <c r="C31" s="3834"/>
      <c r="D31" s="3834"/>
    </row>
    <row r="32" spans="2:4" x14ac:dyDescent="0.3">
      <c r="B32" s="3149" t="s">
        <v>407</v>
      </c>
      <c r="C32" s="3150"/>
      <c r="D32" s="45" t="s">
        <v>1075</v>
      </c>
    </row>
    <row r="33" spans="2:4" x14ac:dyDescent="0.3">
      <c r="B33" s="3149" t="s">
        <v>409</v>
      </c>
      <c r="C33" s="3150"/>
      <c r="D33" s="45" t="s">
        <v>1076</v>
      </c>
    </row>
    <row r="34" spans="2:4" x14ac:dyDescent="0.3">
      <c r="B34" s="3149" t="s">
        <v>411</v>
      </c>
      <c r="C34" s="3150"/>
      <c r="D34" s="45" t="s">
        <v>1077</v>
      </c>
    </row>
    <row r="35" spans="2:4" x14ac:dyDescent="0.3">
      <c r="B35" s="3149" t="s">
        <v>413</v>
      </c>
      <c r="C35" s="3150"/>
      <c r="D35" s="45" t="s">
        <v>1078</v>
      </c>
    </row>
    <row r="36" spans="2:4" x14ac:dyDescent="0.3">
      <c r="B36" s="3149" t="s">
        <v>415</v>
      </c>
      <c r="C36" s="3150"/>
      <c r="D36" s="1378" t="s">
        <v>4476</v>
      </c>
    </row>
  </sheetData>
  <mergeCells count="30">
    <mergeCell ref="B16:C16"/>
    <mergeCell ref="B3:D3"/>
    <mergeCell ref="B4:C4"/>
    <mergeCell ref="B5:C5"/>
    <mergeCell ref="B6:C6"/>
    <mergeCell ref="B7:C7"/>
    <mergeCell ref="B10:D10"/>
    <mergeCell ref="B11:C11"/>
    <mergeCell ref="B12:C12"/>
    <mergeCell ref="B13:C13"/>
    <mergeCell ref="B14:C14"/>
    <mergeCell ref="B15:C15"/>
    <mergeCell ref="B8:C8"/>
    <mergeCell ref="B31:D31"/>
    <mergeCell ref="B17:C17"/>
    <mergeCell ref="B18:C18"/>
    <mergeCell ref="B19:C19"/>
    <mergeCell ref="B20:C20"/>
    <mergeCell ref="B21:B22"/>
    <mergeCell ref="B23:C23"/>
    <mergeCell ref="B24:C24"/>
    <mergeCell ref="B25:C25"/>
    <mergeCell ref="B26:C26"/>
    <mergeCell ref="B27:C27"/>
    <mergeCell ref="B29:C29"/>
    <mergeCell ref="B32:C32"/>
    <mergeCell ref="B33:C33"/>
    <mergeCell ref="B34:C34"/>
    <mergeCell ref="B35:C35"/>
    <mergeCell ref="B36:C36"/>
  </mergeCells>
  <dataValidations count="7">
    <dataValidation allowBlank="1" showDropDown="1" showInputMessage="1" showErrorMessage="1" sqref="D13" xr:uid="{00000000-0002-0000-DD00-000000000000}"/>
    <dataValidation type="list" allowBlank="1" showInputMessage="1" showErrorMessage="1" sqref="D4" xr:uid="{00000000-0002-0000-DD00-000001000000}">
      <formula1>ODS</formula1>
    </dataValidation>
    <dataValidation type="list" allowBlank="1" showInputMessage="1" showErrorMessage="1" sqref="D5" xr:uid="{00000000-0002-0000-DD00-000002000000}">
      <formula1>Metas_ODS</formula1>
    </dataValidation>
    <dataValidation type="list" allowBlank="1" showInputMessage="1" showErrorMessage="1" sqref="D6" xr:uid="{00000000-0002-0000-DD00-000003000000}">
      <formula1>Numero_indicador</formula1>
    </dataValidation>
    <dataValidation type="list" allowBlank="1" showInputMessage="1" showErrorMessage="1" sqref="D7" xr:uid="{00000000-0002-0000-DD00-000004000000}">
      <formula1>Nombre_indicador_ODS</formula1>
    </dataValidation>
    <dataValidation type="list" allowBlank="1" showInputMessage="1" showErrorMessage="1" sqref="D14" xr:uid="{00000000-0002-0000-DD00-000005000000}">
      <formula1>Tipo_indicador</formula1>
    </dataValidation>
    <dataValidation type="list" allowBlank="1" showInputMessage="1" showErrorMessage="1" sqref="D25" xr:uid="{00000000-0002-0000-DD00-000006000000}">
      <formula1>Tipo_operación</formula1>
    </dataValidation>
  </dataValidations>
  <hyperlinks>
    <hyperlink ref="B1" location="'8.1.1'!A1" display="REGRESAR" xr:uid="{00000000-0004-0000-DD00-000000000000}"/>
    <hyperlink ref="D8" r:id="rId1" xr:uid="{00000000-0004-0000-DD00-000001000000}"/>
    <hyperlink ref="D36" r:id="rId2" xr:uid="{00000000-0004-0000-DD00-000002000000}"/>
  </hyperlinks>
  <pageMargins left="0.7" right="0.7" top="0.75" bottom="0.75" header="0.3" footer="0.3"/>
  <pageSetup paperSize="9" orientation="portrait" r:id="rId3"/>
  <drawing r:id="rId4"/>
</worksheet>
</file>

<file path=xl/worksheets/sheet2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E00-000000000000}">
  <sheetPr codeName="Hoja217"/>
  <dimension ref="A1:O90"/>
  <sheetViews>
    <sheetView showGridLines="0" zoomScaleNormal="100" workbookViewId="0">
      <pane ySplit="1" topLeftCell="A2" activePane="bottomLeft" state="frozen"/>
      <selection activeCell="B1" sqref="B1"/>
      <selection pane="bottomLeft" activeCell="O85" sqref="O85"/>
    </sheetView>
  </sheetViews>
  <sheetFormatPr baseColWidth="10" defaultColWidth="11.44140625" defaultRowHeight="17.399999999999999" x14ac:dyDescent="0.45"/>
  <cols>
    <col min="1" max="2" width="15.77734375" style="178" customWidth="1"/>
    <col min="3" max="3" width="5.77734375" style="178" customWidth="1"/>
    <col min="4" max="4" width="11.44140625" style="178" customWidth="1"/>
    <col min="5" max="5" width="11.21875" style="178" customWidth="1"/>
    <col min="6" max="6" width="12.77734375" style="178" customWidth="1"/>
    <col min="7" max="7" width="16.109375" style="178" customWidth="1"/>
    <col min="8" max="8" width="10.21875" style="178" customWidth="1"/>
    <col min="9" max="10" width="10" style="178" customWidth="1"/>
    <col min="11" max="18" width="11.77734375" style="178" customWidth="1"/>
    <col min="19" max="16384" width="11.44140625" style="178"/>
  </cols>
  <sheetData>
    <row r="1" spans="1:15" s="1260" customFormat="1" ht="18.600000000000001" x14ac:dyDescent="0.45">
      <c r="A1" s="576" t="s">
        <v>337</v>
      </c>
      <c r="C1" s="3119" t="s">
        <v>430</v>
      </c>
      <c r="D1" s="3119"/>
    </row>
    <row r="2" spans="1:15" s="1260" customFormat="1" ht="18.600000000000001" x14ac:dyDescent="0.45"/>
    <row r="3" spans="1:15" s="1260" customFormat="1" ht="18.600000000000001" x14ac:dyDescent="0.45">
      <c r="A3" s="3830" t="s">
        <v>339</v>
      </c>
      <c r="B3" s="3828"/>
      <c r="C3" s="3830" t="s">
        <v>1500</v>
      </c>
      <c r="D3" s="3830"/>
      <c r="E3" s="3830"/>
      <c r="F3" s="3830"/>
      <c r="G3" s="3830"/>
      <c r="H3" s="3830"/>
      <c r="I3" s="3830"/>
      <c r="J3" s="3830"/>
      <c r="K3" s="3830"/>
      <c r="L3" s="3830"/>
      <c r="M3" s="3830"/>
      <c r="N3" s="3830"/>
      <c r="O3" s="3830"/>
    </row>
    <row r="4" spans="1:15" s="1260" customFormat="1" ht="18.600000000000001" x14ac:dyDescent="0.45">
      <c r="A4" s="3830" t="s">
        <v>340</v>
      </c>
      <c r="B4" s="3828"/>
      <c r="C4" s="3830" t="s">
        <v>94</v>
      </c>
      <c r="D4" s="3830"/>
      <c r="E4" s="3830"/>
      <c r="F4" s="3830"/>
      <c r="G4" s="3830"/>
      <c r="H4" s="3830"/>
      <c r="I4" s="3830"/>
      <c r="J4" s="3830"/>
      <c r="K4" s="3849"/>
      <c r="L4" s="3849"/>
      <c r="M4" s="3849"/>
      <c r="N4" s="3849"/>
      <c r="O4" s="3849"/>
    </row>
    <row r="5" spans="1:15" s="1260" customFormat="1" ht="18.600000000000001" x14ac:dyDescent="0.45">
      <c r="A5" s="3830" t="s">
        <v>341</v>
      </c>
      <c r="B5" s="3828"/>
      <c r="C5" s="3830" t="s">
        <v>4039</v>
      </c>
      <c r="D5" s="3830"/>
      <c r="E5" s="3830"/>
      <c r="F5" s="3830"/>
      <c r="G5" s="3830"/>
      <c r="H5" s="3830"/>
      <c r="I5" s="3830"/>
      <c r="J5" s="3830"/>
      <c r="K5" s="3849"/>
      <c r="L5" s="3849"/>
      <c r="M5" s="3849"/>
      <c r="N5" s="3849"/>
      <c r="O5" s="3849"/>
    </row>
    <row r="6" spans="1:15" s="1260" customFormat="1" ht="18.600000000000001" x14ac:dyDescent="0.45">
      <c r="A6" s="3828" t="s">
        <v>417</v>
      </c>
      <c r="B6" s="3845"/>
      <c r="C6" s="3830" t="s">
        <v>5151</v>
      </c>
      <c r="D6" s="3830"/>
      <c r="E6" s="3830"/>
      <c r="F6" s="3830"/>
      <c r="G6" s="3830"/>
      <c r="H6" s="3830"/>
      <c r="I6" s="3830"/>
      <c r="J6" s="3830"/>
      <c r="K6" s="3849"/>
      <c r="L6" s="3849"/>
      <c r="M6" s="3849"/>
      <c r="N6" s="3849"/>
      <c r="O6" s="3849"/>
    </row>
    <row r="7" spans="1:15" s="1260" customFormat="1" ht="18.600000000000001" x14ac:dyDescent="0.45"/>
    <row r="8" spans="1:15" s="1260" customFormat="1" ht="18.600000000000001" x14ac:dyDescent="0.45"/>
    <row r="9" spans="1:15" s="1260" customFormat="1" ht="15" customHeight="1" x14ac:dyDescent="0.45">
      <c r="C9" s="639" t="s">
        <v>6216</v>
      </c>
      <c r="D9" s="639"/>
      <c r="E9" s="639"/>
      <c r="F9" s="639"/>
      <c r="G9" s="639"/>
      <c r="H9" s="639"/>
      <c r="I9" s="639"/>
      <c r="J9" s="639"/>
    </row>
    <row r="10" spans="1:15" s="1260" customFormat="1" ht="15" customHeight="1" x14ac:dyDescent="0.45">
      <c r="C10" s="639" t="s">
        <v>6217</v>
      </c>
      <c r="D10" s="639"/>
      <c r="E10" s="639"/>
      <c r="F10" s="639"/>
      <c r="G10" s="639"/>
      <c r="H10" s="639"/>
      <c r="I10" s="639"/>
      <c r="J10" s="639"/>
    </row>
    <row r="11" spans="1:15" ht="9.6" customHeight="1" x14ac:dyDescent="0.45">
      <c r="C11" s="489"/>
      <c r="D11" s="489"/>
      <c r="E11" s="489"/>
      <c r="F11" s="489"/>
      <c r="G11" s="489"/>
      <c r="H11" s="489"/>
      <c r="I11" s="489"/>
      <c r="J11" s="489"/>
    </row>
    <row r="12" spans="1:15" x14ac:dyDescent="0.45">
      <c r="C12" s="3838" t="s">
        <v>458</v>
      </c>
      <c r="D12" s="3841" t="s">
        <v>1519</v>
      </c>
      <c r="E12" s="3838" t="s">
        <v>2411</v>
      </c>
      <c r="F12" s="3838" t="s">
        <v>2412</v>
      </c>
      <c r="G12" s="3846" t="s">
        <v>2413</v>
      </c>
      <c r="H12" s="3846" t="s">
        <v>2414</v>
      </c>
      <c r="I12" s="3846" t="s">
        <v>1510</v>
      </c>
      <c r="J12" s="3846" t="s">
        <v>1509</v>
      </c>
    </row>
    <row r="13" spans="1:15" x14ac:dyDescent="0.45">
      <c r="C13" s="3839"/>
      <c r="D13" s="3842"/>
      <c r="E13" s="3839"/>
      <c r="F13" s="3839"/>
      <c r="G13" s="3847"/>
      <c r="H13" s="3847" t="s">
        <v>1574</v>
      </c>
      <c r="I13" s="3847"/>
      <c r="J13" s="3847"/>
    </row>
    <row r="14" spans="1:15" ht="11.25" customHeight="1" x14ac:dyDescent="0.45">
      <c r="C14" s="3839"/>
      <c r="D14" s="3842"/>
      <c r="E14" s="3839"/>
      <c r="F14" s="3839"/>
      <c r="G14" s="3847"/>
      <c r="H14" s="3847" t="s">
        <v>2415</v>
      </c>
      <c r="I14" s="3847"/>
      <c r="J14" s="3847"/>
    </row>
    <row r="15" spans="1:15" ht="29.25" customHeight="1" x14ac:dyDescent="0.45">
      <c r="C15" s="3840"/>
      <c r="D15" s="3843"/>
      <c r="E15" s="3840"/>
      <c r="F15" s="3840"/>
      <c r="G15" s="3848"/>
      <c r="H15" s="3848" t="s">
        <v>344</v>
      </c>
      <c r="I15" s="3848" t="s">
        <v>2416</v>
      </c>
      <c r="J15" s="3848"/>
    </row>
    <row r="16" spans="1:15" x14ac:dyDescent="0.45">
      <c r="C16" s="3315">
        <v>2011</v>
      </c>
      <c r="D16" s="1512" t="s">
        <v>1529</v>
      </c>
      <c r="E16" s="1517">
        <v>3.8631316099999999</v>
      </c>
      <c r="F16" s="1517">
        <v>-2.3838249409783852</v>
      </c>
      <c r="G16" s="1517">
        <v>6.3995096617158076</v>
      </c>
      <c r="H16" s="1508">
        <v>6736462.6880362099</v>
      </c>
      <c r="I16" s="1508">
        <v>1836662</v>
      </c>
      <c r="J16" s="1517">
        <v>3.6677748480864798</v>
      </c>
    </row>
    <row r="17" spans="3:10" x14ac:dyDescent="0.45">
      <c r="C17" s="3315"/>
      <c r="D17" s="1512" t="s">
        <v>1530</v>
      </c>
      <c r="E17" s="29">
        <v>4.5412306400000002</v>
      </c>
      <c r="F17" s="29">
        <v>1.689875169252586</v>
      </c>
      <c r="G17" s="29">
        <v>2.803971843919828</v>
      </c>
      <c r="H17" s="1508">
        <v>7104659.6355695799</v>
      </c>
      <c r="I17" s="1508">
        <v>1918109</v>
      </c>
      <c r="J17" s="29">
        <v>3.703991606092031</v>
      </c>
    </row>
    <row r="18" spans="3:10" x14ac:dyDescent="0.45">
      <c r="C18" s="3315">
        <v>2012</v>
      </c>
      <c r="D18" s="1512" t="s">
        <v>1531</v>
      </c>
      <c r="E18" s="29">
        <v>6.2365835900000004</v>
      </c>
      <c r="F18" s="29">
        <v>10.677232469867493</v>
      </c>
      <c r="G18" s="29">
        <v>-4.0122514630265833</v>
      </c>
      <c r="H18" s="1508">
        <v>7256417.2186377496</v>
      </c>
      <c r="I18" s="1508">
        <v>1994448</v>
      </c>
      <c r="J18" s="29">
        <v>3.6383085538644022</v>
      </c>
    </row>
    <row r="19" spans="3:10" x14ac:dyDescent="0.45">
      <c r="C19" s="3315"/>
      <c r="D19" s="1512" t="s">
        <v>1532</v>
      </c>
      <c r="E19" s="29">
        <v>4.1538562199999998</v>
      </c>
      <c r="F19" s="29">
        <v>11.5320964579253</v>
      </c>
      <c r="G19" s="29">
        <v>-6.6153515202909681</v>
      </c>
      <c r="H19" s="1508">
        <v>7035456.2897374202</v>
      </c>
      <c r="I19" s="1508">
        <v>1968585</v>
      </c>
      <c r="J19" s="29">
        <v>3.5738646234414162</v>
      </c>
    </row>
    <row r="20" spans="3:10" x14ac:dyDescent="0.45">
      <c r="C20" s="3315"/>
      <c r="D20" s="1512" t="s">
        <v>1529</v>
      </c>
      <c r="E20" s="29">
        <v>4.6355170899999996</v>
      </c>
      <c r="F20" s="29">
        <v>8.7965014793141005</v>
      </c>
      <c r="G20" s="29">
        <v>-3.8245571576504434</v>
      </c>
      <c r="H20" s="1508">
        <v>7048732.5675191404</v>
      </c>
      <c r="I20" s="1508">
        <v>1998224</v>
      </c>
      <c r="J20" s="29">
        <v>3.5274987026074855</v>
      </c>
    </row>
    <row r="21" spans="3:10" x14ac:dyDescent="0.45">
      <c r="C21" s="3315"/>
      <c r="D21" s="1512" t="s">
        <v>1530</v>
      </c>
      <c r="E21" s="29">
        <v>4.5079913200000004</v>
      </c>
      <c r="F21" s="29">
        <v>3.9652073995794845</v>
      </c>
      <c r="G21" s="29">
        <v>0.52208227767931437</v>
      </c>
      <c r="H21" s="1508">
        <v>7424937.0754246404</v>
      </c>
      <c r="I21" s="1508">
        <v>1994166</v>
      </c>
      <c r="J21" s="29">
        <v>3.7233294898341667</v>
      </c>
    </row>
    <row r="22" spans="3:10" x14ac:dyDescent="0.45">
      <c r="C22" s="3315">
        <v>2013</v>
      </c>
      <c r="D22" s="1512" t="s">
        <v>1531</v>
      </c>
      <c r="E22" s="29">
        <v>1.5346454300000001</v>
      </c>
      <c r="F22" s="29">
        <v>-0.6900656221671353</v>
      </c>
      <c r="G22" s="29">
        <v>2.2401696962138784</v>
      </c>
      <c r="H22" s="1508">
        <v>7367777.4940898903</v>
      </c>
      <c r="I22" s="1508">
        <v>1980685</v>
      </c>
      <c r="J22" s="29">
        <v>3.71981283954283</v>
      </c>
    </row>
    <row r="23" spans="3:10" x14ac:dyDescent="0.45">
      <c r="C23" s="3315"/>
      <c r="D23" s="1512" t="s">
        <v>1532</v>
      </c>
      <c r="E23" s="29">
        <v>2.7994082699999998</v>
      </c>
      <c r="F23" s="29">
        <v>2.0227727022201325</v>
      </c>
      <c r="G23" s="29">
        <v>0.76123746578637963</v>
      </c>
      <c r="H23" s="1508">
        <v>7232407.4350616001</v>
      </c>
      <c r="I23" s="1508">
        <v>2008405</v>
      </c>
      <c r="J23" s="29">
        <v>3.6010702199315379</v>
      </c>
    </row>
    <row r="24" spans="3:10" x14ac:dyDescent="0.45">
      <c r="C24" s="3315"/>
      <c r="D24" s="1512" t="s">
        <v>1529</v>
      </c>
      <c r="E24" s="29">
        <v>3.2537694899999998</v>
      </c>
      <c r="F24" s="29">
        <v>1.4269671468263745</v>
      </c>
      <c r="G24" s="29">
        <v>1.8011012221135436</v>
      </c>
      <c r="H24" s="1508">
        <v>7278082.0773498202</v>
      </c>
      <c r="I24" s="1508">
        <v>2026738</v>
      </c>
      <c r="J24" s="29">
        <v>3.591032524850188</v>
      </c>
    </row>
    <row r="25" spans="3:10" x14ac:dyDescent="0.45">
      <c r="C25" s="3315"/>
      <c r="D25" s="1512" t="s">
        <v>1530</v>
      </c>
      <c r="E25" s="29">
        <v>2.4238871</v>
      </c>
      <c r="F25" s="29">
        <v>4.7195669768715254</v>
      </c>
      <c r="G25" s="29">
        <v>-2.1922167402499193</v>
      </c>
      <c r="H25" s="1508">
        <v>7604909.1673260601</v>
      </c>
      <c r="I25" s="1508">
        <v>2088282</v>
      </c>
      <c r="J25" s="29">
        <v>3.6417060374633601</v>
      </c>
    </row>
    <row r="26" spans="3:10" x14ac:dyDescent="0.45">
      <c r="C26" s="3315">
        <v>2014</v>
      </c>
      <c r="D26" s="1512" t="s">
        <v>1531</v>
      </c>
      <c r="E26" s="29">
        <v>4.4445471300000001</v>
      </c>
      <c r="F26" s="29">
        <v>5.2267271171337226</v>
      </c>
      <c r="G26" s="29">
        <v>-0.74332825141999459</v>
      </c>
      <c r="H26" s="1508">
        <v>7695241.8369850302</v>
      </c>
      <c r="I26" s="1508">
        <v>2084210</v>
      </c>
      <c r="J26" s="29">
        <v>3.6921624198065599</v>
      </c>
    </row>
    <row r="27" spans="3:10" x14ac:dyDescent="0.45">
      <c r="C27" s="3315"/>
      <c r="D27" s="1512" t="s">
        <v>1532</v>
      </c>
      <c r="E27" s="29">
        <v>3.1174130199999999</v>
      </c>
      <c r="F27" s="29">
        <v>1.9720126169771479</v>
      </c>
      <c r="G27" s="29">
        <v>1.1232497719377399</v>
      </c>
      <c r="H27" s="1508">
        <v>7457871.4458223199</v>
      </c>
      <c r="I27" s="1508">
        <v>2048011</v>
      </c>
      <c r="J27" s="29">
        <v>3.641519232964237</v>
      </c>
    </row>
    <row r="28" spans="3:10" x14ac:dyDescent="0.45">
      <c r="C28" s="3315"/>
      <c r="D28" s="1512" t="s">
        <v>1529</v>
      </c>
      <c r="E28" s="29">
        <v>3.147564</v>
      </c>
      <c r="F28" s="29">
        <v>1.9273828190915721</v>
      </c>
      <c r="G28" s="29">
        <v>1.1971083239378011</v>
      </c>
      <c r="H28" s="1508">
        <v>7507164.3689391697</v>
      </c>
      <c r="I28" s="1508">
        <v>2065801</v>
      </c>
      <c r="J28" s="29">
        <v>3.6340210741204837</v>
      </c>
    </row>
    <row r="29" spans="3:10" x14ac:dyDescent="0.45">
      <c r="C29" s="3315"/>
      <c r="D29" s="1512" t="s">
        <v>1530</v>
      </c>
      <c r="E29" s="29">
        <v>3.4492962999999999</v>
      </c>
      <c r="F29" s="29">
        <v>-1.3734735059728553</v>
      </c>
      <c r="G29" s="29">
        <v>4.8899317184952551</v>
      </c>
      <c r="H29" s="1508">
        <v>7867225.0175418602</v>
      </c>
      <c r="I29" s="1508">
        <v>2059600</v>
      </c>
      <c r="J29" s="29">
        <v>3.8197829760836379</v>
      </c>
    </row>
    <row r="30" spans="3:10" x14ac:dyDescent="0.45">
      <c r="C30" s="3315">
        <v>2015</v>
      </c>
      <c r="D30" s="1512" t="s">
        <v>1531</v>
      </c>
      <c r="E30" s="29">
        <v>2.0871399199999998</v>
      </c>
      <c r="F30" s="29">
        <v>-1.5834296927852765</v>
      </c>
      <c r="G30" s="29">
        <v>3.7296256090608049</v>
      </c>
      <c r="H30" s="1508">
        <v>7855852.3010707302</v>
      </c>
      <c r="I30" s="1508">
        <v>2051208</v>
      </c>
      <c r="J30" s="29">
        <v>3.8298662549437843</v>
      </c>
    </row>
    <row r="31" spans="3:10" x14ac:dyDescent="0.45">
      <c r="C31" s="3315"/>
      <c r="D31" s="1512" t="s">
        <v>1532</v>
      </c>
      <c r="E31" s="29">
        <v>4.62847176</v>
      </c>
      <c r="F31" s="29">
        <v>1.9214740545827169</v>
      </c>
      <c r="G31" s="29">
        <v>2.655964044547332</v>
      </c>
      <c r="H31" s="1508">
        <v>7803056.9195255497</v>
      </c>
      <c r="I31" s="1508">
        <v>2087363</v>
      </c>
      <c r="J31" s="29">
        <v>3.7382366744670428</v>
      </c>
    </row>
    <row r="32" spans="3:10" x14ac:dyDescent="0.45">
      <c r="C32" s="3315"/>
      <c r="D32" s="1512" t="s">
        <v>1529</v>
      </c>
      <c r="E32" s="29">
        <v>4.8249725699999999</v>
      </c>
      <c r="F32" s="29">
        <v>-0.12992538971565715</v>
      </c>
      <c r="G32" s="29">
        <v>4.9613440090408245</v>
      </c>
      <c r="H32" s="1508">
        <v>7869382.9908095403</v>
      </c>
      <c r="I32" s="1508">
        <v>2063117</v>
      </c>
      <c r="J32" s="29">
        <v>3.8143173609686412</v>
      </c>
    </row>
    <row r="33" spans="3:10" x14ac:dyDescent="0.45">
      <c r="C33" s="3315"/>
      <c r="D33" s="1512" t="s">
        <v>1530</v>
      </c>
      <c r="E33" s="29">
        <v>3.1380131499999999</v>
      </c>
      <c r="F33" s="29">
        <v>-1.5576811031268178</v>
      </c>
      <c r="G33" s="29">
        <v>4.7699955692179552</v>
      </c>
      <c r="H33" s="1508">
        <v>8114099.5728562297</v>
      </c>
      <c r="I33" s="1508">
        <v>2027518</v>
      </c>
      <c r="J33" s="29">
        <v>4.0019864547965689</v>
      </c>
    </row>
    <row r="34" spans="3:10" x14ac:dyDescent="0.45">
      <c r="C34" s="3315">
        <v>2016</v>
      </c>
      <c r="D34" s="1512" t="s">
        <v>1531</v>
      </c>
      <c r="E34" s="29">
        <v>4.5258628300000003</v>
      </c>
      <c r="F34" s="29">
        <v>-2.8503691483262594</v>
      </c>
      <c r="G34" s="29">
        <v>7.5926505511480835</v>
      </c>
      <c r="H34" s="1508">
        <v>8211397.4006565996</v>
      </c>
      <c r="I34" s="1508">
        <v>1992741</v>
      </c>
      <c r="J34" s="29">
        <v>4.1206546162580082</v>
      </c>
    </row>
    <row r="35" spans="3:10" x14ac:dyDescent="0.45">
      <c r="C35" s="3315"/>
      <c r="D35" s="1512" t="s">
        <v>1532</v>
      </c>
      <c r="E35" s="29">
        <v>3.8585938299999998</v>
      </c>
      <c r="F35" s="29">
        <v>-6.3528480671545822</v>
      </c>
      <c r="G35" s="29">
        <v>10.904167063831128</v>
      </c>
      <c r="H35" s="1508">
        <v>8104145.1923833201</v>
      </c>
      <c r="I35" s="1508">
        <v>1954756</v>
      </c>
      <c r="J35" s="29">
        <v>4.145860246692334</v>
      </c>
    </row>
    <row r="36" spans="3:10" x14ac:dyDescent="0.45">
      <c r="C36" s="3315"/>
      <c r="D36" s="1512" t="s">
        <v>1529</v>
      </c>
      <c r="E36" s="29">
        <v>3.2927135299999999</v>
      </c>
      <c r="F36" s="29">
        <v>-4.4102685402718329</v>
      </c>
      <c r="G36" s="29">
        <v>8.0583781883533323</v>
      </c>
      <c r="H36" s="1508">
        <v>8128499.2292742198</v>
      </c>
      <c r="I36" s="1508">
        <v>1972128</v>
      </c>
      <c r="J36" s="29">
        <v>4.1216894792195129</v>
      </c>
    </row>
    <row r="37" spans="3:10" x14ac:dyDescent="0.45">
      <c r="C37" s="3315"/>
      <c r="D37" s="1512" t="s">
        <v>1530</v>
      </c>
      <c r="E37" s="29">
        <v>5.1096097699999996</v>
      </c>
      <c r="F37" s="29">
        <v>1.7680730824584545</v>
      </c>
      <c r="G37" s="29">
        <v>3.2834823177479988</v>
      </c>
      <c r="H37" s="1508">
        <v>8528698.3971539699</v>
      </c>
      <c r="I37" s="1508">
        <v>2063366</v>
      </c>
      <c r="J37" s="29">
        <v>4.1333909723984839</v>
      </c>
    </row>
    <row r="38" spans="3:10" x14ac:dyDescent="0.45">
      <c r="C38" s="3315">
        <v>2017</v>
      </c>
      <c r="D38" s="1512" t="s">
        <v>1531</v>
      </c>
      <c r="E38" s="29">
        <v>3.8727209999999999</v>
      </c>
      <c r="F38" s="29">
        <v>3.4131881664501318</v>
      </c>
      <c r="G38" s="29">
        <v>0.44436578893229939</v>
      </c>
      <c r="H38" s="1508">
        <v>8529401.9118491095</v>
      </c>
      <c r="I38" s="1508">
        <v>2060757</v>
      </c>
      <c r="J38" s="29">
        <v>4.1389653956527184</v>
      </c>
    </row>
    <row r="39" spans="3:10" x14ac:dyDescent="0.45">
      <c r="C39" s="3315"/>
      <c r="D39" s="1512" t="s">
        <v>1532</v>
      </c>
      <c r="E39" s="29">
        <v>4.6193087200000003</v>
      </c>
      <c r="F39" s="29">
        <v>6.3989572100047187</v>
      </c>
      <c r="G39" s="29">
        <v>-1.6726183541047157</v>
      </c>
      <c r="H39" s="1508">
        <v>8478500.6781905405</v>
      </c>
      <c r="I39" s="1508">
        <v>2079840</v>
      </c>
      <c r="J39" s="29">
        <v>4.0765158272706268</v>
      </c>
    </row>
    <row r="40" spans="3:10" x14ac:dyDescent="0.45">
      <c r="C40" s="3315"/>
      <c r="D40" s="1512" t="s">
        <v>1529</v>
      </c>
      <c r="E40" s="29">
        <v>3.5910640800000002</v>
      </c>
      <c r="F40" s="29">
        <v>4.8973494621038727</v>
      </c>
      <c r="G40" s="29">
        <v>-1.2452987488692946</v>
      </c>
      <c r="H40" s="1508">
        <v>8420398.8454743102</v>
      </c>
      <c r="I40" s="1508">
        <v>2068710</v>
      </c>
      <c r="J40" s="29">
        <v>4.0703621317025149</v>
      </c>
    </row>
    <row r="41" spans="3:10" x14ac:dyDescent="0.45">
      <c r="C41" s="3315"/>
      <c r="D41" s="1512" t="s">
        <v>1530</v>
      </c>
      <c r="E41" s="29">
        <v>4.5334897200000004</v>
      </c>
      <c r="F41" s="29">
        <v>-3.2823066775356402</v>
      </c>
      <c r="G41" s="29">
        <v>8.0810409422690022</v>
      </c>
      <c r="H41" s="1508">
        <v>8915346.0620912798</v>
      </c>
      <c r="I41" s="1508">
        <v>1995640</v>
      </c>
      <c r="J41" s="29">
        <v>4.4674119891820565</v>
      </c>
    </row>
    <row r="42" spans="3:10" x14ac:dyDescent="0.45">
      <c r="C42" s="3835">
        <v>2018</v>
      </c>
      <c r="D42" s="1512" t="s">
        <v>1531</v>
      </c>
      <c r="E42" s="29">
        <v>3.3293072100000001</v>
      </c>
      <c r="F42" s="29">
        <v>-2.7196801951904104</v>
      </c>
      <c r="G42" s="29">
        <v>6.2180998361166528</v>
      </c>
      <c r="H42" s="1508">
        <v>8813371.9047696497</v>
      </c>
      <c r="I42" s="1508">
        <v>2004711</v>
      </c>
      <c r="J42" s="29">
        <v>4.396330396136725</v>
      </c>
    </row>
    <row r="43" spans="3:10" x14ac:dyDescent="0.45">
      <c r="C43" s="3835"/>
      <c r="D43" s="1512" t="s">
        <v>1532</v>
      </c>
      <c r="E43" s="29">
        <v>4.0693454899999999</v>
      </c>
      <c r="F43" s="29">
        <v>3.8558735287329782</v>
      </c>
      <c r="G43" s="29">
        <v>0.20554635265823684</v>
      </c>
      <c r="H43" s="1509">
        <v>8823520.1630557403</v>
      </c>
      <c r="I43" s="1509">
        <v>2160036</v>
      </c>
      <c r="J43" s="29">
        <v>4.0848949568691175</v>
      </c>
    </row>
    <row r="44" spans="3:10" x14ac:dyDescent="0.45">
      <c r="C44" s="3835"/>
      <c r="D44" s="1512" t="s">
        <v>1529</v>
      </c>
      <c r="E44" s="29">
        <v>2.7009088999999999</v>
      </c>
      <c r="F44" s="29">
        <v>3.3561978237645729</v>
      </c>
      <c r="G44" s="29">
        <v>-0.63401028385005054</v>
      </c>
      <c r="H44" s="1509">
        <v>8647826.1473548394</v>
      </c>
      <c r="I44" s="1509">
        <v>2138140</v>
      </c>
      <c r="J44" s="29">
        <v>4.0445556171975827</v>
      </c>
    </row>
    <row r="45" spans="3:10" x14ac:dyDescent="0.45">
      <c r="C45" s="3835"/>
      <c r="D45" s="1512" t="s">
        <v>1530</v>
      </c>
      <c r="E45" s="29">
        <v>0.47087581000000001</v>
      </c>
      <c r="F45" s="29">
        <v>8.5026858551642484</v>
      </c>
      <c r="G45" s="29">
        <v>-7.4024066622554781</v>
      </c>
      <c r="H45" s="1509">
        <v>8957326.2699591499</v>
      </c>
      <c r="I45" s="1509">
        <v>2165323</v>
      </c>
      <c r="J45" s="29">
        <v>4.1367159864644441</v>
      </c>
    </row>
    <row r="46" spans="3:10" x14ac:dyDescent="0.45">
      <c r="C46" s="3835">
        <v>2019</v>
      </c>
      <c r="D46" s="1512" t="s">
        <v>1531</v>
      </c>
      <c r="E46" s="29">
        <v>2.2361722500000001</v>
      </c>
      <c r="F46" s="29">
        <v>8.3331213327008324</v>
      </c>
      <c r="G46" s="29">
        <v>-5.6279640116711604</v>
      </c>
      <c r="H46" s="1509">
        <v>9010454.0817147102</v>
      </c>
      <c r="I46" s="1509">
        <v>2171766</v>
      </c>
      <c r="J46" s="29">
        <v>4.1489065036079902</v>
      </c>
    </row>
    <row r="47" spans="3:10" x14ac:dyDescent="0.45">
      <c r="C47" s="3835"/>
      <c r="D47" s="1512" t="s">
        <v>1532</v>
      </c>
      <c r="E47" s="29">
        <v>0.71919175000000002</v>
      </c>
      <c r="F47" s="29">
        <v>1.0721580566249722</v>
      </c>
      <c r="G47" s="29">
        <v>-0.34922209506288437</v>
      </c>
      <c r="H47" s="1509">
        <v>8886978.1920163501</v>
      </c>
      <c r="I47" s="1509">
        <v>2183195</v>
      </c>
      <c r="J47" s="29">
        <v>4.070629601119621</v>
      </c>
    </row>
    <row r="48" spans="3:10" x14ac:dyDescent="0.45">
      <c r="C48" s="3835"/>
      <c r="D48" s="1512" t="s">
        <v>1529</v>
      </c>
      <c r="E48" s="29">
        <v>2.55631217</v>
      </c>
      <c r="F48" s="29">
        <v>1.1445929639780417</v>
      </c>
      <c r="G48" s="29">
        <v>1.3957436242538757</v>
      </c>
      <c r="H48" s="1509">
        <v>8868891.5797341801</v>
      </c>
      <c r="I48" s="1509">
        <v>2162613</v>
      </c>
      <c r="J48" s="29">
        <v>4.1010072443540198</v>
      </c>
    </row>
    <row r="49" spans="3:10" x14ac:dyDescent="0.45">
      <c r="C49" s="3835"/>
      <c r="D49" s="1512" t="s">
        <v>1530</v>
      </c>
      <c r="E49" s="29">
        <v>4.1348829</v>
      </c>
      <c r="F49" s="29">
        <v>0.80796259957520711</v>
      </c>
      <c r="G49" s="29">
        <v>3.3002554661950123</v>
      </c>
      <c r="H49" s="1509">
        <v>9327701.22180124</v>
      </c>
      <c r="I49" s="1509">
        <v>2182818</v>
      </c>
      <c r="J49" s="29">
        <v>4.2732381819286998</v>
      </c>
    </row>
    <row r="50" spans="3:10" x14ac:dyDescent="0.45">
      <c r="C50" s="3835">
        <v>2020</v>
      </c>
      <c r="D50" s="1512" t="s">
        <v>1531</v>
      </c>
      <c r="E50" s="29">
        <v>1.66901375</v>
      </c>
      <c r="F50" s="29">
        <v>1.6764697485824875</v>
      </c>
      <c r="G50" s="29">
        <v>-7.3330619478784165E-3</v>
      </c>
      <c r="H50" s="1509">
        <v>9160839.7992822193</v>
      </c>
      <c r="I50" s="1509">
        <v>2208175</v>
      </c>
      <c r="J50" s="29">
        <v>4.1486022617239211</v>
      </c>
    </row>
    <row r="51" spans="3:10" x14ac:dyDescent="0.45">
      <c r="C51" s="3835"/>
      <c r="D51" s="1512" t="s">
        <v>1532</v>
      </c>
      <c r="E51" s="29">
        <v>-7.9977566800000002</v>
      </c>
      <c r="F51" s="29">
        <v>-20.059499953050462</v>
      </c>
      <c r="G51" s="29">
        <v>15.08840107702718</v>
      </c>
      <c r="H51" s="1509">
        <v>8176219.2997488901</v>
      </c>
      <c r="I51" s="1509">
        <v>1745257</v>
      </c>
      <c r="J51" s="29">
        <v>4.6848225216967414</v>
      </c>
    </row>
    <row r="52" spans="3:10" x14ac:dyDescent="0.45">
      <c r="C52" s="3835"/>
      <c r="D52" s="1512" t="s">
        <v>1529</v>
      </c>
      <c r="E52" s="29">
        <v>-6.7764071399999999</v>
      </c>
      <c r="F52" s="29">
        <v>-14.63525836569003</v>
      </c>
      <c r="G52" s="29">
        <v>9.2062027914364251</v>
      </c>
      <c r="H52" s="1509">
        <v>8267899.3776237099</v>
      </c>
      <c r="I52" s="1509">
        <v>1846109</v>
      </c>
      <c r="J52" s="29">
        <v>4.4785542877607494</v>
      </c>
    </row>
    <row r="53" spans="3:10" x14ac:dyDescent="0.45">
      <c r="C53" s="3835"/>
      <c r="D53" s="1512" t="s">
        <v>1530</v>
      </c>
      <c r="E53" s="29">
        <v>-4.0852531000000001</v>
      </c>
      <c r="F53" s="29">
        <v>-10.521582651416651</v>
      </c>
      <c r="G53" s="29">
        <v>7.1931642728764844</v>
      </c>
      <c r="H53" s="1509">
        <v>8946641.0182211399</v>
      </c>
      <c r="I53" s="1509">
        <v>1953151</v>
      </c>
      <c r="J53" s="29">
        <v>4.5806192241261119</v>
      </c>
    </row>
    <row r="54" spans="3:10" x14ac:dyDescent="0.45">
      <c r="C54" s="3835">
        <v>2021</v>
      </c>
      <c r="D54" s="1512" t="s">
        <v>1531</v>
      </c>
      <c r="E54" s="29">
        <v>-0.86688228000000001</v>
      </c>
      <c r="F54" s="29">
        <v>-9.7737271728916433</v>
      </c>
      <c r="G54" s="29">
        <v>9.8716755232763909</v>
      </c>
      <c r="H54" s="1509">
        <v>9081426.1021199804</v>
      </c>
      <c r="I54" s="1509">
        <v>1992354</v>
      </c>
      <c r="J54" s="29">
        <v>4.5581388157526126</v>
      </c>
    </row>
    <row r="55" spans="3:10" x14ac:dyDescent="0.45">
      <c r="C55" s="3835"/>
      <c r="D55" s="1512" t="s">
        <v>1532</v>
      </c>
      <c r="E55" s="29">
        <v>10.36219292</v>
      </c>
      <c r="F55" s="29">
        <v>12.840859541030337</v>
      </c>
      <c r="G55" s="29">
        <v>-2.1966038121719267</v>
      </c>
      <c r="H55" s="1509">
        <v>9023454.9170419499</v>
      </c>
      <c r="I55" s="1509">
        <v>1969363</v>
      </c>
      <c r="J55" s="29">
        <v>4.5819155315916618</v>
      </c>
    </row>
    <row r="56" spans="3:10" x14ac:dyDescent="0.45">
      <c r="C56" s="3835"/>
      <c r="D56" s="1512" t="s">
        <v>1529</v>
      </c>
      <c r="E56" s="29">
        <v>12.625706989999999</v>
      </c>
      <c r="F56" s="29">
        <v>13.408688219384658</v>
      </c>
      <c r="G56" s="29">
        <v>-0.69040674606044572</v>
      </c>
      <c r="H56" s="1509">
        <v>9311780.1268818695</v>
      </c>
      <c r="I56" s="1509">
        <v>2093648</v>
      </c>
      <c r="J56" s="29">
        <v>4.4476340468320696</v>
      </c>
    </row>
    <row r="57" spans="3:10" x14ac:dyDescent="0.45">
      <c r="C57" s="3835"/>
      <c r="D57" s="1512" t="s">
        <v>1530</v>
      </c>
      <c r="E57" s="29">
        <v>9.7990669399999994</v>
      </c>
      <c r="F57" s="29">
        <v>7.7214716117699034</v>
      </c>
      <c r="G57" s="29">
        <v>1.928673364432032</v>
      </c>
      <c r="H57" s="1509">
        <v>9823328.3607036099</v>
      </c>
      <c r="I57" s="1509">
        <v>2103963</v>
      </c>
      <c r="J57" s="29">
        <v>4.6689644070278851</v>
      </c>
    </row>
    <row r="58" spans="3:10" x14ac:dyDescent="0.45">
      <c r="C58" s="3836">
        <v>2022</v>
      </c>
      <c r="D58" s="1514" t="s">
        <v>1531</v>
      </c>
      <c r="E58" s="828">
        <v>7.1404013400000004</v>
      </c>
      <c r="F58" s="828">
        <v>5.5071538491653582</v>
      </c>
      <c r="G58" s="828">
        <v>1.547996914460148</v>
      </c>
      <c r="H58" s="1510">
        <v>9729876.3727786895</v>
      </c>
      <c r="I58" s="1510">
        <v>2102076</v>
      </c>
      <c r="J58" s="828">
        <v>4.6286986639772731</v>
      </c>
    </row>
    <row r="59" spans="3:10" x14ac:dyDescent="0.45">
      <c r="C59" s="3836"/>
      <c r="D59" s="1514" t="s">
        <v>1532</v>
      </c>
      <c r="E59" s="828">
        <v>4.9967210199999998</v>
      </c>
      <c r="F59" s="828">
        <v>9.3748587741315337</v>
      </c>
      <c r="G59" s="828">
        <v>-4.0028739734159551</v>
      </c>
      <c r="H59" s="1510">
        <v>9474331.7855038494</v>
      </c>
      <c r="I59" s="1510">
        <v>2153988</v>
      </c>
      <c r="J59" s="828">
        <v>4.3985072272936758</v>
      </c>
    </row>
    <row r="60" spans="3:10" x14ac:dyDescent="0.45">
      <c r="C60" s="3836"/>
      <c r="D60" s="1514" t="s">
        <v>1529</v>
      </c>
      <c r="E60" s="828">
        <v>2.8013908000000001</v>
      </c>
      <c r="F60" s="828">
        <v>4.5010431552964025</v>
      </c>
      <c r="G60" s="828">
        <v>-1.6264453515357546</v>
      </c>
      <c r="H60" s="1510">
        <v>9572639.4783551004</v>
      </c>
      <c r="I60" s="1510">
        <v>2187884</v>
      </c>
      <c r="J60" s="828">
        <v>4.3752957096240479</v>
      </c>
    </row>
    <row r="61" spans="3:10" x14ac:dyDescent="0.45">
      <c r="C61" s="3836"/>
      <c r="D61" s="1514" t="s">
        <v>1530</v>
      </c>
      <c r="E61" s="828">
        <v>2.4737129000000002</v>
      </c>
      <c r="F61" s="828">
        <v>3.2841832294579376</v>
      </c>
      <c r="G61" s="828">
        <v>-0.78469936579589339</v>
      </c>
      <c r="H61" s="1510">
        <v>10066329.301442901</v>
      </c>
      <c r="I61" s="1510">
        <v>2173061</v>
      </c>
      <c r="J61" s="828">
        <v>4.6323270729367012</v>
      </c>
    </row>
    <row r="62" spans="3:10" s="2849" customFormat="1" x14ac:dyDescent="0.45">
      <c r="C62" s="3836">
        <v>2023</v>
      </c>
      <c r="D62" s="1514" t="s">
        <v>1531</v>
      </c>
      <c r="E62" s="828">
        <v>4.1657364699999997</v>
      </c>
      <c r="F62" s="828">
        <v>-0.18900363259939379</v>
      </c>
      <c r="G62" s="828">
        <v>4.362986303684413</v>
      </c>
      <c r="H62" s="1510">
        <v>10084147.536755599</v>
      </c>
      <c r="I62" s="1510">
        <v>2098103</v>
      </c>
      <c r="J62" s="828">
        <v>4.80631672360966</v>
      </c>
    </row>
    <row r="63" spans="3:10" s="2849" customFormat="1" x14ac:dyDescent="0.45">
      <c r="C63" s="3836"/>
      <c r="D63" s="1514" t="s">
        <v>1532</v>
      </c>
      <c r="E63" s="828">
        <v>5.7698393899999996</v>
      </c>
      <c r="F63" s="828">
        <v>-1.5032117170569181</v>
      </c>
      <c r="G63" s="828">
        <v>7.3840489960491862</v>
      </c>
      <c r="H63" s="1510">
        <v>9957110.3150020093</v>
      </c>
      <c r="I63" s="1510">
        <v>2121609</v>
      </c>
      <c r="J63" s="828">
        <v>4.6931881958466475</v>
      </c>
    </row>
    <row r="64" spans="3:10" s="2849" customFormat="1" x14ac:dyDescent="0.45">
      <c r="C64" s="3836"/>
      <c r="D64" s="1514" t="s">
        <v>1529</v>
      </c>
      <c r="E64" s="828">
        <v>5.5759417300000003</v>
      </c>
      <c r="F64" s="828">
        <v>-5.0341791429527323</v>
      </c>
      <c r="G64" s="828">
        <v>11.17256795656052</v>
      </c>
      <c r="H64" s="1510">
        <v>10099210.5569584</v>
      </c>
      <c r="I64" s="1510">
        <v>2077742</v>
      </c>
      <c r="J64" s="828">
        <v>4.8606663180310159</v>
      </c>
    </row>
    <row r="65" spans="3:10" s="2849" customFormat="1" x14ac:dyDescent="0.45">
      <c r="C65" s="3837"/>
      <c r="D65" s="1515" t="s">
        <v>1530</v>
      </c>
      <c r="E65" s="1516">
        <v>4.9693864300000001</v>
      </c>
      <c r="F65" s="1516">
        <v>-4.1950502079785128</v>
      </c>
      <c r="G65" s="1516">
        <v>9.5657235423749718</v>
      </c>
      <c r="H65" s="1511">
        <v>10843662.527301701</v>
      </c>
      <c r="I65" s="1511">
        <v>2081900</v>
      </c>
      <c r="J65" s="1516">
        <v>5.2085414896496953</v>
      </c>
    </row>
    <row r="66" spans="3:10" ht="89.4" customHeight="1" x14ac:dyDescent="0.45">
      <c r="C66" s="3370" t="s">
        <v>3349</v>
      </c>
      <c r="D66" s="3370"/>
      <c r="E66" s="3370"/>
      <c r="F66" s="3370"/>
      <c r="G66" s="3370"/>
      <c r="H66" s="3370"/>
      <c r="I66" s="3370"/>
      <c r="J66" s="3370"/>
    </row>
    <row r="67" spans="3:10" x14ac:dyDescent="0.45">
      <c r="C67" s="3844" t="s">
        <v>7641</v>
      </c>
      <c r="D67" s="3844"/>
      <c r="E67" s="3844"/>
      <c r="F67" s="3844"/>
      <c r="G67" s="3844"/>
      <c r="H67" s="3844"/>
      <c r="I67" s="3844"/>
      <c r="J67" s="3844"/>
    </row>
    <row r="68" spans="3:10" x14ac:dyDescent="0.45">
      <c r="C68" s="847"/>
      <c r="D68" s="847"/>
      <c r="E68" s="847"/>
      <c r="F68" s="847"/>
      <c r="G68" s="847"/>
      <c r="H68" s="847"/>
      <c r="I68" s="847"/>
      <c r="J68" s="847"/>
    </row>
    <row r="71" spans="3:10" ht="18.600000000000001" x14ac:dyDescent="0.45">
      <c r="C71" s="245" t="s">
        <v>7642</v>
      </c>
    </row>
    <row r="89" spans="3:10" x14ac:dyDescent="0.45">
      <c r="C89" s="3510"/>
      <c r="D89" s="3510"/>
      <c r="E89" s="3510"/>
      <c r="F89" s="3510"/>
      <c r="G89" s="3510"/>
      <c r="H89" s="3510"/>
      <c r="I89" s="3510"/>
      <c r="J89" s="3510"/>
    </row>
    <row r="90" spans="3:10" x14ac:dyDescent="0.45">
      <c r="C90" s="332" t="s">
        <v>7641</v>
      </c>
    </row>
  </sheetData>
  <mergeCells count="33">
    <mergeCell ref="C67:J67"/>
    <mergeCell ref="A5:B5"/>
    <mergeCell ref="C89:J89"/>
    <mergeCell ref="C1:D1"/>
    <mergeCell ref="A3:B3"/>
    <mergeCell ref="A4:B4"/>
    <mergeCell ref="A6:B6"/>
    <mergeCell ref="G12:G15"/>
    <mergeCell ref="H12:H15"/>
    <mergeCell ref="I12:I15"/>
    <mergeCell ref="J12:J15"/>
    <mergeCell ref="C3:O3"/>
    <mergeCell ref="C4:O4"/>
    <mergeCell ref="C5:O5"/>
    <mergeCell ref="C6:O6"/>
    <mergeCell ref="C22:C25"/>
    <mergeCell ref="C12:C15"/>
    <mergeCell ref="D12:D15"/>
    <mergeCell ref="C18:C21"/>
    <mergeCell ref="F12:F15"/>
    <mergeCell ref="E12:E15"/>
    <mergeCell ref="C16:C17"/>
    <mergeCell ref="C26:C29"/>
    <mergeCell ref="C30:C33"/>
    <mergeCell ref="C34:C37"/>
    <mergeCell ref="C38:C41"/>
    <mergeCell ref="C50:C53"/>
    <mergeCell ref="C54:C57"/>
    <mergeCell ref="C58:C61"/>
    <mergeCell ref="C66:J66"/>
    <mergeCell ref="C46:C49"/>
    <mergeCell ref="C42:C45"/>
    <mergeCell ref="C62:C65"/>
  </mergeCells>
  <hyperlinks>
    <hyperlink ref="A1" location="'ODS 8.'!A1" display="REGRESAR" xr:uid="{00000000-0004-0000-DE00-000000000000}"/>
    <hyperlink ref="C1:D1" location="'Metadato 8.2.1'!A1" display="VER METADATO" xr:uid="{00000000-0004-0000-DE00-000001000000}"/>
  </hyperlinks>
  <pageMargins left="0.7" right="0.7" top="0.75" bottom="0.75" header="0.3" footer="0.3"/>
  <pageSetup orientation="portrait" r:id="rId1"/>
  <drawing r:id="rId2"/>
</worksheet>
</file>

<file path=xl/worksheets/sheet2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F00-000000000000}">
  <sheetPr codeName="Hoja218">
    <tabColor theme="0" tint="-0.499984740745262"/>
  </sheetPr>
  <dimension ref="A1:F49"/>
  <sheetViews>
    <sheetView showGridLines="0" zoomScaleNormal="100" workbookViewId="0">
      <pane ySplit="1" topLeftCell="A2" activePane="bottomLeft" state="frozen"/>
      <selection pane="bottomLeft" activeCell="D12" sqref="D12"/>
    </sheetView>
  </sheetViews>
  <sheetFormatPr baseColWidth="10" defaultColWidth="11.44140625" defaultRowHeight="17.399999999999999" x14ac:dyDescent="0.3"/>
  <cols>
    <col min="1" max="1" width="10.44140625" style="1305" customWidth="1"/>
    <col min="2" max="2" width="26.44140625" style="1305" customWidth="1"/>
    <col min="3" max="3" width="10.5546875" style="1305" bestFit="1" customWidth="1"/>
    <col min="4" max="4" width="89.21875" style="1305" customWidth="1"/>
    <col min="5" max="5" width="11.44140625" style="1305"/>
    <col min="6" max="6" width="7.21875" style="1305" customWidth="1"/>
    <col min="7" max="7" width="11.44140625" style="1305"/>
    <col min="8" max="8" width="1.21875" style="1305" customWidth="1"/>
    <col min="9" max="10" width="11.44140625" style="1305"/>
    <col min="11" max="11" width="1.21875" style="1305" customWidth="1"/>
    <col min="12" max="14" width="11.44140625" style="1305"/>
    <col min="15" max="15" width="13.21875" style="1305" customWidth="1"/>
    <col min="16" max="16" width="17" style="1305" customWidth="1"/>
    <col min="17" max="17" width="11.44140625" style="1305"/>
    <col min="18" max="25" width="4.44140625" style="1305" bestFit="1" customWidth="1"/>
    <col min="26" max="16384" width="11.44140625" style="1305"/>
  </cols>
  <sheetData>
    <row r="1" spans="1:6" x14ac:dyDescent="0.3">
      <c r="B1" s="481" t="s">
        <v>337</v>
      </c>
    </row>
    <row r="2" spans="1:6" ht="18" thickBot="1" x14ac:dyDescent="0.35"/>
    <row r="3" spans="1:6" ht="23.25" customHeight="1" thickBot="1" x14ac:dyDescent="0.35">
      <c r="B3" s="3834" t="s">
        <v>370</v>
      </c>
      <c r="C3" s="3834"/>
      <c r="D3" s="3834"/>
      <c r="F3" s="1267" t="s">
        <v>471</v>
      </c>
    </row>
    <row r="4" spans="1:6" ht="34.799999999999997" x14ac:dyDescent="0.3">
      <c r="A4" s="1306"/>
      <c r="B4" s="3142" t="s">
        <v>449</v>
      </c>
      <c r="C4" s="3142"/>
      <c r="D4" s="44" t="s">
        <v>30</v>
      </c>
    </row>
    <row r="5" spans="1:6" ht="49.5" customHeight="1" x14ac:dyDescent="0.3">
      <c r="B5" s="3142" t="s">
        <v>373</v>
      </c>
      <c r="C5" s="3142"/>
      <c r="D5" s="44" t="s">
        <v>94</v>
      </c>
    </row>
    <row r="6" spans="1:6" x14ac:dyDescent="0.3">
      <c r="B6" s="3142" t="s">
        <v>374</v>
      </c>
      <c r="C6" s="3142"/>
      <c r="D6" s="45" t="s">
        <v>1485</v>
      </c>
    </row>
    <row r="7" spans="1:6" ht="15" customHeight="1" x14ac:dyDescent="0.3">
      <c r="B7" s="3143" t="s">
        <v>375</v>
      </c>
      <c r="C7" s="3143"/>
      <c r="D7" s="46" t="s">
        <v>4039</v>
      </c>
    </row>
    <row r="8" spans="1:6" x14ac:dyDescent="0.3">
      <c r="B8" s="3143" t="s">
        <v>2480</v>
      </c>
      <c r="C8" s="3143"/>
      <c r="D8" s="1266" t="s">
        <v>2577</v>
      </c>
    </row>
    <row r="9" spans="1:6" x14ac:dyDescent="0.45">
      <c r="B9" s="178"/>
      <c r="C9" s="178"/>
      <c r="D9" s="178"/>
    </row>
    <row r="10" spans="1:6" ht="23.25" customHeight="1" x14ac:dyDescent="0.3">
      <c r="B10" s="3834" t="s">
        <v>376</v>
      </c>
      <c r="C10" s="3834"/>
      <c r="D10" s="3834"/>
    </row>
    <row r="11" spans="1:6" ht="15.75" customHeight="1" x14ac:dyDescent="0.3">
      <c r="B11" s="3185" t="s">
        <v>377</v>
      </c>
      <c r="C11" s="3156"/>
      <c r="D11" s="44" t="s">
        <v>439</v>
      </c>
    </row>
    <row r="12" spans="1:6" ht="34.799999999999997" x14ac:dyDescent="0.3">
      <c r="B12" s="3143" t="s">
        <v>379</v>
      </c>
      <c r="C12" s="3143"/>
      <c r="D12" s="661" t="s">
        <v>2107</v>
      </c>
    </row>
    <row r="13" spans="1:6" x14ac:dyDescent="0.3">
      <c r="B13" s="3142" t="s">
        <v>380</v>
      </c>
      <c r="C13" s="3142"/>
      <c r="D13" s="603" t="s">
        <v>1485</v>
      </c>
    </row>
    <row r="14" spans="1:6" x14ac:dyDescent="0.3">
      <c r="B14" s="3142" t="s">
        <v>381</v>
      </c>
      <c r="C14" s="3156"/>
      <c r="D14" s="603" t="s">
        <v>18</v>
      </c>
    </row>
    <row r="15" spans="1:6" ht="242.25" customHeight="1" x14ac:dyDescent="0.3">
      <c r="B15" s="3142" t="s">
        <v>382</v>
      </c>
      <c r="C15" s="3142"/>
      <c r="D15" s="1518" t="s">
        <v>6219</v>
      </c>
    </row>
    <row r="16" spans="1:6" ht="235.5" customHeight="1" x14ac:dyDescent="0.3">
      <c r="B16" s="3142" t="s">
        <v>383</v>
      </c>
      <c r="C16" s="3142"/>
      <c r="D16" s="83" t="s">
        <v>6218</v>
      </c>
    </row>
    <row r="17" spans="2:4" x14ac:dyDescent="0.3">
      <c r="B17" s="3142" t="s">
        <v>384</v>
      </c>
      <c r="C17" s="3142"/>
      <c r="D17" s="83" t="s">
        <v>1511</v>
      </c>
    </row>
    <row r="18" spans="2:4" x14ac:dyDescent="0.3">
      <c r="B18" s="3143" t="s">
        <v>386</v>
      </c>
      <c r="C18" s="3143"/>
      <c r="D18" s="44"/>
    </row>
    <row r="19" spans="2:4" ht="34.799999999999997" x14ac:dyDescent="0.3">
      <c r="B19" s="3144" t="s">
        <v>387</v>
      </c>
      <c r="C19" s="3145"/>
      <c r="D19" s="83" t="s">
        <v>2108</v>
      </c>
    </row>
    <row r="20" spans="2:4" x14ac:dyDescent="0.3">
      <c r="B20" s="3142" t="s">
        <v>388</v>
      </c>
      <c r="C20" s="3142"/>
      <c r="D20" s="83" t="s">
        <v>424</v>
      </c>
    </row>
    <row r="21" spans="2:4" x14ac:dyDescent="0.3">
      <c r="B21" s="3146" t="s">
        <v>390</v>
      </c>
      <c r="C21" s="54" t="s">
        <v>391</v>
      </c>
      <c r="D21" s="83" t="s">
        <v>1512</v>
      </c>
    </row>
    <row r="22" spans="2:4" x14ac:dyDescent="0.3">
      <c r="B22" s="3147"/>
      <c r="C22" s="577" t="s">
        <v>393</v>
      </c>
      <c r="D22" s="83"/>
    </row>
    <row r="23" spans="2:4" x14ac:dyDescent="0.3">
      <c r="B23" s="3142" t="s">
        <v>395</v>
      </c>
      <c r="C23" s="3142"/>
      <c r="D23" s="83" t="s">
        <v>3344</v>
      </c>
    </row>
    <row r="24" spans="2:4" ht="34.799999999999997" x14ac:dyDescent="0.3">
      <c r="B24" s="3142" t="s">
        <v>397</v>
      </c>
      <c r="C24" s="3142"/>
      <c r="D24" s="95" t="s">
        <v>2109</v>
      </c>
    </row>
    <row r="25" spans="2:4" x14ac:dyDescent="0.3">
      <c r="B25" s="3142" t="s">
        <v>399</v>
      </c>
      <c r="C25" s="3142"/>
      <c r="D25" s="83" t="s">
        <v>3348</v>
      </c>
    </row>
    <row r="26" spans="2:4" ht="34.799999999999997" x14ac:dyDescent="0.3">
      <c r="B26" s="3143" t="s">
        <v>401</v>
      </c>
      <c r="C26" s="3143"/>
      <c r="D26" s="95" t="s">
        <v>3350</v>
      </c>
    </row>
    <row r="27" spans="2:4" x14ac:dyDescent="0.3">
      <c r="B27" s="3149" t="s">
        <v>403</v>
      </c>
      <c r="C27" s="3150"/>
      <c r="D27" s="44"/>
    </row>
    <row r="28" spans="2:4" ht="34.799999999999997" x14ac:dyDescent="0.3">
      <c r="B28" s="578" t="s">
        <v>404</v>
      </c>
      <c r="C28" s="579"/>
      <c r="D28" s="83" t="s">
        <v>1514</v>
      </c>
    </row>
    <row r="29" spans="2:4" x14ac:dyDescent="0.3">
      <c r="B29" s="3151" t="s">
        <v>405</v>
      </c>
      <c r="C29" s="3152"/>
      <c r="D29" s="61"/>
    </row>
    <row r="30" spans="2:4" x14ac:dyDescent="0.3">
      <c r="B30" s="114"/>
      <c r="C30" s="114"/>
      <c r="D30" s="115"/>
    </row>
    <row r="31" spans="2:4" s="1237" customFormat="1" ht="23.25" customHeight="1" x14ac:dyDescent="0.3">
      <c r="B31" s="3834" t="s">
        <v>406</v>
      </c>
      <c r="C31" s="3834"/>
      <c r="D31" s="3834"/>
    </row>
    <row r="32" spans="2:4" s="1237" customFormat="1" x14ac:dyDescent="0.3">
      <c r="B32" s="3149" t="s">
        <v>407</v>
      </c>
      <c r="C32" s="3150"/>
      <c r="D32" s="95" t="s">
        <v>5945</v>
      </c>
    </row>
    <row r="33" spans="2:4" s="1237" customFormat="1" x14ac:dyDescent="0.3">
      <c r="B33" s="3149" t="s">
        <v>409</v>
      </c>
      <c r="C33" s="3150"/>
      <c r="D33" s="95" t="s">
        <v>574</v>
      </c>
    </row>
    <row r="34" spans="2:4" s="1237" customFormat="1" x14ac:dyDescent="0.3">
      <c r="B34" s="3149" t="s">
        <v>411</v>
      </c>
      <c r="C34" s="3150"/>
      <c r="D34" s="95" t="s">
        <v>412</v>
      </c>
    </row>
    <row r="35" spans="2:4" s="1237" customFormat="1" x14ac:dyDescent="0.3">
      <c r="B35" s="3149" t="s">
        <v>413</v>
      </c>
      <c r="C35" s="3150"/>
      <c r="D35" s="95" t="s">
        <v>5946</v>
      </c>
    </row>
    <row r="36" spans="2:4" s="1237" customFormat="1" x14ac:dyDescent="0.3">
      <c r="B36" s="3149" t="s">
        <v>415</v>
      </c>
      <c r="C36" s="3150"/>
      <c r="D36" s="1378" t="s">
        <v>5947</v>
      </c>
    </row>
    <row r="37" spans="2:4" s="1237" customFormat="1" x14ac:dyDescent="0.3"/>
    <row r="38" spans="2:4" s="1237" customFormat="1" x14ac:dyDescent="0.3"/>
    <row r="39" spans="2:4" s="1237" customFormat="1" x14ac:dyDescent="0.3"/>
    <row r="40" spans="2:4" s="1237" customFormat="1" x14ac:dyDescent="0.3"/>
    <row r="41" spans="2:4" s="1237" customFormat="1" x14ac:dyDescent="0.3"/>
    <row r="42" spans="2:4" s="1237" customFormat="1" x14ac:dyDescent="0.3"/>
    <row r="43" spans="2:4" s="1237" customFormat="1" x14ac:dyDescent="0.3"/>
    <row r="44" spans="2:4" s="1237" customFormat="1" x14ac:dyDescent="0.3"/>
    <row r="45" spans="2:4" s="1237" customFormat="1" x14ac:dyDescent="0.3"/>
    <row r="46" spans="2:4" s="1237" customFormat="1" x14ac:dyDescent="0.3"/>
    <row r="47" spans="2:4" s="1237" customFormat="1" x14ac:dyDescent="0.3"/>
    <row r="48" spans="2:4" s="1237" customFormat="1" x14ac:dyDescent="0.3"/>
    <row r="49" s="1237" customFormat="1" x14ac:dyDescent="0.3"/>
  </sheetData>
  <mergeCells count="30">
    <mergeCell ref="B16:C16"/>
    <mergeCell ref="B3:D3"/>
    <mergeCell ref="B4:C4"/>
    <mergeCell ref="B5:C5"/>
    <mergeCell ref="B6:C6"/>
    <mergeCell ref="B7:C7"/>
    <mergeCell ref="B10:D10"/>
    <mergeCell ref="B11:C11"/>
    <mergeCell ref="B12:C12"/>
    <mergeCell ref="B13:C13"/>
    <mergeCell ref="B14:C14"/>
    <mergeCell ref="B15:C15"/>
    <mergeCell ref="B8:C8"/>
    <mergeCell ref="B31:D31"/>
    <mergeCell ref="B17:C17"/>
    <mergeCell ref="B18:C18"/>
    <mergeCell ref="B19:C19"/>
    <mergeCell ref="B20:C20"/>
    <mergeCell ref="B21:B22"/>
    <mergeCell ref="B23:C23"/>
    <mergeCell ref="B24:C24"/>
    <mergeCell ref="B25:C25"/>
    <mergeCell ref="B26:C26"/>
    <mergeCell ref="B27:C27"/>
    <mergeCell ref="B29:C29"/>
    <mergeCell ref="B32:C32"/>
    <mergeCell ref="B33:C33"/>
    <mergeCell ref="B34:C34"/>
    <mergeCell ref="B35:C35"/>
    <mergeCell ref="B36:C36"/>
  </mergeCells>
  <dataValidations count="7">
    <dataValidation allowBlank="1" showDropDown="1" showInputMessage="1" showErrorMessage="1" sqref="D13" xr:uid="{00000000-0002-0000-DF00-000000000000}"/>
    <dataValidation type="list" allowBlank="1" showInputMessage="1" showErrorMessage="1" sqref="D4" xr:uid="{00000000-0002-0000-DF00-000001000000}">
      <formula1>ODS</formula1>
    </dataValidation>
    <dataValidation type="list" allowBlank="1" showInputMessage="1" showErrorMessage="1" sqref="D5" xr:uid="{00000000-0002-0000-DF00-000002000000}">
      <formula1>Metas_ODS</formula1>
    </dataValidation>
    <dataValidation type="list" allowBlank="1" showInputMessage="1" showErrorMessage="1" sqref="D6" xr:uid="{00000000-0002-0000-DF00-000003000000}">
      <formula1>Numero_indicador</formula1>
    </dataValidation>
    <dataValidation type="list" allowBlank="1" showInputMessage="1" showErrorMessage="1" sqref="D7" xr:uid="{00000000-0002-0000-DF00-000004000000}">
      <formula1>Nombre_indicador_ODS</formula1>
    </dataValidation>
    <dataValidation type="list" allowBlank="1" showInputMessage="1" showErrorMessage="1" sqref="D14" xr:uid="{00000000-0002-0000-DF00-000005000000}">
      <formula1>Tipo_indicador</formula1>
    </dataValidation>
    <dataValidation type="list" allowBlank="1" showInputMessage="1" showErrorMessage="1" sqref="D25" xr:uid="{00000000-0002-0000-DF00-000006000000}">
      <formula1>Tipo_operación</formula1>
    </dataValidation>
  </dataValidations>
  <hyperlinks>
    <hyperlink ref="B1" location="'8.2.1'!A1" display="REGRESAR" xr:uid="{00000000-0004-0000-DF00-000000000000}"/>
    <hyperlink ref="D8" r:id="rId1" xr:uid="{00000000-0004-0000-DF00-000001000000}"/>
    <hyperlink ref="D36" r:id="rId2" xr:uid="{00000000-0004-0000-DF00-000002000000}"/>
  </hyperlinks>
  <pageMargins left="0.7" right="0.7" top="0.75" bottom="0.75" header="0.3" footer="0.3"/>
  <pageSetup orientation="portrait" r:id="rId3"/>
  <drawing r:id="rId4"/>
</worksheet>
</file>

<file path=xl/worksheets/sheet2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000-000000000000}">
  <sheetPr codeName="Hoja219"/>
  <dimension ref="A1:T54"/>
  <sheetViews>
    <sheetView showGridLines="0" zoomScaleNormal="100" workbookViewId="0">
      <pane ySplit="1" topLeftCell="A2" activePane="bottomLeft" state="frozen"/>
      <selection pane="bottomLeft"/>
    </sheetView>
  </sheetViews>
  <sheetFormatPr baseColWidth="10" defaultColWidth="11.44140625" defaultRowHeight="17.399999999999999" x14ac:dyDescent="0.45"/>
  <cols>
    <col min="1" max="2" width="15" style="178" customWidth="1"/>
    <col min="3" max="4" width="8.77734375" style="178" customWidth="1"/>
    <col min="5" max="5" width="7.21875" style="178" customWidth="1"/>
    <col min="6" max="6" width="6.77734375" style="178" customWidth="1"/>
    <col min="7" max="7" width="0.77734375" style="178" customWidth="1"/>
    <col min="8" max="8" width="6.77734375" style="178" customWidth="1"/>
    <col min="9" max="10" width="11.44140625" style="178"/>
    <col min="11" max="11" width="1.21875" style="178" customWidth="1"/>
    <col min="12" max="12" width="8.21875" style="178" customWidth="1"/>
    <col min="13" max="19" width="11.44140625" style="178"/>
    <col min="20" max="20" width="16.44140625" style="178" customWidth="1"/>
    <col min="21" max="16384" width="11.44140625" style="178"/>
  </cols>
  <sheetData>
    <row r="1" spans="1:20" s="1260" customFormat="1" ht="18.600000000000001" x14ac:dyDescent="0.45">
      <c r="A1" s="576" t="s">
        <v>337</v>
      </c>
      <c r="C1" s="3119" t="s">
        <v>338</v>
      </c>
      <c r="D1" s="3119"/>
    </row>
    <row r="2" spans="1:20" s="1260" customFormat="1" ht="18.600000000000001" x14ac:dyDescent="0.45"/>
    <row r="3" spans="1:20" s="1260" customFormat="1" ht="18.600000000000001" x14ac:dyDescent="0.45">
      <c r="A3" s="3830" t="s">
        <v>339</v>
      </c>
      <c r="B3" s="3830"/>
      <c r="C3" s="3830" t="s">
        <v>1500</v>
      </c>
      <c r="D3" s="3830"/>
      <c r="E3" s="3830"/>
      <c r="F3" s="3830"/>
      <c r="G3" s="3830"/>
      <c r="H3" s="3830"/>
      <c r="I3" s="3830"/>
      <c r="J3" s="3830"/>
      <c r="K3" s="3830"/>
      <c r="L3" s="3830"/>
      <c r="M3" s="3830"/>
      <c r="N3" s="3830"/>
      <c r="O3" s="3830"/>
      <c r="P3" s="3830"/>
      <c r="Q3" s="3830"/>
      <c r="R3" s="3830"/>
      <c r="S3" s="3830"/>
      <c r="T3" s="3830"/>
    </row>
    <row r="4" spans="1:20" s="1260" customFormat="1" ht="36.6" customHeight="1" x14ac:dyDescent="0.45">
      <c r="A4" s="3830" t="s">
        <v>340</v>
      </c>
      <c r="B4" s="3830"/>
      <c r="C4" s="3830" t="s">
        <v>95</v>
      </c>
      <c r="D4" s="3830"/>
      <c r="E4" s="3830"/>
      <c r="F4" s="3830"/>
      <c r="G4" s="3830"/>
      <c r="H4" s="3830"/>
      <c r="I4" s="3830"/>
      <c r="J4" s="3830"/>
      <c r="K4" s="3830"/>
      <c r="L4" s="3830"/>
      <c r="M4" s="3830"/>
      <c r="N4" s="3830"/>
      <c r="O4" s="3830"/>
      <c r="P4" s="3830"/>
      <c r="Q4" s="3830"/>
      <c r="R4" s="3830"/>
      <c r="S4" s="3830"/>
      <c r="T4" s="3830"/>
    </row>
    <row r="5" spans="1:20" s="1260" customFormat="1" ht="18.600000000000001" x14ac:dyDescent="0.45">
      <c r="A5" s="3830" t="s">
        <v>341</v>
      </c>
      <c r="B5" s="3830"/>
      <c r="C5" s="3830" t="s">
        <v>4040</v>
      </c>
      <c r="D5" s="3830"/>
      <c r="E5" s="3830"/>
      <c r="F5" s="3830"/>
      <c r="G5" s="3830"/>
      <c r="H5" s="3830"/>
      <c r="I5" s="3830"/>
      <c r="J5" s="3830"/>
      <c r="K5" s="3830"/>
      <c r="L5" s="3830"/>
      <c r="M5" s="3830"/>
      <c r="N5" s="3830"/>
      <c r="O5" s="3830"/>
      <c r="P5" s="3830"/>
      <c r="Q5" s="3830"/>
      <c r="R5" s="3830"/>
      <c r="S5" s="3830"/>
      <c r="T5" s="3830"/>
    </row>
    <row r="6" spans="1:20" s="1260" customFormat="1" ht="18.600000000000001" x14ac:dyDescent="0.45">
      <c r="A6" s="3830" t="s">
        <v>417</v>
      </c>
      <c r="B6" s="3830"/>
      <c r="C6" s="3830" t="s">
        <v>5152</v>
      </c>
      <c r="D6" s="3830"/>
      <c r="E6" s="3830"/>
      <c r="F6" s="3830"/>
      <c r="G6" s="3830"/>
      <c r="H6" s="3830"/>
      <c r="I6" s="3830"/>
      <c r="J6" s="3830"/>
      <c r="K6" s="3830"/>
      <c r="L6" s="3830"/>
      <c r="M6" s="3830"/>
      <c r="N6" s="3830"/>
      <c r="O6" s="3830"/>
      <c r="P6" s="3830"/>
      <c r="Q6" s="3830"/>
      <c r="R6" s="3830"/>
      <c r="S6" s="3830"/>
      <c r="T6" s="3830"/>
    </row>
    <row r="7" spans="1:20" s="1260" customFormat="1" ht="18.600000000000001" x14ac:dyDescent="0.45"/>
    <row r="8" spans="1:20" s="1260" customFormat="1" ht="18.600000000000001" x14ac:dyDescent="0.45"/>
    <row r="9" spans="1:20" s="1260" customFormat="1" ht="30.75" customHeight="1" x14ac:dyDescent="0.45">
      <c r="C9" s="3329" t="s">
        <v>5152</v>
      </c>
      <c r="D9" s="3329"/>
      <c r="E9" s="3329"/>
      <c r="F9" s="3329"/>
      <c r="G9" s="3329"/>
      <c r="H9" s="3329"/>
      <c r="I9" s="3329"/>
      <c r="J9" s="3329"/>
      <c r="K9" s="3329"/>
      <c r="L9" s="3329"/>
      <c r="M9" s="3329"/>
      <c r="N9" s="3329"/>
    </row>
    <row r="10" spans="1:20" s="1260" customFormat="1" ht="18.600000000000001" x14ac:dyDescent="0.45">
      <c r="C10" s="878"/>
      <c r="D10" s="878"/>
      <c r="E10" s="878"/>
      <c r="F10" s="878"/>
      <c r="G10" s="878"/>
      <c r="H10" s="878"/>
      <c r="I10" s="878"/>
      <c r="J10" s="878"/>
      <c r="K10" s="878"/>
      <c r="L10" s="878"/>
      <c r="M10" s="878"/>
      <c r="N10" s="878"/>
    </row>
    <row r="11" spans="1:20" ht="19.5" customHeight="1" x14ac:dyDescent="0.45">
      <c r="C11" s="3838" t="s">
        <v>458</v>
      </c>
      <c r="D11" s="3850" t="s">
        <v>433</v>
      </c>
      <c r="E11" s="3850"/>
      <c r="F11" s="3850"/>
      <c r="G11" s="1519"/>
      <c r="H11" s="3850" t="s">
        <v>6220</v>
      </c>
      <c r="I11" s="3850"/>
      <c r="J11" s="3850"/>
      <c r="K11" s="1519"/>
      <c r="L11" s="3850" t="s">
        <v>6221</v>
      </c>
      <c r="M11" s="3850"/>
      <c r="N11" s="3850"/>
    </row>
    <row r="12" spans="1:20" ht="12.75" customHeight="1" x14ac:dyDescent="0.45">
      <c r="C12" s="3839"/>
      <c r="D12" s="3842" t="s">
        <v>344</v>
      </c>
      <c r="E12" s="3850" t="s">
        <v>345</v>
      </c>
      <c r="F12" s="3850"/>
      <c r="G12" s="1520"/>
      <c r="H12" s="3842" t="s">
        <v>344</v>
      </c>
      <c r="I12" s="3850" t="s">
        <v>345</v>
      </c>
      <c r="J12" s="3850"/>
      <c r="K12" s="1520"/>
      <c r="L12" s="3842" t="s">
        <v>344</v>
      </c>
      <c r="M12" s="3850" t="s">
        <v>345</v>
      </c>
      <c r="N12" s="3850"/>
    </row>
    <row r="13" spans="1:20" x14ac:dyDescent="0.45">
      <c r="C13" s="3840"/>
      <c r="D13" s="3843"/>
      <c r="E13" s="1521" t="s">
        <v>1516</v>
      </c>
      <c r="F13" s="1521" t="s">
        <v>351</v>
      </c>
      <c r="G13" s="1521"/>
      <c r="H13" s="3843"/>
      <c r="I13" s="1521" t="s">
        <v>1516</v>
      </c>
      <c r="J13" s="1521" t="s">
        <v>351</v>
      </c>
      <c r="K13" s="1521"/>
      <c r="L13" s="3843"/>
      <c r="M13" s="1521" t="s">
        <v>1516</v>
      </c>
      <c r="N13" s="1521" t="s">
        <v>351</v>
      </c>
    </row>
    <row r="14" spans="1:20" x14ac:dyDescent="0.45">
      <c r="C14" s="848">
        <v>2010</v>
      </c>
      <c r="D14" s="1522">
        <v>38.292018319512444</v>
      </c>
      <c r="E14" s="1522">
        <v>35.375372185571308</v>
      </c>
      <c r="F14" s="1522">
        <v>42.702091934175996</v>
      </c>
      <c r="G14" s="1522"/>
      <c r="H14" s="1522">
        <v>69.204022031500102</v>
      </c>
      <c r="I14" s="1522">
        <v>65.38490638392949</v>
      </c>
      <c r="J14" s="1522">
        <v>78.235816356228483</v>
      </c>
      <c r="K14" s="1522"/>
      <c r="L14" s="1522">
        <v>30.046827498199477</v>
      </c>
      <c r="M14" s="1522">
        <v>25.69929309242486</v>
      </c>
      <c r="N14" s="1522">
        <v>35.972181389306286</v>
      </c>
    </row>
    <row r="15" spans="1:20" x14ac:dyDescent="0.45">
      <c r="C15" s="848">
        <v>2011</v>
      </c>
      <c r="D15" s="1523">
        <v>34.4760038430287</v>
      </c>
      <c r="E15" s="1523">
        <v>31.827016581637121</v>
      </c>
      <c r="F15" s="1523">
        <v>38.569428932989268</v>
      </c>
      <c r="G15" s="1523"/>
      <c r="H15" s="1523">
        <v>66.407940005618542</v>
      </c>
      <c r="I15" s="1523">
        <v>62.648921714724963</v>
      </c>
      <c r="J15" s="1523">
        <v>75.007183464966232</v>
      </c>
      <c r="K15" s="1523"/>
      <c r="L15" s="1523">
        <v>26.558958810340592</v>
      </c>
      <c r="M15" s="1523">
        <v>22.727089023263261</v>
      </c>
      <c r="N15" s="1523">
        <v>31.979608903677008</v>
      </c>
    </row>
    <row r="16" spans="1:20" x14ac:dyDescent="0.45">
      <c r="C16" s="848">
        <v>2012</v>
      </c>
      <c r="D16" s="1523">
        <v>37.641722249622774</v>
      </c>
      <c r="E16" s="1523">
        <v>33.514757286083452</v>
      </c>
      <c r="F16" s="1523">
        <v>43.467206772099694</v>
      </c>
      <c r="G16" s="1523"/>
      <c r="H16" s="1523">
        <v>68.87245081112836</v>
      </c>
      <c r="I16" s="1523">
        <v>65.160816190629916</v>
      </c>
      <c r="J16" s="1523">
        <v>76.222337953829509</v>
      </c>
      <c r="K16" s="1523"/>
      <c r="L16" s="1523">
        <v>29.555510736357277</v>
      </c>
      <c r="M16" s="1523">
        <v>23.711203749312546</v>
      </c>
      <c r="N16" s="1523">
        <v>37.072113188938609</v>
      </c>
    </row>
    <row r="17" spans="3:14" x14ac:dyDescent="0.45">
      <c r="C17" s="848">
        <v>2013</v>
      </c>
      <c r="D17" s="1523">
        <v>41.904229401750115</v>
      </c>
      <c r="E17" s="1523">
        <v>38.311065151588032</v>
      </c>
      <c r="F17" s="1523">
        <v>46.923439616946574</v>
      </c>
      <c r="G17" s="1523"/>
      <c r="H17" s="1523">
        <v>75.484767814533654</v>
      </c>
      <c r="I17" s="1523">
        <v>72.596463300640181</v>
      </c>
      <c r="J17" s="1523">
        <v>81.686238044354724</v>
      </c>
      <c r="K17" s="1523"/>
      <c r="L17" s="1523">
        <v>31.932685462184857</v>
      </c>
      <c r="M17" s="1523">
        <v>25.68730329766241</v>
      </c>
      <c r="N17" s="1523">
        <v>39.673610671029181</v>
      </c>
    </row>
    <row r="18" spans="3:14" x14ac:dyDescent="0.45">
      <c r="C18" s="848">
        <v>2014</v>
      </c>
      <c r="D18" s="1523">
        <v>41.689547691296589</v>
      </c>
      <c r="E18" s="1523">
        <v>38.031137725320583</v>
      </c>
      <c r="F18" s="1523">
        <v>46.925271575025455</v>
      </c>
      <c r="G18" s="1523"/>
      <c r="H18" s="1523">
        <v>80.267608069952104</v>
      </c>
      <c r="I18" s="1523">
        <v>78.536146964422898</v>
      </c>
      <c r="J18" s="1523">
        <v>83.903647984429625</v>
      </c>
      <c r="K18" s="1523"/>
      <c r="L18" s="1523">
        <v>31.013480389167686</v>
      </c>
      <c r="M18" s="1523">
        <v>24.625433065647371</v>
      </c>
      <c r="N18" s="1523">
        <v>39.305493375327153</v>
      </c>
    </row>
    <row r="19" spans="3:14" x14ac:dyDescent="0.45">
      <c r="C19" s="848">
        <v>2015</v>
      </c>
      <c r="D19" s="1523">
        <v>42.454178987185607</v>
      </c>
      <c r="E19" s="1523">
        <v>38.885322611814452</v>
      </c>
      <c r="F19" s="1523">
        <v>47.477290493266139</v>
      </c>
      <c r="G19" s="1523"/>
      <c r="H19" s="1523">
        <v>84.043446454598353</v>
      </c>
      <c r="I19" s="1523">
        <v>81.489042039308686</v>
      </c>
      <c r="J19" s="1523">
        <v>89.177060575099574</v>
      </c>
      <c r="K19" s="1523"/>
      <c r="L19" s="1523">
        <v>31.312593346369653</v>
      </c>
      <c r="M19" s="1523">
        <v>25.330049386117093</v>
      </c>
      <c r="N19" s="1523">
        <v>38.99692164988398</v>
      </c>
    </row>
    <row r="20" spans="3:14" x14ac:dyDescent="0.45">
      <c r="C20" s="848">
        <v>2016</v>
      </c>
      <c r="D20" s="1523">
        <v>40.512621419490316</v>
      </c>
      <c r="E20" s="1523">
        <v>38.404376439897291</v>
      </c>
      <c r="F20" s="1523">
        <v>43.668529688628915</v>
      </c>
      <c r="G20" s="1523"/>
      <c r="H20" s="1523">
        <v>82.735297604314979</v>
      </c>
      <c r="I20" s="1523">
        <v>81.41885160940565</v>
      </c>
      <c r="J20" s="1523">
        <v>85.92490898023344</v>
      </c>
      <c r="K20" s="1523"/>
      <c r="L20" s="1523">
        <v>29.63536987174318</v>
      </c>
      <c r="M20" s="1523">
        <v>24.878139615250301</v>
      </c>
      <c r="N20" s="1523">
        <v>36.026446960539374</v>
      </c>
    </row>
    <row r="21" spans="3:14" x14ac:dyDescent="0.45">
      <c r="C21" s="848">
        <v>2017</v>
      </c>
      <c r="D21" s="1523">
        <v>40.437541333429536</v>
      </c>
      <c r="E21" s="1523">
        <v>38.001509349318567</v>
      </c>
      <c r="F21" s="1523">
        <v>44.080940167800406</v>
      </c>
      <c r="G21" s="1523"/>
      <c r="H21" s="1523">
        <v>86.371873855853011</v>
      </c>
      <c r="I21" s="1523">
        <v>84.0913090987342</v>
      </c>
      <c r="J21" s="1523">
        <v>91.059194598682836</v>
      </c>
      <c r="K21" s="1523"/>
      <c r="L21" s="1523">
        <v>28.052905390023106</v>
      </c>
      <c r="M21" s="1523">
        <v>23.709612596578673</v>
      </c>
      <c r="N21" s="1523">
        <v>34.076506808454923</v>
      </c>
    </row>
    <row r="22" spans="3:14" x14ac:dyDescent="0.45">
      <c r="C22" s="848">
        <v>2018</v>
      </c>
      <c r="D22" s="1523">
        <v>42.14982145767393</v>
      </c>
      <c r="E22" s="1523">
        <v>38.432313470034899</v>
      </c>
      <c r="F22" s="1523">
        <v>47.552220923262659</v>
      </c>
      <c r="G22" s="1523"/>
      <c r="H22" s="1523">
        <v>89.057593318036993</v>
      </c>
      <c r="I22" s="1523">
        <v>86.743047787003789</v>
      </c>
      <c r="J22" s="1523">
        <v>93.273297108160136</v>
      </c>
      <c r="K22" s="1523"/>
      <c r="L22" s="1523">
        <v>28.158169540430066</v>
      </c>
      <c r="M22" s="1523">
        <v>22.359249860518638</v>
      </c>
      <c r="N22" s="1523">
        <v>36.063100908753917</v>
      </c>
    </row>
    <row r="23" spans="3:14" x14ac:dyDescent="0.45">
      <c r="C23" s="848">
        <v>2019</v>
      </c>
      <c r="D23" s="1523">
        <v>44.604409254617096</v>
      </c>
      <c r="E23" s="1523">
        <v>41.759257157634011</v>
      </c>
      <c r="F23" s="1523">
        <v>48.516632961610014</v>
      </c>
      <c r="G23" s="1523"/>
      <c r="H23" s="1523">
        <v>92.49738251494081</v>
      </c>
      <c r="I23" s="1523">
        <v>90.752379317208536</v>
      </c>
      <c r="J23" s="1523">
        <v>95.658535449234677</v>
      </c>
      <c r="K23" s="1523"/>
      <c r="L23" s="1523">
        <v>29.162477671323416</v>
      </c>
      <c r="M23" s="1523">
        <v>23.44115073197376</v>
      </c>
      <c r="N23" s="1523">
        <v>36.349343125092048</v>
      </c>
    </row>
    <row r="24" spans="3:14" x14ac:dyDescent="0.45">
      <c r="C24" s="848">
        <v>2020</v>
      </c>
      <c r="D24" s="1523">
        <v>42.195237596716737</v>
      </c>
      <c r="E24" s="1523">
        <v>42.007605558740522</v>
      </c>
      <c r="F24" s="1523">
        <v>42.425681779653573</v>
      </c>
      <c r="G24" s="1523"/>
      <c r="H24" s="1523">
        <v>92.152633946669241</v>
      </c>
      <c r="I24" s="1523">
        <v>91.290469003390172</v>
      </c>
      <c r="J24" s="1523">
        <v>94.113222796486127</v>
      </c>
      <c r="K24" s="1523"/>
      <c r="L24" s="1523">
        <v>25.675848977903868</v>
      </c>
      <c r="M24" s="1523">
        <v>22.602908933496291</v>
      </c>
      <c r="N24" s="1523">
        <v>29.741469402745334</v>
      </c>
    </row>
    <row r="25" spans="3:14" x14ac:dyDescent="0.45">
      <c r="C25" s="848">
        <v>2021</v>
      </c>
      <c r="D25" s="1523">
        <v>43.361548367362182</v>
      </c>
      <c r="E25" s="1523">
        <v>42.745620026848769</v>
      </c>
      <c r="F25" s="1523">
        <v>44.276990363067249</v>
      </c>
      <c r="G25" s="1523"/>
      <c r="H25" s="1523">
        <v>92.197714912362372</v>
      </c>
      <c r="I25" s="1523">
        <v>91.284008164901252</v>
      </c>
      <c r="J25" s="1523">
        <v>94.017062817261376</v>
      </c>
      <c r="K25" s="1523"/>
      <c r="L25" s="1523">
        <v>26.493273234688161</v>
      </c>
      <c r="M25" s="1523">
        <v>23.034185403922379</v>
      </c>
      <c r="N25" s="1523">
        <v>31.015543142203132</v>
      </c>
    </row>
    <row r="26" spans="3:14" x14ac:dyDescent="0.45">
      <c r="C26" s="3093">
        <v>2022</v>
      </c>
      <c r="D26" s="1522">
        <v>42.265885819873461</v>
      </c>
      <c r="E26" s="1522">
        <v>40.90782190004267</v>
      </c>
      <c r="F26" s="1522">
        <v>44.205335669725137</v>
      </c>
      <c r="G26" s="1522"/>
      <c r="H26" s="1522">
        <v>90.07694187493135</v>
      </c>
      <c r="I26" s="1522">
        <v>88.59107616644954</v>
      </c>
      <c r="J26" s="1522">
        <v>92.8691321755541</v>
      </c>
      <c r="K26" s="1522"/>
      <c r="L26" s="1522">
        <v>26.309772145798632</v>
      </c>
      <c r="M26" s="1522">
        <v>22.524704598537781</v>
      </c>
      <c r="N26" s="1522">
        <v>31.237351560436977</v>
      </c>
    </row>
    <row r="27" spans="3:14" s="2849" customFormat="1" x14ac:dyDescent="0.45">
      <c r="C27" s="3094">
        <v>2023</v>
      </c>
      <c r="D27" s="1524">
        <v>37.692335712402439</v>
      </c>
      <c r="E27" s="1524">
        <v>37.443313821475186</v>
      </c>
      <c r="F27" s="1524">
        <v>38.05896954986973</v>
      </c>
      <c r="G27" s="1524"/>
      <c r="H27" s="1524">
        <v>86.463307146291697</v>
      </c>
      <c r="I27" s="1524">
        <v>86.150631756310659</v>
      </c>
      <c r="J27" s="1524">
        <v>87.159197874417131</v>
      </c>
      <c r="K27" s="1524"/>
      <c r="L27" s="1524">
        <v>23.265335469801347</v>
      </c>
      <c r="M27" s="1524">
        <v>20.42929516726981</v>
      </c>
      <c r="N27" s="1524">
        <v>27.087614843272906</v>
      </c>
    </row>
    <row r="28" spans="3:14" ht="15" customHeight="1" x14ac:dyDescent="0.45">
      <c r="C28" s="3844" t="s">
        <v>4937</v>
      </c>
      <c r="D28" s="3844"/>
      <c r="E28" s="3844"/>
      <c r="F28" s="3844"/>
      <c r="G28" s="3844"/>
      <c r="H28" s="3844"/>
      <c r="I28" s="3844"/>
      <c r="J28" s="3844"/>
      <c r="K28" s="3844"/>
      <c r="L28" s="3844"/>
    </row>
    <row r="29" spans="3:14" ht="15" customHeight="1" x14ac:dyDescent="0.45">
      <c r="C29" s="3844" t="s">
        <v>4938</v>
      </c>
      <c r="D29" s="3844"/>
      <c r="E29" s="3844"/>
      <c r="F29" s="3844"/>
      <c r="G29" s="3844"/>
      <c r="H29" s="3844"/>
      <c r="I29" s="3844"/>
      <c r="J29" s="3844"/>
      <c r="K29" s="3844"/>
      <c r="L29" s="3844"/>
    </row>
    <row r="30" spans="3:14" ht="15" customHeight="1" x14ac:dyDescent="0.45">
      <c r="C30" s="178" t="s">
        <v>7643</v>
      </c>
      <c r="D30" s="1525"/>
      <c r="E30" s="1525"/>
      <c r="F30" s="1525"/>
      <c r="G30" s="1525"/>
      <c r="H30" s="1525"/>
      <c r="I30" s="1525"/>
      <c r="J30" s="1525"/>
      <c r="K30" s="1525"/>
      <c r="L30" s="1525"/>
    </row>
    <row r="34" spans="3:13" ht="36.75" customHeight="1" x14ac:dyDescent="0.45">
      <c r="C34" s="3506" t="s">
        <v>7644</v>
      </c>
      <c r="D34" s="3506"/>
      <c r="E34" s="3506"/>
      <c r="F34" s="3506"/>
      <c r="G34" s="3506"/>
      <c r="H34" s="3506"/>
      <c r="I34" s="3506"/>
      <c r="J34" s="3506"/>
      <c r="K34" s="3506"/>
      <c r="L34" s="3506"/>
      <c r="M34" s="3506"/>
    </row>
    <row r="52" spans="3:12" x14ac:dyDescent="0.45">
      <c r="C52" s="3844" t="s">
        <v>4937</v>
      </c>
      <c r="D52" s="3844"/>
      <c r="E52" s="3844"/>
      <c r="F52" s="3844"/>
      <c r="G52" s="3844"/>
      <c r="H52" s="3844"/>
      <c r="I52" s="3844"/>
      <c r="J52" s="3844"/>
      <c r="K52" s="3844"/>
      <c r="L52" s="3844"/>
    </row>
    <row r="53" spans="3:12" x14ac:dyDescent="0.45">
      <c r="C53" s="3844" t="s">
        <v>4938</v>
      </c>
      <c r="D53" s="3844"/>
      <c r="E53" s="3844"/>
      <c r="F53" s="3844"/>
      <c r="G53" s="3844"/>
      <c r="H53" s="3844"/>
      <c r="I53" s="3844"/>
      <c r="J53" s="3844"/>
      <c r="K53" s="3844"/>
      <c r="L53" s="3844"/>
    </row>
    <row r="54" spans="3:12" x14ac:dyDescent="0.45">
      <c r="C54" s="178" t="s">
        <v>7643</v>
      </c>
    </row>
  </sheetData>
  <mergeCells count="25">
    <mergeCell ref="A5:B5"/>
    <mergeCell ref="C5:T5"/>
    <mergeCell ref="C1:D1"/>
    <mergeCell ref="A3:B3"/>
    <mergeCell ref="C3:T3"/>
    <mergeCell ref="A4:B4"/>
    <mergeCell ref="C4:T4"/>
    <mergeCell ref="A6:B6"/>
    <mergeCell ref="C6:T6"/>
    <mergeCell ref="C9:N9"/>
    <mergeCell ref="C11:C13"/>
    <mergeCell ref="D11:F11"/>
    <mergeCell ref="H11:J11"/>
    <mergeCell ref="L11:N11"/>
    <mergeCell ref="D12:D13"/>
    <mergeCell ref="E12:F12"/>
    <mergeCell ref="H12:H13"/>
    <mergeCell ref="C34:M34"/>
    <mergeCell ref="C52:L52"/>
    <mergeCell ref="C53:L53"/>
    <mergeCell ref="I12:J12"/>
    <mergeCell ref="L12:L13"/>
    <mergeCell ref="M12:N12"/>
    <mergeCell ref="C28:L28"/>
    <mergeCell ref="C29:L29"/>
  </mergeCells>
  <hyperlinks>
    <hyperlink ref="A1" location="'ODS 8.'!A1" display="REGRESAR" xr:uid="{00000000-0004-0000-E000-000000000000}"/>
    <hyperlink ref="C1:D1" location="'Metadato 8.3.1'!A1" display="VER METADATO " xr:uid="{00000000-0004-0000-E000-000001000000}"/>
  </hyperlinks>
  <pageMargins left="0.7" right="0.7" top="0.75" bottom="0.75" header="0.3" footer="0.3"/>
  <drawing r:id="rId1"/>
</worksheet>
</file>

<file path=xl/worksheets/sheet2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100-000000000000}">
  <sheetPr codeName="Hoja220">
    <tabColor theme="0" tint="-0.499984740745262"/>
  </sheetPr>
  <dimension ref="A1:F36"/>
  <sheetViews>
    <sheetView showGridLines="0" zoomScaleNormal="100" workbookViewId="0">
      <pane ySplit="1" topLeftCell="A2" activePane="bottomLeft" state="frozen"/>
      <selection pane="bottomLeft" activeCell="E12" sqref="E12"/>
    </sheetView>
  </sheetViews>
  <sheetFormatPr baseColWidth="10" defaultColWidth="11.44140625" defaultRowHeight="17.399999999999999" x14ac:dyDescent="0.3"/>
  <cols>
    <col min="1" max="1" width="10.21875" style="1305" customWidth="1"/>
    <col min="2" max="2" width="26.44140625" style="1305" customWidth="1"/>
    <col min="3" max="3" width="24" style="1305" customWidth="1"/>
    <col min="4" max="4" width="85.77734375" style="1305" customWidth="1"/>
    <col min="5" max="5" width="6.77734375" style="1305" customWidth="1"/>
    <col min="6" max="6" width="7.21875" style="1305" customWidth="1"/>
    <col min="7" max="7" width="11.44140625" style="1305"/>
    <col min="8" max="8" width="1.21875" style="1305" customWidth="1"/>
    <col min="9" max="9" width="8.21875" style="1305" customWidth="1"/>
    <col min="10" max="16384" width="11.44140625" style="1305"/>
  </cols>
  <sheetData>
    <row r="1" spans="1:6" x14ac:dyDescent="0.3">
      <c r="B1" s="481" t="s">
        <v>337</v>
      </c>
    </row>
    <row r="2" spans="1:6" ht="18" thickBot="1" x14ac:dyDescent="0.35"/>
    <row r="3" spans="1:6" ht="23.25" customHeight="1" thickBot="1" x14ac:dyDescent="0.35">
      <c r="B3" s="3834" t="s">
        <v>370</v>
      </c>
      <c r="C3" s="3834"/>
      <c r="D3" s="3834"/>
      <c r="F3" s="1356" t="s">
        <v>471</v>
      </c>
    </row>
    <row r="4" spans="1:6" ht="32.25" customHeight="1" x14ac:dyDescent="0.3">
      <c r="A4" s="1306"/>
      <c r="B4" s="3142" t="s">
        <v>449</v>
      </c>
      <c r="C4" s="3142"/>
      <c r="D4" s="44" t="s">
        <v>30</v>
      </c>
    </row>
    <row r="5" spans="1:6" ht="52.2" x14ac:dyDescent="0.3">
      <c r="B5" s="3142" t="s">
        <v>373</v>
      </c>
      <c r="C5" s="3142"/>
      <c r="D5" s="44" t="s">
        <v>95</v>
      </c>
    </row>
    <row r="6" spans="1:6" x14ac:dyDescent="0.3">
      <c r="B6" s="3142" t="s">
        <v>374</v>
      </c>
      <c r="C6" s="3142"/>
      <c r="D6" s="45" t="s">
        <v>1486</v>
      </c>
    </row>
    <row r="7" spans="1:6" ht="15" customHeight="1" x14ac:dyDescent="0.3">
      <c r="B7" s="3143" t="s">
        <v>375</v>
      </c>
      <c r="C7" s="3143"/>
      <c r="D7" s="46" t="s">
        <v>4040</v>
      </c>
    </row>
    <row r="8" spans="1:6" x14ac:dyDescent="0.3">
      <c r="B8" s="3143" t="s">
        <v>2480</v>
      </c>
      <c r="C8" s="3143"/>
      <c r="D8" s="1266" t="s">
        <v>2578</v>
      </c>
    </row>
    <row r="9" spans="1:6" x14ac:dyDescent="0.45">
      <c r="B9" s="178"/>
      <c r="C9" s="178"/>
      <c r="D9" s="178"/>
    </row>
    <row r="10" spans="1:6" ht="23.25" customHeight="1" x14ac:dyDescent="0.3">
      <c r="B10" s="3834" t="s">
        <v>376</v>
      </c>
      <c r="C10" s="3834"/>
      <c r="D10" s="3834"/>
    </row>
    <row r="11" spans="1:6" x14ac:dyDescent="0.3">
      <c r="B11" s="3185" t="s">
        <v>377</v>
      </c>
      <c r="C11" s="3156"/>
      <c r="D11" s="44" t="s">
        <v>439</v>
      </c>
    </row>
    <row r="12" spans="1:6" ht="34.5" customHeight="1" x14ac:dyDescent="0.3">
      <c r="B12" s="3143" t="s">
        <v>379</v>
      </c>
      <c r="C12" s="3143"/>
      <c r="D12" s="661" t="s">
        <v>1515</v>
      </c>
    </row>
    <row r="13" spans="1:6" ht="15" customHeight="1" x14ac:dyDescent="0.3">
      <c r="B13" s="3142" t="s">
        <v>380</v>
      </c>
      <c r="C13" s="3142"/>
      <c r="D13" s="603" t="s">
        <v>1486</v>
      </c>
    </row>
    <row r="14" spans="1:6" ht="15" customHeight="1" x14ac:dyDescent="0.3">
      <c r="B14" s="3142" t="s">
        <v>381</v>
      </c>
      <c r="C14" s="3156"/>
      <c r="D14" s="603" t="s">
        <v>10</v>
      </c>
    </row>
    <row r="15" spans="1:6" ht="334.5" customHeight="1" x14ac:dyDescent="0.3">
      <c r="B15" s="3142" t="s">
        <v>382</v>
      </c>
      <c r="C15" s="3142"/>
      <c r="D15" s="83" t="s">
        <v>6222</v>
      </c>
    </row>
    <row r="16" spans="1:6" ht="74.25" customHeight="1" x14ac:dyDescent="0.3">
      <c r="B16" s="3142" t="s">
        <v>383</v>
      </c>
      <c r="C16" s="3142"/>
      <c r="D16" s="83"/>
    </row>
    <row r="17" spans="2:4" ht="22.5" customHeight="1" x14ac:dyDescent="0.3">
      <c r="B17" s="3142" t="s">
        <v>384</v>
      </c>
      <c r="C17" s="3142"/>
      <c r="D17" s="83" t="s">
        <v>450</v>
      </c>
    </row>
    <row r="18" spans="2:4" x14ac:dyDescent="0.3">
      <c r="B18" s="3143" t="s">
        <v>386</v>
      </c>
      <c r="C18" s="3143"/>
      <c r="D18" s="44"/>
    </row>
    <row r="19" spans="2:4" ht="34.799999999999997" x14ac:dyDescent="0.3">
      <c r="B19" s="3144" t="s">
        <v>387</v>
      </c>
      <c r="C19" s="3145"/>
      <c r="D19" s="83" t="s">
        <v>1517</v>
      </c>
    </row>
    <row r="20" spans="2:4" ht="15" customHeight="1" x14ac:dyDescent="0.3">
      <c r="B20" s="3142" t="s">
        <v>388</v>
      </c>
      <c r="C20" s="3142"/>
      <c r="D20" s="83" t="s">
        <v>424</v>
      </c>
    </row>
    <row r="21" spans="2:4" ht="15" customHeight="1" x14ac:dyDescent="0.3">
      <c r="B21" s="3146" t="s">
        <v>390</v>
      </c>
      <c r="C21" s="54" t="s">
        <v>391</v>
      </c>
      <c r="D21" s="44"/>
    </row>
    <row r="22" spans="2:4" ht="15" customHeight="1" x14ac:dyDescent="0.3">
      <c r="B22" s="3147"/>
      <c r="C22" s="577" t="s">
        <v>393</v>
      </c>
      <c r="D22" s="83" t="s">
        <v>1546</v>
      </c>
    </row>
    <row r="23" spans="2:4" ht="15" customHeight="1" x14ac:dyDescent="0.3">
      <c r="B23" s="3142" t="s">
        <v>395</v>
      </c>
      <c r="C23" s="3142"/>
      <c r="D23" s="83" t="s">
        <v>3344</v>
      </c>
    </row>
    <row r="24" spans="2:4" ht="15" customHeight="1" x14ac:dyDescent="0.3">
      <c r="B24" s="3142" t="s">
        <v>397</v>
      </c>
      <c r="C24" s="3142"/>
      <c r="D24" s="95" t="s">
        <v>412</v>
      </c>
    </row>
    <row r="25" spans="2:4" ht="15" customHeight="1" x14ac:dyDescent="0.3">
      <c r="B25" s="3142" t="s">
        <v>399</v>
      </c>
      <c r="C25" s="3142"/>
      <c r="D25" s="83" t="s">
        <v>3351</v>
      </c>
    </row>
    <row r="26" spans="2:4" ht="15" customHeight="1" x14ac:dyDescent="0.3">
      <c r="B26" s="3143" t="s">
        <v>401</v>
      </c>
      <c r="C26" s="3143"/>
      <c r="D26" s="95" t="s">
        <v>574</v>
      </c>
    </row>
    <row r="27" spans="2:4" ht="15" customHeight="1" x14ac:dyDescent="0.3">
      <c r="B27" s="3149" t="s">
        <v>403</v>
      </c>
      <c r="C27" s="3150"/>
      <c r="D27" s="44"/>
    </row>
    <row r="28" spans="2:4" ht="15" customHeight="1" x14ac:dyDescent="0.3">
      <c r="B28" s="578" t="s">
        <v>404</v>
      </c>
      <c r="C28" s="579"/>
      <c r="D28" s="83" t="s">
        <v>768</v>
      </c>
    </row>
    <row r="29" spans="2:4" ht="15" customHeight="1" x14ac:dyDescent="0.3">
      <c r="B29" s="3151" t="s">
        <v>405</v>
      </c>
      <c r="C29" s="3152"/>
      <c r="D29" s="61"/>
    </row>
    <row r="30" spans="2:4" x14ac:dyDescent="0.3">
      <c r="B30" s="114"/>
      <c r="C30" s="114"/>
      <c r="D30" s="115"/>
    </row>
    <row r="31" spans="2:4" ht="23.25" customHeight="1" x14ac:dyDescent="0.3">
      <c r="B31" s="3834" t="s">
        <v>406</v>
      </c>
      <c r="C31" s="3834"/>
      <c r="D31" s="3834"/>
    </row>
    <row r="32" spans="2:4" x14ac:dyDescent="0.3">
      <c r="B32" s="3149" t="s">
        <v>407</v>
      </c>
      <c r="C32" s="3150"/>
      <c r="D32" s="95" t="s">
        <v>5945</v>
      </c>
    </row>
    <row r="33" spans="2:4" x14ac:dyDescent="0.3">
      <c r="B33" s="3149" t="s">
        <v>409</v>
      </c>
      <c r="C33" s="3150"/>
      <c r="D33" s="95" t="s">
        <v>574</v>
      </c>
    </row>
    <row r="34" spans="2:4" x14ac:dyDescent="0.3">
      <c r="B34" s="3149" t="s">
        <v>411</v>
      </c>
      <c r="C34" s="3150"/>
      <c r="D34" s="95" t="s">
        <v>412</v>
      </c>
    </row>
    <row r="35" spans="2:4" x14ac:dyDescent="0.3">
      <c r="B35" s="3149" t="s">
        <v>413</v>
      </c>
      <c r="C35" s="3150"/>
      <c r="D35" s="95" t="s">
        <v>5946</v>
      </c>
    </row>
    <row r="36" spans="2:4" x14ac:dyDescent="0.3">
      <c r="B36" s="3149" t="s">
        <v>415</v>
      </c>
      <c r="C36" s="3150"/>
      <c r="D36" s="1378" t="s">
        <v>5947</v>
      </c>
    </row>
  </sheetData>
  <mergeCells count="30">
    <mergeCell ref="B16:C16"/>
    <mergeCell ref="B3:D3"/>
    <mergeCell ref="B4:C4"/>
    <mergeCell ref="B5:C5"/>
    <mergeCell ref="B6:C6"/>
    <mergeCell ref="B7:C7"/>
    <mergeCell ref="B10:D10"/>
    <mergeCell ref="B11:C11"/>
    <mergeCell ref="B12:C12"/>
    <mergeCell ref="B13:C13"/>
    <mergeCell ref="B14:C14"/>
    <mergeCell ref="B15:C15"/>
    <mergeCell ref="B8:C8"/>
    <mergeCell ref="B31:D31"/>
    <mergeCell ref="B17:C17"/>
    <mergeCell ref="B18:C18"/>
    <mergeCell ref="B19:C19"/>
    <mergeCell ref="B20:C20"/>
    <mergeCell ref="B21:B22"/>
    <mergeCell ref="B23:C23"/>
    <mergeCell ref="B24:C24"/>
    <mergeCell ref="B25:C25"/>
    <mergeCell ref="B26:C26"/>
    <mergeCell ref="B27:C27"/>
    <mergeCell ref="B29:C29"/>
    <mergeCell ref="B32:C32"/>
    <mergeCell ref="B33:C33"/>
    <mergeCell ref="B34:C34"/>
    <mergeCell ref="B35:C35"/>
    <mergeCell ref="B36:C36"/>
  </mergeCells>
  <dataValidations count="7">
    <dataValidation allowBlank="1" showDropDown="1" showInputMessage="1" showErrorMessage="1" sqref="D13" xr:uid="{00000000-0002-0000-E100-000000000000}"/>
    <dataValidation type="list" allowBlank="1" showInputMessage="1" showErrorMessage="1" sqref="D4" xr:uid="{00000000-0002-0000-E100-000001000000}">
      <formula1>ODS</formula1>
    </dataValidation>
    <dataValidation type="list" allowBlank="1" showInputMessage="1" showErrorMessage="1" sqref="D5" xr:uid="{00000000-0002-0000-E100-000002000000}">
      <formula1>Metas_ODS</formula1>
    </dataValidation>
    <dataValidation type="list" allowBlank="1" showInputMessage="1" showErrorMessage="1" sqref="D6" xr:uid="{00000000-0002-0000-E100-000003000000}">
      <formula1>Numero_indicador</formula1>
    </dataValidation>
    <dataValidation type="list" allowBlank="1" showInputMessage="1" showErrorMessage="1" sqref="D7" xr:uid="{00000000-0002-0000-E100-000004000000}">
      <formula1>Nombre_indicador_ODS</formula1>
    </dataValidation>
    <dataValidation type="list" allowBlank="1" showInputMessage="1" showErrorMessage="1" sqref="D14" xr:uid="{00000000-0002-0000-E100-000005000000}">
      <formula1>Tipo_indicador</formula1>
    </dataValidation>
    <dataValidation type="list" allowBlank="1" showInputMessage="1" showErrorMessage="1" sqref="D25" xr:uid="{00000000-0002-0000-E100-000006000000}">
      <formula1>Tipo_operación</formula1>
    </dataValidation>
  </dataValidations>
  <hyperlinks>
    <hyperlink ref="B1" location="'8.3.1'!A1" display="REGRESAR" xr:uid="{00000000-0004-0000-E100-000000000000}"/>
    <hyperlink ref="D8" r:id="rId1" xr:uid="{00000000-0004-0000-E100-000001000000}"/>
    <hyperlink ref="D36" r:id="rId2" xr:uid="{00000000-0004-0000-E100-000002000000}"/>
  </hyperlinks>
  <pageMargins left="0.7" right="0.7" top="0.75" bottom="0.75" header="0.3" footer="0.3"/>
  <drawing r:id="rId3"/>
</worksheet>
</file>

<file path=xl/worksheets/sheet2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200-000000000000}">
  <sheetPr codeName="Hoja221">
    <tabColor theme="5"/>
  </sheetPr>
  <dimension ref="A1:Q12"/>
  <sheetViews>
    <sheetView showGridLines="0" workbookViewId="0">
      <pane ySplit="1" topLeftCell="A2" activePane="bottomLeft" state="frozen"/>
      <selection activeCell="B1" sqref="B1"/>
      <selection pane="bottomLeft" activeCell="O13" sqref="O13"/>
    </sheetView>
  </sheetViews>
  <sheetFormatPr baseColWidth="10" defaultColWidth="11.44140625" defaultRowHeight="18.600000000000001" x14ac:dyDescent="0.45"/>
  <cols>
    <col min="1" max="2" width="16.21875" style="1260" customWidth="1"/>
    <col min="3" max="3" width="11.21875" style="1299" customWidth="1"/>
    <col min="4" max="10" width="11.21875" style="1260" customWidth="1"/>
    <col min="11" max="16384" width="11.44140625" style="1260"/>
  </cols>
  <sheetData>
    <row r="1" spans="1:17" x14ac:dyDescent="0.45">
      <c r="A1" s="576" t="s">
        <v>337</v>
      </c>
      <c r="B1" s="1321"/>
      <c r="C1" s="3119" t="s">
        <v>430</v>
      </c>
      <c r="D1" s="3119"/>
    </row>
    <row r="3" spans="1:17" x14ac:dyDescent="0.45">
      <c r="A3" s="3851" t="s">
        <v>339</v>
      </c>
      <c r="B3" s="3851"/>
      <c r="C3" s="3830" t="s">
        <v>1500</v>
      </c>
      <c r="D3" s="3830"/>
      <c r="E3" s="3830"/>
      <c r="F3" s="3830"/>
      <c r="G3" s="3830"/>
      <c r="H3" s="3830"/>
      <c r="I3" s="3830"/>
      <c r="J3" s="3830"/>
      <c r="K3" s="3830"/>
      <c r="L3" s="3830"/>
      <c r="M3" s="3830"/>
      <c r="N3" s="3830"/>
      <c r="O3" s="3830"/>
      <c r="P3" s="3830"/>
      <c r="Q3" s="3830"/>
    </row>
    <row r="4" spans="1:17" ht="38.25" customHeight="1" x14ac:dyDescent="0.45">
      <c r="A4" s="3851" t="s">
        <v>340</v>
      </c>
      <c r="B4" s="3851"/>
      <c r="C4" s="3830" t="s">
        <v>4041</v>
      </c>
      <c r="D4" s="3830"/>
      <c r="E4" s="3830"/>
      <c r="F4" s="3830"/>
      <c r="G4" s="3830"/>
      <c r="H4" s="3830"/>
      <c r="I4" s="3830"/>
      <c r="J4" s="3830"/>
      <c r="K4" s="3830"/>
      <c r="L4" s="3830"/>
      <c r="M4" s="3830"/>
      <c r="N4" s="3830"/>
      <c r="O4" s="3830"/>
      <c r="P4" s="3830"/>
      <c r="Q4" s="3830"/>
    </row>
    <row r="5" spans="1:17" x14ac:dyDescent="0.45">
      <c r="A5" s="3851" t="s">
        <v>341</v>
      </c>
      <c r="B5" s="3851"/>
      <c r="C5" s="3830" t="s">
        <v>4042</v>
      </c>
      <c r="D5" s="3830"/>
      <c r="E5" s="3830"/>
      <c r="F5" s="3830"/>
      <c r="G5" s="3830"/>
      <c r="H5" s="3830"/>
      <c r="I5" s="3830"/>
      <c r="J5" s="3830"/>
      <c r="K5" s="3830"/>
      <c r="L5" s="3830"/>
      <c r="M5" s="3830"/>
      <c r="N5" s="3830"/>
      <c r="O5" s="3830"/>
      <c r="P5" s="3830"/>
      <c r="Q5" s="3830"/>
    </row>
    <row r="6" spans="1:17" x14ac:dyDescent="0.45">
      <c r="A6" s="3851" t="s">
        <v>417</v>
      </c>
      <c r="B6" s="3851"/>
      <c r="C6" s="3830" t="s">
        <v>454</v>
      </c>
      <c r="D6" s="3830"/>
      <c r="E6" s="3830"/>
      <c r="F6" s="3830"/>
      <c r="G6" s="3830"/>
      <c r="H6" s="3830"/>
      <c r="I6" s="3830"/>
      <c r="J6" s="3830"/>
      <c r="K6" s="3830"/>
      <c r="L6" s="3830"/>
      <c r="M6" s="3830"/>
      <c r="N6" s="3830"/>
      <c r="O6" s="3830"/>
      <c r="P6" s="3830"/>
      <c r="Q6" s="3830"/>
    </row>
    <row r="7" spans="1:17" x14ac:dyDescent="0.45">
      <c r="A7" s="1325"/>
    </row>
    <row r="8" spans="1:17" x14ac:dyDescent="0.45">
      <c r="A8" s="1325"/>
    </row>
    <row r="9" spans="1:17" x14ac:dyDescent="0.45">
      <c r="A9" s="1325"/>
      <c r="C9" s="3203" t="s">
        <v>455</v>
      </c>
      <c r="D9" s="3203"/>
      <c r="E9" s="3203"/>
      <c r="F9" s="3203"/>
      <c r="G9" s="3203"/>
      <c r="H9" s="3203"/>
      <c r="I9" s="3203"/>
      <c r="J9" s="3203"/>
      <c r="K9" s="3203"/>
      <c r="L9" s="3203"/>
      <c r="M9" s="3203"/>
      <c r="N9" s="3203"/>
      <c r="O9" s="3203"/>
      <c r="P9" s="3203"/>
      <c r="Q9" s="3203"/>
    </row>
    <row r="10" spans="1:17" x14ac:dyDescent="0.45">
      <c r="A10" s="1325"/>
      <c r="C10" s="3203"/>
      <c r="D10" s="3203"/>
      <c r="E10" s="3203"/>
      <c r="F10" s="3203"/>
      <c r="G10" s="3203"/>
      <c r="H10" s="3203"/>
      <c r="I10" s="3203"/>
      <c r="J10" s="3203"/>
      <c r="K10" s="3203"/>
      <c r="L10" s="3203"/>
      <c r="M10" s="3203"/>
      <c r="N10" s="3203"/>
      <c r="O10" s="3203"/>
      <c r="P10" s="3203"/>
      <c r="Q10" s="3203"/>
    </row>
    <row r="11" spans="1:17" x14ac:dyDescent="0.45">
      <c r="A11" s="1325"/>
    </row>
    <row r="12" spans="1:17" x14ac:dyDescent="0.45">
      <c r="A12" s="1325"/>
    </row>
  </sheetData>
  <mergeCells count="10">
    <mergeCell ref="A6:B6"/>
    <mergeCell ref="C6:Q6"/>
    <mergeCell ref="C9:Q10"/>
    <mergeCell ref="C1:D1"/>
    <mergeCell ref="A3:B3"/>
    <mergeCell ref="C3:Q3"/>
    <mergeCell ref="A4:B4"/>
    <mergeCell ref="C4:Q4"/>
    <mergeCell ref="A5:B5"/>
    <mergeCell ref="C5:Q5"/>
  </mergeCells>
  <hyperlinks>
    <hyperlink ref="A1" location="'ODS 8.'!A1" display="REGRESAR" xr:uid="{00000000-0004-0000-E200-000000000000}"/>
    <hyperlink ref="C1:D1" location="'Metadato 8.4.1'!A1" display="VER METADATO" xr:uid="{00000000-0004-0000-E200-000001000000}"/>
  </hyperlinks>
  <pageMargins left="0.7" right="0.7" top="0.75" bottom="0.75" header="0.3" footer="0.3"/>
</worksheet>
</file>

<file path=xl/worksheets/sheet2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300-000000000000}">
  <sheetPr codeName="Hoja222">
    <tabColor theme="0" tint="-0.499984740745262"/>
  </sheetPr>
  <dimension ref="A1:F36"/>
  <sheetViews>
    <sheetView showGridLines="0" zoomScaleNormal="100" workbookViewId="0">
      <pane ySplit="1" topLeftCell="A2" activePane="bottomLeft" state="frozen"/>
      <selection pane="bottomLeft" activeCell="F18" sqref="F18"/>
    </sheetView>
  </sheetViews>
  <sheetFormatPr baseColWidth="10" defaultColWidth="11.44140625" defaultRowHeight="17.399999999999999" x14ac:dyDescent="0.3"/>
  <cols>
    <col min="1" max="1" width="11.44140625" style="1305"/>
    <col min="2" max="2" width="26.44140625" style="1305" customWidth="1"/>
    <col min="3" max="3" width="10.5546875" style="1305" bestFit="1" customWidth="1"/>
    <col min="4" max="4" width="85.77734375" style="1305" customWidth="1"/>
    <col min="5" max="5" width="11.44140625" style="1305"/>
    <col min="6" max="6" width="7.21875" style="1305" customWidth="1"/>
    <col min="7" max="16384" width="11.44140625" style="1305"/>
  </cols>
  <sheetData>
    <row r="1" spans="1:6" x14ac:dyDescent="0.3">
      <c r="B1" s="481" t="s">
        <v>337</v>
      </c>
    </row>
    <row r="2" spans="1:6" ht="18" thickBot="1" x14ac:dyDescent="0.35"/>
    <row r="3" spans="1:6" ht="23.25" customHeight="1" thickBot="1" x14ac:dyDescent="0.35">
      <c r="B3" s="3834" t="s">
        <v>370</v>
      </c>
      <c r="C3" s="3834"/>
      <c r="D3" s="3834"/>
      <c r="F3" s="1267" t="s">
        <v>471</v>
      </c>
    </row>
    <row r="4" spans="1:6" ht="34.799999999999997" x14ac:dyDescent="0.3">
      <c r="A4" s="1306"/>
      <c r="B4" s="3142" t="s">
        <v>449</v>
      </c>
      <c r="C4" s="3142"/>
      <c r="D4" s="44" t="s">
        <v>30</v>
      </c>
    </row>
    <row r="5" spans="1:6" ht="52.2" x14ac:dyDescent="0.3">
      <c r="B5" s="3142" t="s">
        <v>373</v>
      </c>
      <c r="C5" s="3142"/>
      <c r="D5" s="44" t="s">
        <v>4041</v>
      </c>
    </row>
    <row r="6" spans="1:6" x14ac:dyDescent="0.3">
      <c r="B6" s="3142" t="s">
        <v>374</v>
      </c>
      <c r="C6" s="3142"/>
      <c r="D6" s="45" t="s">
        <v>1487</v>
      </c>
    </row>
    <row r="7" spans="1:6" x14ac:dyDescent="0.3">
      <c r="B7" s="3143" t="s">
        <v>375</v>
      </c>
      <c r="C7" s="3143"/>
      <c r="D7" s="46" t="s">
        <v>4042</v>
      </c>
    </row>
    <row r="8" spans="1:6" x14ac:dyDescent="0.3">
      <c r="B8" s="3143" t="s">
        <v>2480</v>
      </c>
      <c r="C8" s="3143"/>
      <c r="D8" s="1266" t="s">
        <v>2579</v>
      </c>
    </row>
    <row r="9" spans="1:6" x14ac:dyDescent="0.45">
      <c r="B9" s="178"/>
      <c r="C9" s="178"/>
      <c r="D9" s="178"/>
    </row>
    <row r="10" spans="1:6" ht="23.25" customHeight="1" x14ac:dyDescent="0.3">
      <c r="B10" s="3834" t="s">
        <v>376</v>
      </c>
      <c r="C10" s="3834"/>
      <c r="D10" s="3834"/>
    </row>
    <row r="11" spans="1:6" x14ac:dyDescent="0.3">
      <c r="B11" s="3185" t="s">
        <v>377</v>
      </c>
      <c r="C11" s="3156"/>
      <c r="D11" s="44"/>
    </row>
    <row r="12" spans="1:6" x14ac:dyDescent="0.3">
      <c r="B12" s="3143" t="s">
        <v>379</v>
      </c>
      <c r="C12" s="3143"/>
      <c r="D12" s="661"/>
    </row>
    <row r="13" spans="1:6" x14ac:dyDescent="0.3">
      <c r="B13" s="3142" t="s">
        <v>380</v>
      </c>
      <c r="C13" s="3142"/>
      <c r="D13" s="603"/>
    </row>
    <row r="14" spans="1:6" x14ac:dyDescent="0.3">
      <c r="B14" s="3142" t="s">
        <v>381</v>
      </c>
      <c r="C14" s="3156"/>
      <c r="D14" s="603"/>
    </row>
    <row r="15" spans="1:6" x14ac:dyDescent="0.3">
      <c r="B15" s="3142" t="s">
        <v>382</v>
      </c>
      <c r="C15" s="3142"/>
      <c r="D15" s="44"/>
    </row>
    <row r="16" spans="1:6" x14ac:dyDescent="0.3">
      <c r="B16" s="3142" t="s">
        <v>383</v>
      </c>
      <c r="C16" s="3142"/>
      <c r="D16" s="44"/>
    </row>
    <row r="17" spans="2:4" x14ac:dyDescent="0.3">
      <c r="B17" s="3142" t="s">
        <v>384</v>
      </c>
      <c r="C17" s="3142"/>
      <c r="D17" s="57"/>
    </row>
    <row r="18" spans="2:4" x14ac:dyDescent="0.3">
      <c r="B18" s="3143" t="s">
        <v>386</v>
      </c>
      <c r="C18" s="3143"/>
      <c r="D18" s="44"/>
    </row>
    <row r="19" spans="2:4" x14ac:dyDescent="0.3">
      <c r="B19" s="3144" t="s">
        <v>387</v>
      </c>
      <c r="C19" s="3145"/>
      <c r="D19" s="57"/>
    </row>
    <row r="20" spans="2:4" x14ac:dyDescent="0.3">
      <c r="B20" s="3142" t="s">
        <v>388</v>
      </c>
      <c r="C20" s="3142"/>
      <c r="D20" s="44"/>
    </row>
    <row r="21" spans="2:4" x14ac:dyDescent="0.3">
      <c r="B21" s="3146" t="s">
        <v>390</v>
      </c>
      <c r="C21" s="54" t="s">
        <v>391</v>
      </c>
      <c r="D21" s="44"/>
    </row>
    <row r="22" spans="2:4" x14ac:dyDescent="0.3">
      <c r="B22" s="3147"/>
      <c r="C22" s="577" t="s">
        <v>393</v>
      </c>
      <c r="D22" s="57"/>
    </row>
    <row r="23" spans="2:4" x14ac:dyDescent="0.3">
      <c r="B23" s="3142" t="s">
        <v>395</v>
      </c>
      <c r="C23" s="3142"/>
      <c r="D23" s="44"/>
    </row>
    <row r="24" spans="2:4" x14ac:dyDescent="0.3">
      <c r="B24" s="3142" t="s">
        <v>397</v>
      </c>
      <c r="C24" s="3142"/>
      <c r="D24" s="45" t="s">
        <v>1077</v>
      </c>
    </row>
    <row r="25" spans="2:4" x14ac:dyDescent="0.3">
      <c r="B25" s="3142" t="s">
        <v>399</v>
      </c>
      <c r="C25" s="3142"/>
      <c r="D25" s="57"/>
    </row>
    <row r="26" spans="2:4" x14ac:dyDescent="0.3">
      <c r="B26" s="3143" t="s">
        <v>401</v>
      </c>
      <c r="C26" s="3143"/>
      <c r="D26" s="44"/>
    </row>
    <row r="27" spans="2:4" x14ac:dyDescent="0.3">
      <c r="B27" s="3149" t="s">
        <v>403</v>
      </c>
      <c r="C27" s="3150"/>
      <c r="D27" s="44"/>
    </row>
    <row r="28" spans="2:4" x14ac:dyDescent="0.3">
      <c r="B28" s="578" t="s">
        <v>404</v>
      </c>
      <c r="C28" s="579"/>
      <c r="D28" s="44"/>
    </row>
    <row r="29" spans="2:4" x14ac:dyDescent="0.3">
      <c r="B29" s="3151" t="s">
        <v>405</v>
      </c>
      <c r="C29" s="3152"/>
      <c r="D29" s="61"/>
    </row>
    <row r="30" spans="2:4" x14ac:dyDescent="0.3">
      <c r="B30" s="62"/>
      <c r="C30" s="62"/>
      <c r="D30" s="63"/>
    </row>
    <row r="31" spans="2:4" ht="23.25" customHeight="1" x14ac:dyDescent="0.3">
      <c r="B31" s="3834" t="s">
        <v>406</v>
      </c>
      <c r="C31" s="3834"/>
      <c r="D31" s="3834"/>
    </row>
    <row r="32" spans="2:4" x14ac:dyDescent="0.3">
      <c r="B32" s="3149" t="s">
        <v>407</v>
      </c>
      <c r="C32" s="3150"/>
      <c r="D32" s="45" t="s">
        <v>1075</v>
      </c>
    </row>
    <row r="33" spans="2:4" x14ac:dyDescent="0.3">
      <c r="B33" s="3149" t="s">
        <v>409</v>
      </c>
      <c r="C33" s="3150"/>
      <c r="D33" s="45" t="s">
        <v>1076</v>
      </c>
    </row>
    <row r="34" spans="2:4" x14ac:dyDescent="0.3">
      <c r="B34" s="3149" t="s">
        <v>411</v>
      </c>
      <c r="C34" s="3150"/>
      <c r="D34" s="45" t="s">
        <v>1077</v>
      </c>
    </row>
    <row r="35" spans="2:4" x14ac:dyDescent="0.3">
      <c r="B35" s="3149" t="s">
        <v>413</v>
      </c>
      <c r="C35" s="3150"/>
      <c r="D35" s="45" t="s">
        <v>1078</v>
      </c>
    </row>
    <row r="36" spans="2:4" x14ac:dyDescent="0.3">
      <c r="B36" s="3149" t="s">
        <v>415</v>
      </c>
      <c r="C36" s="3150"/>
      <c r="D36" s="45" t="s">
        <v>1079</v>
      </c>
    </row>
  </sheetData>
  <mergeCells count="30">
    <mergeCell ref="B16:C16"/>
    <mergeCell ref="B3:D3"/>
    <mergeCell ref="B4:C4"/>
    <mergeCell ref="B5:C5"/>
    <mergeCell ref="B6:C6"/>
    <mergeCell ref="B7:C7"/>
    <mergeCell ref="B10:D10"/>
    <mergeCell ref="B11:C11"/>
    <mergeCell ref="B12:C12"/>
    <mergeCell ref="B13:C13"/>
    <mergeCell ref="B14:C14"/>
    <mergeCell ref="B15:C15"/>
    <mergeCell ref="B8:C8"/>
    <mergeCell ref="B31:D31"/>
    <mergeCell ref="B17:C17"/>
    <mergeCell ref="B18:C18"/>
    <mergeCell ref="B19:C19"/>
    <mergeCell ref="B20:C20"/>
    <mergeCell ref="B21:B22"/>
    <mergeCell ref="B23:C23"/>
    <mergeCell ref="B24:C24"/>
    <mergeCell ref="B25:C25"/>
    <mergeCell ref="B26:C26"/>
    <mergeCell ref="B27:C27"/>
    <mergeCell ref="B29:C29"/>
    <mergeCell ref="B32:C32"/>
    <mergeCell ref="B33:C33"/>
    <mergeCell ref="B34:C34"/>
    <mergeCell ref="B35:C35"/>
    <mergeCell ref="B36:C36"/>
  </mergeCells>
  <dataValidations count="7">
    <dataValidation allowBlank="1" showDropDown="1" showInputMessage="1" showErrorMessage="1" sqref="D13" xr:uid="{00000000-0002-0000-E300-000000000000}"/>
    <dataValidation type="list" allowBlank="1" showInputMessage="1" showErrorMessage="1" sqref="D4" xr:uid="{00000000-0002-0000-E300-000001000000}">
      <formula1>ODS</formula1>
    </dataValidation>
    <dataValidation type="list" allowBlank="1" showInputMessage="1" showErrorMessage="1" sqref="D5" xr:uid="{00000000-0002-0000-E300-000002000000}">
      <formula1>Metas_ODS</formula1>
    </dataValidation>
    <dataValidation type="list" allowBlank="1" showInputMessage="1" showErrorMessage="1" sqref="D6" xr:uid="{00000000-0002-0000-E300-000003000000}">
      <formula1>Numero_indicador</formula1>
    </dataValidation>
    <dataValidation type="list" allowBlank="1" showInputMessage="1" showErrorMessage="1" sqref="D7" xr:uid="{00000000-0002-0000-E300-000004000000}">
      <formula1>Nombre_indicador_ODS</formula1>
    </dataValidation>
    <dataValidation type="list" allowBlank="1" showInputMessage="1" showErrorMessage="1" sqref="D14" xr:uid="{00000000-0002-0000-E300-000005000000}">
      <formula1>Tipo_indicador</formula1>
    </dataValidation>
    <dataValidation type="list" allowBlank="1" showInputMessage="1" showErrorMessage="1" sqref="D25" xr:uid="{00000000-0002-0000-E300-000006000000}">
      <formula1>Tipo_operación</formula1>
    </dataValidation>
  </dataValidations>
  <hyperlinks>
    <hyperlink ref="B1" location="'8.4.1'!A1" display="REGRESAR" xr:uid="{00000000-0004-0000-E300-000000000000}"/>
    <hyperlink ref="D8" r:id="rId1" xr:uid="{00000000-0004-0000-E300-000001000000}"/>
  </hyperlinks>
  <pageMargins left="0.7" right="0.7" top="0.75" bottom="0.75" header="0.3" footer="0.3"/>
</worksheet>
</file>

<file path=xl/worksheets/sheet2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400-000000000000}">
  <dimension ref="A1:Q49"/>
  <sheetViews>
    <sheetView showGridLines="0" zoomScaleNormal="100" workbookViewId="0">
      <pane ySplit="1" topLeftCell="A2" activePane="bottomLeft" state="frozen"/>
      <selection activeCell="B1" sqref="B1"/>
      <selection pane="bottomLeft"/>
    </sheetView>
  </sheetViews>
  <sheetFormatPr baseColWidth="10" defaultColWidth="11.44140625" defaultRowHeight="17.399999999999999" x14ac:dyDescent="0.45"/>
  <cols>
    <col min="1" max="2" width="15.5546875" style="332" customWidth="1"/>
    <col min="3" max="3" width="12" style="1271" customWidth="1"/>
    <col min="4" max="4" width="11.77734375" style="178" customWidth="1"/>
    <col min="5" max="6" width="12" style="178" customWidth="1"/>
    <col min="7" max="16384" width="11.44140625" style="178"/>
  </cols>
  <sheetData>
    <row r="1" spans="1:16" s="1260" customFormat="1" ht="18.600000000000001" x14ac:dyDescent="0.45">
      <c r="A1" s="576" t="s">
        <v>337</v>
      </c>
      <c r="B1" s="1297"/>
      <c r="C1" s="3119" t="s">
        <v>430</v>
      </c>
      <c r="D1" s="3119"/>
    </row>
    <row r="2" spans="1:16" s="1260" customFormat="1" ht="18.600000000000001" x14ac:dyDescent="0.45">
      <c r="A2" s="1490"/>
      <c r="B2" s="1490"/>
      <c r="C2" s="1299"/>
    </row>
    <row r="3" spans="1:16" s="1260" customFormat="1" ht="18.600000000000001" x14ac:dyDescent="0.45">
      <c r="A3" s="3853" t="s">
        <v>339</v>
      </c>
      <c r="B3" s="3853"/>
      <c r="C3" s="3853" t="s">
        <v>1500</v>
      </c>
      <c r="D3" s="3853"/>
      <c r="E3" s="3853"/>
      <c r="F3" s="3853"/>
      <c r="G3" s="3853"/>
      <c r="H3" s="3853"/>
      <c r="I3" s="3853"/>
      <c r="J3" s="3853"/>
      <c r="K3" s="3853"/>
      <c r="L3" s="3853"/>
      <c r="M3" s="3853"/>
      <c r="N3" s="3853"/>
      <c r="O3" s="3853"/>
      <c r="P3" s="3853"/>
    </row>
    <row r="4" spans="1:16" s="1260" customFormat="1" ht="18.600000000000001" x14ac:dyDescent="0.45">
      <c r="A4" s="3853" t="s">
        <v>340</v>
      </c>
      <c r="B4" s="3853"/>
      <c r="C4" s="3853" t="s">
        <v>4041</v>
      </c>
      <c r="D4" s="3853"/>
      <c r="E4" s="3853"/>
      <c r="F4" s="3853"/>
      <c r="G4" s="3853"/>
      <c r="H4" s="3853"/>
      <c r="I4" s="3853"/>
      <c r="J4" s="3853"/>
      <c r="K4" s="3853"/>
      <c r="L4" s="3853"/>
      <c r="M4" s="3853"/>
      <c r="N4" s="3853"/>
      <c r="O4" s="3853"/>
      <c r="P4" s="3853"/>
    </row>
    <row r="5" spans="1:16" s="1260" customFormat="1" ht="18.600000000000001" x14ac:dyDescent="0.45">
      <c r="A5" s="3853" t="s">
        <v>341</v>
      </c>
      <c r="B5" s="3853"/>
      <c r="C5" s="3853" t="s">
        <v>4043</v>
      </c>
      <c r="D5" s="3853"/>
      <c r="E5" s="3853"/>
      <c r="F5" s="3853"/>
      <c r="G5" s="3853"/>
      <c r="H5" s="3853"/>
      <c r="I5" s="3853"/>
      <c r="J5" s="3853"/>
      <c r="K5" s="3853"/>
      <c r="L5" s="3853"/>
      <c r="M5" s="3853"/>
      <c r="N5" s="3853"/>
      <c r="O5" s="3853"/>
      <c r="P5" s="3853"/>
    </row>
    <row r="6" spans="1:16" s="1260" customFormat="1" ht="18.600000000000001" x14ac:dyDescent="0.45">
      <c r="A6" s="3853" t="s">
        <v>417</v>
      </c>
      <c r="B6" s="3853"/>
      <c r="C6" s="3853" t="s">
        <v>5153</v>
      </c>
      <c r="D6" s="3853"/>
      <c r="E6" s="3853"/>
      <c r="F6" s="3853"/>
      <c r="G6" s="3853"/>
      <c r="H6" s="3853"/>
      <c r="I6" s="3853"/>
      <c r="J6" s="3853"/>
      <c r="K6" s="3853"/>
      <c r="L6" s="3853"/>
      <c r="M6" s="3853"/>
      <c r="N6" s="3853"/>
      <c r="O6" s="3853"/>
      <c r="P6" s="3853"/>
    </row>
    <row r="7" spans="1:16" s="1260" customFormat="1" ht="18.600000000000001" x14ac:dyDescent="0.45">
      <c r="A7" s="1531"/>
      <c r="B7" s="1490"/>
      <c r="C7" s="1299"/>
    </row>
    <row r="8" spans="1:16" s="1490" customFormat="1" ht="18.600000000000001" x14ac:dyDescent="0.45">
      <c r="A8" s="1532"/>
      <c r="C8" s="1299"/>
      <c r="D8" s="1260"/>
      <c r="E8" s="1260"/>
    </row>
    <row r="9" spans="1:16" s="1490" customFormat="1" ht="17.399999999999999" customHeight="1" x14ac:dyDescent="0.45">
      <c r="A9" s="1531"/>
      <c r="C9" s="639" t="s">
        <v>5154</v>
      </c>
      <c r="D9" s="639"/>
      <c r="E9" s="639"/>
      <c r="F9" s="639"/>
      <c r="I9" s="1533" t="s">
        <v>6526</v>
      </c>
    </row>
    <row r="10" spans="1:16" s="1490" customFormat="1" ht="18.600000000000001" x14ac:dyDescent="0.3">
      <c r="A10" s="1531"/>
      <c r="C10" s="639"/>
      <c r="D10" s="639"/>
      <c r="E10" s="639"/>
      <c r="F10" s="639"/>
      <c r="I10" s="1362" t="s">
        <v>4918</v>
      </c>
    </row>
    <row r="11" spans="1:16" s="332" customFormat="1" ht="69.599999999999994" x14ac:dyDescent="0.3">
      <c r="A11" s="856"/>
      <c r="C11" s="1505" t="s">
        <v>458</v>
      </c>
      <c r="D11" s="1505" t="s">
        <v>4905</v>
      </c>
      <c r="E11" s="1505" t="s">
        <v>4906</v>
      </c>
      <c r="F11" s="1505" t="s">
        <v>4907</v>
      </c>
    </row>
    <row r="12" spans="1:16" s="332" customFormat="1" x14ac:dyDescent="0.45">
      <c r="A12" s="856"/>
      <c r="C12" s="1526">
        <v>2014</v>
      </c>
      <c r="D12" s="1491">
        <v>46306.819999999992</v>
      </c>
      <c r="E12" s="1527">
        <v>9.7015850641896826</v>
      </c>
      <c r="F12" s="1491">
        <v>1516.8885742686732</v>
      </c>
    </row>
    <row r="13" spans="1:16" s="332" customFormat="1" x14ac:dyDescent="0.45">
      <c r="A13" s="856"/>
      <c r="C13" s="1526">
        <v>2015</v>
      </c>
      <c r="D13" s="1491">
        <v>46710.9</v>
      </c>
      <c r="E13" s="1527">
        <v>9.6665367748659161</v>
      </c>
      <c r="F13" s="1491">
        <v>1476.2126807124812</v>
      </c>
    </row>
    <row r="14" spans="1:16" s="332" customFormat="1" x14ac:dyDescent="0.45">
      <c r="A14" s="856"/>
      <c r="C14" s="1526">
        <v>2016</v>
      </c>
      <c r="D14" s="1491">
        <v>46189.009999999995</v>
      </c>
      <c r="E14" s="1527">
        <v>9.4448868102467447</v>
      </c>
      <c r="F14" s="1491">
        <v>1400.8241260072346</v>
      </c>
    </row>
    <row r="15" spans="1:16" s="332" customFormat="1" x14ac:dyDescent="0.45">
      <c r="A15" s="856"/>
      <c r="C15" s="1526">
        <v>2017</v>
      </c>
      <c r="D15" s="1491">
        <v>48126.97</v>
      </c>
      <c r="E15" s="1527">
        <v>9.7275704545404018</v>
      </c>
      <c r="F15" s="1491">
        <v>1401.3354290151017</v>
      </c>
    </row>
    <row r="16" spans="1:16" s="332" customFormat="1" x14ac:dyDescent="0.45">
      <c r="A16" s="856"/>
      <c r="C16" s="1526">
        <v>2018</v>
      </c>
      <c r="D16" s="1491">
        <v>48671.73</v>
      </c>
      <c r="E16" s="1527">
        <v>9.7277447524110148</v>
      </c>
      <c r="F16" s="1491">
        <v>1381.0699892999548</v>
      </c>
    </row>
    <row r="17" spans="1:12" s="332" customFormat="1" x14ac:dyDescent="0.45">
      <c r="A17" s="856"/>
      <c r="C17" s="1526">
        <v>2019</v>
      </c>
      <c r="D17" s="1491">
        <v>48153.05</v>
      </c>
      <c r="E17" s="1527">
        <v>9.5201778410790521</v>
      </c>
      <c r="F17" s="1491">
        <v>1334.1003088346877</v>
      </c>
    </row>
    <row r="18" spans="1:12" s="2612" customFormat="1" x14ac:dyDescent="0.45">
      <c r="A18" s="2626"/>
      <c r="C18" s="1526">
        <v>2020</v>
      </c>
      <c r="D18" s="1491">
        <v>46822.87000000001</v>
      </c>
      <c r="E18" s="1527">
        <v>9.1607993471618645</v>
      </c>
      <c r="F18" s="1491">
        <v>1355.1578127936984</v>
      </c>
    </row>
    <row r="19" spans="1:12" s="2612" customFormat="1" x14ac:dyDescent="0.45">
      <c r="A19" s="2626"/>
      <c r="C19" s="1528" t="s">
        <v>5467</v>
      </c>
      <c r="D19" s="1494">
        <v>47712.069999999992</v>
      </c>
      <c r="E19" s="1529">
        <v>9.2411148434220962</v>
      </c>
      <c r="F19" s="1494">
        <v>1281.2052482279887</v>
      </c>
    </row>
    <row r="20" spans="1:12" s="332" customFormat="1" ht="17.399999999999999" customHeight="1" x14ac:dyDescent="0.3">
      <c r="A20" s="856"/>
      <c r="C20" s="3852" t="s">
        <v>6523</v>
      </c>
      <c r="D20" s="3852"/>
      <c r="E20" s="3852"/>
      <c r="F20" s="3852"/>
    </row>
    <row r="21" spans="1:12" s="332" customFormat="1" x14ac:dyDescent="0.3">
      <c r="A21" s="856"/>
      <c r="C21" s="3852"/>
      <c r="D21" s="3852"/>
      <c r="E21" s="3852"/>
      <c r="F21" s="3852"/>
    </row>
    <row r="22" spans="1:12" s="332" customFormat="1" ht="17.399999999999999" customHeight="1" x14ac:dyDescent="0.45">
      <c r="A22" s="856"/>
      <c r="C22" s="3852" t="s">
        <v>6524</v>
      </c>
      <c r="D22" s="3852"/>
      <c r="E22" s="3852"/>
      <c r="F22" s="3852"/>
      <c r="I22" s="2624" t="s">
        <v>6525</v>
      </c>
      <c r="J22" s="2624"/>
      <c r="K22" s="2624"/>
      <c r="L22" s="2624"/>
    </row>
    <row r="23" spans="1:12" s="332" customFormat="1" ht="17.399999999999999" customHeight="1" x14ac:dyDescent="0.45">
      <c r="A23" s="856"/>
      <c r="C23" s="2696" t="s">
        <v>6525</v>
      </c>
      <c r="D23" s="2696"/>
      <c r="E23" s="2696"/>
      <c r="F23" s="2696"/>
      <c r="I23" s="890"/>
      <c r="J23" s="890"/>
      <c r="K23" s="890"/>
      <c r="L23" s="890"/>
    </row>
    <row r="24" spans="1:12" s="2612" customFormat="1" x14ac:dyDescent="0.45">
      <c r="A24" s="2626"/>
      <c r="C24" s="1271"/>
      <c r="D24" s="2562"/>
      <c r="E24" s="2562"/>
      <c r="I24" s="2625"/>
      <c r="J24" s="2625"/>
      <c r="K24" s="2625"/>
      <c r="L24" s="2625"/>
    </row>
    <row r="25" spans="1:12" s="332" customFormat="1" x14ac:dyDescent="0.45">
      <c r="A25" s="856"/>
      <c r="C25" s="1271"/>
      <c r="D25" s="178"/>
      <c r="E25" s="178"/>
      <c r="I25" s="890"/>
      <c r="J25" s="890"/>
      <c r="K25" s="890"/>
      <c r="L25" s="890"/>
    </row>
    <row r="26" spans="1:12" s="332" customFormat="1" ht="18.600000000000001" x14ac:dyDescent="0.45">
      <c r="A26" s="856"/>
      <c r="C26" s="1326" t="s">
        <v>6528</v>
      </c>
      <c r="D26" s="178"/>
      <c r="E26" s="178"/>
      <c r="I26" s="1326" t="s">
        <v>6527</v>
      </c>
    </row>
    <row r="27" spans="1:12" s="332" customFormat="1" x14ac:dyDescent="0.45">
      <c r="A27" s="856"/>
      <c r="C27" s="1309" t="s">
        <v>4919</v>
      </c>
      <c r="D27" s="178"/>
      <c r="E27" s="178"/>
      <c r="I27" s="1309" t="s">
        <v>4920</v>
      </c>
    </row>
    <row r="28" spans="1:12" s="332" customFormat="1" x14ac:dyDescent="0.45">
      <c r="A28" s="856"/>
      <c r="C28" s="1271"/>
      <c r="D28" s="178"/>
      <c r="E28" s="178"/>
    </row>
    <row r="29" spans="1:12" s="332" customFormat="1" x14ac:dyDescent="0.45">
      <c r="A29" s="856"/>
      <c r="C29" s="1271"/>
      <c r="D29" s="178"/>
      <c r="E29" s="178"/>
    </row>
    <row r="30" spans="1:12" s="332" customFormat="1" x14ac:dyDescent="0.45">
      <c r="A30" s="856"/>
      <c r="C30" s="1271"/>
      <c r="D30" s="178"/>
      <c r="E30" s="178"/>
    </row>
    <row r="31" spans="1:12" s="332" customFormat="1" x14ac:dyDescent="0.45">
      <c r="A31" s="856"/>
      <c r="C31" s="1271"/>
      <c r="D31" s="178"/>
      <c r="E31" s="178"/>
    </row>
    <row r="32" spans="1:12" s="332" customFormat="1" x14ac:dyDescent="0.45">
      <c r="A32" s="856"/>
      <c r="C32" s="1271"/>
      <c r="D32" s="178"/>
      <c r="E32" s="178"/>
    </row>
    <row r="33" spans="1:17" s="332" customFormat="1" x14ac:dyDescent="0.45">
      <c r="A33" s="856"/>
      <c r="C33" s="1271"/>
      <c r="D33" s="178"/>
      <c r="E33" s="178"/>
    </row>
    <row r="34" spans="1:17" s="332" customFormat="1" x14ac:dyDescent="0.45">
      <c r="A34" s="856"/>
      <c r="C34" s="1271"/>
      <c r="D34" s="178"/>
      <c r="E34" s="178"/>
    </row>
    <row r="35" spans="1:17" s="332" customFormat="1" x14ac:dyDescent="0.45">
      <c r="A35" s="856"/>
      <c r="C35" s="1271"/>
      <c r="D35" s="178"/>
      <c r="E35" s="178"/>
    </row>
    <row r="36" spans="1:17" s="332" customFormat="1" x14ac:dyDescent="0.45">
      <c r="A36" s="856"/>
      <c r="C36" s="1271"/>
      <c r="D36" s="178"/>
      <c r="E36" s="178"/>
    </row>
    <row r="43" spans="1:17" ht="34.799999999999997" customHeight="1" x14ac:dyDescent="0.45">
      <c r="C43" s="3515" t="s">
        <v>6529</v>
      </c>
      <c r="D43" s="3515"/>
      <c r="E43" s="3515"/>
      <c r="F43" s="3515"/>
      <c r="G43" s="3515"/>
      <c r="I43" s="924" t="s">
        <v>4908</v>
      </c>
      <c r="K43" s="1275"/>
      <c r="L43" s="1275"/>
      <c r="M43" s="1275"/>
      <c r="N43" s="1275"/>
      <c r="O43" s="1275"/>
      <c r="P43" s="1275"/>
      <c r="Q43" s="1275"/>
    </row>
    <row r="44" spans="1:17" ht="39" customHeight="1" x14ac:dyDescent="0.45">
      <c r="D44" s="1530"/>
      <c r="E44" s="1530"/>
      <c r="F44" s="1530"/>
      <c r="G44" s="1530"/>
      <c r="H44" s="1530"/>
      <c r="I44" s="1285" t="s">
        <v>6530</v>
      </c>
      <c r="J44" s="1285"/>
      <c r="K44" s="1285"/>
      <c r="L44" s="1285"/>
      <c r="M44" s="1275"/>
      <c r="N44" s="1275"/>
      <c r="O44" s="1275"/>
      <c r="P44" s="1275"/>
      <c r="Q44" s="1275"/>
    </row>
    <row r="45" spans="1:17" ht="13.05" customHeight="1" x14ac:dyDescent="0.45">
      <c r="A45" s="178"/>
      <c r="B45" s="178"/>
      <c r="C45" s="178"/>
      <c r="K45" s="1275"/>
      <c r="L45" s="1275"/>
      <c r="M45" s="1275"/>
      <c r="N45" s="1275"/>
      <c r="O45" s="1275"/>
      <c r="P45" s="1275"/>
      <c r="Q45" s="1275"/>
    </row>
    <row r="46" spans="1:17" ht="10.5" customHeight="1" x14ac:dyDescent="0.45"/>
    <row r="47" spans="1:17" ht="13.05" customHeight="1" x14ac:dyDescent="0.45"/>
    <row r="49" spans="9:9" x14ac:dyDescent="0.45">
      <c r="I49" s="1275"/>
    </row>
  </sheetData>
  <mergeCells count="12">
    <mergeCell ref="C43:G43"/>
    <mergeCell ref="C20:F21"/>
    <mergeCell ref="C22:F22"/>
    <mergeCell ref="C1:D1"/>
    <mergeCell ref="A6:B6"/>
    <mergeCell ref="C6:P6"/>
    <mergeCell ref="A3:B3"/>
    <mergeCell ref="C3:P3"/>
    <mergeCell ref="A4:B4"/>
    <mergeCell ref="C4:P4"/>
    <mergeCell ref="A5:B5"/>
    <mergeCell ref="C5:P5"/>
  </mergeCells>
  <hyperlinks>
    <hyperlink ref="A1" location="'ODS 8.'!A1" display="REGRESAR" xr:uid="{00000000-0004-0000-E400-000000000000}"/>
    <hyperlink ref="C1:D1" location="'Metadato 8.4.2'!A1" display="VER METADATO" xr:uid="{00000000-0004-0000-E400-000001000000}"/>
  </hyperlinks>
  <pageMargins left="0.7" right="0.7" top="0.75" bottom="0.75" header="0.3" footer="0.3"/>
  <pageSetup orientation="portrait" horizontalDpi="90" verticalDpi="90"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23">
    <tabColor theme="0" tint="-0.499984740745262"/>
  </sheetPr>
  <dimension ref="B1:G36"/>
  <sheetViews>
    <sheetView showGridLines="0" zoomScaleNormal="100" workbookViewId="0">
      <pane ySplit="1" topLeftCell="A2" activePane="bottomLeft" state="frozen"/>
      <selection activeCell="B1" sqref="B1"/>
      <selection pane="bottomLeft" activeCell="E12" sqref="E12"/>
    </sheetView>
  </sheetViews>
  <sheetFormatPr baseColWidth="10" defaultColWidth="11.44140625" defaultRowHeight="17.399999999999999" x14ac:dyDescent="0.3"/>
  <cols>
    <col min="1" max="1" width="3.77734375" style="38" customWidth="1"/>
    <col min="2" max="2" width="11.44140625" style="38"/>
    <col min="3" max="3" width="26.44140625" style="38" customWidth="1"/>
    <col min="4" max="4" width="24" style="38" customWidth="1"/>
    <col min="5" max="5" width="85.77734375" style="38" customWidth="1"/>
    <col min="6" max="6" width="8.21875" style="38" customWidth="1"/>
    <col min="7" max="7" width="7.21875" style="38" customWidth="1"/>
    <col min="8" max="10" width="8.21875" style="38" customWidth="1"/>
    <col min="11" max="11" width="2.77734375" style="38" customWidth="1"/>
    <col min="12" max="19" width="8.5546875" style="38" customWidth="1"/>
    <col min="20" max="20" width="2.5546875" style="38" customWidth="1"/>
    <col min="21" max="28" width="8.5546875" style="38" customWidth="1"/>
    <col min="29" max="16384" width="11.44140625" style="38"/>
  </cols>
  <sheetData>
    <row r="1" spans="2:7" x14ac:dyDescent="0.3">
      <c r="B1" s="482"/>
      <c r="C1" s="481" t="s">
        <v>337</v>
      </c>
    </row>
    <row r="2" spans="2:7" ht="18" thickBot="1" x14ac:dyDescent="0.35"/>
    <row r="3" spans="2:7" ht="23.25" customHeight="1" thickBot="1" x14ac:dyDescent="0.35">
      <c r="C3" s="3122" t="s">
        <v>370</v>
      </c>
      <c r="D3" s="3122"/>
      <c r="E3" s="3122"/>
      <c r="G3" s="147" t="s">
        <v>471</v>
      </c>
    </row>
    <row r="4" spans="2:7" ht="17.25" customHeight="1" x14ac:dyDescent="0.3">
      <c r="B4" s="691"/>
      <c r="C4" s="3142" t="s">
        <v>449</v>
      </c>
      <c r="D4" s="3142"/>
      <c r="E4" s="44" t="s">
        <v>6</v>
      </c>
    </row>
    <row r="5" spans="2:7" ht="52.2" x14ac:dyDescent="0.3">
      <c r="C5" s="3142" t="s">
        <v>373</v>
      </c>
      <c r="D5" s="3142"/>
      <c r="E5" s="44" t="s">
        <v>24</v>
      </c>
    </row>
    <row r="6" spans="2:7" x14ac:dyDescent="0.3">
      <c r="B6" s="691"/>
      <c r="C6" s="3142" t="s">
        <v>374</v>
      </c>
      <c r="D6" s="3142"/>
      <c r="E6" s="45" t="s">
        <v>333</v>
      </c>
    </row>
    <row r="7" spans="2:7" ht="34.799999999999997" x14ac:dyDescent="0.3">
      <c r="C7" s="3143" t="s">
        <v>375</v>
      </c>
      <c r="D7" s="3143"/>
      <c r="E7" s="46" t="s">
        <v>3946</v>
      </c>
    </row>
    <row r="8" spans="2:7" x14ac:dyDescent="0.3">
      <c r="C8" s="3172" t="s">
        <v>2480</v>
      </c>
      <c r="D8" s="3172"/>
      <c r="E8" s="47" t="s">
        <v>2494</v>
      </c>
    </row>
    <row r="9" spans="2:7" x14ac:dyDescent="0.45">
      <c r="C9" s="22"/>
      <c r="D9" s="22"/>
      <c r="E9" s="22"/>
    </row>
    <row r="10" spans="2:7" ht="23.25" customHeight="1" x14ac:dyDescent="0.3">
      <c r="C10" s="3122" t="s">
        <v>376</v>
      </c>
      <c r="D10" s="3122"/>
      <c r="E10" s="3122"/>
    </row>
    <row r="11" spans="2:7" x14ac:dyDescent="0.3">
      <c r="C11" s="3153" t="s">
        <v>377</v>
      </c>
      <c r="D11" s="3154"/>
      <c r="E11" s="44" t="s">
        <v>439</v>
      </c>
    </row>
    <row r="12" spans="2:7" ht="35.25" customHeight="1" x14ac:dyDescent="0.3">
      <c r="C12" s="3155" t="s">
        <v>379</v>
      </c>
      <c r="D12" s="3155"/>
      <c r="E12" s="460" t="s">
        <v>501</v>
      </c>
    </row>
    <row r="13" spans="2:7" x14ac:dyDescent="0.3">
      <c r="C13" s="3142" t="s">
        <v>380</v>
      </c>
      <c r="D13" s="3142"/>
      <c r="E13" s="575" t="s">
        <v>333</v>
      </c>
    </row>
    <row r="14" spans="2:7" x14ac:dyDescent="0.3">
      <c r="C14" s="3142" t="s">
        <v>381</v>
      </c>
      <c r="D14" s="3156"/>
      <c r="E14" s="575" t="s">
        <v>10</v>
      </c>
    </row>
    <row r="15" spans="2:7" ht="226.2" x14ac:dyDescent="0.3">
      <c r="C15" s="3142" t="s">
        <v>382</v>
      </c>
      <c r="D15" s="3142"/>
      <c r="E15" s="49" t="s">
        <v>513</v>
      </c>
    </row>
    <row r="16" spans="2:7" ht="40.5" customHeight="1" x14ac:dyDescent="0.3">
      <c r="C16" s="3142" t="s">
        <v>383</v>
      </c>
      <c r="D16" s="3142"/>
      <c r="E16" s="44"/>
    </row>
    <row r="17" spans="3:5" ht="24" customHeight="1" x14ac:dyDescent="0.3">
      <c r="C17" s="3142" t="s">
        <v>384</v>
      </c>
      <c r="D17" s="3142"/>
      <c r="E17" s="52" t="s">
        <v>385</v>
      </c>
    </row>
    <row r="18" spans="3:5" x14ac:dyDescent="0.3">
      <c r="C18" s="3143" t="s">
        <v>386</v>
      </c>
      <c r="D18" s="3143"/>
      <c r="E18" s="44"/>
    </row>
    <row r="19" spans="3:5" ht="32.25" customHeight="1" x14ac:dyDescent="0.3">
      <c r="C19" s="3144" t="s">
        <v>387</v>
      </c>
      <c r="D19" s="3145"/>
      <c r="E19" s="52" t="s">
        <v>514</v>
      </c>
    </row>
    <row r="20" spans="3:5" x14ac:dyDescent="0.3">
      <c r="C20" s="3142" t="s">
        <v>388</v>
      </c>
      <c r="D20" s="3142"/>
      <c r="E20" s="49" t="s">
        <v>424</v>
      </c>
    </row>
    <row r="21" spans="3:5" x14ac:dyDescent="0.3">
      <c r="C21" s="3146" t="s">
        <v>390</v>
      </c>
      <c r="D21" s="54" t="s">
        <v>391</v>
      </c>
      <c r="E21" s="44" t="s">
        <v>505</v>
      </c>
    </row>
    <row r="22" spans="3:5" x14ac:dyDescent="0.3">
      <c r="C22" s="3147"/>
      <c r="D22" s="567" t="s">
        <v>393</v>
      </c>
      <c r="E22" s="57"/>
    </row>
    <row r="23" spans="3:5" x14ac:dyDescent="0.3">
      <c r="C23" s="3148" t="s">
        <v>395</v>
      </c>
      <c r="D23" s="3148"/>
      <c r="E23" s="44" t="s">
        <v>427</v>
      </c>
    </row>
    <row r="24" spans="3:5" x14ac:dyDescent="0.3">
      <c r="C24" s="3148" t="s">
        <v>397</v>
      </c>
      <c r="D24" s="3148"/>
      <c r="E24" s="84" t="s">
        <v>475</v>
      </c>
    </row>
    <row r="25" spans="3:5" x14ac:dyDescent="0.3">
      <c r="C25" s="3142" t="s">
        <v>399</v>
      </c>
      <c r="D25" s="3142"/>
      <c r="E25" s="52" t="s">
        <v>19</v>
      </c>
    </row>
    <row r="26" spans="3:5" ht="15" customHeight="1" x14ac:dyDescent="0.3">
      <c r="C26" s="3143" t="s">
        <v>401</v>
      </c>
      <c r="D26" s="3143"/>
      <c r="E26" s="44"/>
    </row>
    <row r="27" spans="3:5" x14ac:dyDescent="0.3">
      <c r="C27" s="3149" t="s">
        <v>403</v>
      </c>
      <c r="D27" s="3150"/>
      <c r="E27" s="44"/>
    </row>
    <row r="28" spans="3:5" x14ac:dyDescent="0.3">
      <c r="C28" s="568" t="s">
        <v>404</v>
      </c>
      <c r="D28" s="569"/>
      <c r="E28" s="52" t="s">
        <v>515</v>
      </c>
    </row>
    <row r="29" spans="3:5" x14ac:dyDescent="0.3">
      <c r="C29" s="3151" t="s">
        <v>405</v>
      </c>
      <c r="D29" s="3152"/>
      <c r="E29" s="61"/>
    </row>
    <row r="30" spans="3:5" x14ac:dyDescent="0.3">
      <c r="C30" s="62"/>
      <c r="D30" s="62"/>
      <c r="E30" s="63"/>
    </row>
    <row r="31" spans="3:5" ht="23.25" customHeight="1" x14ac:dyDescent="0.3">
      <c r="C31" s="3122" t="s">
        <v>406</v>
      </c>
      <c r="D31" s="3122"/>
      <c r="E31" s="3122"/>
    </row>
    <row r="32" spans="3:5" x14ac:dyDescent="0.3">
      <c r="C32" s="3140" t="s">
        <v>407</v>
      </c>
      <c r="D32" s="3141"/>
      <c r="E32" s="84" t="s">
        <v>478</v>
      </c>
    </row>
    <row r="33" spans="3:5" x14ac:dyDescent="0.3">
      <c r="C33" s="3140" t="s">
        <v>409</v>
      </c>
      <c r="D33" s="3141"/>
      <c r="E33" s="84" t="s">
        <v>479</v>
      </c>
    </row>
    <row r="34" spans="3:5" x14ac:dyDescent="0.3">
      <c r="C34" s="3140" t="s">
        <v>411</v>
      </c>
      <c r="D34" s="3141"/>
      <c r="E34" s="84" t="s">
        <v>475</v>
      </c>
    </row>
    <row r="35" spans="3:5" x14ac:dyDescent="0.3">
      <c r="C35" s="3140" t="s">
        <v>413</v>
      </c>
      <c r="D35" s="3141"/>
      <c r="E35" s="84" t="s">
        <v>480</v>
      </c>
    </row>
    <row r="36" spans="3:5" x14ac:dyDescent="0.3">
      <c r="C36" s="3140" t="s">
        <v>415</v>
      </c>
      <c r="D36" s="3141"/>
      <c r="E36" s="84" t="s">
        <v>481</v>
      </c>
    </row>
  </sheetData>
  <mergeCells count="30">
    <mergeCell ref="C16:D16"/>
    <mergeCell ref="C3:E3"/>
    <mergeCell ref="C4:D4"/>
    <mergeCell ref="C5:D5"/>
    <mergeCell ref="C6:D6"/>
    <mergeCell ref="C7:D7"/>
    <mergeCell ref="C10:E10"/>
    <mergeCell ref="C11:D11"/>
    <mergeCell ref="C12:D12"/>
    <mergeCell ref="C13:D13"/>
    <mergeCell ref="C14:D14"/>
    <mergeCell ref="C15:D15"/>
    <mergeCell ref="C8:D8"/>
    <mergeCell ref="C31:E31"/>
    <mergeCell ref="C17:D17"/>
    <mergeCell ref="C18:D18"/>
    <mergeCell ref="C19:D19"/>
    <mergeCell ref="C20:D20"/>
    <mergeCell ref="C21:C22"/>
    <mergeCell ref="C23:D23"/>
    <mergeCell ref="C24:D24"/>
    <mergeCell ref="C25:D25"/>
    <mergeCell ref="C26:D26"/>
    <mergeCell ref="C27:D27"/>
    <mergeCell ref="C29:D29"/>
    <mergeCell ref="C32:D32"/>
    <mergeCell ref="C33:D33"/>
    <mergeCell ref="C34:D34"/>
    <mergeCell ref="C35:D35"/>
    <mergeCell ref="C36:D36"/>
  </mergeCells>
  <dataValidations count="7">
    <dataValidation allowBlank="1" showDropDown="1" showInputMessage="1" showErrorMessage="1" sqref="E13" xr:uid="{00000000-0002-0000-1600-000000000000}"/>
    <dataValidation type="list" allowBlank="1" showInputMessage="1" showErrorMessage="1" sqref="E4" xr:uid="{00000000-0002-0000-1600-000001000000}">
      <formula1>ODS</formula1>
    </dataValidation>
    <dataValidation type="list" allowBlank="1" showInputMessage="1" showErrorMessage="1" sqref="E5" xr:uid="{00000000-0002-0000-1600-000002000000}">
      <formula1>Metas_ODS</formula1>
    </dataValidation>
    <dataValidation type="list" allowBlank="1" showInputMessage="1" showErrorMessage="1" sqref="E6" xr:uid="{00000000-0002-0000-1600-000003000000}">
      <formula1>Numero_indicador</formula1>
    </dataValidation>
    <dataValidation type="list" allowBlank="1" showInputMessage="1" showErrorMessage="1" sqref="E7" xr:uid="{00000000-0002-0000-1600-000004000000}">
      <formula1>Nombre_indicador_ODS</formula1>
    </dataValidation>
    <dataValidation type="list" allowBlank="1" showInputMessage="1" showErrorMessage="1" sqref="E14" xr:uid="{00000000-0002-0000-1600-000005000000}">
      <formula1>Tipo_indicador</formula1>
    </dataValidation>
    <dataValidation type="list" allowBlank="1" showInputMessage="1" showErrorMessage="1" sqref="E25" xr:uid="{00000000-0002-0000-1600-000006000000}">
      <formula1>Tipo_operación</formula1>
    </dataValidation>
  </dataValidations>
  <hyperlinks>
    <hyperlink ref="C1" location="'1.5.4'!A1" display="REGRESAR" xr:uid="{00000000-0004-0000-1600-000000000000}"/>
    <hyperlink ref="E8" r:id="rId1" xr:uid="{00000000-0004-0000-1600-000001000000}"/>
  </hyperlinks>
  <pageMargins left="0.7" right="0.7" top="0.75" bottom="0.75" header="0.3" footer="0.3"/>
  <pageSetup orientation="portrait" r:id="rId2"/>
  <drawing r:id="rId3"/>
</worksheet>
</file>

<file path=xl/worksheets/sheet2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500-000000000000}">
  <sheetPr>
    <tabColor theme="0" tint="-0.499984740745262"/>
  </sheetPr>
  <dimension ref="A1:F46"/>
  <sheetViews>
    <sheetView showGridLines="0" zoomScale="90" zoomScaleNormal="90" zoomScaleSheetLayoutView="90" workbookViewId="0">
      <pane ySplit="1" topLeftCell="A2" activePane="bottomLeft" state="frozen"/>
      <selection pane="bottomLeft" activeCell="B1" sqref="B1"/>
    </sheetView>
  </sheetViews>
  <sheetFormatPr baseColWidth="10" defaultColWidth="11.44140625" defaultRowHeight="17.399999999999999" x14ac:dyDescent="0.3"/>
  <cols>
    <col min="1" max="1" width="11.44140625" style="1305"/>
    <col min="2" max="2" width="26.44140625" style="1305" customWidth="1"/>
    <col min="3" max="3" width="24" style="1305" customWidth="1"/>
    <col min="4" max="4" width="75.77734375" style="1305" customWidth="1"/>
    <col min="5" max="5" width="11.44140625" style="1305"/>
    <col min="6" max="6" width="7.21875" style="1305" customWidth="1"/>
    <col min="7" max="16384" width="11.44140625" style="1305"/>
  </cols>
  <sheetData>
    <row r="1" spans="1:6" x14ac:dyDescent="0.3">
      <c r="B1" s="481" t="s">
        <v>337</v>
      </c>
    </row>
    <row r="2" spans="1:6" ht="18" thickBot="1" x14ac:dyDescent="0.35"/>
    <row r="3" spans="1:6" ht="23.25" customHeight="1" thickBot="1" x14ac:dyDescent="0.35">
      <c r="B3" s="3834" t="s">
        <v>370</v>
      </c>
      <c r="C3" s="3834"/>
      <c r="D3" s="3834"/>
      <c r="F3" s="1267" t="s">
        <v>471</v>
      </c>
    </row>
    <row r="4" spans="1:6" ht="34.799999999999997" x14ac:dyDescent="0.3">
      <c r="A4" s="1306"/>
      <c r="B4" s="3142" t="s">
        <v>449</v>
      </c>
      <c r="C4" s="3142"/>
      <c r="D4" s="44" t="s">
        <v>30</v>
      </c>
    </row>
    <row r="5" spans="1:6" ht="69.599999999999994" x14ac:dyDescent="0.3">
      <c r="B5" s="3142" t="s">
        <v>373</v>
      </c>
      <c r="C5" s="3142"/>
      <c r="D5" s="44" t="s">
        <v>4041</v>
      </c>
    </row>
    <row r="6" spans="1:6" x14ac:dyDescent="0.3">
      <c r="B6" s="3142" t="s">
        <v>374</v>
      </c>
      <c r="C6" s="3142"/>
      <c r="D6" s="45" t="s">
        <v>1488</v>
      </c>
    </row>
    <row r="7" spans="1:6" ht="34.799999999999997" x14ac:dyDescent="0.3">
      <c r="B7" s="3143" t="s">
        <v>375</v>
      </c>
      <c r="C7" s="3143"/>
      <c r="D7" s="46" t="s">
        <v>4043</v>
      </c>
    </row>
    <row r="8" spans="1:6" x14ac:dyDescent="0.3">
      <c r="B8" s="3143" t="s">
        <v>2480</v>
      </c>
      <c r="C8" s="3143"/>
      <c r="D8" s="1266" t="s">
        <v>2580</v>
      </c>
    </row>
    <row r="9" spans="1:6" x14ac:dyDescent="0.45">
      <c r="B9" s="178"/>
      <c r="C9" s="178"/>
      <c r="D9" s="178"/>
    </row>
    <row r="10" spans="1:6" ht="23.25" customHeight="1" x14ac:dyDescent="0.3">
      <c r="B10" s="3834" t="s">
        <v>376</v>
      </c>
      <c r="C10" s="3834"/>
      <c r="D10" s="3834"/>
    </row>
    <row r="11" spans="1:6" x14ac:dyDescent="0.3">
      <c r="B11" s="3185" t="s">
        <v>377</v>
      </c>
      <c r="C11" s="3156"/>
      <c r="D11" s="44" t="s">
        <v>4909</v>
      </c>
    </row>
    <row r="12" spans="1:6" ht="20.399999999999999" customHeight="1" x14ac:dyDescent="0.3">
      <c r="B12" s="3143" t="s">
        <v>379</v>
      </c>
      <c r="C12" s="3143"/>
      <c r="D12" s="661" t="s">
        <v>4910</v>
      </c>
    </row>
    <row r="13" spans="1:6" x14ac:dyDescent="0.3">
      <c r="B13" s="3142" t="s">
        <v>380</v>
      </c>
      <c r="C13" s="3142"/>
      <c r="D13" s="45" t="s">
        <v>1488</v>
      </c>
    </row>
    <row r="14" spans="1:6" x14ac:dyDescent="0.3">
      <c r="B14" s="3142" t="s">
        <v>381</v>
      </c>
      <c r="C14" s="3156"/>
      <c r="D14" s="603" t="s">
        <v>10</v>
      </c>
    </row>
    <row r="15" spans="1:6" ht="202.95" customHeight="1" x14ac:dyDescent="0.3">
      <c r="B15" s="3142" t="s">
        <v>382</v>
      </c>
      <c r="C15" s="3142"/>
      <c r="D15" s="44" t="s">
        <v>6020</v>
      </c>
    </row>
    <row r="16" spans="1:6" ht="87" x14ac:dyDescent="0.3">
      <c r="B16" s="3142" t="s">
        <v>383</v>
      </c>
      <c r="C16" s="3142"/>
      <c r="D16" s="44" t="s">
        <v>6223</v>
      </c>
    </row>
    <row r="17" spans="2:4" ht="52.2" x14ac:dyDescent="0.3">
      <c r="B17" s="3142" t="s">
        <v>384</v>
      </c>
      <c r="C17" s="3142"/>
      <c r="D17" s="57" t="s">
        <v>4911</v>
      </c>
    </row>
    <row r="18" spans="2:4" ht="34.799999999999997" x14ac:dyDescent="0.3">
      <c r="B18" s="3143" t="s">
        <v>386</v>
      </c>
      <c r="C18" s="3143"/>
      <c r="D18" s="44" t="s">
        <v>4912</v>
      </c>
    </row>
    <row r="19" spans="2:4" x14ac:dyDescent="0.3">
      <c r="B19" s="3144" t="s">
        <v>387</v>
      </c>
      <c r="C19" s="3145"/>
      <c r="D19" s="57" t="s">
        <v>4913</v>
      </c>
    </row>
    <row r="20" spans="2:4" x14ac:dyDescent="0.3">
      <c r="B20" s="3142" t="s">
        <v>388</v>
      </c>
      <c r="C20" s="3142"/>
      <c r="D20" s="44" t="s">
        <v>424</v>
      </c>
    </row>
    <row r="21" spans="2:4" x14ac:dyDescent="0.3">
      <c r="B21" s="3146" t="s">
        <v>390</v>
      </c>
      <c r="C21" s="54" t="s">
        <v>391</v>
      </c>
      <c r="D21" s="44" t="s">
        <v>652</v>
      </c>
    </row>
    <row r="22" spans="2:4" x14ac:dyDescent="0.3">
      <c r="B22" s="3147"/>
      <c r="C22" s="577" t="s">
        <v>393</v>
      </c>
      <c r="D22" s="57" t="s">
        <v>652</v>
      </c>
    </row>
    <row r="23" spans="2:4" x14ac:dyDescent="0.3">
      <c r="B23" s="3142" t="s">
        <v>395</v>
      </c>
      <c r="C23" s="3142"/>
      <c r="D23" s="44" t="s">
        <v>427</v>
      </c>
    </row>
    <row r="24" spans="2:4" ht="34.799999999999997" x14ac:dyDescent="0.3">
      <c r="B24" s="3142" t="s">
        <v>397</v>
      </c>
      <c r="C24" s="3142"/>
      <c r="D24" s="45" t="s">
        <v>4914</v>
      </c>
    </row>
    <row r="25" spans="2:4" x14ac:dyDescent="0.3">
      <c r="B25" s="3142" t="s">
        <v>399</v>
      </c>
      <c r="C25" s="3142"/>
      <c r="D25" s="57" t="s">
        <v>22</v>
      </c>
    </row>
    <row r="26" spans="2:4" ht="14.55" customHeight="1" x14ac:dyDescent="0.3">
      <c r="B26" s="3143" t="s">
        <v>401</v>
      </c>
      <c r="C26" s="3143"/>
      <c r="D26" s="44" t="s">
        <v>4915</v>
      </c>
    </row>
    <row r="27" spans="2:4" x14ac:dyDescent="0.3">
      <c r="B27" s="3149" t="s">
        <v>403</v>
      </c>
      <c r="C27" s="3150"/>
      <c r="D27" s="44"/>
    </row>
    <row r="28" spans="2:4" ht="121.8" x14ac:dyDescent="0.3">
      <c r="B28" s="578" t="s">
        <v>404</v>
      </c>
      <c r="C28" s="579"/>
      <c r="D28" s="57" t="s">
        <v>1518</v>
      </c>
    </row>
    <row r="29" spans="2:4" ht="69.599999999999994" x14ac:dyDescent="0.3">
      <c r="B29" s="3151" t="s">
        <v>405</v>
      </c>
      <c r="C29" s="3152"/>
      <c r="D29" s="61" t="s">
        <v>4916</v>
      </c>
    </row>
    <row r="30" spans="2:4" x14ac:dyDescent="0.3">
      <c r="B30" s="62"/>
      <c r="C30" s="62"/>
      <c r="D30" s="63"/>
    </row>
    <row r="31" spans="2:4" ht="23.25" customHeight="1" x14ac:dyDescent="0.3">
      <c r="B31" s="3834" t="s">
        <v>406</v>
      </c>
      <c r="C31" s="3834"/>
      <c r="D31" s="3834"/>
    </row>
    <row r="32" spans="2:4" x14ac:dyDescent="0.3">
      <c r="B32" s="3149" t="s">
        <v>407</v>
      </c>
      <c r="C32" s="3150"/>
      <c r="D32" s="2566" t="s">
        <v>1075</v>
      </c>
    </row>
    <row r="33" spans="2:4" x14ac:dyDescent="0.3">
      <c r="B33" s="3149" t="s">
        <v>409</v>
      </c>
      <c r="C33" s="3150"/>
      <c r="D33" s="2566" t="s">
        <v>1076</v>
      </c>
    </row>
    <row r="34" spans="2:4" x14ac:dyDescent="0.3">
      <c r="B34" s="3149" t="s">
        <v>411</v>
      </c>
      <c r="C34" s="3150"/>
      <c r="D34" s="2566" t="s">
        <v>1077</v>
      </c>
    </row>
    <row r="35" spans="2:4" x14ac:dyDescent="0.3">
      <c r="B35" s="3149" t="s">
        <v>413</v>
      </c>
      <c r="C35" s="3150"/>
      <c r="D35" s="2566" t="s">
        <v>1078</v>
      </c>
    </row>
    <row r="36" spans="2:4" ht="18" thickBot="1" x14ac:dyDescent="0.35">
      <c r="B36" s="3149" t="s">
        <v>415</v>
      </c>
      <c r="C36" s="3150"/>
      <c r="D36" s="2576" t="s">
        <v>4476</v>
      </c>
    </row>
    <row r="37" spans="2:4" x14ac:dyDescent="0.3">
      <c r="B37" s="3556" t="s">
        <v>407</v>
      </c>
      <c r="C37" s="3557"/>
      <c r="D37" s="164" t="s">
        <v>6531</v>
      </c>
    </row>
    <row r="38" spans="2:4" x14ac:dyDescent="0.3">
      <c r="B38" s="3558" t="s">
        <v>409</v>
      </c>
      <c r="C38" s="3150"/>
      <c r="D38" s="165" t="s">
        <v>1649</v>
      </c>
    </row>
    <row r="39" spans="2:4" x14ac:dyDescent="0.3">
      <c r="B39" s="3558" t="s">
        <v>411</v>
      </c>
      <c r="C39" s="3150"/>
      <c r="D39" s="165" t="s">
        <v>1077</v>
      </c>
    </row>
    <row r="40" spans="2:4" x14ac:dyDescent="0.3">
      <c r="B40" s="3558" t="s">
        <v>413</v>
      </c>
      <c r="C40" s="3150"/>
      <c r="D40" s="165" t="s">
        <v>1650</v>
      </c>
    </row>
    <row r="41" spans="2:4" ht="18" thickBot="1" x14ac:dyDescent="0.35">
      <c r="B41" s="3559" t="s">
        <v>415</v>
      </c>
      <c r="C41" s="3560"/>
      <c r="D41" s="2645" t="s">
        <v>4878</v>
      </c>
    </row>
    <row r="42" spans="2:4" x14ac:dyDescent="0.3">
      <c r="B42" s="3556" t="s">
        <v>407</v>
      </c>
      <c r="C42" s="3557"/>
      <c r="D42" s="164" t="s">
        <v>6532</v>
      </c>
    </row>
    <row r="43" spans="2:4" x14ac:dyDescent="0.3">
      <c r="B43" s="3558" t="s">
        <v>409</v>
      </c>
      <c r="C43" s="3150"/>
      <c r="D43" s="165" t="s">
        <v>1649</v>
      </c>
    </row>
    <row r="44" spans="2:4" x14ac:dyDescent="0.3">
      <c r="B44" s="3558" t="s">
        <v>411</v>
      </c>
      <c r="C44" s="3150"/>
      <c r="D44" s="165" t="s">
        <v>1077</v>
      </c>
    </row>
    <row r="45" spans="2:4" x14ac:dyDescent="0.3">
      <c r="B45" s="3558" t="s">
        <v>413</v>
      </c>
      <c r="C45" s="3150"/>
      <c r="D45" s="165" t="s">
        <v>4917</v>
      </c>
    </row>
    <row r="46" spans="2:4" ht="18" thickBot="1" x14ac:dyDescent="0.35">
      <c r="B46" s="3559" t="s">
        <v>415</v>
      </c>
      <c r="C46" s="3560"/>
      <c r="D46" s="2645" t="s">
        <v>6533</v>
      </c>
    </row>
  </sheetData>
  <mergeCells count="4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 ref="B43:C43"/>
    <mergeCell ref="B44:C44"/>
    <mergeCell ref="B45:C45"/>
    <mergeCell ref="B46:C46"/>
    <mergeCell ref="B37:C37"/>
    <mergeCell ref="B38:C38"/>
    <mergeCell ref="B39:C39"/>
    <mergeCell ref="B40:C40"/>
    <mergeCell ref="B41:C41"/>
    <mergeCell ref="B42:C42"/>
  </mergeCells>
  <dataValidations count="6">
    <dataValidation type="list" allowBlank="1" showInputMessage="1" showErrorMessage="1" sqref="D4" xr:uid="{00000000-0002-0000-E500-000000000000}">
      <formula1>ODS</formula1>
    </dataValidation>
    <dataValidation type="list" allowBlank="1" showInputMessage="1" showErrorMessage="1" sqref="D5" xr:uid="{00000000-0002-0000-E500-000001000000}">
      <formula1>Metas_ODS</formula1>
    </dataValidation>
    <dataValidation type="list" allowBlank="1" showInputMessage="1" showErrorMessage="1" sqref="D6 D13" xr:uid="{00000000-0002-0000-E500-000002000000}">
      <formula1>Numero_indicador</formula1>
    </dataValidation>
    <dataValidation type="list" allowBlank="1" showInputMessage="1" showErrorMessage="1" sqref="D7" xr:uid="{00000000-0002-0000-E500-000003000000}">
      <formula1>Nombre_indicador_ODS</formula1>
    </dataValidation>
    <dataValidation type="list" allowBlank="1" showInputMessage="1" showErrorMessage="1" sqref="D14" xr:uid="{00000000-0002-0000-E500-000004000000}">
      <formula1>Tipo_indicador</formula1>
    </dataValidation>
    <dataValidation type="list" allowBlank="1" showInputMessage="1" showErrorMessage="1" sqref="D25" xr:uid="{00000000-0002-0000-E500-000005000000}">
      <formula1>Tipo_operación</formula1>
    </dataValidation>
  </dataValidations>
  <hyperlinks>
    <hyperlink ref="B1" location="'8.4.2'!A1" display="REGRESAR" xr:uid="{00000000-0004-0000-E500-000000000000}"/>
    <hyperlink ref="D8" r:id="rId1" xr:uid="{00000000-0004-0000-E500-000001000000}"/>
    <hyperlink ref="D46" r:id="rId2" xr:uid="{21F4814F-8CAD-4898-A862-5DFB3580C607}"/>
    <hyperlink ref="D36" r:id="rId3" xr:uid="{798365C6-E998-4C78-A7AD-9BB652B36E16}"/>
    <hyperlink ref="D41" r:id="rId4" xr:uid="{3182E032-D41A-4D9B-8A3B-78970BCAA41D}"/>
  </hyperlinks>
  <pageMargins left="0.7" right="0.7" top="0.75" bottom="0.75" header="0.3" footer="0.3"/>
  <pageSetup orientation="portrait" horizontalDpi="90" verticalDpi="90" r:id="rId5"/>
</worksheet>
</file>

<file path=xl/worksheets/sheet2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600-000000000000}">
  <sheetPr codeName="Hoja225"/>
  <dimension ref="A1:AC70"/>
  <sheetViews>
    <sheetView showGridLines="0" zoomScaleNormal="100" workbookViewId="0">
      <pane ySplit="1" topLeftCell="A2" activePane="bottomLeft" state="frozen"/>
      <selection activeCell="B16" sqref="B16"/>
      <selection pane="bottomLeft" activeCell="A9" sqref="A9:A11"/>
    </sheetView>
  </sheetViews>
  <sheetFormatPr baseColWidth="10" defaultColWidth="11.44140625" defaultRowHeight="17.399999999999999" x14ac:dyDescent="0.45"/>
  <cols>
    <col min="1" max="2" width="15.44140625" style="178" customWidth="1"/>
    <col min="3" max="3" width="6.77734375" style="178" customWidth="1"/>
    <col min="4" max="4" width="11.77734375" style="178" customWidth="1"/>
    <col min="5" max="5" width="9.44140625" style="178" customWidth="1"/>
    <col min="6" max="6" width="7.5546875" style="178" customWidth="1"/>
    <col min="7" max="7" width="9.44140625" style="178" customWidth="1"/>
    <col min="8" max="9" width="9.21875" style="178" customWidth="1"/>
    <col min="10" max="10" width="8.77734375" style="178" customWidth="1"/>
    <col min="11" max="11" width="7.44140625" style="626" customWidth="1"/>
    <col min="12" max="12" width="9.21875" style="178" customWidth="1"/>
    <col min="13" max="13" width="9.77734375" style="178" customWidth="1"/>
    <col min="14" max="14" width="7.44140625" style="178" customWidth="1"/>
    <col min="15" max="15" width="9.21875" style="178" customWidth="1"/>
    <col min="16" max="16" width="10.44140625" style="178" customWidth="1"/>
    <col min="17" max="17" width="8.77734375" style="178" customWidth="1"/>
    <col min="18" max="18" width="9.44140625" style="626" customWidth="1"/>
    <col min="19" max="20" width="7.77734375" style="178" customWidth="1"/>
    <col min="21" max="21" width="6.21875" style="178" customWidth="1"/>
    <col min="22" max="22" width="8.21875" style="178" customWidth="1"/>
    <col min="23" max="23" width="7" style="178" customWidth="1"/>
    <col min="24" max="24" width="8.77734375" style="178" customWidth="1"/>
    <col min="25" max="25" width="9.5546875" style="178" customWidth="1"/>
    <col min="26" max="26" width="11.44140625" style="178" customWidth="1"/>
    <col min="27" max="27" width="9.77734375" style="178" customWidth="1"/>
    <col min="28" max="28" width="7.44140625" style="178" customWidth="1"/>
    <col min="29" max="29" width="8.5546875" style="178" customWidth="1"/>
    <col min="30" max="16384" width="11.44140625" style="178"/>
  </cols>
  <sheetData>
    <row r="1" spans="1:29" x14ac:dyDescent="0.45">
      <c r="A1" s="580" t="s">
        <v>337</v>
      </c>
      <c r="C1" s="3225" t="s">
        <v>430</v>
      </c>
      <c r="D1" s="3225"/>
    </row>
    <row r="3" spans="1:29" x14ac:dyDescent="0.45">
      <c r="A3" s="3863" t="s">
        <v>339</v>
      </c>
      <c r="B3" s="3863"/>
      <c r="C3" s="3863" t="s">
        <v>1500</v>
      </c>
      <c r="D3" s="3863"/>
      <c r="E3" s="3863"/>
      <c r="F3" s="3863"/>
      <c r="G3" s="3863"/>
      <c r="H3" s="3863"/>
      <c r="I3" s="3863"/>
      <c r="J3" s="3863"/>
      <c r="K3" s="3863"/>
      <c r="L3" s="3863"/>
      <c r="M3" s="3863"/>
      <c r="N3" s="3863"/>
      <c r="O3" s="3863"/>
      <c r="P3" s="3863"/>
      <c r="Q3" s="3863"/>
      <c r="R3" s="3863"/>
      <c r="S3" s="3863"/>
      <c r="T3" s="3863"/>
      <c r="U3" s="3863"/>
      <c r="V3" s="3863"/>
      <c r="W3" s="3863"/>
      <c r="X3" s="3863"/>
      <c r="Y3" s="3863"/>
      <c r="Z3" s="3863"/>
      <c r="AA3" s="3863"/>
    </row>
    <row r="4" spans="1:29" x14ac:dyDescent="0.45">
      <c r="A4" s="3863" t="s">
        <v>340</v>
      </c>
      <c r="B4" s="3863"/>
      <c r="C4" s="3863" t="s">
        <v>4044</v>
      </c>
      <c r="D4" s="3863"/>
      <c r="E4" s="3863"/>
      <c r="F4" s="3863"/>
      <c r="G4" s="3863"/>
      <c r="H4" s="3863"/>
      <c r="I4" s="3863"/>
      <c r="J4" s="3863"/>
      <c r="K4" s="3863"/>
      <c r="L4" s="3863"/>
      <c r="M4" s="3863"/>
      <c r="N4" s="3863"/>
      <c r="O4" s="3863"/>
      <c r="P4" s="3863"/>
      <c r="Q4" s="3863"/>
      <c r="R4" s="3863"/>
      <c r="S4" s="3863"/>
      <c r="T4" s="3863"/>
      <c r="U4" s="3863"/>
      <c r="V4" s="3863"/>
      <c r="W4" s="3863"/>
      <c r="X4" s="3863"/>
      <c r="Y4" s="3863"/>
      <c r="Z4" s="3863"/>
      <c r="AA4" s="3863"/>
    </row>
    <row r="5" spans="1:29" x14ac:dyDescent="0.45">
      <c r="A5" s="3863" t="s">
        <v>341</v>
      </c>
      <c r="B5" s="3863"/>
      <c r="C5" s="3863" t="s">
        <v>4046</v>
      </c>
      <c r="D5" s="3863"/>
      <c r="E5" s="3863"/>
      <c r="F5" s="3863"/>
      <c r="G5" s="3863"/>
      <c r="H5" s="3863"/>
      <c r="I5" s="3863"/>
      <c r="J5" s="3863"/>
      <c r="K5" s="3863"/>
      <c r="L5" s="3863"/>
      <c r="M5" s="3863"/>
      <c r="N5" s="3863"/>
      <c r="O5" s="3863"/>
      <c r="P5" s="3863"/>
      <c r="Q5" s="3863"/>
      <c r="R5" s="3863"/>
      <c r="S5" s="3863"/>
      <c r="T5" s="3863"/>
      <c r="U5" s="3863"/>
      <c r="V5" s="3863"/>
      <c r="W5" s="3863"/>
      <c r="X5" s="3863"/>
      <c r="Y5" s="3863"/>
      <c r="Z5" s="3863"/>
      <c r="AA5" s="3863"/>
    </row>
    <row r="6" spans="1:29" x14ac:dyDescent="0.45">
      <c r="A6" s="3863" t="s">
        <v>417</v>
      </c>
      <c r="B6" s="3863"/>
      <c r="C6" s="3863" t="s">
        <v>5155</v>
      </c>
      <c r="D6" s="3863"/>
      <c r="E6" s="3863"/>
      <c r="F6" s="3863"/>
      <c r="G6" s="3863"/>
      <c r="H6" s="3863"/>
      <c r="I6" s="3863"/>
      <c r="J6" s="3863"/>
      <c r="K6" s="3863"/>
      <c r="L6" s="3863"/>
      <c r="M6" s="3863"/>
      <c r="N6" s="3863"/>
      <c r="O6" s="3863"/>
      <c r="P6" s="3863"/>
      <c r="Q6" s="3863"/>
      <c r="R6" s="3863"/>
      <c r="S6" s="3863"/>
      <c r="T6" s="3863"/>
      <c r="U6" s="3863"/>
      <c r="V6" s="3863"/>
      <c r="W6" s="3863"/>
      <c r="X6" s="3863"/>
      <c r="Y6" s="3863"/>
      <c r="Z6" s="3863"/>
      <c r="AA6" s="3863"/>
    </row>
    <row r="9" spans="1:29" ht="30.75" customHeight="1" x14ac:dyDescent="0.45">
      <c r="A9" s="3193" t="s">
        <v>4385</v>
      </c>
      <c r="C9" s="3862" t="s">
        <v>5156</v>
      </c>
      <c r="D9" s="3862"/>
      <c r="E9" s="3862"/>
      <c r="F9" s="3862"/>
      <c r="G9" s="3862"/>
      <c r="H9" s="3862"/>
      <c r="I9" s="3862"/>
      <c r="J9" s="3862"/>
      <c r="K9" s="3862"/>
      <c r="L9" s="3862"/>
      <c r="M9" s="3862"/>
      <c r="N9" s="3862"/>
      <c r="O9" s="3862"/>
      <c r="P9" s="3862"/>
      <c r="Q9" s="3862"/>
      <c r="R9" s="3862"/>
      <c r="S9" s="3862"/>
      <c r="T9" s="3862"/>
      <c r="U9" s="3862"/>
      <c r="V9" s="3862"/>
      <c r="W9" s="3862"/>
      <c r="X9" s="3862"/>
      <c r="Y9" s="3862"/>
      <c r="Z9" s="3862"/>
      <c r="AA9" s="3862"/>
      <c r="AB9" s="3862"/>
      <c r="AC9" s="3862"/>
    </row>
    <row r="10" spans="1:29" ht="12.75" customHeight="1" x14ac:dyDescent="0.45">
      <c r="A10" s="3193"/>
      <c r="C10" s="3841" t="s">
        <v>343</v>
      </c>
      <c r="D10" s="3838" t="s">
        <v>1519</v>
      </c>
      <c r="E10" s="3864" t="s">
        <v>1520</v>
      </c>
      <c r="F10" s="3858" t="s">
        <v>3353</v>
      </c>
      <c r="G10" s="3858"/>
      <c r="H10" s="3858"/>
      <c r="I10" s="3858"/>
      <c r="J10" s="3858"/>
      <c r="K10" s="3858"/>
      <c r="L10" s="3858"/>
      <c r="M10" s="3858"/>
      <c r="N10" s="3858"/>
      <c r="O10" s="3858"/>
      <c r="P10" s="3858"/>
      <c r="Q10" s="3858"/>
      <c r="R10" s="3858"/>
      <c r="S10" s="3858"/>
      <c r="T10" s="3858"/>
      <c r="U10" s="3858"/>
      <c r="V10" s="3858"/>
      <c r="W10" s="3858"/>
      <c r="X10" s="3858"/>
      <c r="Y10" s="3858"/>
      <c r="Z10" s="3858"/>
      <c r="AA10" s="3858"/>
      <c r="AB10" s="3858"/>
      <c r="AC10" s="3858"/>
    </row>
    <row r="11" spans="1:29" ht="12.75" customHeight="1" x14ac:dyDescent="0.45">
      <c r="A11" s="3193"/>
      <c r="C11" s="3842"/>
      <c r="D11" s="3839"/>
      <c r="E11" s="3865"/>
      <c r="F11" s="3858" t="s">
        <v>3354</v>
      </c>
      <c r="G11" s="3858"/>
      <c r="H11" s="3858"/>
      <c r="I11" s="3858"/>
      <c r="J11" s="3858"/>
      <c r="K11" s="3858"/>
      <c r="L11" s="3858"/>
      <c r="M11" s="3858"/>
      <c r="N11" s="3857" t="s">
        <v>3355</v>
      </c>
      <c r="O11" s="3858"/>
      <c r="P11" s="3858"/>
      <c r="Q11" s="3858"/>
      <c r="R11" s="3858"/>
      <c r="S11" s="3858"/>
      <c r="T11" s="3858"/>
      <c r="U11" s="3859"/>
      <c r="V11" s="3858" t="s">
        <v>3356</v>
      </c>
      <c r="W11" s="3858"/>
      <c r="X11" s="3858"/>
      <c r="Y11" s="3858"/>
      <c r="Z11" s="3858"/>
      <c r="AA11" s="3858"/>
      <c r="AB11" s="3858"/>
      <c r="AC11" s="3858"/>
    </row>
    <row r="12" spans="1:29" ht="12.75" customHeight="1" x14ac:dyDescent="0.45">
      <c r="C12" s="3842"/>
      <c r="D12" s="3839"/>
      <c r="E12" s="3865"/>
      <c r="F12" s="3860" t="s">
        <v>1521</v>
      </c>
      <c r="G12" s="3860"/>
      <c r="H12" s="3858" t="s">
        <v>1522</v>
      </c>
      <c r="I12" s="3858"/>
      <c r="J12" s="3858"/>
      <c r="K12" s="3858" t="s">
        <v>817</v>
      </c>
      <c r="L12" s="3858"/>
      <c r="M12" s="3858"/>
      <c r="N12" s="3861" t="s">
        <v>1521</v>
      </c>
      <c r="O12" s="3860"/>
      <c r="P12" s="3858" t="s">
        <v>1522</v>
      </c>
      <c r="Q12" s="3858"/>
      <c r="R12" s="3858"/>
      <c r="S12" s="3858" t="s">
        <v>817</v>
      </c>
      <c r="T12" s="3858"/>
      <c r="U12" s="3859"/>
      <c r="V12" s="3860" t="s">
        <v>1521</v>
      </c>
      <c r="W12" s="3860"/>
      <c r="X12" s="3858" t="s">
        <v>1522</v>
      </c>
      <c r="Y12" s="3858"/>
      <c r="Z12" s="3858"/>
      <c r="AA12" s="3858" t="s">
        <v>817</v>
      </c>
      <c r="AB12" s="3858"/>
      <c r="AC12" s="3858"/>
    </row>
    <row r="13" spans="1:29" ht="52.2" x14ac:dyDescent="0.45">
      <c r="C13" s="3843"/>
      <c r="D13" s="3840"/>
      <c r="E13" s="3866"/>
      <c r="F13" s="1545" t="s">
        <v>1523</v>
      </c>
      <c r="G13" s="1545" t="s">
        <v>1524</v>
      </c>
      <c r="H13" s="1545" t="s">
        <v>6224</v>
      </c>
      <c r="I13" s="1545" t="s">
        <v>6225</v>
      </c>
      <c r="J13" s="1545" t="s">
        <v>1525</v>
      </c>
      <c r="K13" s="1545" t="s">
        <v>2436</v>
      </c>
      <c r="L13" s="1545" t="s">
        <v>2437</v>
      </c>
      <c r="M13" s="1521" t="s">
        <v>1528</v>
      </c>
      <c r="N13" s="1546" t="s">
        <v>1523</v>
      </c>
      <c r="O13" s="1545" t="s">
        <v>1524</v>
      </c>
      <c r="P13" s="1545" t="s">
        <v>6224</v>
      </c>
      <c r="Q13" s="1545" t="s">
        <v>6225</v>
      </c>
      <c r="R13" s="1545" t="s">
        <v>1525</v>
      </c>
      <c r="S13" s="1545" t="s">
        <v>2436</v>
      </c>
      <c r="T13" s="1545" t="s">
        <v>2437</v>
      </c>
      <c r="U13" s="1547" t="s">
        <v>1528</v>
      </c>
      <c r="V13" s="1545" t="s">
        <v>1523</v>
      </c>
      <c r="W13" s="1545" t="s">
        <v>1524</v>
      </c>
      <c r="X13" s="1545" t="s">
        <v>6224</v>
      </c>
      <c r="Y13" s="1545" t="s">
        <v>6225</v>
      </c>
      <c r="Z13" s="1545" t="s">
        <v>1525</v>
      </c>
      <c r="AA13" s="1545" t="s">
        <v>2436</v>
      </c>
      <c r="AB13" s="1545" t="s">
        <v>2437</v>
      </c>
      <c r="AC13" s="1521" t="s">
        <v>1528</v>
      </c>
    </row>
    <row r="14" spans="1:29" x14ac:dyDescent="0.45">
      <c r="C14" s="3315">
        <v>2010</v>
      </c>
      <c r="D14" s="1512" t="s">
        <v>1529</v>
      </c>
      <c r="E14" s="1544">
        <v>-14.157015913641974</v>
      </c>
      <c r="F14" s="1544">
        <v>-38.537470532065051</v>
      </c>
      <c r="G14" s="1544">
        <v>15.759108123847945</v>
      </c>
      <c r="H14" s="1544">
        <v>13.746671147734643</v>
      </c>
      <c r="I14" s="1544">
        <v>11.378655017291768</v>
      </c>
      <c r="J14" s="1544">
        <v>5.4705682777858486</v>
      </c>
      <c r="K14" s="1544">
        <v>14.031567188824672</v>
      </c>
      <c r="L14" s="1544">
        <v>-0.12205370471893585</v>
      </c>
      <c r="M14" s="1544">
        <v>6.6562771366299618</v>
      </c>
      <c r="N14" s="1534">
        <v>-5.4727396580121495</v>
      </c>
      <c r="O14" s="1544">
        <v>5.4909161369697816</v>
      </c>
      <c r="P14" s="1544">
        <v>6.5290289243056714</v>
      </c>
      <c r="Q14" s="1544">
        <v>7.5295345814676118</v>
      </c>
      <c r="R14" s="1544">
        <v>-10.317552196644259</v>
      </c>
      <c r="S14" s="1544">
        <v>5.4344099874361449</v>
      </c>
      <c r="T14" s="1544">
        <v>-9.2975898468289415</v>
      </c>
      <c r="U14" s="1535">
        <v>3.4530806341625739</v>
      </c>
      <c r="V14" s="1544">
        <v>-16.263369658181912</v>
      </c>
      <c r="W14" s="1544">
        <v>5.5688205745506822</v>
      </c>
      <c r="X14" s="1544">
        <v>18.879237238282325</v>
      </c>
      <c r="Y14" s="1544">
        <v>-10.622196221770078</v>
      </c>
      <c r="Z14" s="1544">
        <v>8.2419658741986826E-2</v>
      </c>
      <c r="AA14" s="1544">
        <v>7.7066723129686627</v>
      </c>
      <c r="AB14" s="1544">
        <v>0.55449214485220766</v>
      </c>
      <c r="AC14" s="1544">
        <v>-38.596058248989664</v>
      </c>
    </row>
    <row r="15" spans="1:29" x14ac:dyDescent="0.45">
      <c r="C15" s="3315"/>
      <c r="D15" s="1512" t="s">
        <v>1530</v>
      </c>
      <c r="E15" s="849">
        <v>-20.730045337824404</v>
      </c>
      <c r="F15" s="849">
        <v>-24.360214305291962</v>
      </c>
      <c r="G15" s="849">
        <v>-21.302527943407021</v>
      </c>
      <c r="H15" s="849">
        <v>-10.842603523332389</v>
      </c>
      <c r="I15" s="849">
        <v>-19.939920150345035</v>
      </c>
      <c r="J15" s="849">
        <v>-9.0177405020215033</v>
      </c>
      <c r="K15" s="849">
        <v>-114.45124724735905</v>
      </c>
      <c r="L15" s="849">
        <v>-20.150121491737373</v>
      </c>
      <c r="M15" s="849">
        <v>2.516277974792382</v>
      </c>
      <c r="N15" s="1534">
        <v>2.5980189808710601</v>
      </c>
      <c r="O15" s="849">
        <v>0.76165397777344157</v>
      </c>
      <c r="P15" s="849">
        <v>0.2003788294724565</v>
      </c>
      <c r="Q15" s="849">
        <v>11.032652081420149</v>
      </c>
      <c r="R15" s="849">
        <v>-7.7988621528781499</v>
      </c>
      <c r="S15" s="849">
        <v>-4.4332362731226489</v>
      </c>
      <c r="T15" s="849">
        <v>-7.5098700300357732</v>
      </c>
      <c r="U15" s="1535">
        <v>42.675833929119818</v>
      </c>
      <c r="V15" s="849">
        <v>-25.885647667057928</v>
      </c>
      <c r="W15" s="849">
        <v>2.2872725595270271</v>
      </c>
      <c r="X15" s="849">
        <v>-11.009587992291744</v>
      </c>
      <c r="Y15" s="849">
        <v>20.931344567055348</v>
      </c>
      <c r="Z15" s="849">
        <v>-3.5583090469521141</v>
      </c>
      <c r="AA15" s="849">
        <v>4.1835838154762399</v>
      </c>
      <c r="AB15" s="849">
        <v>-6.7626408390471893</v>
      </c>
      <c r="AC15" s="849">
        <v>76.304364761896593</v>
      </c>
    </row>
    <row r="16" spans="1:29" x14ac:dyDescent="0.45">
      <c r="C16" s="3855">
        <v>2011</v>
      </c>
      <c r="D16" s="1536" t="s">
        <v>1531</v>
      </c>
      <c r="E16" s="1537">
        <v>-16.461923028086783</v>
      </c>
      <c r="F16" s="1537">
        <v>-13.091955987874936</v>
      </c>
      <c r="G16" s="1537">
        <v>18.495823880625952</v>
      </c>
      <c r="H16" s="1537">
        <v>14.7586686827921</v>
      </c>
      <c r="I16" s="1537">
        <v>-12.828050439218583</v>
      </c>
      <c r="J16" s="1537">
        <v>-11.705761375100371</v>
      </c>
      <c r="K16" s="1537">
        <v>3.5345113975367251</v>
      </c>
      <c r="L16" s="1537">
        <v>-8.0060564661467133</v>
      </c>
      <c r="M16" s="1537">
        <v>41.847235344688258</v>
      </c>
      <c r="N16" s="1538">
        <v>-5.7412508658893637</v>
      </c>
      <c r="O16" s="1537">
        <v>-5.9734187460939596</v>
      </c>
      <c r="P16" s="1537">
        <v>1.2279675240680401</v>
      </c>
      <c r="Q16" s="1537">
        <v>-16.468410437933795</v>
      </c>
      <c r="R16" s="1537">
        <v>1.6925325339824577</v>
      </c>
      <c r="S16" s="1537">
        <v>-8.8504399965786131</v>
      </c>
      <c r="T16" s="1537">
        <v>-13.259569562954962</v>
      </c>
      <c r="U16" s="1539">
        <v>-14.950992867645036</v>
      </c>
      <c r="V16" s="1537">
        <v>25.269197534515669</v>
      </c>
      <c r="W16" s="1537">
        <v>8.1891274594450199</v>
      </c>
      <c r="X16" s="1537">
        <v>26.116176372550331</v>
      </c>
      <c r="Y16" s="1537">
        <v>21.018893619913939</v>
      </c>
      <c r="Z16" s="1537">
        <v>5.2744954555725476</v>
      </c>
      <c r="AA16" s="1537">
        <v>-10.781670911304934</v>
      </c>
      <c r="AB16" s="1537">
        <v>11.307216076784169</v>
      </c>
      <c r="AC16" s="1537">
        <v>59.823851643610261</v>
      </c>
    </row>
    <row r="17" spans="3:29" x14ac:dyDescent="0.45">
      <c r="C17" s="3855"/>
      <c r="D17" s="1536" t="s">
        <v>1532</v>
      </c>
      <c r="E17" s="1537">
        <v>-11.075876762660949</v>
      </c>
      <c r="F17" s="1537">
        <v>2.7881142189454726</v>
      </c>
      <c r="G17" s="1537">
        <v>16.277866112231827</v>
      </c>
      <c r="H17" s="1537">
        <v>33.37293020295629</v>
      </c>
      <c r="I17" s="1537">
        <v>-1.6533644842836388</v>
      </c>
      <c r="J17" s="1537">
        <v>-7.7459188819277287</v>
      </c>
      <c r="K17" s="1537">
        <v>-17.481852566583445</v>
      </c>
      <c r="L17" s="1537">
        <v>20.911351438163173</v>
      </c>
      <c r="M17" s="1537">
        <v>-54.232537265380124</v>
      </c>
      <c r="N17" s="1538">
        <v>-5.4909792640950714</v>
      </c>
      <c r="O17" s="1537">
        <v>15.472720759317637</v>
      </c>
      <c r="P17" s="1537">
        <v>9.4821708725526914</v>
      </c>
      <c r="Q17" s="1537">
        <v>11.43926221095281</v>
      </c>
      <c r="R17" s="1537">
        <v>-3.1316545383875329</v>
      </c>
      <c r="S17" s="1537">
        <v>-21.944037421467993</v>
      </c>
      <c r="T17" s="1537">
        <v>-0.44958241577160074</v>
      </c>
      <c r="U17" s="1539">
        <v>25.559469047723347</v>
      </c>
      <c r="V17" s="1537">
        <v>-16.170438178343918</v>
      </c>
      <c r="W17" s="1537">
        <v>-6.6819322336279781</v>
      </c>
      <c r="X17" s="1537">
        <v>-26.139053657307688</v>
      </c>
      <c r="Y17" s="1537">
        <v>24.522807176041535</v>
      </c>
      <c r="Z17" s="1537">
        <v>13.190817658510735</v>
      </c>
      <c r="AA17" s="1537">
        <v>2.5241380975588283</v>
      </c>
      <c r="AB17" s="1537">
        <v>-19.460180456308297</v>
      </c>
      <c r="AC17" s="1537">
        <v>-52.713372356052481</v>
      </c>
    </row>
    <row r="18" spans="3:29" x14ac:dyDescent="0.45">
      <c r="C18" s="3855"/>
      <c r="D18" s="1536" t="s">
        <v>1529</v>
      </c>
      <c r="E18" s="1537">
        <v>-3.7419184977262181</v>
      </c>
      <c r="F18" s="1537">
        <v>5.3563799099943115</v>
      </c>
      <c r="G18" s="1537">
        <v>48.699099016883082</v>
      </c>
      <c r="H18" s="1537">
        <v>55.807200003034588</v>
      </c>
      <c r="I18" s="1537">
        <v>30.466980660672277</v>
      </c>
      <c r="J18" s="1537">
        <v>-1.526923200885776</v>
      </c>
      <c r="K18" s="1537">
        <v>-8.1766748169758241</v>
      </c>
      <c r="L18" s="1537">
        <v>50.424903575979286</v>
      </c>
      <c r="M18" s="1537">
        <v>-3.6349165909121508</v>
      </c>
      <c r="N18" s="1538">
        <v>-9.6805381990188568</v>
      </c>
      <c r="O18" s="1537">
        <v>12.301545235939301</v>
      </c>
      <c r="P18" s="1537">
        <v>-3.3606041366726811</v>
      </c>
      <c r="Q18" s="1537">
        <v>14.438206376498233</v>
      </c>
      <c r="R18" s="1537">
        <v>2.534168543812112</v>
      </c>
      <c r="S18" s="1537">
        <v>-15.707369366460815</v>
      </c>
      <c r="T18" s="1537">
        <v>-1.792695786781626</v>
      </c>
      <c r="U18" s="1539">
        <v>-58.457033297815343</v>
      </c>
      <c r="V18" s="1537">
        <v>-38.015973069765003</v>
      </c>
      <c r="W18" s="1537">
        <v>16.083004457687405</v>
      </c>
      <c r="X18" s="1537">
        <v>-6.4965960841434924</v>
      </c>
      <c r="Y18" s="1537">
        <v>21.006111924353039</v>
      </c>
      <c r="Z18" s="1537">
        <v>4.0805604776795619</v>
      </c>
      <c r="AA18" s="1537">
        <v>-0.73850712285849318</v>
      </c>
      <c r="AB18" s="1537">
        <v>-2.6412871770068844</v>
      </c>
      <c r="AC18" s="1537">
        <v>40.410826852088242</v>
      </c>
    </row>
    <row r="19" spans="3:29" x14ac:dyDescent="0.45">
      <c r="C19" s="3855"/>
      <c r="D19" s="1536" t="s">
        <v>1530</v>
      </c>
      <c r="E19" s="1537">
        <v>-4.5428196898309565</v>
      </c>
      <c r="F19" s="1537">
        <v>16.603477557264949</v>
      </c>
      <c r="G19" s="1537">
        <v>-18.216303312098976</v>
      </c>
      <c r="H19" s="1537">
        <v>6.3835647056074691</v>
      </c>
      <c r="I19" s="1537">
        <v>-9.1458247972462008</v>
      </c>
      <c r="J19" s="1537">
        <v>-19.833971969808193</v>
      </c>
      <c r="K19" s="1537">
        <v>-32.593095291255985</v>
      </c>
      <c r="L19" s="1537">
        <v>-18.072419150482876</v>
      </c>
      <c r="M19" s="1537">
        <v>45.572356102128865</v>
      </c>
      <c r="N19" s="1538">
        <v>11.701042683076365</v>
      </c>
      <c r="O19" s="1537">
        <v>12.385962031771609</v>
      </c>
      <c r="P19" s="1537">
        <v>14.207590297238065</v>
      </c>
      <c r="Q19" s="1537">
        <v>12.362513935674482</v>
      </c>
      <c r="R19" s="1537">
        <v>-2.5939852667229637</v>
      </c>
      <c r="S19" s="1537">
        <v>-15.190305693576134</v>
      </c>
      <c r="T19" s="1537">
        <v>6.7264728255452964</v>
      </c>
      <c r="U19" s="1539">
        <v>28.560062620689898</v>
      </c>
      <c r="V19" s="1537">
        <v>-0.84405516210423814</v>
      </c>
      <c r="W19" s="1537">
        <v>-6.5999642372814717</v>
      </c>
      <c r="X19" s="1537">
        <v>4.612841778651303</v>
      </c>
      <c r="Y19" s="1537">
        <v>8.8146722192653257</v>
      </c>
      <c r="Z19" s="1537">
        <v>2.2716925491102806</v>
      </c>
      <c r="AA19" s="1537">
        <v>-18.434002747084577</v>
      </c>
      <c r="AB19" s="1537">
        <v>-12.518634126359679</v>
      </c>
      <c r="AC19" s="1537">
        <v>55.777674764348994</v>
      </c>
    </row>
    <row r="20" spans="3:29" x14ac:dyDescent="0.45">
      <c r="C20" s="3315">
        <v>2012</v>
      </c>
      <c r="D20" s="1512" t="s">
        <v>1531</v>
      </c>
      <c r="E20" s="849">
        <v>12.193733606595831</v>
      </c>
      <c r="F20" s="849">
        <v>36.610468548925489</v>
      </c>
      <c r="G20" s="849">
        <v>74.870736158316134</v>
      </c>
      <c r="H20" s="849">
        <v>83.205391966174446</v>
      </c>
      <c r="I20" s="849">
        <v>18.445434572602089</v>
      </c>
      <c r="J20" s="849">
        <v>-15.49732896559034</v>
      </c>
      <c r="K20" s="849">
        <v>-15.653700363971938</v>
      </c>
      <c r="L20" s="849">
        <v>76.854189775427216</v>
      </c>
      <c r="M20" s="849">
        <v>-29.495000186875732</v>
      </c>
      <c r="N20" s="1534">
        <v>9.8767069629072992</v>
      </c>
      <c r="O20" s="849">
        <v>8.0672086769528253</v>
      </c>
      <c r="P20" s="849">
        <v>10.029766822063285</v>
      </c>
      <c r="Q20" s="849">
        <v>11.046653419592745</v>
      </c>
      <c r="R20" s="849">
        <v>-3.8625827881577028</v>
      </c>
      <c r="S20" s="849">
        <v>-3.0281787029464935</v>
      </c>
      <c r="T20" s="849">
        <v>2.165446904170348E-2</v>
      </c>
      <c r="U20" s="1535">
        <v>38.598055769567772</v>
      </c>
      <c r="V20" s="849">
        <v>-6.8125122265859153</v>
      </c>
      <c r="W20" s="849">
        <v>9.7556386871333327</v>
      </c>
      <c r="X20" s="849">
        <v>5.5214885507046025</v>
      </c>
      <c r="Y20" s="849">
        <v>10.836985884265356</v>
      </c>
      <c r="Z20" s="849">
        <v>1.448444832613661</v>
      </c>
      <c r="AA20" s="849">
        <v>6.4810559962651437</v>
      </c>
      <c r="AB20" s="849">
        <v>-1.8734063137716532</v>
      </c>
      <c r="AC20" s="849">
        <v>22.320648211652056</v>
      </c>
    </row>
    <row r="21" spans="3:29" x14ac:dyDescent="0.45">
      <c r="C21" s="3315"/>
      <c r="D21" s="1512" t="s">
        <v>1532</v>
      </c>
      <c r="E21" s="849">
        <v>-7.7932276742208888</v>
      </c>
      <c r="F21" s="849">
        <v>12.842155263868172</v>
      </c>
      <c r="G21" s="849">
        <v>-1.5936807060404548</v>
      </c>
      <c r="H21" s="849">
        <v>-17.557710483665424</v>
      </c>
      <c r="I21" s="849">
        <v>25.588203865409358</v>
      </c>
      <c r="J21" s="849">
        <v>-16.076241001529063</v>
      </c>
      <c r="K21" s="849">
        <v>-72.301411253279142</v>
      </c>
      <c r="L21" s="849">
        <v>9.7028020359300839</v>
      </c>
      <c r="M21" s="849">
        <v>2.783615439980978</v>
      </c>
      <c r="N21" s="1534">
        <v>5.6660448899929943</v>
      </c>
      <c r="O21" s="849">
        <v>0.56881215355661274</v>
      </c>
      <c r="P21" s="849">
        <v>5.8114334168502602</v>
      </c>
      <c r="Q21" s="849">
        <v>2.0216697103501682</v>
      </c>
      <c r="R21" s="849">
        <v>-4.2834049874688676</v>
      </c>
      <c r="S21" s="849">
        <v>-21.851906867614073</v>
      </c>
      <c r="T21" s="849">
        <v>-6.1598967081282945</v>
      </c>
      <c r="U21" s="1535">
        <v>51.71405519023179</v>
      </c>
      <c r="V21" s="849">
        <v>9.799529794729235</v>
      </c>
      <c r="W21" s="849">
        <v>17.70320216533235</v>
      </c>
      <c r="X21" s="849">
        <v>3.7718047812057538</v>
      </c>
      <c r="Y21" s="849">
        <v>22.513829868089172</v>
      </c>
      <c r="Z21" s="849">
        <v>19.303133002299202</v>
      </c>
      <c r="AA21" s="849">
        <v>6.2490790144257726</v>
      </c>
      <c r="AB21" s="849">
        <v>18.654649080875959</v>
      </c>
      <c r="AC21" s="849">
        <v>22.963008530543561</v>
      </c>
    </row>
    <row r="22" spans="3:29" x14ac:dyDescent="0.45">
      <c r="C22" s="3315"/>
      <c r="D22" s="1512" t="s">
        <v>1529</v>
      </c>
      <c r="E22" s="849">
        <v>-5.4614082650217002</v>
      </c>
      <c r="F22" s="849">
        <v>9.9695553992844985</v>
      </c>
      <c r="G22" s="849">
        <v>3.9505674799234218</v>
      </c>
      <c r="H22" s="849">
        <v>7.5191762132038074</v>
      </c>
      <c r="I22" s="849">
        <v>19.300349003776752</v>
      </c>
      <c r="J22" s="849">
        <v>-19.760438698188267</v>
      </c>
      <c r="K22" s="849">
        <v>-31.414801456499404</v>
      </c>
      <c r="L22" s="849">
        <v>9.5031883002377988</v>
      </c>
      <c r="M22" s="849">
        <v>28.268887157743492</v>
      </c>
      <c r="N22" s="1534">
        <v>3.8811984172833949</v>
      </c>
      <c r="O22" s="849">
        <v>7.554703333926394</v>
      </c>
      <c r="P22" s="849">
        <v>8.6955166816740608</v>
      </c>
      <c r="Q22" s="849">
        <v>5.4758808909791465</v>
      </c>
      <c r="R22" s="849">
        <v>-7.5294687795300463</v>
      </c>
      <c r="S22" s="849">
        <v>-18.190872517518848</v>
      </c>
      <c r="T22" s="849">
        <v>-5.822716396522547</v>
      </c>
      <c r="U22" s="1535">
        <v>57.804405529029715</v>
      </c>
      <c r="V22" s="849">
        <v>23.637674780013448</v>
      </c>
      <c r="W22" s="849">
        <v>16.861558787275779</v>
      </c>
      <c r="X22" s="849">
        <v>16.037353763467017</v>
      </c>
      <c r="Y22" s="849">
        <v>24.267227820155618</v>
      </c>
      <c r="Z22" s="849">
        <v>-0.39013754662919992</v>
      </c>
      <c r="AA22" s="849">
        <v>0.44856422396844187</v>
      </c>
      <c r="AB22" s="849">
        <v>19.675579707546781</v>
      </c>
      <c r="AC22" s="849">
        <v>61.664146346519246</v>
      </c>
    </row>
    <row r="23" spans="3:29" x14ac:dyDescent="0.45">
      <c r="C23" s="3315"/>
      <c r="D23" s="1512" t="s">
        <v>1530</v>
      </c>
      <c r="E23" s="849">
        <v>-9.1590196908737536</v>
      </c>
      <c r="F23" s="849">
        <v>-3.689698269906617</v>
      </c>
      <c r="G23" s="849">
        <v>5.0356447415659433</v>
      </c>
      <c r="H23" s="849">
        <v>-9.7909234666294296</v>
      </c>
      <c r="I23" s="849">
        <v>25.959952609868488</v>
      </c>
      <c r="J23" s="849">
        <v>-30.085735737261764</v>
      </c>
      <c r="K23" s="849">
        <v>12.438267152867043</v>
      </c>
      <c r="L23" s="849">
        <v>1.2591520899338551</v>
      </c>
      <c r="M23" s="849">
        <v>36.07353790602334</v>
      </c>
      <c r="N23" s="1534">
        <v>6.1907334864652768</v>
      </c>
      <c r="O23" s="849">
        <v>2.5674252603172336</v>
      </c>
      <c r="P23" s="849">
        <v>4.370784601138392</v>
      </c>
      <c r="Q23" s="849">
        <v>6.1934191887723689</v>
      </c>
      <c r="R23" s="849">
        <v>1.8245205715324508</v>
      </c>
      <c r="S23" s="849">
        <v>-16.604735779698025</v>
      </c>
      <c r="T23" s="849">
        <v>-8.5631547942536397</v>
      </c>
      <c r="U23" s="1535">
        <v>37.36563999291721</v>
      </c>
      <c r="V23" s="849">
        <v>-21.7790594530588</v>
      </c>
      <c r="W23" s="849">
        <v>15.03170720511994</v>
      </c>
      <c r="X23" s="849">
        <v>5.43104041103686</v>
      </c>
      <c r="Y23" s="849">
        <v>22.104100039235007</v>
      </c>
      <c r="Z23" s="849">
        <v>-6.0255236897394715</v>
      </c>
      <c r="AA23" s="849">
        <v>3.8435517416257401</v>
      </c>
      <c r="AB23" s="849">
        <v>13.189469721983768</v>
      </c>
      <c r="AC23" s="849">
        <v>20.81215930737395</v>
      </c>
    </row>
    <row r="24" spans="3:29" x14ac:dyDescent="0.45">
      <c r="C24" s="3855">
        <v>2013</v>
      </c>
      <c r="D24" s="1536" t="s">
        <v>1531</v>
      </c>
      <c r="E24" s="1537">
        <v>-11.73736705531641</v>
      </c>
      <c r="F24" s="1537">
        <v>1.6242171653038238</v>
      </c>
      <c r="G24" s="1537">
        <v>15.222744302184459</v>
      </c>
      <c r="H24" s="1537">
        <v>2.8453146189849705</v>
      </c>
      <c r="I24" s="1537">
        <v>33.510008091326036</v>
      </c>
      <c r="J24" s="1537">
        <v>-35.78093448874229</v>
      </c>
      <c r="K24" s="1537">
        <v>8.3882965659377806</v>
      </c>
      <c r="L24" s="1537">
        <v>3.8522525661707157</v>
      </c>
      <c r="M24" s="1537">
        <v>43.029791432173994</v>
      </c>
      <c r="N24" s="1538">
        <v>11.792084878475279</v>
      </c>
      <c r="O24" s="1537">
        <v>-0.6674999763828936</v>
      </c>
      <c r="P24" s="1537">
        <v>7.0155468880444101</v>
      </c>
      <c r="Q24" s="1537">
        <v>6.726578423907756</v>
      </c>
      <c r="R24" s="1537">
        <v>2.9189312330340762</v>
      </c>
      <c r="S24" s="1537">
        <v>-22.158869042541703</v>
      </c>
      <c r="T24" s="1537">
        <v>-10.602540117349756</v>
      </c>
      <c r="U24" s="1539">
        <v>69.425755832117076</v>
      </c>
      <c r="V24" s="1537">
        <v>-1.45782468173146</v>
      </c>
      <c r="W24" s="1537">
        <v>4.4728614793397989</v>
      </c>
      <c r="X24" s="1537">
        <v>14.545105696027912</v>
      </c>
      <c r="Y24" s="1537">
        <v>13.797848148204379</v>
      </c>
      <c r="Z24" s="1537">
        <v>1.7075970121194946</v>
      </c>
      <c r="AA24" s="1537">
        <v>-18.959708845164194</v>
      </c>
      <c r="AB24" s="1537">
        <v>8.7608655299349145</v>
      </c>
      <c r="AC24" s="1537">
        <v>57.411079704338043</v>
      </c>
    </row>
    <row r="25" spans="3:29" x14ac:dyDescent="0.45">
      <c r="C25" s="3855"/>
      <c r="D25" s="1536" t="s">
        <v>1532</v>
      </c>
      <c r="E25" s="1537">
        <v>-8.4721743651886872</v>
      </c>
      <c r="F25" s="1537">
        <v>32.051310802118124</v>
      </c>
      <c r="G25" s="1537">
        <v>10.849837735724101</v>
      </c>
      <c r="H25" s="1537">
        <v>26.836387100656662</v>
      </c>
      <c r="I25" s="1537">
        <v>23.090123702506769</v>
      </c>
      <c r="J25" s="1537">
        <v>-21.801148300636047</v>
      </c>
      <c r="K25" s="1537">
        <v>-25.792888829333833</v>
      </c>
      <c r="L25" s="1537">
        <v>20.675335474742536</v>
      </c>
      <c r="M25" s="1537">
        <v>13.712758538934928</v>
      </c>
      <c r="N25" s="1538">
        <v>4.0305934820580829</v>
      </c>
      <c r="O25" s="1537">
        <v>7.2784468581731776</v>
      </c>
      <c r="P25" s="1537">
        <v>4.3861895040292849</v>
      </c>
      <c r="Q25" s="1537">
        <v>4.6905156643716079</v>
      </c>
      <c r="R25" s="1537">
        <v>-1.8473391529596945</v>
      </c>
      <c r="S25" s="1537">
        <v>-25.339593673712063</v>
      </c>
      <c r="T25" s="1537">
        <v>-7.4790060780157557</v>
      </c>
      <c r="U25" s="1539">
        <v>28.674650112081739</v>
      </c>
      <c r="V25" s="1537">
        <v>14.944742558742277</v>
      </c>
      <c r="W25" s="1537">
        <v>14.465240735212287</v>
      </c>
      <c r="X25" s="1537">
        <v>18.954206800117383</v>
      </c>
      <c r="Y25" s="1537">
        <v>18.988559078102526</v>
      </c>
      <c r="Z25" s="1537">
        <v>5.3378373849753098</v>
      </c>
      <c r="AA25" s="1537">
        <v>8.6047239028913971</v>
      </c>
      <c r="AB25" s="1537">
        <v>8.1760463321502428</v>
      </c>
      <c r="AC25" s="1537">
        <v>-17.609470393505074</v>
      </c>
    </row>
    <row r="26" spans="3:29" x14ac:dyDescent="0.45">
      <c r="C26" s="3855"/>
      <c r="D26" s="1536" t="s">
        <v>1529</v>
      </c>
      <c r="E26" s="1537">
        <v>-14.482526313395699</v>
      </c>
      <c r="F26" s="1537">
        <v>12.797914306287113</v>
      </c>
      <c r="G26" s="1537">
        <v>-12.99749301584456</v>
      </c>
      <c r="H26" s="1537">
        <v>-5.2953402341689237</v>
      </c>
      <c r="I26" s="1537">
        <v>1.4292167114872329</v>
      </c>
      <c r="J26" s="1537">
        <v>-18.155626488308396</v>
      </c>
      <c r="K26" s="1537">
        <v>-10.09720760302598</v>
      </c>
      <c r="L26" s="1537">
        <v>-0.84653262156385367</v>
      </c>
      <c r="M26" s="1537">
        <v>7.3112860309058813E-3</v>
      </c>
      <c r="N26" s="1538">
        <v>-0.37644685263973587</v>
      </c>
      <c r="O26" s="1537">
        <v>6.6568932883764642</v>
      </c>
      <c r="P26" s="1537">
        <v>2.4214714662779895</v>
      </c>
      <c r="Q26" s="1537">
        <v>7.599533755243705</v>
      </c>
      <c r="R26" s="1537">
        <v>5.5717030931688845</v>
      </c>
      <c r="S26" s="1537">
        <v>0.61178618520294425</v>
      </c>
      <c r="T26" s="1537">
        <v>-11.264023207581888</v>
      </c>
      <c r="U26" s="1539">
        <v>29.831932166153258</v>
      </c>
      <c r="V26" s="1537">
        <v>-16.680108285867533</v>
      </c>
      <c r="W26" s="1537">
        <v>18.359901148040077</v>
      </c>
      <c r="X26" s="1537">
        <v>-21.102946402868291</v>
      </c>
      <c r="Y26" s="1537">
        <v>21.077653282445624</v>
      </c>
      <c r="Z26" s="1537">
        <v>21.025320314998744</v>
      </c>
      <c r="AA26" s="1537">
        <v>-1.136845538010862</v>
      </c>
      <c r="AB26" s="1537">
        <v>9.5902239187929741</v>
      </c>
      <c r="AC26" s="1537">
        <v>38.057460675076953</v>
      </c>
    </row>
    <row r="27" spans="3:29" x14ac:dyDescent="0.45">
      <c r="C27" s="3855"/>
      <c r="D27" s="1536" t="s">
        <v>1530</v>
      </c>
      <c r="E27" s="1537">
        <v>-10.110063974308581</v>
      </c>
      <c r="F27" s="1537">
        <v>26.307564209754407</v>
      </c>
      <c r="G27" s="1537">
        <v>-2.2697342912969836</v>
      </c>
      <c r="H27" s="1537">
        <v>14.937115852583419</v>
      </c>
      <c r="I27" s="1537">
        <v>-4.9085792997172479</v>
      </c>
      <c r="J27" s="1537">
        <v>-3.3608208395543229</v>
      </c>
      <c r="K27" s="1537">
        <v>9.9295398536948536</v>
      </c>
      <c r="L27" s="1537">
        <v>13.135420224726754</v>
      </c>
      <c r="M27" s="1537">
        <v>-56.945912824859469</v>
      </c>
      <c r="N27" s="1538">
        <v>3.3577497689375941</v>
      </c>
      <c r="O27" s="1537">
        <v>11.350109626379529</v>
      </c>
      <c r="P27" s="1537">
        <v>4.9737926411650308</v>
      </c>
      <c r="Q27" s="1537">
        <v>7.7268459519971477</v>
      </c>
      <c r="R27" s="1537">
        <v>-1.673424912537361</v>
      </c>
      <c r="S27" s="1537">
        <v>-9.800722579386683</v>
      </c>
      <c r="T27" s="1537">
        <v>-4.0731567271226616</v>
      </c>
      <c r="U27" s="1539">
        <v>31.60253579009278</v>
      </c>
      <c r="V27" s="1537">
        <v>-3.5435798918234713</v>
      </c>
      <c r="W27" s="1537">
        <v>8.206538338793214</v>
      </c>
      <c r="X27" s="1537">
        <v>12.135395620578592</v>
      </c>
      <c r="Y27" s="1537">
        <v>18.547912125811465</v>
      </c>
      <c r="Z27" s="1537">
        <v>4.4946625792993871</v>
      </c>
      <c r="AA27" s="1537">
        <v>7.3221194287319182</v>
      </c>
      <c r="AB27" s="1537">
        <v>3.6597294404429978E-2</v>
      </c>
      <c r="AC27" s="1537">
        <v>51.490239764885018</v>
      </c>
    </row>
    <row r="28" spans="3:29" x14ac:dyDescent="0.45">
      <c r="C28" s="3315">
        <v>2014</v>
      </c>
      <c r="D28" s="1512" t="s">
        <v>1531</v>
      </c>
      <c r="E28" s="849">
        <v>-14.263043171226627</v>
      </c>
      <c r="F28" s="849">
        <v>7.7966738468935413</v>
      </c>
      <c r="G28" s="849">
        <v>-18.424902864327937</v>
      </c>
      <c r="H28" s="849">
        <v>-3.1829670383065944</v>
      </c>
      <c r="I28" s="849">
        <v>-9.0663135844575784</v>
      </c>
      <c r="J28" s="849">
        <v>-44.140549416484305</v>
      </c>
      <c r="K28" s="849">
        <v>-8.2371143812317928</v>
      </c>
      <c r="L28" s="849">
        <v>3.1459061391186469</v>
      </c>
      <c r="M28" s="849">
        <v>17.513071609552512</v>
      </c>
      <c r="N28" s="1534">
        <v>-8.9250797805159952</v>
      </c>
      <c r="O28" s="849">
        <v>6.7180815772683351</v>
      </c>
      <c r="P28" s="849">
        <v>-0.34851554076818858</v>
      </c>
      <c r="Q28" s="849">
        <v>3.662188280373968</v>
      </c>
      <c r="R28" s="849">
        <v>8.743719664216794</v>
      </c>
      <c r="S28" s="849">
        <v>-8.8809735411922439</v>
      </c>
      <c r="T28" s="849">
        <v>-10.536725950253548</v>
      </c>
      <c r="U28" s="1535">
        <v>53.851655349188462</v>
      </c>
      <c r="V28" s="849">
        <v>7.9051855798144315</v>
      </c>
      <c r="W28" s="849">
        <v>21.237528310929846</v>
      </c>
      <c r="X28" s="849">
        <v>22.448992451636585</v>
      </c>
      <c r="Y28" s="849">
        <v>25.391952543708644</v>
      </c>
      <c r="Z28" s="849">
        <v>1.7820118467599591</v>
      </c>
      <c r="AA28" s="849">
        <v>5.8614197042655984</v>
      </c>
      <c r="AB28" s="849">
        <v>21.457105209255374</v>
      </c>
      <c r="AC28" s="849">
        <v>31.274122297931655</v>
      </c>
    </row>
    <row r="29" spans="3:29" x14ac:dyDescent="0.45">
      <c r="C29" s="3315"/>
      <c r="D29" s="1512" t="s">
        <v>1532</v>
      </c>
      <c r="E29" s="849">
        <v>-8.9541522638723929</v>
      </c>
      <c r="F29" s="849">
        <v>6.9554460983444297</v>
      </c>
      <c r="G29" s="849">
        <v>18.265531039408629</v>
      </c>
      <c r="H29" s="849">
        <v>3.6704460043376375</v>
      </c>
      <c r="I29" s="849">
        <v>24.854540720631839</v>
      </c>
      <c r="J29" s="849">
        <v>-2.7795890180472469</v>
      </c>
      <c r="K29" s="849">
        <v>-4.2761984948475691</v>
      </c>
      <c r="L29" s="849">
        <v>27.825825612305344</v>
      </c>
      <c r="M29" s="849">
        <v>-0.35326081965484118</v>
      </c>
      <c r="N29" s="1534">
        <v>-6.3842433041385371</v>
      </c>
      <c r="O29" s="849">
        <v>16.502104817601403</v>
      </c>
      <c r="P29" s="849">
        <v>2.8681397674782594</v>
      </c>
      <c r="Q29" s="849">
        <v>9.6680045231981069</v>
      </c>
      <c r="R29" s="849">
        <v>6.0591978999487868</v>
      </c>
      <c r="S29" s="849">
        <v>7.0890676552964731</v>
      </c>
      <c r="T29" s="849">
        <v>-1.6327803273531512</v>
      </c>
      <c r="U29" s="1535">
        <v>-9.9445149244185806</v>
      </c>
      <c r="V29" s="849">
        <v>-54.780408553479234</v>
      </c>
      <c r="W29" s="849">
        <v>12.309031856500791</v>
      </c>
      <c r="X29" s="849">
        <v>-25.114987991411759</v>
      </c>
      <c r="Y29" s="849">
        <v>20.430953610983551</v>
      </c>
      <c r="Z29" s="849">
        <v>19.843550972603932</v>
      </c>
      <c r="AA29" s="849">
        <v>-2.1693233492540478</v>
      </c>
      <c r="AB29" s="849">
        <v>-7.6654963646166516</v>
      </c>
      <c r="AC29" s="849">
        <v>-25.929726274696396</v>
      </c>
    </row>
    <row r="30" spans="3:29" x14ac:dyDescent="0.45">
      <c r="C30" s="3315"/>
      <c r="D30" s="1512" t="s">
        <v>1529</v>
      </c>
      <c r="E30" s="849">
        <v>-5.7868421606941833</v>
      </c>
      <c r="F30" s="849">
        <v>-20.857423461476387</v>
      </c>
      <c r="G30" s="849">
        <v>17.516871541618045</v>
      </c>
      <c r="H30" s="849">
        <v>-7.7847086158351519</v>
      </c>
      <c r="I30" s="849">
        <v>31.138487833970586</v>
      </c>
      <c r="J30" s="849">
        <v>-4.7825657406398845</v>
      </c>
      <c r="K30" s="849">
        <v>17.886340107028765</v>
      </c>
      <c r="L30" s="849">
        <v>12.025116842453535</v>
      </c>
      <c r="M30" s="849">
        <v>-15.194480516744996</v>
      </c>
      <c r="N30" s="1534">
        <v>-1.5860745409979864</v>
      </c>
      <c r="O30" s="849">
        <v>10.012546935934816</v>
      </c>
      <c r="P30" s="849">
        <v>4.2128630860126703</v>
      </c>
      <c r="Q30" s="849">
        <v>6.6366134082572747</v>
      </c>
      <c r="R30" s="849">
        <v>10.525238330299262</v>
      </c>
      <c r="S30" s="849">
        <v>-3.610217627095929</v>
      </c>
      <c r="T30" s="849">
        <v>-3.9827491954821563</v>
      </c>
      <c r="U30" s="1535">
        <v>-0.188136708852298</v>
      </c>
      <c r="V30" s="849">
        <v>-12.785366828036576</v>
      </c>
      <c r="W30" s="849">
        <v>22.678880085429132</v>
      </c>
      <c r="X30" s="849">
        <v>13.224074576511214</v>
      </c>
      <c r="Y30" s="849">
        <v>20.185372080825331</v>
      </c>
      <c r="Z30" s="849">
        <v>10.0383883797534</v>
      </c>
      <c r="AA30" s="849">
        <v>9.7820360622986851</v>
      </c>
      <c r="AB30" s="849">
        <v>15.662301536328057</v>
      </c>
      <c r="AC30" s="849">
        <v>20.309049418061072</v>
      </c>
    </row>
    <row r="31" spans="3:29" x14ac:dyDescent="0.45">
      <c r="C31" s="3315"/>
      <c r="D31" s="1512" t="s">
        <v>1530</v>
      </c>
      <c r="E31" s="849">
        <v>-11.674134108569415</v>
      </c>
      <c r="F31" s="849">
        <v>-12.711308327649542</v>
      </c>
      <c r="G31" s="849">
        <v>13.236469335343426</v>
      </c>
      <c r="H31" s="849">
        <v>-6.8231397275179964</v>
      </c>
      <c r="I31" s="849">
        <v>21.943520381176928</v>
      </c>
      <c r="J31" s="849">
        <v>-7.4012075877635279</v>
      </c>
      <c r="K31" s="849">
        <v>10.115221165483355</v>
      </c>
      <c r="L31" s="849">
        <v>11.330484451478004</v>
      </c>
      <c r="M31" s="849">
        <v>27.996833694891926</v>
      </c>
      <c r="N31" s="1534">
        <v>-1.6458173233802391</v>
      </c>
      <c r="O31" s="849">
        <v>7.5448062050999827</v>
      </c>
      <c r="P31" s="849">
        <v>5.7893870957623506</v>
      </c>
      <c r="Q31" s="849">
        <v>4.0230178096438971</v>
      </c>
      <c r="R31" s="849">
        <v>7.6515158066215703</v>
      </c>
      <c r="S31" s="849">
        <v>-10.83563907085974</v>
      </c>
      <c r="T31" s="849">
        <v>-6.8396319370396519</v>
      </c>
      <c r="U31" s="1535">
        <v>-28.242173828012319</v>
      </c>
      <c r="V31" s="849">
        <v>-21.345051842602356</v>
      </c>
      <c r="W31" s="849">
        <v>5.0951424709688071</v>
      </c>
      <c r="X31" s="849">
        <v>-26.021158983986727</v>
      </c>
      <c r="Y31" s="849">
        <v>15.082377015253472</v>
      </c>
      <c r="Z31" s="849">
        <v>7.245818532185103</v>
      </c>
      <c r="AA31" s="849">
        <v>-0.1877208619311552</v>
      </c>
      <c r="AB31" s="849">
        <v>-1.28958511812828</v>
      </c>
      <c r="AC31" s="849">
        <v>18.868501738212395</v>
      </c>
    </row>
    <row r="32" spans="3:29" x14ac:dyDescent="0.45">
      <c r="C32" s="3855">
        <v>2015</v>
      </c>
      <c r="D32" s="1536" t="s">
        <v>1531</v>
      </c>
      <c r="E32" s="1537">
        <v>-7.6479110056050095</v>
      </c>
      <c r="F32" s="1537">
        <v>-25.802719942000614</v>
      </c>
      <c r="G32" s="1537">
        <v>20.207211544541302</v>
      </c>
      <c r="H32" s="1537">
        <v>12.866843921511133</v>
      </c>
      <c r="I32" s="1537">
        <v>18.566187406897761</v>
      </c>
      <c r="J32" s="1537">
        <v>-12.968189138437362</v>
      </c>
      <c r="K32" s="1537">
        <v>-45.181462644279044</v>
      </c>
      <c r="L32" s="1537">
        <v>4.631587569601634</v>
      </c>
      <c r="M32" s="1537">
        <v>66.38554631029325</v>
      </c>
      <c r="N32" s="1538">
        <v>-6.7330523671314175</v>
      </c>
      <c r="O32" s="1537">
        <v>11.733657962219635</v>
      </c>
      <c r="P32" s="1537">
        <v>9.0749367343994219E-2</v>
      </c>
      <c r="Q32" s="1537">
        <v>13.085543380274025</v>
      </c>
      <c r="R32" s="1537">
        <v>9.3875898945328071</v>
      </c>
      <c r="S32" s="1537">
        <v>-8.3627814984696975</v>
      </c>
      <c r="T32" s="1537">
        <v>-9.5065888834357217</v>
      </c>
      <c r="U32" s="1539">
        <v>5.4497081766769062</v>
      </c>
      <c r="V32" s="1537">
        <v>-25.603325320284515</v>
      </c>
      <c r="W32" s="1537">
        <v>16.941875363304824</v>
      </c>
      <c r="X32" s="1537">
        <v>19.820021870693868</v>
      </c>
      <c r="Y32" s="1537">
        <v>21.471963468152751</v>
      </c>
      <c r="Z32" s="1537">
        <v>-2.0758192802423383</v>
      </c>
      <c r="AA32" s="1537">
        <v>0.50530874800162784</v>
      </c>
      <c r="AB32" s="1537">
        <v>9.5315573548805279</v>
      </c>
      <c r="AC32" s="1537">
        <v>36.586236367589969</v>
      </c>
    </row>
    <row r="33" spans="2:29" x14ac:dyDescent="0.45">
      <c r="C33" s="3855"/>
      <c r="D33" s="1536" t="s">
        <v>1532</v>
      </c>
      <c r="E33" s="1537">
        <v>-8.3506119109980812</v>
      </c>
      <c r="F33" s="1537">
        <v>-12.291843533384585</v>
      </c>
      <c r="G33" s="1537">
        <v>7.1711800380680089</v>
      </c>
      <c r="H33" s="1537">
        <v>-13.26679443307415</v>
      </c>
      <c r="I33" s="1537">
        <v>26.570239891039492</v>
      </c>
      <c r="J33" s="1537">
        <v>-11.364258149358532</v>
      </c>
      <c r="K33" s="1537">
        <v>2.9016441777020838</v>
      </c>
      <c r="L33" s="1537">
        <v>-1.2065715661127603</v>
      </c>
      <c r="M33" s="1537">
        <v>16.707423570956927</v>
      </c>
      <c r="N33" s="1538">
        <v>-6.5018631196234091</v>
      </c>
      <c r="O33" s="1537">
        <v>9.5335952825843311</v>
      </c>
      <c r="P33" s="1537">
        <v>-2.0955830164572911</v>
      </c>
      <c r="Q33" s="1537">
        <v>13.231925465448921</v>
      </c>
      <c r="R33" s="1537">
        <v>6.1441164290252734</v>
      </c>
      <c r="S33" s="1537">
        <v>-19.921854462919537</v>
      </c>
      <c r="T33" s="1537">
        <v>-4.0327547937839174</v>
      </c>
      <c r="U33" s="1539">
        <v>18.629015844677308</v>
      </c>
      <c r="V33" s="1537">
        <v>-7.5378665695731133</v>
      </c>
      <c r="W33" s="1537">
        <v>14.678323584088931</v>
      </c>
      <c r="X33" s="1537">
        <v>19.637064458137928</v>
      </c>
      <c r="Y33" s="1537">
        <v>12.881923803997012</v>
      </c>
      <c r="Z33" s="1537">
        <v>4.6212839818876219</v>
      </c>
      <c r="AA33" s="1537">
        <v>1.321548472798721</v>
      </c>
      <c r="AB33" s="1537">
        <v>6.5407625395493705</v>
      </c>
      <c r="AC33" s="1537">
        <v>35.695309364504027</v>
      </c>
    </row>
    <row r="34" spans="2:29" x14ac:dyDescent="0.45">
      <c r="B34" s="1540"/>
      <c r="C34" s="3855"/>
      <c r="D34" s="1536" t="s">
        <v>1529</v>
      </c>
      <c r="E34" s="1537">
        <v>-16.940826069807052</v>
      </c>
      <c r="F34" s="1537">
        <v>-14.658741303901065</v>
      </c>
      <c r="G34" s="1537">
        <v>9.7481692594430918</v>
      </c>
      <c r="H34" s="1537">
        <v>4.6592001227728348</v>
      </c>
      <c r="I34" s="1537">
        <v>-6.4835013681882314</v>
      </c>
      <c r="J34" s="1537">
        <v>0.91541849419592514</v>
      </c>
      <c r="K34" s="1537">
        <v>-40.514983747950019</v>
      </c>
      <c r="L34" s="1537">
        <v>14.517662564751049</v>
      </c>
      <c r="M34" s="1537">
        <v>-18.408288902994293</v>
      </c>
      <c r="N34" s="1538">
        <v>1.6744189918427705</v>
      </c>
      <c r="O34" s="1537">
        <v>-5.3682438419549738</v>
      </c>
      <c r="P34" s="1537">
        <v>-6.8363852293754954</v>
      </c>
      <c r="Q34" s="1537">
        <v>8.132363491079964</v>
      </c>
      <c r="R34" s="1537">
        <v>-3.7056845916916816</v>
      </c>
      <c r="S34" s="1537">
        <v>-15.125563892538398</v>
      </c>
      <c r="T34" s="1537">
        <v>-17.662845874511493</v>
      </c>
      <c r="U34" s="1539">
        <v>43.77409800405681</v>
      </c>
      <c r="V34" s="1537">
        <v>-52.354941660665673</v>
      </c>
      <c r="W34" s="1537">
        <v>11.327947810913454</v>
      </c>
      <c r="X34" s="1537">
        <v>3.2948706351790689</v>
      </c>
      <c r="Y34" s="1537">
        <v>10.314107679277924</v>
      </c>
      <c r="Z34" s="1537">
        <v>-2.2150182059702406</v>
      </c>
      <c r="AA34" s="1537">
        <v>-43.95904165999103</v>
      </c>
      <c r="AB34" s="1537">
        <v>2.0683048335701644</v>
      </c>
      <c r="AC34" s="1537">
        <v>7.0735967179591324</v>
      </c>
    </row>
    <row r="35" spans="2:29" x14ac:dyDescent="0.45">
      <c r="B35" s="1540"/>
      <c r="C35" s="3855"/>
      <c r="D35" s="1536" t="s">
        <v>1530</v>
      </c>
      <c r="E35" s="1537">
        <v>-19.999329303015493</v>
      </c>
      <c r="F35" s="1537">
        <v>-10.356429890679092</v>
      </c>
      <c r="G35" s="1537">
        <v>14.272929598306156</v>
      </c>
      <c r="H35" s="1537">
        <v>-2.2892224159319854</v>
      </c>
      <c r="I35" s="1537">
        <v>3.9003487988402927</v>
      </c>
      <c r="J35" s="1537">
        <v>-15.429699524294982</v>
      </c>
      <c r="K35" s="1537">
        <v>-35.69598343858199</v>
      </c>
      <c r="L35" s="1537">
        <v>11.989472717379039</v>
      </c>
      <c r="M35" s="1537">
        <v>45.979223408569162</v>
      </c>
      <c r="N35" s="1538">
        <v>-6.9444557003929832</v>
      </c>
      <c r="O35" s="1537">
        <v>-8.1198775960240912</v>
      </c>
      <c r="P35" s="1537">
        <v>-8.3637214579800965</v>
      </c>
      <c r="Q35" s="1537">
        <v>7.671734776277142</v>
      </c>
      <c r="R35" s="1537">
        <v>0.54146837098211986</v>
      </c>
      <c r="S35" s="1537">
        <v>-18.696445610079842</v>
      </c>
      <c r="T35" s="1537">
        <v>-17.654765823576973</v>
      </c>
      <c r="U35" s="1539">
        <v>20.29846734996319</v>
      </c>
      <c r="V35" s="1537">
        <v>-38.819735341236537</v>
      </c>
      <c r="W35" s="1537">
        <v>15.592823429063838</v>
      </c>
      <c r="X35" s="1537">
        <v>-0.17076978006445223</v>
      </c>
      <c r="Y35" s="1537">
        <v>14.575869053216786</v>
      </c>
      <c r="Z35" s="1537">
        <v>-7.7841735540068306</v>
      </c>
      <c r="AA35" s="1537">
        <v>4.0794073267444313</v>
      </c>
      <c r="AB35" s="1537">
        <v>-6.210532337335545</v>
      </c>
      <c r="AC35" s="1537">
        <v>-83.151076272462703</v>
      </c>
    </row>
    <row r="36" spans="2:29" x14ac:dyDescent="0.45">
      <c r="B36" s="1540"/>
      <c r="C36" s="3315">
        <v>2016</v>
      </c>
      <c r="D36" s="1512" t="s">
        <v>1531</v>
      </c>
      <c r="E36" s="849">
        <v>-7.0850111335638832</v>
      </c>
      <c r="F36" s="849">
        <v>-8.6552091043498987</v>
      </c>
      <c r="G36" s="849">
        <v>27.784465416952731</v>
      </c>
      <c r="H36" s="849">
        <v>21.029524842495288</v>
      </c>
      <c r="I36" s="849">
        <v>31.506977959649333</v>
      </c>
      <c r="J36" s="849">
        <v>7.1644759853635609</v>
      </c>
      <c r="K36" s="849">
        <v>22.029888326432186</v>
      </c>
      <c r="L36" s="849">
        <v>22.21633799628114</v>
      </c>
      <c r="M36" s="849">
        <v>44.739143117684534</v>
      </c>
      <c r="N36" s="1534">
        <v>-2.1055938340030371</v>
      </c>
      <c r="O36" s="849">
        <v>6.689396427720272</v>
      </c>
      <c r="P36" s="849">
        <v>1.2748781165900538</v>
      </c>
      <c r="Q36" s="849">
        <v>5.3162031083758308</v>
      </c>
      <c r="R36" s="849">
        <v>3.8865161310973839</v>
      </c>
      <c r="S36" s="849">
        <v>-6.8080986073646184</v>
      </c>
      <c r="T36" s="849">
        <v>-7.2624854830823091</v>
      </c>
      <c r="U36" s="1535">
        <v>6.5345419457544063</v>
      </c>
      <c r="V36" s="849">
        <v>3.0213048374834139</v>
      </c>
      <c r="W36" s="849">
        <v>12.729719866430056</v>
      </c>
      <c r="X36" s="849">
        <v>-2.769513581332673</v>
      </c>
      <c r="Y36" s="849">
        <v>6.368627829365475</v>
      </c>
      <c r="Z36" s="849">
        <v>14.906192528645033</v>
      </c>
      <c r="AA36" s="849">
        <v>-10.791451252292301</v>
      </c>
      <c r="AB36" s="849">
        <v>-2.4884346121313188</v>
      </c>
      <c r="AC36" s="849">
        <v>38.076203356341971</v>
      </c>
    </row>
    <row r="37" spans="2:29" x14ac:dyDescent="0.45">
      <c r="B37" s="1540"/>
      <c r="C37" s="3315"/>
      <c r="D37" s="1512" t="s">
        <v>1532</v>
      </c>
      <c r="E37" s="849">
        <v>-11.466499293311973</v>
      </c>
      <c r="F37" s="849">
        <v>-36.18792935273899</v>
      </c>
      <c r="G37" s="849">
        <v>32.601702861882998</v>
      </c>
      <c r="H37" s="849">
        <v>1.4334162971081077</v>
      </c>
      <c r="I37" s="849">
        <v>28.025192641987474</v>
      </c>
      <c r="J37" s="849">
        <v>-2.7022305128989963</v>
      </c>
      <c r="K37" s="849">
        <v>40.495997760914939</v>
      </c>
      <c r="L37" s="849">
        <v>8.3551605788568004</v>
      </c>
      <c r="M37" s="849">
        <v>-14.630766471318926</v>
      </c>
      <c r="N37" s="1534">
        <v>-6.8211443740501005</v>
      </c>
      <c r="O37" s="849">
        <v>-1.8250374226388568</v>
      </c>
      <c r="P37" s="849">
        <v>-4.8044470403061776</v>
      </c>
      <c r="Q37" s="849">
        <v>7.6193989820239905</v>
      </c>
      <c r="R37" s="849">
        <v>-1.179551286714936</v>
      </c>
      <c r="S37" s="849">
        <v>-22.752231470543492</v>
      </c>
      <c r="T37" s="849">
        <v>-12.081538369554625</v>
      </c>
      <c r="U37" s="1535">
        <v>-7.1607893991975136</v>
      </c>
      <c r="V37" s="849">
        <v>7.8980267383854645</v>
      </c>
      <c r="W37" s="849">
        <v>10.722789170483003</v>
      </c>
      <c r="X37" s="849">
        <v>13.798246915634682</v>
      </c>
      <c r="Y37" s="849">
        <v>11.31164417233507</v>
      </c>
      <c r="Z37" s="849">
        <v>1.8946093208384129</v>
      </c>
      <c r="AA37" s="849">
        <v>-23.630692334670588</v>
      </c>
      <c r="AB37" s="849">
        <v>12.084867247671282</v>
      </c>
      <c r="AC37" s="849">
        <v>81.603062771698319</v>
      </c>
    </row>
    <row r="38" spans="2:29" x14ac:dyDescent="0.45">
      <c r="C38" s="3315"/>
      <c r="D38" s="1512" t="s">
        <v>1529</v>
      </c>
      <c r="E38" s="849">
        <v>-10.687884243828639</v>
      </c>
      <c r="F38" s="849">
        <v>19.524165838451019</v>
      </c>
      <c r="G38" s="849">
        <v>15.301785438269771</v>
      </c>
      <c r="H38" s="849">
        <v>10.868094070290542</v>
      </c>
      <c r="I38" s="849">
        <v>22.517868810207506</v>
      </c>
      <c r="J38" s="849">
        <v>10.790076560248881</v>
      </c>
      <c r="K38" s="849">
        <v>1.6468213264008571</v>
      </c>
      <c r="L38" s="849">
        <v>20.000462057525496</v>
      </c>
      <c r="M38" s="849">
        <v>22.205675588738025</v>
      </c>
      <c r="N38" s="1534">
        <v>-4.1646607039868622</v>
      </c>
      <c r="O38" s="849">
        <v>-3.79237580219537</v>
      </c>
      <c r="P38" s="849">
        <v>0.30108851815150428</v>
      </c>
      <c r="Q38" s="849">
        <v>2.9429593814142785</v>
      </c>
      <c r="R38" s="849">
        <v>2.3910699257467911</v>
      </c>
      <c r="S38" s="849">
        <v>-9.0361262996026408</v>
      </c>
      <c r="T38" s="849">
        <v>-15.375641654709845</v>
      </c>
      <c r="U38" s="1535">
        <v>35.218676539894432</v>
      </c>
      <c r="V38" s="849">
        <v>-8.0695256763975465</v>
      </c>
      <c r="W38" s="849">
        <v>11.180927351952882</v>
      </c>
      <c r="X38" s="849">
        <v>-8.5152228838107238</v>
      </c>
      <c r="Y38" s="849">
        <v>9.8053706500189186</v>
      </c>
      <c r="Z38" s="849">
        <v>-5.6247776283444564</v>
      </c>
      <c r="AA38" s="849">
        <v>-18.440637766924674</v>
      </c>
      <c r="AB38" s="849">
        <v>3.4585872940181437</v>
      </c>
      <c r="AC38" s="849">
        <v>37.341677286365794</v>
      </c>
    </row>
    <row r="39" spans="2:29" x14ac:dyDescent="0.45">
      <c r="C39" s="3315"/>
      <c r="D39" s="1512" t="s">
        <v>1530</v>
      </c>
      <c r="E39" s="849">
        <v>-8.5715452010645041</v>
      </c>
      <c r="F39" s="849">
        <v>-15.560762915402057</v>
      </c>
      <c r="G39" s="849">
        <v>22.485588789331182</v>
      </c>
      <c r="H39" s="849">
        <v>-6.568883458352369</v>
      </c>
      <c r="I39" s="849">
        <v>41.78854060068214</v>
      </c>
      <c r="J39" s="849">
        <v>-0.60709201520505207</v>
      </c>
      <c r="K39" s="849">
        <v>1.2397779726996117</v>
      </c>
      <c r="L39" s="849">
        <v>1.3545863264229574</v>
      </c>
      <c r="M39" s="849">
        <v>69.239626844811184</v>
      </c>
      <c r="N39" s="1534">
        <v>2.6738493573075282</v>
      </c>
      <c r="O39" s="849">
        <v>6.8678358395578467</v>
      </c>
      <c r="P39" s="849">
        <v>6.5909722630893741</v>
      </c>
      <c r="Q39" s="849">
        <v>2.3903738523008098</v>
      </c>
      <c r="R39" s="849">
        <v>-9.0921317937316299</v>
      </c>
      <c r="S39" s="849">
        <v>8.9695409343348835</v>
      </c>
      <c r="T39" s="849">
        <v>-6.4550427293665296</v>
      </c>
      <c r="U39" s="1535">
        <v>39.828426933920703</v>
      </c>
      <c r="V39" s="849">
        <v>-46.470325675671589</v>
      </c>
      <c r="W39" s="849">
        <v>15.6882534143685</v>
      </c>
      <c r="X39" s="849">
        <v>-18.43376412631569</v>
      </c>
      <c r="Y39" s="849">
        <v>16.157637847939135</v>
      </c>
      <c r="Z39" s="849">
        <v>4.4061353017970202</v>
      </c>
      <c r="AA39" s="849">
        <v>1.3950756347730999</v>
      </c>
      <c r="AB39" s="849">
        <v>0.97714264526628136</v>
      </c>
      <c r="AC39" s="849">
        <v>50.195419598599109</v>
      </c>
    </row>
    <row r="40" spans="2:29" x14ac:dyDescent="0.45">
      <c r="C40" s="3855">
        <v>2017</v>
      </c>
      <c r="D40" s="1536" t="s">
        <v>1531</v>
      </c>
      <c r="E40" s="1537">
        <v>-10.068267633753083</v>
      </c>
      <c r="F40" s="1537">
        <v>-20.70637265943256</v>
      </c>
      <c r="G40" s="1537">
        <v>23.802591960859136</v>
      </c>
      <c r="H40" s="1537">
        <v>9.6704581257469773</v>
      </c>
      <c r="I40" s="1537">
        <v>13.909733441644745</v>
      </c>
      <c r="J40" s="1537">
        <v>-4.355306423136402</v>
      </c>
      <c r="K40" s="1537">
        <v>4.0886890354577963</v>
      </c>
      <c r="L40" s="1537">
        <v>12.006447008086591</v>
      </c>
      <c r="M40" s="1537">
        <v>53.538538163033536</v>
      </c>
      <c r="N40" s="1538">
        <v>-1.8062882237898616</v>
      </c>
      <c r="O40" s="1537">
        <v>1.9989059759010879</v>
      </c>
      <c r="P40" s="1537">
        <v>-5.0178332880062397E-2</v>
      </c>
      <c r="Q40" s="1537">
        <v>7.3023745680480134</v>
      </c>
      <c r="R40" s="1537">
        <v>-2.2018187788191068</v>
      </c>
      <c r="S40" s="1537">
        <v>-2.5770141623971181</v>
      </c>
      <c r="T40" s="1537">
        <v>-13.645534801181084</v>
      </c>
      <c r="U40" s="1539">
        <v>29.772988708457149</v>
      </c>
      <c r="V40" s="1537">
        <v>-5.316509173806919</v>
      </c>
      <c r="W40" s="1537">
        <v>13.550983464337</v>
      </c>
      <c r="X40" s="1537">
        <v>16.502612130735216</v>
      </c>
      <c r="Y40" s="1537">
        <v>11.102083649707494</v>
      </c>
      <c r="Z40" s="1537">
        <v>2.658371661076441</v>
      </c>
      <c r="AA40" s="1537">
        <v>-6.4530548577169364</v>
      </c>
      <c r="AB40" s="1537">
        <v>9.9911732767750365</v>
      </c>
      <c r="AC40" s="1537">
        <v>5.0750408731504448</v>
      </c>
    </row>
    <row r="41" spans="2:29" x14ac:dyDescent="0.45">
      <c r="C41" s="3855"/>
      <c r="D41" s="1536" t="s">
        <v>1532</v>
      </c>
      <c r="E41" s="1537">
        <v>-11.471457209811598</v>
      </c>
      <c r="F41" s="1537">
        <v>-20.84781587160937</v>
      </c>
      <c r="G41" s="1537">
        <v>15.377269072721669</v>
      </c>
      <c r="H41" s="1537">
        <v>-29.016403015793784</v>
      </c>
      <c r="I41" s="1537">
        <v>34.866638483959022</v>
      </c>
      <c r="J41" s="1537">
        <v>17.249984927490559</v>
      </c>
      <c r="K41" s="1537">
        <v>-15.319803349332014</v>
      </c>
      <c r="L41" s="1537">
        <v>11.741157221761457</v>
      </c>
      <c r="M41" s="1537">
        <v>32.64860388912269</v>
      </c>
      <c r="N41" s="1538">
        <v>-9.7895948542782634</v>
      </c>
      <c r="O41" s="1537">
        <v>5.633265293206323</v>
      </c>
      <c r="P41" s="1537">
        <v>-6.3957776360198464</v>
      </c>
      <c r="Q41" s="1537">
        <v>6.7366081531916784</v>
      </c>
      <c r="R41" s="1537">
        <v>-3.2694026268520116</v>
      </c>
      <c r="S41" s="1537">
        <v>4.7982962693622699</v>
      </c>
      <c r="T41" s="1537">
        <v>-12.149946465893564</v>
      </c>
      <c r="U41" s="1539">
        <v>-39.75470333023636</v>
      </c>
      <c r="V41" s="1537">
        <v>-4.5293805816601038</v>
      </c>
      <c r="W41" s="1537">
        <v>12.907666164971095</v>
      </c>
      <c r="X41" s="1537">
        <v>18.978215231884274</v>
      </c>
      <c r="Y41" s="1537">
        <v>15.011926542250183</v>
      </c>
      <c r="Z41" s="1537">
        <v>1.2959888058023816</v>
      </c>
      <c r="AA41" s="1537">
        <v>-2.4461542383405774</v>
      </c>
      <c r="AB41" s="1537">
        <v>8.6380311226323698</v>
      </c>
      <c r="AC41" s="1537">
        <v>52.04073106852487</v>
      </c>
    </row>
    <row r="42" spans="2:29" x14ac:dyDescent="0.45">
      <c r="C42" s="3855"/>
      <c r="D42" s="1536" t="s">
        <v>1529</v>
      </c>
      <c r="E42" s="1537">
        <v>-13.449927196265854</v>
      </c>
      <c r="F42" s="1537">
        <v>-5.9624715737681511</v>
      </c>
      <c r="G42" s="1537">
        <v>8.3453111742723181</v>
      </c>
      <c r="H42" s="1537">
        <v>-15.468661806334991</v>
      </c>
      <c r="I42" s="1537">
        <v>4.7963391610590387</v>
      </c>
      <c r="J42" s="1537">
        <v>8.461900297441872</v>
      </c>
      <c r="K42" s="1537">
        <v>-16.270510138827269</v>
      </c>
      <c r="L42" s="1537">
        <v>5.7656589365587747</v>
      </c>
      <c r="M42" s="1537">
        <v>3.5037746541888772</v>
      </c>
      <c r="N42" s="1538">
        <v>-1.7185265344652472</v>
      </c>
      <c r="O42" s="1537">
        <v>9.9106618336732026</v>
      </c>
      <c r="P42" s="1537">
        <v>-1.5974543804650563</v>
      </c>
      <c r="Q42" s="1537">
        <v>15.211485740777386</v>
      </c>
      <c r="R42" s="1537">
        <v>-2.717527572375761</v>
      </c>
      <c r="S42" s="1537">
        <v>1.9973547499476896</v>
      </c>
      <c r="T42" s="1537">
        <v>-2.3692616697179334</v>
      </c>
      <c r="U42" s="1539">
        <v>-9.6186102917492704</v>
      </c>
      <c r="V42" s="1537">
        <v>-33.743739888214691</v>
      </c>
      <c r="W42" s="1537">
        <v>0.69495543816184702</v>
      </c>
      <c r="X42" s="1537">
        <v>-45.256029149559609</v>
      </c>
      <c r="Y42" s="1537">
        <v>17.512246875460299</v>
      </c>
      <c r="Z42" s="1537">
        <v>-7.2001474113791932</v>
      </c>
      <c r="AA42" s="1537">
        <v>-8.9222675611467359</v>
      </c>
      <c r="AB42" s="1537">
        <v>-13.301709452016125</v>
      </c>
      <c r="AC42" s="1537">
        <v>-7.8412091186766579</v>
      </c>
    </row>
    <row r="43" spans="2:29" x14ac:dyDescent="0.45">
      <c r="C43" s="3855"/>
      <c r="D43" s="1536" t="s">
        <v>1530</v>
      </c>
      <c r="E43" s="1537">
        <v>-17.6666815400933</v>
      </c>
      <c r="F43" s="1537">
        <v>18.762857759927645</v>
      </c>
      <c r="G43" s="1537">
        <v>15.350682257460083</v>
      </c>
      <c r="H43" s="1537">
        <v>-6.9842205768810643</v>
      </c>
      <c r="I43" s="1537">
        <v>44.897162573154226</v>
      </c>
      <c r="J43" s="1537">
        <v>-12.318047090126422</v>
      </c>
      <c r="K43" s="1537">
        <v>32.342263492106312</v>
      </c>
      <c r="L43" s="1537">
        <v>5.2652487471394762</v>
      </c>
      <c r="M43" s="1537">
        <v>24.427027897360968</v>
      </c>
      <c r="N43" s="1538">
        <v>-25.212039401011989</v>
      </c>
      <c r="O43" s="1537">
        <v>3.9936583416398173</v>
      </c>
      <c r="P43" s="1537">
        <v>-22.410732958933988</v>
      </c>
      <c r="Q43" s="1537">
        <v>7.680614020515443</v>
      </c>
      <c r="R43" s="1537">
        <v>0.59647794644357</v>
      </c>
      <c r="S43" s="1537">
        <v>-8.3816995230269544</v>
      </c>
      <c r="T43" s="1537">
        <v>-14.962051003213087</v>
      </c>
      <c r="U43" s="1539">
        <v>-37.117707045738626</v>
      </c>
      <c r="V43" s="1537">
        <v>-12.705896112172846</v>
      </c>
      <c r="W43" s="1537">
        <v>8.9446183928442657</v>
      </c>
      <c r="X43" s="1537">
        <v>7.5413815571559493</v>
      </c>
      <c r="Y43" s="1537">
        <v>19.062066443558404</v>
      </c>
      <c r="Z43" s="1537">
        <v>4.8666141782023216</v>
      </c>
      <c r="AA43" s="1537">
        <v>1.4501561844037583</v>
      </c>
      <c r="AB43" s="1537">
        <v>2.6340817697696566</v>
      </c>
      <c r="AC43" s="1537">
        <v>-22.479834465439804</v>
      </c>
    </row>
    <row r="44" spans="2:29" x14ac:dyDescent="0.45">
      <c r="C44" s="3315">
        <v>2018</v>
      </c>
      <c r="D44" s="1512" t="s">
        <v>1531</v>
      </c>
      <c r="E44" s="849">
        <v>-13.214270527464105</v>
      </c>
      <c r="F44" s="849">
        <v>5.7702942597492992</v>
      </c>
      <c r="G44" s="849">
        <v>11.665105109314961</v>
      </c>
      <c r="H44" s="849">
        <v>4.6277279387659247</v>
      </c>
      <c r="I44" s="849">
        <v>31.644746039910398</v>
      </c>
      <c r="J44" s="849">
        <v>6.0899585489203867</v>
      </c>
      <c r="K44" s="849">
        <v>20.434090191803939</v>
      </c>
      <c r="L44" s="849">
        <v>6.3322154239529773</v>
      </c>
      <c r="M44" s="849">
        <v>38.774437306613827</v>
      </c>
      <c r="N44" s="1534">
        <v>-14.253586895856833</v>
      </c>
      <c r="O44" s="849">
        <v>9.5299217806698007</v>
      </c>
      <c r="P44" s="849">
        <v>-11.36193110023749</v>
      </c>
      <c r="Q44" s="849">
        <v>5.0196617504406893</v>
      </c>
      <c r="R44" s="849">
        <v>-5.6203042246135722</v>
      </c>
      <c r="S44" s="849">
        <v>-10.143074115362797</v>
      </c>
      <c r="T44" s="849">
        <v>-9.4457336365829292</v>
      </c>
      <c r="U44" s="1535">
        <v>0.49379291351713583</v>
      </c>
      <c r="V44" s="849">
        <v>-27.972108862887708</v>
      </c>
      <c r="W44" s="849">
        <v>4.6084726452818536</v>
      </c>
      <c r="X44" s="849">
        <v>11.864405144349234</v>
      </c>
      <c r="Y44" s="849">
        <v>8.081746790157057</v>
      </c>
      <c r="Z44" s="849">
        <v>5.2528068748360282</v>
      </c>
      <c r="AA44" s="849">
        <v>-15.640008083816406</v>
      </c>
      <c r="AB44" s="849">
        <v>1.8747855702207632</v>
      </c>
      <c r="AC44" s="849">
        <v>-80.034508308468361</v>
      </c>
    </row>
    <row r="45" spans="2:29" x14ac:dyDescent="0.45">
      <c r="C45" s="3315"/>
      <c r="D45" s="1512" t="s">
        <v>1532</v>
      </c>
      <c r="E45" s="849">
        <v>-6.6415991644691728</v>
      </c>
      <c r="F45" s="849">
        <v>-6.4966277370995824</v>
      </c>
      <c r="G45" s="849">
        <v>38.663438320316516</v>
      </c>
      <c r="H45" s="849">
        <v>6.3011556303133291</v>
      </c>
      <c r="I45" s="849">
        <v>39.041471426232413</v>
      </c>
      <c r="J45" s="849">
        <v>8.4842603125231584</v>
      </c>
      <c r="K45" s="849">
        <v>29.559454858306207</v>
      </c>
      <c r="L45" s="849">
        <v>19.154448808884535</v>
      </c>
      <c r="M45" s="849">
        <v>55.286300281440681</v>
      </c>
      <c r="N45" s="1534">
        <v>-16.069155008366387</v>
      </c>
      <c r="O45" s="849">
        <v>9.395076969766583</v>
      </c>
      <c r="P45" s="849">
        <v>6.1552547991884383</v>
      </c>
      <c r="Q45" s="849">
        <v>8.682527886774686</v>
      </c>
      <c r="R45" s="849">
        <v>-3.6024367496206127</v>
      </c>
      <c r="S45" s="849">
        <v>-0.64968692228464742</v>
      </c>
      <c r="T45" s="849">
        <v>-9.8334160741545293</v>
      </c>
      <c r="U45" s="1535">
        <v>2.6114344891170362</v>
      </c>
      <c r="V45" s="849">
        <v>-75.023406106418079</v>
      </c>
      <c r="W45" s="849">
        <v>7.8731056938638941</v>
      </c>
      <c r="X45" s="849">
        <v>-18.982908598972795</v>
      </c>
      <c r="Y45" s="849">
        <v>15.005312199644694</v>
      </c>
      <c r="Z45" s="849">
        <v>-10.100192080531011</v>
      </c>
      <c r="AA45" s="849">
        <v>-11.590751568620366</v>
      </c>
      <c r="AB45" s="849">
        <v>-6.7702516253672105</v>
      </c>
      <c r="AC45" s="849">
        <v>-24.487812332300305</v>
      </c>
    </row>
    <row r="46" spans="2:29" x14ac:dyDescent="0.45">
      <c r="C46" s="3315"/>
      <c r="D46" s="1512" t="s">
        <v>1529</v>
      </c>
      <c r="E46" s="849">
        <v>-14.209128748701417</v>
      </c>
      <c r="F46" s="849">
        <v>-27.255992564772956</v>
      </c>
      <c r="G46" s="849">
        <v>17.055443912658106</v>
      </c>
      <c r="H46" s="849">
        <v>-36.099047178373098</v>
      </c>
      <c r="I46" s="849">
        <v>31.611544912492697</v>
      </c>
      <c r="J46" s="849">
        <v>-2.6619461122566013</v>
      </c>
      <c r="K46" s="849">
        <v>7.0820443369346435</v>
      </c>
      <c r="L46" s="849">
        <v>4.1135403072417196</v>
      </c>
      <c r="M46" s="849">
        <v>23.480266833633483</v>
      </c>
      <c r="N46" s="1534">
        <v>-14.138820171658267</v>
      </c>
      <c r="O46" s="849">
        <v>0.7571410854773214</v>
      </c>
      <c r="P46" s="849">
        <v>-15.564424217883326</v>
      </c>
      <c r="Q46" s="849">
        <v>3.232085340987978</v>
      </c>
      <c r="R46" s="849">
        <v>1.2527897667916013</v>
      </c>
      <c r="S46" s="849">
        <v>-0.96756201689437316</v>
      </c>
      <c r="T46" s="849">
        <v>-17.890362232240083</v>
      </c>
      <c r="U46" s="1535">
        <v>-61.034158154863881</v>
      </c>
      <c r="V46" s="849">
        <v>11.700506771006957</v>
      </c>
      <c r="W46" s="849">
        <v>8.6002371775611195</v>
      </c>
      <c r="X46" s="849">
        <v>-7.2414278746154119</v>
      </c>
      <c r="Y46" s="849">
        <v>22.319027932107275</v>
      </c>
      <c r="Z46" s="849">
        <v>12.588017742064327</v>
      </c>
      <c r="AA46" s="849">
        <v>9.2198848477870783</v>
      </c>
      <c r="AB46" s="849">
        <v>7.9997074851391954</v>
      </c>
      <c r="AC46" s="849">
        <v>29.925763534954296</v>
      </c>
    </row>
    <row r="47" spans="2:29" x14ac:dyDescent="0.45">
      <c r="C47" s="3315"/>
      <c r="D47" s="1512" t="s">
        <v>1530</v>
      </c>
      <c r="E47" s="849">
        <v>-7.1993647892135222</v>
      </c>
      <c r="F47" s="849">
        <v>-1.9114516606979814</v>
      </c>
      <c r="G47" s="849">
        <v>28.025017966966381</v>
      </c>
      <c r="H47" s="849">
        <v>-3.2920742701001897</v>
      </c>
      <c r="I47" s="849">
        <v>38.644469597246015</v>
      </c>
      <c r="J47" s="849">
        <v>-6.62303797219404</v>
      </c>
      <c r="K47" s="849">
        <v>-0.40623846765815647</v>
      </c>
      <c r="L47" s="849">
        <v>27.604123879436056</v>
      </c>
      <c r="M47" s="849">
        <v>27.738411608453696</v>
      </c>
      <c r="N47" s="1534">
        <v>-4.2171104634516468</v>
      </c>
      <c r="O47" s="849">
        <v>6.6966883079448838</v>
      </c>
      <c r="P47" s="849">
        <v>0.36061446227027355</v>
      </c>
      <c r="Q47" s="849">
        <v>10.029756812179212</v>
      </c>
      <c r="R47" s="849">
        <v>5.517856815496951</v>
      </c>
      <c r="S47" s="849">
        <v>0.92089940742960552</v>
      </c>
      <c r="T47" s="849">
        <v>-10.378473125325236</v>
      </c>
      <c r="U47" s="1535">
        <v>1.0325590601345316</v>
      </c>
      <c r="V47" s="849">
        <v>2.7493926940577564</v>
      </c>
      <c r="W47" s="849">
        <v>9.7145975185779498</v>
      </c>
      <c r="X47" s="849">
        <v>9.3282050684929363</v>
      </c>
      <c r="Y47" s="849">
        <v>14.693411900521259</v>
      </c>
      <c r="Z47" s="849">
        <v>5.2830989170330263</v>
      </c>
      <c r="AA47" s="849">
        <v>4.1371298909985024</v>
      </c>
      <c r="AB47" s="849">
        <v>2.716636496946327</v>
      </c>
      <c r="AC47" s="849">
        <v>16.35499075132682</v>
      </c>
    </row>
    <row r="48" spans="2:29" x14ac:dyDescent="0.45">
      <c r="C48" s="3856">
        <v>2019</v>
      </c>
      <c r="D48" s="1536" t="s">
        <v>1531</v>
      </c>
      <c r="E48" s="1537">
        <v>-5.5172380406809145</v>
      </c>
      <c r="F48" s="1537">
        <v>-14.3146787839257</v>
      </c>
      <c r="G48" s="1537">
        <v>35.068910937709049</v>
      </c>
      <c r="H48" s="1537">
        <v>9.599941819888361</v>
      </c>
      <c r="I48" s="1537">
        <v>42.481759512206168</v>
      </c>
      <c r="J48" s="1537">
        <v>-13.214190912435367</v>
      </c>
      <c r="K48" s="1537">
        <v>11.720186017713468</v>
      </c>
      <c r="L48" s="1537">
        <v>21.604157387299246</v>
      </c>
      <c r="M48" s="1537">
        <v>58.519616122926429</v>
      </c>
      <c r="N48" s="1538">
        <v>-1.1175178851940062</v>
      </c>
      <c r="O48" s="1537">
        <v>8.5670816480332075</v>
      </c>
      <c r="P48" s="1537">
        <v>2.238332890988556</v>
      </c>
      <c r="Q48" s="1537">
        <v>9.0615704366352112</v>
      </c>
      <c r="R48" s="1537">
        <v>5.5083619303666769</v>
      </c>
      <c r="S48" s="1537">
        <v>-9.6481601724129575</v>
      </c>
      <c r="T48" s="1537">
        <v>-4.850021461606171</v>
      </c>
      <c r="U48" s="1539">
        <v>-36.920229241381733</v>
      </c>
      <c r="V48" s="1537">
        <v>-77.522971782677814</v>
      </c>
      <c r="W48" s="1537">
        <v>3.3448833330726275</v>
      </c>
      <c r="X48" s="1537">
        <v>-37.735040719627122</v>
      </c>
      <c r="Y48" s="1537">
        <v>11.876985711600801</v>
      </c>
      <c r="Z48" s="1537">
        <v>-7.0765440756463498</v>
      </c>
      <c r="AA48" s="1537">
        <v>-18.560089114336197</v>
      </c>
      <c r="AB48" s="1537">
        <v>-22.839961579496638</v>
      </c>
      <c r="AC48" s="1537">
        <v>61.128201414276262</v>
      </c>
    </row>
    <row r="49" spans="3:29" x14ac:dyDescent="0.45">
      <c r="C49" s="3856"/>
      <c r="D49" s="1536" t="s">
        <v>1532</v>
      </c>
      <c r="E49" s="1537">
        <v>-3.8944804171361875</v>
      </c>
      <c r="F49" s="1537">
        <v>19.661293640352241</v>
      </c>
      <c r="G49" s="1537">
        <v>17.608178509527772</v>
      </c>
      <c r="H49" s="1537">
        <v>1.7788250210133423</v>
      </c>
      <c r="I49" s="1537">
        <v>32.736335903455924</v>
      </c>
      <c r="J49" s="1537">
        <v>5.5855146293367079</v>
      </c>
      <c r="K49" s="1537">
        <v>8.5775044886373735</v>
      </c>
      <c r="L49" s="1537">
        <v>22.280593023819634</v>
      </c>
      <c r="M49" s="1537">
        <v>17.993128757958338</v>
      </c>
      <c r="N49" s="1538">
        <v>4.5206151114351849</v>
      </c>
      <c r="O49" s="1537">
        <v>9.7874955324708353</v>
      </c>
      <c r="P49" s="1537">
        <v>14.233985293052005</v>
      </c>
      <c r="Q49" s="1537">
        <v>9.4032000218058194</v>
      </c>
      <c r="R49" s="1537">
        <v>-2.0891018769585616</v>
      </c>
      <c r="S49" s="1537">
        <v>-15.527647784734247</v>
      </c>
      <c r="T49" s="1537">
        <v>-2.9340698834771732</v>
      </c>
      <c r="U49" s="1539">
        <v>43.938965419484724</v>
      </c>
      <c r="V49" s="1537">
        <v>-23.738489642412034</v>
      </c>
      <c r="W49" s="1537">
        <v>6.8592403998798641</v>
      </c>
      <c r="X49" s="1537">
        <v>-6.370574902307478</v>
      </c>
      <c r="Y49" s="1537">
        <v>15.561147784253986</v>
      </c>
      <c r="Z49" s="1537">
        <v>-6.4387963015505925</v>
      </c>
      <c r="AA49" s="1537">
        <v>-7.2457801375020834</v>
      </c>
      <c r="AB49" s="1537">
        <v>-12.302787838452382</v>
      </c>
      <c r="AC49" s="1537">
        <v>54.820648125225965</v>
      </c>
    </row>
    <row r="50" spans="3:29" x14ac:dyDescent="0.45">
      <c r="C50" s="3856"/>
      <c r="D50" s="1536" t="s">
        <v>1529</v>
      </c>
      <c r="E50" s="1537">
        <v>-6.533040523495492</v>
      </c>
      <c r="F50" s="1537">
        <v>15.399244068081048</v>
      </c>
      <c r="G50" s="1537">
        <v>26.849739743365848</v>
      </c>
      <c r="H50" s="1537">
        <v>18.666230853284709</v>
      </c>
      <c r="I50" s="1537">
        <v>32.376634758030761</v>
      </c>
      <c r="J50" s="1537">
        <v>-12.911566066394856</v>
      </c>
      <c r="K50" s="1537">
        <v>-22.571446880290949</v>
      </c>
      <c r="L50" s="1537">
        <v>28.481896512822715</v>
      </c>
      <c r="M50" s="1537">
        <v>34.757507213004601</v>
      </c>
      <c r="N50" s="1538">
        <v>1.3316538157179589</v>
      </c>
      <c r="O50" s="1537">
        <v>3.9434413773056738</v>
      </c>
      <c r="P50" s="1537">
        <v>8.3600171833845582</v>
      </c>
      <c r="Q50" s="1537">
        <v>10.261510213564675</v>
      </c>
      <c r="R50" s="1537">
        <v>1.4205925878836843</v>
      </c>
      <c r="S50" s="1537">
        <v>-18.641023613019055</v>
      </c>
      <c r="T50" s="1537">
        <v>-11.429365469514114</v>
      </c>
      <c r="U50" s="1539">
        <v>43.79732216781742</v>
      </c>
      <c r="V50" s="1537">
        <v>-23.611136997495894</v>
      </c>
      <c r="W50" s="1537">
        <v>7.9497505267672466</v>
      </c>
      <c r="X50" s="1537">
        <v>3.2551428643859119</v>
      </c>
      <c r="Y50" s="1537">
        <v>15.777878684305696</v>
      </c>
      <c r="Z50" s="1537">
        <v>-0.51426443101072139</v>
      </c>
      <c r="AA50" s="1537">
        <v>7.5798947260596492</v>
      </c>
      <c r="AB50" s="1537">
        <v>-9.0419774974086593</v>
      </c>
      <c r="AC50" s="1537">
        <v>37.641892005409325</v>
      </c>
    </row>
    <row r="51" spans="3:29" x14ac:dyDescent="0.45">
      <c r="C51" s="3856"/>
      <c r="D51" s="1536" t="s">
        <v>1530</v>
      </c>
      <c r="E51" s="1537">
        <v>-7.5257569970865079</v>
      </c>
      <c r="F51" s="1537">
        <v>-1.0125715535757718</v>
      </c>
      <c r="G51" s="1537">
        <v>18.276118058984402</v>
      </c>
      <c r="H51" s="1537">
        <v>-11.789529132534605</v>
      </c>
      <c r="I51" s="1537">
        <v>20.408890023316474</v>
      </c>
      <c r="J51" s="1537">
        <v>-14.209030486743549</v>
      </c>
      <c r="K51" s="1537">
        <v>12.652440921024159</v>
      </c>
      <c r="L51" s="1537">
        <v>26.067357199168089</v>
      </c>
      <c r="M51" s="1537">
        <v>-3.9730756691331091</v>
      </c>
      <c r="N51" s="1538">
        <v>1.1062745766868769</v>
      </c>
      <c r="O51" s="1537">
        <v>11.259416892838313</v>
      </c>
      <c r="P51" s="1537">
        <v>6.4811518527054783</v>
      </c>
      <c r="Q51" s="1537">
        <v>10.363645364259783</v>
      </c>
      <c r="R51" s="1537">
        <v>3.7396736363000422</v>
      </c>
      <c r="S51" s="1537">
        <v>-20.492776276565834</v>
      </c>
      <c r="T51" s="1537">
        <v>-3.4837014490136986</v>
      </c>
      <c r="U51" s="1539">
        <v>2.6382666812711388</v>
      </c>
      <c r="V51" s="1537">
        <v>-48.035408070035793</v>
      </c>
      <c r="W51" s="1537">
        <v>2.4731615141880416</v>
      </c>
      <c r="X51" s="1537">
        <v>-38.611845122047356</v>
      </c>
      <c r="Y51" s="1537">
        <v>14.888881679015469</v>
      </c>
      <c r="Z51" s="1537">
        <v>-2.0462960635782004</v>
      </c>
      <c r="AA51" s="1537">
        <v>-3.8804768932694538</v>
      </c>
      <c r="AB51" s="1537">
        <v>-28.860719949454516</v>
      </c>
      <c r="AC51" s="1537">
        <v>-41.66519752873608</v>
      </c>
    </row>
    <row r="52" spans="3:29" x14ac:dyDescent="0.45">
      <c r="C52" s="3835">
        <v>2020</v>
      </c>
      <c r="D52" s="1512" t="s">
        <v>1531</v>
      </c>
      <c r="E52" s="849">
        <v>-10.898141350665684</v>
      </c>
      <c r="F52" s="849">
        <v>-22.295335506610567</v>
      </c>
      <c r="G52" s="849">
        <v>11.48589466048597</v>
      </c>
      <c r="H52" s="849">
        <v>-37.739802082921386</v>
      </c>
      <c r="I52" s="849">
        <v>32.243123910735385</v>
      </c>
      <c r="J52" s="849">
        <v>-10.814931022748143</v>
      </c>
      <c r="K52" s="849">
        <v>3.3746173772576262</v>
      </c>
      <c r="L52" s="849">
        <v>3.5237832100605826</v>
      </c>
      <c r="M52" s="849">
        <v>-11.318957238712992</v>
      </c>
      <c r="N52" s="849">
        <v>0.71042966153800446</v>
      </c>
      <c r="O52" s="849">
        <v>6.6028809850044503</v>
      </c>
      <c r="P52" s="849">
        <v>2.0037748109664961</v>
      </c>
      <c r="Q52" s="849">
        <v>4.6438896913665424</v>
      </c>
      <c r="R52" s="849">
        <v>5.0257522168787867</v>
      </c>
      <c r="S52" s="849">
        <v>-14.103633620255582</v>
      </c>
      <c r="T52" s="849">
        <v>-7.9491583838529261</v>
      </c>
      <c r="U52" s="849">
        <v>4.4845000693617489</v>
      </c>
      <c r="V52" s="849">
        <v>-33.025154492757061</v>
      </c>
      <c r="W52" s="849">
        <v>10.925182162734973</v>
      </c>
      <c r="X52" s="849">
        <v>-14.099868505936113</v>
      </c>
      <c r="Y52" s="849">
        <v>10.913564482523206</v>
      </c>
      <c r="Z52" s="849">
        <v>13.706526783930933</v>
      </c>
      <c r="AA52" s="849">
        <v>5.9237520727557182</v>
      </c>
      <c r="AB52" s="849">
        <v>-4.8081911425335271</v>
      </c>
      <c r="AC52" s="849">
        <v>-99.02595893005622</v>
      </c>
    </row>
    <row r="53" spans="3:29" ht="12.75" customHeight="1" x14ac:dyDescent="0.45">
      <c r="C53" s="3835"/>
      <c r="D53" s="1512" t="s">
        <v>1532</v>
      </c>
      <c r="E53" s="849">
        <v>-15.958848143913118</v>
      </c>
      <c r="F53" s="849">
        <v>37.727057044295883</v>
      </c>
      <c r="G53" s="849">
        <v>13.92296773827066</v>
      </c>
      <c r="H53" s="849">
        <v>24.23169811317219</v>
      </c>
      <c r="I53" s="849">
        <v>2.9339783731058158</v>
      </c>
      <c r="J53" s="849">
        <v>-16.942917396372444</v>
      </c>
      <c r="K53" s="849">
        <v>4.3994716347249998</v>
      </c>
      <c r="L53" s="849">
        <v>-2.1990315655233537</v>
      </c>
      <c r="M53" s="849">
        <v>65.803632367886351</v>
      </c>
      <c r="N53" s="849">
        <v>-2.5208465486599989</v>
      </c>
      <c r="O53" s="849">
        <v>-0.66776116471046565</v>
      </c>
      <c r="P53" s="849">
        <v>-0.73923676818778572</v>
      </c>
      <c r="Q53" s="849">
        <v>0.34731356493337118</v>
      </c>
      <c r="R53" s="849">
        <v>-0.97928435596897656</v>
      </c>
      <c r="S53" s="849">
        <v>-13.04728012873572</v>
      </c>
      <c r="T53" s="849">
        <v>-20.193301859588185</v>
      </c>
      <c r="U53" s="849">
        <v>-6.9700198066277972</v>
      </c>
      <c r="V53" s="849">
        <v>-33.539497074927638</v>
      </c>
      <c r="W53" s="849">
        <v>3.7365877888166117</v>
      </c>
      <c r="X53" s="849">
        <v>-14.219756696092755</v>
      </c>
      <c r="Y53" s="849">
        <v>-2.9327035145692975</v>
      </c>
      <c r="Z53" s="849">
        <v>-4.7215791386133921</v>
      </c>
      <c r="AA53" s="849">
        <v>-22.421341528954645</v>
      </c>
      <c r="AB53" s="849">
        <v>-13.516350597297514</v>
      </c>
      <c r="AC53" s="849">
        <v>-255.80991573245609</v>
      </c>
    </row>
    <row r="54" spans="3:29" x14ac:dyDescent="0.45">
      <c r="C54" s="3835"/>
      <c r="D54" s="1512" t="s">
        <v>1529</v>
      </c>
      <c r="E54" s="849">
        <v>-27.869235739327454</v>
      </c>
      <c r="F54" s="849">
        <v>-13.63934448701313</v>
      </c>
      <c r="G54" s="849">
        <v>8.929775365285316</v>
      </c>
      <c r="H54" s="849">
        <v>-12.774592070284662</v>
      </c>
      <c r="I54" s="849">
        <v>6.7630796847772654</v>
      </c>
      <c r="J54" s="849">
        <v>-44.525967163125138</v>
      </c>
      <c r="K54" s="849">
        <v>-28.798773770484942</v>
      </c>
      <c r="L54" s="849">
        <v>-5.0629462925642397</v>
      </c>
      <c r="M54" s="849">
        <v>-14.225087354936461</v>
      </c>
      <c r="N54" s="849">
        <v>-20.474729997532094</v>
      </c>
      <c r="O54" s="849">
        <v>-5.2564360104266639</v>
      </c>
      <c r="P54" s="849">
        <v>-11.679026689646303</v>
      </c>
      <c r="Q54" s="849">
        <v>1.1507583822044558</v>
      </c>
      <c r="R54" s="849">
        <v>4.7495004851885865</v>
      </c>
      <c r="S54" s="849">
        <v>-20.57728640610955</v>
      </c>
      <c r="T54" s="849">
        <v>-30.114333378983915</v>
      </c>
      <c r="U54" s="849">
        <v>-47.919654525574074</v>
      </c>
      <c r="V54" s="849">
        <v>-52.54032625619314</v>
      </c>
      <c r="W54" s="849">
        <v>8.3473767040128326</v>
      </c>
      <c r="X54" s="849">
        <v>-14.733539673817052</v>
      </c>
      <c r="Y54" s="849">
        <v>6.4951418798360194</v>
      </c>
      <c r="Z54" s="849">
        <v>0.26472163446885544</v>
      </c>
      <c r="AA54" s="849">
        <v>10.231042014954454</v>
      </c>
      <c r="AB54" s="849">
        <v>-17.803337483413209</v>
      </c>
      <c r="AC54" s="849">
        <v>-175.65186211217895</v>
      </c>
    </row>
    <row r="55" spans="3:29" x14ac:dyDescent="0.45">
      <c r="C55" s="3835"/>
      <c r="D55" s="1541" t="s">
        <v>1530</v>
      </c>
      <c r="E55" s="849">
        <v>-17.580480089037422</v>
      </c>
      <c r="F55" s="849">
        <v>5.2370752476579572</v>
      </c>
      <c r="G55" s="849">
        <v>9.6733191836037626</v>
      </c>
      <c r="H55" s="849">
        <v>-8.1012240323770346</v>
      </c>
      <c r="I55" s="849">
        <v>14.672555690199934</v>
      </c>
      <c r="J55" s="849">
        <v>-38.772759947840228</v>
      </c>
      <c r="K55" s="849">
        <v>8.5170999374910572</v>
      </c>
      <c r="L55" s="849">
        <v>-13.37877354894426</v>
      </c>
      <c r="M55" s="849">
        <v>-16.806289747525092</v>
      </c>
      <c r="N55" s="849">
        <v>-12.946581788405624</v>
      </c>
      <c r="O55" s="849">
        <v>8.0850094689451755</v>
      </c>
      <c r="P55" s="849">
        <v>-1.0329027030358413</v>
      </c>
      <c r="Q55" s="849">
        <v>4.8997271918697116</v>
      </c>
      <c r="R55" s="849">
        <v>3.0862456057587924</v>
      </c>
      <c r="S55" s="849">
        <v>-19.838369998431087</v>
      </c>
      <c r="T55" s="849">
        <v>-20.052801726767452</v>
      </c>
      <c r="U55" s="849">
        <v>12.225609925174819</v>
      </c>
      <c r="V55" s="849">
        <v>-11.208469228212657</v>
      </c>
      <c r="W55" s="849">
        <v>1.6440195504366004</v>
      </c>
      <c r="X55" s="849">
        <v>-9.9518909110720166</v>
      </c>
      <c r="Y55" s="849">
        <v>17.274301798775841</v>
      </c>
      <c r="Z55" s="849">
        <v>-4.5462697157553249</v>
      </c>
      <c r="AA55" s="849">
        <v>2.6003970023983065</v>
      </c>
      <c r="AB55" s="849">
        <v>-12.196540372465902</v>
      </c>
      <c r="AC55" s="849">
        <v>77.237657436775905</v>
      </c>
    </row>
    <row r="56" spans="3:29" x14ac:dyDescent="0.45">
      <c r="C56" s="3856">
        <v>2021</v>
      </c>
      <c r="D56" s="1536" t="s">
        <v>1531</v>
      </c>
      <c r="E56" s="1537">
        <v>-11.868310224706494</v>
      </c>
      <c r="F56" s="1537">
        <v>6.3267449392065718</v>
      </c>
      <c r="G56" s="1537">
        <v>-1.0500788002404928</v>
      </c>
      <c r="H56" s="1537">
        <v>9.6342384108718786</v>
      </c>
      <c r="I56" s="1537">
        <v>-1.3264146481437555</v>
      </c>
      <c r="J56" s="1537">
        <v>0.73131576833863365</v>
      </c>
      <c r="K56" s="1537">
        <v>-148.64588090399923</v>
      </c>
      <c r="L56" s="1537">
        <v>14.047234468359177</v>
      </c>
      <c r="M56" s="1537">
        <v>-5.550180783981407</v>
      </c>
      <c r="N56" s="1537">
        <v>-12.865102250123453</v>
      </c>
      <c r="O56" s="1537">
        <v>8.751612493778401</v>
      </c>
      <c r="P56" s="1537">
        <v>2.6188602157915728</v>
      </c>
      <c r="Q56" s="1537">
        <v>7.1490161928503273</v>
      </c>
      <c r="R56" s="1537">
        <v>-1.1551261022238739</v>
      </c>
      <c r="S56" s="1537">
        <v>-5.6801562421405611</v>
      </c>
      <c r="T56" s="1537">
        <v>-14.996951696341249</v>
      </c>
      <c r="U56" s="1537">
        <v>24.992154934379897</v>
      </c>
      <c r="V56" s="1537">
        <v>-9.145453435222004</v>
      </c>
      <c r="W56" s="1537">
        <v>8.772775374233202</v>
      </c>
      <c r="X56" s="1537">
        <v>8.7972757886077879</v>
      </c>
      <c r="Y56" s="1537">
        <v>21.448733501139198</v>
      </c>
      <c r="Z56" s="1537">
        <v>-3.3647877738786884</v>
      </c>
      <c r="AA56" s="1537">
        <v>4.1542063574570225</v>
      </c>
      <c r="AB56" s="1537">
        <v>1.83384775980974</v>
      </c>
      <c r="AC56" s="1537">
        <v>34.716781243591583</v>
      </c>
    </row>
    <row r="57" spans="3:29" x14ac:dyDescent="0.45">
      <c r="C57" s="3856"/>
      <c r="D57" s="1536" t="s">
        <v>1532</v>
      </c>
      <c r="E57" s="1537">
        <v>-12.990678675935428</v>
      </c>
      <c r="F57" s="1537">
        <v>41.036398218744907</v>
      </c>
      <c r="G57" s="1537">
        <v>13.069916893022151</v>
      </c>
      <c r="H57" s="1537">
        <v>29.042234788447306</v>
      </c>
      <c r="I57" s="1537">
        <v>22.885409433568704</v>
      </c>
      <c r="J57" s="1537">
        <v>3.6611013594332302</v>
      </c>
      <c r="K57" s="1537">
        <v>-39.039228652471827</v>
      </c>
      <c r="L57" s="1537">
        <v>24.345770959315846</v>
      </c>
      <c r="M57" s="1537">
        <v>45.850554641672467</v>
      </c>
      <c r="N57" s="1537">
        <v>-7.3717578074251682</v>
      </c>
      <c r="O57" s="1537">
        <v>7.2347097567792922</v>
      </c>
      <c r="P57" s="1537">
        <v>0.63778121635540952</v>
      </c>
      <c r="Q57" s="1537">
        <v>10.191781166695407</v>
      </c>
      <c r="R57" s="1537">
        <v>3.1884857176014352</v>
      </c>
      <c r="S57" s="1537">
        <v>3.9461751063465584</v>
      </c>
      <c r="T57" s="1537">
        <v>-16.48218223889522</v>
      </c>
      <c r="U57" s="1537">
        <v>40.396867032130238</v>
      </c>
      <c r="V57" s="1537">
        <v>-26.081895312051532</v>
      </c>
      <c r="W57" s="1537">
        <v>-46.268341957276327</v>
      </c>
      <c r="X57" s="1537">
        <v>-84.855012717512992</v>
      </c>
      <c r="Y57" s="1537">
        <v>9.9302332566886875</v>
      </c>
      <c r="Z57" s="1537">
        <v>-10.29378569640803</v>
      </c>
      <c r="AA57" s="1537">
        <v>-5.1967694558798048</v>
      </c>
      <c r="AB57" s="1537">
        <v>-56.773518346409901</v>
      </c>
      <c r="AC57" s="1537">
        <v>33.264548469473908</v>
      </c>
    </row>
    <row r="58" spans="3:29" x14ac:dyDescent="0.45">
      <c r="C58" s="3856"/>
      <c r="D58" s="1536" t="s">
        <v>1529</v>
      </c>
      <c r="E58" s="1537">
        <v>-14.400267127468535</v>
      </c>
      <c r="F58" s="1537">
        <v>27.036211280359339</v>
      </c>
      <c r="G58" s="1537">
        <v>-2.0934999946999659</v>
      </c>
      <c r="H58" s="1537">
        <v>13.35977741411506</v>
      </c>
      <c r="I58" s="1537">
        <v>38.558679590272938</v>
      </c>
      <c r="J58" s="1537">
        <v>-17.079181511598936</v>
      </c>
      <c r="K58" s="1537">
        <v>-39.474968885407961</v>
      </c>
      <c r="L58" s="1537">
        <v>10.027080215665176</v>
      </c>
      <c r="M58" s="1537">
        <v>-4.7545150891355874</v>
      </c>
      <c r="N58" s="1537">
        <v>-6.4495930112639377E-2</v>
      </c>
      <c r="O58" s="1537">
        <v>6.4238955123537904</v>
      </c>
      <c r="P58" s="1537">
        <v>3.346117928554825</v>
      </c>
      <c r="Q58" s="1537">
        <v>5.2837159112979304</v>
      </c>
      <c r="R58" s="1537">
        <v>2.1333213491423928</v>
      </c>
      <c r="S58" s="1537">
        <v>-8.5814640614579503</v>
      </c>
      <c r="T58" s="1537">
        <v>-8.9626055104770543</v>
      </c>
      <c r="U58" s="1537">
        <v>5.0032001239005393</v>
      </c>
      <c r="V58" s="1537">
        <v>-19.496024089553849</v>
      </c>
      <c r="W58" s="1537">
        <v>-26.996119521061964</v>
      </c>
      <c r="X58" s="1537">
        <v>-43.044742353558348</v>
      </c>
      <c r="Y58" s="1537">
        <v>2.6525082835952234</v>
      </c>
      <c r="Z58" s="1537">
        <v>-17.519513698407259</v>
      </c>
      <c r="AA58" s="1537">
        <v>-8.8032491113407225</v>
      </c>
      <c r="AB58" s="1537">
        <v>-43.604330907770731</v>
      </c>
      <c r="AC58" s="1537">
        <v>22.118685096214524</v>
      </c>
    </row>
    <row r="59" spans="3:29" x14ac:dyDescent="0.45">
      <c r="C59" s="3856"/>
      <c r="D59" s="1536" t="s">
        <v>1530</v>
      </c>
      <c r="E59" s="1537">
        <v>-14.544204066209501</v>
      </c>
      <c r="F59" s="1537">
        <v>-20.241106669135718</v>
      </c>
      <c r="G59" s="1537">
        <v>16.397775791888265</v>
      </c>
      <c r="H59" s="1537">
        <v>-34.434089244835256</v>
      </c>
      <c r="I59" s="1537">
        <v>24.393790617075421</v>
      </c>
      <c r="J59" s="1537">
        <v>-1.4522285423090118</v>
      </c>
      <c r="K59" s="1537">
        <v>-21.294301813550657</v>
      </c>
      <c r="L59" s="1537">
        <v>9.2386502236350001</v>
      </c>
      <c r="M59" s="1537">
        <v>6.0466029167366484</v>
      </c>
      <c r="N59" s="1537">
        <v>5.1462599312900421</v>
      </c>
      <c r="O59" s="1537">
        <v>-4.1140933153233874</v>
      </c>
      <c r="P59" s="1537">
        <v>2.2737614442607272</v>
      </c>
      <c r="Q59" s="1537">
        <v>1.8518647197024982</v>
      </c>
      <c r="R59" s="1537">
        <v>-0.57740966937891969</v>
      </c>
      <c r="S59" s="1537">
        <v>-13.507614292480131</v>
      </c>
      <c r="T59" s="1537">
        <v>-18.766391355671217</v>
      </c>
      <c r="U59" s="1537">
        <v>28.773908130146346</v>
      </c>
      <c r="V59" s="1537">
        <v>-72.920168432360143</v>
      </c>
      <c r="W59" s="1537">
        <v>5.0148065934400439</v>
      </c>
      <c r="X59" s="1537">
        <v>-31.304669991457885</v>
      </c>
      <c r="Y59" s="1537">
        <v>10.801465875093218</v>
      </c>
      <c r="Z59" s="1537">
        <v>-27.982691286603984</v>
      </c>
      <c r="AA59" s="1537">
        <v>-20.787857172410572</v>
      </c>
      <c r="AB59" s="1537">
        <v>-16.726896269355247</v>
      </c>
      <c r="AC59" s="1537">
        <v>-18.657908006640906</v>
      </c>
    </row>
    <row r="60" spans="3:29" x14ac:dyDescent="0.45">
      <c r="C60" s="3836">
        <v>2022</v>
      </c>
      <c r="D60" s="1514" t="s">
        <v>1531</v>
      </c>
      <c r="E60" s="1544">
        <v>-30.110427548391876</v>
      </c>
      <c r="F60" s="1544">
        <v>2.2367941438955854</v>
      </c>
      <c r="G60" s="1544">
        <v>11.117031531878204</v>
      </c>
      <c r="H60" s="1544">
        <v>-41.278541732313094</v>
      </c>
      <c r="I60" s="1544">
        <v>37.48414503281905</v>
      </c>
      <c r="J60" s="1544">
        <v>-11.163382176347399</v>
      </c>
      <c r="K60" s="1544">
        <v>-1.4826751049148048</v>
      </c>
      <c r="L60" s="1544">
        <v>1.6665356139817713</v>
      </c>
      <c r="M60" s="1544">
        <v>11.490893696230104</v>
      </c>
      <c r="N60" s="1544">
        <v>-1.0303104280445237</v>
      </c>
      <c r="O60" s="1544">
        <v>-9.9603777193146943</v>
      </c>
      <c r="P60" s="1544">
        <v>2.3889851669595532</v>
      </c>
      <c r="Q60" s="1544">
        <v>2.1541084695842803</v>
      </c>
      <c r="R60" s="1544">
        <v>-0.60023856324283298</v>
      </c>
      <c r="S60" s="1544">
        <v>-22.025437910512963</v>
      </c>
      <c r="T60" s="1544">
        <v>-23.7257324003977</v>
      </c>
      <c r="U60" s="1544">
        <v>17.581690526647975</v>
      </c>
      <c r="V60" s="1544">
        <v>-43.747982556982365</v>
      </c>
      <c r="W60" s="1544">
        <v>-68.584901098973333</v>
      </c>
      <c r="X60" s="1544">
        <v>-145.61220370503861</v>
      </c>
      <c r="Y60" s="1544">
        <v>14.177020887836283</v>
      </c>
      <c r="Z60" s="1544">
        <v>-5.9865080452528838</v>
      </c>
      <c r="AA60" s="1544">
        <v>12.157741517614532</v>
      </c>
      <c r="AB60" s="1544">
        <v>-76.444071108778502</v>
      </c>
      <c r="AC60" s="1544">
        <v>21.204220440463022</v>
      </c>
    </row>
    <row r="61" spans="3:29" x14ac:dyDescent="0.45">
      <c r="C61" s="3836"/>
      <c r="D61" s="1514" t="s">
        <v>1532</v>
      </c>
      <c r="E61" s="1544">
        <v>-12.563940448573904</v>
      </c>
      <c r="F61" s="1544">
        <v>-37.602880874097558</v>
      </c>
      <c r="G61" s="1544">
        <v>34.621122026153678</v>
      </c>
      <c r="H61" s="1544">
        <v>-2.4036040130721776</v>
      </c>
      <c r="I61" s="1544">
        <v>48.895912471076826</v>
      </c>
      <c r="J61" s="1544">
        <v>-10.851715203346837</v>
      </c>
      <c r="K61" s="1544">
        <v>10.615085079698144</v>
      </c>
      <c r="L61" s="1544">
        <v>19.450766108883759</v>
      </c>
      <c r="M61" s="1544">
        <v>45.524659598627423</v>
      </c>
      <c r="N61" s="1544">
        <v>2.3020678498830525</v>
      </c>
      <c r="O61" s="1544">
        <v>1.7685846970523649</v>
      </c>
      <c r="P61" s="1544">
        <v>4.0715961264539562</v>
      </c>
      <c r="Q61" s="1544">
        <v>7.3018400819119087</v>
      </c>
      <c r="R61" s="1544">
        <v>-2.4548872061052931</v>
      </c>
      <c r="S61" s="1544">
        <v>-7.0571890094489911</v>
      </c>
      <c r="T61" s="1544">
        <v>-12.695229735500691</v>
      </c>
      <c r="U61" s="1544">
        <v>-28.993151380887234</v>
      </c>
      <c r="V61" s="1544">
        <v>-37.079170861628988</v>
      </c>
      <c r="W61" s="1544">
        <v>-0.81534650862281366</v>
      </c>
      <c r="X61" s="1544">
        <v>-41.549102018684884</v>
      </c>
      <c r="Y61" s="1544">
        <v>19.614652420077153</v>
      </c>
      <c r="Z61" s="1544">
        <v>-4.5364951360352386</v>
      </c>
      <c r="AA61" s="1544">
        <v>-9.147076213108841</v>
      </c>
      <c r="AB61" s="1544">
        <v>-18.060989843738732</v>
      </c>
      <c r="AC61" s="1544">
        <v>39.788180152486625</v>
      </c>
    </row>
    <row r="62" spans="3:29" x14ac:dyDescent="0.45">
      <c r="C62" s="3836"/>
      <c r="D62" s="1514" t="s">
        <v>1529</v>
      </c>
      <c r="E62" s="1544">
        <v>-7.1270397066021989</v>
      </c>
      <c r="F62" s="1544">
        <v>-24.105105558641824</v>
      </c>
      <c r="G62" s="1544">
        <v>9.9817749760804819</v>
      </c>
      <c r="H62" s="1544">
        <v>-14.05253312552494</v>
      </c>
      <c r="I62" s="1544">
        <v>41.160017436593691</v>
      </c>
      <c r="J62" s="1544">
        <v>-14.795446917647681</v>
      </c>
      <c r="K62" s="1544">
        <v>-53.965261185020964</v>
      </c>
      <c r="L62" s="1544">
        <v>11.396267343920156</v>
      </c>
      <c r="M62" s="1544">
        <v>-25.895875968406955</v>
      </c>
      <c r="N62" s="1544">
        <v>16.67337908092988</v>
      </c>
      <c r="O62" s="1544">
        <v>6.1390744672786557</v>
      </c>
      <c r="P62" s="1544">
        <v>13.917620800460002</v>
      </c>
      <c r="Q62" s="1544">
        <v>0.28976791578790462</v>
      </c>
      <c r="R62" s="1544">
        <v>7.5284156240266089</v>
      </c>
      <c r="S62" s="1544">
        <v>-14.311749605244012</v>
      </c>
      <c r="T62" s="1544">
        <v>2.209625344521712</v>
      </c>
      <c r="U62" s="1544">
        <v>-30.719787606831844</v>
      </c>
      <c r="V62" s="1544">
        <v>-1.9339102384336844</v>
      </c>
      <c r="W62" s="1544">
        <v>-4.1540784216441855</v>
      </c>
      <c r="X62" s="1544">
        <v>-5.4943326828167622</v>
      </c>
      <c r="Y62" s="1544">
        <v>1.9648493036591976</v>
      </c>
      <c r="Z62" s="1544">
        <v>-18.228348414995825</v>
      </c>
      <c r="AA62" s="1544">
        <v>-23.669351869512084</v>
      </c>
      <c r="AB62" s="1544">
        <v>-14.589361638269951</v>
      </c>
      <c r="AC62" s="1544">
        <v>73.852995988373422</v>
      </c>
    </row>
    <row r="63" spans="3:29" x14ac:dyDescent="0.45">
      <c r="C63" s="3836"/>
      <c r="D63" s="4301" t="s">
        <v>1530</v>
      </c>
      <c r="E63" s="1544">
        <v>-5.7666846747667124</v>
      </c>
      <c r="F63" s="1544">
        <v>-6.5020077540278036</v>
      </c>
      <c r="G63" s="1544">
        <v>18.667941252791536</v>
      </c>
      <c r="H63" s="1544">
        <v>-23.771773508770945</v>
      </c>
      <c r="I63" s="1544">
        <v>49.01707851140366</v>
      </c>
      <c r="J63" s="1544">
        <v>-9.1005509084867491</v>
      </c>
      <c r="K63" s="1544">
        <v>13.713558065195885</v>
      </c>
      <c r="L63" s="1544">
        <v>13.032754405840862</v>
      </c>
      <c r="M63" s="1544">
        <v>18.992569623591848</v>
      </c>
      <c r="N63" s="1544">
        <v>9.5032650845880564</v>
      </c>
      <c r="O63" s="1544">
        <v>7.0648088932355178</v>
      </c>
      <c r="P63" s="1544">
        <v>5.8078773981733987</v>
      </c>
      <c r="Q63" s="1544">
        <v>1.38519232099933</v>
      </c>
      <c r="R63" s="1544">
        <v>3.9904465322518545</v>
      </c>
      <c r="S63" s="1544">
        <v>-10.575232173148883</v>
      </c>
      <c r="T63" s="1544">
        <v>-3.6008476629021171</v>
      </c>
      <c r="U63" s="1544">
        <v>-50.752022074661816</v>
      </c>
      <c r="V63" s="1544">
        <v>-25.869251908808842</v>
      </c>
      <c r="W63" s="1544">
        <v>5.7800005113417514</v>
      </c>
      <c r="X63" s="1544">
        <v>-4.1994027065973754</v>
      </c>
      <c r="Y63" s="1544">
        <v>9.9298715563165523</v>
      </c>
      <c r="Z63" s="1544">
        <v>-4.1993761682357782</v>
      </c>
      <c r="AA63" s="1544">
        <v>0.95087129979613616</v>
      </c>
      <c r="AB63" s="1544">
        <v>-9.8081531648020519</v>
      </c>
      <c r="AC63" s="1544">
        <v>-17.496592384255017</v>
      </c>
    </row>
    <row r="64" spans="3:29" s="2849" customFormat="1" x14ac:dyDescent="0.45">
      <c r="C64" s="3836">
        <v>2023</v>
      </c>
      <c r="D64" s="4301" t="s">
        <v>1531</v>
      </c>
      <c r="E64" s="4302">
        <v>-6.7933042192549742</v>
      </c>
      <c r="F64" s="4302">
        <v>6.3374005673506888</v>
      </c>
      <c r="G64" s="4302">
        <v>25.862272041677453</v>
      </c>
      <c r="H64" s="4302">
        <v>10.981436303410934</v>
      </c>
      <c r="I64" s="4302">
        <v>45.811795717437938</v>
      </c>
      <c r="J64" s="4302">
        <v>-2.6574766143425919</v>
      </c>
      <c r="K64" s="4302">
        <v>4.3689276135493484</v>
      </c>
      <c r="L64" s="4302">
        <v>21.255012606492048</v>
      </c>
      <c r="M64" s="4302">
        <v>48.809020232444276</v>
      </c>
      <c r="N64" s="4302">
        <v>-1.4143634557621019</v>
      </c>
      <c r="O64" s="4302">
        <v>6.8259197051801639</v>
      </c>
      <c r="P64" s="4302">
        <v>6.6936071280656968</v>
      </c>
      <c r="Q64" s="4302">
        <v>5.0833577178419675</v>
      </c>
      <c r="R64" s="4302">
        <v>1.2373002362733196</v>
      </c>
      <c r="S64" s="4302">
        <v>-2.0134432787867258</v>
      </c>
      <c r="T64" s="4302">
        <v>-6.0987704132943064</v>
      </c>
      <c r="U64" s="4302">
        <v>-14.061698617567883</v>
      </c>
      <c r="V64" s="4302">
        <v>5.8090348282824227</v>
      </c>
      <c r="W64" s="4302">
        <v>-13.429299474251479</v>
      </c>
      <c r="X64" s="4302">
        <v>-29.574315259439093</v>
      </c>
      <c r="Y64" s="4302">
        <v>16.571960351510871</v>
      </c>
      <c r="Z64" s="4302">
        <v>5.8419338333555819</v>
      </c>
      <c r="AA64" s="4302">
        <v>5.9313491538359671</v>
      </c>
      <c r="AB64" s="4302">
        <v>-11.252402600950015</v>
      </c>
      <c r="AC64" s="4302">
        <v>17.730701318433482</v>
      </c>
    </row>
    <row r="65" spans="3:29" s="2849" customFormat="1" x14ac:dyDescent="0.45">
      <c r="C65" s="3836"/>
      <c r="D65" s="4301" t="s">
        <v>1532</v>
      </c>
      <c r="E65" s="4302">
        <v>-4.9668915740132551</v>
      </c>
      <c r="F65" s="4302">
        <v>4.9886344148234132</v>
      </c>
      <c r="G65" s="4302">
        <v>21.196348555793474</v>
      </c>
      <c r="H65" s="4302">
        <v>-2.5076873925839855</v>
      </c>
      <c r="I65" s="4302">
        <v>34.016432267232716</v>
      </c>
      <c r="J65" s="4302">
        <v>-10.572206180229786</v>
      </c>
      <c r="K65" s="4302">
        <v>12.481050906501762</v>
      </c>
      <c r="L65" s="4302">
        <v>28.05973040154791</v>
      </c>
      <c r="M65" s="4302">
        <v>-1.0294470731128955</v>
      </c>
      <c r="N65" s="4302">
        <v>1.9371083606936161</v>
      </c>
      <c r="O65" s="4302">
        <v>4.1596383508222718</v>
      </c>
      <c r="P65" s="4302">
        <v>3.9062958250188733</v>
      </c>
      <c r="Q65" s="4302">
        <v>2.2057414705923031</v>
      </c>
      <c r="R65" s="4302">
        <v>4.3993889145845806</v>
      </c>
      <c r="S65" s="4302">
        <v>0.13407920991611585</v>
      </c>
      <c r="T65" s="4302">
        <v>-4.913690392511092</v>
      </c>
      <c r="U65" s="4302">
        <v>-24.271533592824888</v>
      </c>
      <c r="V65" s="4302">
        <v>5.7153459982186767</v>
      </c>
      <c r="W65" s="4302">
        <v>-0.72824124626218589</v>
      </c>
      <c r="X65" s="4302">
        <v>5.4803662762259702</v>
      </c>
      <c r="Y65" s="4302">
        <v>20.623185660336503</v>
      </c>
      <c r="Z65" s="4302">
        <v>-0.74709766373660114</v>
      </c>
      <c r="AA65" s="4302">
        <v>14.232625178282371</v>
      </c>
      <c r="AB65" s="4302">
        <v>-5.3909429486914808</v>
      </c>
      <c r="AC65" s="1544">
        <v>-134.58475847681294</v>
      </c>
    </row>
    <row r="66" spans="3:29" s="2849" customFormat="1" x14ac:dyDescent="0.45">
      <c r="C66" s="3836"/>
      <c r="D66" s="4301" t="s">
        <v>1529</v>
      </c>
      <c r="E66" s="4302">
        <v>-11.256666969527101</v>
      </c>
      <c r="F66" s="4302">
        <v>7.9773028599839684</v>
      </c>
      <c r="G66" s="4302">
        <v>10.14035263066593</v>
      </c>
      <c r="H66" s="4302">
        <v>-13.042985160782051</v>
      </c>
      <c r="I66" s="4302">
        <v>25.53741805172189</v>
      </c>
      <c r="J66" s="4302">
        <v>-13.795074834564314</v>
      </c>
      <c r="K66" s="4302">
        <v>-9.6337329516868611</v>
      </c>
      <c r="L66" s="4302">
        <v>14.363650586695192</v>
      </c>
      <c r="M66" s="4302">
        <v>-10.861174849520305</v>
      </c>
      <c r="N66" s="4302">
        <v>5.0624443350826525</v>
      </c>
      <c r="O66" s="4302">
        <v>-3.8446582173935111</v>
      </c>
      <c r="P66" s="4302">
        <v>2.6332593710284682</v>
      </c>
      <c r="Q66" s="4302">
        <v>1.9282717184309979</v>
      </c>
      <c r="R66" s="4302">
        <v>-3.4509470926499448</v>
      </c>
      <c r="S66" s="4302">
        <v>-2.4271850937911252</v>
      </c>
      <c r="T66" s="4302">
        <v>-10.876559479557242</v>
      </c>
      <c r="U66" s="4302">
        <v>-28.003767757370383</v>
      </c>
      <c r="V66" s="4302">
        <v>-35.406357177911154</v>
      </c>
      <c r="W66" s="4302">
        <v>10.874106868814469</v>
      </c>
      <c r="X66" s="4302">
        <v>-10.478011397865901</v>
      </c>
      <c r="Y66" s="4302">
        <v>15.098122886405108</v>
      </c>
      <c r="Z66" s="4302">
        <v>2.9636468876554329</v>
      </c>
      <c r="AA66" s="4302">
        <v>-24.180949847376372</v>
      </c>
      <c r="AB66" s="4302">
        <v>-0.80365662139944349</v>
      </c>
      <c r="AC66" s="4302">
        <v>32.759860623642787</v>
      </c>
    </row>
    <row r="67" spans="3:29" s="2849" customFormat="1" x14ac:dyDescent="0.45">
      <c r="C67" s="3837"/>
      <c r="D67" s="1542" t="s">
        <v>1530</v>
      </c>
      <c r="E67" s="4303">
        <v>-10.021099689986897</v>
      </c>
      <c r="F67" s="4303">
        <v>-9.0806978485810372</v>
      </c>
      <c r="G67" s="4303">
        <v>15.911840993201862</v>
      </c>
      <c r="H67" s="4303">
        <v>-7.2884697841568356</v>
      </c>
      <c r="I67" s="4303">
        <v>34.208001281716221</v>
      </c>
      <c r="J67" s="4303">
        <v>3.2516571559995233</v>
      </c>
      <c r="K67" s="4303">
        <v>-0.54771274112104673</v>
      </c>
      <c r="L67" s="4303">
        <v>9.4965731490361254</v>
      </c>
      <c r="M67" s="4303">
        <v>5.7611512281278978</v>
      </c>
      <c r="N67" s="4303">
        <v>-4.0573169695600013</v>
      </c>
      <c r="O67" s="4303">
        <v>2.9901785349541092</v>
      </c>
      <c r="P67" s="4303">
        <v>-7.2480072931729893</v>
      </c>
      <c r="Q67" s="4303">
        <v>6.5413281880687233</v>
      </c>
      <c r="R67" s="4303">
        <v>7.5973631287161796</v>
      </c>
      <c r="S67" s="4303">
        <v>0.18697378971209627</v>
      </c>
      <c r="T67" s="4303">
        <v>-8.6788316346392786</v>
      </c>
      <c r="U67" s="4303">
        <v>-10.867209739048775</v>
      </c>
      <c r="V67" s="4303">
        <v>-8.8912389888873626</v>
      </c>
      <c r="W67" s="4303">
        <v>9.5446465222497103</v>
      </c>
      <c r="X67" s="4303">
        <v>-19.376458908414474</v>
      </c>
      <c r="Y67" s="4303">
        <v>19.182352425198403</v>
      </c>
      <c r="Z67" s="4303">
        <v>-1.1821679911253082</v>
      </c>
      <c r="AA67" s="4303">
        <v>1.9957418821564834</v>
      </c>
      <c r="AB67" s="4303">
        <v>-5.25909094115997</v>
      </c>
      <c r="AC67" s="4303">
        <v>28.362409360187492</v>
      </c>
    </row>
    <row r="68" spans="3:29" x14ac:dyDescent="0.45">
      <c r="C68" s="1285" t="s">
        <v>2417</v>
      </c>
      <c r="K68" s="178"/>
      <c r="R68" s="178"/>
    </row>
    <row r="69" spans="3:29" x14ac:dyDescent="0.45">
      <c r="C69" s="3778" t="s">
        <v>1534</v>
      </c>
      <c r="D69" s="3778"/>
      <c r="E69" s="3778"/>
      <c r="F69" s="3778"/>
      <c r="G69" s="3778"/>
      <c r="H69" s="3778"/>
      <c r="I69" s="3778"/>
      <c r="J69" s="3778"/>
      <c r="K69" s="3778"/>
      <c r="L69" s="3778"/>
      <c r="M69" s="3778"/>
      <c r="R69" s="178"/>
    </row>
    <row r="70" spans="3:29" x14ac:dyDescent="0.45">
      <c r="C70" s="3854" t="s">
        <v>7645</v>
      </c>
      <c r="D70" s="3854"/>
      <c r="E70" s="3854"/>
      <c r="F70" s="3854"/>
      <c r="G70" s="3854"/>
      <c r="H70" s="3854"/>
      <c r="I70" s="3854"/>
      <c r="J70" s="3854"/>
      <c r="K70" s="178"/>
      <c r="R70" s="178"/>
    </row>
  </sheetData>
  <mergeCells count="43">
    <mergeCell ref="C9:AC9"/>
    <mergeCell ref="A5:B5"/>
    <mergeCell ref="C5:AA5"/>
    <mergeCell ref="C1:D1"/>
    <mergeCell ref="A3:B3"/>
    <mergeCell ref="C3:AA3"/>
    <mergeCell ref="A4:B4"/>
    <mergeCell ref="C4:AA4"/>
    <mergeCell ref="A6:B6"/>
    <mergeCell ref="C6:AA6"/>
    <mergeCell ref="A9:A11"/>
    <mergeCell ref="C10:C13"/>
    <mergeCell ref="D10:D13"/>
    <mergeCell ref="E10:E13"/>
    <mergeCell ref="F10:AC10"/>
    <mergeCell ref="F11:M11"/>
    <mergeCell ref="N11:U11"/>
    <mergeCell ref="V11:AC11"/>
    <mergeCell ref="F12:G12"/>
    <mergeCell ref="H12:J12"/>
    <mergeCell ref="K12:M12"/>
    <mergeCell ref="N12:O12"/>
    <mergeCell ref="P12:R12"/>
    <mergeCell ref="S12:U12"/>
    <mergeCell ref="V12:W12"/>
    <mergeCell ref="X12:Z12"/>
    <mergeCell ref="AA12:AC12"/>
    <mergeCell ref="C14:C15"/>
    <mergeCell ref="C16:C19"/>
    <mergeCell ref="C20:C23"/>
    <mergeCell ref="C24:C27"/>
    <mergeCell ref="C28:C31"/>
    <mergeCell ref="C69:M69"/>
    <mergeCell ref="C70:J70"/>
    <mergeCell ref="C32:C35"/>
    <mergeCell ref="C36:C39"/>
    <mergeCell ref="C40:C43"/>
    <mergeCell ref="C44:C47"/>
    <mergeCell ref="C48:C51"/>
    <mergeCell ref="C52:C55"/>
    <mergeCell ref="C56:C59"/>
    <mergeCell ref="C60:C63"/>
    <mergeCell ref="C64:C67"/>
  </mergeCells>
  <conditionalFormatting sqref="B34:B37">
    <cfRule type="cellIs" dxfId="127" priority="254" operator="lessThan">
      <formula>-80</formula>
    </cfRule>
  </conditionalFormatting>
  <conditionalFormatting sqref="B34:B37">
    <cfRule type="cellIs" dxfId="126" priority="253" operator="lessThan">
      <formula>-100</formula>
    </cfRule>
  </conditionalFormatting>
  <conditionalFormatting sqref="E59:J59">
    <cfRule type="cellIs" dxfId="125" priority="32" operator="lessThan">
      <formula>-80</formula>
    </cfRule>
  </conditionalFormatting>
  <conditionalFormatting sqref="E59:J59">
    <cfRule type="cellIs" dxfId="124" priority="31" operator="lessThan">
      <formula>-100</formula>
    </cfRule>
  </conditionalFormatting>
  <conditionalFormatting sqref="AC60:AC63 AC65">
    <cfRule type="cellIs" dxfId="123" priority="24" operator="lessThan">
      <formula>-80</formula>
    </cfRule>
  </conditionalFormatting>
  <conditionalFormatting sqref="AC60:AC63 AC65">
    <cfRule type="cellIs" dxfId="122" priority="23" operator="lessThan">
      <formula>-100</formula>
    </cfRule>
  </conditionalFormatting>
  <conditionalFormatting sqref="U60:U62">
    <cfRule type="cellIs" dxfId="121" priority="20" operator="lessThan">
      <formula>-80</formula>
    </cfRule>
  </conditionalFormatting>
  <conditionalFormatting sqref="U60:U62">
    <cfRule type="cellIs" dxfId="120" priority="19" operator="lessThan">
      <formula>-100</formula>
    </cfRule>
  </conditionalFormatting>
  <conditionalFormatting sqref="U63">
    <cfRule type="cellIs" dxfId="119" priority="18" operator="lessThan">
      <formula>-80</formula>
    </cfRule>
  </conditionalFormatting>
  <conditionalFormatting sqref="U63">
    <cfRule type="cellIs" dxfId="118" priority="17" operator="lessThan">
      <formula>-100</formula>
    </cfRule>
  </conditionalFormatting>
  <conditionalFormatting sqref="U56:U58">
    <cfRule type="cellIs" dxfId="117" priority="34" operator="lessThan">
      <formula>-80</formula>
    </cfRule>
  </conditionalFormatting>
  <conditionalFormatting sqref="U56:U58">
    <cfRule type="cellIs" dxfId="116" priority="33" operator="lessThan">
      <formula>-100</formula>
    </cfRule>
  </conditionalFormatting>
  <conditionalFormatting sqref="E56:E58">
    <cfRule type="cellIs" dxfId="115" priority="40" operator="lessThan">
      <formula>-80</formula>
    </cfRule>
  </conditionalFormatting>
  <conditionalFormatting sqref="E56:E58">
    <cfRule type="cellIs" dxfId="114" priority="39" operator="lessThan">
      <formula>-100</formula>
    </cfRule>
  </conditionalFormatting>
  <conditionalFormatting sqref="AC56:AC58">
    <cfRule type="cellIs" dxfId="113" priority="38" operator="lessThan">
      <formula>-80</formula>
    </cfRule>
  </conditionalFormatting>
  <conditionalFormatting sqref="AC56:AC58">
    <cfRule type="cellIs" dxfId="112" priority="37" operator="lessThan">
      <formula>-100</formula>
    </cfRule>
  </conditionalFormatting>
  <conditionalFormatting sqref="N56:N58 AC56:AC58">
    <cfRule type="cellIs" dxfId="111" priority="36" operator="lessThan">
      <formula>-80</formula>
    </cfRule>
  </conditionalFormatting>
  <conditionalFormatting sqref="N56:N58 AC56:AC58">
    <cfRule type="cellIs" dxfId="110" priority="35" operator="lessThan">
      <formula>-100</formula>
    </cfRule>
  </conditionalFormatting>
  <conditionalFormatting sqref="N48:N50 AC48:AC50 AC52:AC55 N52:N55">
    <cfRule type="cellIs" dxfId="109" priority="56" operator="lessThan">
      <formula>-80</formula>
    </cfRule>
  </conditionalFormatting>
  <conditionalFormatting sqref="N48:N50 AC48:AC50 AC52:AC55 N52:N55">
    <cfRule type="cellIs" dxfId="108" priority="55" operator="lessThan">
      <formula>-100</formula>
    </cfRule>
  </conditionalFormatting>
  <conditionalFormatting sqref="U48:U50 U52:U54">
    <cfRule type="cellIs" dxfId="107" priority="54" operator="lessThan">
      <formula>-80</formula>
    </cfRule>
  </conditionalFormatting>
  <conditionalFormatting sqref="U48:U50 U52:U54">
    <cfRule type="cellIs" dxfId="106" priority="53" operator="lessThan">
      <formula>-100</formula>
    </cfRule>
  </conditionalFormatting>
  <conditionalFormatting sqref="U55">
    <cfRule type="cellIs" dxfId="105" priority="52" operator="lessThan">
      <formula>-80</formula>
    </cfRule>
  </conditionalFormatting>
  <conditionalFormatting sqref="U55">
    <cfRule type="cellIs" dxfId="104" priority="51" operator="lessThan">
      <formula>-100</formula>
    </cfRule>
  </conditionalFormatting>
  <conditionalFormatting sqref="E51:J51">
    <cfRule type="cellIs" dxfId="103" priority="50" operator="lessThan">
      <formula>-80</formula>
    </cfRule>
  </conditionalFormatting>
  <conditionalFormatting sqref="E51:J51">
    <cfRule type="cellIs" dxfId="102" priority="49" operator="lessThan">
      <formula>-100</formula>
    </cfRule>
  </conditionalFormatting>
  <conditionalFormatting sqref="E51">
    <cfRule type="cellIs" dxfId="101" priority="48" operator="lessThan">
      <formula>-80</formula>
    </cfRule>
  </conditionalFormatting>
  <conditionalFormatting sqref="E51">
    <cfRule type="cellIs" dxfId="100" priority="47" operator="lessThan">
      <formula>-100</formula>
    </cfRule>
  </conditionalFormatting>
  <conditionalFormatting sqref="D55">
    <cfRule type="cellIs" dxfId="99" priority="46" operator="lessThan">
      <formula>-80</formula>
    </cfRule>
  </conditionalFormatting>
  <conditionalFormatting sqref="D55">
    <cfRule type="cellIs" dxfId="98" priority="45" operator="lessThan">
      <formula>-100</formula>
    </cfRule>
  </conditionalFormatting>
  <conditionalFormatting sqref="D55">
    <cfRule type="cellIs" dxfId="97" priority="44" operator="lessThan">
      <formula>-80</formula>
    </cfRule>
  </conditionalFormatting>
  <conditionalFormatting sqref="D55">
    <cfRule type="cellIs" dxfId="96" priority="43" operator="lessThan">
      <formula>-100</formula>
    </cfRule>
  </conditionalFormatting>
  <conditionalFormatting sqref="E56:T58 V56:AB58">
    <cfRule type="cellIs" dxfId="95" priority="42" operator="lessThan">
      <formula>-80</formula>
    </cfRule>
  </conditionalFormatting>
  <conditionalFormatting sqref="E56:T58 V56:AB58">
    <cfRule type="cellIs" dxfId="94" priority="41" operator="lessThan">
      <formula>-100</formula>
    </cfRule>
  </conditionalFormatting>
  <conditionalFormatting sqref="E59">
    <cfRule type="cellIs" dxfId="93" priority="30" operator="lessThan">
      <formula>-80</formula>
    </cfRule>
  </conditionalFormatting>
  <conditionalFormatting sqref="E59">
    <cfRule type="cellIs" dxfId="92" priority="29" operator="lessThan">
      <formula>-100</formula>
    </cfRule>
  </conditionalFormatting>
  <conditionalFormatting sqref="V60:AB63 E60:T63">
    <cfRule type="cellIs" dxfId="91" priority="28" operator="lessThan">
      <formula>-80</formula>
    </cfRule>
  </conditionalFormatting>
  <conditionalFormatting sqref="V60:AB63 E60:T63">
    <cfRule type="cellIs" dxfId="90" priority="27" operator="lessThan">
      <formula>-100</formula>
    </cfRule>
  </conditionalFormatting>
  <conditionalFormatting sqref="E60:E63">
    <cfRule type="cellIs" dxfId="89" priority="26" operator="lessThan">
      <formula>-80</formula>
    </cfRule>
  </conditionalFormatting>
  <conditionalFormatting sqref="E60:E63">
    <cfRule type="cellIs" dxfId="88" priority="25" operator="lessThan">
      <formula>-100</formula>
    </cfRule>
  </conditionalFormatting>
  <conditionalFormatting sqref="AC60:AC63 N60:N63 AC65">
    <cfRule type="cellIs" dxfId="87" priority="22" operator="lessThan">
      <formula>-80</formula>
    </cfRule>
  </conditionalFormatting>
  <conditionalFormatting sqref="AC60:AC63 N60:N63 AC65">
    <cfRule type="cellIs" dxfId="86" priority="21" operator="lessThan">
      <formula>-100</formula>
    </cfRule>
  </conditionalFormatting>
  <conditionalFormatting sqref="E48:T50 V48:AB50 E14:J47 V52:AB55 E52:T55">
    <cfRule type="cellIs" dxfId="85" priority="72" operator="lessThan">
      <formula>-80</formula>
    </cfRule>
  </conditionalFormatting>
  <conditionalFormatting sqref="E48:T50 V48:AB50 E14:J47 V52:AB55 E52:T55">
    <cfRule type="cellIs" dxfId="84" priority="71" operator="lessThan">
      <formula>-100</formula>
    </cfRule>
  </conditionalFormatting>
  <conditionalFormatting sqref="E14:E19">
    <cfRule type="cellIs" dxfId="83" priority="70" operator="lessThan">
      <formula>-80</formula>
    </cfRule>
  </conditionalFormatting>
  <conditionalFormatting sqref="E14:E19">
    <cfRule type="cellIs" dxfId="82" priority="69" operator="lessThan">
      <formula>-100</formula>
    </cfRule>
  </conditionalFormatting>
  <conditionalFormatting sqref="E20:E39">
    <cfRule type="cellIs" dxfId="81" priority="68" operator="lessThan">
      <formula>-80</formula>
    </cfRule>
  </conditionalFormatting>
  <conditionalFormatting sqref="E20:E39">
    <cfRule type="cellIs" dxfId="80" priority="67" operator="lessThan">
      <formula>-100</formula>
    </cfRule>
  </conditionalFormatting>
  <conditionalFormatting sqref="E40:E43">
    <cfRule type="cellIs" dxfId="79" priority="66" operator="lessThan">
      <formula>-80</formula>
    </cfRule>
  </conditionalFormatting>
  <conditionalFormatting sqref="E40:E43">
    <cfRule type="cellIs" dxfId="78" priority="65" operator="lessThan">
      <formula>-100</formula>
    </cfRule>
  </conditionalFormatting>
  <conditionalFormatting sqref="E44">
    <cfRule type="cellIs" dxfId="77" priority="64" operator="lessThan">
      <formula>-80</formula>
    </cfRule>
  </conditionalFormatting>
  <conditionalFormatting sqref="E44">
    <cfRule type="cellIs" dxfId="76" priority="63" operator="lessThan">
      <formula>-100</formula>
    </cfRule>
  </conditionalFormatting>
  <conditionalFormatting sqref="E45:E47">
    <cfRule type="cellIs" dxfId="75" priority="62" operator="lessThan">
      <formula>-80</formula>
    </cfRule>
  </conditionalFormatting>
  <conditionalFormatting sqref="E45:E47">
    <cfRule type="cellIs" dxfId="74" priority="61" operator="lessThan">
      <formula>-100</formula>
    </cfRule>
  </conditionalFormatting>
  <conditionalFormatting sqref="E48:E50 E52:E55">
    <cfRule type="cellIs" dxfId="73" priority="60" operator="lessThan">
      <formula>-80</formula>
    </cfRule>
  </conditionalFormatting>
  <conditionalFormatting sqref="E48:E50 E52:E55">
    <cfRule type="cellIs" dxfId="72" priority="59" operator="lessThan">
      <formula>-100</formula>
    </cfRule>
  </conditionalFormatting>
  <conditionalFormatting sqref="AC48:AC50 AC52:AC55">
    <cfRule type="cellIs" dxfId="71" priority="58" operator="lessThan">
      <formula>-80</formula>
    </cfRule>
  </conditionalFormatting>
  <conditionalFormatting sqref="AC48:AC50 AC52:AC55">
    <cfRule type="cellIs" dxfId="70" priority="57" operator="lessThan">
      <formula>-100</formula>
    </cfRule>
  </conditionalFormatting>
  <conditionalFormatting sqref="D63:D67">
    <cfRule type="cellIs" dxfId="69" priority="16" operator="lessThan">
      <formula>-80</formula>
    </cfRule>
  </conditionalFormatting>
  <conditionalFormatting sqref="D63:D67">
    <cfRule type="cellIs" dxfId="68" priority="15" operator="lessThan">
      <formula>-100</formula>
    </cfRule>
  </conditionalFormatting>
  <conditionalFormatting sqref="D63:D67">
    <cfRule type="cellIs" dxfId="67" priority="14" operator="lessThan">
      <formula>-80</formula>
    </cfRule>
  </conditionalFormatting>
  <conditionalFormatting sqref="D63:D67">
    <cfRule type="cellIs" dxfId="66" priority="13" operator="lessThan">
      <formula>-100</formula>
    </cfRule>
  </conditionalFormatting>
  <conditionalFormatting sqref="E64:AB66">
    <cfRule type="cellIs" dxfId="65" priority="12" operator="lessThan">
      <formula>-80</formula>
    </cfRule>
  </conditionalFormatting>
  <conditionalFormatting sqref="E64:AB66">
    <cfRule type="cellIs" dxfId="64" priority="11" operator="lessThan">
      <formula>-100</formula>
    </cfRule>
  </conditionalFormatting>
  <conditionalFormatting sqref="E64:AB66">
    <cfRule type="cellIs" dxfId="63" priority="10" operator="lessThan">
      <formula>-80</formula>
    </cfRule>
  </conditionalFormatting>
  <conditionalFormatting sqref="E64:AB66">
    <cfRule type="cellIs" dxfId="62" priority="9" operator="lessThan">
      <formula>-100</formula>
    </cfRule>
  </conditionalFormatting>
  <conditionalFormatting sqref="AC64">
    <cfRule type="cellIs" dxfId="61" priority="8" operator="lessThan">
      <formula>-80</formula>
    </cfRule>
  </conditionalFormatting>
  <conditionalFormatting sqref="AC64">
    <cfRule type="cellIs" dxfId="60" priority="7" operator="lessThan">
      <formula>-100</formula>
    </cfRule>
  </conditionalFormatting>
  <conditionalFormatting sqref="AC64">
    <cfRule type="cellIs" dxfId="59" priority="6" operator="lessThan">
      <formula>-80</formula>
    </cfRule>
  </conditionalFormatting>
  <conditionalFormatting sqref="AC64">
    <cfRule type="cellIs" dxfId="58" priority="5" operator="lessThan">
      <formula>-100</formula>
    </cfRule>
  </conditionalFormatting>
  <conditionalFormatting sqref="AC66:AC67">
    <cfRule type="cellIs" dxfId="57" priority="4" operator="lessThan">
      <formula>-80</formula>
    </cfRule>
  </conditionalFormatting>
  <conditionalFormatting sqref="AC66:AC67">
    <cfRule type="cellIs" dxfId="56" priority="3" operator="lessThan">
      <formula>-100</formula>
    </cfRule>
  </conditionalFormatting>
  <conditionalFormatting sqref="AC66:AC67">
    <cfRule type="cellIs" dxfId="55" priority="2" operator="lessThan">
      <formula>-80</formula>
    </cfRule>
  </conditionalFormatting>
  <conditionalFormatting sqref="AC66:AC67">
    <cfRule type="cellIs" dxfId="54" priority="1" operator="lessThan">
      <formula>-100</formula>
    </cfRule>
  </conditionalFormatting>
  <hyperlinks>
    <hyperlink ref="A1" location="'ODS 8.'!A1" display="REGRESAR" xr:uid="{00000000-0004-0000-E600-000000000000}"/>
    <hyperlink ref="C1" location="'Metadato 8.5.1.a'!A1" display="VER METADATO" xr:uid="{00000000-0004-0000-E600-000001000000}"/>
    <hyperlink ref="A9:A11" location="'8.5.1.b'!A1" display="Ver 8.5.1.b." xr:uid="{00000000-0004-0000-E600-000002000000}"/>
  </hyperlinks>
  <pageMargins left="0.7" right="0.7" top="0.75" bottom="0.75" header="0.3" footer="0.3"/>
  <pageSetup orientation="portrait" r:id="rId1"/>
</worksheet>
</file>

<file path=xl/worksheets/sheet2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700-000000000000}">
  <sheetPr codeName="Hoja226">
    <tabColor theme="0" tint="-0.499984740745262"/>
  </sheetPr>
  <dimension ref="A1:J36"/>
  <sheetViews>
    <sheetView showGridLines="0" zoomScaleNormal="100" workbookViewId="0">
      <pane ySplit="1" topLeftCell="A2" activePane="bottomLeft" state="frozen"/>
      <selection activeCell="Y49" sqref="Y49"/>
      <selection pane="bottomLeft" activeCell="F24" sqref="F24"/>
    </sheetView>
  </sheetViews>
  <sheetFormatPr baseColWidth="10" defaultColWidth="11.44140625" defaultRowHeight="17.399999999999999" x14ac:dyDescent="0.3"/>
  <cols>
    <col min="1" max="1" width="6.77734375" style="1305" customWidth="1"/>
    <col min="2" max="2" width="26.44140625" style="1305" customWidth="1"/>
    <col min="3" max="3" width="24" style="1305" customWidth="1"/>
    <col min="4" max="4" width="115.5546875" style="1305" customWidth="1"/>
    <col min="5" max="5" width="11.77734375" style="1305" customWidth="1"/>
    <col min="6" max="6" width="7.21875" style="1285" customWidth="1"/>
    <col min="7" max="7" width="13.21875" style="1305" customWidth="1"/>
    <col min="8" max="9" width="11.77734375" style="1305" customWidth="1"/>
    <col min="10" max="10" width="2" style="1285" customWidth="1"/>
    <col min="11" max="13" width="11.77734375" style="1305" customWidth="1"/>
    <col min="14" max="16384" width="11.44140625" style="1305"/>
  </cols>
  <sheetData>
    <row r="1" spans="1:6" x14ac:dyDescent="0.3">
      <c r="B1" s="481" t="s">
        <v>337</v>
      </c>
    </row>
    <row r="2" spans="1:6" ht="18" thickBot="1" x14ac:dyDescent="0.35"/>
    <row r="3" spans="1:6" ht="23.25" customHeight="1" thickBot="1" x14ac:dyDescent="0.35">
      <c r="B3" s="3834" t="s">
        <v>370</v>
      </c>
      <c r="C3" s="3834"/>
      <c r="D3" s="3834"/>
      <c r="F3" s="1267" t="s">
        <v>371</v>
      </c>
    </row>
    <row r="4" spans="1:6" x14ac:dyDescent="0.3">
      <c r="A4" s="1306"/>
      <c r="B4" s="3142" t="s">
        <v>449</v>
      </c>
      <c r="C4" s="3142"/>
      <c r="D4" s="44" t="s">
        <v>30</v>
      </c>
    </row>
    <row r="5" spans="1:6" ht="48" customHeight="1" x14ac:dyDescent="0.3">
      <c r="B5" s="3142" t="s">
        <v>373</v>
      </c>
      <c r="C5" s="3142"/>
      <c r="D5" s="44" t="s">
        <v>4044</v>
      </c>
    </row>
    <row r="6" spans="1:6" x14ac:dyDescent="0.3">
      <c r="B6" s="3867" t="s">
        <v>374</v>
      </c>
      <c r="C6" s="3867"/>
      <c r="D6" s="45" t="s">
        <v>4045</v>
      </c>
    </row>
    <row r="7" spans="1:6" x14ac:dyDescent="0.3">
      <c r="B7" s="3868" t="s">
        <v>375</v>
      </c>
      <c r="C7" s="3869"/>
      <c r="D7" s="166" t="s">
        <v>4046</v>
      </c>
    </row>
    <row r="8" spans="1:6" x14ac:dyDescent="0.3">
      <c r="B8" s="3870" t="s">
        <v>2480</v>
      </c>
      <c r="C8" s="3870"/>
      <c r="D8" s="1266" t="s">
        <v>2581</v>
      </c>
    </row>
    <row r="9" spans="1:6" x14ac:dyDescent="0.45">
      <c r="B9" s="178"/>
      <c r="C9" s="178"/>
      <c r="D9" s="178"/>
    </row>
    <row r="10" spans="1:6" ht="23.25" customHeight="1" x14ac:dyDescent="0.3">
      <c r="B10" s="3834" t="s">
        <v>376</v>
      </c>
      <c r="C10" s="3834"/>
      <c r="D10" s="3834"/>
    </row>
    <row r="11" spans="1:6" x14ac:dyDescent="0.3">
      <c r="B11" s="3185" t="s">
        <v>377</v>
      </c>
      <c r="C11" s="3156"/>
      <c r="D11" s="44" t="s">
        <v>439</v>
      </c>
    </row>
    <row r="12" spans="1:6" ht="34.799999999999997" x14ac:dyDescent="0.3">
      <c r="B12" s="3143" t="s">
        <v>379</v>
      </c>
      <c r="C12" s="3143"/>
      <c r="D12" s="661" t="s">
        <v>3352</v>
      </c>
    </row>
    <row r="13" spans="1:6" x14ac:dyDescent="0.3">
      <c r="B13" s="3142" t="s">
        <v>380</v>
      </c>
      <c r="C13" s="3142"/>
      <c r="D13" s="603" t="s">
        <v>1489</v>
      </c>
    </row>
    <row r="14" spans="1:6" x14ac:dyDescent="0.3">
      <c r="B14" s="3142" t="s">
        <v>381</v>
      </c>
      <c r="C14" s="3156"/>
      <c r="D14" s="603" t="s">
        <v>18</v>
      </c>
    </row>
    <row r="15" spans="1:6" ht="79.8" customHeight="1" x14ac:dyDescent="0.3">
      <c r="B15" s="3142" t="s">
        <v>382</v>
      </c>
      <c r="C15" s="3142"/>
      <c r="D15" s="44" t="s">
        <v>6226</v>
      </c>
    </row>
    <row r="16" spans="1:6" ht="73.5" customHeight="1" x14ac:dyDescent="0.3">
      <c r="B16" s="3142" t="s">
        <v>383</v>
      </c>
      <c r="C16" s="3142"/>
      <c r="D16" s="83"/>
    </row>
    <row r="17" spans="2:4" x14ac:dyDescent="0.3">
      <c r="B17" s="3142" t="s">
        <v>384</v>
      </c>
      <c r="C17" s="3142"/>
      <c r="D17" s="83" t="s">
        <v>385</v>
      </c>
    </row>
    <row r="18" spans="2:4" x14ac:dyDescent="0.3">
      <c r="B18" s="3143" t="s">
        <v>386</v>
      </c>
      <c r="C18" s="3143"/>
      <c r="D18" s="44"/>
    </row>
    <row r="19" spans="2:4" ht="34.799999999999997" x14ac:dyDescent="0.3">
      <c r="B19" s="3144" t="s">
        <v>387</v>
      </c>
      <c r="C19" s="3145"/>
      <c r="D19" s="83" t="s">
        <v>1535</v>
      </c>
    </row>
    <row r="20" spans="2:4" x14ac:dyDescent="0.3">
      <c r="B20" s="3142" t="s">
        <v>388</v>
      </c>
      <c r="C20" s="3142"/>
      <c r="D20" s="44" t="s">
        <v>424</v>
      </c>
    </row>
    <row r="21" spans="2:4" x14ac:dyDescent="0.3">
      <c r="B21" s="3146" t="s">
        <v>390</v>
      </c>
      <c r="C21" s="54" t="s">
        <v>391</v>
      </c>
      <c r="D21" s="83" t="s">
        <v>424</v>
      </c>
    </row>
    <row r="22" spans="2:4" x14ac:dyDescent="0.3">
      <c r="B22" s="3147"/>
      <c r="C22" s="577" t="s">
        <v>393</v>
      </c>
      <c r="D22" s="83" t="s">
        <v>1536</v>
      </c>
    </row>
    <row r="23" spans="2:4" x14ac:dyDescent="0.3">
      <c r="B23" s="3142" t="s">
        <v>395</v>
      </c>
      <c r="C23" s="3142"/>
      <c r="D23" s="83" t="s">
        <v>3344</v>
      </c>
    </row>
    <row r="24" spans="2:4" x14ac:dyDescent="0.3">
      <c r="B24" s="3142" t="s">
        <v>397</v>
      </c>
      <c r="C24" s="3142"/>
      <c r="D24" s="95" t="s">
        <v>1537</v>
      </c>
    </row>
    <row r="25" spans="2:4" x14ac:dyDescent="0.3">
      <c r="B25" s="3142" t="s">
        <v>399</v>
      </c>
      <c r="C25" s="3142"/>
      <c r="D25" s="83" t="s">
        <v>3351</v>
      </c>
    </row>
    <row r="26" spans="2:4" ht="15" customHeight="1" x14ac:dyDescent="0.3">
      <c r="B26" s="3143" t="s">
        <v>401</v>
      </c>
      <c r="C26" s="3143"/>
      <c r="D26" s="95" t="s">
        <v>1624</v>
      </c>
    </row>
    <row r="27" spans="2:4" x14ac:dyDescent="0.3">
      <c r="B27" s="3149" t="s">
        <v>403</v>
      </c>
      <c r="C27" s="3150"/>
      <c r="D27" s="83" t="s">
        <v>2418</v>
      </c>
    </row>
    <row r="28" spans="2:4" ht="226.2" x14ac:dyDescent="0.3">
      <c r="B28" s="578" t="s">
        <v>404</v>
      </c>
      <c r="C28" s="579"/>
      <c r="D28" s="83" t="s">
        <v>1538</v>
      </c>
    </row>
    <row r="29" spans="2:4" x14ac:dyDescent="0.3">
      <c r="B29" s="3151" t="s">
        <v>405</v>
      </c>
      <c r="C29" s="3152"/>
      <c r="D29" s="61"/>
    </row>
    <row r="30" spans="2:4" x14ac:dyDescent="0.3">
      <c r="B30" s="114"/>
      <c r="C30" s="114"/>
      <c r="D30" s="115"/>
    </row>
    <row r="31" spans="2:4" ht="23.25" customHeight="1" x14ac:dyDescent="0.3">
      <c r="B31" s="3834" t="s">
        <v>406</v>
      </c>
      <c r="C31" s="3834"/>
      <c r="D31" s="3834"/>
    </row>
    <row r="32" spans="2:4" x14ac:dyDescent="0.3">
      <c r="B32" s="3149" t="s">
        <v>407</v>
      </c>
      <c r="C32" s="3150"/>
      <c r="D32" s="95" t="s">
        <v>5945</v>
      </c>
    </row>
    <row r="33" spans="2:4" x14ac:dyDescent="0.3">
      <c r="B33" s="3149" t="s">
        <v>409</v>
      </c>
      <c r="C33" s="3150"/>
      <c r="D33" s="95" t="s">
        <v>574</v>
      </c>
    </row>
    <row r="34" spans="2:4" x14ac:dyDescent="0.3">
      <c r="B34" s="3149" t="s">
        <v>411</v>
      </c>
      <c r="C34" s="3150"/>
      <c r="D34" s="95" t="s">
        <v>412</v>
      </c>
    </row>
    <row r="35" spans="2:4" x14ac:dyDescent="0.3">
      <c r="B35" s="3149" t="s">
        <v>413</v>
      </c>
      <c r="C35" s="3150"/>
      <c r="D35" s="95" t="s">
        <v>5946</v>
      </c>
    </row>
    <row r="36" spans="2:4" x14ac:dyDescent="0.3">
      <c r="B36" s="3149" t="s">
        <v>415</v>
      </c>
      <c r="C36" s="3150"/>
      <c r="D36" s="1378" t="s">
        <v>5947</v>
      </c>
    </row>
  </sheetData>
  <mergeCells count="30">
    <mergeCell ref="B16:C16"/>
    <mergeCell ref="B3:D3"/>
    <mergeCell ref="B4:C4"/>
    <mergeCell ref="B5:C5"/>
    <mergeCell ref="B6:C6"/>
    <mergeCell ref="B7:C7"/>
    <mergeCell ref="B10:D10"/>
    <mergeCell ref="B11:C11"/>
    <mergeCell ref="B12:C12"/>
    <mergeCell ref="B13:C13"/>
    <mergeCell ref="B14:C14"/>
    <mergeCell ref="B15:C15"/>
    <mergeCell ref="B8:C8"/>
    <mergeCell ref="B31:D31"/>
    <mergeCell ref="B17:C17"/>
    <mergeCell ref="B18:C18"/>
    <mergeCell ref="B19:C19"/>
    <mergeCell ref="B20:C20"/>
    <mergeCell ref="B21:B22"/>
    <mergeCell ref="B23:C23"/>
    <mergeCell ref="B24:C24"/>
    <mergeCell ref="B25:C25"/>
    <mergeCell ref="B26:C26"/>
    <mergeCell ref="B27:C27"/>
    <mergeCell ref="B29:C29"/>
    <mergeCell ref="B32:C32"/>
    <mergeCell ref="B33:C33"/>
    <mergeCell ref="B34:C34"/>
    <mergeCell ref="B35:C35"/>
    <mergeCell ref="B36:C36"/>
  </mergeCells>
  <dataValidations count="7">
    <dataValidation allowBlank="1" showDropDown="1" showInputMessage="1" showErrorMessage="1" sqref="D13" xr:uid="{00000000-0002-0000-E700-000000000000}"/>
    <dataValidation type="list" allowBlank="1" showInputMessage="1" showErrorMessage="1" sqref="D4" xr:uid="{00000000-0002-0000-E700-000001000000}">
      <formula1>ODS</formula1>
    </dataValidation>
    <dataValidation type="list" allowBlank="1" showInputMessage="1" showErrorMessage="1" sqref="D5" xr:uid="{00000000-0002-0000-E700-000002000000}">
      <formula1>Metas_ODS</formula1>
    </dataValidation>
    <dataValidation type="list" allowBlank="1" showInputMessage="1" showErrorMessage="1" sqref="D6" xr:uid="{00000000-0002-0000-E700-000003000000}">
      <formula1>Numero_indicador</formula1>
    </dataValidation>
    <dataValidation type="list" allowBlank="1" showInputMessage="1" showErrorMessage="1" sqref="D7" xr:uid="{00000000-0002-0000-E700-000004000000}">
      <formula1>Nombre_indicador_ODS</formula1>
    </dataValidation>
    <dataValidation type="list" allowBlank="1" showInputMessage="1" showErrorMessage="1" sqref="D14" xr:uid="{00000000-0002-0000-E700-000005000000}">
      <formula1>Tipo_indicador</formula1>
    </dataValidation>
    <dataValidation type="list" allowBlank="1" showInputMessage="1" showErrorMessage="1" sqref="D25" xr:uid="{00000000-0002-0000-E700-000006000000}">
      <formula1>Tipo_operación</formula1>
    </dataValidation>
  </dataValidations>
  <hyperlinks>
    <hyperlink ref="B1" location="'8.5.1.a'!A1" display="REGRESAR" xr:uid="{00000000-0004-0000-E700-000000000000}"/>
    <hyperlink ref="D8" r:id="rId1" xr:uid="{00000000-0004-0000-E700-000001000000}"/>
    <hyperlink ref="D36" r:id="rId2" xr:uid="{00000000-0004-0000-E700-000002000000}"/>
  </hyperlinks>
  <pageMargins left="0.7" right="0.7" top="0.75" bottom="0.75" header="0.3" footer="0.3"/>
  <pageSetup orientation="portrait" r:id="rId3"/>
  <drawing r:id="rId4"/>
</worksheet>
</file>

<file path=xl/worksheets/sheet2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800-000000000000}">
  <sheetPr codeName="Hoja227"/>
  <dimension ref="A1:AC71"/>
  <sheetViews>
    <sheetView showGridLines="0" workbookViewId="0">
      <pane ySplit="1" topLeftCell="A2" activePane="bottomLeft" state="frozen"/>
      <selection activeCell="B16" sqref="B16"/>
      <selection pane="bottomLeft"/>
    </sheetView>
  </sheetViews>
  <sheetFormatPr baseColWidth="10" defaultColWidth="11.44140625" defaultRowHeight="18.600000000000001" x14ac:dyDescent="0.45"/>
  <cols>
    <col min="1" max="2" width="16.44140625" style="1260" customWidth="1"/>
    <col min="3" max="3" width="8.5546875" style="1260" customWidth="1"/>
    <col min="4" max="4" width="10.44140625" style="1260" customWidth="1"/>
    <col min="5" max="5" width="9.77734375" style="1260" customWidth="1"/>
    <col min="6" max="6" width="10.21875" style="1260" customWidth="1"/>
    <col min="7" max="7" width="7.77734375" style="1260" customWidth="1"/>
    <col min="8" max="8" width="10.21875" style="1261" customWidth="1"/>
    <col min="9" max="9" width="13.21875" style="1260" customWidth="1"/>
    <col min="10" max="11" width="11.77734375" style="1260" customWidth="1"/>
    <col min="12" max="12" width="7.44140625" style="1260" customWidth="1"/>
    <col min="13" max="15" width="11.77734375" style="1260" customWidth="1"/>
    <col min="16" max="16384" width="11.44140625" style="1260"/>
  </cols>
  <sheetData>
    <row r="1" spans="1:29" x14ac:dyDescent="0.45">
      <c r="A1" s="576" t="s">
        <v>337</v>
      </c>
      <c r="C1" s="3119" t="s">
        <v>430</v>
      </c>
      <c r="D1" s="3119"/>
    </row>
    <row r="3" spans="1:29" x14ac:dyDescent="0.45">
      <c r="A3" s="3830" t="s">
        <v>339</v>
      </c>
      <c r="B3" s="3830"/>
      <c r="C3" s="3830" t="s">
        <v>1500</v>
      </c>
      <c r="D3" s="3830"/>
      <c r="E3" s="3830"/>
      <c r="F3" s="3830"/>
      <c r="G3" s="3830"/>
      <c r="H3" s="3830"/>
      <c r="I3" s="3830"/>
      <c r="J3" s="3830"/>
      <c r="K3" s="3830"/>
      <c r="L3" s="3830"/>
      <c r="M3" s="3830"/>
      <c r="N3" s="3830"/>
      <c r="O3" s="3830"/>
      <c r="P3" s="3830"/>
      <c r="Q3" s="3830"/>
      <c r="R3" s="3830"/>
      <c r="S3" s="3830"/>
    </row>
    <row r="4" spans="1:29" ht="15.75" customHeight="1" x14ac:dyDescent="0.45">
      <c r="A4" s="3830" t="s">
        <v>340</v>
      </c>
      <c r="B4" s="3830"/>
      <c r="C4" s="3830" t="s">
        <v>4044</v>
      </c>
      <c r="D4" s="3830"/>
      <c r="E4" s="3830"/>
      <c r="F4" s="3830"/>
      <c r="G4" s="3830"/>
      <c r="H4" s="3830"/>
      <c r="I4" s="3830"/>
      <c r="J4" s="3830"/>
      <c r="K4" s="3830"/>
      <c r="L4" s="3830"/>
      <c r="M4" s="3830"/>
      <c r="N4" s="3830"/>
      <c r="O4" s="3830"/>
      <c r="P4" s="3830"/>
      <c r="Q4" s="3830"/>
      <c r="R4" s="3830"/>
      <c r="S4" s="3830"/>
    </row>
    <row r="5" spans="1:29" x14ac:dyDescent="0.45">
      <c r="A5" s="3830" t="s">
        <v>341</v>
      </c>
      <c r="B5" s="3830"/>
      <c r="C5" s="3830" t="s">
        <v>4046</v>
      </c>
      <c r="D5" s="3830"/>
      <c r="E5" s="3830"/>
      <c r="F5" s="3830"/>
      <c r="G5" s="3830"/>
      <c r="H5" s="3830"/>
      <c r="I5" s="3830"/>
      <c r="J5" s="3830"/>
      <c r="K5" s="3830"/>
      <c r="L5" s="3830"/>
      <c r="M5" s="3830"/>
      <c r="N5" s="3830"/>
      <c r="O5" s="3830"/>
      <c r="P5" s="3830"/>
      <c r="Q5" s="3830"/>
      <c r="R5" s="3830"/>
      <c r="S5" s="3830"/>
    </row>
    <row r="6" spans="1:29" x14ac:dyDescent="0.45">
      <c r="A6" s="3830" t="s">
        <v>417</v>
      </c>
      <c r="B6" s="3830"/>
      <c r="C6" s="3830" t="s">
        <v>5157</v>
      </c>
      <c r="D6" s="3830"/>
      <c r="E6" s="3830"/>
      <c r="F6" s="3830"/>
      <c r="G6" s="3830"/>
      <c r="H6" s="3830"/>
      <c r="I6" s="3830"/>
      <c r="J6" s="3830"/>
      <c r="K6" s="3830"/>
      <c r="L6" s="3830"/>
      <c r="M6" s="3830"/>
      <c r="N6" s="3830"/>
      <c r="O6" s="3830"/>
      <c r="P6" s="3830"/>
      <c r="Q6" s="3830"/>
      <c r="R6" s="3830"/>
      <c r="S6" s="3830"/>
    </row>
    <row r="9" spans="1:29" x14ac:dyDescent="0.45">
      <c r="C9" s="1548" t="s">
        <v>5157</v>
      </c>
      <c r="D9" s="1548"/>
      <c r="E9" s="1548"/>
      <c r="F9" s="1548"/>
      <c r="G9" s="1548"/>
      <c r="H9" s="1548"/>
      <c r="I9" s="1548"/>
      <c r="J9" s="1548"/>
      <c r="K9" s="1548"/>
      <c r="L9" s="1548"/>
      <c r="M9" s="1548"/>
      <c r="N9" s="1548"/>
      <c r="O9" s="1548"/>
      <c r="P9" s="1548"/>
      <c r="Q9" s="1548"/>
      <c r="R9" s="1548"/>
      <c r="S9" s="1548"/>
      <c r="T9" s="1548"/>
      <c r="U9" s="1548"/>
      <c r="V9" s="1548"/>
      <c r="W9" s="1548"/>
      <c r="X9" s="1548"/>
      <c r="Y9" s="1548"/>
      <c r="Z9" s="1548"/>
      <c r="AA9" s="1548"/>
      <c r="AB9" s="1548"/>
      <c r="AC9" s="1548"/>
    </row>
    <row r="10" spans="1:29" ht="11.4" customHeight="1" x14ac:dyDescent="0.45">
      <c r="C10" s="1548"/>
      <c r="D10" s="1548"/>
      <c r="E10" s="1548"/>
      <c r="F10" s="1548"/>
      <c r="G10" s="1548"/>
      <c r="H10" s="1548"/>
      <c r="I10" s="1548"/>
      <c r="J10" s="1548"/>
      <c r="K10" s="1548"/>
      <c r="L10" s="1548"/>
      <c r="M10" s="1548"/>
      <c r="N10" s="1548"/>
      <c r="O10" s="1548"/>
      <c r="P10" s="1548"/>
      <c r="Q10" s="1548"/>
      <c r="R10" s="1548"/>
      <c r="S10" s="1548"/>
      <c r="T10" s="1548"/>
      <c r="U10" s="1548"/>
      <c r="V10" s="1548"/>
      <c r="W10" s="1548"/>
      <c r="X10" s="1548"/>
      <c r="Y10" s="1548"/>
      <c r="Z10" s="1548"/>
      <c r="AA10" s="1548"/>
      <c r="AB10" s="1548"/>
      <c r="AC10" s="1548"/>
    </row>
    <row r="11" spans="1:29" ht="12.75" customHeight="1" x14ac:dyDescent="0.45">
      <c r="C11" s="3841" t="s">
        <v>343</v>
      </c>
      <c r="D11" s="3841" t="s">
        <v>1519</v>
      </c>
      <c r="E11" s="3864" t="s">
        <v>1539</v>
      </c>
      <c r="F11" s="3860" t="s">
        <v>3353</v>
      </c>
      <c r="G11" s="3860"/>
      <c r="H11" s="3860"/>
      <c r="I11" s="3860"/>
      <c r="J11" s="3860"/>
      <c r="K11" s="3860"/>
      <c r="L11" s="3860"/>
      <c r="M11" s="3860"/>
      <c r="N11" s="3860"/>
      <c r="O11" s="3860"/>
      <c r="P11" s="3860"/>
      <c r="Q11" s="3860"/>
      <c r="R11" s="3860"/>
      <c r="S11" s="3860"/>
      <c r="T11" s="3860"/>
      <c r="U11" s="3860"/>
      <c r="V11" s="3860"/>
      <c r="W11" s="3860"/>
      <c r="X11" s="3860"/>
      <c r="Y11" s="3860"/>
      <c r="Z11" s="3860"/>
      <c r="AA11" s="3860"/>
      <c r="AB11" s="3860"/>
      <c r="AC11" s="3860"/>
    </row>
    <row r="12" spans="1:29" x14ac:dyDescent="0.45">
      <c r="C12" s="3842"/>
      <c r="D12" s="3842"/>
      <c r="E12" s="3865"/>
      <c r="F12" s="3860" t="s">
        <v>3354</v>
      </c>
      <c r="G12" s="3860"/>
      <c r="H12" s="3860"/>
      <c r="I12" s="3860"/>
      <c r="J12" s="3860"/>
      <c r="K12" s="3860"/>
      <c r="L12" s="3860"/>
      <c r="M12" s="3860"/>
      <c r="N12" s="3861" t="s">
        <v>3355</v>
      </c>
      <c r="O12" s="3860"/>
      <c r="P12" s="3860"/>
      <c r="Q12" s="3860"/>
      <c r="R12" s="3860"/>
      <c r="S12" s="3860"/>
      <c r="T12" s="3860"/>
      <c r="U12" s="3873"/>
      <c r="V12" s="3861" t="s">
        <v>3356</v>
      </c>
      <c r="W12" s="3860"/>
      <c r="X12" s="3860"/>
      <c r="Y12" s="3860"/>
      <c r="Z12" s="3860"/>
      <c r="AA12" s="3860"/>
      <c r="AB12" s="3860"/>
      <c r="AC12" s="3860"/>
    </row>
    <row r="13" spans="1:29" x14ac:dyDescent="0.45">
      <c r="C13" s="3842"/>
      <c r="D13" s="3842"/>
      <c r="E13" s="3865"/>
      <c r="F13" s="3860" t="s">
        <v>1521</v>
      </c>
      <c r="G13" s="3860"/>
      <c r="H13" s="3860" t="s">
        <v>1522</v>
      </c>
      <c r="I13" s="3860"/>
      <c r="J13" s="3860"/>
      <c r="K13" s="3860" t="s">
        <v>817</v>
      </c>
      <c r="L13" s="3860"/>
      <c r="M13" s="3860"/>
      <c r="N13" s="3861" t="s">
        <v>1521</v>
      </c>
      <c r="O13" s="3860"/>
      <c r="P13" s="3860" t="s">
        <v>1522</v>
      </c>
      <c r="Q13" s="3860"/>
      <c r="R13" s="3860"/>
      <c r="S13" s="3860" t="s">
        <v>817</v>
      </c>
      <c r="T13" s="3860"/>
      <c r="U13" s="3873"/>
      <c r="V13" s="3861" t="s">
        <v>1521</v>
      </c>
      <c r="W13" s="3860"/>
      <c r="X13" s="3860" t="s">
        <v>1522</v>
      </c>
      <c r="Y13" s="3860"/>
      <c r="Z13" s="3860"/>
      <c r="AA13" s="3860" t="s">
        <v>817</v>
      </c>
      <c r="AB13" s="3860"/>
      <c r="AC13" s="3860"/>
    </row>
    <row r="14" spans="1:29" ht="36" x14ac:dyDescent="0.45">
      <c r="C14" s="3843"/>
      <c r="D14" s="3843"/>
      <c r="E14" s="3866"/>
      <c r="F14" s="1545" t="s">
        <v>1523</v>
      </c>
      <c r="G14" s="1545" t="s">
        <v>1524</v>
      </c>
      <c r="H14" s="1545" t="s">
        <v>6224</v>
      </c>
      <c r="I14" s="1545" t="s">
        <v>6225</v>
      </c>
      <c r="J14" s="1545" t="s">
        <v>1525</v>
      </c>
      <c r="K14" s="1545" t="s">
        <v>2436</v>
      </c>
      <c r="L14" s="1545" t="s">
        <v>2437</v>
      </c>
      <c r="M14" s="1521" t="s">
        <v>1528</v>
      </c>
      <c r="N14" s="1546" t="s">
        <v>1523</v>
      </c>
      <c r="O14" s="1545" t="s">
        <v>1524</v>
      </c>
      <c r="P14" s="1545" t="s">
        <v>6224</v>
      </c>
      <c r="Q14" s="1545" t="s">
        <v>6225</v>
      </c>
      <c r="R14" s="1545" t="s">
        <v>1525</v>
      </c>
      <c r="S14" s="1545" t="s">
        <v>2436</v>
      </c>
      <c r="T14" s="1545" t="s">
        <v>2437</v>
      </c>
      <c r="U14" s="1547" t="s">
        <v>1528</v>
      </c>
      <c r="V14" s="1545" t="s">
        <v>1523</v>
      </c>
      <c r="W14" s="1545" t="s">
        <v>1524</v>
      </c>
      <c r="X14" s="1545" t="s">
        <v>6224</v>
      </c>
      <c r="Y14" s="1545" t="s">
        <v>6225</v>
      </c>
      <c r="Z14" s="1545" t="s">
        <v>1525</v>
      </c>
      <c r="AA14" s="1545" t="s">
        <v>2436</v>
      </c>
      <c r="AB14" s="1545" t="s">
        <v>2437</v>
      </c>
      <c r="AC14" s="1521" t="s">
        <v>1528</v>
      </c>
    </row>
    <row r="15" spans="1:29" x14ac:dyDescent="0.45">
      <c r="C15" s="3315">
        <v>2010</v>
      </c>
      <c r="D15" s="1512" t="s">
        <v>1529</v>
      </c>
      <c r="E15" s="1544">
        <v>114.15701591364198</v>
      </c>
      <c r="F15" s="1544">
        <v>138.53747053206504</v>
      </c>
      <c r="G15" s="1544">
        <v>84.240891876152062</v>
      </c>
      <c r="H15" s="1544">
        <v>86.253328852265355</v>
      </c>
      <c r="I15" s="1544">
        <v>88.621344982708223</v>
      </c>
      <c r="J15" s="1544">
        <v>94.529431722214156</v>
      </c>
      <c r="K15" s="1544">
        <v>85.968432811175319</v>
      </c>
      <c r="L15" s="1544">
        <v>100.12205370471894</v>
      </c>
      <c r="M15" s="1544">
        <v>93.343722863370033</v>
      </c>
      <c r="N15" s="1534">
        <v>105.47273965801216</v>
      </c>
      <c r="O15" s="1544">
        <v>94.509083863030213</v>
      </c>
      <c r="P15" s="1544">
        <v>93.470971075694337</v>
      </c>
      <c r="Q15" s="1544">
        <v>92.470465418532385</v>
      </c>
      <c r="R15" s="1544">
        <v>110.31755219664426</v>
      </c>
      <c r="S15" s="1544">
        <v>94.565590012563845</v>
      </c>
      <c r="T15" s="1544">
        <v>109.29758984682894</v>
      </c>
      <c r="U15" s="1535">
        <v>96.546919365837425</v>
      </c>
      <c r="V15" s="1544">
        <v>116.26336965818192</v>
      </c>
      <c r="W15" s="1544">
        <v>94.431179425449315</v>
      </c>
      <c r="X15" s="1544">
        <v>81.120762761717685</v>
      </c>
      <c r="Y15" s="1544">
        <v>110.62219622177008</v>
      </c>
      <c r="Z15" s="1544">
        <v>99.917580341258017</v>
      </c>
      <c r="AA15" s="1544">
        <v>92.293327687031336</v>
      </c>
      <c r="AB15" s="1544">
        <v>99.445507855147795</v>
      </c>
      <c r="AC15" s="1544">
        <v>138.59605824898966</v>
      </c>
    </row>
    <row r="16" spans="1:29" x14ac:dyDescent="0.45">
      <c r="C16" s="3315"/>
      <c r="D16" s="1512" t="s">
        <v>1530</v>
      </c>
      <c r="E16" s="849">
        <v>120.73004533782441</v>
      </c>
      <c r="F16" s="849">
        <v>124.36021430529196</v>
      </c>
      <c r="G16" s="849">
        <v>121.30252794340701</v>
      </c>
      <c r="H16" s="849">
        <v>110.8426035233324</v>
      </c>
      <c r="I16" s="849">
        <v>119.93992015034505</v>
      </c>
      <c r="J16" s="849">
        <v>109.01774050202151</v>
      </c>
      <c r="K16" s="849">
        <v>214.45124724735908</v>
      </c>
      <c r="L16" s="849">
        <v>120.15012149173738</v>
      </c>
      <c r="M16" s="849">
        <v>97.483722025207626</v>
      </c>
      <c r="N16" s="1534">
        <v>97.401981019128939</v>
      </c>
      <c r="O16" s="849">
        <v>99.238346022226551</v>
      </c>
      <c r="P16" s="849">
        <v>99.799621170527544</v>
      </c>
      <c r="Q16" s="849">
        <v>88.967347918579847</v>
      </c>
      <c r="R16" s="849">
        <v>107.79886215287814</v>
      </c>
      <c r="S16" s="849">
        <v>104.43323627312265</v>
      </c>
      <c r="T16" s="849">
        <v>107.50987003003578</v>
      </c>
      <c r="U16" s="1535">
        <v>57.324166070880189</v>
      </c>
      <c r="V16" s="849">
        <v>125.88564766705792</v>
      </c>
      <c r="W16" s="849">
        <v>97.712727440472975</v>
      </c>
      <c r="X16" s="849">
        <v>111.00958799229174</v>
      </c>
      <c r="Y16" s="849">
        <v>79.068655432944652</v>
      </c>
      <c r="Z16" s="849">
        <v>103.55830904695212</v>
      </c>
      <c r="AA16" s="849">
        <v>95.81641618452376</v>
      </c>
      <c r="AB16" s="849">
        <v>106.76264083904718</v>
      </c>
      <c r="AC16" s="849">
        <v>23.695635238103414</v>
      </c>
    </row>
    <row r="17" spans="3:29" x14ac:dyDescent="0.45">
      <c r="C17" s="3855">
        <v>2011</v>
      </c>
      <c r="D17" s="1536" t="s">
        <v>1531</v>
      </c>
      <c r="E17" s="1537">
        <v>116.46192302808677</v>
      </c>
      <c r="F17" s="1537">
        <v>113.09195598787494</v>
      </c>
      <c r="G17" s="1537">
        <v>81.504176119374051</v>
      </c>
      <c r="H17" s="1537">
        <v>85.241331317207909</v>
      </c>
      <c r="I17" s="1537">
        <v>112.82805043921857</v>
      </c>
      <c r="J17" s="1537">
        <v>111.70576137510038</v>
      </c>
      <c r="K17" s="1537">
        <v>96.465488602463282</v>
      </c>
      <c r="L17" s="1537">
        <v>108.00605646614672</v>
      </c>
      <c r="M17" s="1537">
        <v>58.152764655311742</v>
      </c>
      <c r="N17" s="1538">
        <v>105.74125086588937</v>
      </c>
      <c r="O17" s="1537">
        <v>105.97341874609396</v>
      </c>
      <c r="P17" s="1537">
        <v>98.772032475931965</v>
      </c>
      <c r="Q17" s="1537">
        <v>116.46841043793378</v>
      </c>
      <c r="R17" s="1537">
        <v>98.307467466017542</v>
      </c>
      <c r="S17" s="1537">
        <v>108.85043999657861</v>
      </c>
      <c r="T17" s="1537">
        <v>113.25956956295495</v>
      </c>
      <c r="U17" s="1539">
        <v>114.95099286764503</v>
      </c>
      <c r="V17" s="1537">
        <v>74.730802465484331</v>
      </c>
      <c r="W17" s="1537">
        <v>91.810872540554982</v>
      </c>
      <c r="X17" s="1537">
        <v>73.883823627449672</v>
      </c>
      <c r="Y17" s="1537">
        <v>78.981106380086061</v>
      </c>
      <c r="Z17" s="1537">
        <v>94.725504544427451</v>
      </c>
      <c r="AA17" s="1537">
        <v>110.78167091130493</v>
      </c>
      <c r="AB17" s="1537">
        <v>88.692783923215828</v>
      </c>
      <c r="AC17" s="1537">
        <v>40.176148356389739</v>
      </c>
    </row>
    <row r="18" spans="3:29" x14ac:dyDescent="0.45">
      <c r="C18" s="3855"/>
      <c r="D18" s="1536" t="s">
        <v>1532</v>
      </c>
      <c r="E18" s="1537">
        <v>111.07587676266095</v>
      </c>
      <c r="F18" s="1537">
        <v>97.211885781054534</v>
      </c>
      <c r="G18" s="1537">
        <v>83.72213388776818</v>
      </c>
      <c r="H18" s="1537">
        <v>66.627069797043717</v>
      </c>
      <c r="I18" s="1537">
        <v>101.65336448428364</v>
      </c>
      <c r="J18" s="1537">
        <v>107.74591888192772</v>
      </c>
      <c r="K18" s="1537">
        <v>117.48185256658343</v>
      </c>
      <c r="L18" s="1537">
        <v>79.088648561836834</v>
      </c>
      <c r="M18" s="1537">
        <v>154.23253726538013</v>
      </c>
      <c r="N18" s="1538">
        <v>105.49097926409507</v>
      </c>
      <c r="O18" s="1537">
        <v>84.527279240682361</v>
      </c>
      <c r="P18" s="1537">
        <v>90.517829127447314</v>
      </c>
      <c r="Q18" s="1537">
        <v>88.560737789047181</v>
      </c>
      <c r="R18" s="1537">
        <v>103.13165453838752</v>
      </c>
      <c r="S18" s="1537">
        <v>121.944037421468</v>
      </c>
      <c r="T18" s="1537">
        <v>100.4495824157716</v>
      </c>
      <c r="U18" s="1539">
        <v>74.440530952276646</v>
      </c>
      <c r="V18" s="1537">
        <v>116.17043817834391</v>
      </c>
      <c r="W18" s="1537">
        <v>106.68193223362799</v>
      </c>
      <c r="X18" s="1537">
        <v>126.13905365730768</v>
      </c>
      <c r="Y18" s="1537">
        <v>75.477192823958461</v>
      </c>
      <c r="Z18" s="1537">
        <v>86.809182341489262</v>
      </c>
      <c r="AA18" s="1537">
        <v>97.475861902441181</v>
      </c>
      <c r="AB18" s="1537">
        <v>119.46018045630831</v>
      </c>
      <c r="AC18" s="1537">
        <v>152.7133723560525</v>
      </c>
    </row>
    <row r="19" spans="3:29" x14ac:dyDescent="0.45">
      <c r="C19" s="3855"/>
      <c r="D19" s="1536" t="s">
        <v>1529</v>
      </c>
      <c r="E19" s="1537">
        <v>103.74191849772623</v>
      </c>
      <c r="F19" s="1537">
        <v>94.643620090005683</v>
      </c>
      <c r="G19" s="1537">
        <v>51.300900983116925</v>
      </c>
      <c r="H19" s="1537">
        <v>44.192799996965412</v>
      </c>
      <c r="I19" s="1537">
        <v>69.533019339327723</v>
      </c>
      <c r="J19" s="1537">
        <v>101.52692320088576</v>
      </c>
      <c r="K19" s="1537">
        <v>108.17667481697582</v>
      </c>
      <c r="L19" s="1537">
        <v>49.575096424020714</v>
      </c>
      <c r="M19" s="1537">
        <v>103.63491659091216</v>
      </c>
      <c r="N19" s="1538">
        <v>109.68053819901886</v>
      </c>
      <c r="O19" s="1537">
        <v>87.698454764060699</v>
      </c>
      <c r="P19" s="1537">
        <v>103.36060413667268</v>
      </c>
      <c r="Q19" s="1537">
        <v>85.561793623501771</v>
      </c>
      <c r="R19" s="1537">
        <v>97.465831456187885</v>
      </c>
      <c r="S19" s="1537">
        <v>115.70736936646082</v>
      </c>
      <c r="T19" s="1537">
        <v>101.79269578678162</v>
      </c>
      <c r="U19" s="1539">
        <v>158.45703329781534</v>
      </c>
      <c r="V19" s="1537">
        <v>138.01597306976501</v>
      </c>
      <c r="W19" s="1537">
        <v>83.916995542312605</v>
      </c>
      <c r="X19" s="1537">
        <v>106.4965960841435</v>
      </c>
      <c r="Y19" s="1537">
        <v>78.993888075646964</v>
      </c>
      <c r="Z19" s="1537">
        <v>95.919439522320431</v>
      </c>
      <c r="AA19" s="1537">
        <v>100.73850712285849</v>
      </c>
      <c r="AB19" s="1537">
        <v>102.64128717700689</v>
      </c>
      <c r="AC19" s="1537">
        <v>59.589173147911758</v>
      </c>
    </row>
    <row r="20" spans="3:29" x14ac:dyDescent="0.45">
      <c r="C20" s="3855"/>
      <c r="D20" s="1536" t="s">
        <v>1530</v>
      </c>
      <c r="E20" s="1537">
        <v>104.54281968983095</v>
      </c>
      <c r="F20" s="1537">
        <v>83.396522442735062</v>
      </c>
      <c r="G20" s="1537">
        <v>118.21630331209899</v>
      </c>
      <c r="H20" s="1537">
        <v>93.616435294392531</v>
      </c>
      <c r="I20" s="1537">
        <v>109.14582479724619</v>
      </c>
      <c r="J20" s="1537">
        <v>119.83397196980819</v>
      </c>
      <c r="K20" s="1537">
        <v>132.59309529125599</v>
      </c>
      <c r="L20" s="1537">
        <v>118.07241915048287</v>
      </c>
      <c r="M20" s="1537">
        <v>54.427643897871135</v>
      </c>
      <c r="N20" s="1538">
        <v>88.298957316923634</v>
      </c>
      <c r="O20" s="1537">
        <v>87.614037968228388</v>
      </c>
      <c r="P20" s="1537">
        <v>85.79240970276193</v>
      </c>
      <c r="Q20" s="1537">
        <v>87.637486064325515</v>
      </c>
      <c r="R20" s="1537">
        <v>102.59398526672297</v>
      </c>
      <c r="S20" s="1537">
        <v>115.19030569357614</v>
      </c>
      <c r="T20" s="1537">
        <v>93.273527174454713</v>
      </c>
      <c r="U20" s="1539">
        <v>71.439937379310109</v>
      </c>
      <c r="V20" s="1537">
        <v>100.84405516210424</v>
      </c>
      <c r="W20" s="1537">
        <v>106.59996423728147</v>
      </c>
      <c r="X20" s="1537">
        <v>95.387158221348699</v>
      </c>
      <c r="Y20" s="1537">
        <v>91.185327780734667</v>
      </c>
      <c r="Z20" s="1537">
        <v>97.728307450889716</v>
      </c>
      <c r="AA20" s="1537">
        <v>118.43400274708458</v>
      </c>
      <c r="AB20" s="1537">
        <v>112.51863412635967</v>
      </c>
      <c r="AC20" s="1537">
        <v>44.222325235651013</v>
      </c>
    </row>
    <row r="21" spans="3:29" x14ac:dyDescent="0.45">
      <c r="C21" s="3315">
        <v>2012</v>
      </c>
      <c r="D21" s="1512" t="s">
        <v>1531</v>
      </c>
      <c r="E21" s="849">
        <v>87.806266393404158</v>
      </c>
      <c r="F21" s="849">
        <v>63.389531451074511</v>
      </c>
      <c r="G21" s="849">
        <v>25.129263841683862</v>
      </c>
      <c r="H21" s="849">
        <v>16.794608033825547</v>
      </c>
      <c r="I21" s="849">
        <v>81.554565427397904</v>
      </c>
      <c r="J21" s="849">
        <v>115.49732896559036</v>
      </c>
      <c r="K21" s="849">
        <v>115.65370036397194</v>
      </c>
      <c r="L21" s="849">
        <v>23.145810224572777</v>
      </c>
      <c r="M21" s="849">
        <v>129.49500018687573</v>
      </c>
      <c r="N21" s="1534">
        <v>90.123293037092694</v>
      </c>
      <c r="O21" s="849">
        <v>91.932791323047169</v>
      </c>
      <c r="P21" s="849">
        <v>89.97023317793672</v>
      </c>
      <c r="Q21" s="849">
        <v>88.953346580407256</v>
      </c>
      <c r="R21" s="849">
        <v>103.8625827881577</v>
      </c>
      <c r="S21" s="849">
        <v>103.02817870294649</v>
      </c>
      <c r="T21" s="849">
        <v>99.978345530958308</v>
      </c>
      <c r="U21" s="1535">
        <v>61.401944230432235</v>
      </c>
      <c r="V21" s="849">
        <v>106.81251222658592</v>
      </c>
      <c r="W21" s="849">
        <v>90.244361312866658</v>
      </c>
      <c r="X21" s="849">
        <v>94.478511449295397</v>
      </c>
      <c r="Y21" s="849">
        <v>89.16301411573464</v>
      </c>
      <c r="Z21" s="849">
        <v>98.55155516738634</v>
      </c>
      <c r="AA21" s="849">
        <v>93.518944003734859</v>
      </c>
      <c r="AB21" s="849">
        <v>101.87340631377167</v>
      </c>
      <c r="AC21" s="849">
        <v>77.679351788347944</v>
      </c>
    </row>
    <row r="22" spans="3:29" x14ac:dyDescent="0.45">
      <c r="C22" s="3315"/>
      <c r="D22" s="1512" t="s">
        <v>1532</v>
      </c>
      <c r="E22" s="849">
        <v>107.79322767422089</v>
      </c>
      <c r="F22" s="849">
        <v>87.157844736131835</v>
      </c>
      <c r="G22" s="849">
        <v>101.59368070604044</v>
      </c>
      <c r="H22" s="849">
        <v>117.55771048366543</v>
      </c>
      <c r="I22" s="849">
        <v>74.411796134590645</v>
      </c>
      <c r="J22" s="849">
        <v>116.07624100152907</v>
      </c>
      <c r="K22" s="849">
        <v>172.30141125327913</v>
      </c>
      <c r="L22" s="849">
        <v>90.297197964069923</v>
      </c>
      <c r="M22" s="849">
        <v>97.216384560019023</v>
      </c>
      <c r="N22" s="1534">
        <v>94.333955110007011</v>
      </c>
      <c r="O22" s="849">
        <v>99.431187846443393</v>
      </c>
      <c r="P22" s="849">
        <v>94.188566583149736</v>
      </c>
      <c r="Q22" s="849">
        <v>97.978330289649833</v>
      </c>
      <c r="R22" s="849">
        <v>104.28340498746887</v>
      </c>
      <c r="S22" s="849">
        <v>121.85190686761406</v>
      </c>
      <c r="T22" s="849">
        <v>106.15989670812829</v>
      </c>
      <c r="U22" s="1535">
        <v>48.285944809768218</v>
      </c>
      <c r="V22" s="849">
        <v>90.200470205270761</v>
      </c>
      <c r="W22" s="849">
        <v>82.296797834667643</v>
      </c>
      <c r="X22" s="849">
        <v>96.228195218794241</v>
      </c>
      <c r="Y22" s="849">
        <v>77.486170131910825</v>
      </c>
      <c r="Z22" s="849">
        <v>80.696866997700795</v>
      </c>
      <c r="AA22" s="849">
        <v>93.750920985574226</v>
      </c>
      <c r="AB22" s="849">
        <v>81.345350919124044</v>
      </c>
      <c r="AC22" s="849">
        <v>77.036991469456439</v>
      </c>
    </row>
    <row r="23" spans="3:29" x14ac:dyDescent="0.45">
      <c r="C23" s="3315"/>
      <c r="D23" s="1512" t="s">
        <v>1529</v>
      </c>
      <c r="E23" s="849">
        <v>105.4614082650217</v>
      </c>
      <c r="F23" s="849">
        <v>90.030444600715498</v>
      </c>
      <c r="G23" s="849">
        <v>96.049432520076579</v>
      </c>
      <c r="H23" s="849">
        <v>92.480823786796194</v>
      </c>
      <c r="I23" s="849">
        <v>80.699650996223255</v>
      </c>
      <c r="J23" s="849">
        <v>119.76043869818827</v>
      </c>
      <c r="K23" s="849">
        <v>131.41480145649939</v>
      </c>
      <c r="L23" s="849">
        <v>90.496811699762205</v>
      </c>
      <c r="M23" s="849">
        <v>71.731112842256508</v>
      </c>
      <c r="N23" s="1534">
        <v>96.1188015827166</v>
      </c>
      <c r="O23" s="849">
        <v>92.445296666073602</v>
      </c>
      <c r="P23" s="849">
        <v>91.304483318325936</v>
      </c>
      <c r="Q23" s="849">
        <v>94.524119109020859</v>
      </c>
      <c r="R23" s="849">
        <v>107.52946877953005</v>
      </c>
      <c r="S23" s="849">
        <v>118.19087251751886</v>
      </c>
      <c r="T23" s="849">
        <v>105.82271639652254</v>
      </c>
      <c r="U23" s="1535">
        <v>42.195594470970278</v>
      </c>
      <c r="V23" s="849">
        <v>76.362325219986545</v>
      </c>
      <c r="W23" s="849">
        <v>83.138441212724217</v>
      </c>
      <c r="X23" s="849">
        <v>83.962646236532976</v>
      </c>
      <c r="Y23" s="849">
        <v>75.732772179844389</v>
      </c>
      <c r="Z23" s="849">
        <v>100.39013754662921</v>
      </c>
      <c r="AA23" s="849">
        <v>99.551435776031553</v>
      </c>
      <c r="AB23" s="849">
        <v>80.324420292453226</v>
      </c>
      <c r="AC23" s="849">
        <v>38.335853653480747</v>
      </c>
    </row>
    <row r="24" spans="3:29" x14ac:dyDescent="0.45">
      <c r="C24" s="3315"/>
      <c r="D24" s="1512" t="s">
        <v>1530</v>
      </c>
      <c r="E24" s="849">
        <v>109.15901969087376</v>
      </c>
      <c r="F24" s="849">
        <v>103.68969826990661</v>
      </c>
      <c r="G24" s="849">
        <v>94.964355258434054</v>
      </c>
      <c r="H24" s="849">
        <v>109.79092346662942</v>
      </c>
      <c r="I24" s="849">
        <v>74.040047390131519</v>
      </c>
      <c r="J24" s="849">
        <v>130.08573573726176</v>
      </c>
      <c r="K24" s="849">
        <v>87.561732847132959</v>
      </c>
      <c r="L24" s="849">
        <v>98.740847910066137</v>
      </c>
      <c r="M24" s="849">
        <v>63.926462093976667</v>
      </c>
      <c r="N24" s="1534">
        <v>93.809266513534723</v>
      </c>
      <c r="O24" s="849">
        <v>97.432574739682764</v>
      </c>
      <c r="P24" s="849">
        <v>95.629215398861618</v>
      </c>
      <c r="Q24" s="849">
        <v>93.806580811227633</v>
      </c>
      <c r="R24" s="849">
        <v>98.175479428467554</v>
      </c>
      <c r="S24" s="849">
        <v>116.60473577969803</v>
      </c>
      <c r="T24" s="849">
        <v>108.56315479425365</v>
      </c>
      <c r="U24" s="1535">
        <v>62.63436000708279</v>
      </c>
      <c r="V24" s="849">
        <v>121.77905945305881</v>
      </c>
      <c r="W24" s="849">
        <v>84.968292794880057</v>
      </c>
      <c r="X24" s="849">
        <v>94.568959588963139</v>
      </c>
      <c r="Y24" s="849">
        <v>77.895899960764993</v>
      </c>
      <c r="Z24" s="849">
        <v>106.02552368973947</v>
      </c>
      <c r="AA24" s="849">
        <v>96.156448258374255</v>
      </c>
      <c r="AB24" s="849">
        <v>86.81053027801623</v>
      </c>
      <c r="AC24" s="849">
        <v>79.18784069262604</v>
      </c>
    </row>
    <row r="25" spans="3:29" x14ac:dyDescent="0.45">
      <c r="C25" s="3855">
        <v>2013</v>
      </c>
      <c r="D25" s="1536" t="s">
        <v>1531</v>
      </c>
      <c r="E25" s="1537">
        <v>111.73736705531641</v>
      </c>
      <c r="F25" s="1537">
        <v>98.375782834696182</v>
      </c>
      <c r="G25" s="1537">
        <v>84.777255697815548</v>
      </c>
      <c r="H25" s="1537">
        <v>97.154685381015028</v>
      </c>
      <c r="I25" s="1537">
        <v>66.489991908673957</v>
      </c>
      <c r="J25" s="1537">
        <v>135.78093448874228</v>
      </c>
      <c r="K25" s="1537">
        <v>91.611703434062221</v>
      </c>
      <c r="L25" s="1537">
        <v>96.147747433829295</v>
      </c>
      <c r="M25" s="1537">
        <v>56.970208567825999</v>
      </c>
      <c r="N25" s="1538">
        <v>88.207915121524721</v>
      </c>
      <c r="O25" s="1537">
        <v>100.66749997638289</v>
      </c>
      <c r="P25" s="1537">
        <v>92.984453111955588</v>
      </c>
      <c r="Q25" s="1537">
        <v>93.273421576092247</v>
      </c>
      <c r="R25" s="1537">
        <v>97.081068766965927</v>
      </c>
      <c r="S25" s="1537">
        <v>122.1588690425417</v>
      </c>
      <c r="T25" s="1537">
        <v>110.60254011734976</v>
      </c>
      <c r="U25" s="1539">
        <v>30.574244167882931</v>
      </c>
      <c r="V25" s="1537">
        <v>101.45782468173145</v>
      </c>
      <c r="W25" s="1537">
        <v>95.527138520660202</v>
      </c>
      <c r="X25" s="1537">
        <v>85.454894303972083</v>
      </c>
      <c r="Y25" s="1537">
        <v>86.20215185179562</v>
      </c>
      <c r="Z25" s="1537">
        <v>98.292402987880507</v>
      </c>
      <c r="AA25" s="1537">
        <v>118.9597088451642</v>
      </c>
      <c r="AB25" s="1537">
        <v>91.239134470065082</v>
      </c>
      <c r="AC25" s="1537">
        <v>42.58892029566195</v>
      </c>
    </row>
    <row r="26" spans="3:29" x14ac:dyDescent="0.45">
      <c r="C26" s="3855"/>
      <c r="D26" s="1536" t="s">
        <v>1532</v>
      </c>
      <c r="E26" s="1537">
        <v>108.47217436518868</v>
      </c>
      <c r="F26" s="1537">
        <v>67.94868919788189</v>
      </c>
      <c r="G26" s="1537">
        <v>89.150162264275906</v>
      </c>
      <c r="H26" s="1537">
        <v>73.163612899343335</v>
      </c>
      <c r="I26" s="1537">
        <v>76.909876297493227</v>
      </c>
      <c r="J26" s="1537">
        <v>121.80114830063604</v>
      </c>
      <c r="K26" s="1537">
        <v>125.79288882933383</v>
      </c>
      <c r="L26" s="1537">
        <v>79.324664525257475</v>
      </c>
      <c r="M26" s="1537">
        <v>86.287241461065065</v>
      </c>
      <c r="N26" s="1538">
        <v>95.96940651794192</v>
      </c>
      <c r="O26" s="1537">
        <v>92.721553141826817</v>
      </c>
      <c r="P26" s="1537">
        <v>95.613810495970725</v>
      </c>
      <c r="Q26" s="1537">
        <v>95.309484335628397</v>
      </c>
      <c r="R26" s="1537">
        <v>101.84733915295969</v>
      </c>
      <c r="S26" s="1537">
        <v>125.33959367371206</v>
      </c>
      <c r="T26" s="1537">
        <v>107.47900607801574</v>
      </c>
      <c r="U26" s="1539">
        <v>71.325349887918264</v>
      </c>
      <c r="V26" s="1537">
        <v>85.055257441257723</v>
      </c>
      <c r="W26" s="1537">
        <v>85.534759264787724</v>
      </c>
      <c r="X26" s="1537">
        <v>81.045793199882624</v>
      </c>
      <c r="Y26" s="1537">
        <v>81.011440921897474</v>
      </c>
      <c r="Z26" s="1537">
        <v>94.662162615024698</v>
      </c>
      <c r="AA26" s="1537">
        <v>91.395276097108606</v>
      </c>
      <c r="AB26" s="1537">
        <v>91.82395366784975</v>
      </c>
      <c r="AC26" s="1537">
        <v>117.60947039350506</v>
      </c>
    </row>
    <row r="27" spans="3:29" x14ac:dyDescent="0.45">
      <c r="C27" s="3855"/>
      <c r="D27" s="1536" t="s">
        <v>1529</v>
      </c>
      <c r="E27" s="1537">
        <v>114.48252631339571</v>
      </c>
      <c r="F27" s="1537">
        <v>87.202085693712888</v>
      </c>
      <c r="G27" s="1537">
        <v>112.99749301584457</v>
      </c>
      <c r="H27" s="1537">
        <v>105.29534023416893</v>
      </c>
      <c r="I27" s="1537">
        <v>98.570783288512757</v>
      </c>
      <c r="J27" s="1537">
        <v>118.1556264883084</v>
      </c>
      <c r="K27" s="1537">
        <v>110.09720760302596</v>
      </c>
      <c r="L27" s="1537">
        <v>100.84653262156384</v>
      </c>
      <c r="M27" s="1537">
        <v>99.992688713969088</v>
      </c>
      <c r="N27" s="1538">
        <v>100.37644685263973</v>
      </c>
      <c r="O27" s="1537">
        <v>93.343106711623534</v>
      </c>
      <c r="P27" s="1537">
        <v>97.578528533722007</v>
      </c>
      <c r="Q27" s="1537">
        <v>92.400466244756302</v>
      </c>
      <c r="R27" s="1537">
        <v>94.428296906831108</v>
      </c>
      <c r="S27" s="1537">
        <v>99.388213814797055</v>
      </c>
      <c r="T27" s="1537">
        <v>111.26402320758189</v>
      </c>
      <c r="U27" s="1539">
        <v>70.168067833846735</v>
      </c>
      <c r="V27" s="1537">
        <v>116.68010828586752</v>
      </c>
      <c r="W27" s="1537">
        <v>81.64009885195992</v>
      </c>
      <c r="X27" s="1537">
        <v>121.1029464028683</v>
      </c>
      <c r="Y27" s="1537">
        <v>78.922346717554376</v>
      </c>
      <c r="Z27" s="1537">
        <v>78.974679685001263</v>
      </c>
      <c r="AA27" s="1537">
        <v>101.13684553801086</v>
      </c>
      <c r="AB27" s="1537">
        <v>90.409776081207028</v>
      </c>
      <c r="AC27" s="1537">
        <v>61.942539324923054</v>
      </c>
    </row>
    <row r="28" spans="3:29" x14ac:dyDescent="0.45">
      <c r="C28" s="3855"/>
      <c r="D28" s="1536" t="s">
        <v>1530</v>
      </c>
      <c r="E28" s="1537">
        <v>110.11006397430859</v>
      </c>
      <c r="F28" s="1537">
        <v>73.692435790245597</v>
      </c>
      <c r="G28" s="1537">
        <v>102.26973429129697</v>
      </c>
      <c r="H28" s="1537">
        <v>85.062884147416582</v>
      </c>
      <c r="I28" s="1537">
        <v>104.90857929971725</v>
      </c>
      <c r="J28" s="1537">
        <v>103.36082083955431</v>
      </c>
      <c r="K28" s="1537">
        <v>90.070460146305138</v>
      </c>
      <c r="L28" s="1537">
        <v>86.864579775273242</v>
      </c>
      <c r="M28" s="1537">
        <v>156.94591282485948</v>
      </c>
      <c r="N28" s="1538">
        <v>96.642250231062405</v>
      </c>
      <c r="O28" s="1537">
        <v>88.649890373620465</v>
      </c>
      <c r="P28" s="1537">
        <v>95.026207358834966</v>
      </c>
      <c r="Q28" s="1537">
        <v>92.273154048002851</v>
      </c>
      <c r="R28" s="1537">
        <v>101.67342491253737</v>
      </c>
      <c r="S28" s="1537">
        <v>109.80072257938669</v>
      </c>
      <c r="T28" s="1537">
        <v>104.07315672712265</v>
      </c>
      <c r="U28" s="1539">
        <v>68.397464209907227</v>
      </c>
      <c r="V28" s="1537">
        <v>103.54357989182348</v>
      </c>
      <c r="W28" s="1537">
        <v>91.793461661206791</v>
      </c>
      <c r="X28" s="1537">
        <v>87.864604379421408</v>
      </c>
      <c r="Y28" s="1537">
        <v>81.452087874188535</v>
      </c>
      <c r="Z28" s="1537">
        <v>95.505337420700613</v>
      </c>
      <c r="AA28" s="1537">
        <v>92.677880571268076</v>
      </c>
      <c r="AB28" s="1537">
        <v>99.96340270559557</v>
      </c>
      <c r="AC28" s="1537">
        <v>48.509760235114989</v>
      </c>
    </row>
    <row r="29" spans="3:29" x14ac:dyDescent="0.45">
      <c r="C29" s="3315">
        <v>2014</v>
      </c>
      <c r="D29" s="1512" t="s">
        <v>1531</v>
      </c>
      <c r="E29" s="849">
        <v>114.26304317122661</v>
      </c>
      <c r="F29" s="849">
        <v>92.20332615310646</v>
      </c>
      <c r="G29" s="849">
        <v>118.42490286432795</v>
      </c>
      <c r="H29" s="849">
        <v>103.18296703830659</v>
      </c>
      <c r="I29" s="849">
        <v>109.06631358445757</v>
      </c>
      <c r="J29" s="849">
        <v>144.1405494164843</v>
      </c>
      <c r="K29" s="849">
        <v>108.23711438123181</v>
      </c>
      <c r="L29" s="849">
        <v>96.854093860881349</v>
      </c>
      <c r="M29" s="849">
        <v>82.486928390447488</v>
      </c>
      <c r="N29" s="1534">
        <v>108.925079780516</v>
      </c>
      <c r="O29" s="849">
        <v>93.281918422731664</v>
      </c>
      <c r="P29" s="849">
        <v>100.34851554076818</v>
      </c>
      <c r="Q29" s="849">
        <v>96.337811719626032</v>
      </c>
      <c r="R29" s="849">
        <v>91.256280335783202</v>
      </c>
      <c r="S29" s="849">
        <v>108.88097354119223</v>
      </c>
      <c r="T29" s="849">
        <v>110.53672595025354</v>
      </c>
      <c r="U29" s="1535">
        <v>46.148344650811538</v>
      </c>
      <c r="V29" s="849">
        <v>92.094814420185571</v>
      </c>
      <c r="W29" s="849">
        <v>78.762471689070154</v>
      </c>
      <c r="X29" s="849">
        <v>77.551007548363415</v>
      </c>
      <c r="Y29" s="849">
        <v>74.608047456291345</v>
      </c>
      <c r="Z29" s="849">
        <v>98.217988153240043</v>
      </c>
      <c r="AA29" s="849">
        <v>94.1385802957344</v>
      </c>
      <c r="AB29" s="849">
        <v>78.54289479074464</v>
      </c>
      <c r="AC29" s="849">
        <v>68.725877702068345</v>
      </c>
    </row>
    <row r="30" spans="3:29" x14ac:dyDescent="0.45">
      <c r="C30" s="3315"/>
      <c r="D30" s="1512" t="s">
        <v>1532</v>
      </c>
      <c r="E30" s="849">
        <v>108.9541522638724</v>
      </c>
      <c r="F30" s="849">
        <v>93.044553901655576</v>
      </c>
      <c r="G30" s="849">
        <v>81.734468960591371</v>
      </c>
      <c r="H30" s="849">
        <v>96.329553995662366</v>
      </c>
      <c r="I30" s="849">
        <v>75.145459279368168</v>
      </c>
      <c r="J30" s="849">
        <v>102.77958901804725</v>
      </c>
      <c r="K30" s="849">
        <v>104.27619849484758</v>
      </c>
      <c r="L30" s="849">
        <v>72.174174387694663</v>
      </c>
      <c r="M30" s="849">
        <v>100.35326081965484</v>
      </c>
      <c r="N30" s="1534">
        <v>106.38424330413854</v>
      </c>
      <c r="O30" s="849">
        <v>83.497895182398594</v>
      </c>
      <c r="P30" s="849">
        <v>97.131860232521746</v>
      </c>
      <c r="Q30" s="849">
        <v>90.331995476801893</v>
      </c>
      <c r="R30" s="849">
        <v>93.940802100051215</v>
      </c>
      <c r="S30" s="849">
        <v>92.910932344703525</v>
      </c>
      <c r="T30" s="849">
        <v>101.63278032735315</v>
      </c>
      <c r="U30" s="1535">
        <v>109.94451492441858</v>
      </c>
      <c r="V30" s="849">
        <v>154.78040855347922</v>
      </c>
      <c r="W30" s="849">
        <v>87.690968143499205</v>
      </c>
      <c r="X30" s="849">
        <v>125.11498799141177</v>
      </c>
      <c r="Y30" s="849">
        <v>79.569046389016449</v>
      </c>
      <c r="Z30" s="849">
        <v>80.156449027396064</v>
      </c>
      <c r="AA30" s="849">
        <v>102.16932334925404</v>
      </c>
      <c r="AB30" s="849">
        <v>107.66549636461664</v>
      </c>
      <c r="AC30" s="849">
        <v>125.92972627469638</v>
      </c>
    </row>
    <row r="31" spans="3:29" x14ac:dyDescent="0.45">
      <c r="C31" s="3315"/>
      <c r="D31" s="1512" t="s">
        <v>1529</v>
      </c>
      <c r="E31" s="849">
        <v>105.78684216069418</v>
      </c>
      <c r="F31" s="849">
        <v>120.85742346147639</v>
      </c>
      <c r="G31" s="849">
        <v>82.483128458381955</v>
      </c>
      <c r="H31" s="849">
        <v>107.78470861583516</v>
      </c>
      <c r="I31" s="849">
        <v>68.861512166029414</v>
      </c>
      <c r="J31" s="849">
        <v>104.78256574063988</v>
      </c>
      <c r="K31" s="849">
        <v>82.113659892971242</v>
      </c>
      <c r="L31" s="849">
        <v>87.974883157546472</v>
      </c>
      <c r="M31" s="849">
        <v>115.19448051674499</v>
      </c>
      <c r="N31" s="1534">
        <v>101.586074540998</v>
      </c>
      <c r="O31" s="849">
        <v>89.987453064065178</v>
      </c>
      <c r="P31" s="849">
        <v>95.787136913987325</v>
      </c>
      <c r="Q31" s="849">
        <v>93.363386591742724</v>
      </c>
      <c r="R31" s="849">
        <v>89.47476166970074</v>
      </c>
      <c r="S31" s="849">
        <v>103.61021762709592</v>
      </c>
      <c r="T31" s="849">
        <v>103.98274919548216</v>
      </c>
      <c r="U31" s="1535">
        <v>100.1881367088523</v>
      </c>
      <c r="V31" s="849">
        <v>112.78536682803657</v>
      </c>
      <c r="W31" s="849">
        <v>77.321119914570872</v>
      </c>
      <c r="X31" s="849">
        <v>86.775925423488786</v>
      </c>
      <c r="Y31" s="849">
        <v>79.814627919174669</v>
      </c>
      <c r="Z31" s="849">
        <v>89.9616116202466</v>
      </c>
      <c r="AA31" s="849">
        <v>90.217963937701313</v>
      </c>
      <c r="AB31" s="849">
        <v>84.337698463671941</v>
      </c>
      <c r="AC31" s="849">
        <v>79.690950581938921</v>
      </c>
    </row>
    <row r="32" spans="3:29" x14ac:dyDescent="0.45">
      <c r="C32" s="3315"/>
      <c r="D32" s="1512" t="s">
        <v>1530</v>
      </c>
      <c r="E32" s="849">
        <v>111.6741341085694</v>
      </c>
      <c r="F32" s="849">
        <v>112.71130832764955</v>
      </c>
      <c r="G32" s="849">
        <v>86.763530664656571</v>
      </c>
      <c r="H32" s="849">
        <v>106.823139727518</v>
      </c>
      <c r="I32" s="849">
        <v>78.056479618823076</v>
      </c>
      <c r="J32" s="849">
        <v>107.40120758776352</v>
      </c>
      <c r="K32" s="849">
        <v>89.884778834516638</v>
      </c>
      <c r="L32" s="849">
        <v>88.669515548522</v>
      </c>
      <c r="M32" s="849">
        <v>72.003166305108067</v>
      </c>
      <c r="N32" s="1534">
        <v>101.64581732338024</v>
      </c>
      <c r="O32" s="849">
        <v>92.455193794900012</v>
      </c>
      <c r="P32" s="849">
        <v>94.210612904237649</v>
      </c>
      <c r="Q32" s="849">
        <v>95.976982190356111</v>
      </c>
      <c r="R32" s="849">
        <v>92.348484193378439</v>
      </c>
      <c r="S32" s="849">
        <v>110.83563907085974</v>
      </c>
      <c r="T32" s="849">
        <v>106.83963193703964</v>
      </c>
      <c r="U32" s="1535">
        <v>128.24217382801231</v>
      </c>
      <c r="V32" s="849">
        <v>121.34505184260236</v>
      </c>
      <c r="W32" s="849">
        <v>94.90485752903119</v>
      </c>
      <c r="X32" s="849">
        <v>126.02115898398674</v>
      </c>
      <c r="Y32" s="849">
        <v>84.917622984746529</v>
      </c>
      <c r="Z32" s="849">
        <v>92.754181467814902</v>
      </c>
      <c r="AA32" s="849">
        <v>100.18772086193115</v>
      </c>
      <c r="AB32" s="849">
        <v>101.28958511812829</v>
      </c>
      <c r="AC32" s="849">
        <v>81.131498261787598</v>
      </c>
    </row>
    <row r="33" spans="3:29" x14ac:dyDescent="0.45">
      <c r="C33" s="3855">
        <v>2015</v>
      </c>
      <c r="D33" s="1536" t="s">
        <v>1531</v>
      </c>
      <c r="E33" s="1537">
        <v>107.647911005605</v>
      </c>
      <c r="F33" s="1537">
        <v>125.80271994200061</v>
      </c>
      <c r="G33" s="1537">
        <v>79.792788455458691</v>
      </c>
      <c r="H33" s="1537">
        <v>87.133156078488867</v>
      </c>
      <c r="I33" s="1537">
        <v>81.433812593102246</v>
      </c>
      <c r="J33" s="1537">
        <v>112.96818913843735</v>
      </c>
      <c r="K33" s="1537">
        <v>145.18146264427904</v>
      </c>
      <c r="L33" s="1537">
        <v>95.368412430398365</v>
      </c>
      <c r="M33" s="1537">
        <v>33.61445368970675</v>
      </c>
      <c r="N33" s="1538">
        <v>106.73305236713142</v>
      </c>
      <c r="O33" s="1537">
        <v>88.266342037780362</v>
      </c>
      <c r="P33" s="1537">
        <v>99.909250632656011</v>
      </c>
      <c r="Q33" s="1537">
        <v>86.914456619725982</v>
      </c>
      <c r="R33" s="1537">
        <v>90.612410105467191</v>
      </c>
      <c r="S33" s="1537">
        <v>108.3627814984697</v>
      </c>
      <c r="T33" s="1537">
        <v>109.50658888343571</v>
      </c>
      <c r="U33" s="1539">
        <v>94.550291823323093</v>
      </c>
      <c r="V33" s="1537">
        <v>125.60332532028451</v>
      </c>
      <c r="W33" s="1537">
        <v>83.058124636695169</v>
      </c>
      <c r="X33" s="1537">
        <v>80.179978129306136</v>
      </c>
      <c r="Y33" s="1537">
        <v>78.528036531847249</v>
      </c>
      <c r="Z33" s="1537">
        <v>102.07581928024234</v>
      </c>
      <c r="AA33" s="1537">
        <v>99.494691251998375</v>
      </c>
      <c r="AB33" s="1537">
        <v>90.468442645119467</v>
      </c>
      <c r="AC33" s="1537">
        <v>63.413763632410038</v>
      </c>
    </row>
    <row r="34" spans="3:29" x14ac:dyDescent="0.45">
      <c r="C34" s="3855"/>
      <c r="D34" s="1536" t="s">
        <v>1532</v>
      </c>
      <c r="E34" s="1537">
        <v>108.35061191099808</v>
      </c>
      <c r="F34" s="1537">
        <v>112.29184353338459</v>
      </c>
      <c r="G34" s="1537">
        <v>92.828819961931998</v>
      </c>
      <c r="H34" s="1537">
        <v>113.26679443307415</v>
      </c>
      <c r="I34" s="1537">
        <v>73.429760108960508</v>
      </c>
      <c r="J34" s="1537">
        <v>111.36425814935853</v>
      </c>
      <c r="K34" s="1537">
        <v>97.098355822297918</v>
      </c>
      <c r="L34" s="1537">
        <v>101.20657156611277</v>
      </c>
      <c r="M34" s="1537">
        <v>83.292576429043081</v>
      </c>
      <c r="N34" s="1538">
        <v>106.50186311962342</v>
      </c>
      <c r="O34" s="1537">
        <v>90.466404717415671</v>
      </c>
      <c r="P34" s="1537">
        <v>102.0955830164573</v>
      </c>
      <c r="Q34" s="1537">
        <v>86.768074534551076</v>
      </c>
      <c r="R34" s="1537">
        <v>93.855883570974726</v>
      </c>
      <c r="S34" s="1537">
        <v>119.92185446291954</v>
      </c>
      <c r="T34" s="1537">
        <v>104.03275479378391</v>
      </c>
      <c r="U34" s="1539">
        <v>81.370984155322688</v>
      </c>
      <c r="V34" s="1537">
        <v>107.53786656957311</v>
      </c>
      <c r="W34" s="1537">
        <v>85.321676415911057</v>
      </c>
      <c r="X34" s="1537">
        <v>80.362935541862072</v>
      </c>
      <c r="Y34" s="1537">
        <v>87.118076196002988</v>
      </c>
      <c r="Z34" s="1537">
        <v>95.378716018112371</v>
      </c>
      <c r="AA34" s="1537">
        <v>98.67845152720129</v>
      </c>
      <c r="AB34" s="1537">
        <v>93.459237460450623</v>
      </c>
      <c r="AC34" s="1537">
        <v>64.304690635495973</v>
      </c>
    </row>
    <row r="35" spans="3:29" x14ac:dyDescent="0.45">
      <c r="C35" s="3855"/>
      <c r="D35" s="1536" t="s">
        <v>1529</v>
      </c>
      <c r="E35" s="1537">
        <v>116.94082606980704</v>
      </c>
      <c r="F35" s="1537">
        <v>114.65874130390105</v>
      </c>
      <c r="G35" s="1537">
        <v>90.251830740556898</v>
      </c>
      <c r="H35" s="1537">
        <v>95.34079987722717</v>
      </c>
      <c r="I35" s="1537">
        <v>106.48350136818823</v>
      </c>
      <c r="J35" s="1537">
        <v>99.084581505804067</v>
      </c>
      <c r="K35" s="1537">
        <v>140.51498374795003</v>
      </c>
      <c r="L35" s="1537">
        <v>85.482337435248951</v>
      </c>
      <c r="M35" s="1537">
        <v>118.40828890299429</v>
      </c>
      <c r="N35" s="1538">
        <v>98.325581008157229</v>
      </c>
      <c r="O35" s="1537">
        <v>105.36824384195498</v>
      </c>
      <c r="P35" s="1537">
        <v>106.83638522937548</v>
      </c>
      <c r="Q35" s="1537">
        <v>91.867636508920043</v>
      </c>
      <c r="R35" s="1537">
        <v>103.70568459169166</v>
      </c>
      <c r="S35" s="1537">
        <v>115.12556389253841</v>
      </c>
      <c r="T35" s="1537">
        <v>117.6628458745115</v>
      </c>
      <c r="U35" s="1539">
        <v>56.225901995943182</v>
      </c>
      <c r="V35" s="1537">
        <v>152.35494166066567</v>
      </c>
      <c r="W35" s="1537">
        <v>88.672052189086543</v>
      </c>
      <c r="X35" s="1537">
        <v>96.705129364820934</v>
      </c>
      <c r="Y35" s="1537">
        <v>89.685892320722076</v>
      </c>
      <c r="Z35" s="1537">
        <v>102.21501820597024</v>
      </c>
      <c r="AA35" s="1537">
        <v>143.95904165999102</v>
      </c>
      <c r="AB35" s="1537">
        <v>97.931695166429833</v>
      </c>
      <c r="AC35" s="1537">
        <v>92.926403282040866</v>
      </c>
    </row>
    <row r="36" spans="3:29" x14ac:dyDescent="0.45">
      <c r="C36" s="3855"/>
      <c r="D36" s="1536" t="s">
        <v>1530</v>
      </c>
      <c r="E36" s="1537">
        <v>119.99932930301549</v>
      </c>
      <c r="F36" s="1537">
        <v>110.35642989067908</v>
      </c>
      <c r="G36" s="1537">
        <v>85.727070401693837</v>
      </c>
      <c r="H36" s="1537">
        <v>102.28922241593199</v>
      </c>
      <c r="I36" s="1537">
        <v>96.099651201159702</v>
      </c>
      <c r="J36" s="1537">
        <v>115.42969952429499</v>
      </c>
      <c r="K36" s="1537">
        <v>135.69598343858198</v>
      </c>
      <c r="L36" s="1537">
        <v>88.01052728262097</v>
      </c>
      <c r="M36" s="1537">
        <v>54.020776591430838</v>
      </c>
      <c r="N36" s="1538">
        <v>106.94445570039299</v>
      </c>
      <c r="O36" s="1537">
        <v>108.11987759602408</v>
      </c>
      <c r="P36" s="1537">
        <v>108.36372145798011</v>
      </c>
      <c r="Q36" s="1537">
        <v>92.328265223722866</v>
      </c>
      <c r="R36" s="1537">
        <v>99.45853162901787</v>
      </c>
      <c r="S36" s="1537">
        <v>118.69644561007983</v>
      </c>
      <c r="T36" s="1537">
        <v>117.65476582357697</v>
      </c>
      <c r="U36" s="1539">
        <v>79.70153265003681</v>
      </c>
      <c r="V36" s="1537">
        <v>138.81973534123654</v>
      </c>
      <c r="W36" s="1537">
        <v>84.407176570936159</v>
      </c>
      <c r="X36" s="1537">
        <v>100.17076978006445</v>
      </c>
      <c r="Y36" s="1537">
        <v>85.424130946783222</v>
      </c>
      <c r="Z36" s="1537">
        <v>107.78417355400683</v>
      </c>
      <c r="AA36" s="1537">
        <v>95.92059267325557</v>
      </c>
      <c r="AB36" s="1537">
        <v>106.21053233733555</v>
      </c>
      <c r="AC36" s="1537">
        <v>183.15107627246269</v>
      </c>
    </row>
    <row r="37" spans="3:29" x14ac:dyDescent="0.45">
      <c r="C37" s="3315">
        <v>2016</v>
      </c>
      <c r="D37" s="1512" t="s">
        <v>1531</v>
      </c>
      <c r="E37" s="849">
        <v>107.08501113356388</v>
      </c>
      <c r="F37" s="849">
        <v>108.65520910434989</v>
      </c>
      <c r="G37" s="849">
        <v>72.215534583047273</v>
      </c>
      <c r="H37" s="849">
        <v>78.970475157504723</v>
      </c>
      <c r="I37" s="849">
        <v>68.493022040350667</v>
      </c>
      <c r="J37" s="849">
        <v>92.835524014636434</v>
      </c>
      <c r="K37" s="849">
        <v>77.970111673567814</v>
      </c>
      <c r="L37" s="849">
        <v>77.78366200371886</v>
      </c>
      <c r="M37" s="849">
        <v>55.260856882315466</v>
      </c>
      <c r="N37" s="1534">
        <v>102.10559383400305</v>
      </c>
      <c r="O37" s="849">
        <v>93.310603572279732</v>
      </c>
      <c r="P37" s="849">
        <v>98.725121883409955</v>
      </c>
      <c r="Q37" s="849">
        <v>94.683796891624169</v>
      </c>
      <c r="R37" s="849">
        <v>96.11348386890262</v>
      </c>
      <c r="S37" s="849">
        <v>106.80809860736463</v>
      </c>
      <c r="T37" s="849">
        <v>107.2624854830823</v>
      </c>
      <c r="U37" s="1535">
        <v>93.465458054245602</v>
      </c>
      <c r="V37" s="849">
        <v>96.978695162516587</v>
      </c>
      <c r="W37" s="849">
        <v>87.270280133569941</v>
      </c>
      <c r="X37" s="849">
        <v>102.76951358133269</v>
      </c>
      <c r="Y37" s="849">
        <v>93.631372170634535</v>
      </c>
      <c r="Z37" s="849">
        <v>85.093807471354964</v>
      </c>
      <c r="AA37" s="849">
        <v>110.7914512522923</v>
      </c>
      <c r="AB37" s="849">
        <v>102.48843461213133</v>
      </c>
      <c r="AC37" s="849">
        <v>61.923796643658036</v>
      </c>
    </row>
    <row r="38" spans="3:29" x14ac:dyDescent="0.45">
      <c r="C38" s="3315"/>
      <c r="D38" s="1512" t="s">
        <v>1532</v>
      </c>
      <c r="E38" s="849">
        <v>111.46649929331198</v>
      </c>
      <c r="F38" s="849">
        <v>136.18792935273899</v>
      </c>
      <c r="G38" s="849">
        <v>67.398297138117002</v>
      </c>
      <c r="H38" s="849">
        <v>98.56658370289189</v>
      </c>
      <c r="I38" s="849">
        <v>71.974807358012526</v>
      </c>
      <c r="J38" s="849">
        <v>102.70223051289899</v>
      </c>
      <c r="K38" s="849">
        <v>59.504002239085061</v>
      </c>
      <c r="L38" s="849">
        <v>91.644839421143203</v>
      </c>
      <c r="M38" s="849">
        <v>114.63076647131894</v>
      </c>
      <c r="N38" s="1534">
        <v>106.82114437405011</v>
      </c>
      <c r="O38" s="849">
        <v>101.82503742263887</v>
      </c>
      <c r="P38" s="849">
        <v>104.80444704030619</v>
      </c>
      <c r="Q38" s="849">
        <v>92.380601017976005</v>
      </c>
      <c r="R38" s="849">
        <v>101.17955128671494</v>
      </c>
      <c r="S38" s="849">
        <v>122.75223147054348</v>
      </c>
      <c r="T38" s="849">
        <v>112.08153836955464</v>
      </c>
      <c r="U38" s="1535">
        <v>107.16078939919751</v>
      </c>
      <c r="V38" s="849">
        <v>92.101973261614532</v>
      </c>
      <c r="W38" s="849">
        <v>89.277210829516989</v>
      </c>
      <c r="X38" s="849">
        <v>86.201753084365322</v>
      </c>
      <c r="Y38" s="849">
        <v>88.688355827664935</v>
      </c>
      <c r="Z38" s="849">
        <v>98.105390679161587</v>
      </c>
      <c r="AA38" s="849">
        <v>123.63069233467058</v>
      </c>
      <c r="AB38" s="849">
        <v>87.915132752328716</v>
      </c>
      <c r="AC38" s="849">
        <v>18.396937228301674</v>
      </c>
    </row>
    <row r="39" spans="3:29" x14ac:dyDescent="0.45">
      <c r="C39" s="3315"/>
      <c r="D39" s="1512" t="s">
        <v>1529</v>
      </c>
      <c r="E39" s="849">
        <v>110.68788424382865</v>
      </c>
      <c r="F39" s="849">
        <v>80.475834161548974</v>
      </c>
      <c r="G39" s="849">
        <v>84.698214561730225</v>
      </c>
      <c r="H39" s="849">
        <v>89.131905929709461</v>
      </c>
      <c r="I39" s="849">
        <v>77.482131189792497</v>
      </c>
      <c r="J39" s="849">
        <v>89.209923439751122</v>
      </c>
      <c r="K39" s="849">
        <v>98.353178673599146</v>
      </c>
      <c r="L39" s="849">
        <v>79.999537942474504</v>
      </c>
      <c r="M39" s="849">
        <v>77.794324411261968</v>
      </c>
      <c r="N39" s="1534">
        <v>104.16466070398687</v>
      </c>
      <c r="O39" s="849">
        <v>103.79237580219538</v>
      </c>
      <c r="P39" s="849">
        <v>99.698911481848498</v>
      </c>
      <c r="Q39" s="849">
        <v>97.057040618585717</v>
      </c>
      <c r="R39" s="849">
        <v>97.608930074253209</v>
      </c>
      <c r="S39" s="849">
        <v>109.03612629960264</v>
      </c>
      <c r="T39" s="849">
        <v>115.37564165470984</v>
      </c>
      <c r="U39" s="1535">
        <v>64.781323460105568</v>
      </c>
      <c r="V39" s="849">
        <v>108.06952567639753</v>
      </c>
      <c r="W39" s="849">
        <v>88.819072648047111</v>
      </c>
      <c r="X39" s="849">
        <v>108.51522288381072</v>
      </c>
      <c r="Y39" s="849">
        <v>90.194629349981085</v>
      </c>
      <c r="Z39" s="849">
        <v>105.62477762834446</v>
      </c>
      <c r="AA39" s="849">
        <v>118.44063776692468</v>
      </c>
      <c r="AB39" s="849">
        <v>96.541412705981855</v>
      </c>
      <c r="AC39" s="849">
        <v>62.658322713634206</v>
      </c>
    </row>
    <row r="40" spans="3:29" x14ac:dyDescent="0.45">
      <c r="C40" s="3315"/>
      <c r="D40" s="1512" t="s">
        <v>1530</v>
      </c>
      <c r="E40" s="849">
        <v>108.57154520106451</v>
      </c>
      <c r="F40" s="849">
        <v>115.56076291540205</v>
      </c>
      <c r="G40" s="849">
        <v>77.514411210668825</v>
      </c>
      <c r="H40" s="849">
        <v>106.56888345835236</v>
      </c>
      <c r="I40" s="849">
        <v>58.211459399317853</v>
      </c>
      <c r="J40" s="849">
        <v>100.60709201520505</v>
      </c>
      <c r="K40" s="849">
        <v>98.760222027300387</v>
      </c>
      <c r="L40" s="849">
        <v>98.645413673577039</v>
      </c>
      <c r="M40" s="849">
        <v>30.760373155188812</v>
      </c>
      <c r="N40" s="1534">
        <v>97.326150642692483</v>
      </c>
      <c r="O40" s="849">
        <v>93.132164160442159</v>
      </c>
      <c r="P40" s="849">
        <v>93.409027736910616</v>
      </c>
      <c r="Q40" s="849">
        <v>97.609626147699188</v>
      </c>
      <c r="R40" s="849">
        <v>109.09213179373162</v>
      </c>
      <c r="S40" s="849">
        <v>91.030459065665113</v>
      </c>
      <c r="T40" s="849">
        <v>106.45504272936653</v>
      </c>
      <c r="U40" s="1535">
        <v>60.171573066079297</v>
      </c>
      <c r="V40" s="849">
        <v>146.47032567567157</v>
      </c>
      <c r="W40" s="849">
        <v>84.311746585631496</v>
      </c>
      <c r="X40" s="849">
        <v>118.43376412631569</v>
      </c>
      <c r="Y40" s="849">
        <v>83.842362152060872</v>
      </c>
      <c r="Z40" s="849">
        <v>95.593864698202978</v>
      </c>
      <c r="AA40" s="849">
        <v>98.604924365226893</v>
      </c>
      <c r="AB40" s="849">
        <v>99.022857354733716</v>
      </c>
      <c r="AC40" s="849">
        <v>49.804580401400891</v>
      </c>
    </row>
    <row r="41" spans="3:29" x14ac:dyDescent="0.45">
      <c r="C41" s="3855">
        <v>2017</v>
      </c>
      <c r="D41" s="1536" t="s">
        <v>1531</v>
      </c>
      <c r="E41" s="1537">
        <v>110.06826763375308</v>
      </c>
      <c r="F41" s="1537">
        <v>120.70637265943256</v>
      </c>
      <c r="G41" s="1537">
        <v>76.197408039140868</v>
      </c>
      <c r="H41" s="1537">
        <v>90.329541874253025</v>
      </c>
      <c r="I41" s="1537">
        <v>86.090266558355253</v>
      </c>
      <c r="J41" s="1537">
        <v>104.3553064231364</v>
      </c>
      <c r="K41" s="1537">
        <v>95.91131096454221</v>
      </c>
      <c r="L41" s="1537">
        <v>87.993552991913418</v>
      </c>
      <c r="M41" s="1537">
        <v>46.461461836966471</v>
      </c>
      <c r="N41" s="1538">
        <v>101.80628822378985</v>
      </c>
      <c r="O41" s="1537">
        <v>98.001094024098904</v>
      </c>
      <c r="P41" s="1537">
        <v>100.05017833288005</v>
      </c>
      <c r="Q41" s="1537">
        <v>92.697625431951991</v>
      </c>
      <c r="R41" s="1537">
        <v>102.2018187788191</v>
      </c>
      <c r="S41" s="1537">
        <v>102.57701416239713</v>
      </c>
      <c r="T41" s="1537">
        <v>113.64553480118109</v>
      </c>
      <c r="U41" s="1539">
        <v>70.227011291542851</v>
      </c>
      <c r="V41" s="1537">
        <v>105.31650917380692</v>
      </c>
      <c r="W41" s="1537">
        <v>86.449016535663006</v>
      </c>
      <c r="X41" s="1537">
        <v>83.497387869264784</v>
      </c>
      <c r="Y41" s="1537">
        <v>88.897916350292505</v>
      </c>
      <c r="Z41" s="1537">
        <v>97.341628338923556</v>
      </c>
      <c r="AA41" s="1537">
        <v>106.45305485771695</v>
      </c>
      <c r="AB41" s="1537">
        <v>90.008826723224971</v>
      </c>
      <c r="AC41" s="1537">
        <v>94.924959126849558</v>
      </c>
    </row>
    <row r="42" spans="3:29" x14ac:dyDescent="0.45">
      <c r="C42" s="3855"/>
      <c r="D42" s="1536" t="s">
        <v>1532</v>
      </c>
      <c r="E42" s="1537">
        <v>111.4714572098116</v>
      </c>
      <c r="F42" s="1537">
        <v>120.84781587160937</v>
      </c>
      <c r="G42" s="1537">
        <v>84.62273092727834</v>
      </c>
      <c r="H42" s="1537">
        <v>129.01640301579377</v>
      </c>
      <c r="I42" s="1537">
        <v>65.133361516040978</v>
      </c>
      <c r="J42" s="1537">
        <v>82.750015072509441</v>
      </c>
      <c r="K42" s="1537">
        <v>115.31980334933201</v>
      </c>
      <c r="L42" s="1537">
        <v>88.258842778238545</v>
      </c>
      <c r="M42" s="1537">
        <v>67.351396110877303</v>
      </c>
      <c r="N42" s="1538">
        <v>109.78959485427826</v>
      </c>
      <c r="O42" s="1537">
        <v>94.366734706793679</v>
      </c>
      <c r="P42" s="1537">
        <v>106.39577763601984</v>
      </c>
      <c r="Q42" s="1537">
        <v>93.263391846808318</v>
      </c>
      <c r="R42" s="1537">
        <v>103.269402626852</v>
      </c>
      <c r="S42" s="1537">
        <v>95.201703730637732</v>
      </c>
      <c r="T42" s="1537">
        <v>112.14994646589356</v>
      </c>
      <c r="U42" s="1539">
        <v>139.75470333023637</v>
      </c>
      <c r="V42" s="1537">
        <v>104.52938058166011</v>
      </c>
      <c r="W42" s="1537">
        <v>87.092333835028896</v>
      </c>
      <c r="X42" s="1537">
        <v>81.021784768115722</v>
      </c>
      <c r="Y42" s="1537">
        <v>84.988073457749806</v>
      </c>
      <c r="Z42" s="1537">
        <v>98.704011194197619</v>
      </c>
      <c r="AA42" s="1537">
        <v>102.44615423834058</v>
      </c>
      <c r="AB42" s="1537">
        <v>91.36196887736763</v>
      </c>
      <c r="AC42" s="1537">
        <v>47.959268931475123</v>
      </c>
    </row>
    <row r="43" spans="3:29" x14ac:dyDescent="0.45">
      <c r="C43" s="3855"/>
      <c r="D43" s="1536" t="s">
        <v>1529</v>
      </c>
      <c r="E43" s="1537">
        <v>113.44992719626586</v>
      </c>
      <c r="F43" s="1537">
        <v>105.96247157376814</v>
      </c>
      <c r="G43" s="1537">
        <v>91.654688825727675</v>
      </c>
      <c r="H43" s="1537">
        <v>115.46866180633499</v>
      </c>
      <c r="I43" s="1537">
        <v>95.203660838940962</v>
      </c>
      <c r="J43" s="1537">
        <v>91.538099702558128</v>
      </c>
      <c r="K43" s="1537">
        <v>116.27051013882728</v>
      </c>
      <c r="L43" s="1537">
        <v>94.234341063441235</v>
      </c>
      <c r="M43" s="1537">
        <v>96.496225345811126</v>
      </c>
      <c r="N43" s="1538">
        <v>101.71852653446524</v>
      </c>
      <c r="O43" s="1537">
        <v>90.089338166326797</v>
      </c>
      <c r="P43" s="1537">
        <v>101.59745438046505</v>
      </c>
      <c r="Q43" s="1537">
        <v>84.788514259222609</v>
      </c>
      <c r="R43" s="1537">
        <v>102.71752757237576</v>
      </c>
      <c r="S43" s="1537">
        <v>98.002645250052311</v>
      </c>
      <c r="T43" s="1537">
        <v>102.36926166971794</v>
      </c>
      <c r="U43" s="1539">
        <v>109.61861029174926</v>
      </c>
      <c r="V43" s="1537">
        <v>133.74373988821469</v>
      </c>
      <c r="W43" s="1537">
        <v>99.305044561838145</v>
      </c>
      <c r="X43" s="1537">
        <v>145.25602914955962</v>
      </c>
      <c r="Y43" s="1537">
        <v>82.487753124539694</v>
      </c>
      <c r="Z43" s="1537">
        <v>107.20014741137919</v>
      </c>
      <c r="AA43" s="1537">
        <v>108.92226756114674</v>
      </c>
      <c r="AB43" s="1537">
        <v>113.30170945201613</v>
      </c>
      <c r="AC43" s="1537">
        <v>107.84120911867664</v>
      </c>
    </row>
    <row r="44" spans="3:29" x14ac:dyDescent="0.45">
      <c r="C44" s="3855"/>
      <c r="D44" s="1536" t="s">
        <v>1530</v>
      </c>
      <c r="E44" s="1537">
        <v>117.66668154009329</v>
      </c>
      <c r="F44" s="1537">
        <v>81.237142240072359</v>
      </c>
      <c r="G44" s="1537">
        <v>84.649317742539921</v>
      </c>
      <c r="H44" s="1537">
        <v>106.98422057688106</v>
      </c>
      <c r="I44" s="1537">
        <v>55.102837426845774</v>
      </c>
      <c r="J44" s="1537">
        <v>112.31804709012643</v>
      </c>
      <c r="K44" s="1537">
        <v>67.657736507893688</v>
      </c>
      <c r="L44" s="1537">
        <v>94.734751252860534</v>
      </c>
      <c r="M44" s="1537">
        <v>75.572972102639042</v>
      </c>
      <c r="N44" s="1538">
        <v>125.21203940101199</v>
      </c>
      <c r="O44" s="1537">
        <v>96.006341658360185</v>
      </c>
      <c r="P44" s="1537">
        <v>122.41073295893399</v>
      </c>
      <c r="Q44" s="1537">
        <v>92.319385979484565</v>
      </c>
      <c r="R44" s="1537">
        <v>99.403522053556429</v>
      </c>
      <c r="S44" s="1537">
        <v>108.38169952302697</v>
      </c>
      <c r="T44" s="1537">
        <v>114.96205100321308</v>
      </c>
      <c r="U44" s="1539">
        <v>137.11770704573863</v>
      </c>
      <c r="V44" s="1537">
        <v>112.70589611217285</v>
      </c>
      <c r="W44" s="1537">
        <v>91.055381607155738</v>
      </c>
      <c r="X44" s="1537">
        <v>92.458618442844056</v>
      </c>
      <c r="Y44" s="1537">
        <v>80.937933556441592</v>
      </c>
      <c r="Z44" s="1537">
        <v>95.133385821797674</v>
      </c>
      <c r="AA44" s="1537">
        <v>98.549843815596233</v>
      </c>
      <c r="AB44" s="1537">
        <v>97.365918230230335</v>
      </c>
      <c r="AC44" s="1537">
        <v>122.47983446543979</v>
      </c>
    </row>
    <row r="45" spans="3:29" x14ac:dyDescent="0.45">
      <c r="C45" s="3315">
        <v>2018</v>
      </c>
      <c r="D45" s="1512" t="s">
        <v>1531</v>
      </c>
      <c r="E45" s="849">
        <v>113.21427052746411</v>
      </c>
      <c r="F45" s="849">
        <v>94.229705740250708</v>
      </c>
      <c r="G45" s="849">
        <v>88.334894890685035</v>
      </c>
      <c r="H45" s="849">
        <v>95.372272061234071</v>
      </c>
      <c r="I45" s="849">
        <v>68.355253960089598</v>
      </c>
      <c r="J45" s="849">
        <v>93.910041451079621</v>
      </c>
      <c r="K45" s="849">
        <v>79.565909808196054</v>
      </c>
      <c r="L45" s="849">
        <v>93.667784576047026</v>
      </c>
      <c r="M45" s="849">
        <v>61.225562693386173</v>
      </c>
      <c r="N45" s="1534">
        <v>114.25358689585683</v>
      </c>
      <c r="O45" s="849">
        <v>90.47007821933019</v>
      </c>
      <c r="P45" s="849">
        <v>111.36193110023748</v>
      </c>
      <c r="Q45" s="849">
        <v>94.98033824955931</v>
      </c>
      <c r="R45" s="849">
        <v>105.62030422461358</v>
      </c>
      <c r="S45" s="849">
        <v>110.14307411536279</v>
      </c>
      <c r="T45" s="849">
        <v>109.44573363658291</v>
      </c>
      <c r="U45" s="1535">
        <v>99.506207086482874</v>
      </c>
      <c r="V45" s="849">
        <v>127.97210886288769</v>
      </c>
      <c r="W45" s="849">
        <v>95.391527354718136</v>
      </c>
      <c r="X45" s="849">
        <v>88.135594855650766</v>
      </c>
      <c r="Y45" s="849">
        <v>91.918253209842931</v>
      </c>
      <c r="Z45" s="849">
        <v>94.747193125163975</v>
      </c>
      <c r="AA45" s="849">
        <v>115.6400080838164</v>
      </c>
      <c r="AB45" s="849">
        <v>98.125214429779234</v>
      </c>
      <c r="AC45" s="849">
        <v>180.03450830846833</v>
      </c>
    </row>
    <row r="46" spans="3:29" x14ac:dyDescent="0.45">
      <c r="C46" s="3315"/>
      <c r="D46" s="1512" t="s">
        <v>1532</v>
      </c>
      <c r="E46" s="849">
        <v>106.64159916446918</v>
      </c>
      <c r="F46" s="849">
        <v>106.49662773709959</v>
      </c>
      <c r="G46" s="849">
        <v>61.336561679683477</v>
      </c>
      <c r="H46" s="849">
        <v>93.698844369686668</v>
      </c>
      <c r="I46" s="849">
        <v>60.95852857376758</v>
      </c>
      <c r="J46" s="849">
        <v>91.515739687476838</v>
      </c>
      <c r="K46" s="849">
        <v>70.440545141693789</v>
      </c>
      <c r="L46" s="849">
        <v>80.845551191115462</v>
      </c>
      <c r="M46" s="849">
        <v>44.713699718559319</v>
      </c>
      <c r="N46" s="1534">
        <v>116.06915500836638</v>
      </c>
      <c r="O46" s="849">
        <v>90.604923030233422</v>
      </c>
      <c r="P46" s="849">
        <v>93.844745200811559</v>
      </c>
      <c r="Q46" s="849">
        <v>91.317472113225321</v>
      </c>
      <c r="R46" s="849">
        <v>103.60243674962062</v>
      </c>
      <c r="S46" s="849">
        <v>100.64968692228464</v>
      </c>
      <c r="T46" s="849">
        <v>109.83341607415453</v>
      </c>
      <c r="U46" s="1535">
        <v>97.38856551088297</v>
      </c>
      <c r="V46" s="849">
        <v>175.02340610641809</v>
      </c>
      <c r="W46" s="849">
        <v>92.126894306136109</v>
      </c>
      <c r="X46" s="849">
        <v>118.9829085989728</v>
      </c>
      <c r="Y46" s="849">
        <v>84.994687800355308</v>
      </c>
      <c r="Z46" s="849">
        <v>110.10019208053102</v>
      </c>
      <c r="AA46" s="849">
        <v>111.59075156862038</v>
      </c>
      <c r="AB46" s="849">
        <v>106.77025162536722</v>
      </c>
      <c r="AC46" s="849">
        <v>124.48781233230031</v>
      </c>
    </row>
    <row r="47" spans="3:29" x14ac:dyDescent="0.45">
      <c r="C47" s="3315"/>
      <c r="D47" s="1512" t="s">
        <v>1529</v>
      </c>
      <c r="E47" s="849">
        <v>114.20912874870142</v>
      </c>
      <c r="F47" s="849">
        <v>127.25599256477295</v>
      </c>
      <c r="G47" s="849">
        <v>82.944556087341894</v>
      </c>
      <c r="H47" s="849">
        <v>136.0990471783731</v>
      </c>
      <c r="I47" s="849">
        <v>68.38845508750731</v>
      </c>
      <c r="J47" s="849">
        <v>102.6619461122566</v>
      </c>
      <c r="K47" s="849">
        <v>92.917955663065356</v>
      </c>
      <c r="L47" s="849">
        <v>95.88645969275828</v>
      </c>
      <c r="M47" s="849">
        <v>76.519733166366521</v>
      </c>
      <c r="N47" s="1534">
        <v>114.13882017165827</v>
      </c>
      <c r="O47" s="849">
        <v>99.242858914522685</v>
      </c>
      <c r="P47" s="849">
        <v>115.56442421788333</v>
      </c>
      <c r="Q47" s="849">
        <v>96.767914659012021</v>
      </c>
      <c r="R47" s="849">
        <v>98.747210233208392</v>
      </c>
      <c r="S47" s="849">
        <v>100.96756201689436</v>
      </c>
      <c r="T47" s="849">
        <v>117.89036223224008</v>
      </c>
      <c r="U47" s="1535">
        <v>161.03415815486389</v>
      </c>
      <c r="V47" s="849">
        <v>88.299493228993043</v>
      </c>
      <c r="W47" s="849">
        <v>91.399762822438873</v>
      </c>
      <c r="X47" s="849">
        <v>107.24142787461541</v>
      </c>
      <c r="Y47" s="849">
        <v>77.680972067892725</v>
      </c>
      <c r="Z47" s="849">
        <v>87.411982257935676</v>
      </c>
      <c r="AA47" s="849">
        <v>90.780115152212929</v>
      </c>
      <c r="AB47" s="849">
        <v>92.000292514860803</v>
      </c>
      <c r="AC47" s="849">
        <v>70.074236465045701</v>
      </c>
    </row>
    <row r="48" spans="3:29" x14ac:dyDescent="0.45">
      <c r="C48" s="3315"/>
      <c r="D48" s="1512" t="s">
        <v>1530</v>
      </c>
      <c r="E48" s="849">
        <v>107.19936478921352</v>
      </c>
      <c r="F48" s="849">
        <v>101.91145166069798</v>
      </c>
      <c r="G48" s="849">
        <v>71.974982033033612</v>
      </c>
      <c r="H48" s="849">
        <v>103.29207427010019</v>
      </c>
      <c r="I48" s="849">
        <v>61.355530402753985</v>
      </c>
      <c r="J48" s="849">
        <v>106.62303797219404</v>
      </c>
      <c r="K48" s="849">
        <v>100.40623846765814</v>
      </c>
      <c r="L48" s="849">
        <v>72.395876120563941</v>
      </c>
      <c r="M48" s="849">
        <v>72.261588391546312</v>
      </c>
      <c r="N48" s="1534">
        <v>104.21711046345166</v>
      </c>
      <c r="O48" s="849">
        <v>93.303311692055118</v>
      </c>
      <c r="P48" s="849">
        <v>99.639385537729737</v>
      </c>
      <c r="Q48" s="849">
        <v>89.970243187820785</v>
      </c>
      <c r="R48" s="849">
        <v>94.482143184503059</v>
      </c>
      <c r="S48" s="849">
        <v>99.079100592570384</v>
      </c>
      <c r="T48" s="849">
        <v>110.37847312532523</v>
      </c>
      <c r="U48" s="1535">
        <v>98.967440939865469</v>
      </c>
      <c r="V48" s="849">
        <v>97.250607305942239</v>
      </c>
      <c r="W48" s="849">
        <v>90.285402481422054</v>
      </c>
      <c r="X48" s="849">
        <v>90.671794931507065</v>
      </c>
      <c r="Y48" s="849">
        <v>85.306588099478745</v>
      </c>
      <c r="Z48" s="849">
        <v>94.71690108296697</v>
      </c>
      <c r="AA48" s="849">
        <v>95.862870109001491</v>
      </c>
      <c r="AB48" s="849">
        <v>97.283363503053678</v>
      </c>
      <c r="AC48" s="849">
        <v>83.64500924867319</v>
      </c>
    </row>
    <row r="49" spans="3:29" x14ac:dyDescent="0.45">
      <c r="C49" s="3855">
        <v>2019</v>
      </c>
      <c r="D49" s="1536" t="s">
        <v>1531</v>
      </c>
      <c r="E49" s="1537">
        <v>105.51723804068092</v>
      </c>
      <c r="F49" s="1537">
        <v>114.3146787839257</v>
      </c>
      <c r="G49" s="1537">
        <v>64.931089062290951</v>
      </c>
      <c r="H49" s="1537">
        <v>90.400058180111643</v>
      </c>
      <c r="I49" s="1537">
        <v>57.518240487793825</v>
      </c>
      <c r="J49" s="1537">
        <v>113.21419091243537</v>
      </c>
      <c r="K49" s="1537">
        <v>88.279813982286541</v>
      </c>
      <c r="L49" s="1537">
        <v>78.395842612700747</v>
      </c>
      <c r="M49" s="1537">
        <v>41.480383877073557</v>
      </c>
      <c r="N49" s="1538">
        <v>101.117517885194</v>
      </c>
      <c r="O49" s="1537">
        <v>91.432918351966791</v>
      </c>
      <c r="P49" s="1537">
        <v>97.761667109011441</v>
      </c>
      <c r="Q49" s="1537">
        <v>90.938429563364792</v>
      </c>
      <c r="R49" s="1537">
        <v>94.491638069633325</v>
      </c>
      <c r="S49" s="1537">
        <v>109.64816017241297</v>
      </c>
      <c r="T49" s="1537">
        <v>104.85002146160618</v>
      </c>
      <c r="U49" s="1539">
        <v>136.92022924138175</v>
      </c>
      <c r="V49" s="1537">
        <v>177.52297178267781</v>
      </c>
      <c r="W49" s="1537">
        <v>96.65511666692737</v>
      </c>
      <c r="X49" s="1537">
        <v>137.73504071962714</v>
      </c>
      <c r="Y49" s="1537">
        <v>88.12301428839919</v>
      </c>
      <c r="Z49" s="1537">
        <v>107.07654407564635</v>
      </c>
      <c r="AA49" s="1537">
        <v>118.56008911433619</v>
      </c>
      <c r="AB49" s="1537">
        <v>122.83996157949663</v>
      </c>
      <c r="AC49" s="1537">
        <v>38.871798585723745</v>
      </c>
    </row>
    <row r="50" spans="3:29" x14ac:dyDescent="0.45">
      <c r="C50" s="3855"/>
      <c r="D50" s="1536" t="s">
        <v>1532</v>
      </c>
      <c r="E50" s="1537">
        <v>103.89448041713618</v>
      </c>
      <c r="F50" s="1537">
        <v>80.338706359647759</v>
      </c>
      <c r="G50" s="1537">
        <v>82.391821490472225</v>
      </c>
      <c r="H50" s="1537">
        <v>98.221174978986653</v>
      </c>
      <c r="I50" s="1537">
        <v>67.263664096544076</v>
      </c>
      <c r="J50" s="1537">
        <v>94.414485370663286</v>
      </c>
      <c r="K50" s="1537">
        <v>91.422495511362627</v>
      </c>
      <c r="L50" s="1537">
        <v>77.719406976180366</v>
      </c>
      <c r="M50" s="1537">
        <v>82.006871242041655</v>
      </c>
      <c r="N50" s="1538">
        <v>95.479384888564809</v>
      </c>
      <c r="O50" s="1537">
        <v>90.212504467529158</v>
      </c>
      <c r="P50" s="1537">
        <v>85.766014706947999</v>
      </c>
      <c r="Q50" s="1537">
        <v>90.59679997819417</v>
      </c>
      <c r="R50" s="1537">
        <v>102.08910187695857</v>
      </c>
      <c r="S50" s="1537">
        <v>115.52764778473426</v>
      </c>
      <c r="T50" s="1537">
        <v>102.93406988347718</v>
      </c>
      <c r="U50" s="1539">
        <v>56.061034580515276</v>
      </c>
      <c r="V50" s="1537">
        <v>123.73848964241203</v>
      </c>
      <c r="W50" s="1537">
        <v>93.140759600120134</v>
      </c>
      <c r="X50" s="1537">
        <v>106.37057490230748</v>
      </c>
      <c r="Y50" s="1537">
        <v>84.438852215746024</v>
      </c>
      <c r="Z50" s="1537">
        <v>106.4387963015506</v>
      </c>
      <c r="AA50" s="1537">
        <v>107.24578013750208</v>
      </c>
      <c r="AB50" s="1537">
        <v>112.30278783845237</v>
      </c>
      <c r="AC50" s="1537">
        <v>45.179351874774035</v>
      </c>
    </row>
    <row r="51" spans="3:29" x14ac:dyDescent="0.45">
      <c r="C51" s="3855"/>
      <c r="D51" s="1536" t="s">
        <v>1529</v>
      </c>
      <c r="E51" s="1537">
        <v>106.5330405234955</v>
      </c>
      <c r="F51" s="1537">
        <v>84.600755931918954</v>
      </c>
      <c r="G51" s="1537">
        <v>73.150260256634141</v>
      </c>
      <c r="H51" s="1537">
        <v>81.333769146715284</v>
      </c>
      <c r="I51" s="1537">
        <v>67.623365241969239</v>
      </c>
      <c r="J51" s="1537">
        <v>112.91156606639485</v>
      </c>
      <c r="K51" s="1537">
        <v>122.57144688029096</v>
      </c>
      <c r="L51" s="1537">
        <v>71.518103487177285</v>
      </c>
      <c r="M51" s="1537">
        <v>65.242492786995399</v>
      </c>
      <c r="N51" s="1538">
        <v>98.668346184282044</v>
      </c>
      <c r="O51" s="1537">
        <v>96.056558622694325</v>
      </c>
      <c r="P51" s="1537">
        <v>91.639982816615444</v>
      </c>
      <c r="Q51" s="1537">
        <v>89.738489786435323</v>
      </c>
      <c r="R51" s="1537">
        <v>98.579407412116311</v>
      </c>
      <c r="S51" s="1537">
        <v>118.64102361301904</v>
      </c>
      <c r="T51" s="1537">
        <v>111.42936546951412</v>
      </c>
      <c r="U51" s="1539">
        <v>56.20267783218258</v>
      </c>
      <c r="V51" s="1537">
        <v>123.61113699749589</v>
      </c>
      <c r="W51" s="1537">
        <v>92.050249473232753</v>
      </c>
      <c r="X51" s="1537">
        <v>96.744857135614097</v>
      </c>
      <c r="Y51" s="1537">
        <v>84.222121315694309</v>
      </c>
      <c r="Z51" s="1537">
        <v>100.51426443101073</v>
      </c>
      <c r="AA51" s="1537">
        <v>92.420105273940351</v>
      </c>
      <c r="AB51" s="1537">
        <v>109.04197749740867</v>
      </c>
      <c r="AC51" s="1537">
        <v>62.358107994590682</v>
      </c>
    </row>
    <row r="52" spans="3:29" x14ac:dyDescent="0.45">
      <c r="C52" s="3855"/>
      <c r="D52" s="1536" t="s">
        <v>1530</v>
      </c>
      <c r="E52" s="1537">
        <v>107.5257569970865</v>
      </c>
      <c r="F52" s="1537">
        <v>101.01257155357577</v>
      </c>
      <c r="G52" s="1537">
        <v>81.723881941015591</v>
      </c>
      <c r="H52" s="1537">
        <v>111.78952913253461</v>
      </c>
      <c r="I52" s="1537">
        <v>79.591109976683526</v>
      </c>
      <c r="J52" s="1537">
        <v>114.20903048674356</v>
      </c>
      <c r="K52" s="1537">
        <v>87.347559078975848</v>
      </c>
      <c r="L52" s="1537">
        <v>73.9326428008319</v>
      </c>
      <c r="M52" s="1537">
        <v>103.97307566913312</v>
      </c>
      <c r="N52" s="1538">
        <v>98.893725423313128</v>
      </c>
      <c r="O52" s="1537">
        <v>88.740583107161683</v>
      </c>
      <c r="P52" s="1537">
        <v>93.51884814729452</v>
      </c>
      <c r="Q52" s="1537">
        <v>89.636354635740219</v>
      </c>
      <c r="R52" s="1537">
        <v>96.26032636369996</v>
      </c>
      <c r="S52" s="1537">
        <v>120.49277627656582</v>
      </c>
      <c r="T52" s="1537">
        <v>103.48370144901371</v>
      </c>
      <c r="U52" s="1539">
        <v>97.361733318728866</v>
      </c>
      <c r="V52" s="1537">
        <v>148.0354080700358</v>
      </c>
      <c r="W52" s="1537">
        <v>97.526838485811965</v>
      </c>
      <c r="X52" s="1537">
        <v>138.61184512204736</v>
      </c>
      <c r="Y52" s="1537">
        <v>85.111118320984531</v>
      </c>
      <c r="Z52" s="1537">
        <v>102.0462960635782</v>
      </c>
      <c r="AA52" s="1537">
        <v>103.88047689326945</v>
      </c>
      <c r="AB52" s="1537">
        <v>128.86071994945451</v>
      </c>
      <c r="AC52" s="1537">
        <v>141.66519752873609</v>
      </c>
    </row>
    <row r="53" spans="3:29" x14ac:dyDescent="0.45">
      <c r="C53" s="3315">
        <v>2020</v>
      </c>
      <c r="D53" s="1512" t="s">
        <v>1531</v>
      </c>
      <c r="E53" s="849">
        <v>110.8981413506657</v>
      </c>
      <c r="F53" s="849">
        <v>122.29533550661056</v>
      </c>
      <c r="G53" s="849">
        <v>88.514105339514032</v>
      </c>
      <c r="H53" s="849">
        <v>137.73980208292139</v>
      </c>
      <c r="I53" s="849">
        <v>67.756876089264622</v>
      </c>
      <c r="J53" s="849">
        <v>110.81493102274815</v>
      </c>
      <c r="K53" s="849">
        <v>96.625382622742379</v>
      </c>
      <c r="L53" s="849">
        <v>96.476216789939414</v>
      </c>
      <c r="M53" s="849">
        <v>111.31895723871298</v>
      </c>
      <c r="N53" s="849">
        <v>99.289570338461999</v>
      </c>
      <c r="O53" s="849">
        <v>93.397119014995553</v>
      </c>
      <c r="P53" s="849">
        <v>97.99622518903351</v>
      </c>
      <c r="Q53" s="849">
        <v>95.356110308633461</v>
      </c>
      <c r="R53" s="849">
        <v>94.974247783121214</v>
      </c>
      <c r="S53" s="849">
        <v>114.10363362025558</v>
      </c>
      <c r="T53" s="849">
        <v>107.94915838385293</v>
      </c>
      <c r="U53" s="849">
        <v>95.515499930638242</v>
      </c>
      <c r="V53" s="849">
        <v>133.02515449275705</v>
      </c>
      <c r="W53" s="849">
        <v>89.07481783726503</v>
      </c>
      <c r="X53" s="849">
        <v>114.09986850593612</v>
      </c>
      <c r="Y53" s="849">
        <v>89.086435517476787</v>
      </c>
      <c r="Z53" s="849">
        <v>86.293473216069074</v>
      </c>
      <c r="AA53" s="849">
        <v>94.076247927244282</v>
      </c>
      <c r="AB53" s="849">
        <v>104.80819114253353</v>
      </c>
      <c r="AC53" s="849">
        <v>199.02595893005625</v>
      </c>
    </row>
    <row r="54" spans="3:29" ht="12.75" customHeight="1" x14ac:dyDescent="0.45">
      <c r="C54" s="3315"/>
      <c r="D54" s="1512" t="s">
        <v>1532</v>
      </c>
      <c r="E54" s="849">
        <v>115.9588481439131</v>
      </c>
      <c r="F54" s="849">
        <v>62.272942955704124</v>
      </c>
      <c r="G54" s="849">
        <v>86.077032261729329</v>
      </c>
      <c r="H54" s="849">
        <v>75.768301886827814</v>
      </c>
      <c r="I54" s="849">
        <v>97.066021626894184</v>
      </c>
      <c r="J54" s="849">
        <v>116.94291739637244</v>
      </c>
      <c r="K54" s="849">
        <v>95.600528365275011</v>
      </c>
      <c r="L54" s="849">
        <v>102.19903156552334</v>
      </c>
      <c r="M54" s="849">
        <v>34.196367632113663</v>
      </c>
      <c r="N54" s="849">
        <v>102.52084654866</v>
      </c>
      <c r="O54" s="849">
        <v>100.66776116471046</v>
      </c>
      <c r="P54" s="849">
        <v>100.73923676818779</v>
      </c>
      <c r="Q54" s="849">
        <v>99.652686435066627</v>
      </c>
      <c r="R54" s="849">
        <v>100.97928435596897</v>
      </c>
      <c r="S54" s="849">
        <v>113.04728012873572</v>
      </c>
      <c r="T54" s="849">
        <v>120.19330185958819</v>
      </c>
      <c r="U54" s="849">
        <v>106.97001980662779</v>
      </c>
      <c r="V54" s="849">
        <v>133.53949707492765</v>
      </c>
      <c r="W54" s="849">
        <v>96.263412211183379</v>
      </c>
      <c r="X54" s="849">
        <v>114.21975669609277</v>
      </c>
      <c r="Y54" s="849">
        <v>102.93270351456928</v>
      </c>
      <c r="Z54" s="849">
        <v>104.72157913861339</v>
      </c>
      <c r="AA54" s="849">
        <v>122.42134152895466</v>
      </c>
      <c r="AB54" s="849">
        <v>113.51635059729752</v>
      </c>
      <c r="AC54" s="849">
        <v>355.80991573245609</v>
      </c>
    </row>
    <row r="55" spans="3:29" x14ac:dyDescent="0.45">
      <c r="C55" s="3315"/>
      <c r="D55" s="1512" t="s">
        <v>1529</v>
      </c>
      <c r="E55" s="849">
        <v>127.86923573932745</v>
      </c>
      <c r="F55" s="849">
        <v>113.63934448701313</v>
      </c>
      <c r="G55" s="849">
        <v>91.070224634714677</v>
      </c>
      <c r="H55" s="849">
        <v>112.77459207028467</v>
      </c>
      <c r="I55" s="849">
        <v>93.236920315222733</v>
      </c>
      <c r="J55" s="849">
        <v>144.52596716312513</v>
      </c>
      <c r="K55" s="849">
        <v>128.79877377048496</v>
      </c>
      <c r="L55" s="849">
        <v>105.06294629256423</v>
      </c>
      <c r="M55" s="849">
        <v>114.22508735493646</v>
      </c>
      <c r="N55" s="849">
        <v>120.47472999753208</v>
      </c>
      <c r="O55" s="849">
        <v>105.25643601042667</v>
      </c>
      <c r="P55" s="849">
        <v>111.67902668964631</v>
      </c>
      <c r="Q55" s="849">
        <v>98.849241617795542</v>
      </c>
      <c r="R55" s="849">
        <v>95.250499514811409</v>
      </c>
      <c r="S55" s="849">
        <v>120.57728640610954</v>
      </c>
      <c r="T55" s="849">
        <v>130.1143333789839</v>
      </c>
      <c r="U55" s="849">
        <v>147.91965452557406</v>
      </c>
      <c r="V55" s="849">
        <v>152.54032625619314</v>
      </c>
      <c r="W55" s="849">
        <v>91.652623295987169</v>
      </c>
      <c r="X55" s="849">
        <v>114.73353967381705</v>
      </c>
      <c r="Y55" s="849">
        <v>93.504858120163988</v>
      </c>
      <c r="Z55" s="849">
        <v>99.735278365531144</v>
      </c>
      <c r="AA55" s="849">
        <v>89.768957985045546</v>
      </c>
      <c r="AB55" s="849">
        <v>117.8033374834132</v>
      </c>
      <c r="AC55" s="849">
        <v>275.65186211217895</v>
      </c>
    </row>
    <row r="56" spans="3:29" x14ac:dyDescent="0.45">
      <c r="C56" s="3315"/>
      <c r="D56" s="1512" t="s">
        <v>1530</v>
      </c>
      <c r="E56" s="849">
        <v>117.58048008903744</v>
      </c>
      <c r="F56" s="849">
        <v>94.76292475234203</v>
      </c>
      <c r="G56" s="849">
        <v>90.326680816396248</v>
      </c>
      <c r="H56" s="849">
        <v>108.10122403237703</v>
      </c>
      <c r="I56" s="849">
        <v>85.327444309800057</v>
      </c>
      <c r="J56" s="849">
        <v>138.77275994784023</v>
      </c>
      <c r="K56" s="849">
        <v>91.482900062508946</v>
      </c>
      <c r="L56" s="849">
        <v>113.37877354894425</v>
      </c>
      <c r="M56" s="849">
        <v>116.8062897475251</v>
      </c>
      <c r="N56" s="849">
        <v>112.94658178840562</v>
      </c>
      <c r="O56" s="849">
        <v>91.914990531054826</v>
      </c>
      <c r="P56" s="849">
        <v>101.03290270303584</v>
      </c>
      <c r="Q56" s="849">
        <v>95.100272808130299</v>
      </c>
      <c r="R56" s="849">
        <v>96.913754394241209</v>
      </c>
      <c r="S56" s="849">
        <v>119.83836999843109</v>
      </c>
      <c r="T56" s="849">
        <v>120.05280172676744</v>
      </c>
      <c r="U56" s="849">
        <v>87.774390074825178</v>
      </c>
      <c r="V56" s="849">
        <v>111.20846922821266</v>
      </c>
      <c r="W56" s="849">
        <v>98.35598044956339</v>
      </c>
      <c r="X56" s="849">
        <v>109.95189091107203</v>
      </c>
      <c r="Y56" s="849">
        <v>82.725698201224162</v>
      </c>
      <c r="Z56" s="849">
        <v>104.54626971575533</v>
      </c>
      <c r="AA56" s="849">
        <v>97.399602997601704</v>
      </c>
      <c r="AB56" s="849">
        <v>112.19654037246592</v>
      </c>
      <c r="AC56" s="849">
        <v>22.762342563224095</v>
      </c>
    </row>
    <row r="57" spans="3:29" x14ac:dyDescent="0.45">
      <c r="C57" s="3855">
        <v>2021</v>
      </c>
      <c r="D57" s="1536" t="s">
        <v>1531</v>
      </c>
      <c r="E57" s="1537">
        <v>111.86831022470649</v>
      </c>
      <c r="F57" s="1537">
        <v>93.673255060793423</v>
      </c>
      <c r="G57" s="1537">
        <v>101.05007880024048</v>
      </c>
      <c r="H57" s="1537">
        <v>90.365761589128127</v>
      </c>
      <c r="I57" s="1537">
        <v>101.32641464814375</v>
      </c>
      <c r="J57" s="1537">
        <v>99.268684231661368</v>
      </c>
      <c r="K57" s="1537">
        <v>248.64588090399923</v>
      </c>
      <c r="L57" s="1537">
        <v>85.952765531640821</v>
      </c>
      <c r="M57" s="1537">
        <v>105.55018078398142</v>
      </c>
      <c r="N57" s="1538">
        <v>112.86510225012346</v>
      </c>
      <c r="O57" s="1537">
        <v>91.24838750622159</v>
      </c>
      <c r="P57" s="1537">
        <v>97.381139784208429</v>
      </c>
      <c r="Q57" s="1537">
        <v>92.850983807149674</v>
      </c>
      <c r="R57" s="1537">
        <v>101.15512610222387</v>
      </c>
      <c r="S57" s="1537">
        <v>105.68015624214055</v>
      </c>
      <c r="T57" s="1537">
        <v>114.99695169634126</v>
      </c>
      <c r="U57" s="1539">
        <v>75.007845065620103</v>
      </c>
      <c r="V57" s="1537">
        <v>109.145453435222</v>
      </c>
      <c r="W57" s="1537">
        <v>91.227224625766794</v>
      </c>
      <c r="X57" s="1537">
        <v>91.202724211392223</v>
      </c>
      <c r="Y57" s="1537">
        <v>78.551266498860812</v>
      </c>
      <c r="Z57" s="1537">
        <v>103.3647877738787</v>
      </c>
      <c r="AA57" s="1537">
        <v>95.845793642542972</v>
      </c>
      <c r="AB57" s="1537">
        <v>98.166152240190257</v>
      </c>
      <c r="AC57" s="1537">
        <v>65.283218756408417</v>
      </c>
    </row>
    <row r="58" spans="3:29" x14ac:dyDescent="0.45">
      <c r="C58" s="3855"/>
      <c r="D58" s="1536" t="s">
        <v>1532</v>
      </c>
      <c r="E58" s="1537">
        <v>112.99067867593541</v>
      </c>
      <c r="F58" s="1537">
        <v>58.963601781255093</v>
      </c>
      <c r="G58" s="1537">
        <v>86.930083106977847</v>
      </c>
      <c r="H58" s="1537">
        <v>70.957765211552697</v>
      </c>
      <c r="I58" s="1537">
        <v>77.114590566431289</v>
      </c>
      <c r="J58" s="1537">
        <v>96.338898640566768</v>
      </c>
      <c r="K58" s="1537">
        <v>139.03922865247182</v>
      </c>
      <c r="L58" s="1537">
        <v>75.654229040684157</v>
      </c>
      <c r="M58" s="1537">
        <v>54.14944535832754</v>
      </c>
      <c r="N58" s="1538">
        <v>107.37175780742515</v>
      </c>
      <c r="O58" s="1537">
        <v>92.765290243220704</v>
      </c>
      <c r="P58" s="1537">
        <v>99.362218783644593</v>
      </c>
      <c r="Q58" s="1537">
        <v>89.808218833304593</v>
      </c>
      <c r="R58" s="1537">
        <v>96.811514282398576</v>
      </c>
      <c r="S58" s="1537">
        <v>96.053824893653442</v>
      </c>
      <c r="T58" s="1537">
        <v>116.48218223889522</v>
      </c>
      <c r="U58" s="1539">
        <v>59.603132967869769</v>
      </c>
      <c r="V58" s="1537">
        <v>126.08189531205154</v>
      </c>
      <c r="W58" s="1537">
        <v>146.26834195727631</v>
      </c>
      <c r="X58" s="1537">
        <v>184.85501271751298</v>
      </c>
      <c r="Y58" s="1537">
        <v>90.069766743311305</v>
      </c>
      <c r="Z58" s="1537">
        <v>110.29378569640802</v>
      </c>
      <c r="AA58" s="1537">
        <v>105.19676945587982</v>
      </c>
      <c r="AB58" s="1537">
        <v>156.7735183464099</v>
      </c>
      <c r="AC58" s="1537">
        <v>66.735451530526092</v>
      </c>
    </row>
    <row r="59" spans="3:29" x14ac:dyDescent="0.45">
      <c r="C59" s="3855"/>
      <c r="D59" s="1536" t="s">
        <v>1529</v>
      </c>
      <c r="E59" s="1537">
        <v>114.40026712746854</v>
      </c>
      <c r="F59" s="1537">
        <v>72.963788719640661</v>
      </c>
      <c r="G59" s="1537">
        <v>102.09349999469997</v>
      </c>
      <c r="H59" s="1537">
        <v>86.640222585884942</v>
      </c>
      <c r="I59" s="1537">
        <v>61.441320409727062</v>
      </c>
      <c r="J59" s="1537">
        <v>117.07918151159893</v>
      </c>
      <c r="K59" s="1537">
        <v>139.47496888540795</v>
      </c>
      <c r="L59" s="1537">
        <v>89.97291978433482</v>
      </c>
      <c r="M59" s="1537">
        <v>104.75451508913558</v>
      </c>
      <c r="N59" s="1538">
        <v>100.06449593011264</v>
      </c>
      <c r="O59" s="1537">
        <v>93.576104487646205</v>
      </c>
      <c r="P59" s="1537">
        <v>96.653882071445167</v>
      </c>
      <c r="Q59" s="1537">
        <v>94.716284088702068</v>
      </c>
      <c r="R59" s="1537">
        <v>97.866678650857608</v>
      </c>
      <c r="S59" s="1537">
        <v>108.58146406145795</v>
      </c>
      <c r="T59" s="1537">
        <v>108.96260551047705</v>
      </c>
      <c r="U59" s="1539">
        <v>94.996799876099459</v>
      </c>
      <c r="V59" s="1537">
        <v>119.49602408955384</v>
      </c>
      <c r="W59" s="1537">
        <v>126.99611952106196</v>
      </c>
      <c r="X59" s="1537">
        <v>143.04474235355835</v>
      </c>
      <c r="Y59" s="1537">
        <v>97.347491716404775</v>
      </c>
      <c r="Z59" s="1537">
        <v>117.51951369840725</v>
      </c>
      <c r="AA59" s="1537">
        <v>108.80324911134072</v>
      </c>
      <c r="AB59" s="1537">
        <v>143.60433090777073</v>
      </c>
      <c r="AC59" s="1537">
        <v>77.881314903785466</v>
      </c>
    </row>
    <row r="60" spans="3:29" x14ac:dyDescent="0.45">
      <c r="C60" s="3855"/>
      <c r="D60" s="1536" t="s">
        <v>1530</v>
      </c>
      <c r="E60" s="1537">
        <v>114.54420406620952</v>
      </c>
      <c r="F60" s="1537">
        <v>120.24110666913572</v>
      </c>
      <c r="G60" s="1537">
        <v>83.602224208111735</v>
      </c>
      <c r="H60" s="1537">
        <v>134.43408924483526</v>
      </c>
      <c r="I60" s="1537">
        <v>75.60620938292459</v>
      </c>
      <c r="J60" s="1537">
        <v>101.45222854230902</v>
      </c>
      <c r="K60" s="1537">
        <v>121.29430181355065</v>
      </c>
      <c r="L60" s="1537">
        <v>90.761349776364995</v>
      </c>
      <c r="M60" s="1537">
        <v>93.953397083263354</v>
      </c>
      <c r="N60" s="1538">
        <v>94.853740068709953</v>
      </c>
      <c r="O60" s="1537">
        <v>104.1140933153234</v>
      </c>
      <c r="P60" s="1537">
        <v>97.726238555739272</v>
      </c>
      <c r="Q60" s="1537">
        <v>98.148135280297495</v>
      </c>
      <c r="R60" s="1537">
        <v>100.57740966937891</v>
      </c>
      <c r="S60" s="1537">
        <v>113.50761429248013</v>
      </c>
      <c r="T60" s="1537">
        <v>118.76639135567122</v>
      </c>
      <c r="U60" s="1539">
        <v>71.226091869853647</v>
      </c>
      <c r="V60" s="1537">
        <v>172.92016843236016</v>
      </c>
      <c r="W60" s="1537">
        <v>94.985193406559958</v>
      </c>
      <c r="X60" s="1537">
        <v>131.3046699914579</v>
      </c>
      <c r="Y60" s="1537">
        <v>89.198534124906786</v>
      </c>
      <c r="Z60" s="1537">
        <v>127.98269128660398</v>
      </c>
      <c r="AA60" s="1537">
        <v>120.78785717241057</v>
      </c>
      <c r="AB60" s="1537">
        <v>116.72689626935524</v>
      </c>
      <c r="AC60" s="1537">
        <v>118.65790800664091</v>
      </c>
    </row>
    <row r="61" spans="3:29" x14ac:dyDescent="0.45">
      <c r="C61" s="3315">
        <v>2022</v>
      </c>
      <c r="D61" s="1512" t="s">
        <v>1531</v>
      </c>
      <c r="E61" s="849">
        <v>130.1104275483919</v>
      </c>
      <c r="F61" s="849">
        <v>97.76320585610442</v>
      </c>
      <c r="G61" s="849">
        <v>88.882968468121788</v>
      </c>
      <c r="H61" s="849">
        <v>141.2785417323131</v>
      </c>
      <c r="I61" s="849">
        <v>62.51585496718095</v>
      </c>
      <c r="J61" s="849">
        <v>111.1633821763474</v>
      </c>
      <c r="K61" s="849">
        <v>101.4826751049148</v>
      </c>
      <c r="L61" s="849">
        <v>98.333464386018235</v>
      </c>
      <c r="M61" s="849">
        <v>88.509106303769897</v>
      </c>
      <c r="N61" s="849">
        <v>101.03031042804453</v>
      </c>
      <c r="O61" s="849">
        <v>109.96037771931471</v>
      </c>
      <c r="P61" s="849">
        <v>97.611014833040443</v>
      </c>
      <c r="Q61" s="849">
        <v>97.845891530415713</v>
      </c>
      <c r="R61" s="849">
        <v>100.60023856324283</v>
      </c>
      <c r="S61" s="849">
        <v>122.02543791051296</v>
      </c>
      <c r="T61" s="849">
        <v>123.7257324003977</v>
      </c>
      <c r="U61" s="849">
        <v>82.418309473352025</v>
      </c>
      <c r="V61" s="849">
        <v>143.74798255698235</v>
      </c>
      <c r="W61" s="849">
        <v>168.58490109897332</v>
      </c>
      <c r="X61" s="849">
        <v>245.61220370503861</v>
      </c>
      <c r="Y61" s="849">
        <v>85.822979112163722</v>
      </c>
      <c r="Z61" s="849">
        <v>105.98650804525289</v>
      </c>
      <c r="AA61" s="849">
        <v>87.842258482385475</v>
      </c>
      <c r="AB61" s="849">
        <v>176.4440711087785</v>
      </c>
      <c r="AC61" s="849">
        <v>78.795779559536967</v>
      </c>
    </row>
    <row r="62" spans="3:29" x14ac:dyDescent="0.45">
      <c r="C62" s="3315"/>
      <c r="D62" s="1512" t="s">
        <v>1532</v>
      </c>
      <c r="E62" s="849">
        <v>112.5639404485739</v>
      </c>
      <c r="F62" s="849">
        <v>137.60288087409756</v>
      </c>
      <c r="G62" s="849">
        <v>65.378877973846315</v>
      </c>
      <c r="H62" s="849">
        <v>102.40360401307218</v>
      </c>
      <c r="I62" s="849">
        <v>51.104087528923181</v>
      </c>
      <c r="J62" s="849">
        <v>110.85171520334684</v>
      </c>
      <c r="K62" s="849">
        <v>89.384914920301867</v>
      </c>
      <c r="L62" s="849">
        <v>80.549233891116245</v>
      </c>
      <c r="M62" s="849">
        <v>54.475340401372584</v>
      </c>
      <c r="N62" s="849">
        <v>97.697932150116955</v>
      </c>
      <c r="O62" s="849">
        <v>98.231415302947639</v>
      </c>
      <c r="P62" s="849">
        <v>95.928403873546046</v>
      </c>
      <c r="Q62" s="849">
        <v>92.698159918088095</v>
      </c>
      <c r="R62" s="849">
        <v>102.4548872061053</v>
      </c>
      <c r="S62" s="849">
        <v>107.05718900944899</v>
      </c>
      <c r="T62" s="849">
        <v>112.69522973550067</v>
      </c>
      <c r="U62" s="849">
        <v>128.99315138088724</v>
      </c>
      <c r="V62" s="849">
        <v>137.079170861629</v>
      </c>
      <c r="W62" s="849">
        <v>100.81534650862281</v>
      </c>
      <c r="X62" s="849">
        <v>141.54910201868489</v>
      </c>
      <c r="Y62" s="849">
        <v>80.385347579922851</v>
      </c>
      <c r="Z62" s="849">
        <v>104.53649513603524</v>
      </c>
      <c r="AA62" s="849">
        <v>109.14707621310885</v>
      </c>
      <c r="AB62" s="849">
        <v>118.06098984373874</v>
      </c>
      <c r="AC62" s="849">
        <v>60.211819847513382</v>
      </c>
    </row>
    <row r="63" spans="3:29" x14ac:dyDescent="0.45">
      <c r="C63" s="3315"/>
      <c r="D63" s="1512" t="s">
        <v>1529</v>
      </c>
      <c r="E63" s="849">
        <v>107.1270397066022</v>
      </c>
      <c r="F63" s="849">
        <v>124.10510555864182</v>
      </c>
      <c r="G63" s="849">
        <v>90.018225023919513</v>
      </c>
      <c r="H63" s="849">
        <v>114.05253312552495</v>
      </c>
      <c r="I63" s="849">
        <v>58.839982563406309</v>
      </c>
      <c r="J63" s="849">
        <v>114.79544691764767</v>
      </c>
      <c r="K63" s="849">
        <v>153.96526118502095</v>
      </c>
      <c r="L63" s="849">
        <v>88.603732656079842</v>
      </c>
      <c r="M63" s="849">
        <v>125.89587596840694</v>
      </c>
      <c r="N63" s="849">
        <v>83.326620919070109</v>
      </c>
      <c r="O63" s="849">
        <v>93.860925532721339</v>
      </c>
      <c r="P63" s="849">
        <v>86.08237919954</v>
      </c>
      <c r="Q63" s="849">
        <v>99.710232084212095</v>
      </c>
      <c r="R63" s="849">
        <v>92.471584375973393</v>
      </c>
      <c r="S63" s="849">
        <v>114.31174960524402</v>
      </c>
      <c r="T63" s="849">
        <v>97.790374655478288</v>
      </c>
      <c r="U63" s="849">
        <v>130.71978760683186</v>
      </c>
      <c r="V63" s="849">
        <v>101.93391023843368</v>
      </c>
      <c r="W63" s="849">
        <v>104.15407842164419</v>
      </c>
      <c r="X63" s="849">
        <v>105.49433268281676</v>
      </c>
      <c r="Y63" s="849">
        <v>98.035150696340807</v>
      </c>
      <c r="Z63" s="849">
        <v>118.22834841499584</v>
      </c>
      <c r="AA63" s="849">
        <v>123.66935186951208</v>
      </c>
      <c r="AB63" s="849">
        <v>114.58936163826996</v>
      </c>
      <c r="AC63" s="849">
        <v>26.147004011626567</v>
      </c>
    </row>
    <row r="64" spans="3:29" x14ac:dyDescent="0.45">
      <c r="C64" s="3315"/>
      <c r="D64" s="1512" t="s">
        <v>1530</v>
      </c>
      <c r="E64" s="849">
        <v>105.76668467476671</v>
      </c>
      <c r="F64" s="849">
        <v>106.5020077540278</v>
      </c>
      <c r="G64" s="849">
        <v>81.332058747208464</v>
      </c>
      <c r="H64" s="849">
        <v>123.77177350877095</v>
      </c>
      <c r="I64" s="849">
        <v>50.982921488596347</v>
      </c>
      <c r="J64" s="849">
        <v>109.10055090848674</v>
      </c>
      <c r="K64" s="849">
        <v>86.286441934804117</v>
      </c>
      <c r="L64" s="849">
        <v>86.967245594159138</v>
      </c>
      <c r="M64" s="849">
        <v>81.007430376408152</v>
      </c>
      <c r="N64" s="849">
        <v>90.496734915411949</v>
      </c>
      <c r="O64" s="849">
        <v>92.935191106764478</v>
      </c>
      <c r="P64" s="849">
        <v>94.192122601826597</v>
      </c>
      <c r="Q64" s="849">
        <v>98.614807679000677</v>
      </c>
      <c r="R64" s="849">
        <v>96.009553467748148</v>
      </c>
      <c r="S64" s="849">
        <v>110.57523217314889</v>
      </c>
      <c r="T64" s="849">
        <v>103.60084766290211</v>
      </c>
      <c r="U64" s="849">
        <v>150.7520220746618</v>
      </c>
      <c r="V64" s="849">
        <v>125.86925190880885</v>
      </c>
      <c r="W64" s="849">
        <v>94.219999488658246</v>
      </c>
      <c r="X64" s="849">
        <v>104.19940270659738</v>
      </c>
      <c r="Y64" s="849">
        <v>90.070128443683444</v>
      </c>
      <c r="Z64" s="849">
        <v>104.19937616823577</v>
      </c>
      <c r="AA64" s="849">
        <v>99.049128700203852</v>
      </c>
      <c r="AB64" s="849">
        <v>109.80815316480206</v>
      </c>
      <c r="AC64" s="849">
        <v>117.49659238425501</v>
      </c>
    </row>
    <row r="65" spans="3:29" x14ac:dyDescent="0.45">
      <c r="C65" s="3855">
        <v>2023</v>
      </c>
      <c r="D65" s="1536" t="s">
        <v>1531</v>
      </c>
      <c r="E65" s="1537">
        <v>106.79330421925496</v>
      </c>
      <c r="F65" s="1537">
        <v>93.662599432649301</v>
      </c>
      <c r="G65" s="1537">
        <v>74.137727958322543</v>
      </c>
      <c r="H65" s="1537">
        <v>89.018563696589069</v>
      </c>
      <c r="I65" s="1537">
        <v>54.188204282562054</v>
      </c>
      <c r="J65" s="1537">
        <v>102.65747661434258</v>
      </c>
      <c r="K65" s="1537">
        <v>95.631072386450654</v>
      </c>
      <c r="L65" s="1537">
        <v>78.744987393507955</v>
      </c>
      <c r="M65" s="1537">
        <v>51.190979767555724</v>
      </c>
      <c r="N65" s="1537">
        <v>101.41436345576209</v>
      </c>
      <c r="O65" s="1537">
        <v>93.174080294819845</v>
      </c>
      <c r="P65" s="1537">
        <v>93.306392871934307</v>
      </c>
      <c r="Q65" s="1537">
        <v>94.916642282158037</v>
      </c>
      <c r="R65" s="1537">
        <v>98.762699763726687</v>
      </c>
      <c r="S65" s="1537">
        <v>102.01344327878672</v>
      </c>
      <c r="T65" s="1537">
        <v>106.09877041329429</v>
      </c>
      <c r="U65" s="1537">
        <v>114.06169861756787</v>
      </c>
      <c r="V65" s="1537">
        <v>94.190965171717579</v>
      </c>
      <c r="W65" s="1537">
        <v>113.42929947425149</v>
      </c>
      <c r="X65" s="1537">
        <v>129.57431525943909</v>
      </c>
      <c r="Y65" s="1537">
        <v>83.428039648489133</v>
      </c>
      <c r="Z65" s="1537">
        <v>94.158066166644417</v>
      </c>
      <c r="AA65" s="1537">
        <v>94.068650846164033</v>
      </c>
      <c r="AB65" s="1537">
        <v>111.25240260095002</v>
      </c>
      <c r="AC65" s="1537">
        <v>82.269298681566511</v>
      </c>
    </row>
    <row r="66" spans="3:29" x14ac:dyDescent="0.45">
      <c r="C66" s="3855"/>
      <c r="D66" s="1536" t="s">
        <v>1532</v>
      </c>
      <c r="E66" s="1537">
        <v>104.96689157401326</v>
      </c>
      <c r="F66" s="1537">
        <v>95.011365585176591</v>
      </c>
      <c r="G66" s="1537">
        <v>78.803651444206523</v>
      </c>
      <c r="H66" s="1537">
        <v>102.50768739258397</v>
      </c>
      <c r="I66" s="1537">
        <v>65.983567732767284</v>
      </c>
      <c r="J66" s="1537">
        <v>110.57220618022978</v>
      </c>
      <c r="K66" s="1537">
        <v>87.51894909349825</v>
      </c>
      <c r="L66" s="1537">
        <v>71.94026959845209</v>
      </c>
      <c r="M66" s="1537">
        <v>101.02944707311291</v>
      </c>
      <c r="N66" s="1537">
        <v>98.062891639306386</v>
      </c>
      <c r="O66" s="1537">
        <v>95.840361649177737</v>
      </c>
      <c r="P66" s="1537">
        <v>96.093704174981127</v>
      </c>
      <c r="Q66" s="1537">
        <v>97.794258529407699</v>
      </c>
      <c r="R66" s="1537">
        <v>95.600611085415423</v>
      </c>
      <c r="S66" s="1537">
        <v>99.865920790083891</v>
      </c>
      <c r="T66" s="1537">
        <v>104.91369039251109</v>
      </c>
      <c r="U66" s="1537">
        <v>124.27153359282488</v>
      </c>
      <c r="V66" s="1537">
        <v>94.28465400178132</v>
      </c>
      <c r="W66" s="1537">
        <v>100.72824124626219</v>
      </c>
      <c r="X66" s="1537">
        <v>94.519633723774035</v>
      </c>
      <c r="Y66" s="1537">
        <v>79.376814339663497</v>
      </c>
      <c r="Z66" s="1537">
        <v>100.7470976637366</v>
      </c>
      <c r="AA66" s="1537">
        <v>85.767374821717638</v>
      </c>
      <c r="AB66" s="1537">
        <v>105.39094294869149</v>
      </c>
      <c r="AC66" s="1537">
        <v>234.58475847681294</v>
      </c>
    </row>
    <row r="67" spans="3:29" x14ac:dyDescent="0.45">
      <c r="C67" s="3855"/>
      <c r="D67" s="1536" t="s">
        <v>1529</v>
      </c>
      <c r="E67" s="1537">
        <v>111.25666696952709</v>
      </c>
      <c r="F67" s="1537">
        <v>92.022697140016035</v>
      </c>
      <c r="G67" s="1537">
        <v>89.85964736933407</v>
      </c>
      <c r="H67" s="1537">
        <v>113.04298516078204</v>
      </c>
      <c r="I67" s="1537">
        <v>74.4625819482781</v>
      </c>
      <c r="J67" s="1537">
        <v>113.7950748345643</v>
      </c>
      <c r="K67" s="1537">
        <v>109.63373295168685</v>
      </c>
      <c r="L67" s="1537">
        <v>85.636349413304799</v>
      </c>
      <c r="M67" s="1537">
        <v>110.86117484952031</v>
      </c>
      <c r="N67" s="1537">
        <v>94.937555664917355</v>
      </c>
      <c r="O67" s="1537">
        <v>103.8446582173935</v>
      </c>
      <c r="P67" s="1537">
        <v>97.366740628971527</v>
      </c>
      <c r="Q67" s="1537">
        <v>98.071728281569008</v>
      </c>
      <c r="R67" s="1537">
        <v>103.45094709264995</v>
      </c>
      <c r="S67" s="1537">
        <v>102.42718509379112</v>
      </c>
      <c r="T67" s="1537">
        <v>110.87655947955723</v>
      </c>
      <c r="U67" s="1537">
        <v>128.00376775737038</v>
      </c>
      <c r="V67" s="1537">
        <v>135.40635717791116</v>
      </c>
      <c r="W67" s="1537">
        <v>89.125893131185535</v>
      </c>
      <c r="X67" s="1537">
        <v>110.4780113978659</v>
      </c>
      <c r="Y67" s="1537">
        <v>84.901877113594892</v>
      </c>
      <c r="Z67" s="1537">
        <v>97.036353112344571</v>
      </c>
      <c r="AA67" s="1537">
        <v>124.18094984737638</v>
      </c>
      <c r="AB67" s="1537">
        <v>100.80365662139945</v>
      </c>
      <c r="AC67" s="1537">
        <v>67.240139376357206</v>
      </c>
    </row>
    <row r="68" spans="3:29" x14ac:dyDescent="0.45">
      <c r="C68" s="4304"/>
      <c r="D68" s="1536" t="s">
        <v>1530</v>
      </c>
      <c r="E68" s="1537">
        <v>110.0210996899869</v>
      </c>
      <c r="F68" s="1537">
        <v>109.08069784858102</v>
      </c>
      <c r="G68" s="1537">
        <v>84.088159006798136</v>
      </c>
      <c r="H68" s="1537">
        <v>107.28846978415683</v>
      </c>
      <c r="I68" s="1537">
        <v>65.791998718283779</v>
      </c>
      <c r="J68" s="1537">
        <v>96.748342844000476</v>
      </c>
      <c r="K68" s="1537">
        <v>100.54771274112105</v>
      </c>
      <c r="L68" s="1537">
        <v>90.503426850963876</v>
      </c>
      <c r="M68" s="1537">
        <v>94.2388487718721</v>
      </c>
      <c r="N68" s="1537">
        <v>104.05731696955999</v>
      </c>
      <c r="O68" s="1537">
        <v>97.009821465045889</v>
      </c>
      <c r="P68" s="1537">
        <v>107.24800729317299</v>
      </c>
      <c r="Q68" s="1537">
        <v>93.458671811931282</v>
      </c>
      <c r="R68" s="1537">
        <v>92.402636871283818</v>
      </c>
      <c r="S68" s="1537">
        <v>99.813026210287902</v>
      </c>
      <c r="T68" s="1537">
        <v>108.67883163463927</v>
      </c>
      <c r="U68" s="1537">
        <v>110.86720973904877</v>
      </c>
      <c r="V68" s="1537">
        <v>108.89123898888735</v>
      </c>
      <c r="W68" s="1537">
        <v>90.455353477750293</v>
      </c>
      <c r="X68" s="1537">
        <v>119.37645890841449</v>
      </c>
      <c r="Y68" s="1537">
        <v>80.817647574801597</v>
      </c>
      <c r="Z68" s="1537">
        <v>101.18216799112531</v>
      </c>
      <c r="AA68" s="1537">
        <v>98.004258117843506</v>
      </c>
      <c r="AB68" s="1537">
        <v>105.25909094115997</v>
      </c>
      <c r="AC68" s="1537">
        <v>71.637590639812515</v>
      </c>
    </row>
    <row r="69" spans="3:29" x14ac:dyDescent="0.45">
      <c r="C69" s="3871" t="s">
        <v>1533</v>
      </c>
      <c r="D69" s="3871"/>
      <c r="E69" s="3871"/>
      <c r="F69" s="3871"/>
      <c r="G69" s="3871"/>
      <c r="H69" s="3871"/>
      <c r="I69" s="3871"/>
      <c r="J69" s="3871"/>
      <c r="K69" s="3871"/>
      <c r="L69" s="3871"/>
      <c r="M69" s="3871"/>
      <c r="N69" s="3871"/>
      <c r="O69" s="3871"/>
      <c r="P69" s="3871"/>
      <c r="Q69" s="3871"/>
      <c r="R69" s="3871"/>
      <c r="S69" s="3871"/>
      <c r="T69" s="3871"/>
      <c r="U69" s="3871"/>
      <c r="V69" s="3871"/>
      <c r="W69" s="3871"/>
      <c r="X69" s="3871"/>
      <c r="Y69" s="3871"/>
      <c r="Z69" s="3871"/>
      <c r="AA69" s="3871"/>
      <c r="AB69" s="3871"/>
      <c r="AC69" s="3871"/>
    </row>
    <row r="70" spans="3:29" x14ac:dyDescent="0.45">
      <c r="C70" s="3778" t="s">
        <v>1534</v>
      </c>
      <c r="D70" s="3778"/>
      <c r="E70" s="3778"/>
      <c r="F70" s="3778"/>
      <c r="G70" s="3778"/>
      <c r="H70" s="3778"/>
      <c r="I70" s="3778"/>
      <c r="J70" s="3778"/>
      <c r="K70" s="3778"/>
      <c r="L70" s="3778"/>
      <c r="M70" s="3778"/>
      <c r="N70" s="3778"/>
      <c r="O70" s="3778"/>
      <c r="P70" s="3778"/>
      <c r="Q70" s="3778"/>
      <c r="R70" s="3778"/>
      <c r="S70" s="3778"/>
      <c r="T70" s="3778"/>
      <c r="U70" s="3778"/>
      <c r="V70" s="3778"/>
      <c r="W70" s="3778"/>
      <c r="X70" s="3778"/>
      <c r="Y70" s="3778"/>
      <c r="Z70" s="3778"/>
      <c r="AA70" s="3778"/>
      <c r="AB70" s="3778"/>
      <c r="AC70" s="3778"/>
    </row>
    <row r="71" spans="3:29" x14ac:dyDescent="0.45">
      <c r="C71" s="3872" t="s">
        <v>7645</v>
      </c>
      <c r="D71" s="3872"/>
      <c r="E71" s="3872"/>
      <c r="F71" s="3872"/>
      <c r="G71" s="3872"/>
      <c r="H71" s="3872"/>
      <c r="I71" s="3872"/>
      <c r="J71" s="3872"/>
      <c r="K71" s="3872"/>
      <c r="L71" s="3872"/>
      <c r="M71" s="3872"/>
      <c r="N71" s="3872"/>
      <c r="O71" s="3872"/>
      <c r="P71" s="3872"/>
      <c r="Q71" s="3872"/>
      <c r="R71" s="3872"/>
      <c r="S71" s="3872"/>
      <c r="T71" s="3872"/>
      <c r="U71" s="3872"/>
      <c r="V71" s="3872"/>
      <c r="W71" s="3872"/>
      <c r="X71" s="3872"/>
      <c r="Y71" s="3872"/>
      <c r="Z71" s="3872"/>
      <c r="AA71" s="3872"/>
      <c r="AB71" s="3872"/>
      <c r="AC71" s="3872"/>
    </row>
  </sheetData>
  <mergeCells count="42">
    <mergeCell ref="C1:D1"/>
    <mergeCell ref="A3:B3"/>
    <mergeCell ref="C3:S3"/>
    <mergeCell ref="A4:B4"/>
    <mergeCell ref="C4:S4"/>
    <mergeCell ref="A6:B6"/>
    <mergeCell ref="C6:S6"/>
    <mergeCell ref="V12:AC12"/>
    <mergeCell ref="A5:B5"/>
    <mergeCell ref="C5:S5"/>
    <mergeCell ref="S13:U13"/>
    <mergeCell ref="V13:W13"/>
    <mergeCell ref="X13:Z13"/>
    <mergeCell ref="AA13:AC13"/>
    <mergeCell ref="C15:C16"/>
    <mergeCell ref="F13:G13"/>
    <mergeCell ref="H13:J13"/>
    <mergeCell ref="K13:M13"/>
    <mergeCell ref="N13:O13"/>
    <mergeCell ref="P13:R13"/>
    <mergeCell ref="C11:C14"/>
    <mergeCell ref="D11:D14"/>
    <mergeCell ref="E11:E14"/>
    <mergeCell ref="F11:AC11"/>
    <mergeCell ref="F12:M12"/>
    <mergeCell ref="N12:U12"/>
    <mergeCell ref="C17:C20"/>
    <mergeCell ref="C21:C24"/>
    <mergeCell ref="C25:C28"/>
    <mergeCell ref="C29:C32"/>
    <mergeCell ref="C33:C36"/>
    <mergeCell ref="C69:AC69"/>
    <mergeCell ref="C70:AC70"/>
    <mergeCell ref="C71:AC71"/>
    <mergeCell ref="C37:C40"/>
    <mergeCell ref="C41:C44"/>
    <mergeCell ref="C45:C48"/>
    <mergeCell ref="C49:C52"/>
    <mergeCell ref="C53:C56"/>
    <mergeCell ref="C57:C60"/>
    <mergeCell ref="C61:C64"/>
    <mergeCell ref="C65:C68"/>
  </mergeCells>
  <conditionalFormatting sqref="E49:E51 E53:E56">
    <cfRule type="cellIs" dxfId="53" priority="39" operator="lessThan">
      <formula>-100</formula>
    </cfRule>
  </conditionalFormatting>
  <conditionalFormatting sqref="E49:E51 E53:E56">
    <cfRule type="cellIs" dxfId="52" priority="40" operator="lessThan">
      <formula>-80</formula>
    </cfRule>
  </conditionalFormatting>
  <conditionalFormatting sqref="AC49:AC51 AC53:AC56">
    <cfRule type="cellIs" dxfId="51" priority="37" operator="lessThan">
      <formula>-100</formula>
    </cfRule>
  </conditionalFormatting>
  <conditionalFormatting sqref="AC49:AC51 AC53:AC56">
    <cfRule type="cellIs" dxfId="50" priority="38" operator="lessThan">
      <formula>-80</formula>
    </cfRule>
  </conditionalFormatting>
  <conditionalFormatting sqref="N49:N51 AC49:AC51 AC53:AC56 N53:N56">
    <cfRule type="cellIs" dxfId="49" priority="35" operator="lessThan">
      <formula>-100</formula>
    </cfRule>
  </conditionalFormatting>
  <conditionalFormatting sqref="N49:N51 AC49:AC51 AC53:AC56 N53:N56">
    <cfRule type="cellIs" dxfId="48" priority="36" operator="lessThan">
      <formula>-80</formula>
    </cfRule>
  </conditionalFormatting>
  <conditionalFormatting sqref="U49:U51 U53:U55">
    <cfRule type="cellIs" dxfId="47" priority="33" operator="lessThan">
      <formula>-100</formula>
    </cfRule>
  </conditionalFormatting>
  <conditionalFormatting sqref="U49:U51 U53:U55">
    <cfRule type="cellIs" dxfId="46" priority="34" operator="lessThan">
      <formula>-80</formula>
    </cfRule>
  </conditionalFormatting>
  <conditionalFormatting sqref="U56">
    <cfRule type="cellIs" dxfId="45" priority="31" operator="lessThan">
      <formula>-100</formula>
    </cfRule>
  </conditionalFormatting>
  <conditionalFormatting sqref="U56">
    <cfRule type="cellIs" dxfId="44" priority="32" operator="lessThan">
      <formula>-80</formula>
    </cfRule>
  </conditionalFormatting>
  <conditionalFormatting sqref="E52:J52">
    <cfRule type="cellIs" dxfId="43" priority="30" operator="lessThan">
      <formula>-80</formula>
    </cfRule>
  </conditionalFormatting>
  <conditionalFormatting sqref="E52:J52">
    <cfRule type="cellIs" dxfId="42" priority="29" operator="lessThan">
      <formula>-100</formula>
    </cfRule>
  </conditionalFormatting>
  <conditionalFormatting sqref="E52">
    <cfRule type="cellIs" dxfId="41" priority="28" operator="lessThan">
      <formula>-80</formula>
    </cfRule>
  </conditionalFormatting>
  <conditionalFormatting sqref="E52">
    <cfRule type="cellIs" dxfId="40" priority="27" operator="lessThan">
      <formula>-100</formula>
    </cfRule>
  </conditionalFormatting>
  <conditionalFormatting sqref="E57:T59 V57:AB59">
    <cfRule type="cellIs" dxfId="39" priority="26" operator="lessThan">
      <formula>-80</formula>
    </cfRule>
  </conditionalFormatting>
  <conditionalFormatting sqref="E57:T59 V57:AB59">
    <cfRule type="cellIs" dxfId="38" priority="25" operator="lessThan">
      <formula>-100</formula>
    </cfRule>
  </conditionalFormatting>
  <conditionalFormatting sqref="E57:E59">
    <cfRule type="cellIs" dxfId="37" priority="24" operator="lessThan">
      <formula>-80</formula>
    </cfRule>
  </conditionalFormatting>
  <conditionalFormatting sqref="E57:E59">
    <cfRule type="cellIs" dxfId="36" priority="23" operator="lessThan">
      <formula>-100</formula>
    </cfRule>
  </conditionalFormatting>
  <conditionalFormatting sqref="AC57:AC59">
    <cfRule type="cellIs" dxfId="35" priority="22" operator="lessThan">
      <formula>-80</formula>
    </cfRule>
  </conditionalFormatting>
  <conditionalFormatting sqref="AC57:AC59">
    <cfRule type="cellIs" dxfId="34" priority="21" operator="lessThan">
      <formula>-100</formula>
    </cfRule>
  </conditionalFormatting>
  <conditionalFormatting sqref="N57:N59 AC57:AC59">
    <cfRule type="cellIs" dxfId="33" priority="19" operator="lessThan">
      <formula>-100</formula>
    </cfRule>
  </conditionalFormatting>
  <conditionalFormatting sqref="N57:N59 AC57:AC59">
    <cfRule type="cellIs" dxfId="32" priority="20" operator="lessThan">
      <formula>-80</formula>
    </cfRule>
  </conditionalFormatting>
  <conditionalFormatting sqref="U57:U59">
    <cfRule type="cellIs" dxfId="31" priority="17" operator="lessThan">
      <formula>-100</formula>
    </cfRule>
  </conditionalFormatting>
  <conditionalFormatting sqref="U57:U59">
    <cfRule type="cellIs" dxfId="30" priority="18" operator="lessThan">
      <formula>-80</formula>
    </cfRule>
  </conditionalFormatting>
  <conditionalFormatting sqref="E60:J60">
    <cfRule type="cellIs" dxfId="29" priority="15" operator="lessThan">
      <formula>-100</formula>
    </cfRule>
  </conditionalFormatting>
  <conditionalFormatting sqref="E60:J60">
    <cfRule type="cellIs" dxfId="28" priority="16" operator="lessThan">
      <formula>-80</formula>
    </cfRule>
  </conditionalFormatting>
  <conditionalFormatting sqref="E60">
    <cfRule type="cellIs" dxfId="27" priority="13" operator="lessThan">
      <formula>-100</formula>
    </cfRule>
  </conditionalFormatting>
  <conditionalFormatting sqref="E60">
    <cfRule type="cellIs" dxfId="26" priority="14" operator="lessThan">
      <formula>-80</formula>
    </cfRule>
  </conditionalFormatting>
  <conditionalFormatting sqref="V61:AB68 E61:T68">
    <cfRule type="cellIs" dxfId="25" priority="12" operator="lessThan">
      <formula>-80</formula>
    </cfRule>
  </conditionalFormatting>
  <conditionalFormatting sqref="V61:AB68 E61:T68">
    <cfRule type="cellIs" dxfId="24" priority="11" operator="lessThan">
      <formula>-100</formula>
    </cfRule>
  </conditionalFormatting>
  <conditionalFormatting sqref="E61:E68">
    <cfRule type="cellIs" dxfId="23" priority="10" operator="lessThan">
      <formula>-80</formula>
    </cfRule>
  </conditionalFormatting>
  <conditionalFormatting sqref="E61:E68">
    <cfRule type="cellIs" dxfId="22" priority="9" operator="lessThan">
      <formula>-100</formula>
    </cfRule>
  </conditionalFormatting>
  <conditionalFormatting sqref="AC61:AC68">
    <cfRule type="cellIs" dxfId="21" priority="8" operator="lessThan">
      <formula>-80</formula>
    </cfRule>
  </conditionalFormatting>
  <conditionalFormatting sqref="AC61:AC68">
    <cfRule type="cellIs" dxfId="20" priority="7" operator="lessThan">
      <formula>-100</formula>
    </cfRule>
  </conditionalFormatting>
  <conditionalFormatting sqref="AC61:AC68 N61:N68">
    <cfRule type="cellIs" dxfId="19" priority="6" operator="lessThan">
      <formula>-80</formula>
    </cfRule>
  </conditionalFormatting>
  <conditionalFormatting sqref="AC61:AC68 N61:N68">
    <cfRule type="cellIs" dxfId="18" priority="5" operator="lessThan">
      <formula>-100</formula>
    </cfRule>
  </conditionalFormatting>
  <conditionalFormatting sqref="E49:T51 V49:AB51 E15:J48 V53:AB56 E53:T56">
    <cfRule type="cellIs" dxfId="17" priority="51" operator="lessThan">
      <formula>-100</formula>
    </cfRule>
  </conditionalFormatting>
  <conditionalFormatting sqref="E49:T51 V49:AB51 E15:J48 V53:AB56 E53:T56">
    <cfRule type="cellIs" dxfId="16" priority="52" operator="lessThan">
      <formula>-80</formula>
    </cfRule>
  </conditionalFormatting>
  <conditionalFormatting sqref="E15:E20">
    <cfRule type="cellIs" dxfId="15" priority="49" operator="lessThan">
      <formula>-100</formula>
    </cfRule>
  </conditionalFormatting>
  <conditionalFormatting sqref="E15:E20">
    <cfRule type="cellIs" dxfId="14" priority="50" operator="lessThan">
      <formula>-80</formula>
    </cfRule>
  </conditionalFormatting>
  <conditionalFormatting sqref="E21:E40">
    <cfRule type="cellIs" dxfId="13" priority="47" operator="lessThan">
      <formula>-100</formula>
    </cfRule>
  </conditionalFormatting>
  <conditionalFormatting sqref="E21:E40">
    <cfRule type="cellIs" dxfId="12" priority="48" operator="lessThan">
      <formula>-80</formula>
    </cfRule>
  </conditionalFormatting>
  <conditionalFormatting sqref="E41:E44">
    <cfRule type="cellIs" dxfId="11" priority="45" operator="lessThan">
      <formula>-100</formula>
    </cfRule>
  </conditionalFormatting>
  <conditionalFormatting sqref="E41:E44">
    <cfRule type="cellIs" dxfId="10" priority="46" operator="lessThan">
      <formula>-80</formula>
    </cfRule>
  </conditionalFormatting>
  <conditionalFormatting sqref="E45">
    <cfRule type="cellIs" dxfId="9" priority="43" operator="lessThan">
      <formula>-100</formula>
    </cfRule>
  </conditionalFormatting>
  <conditionalFormatting sqref="E45">
    <cfRule type="cellIs" dxfId="8" priority="44" operator="lessThan">
      <formula>-80</formula>
    </cfRule>
  </conditionalFormatting>
  <conditionalFormatting sqref="E46:E48">
    <cfRule type="cellIs" dxfId="7" priority="42" operator="lessThan">
      <formula>-80</formula>
    </cfRule>
  </conditionalFormatting>
  <conditionalFormatting sqref="E46:E48">
    <cfRule type="cellIs" dxfId="6" priority="41" operator="lessThan">
      <formula>-100</formula>
    </cfRule>
  </conditionalFormatting>
  <conditionalFormatting sqref="U61:U63">
    <cfRule type="cellIs" dxfId="5" priority="4" operator="lessThan">
      <formula>-80</formula>
    </cfRule>
  </conditionalFormatting>
  <conditionalFormatting sqref="U61:U63">
    <cfRule type="cellIs" dxfId="4" priority="3" operator="lessThan">
      <formula>-100</formula>
    </cfRule>
  </conditionalFormatting>
  <conditionalFormatting sqref="U64:U68">
    <cfRule type="cellIs" dxfId="3" priority="1" operator="lessThan">
      <formula>-100</formula>
    </cfRule>
  </conditionalFormatting>
  <conditionalFormatting sqref="U64:U68">
    <cfRule type="cellIs" dxfId="2" priority="2" operator="lessThan">
      <formula>-80</formula>
    </cfRule>
  </conditionalFormatting>
  <hyperlinks>
    <hyperlink ref="A1" location="'ODS 8.'!A1" display="REGRESAR" xr:uid="{00000000-0004-0000-E800-000000000000}"/>
    <hyperlink ref="C1:D1" location="'Metadato 8.5.1.b'!A1" display="VER METADATO" xr:uid="{00000000-0004-0000-E800-000001000000}"/>
  </hyperlinks>
  <pageMargins left="0.7" right="0.7" top="0.75" bottom="0.75" header="0.3" footer="0.3"/>
  <pageSetup orientation="portrait" r:id="rId1"/>
</worksheet>
</file>

<file path=xl/worksheets/sheet2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900-000000000000}">
  <sheetPr codeName="Hoja228">
    <tabColor theme="0" tint="-0.499984740745262"/>
  </sheetPr>
  <dimension ref="A1:F36"/>
  <sheetViews>
    <sheetView showGridLines="0" zoomScaleNormal="100" workbookViewId="0">
      <pane ySplit="1" topLeftCell="A2" activePane="bottomLeft" state="frozen"/>
      <selection activeCell="C47" sqref="C47:O47"/>
      <selection pane="bottomLeft" activeCell="G10" sqref="G10"/>
    </sheetView>
  </sheetViews>
  <sheetFormatPr baseColWidth="10" defaultColWidth="11.44140625" defaultRowHeight="17.399999999999999" x14ac:dyDescent="0.3"/>
  <cols>
    <col min="1" max="1" width="11.77734375" style="1305" customWidth="1"/>
    <col min="2" max="2" width="26.44140625" style="1305" customWidth="1"/>
    <col min="3" max="3" width="24" style="1305" customWidth="1"/>
    <col min="4" max="4" width="85.77734375" style="1305" customWidth="1"/>
    <col min="5" max="5" width="11.77734375" style="1305" customWidth="1"/>
    <col min="6" max="6" width="7.21875" style="1285" customWidth="1"/>
    <col min="7" max="7" width="13.21875" style="1305" customWidth="1"/>
    <col min="8" max="9" width="11.77734375" style="1305" customWidth="1"/>
    <col min="10" max="10" width="2.44140625" style="1305" customWidth="1"/>
    <col min="11" max="13" width="11.77734375" style="1305" customWidth="1"/>
    <col min="14" max="16384" width="11.44140625" style="1305"/>
  </cols>
  <sheetData>
    <row r="1" spans="1:6" x14ac:dyDescent="0.3">
      <c r="B1" s="481" t="s">
        <v>337</v>
      </c>
    </row>
    <row r="2" spans="1:6" ht="18" thickBot="1" x14ac:dyDescent="0.35"/>
    <row r="3" spans="1:6" ht="23.25" customHeight="1" thickBot="1" x14ac:dyDescent="0.35">
      <c r="B3" s="3834" t="s">
        <v>370</v>
      </c>
      <c r="C3" s="3834"/>
      <c r="D3" s="3834"/>
      <c r="F3" s="1267" t="s">
        <v>371</v>
      </c>
    </row>
    <row r="4" spans="1:6" ht="34.799999999999997" x14ac:dyDescent="0.3">
      <c r="A4" s="1306"/>
      <c r="B4" s="3142" t="s">
        <v>449</v>
      </c>
      <c r="C4" s="3142"/>
      <c r="D4" s="44" t="s">
        <v>30</v>
      </c>
    </row>
    <row r="5" spans="1:6" ht="34.799999999999997" x14ac:dyDescent="0.3">
      <c r="B5" s="3142" t="s">
        <v>373</v>
      </c>
      <c r="C5" s="3142"/>
      <c r="D5" s="44" t="s">
        <v>4044</v>
      </c>
    </row>
    <row r="6" spans="1:6" x14ac:dyDescent="0.3">
      <c r="B6" s="3142" t="s">
        <v>374</v>
      </c>
      <c r="C6" s="3142"/>
      <c r="D6" s="45" t="s">
        <v>4045</v>
      </c>
    </row>
    <row r="7" spans="1:6" ht="34.799999999999997" x14ac:dyDescent="0.3">
      <c r="B7" s="3143" t="s">
        <v>375</v>
      </c>
      <c r="C7" s="3143"/>
      <c r="D7" s="46" t="s">
        <v>4046</v>
      </c>
    </row>
    <row r="8" spans="1:6" x14ac:dyDescent="0.3">
      <c r="B8" s="3143" t="s">
        <v>2480</v>
      </c>
      <c r="C8" s="3143"/>
      <c r="D8" s="1266" t="s">
        <v>2581</v>
      </c>
    </row>
    <row r="9" spans="1:6" ht="23.25" customHeight="1" x14ac:dyDescent="0.45">
      <c r="B9" s="178"/>
      <c r="C9" s="178"/>
      <c r="D9" s="178"/>
    </row>
    <row r="10" spans="1:6" ht="18.600000000000001" x14ac:dyDescent="0.3">
      <c r="B10" s="3834" t="s">
        <v>376</v>
      </c>
      <c r="C10" s="3834"/>
      <c r="D10" s="3834"/>
    </row>
    <row r="11" spans="1:6" ht="22.5" customHeight="1" x14ac:dyDescent="0.3">
      <c r="B11" s="3185" t="s">
        <v>377</v>
      </c>
      <c r="C11" s="3156"/>
      <c r="D11" s="44"/>
    </row>
    <row r="12" spans="1:6" ht="34.799999999999997" x14ac:dyDescent="0.3">
      <c r="B12" s="3143" t="s">
        <v>379</v>
      </c>
      <c r="C12" s="3143"/>
      <c r="D12" s="661" t="s">
        <v>3357</v>
      </c>
    </row>
    <row r="13" spans="1:6" x14ac:dyDescent="0.3">
      <c r="B13" s="3142" t="s">
        <v>380</v>
      </c>
      <c r="C13" s="3142"/>
      <c r="D13" s="603" t="s">
        <v>1490</v>
      </c>
    </row>
    <row r="14" spans="1:6" x14ac:dyDescent="0.3">
      <c r="B14" s="3142" t="s">
        <v>381</v>
      </c>
      <c r="C14" s="3156"/>
      <c r="D14" s="603" t="s">
        <v>18</v>
      </c>
    </row>
    <row r="15" spans="1:6" ht="69.75" customHeight="1" x14ac:dyDescent="0.3">
      <c r="B15" s="3142" t="s">
        <v>382</v>
      </c>
      <c r="C15" s="3142"/>
      <c r="D15" s="83" t="s">
        <v>6227</v>
      </c>
    </row>
    <row r="16" spans="1:6" ht="78" customHeight="1" x14ac:dyDescent="0.3">
      <c r="B16" s="3142" t="s">
        <v>383</v>
      </c>
      <c r="C16" s="3142"/>
      <c r="D16" s="83"/>
    </row>
    <row r="17" spans="2:4" x14ac:dyDescent="0.3">
      <c r="B17" s="3142" t="s">
        <v>384</v>
      </c>
      <c r="C17" s="3142"/>
      <c r="D17" s="83" t="s">
        <v>385</v>
      </c>
    </row>
    <row r="18" spans="2:4" x14ac:dyDescent="0.3">
      <c r="B18" s="3143" t="s">
        <v>386</v>
      </c>
      <c r="C18" s="3143"/>
      <c r="D18" s="44"/>
    </row>
    <row r="19" spans="2:4" ht="34.799999999999997" x14ac:dyDescent="0.3">
      <c r="B19" s="3144" t="s">
        <v>387</v>
      </c>
      <c r="C19" s="3145"/>
      <c r="D19" s="83" t="s">
        <v>3358</v>
      </c>
    </row>
    <row r="20" spans="2:4" x14ac:dyDescent="0.3">
      <c r="B20" s="3142" t="s">
        <v>388</v>
      </c>
      <c r="C20" s="3142"/>
      <c r="D20" s="83" t="s">
        <v>424</v>
      </c>
    </row>
    <row r="21" spans="2:4" x14ac:dyDescent="0.3">
      <c r="B21" s="3146" t="s">
        <v>390</v>
      </c>
      <c r="C21" s="54" t="s">
        <v>391</v>
      </c>
      <c r="D21" s="44"/>
    </row>
    <row r="22" spans="2:4" x14ac:dyDescent="0.3">
      <c r="B22" s="3147"/>
      <c r="C22" s="577" t="s">
        <v>393</v>
      </c>
      <c r="D22" s="83" t="s">
        <v>3359</v>
      </c>
    </row>
    <row r="23" spans="2:4" x14ac:dyDescent="0.3">
      <c r="B23" s="3142" t="s">
        <v>395</v>
      </c>
      <c r="C23" s="3142"/>
      <c r="D23" s="83" t="s">
        <v>3360</v>
      </c>
    </row>
    <row r="24" spans="2:4" x14ac:dyDescent="0.3">
      <c r="B24" s="3142" t="s">
        <v>397</v>
      </c>
      <c r="C24" s="3142"/>
      <c r="D24" s="95" t="s">
        <v>429</v>
      </c>
    </row>
    <row r="25" spans="2:4" x14ac:dyDescent="0.3">
      <c r="B25" s="3142" t="s">
        <v>399</v>
      </c>
      <c r="C25" s="3142"/>
      <c r="D25" s="83" t="s">
        <v>3351</v>
      </c>
    </row>
    <row r="26" spans="2:4" ht="15" customHeight="1" x14ac:dyDescent="0.3">
      <c r="B26" s="3143" t="s">
        <v>401</v>
      </c>
      <c r="C26" s="3143"/>
      <c r="D26" s="95" t="s">
        <v>1624</v>
      </c>
    </row>
    <row r="27" spans="2:4" x14ac:dyDescent="0.3">
      <c r="B27" s="3149" t="s">
        <v>403</v>
      </c>
      <c r="C27" s="3150"/>
      <c r="D27" s="44"/>
    </row>
    <row r="28" spans="2:4" ht="278.39999999999998" x14ac:dyDescent="0.3">
      <c r="B28" s="578" t="s">
        <v>404</v>
      </c>
      <c r="C28" s="579"/>
      <c r="D28" s="83" t="s">
        <v>3361</v>
      </c>
    </row>
    <row r="29" spans="2:4" x14ac:dyDescent="0.3">
      <c r="B29" s="3151" t="s">
        <v>405</v>
      </c>
      <c r="C29" s="3152"/>
      <c r="D29" s="61"/>
    </row>
    <row r="30" spans="2:4" ht="23.25" customHeight="1" x14ac:dyDescent="0.3">
      <c r="B30" s="114"/>
      <c r="C30" s="114"/>
      <c r="D30" s="115"/>
    </row>
    <row r="31" spans="2:4" ht="18.600000000000001" x14ac:dyDescent="0.3">
      <c r="B31" s="3834" t="s">
        <v>406</v>
      </c>
      <c r="C31" s="3834"/>
      <c r="D31" s="3834"/>
    </row>
    <row r="32" spans="2:4" x14ac:dyDescent="0.3">
      <c r="B32" s="3149" t="s">
        <v>407</v>
      </c>
      <c r="C32" s="3150"/>
      <c r="D32" s="95" t="s">
        <v>5945</v>
      </c>
    </row>
    <row r="33" spans="2:4" x14ac:dyDescent="0.3">
      <c r="B33" s="3149" t="s">
        <v>409</v>
      </c>
      <c r="C33" s="3150"/>
      <c r="D33" s="95" t="s">
        <v>574</v>
      </c>
    </row>
    <row r="34" spans="2:4" x14ac:dyDescent="0.3">
      <c r="B34" s="3149" t="s">
        <v>411</v>
      </c>
      <c r="C34" s="3150"/>
      <c r="D34" s="95" t="s">
        <v>412</v>
      </c>
    </row>
    <row r="35" spans="2:4" x14ac:dyDescent="0.3">
      <c r="B35" s="3149" t="s">
        <v>413</v>
      </c>
      <c r="C35" s="3150"/>
      <c r="D35" s="95" t="s">
        <v>5946</v>
      </c>
    </row>
    <row r="36" spans="2:4" x14ac:dyDescent="0.3">
      <c r="B36" s="3149" t="s">
        <v>415</v>
      </c>
      <c r="C36" s="3150"/>
      <c r="D36" s="1378" t="s">
        <v>5947</v>
      </c>
    </row>
  </sheetData>
  <mergeCells count="30">
    <mergeCell ref="B16:C16"/>
    <mergeCell ref="B3:D3"/>
    <mergeCell ref="B4:C4"/>
    <mergeCell ref="B5:C5"/>
    <mergeCell ref="B6:C6"/>
    <mergeCell ref="B7:C7"/>
    <mergeCell ref="B10:D10"/>
    <mergeCell ref="B11:C11"/>
    <mergeCell ref="B12:C12"/>
    <mergeCell ref="B13:C13"/>
    <mergeCell ref="B14:C14"/>
    <mergeCell ref="B15:C15"/>
    <mergeCell ref="B8:C8"/>
    <mergeCell ref="B31:D31"/>
    <mergeCell ref="B17:C17"/>
    <mergeCell ref="B18:C18"/>
    <mergeCell ref="B19:C19"/>
    <mergeCell ref="B20:C20"/>
    <mergeCell ref="B21:B22"/>
    <mergeCell ref="B23:C23"/>
    <mergeCell ref="B24:C24"/>
    <mergeCell ref="B25:C25"/>
    <mergeCell ref="B26:C26"/>
    <mergeCell ref="B27:C27"/>
    <mergeCell ref="B29:C29"/>
    <mergeCell ref="B32:C32"/>
    <mergeCell ref="B33:C33"/>
    <mergeCell ref="B34:C34"/>
    <mergeCell ref="B35:C35"/>
    <mergeCell ref="B36:C36"/>
  </mergeCells>
  <dataValidations count="7">
    <dataValidation allowBlank="1" showDropDown="1" showInputMessage="1" showErrorMessage="1" sqref="D13" xr:uid="{00000000-0002-0000-E900-000000000000}"/>
    <dataValidation type="list" allowBlank="1" showInputMessage="1" showErrorMessage="1" sqref="D4" xr:uid="{00000000-0002-0000-E900-000001000000}">
      <formula1>ODS</formula1>
    </dataValidation>
    <dataValidation type="list" allowBlank="1" showInputMessage="1" showErrorMessage="1" sqref="D5" xr:uid="{00000000-0002-0000-E900-000002000000}">
      <formula1>Metas_ODS</formula1>
    </dataValidation>
    <dataValidation type="list" allowBlank="1" showInputMessage="1" showErrorMessage="1" sqref="D6" xr:uid="{00000000-0002-0000-E900-000003000000}">
      <formula1>Numero_indicador</formula1>
    </dataValidation>
    <dataValidation type="list" allowBlank="1" showInputMessage="1" showErrorMessage="1" sqref="D7" xr:uid="{00000000-0002-0000-E900-000004000000}">
      <formula1>Nombre_indicador_ODS</formula1>
    </dataValidation>
    <dataValidation type="list" allowBlank="1" showInputMessage="1" showErrorMessage="1" sqref="D14" xr:uid="{00000000-0002-0000-E900-000005000000}">
      <formula1>Tipo_indicador</formula1>
    </dataValidation>
    <dataValidation type="list" allowBlank="1" showInputMessage="1" showErrorMessage="1" sqref="D25" xr:uid="{00000000-0002-0000-E900-000006000000}">
      <formula1>Tipo_operación</formula1>
    </dataValidation>
  </dataValidations>
  <hyperlinks>
    <hyperlink ref="B1" location="'8.5.1.b'!A1" display="REGRESAR" xr:uid="{00000000-0004-0000-E900-000000000000}"/>
    <hyperlink ref="D8" r:id="rId1" xr:uid="{00000000-0004-0000-E900-000001000000}"/>
    <hyperlink ref="D36" r:id="rId2" xr:uid="{00000000-0004-0000-E900-000002000000}"/>
  </hyperlinks>
  <pageMargins left="0.7" right="0.7" top="0.75" bottom="0.75" header="0.3" footer="0.3"/>
  <pageSetup orientation="portrait" r:id="rId3"/>
  <drawing r:id="rId4"/>
</worksheet>
</file>

<file path=xl/worksheets/sheet2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A00-000000000000}">
  <sheetPr codeName="Hoja229"/>
  <dimension ref="A1:AE49"/>
  <sheetViews>
    <sheetView showGridLines="0" zoomScaleNormal="100" workbookViewId="0">
      <pane ySplit="1" topLeftCell="A2" activePane="bottomLeft" state="frozen"/>
      <selection activeCell="B16" sqref="B16"/>
      <selection pane="bottomLeft"/>
    </sheetView>
  </sheetViews>
  <sheetFormatPr baseColWidth="10" defaultColWidth="11.44140625" defaultRowHeight="17.399999999999999" x14ac:dyDescent="0.45"/>
  <cols>
    <col min="1" max="1" width="15.21875" style="178" customWidth="1"/>
    <col min="2" max="2" width="15.21875" style="1271" customWidth="1"/>
    <col min="3" max="3" width="7.21875" style="178" customWidth="1"/>
    <col min="4" max="4" width="6.77734375" style="178" customWidth="1"/>
    <col min="5" max="5" width="9.77734375" style="178" customWidth="1"/>
    <col min="6" max="6" width="7.21875" style="178" customWidth="1"/>
    <col min="7" max="7" width="9.5546875" style="178" customWidth="1"/>
    <col min="8" max="8" width="2.44140625" style="178" customWidth="1"/>
    <col min="9" max="9" width="6.77734375" style="178" customWidth="1"/>
    <col min="10" max="10" width="11.77734375" style="178" customWidth="1"/>
    <col min="11" max="11" width="10.44140625" style="178" customWidth="1"/>
    <col min="12" max="12" width="9.5546875" style="178" customWidth="1"/>
    <col min="13" max="13" width="3.77734375" style="178" customWidth="1"/>
    <col min="14" max="14" width="7" style="178" customWidth="1"/>
    <col min="15" max="15" width="10.5546875" style="178" customWidth="1"/>
    <col min="16" max="16" width="10.21875" style="178" customWidth="1"/>
    <col min="17" max="17" width="10" style="178" customWidth="1"/>
    <col min="18" max="32" width="12" style="178" customWidth="1"/>
    <col min="33" max="16384" width="11.44140625" style="178"/>
  </cols>
  <sheetData>
    <row r="1" spans="1:31" s="1260" customFormat="1" ht="18.600000000000001" x14ac:dyDescent="0.45">
      <c r="A1" s="576" t="s">
        <v>337</v>
      </c>
      <c r="B1" s="1299"/>
      <c r="C1" s="3119" t="s">
        <v>430</v>
      </c>
      <c r="D1" s="3119"/>
      <c r="E1" s="3119"/>
    </row>
    <row r="2" spans="1:31" s="1260" customFormat="1" ht="18.600000000000001" x14ac:dyDescent="0.45">
      <c r="B2" s="1299"/>
    </row>
    <row r="3" spans="1:31" s="1260" customFormat="1" ht="18.600000000000001" x14ac:dyDescent="0.45">
      <c r="A3" s="3830" t="s">
        <v>339</v>
      </c>
      <c r="B3" s="3830"/>
      <c r="C3" s="3830" t="s">
        <v>1500</v>
      </c>
      <c r="D3" s="3830"/>
      <c r="E3" s="3830"/>
      <c r="F3" s="3830"/>
      <c r="G3" s="3830"/>
      <c r="H3" s="3830"/>
      <c r="I3" s="3830"/>
      <c r="J3" s="3830"/>
      <c r="K3" s="3830"/>
      <c r="L3" s="3830"/>
      <c r="M3" s="3830"/>
      <c r="N3" s="3830"/>
      <c r="O3" s="3830"/>
      <c r="P3" s="3830"/>
      <c r="Q3" s="3830"/>
      <c r="R3" s="3830"/>
      <c r="S3" s="3830"/>
      <c r="T3" s="3830"/>
      <c r="U3" s="3830"/>
      <c r="V3" s="3830"/>
    </row>
    <row r="4" spans="1:31" s="1260" customFormat="1" ht="18.600000000000001" x14ac:dyDescent="0.45">
      <c r="A4" s="3830" t="s">
        <v>340</v>
      </c>
      <c r="B4" s="3830"/>
      <c r="C4" s="3830" t="s">
        <v>4044</v>
      </c>
      <c r="D4" s="3830"/>
      <c r="E4" s="3830"/>
      <c r="F4" s="3830"/>
      <c r="G4" s="3830"/>
      <c r="H4" s="3830"/>
      <c r="I4" s="3830"/>
      <c r="J4" s="3830"/>
      <c r="K4" s="3830"/>
      <c r="L4" s="3830"/>
      <c r="M4" s="3830"/>
      <c r="N4" s="3830"/>
      <c r="O4" s="3830"/>
      <c r="P4" s="3830"/>
      <c r="Q4" s="3830"/>
      <c r="R4" s="3830"/>
      <c r="S4" s="3830"/>
      <c r="T4" s="3830"/>
      <c r="U4" s="3830"/>
      <c r="V4" s="3830"/>
    </row>
    <row r="5" spans="1:31" s="1260" customFormat="1" ht="18.600000000000001" x14ac:dyDescent="0.45">
      <c r="A5" s="3830" t="s">
        <v>341</v>
      </c>
      <c r="B5" s="3830"/>
      <c r="C5" s="3830" t="s">
        <v>4047</v>
      </c>
      <c r="D5" s="3830"/>
      <c r="E5" s="3830"/>
      <c r="F5" s="3830"/>
      <c r="G5" s="3830"/>
      <c r="H5" s="3830"/>
      <c r="I5" s="3830"/>
      <c r="J5" s="3830"/>
      <c r="K5" s="3830"/>
      <c r="L5" s="3830"/>
      <c r="M5" s="3830"/>
      <c r="N5" s="3830"/>
      <c r="O5" s="3830"/>
      <c r="P5" s="3830"/>
      <c r="Q5" s="3830"/>
      <c r="R5" s="3830"/>
      <c r="S5" s="3830"/>
      <c r="T5" s="3830"/>
      <c r="U5" s="3830"/>
      <c r="V5" s="3830"/>
    </row>
    <row r="6" spans="1:31" s="1260" customFormat="1" ht="18.600000000000001" x14ac:dyDescent="0.45">
      <c r="A6" s="3830" t="s">
        <v>417</v>
      </c>
      <c r="B6" s="3830"/>
      <c r="C6" s="3830" t="s">
        <v>5158</v>
      </c>
      <c r="D6" s="3830"/>
      <c r="E6" s="3830"/>
      <c r="F6" s="3830"/>
      <c r="G6" s="3830"/>
      <c r="H6" s="3830"/>
      <c r="I6" s="3830"/>
      <c r="J6" s="3830"/>
      <c r="K6" s="3830"/>
      <c r="L6" s="3830"/>
      <c r="M6" s="3830"/>
      <c r="N6" s="3830"/>
      <c r="O6" s="3830"/>
      <c r="P6" s="3830"/>
      <c r="Q6" s="3830"/>
      <c r="R6" s="3830"/>
      <c r="S6" s="3830"/>
      <c r="T6" s="3830"/>
      <c r="U6" s="3830"/>
      <c r="V6" s="3830"/>
    </row>
    <row r="9" spans="1:31" ht="16.5" customHeight="1" x14ac:dyDescent="0.45">
      <c r="B9" s="1551"/>
      <c r="C9" s="1558" t="s">
        <v>5159</v>
      </c>
      <c r="D9" s="1558"/>
      <c r="E9" s="1558"/>
      <c r="F9" s="1558"/>
      <c r="G9" s="1558"/>
      <c r="H9" s="1558"/>
      <c r="I9" s="1558"/>
      <c r="J9" s="1558"/>
      <c r="K9" s="1558"/>
      <c r="L9" s="1558"/>
      <c r="M9" s="1558"/>
      <c r="N9" s="1558"/>
      <c r="O9" s="1558"/>
      <c r="P9" s="1558"/>
      <c r="Q9" s="1558"/>
      <c r="R9" s="1552"/>
      <c r="S9" s="1553"/>
      <c r="T9" s="1374" t="s">
        <v>7647</v>
      </c>
      <c r="U9" s="1553"/>
      <c r="V9" s="1553"/>
      <c r="W9" s="1553"/>
      <c r="X9" s="1553"/>
      <c r="Y9" s="1553"/>
      <c r="Z9" s="1553"/>
      <c r="AA9" s="1553"/>
      <c r="AB9" s="1553"/>
      <c r="AC9" s="1553"/>
      <c r="AD9" s="1553"/>
      <c r="AE9" s="1553"/>
    </row>
    <row r="10" spans="1:31" ht="9.6" customHeight="1" x14ac:dyDescent="0.45">
      <c r="B10" s="1551"/>
      <c r="C10" s="1557"/>
      <c r="D10" s="1557"/>
      <c r="E10" s="1557"/>
      <c r="F10" s="1557"/>
      <c r="G10" s="1557"/>
      <c r="H10" s="1557"/>
      <c r="I10" s="1557"/>
      <c r="J10" s="1557"/>
      <c r="K10" s="1557"/>
      <c r="L10" s="1557"/>
      <c r="M10" s="1557"/>
      <c r="N10" s="1557"/>
      <c r="O10" s="1557"/>
      <c r="P10" s="1557"/>
      <c r="Q10" s="1557"/>
      <c r="R10" s="1552"/>
      <c r="S10" s="1553"/>
      <c r="T10" s="1553"/>
      <c r="U10" s="1553"/>
      <c r="V10" s="1553"/>
      <c r="W10" s="1553"/>
      <c r="X10" s="1553"/>
      <c r="Y10" s="1553"/>
      <c r="Z10" s="1553"/>
      <c r="AA10" s="1553"/>
      <c r="AB10" s="1553"/>
      <c r="AC10" s="1553"/>
      <c r="AD10" s="1553"/>
      <c r="AE10" s="1553"/>
    </row>
    <row r="11" spans="1:31" ht="12.75" customHeight="1" x14ac:dyDescent="0.45">
      <c r="C11" s="3876" t="s">
        <v>343</v>
      </c>
      <c r="D11" s="3838" t="s">
        <v>344</v>
      </c>
      <c r="E11" s="3838"/>
      <c r="F11" s="3838"/>
      <c r="G11" s="3838"/>
      <c r="H11" s="1519"/>
      <c r="I11" s="3850" t="s">
        <v>345</v>
      </c>
      <c r="J11" s="3850"/>
      <c r="K11" s="3850"/>
      <c r="L11" s="3850"/>
      <c r="M11" s="3850"/>
      <c r="N11" s="3850"/>
      <c r="O11" s="3850"/>
      <c r="P11" s="3850"/>
      <c r="Q11" s="3850"/>
    </row>
    <row r="12" spans="1:31" ht="12.75" customHeight="1" x14ac:dyDescent="0.45">
      <c r="C12" s="3874"/>
      <c r="D12" s="3840"/>
      <c r="E12" s="3840"/>
      <c r="F12" s="3840"/>
      <c r="G12" s="3840"/>
      <c r="H12" s="1520"/>
      <c r="I12" s="3850" t="s">
        <v>558</v>
      </c>
      <c r="J12" s="3850"/>
      <c r="K12" s="3850"/>
      <c r="L12" s="3850"/>
      <c r="M12" s="1520"/>
      <c r="N12" s="3850" t="s">
        <v>557</v>
      </c>
      <c r="O12" s="3850"/>
      <c r="P12" s="3850"/>
      <c r="Q12" s="3850"/>
      <c r="U12" s="1253"/>
      <c r="V12" s="1253"/>
      <c r="W12" s="1253"/>
      <c r="X12" s="1253"/>
      <c r="Y12" s="1253"/>
      <c r="Z12" s="1253"/>
      <c r="AA12" s="1253"/>
      <c r="AB12" s="1253"/>
      <c r="AC12" s="1253"/>
      <c r="AD12" s="1253"/>
    </row>
    <row r="13" spans="1:31" ht="17.25" customHeight="1" x14ac:dyDescent="0.45">
      <c r="C13" s="3874"/>
      <c r="D13" s="3874" t="s">
        <v>433</v>
      </c>
      <c r="E13" s="3850" t="s">
        <v>817</v>
      </c>
      <c r="F13" s="3850"/>
      <c r="G13" s="3850"/>
      <c r="H13" s="1520"/>
      <c r="I13" s="3874" t="s">
        <v>433</v>
      </c>
      <c r="J13" s="3850" t="s">
        <v>817</v>
      </c>
      <c r="K13" s="3850"/>
      <c r="L13" s="3850"/>
      <c r="M13" s="1520"/>
      <c r="N13" s="3874" t="s">
        <v>433</v>
      </c>
      <c r="O13" s="3850" t="s">
        <v>817</v>
      </c>
      <c r="P13" s="3850"/>
      <c r="Q13" s="3850"/>
    </row>
    <row r="14" spans="1:31" ht="34.799999999999997" x14ac:dyDescent="0.45">
      <c r="C14" s="3875"/>
      <c r="D14" s="3875"/>
      <c r="E14" s="1556" t="s">
        <v>1526</v>
      </c>
      <c r="F14" s="1556" t="s">
        <v>1527</v>
      </c>
      <c r="G14" s="1556" t="s">
        <v>1540</v>
      </c>
      <c r="H14" s="1521"/>
      <c r="I14" s="3875"/>
      <c r="J14" s="1556" t="s">
        <v>1541</v>
      </c>
      <c r="K14" s="1556" t="s">
        <v>1542</v>
      </c>
      <c r="L14" s="1556" t="s">
        <v>1543</v>
      </c>
      <c r="M14" s="1521"/>
      <c r="N14" s="3875"/>
      <c r="O14" s="1556" t="s">
        <v>1541</v>
      </c>
      <c r="P14" s="1556" t="s">
        <v>1542</v>
      </c>
      <c r="Q14" s="1556" t="s">
        <v>1543</v>
      </c>
    </row>
    <row r="15" spans="1:31" x14ac:dyDescent="0.45">
      <c r="C15" s="1549">
        <v>1990</v>
      </c>
      <c r="D15" s="1554">
        <v>4.5110419865398832</v>
      </c>
      <c r="E15" s="1554">
        <v>8.3139648676420226</v>
      </c>
      <c r="F15" s="1554">
        <v>3.0079175561914964</v>
      </c>
      <c r="G15" s="1554">
        <v>2.4233920559857265</v>
      </c>
      <c r="H15" s="1554"/>
      <c r="I15" s="1554">
        <v>4.0204320926055281</v>
      </c>
      <c r="J15" s="1554">
        <v>7.5779852970395387</v>
      </c>
      <c r="K15" s="1554">
        <v>2.6058650611350287</v>
      </c>
      <c r="L15" s="1554">
        <v>2.7741423755700971</v>
      </c>
      <c r="M15" s="1554"/>
      <c r="N15" s="1554">
        <v>5.7089773852128225</v>
      </c>
      <c r="O15" s="1554">
        <v>9.9724397305660304</v>
      </c>
      <c r="P15" s="1554">
        <v>3.9632442160083983</v>
      </c>
      <c r="Q15" s="1554">
        <v>0</v>
      </c>
    </row>
    <row r="16" spans="1:31" x14ac:dyDescent="0.45">
      <c r="C16" s="1549">
        <v>1991</v>
      </c>
      <c r="D16" s="1554">
        <v>5.3730055829977088</v>
      </c>
      <c r="E16" s="1554">
        <v>10.880740233036326</v>
      </c>
      <c r="F16" s="1554">
        <v>3.263301500682128</v>
      </c>
      <c r="G16" s="1554">
        <v>3.1201040034667824</v>
      </c>
      <c r="H16" s="1554"/>
      <c r="I16" s="1554">
        <v>4.6349550209258208</v>
      </c>
      <c r="J16" s="1554">
        <v>9.7617282843209008</v>
      </c>
      <c r="K16" s="1554">
        <v>2.7254857633314304</v>
      </c>
      <c r="L16" s="1554">
        <v>2.903193311171552</v>
      </c>
      <c r="M16" s="1554"/>
      <c r="N16" s="1554">
        <v>7.0563060516175042</v>
      </c>
      <c r="O16" s="1554">
        <v>13.174678448033911</v>
      </c>
      <c r="P16" s="1554">
        <v>4.4872102300719821</v>
      </c>
      <c r="Q16" s="1554">
        <v>4.1590273086943936</v>
      </c>
    </row>
    <row r="17" spans="3:20" x14ac:dyDescent="0.45">
      <c r="C17" s="1549">
        <v>1992</v>
      </c>
      <c r="D17" s="1554">
        <v>3.9267151902356288</v>
      </c>
      <c r="E17" s="1554">
        <v>7.5547659782676506</v>
      </c>
      <c r="F17" s="1554">
        <v>2.7402253692975784</v>
      </c>
      <c r="G17" s="1554">
        <v>1.0361836051091398</v>
      </c>
      <c r="H17" s="1554"/>
      <c r="I17" s="1554">
        <v>3.340685753100519</v>
      </c>
      <c r="J17" s="1554">
        <v>6.6723936265730934</v>
      </c>
      <c r="K17" s="1554">
        <v>2.2877551653250592</v>
      </c>
      <c r="L17" s="1554">
        <v>1.0625788382186303</v>
      </c>
      <c r="M17" s="1554"/>
      <c r="N17" s="1554">
        <v>5.2747705594999958</v>
      </c>
      <c r="O17" s="1554">
        <v>9.4008935824532909</v>
      </c>
      <c r="P17" s="1554">
        <v>3.7658460749696103</v>
      </c>
      <c r="Q17" s="1554">
        <v>0.87290040999867746</v>
      </c>
    </row>
    <row r="18" spans="3:20" x14ac:dyDescent="0.45">
      <c r="C18" s="1549">
        <v>1993</v>
      </c>
      <c r="D18" s="1554">
        <v>3.9543651201512939</v>
      </c>
      <c r="E18" s="1554">
        <v>8.2007297778923185</v>
      </c>
      <c r="F18" s="1554">
        <v>2.5002208781158739</v>
      </c>
      <c r="G18" s="1554">
        <v>1.9094370950567596</v>
      </c>
      <c r="H18" s="1554"/>
      <c r="I18" s="1554">
        <v>3.5089730348072918</v>
      </c>
      <c r="J18" s="1554">
        <v>7.4773458856282016</v>
      </c>
      <c r="K18" s="1554">
        <v>2.1426770424252473</v>
      </c>
      <c r="L18" s="1554">
        <v>2.0706983191821173</v>
      </c>
      <c r="M18" s="1554"/>
      <c r="N18" s="1554">
        <v>4.9730656020844766</v>
      </c>
      <c r="O18" s="1554">
        <v>9.7839376265207534</v>
      </c>
      <c r="P18" s="1554">
        <v>3.3010474849530409</v>
      </c>
      <c r="Q18" s="1554">
        <v>1.1037766475489665</v>
      </c>
    </row>
    <row r="19" spans="3:20" x14ac:dyDescent="0.45">
      <c r="C19" s="1549">
        <v>1994</v>
      </c>
      <c r="D19" s="1554">
        <v>4.0445029166558406</v>
      </c>
      <c r="E19" s="1554">
        <v>8.1716837691337396</v>
      </c>
      <c r="F19" s="1554">
        <v>2.7464995538341355</v>
      </c>
      <c r="G19" s="1554">
        <v>1.1633053044192958</v>
      </c>
      <c r="H19" s="1554"/>
      <c r="I19" s="1554">
        <v>3.371155422451797</v>
      </c>
      <c r="J19" s="1554">
        <v>6.7722481179322598</v>
      </c>
      <c r="K19" s="1554">
        <v>2.3273147402686871</v>
      </c>
      <c r="L19" s="1554">
        <v>1.2417661494178645</v>
      </c>
      <c r="M19" s="1554"/>
      <c r="N19" s="1554">
        <v>5.5476380738124202</v>
      </c>
      <c r="O19" s="1554">
        <v>11.129875895080195</v>
      </c>
      <c r="P19" s="1554">
        <v>3.6498204243993873</v>
      </c>
      <c r="Q19" s="1554">
        <v>0.69452100099217284</v>
      </c>
    </row>
    <row r="20" spans="3:20" x14ac:dyDescent="0.45">
      <c r="C20" s="1549">
        <v>1995</v>
      </c>
      <c r="D20" s="1554">
        <v>5.176053612347614</v>
      </c>
      <c r="E20" s="1554">
        <v>11.373199325152489</v>
      </c>
      <c r="F20" s="1554">
        <v>3.0348112308690283</v>
      </c>
      <c r="G20" s="1554">
        <v>2.3186049948278411</v>
      </c>
      <c r="H20" s="1554"/>
      <c r="I20" s="1554">
        <v>4.5735563969280895</v>
      </c>
      <c r="J20" s="1554">
        <v>10.449027514129861</v>
      </c>
      <c r="K20" s="1554">
        <v>2.5930862852362675</v>
      </c>
      <c r="L20" s="1554">
        <v>1.9758545658735174</v>
      </c>
      <c r="M20" s="1554"/>
      <c r="N20" s="1554">
        <v>6.489961106609007</v>
      </c>
      <c r="O20" s="1554">
        <v>13.275530544922114</v>
      </c>
      <c r="P20" s="1554">
        <v>3.9677946483284536</v>
      </c>
      <c r="Q20" s="1554">
        <v>4.1471634525369785</v>
      </c>
    </row>
    <row r="21" spans="3:20" x14ac:dyDescent="0.45">
      <c r="C21" s="1549">
        <v>1996</v>
      </c>
      <c r="D21" s="1554">
        <v>6.1619449116445688</v>
      </c>
      <c r="E21" s="1554">
        <v>12.17156153701025</v>
      </c>
      <c r="F21" s="1554">
        <v>4.5090864312336718</v>
      </c>
      <c r="G21" s="1554">
        <v>0.96583270232263441</v>
      </c>
      <c r="H21" s="1554"/>
      <c r="I21" s="1554">
        <v>5.2360003716110981</v>
      </c>
      <c r="J21" s="1554">
        <v>10.20256018619536</v>
      </c>
      <c r="K21" s="1554">
        <v>3.8889784874681164</v>
      </c>
      <c r="L21" s="1554">
        <v>1.1516491615994102</v>
      </c>
      <c r="M21" s="1554"/>
      <c r="N21" s="1554">
        <v>8.2146474313931677</v>
      </c>
      <c r="O21" s="1554">
        <v>16.589824146231997</v>
      </c>
      <c r="P21" s="1554">
        <v>5.8145821109052669</v>
      </c>
      <c r="Q21" s="1554">
        <v>0</v>
      </c>
    </row>
    <row r="22" spans="3:20" x14ac:dyDescent="0.45">
      <c r="C22" s="1549">
        <v>1997</v>
      </c>
      <c r="D22" s="1554">
        <v>5.6807232807755295</v>
      </c>
      <c r="E22" s="1554">
        <v>11.718268627184393</v>
      </c>
      <c r="F22" s="1554">
        <v>3.8101731623434567</v>
      </c>
      <c r="G22" s="1554">
        <v>3.0148845686512757</v>
      </c>
      <c r="H22" s="1554"/>
      <c r="I22" s="1554">
        <v>4.8896858222227779</v>
      </c>
      <c r="J22" s="1554">
        <v>9.8272128986983205</v>
      </c>
      <c r="K22" s="1554">
        <v>3.3354744613803473</v>
      </c>
      <c r="L22" s="1554">
        <v>3.0170385013649628</v>
      </c>
      <c r="M22" s="1554"/>
      <c r="N22" s="1554">
        <v>7.3193301237252166</v>
      </c>
      <c r="O22" s="1554">
        <v>15.66437188038538</v>
      </c>
      <c r="P22" s="1554">
        <v>4.7458182522305137</v>
      </c>
      <c r="Q22" s="1554">
        <v>3.0058939096267192</v>
      </c>
    </row>
    <row r="23" spans="3:20" x14ac:dyDescent="0.45">
      <c r="C23" s="1549">
        <v>1998</v>
      </c>
      <c r="D23" s="1554">
        <v>5.3269932015241706</v>
      </c>
      <c r="E23" s="1554">
        <v>11.79366813699702</v>
      </c>
      <c r="F23" s="1554">
        <v>3.4363915992999101</v>
      </c>
      <c r="G23" s="1554">
        <v>0.64472963931634331</v>
      </c>
      <c r="H23" s="1554"/>
      <c r="I23" s="1554">
        <v>4.1981883535872679</v>
      </c>
      <c r="J23" s="1554">
        <v>9.1476281465481435</v>
      </c>
      <c r="K23" s="1554">
        <v>2.8002126707124324</v>
      </c>
      <c r="L23" s="1554">
        <v>0.80182756168777136</v>
      </c>
      <c r="M23" s="1554"/>
      <c r="N23" s="1554">
        <v>7.5242510421130548</v>
      </c>
      <c r="O23" s="1554">
        <v>16.696555705214546</v>
      </c>
      <c r="P23" s="1554">
        <v>4.6394209695800823</v>
      </c>
      <c r="Q23" s="1554">
        <v>0</v>
      </c>
    </row>
    <row r="24" spans="3:20" x14ac:dyDescent="0.45">
      <c r="C24" s="1549">
        <v>1999</v>
      </c>
      <c r="D24" s="1554">
        <v>5.8947323183750591</v>
      </c>
      <c r="E24" s="1554">
        <v>13.434185330568917</v>
      </c>
      <c r="F24" s="1554">
        <v>3.6717969108088555</v>
      </c>
      <c r="G24" s="1554">
        <v>1.65232223538756</v>
      </c>
      <c r="H24" s="1554"/>
      <c r="I24" s="1554">
        <v>4.8439752183587261</v>
      </c>
      <c r="J24" s="1554">
        <v>11.932047471306763</v>
      </c>
      <c r="K24" s="1554">
        <v>2.8400844626321153</v>
      </c>
      <c r="L24" s="1554">
        <v>1.603892881724905</v>
      </c>
      <c r="M24" s="1554"/>
      <c r="N24" s="1554">
        <v>7.8583263440448459</v>
      </c>
      <c r="O24" s="1554">
        <v>15.98661023697521</v>
      </c>
      <c r="P24" s="1554">
        <v>5.1951775075449174</v>
      </c>
      <c r="Q24" s="1554">
        <v>1.8634840871021776</v>
      </c>
    </row>
    <row r="25" spans="3:20" x14ac:dyDescent="0.45">
      <c r="C25" s="1549">
        <v>2000</v>
      </c>
      <c r="D25" s="1554">
        <v>5.0816444522848991</v>
      </c>
      <c r="E25" s="1554">
        <v>10.970735301032963</v>
      </c>
      <c r="F25" s="1554">
        <v>3.2608755307646855</v>
      </c>
      <c r="G25" s="1554">
        <v>1.7488227768855984</v>
      </c>
      <c r="H25" s="1554"/>
      <c r="I25" s="1554">
        <v>4.3300983831604629</v>
      </c>
      <c r="J25" s="1554">
        <v>9.3285219102877761</v>
      </c>
      <c r="K25" s="1554">
        <v>2.8291314995408228</v>
      </c>
      <c r="L25" s="1554">
        <v>1.8101087361649029</v>
      </c>
      <c r="M25" s="1554"/>
      <c r="N25" s="1554">
        <v>6.6450763330014793</v>
      </c>
      <c r="O25" s="1554">
        <v>14.172439567552573</v>
      </c>
      <c r="P25" s="1554">
        <v>4.1348308390273587</v>
      </c>
      <c r="Q25" s="1554">
        <v>1.4274789701758857</v>
      </c>
    </row>
    <row r="26" spans="3:20" x14ac:dyDescent="0.45">
      <c r="C26" s="1549">
        <v>2001</v>
      </c>
      <c r="D26" s="1554">
        <v>5.9146295656354697</v>
      </c>
      <c r="E26" s="1554">
        <v>13.245042886625324</v>
      </c>
      <c r="F26" s="1554">
        <v>3.6872893357152901</v>
      </c>
      <c r="G26" s="1554">
        <v>1.7846280972765773</v>
      </c>
      <c r="H26" s="1554"/>
      <c r="I26" s="1554">
        <v>5.1387698021504393</v>
      </c>
      <c r="J26" s="1554">
        <v>11.823037261153564</v>
      </c>
      <c r="K26" s="1554">
        <v>3.0361836646198817</v>
      </c>
      <c r="L26" s="1554">
        <v>1.9827475215655981</v>
      </c>
      <c r="M26" s="1554"/>
      <c r="N26" s="1554">
        <v>7.390007847240387</v>
      </c>
      <c r="O26" s="1554">
        <v>16.068294474022398</v>
      </c>
      <c r="P26" s="1554">
        <v>4.8473864937046933</v>
      </c>
      <c r="Q26" s="1554">
        <v>0.98084735925710964</v>
      </c>
      <c r="T26" s="178" t="s">
        <v>7648</v>
      </c>
    </row>
    <row r="27" spans="3:20" x14ac:dyDescent="0.45">
      <c r="C27" s="1549">
        <v>2002</v>
      </c>
      <c r="D27" s="1554">
        <v>6.3338851379384016</v>
      </c>
      <c r="E27" s="1554">
        <v>14.094619872898678</v>
      </c>
      <c r="F27" s="1554">
        <v>4.0254265440629311</v>
      </c>
      <c r="G27" s="1554">
        <v>2.1594349142280524</v>
      </c>
      <c r="H27" s="1554"/>
      <c r="I27" s="1554">
        <v>5.5804917324217929</v>
      </c>
      <c r="J27" s="1554">
        <v>12.406059838672437</v>
      </c>
      <c r="K27" s="1554">
        <v>3.4638092193064094</v>
      </c>
      <c r="L27" s="1554">
        <v>2.4610838320672208</v>
      </c>
      <c r="M27" s="1554"/>
      <c r="N27" s="1554">
        <v>7.7635599694423227</v>
      </c>
      <c r="O27" s="1554">
        <v>17.450941203467242</v>
      </c>
      <c r="P27" s="1554">
        <v>5.0307601404191722</v>
      </c>
      <c r="Q27" s="1554">
        <v>0.98653667595171768</v>
      </c>
    </row>
    <row r="28" spans="3:20" x14ac:dyDescent="0.45">
      <c r="C28" s="1549">
        <v>2003</v>
      </c>
      <c r="D28" s="1554">
        <v>6.5584228470349917</v>
      </c>
      <c r="E28" s="1554">
        <v>14.49052214597778</v>
      </c>
      <c r="F28" s="1554">
        <v>4.108630166964895</v>
      </c>
      <c r="G28" s="1554">
        <v>3.5014228799089357</v>
      </c>
      <c r="H28" s="1554"/>
      <c r="I28" s="1554">
        <v>5.7930382131582787</v>
      </c>
      <c r="J28" s="1554">
        <v>12.947220287628253</v>
      </c>
      <c r="K28" s="1554">
        <v>3.4767735079014721</v>
      </c>
      <c r="L28" s="1554">
        <v>3.7204157084218799</v>
      </c>
      <c r="M28" s="1554"/>
      <c r="N28" s="1554">
        <v>7.9968520599620145</v>
      </c>
      <c r="O28" s="1554">
        <v>17.539343134543238</v>
      </c>
      <c r="P28" s="1554">
        <v>5.2305651520463785</v>
      </c>
      <c r="Q28" s="1554">
        <v>2.7156883225402129</v>
      </c>
    </row>
    <row r="29" spans="3:20" x14ac:dyDescent="0.45">
      <c r="C29" s="1549">
        <v>2004</v>
      </c>
      <c r="D29" s="1554">
        <v>6.3909514392241888</v>
      </c>
      <c r="E29" s="1554">
        <v>14.213074446782084</v>
      </c>
      <c r="F29" s="1554">
        <v>4.2409320736701384</v>
      </c>
      <c r="G29" s="1554">
        <v>2.686515291936979</v>
      </c>
      <c r="H29" s="1554"/>
      <c r="I29" s="1554">
        <v>5.4095568121521627</v>
      </c>
      <c r="J29" s="1554">
        <v>12.251671755296233</v>
      </c>
      <c r="K29" s="1554">
        <v>3.3970762381625947</v>
      </c>
      <c r="L29" s="1554">
        <v>3.1565638628840937</v>
      </c>
      <c r="M29" s="1554"/>
      <c r="N29" s="1554">
        <v>8.2990835183546725</v>
      </c>
      <c r="O29" s="1554">
        <v>18.317068391142467</v>
      </c>
      <c r="P29" s="1554">
        <v>5.7718017502968468</v>
      </c>
      <c r="Q29" s="1554">
        <v>0.60902869341370003</v>
      </c>
    </row>
    <row r="30" spans="3:20" x14ac:dyDescent="0.45">
      <c r="C30" s="1549">
        <v>2005</v>
      </c>
      <c r="D30" s="1554">
        <v>6.5712039974771139</v>
      </c>
      <c r="E30" s="1554">
        <v>14.962029250101969</v>
      </c>
      <c r="F30" s="1554">
        <v>4.2222357223422184</v>
      </c>
      <c r="G30" s="1554">
        <v>3.8343668323681648</v>
      </c>
      <c r="H30" s="1554"/>
      <c r="I30" s="1554">
        <v>5.0401562946789396</v>
      </c>
      <c r="J30" s="1554">
        <v>11.562359195326136</v>
      </c>
      <c r="K30" s="1554">
        <v>3.1221236076384278</v>
      </c>
      <c r="L30" s="1554">
        <v>3.7958815925205336</v>
      </c>
      <c r="M30" s="1554"/>
      <c r="N30" s="1554">
        <v>9.3347793139249724</v>
      </c>
      <c r="O30" s="1554">
        <v>21.037424977501708</v>
      </c>
      <c r="P30" s="1554">
        <v>6.1260137741377179</v>
      </c>
      <c r="Q30" s="1554">
        <v>3.9748355733485847</v>
      </c>
    </row>
    <row r="31" spans="3:20" x14ac:dyDescent="0.45">
      <c r="C31" s="1549">
        <v>2006</v>
      </c>
      <c r="D31" s="1554">
        <v>5.7399592056047952</v>
      </c>
      <c r="E31" s="1554">
        <v>13.772970835951343</v>
      </c>
      <c r="F31" s="1554">
        <v>3.4321545736035826</v>
      </c>
      <c r="G31" s="1554">
        <v>3.8486027591085956</v>
      </c>
      <c r="H31" s="1554"/>
      <c r="I31" s="1554">
        <v>4.2737159968714646</v>
      </c>
      <c r="J31" s="1554">
        <v>10.606832877031513</v>
      </c>
      <c r="K31" s="1554">
        <v>2.3353668252486854</v>
      </c>
      <c r="L31" s="1554">
        <v>3.9119256378139631</v>
      </c>
      <c r="M31" s="1554"/>
      <c r="N31" s="1554">
        <v>8.3728195098901388</v>
      </c>
      <c r="O31" s="1554">
        <v>19.560255275539198</v>
      </c>
      <c r="P31" s="1554">
        <v>5.3177605021709731</v>
      </c>
      <c r="Q31" s="1554">
        <v>3.6406926406926408</v>
      </c>
    </row>
    <row r="32" spans="3:20" x14ac:dyDescent="0.45">
      <c r="C32" s="1549">
        <v>2007</v>
      </c>
      <c r="D32" s="1554">
        <v>4.4900985815445846</v>
      </c>
      <c r="E32" s="1554">
        <v>10.750417411848558</v>
      </c>
      <c r="F32" s="1554">
        <v>2.7384405811322505</v>
      </c>
      <c r="G32" s="1554">
        <v>1.3191024549190951</v>
      </c>
      <c r="H32" s="1554"/>
      <c r="I32" s="1554">
        <v>3.1983437752977455</v>
      </c>
      <c r="J32" s="1554">
        <v>8.3222049368779007</v>
      </c>
      <c r="K32" s="1554">
        <v>1.741878385868302</v>
      </c>
      <c r="L32" s="1554">
        <v>1.0226380923634169</v>
      </c>
      <c r="M32" s="1554"/>
      <c r="N32" s="1554">
        <v>6.7749888566971253</v>
      </c>
      <c r="O32" s="1554">
        <v>15.051298776510464</v>
      </c>
      <c r="P32" s="1554">
        <v>4.4282127800672635</v>
      </c>
      <c r="Q32" s="1554">
        <v>2.2933777724874025</v>
      </c>
    </row>
    <row r="33" spans="2:17" x14ac:dyDescent="0.45">
      <c r="C33" s="1549">
        <v>2008</v>
      </c>
      <c r="D33" s="1554">
        <v>4.7814255700600858</v>
      </c>
      <c r="E33" s="1554">
        <v>10.787130300743724</v>
      </c>
      <c r="F33" s="1554">
        <v>3.2024022616254784</v>
      </c>
      <c r="G33" s="1554">
        <v>2.3486304124402344</v>
      </c>
      <c r="H33" s="1554"/>
      <c r="I33" s="1554">
        <v>4.139556679594687</v>
      </c>
      <c r="J33" s="1554">
        <v>9.7692538207971236</v>
      </c>
      <c r="K33" s="1554">
        <v>2.5612253237702474</v>
      </c>
      <c r="L33" s="1554">
        <v>2.6810724289715888</v>
      </c>
      <c r="M33" s="1554"/>
      <c r="N33" s="1554">
        <v>5.879595931380317</v>
      </c>
      <c r="O33" s="1554">
        <v>12.589840652735504</v>
      </c>
      <c r="P33" s="1554">
        <v>4.2350375584098643</v>
      </c>
      <c r="Q33" s="1554">
        <v>1.1584117887842815</v>
      </c>
    </row>
    <row r="34" spans="2:17" x14ac:dyDescent="0.45">
      <c r="C34" s="1549">
        <v>2009</v>
      </c>
      <c r="D34" s="1554">
        <v>7.7128463919836436</v>
      </c>
      <c r="E34" s="1554">
        <v>17.635570972072081</v>
      </c>
      <c r="F34" s="1554">
        <v>5.2835766847814591</v>
      </c>
      <c r="G34" s="1554">
        <v>3.1908640523973464</v>
      </c>
      <c r="H34" s="1554"/>
      <c r="I34" s="1554">
        <v>6.5873350511439055</v>
      </c>
      <c r="J34" s="1554">
        <v>15.545815439559629</v>
      </c>
      <c r="K34" s="1554">
        <v>4.2532103719793062</v>
      </c>
      <c r="L34" s="1554">
        <v>3.4464448889876764</v>
      </c>
      <c r="M34" s="1554"/>
      <c r="N34" s="1554">
        <v>9.6027123906220098</v>
      </c>
      <c r="O34" s="1554">
        <v>21.415178065006906</v>
      </c>
      <c r="P34" s="1554">
        <v>6.9136965242124413</v>
      </c>
      <c r="Q34" s="1554">
        <v>2.4008549944654378</v>
      </c>
    </row>
    <row r="35" spans="2:17" x14ac:dyDescent="0.45">
      <c r="C35" s="1549">
        <v>2010</v>
      </c>
      <c r="D35" s="1554">
        <v>8.9164392648620208</v>
      </c>
      <c r="E35" s="1554">
        <v>21.549537861161696</v>
      </c>
      <c r="F35" s="1554">
        <v>6.1233699351208948</v>
      </c>
      <c r="G35" s="1554">
        <v>3.7497782770649795</v>
      </c>
      <c r="H35" s="1554"/>
      <c r="I35" s="1554">
        <v>7.6493638659115195</v>
      </c>
      <c r="J35" s="1554">
        <v>18.252980355955252</v>
      </c>
      <c r="K35" s="1554">
        <v>5.1304277879032272</v>
      </c>
      <c r="L35" s="1554">
        <v>4.5156287282271537</v>
      </c>
      <c r="M35" s="1554"/>
      <c r="N35" s="1554">
        <v>11.023824316189655</v>
      </c>
      <c r="O35" s="1554">
        <v>27.493082972120707</v>
      </c>
      <c r="P35" s="1554">
        <v>7.6847860459697426</v>
      </c>
      <c r="Q35" s="1554">
        <v>1.7116219999711362</v>
      </c>
    </row>
    <row r="36" spans="2:17" x14ac:dyDescent="0.45">
      <c r="C36" s="1549">
        <v>2011</v>
      </c>
      <c r="D36" s="1554">
        <v>10.30839989700322</v>
      </c>
      <c r="E36" s="1554">
        <v>22.367668769891466</v>
      </c>
      <c r="F36" s="1554">
        <v>7.8969028377168478</v>
      </c>
      <c r="G36" s="1554">
        <v>5.0454164987444585</v>
      </c>
      <c r="H36" s="1554"/>
      <c r="I36" s="1554">
        <v>8.7064674674256448</v>
      </c>
      <c r="J36" s="1554">
        <v>18.122048891279661</v>
      </c>
      <c r="K36" s="1554">
        <v>6.7689040319137765</v>
      </c>
      <c r="L36" s="1554">
        <v>5.2167299606500501</v>
      </c>
      <c r="M36" s="1554"/>
      <c r="N36" s="1554">
        <v>13.006199800880388</v>
      </c>
      <c r="O36" s="1554">
        <v>29.646175973053335</v>
      </c>
      <c r="P36" s="1554">
        <v>9.6993669687473965</v>
      </c>
      <c r="Q36" s="1554">
        <v>4.4977352752230164</v>
      </c>
    </row>
    <row r="37" spans="2:17" x14ac:dyDescent="0.45">
      <c r="C37" s="1549">
        <v>2012</v>
      </c>
      <c r="D37" s="1554">
        <v>10.172149788529046</v>
      </c>
      <c r="E37" s="1554">
        <v>23.131932503642208</v>
      </c>
      <c r="F37" s="1554">
        <v>7.4746911517125554</v>
      </c>
      <c r="G37" s="1554">
        <v>6.0910582755386384</v>
      </c>
      <c r="H37" s="1554"/>
      <c r="I37" s="1554">
        <v>8.8797609297276257</v>
      </c>
      <c r="J37" s="1554">
        <v>19.897243369565441</v>
      </c>
      <c r="K37" s="1554">
        <v>6.3515250478278631</v>
      </c>
      <c r="L37" s="1554">
        <v>7.1445911877911383</v>
      </c>
      <c r="M37" s="1554"/>
      <c r="N37" s="1554">
        <v>12.1787981948625</v>
      </c>
      <c r="O37" s="1554">
        <v>28.329400614096578</v>
      </c>
      <c r="P37" s="1554">
        <v>9.1174314157361369</v>
      </c>
      <c r="Q37" s="1554">
        <v>3.2386548768019052</v>
      </c>
    </row>
    <row r="38" spans="2:17" x14ac:dyDescent="0.45">
      <c r="C38" s="1549">
        <v>2013</v>
      </c>
      <c r="D38" s="1554">
        <v>9.3811996272424327</v>
      </c>
      <c r="E38" s="1554">
        <v>22.462198771460073</v>
      </c>
      <c r="F38" s="1554">
        <v>6.6647493296258089</v>
      </c>
      <c r="G38" s="1554">
        <v>4.7053557100264358</v>
      </c>
      <c r="H38" s="1554"/>
      <c r="I38" s="1554">
        <v>8.2502437086649625</v>
      </c>
      <c r="J38" s="1554">
        <v>19.675882040803636</v>
      </c>
      <c r="K38" s="1554">
        <v>5.6874404225302682</v>
      </c>
      <c r="L38" s="1554">
        <v>5.5736352297802938</v>
      </c>
      <c r="M38" s="1554"/>
      <c r="N38" s="1554">
        <v>11.123097636211805</v>
      </c>
      <c r="O38" s="1554">
        <v>26.882370632519816</v>
      </c>
      <c r="P38" s="1554">
        <v>8.0762038941060084</v>
      </c>
      <c r="Q38" s="1554">
        <v>2.3140906400608778</v>
      </c>
    </row>
    <row r="39" spans="2:17" x14ac:dyDescent="0.45">
      <c r="C39" s="1549">
        <v>2014</v>
      </c>
      <c r="D39" s="1554">
        <v>9.6200695097041926</v>
      </c>
      <c r="E39" s="1554">
        <v>25.1019799209366</v>
      </c>
      <c r="F39" s="1554">
        <v>6.3945601106457817</v>
      </c>
      <c r="G39" s="1554">
        <v>5.2033818944773058</v>
      </c>
      <c r="H39" s="1554"/>
      <c r="I39" s="1554">
        <v>8.1340045249437249</v>
      </c>
      <c r="J39" s="1554">
        <v>21.414386810157161</v>
      </c>
      <c r="K39" s="1554">
        <v>4.9506153218782076</v>
      </c>
      <c r="L39" s="1554">
        <v>6.7003831606441038</v>
      </c>
      <c r="M39" s="1554"/>
      <c r="N39" s="1554">
        <v>11.942799339314808</v>
      </c>
      <c r="O39" s="1554">
        <v>31.481325323556099</v>
      </c>
      <c r="P39" s="1554">
        <v>8.5014740778025448</v>
      </c>
      <c r="Q39" s="1554">
        <v>1.3231427567780463</v>
      </c>
    </row>
    <row r="40" spans="2:17" x14ac:dyDescent="0.45">
      <c r="C40" s="1549">
        <v>2015</v>
      </c>
      <c r="D40" s="1554">
        <v>9.6130074928490732</v>
      </c>
      <c r="E40" s="1554">
        <v>23.045198638101372</v>
      </c>
      <c r="F40" s="1554">
        <v>7.130703322378988</v>
      </c>
      <c r="G40" s="1554">
        <v>3.9311578871008694</v>
      </c>
      <c r="H40" s="1554"/>
      <c r="I40" s="1554">
        <v>7.977102497650443</v>
      </c>
      <c r="J40" s="1554">
        <v>19.968620085435827</v>
      </c>
      <c r="K40" s="1554">
        <v>5.5709208339509226</v>
      </c>
      <c r="L40" s="1554">
        <v>4.5344791159134719</v>
      </c>
      <c r="M40" s="1554"/>
      <c r="N40" s="1554">
        <v>12.164844681377511</v>
      </c>
      <c r="O40" s="1554">
        <v>28.023992451812912</v>
      </c>
      <c r="P40" s="1554">
        <v>9.4575077469684334</v>
      </c>
      <c r="Q40" s="1554">
        <v>2.5166547042589542</v>
      </c>
    </row>
    <row r="41" spans="2:17" x14ac:dyDescent="0.45">
      <c r="C41" s="1549">
        <v>2016</v>
      </c>
      <c r="D41" s="1554">
        <v>9.5382672938143269</v>
      </c>
      <c r="E41" s="1554">
        <v>23.133323195237992</v>
      </c>
      <c r="F41" s="1554">
        <v>7.0271090047393363</v>
      </c>
      <c r="G41" s="1554">
        <v>4.5378167398004745</v>
      </c>
      <c r="H41" s="1554"/>
      <c r="I41" s="1554">
        <v>7.9851911807568374</v>
      </c>
      <c r="J41" s="1554">
        <v>18.910975890235896</v>
      </c>
      <c r="K41" s="1554">
        <v>5.7354162135304074</v>
      </c>
      <c r="L41" s="1554">
        <v>5.0861567909381327</v>
      </c>
      <c r="M41" s="1554"/>
      <c r="N41" s="1554">
        <v>12.098753426478934</v>
      </c>
      <c r="O41" s="1554">
        <v>31.056151690604285</v>
      </c>
      <c r="P41" s="1554">
        <v>9.0110223240426777</v>
      </c>
      <c r="Q41" s="1554">
        <v>3.0371708087162439</v>
      </c>
    </row>
    <row r="42" spans="2:17" ht="12.75" customHeight="1" x14ac:dyDescent="0.45">
      <c r="C42" s="1549">
        <v>2017</v>
      </c>
      <c r="D42" s="1554">
        <v>9.0702184146353897</v>
      </c>
      <c r="E42" s="1554">
        <v>22.568442340092272</v>
      </c>
      <c r="F42" s="1554">
        <v>6.7731980966009697</v>
      </c>
      <c r="G42" s="1554">
        <v>3.7824142788266104</v>
      </c>
      <c r="H42" s="1554"/>
      <c r="I42" s="1554">
        <v>7.52476649546084</v>
      </c>
      <c r="J42" s="1554">
        <v>18.967440650946603</v>
      </c>
      <c r="K42" s="1554">
        <v>5.4300041676189448</v>
      </c>
      <c r="L42" s="1554">
        <v>4.2837669144802391</v>
      </c>
      <c r="M42" s="1554"/>
      <c r="N42" s="1554">
        <v>11.623787066986001</v>
      </c>
      <c r="O42" s="1554">
        <v>28.710455938947234</v>
      </c>
      <c r="P42" s="1554">
        <v>8.8729134681528414</v>
      </c>
      <c r="Q42" s="1554">
        <v>2.4325416020465664</v>
      </c>
    </row>
    <row r="43" spans="2:17" ht="12.75" customHeight="1" x14ac:dyDescent="0.45">
      <c r="C43" s="1549">
        <v>2018</v>
      </c>
      <c r="D43" s="1554">
        <v>10.280842182215006</v>
      </c>
      <c r="E43" s="1554">
        <v>26.82171753522848</v>
      </c>
      <c r="F43" s="1554">
        <v>7.5677886247072488</v>
      </c>
      <c r="G43" s="1554">
        <v>3.9836353905631712</v>
      </c>
      <c r="H43" s="1554"/>
      <c r="I43" s="1554">
        <v>8.4377289860083895</v>
      </c>
      <c r="J43" s="1554">
        <v>22.234959892335286</v>
      </c>
      <c r="K43" s="1554">
        <v>5.9888857465266199</v>
      </c>
      <c r="L43" s="1554">
        <v>4.3063058618449723</v>
      </c>
      <c r="M43" s="1554"/>
      <c r="N43" s="1554">
        <v>13.224242210797</v>
      </c>
      <c r="O43" s="1554">
        <v>34.677547501675775</v>
      </c>
      <c r="P43" s="1554">
        <v>9.9193303781176443</v>
      </c>
      <c r="Q43" s="1554">
        <v>3.1197717626754486</v>
      </c>
    </row>
    <row r="44" spans="2:17" x14ac:dyDescent="0.45">
      <c r="C44" s="1549">
        <v>2019</v>
      </c>
      <c r="D44" s="1554">
        <v>11.759155132992232</v>
      </c>
      <c r="E44" s="1554">
        <v>31.956987467187826</v>
      </c>
      <c r="F44" s="1554">
        <v>8.7295292899560764</v>
      </c>
      <c r="G44" s="1554">
        <v>5.3691969238290431</v>
      </c>
      <c r="H44" s="1554"/>
      <c r="I44" s="1554">
        <v>9.346708142278791</v>
      </c>
      <c r="J44" s="1554">
        <v>28.412432789901953</v>
      </c>
      <c r="K44" s="1554">
        <v>6.1243540895815283</v>
      </c>
      <c r="L44" s="1554">
        <v>5.4756410433565019</v>
      </c>
      <c r="M44" s="1554"/>
      <c r="N44" s="1554">
        <v>15.332740760724315</v>
      </c>
      <c r="O44" s="1554">
        <v>37.499348095449612</v>
      </c>
      <c r="P44" s="1554">
        <v>12.385083677129323</v>
      </c>
      <c r="Q44" s="1554">
        <v>5.1426106225059076</v>
      </c>
    </row>
    <row r="45" spans="2:17" x14ac:dyDescent="0.45">
      <c r="C45" s="1549">
        <v>2020</v>
      </c>
      <c r="D45" s="1554">
        <v>19.462006019033609</v>
      </c>
      <c r="E45" s="1554">
        <v>41.926740753413441</v>
      </c>
      <c r="F45" s="1554">
        <v>16.159569045263158</v>
      </c>
      <c r="G45" s="1554">
        <v>12.422650676849264</v>
      </c>
      <c r="H45" s="1554"/>
      <c r="I45" s="1554">
        <v>15.536690923249456</v>
      </c>
      <c r="J45" s="1554">
        <v>35.258759128931338</v>
      </c>
      <c r="K45" s="1554">
        <v>12.383214472857818</v>
      </c>
      <c r="L45" s="1554">
        <v>11.364135943434245</v>
      </c>
      <c r="M45" s="1554"/>
      <c r="N45" s="1554">
        <v>25.390610432707668</v>
      </c>
      <c r="O45" s="1554">
        <v>52.07105805130012</v>
      </c>
      <c r="P45" s="1554">
        <v>21.596316034286215</v>
      </c>
      <c r="Q45" s="1554">
        <v>14.76063157255903</v>
      </c>
    </row>
    <row r="46" spans="2:17" x14ac:dyDescent="0.45">
      <c r="C46" s="1549">
        <v>2021</v>
      </c>
      <c r="D46" s="1554">
        <v>16.42671853007073</v>
      </c>
      <c r="E46" s="1554">
        <v>39.515035500487258</v>
      </c>
      <c r="F46" s="1554">
        <v>12.754288711811682</v>
      </c>
      <c r="G46" s="1554">
        <v>9.8510681573107508</v>
      </c>
      <c r="H46" s="1554"/>
      <c r="I46" s="1554">
        <v>12.697569892465744</v>
      </c>
      <c r="J46" s="1554">
        <v>33.282005083940888</v>
      </c>
      <c r="K46" s="1554">
        <v>9.0830010255123863</v>
      </c>
      <c r="L46" s="1554">
        <v>9.5844451110725171</v>
      </c>
      <c r="M46" s="1554"/>
      <c r="N46" s="1554">
        <v>21.960895964110957</v>
      </c>
      <c r="O46" s="1554">
        <v>48.789451079276233</v>
      </c>
      <c r="P46" s="1554">
        <v>17.882700844835274</v>
      </c>
      <c r="Q46" s="1554">
        <v>10.535596298293047</v>
      </c>
    </row>
    <row r="47" spans="2:17" x14ac:dyDescent="0.45">
      <c r="C47" s="4305">
        <v>2022</v>
      </c>
      <c r="D47" s="1553">
        <v>12.215482495477833</v>
      </c>
      <c r="E47" s="1553">
        <v>30.959120762490794</v>
      </c>
      <c r="F47" s="1553">
        <v>9.7731331256925547</v>
      </c>
      <c r="G47" s="1553">
        <v>4.9027992804869678</v>
      </c>
      <c r="H47" s="1553"/>
      <c r="I47" s="1553">
        <v>9.4034566795353083</v>
      </c>
      <c r="J47" s="1553">
        <v>26.268560181003174</v>
      </c>
      <c r="K47" s="1553">
        <v>6.8833507453516312</v>
      </c>
      <c r="L47" s="1553">
        <v>5.0492460904447976</v>
      </c>
      <c r="M47" s="1553"/>
      <c r="N47" s="1553">
        <v>16.378506526750098</v>
      </c>
      <c r="O47" s="1553">
        <v>38.390272371292475</v>
      </c>
      <c r="P47" s="1553">
        <v>13.755329455229429</v>
      </c>
      <c r="Q47" s="1553">
        <v>4.5337219782537828</v>
      </c>
    </row>
    <row r="48" spans="2:17" s="2849" customFormat="1" x14ac:dyDescent="0.45">
      <c r="B48" s="1271"/>
      <c r="C48" s="1550">
        <v>2023</v>
      </c>
      <c r="D48" s="1555">
        <v>8.9159664358809199</v>
      </c>
      <c r="E48" s="1555">
        <v>24.988212902335107</v>
      </c>
      <c r="F48" s="1555">
        <v>6.9331146152592424</v>
      </c>
      <c r="G48" s="1555">
        <v>3.8496365251782731</v>
      </c>
      <c r="H48" s="1555"/>
      <c r="I48" s="1555">
        <v>7.6729089682298399</v>
      </c>
      <c r="J48" s="1555">
        <v>22.007301625607884</v>
      </c>
      <c r="K48" s="1555">
        <v>5.8899804010004884</v>
      </c>
      <c r="L48" s="1555">
        <v>3.6428543353845786</v>
      </c>
      <c r="M48" s="1555"/>
      <c r="N48" s="1555">
        <v>10.937855991448496</v>
      </c>
      <c r="O48" s="1555">
        <v>29.828118414907795</v>
      </c>
      <c r="P48" s="1555">
        <v>8.5566867977428664</v>
      </c>
      <c r="Q48" s="1555">
        <v>4.3589527738025087</v>
      </c>
    </row>
    <row r="49" spans="3:17" ht="31.5" customHeight="1" x14ac:dyDescent="0.45">
      <c r="C49" s="3226" t="s">
        <v>7646</v>
      </c>
      <c r="D49" s="3226"/>
      <c r="E49" s="3226"/>
      <c r="F49" s="3226"/>
      <c r="G49" s="3226"/>
      <c r="H49" s="3226"/>
      <c r="I49" s="3226"/>
      <c r="J49" s="3226"/>
      <c r="K49" s="3226"/>
      <c r="L49" s="3226"/>
      <c r="M49" s="3226"/>
      <c r="N49" s="3226"/>
      <c r="O49" s="3226"/>
      <c r="P49" s="3226"/>
      <c r="Q49" s="3226"/>
    </row>
  </sheetData>
  <mergeCells count="21">
    <mergeCell ref="A6:B6"/>
    <mergeCell ref="C6:V6"/>
    <mergeCell ref="C11:C14"/>
    <mergeCell ref="D11:G12"/>
    <mergeCell ref="I11:Q11"/>
    <mergeCell ref="I12:L12"/>
    <mergeCell ref="N12:Q12"/>
    <mergeCell ref="A5:B5"/>
    <mergeCell ref="C5:V5"/>
    <mergeCell ref="C1:E1"/>
    <mergeCell ref="A3:B3"/>
    <mergeCell ref="C3:V3"/>
    <mergeCell ref="A4:B4"/>
    <mergeCell ref="C4:V4"/>
    <mergeCell ref="C49:Q49"/>
    <mergeCell ref="O13:Q13"/>
    <mergeCell ref="D13:D14"/>
    <mergeCell ref="E13:G13"/>
    <mergeCell ref="I13:I14"/>
    <mergeCell ref="J13:L13"/>
    <mergeCell ref="N13:N14"/>
  </mergeCells>
  <hyperlinks>
    <hyperlink ref="A1" location="'ODS 8.'!A1" display="REGRESAR" xr:uid="{00000000-0004-0000-EA00-000000000000}"/>
    <hyperlink ref="C1:D1" location="'Metadato 8.5.2'!A1" display="VER METADATO" xr:uid="{00000000-0004-0000-EA00-000001000000}"/>
  </hyperlinks>
  <pageMargins left="0.7" right="0.7" top="0.75" bottom="0.75" header="0.3" footer="0.3"/>
  <pageSetup orientation="portrait" r:id="rId1"/>
  <drawing r:id="rId2"/>
</worksheet>
</file>

<file path=xl/worksheets/sheet2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B00-000000000000}">
  <sheetPr codeName="Hoja230">
    <tabColor theme="0" tint="-0.499984740745262"/>
  </sheetPr>
  <dimension ref="A1:F36"/>
  <sheetViews>
    <sheetView showGridLines="0" zoomScaleNormal="100" workbookViewId="0">
      <pane ySplit="1" topLeftCell="A2" activePane="bottomLeft" state="frozen"/>
      <selection activeCell="C43" sqref="C43:Q43"/>
      <selection pane="bottomLeft" activeCell="F7" sqref="F7"/>
    </sheetView>
  </sheetViews>
  <sheetFormatPr baseColWidth="10" defaultColWidth="11.44140625" defaultRowHeight="17.399999999999999" x14ac:dyDescent="0.3"/>
  <cols>
    <col min="1" max="1" width="7.21875" style="1305" customWidth="1"/>
    <col min="2" max="2" width="26.44140625" style="1305" customWidth="1"/>
    <col min="3" max="3" width="24" style="1305" customWidth="1"/>
    <col min="4" max="4" width="85.77734375" style="1305" customWidth="1"/>
    <col min="5" max="5" width="9.5546875" style="1305" customWidth="1"/>
    <col min="6" max="6" width="7.21875" style="1305" customWidth="1"/>
    <col min="7" max="7" width="6.77734375" style="1305" customWidth="1"/>
    <col min="8" max="8" width="11.77734375" style="1305" customWidth="1"/>
    <col min="9" max="9" width="10.44140625" style="1305" customWidth="1"/>
    <col min="10" max="10" width="9.5546875" style="1305" customWidth="1"/>
    <col min="11" max="11" width="3.77734375" style="1305" customWidth="1"/>
    <col min="12" max="12" width="7" style="1305" customWidth="1"/>
    <col min="13" max="13" width="10.5546875" style="1305" customWidth="1"/>
    <col min="14" max="14" width="10.21875" style="1305" customWidth="1"/>
    <col min="15" max="15" width="10" style="1305" customWidth="1"/>
    <col min="16" max="16" width="8.77734375" style="1305" customWidth="1"/>
    <col min="17" max="29" width="4.44140625" style="1305" bestFit="1" customWidth="1"/>
    <col min="30" max="16384" width="11.44140625" style="1305"/>
  </cols>
  <sheetData>
    <row r="1" spans="1:6" x14ac:dyDescent="0.3">
      <c r="B1" s="481" t="s">
        <v>337</v>
      </c>
    </row>
    <row r="2" spans="1:6" ht="18" thickBot="1" x14ac:dyDescent="0.35"/>
    <row r="3" spans="1:6" ht="23.25" customHeight="1" thickBot="1" x14ac:dyDescent="0.35">
      <c r="B3" s="3834" t="s">
        <v>370</v>
      </c>
      <c r="C3" s="3834"/>
      <c r="D3" s="3834"/>
      <c r="F3" s="1267" t="s">
        <v>371</v>
      </c>
    </row>
    <row r="4" spans="1:6" ht="34.799999999999997" x14ac:dyDescent="0.3">
      <c r="A4" s="1306"/>
      <c r="B4" s="3142" t="s">
        <v>449</v>
      </c>
      <c r="C4" s="3142"/>
      <c r="D4" s="44" t="s">
        <v>30</v>
      </c>
    </row>
    <row r="5" spans="1:6" ht="34.799999999999997" x14ac:dyDescent="0.3">
      <c r="B5" s="3142" t="s">
        <v>373</v>
      </c>
      <c r="C5" s="3142"/>
      <c r="D5" s="44" t="s">
        <v>4044</v>
      </c>
    </row>
    <row r="6" spans="1:6" x14ac:dyDescent="0.3">
      <c r="B6" s="3142" t="s">
        <v>374</v>
      </c>
      <c r="C6" s="3142"/>
      <c r="D6" s="45" t="s">
        <v>1491</v>
      </c>
    </row>
    <row r="7" spans="1:6" ht="15" customHeight="1" x14ac:dyDescent="0.3">
      <c r="B7" s="3143" t="s">
        <v>375</v>
      </c>
      <c r="C7" s="3143"/>
      <c r="D7" s="46" t="s">
        <v>4047</v>
      </c>
    </row>
    <row r="8" spans="1:6" x14ac:dyDescent="0.3">
      <c r="B8" s="3143" t="s">
        <v>2480</v>
      </c>
      <c r="C8" s="3143"/>
      <c r="D8" s="1266" t="s">
        <v>2582</v>
      </c>
    </row>
    <row r="9" spans="1:6" x14ac:dyDescent="0.45">
      <c r="B9" s="178"/>
      <c r="C9" s="178"/>
      <c r="D9" s="178"/>
    </row>
    <row r="10" spans="1:6" ht="23.25" customHeight="1" x14ac:dyDescent="0.3">
      <c r="B10" s="3834" t="s">
        <v>376</v>
      </c>
      <c r="C10" s="3834"/>
      <c r="D10" s="3834"/>
    </row>
    <row r="11" spans="1:6" x14ac:dyDescent="0.3">
      <c r="B11" s="3185" t="s">
        <v>377</v>
      </c>
      <c r="C11" s="3156"/>
      <c r="D11" s="44" t="s">
        <v>439</v>
      </c>
    </row>
    <row r="12" spans="1:6" ht="20.25" customHeight="1" x14ac:dyDescent="0.3">
      <c r="B12" s="3143" t="s">
        <v>379</v>
      </c>
      <c r="C12" s="3143"/>
      <c r="D12" s="661" t="s">
        <v>3362</v>
      </c>
    </row>
    <row r="13" spans="1:6" x14ac:dyDescent="0.3">
      <c r="B13" s="3142" t="s">
        <v>380</v>
      </c>
      <c r="C13" s="3142"/>
      <c r="D13" s="603" t="s">
        <v>1491</v>
      </c>
    </row>
    <row r="14" spans="1:6" x14ac:dyDescent="0.3">
      <c r="B14" s="3142" t="s">
        <v>381</v>
      </c>
      <c r="C14" s="3156"/>
      <c r="D14" s="603" t="s">
        <v>10</v>
      </c>
    </row>
    <row r="15" spans="1:6" ht="274.5" customHeight="1" x14ac:dyDescent="0.3">
      <c r="B15" s="3142" t="s">
        <v>382</v>
      </c>
      <c r="C15" s="3142"/>
      <c r="D15" s="83" t="s">
        <v>6228</v>
      </c>
    </row>
    <row r="16" spans="1:6" ht="51.75" customHeight="1" x14ac:dyDescent="0.3">
      <c r="B16" s="3142" t="s">
        <v>383</v>
      </c>
      <c r="C16" s="3142"/>
      <c r="D16" s="83"/>
    </row>
    <row r="17" spans="2:4" x14ac:dyDescent="0.3">
      <c r="B17" s="3142" t="s">
        <v>384</v>
      </c>
      <c r="C17" s="3142"/>
      <c r="D17" s="83" t="s">
        <v>385</v>
      </c>
    </row>
    <row r="18" spans="2:4" x14ac:dyDescent="0.3">
      <c r="B18" s="3143" t="s">
        <v>386</v>
      </c>
      <c r="C18" s="3143"/>
      <c r="D18" s="44"/>
    </row>
    <row r="19" spans="2:4" ht="34.799999999999997" x14ac:dyDescent="0.3">
      <c r="B19" s="3144" t="s">
        <v>387</v>
      </c>
      <c r="C19" s="3145"/>
      <c r="D19" s="83" t="s">
        <v>3363</v>
      </c>
    </row>
    <row r="20" spans="2:4" x14ac:dyDescent="0.3">
      <c r="B20" s="3142" t="s">
        <v>388</v>
      </c>
      <c r="C20" s="3142"/>
      <c r="D20" s="83" t="s">
        <v>424</v>
      </c>
    </row>
    <row r="21" spans="2:4" x14ac:dyDescent="0.3">
      <c r="B21" s="3146" t="s">
        <v>390</v>
      </c>
      <c r="C21" s="54" t="s">
        <v>391</v>
      </c>
      <c r="D21" s="44"/>
    </row>
    <row r="22" spans="2:4" x14ac:dyDescent="0.3">
      <c r="B22" s="3147"/>
      <c r="C22" s="577" t="s">
        <v>393</v>
      </c>
      <c r="D22" s="83" t="s">
        <v>1544</v>
      </c>
    </row>
    <row r="23" spans="2:4" x14ac:dyDescent="0.3">
      <c r="B23" s="3142" t="s">
        <v>395</v>
      </c>
      <c r="C23" s="3142"/>
      <c r="D23" s="83" t="s">
        <v>3344</v>
      </c>
    </row>
    <row r="24" spans="2:4" x14ac:dyDescent="0.3">
      <c r="B24" s="3142" t="s">
        <v>397</v>
      </c>
      <c r="C24" s="3142"/>
      <c r="D24" s="95" t="s">
        <v>412</v>
      </c>
    </row>
    <row r="25" spans="2:4" x14ac:dyDescent="0.3">
      <c r="B25" s="3142" t="s">
        <v>399</v>
      </c>
      <c r="C25" s="3142"/>
      <c r="D25" s="83" t="s">
        <v>3351</v>
      </c>
    </row>
    <row r="26" spans="2:4" ht="15" customHeight="1" x14ac:dyDescent="0.3">
      <c r="B26" s="3143" t="s">
        <v>401</v>
      </c>
      <c r="C26" s="3143"/>
      <c r="D26" s="95" t="s">
        <v>1624</v>
      </c>
    </row>
    <row r="27" spans="2:4" x14ac:dyDescent="0.3">
      <c r="B27" s="3149" t="s">
        <v>403</v>
      </c>
      <c r="C27" s="3150"/>
      <c r="D27" s="44"/>
    </row>
    <row r="28" spans="2:4" ht="200.25" customHeight="1" x14ac:dyDescent="0.3">
      <c r="B28" s="578" t="s">
        <v>404</v>
      </c>
      <c r="C28" s="579"/>
      <c r="D28" s="83" t="s">
        <v>2409</v>
      </c>
    </row>
    <row r="29" spans="2:4" x14ac:dyDescent="0.3">
      <c r="B29" s="3151" t="s">
        <v>405</v>
      </c>
      <c r="C29" s="3152"/>
      <c r="D29" s="61"/>
    </row>
    <row r="30" spans="2:4" x14ac:dyDescent="0.3">
      <c r="B30" s="114"/>
      <c r="C30" s="114"/>
      <c r="D30" s="115"/>
    </row>
    <row r="31" spans="2:4" ht="23.25" customHeight="1" x14ac:dyDescent="0.3">
      <c r="B31" s="3834" t="s">
        <v>406</v>
      </c>
      <c r="C31" s="3834"/>
      <c r="D31" s="3834"/>
    </row>
    <row r="32" spans="2:4" x14ac:dyDescent="0.3">
      <c r="B32" s="3149" t="s">
        <v>407</v>
      </c>
      <c r="C32" s="3150"/>
      <c r="D32" s="95" t="s">
        <v>5945</v>
      </c>
    </row>
    <row r="33" spans="2:4" x14ac:dyDescent="0.3">
      <c r="B33" s="3149" t="s">
        <v>409</v>
      </c>
      <c r="C33" s="3150"/>
      <c r="D33" s="95" t="s">
        <v>574</v>
      </c>
    </row>
    <row r="34" spans="2:4" x14ac:dyDescent="0.3">
      <c r="B34" s="3149" t="s">
        <v>411</v>
      </c>
      <c r="C34" s="3150"/>
      <c r="D34" s="95" t="s">
        <v>412</v>
      </c>
    </row>
    <row r="35" spans="2:4" x14ac:dyDescent="0.3">
      <c r="B35" s="3149" t="s">
        <v>413</v>
      </c>
      <c r="C35" s="3150"/>
      <c r="D35" s="95" t="s">
        <v>5946</v>
      </c>
    </row>
    <row r="36" spans="2:4" x14ac:dyDescent="0.3">
      <c r="B36" s="3149" t="s">
        <v>415</v>
      </c>
      <c r="C36" s="3150"/>
      <c r="D36" s="1378" t="s">
        <v>5947</v>
      </c>
    </row>
  </sheetData>
  <mergeCells count="30">
    <mergeCell ref="B16:C16"/>
    <mergeCell ref="B3:D3"/>
    <mergeCell ref="B4:C4"/>
    <mergeCell ref="B5:C5"/>
    <mergeCell ref="B6:C6"/>
    <mergeCell ref="B7:C7"/>
    <mergeCell ref="B10:D10"/>
    <mergeCell ref="B11:C11"/>
    <mergeCell ref="B12:C12"/>
    <mergeCell ref="B13:C13"/>
    <mergeCell ref="B14:C14"/>
    <mergeCell ref="B15:C15"/>
    <mergeCell ref="B8:C8"/>
    <mergeCell ref="B31:D31"/>
    <mergeCell ref="B17:C17"/>
    <mergeCell ref="B18:C18"/>
    <mergeCell ref="B19:C19"/>
    <mergeCell ref="B20:C20"/>
    <mergeCell ref="B21:B22"/>
    <mergeCell ref="B23:C23"/>
    <mergeCell ref="B24:C24"/>
    <mergeCell ref="B25:C25"/>
    <mergeCell ref="B26:C26"/>
    <mergeCell ref="B27:C27"/>
    <mergeCell ref="B29:C29"/>
    <mergeCell ref="B32:C32"/>
    <mergeCell ref="B33:C33"/>
    <mergeCell ref="B34:C34"/>
    <mergeCell ref="B35:C35"/>
    <mergeCell ref="B36:C36"/>
  </mergeCells>
  <dataValidations count="7">
    <dataValidation allowBlank="1" showDropDown="1" showInputMessage="1" showErrorMessage="1" sqref="D13" xr:uid="{00000000-0002-0000-EB00-000000000000}"/>
    <dataValidation type="list" allowBlank="1" showInputMessage="1" showErrorMessage="1" sqref="D4" xr:uid="{00000000-0002-0000-EB00-000001000000}">
      <formula1>ODS</formula1>
    </dataValidation>
    <dataValidation type="list" allowBlank="1" showInputMessage="1" showErrorMessage="1" sqref="D5" xr:uid="{00000000-0002-0000-EB00-000002000000}">
      <formula1>Metas_ODS</formula1>
    </dataValidation>
    <dataValidation type="list" allowBlank="1" showInputMessage="1" showErrorMessage="1" sqref="D6" xr:uid="{00000000-0002-0000-EB00-000003000000}">
      <formula1>Numero_indicador</formula1>
    </dataValidation>
    <dataValidation type="list" allowBlank="1" showInputMessage="1" showErrorMessage="1" sqref="D7" xr:uid="{00000000-0002-0000-EB00-000004000000}">
      <formula1>Nombre_indicador_ODS</formula1>
    </dataValidation>
    <dataValidation type="list" allowBlank="1" showInputMessage="1" showErrorMessage="1" sqref="D14" xr:uid="{00000000-0002-0000-EB00-000005000000}">
      <formula1>Tipo_indicador</formula1>
    </dataValidation>
    <dataValidation type="list" allowBlank="1" showInputMessage="1" showErrorMessage="1" sqref="D25" xr:uid="{00000000-0002-0000-EB00-000006000000}">
      <formula1>Tipo_operación</formula1>
    </dataValidation>
  </dataValidations>
  <hyperlinks>
    <hyperlink ref="B1" location="'8.5.2'!A1" display="REGRESAR" xr:uid="{00000000-0004-0000-EB00-000000000000}"/>
    <hyperlink ref="D8" r:id="rId1" xr:uid="{00000000-0004-0000-EB00-000001000000}"/>
    <hyperlink ref="D36" r:id="rId2" xr:uid="{00000000-0004-0000-EB00-000002000000}"/>
  </hyperlinks>
  <pageMargins left="0.7" right="0.7" top="0.75" bottom="0.75" header="0.3" footer="0.3"/>
  <pageSetup orientation="portrait" r:id="rId3"/>
  <drawing r:id="rId4"/>
</worksheet>
</file>

<file path=xl/worksheets/sheet2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C00-000000000000}">
  <sheetPr codeName="Hoja231"/>
  <dimension ref="A1:U47"/>
  <sheetViews>
    <sheetView showGridLines="0" zoomScaleNormal="100" workbookViewId="0">
      <pane ySplit="1" topLeftCell="A2" activePane="bottomLeft" state="frozen"/>
      <selection activeCell="B16" sqref="B16"/>
      <selection pane="bottomLeft"/>
    </sheetView>
  </sheetViews>
  <sheetFormatPr baseColWidth="10" defaultColWidth="11.44140625" defaultRowHeight="17.399999999999999" x14ac:dyDescent="0.45"/>
  <cols>
    <col min="1" max="1" width="16.21875" style="178" customWidth="1"/>
    <col min="2" max="2" width="16.21875" style="1271" customWidth="1"/>
    <col min="3" max="3" width="8.21875" style="178" customWidth="1"/>
    <col min="4" max="4" width="8.44140625" style="178" customWidth="1"/>
    <col min="5" max="5" width="6" style="178" customWidth="1"/>
    <col min="6" max="6" width="1.77734375" style="178" customWidth="1"/>
    <col min="7" max="7" width="11.44140625" style="178" customWidth="1"/>
    <col min="8" max="29" width="11.77734375" style="178" customWidth="1"/>
    <col min="30" max="16384" width="11.44140625" style="178"/>
  </cols>
  <sheetData>
    <row r="1" spans="1:21" s="1260" customFormat="1" ht="18.600000000000001" x14ac:dyDescent="0.45">
      <c r="A1" s="576" t="s">
        <v>337</v>
      </c>
      <c r="B1" s="1299"/>
      <c r="C1" s="3119" t="s">
        <v>430</v>
      </c>
      <c r="D1" s="3119"/>
    </row>
    <row r="2" spans="1:21" s="1260" customFormat="1" ht="18.600000000000001" x14ac:dyDescent="0.45">
      <c r="B2" s="1299"/>
    </row>
    <row r="3" spans="1:21" s="1260" customFormat="1" ht="18.600000000000001" x14ac:dyDescent="0.45">
      <c r="A3" s="3853" t="s">
        <v>339</v>
      </c>
      <c r="B3" s="3853"/>
      <c r="C3" s="3853" t="s">
        <v>1500</v>
      </c>
      <c r="D3" s="3853"/>
      <c r="E3" s="3853"/>
      <c r="F3" s="3853"/>
      <c r="G3" s="3853"/>
      <c r="H3" s="3853"/>
      <c r="I3" s="3853"/>
      <c r="J3" s="3853"/>
      <c r="K3" s="3853"/>
      <c r="L3" s="3853"/>
      <c r="M3" s="3853"/>
      <c r="N3" s="3853"/>
      <c r="O3" s="3853"/>
      <c r="P3" s="3853"/>
      <c r="Q3" s="3853"/>
      <c r="R3" s="3853"/>
      <c r="S3" s="3853"/>
      <c r="T3" s="3853"/>
      <c r="U3" s="3853"/>
    </row>
    <row r="4" spans="1:21" s="1260" customFormat="1" ht="18.600000000000001" x14ac:dyDescent="0.45">
      <c r="A4" s="3853" t="s">
        <v>340</v>
      </c>
      <c r="B4" s="3853"/>
      <c r="C4" s="3853" t="s">
        <v>96</v>
      </c>
      <c r="D4" s="3853"/>
      <c r="E4" s="3853"/>
      <c r="F4" s="3853"/>
      <c r="G4" s="3853"/>
      <c r="H4" s="3853"/>
      <c r="I4" s="3853"/>
      <c r="J4" s="3853"/>
      <c r="K4" s="3853"/>
      <c r="L4" s="3853"/>
      <c r="M4" s="3853"/>
      <c r="N4" s="3853"/>
      <c r="O4" s="3853"/>
      <c r="P4" s="3853"/>
      <c r="Q4" s="3853"/>
      <c r="R4" s="3853"/>
      <c r="S4" s="3853"/>
      <c r="T4" s="3853"/>
      <c r="U4" s="3853"/>
    </row>
    <row r="5" spans="1:21" s="1260" customFormat="1" ht="18.600000000000001" x14ac:dyDescent="0.45">
      <c r="A5" s="3853" t="s">
        <v>341</v>
      </c>
      <c r="B5" s="3853"/>
      <c r="C5" s="3877" t="s">
        <v>4048</v>
      </c>
      <c r="D5" s="3878"/>
      <c r="E5" s="3878"/>
      <c r="F5" s="3878"/>
      <c r="G5" s="3878"/>
      <c r="H5" s="3878"/>
      <c r="I5" s="3878"/>
      <c r="J5" s="3878"/>
      <c r="K5" s="3878"/>
      <c r="L5" s="3878"/>
      <c r="M5" s="3878"/>
      <c r="N5" s="3878"/>
      <c r="O5" s="3878"/>
      <c r="P5" s="3878"/>
      <c r="Q5" s="3878"/>
      <c r="R5" s="3878"/>
      <c r="S5" s="3878"/>
      <c r="T5" s="3878"/>
      <c r="U5" s="3879"/>
    </row>
    <row r="6" spans="1:21" s="1260" customFormat="1" ht="12.75" customHeight="1" x14ac:dyDescent="0.45">
      <c r="A6" s="3853" t="s">
        <v>417</v>
      </c>
      <c r="B6" s="3853"/>
      <c r="C6" s="3877" t="s">
        <v>5160</v>
      </c>
      <c r="D6" s="3878"/>
      <c r="E6" s="3878"/>
      <c r="F6" s="3878"/>
      <c r="G6" s="3878"/>
      <c r="H6" s="3878"/>
      <c r="I6" s="3878"/>
      <c r="J6" s="3878"/>
      <c r="K6" s="3878"/>
      <c r="L6" s="3878"/>
      <c r="M6" s="3878"/>
      <c r="N6" s="3878"/>
      <c r="O6" s="3878"/>
      <c r="P6" s="3878"/>
      <c r="Q6" s="3878"/>
      <c r="R6" s="3878"/>
      <c r="S6" s="3878"/>
      <c r="T6" s="3878"/>
      <c r="U6" s="3879"/>
    </row>
    <row r="7" spans="1:21" s="1260" customFormat="1" ht="18.600000000000001" x14ac:dyDescent="0.45">
      <c r="B7" s="1299"/>
    </row>
    <row r="8" spans="1:21" s="1260" customFormat="1" ht="18.600000000000001" x14ac:dyDescent="0.45">
      <c r="B8" s="1299"/>
    </row>
    <row r="9" spans="1:21" s="1562" customFormat="1" ht="108.6" customHeight="1" x14ac:dyDescent="0.3">
      <c r="B9" s="1563"/>
      <c r="C9" s="3881" t="s">
        <v>5160</v>
      </c>
      <c r="D9" s="3881"/>
      <c r="E9" s="3881"/>
      <c r="F9" s="3881"/>
      <c r="G9" s="3881"/>
      <c r="K9" s="3137" t="s">
        <v>7651</v>
      </c>
      <c r="L9" s="3137"/>
      <c r="M9" s="3137"/>
      <c r="N9" s="3137"/>
      <c r="O9" s="3137"/>
      <c r="P9" s="3137"/>
    </row>
    <row r="10" spans="1:21" s="1260" customFormat="1" ht="9" customHeight="1" x14ac:dyDescent="0.45">
      <c r="B10" s="1299"/>
      <c r="C10" s="878"/>
      <c r="D10" s="878"/>
      <c r="E10" s="841"/>
      <c r="F10" s="841"/>
      <c r="G10" s="841"/>
      <c r="K10" s="1561"/>
      <c r="L10" s="1561"/>
      <c r="M10" s="1561"/>
      <c r="N10" s="1561"/>
      <c r="O10" s="1561"/>
      <c r="P10" s="1561"/>
    </row>
    <row r="11" spans="1:21" x14ac:dyDescent="0.45">
      <c r="C11" s="3882" t="s">
        <v>343</v>
      </c>
      <c r="D11" s="3882" t="s">
        <v>344</v>
      </c>
      <c r="E11" s="3880" t="s">
        <v>345</v>
      </c>
      <c r="F11" s="3880"/>
      <c r="G11" s="3880"/>
    </row>
    <row r="12" spans="1:21" x14ac:dyDescent="0.45">
      <c r="C12" s="3883"/>
      <c r="D12" s="3883"/>
      <c r="E12" s="3880" t="s">
        <v>1516</v>
      </c>
      <c r="F12" s="3880"/>
      <c r="G12" s="1560" t="s">
        <v>1545</v>
      </c>
    </row>
    <row r="13" spans="1:21" x14ac:dyDescent="0.45">
      <c r="C13" s="848">
        <v>1990</v>
      </c>
      <c r="D13" s="29">
        <v>23.820790334759629</v>
      </c>
      <c r="E13" s="30">
        <v>9.4258799940107671</v>
      </c>
      <c r="F13" s="29"/>
      <c r="G13" s="29">
        <v>39.137331504647911</v>
      </c>
    </row>
    <row r="14" spans="1:21" x14ac:dyDescent="0.45">
      <c r="C14" s="848">
        <v>1991</v>
      </c>
      <c r="D14" s="29">
        <v>23.723992321805294</v>
      </c>
      <c r="E14" s="30">
        <v>10.897146883881547</v>
      </c>
      <c r="F14" s="29"/>
      <c r="G14" s="29">
        <v>36.978127782340721</v>
      </c>
    </row>
    <row r="15" spans="1:21" x14ac:dyDescent="0.45">
      <c r="C15" s="848">
        <v>1992</v>
      </c>
      <c r="D15" s="29">
        <v>21.538124303308773</v>
      </c>
      <c r="E15" s="30">
        <v>7.5110248007444271</v>
      </c>
      <c r="F15" s="29"/>
      <c r="G15" s="29">
        <v>35.791662669754565</v>
      </c>
    </row>
    <row r="16" spans="1:21" x14ac:dyDescent="0.45">
      <c r="C16" s="848">
        <v>1993</v>
      </c>
      <c r="D16" s="29">
        <v>20.291162846658246</v>
      </c>
      <c r="E16" s="30">
        <v>8.2178189022439252</v>
      </c>
      <c r="F16" s="29"/>
      <c r="G16" s="29">
        <v>33.216615054581943</v>
      </c>
    </row>
    <row r="17" spans="3:11" x14ac:dyDescent="0.45">
      <c r="C17" s="848">
        <v>1994</v>
      </c>
      <c r="D17" s="29">
        <v>20.483402917500946</v>
      </c>
      <c r="E17" s="30">
        <v>8.3080939126605973</v>
      </c>
      <c r="F17" s="29"/>
      <c r="G17" s="29">
        <v>33.480724938390985</v>
      </c>
    </row>
    <row r="18" spans="3:11" x14ac:dyDescent="0.45">
      <c r="C18" s="848">
        <v>1995</v>
      </c>
      <c r="D18" s="29">
        <v>19.916721832181128</v>
      </c>
      <c r="E18" s="30">
        <v>10.008615868313255</v>
      </c>
      <c r="F18" s="29"/>
      <c r="G18" s="29">
        <v>30.149616280449347</v>
      </c>
    </row>
    <row r="19" spans="3:11" x14ac:dyDescent="0.45">
      <c r="C19" s="848">
        <v>1996</v>
      </c>
      <c r="D19" s="29">
        <v>20.06748214050247</v>
      </c>
      <c r="E19" s="30">
        <v>8.9852247663932072</v>
      </c>
      <c r="F19" s="29"/>
      <c r="G19" s="29">
        <v>31.795569349451757</v>
      </c>
    </row>
    <row r="20" spans="3:11" x14ac:dyDescent="0.45">
      <c r="C20" s="848">
        <v>1997</v>
      </c>
      <c r="D20" s="29">
        <v>20.511361547905228</v>
      </c>
      <c r="E20" s="30">
        <v>10.043573862589795</v>
      </c>
      <c r="F20" s="29"/>
      <c r="G20" s="29">
        <v>31.443780828341183</v>
      </c>
    </row>
    <row r="21" spans="3:11" x14ac:dyDescent="0.45">
      <c r="C21" s="848">
        <v>1998</v>
      </c>
      <c r="D21" s="29">
        <v>18.531462969898445</v>
      </c>
      <c r="E21" s="30">
        <v>8.7994943081189749</v>
      </c>
      <c r="F21" s="29"/>
      <c r="G21" s="29">
        <v>28.573527208196097</v>
      </c>
    </row>
    <row r="22" spans="3:11" x14ac:dyDescent="0.45">
      <c r="C22" s="848">
        <v>1999</v>
      </c>
      <c r="D22" s="29">
        <v>18.666437089578462</v>
      </c>
      <c r="E22" s="30">
        <v>10.916349679586032</v>
      </c>
      <c r="F22" s="29"/>
      <c r="G22" s="29">
        <v>26.118318986229529</v>
      </c>
    </row>
    <row r="23" spans="3:11" x14ac:dyDescent="0.45">
      <c r="C23" s="848">
        <v>2000</v>
      </c>
      <c r="D23" s="29">
        <v>18.869523675410186</v>
      </c>
      <c r="E23" s="30">
        <v>10.659618196505077</v>
      </c>
      <c r="F23" s="29"/>
      <c r="G23" s="29">
        <v>27.581698282620316</v>
      </c>
    </row>
    <row r="24" spans="3:11" x14ac:dyDescent="0.45">
      <c r="C24" s="848">
        <v>2001</v>
      </c>
      <c r="D24" s="29">
        <v>17.719607285399228</v>
      </c>
      <c r="E24" s="30">
        <v>10.240888876123183</v>
      </c>
      <c r="F24" s="29"/>
      <c r="G24" s="29">
        <v>26.252003724811779</v>
      </c>
    </row>
    <row r="25" spans="3:11" x14ac:dyDescent="0.45">
      <c r="C25" s="848">
        <v>2002</v>
      </c>
      <c r="D25" s="29">
        <v>16.653709931399675</v>
      </c>
      <c r="E25" s="30">
        <v>9.7658356348086208</v>
      </c>
      <c r="F25" s="29"/>
      <c r="G25" s="29">
        <v>24.41154880038869</v>
      </c>
    </row>
    <row r="26" spans="3:11" x14ac:dyDescent="0.45">
      <c r="C26" s="848">
        <v>2003</v>
      </c>
      <c r="D26" s="29">
        <v>17.744464578795476</v>
      </c>
      <c r="E26" s="30">
        <v>11.053475475377637</v>
      </c>
      <c r="F26" s="29"/>
      <c r="G26" s="29">
        <v>25.120836155409147</v>
      </c>
    </row>
    <row r="27" spans="3:11" x14ac:dyDescent="0.45">
      <c r="C27" s="848">
        <v>2004</v>
      </c>
      <c r="D27" s="29">
        <v>15.825857642313082</v>
      </c>
      <c r="E27" s="30">
        <v>9.0146284539405137</v>
      </c>
      <c r="F27" s="29"/>
      <c r="G27" s="29">
        <v>23.438684750569973</v>
      </c>
    </row>
    <row r="28" spans="3:11" x14ac:dyDescent="0.45">
      <c r="C28" s="848">
        <v>2005</v>
      </c>
      <c r="D28" s="29">
        <v>15.079368866029553</v>
      </c>
      <c r="E28" s="30">
        <v>8.3021772597316907</v>
      </c>
      <c r="F28" s="29"/>
      <c r="G28" s="29">
        <v>22.441097717567661</v>
      </c>
    </row>
    <row r="29" spans="3:11" x14ac:dyDescent="0.45">
      <c r="C29" s="848">
        <v>2006</v>
      </c>
      <c r="D29" s="29">
        <v>14.430275992084402</v>
      </c>
      <c r="E29" s="30">
        <v>8.549792235122073</v>
      </c>
      <c r="F29" s="29"/>
      <c r="G29" s="29">
        <v>20.936743080118198</v>
      </c>
      <c r="K29" s="332" t="s">
        <v>7650</v>
      </c>
    </row>
    <row r="30" spans="3:11" x14ac:dyDescent="0.45">
      <c r="C30" s="848">
        <v>2007</v>
      </c>
      <c r="D30" s="29">
        <v>13.318967043182237</v>
      </c>
      <c r="E30" s="30">
        <v>6.7483333734446829</v>
      </c>
      <c r="F30" s="29"/>
      <c r="G30" s="29">
        <v>20.493311036789297</v>
      </c>
    </row>
    <row r="31" spans="3:11" x14ac:dyDescent="0.45">
      <c r="C31" s="848">
        <v>2008</v>
      </c>
      <c r="D31" s="29">
        <v>13.303862256178084</v>
      </c>
      <c r="E31" s="30">
        <v>8.0957774031222236</v>
      </c>
      <c r="F31" s="29"/>
      <c r="G31" s="29">
        <v>19.293359613007947</v>
      </c>
    </row>
    <row r="32" spans="3:11" x14ac:dyDescent="0.45">
      <c r="C32" s="848">
        <v>2009</v>
      </c>
      <c r="D32" s="29">
        <v>14.878644571692723</v>
      </c>
      <c r="E32" s="30">
        <v>9.9082209354007666</v>
      </c>
      <c r="F32" s="29"/>
      <c r="G32" s="29">
        <v>20.663566134738296</v>
      </c>
    </row>
    <row r="33" spans="1:7" x14ac:dyDescent="0.45">
      <c r="C33" s="848">
        <v>2010</v>
      </c>
      <c r="D33" s="29">
        <v>16.984842467529461</v>
      </c>
      <c r="E33" s="30">
        <v>13.161295959476494</v>
      </c>
      <c r="F33" s="29"/>
      <c r="G33" s="29">
        <v>21.299839110369327</v>
      </c>
    </row>
    <row r="34" spans="1:7" x14ac:dyDescent="0.45">
      <c r="C34" s="848">
        <v>2011</v>
      </c>
      <c r="D34" s="29">
        <v>17.91472728101084</v>
      </c>
      <c r="E34" s="30">
        <v>13.881777865647679</v>
      </c>
      <c r="F34" s="29"/>
      <c r="G34" s="29">
        <v>22.356809104044345</v>
      </c>
    </row>
    <row r="35" spans="1:7" x14ac:dyDescent="0.45">
      <c r="C35" s="848">
        <v>2012</v>
      </c>
      <c r="D35" s="29">
        <v>13.974752912556673</v>
      </c>
      <c r="E35" s="30">
        <v>10.144985930017384</v>
      </c>
      <c r="F35" s="29"/>
      <c r="G35" s="29">
        <v>18.160161225682771</v>
      </c>
    </row>
    <row r="36" spans="1:7" x14ac:dyDescent="0.45">
      <c r="C36" s="848">
        <v>2013</v>
      </c>
      <c r="D36" s="29">
        <v>14.40465442872906</v>
      </c>
      <c r="E36" s="30">
        <v>10.656923328718223</v>
      </c>
      <c r="F36" s="29"/>
      <c r="G36" s="29">
        <v>18.692042800719584</v>
      </c>
    </row>
    <row r="37" spans="1:7" x14ac:dyDescent="0.45">
      <c r="C37" s="848">
        <v>2014</v>
      </c>
      <c r="D37" s="29">
        <v>14.637035960458505</v>
      </c>
      <c r="E37" s="30">
        <v>11.209832658743286</v>
      </c>
      <c r="F37" s="29"/>
      <c r="G37" s="29">
        <v>18.604909710172869</v>
      </c>
    </row>
    <row r="38" spans="1:7" x14ac:dyDescent="0.45">
      <c r="C38" s="848">
        <v>2015</v>
      </c>
      <c r="D38" s="29">
        <v>14.840907022617653</v>
      </c>
      <c r="E38" s="30">
        <v>11.028157043920906</v>
      </c>
      <c r="F38" s="29"/>
      <c r="G38" s="29">
        <v>19.185792170091386</v>
      </c>
    </row>
    <row r="39" spans="1:7" x14ac:dyDescent="0.45">
      <c r="C39" s="848">
        <v>2016</v>
      </c>
      <c r="D39" s="29">
        <v>17.053634963048204</v>
      </c>
      <c r="E39" s="30">
        <v>13.581513395225036</v>
      </c>
      <c r="F39" s="29"/>
      <c r="G39" s="29">
        <v>21.205618328074593</v>
      </c>
    </row>
    <row r="40" spans="1:7" x14ac:dyDescent="0.45">
      <c r="C40" s="848">
        <v>2017</v>
      </c>
      <c r="D40" s="29">
        <v>16.862776314104213</v>
      </c>
      <c r="E40" s="30">
        <v>13.392847455517161</v>
      </c>
      <c r="F40" s="29"/>
      <c r="G40" s="29">
        <v>20.683287571668298</v>
      </c>
    </row>
    <row r="41" spans="1:7" x14ac:dyDescent="0.45">
      <c r="C41" s="848">
        <v>2018</v>
      </c>
      <c r="D41" s="29">
        <v>16.203923660719802</v>
      </c>
      <c r="E41" s="30">
        <v>12.866316622496839</v>
      </c>
      <c r="F41" s="29"/>
      <c r="G41" s="29">
        <v>20.038917447438319</v>
      </c>
    </row>
    <row r="42" spans="1:7" x14ac:dyDescent="0.45">
      <c r="C42" s="848">
        <v>2019</v>
      </c>
      <c r="D42" s="29">
        <v>16.317849750646999</v>
      </c>
      <c r="E42" s="30">
        <v>13.651967553765894</v>
      </c>
      <c r="F42" s="29"/>
      <c r="G42" s="29">
        <v>19.39372056493443</v>
      </c>
    </row>
    <row r="43" spans="1:7" x14ac:dyDescent="0.45">
      <c r="A43" s="1559"/>
      <c r="C43" s="848">
        <v>2020</v>
      </c>
      <c r="D43" s="29">
        <v>18.495841720512654</v>
      </c>
      <c r="E43" s="30">
        <v>15.336776231848837</v>
      </c>
      <c r="F43" s="29"/>
      <c r="G43" s="29">
        <v>22.109950238727603</v>
      </c>
    </row>
    <row r="44" spans="1:7" x14ac:dyDescent="0.45">
      <c r="A44" s="1559"/>
      <c r="C44" s="848">
        <v>2021</v>
      </c>
      <c r="D44" s="29">
        <v>18.358411268462245</v>
      </c>
      <c r="E44" s="30">
        <v>15.569129242087445</v>
      </c>
      <c r="F44" s="29"/>
      <c r="G44" s="29">
        <v>21.774123373342466</v>
      </c>
    </row>
    <row r="45" spans="1:7" x14ac:dyDescent="0.45">
      <c r="A45" s="1559"/>
      <c r="C45" s="848">
        <v>2022</v>
      </c>
      <c r="D45" s="29">
        <v>16.435684829760426</v>
      </c>
      <c r="E45" s="30">
        <v>13.255328088890964</v>
      </c>
      <c r="F45" s="29"/>
      <c r="G45" s="29">
        <v>20.260643382636783</v>
      </c>
    </row>
    <row r="46" spans="1:7" s="2849" customFormat="1" x14ac:dyDescent="0.45">
      <c r="A46" s="1559"/>
      <c r="B46" s="1271"/>
      <c r="C46" s="3089">
        <v>2023</v>
      </c>
      <c r="D46" s="29">
        <v>20.016097177503273</v>
      </c>
      <c r="E46" s="30">
        <v>17.991736051992277</v>
      </c>
      <c r="F46" s="29"/>
      <c r="G46" s="29">
        <v>22.532768096574063</v>
      </c>
    </row>
    <row r="47" spans="1:7" ht="85.8" customHeight="1" x14ac:dyDescent="0.45">
      <c r="C47" s="3801" t="s">
        <v>7649</v>
      </c>
      <c r="D47" s="3801"/>
      <c r="E47" s="3801"/>
      <c r="F47" s="3801"/>
      <c r="G47" s="3801"/>
    </row>
  </sheetData>
  <mergeCells count="16">
    <mergeCell ref="C47:G47"/>
    <mergeCell ref="A5:B5"/>
    <mergeCell ref="C5:U5"/>
    <mergeCell ref="C1:D1"/>
    <mergeCell ref="A3:B3"/>
    <mergeCell ref="C3:U3"/>
    <mergeCell ref="A4:B4"/>
    <mergeCell ref="C4:U4"/>
    <mergeCell ref="E12:F12"/>
    <mergeCell ref="A6:B6"/>
    <mergeCell ref="C6:U6"/>
    <mergeCell ref="C9:G9"/>
    <mergeCell ref="K9:P9"/>
    <mergeCell ref="C11:C12"/>
    <mergeCell ref="D11:D12"/>
    <mergeCell ref="E11:G11"/>
  </mergeCells>
  <hyperlinks>
    <hyperlink ref="A1" location="'ODS 8.'!A1" display="REGRESAR" xr:uid="{00000000-0004-0000-EC00-000000000000}"/>
    <hyperlink ref="C1:D1" location="'Metadato 8.6.1'!A1" display="VER METADATO" xr:uid="{00000000-0004-0000-EC00-000001000000}"/>
  </hyperlinks>
  <pageMargins left="0.7" right="0.7" top="0.75" bottom="0.75" header="0.3" footer="0.3"/>
  <pageSetup orientation="portrait" r:id="rId1"/>
  <drawing r:id="rId2"/>
</worksheet>
</file>

<file path=xl/worksheets/sheet2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D00-000000000000}">
  <sheetPr codeName="Hoja232">
    <tabColor theme="0" tint="-0.499984740745262"/>
  </sheetPr>
  <dimension ref="B1:F36"/>
  <sheetViews>
    <sheetView showGridLines="0" zoomScaleNormal="100" workbookViewId="0">
      <pane ySplit="1" topLeftCell="A2" activePane="bottomLeft" state="frozen"/>
      <selection activeCell="C41" sqref="C41:G41"/>
      <selection pane="bottomLeft" activeCell="F13" sqref="F13"/>
    </sheetView>
  </sheetViews>
  <sheetFormatPr baseColWidth="10" defaultColWidth="11.44140625" defaultRowHeight="17.399999999999999" x14ac:dyDescent="0.3"/>
  <cols>
    <col min="1" max="1" width="8.21875" style="1305" customWidth="1"/>
    <col min="2" max="2" width="26.44140625" style="1305" customWidth="1"/>
    <col min="3" max="3" width="24" style="1305" customWidth="1"/>
    <col min="4" max="4" width="85.77734375" style="1305" customWidth="1"/>
    <col min="5" max="5" width="4.44140625" style="1305" bestFit="1" customWidth="1"/>
    <col min="6" max="6" width="7.21875" style="1305" customWidth="1"/>
    <col min="7" max="24" width="4.44140625" style="1305" bestFit="1" customWidth="1"/>
    <col min="25" max="16384" width="11.44140625" style="1305"/>
  </cols>
  <sheetData>
    <row r="1" spans="2:6" x14ac:dyDescent="0.3">
      <c r="B1" s="481" t="s">
        <v>337</v>
      </c>
    </row>
    <row r="2" spans="2:6" ht="18" thickBot="1" x14ac:dyDescent="0.35"/>
    <row r="3" spans="2:6" ht="23.25" customHeight="1" thickBot="1" x14ac:dyDescent="0.35">
      <c r="B3" s="3834" t="s">
        <v>370</v>
      </c>
      <c r="C3" s="3834"/>
      <c r="D3" s="3834"/>
      <c r="F3" s="1356" t="s">
        <v>371</v>
      </c>
    </row>
    <row r="4" spans="2:6" ht="29.25" customHeight="1" x14ac:dyDescent="0.3">
      <c r="B4" s="3142" t="s">
        <v>449</v>
      </c>
      <c r="C4" s="3142"/>
      <c r="D4" s="44" t="s">
        <v>30</v>
      </c>
    </row>
    <row r="5" spans="2:6" ht="34.799999999999997" x14ac:dyDescent="0.3">
      <c r="B5" s="3142" t="s">
        <v>373</v>
      </c>
      <c r="C5" s="3142"/>
      <c r="D5" s="44" t="s">
        <v>96</v>
      </c>
    </row>
    <row r="6" spans="2:6" x14ac:dyDescent="0.3">
      <c r="B6" s="3142" t="s">
        <v>374</v>
      </c>
      <c r="C6" s="3142"/>
      <c r="D6" s="45" t="s">
        <v>1492</v>
      </c>
    </row>
    <row r="7" spans="2:6" ht="34.799999999999997" x14ac:dyDescent="0.3">
      <c r="B7" s="3143" t="s">
        <v>375</v>
      </c>
      <c r="C7" s="3143"/>
      <c r="D7" s="46" t="s">
        <v>4048</v>
      </c>
    </row>
    <row r="8" spans="2:6" x14ac:dyDescent="0.3">
      <c r="B8" s="3143" t="s">
        <v>2480</v>
      </c>
      <c r="C8" s="3143"/>
      <c r="D8" s="1266" t="s">
        <v>2583</v>
      </c>
    </row>
    <row r="9" spans="2:6" x14ac:dyDescent="0.45">
      <c r="B9" s="178"/>
      <c r="C9" s="178"/>
      <c r="D9" s="178"/>
    </row>
    <row r="10" spans="2:6" ht="23.25" customHeight="1" x14ac:dyDescent="0.3">
      <c r="B10" s="3834" t="s">
        <v>376</v>
      </c>
      <c r="C10" s="3834"/>
      <c r="D10" s="3834"/>
    </row>
    <row r="11" spans="2:6" ht="16.5" customHeight="1" x14ac:dyDescent="0.3">
      <c r="B11" s="3185" t="s">
        <v>377</v>
      </c>
      <c r="C11" s="3156"/>
      <c r="D11" s="44" t="s">
        <v>439</v>
      </c>
    </row>
    <row r="12" spans="2:6" ht="30" customHeight="1" x14ac:dyDescent="0.3">
      <c r="B12" s="3143" t="s">
        <v>379</v>
      </c>
      <c r="C12" s="3143"/>
      <c r="D12" s="661" t="s">
        <v>3364</v>
      </c>
    </row>
    <row r="13" spans="2:6" x14ac:dyDescent="0.3">
      <c r="B13" s="3142" t="s">
        <v>380</v>
      </c>
      <c r="C13" s="3142"/>
      <c r="D13" s="603" t="s">
        <v>1492</v>
      </c>
    </row>
    <row r="14" spans="2:6" x14ac:dyDescent="0.3">
      <c r="B14" s="3142" t="s">
        <v>381</v>
      </c>
      <c r="C14" s="3156"/>
      <c r="D14" s="603" t="s">
        <v>10</v>
      </c>
    </row>
    <row r="15" spans="2:6" ht="278.39999999999998" x14ac:dyDescent="0.3">
      <c r="B15" s="3142" t="s">
        <v>382</v>
      </c>
      <c r="C15" s="3142"/>
      <c r="D15" s="83" t="s">
        <v>6229</v>
      </c>
    </row>
    <row r="16" spans="2:6" ht="62.25" customHeight="1" x14ac:dyDescent="0.3">
      <c r="B16" s="3142" t="s">
        <v>383</v>
      </c>
      <c r="C16" s="3142"/>
      <c r="D16" s="83"/>
    </row>
    <row r="17" spans="2:4" x14ac:dyDescent="0.3">
      <c r="B17" s="3142" t="s">
        <v>384</v>
      </c>
      <c r="C17" s="3142"/>
      <c r="D17" s="83" t="s">
        <v>385</v>
      </c>
    </row>
    <row r="18" spans="2:4" x14ac:dyDescent="0.3">
      <c r="B18" s="3143" t="s">
        <v>386</v>
      </c>
      <c r="C18" s="3143"/>
      <c r="D18" s="83"/>
    </row>
    <row r="19" spans="2:4" ht="31.5" customHeight="1" x14ac:dyDescent="0.3">
      <c r="B19" s="3144" t="s">
        <v>387</v>
      </c>
      <c r="C19" s="3145"/>
      <c r="D19" s="83" t="s">
        <v>3365</v>
      </c>
    </row>
    <row r="20" spans="2:4" x14ac:dyDescent="0.3">
      <c r="B20" s="3142" t="s">
        <v>388</v>
      </c>
      <c r="C20" s="3142"/>
      <c r="D20" s="44" t="s">
        <v>424</v>
      </c>
    </row>
    <row r="21" spans="2:4" x14ac:dyDescent="0.3">
      <c r="B21" s="3146" t="s">
        <v>390</v>
      </c>
      <c r="C21" s="54" t="s">
        <v>391</v>
      </c>
      <c r="D21" s="83" t="s">
        <v>424</v>
      </c>
    </row>
    <row r="22" spans="2:4" x14ac:dyDescent="0.3">
      <c r="B22" s="3147"/>
      <c r="C22" s="577" t="s">
        <v>393</v>
      </c>
      <c r="D22" s="83" t="s">
        <v>1546</v>
      </c>
    </row>
    <row r="23" spans="2:4" x14ac:dyDescent="0.3">
      <c r="B23" s="3142" t="s">
        <v>395</v>
      </c>
      <c r="C23" s="3142"/>
      <c r="D23" s="83" t="s">
        <v>3344</v>
      </c>
    </row>
    <row r="24" spans="2:4" x14ac:dyDescent="0.3">
      <c r="B24" s="3142" t="s">
        <v>397</v>
      </c>
      <c r="C24" s="3142"/>
      <c r="D24" s="95" t="s">
        <v>412</v>
      </c>
    </row>
    <row r="25" spans="2:4" x14ac:dyDescent="0.3">
      <c r="B25" s="3142" t="s">
        <v>399</v>
      </c>
      <c r="C25" s="3142"/>
      <c r="D25" s="83" t="s">
        <v>15</v>
      </c>
    </row>
    <row r="26" spans="2:4" ht="15" customHeight="1" x14ac:dyDescent="0.3">
      <c r="B26" s="3143" t="s">
        <v>401</v>
      </c>
      <c r="C26" s="3143"/>
      <c r="D26" s="95" t="s">
        <v>574</v>
      </c>
    </row>
    <row r="27" spans="2:4" x14ac:dyDescent="0.3">
      <c r="B27" s="3149" t="s">
        <v>403</v>
      </c>
      <c r="C27" s="3150"/>
      <c r="D27" s="44"/>
    </row>
    <row r="28" spans="2:4" ht="174" x14ac:dyDescent="0.3">
      <c r="B28" s="578" t="s">
        <v>404</v>
      </c>
      <c r="C28" s="579"/>
      <c r="D28" s="83" t="s">
        <v>2409</v>
      </c>
    </row>
    <row r="29" spans="2:4" x14ac:dyDescent="0.3">
      <c r="B29" s="3151" t="s">
        <v>405</v>
      </c>
      <c r="C29" s="3152"/>
      <c r="D29" s="61"/>
    </row>
    <row r="30" spans="2:4" x14ac:dyDescent="0.3">
      <c r="B30" s="114"/>
      <c r="C30" s="114"/>
      <c r="D30" s="115"/>
    </row>
    <row r="31" spans="2:4" ht="23.25" customHeight="1" x14ac:dyDescent="0.3">
      <c r="B31" s="3834" t="s">
        <v>406</v>
      </c>
      <c r="C31" s="3834"/>
      <c r="D31" s="3834"/>
    </row>
    <row r="32" spans="2:4" x14ac:dyDescent="0.3">
      <c r="B32" s="3149" t="s">
        <v>407</v>
      </c>
      <c r="C32" s="3150"/>
      <c r="D32" s="95" t="s">
        <v>5945</v>
      </c>
    </row>
    <row r="33" spans="2:4" x14ac:dyDescent="0.3">
      <c r="B33" s="3149" t="s">
        <v>409</v>
      </c>
      <c r="C33" s="3150"/>
      <c r="D33" s="95" t="s">
        <v>574</v>
      </c>
    </row>
    <row r="34" spans="2:4" x14ac:dyDescent="0.3">
      <c r="B34" s="3149" t="s">
        <v>411</v>
      </c>
      <c r="C34" s="3150"/>
      <c r="D34" s="95" t="s">
        <v>412</v>
      </c>
    </row>
    <row r="35" spans="2:4" x14ac:dyDescent="0.3">
      <c r="B35" s="3149" t="s">
        <v>413</v>
      </c>
      <c r="C35" s="3150"/>
      <c r="D35" s="95" t="s">
        <v>5946</v>
      </c>
    </row>
    <row r="36" spans="2:4" x14ac:dyDescent="0.3">
      <c r="B36" s="3149" t="s">
        <v>415</v>
      </c>
      <c r="C36" s="3150"/>
      <c r="D36" s="1378" t="s">
        <v>5947</v>
      </c>
    </row>
  </sheetData>
  <mergeCells count="30">
    <mergeCell ref="B16:C16"/>
    <mergeCell ref="B3:D3"/>
    <mergeCell ref="B4:C4"/>
    <mergeCell ref="B5:C5"/>
    <mergeCell ref="B6:C6"/>
    <mergeCell ref="B7:C7"/>
    <mergeCell ref="B10:D10"/>
    <mergeCell ref="B11:C11"/>
    <mergeCell ref="B12:C12"/>
    <mergeCell ref="B13:C13"/>
    <mergeCell ref="B14:C14"/>
    <mergeCell ref="B15:C15"/>
    <mergeCell ref="B8:C8"/>
    <mergeCell ref="B31:D31"/>
    <mergeCell ref="B17:C17"/>
    <mergeCell ref="B18:C18"/>
    <mergeCell ref="B19:C19"/>
    <mergeCell ref="B20:C20"/>
    <mergeCell ref="B21:B22"/>
    <mergeCell ref="B23:C23"/>
    <mergeCell ref="B24:C24"/>
    <mergeCell ref="B25:C25"/>
    <mergeCell ref="B26:C26"/>
    <mergeCell ref="B27:C27"/>
    <mergeCell ref="B29:C29"/>
    <mergeCell ref="B32:C32"/>
    <mergeCell ref="B33:C33"/>
    <mergeCell ref="B34:C34"/>
    <mergeCell ref="B35:C35"/>
    <mergeCell ref="B36:C36"/>
  </mergeCells>
  <dataValidations count="7">
    <dataValidation allowBlank="1" showDropDown="1" showInputMessage="1" showErrorMessage="1" sqref="D13" xr:uid="{00000000-0002-0000-ED00-000000000000}"/>
    <dataValidation type="list" allowBlank="1" showInputMessage="1" showErrorMessage="1" sqref="D4" xr:uid="{00000000-0002-0000-ED00-000001000000}">
      <formula1>ODS</formula1>
    </dataValidation>
    <dataValidation type="list" allowBlank="1" showInputMessage="1" showErrorMessage="1" sqref="D5" xr:uid="{00000000-0002-0000-ED00-000002000000}">
      <formula1>Metas_ODS</formula1>
    </dataValidation>
    <dataValidation type="list" allowBlank="1" showInputMessage="1" showErrorMessage="1" sqref="D6" xr:uid="{00000000-0002-0000-ED00-000003000000}">
      <formula1>Numero_indicador</formula1>
    </dataValidation>
    <dataValidation type="list" allowBlank="1" showInputMessage="1" showErrorMessage="1" sqref="D7" xr:uid="{00000000-0002-0000-ED00-000004000000}">
      <formula1>Nombre_indicador_ODS</formula1>
    </dataValidation>
    <dataValidation type="list" allowBlank="1" showInputMessage="1" showErrorMessage="1" sqref="D14" xr:uid="{00000000-0002-0000-ED00-000005000000}">
      <formula1>Tipo_indicador</formula1>
    </dataValidation>
    <dataValidation type="list" allowBlank="1" showInputMessage="1" showErrorMessage="1" sqref="D25" xr:uid="{00000000-0002-0000-ED00-000006000000}">
      <formula1>Tipo_operación</formula1>
    </dataValidation>
  </dataValidations>
  <hyperlinks>
    <hyperlink ref="B1" location="'8.6.1'!A1" display="REGRESAR" xr:uid="{00000000-0004-0000-ED00-000000000000}"/>
    <hyperlink ref="D8" r:id="rId1" xr:uid="{00000000-0004-0000-ED00-000001000000}"/>
    <hyperlink ref="D36" r:id="rId2" xr:uid="{00000000-0004-0000-ED00-000002000000}"/>
  </hyperlinks>
  <pageMargins left="0.7" right="0.7" top="0.75" bottom="0.75" header="0.3" footer="0.3"/>
  <pageSetup orientation="portrait" r:id="rId3"/>
  <drawing r:id="rId4"/>
</worksheet>
</file>

<file path=xl/worksheets/sheet2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E00-000000000000}">
  <sheetPr codeName="Hoja233"/>
  <dimension ref="A1:AN36"/>
  <sheetViews>
    <sheetView showGridLines="0" zoomScaleNormal="100" workbookViewId="0">
      <pane ySplit="1" topLeftCell="A2" activePane="bottomLeft" state="frozen"/>
      <selection activeCell="B16" sqref="B16"/>
      <selection pane="bottomLeft" activeCell="M38" sqref="M38"/>
    </sheetView>
  </sheetViews>
  <sheetFormatPr baseColWidth="10" defaultColWidth="11.44140625" defaultRowHeight="17.399999999999999" x14ac:dyDescent="0.45"/>
  <cols>
    <col min="1" max="2" width="15.77734375" style="178" customWidth="1"/>
    <col min="3" max="3" width="11.44140625" style="178"/>
    <col min="4" max="4" width="6" style="178" customWidth="1"/>
    <col min="5" max="5" width="1.77734375" style="178" customWidth="1"/>
    <col min="6" max="6" width="8.77734375" style="178" customWidth="1"/>
    <col min="7" max="7" width="10" style="178" customWidth="1"/>
    <col min="8" max="8" width="3.21875" style="178" customWidth="1"/>
    <col min="9" max="9" width="11.21875" style="178" customWidth="1"/>
    <col min="10" max="10" width="12.21875" style="178" customWidth="1"/>
    <col min="11" max="11" width="2.77734375" style="178" customWidth="1"/>
    <col min="12" max="12" width="7.21875" style="178" customWidth="1"/>
    <col min="13" max="13" width="6.21875" style="178" customWidth="1"/>
    <col min="14" max="14" width="1.44140625" style="178" customWidth="1"/>
    <col min="15" max="15" width="7.44140625" style="178" customWidth="1"/>
    <col min="16" max="16" width="12.44140625" style="178" customWidth="1"/>
    <col min="17" max="17" width="3.21875" style="178" customWidth="1"/>
    <col min="18" max="18" width="9" style="178" customWidth="1"/>
    <col min="19" max="19" width="10" style="178" customWidth="1"/>
    <col min="20" max="20" width="9.77734375" style="178" customWidth="1"/>
    <col min="21" max="21" width="2.5546875" style="178" customWidth="1"/>
    <col min="22" max="22" width="11.44140625" style="178"/>
    <col min="23" max="23" width="10.21875" style="178" customWidth="1"/>
    <col min="24" max="24" width="9.5546875" style="178" customWidth="1"/>
    <col min="25" max="25" width="2.44140625" style="626" customWidth="1"/>
    <col min="26" max="26" width="9.21875" style="178" customWidth="1"/>
    <col min="27" max="27" width="9.44140625" style="178" customWidth="1"/>
    <col min="28" max="28" width="8.77734375" style="178" customWidth="1"/>
    <col min="29" max="29" width="3.21875" style="178" customWidth="1"/>
    <col min="30" max="30" width="9.44140625" style="178" customWidth="1"/>
    <col min="31" max="31" width="9.77734375" style="178" customWidth="1"/>
    <col min="32" max="32" width="10.21875" style="178" customWidth="1"/>
    <col min="33" max="33" width="3.21875" style="178" customWidth="1"/>
    <col min="34" max="34" width="9.44140625" style="178" customWidth="1"/>
    <col min="35" max="35" width="10" style="178" customWidth="1"/>
    <col min="36" max="36" width="9.5546875" style="178" customWidth="1"/>
    <col min="37" max="37" width="2.77734375" style="178" customWidth="1"/>
    <col min="38" max="38" width="8.77734375" style="178" customWidth="1"/>
    <col min="39" max="39" width="9.21875" style="178" customWidth="1"/>
    <col min="40" max="40" width="9.44140625" style="178" customWidth="1"/>
    <col min="41" max="16384" width="11.44140625" style="178"/>
  </cols>
  <sheetData>
    <row r="1" spans="1:40" s="1260" customFormat="1" ht="18.600000000000001" x14ac:dyDescent="0.45">
      <c r="A1" s="576" t="s">
        <v>337</v>
      </c>
      <c r="C1" s="3119" t="s">
        <v>430</v>
      </c>
      <c r="D1" s="3119"/>
      <c r="Y1" s="1261"/>
    </row>
    <row r="2" spans="1:40" s="1260" customFormat="1" ht="18.600000000000001" x14ac:dyDescent="0.45">
      <c r="Y2" s="1261"/>
    </row>
    <row r="3" spans="1:40" s="1260" customFormat="1" ht="18.600000000000001" x14ac:dyDescent="0.45">
      <c r="A3" s="3851" t="s">
        <v>339</v>
      </c>
      <c r="B3" s="3851"/>
      <c r="C3" s="3830" t="s">
        <v>1500</v>
      </c>
      <c r="D3" s="3830"/>
      <c r="E3" s="3830"/>
      <c r="F3" s="3830"/>
      <c r="G3" s="3830"/>
      <c r="H3" s="3830"/>
      <c r="I3" s="3830"/>
      <c r="J3" s="3830"/>
      <c r="K3" s="3830"/>
      <c r="L3" s="3830"/>
      <c r="M3" s="3830"/>
      <c r="N3" s="3830"/>
      <c r="O3" s="3830"/>
      <c r="P3" s="3830"/>
      <c r="Q3" s="3830"/>
      <c r="R3" s="3830"/>
      <c r="S3" s="3830"/>
      <c r="T3" s="3830"/>
      <c r="U3" s="3830"/>
      <c r="V3" s="3830"/>
      <c r="W3" s="3830"/>
      <c r="X3" s="3830"/>
      <c r="Y3" s="3830"/>
      <c r="Z3" s="3830"/>
      <c r="AA3" s="3830"/>
    </row>
    <row r="4" spans="1:40" s="1260" customFormat="1" ht="31.5" customHeight="1" x14ac:dyDescent="0.45">
      <c r="A4" s="3851" t="s">
        <v>340</v>
      </c>
      <c r="B4" s="3851"/>
      <c r="C4" s="3830" t="s">
        <v>1547</v>
      </c>
      <c r="D4" s="3830"/>
      <c r="E4" s="3830"/>
      <c r="F4" s="3830"/>
      <c r="G4" s="3830"/>
      <c r="H4" s="3830"/>
      <c r="I4" s="3830"/>
      <c r="J4" s="3830"/>
      <c r="K4" s="3830"/>
      <c r="L4" s="3830"/>
      <c r="M4" s="3830"/>
      <c r="N4" s="3830"/>
      <c r="O4" s="3830"/>
      <c r="P4" s="3830"/>
      <c r="Q4" s="3830"/>
      <c r="R4" s="3830"/>
      <c r="S4" s="3830"/>
      <c r="T4" s="3830"/>
      <c r="U4" s="3830"/>
      <c r="V4" s="3830"/>
      <c r="W4" s="3830"/>
      <c r="X4" s="3830"/>
      <c r="Y4" s="3830"/>
      <c r="Z4" s="3830"/>
      <c r="AA4" s="3830"/>
    </row>
    <row r="5" spans="1:40" s="1260" customFormat="1" ht="18.600000000000001" x14ac:dyDescent="0.45">
      <c r="A5" s="3851" t="s">
        <v>341</v>
      </c>
      <c r="B5" s="3851"/>
      <c r="C5" s="3830" t="s">
        <v>4049</v>
      </c>
      <c r="D5" s="3830"/>
      <c r="E5" s="3830"/>
      <c r="F5" s="3830"/>
      <c r="G5" s="3830"/>
      <c r="H5" s="3830"/>
      <c r="I5" s="3830"/>
      <c r="J5" s="3830"/>
      <c r="K5" s="3830"/>
      <c r="L5" s="3830"/>
      <c r="M5" s="3830"/>
      <c r="N5" s="3830"/>
      <c r="O5" s="3830"/>
      <c r="P5" s="3830"/>
      <c r="Q5" s="3830"/>
      <c r="R5" s="3830"/>
      <c r="S5" s="3830"/>
      <c r="T5" s="3830"/>
      <c r="U5" s="3830"/>
      <c r="V5" s="3830"/>
      <c r="W5" s="3830"/>
      <c r="X5" s="3830"/>
      <c r="Y5" s="3830"/>
      <c r="Z5" s="3830"/>
      <c r="AA5" s="3830"/>
    </row>
    <row r="6" spans="1:40" s="1260" customFormat="1" ht="18.600000000000001" x14ac:dyDescent="0.45">
      <c r="A6" s="3851" t="s">
        <v>417</v>
      </c>
      <c r="B6" s="3851"/>
      <c r="C6" s="3830" t="s">
        <v>5161</v>
      </c>
      <c r="D6" s="3830"/>
      <c r="E6" s="3830"/>
      <c r="F6" s="3830"/>
      <c r="G6" s="3830"/>
      <c r="H6" s="3830"/>
      <c r="I6" s="3830"/>
      <c r="J6" s="3830"/>
      <c r="K6" s="3830"/>
      <c r="L6" s="3830"/>
      <c r="M6" s="3830"/>
      <c r="N6" s="3830"/>
      <c r="O6" s="3830"/>
      <c r="P6" s="3830"/>
      <c r="Q6" s="3830"/>
      <c r="R6" s="3830"/>
      <c r="S6" s="3830"/>
      <c r="T6" s="3830"/>
      <c r="U6" s="3830"/>
      <c r="V6" s="3830"/>
      <c r="W6" s="3830"/>
      <c r="X6" s="3830"/>
      <c r="Y6" s="3830"/>
      <c r="Z6" s="3830"/>
      <c r="AA6" s="3830"/>
    </row>
    <row r="7" spans="1:40" s="1260" customFormat="1" ht="18.600000000000001" x14ac:dyDescent="0.45">
      <c r="Y7" s="1261"/>
    </row>
    <row r="8" spans="1:40" s="1260" customFormat="1" ht="18.600000000000001" x14ac:dyDescent="0.45">
      <c r="Y8" s="1261"/>
    </row>
    <row r="9" spans="1:40" s="1260" customFormat="1" ht="18.600000000000001" x14ac:dyDescent="0.45">
      <c r="C9" s="1037" t="s">
        <v>5161</v>
      </c>
      <c r="D9" s="1037"/>
      <c r="E9" s="1037"/>
      <c r="F9" s="1037"/>
      <c r="G9" s="1037"/>
      <c r="H9" s="1037"/>
      <c r="I9" s="1037"/>
      <c r="J9" s="1037"/>
      <c r="K9" s="1037"/>
      <c r="L9" s="1037"/>
      <c r="M9" s="1037"/>
      <c r="N9" s="1037"/>
      <c r="O9" s="1037"/>
      <c r="P9" s="1037"/>
      <c r="Q9" s="1037"/>
      <c r="R9" s="1037"/>
      <c r="S9" s="1037"/>
      <c r="T9" s="1037"/>
      <c r="U9" s="1037"/>
      <c r="V9" s="1037"/>
      <c r="W9" s="1037"/>
      <c r="X9" s="1037"/>
      <c r="Y9" s="1037"/>
      <c r="Z9" s="1037"/>
      <c r="AA9" s="1037"/>
      <c r="AB9" s="1037"/>
      <c r="AC9" s="1037"/>
      <c r="AD9" s="1037"/>
      <c r="AE9" s="1037"/>
      <c r="AF9" s="1037"/>
      <c r="AG9" s="1037"/>
      <c r="AH9" s="1037"/>
      <c r="AI9" s="1037"/>
      <c r="AJ9" s="1037"/>
      <c r="AK9" s="1037"/>
      <c r="AL9" s="1037"/>
      <c r="AM9" s="1037"/>
      <c r="AN9" s="1037"/>
    </row>
    <row r="10" spans="1:40" ht="9.6" customHeight="1" x14ac:dyDescent="0.45">
      <c r="C10" s="1328"/>
      <c r="D10" s="1328"/>
      <c r="E10" s="1328"/>
      <c r="F10" s="1328"/>
      <c r="G10" s="1328"/>
      <c r="H10" s="1328"/>
      <c r="I10" s="1328"/>
      <c r="J10" s="1328"/>
      <c r="K10" s="1328"/>
      <c r="L10" s="1328"/>
      <c r="M10" s="1328"/>
      <c r="N10" s="1328"/>
      <c r="O10" s="1328"/>
      <c r="P10" s="1328"/>
      <c r="Q10" s="1328"/>
      <c r="R10" s="1328"/>
      <c r="S10" s="1328"/>
      <c r="T10" s="1328"/>
      <c r="U10" s="1328"/>
      <c r="V10" s="1328"/>
      <c r="W10" s="1328"/>
      <c r="X10" s="1328"/>
      <c r="Y10" s="1328"/>
      <c r="Z10" s="1328"/>
      <c r="AA10" s="1328"/>
      <c r="AB10" s="1328"/>
      <c r="AC10" s="1328"/>
      <c r="AD10" s="1328"/>
      <c r="AE10" s="1328"/>
      <c r="AF10" s="1328"/>
      <c r="AG10" s="1328"/>
      <c r="AH10" s="1328"/>
      <c r="AI10" s="1328"/>
      <c r="AJ10" s="1328"/>
      <c r="AK10" s="1328"/>
      <c r="AL10" s="1328"/>
      <c r="AM10" s="1328"/>
      <c r="AN10" s="1328"/>
    </row>
    <row r="11" spans="1:40" ht="15" customHeight="1" x14ac:dyDescent="0.45">
      <c r="A11" s="853"/>
      <c r="C11" s="3841" t="s">
        <v>343</v>
      </c>
      <c r="D11" s="3841" t="s">
        <v>344</v>
      </c>
      <c r="E11" s="1579"/>
      <c r="F11" s="3838" t="s">
        <v>344</v>
      </c>
      <c r="G11" s="3838"/>
      <c r="H11" s="3838"/>
      <c r="I11" s="3838"/>
      <c r="J11" s="3838"/>
      <c r="K11" s="3838"/>
      <c r="L11" s="3838"/>
      <c r="M11" s="3838"/>
      <c r="N11" s="3838"/>
      <c r="O11" s="3838"/>
      <c r="P11" s="3838"/>
      <c r="Q11" s="1579"/>
      <c r="R11" s="3884" t="s">
        <v>658</v>
      </c>
      <c r="S11" s="3884"/>
      <c r="T11" s="3884"/>
      <c r="U11" s="3884"/>
      <c r="V11" s="3884"/>
      <c r="W11" s="3884"/>
      <c r="X11" s="3884"/>
      <c r="Y11" s="1579"/>
      <c r="Z11" s="3884" t="s">
        <v>1549</v>
      </c>
      <c r="AA11" s="3884"/>
      <c r="AB11" s="3884"/>
      <c r="AC11" s="3884"/>
      <c r="AD11" s="3884"/>
      <c r="AE11" s="3884"/>
      <c r="AF11" s="3884"/>
      <c r="AG11" s="1579"/>
      <c r="AH11" s="3884" t="s">
        <v>1550</v>
      </c>
      <c r="AI11" s="3884"/>
      <c r="AJ11" s="3884"/>
      <c r="AK11" s="3884"/>
      <c r="AL11" s="3884"/>
      <c r="AM11" s="3884"/>
      <c r="AN11" s="3884"/>
    </row>
    <row r="12" spans="1:40" x14ac:dyDescent="0.45">
      <c r="A12" s="853"/>
      <c r="C12" s="3842"/>
      <c r="D12" s="3842"/>
      <c r="E12" s="1576"/>
      <c r="F12" s="3840"/>
      <c r="G12" s="3840"/>
      <c r="H12" s="3840"/>
      <c r="I12" s="3840"/>
      <c r="J12" s="3840"/>
      <c r="K12" s="3840"/>
      <c r="L12" s="3840"/>
      <c r="M12" s="3840"/>
      <c r="N12" s="3840"/>
      <c r="O12" s="3840"/>
      <c r="P12" s="3840"/>
      <c r="Q12" s="1520"/>
      <c r="R12" s="3884" t="s">
        <v>1551</v>
      </c>
      <c r="S12" s="3884"/>
      <c r="T12" s="3884"/>
      <c r="U12" s="1576"/>
      <c r="V12" s="3884" t="s">
        <v>1552</v>
      </c>
      <c r="W12" s="3884"/>
      <c r="X12" s="3884"/>
      <c r="Y12" s="1576"/>
      <c r="Z12" s="3884" t="s">
        <v>565</v>
      </c>
      <c r="AA12" s="3884"/>
      <c r="AB12" s="3884"/>
      <c r="AC12" s="1576"/>
      <c r="AD12" s="3884" t="s">
        <v>353</v>
      </c>
      <c r="AE12" s="3884"/>
      <c r="AF12" s="3884"/>
      <c r="AG12" s="1576"/>
      <c r="AH12" s="3884" t="s">
        <v>354</v>
      </c>
      <c r="AI12" s="3884"/>
      <c r="AJ12" s="3884"/>
      <c r="AK12" s="1576"/>
      <c r="AL12" s="3884" t="s">
        <v>1553</v>
      </c>
      <c r="AM12" s="3884"/>
      <c r="AN12" s="3884"/>
    </row>
    <row r="13" spans="1:40" ht="15" customHeight="1" x14ac:dyDescent="0.45">
      <c r="A13" s="853"/>
      <c r="C13" s="3842"/>
      <c r="D13" s="3842"/>
      <c r="E13" s="1577"/>
      <c r="F13" s="3850" t="s">
        <v>345</v>
      </c>
      <c r="G13" s="3850"/>
      <c r="H13" s="1520"/>
      <c r="I13" s="3850" t="s">
        <v>668</v>
      </c>
      <c r="J13" s="3850"/>
      <c r="K13" s="1520"/>
      <c r="L13" s="3850" t="s">
        <v>346</v>
      </c>
      <c r="M13" s="3850"/>
      <c r="N13" s="1520"/>
      <c r="O13" s="3884" t="s">
        <v>695</v>
      </c>
      <c r="P13" s="3884"/>
      <c r="Q13" s="1520"/>
      <c r="R13" s="3885" t="s">
        <v>344</v>
      </c>
      <c r="S13" s="3884" t="s">
        <v>345</v>
      </c>
      <c r="T13" s="3884"/>
      <c r="U13" s="1576"/>
      <c r="V13" s="3885" t="s">
        <v>344</v>
      </c>
      <c r="W13" s="3884" t="s">
        <v>345</v>
      </c>
      <c r="X13" s="3884"/>
      <c r="Y13" s="1576"/>
      <c r="Z13" s="3885" t="s">
        <v>344</v>
      </c>
      <c r="AA13" s="3884" t="s">
        <v>345</v>
      </c>
      <c r="AB13" s="3884"/>
      <c r="AC13" s="1576"/>
      <c r="AD13" s="3885" t="s">
        <v>344</v>
      </c>
      <c r="AE13" s="3843" t="s">
        <v>345</v>
      </c>
      <c r="AF13" s="3843"/>
      <c r="AG13" s="1576"/>
      <c r="AH13" s="3885" t="s">
        <v>344</v>
      </c>
      <c r="AI13" s="3884" t="s">
        <v>345</v>
      </c>
      <c r="AJ13" s="3884"/>
      <c r="AK13" s="1576"/>
      <c r="AL13" s="3885" t="s">
        <v>344</v>
      </c>
      <c r="AM13" s="3884" t="s">
        <v>345</v>
      </c>
      <c r="AN13" s="3884"/>
    </row>
    <row r="14" spans="1:40" ht="34.799999999999997" x14ac:dyDescent="0.45">
      <c r="A14" s="853"/>
      <c r="C14" s="3843"/>
      <c r="D14" s="3843"/>
      <c r="E14" s="1578"/>
      <c r="F14" s="1578" t="s">
        <v>558</v>
      </c>
      <c r="G14" s="1578" t="s">
        <v>557</v>
      </c>
      <c r="H14" s="1578"/>
      <c r="I14" s="1578" t="s">
        <v>1551</v>
      </c>
      <c r="J14" s="1578" t="s">
        <v>1552</v>
      </c>
      <c r="K14" s="1578"/>
      <c r="L14" s="1578" t="s">
        <v>352</v>
      </c>
      <c r="M14" s="1578" t="s">
        <v>353</v>
      </c>
      <c r="N14" s="1578"/>
      <c r="O14" s="1578" t="s">
        <v>354</v>
      </c>
      <c r="P14" s="1521" t="s">
        <v>1553</v>
      </c>
      <c r="Q14" s="1578"/>
      <c r="R14" s="3886"/>
      <c r="S14" s="1578" t="s">
        <v>558</v>
      </c>
      <c r="T14" s="1578" t="s">
        <v>557</v>
      </c>
      <c r="U14" s="1578"/>
      <c r="V14" s="3886"/>
      <c r="W14" s="1578" t="s">
        <v>558</v>
      </c>
      <c r="X14" s="1578" t="s">
        <v>557</v>
      </c>
      <c r="Y14" s="1578"/>
      <c r="Z14" s="3886"/>
      <c r="AA14" s="1578" t="s">
        <v>558</v>
      </c>
      <c r="AB14" s="1578" t="s">
        <v>557</v>
      </c>
      <c r="AC14" s="1578"/>
      <c r="AD14" s="3886"/>
      <c r="AE14" s="1578" t="s">
        <v>558</v>
      </c>
      <c r="AF14" s="1578" t="s">
        <v>557</v>
      </c>
      <c r="AG14" s="1578"/>
      <c r="AH14" s="3886"/>
      <c r="AI14" s="1578" t="s">
        <v>558</v>
      </c>
      <c r="AJ14" s="1578" t="s">
        <v>557</v>
      </c>
      <c r="AK14" s="1578"/>
      <c r="AL14" s="3886"/>
      <c r="AM14" s="1578" t="s">
        <v>558</v>
      </c>
      <c r="AN14" s="1578" t="s">
        <v>557</v>
      </c>
    </row>
    <row r="15" spans="1:40" x14ac:dyDescent="0.45">
      <c r="A15" s="1079"/>
      <c r="C15" s="672">
        <v>2002</v>
      </c>
      <c r="D15" s="1564">
        <v>11.4</v>
      </c>
      <c r="E15" s="1564"/>
      <c r="F15" s="1564">
        <v>15.8</v>
      </c>
      <c r="G15" s="1564">
        <v>6.7</v>
      </c>
      <c r="H15" s="1564"/>
      <c r="I15" s="1565">
        <v>6</v>
      </c>
      <c r="J15" s="1565">
        <v>28.1</v>
      </c>
      <c r="K15" s="1565"/>
      <c r="L15" s="1565">
        <v>19.7</v>
      </c>
      <c r="M15" s="1565">
        <v>16.7</v>
      </c>
      <c r="N15" s="1565"/>
      <c r="O15" s="1565"/>
      <c r="P15" s="1565"/>
      <c r="Q15" s="1564"/>
      <c r="R15" s="1564">
        <v>6</v>
      </c>
      <c r="S15" s="1564">
        <v>8.5</v>
      </c>
      <c r="T15" s="1564">
        <v>3.2</v>
      </c>
      <c r="U15" s="1564"/>
      <c r="V15" s="1564">
        <v>28.1</v>
      </c>
      <c r="W15" s="1564">
        <v>38.700000000000003</v>
      </c>
      <c r="X15" s="1564">
        <v>17.2</v>
      </c>
      <c r="Y15" s="1564"/>
      <c r="Z15" s="1564">
        <v>19.7</v>
      </c>
      <c r="AA15" s="1566"/>
      <c r="AB15" s="1566"/>
      <c r="AC15" s="1566"/>
      <c r="AD15" s="1564">
        <v>16.7</v>
      </c>
      <c r="AE15" s="1566"/>
      <c r="AF15" s="1566"/>
      <c r="AG15" s="1566"/>
      <c r="AH15" s="1566"/>
      <c r="AI15" s="1566"/>
      <c r="AJ15" s="1566"/>
      <c r="AK15" s="1566"/>
      <c r="AL15" s="1566"/>
      <c r="AM15" s="1566"/>
      <c r="AN15" s="1566"/>
    </row>
    <row r="16" spans="1:40" x14ac:dyDescent="0.45">
      <c r="A16" s="853"/>
      <c r="C16" s="672">
        <v>2011</v>
      </c>
      <c r="D16" s="1567">
        <v>4.2634610839372344</v>
      </c>
      <c r="E16" s="1567"/>
      <c r="F16" s="1568">
        <v>5.5146642074219239</v>
      </c>
      <c r="G16" s="1568">
        <v>2.9011156366953053</v>
      </c>
      <c r="H16" s="1564"/>
      <c r="I16" s="1565">
        <v>1.9</v>
      </c>
      <c r="J16" s="1565">
        <v>10.502296625570455</v>
      </c>
      <c r="K16" s="1565"/>
      <c r="L16" s="1565">
        <v>3.2053991938124811</v>
      </c>
      <c r="M16" s="1565">
        <v>6.439162054948822</v>
      </c>
      <c r="N16" s="1565"/>
      <c r="O16" s="1565">
        <v>3.9674789881960901</v>
      </c>
      <c r="P16" s="1565">
        <v>4.6545635460330086</v>
      </c>
      <c r="Q16" s="1564"/>
      <c r="R16" s="1569">
        <v>100</v>
      </c>
      <c r="S16" s="1564">
        <v>66.900000000000006</v>
      </c>
      <c r="T16" s="1564">
        <v>33.1</v>
      </c>
      <c r="U16" s="1564"/>
      <c r="V16" s="1569">
        <v>100</v>
      </c>
      <c r="W16" s="1564">
        <v>67.7</v>
      </c>
      <c r="X16" s="1564">
        <v>32.299999999999997</v>
      </c>
      <c r="Y16" s="1564"/>
      <c r="Z16" s="1569">
        <v>100</v>
      </c>
      <c r="AA16" s="1564">
        <v>55.9</v>
      </c>
      <c r="AB16" s="1564">
        <v>44.1</v>
      </c>
      <c r="AC16" s="1564"/>
      <c r="AD16" s="1569">
        <v>100</v>
      </c>
      <c r="AE16" s="1564">
        <v>79.3</v>
      </c>
      <c r="AF16" s="1564">
        <v>20.7</v>
      </c>
      <c r="AG16" s="1564"/>
      <c r="AH16" s="1569">
        <v>100</v>
      </c>
      <c r="AI16" s="1564">
        <v>60.4</v>
      </c>
      <c r="AJ16" s="1564">
        <v>39.6</v>
      </c>
      <c r="AK16" s="1564"/>
      <c r="AL16" s="1569">
        <v>100</v>
      </c>
      <c r="AM16" s="1564">
        <v>75.400000000000006</v>
      </c>
      <c r="AN16" s="1564">
        <v>24.6</v>
      </c>
    </row>
    <row r="17" spans="3:40" x14ac:dyDescent="0.45">
      <c r="C17" s="1570">
        <v>2016</v>
      </c>
      <c r="D17" s="1571">
        <v>3.0905331116190369</v>
      </c>
      <c r="E17" s="1571"/>
      <c r="F17" s="1572">
        <v>4.5924227318045867</v>
      </c>
      <c r="G17" s="1572">
        <v>1.5251088027334738</v>
      </c>
      <c r="H17" s="1573"/>
      <c r="I17" s="1574">
        <v>1.103064280042477</v>
      </c>
      <c r="J17" s="1572">
        <v>8.8851875022414184</v>
      </c>
      <c r="K17" s="1573"/>
      <c r="L17" s="1572">
        <v>3.2053991938124811</v>
      </c>
      <c r="M17" s="1572">
        <v>6.439162054948822</v>
      </c>
      <c r="N17" s="1573"/>
      <c r="O17" s="1572">
        <v>3.0894687029390555</v>
      </c>
      <c r="P17" s="1572">
        <v>3.0918889400527116</v>
      </c>
      <c r="Q17" s="1573"/>
      <c r="R17" s="1575">
        <v>100</v>
      </c>
      <c r="S17" s="1573">
        <v>76.3</v>
      </c>
      <c r="T17" s="1573">
        <v>23.7</v>
      </c>
      <c r="U17" s="1573"/>
      <c r="V17" s="1575">
        <v>100</v>
      </c>
      <c r="W17" s="1573">
        <v>75.7</v>
      </c>
      <c r="X17" s="1573">
        <v>24.3</v>
      </c>
      <c r="Y17" s="1573"/>
      <c r="Z17" s="1575">
        <v>100</v>
      </c>
      <c r="AA17" s="1573">
        <v>68</v>
      </c>
      <c r="AB17" s="1573">
        <v>32</v>
      </c>
      <c r="AC17" s="1573"/>
      <c r="AD17" s="1575">
        <v>100</v>
      </c>
      <c r="AE17" s="1573">
        <v>68</v>
      </c>
      <c r="AF17" s="1573">
        <v>14</v>
      </c>
      <c r="AG17" s="1573"/>
      <c r="AH17" s="1575">
        <v>100</v>
      </c>
      <c r="AI17" s="1573">
        <v>74</v>
      </c>
      <c r="AJ17" s="1573">
        <v>26</v>
      </c>
      <c r="AK17" s="1573"/>
      <c r="AL17" s="1575">
        <v>100</v>
      </c>
      <c r="AM17" s="1573">
        <v>78.2</v>
      </c>
      <c r="AN17" s="1573">
        <v>21.8</v>
      </c>
    </row>
    <row r="18" spans="3:40" x14ac:dyDescent="0.45">
      <c r="C18" s="178" t="s">
        <v>1554</v>
      </c>
      <c r="D18" s="1497"/>
      <c r="E18" s="1497"/>
    </row>
    <row r="19" spans="3:40" x14ac:dyDescent="0.45">
      <c r="C19" s="845" t="s">
        <v>4398</v>
      </c>
    </row>
    <row r="22" spans="3:40" ht="18.600000000000001" x14ac:dyDescent="0.45">
      <c r="C22" s="1326" t="s">
        <v>3567</v>
      </c>
    </row>
    <row r="36" spans="3:3" x14ac:dyDescent="0.45">
      <c r="C36" s="178" t="s">
        <v>4398</v>
      </c>
    </row>
  </sheetData>
  <mergeCells count="37">
    <mergeCell ref="A5:B5"/>
    <mergeCell ref="C5:AA5"/>
    <mergeCell ref="C1:D1"/>
    <mergeCell ref="A3:B3"/>
    <mergeCell ref="C3:AA3"/>
    <mergeCell ref="A4:B4"/>
    <mergeCell ref="C4:AA4"/>
    <mergeCell ref="A6:B6"/>
    <mergeCell ref="C6:AA6"/>
    <mergeCell ref="C11:C14"/>
    <mergeCell ref="D11:D14"/>
    <mergeCell ref="F11:P12"/>
    <mergeCell ref="R11:X11"/>
    <mergeCell ref="Z11:AF11"/>
    <mergeCell ref="AH11:AN11"/>
    <mergeCell ref="R12:T12"/>
    <mergeCell ref="AL12:AN12"/>
    <mergeCell ref="F13:G13"/>
    <mergeCell ref="I13:J13"/>
    <mergeCell ref="L13:M13"/>
    <mergeCell ref="O13:P13"/>
    <mergeCell ref="R13:R14"/>
    <mergeCell ref="V12:X12"/>
    <mergeCell ref="Z12:AB12"/>
    <mergeCell ref="AD12:AF12"/>
    <mergeCell ref="AH12:AJ12"/>
    <mergeCell ref="AE13:AF13"/>
    <mergeCell ref="AH13:AH14"/>
    <mergeCell ref="AI13:AJ13"/>
    <mergeCell ref="AL13:AL14"/>
    <mergeCell ref="AM13:AN13"/>
    <mergeCell ref="S13:T13"/>
    <mergeCell ref="V13:V14"/>
    <mergeCell ref="W13:X13"/>
    <mergeCell ref="Z13:Z14"/>
    <mergeCell ref="AA13:AB13"/>
    <mergeCell ref="AD13:AD14"/>
  </mergeCells>
  <hyperlinks>
    <hyperlink ref="A1" location="'ODS 8.'!A1" display="REGRESAR" xr:uid="{00000000-0004-0000-EE00-000000000000}"/>
    <hyperlink ref="C1:D1" location="'Metadato 8.7.1'!A1" display="VER METADATO" xr:uid="{00000000-0004-0000-EE00-000001000000}"/>
  </hyperlinks>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24">
    <tabColor theme="5"/>
  </sheetPr>
  <dimension ref="A1:M11"/>
  <sheetViews>
    <sheetView showGridLines="0" zoomScaleNormal="100" workbookViewId="0">
      <pane ySplit="1" topLeftCell="A2" activePane="bottomLeft" state="frozen"/>
      <selection activeCell="B1" sqref="B1"/>
      <selection pane="bottomLeft"/>
    </sheetView>
  </sheetViews>
  <sheetFormatPr baseColWidth="10" defaultColWidth="11.44140625" defaultRowHeight="13.2" x14ac:dyDescent="0.35"/>
  <cols>
    <col min="1" max="2" width="15.21875" style="39" customWidth="1"/>
    <col min="3" max="3" width="7.21875" style="40" customWidth="1"/>
    <col min="4" max="13" width="16.77734375" style="39" customWidth="1"/>
    <col min="14" max="14" width="13.77734375" style="39" customWidth="1"/>
    <col min="15" max="16" width="14.21875" style="39" customWidth="1"/>
    <col min="17" max="16384" width="11.44140625" style="39"/>
  </cols>
  <sheetData>
    <row r="1" spans="1:13" s="160" customFormat="1" ht="18.600000000000001" x14ac:dyDescent="0.45">
      <c r="A1" s="563" t="s">
        <v>337</v>
      </c>
      <c r="B1" s="649"/>
      <c r="C1" s="3119" t="s">
        <v>430</v>
      </c>
      <c r="D1" s="3119"/>
    </row>
    <row r="2" spans="1:13" s="160" customFormat="1" ht="18.600000000000001" x14ac:dyDescent="0.45">
      <c r="C2" s="687"/>
    </row>
    <row r="3" spans="1:13" s="160" customFormat="1" ht="18.600000000000001" customHeight="1" x14ac:dyDescent="0.45">
      <c r="A3" s="3161" t="s">
        <v>339</v>
      </c>
      <c r="B3" s="3161"/>
      <c r="C3" s="3204" t="s">
        <v>321</v>
      </c>
      <c r="D3" s="3205"/>
      <c r="E3" s="3205"/>
      <c r="F3" s="3205"/>
      <c r="G3" s="3205"/>
      <c r="H3" s="3205"/>
      <c r="I3" s="3205"/>
      <c r="J3" s="3205"/>
      <c r="K3" s="3205"/>
      <c r="L3" s="3205"/>
      <c r="M3" s="3205"/>
    </row>
    <row r="4" spans="1:13" s="160" customFormat="1" ht="48.6" customHeight="1" x14ac:dyDescent="0.45">
      <c r="A4" s="3161" t="s">
        <v>340</v>
      </c>
      <c r="B4" s="3161"/>
      <c r="C4" s="3204" t="s">
        <v>26</v>
      </c>
      <c r="D4" s="3205"/>
      <c r="E4" s="3205"/>
      <c r="F4" s="3205"/>
      <c r="G4" s="3205"/>
      <c r="H4" s="3205"/>
      <c r="I4" s="3205"/>
      <c r="J4" s="3205"/>
      <c r="K4" s="3205"/>
      <c r="L4" s="3205"/>
      <c r="M4" s="3205"/>
    </row>
    <row r="5" spans="1:13" s="160" customFormat="1" ht="18.600000000000001" x14ac:dyDescent="0.45">
      <c r="A5" s="3161" t="s">
        <v>341</v>
      </c>
      <c r="B5" s="3161"/>
      <c r="C5" s="3204" t="s">
        <v>3947</v>
      </c>
      <c r="D5" s="3205"/>
      <c r="E5" s="3205"/>
      <c r="F5" s="3205"/>
      <c r="G5" s="3205"/>
      <c r="H5" s="3205"/>
      <c r="I5" s="3205"/>
      <c r="J5" s="3205"/>
      <c r="K5" s="3205"/>
      <c r="L5" s="3205"/>
      <c r="M5" s="3205"/>
    </row>
    <row r="6" spans="1:13" s="160" customFormat="1" ht="18.600000000000001" x14ac:dyDescent="0.45">
      <c r="A6" s="3161" t="s">
        <v>417</v>
      </c>
      <c r="B6" s="3161"/>
      <c r="C6" s="3204"/>
      <c r="D6" s="3205"/>
      <c r="E6" s="3205"/>
      <c r="F6" s="3205"/>
      <c r="G6" s="3205"/>
      <c r="H6" s="3205"/>
      <c r="I6" s="3205"/>
      <c r="J6" s="3205"/>
      <c r="K6" s="3205"/>
      <c r="L6" s="3205"/>
      <c r="M6" s="3205"/>
    </row>
    <row r="7" spans="1:13" s="160" customFormat="1" ht="18.600000000000001" x14ac:dyDescent="0.45">
      <c r="C7" s="687"/>
    </row>
    <row r="8" spans="1:13" s="160" customFormat="1" ht="18.600000000000001" x14ac:dyDescent="0.45">
      <c r="C8" s="687"/>
    </row>
    <row r="9" spans="1:13" s="160" customFormat="1" ht="18.600000000000001" x14ac:dyDescent="0.45">
      <c r="C9" s="687"/>
    </row>
    <row r="10" spans="1:13" s="160" customFormat="1" ht="18.600000000000001" x14ac:dyDescent="0.45">
      <c r="C10" s="3203" t="s">
        <v>455</v>
      </c>
      <c r="D10" s="3203"/>
      <c r="E10" s="3203"/>
      <c r="F10" s="3203"/>
      <c r="G10" s="3203"/>
      <c r="H10" s="3203"/>
      <c r="I10" s="3203"/>
      <c r="J10" s="3203"/>
      <c r="K10" s="3203"/>
      <c r="L10" s="3203"/>
      <c r="M10" s="3203"/>
    </row>
    <row r="11" spans="1:13" s="160" customFormat="1" ht="18.600000000000001" x14ac:dyDescent="0.45">
      <c r="C11" s="3203"/>
      <c r="D11" s="3203"/>
      <c r="E11" s="3203"/>
      <c r="F11" s="3203"/>
      <c r="G11" s="3203"/>
      <c r="H11" s="3203"/>
      <c r="I11" s="3203"/>
      <c r="J11" s="3203"/>
      <c r="K11" s="3203"/>
      <c r="L11" s="3203"/>
      <c r="M11" s="3203"/>
    </row>
  </sheetData>
  <sortState xmlns:xlrd2="http://schemas.microsoft.com/office/spreadsheetml/2017/richdata2" ref="D28:E45">
    <sortCondition ref="E28:E45"/>
  </sortState>
  <mergeCells count="10">
    <mergeCell ref="C10:M11"/>
    <mergeCell ref="A6:B6"/>
    <mergeCell ref="C6:M6"/>
    <mergeCell ref="C1:D1"/>
    <mergeCell ref="A3:B3"/>
    <mergeCell ref="C3:M3"/>
    <mergeCell ref="A4:B4"/>
    <mergeCell ref="C4:M4"/>
    <mergeCell ref="A5:B5"/>
    <mergeCell ref="C5:M5"/>
  </mergeCells>
  <hyperlinks>
    <hyperlink ref="A1" location="'ODS 1.'!A1" display="REGRESAR" xr:uid="{00000000-0004-0000-1700-000000000000}"/>
    <hyperlink ref="C1" location="'Metadato 1.a.1'!A1" display="VER METADATO" xr:uid="{00000000-0004-0000-1700-000001000000}"/>
  </hyperlinks>
  <pageMargins left="0.7" right="0.7" top="0.75" bottom="0.75" header="0.3" footer="0.3"/>
</worksheet>
</file>

<file path=xl/worksheets/sheet2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F00-000000000000}">
  <sheetPr codeName="Hoja234">
    <tabColor theme="0" tint="-0.499984740745262"/>
  </sheetPr>
  <dimension ref="A1:W36"/>
  <sheetViews>
    <sheetView showGridLines="0" zoomScaleNormal="100" workbookViewId="0">
      <pane ySplit="1" topLeftCell="A2" activePane="bottomLeft" state="frozen"/>
      <selection activeCell="C20" sqref="C20"/>
      <selection pane="bottomLeft" activeCell="F12" sqref="F12"/>
    </sheetView>
  </sheetViews>
  <sheetFormatPr baseColWidth="10" defaultColWidth="11.44140625" defaultRowHeight="17.399999999999999" x14ac:dyDescent="0.3"/>
  <cols>
    <col min="1" max="1" width="11.44140625" style="1305"/>
    <col min="2" max="2" width="26.44140625" style="1305" customWidth="1"/>
    <col min="3" max="3" width="24" style="1305" customWidth="1"/>
    <col min="4" max="4" width="85.77734375" style="1305" customWidth="1"/>
    <col min="5" max="5" width="10" style="1305" customWidth="1"/>
    <col min="6" max="6" width="7.21875" style="1305" customWidth="1"/>
    <col min="7" max="7" width="11.21875" style="1305" customWidth="1"/>
    <col min="8" max="8" width="12.21875" style="1305" customWidth="1"/>
    <col min="9" max="9" width="2.77734375" style="1305" customWidth="1"/>
    <col min="10" max="10" width="7.21875" style="1305" customWidth="1"/>
    <col min="11" max="11" width="6.21875" style="1305" customWidth="1"/>
    <col min="12" max="12" width="1.44140625" style="1305" customWidth="1"/>
    <col min="13" max="13" width="7.44140625" style="1305" customWidth="1"/>
    <col min="14" max="14" width="12.44140625" style="1305" customWidth="1"/>
    <col min="15" max="15" width="3.21875" style="1305" customWidth="1"/>
    <col min="16" max="16" width="9" style="1305" customWidth="1"/>
    <col min="17" max="17" width="10" style="1305" customWidth="1"/>
    <col min="18" max="18" width="9.77734375" style="1305" customWidth="1"/>
    <col min="19" max="19" width="2.5546875" style="1305" customWidth="1"/>
    <col min="20" max="20" width="11.44140625" style="1305"/>
    <col min="21" max="21" width="10.21875" style="1305" customWidth="1"/>
    <col min="22" max="22" width="9.5546875" style="1305" customWidth="1"/>
    <col min="23" max="23" width="2.44140625" style="1285" customWidth="1"/>
    <col min="24" max="24" width="9.21875" style="1305" customWidth="1"/>
    <col min="25" max="25" width="9.44140625" style="1305" customWidth="1"/>
    <col min="26" max="26" width="8.77734375" style="1305" customWidth="1"/>
    <col min="27" max="27" width="3.21875" style="1305" customWidth="1"/>
    <col min="28" max="28" width="9.44140625" style="1305" customWidth="1"/>
    <col min="29" max="29" width="9.77734375" style="1305" customWidth="1"/>
    <col min="30" max="30" width="10.21875" style="1305" customWidth="1"/>
    <col min="31" max="31" width="3.21875" style="1305" customWidth="1"/>
    <col min="32" max="32" width="9.44140625" style="1305" customWidth="1"/>
    <col min="33" max="33" width="10" style="1305" customWidth="1"/>
    <col min="34" max="34" width="9.5546875" style="1305" customWidth="1"/>
    <col min="35" max="35" width="2.77734375" style="1305" customWidth="1"/>
    <col min="36" max="36" width="8.77734375" style="1305" customWidth="1"/>
    <col min="37" max="37" width="9.21875" style="1305" customWidth="1"/>
    <col min="38" max="38" width="9.44140625" style="1305" customWidth="1"/>
    <col min="39" max="16384" width="11.44140625" style="1305"/>
  </cols>
  <sheetData>
    <row r="1" spans="1:6" x14ac:dyDescent="0.3">
      <c r="B1" s="481" t="s">
        <v>337</v>
      </c>
    </row>
    <row r="2" spans="1:6" ht="18" thickBot="1" x14ac:dyDescent="0.35"/>
    <row r="3" spans="1:6" ht="23.25" customHeight="1" thickBot="1" x14ac:dyDescent="0.35">
      <c r="B3" s="3843" t="s">
        <v>370</v>
      </c>
      <c r="C3" s="3843"/>
      <c r="D3" s="3843"/>
      <c r="F3" s="1267" t="s">
        <v>371</v>
      </c>
    </row>
    <row r="4" spans="1:6" ht="34.799999999999997" x14ac:dyDescent="0.3">
      <c r="A4" s="1306"/>
      <c r="B4" s="3142" t="s">
        <v>449</v>
      </c>
      <c r="C4" s="3142"/>
      <c r="D4" s="44" t="s">
        <v>30</v>
      </c>
    </row>
    <row r="5" spans="1:6" ht="52.2" x14ac:dyDescent="0.3">
      <c r="B5" s="3142" t="s">
        <v>373</v>
      </c>
      <c r="C5" s="3142"/>
      <c r="D5" s="44" t="s">
        <v>1547</v>
      </c>
    </row>
    <row r="6" spans="1:6" x14ac:dyDescent="0.3">
      <c r="B6" s="3142" t="s">
        <v>374</v>
      </c>
      <c r="C6" s="3142"/>
      <c r="D6" s="45" t="s">
        <v>1493</v>
      </c>
    </row>
    <row r="7" spans="1:6" ht="34.799999999999997" x14ac:dyDescent="0.3">
      <c r="B7" s="3143" t="s">
        <v>375</v>
      </c>
      <c r="C7" s="3143"/>
      <c r="D7" s="46" t="s">
        <v>4049</v>
      </c>
    </row>
    <row r="8" spans="1:6" x14ac:dyDescent="0.3">
      <c r="B8" s="3143" t="s">
        <v>2480</v>
      </c>
      <c r="C8" s="3143"/>
      <c r="D8" s="1266" t="s">
        <v>2584</v>
      </c>
    </row>
    <row r="9" spans="1:6" x14ac:dyDescent="0.45">
      <c r="B9" s="178"/>
      <c r="C9" s="178"/>
      <c r="D9" s="178"/>
    </row>
    <row r="10" spans="1:6" ht="23.25" customHeight="1" x14ac:dyDescent="0.3">
      <c r="B10" s="3843" t="s">
        <v>376</v>
      </c>
      <c r="C10" s="3843"/>
      <c r="D10" s="3843"/>
    </row>
    <row r="11" spans="1:6" x14ac:dyDescent="0.3">
      <c r="B11" s="3185" t="s">
        <v>377</v>
      </c>
      <c r="C11" s="3156"/>
      <c r="D11" s="44" t="s">
        <v>439</v>
      </c>
    </row>
    <row r="12" spans="1:6" ht="34.799999999999997" x14ac:dyDescent="0.3">
      <c r="B12" s="3143" t="s">
        <v>379</v>
      </c>
      <c r="C12" s="3143"/>
      <c r="D12" s="661" t="s">
        <v>1548</v>
      </c>
    </row>
    <row r="13" spans="1:6" x14ac:dyDescent="0.3">
      <c r="B13" s="3142" t="s">
        <v>380</v>
      </c>
      <c r="C13" s="3142"/>
      <c r="D13" s="603" t="s">
        <v>1493</v>
      </c>
    </row>
    <row r="14" spans="1:6" x14ac:dyDescent="0.3">
      <c r="B14" s="3142" t="s">
        <v>381</v>
      </c>
      <c r="C14" s="3156"/>
      <c r="D14" s="603" t="s">
        <v>10</v>
      </c>
    </row>
    <row r="15" spans="1:6" ht="174" x14ac:dyDescent="0.3">
      <c r="B15" s="3142" t="s">
        <v>382</v>
      </c>
      <c r="C15" s="3142"/>
      <c r="D15" s="83" t="s">
        <v>6230</v>
      </c>
    </row>
    <row r="16" spans="1:6" ht="48" customHeight="1" x14ac:dyDescent="0.3">
      <c r="B16" s="3142" t="s">
        <v>383</v>
      </c>
      <c r="C16" s="3142"/>
      <c r="D16" s="83"/>
    </row>
    <row r="17" spans="2:4" x14ac:dyDescent="0.3">
      <c r="B17" s="3142" t="s">
        <v>384</v>
      </c>
      <c r="C17" s="3142"/>
      <c r="D17" s="57" t="s">
        <v>385</v>
      </c>
    </row>
    <row r="18" spans="2:4" x14ac:dyDescent="0.3">
      <c r="B18" s="3143" t="s">
        <v>386</v>
      </c>
      <c r="C18" s="3143"/>
      <c r="D18" s="44"/>
    </row>
    <row r="19" spans="2:4" ht="30.75" customHeight="1" x14ac:dyDescent="0.3">
      <c r="B19" s="3144" t="s">
        <v>387</v>
      </c>
      <c r="C19" s="3145"/>
      <c r="D19" s="57" t="s">
        <v>1555</v>
      </c>
    </row>
    <row r="20" spans="2:4" x14ac:dyDescent="0.3">
      <c r="B20" s="3142" t="s">
        <v>388</v>
      </c>
      <c r="C20" s="3142"/>
      <c r="D20" s="44" t="s">
        <v>424</v>
      </c>
    </row>
    <row r="21" spans="2:4" x14ac:dyDescent="0.3">
      <c r="B21" s="3146" t="s">
        <v>390</v>
      </c>
      <c r="C21" s="54" t="s">
        <v>391</v>
      </c>
      <c r="D21" s="44" t="s">
        <v>2438</v>
      </c>
    </row>
    <row r="22" spans="2:4" x14ac:dyDescent="0.3">
      <c r="B22" s="3147"/>
      <c r="C22" s="577" t="s">
        <v>393</v>
      </c>
      <c r="D22" s="57" t="s">
        <v>959</v>
      </c>
    </row>
    <row r="23" spans="2:4" x14ac:dyDescent="0.3">
      <c r="B23" s="3142" t="s">
        <v>395</v>
      </c>
      <c r="C23" s="3142"/>
      <c r="D23" s="57" t="s">
        <v>427</v>
      </c>
    </row>
    <row r="24" spans="2:4" x14ac:dyDescent="0.3">
      <c r="B24" s="3142" t="s">
        <v>397</v>
      </c>
      <c r="C24" s="3142"/>
      <c r="D24" s="45" t="s">
        <v>412</v>
      </c>
    </row>
    <row r="25" spans="2:4" x14ac:dyDescent="0.3">
      <c r="B25" s="3142" t="s">
        <v>399</v>
      </c>
      <c r="C25" s="3142"/>
      <c r="D25" s="57" t="s">
        <v>15</v>
      </c>
    </row>
    <row r="26" spans="2:4" x14ac:dyDescent="0.3">
      <c r="B26" s="3143" t="s">
        <v>401</v>
      </c>
      <c r="C26" s="3143"/>
      <c r="D26" s="45" t="s">
        <v>402</v>
      </c>
    </row>
    <row r="27" spans="2:4" x14ac:dyDescent="0.3">
      <c r="B27" s="3149" t="s">
        <v>403</v>
      </c>
      <c r="C27" s="3150"/>
      <c r="D27" s="44"/>
    </row>
    <row r="28" spans="2:4" ht="104.4" x14ac:dyDescent="0.3">
      <c r="B28" s="578" t="s">
        <v>404</v>
      </c>
      <c r="C28" s="579"/>
      <c r="D28" s="57" t="s">
        <v>1556</v>
      </c>
    </row>
    <row r="29" spans="2:4" x14ac:dyDescent="0.3">
      <c r="B29" s="3151" t="s">
        <v>405</v>
      </c>
      <c r="C29" s="3152"/>
      <c r="D29" s="61"/>
    </row>
    <row r="30" spans="2:4" x14ac:dyDescent="0.3">
      <c r="B30" s="62"/>
      <c r="C30" s="62"/>
      <c r="D30" s="63"/>
    </row>
    <row r="31" spans="2:4" ht="23.25" customHeight="1" x14ac:dyDescent="0.3">
      <c r="B31" s="3843" t="s">
        <v>406</v>
      </c>
      <c r="C31" s="3843"/>
      <c r="D31" s="3843"/>
    </row>
    <row r="32" spans="2:4" x14ac:dyDescent="0.3">
      <c r="B32" s="3149" t="s">
        <v>407</v>
      </c>
      <c r="C32" s="3150"/>
      <c r="D32" s="45" t="s">
        <v>408</v>
      </c>
    </row>
    <row r="33" spans="2:4" x14ac:dyDescent="0.3">
      <c r="B33" s="3149" t="s">
        <v>409</v>
      </c>
      <c r="C33" s="3150"/>
      <c r="D33" s="45" t="s">
        <v>1434</v>
      </c>
    </row>
    <row r="34" spans="2:4" x14ac:dyDescent="0.3">
      <c r="B34" s="3149" t="s">
        <v>411</v>
      </c>
      <c r="C34" s="3150"/>
      <c r="D34" s="45" t="s">
        <v>412</v>
      </c>
    </row>
    <row r="35" spans="2:4" x14ac:dyDescent="0.3">
      <c r="B35" s="3149" t="s">
        <v>413</v>
      </c>
      <c r="C35" s="3150"/>
      <c r="D35" s="45" t="s">
        <v>942</v>
      </c>
    </row>
    <row r="36" spans="2:4" x14ac:dyDescent="0.3">
      <c r="B36" s="3149" t="s">
        <v>415</v>
      </c>
      <c r="C36" s="3150"/>
      <c r="D36" s="1378" t="s">
        <v>943</v>
      </c>
    </row>
  </sheetData>
  <mergeCells count="30">
    <mergeCell ref="B16:C16"/>
    <mergeCell ref="B3:D3"/>
    <mergeCell ref="B4:C4"/>
    <mergeCell ref="B5:C5"/>
    <mergeCell ref="B6:C6"/>
    <mergeCell ref="B7:C7"/>
    <mergeCell ref="B10:D10"/>
    <mergeCell ref="B11:C11"/>
    <mergeCell ref="B12:C12"/>
    <mergeCell ref="B13:C13"/>
    <mergeCell ref="B14:C14"/>
    <mergeCell ref="B15:C15"/>
    <mergeCell ref="B8:C8"/>
    <mergeCell ref="B31:D31"/>
    <mergeCell ref="B17:C17"/>
    <mergeCell ref="B18:C18"/>
    <mergeCell ref="B19:C19"/>
    <mergeCell ref="B20:C20"/>
    <mergeCell ref="B21:B22"/>
    <mergeCell ref="B23:C23"/>
    <mergeCell ref="B24:C24"/>
    <mergeCell ref="B25:C25"/>
    <mergeCell ref="B26:C26"/>
    <mergeCell ref="B27:C27"/>
    <mergeCell ref="B29:C29"/>
    <mergeCell ref="B32:C32"/>
    <mergeCell ref="B33:C33"/>
    <mergeCell ref="B34:C34"/>
    <mergeCell ref="B35:C35"/>
    <mergeCell ref="B36:C36"/>
  </mergeCells>
  <dataValidations count="7">
    <dataValidation allowBlank="1" showDropDown="1" showInputMessage="1" showErrorMessage="1" sqref="D13" xr:uid="{00000000-0002-0000-EF00-000000000000}"/>
    <dataValidation type="list" allowBlank="1" showInputMessage="1" showErrorMessage="1" sqref="D4" xr:uid="{00000000-0002-0000-EF00-000001000000}">
      <formula1>ODS</formula1>
    </dataValidation>
    <dataValidation type="list" allowBlank="1" showInputMessage="1" showErrorMessage="1" sqref="D5" xr:uid="{00000000-0002-0000-EF00-000002000000}">
      <formula1>Metas_ODS</formula1>
    </dataValidation>
    <dataValidation type="list" allowBlank="1" showInputMessage="1" showErrorMessage="1" sqref="D6" xr:uid="{00000000-0002-0000-EF00-000003000000}">
      <formula1>Numero_indicador</formula1>
    </dataValidation>
    <dataValidation type="list" allowBlank="1" showInputMessage="1" showErrorMessage="1" sqref="D7" xr:uid="{00000000-0002-0000-EF00-000004000000}">
      <formula1>Nombre_indicador_ODS</formula1>
    </dataValidation>
    <dataValidation type="list" allowBlank="1" showInputMessage="1" showErrorMessage="1" sqref="D14" xr:uid="{00000000-0002-0000-EF00-000005000000}">
      <formula1>Tipo_indicador</formula1>
    </dataValidation>
    <dataValidation type="list" allowBlank="1" showInputMessage="1" showErrorMessage="1" sqref="D25" xr:uid="{00000000-0002-0000-EF00-000006000000}">
      <formula1>Tipo_operación</formula1>
    </dataValidation>
  </dataValidations>
  <hyperlinks>
    <hyperlink ref="B1" location="'8.7.1'!A1" display="REGRESAR" xr:uid="{00000000-0004-0000-EF00-000000000000}"/>
    <hyperlink ref="D36" r:id="rId1" xr:uid="{00000000-0004-0000-EF00-000001000000}"/>
    <hyperlink ref="D8" r:id="rId2" xr:uid="{00000000-0004-0000-EF00-000002000000}"/>
  </hyperlinks>
  <pageMargins left="0.7" right="0.7" top="0.75" bottom="0.75" header="0.3" footer="0.3"/>
  <pageSetup paperSize="9" orientation="portrait" r:id="rId3"/>
  <drawing r:id="rId4"/>
</worksheet>
</file>

<file path=xl/worksheets/sheet2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000-000000000000}">
  <sheetPr codeName="Hoja235"/>
  <dimension ref="A1:P68"/>
  <sheetViews>
    <sheetView showGridLines="0" zoomScaleNormal="100" workbookViewId="0">
      <pane ySplit="1" topLeftCell="A2" activePane="bottomLeft" state="frozen"/>
      <selection activeCell="B1" sqref="B1"/>
      <selection pane="bottomLeft"/>
    </sheetView>
  </sheetViews>
  <sheetFormatPr baseColWidth="10" defaultColWidth="11.44140625" defaultRowHeight="17.399999999999999" x14ac:dyDescent="0.45"/>
  <cols>
    <col min="1" max="1" width="15" style="178" customWidth="1"/>
    <col min="2" max="2" width="15.77734375" style="178" customWidth="1"/>
    <col min="3" max="3" width="10.21875" style="1271" customWidth="1"/>
    <col min="4" max="4" width="11.21875" style="178" customWidth="1"/>
    <col min="5" max="5" width="13.44140625" style="178" customWidth="1"/>
    <col min="6" max="6" width="13.77734375" style="178" customWidth="1"/>
    <col min="7" max="7" width="13.5546875" style="178" customWidth="1"/>
    <col min="8" max="8" width="16.77734375" style="178" customWidth="1"/>
    <col min="9" max="9" width="11.44140625" style="178"/>
    <col min="10" max="10" width="14.21875" style="178" customWidth="1"/>
    <col min="11" max="11" width="16.109375" style="178" customWidth="1"/>
    <col min="12" max="12" width="12.21875" style="178" customWidth="1"/>
    <col min="13" max="13" width="18.21875" style="178" customWidth="1"/>
    <col min="14" max="15" width="11.44140625" style="178"/>
    <col min="16" max="16" width="13.44140625" style="178" bestFit="1" customWidth="1"/>
    <col min="17" max="16384" width="11.44140625" style="178"/>
  </cols>
  <sheetData>
    <row r="1" spans="1:16" s="1260" customFormat="1" ht="18.600000000000001" x14ac:dyDescent="0.45">
      <c r="A1" s="576" t="s">
        <v>337</v>
      </c>
      <c r="B1" s="1321"/>
      <c r="C1" s="3119" t="s">
        <v>430</v>
      </c>
      <c r="D1" s="3119"/>
    </row>
    <row r="2" spans="1:16" s="1260" customFormat="1" ht="18.600000000000001" x14ac:dyDescent="0.45">
      <c r="C2" s="1299"/>
    </row>
    <row r="3" spans="1:16" s="1260" customFormat="1" ht="18.600000000000001" x14ac:dyDescent="0.45">
      <c r="A3" s="3851" t="s">
        <v>339</v>
      </c>
      <c r="B3" s="3851"/>
      <c r="C3" s="3851" t="s">
        <v>1500</v>
      </c>
      <c r="D3" s="3851"/>
      <c r="E3" s="3851"/>
      <c r="F3" s="3851"/>
      <c r="G3" s="3851"/>
      <c r="H3" s="3851"/>
      <c r="I3" s="3851"/>
      <c r="J3" s="3851"/>
      <c r="K3" s="3851"/>
      <c r="L3" s="3851"/>
      <c r="M3" s="3851"/>
      <c r="N3" s="3851"/>
      <c r="O3" s="3851"/>
      <c r="P3" s="3851"/>
    </row>
    <row r="4" spans="1:16" s="1260" customFormat="1" ht="18.600000000000001" x14ac:dyDescent="0.45">
      <c r="A4" s="3851" t="s">
        <v>340</v>
      </c>
      <c r="B4" s="3851"/>
      <c r="C4" s="3830" t="s">
        <v>97</v>
      </c>
      <c r="D4" s="3830"/>
      <c r="E4" s="3830"/>
      <c r="F4" s="3830"/>
      <c r="G4" s="3830"/>
      <c r="H4" s="3830"/>
      <c r="I4" s="3830"/>
      <c r="J4" s="3830"/>
      <c r="K4" s="3830"/>
      <c r="L4" s="3830"/>
      <c r="M4" s="3830"/>
      <c r="N4" s="3830"/>
      <c r="O4" s="3830"/>
      <c r="P4" s="3830"/>
    </row>
    <row r="5" spans="1:16" s="1260" customFormat="1" ht="18.600000000000001" x14ac:dyDescent="0.45">
      <c r="A5" s="3851" t="s">
        <v>341</v>
      </c>
      <c r="B5" s="3851"/>
      <c r="C5" s="3851" t="s">
        <v>4050</v>
      </c>
      <c r="D5" s="3851"/>
      <c r="E5" s="3851"/>
      <c r="F5" s="3851"/>
      <c r="G5" s="3851"/>
      <c r="H5" s="3851"/>
      <c r="I5" s="3851"/>
      <c r="J5" s="3851"/>
      <c r="K5" s="3851"/>
      <c r="L5" s="3851"/>
      <c r="M5" s="3851"/>
      <c r="N5" s="3851"/>
      <c r="O5" s="3851"/>
      <c r="P5" s="3851"/>
    </row>
    <row r="6" spans="1:16" s="1260" customFormat="1" ht="37.200000000000003" customHeight="1" x14ac:dyDescent="0.45">
      <c r="A6" s="1626" t="s">
        <v>417</v>
      </c>
      <c r="B6" s="1626"/>
      <c r="C6" s="3830" t="s">
        <v>6472</v>
      </c>
      <c r="D6" s="3851"/>
      <c r="E6" s="3851"/>
      <c r="F6" s="3851"/>
      <c r="G6" s="3851"/>
      <c r="H6" s="3851"/>
      <c r="I6" s="3851"/>
      <c r="J6" s="3851"/>
      <c r="K6" s="3851"/>
      <c r="L6" s="3851"/>
      <c r="M6" s="3851"/>
      <c r="N6" s="3851"/>
      <c r="O6" s="3851"/>
      <c r="P6" s="3851"/>
    </row>
    <row r="7" spans="1:16" s="1260" customFormat="1" ht="18.600000000000001" x14ac:dyDescent="0.45">
      <c r="A7" s="1325"/>
      <c r="C7" s="1299"/>
    </row>
    <row r="8" spans="1:16" s="1260" customFormat="1" ht="18.600000000000001" x14ac:dyDescent="0.45">
      <c r="A8" s="1325"/>
      <c r="C8" s="1299"/>
    </row>
    <row r="9" spans="1:16" s="1260" customFormat="1" ht="21" customHeight="1" x14ac:dyDescent="0.45">
      <c r="A9" s="1325"/>
      <c r="C9" s="639" t="s">
        <v>5277</v>
      </c>
      <c r="D9" s="639"/>
      <c r="E9" s="639"/>
      <c r="F9" s="639"/>
      <c r="G9" s="639"/>
      <c r="H9" s="639"/>
      <c r="I9" s="639"/>
      <c r="J9" s="639"/>
      <c r="K9" s="639"/>
      <c r="L9" s="639"/>
      <c r="M9" s="639"/>
      <c r="N9" s="639"/>
      <c r="O9" s="639"/>
      <c r="P9" s="639"/>
    </row>
    <row r="10" spans="1:16" ht="11.4" customHeight="1" x14ac:dyDescent="0.45">
      <c r="A10" s="853"/>
      <c r="C10" s="489"/>
      <c r="D10" s="489"/>
      <c r="E10" s="489"/>
      <c r="F10" s="489"/>
      <c r="G10" s="489"/>
      <c r="H10" s="489"/>
      <c r="I10" s="489"/>
      <c r="J10" s="489"/>
      <c r="K10" s="489"/>
      <c r="L10" s="489"/>
      <c r="M10" s="489"/>
      <c r="N10" s="489"/>
      <c r="O10" s="489"/>
      <c r="P10" s="489"/>
    </row>
    <row r="11" spans="1:16" s="856" customFormat="1" ht="58.5" customHeight="1" x14ac:dyDescent="0.3">
      <c r="C11" s="1505" t="s">
        <v>343</v>
      </c>
      <c r="D11" s="1505" t="s">
        <v>1558</v>
      </c>
      <c r="E11" s="1505" t="s">
        <v>1559</v>
      </c>
      <c r="F11" s="1505" t="s">
        <v>1560</v>
      </c>
      <c r="G11" s="1505" t="s">
        <v>4646</v>
      </c>
      <c r="H11" s="1505" t="s">
        <v>1561</v>
      </c>
      <c r="I11" s="1505" t="s">
        <v>1562</v>
      </c>
      <c r="J11" s="1505" t="s">
        <v>1563</v>
      </c>
      <c r="K11" s="1505" t="s">
        <v>5291</v>
      </c>
      <c r="L11" s="1505" t="s">
        <v>1565</v>
      </c>
      <c r="M11" s="1505" t="s">
        <v>4647</v>
      </c>
      <c r="N11" s="1505" t="s">
        <v>1566</v>
      </c>
      <c r="O11" s="1505" t="s">
        <v>1567</v>
      </c>
      <c r="P11" s="1505" t="s">
        <v>1568</v>
      </c>
    </row>
    <row r="12" spans="1:16" x14ac:dyDescent="0.45">
      <c r="C12" s="1596">
        <v>2011</v>
      </c>
      <c r="D12" s="1597">
        <v>1918109</v>
      </c>
      <c r="E12" s="1598">
        <v>1018189</v>
      </c>
      <c r="F12" s="1598">
        <v>119572</v>
      </c>
      <c r="G12" s="1598"/>
      <c r="H12" s="1598">
        <v>125</v>
      </c>
      <c r="I12" s="1598">
        <v>48</v>
      </c>
      <c r="J12" s="1598">
        <v>104</v>
      </c>
      <c r="K12" s="1598">
        <v>3688350</v>
      </c>
      <c r="L12" s="1582">
        <v>5.4220067785511663</v>
      </c>
      <c r="M12" s="1582">
        <v>117.43595737137211</v>
      </c>
      <c r="N12" s="1598">
        <v>49</v>
      </c>
      <c r="O12" s="1599">
        <v>1.5</v>
      </c>
      <c r="P12" s="1583">
        <v>30846.268357140467</v>
      </c>
    </row>
    <row r="13" spans="1:16" x14ac:dyDescent="0.45">
      <c r="C13" s="1076">
        <v>2012</v>
      </c>
      <c r="D13" s="981">
        <v>1994166</v>
      </c>
      <c r="E13" s="1584">
        <v>1014224</v>
      </c>
      <c r="F13" s="1584">
        <v>120318</v>
      </c>
      <c r="G13" s="1584"/>
      <c r="H13" s="1584">
        <v>139</v>
      </c>
      <c r="I13" s="1584">
        <v>50</v>
      </c>
      <c r="J13" s="1584">
        <v>97</v>
      </c>
      <c r="K13" s="1584">
        <v>2042948</v>
      </c>
      <c r="L13" s="1581">
        <v>4.8641888388429049</v>
      </c>
      <c r="M13" s="1582">
        <v>118.63059836880215</v>
      </c>
      <c r="N13" s="1584">
        <v>50</v>
      </c>
      <c r="O13" s="1582">
        <v>0.8</v>
      </c>
      <c r="P13" s="1583">
        <v>16979.570804035971</v>
      </c>
    </row>
    <row r="14" spans="1:16" x14ac:dyDescent="0.45">
      <c r="C14" s="1076">
        <v>2013</v>
      </c>
      <c r="D14" s="981">
        <v>2088282</v>
      </c>
      <c r="E14" s="1584">
        <v>1131916</v>
      </c>
      <c r="F14" s="1584">
        <v>116673</v>
      </c>
      <c r="G14" s="1584"/>
      <c r="H14" s="1584">
        <v>191</v>
      </c>
      <c r="I14" s="1584">
        <v>37</v>
      </c>
      <c r="J14" s="1584">
        <v>94</v>
      </c>
      <c r="K14" s="1584">
        <v>1981152</v>
      </c>
      <c r="L14" s="1581">
        <v>4.50130777356698</v>
      </c>
      <c r="M14" s="1582">
        <v>103.07566992603691</v>
      </c>
      <c r="N14" s="1584">
        <v>43</v>
      </c>
      <c r="O14" s="1582">
        <v>1</v>
      </c>
      <c r="P14" s="1583">
        <v>16980.381065027897</v>
      </c>
    </row>
    <row r="15" spans="1:16" x14ac:dyDescent="0.45">
      <c r="C15" s="1076">
        <v>2014</v>
      </c>
      <c r="D15" s="981">
        <v>2059600</v>
      </c>
      <c r="E15" s="1584">
        <v>1284868</v>
      </c>
      <c r="F15" s="1584">
        <v>114003</v>
      </c>
      <c r="G15" s="1584"/>
      <c r="H15" s="1584">
        <v>177</v>
      </c>
      <c r="I15" s="1584">
        <v>34</v>
      </c>
      <c r="J15" s="1584">
        <v>75</v>
      </c>
      <c r="K15" s="1584">
        <v>2282231</v>
      </c>
      <c r="L15" s="1581">
        <v>3.6414837832588849</v>
      </c>
      <c r="M15" s="1582">
        <v>88.727402347945471</v>
      </c>
      <c r="N15" s="1584">
        <v>37</v>
      </c>
      <c r="O15" s="1582">
        <v>0.7</v>
      </c>
      <c r="P15" s="1583">
        <v>20019.043358508112</v>
      </c>
    </row>
    <row r="16" spans="1:16" x14ac:dyDescent="0.45">
      <c r="C16" s="1076">
        <v>2015</v>
      </c>
      <c r="D16" s="981">
        <v>2027518</v>
      </c>
      <c r="E16" s="1584">
        <v>1298936</v>
      </c>
      <c r="F16" s="1584">
        <v>115817</v>
      </c>
      <c r="G16" s="1584"/>
      <c r="H16" s="1584">
        <v>234</v>
      </c>
      <c r="I16" s="1584">
        <v>35</v>
      </c>
      <c r="J16" s="1584">
        <v>80</v>
      </c>
      <c r="K16" s="1584">
        <v>2089221</v>
      </c>
      <c r="L16" s="1581">
        <v>3.9457109628619822</v>
      </c>
      <c r="M16" s="1582">
        <v>89.1629764668929</v>
      </c>
      <c r="N16" s="1584">
        <v>38</v>
      </c>
      <c r="O16" s="1582">
        <v>0.8</v>
      </c>
      <c r="P16" s="1583">
        <v>18038.98391427856</v>
      </c>
    </row>
    <row r="17" spans="3:16" x14ac:dyDescent="0.45">
      <c r="C17" s="1076">
        <v>2016</v>
      </c>
      <c r="D17" s="981">
        <v>2063366</v>
      </c>
      <c r="E17" s="1584">
        <v>1296508</v>
      </c>
      <c r="F17" s="1584">
        <v>122275</v>
      </c>
      <c r="G17" s="1584"/>
      <c r="H17" s="1584">
        <v>377</v>
      </c>
      <c r="I17" s="1584">
        <v>42</v>
      </c>
      <c r="J17" s="1584">
        <v>126</v>
      </c>
      <c r="K17" s="1584">
        <v>2147152</v>
      </c>
      <c r="L17" s="1581">
        <v>6.10652690797464</v>
      </c>
      <c r="M17" s="1582">
        <v>94.311026233544254</v>
      </c>
      <c r="N17" s="1584">
        <v>40</v>
      </c>
      <c r="O17" s="1582">
        <v>0.7</v>
      </c>
      <c r="P17" s="1583">
        <v>17560.024534859946</v>
      </c>
    </row>
    <row r="18" spans="3:16" x14ac:dyDescent="0.45">
      <c r="C18" s="1076">
        <v>2017</v>
      </c>
      <c r="D18" s="981">
        <v>1995640</v>
      </c>
      <c r="E18" s="1584">
        <v>1359916</v>
      </c>
      <c r="F18" s="1584">
        <v>127904</v>
      </c>
      <c r="G18" s="1584"/>
      <c r="H18" s="1584">
        <v>786</v>
      </c>
      <c r="I18" s="1584">
        <v>52</v>
      </c>
      <c r="J18" s="1584">
        <v>103</v>
      </c>
      <c r="K18" s="1584">
        <v>2137354</v>
      </c>
      <c r="L18" s="1581">
        <v>5.1612515283317633</v>
      </c>
      <c r="M18" s="1582">
        <v>94.052867971257044</v>
      </c>
      <c r="N18" s="1584">
        <v>39</v>
      </c>
      <c r="O18" s="1582">
        <v>0.65</v>
      </c>
      <c r="P18" s="1583">
        <v>16710.611083312488</v>
      </c>
    </row>
    <row r="19" spans="3:16" x14ac:dyDescent="0.45">
      <c r="C19" s="1076">
        <v>2018</v>
      </c>
      <c r="D19" s="981">
        <v>2165323</v>
      </c>
      <c r="E19" s="1584">
        <v>1436410</v>
      </c>
      <c r="F19" s="1584">
        <v>124339</v>
      </c>
      <c r="G19" s="1584"/>
      <c r="H19" s="1584">
        <v>907</v>
      </c>
      <c r="I19" s="1584">
        <v>59</v>
      </c>
      <c r="J19" s="1584">
        <v>98</v>
      </c>
      <c r="K19" s="1584">
        <v>2092691</v>
      </c>
      <c r="L19" s="1581">
        <v>4.5258836672404072</v>
      </c>
      <c r="M19" s="1582">
        <v>86.562332481673053</v>
      </c>
      <c r="N19" s="1584">
        <v>36.067638534030436</v>
      </c>
      <c r="O19" s="1582">
        <v>0.60703739415162339</v>
      </c>
      <c r="P19" s="1583">
        <v>16830.527831171235</v>
      </c>
    </row>
    <row r="20" spans="3:16" x14ac:dyDescent="0.45">
      <c r="C20" s="1076">
        <v>2019</v>
      </c>
      <c r="D20" s="981">
        <v>2182818</v>
      </c>
      <c r="E20" s="1584">
        <v>1442339</v>
      </c>
      <c r="F20" s="1584">
        <v>126683</v>
      </c>
      <c r="G20" s="1584"/>
      <c r="H20" s="1584">
        <v>922</v>
      </c>
      <c r="I20" s="1584">
        <v>53</v>
      </c>
      <c r="J20" s="1584">
        <v>55</v>
      </c>
      <c r="K20" s="1584">
        <v>1931431</v>
      </c>
      <c r="L20" s="1581">
        <v>2.5196786905733783</v>
      </c>
      <c r="M20" s="1582">
        <v>87.831640134531483</v>
      </c>
      <c r="N20" s="1584">
        <v>36.596516722721447</v>
      </c>
      <c r="O20" s="1582">
        <v>0.55795684417232472</v>
      </c>
      <c r="P20" s="1583">
        <v>15246.17351973035</v>
      </c>
    </row>
    <row r="21" spans="3:16" x14ac:dyDescent="0.45">
      <c r="C21" s="1076">
        <v>2021</v>
      </c>
      <c r="D21" s="981">
        <v>2103963</v>
      </c>
      <c r="E21" s="1584">
        <v>1326119</v>
      </c>
      <c r="F21" s="1584">
        <v>118770</v>
      </c>
      <c r="G21" s="1584">
        <v>5143</v>
      </c>
      <c r="H21" s="1584">
        <v>1898</v>
      </c>
      <c r="I21" s="1584">
        <v>63</v>
      </c>
      <c r="J21" s="1584">
        <v>193</v>
      </c>
      <c r="K21" s="1584">
        <v>2077121</v>
      </c>
      <c r="L21" s="1581">
        <v>9.1731651174474074</v>
      </c>
      <c r="M21" s="1582">
        <v>89.562098122415861</v>
      </c>
      <c r="N21" s="1584">
        <v>38.470697916595434</v>
      </c>
      <c r="O21" s="1582">
        <v>0.67279864045816806</v>
      </c>
      <c r="P21" s="1583">
        <v>17488.59981476804</v>
      </c>
    </row>
    <row r="22" spans="3:16" x14ac:dyDescent="0.45">
      <c r="C22" s="1033">
        <v>2022</v>
      </c>
      <c r="D22" s="988">
        <v>2173061</v>
      </c>
      <c r="E22" s="1585">
        <v>1364128</v>
      </c>
      <c r="F22" s="1585">
        <v>116510</v>
      </c>
      <c r="G22" s="1585">
        <v>5408</v>
      </c>
      <c r="H22" s="1585">
        <v>2103</v>
      </c>
      <c r="I22" s="1585">
        <v>22</v>
      </c>
      <c r="J22" s="1585">
        <v>114</v>
      </c>
      <c r="K22" s="1585">
        <v>2541540</v>
      </c>
      <c r="L22" s="1586">
        <v>5.2460561392432155</v>
      </c>
      <c r="M22" s="1587">
        <v>85.409873560252407</v>
      </c>
      <c r="N22" s="1585">
        <v>35.239766073780949</v>
      </c>
      <c r="O22" s="1587">
        <v>0.76871749263717482</v>
      </c>
      <c r="P22" s="1588">
        <v>21813.921551798128</v>
      </c>
    </row>
    <row r="23" spans="3:16" s="2562" customFormat="1" x14ac:dyDescent="0.45">
      <c r="C23" s="2580"/>
      <c r="D23" s="981"/>
      <c r="E23" s="1584"/>
      <c r="F23" s="1584"/>
      <c r="G23" s="1584"/>
      <c r="H23" s="1584"/>
      <c r="I23" s="1584"/>
      <c r="J23" s="1584"/>
      <c r="K23" s="1584"/>
      <c r="L23" s="1582"/>
      <c r="M23" s="1582"/>
      <c r="N23" s="1584"/>
      <c r="O23" s="1582"/>
      <c r="P23" s="1583"/>
    </row>
    <row r="24" spans="3:16" x14ac:dyDescent="0.45">
      <c r="C24" s="1308" t="s">
        <v>2479</v>
      </c>
      <c r="M24" s="1590"/>
    </row>
    <row r="25" spans="3:16" x14ac:dyDescent="0.45">
      <c r="C25" s="3888" t="s">
        <v>6468</v>
      </c>
      <c r="D25" s="3888"/>
      <c r="E25" s="3888"/>
      <c r="F25" s="3888"/>
      <c r="G25" s="3888"/>
      <c r="H25" s="3888"/>
      <c r="I25" s="3888"/>
      <c r="J25" s="3888"/>
      <c r="K25" s="3888"/>
      <c r="L25" s="3888"/>
      <c r="M25" s="3888"/>
      <c r="N25" s="3888"/>
      <c r="O25" s="3888"/>
      <c r="P25" s="3888"/>
    </row>
    <row r="26" spans="3:16" x14ac:dyDescent="0.45">
      <c r="F26" s="1591"/>
    </row>
    <row r="27" spans="3:16" x14ac:dyDescent="0.45">
      <c r="F27" s="1591"/>
    </row>
    <row r="28" spans="3:16" x14ac:dyDescent="0.45">
      <c r="F28" s="1591"/>
    </row>
    <row r="29" spans="3:16" ht="18.600000000000001" customHeight="1" x14ac:dyDescent="0.45">
      <c r="C29" s="1374" t="s">
        <v>6469</v>
      </c>
      <c r="D29" s="1374"/>
      <c r="E29" s="1374"/>
      <c r="F29" s="1374"/>
      <c r="G29" s="1374"/>
      <c r="H29" s="1374"/>
    </row>
    <row r="45" spans="3:8" ht="17.399999999999999" customHeight="1" x14ac:dyDescent="0.45">
      <c r="C45" s="332" t="s">
        <v>6470</v>
      </c>
      <c r="D45" s="332"/>
      <c r="E45" s="332"/>
      <c r="F45" s="332"/>
      <c r="G45" s="332"/>
      <c r="H45" s="332"/>
    </row>
    <row r="49" spans="3:16" x14ac:dyDescent="0.45">
      <c r="C49" s="3887" t="s">
        <v>6471</v>
      </c>
      <c r="D49" s="3887"/>
      <c r="E49" s="3887"/>
      <c r="F49" s="3887"/>
      <c r="G49" s="3887"/>
      <c r="H49" s="3887"/>
      <c r="I49" s="3887"/>
      <c r="J49" s="3887"/>
      <c r="K49" s="3887"/>
      <c r="L49" s="3887"/>
      <c r="M49" s="3887"/>
      <c r="N49" s="3887"/>
      <c r="O49" s="3887"/>
      <c r="P49" s="3887"/>
    </row>
    <row r="50" spans="3:16" ht="52.2" x14ac:dyDescent="0.45">
      <c r="C50" s="2581" t="s">
        <v>5293</v>
      </c>
      <c r="D50" s="2581" t="s">
        <v>1558</v>
      </c>
      <c r="E50" s="2581" t="s">
        <v>1559</v>
      </c>
      <c r="F50" s="2581" t="s">
        <v>1560</v>
      </c>
      <c r="G50" s="2581" t="s">
        <v>4646</v>
      </c>
      <c r="H50" s="2581" t="s">
        <v>1561</v>
      </c>
      <c r="I50" s="2581" t="s">
        <v>1562</v>
      </c>
      <c r="J50" s="2581" t="s">
        <v>1563</v>
      </c>
      <c r="K50" s="2581" t="s">
        <v>1564</v>
      </c>
      <c r="L50" s="2581" t="s">
        <v>1565</v>
      </c>
      <c r="M50" s="2581" t="s">
        <v>4647</v>
      </c>
      <c r="N50" s="2581" t="s">
        <v>1566</v>
      </c>
      <c r="O50" s="2581" t="s">
        <v>1567</v>
      </c>
      <c r="P50" s="2581" t="s">
        <v>1568</v>
      </c>
    </row>
    <row r="51" spans="3:16" x14ac:dyDescent="0.45">
      <c r="C51" s="2578" t="s">
        <v>433</v>
      </c>
      <c r="D51" s="1592">
        <v>2173061</v>
      </c>
      <c r="E51" s="1592">
        <v>1364128</v>
      </c>
      <c r="F51" s="1592">
        <v>116510</v>
      </c>
      <c r="G51" s="1592">
        <v>5408</v>
      </c>
      <c r="H51" s="1592">
        <v>2103</v>
      </c>
      <c r="I51" s="385">
        <v>22</v>
      </c>
      <c r="J51" s="1592">
        <v>114</v>
      </c>
      <c r="K51" s="386">
        <v>2541540</v>
      </c>
      <c r="L51" s="1582">
        <v>5.2460561392432155</v>
      </c>
      <c r="M51" s="1582">
        <v>85.409873560252407</v>
      </c>
      <c r="N51" s="1584">
        <v>35.239766073780949</v>
      </c>
      <c r="O51" s="1582">
        <v>0.76871749263717482</v>
      </c>
      <c r="P51" s="1583">
        <v>21813.921551798128</v>
      </c>
    </row>
    <row r="52" spans="3:16" x14ac:dyDescent="0.45">
      <c r="C52" s="2578" t="s">
        <v>1994</v>
      </c>
      <c r="D52" s="1592">
        <v>1340440</v>
      </c>
      <c r="E52" s="1592">
        <v>841756</v>
      </c>
      <c r="F52" s="1592">
        <v>85801</v>
      </c>
      <c r="G52" s="1592">
        <v>3552</v>
      </c>
      <c r="H52" s="1592">
        <v>1767</v>
      </c>
      <c r="I52" s="385">
        <v>19</v>
      </c>
      <c r="J52" s="1592">
        <v>109</v>
      </c>
      <c r="K52" s="386">
        <v>2008786</v>
      </c>
      <c r="L52" s="1582">
        <v>8.1316582614663844</v>
      </c>
      <c r="M52" s="1582">
        <v>101.93096336705648</v>
      </c>
      <c r="N52" s="1584">
        <v>42.830813281681998</v>
      </c>
      <c r="O52" s="1582">
        <v>1.0027614840020145</v>
      </c>
      <c r="P52" s="1583">
        <v>23412.151373527118</v>
      </c>
    </row>
    <row r="53" spans="3:16" x14ac:dyDescent="0.45">
      <c r="C53" s="630" t="s">
        <v>1995</v>
      </c>
      <c r="D53" s="1593">
        <v>832621</v>
      </c>
      <c r="E53" s="1593">
        <v>522372</v>
      </c>
      <c r="F53" s="1593">
        <v>30709</v>
      </c>
      <c r="G53" s="1593">
        <v>1856</v>
      </c>
      <c r="H53" s="1593">
        <v>336</v>
      </c>
      <c r="I53" s="387">
        <v>3</v>
      </c>
      <c r="J53" s="1593">
        <v>5</v>
      </c>
      <c r="K53" s="388">
        <v>532754</v>
      </c>
      <c r="L53" s="1587">
        <v>0.60051331878489733</v>
      </c>
      <c r="M53" s="1587">
        <v>58.787607299012969</v>
      </c>
      <c r="N53" s="1585">
        <v>23.568751276603919</v>
      </c>
      <c r="O53" s="1587">
        <v>0.40888164764778551</v>
      </c>
      <c r="P53" s="1588">
        <v>17348.464619492657</v>
      </c>
    </row>
    <row r="54" spans="3:16" s="2562" customFormat="1" x14ac:dyDescent="0.45">
      <c r="C54" s="389" t="s">
        <v>6468</v>
      </c>
      <c r="E54" s="389"/>
      <c r="F54" s="389"/>
      <c r="G54" s="389"/>
      <c r="H54" s="389"/>
      <c r="I54" s="389"/>
      <c r="J54" s="389"/>
      <c r="K54" s="389"/>
      <c r="L54" s="389"/>
      <c r="M54" s="389"/>
      <c r="N54" s="389"/>
      <c r="O54" s="389"/>
      <c r="P54" s="389"/>
    </row>
    <row r="55" spans="3:16" s="2562" customFormat="1" x14ac:dyDescent="0.45">
      <c r="C55" s="1271"/>
    </row>
    <row r="56" spans="3:16" x14ac:dyDescent="0.45">
      <c r="C56" s="3887" t="s">
        <v>5292</v>
      </c>
      <c r="D56" s="3887"/>
      <c r="E56" s="3887"/>
      <c r="F56" s="3887"/>
      <c r="G56" s="3887"/>
      <c r="H56" s="3887"/>
      <c r="I56" s="3887"/>
      <c r="J56" s="3887"/>
      <c r="K56" s="3887"/>
      <c r="L56" s="3887"/>
      <c r="M56" s="3887"/>
      <c r="N56" s="3887"/>
      <c r="O56" s="3887"/>
      <c r="P56" s="3887"/>
    </row>
    <row r="57" spans="3:16" ht="52.2" x14ac:dyDescent="0.45">
      <c r="C57" s="1505" t="s">
        <v>5293</v>
      </c>
      <c r="D57" s="1505" t="s">
        <v>1558</v>
      </c>
      <c r="E57" s="1505" t="s">
        <v>1559</v>
      </c>
      <c r="F57" s="1505" t="s">
        <v>1560</v>
      </c>
      <c r="G57" s="1505" t="s">
        <v>4646</v>
      </c>
      <c r="H57" s="1505" t="s">
        <v>1561</v>
      </c>
      <c r="I57" s="1505" t="s">
        <v>1562</v>
      </c>
      <c r="J57" s="1505" t="s">
        <v>1563</v>
      </c>
      <c r="K57" s="1505" t="s">
        <v>1564</v>
      </c>
      <c r="L57" s="1505" t="s">
        <v>1565</v>
      </c>
      <c r="M57" s="1505" t="s">
        <v>4647</v>
      </c>
      <c r="N57" s="1505" t="s">
        <v>1566</v>
      </c>
      <c r="O57" s="1505" t="s">
        <v>1567</v>
      </c>
      <c r="P57" s="1505" t="s">
        <v>1568</v>
      </c>
    </row>
    <row r="58" spans="3:16" x14ac:dyDescent="0.45">
      <c r="C58" s="626" t="s">
        <v>433</v>
      </c>
      <c r="D58" s="1592">
        <v>2103963</v>
      </c>
      <c r="E58" s="1592">
        <v>1326119</v>
      </c>
      <c r="F58" s="1592">
        <v>118770</v>
      </c>
      <c r="G58" s="1592">
        <v>5143</v>
      </c>
      <c r="H58" s="1592">
        <v>1898</v>
      </c>
      <c r="I58" s="385">
        <v>63</v>
      </c>
      <c r="J58" s="1592">
        <v>193</v>
      </c>
      <c r="K58" s="386">
        <v>2077121</v>
      </c>
      <c r="L58" s="1582">
        <v>9.1731651174474074</v>
      </c>
      <c r="M58" s="1582">
        <v>89.562098122415861</v>
      </c>
      <c r="N58" s="1584">
        <v>38.470697916595434</v>
      </c>
      <c r="O58" s="1582">
        <v>0.67279864045816806</v>
      </c>
      <c r="P58" s="1583">
        <v>17488.59981476804</v>
      </c>
    </row>
    <row r="59" spans="3:16" x14ac:dyDescent="0.45">
      <c r="C59" s="626" t="s">
        <v>1994</v>
      </c>
      <c r="D59" s="1592">
        <v>1298732</v>
      </c>
      <c r="E59" s="1592">
        <v>811237</v>
      </c>
      <c r="F59" s="1592">
        <v>88620</v>
      </c>
      <c r="G59" s="1592">
        <v>3458</v>
      </c>
      <c r="H59" s="1592">
        <v>1629</v>
      </c>
      <c r="I59" s="385">
        <v>60</v>
      </c>
      <c r="J59" s="1592">
        <v>177</v>
      </c>
      <c r="K59" s="386">
        <v>1667431</v>
      </c>
      <c r="L59" s="1582">
        <v>13.62867781805638</v>
      </c>
      <c r="M59" s="1582">
        <v>109.24057951005686</v>
      </c>
      <c r="N59" s="1584">
        <v>47.277980313105424</v>
      </c>
      <c r="O59" s="1582">
        <v>0.88955958013384895</v>
      </c>
      <c r="P59" s="1583">
        <v>18815.515684946968</v>
      </c>
    </row>
    <row r="60" spans="3:16" x14ac:dyDescent="0.45">
      <c r="C60" s="630" t="s">
        <v>1995</v>
      </c>
      <c r="D60" s="1593">
        <v>805231</v>
      </c>
      <c r="E60" s="1593">
        <v>514882</v>
      </c>
      <c r="F60" s="1593">
        <v>30150</v>
      </c>
      <c r="G60" s="1593">
        <v>1685</v>
      </c>
      <c r="H60" s="1593">
        <v>269</v>
      </c>
      <c r="I60" s="387">
        <v>3</v>
      </c>
      <c r="J60" s="1593">
        <v>16</v>
      </c>
      <c r="K60" s="388">
        <v>409690</v>
      </c>
      <c r="L60" s="1587">
        <v>1.9870074550035952</v>
      </c>
      <c r="M60" s="1587">
        <v>58.557106288431136</v>
      </c>
      <c r="N60" s="1585">
        <v>24.859024554204268</v>
      </c>
      <c r="O60" s="1587">
        <v>0.3377941548793349</v>
      </c>
      <c r="P60" s="1588">
        <v>13588.391376451078</v>
      </c>
    </row>
    <row r="61" spans="3:16" x14ac:dyDescent="0.45">
      <c r="C61" s="389" t="s">
        <v>5562</v>
      </c>
      <c r="E61" s="389"/>
      <c r="F61" s="389"/>
      <c r="G61" s="389"/>
      <c r="H61" s="389"/>
      <c r="I61" s="389"/>
      <c r="J61" s="389"/>
      <c r="K61" s="389"/>
      <c r="L61" s="389"/>
      <c r="M61" s="389"/>
      <c r="N61" s="389"/>
      <c r="O61" s="389"/>
      <c r="P61" s="389"/>
    </row>
    <row r="63" spans="3:16" ht="17.399999999999999" customHeight="1" x14ac:dyDescent="0.45">
      <c r="C63" s="1328" t="s">
        <v>5278</v>
      </c>
      <c r="D63" s="1328"/>
      <c r="E63" s="1328"/>
      <c r="F63" s="1328"/>
      <c r="G63" s="1328"/>
      <c r="H63" s="1328"/>
      <c r="I63" s="1328"/>
      <c r="J63" s="1328"/>
      <c r="K63" s="1328"/>
      <c r="L63" s="1328"/>
      <c r="M63" s="1328"/>
      <c r="N63" s="1328"/>
      <c r="O63" s="1328"/>
    </row>
    <row r="64" spans="3:16" ht="69.599999999999994" x14ac:dyDescent="0.45">
      <c r="C64" s="1505"/>
      <c r="D64" s="1505" t="s">
        <v>1559</v>
      </c>
      <c r="E64" s="1505" t="s">
        <v>1560</v>
      </c>
      <c r="F64" s="1505" t="s">
        <v>4646</v>
      </c>
      <c r="G64" s="1505" t="s">
        <v>1561</v>
      </c>
      <c r="H64" s="1505" t="s">
        <v>1562</v>
      </c>
      <c r="I64" s="1505" t="s">
        <v>1563</v>
      </c>
      <c r="J64" s="1505" t="s">
        <v>1564</v>
      </c>
      <c r="K64" s="1505" t="s">
        <v>1565</v>
      </c>
      <c r="L64" s="1505" t="s">
        <v>4647</v>
      </c>
      <c r="M64" s="1505" t="s">
        <v>1566</v>
      </c>
      <c r="N64" s="1505" t="s">
        <v>1567</v>
      </c>
      <c r="O64" s="1505" t="s">
        <v>1568</v>
      </c>
      <c r="P64" s="1505" t="s">
        <v>4648</v>
      </c>
    </row>
    <row r="65" spans="3:16" x14ac:dyDescent="0.45">
      <c r="C65" s="626" t="s">
        <v>433</v>
      </c>
      <c r="D65" s="1592">
        <v>1237947</v>
      </c>
      <c r="E65" s="1592">
        <v>108040</v>
      </c>
      <c r="F65" s="1592">
        <v>2272</v>
      </c>
      <c r="G65" s="1592">
        <v>397</v>
      </c>
      <c r="H65" s="385">
        <v>41</v>
      </c>
      <c r="I65" s="1592">
        <v>106</v>
      </c>
      <c r="J65" s="386">
        <v>1667644</v>
      </c>
      <c r="K65" s="1589"/>
      <c r="L65" s="1582">
        <f>(E65/D65)*1000</f>
        <v>87.273526249508265</v>
      </c>
      <c r="M65" s="1584">
        <f>(E65/P65)*1000000</f>
        <v>36.763417925221844</v>
      </c>
      <c r="N65" s="1582">
        <f>(J65/P65)*1000</f>
        <v>0.56745921253691833</v>
      </c>
      <c r="O65" s="1583">
        <f>(J65/E65)*1000</f>
        <v>15435.431321732691</v>
      </c>
      <c r="P65" s="1592">
        <v>2938790953</v>
      </c>
    </row>
    <row r="66" spans="3:16" x14ac:dyDescent="0.45">
      <c r="C66" s="626" t="s">
        <v>1995</v>
      </c>
      <c r="D66" s="1592">
        <v>470046</v>
      </c>
      <c r="E66" s="1592">
        <v>25992</v>
      </c>
      <c r="F66" s="1592">
        <v>1504</v>
      </c>
      <c r="G66" s="1592">
        <v>62</v>
      </c>
      <c r="H66" s="385">
        <v>1</v>
      </c>
      <c r="I66" s="1592">
        <v>14</v>
      </c>
      <c r="J66" s="386">
        <v>321712</v>
      </c>
      <c r="K66" s="1594"/>
      <c r="L66" s="1582">
        <f>(E66/D66)*1000</f>
        <v>55.296715640596879</v>
      </c>
      <c r="M66" s="1584">
        <f>(E66/P66)*1000000</f>
        <v>22.712929585959774</v>
      </c>
      <c r="N66" s="1582">
        <f>(J66/P66)*1000</f>
        <v>0.28112580805472032</v>
      </c>
      <c r="O66" s="1583">
        <f>(J66/E66)*1000</f>
        <v>12377.346875961834</v>
      </c>
      <c r="P66" s="1592">
        <v>1144370210</v>
      </c>
    </row>
    <row r="67" spans="3:16" x14ac:dyDescent="0.45">
      <c r="C67" s="630" t="s">
        <v>1994</v>
      </c>
      <c r="D67" s="1593">
        <v>767901</v>
      </c>
      <c r="E67" s="1593">
        <v>82048</v>
      </c>
      <c r="F67" s="1593">
        <v>768</v>
      </c>
      <c r="G67" s="1593">
        <v>335</v>
      </c>
      <c r="H67" s="387">
        <v>40</v>
      </c>
      <c r="I67" s="1593">
        <v>92</v>
      </c>
      <c r="J67" s="388">
        <v>1345932</v>
      </c>
      <c r="K67" s="1595"/>
      <c r="L67" s="1587">
        <f>(E67/D67)*1000</f>
        <v>106.84710659316761</v>
      </c>
      <c r="M67" s="1585">
        <f>(E67/P67)*1000000</f>
        <v>45.723947585909066</v>
      </c>
      <c r="N67" s="1587">
        <f>(J67/P67)*1000</f>
        <v>0.75006489155369738</v>
      </c>
      <c r="O67" s="1588">
        <f>(J67/E67)*1000</f>
        <v>16404.202418096724</v>
      </c>
      <c r="P67" s="1593">
        <v>1794420743</v>
      </c>
    </row>
    <row r="68" spans="3:16" x14ac:dyDescent="0.45">
      <c r="C68" s="3888" t="s">
        <v>5563</v>
      </c>
      <c r="D68" s="3888"/>
      <c r="E68" s="3888"/>
      <c r="F68" s="3888"/>
      <c r="G68" s="3888"/>
      <c r="H68" s="3888"/>
      <c r="I68" s="3888"/>
      <c r="J68" s="3888"/>
      <c r="K68" s="3888"/>
      <c r="L68" s="3888"/>
      <c r="M68" s="3888"/>
      <c r="N68" s="3888"/>
      <c r="O68" s="3888"/>
      <c r="P68" s="3888"/>
    </row>
  </sheetData>
  <mergeCells count="12">
    <mergeCell ref="C56:P56"/>
    <mergeCell ref="C68:P68"/>
    <mergeCell ref="C1:D1"/>
    <mergeCell ref="A3:B3"/>
    <mergeCell ref="C3:P3"/>
    <mergeCell ref="A4:B4"/>
    <mergeCell ref="C4:P4"/>
    <mergeCell ref="A5:B5"/>
    <mergeCell ref="C5:P5"/>
    <mergeCell ref="C6:P6"/>
    <mergeCell ref="C25:P25"/>
    <mergeCell ref="C49:P49"/>
  </mergeCells>
  <hyperlinks>
    <hyperlink ref="A1" location="'ODS 8.'!A1" display="REGRESAR" xr:uid="{00000000-0004-0000-F000-000000000000}"/>
    <hyperlink ref="C1:D1" location="'Metadato 8.8.1'!A1" display="VER METADATO" xr:uid="{00000000-0004-0000-F000-000001000000}"/>
    <hyperlink ref="C24" r:id="rId1" xr:uid="{00000000-0004-0000-F000-000002000000}"/>
  </hyperlinks>
  <pageMargins left="0.7" right="0.7" top="0.75" bottom="0.75" header="0.3" footer="0.3"/>
  <pageSetup orientation="portrait" r:id="rId2"/>
  <drawing r:id="rId3"/>
</worksheet>
</file>

<file path=xl/worksheets/sheet2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100-000000000000}">
  <sheetPr codeName="Hoja236">
    <tabColor theme="0" tint="-0.499984740745262"/>
  </sheetPr>
  <dimension ref="A1:I37"/>
  <sheetViews>
    <sheetView showGridLines="0" zoomScaleNormal="100" workbookViewId="0">
      <pane ySplit="1" topLeftCell="A2" activePane="bottomLeft" state="frozen"/>
      <selection pane="bottomLeft" activeCell="B1" sqref="B1"/>
    </sheetView>
  </sheetViews>
  <sheetFormatPr baseColWidth="10" defaultColWidth="11.44140625" defaultRowHeight="17.399999999999999" x14ac:dyDescent="0.3"/>
  <cols>
    <col min="1" max="1" width="11.44140625" style="1305"/>
    <col min="2" max="2" width="26.44140625" style="1305" customWidth="1"/>
    <col min="3" max="3" width="24" style="1305" customWidth="1"/>
    <col min="4" max="4" width="85.77734375" style="1305" customWidth="1"/>
    <col min="5" max="5" width="11.44140625" style="1305"/>
    <col min="6" max="6" width="7.21875" style="1305" customWidth="1"/>
    <col min="7" max="7" width="2" style="1305" customWidth="1"/>
    <col min="8" max="16384" width="11.44140625" style="1305"/>
  </cols>
  <sheetData>
    <row r="1" spans="1:6" x14ac:dyDescent="0.3">
      <c r="B1" s="481" t="s">
        <v>337</v>
      </c>
    </row>
    <row r="2" spans="1:6" ht="18" thickBot="1" x14ac:dyDescent="0.35"/>
    <row r="3" spans="1:6" ht="23.25" customHeight="1" thickBot="1" x14ac:dyDescent="0.35">
      <c r="B3" s="3834" t="s">
        <v>370</v>
      </c>
      <c r="C3" s="3834"/>
      <c r="D3" s="3834"/>
      <c r="F3" s="1267" t="s">
        <v>371</v>
      </c>
    </row>
    <row r="4" spans="1:6" ht="34.799999999999997" x14ac:dyDescent="0.3">
      <c r="A4" s="1306"/>
      <c r="B4" s="3142" t="s">
        <v>449</v>
      </c>
      <c r="C4" s="3142"/>
      <c r="D4" s="44" t="s">
        <v>30</v>
      </c>
    </row>
    <row r="5" spans="1:6" ht="48" customHeight="1" x14ac:dyDescent="0.3">
      <c r="B5" s="3142" t="s">
        <v>373</v>
      </c>
      <c r="C5" s="3142"/>
      <c r="D5" s="44" t="s">
        <v>97</v>
      </c>
    </row>
    <row r="6" spans="1:6" ht="16.5" customHeight="1" x14ac:dyDescent="0.3">
      <c r="B6" s="3142" t="s">
        <v>374</v>
      </c>
      <c r="C6" s="3142"/>
      <c r="D6" s="45" t="s">
        <v>1494</v>
      </c>
    </row>
    <row r="7" spans="1:6" ht="34.799999999999997" x14ac:dyDescent="0.3">
      <c r="B7" s="3143" t="s">
        <v>375</v>
      </c>
      <c r="C7" s="3143"/>
      <c r="D7" s="46" t="s">
        <v>4050</v>
      </c>
    </row>
    <row r="8" spans="1:6" x14ac:dyDescent="0.3">
      <c r="B8" s="3172" t="s">
        <v>2480</v>
      </c>
      <c r="C8" s="3172"/>
      <c r="D8" s="1266" t="s">
        <v>2585</v>
      </c>
    </row>
    <row r="9" spans="1:6" x14ac:dyDescent="0.45">
      <c r="B9" s="178"/>
      <c r="C9" s="178"/>
      <c r="D9" s="178"/>
    </row>
    <row r="10" spans="1:6" ht="23.25" customHeight="1" x14ac:dyDescent="0.3">
      <c r="B10" s="3834" t="s">
        <v>376</v>
      </c>
      <c r="C10" s="3834"/>
      <c r="D10" s="3834"/>
    </row>
    <row r="11" spans="1:6" ht="15" customHeight="1" x14ac:dyDescent="0.3">
      <c r="B11" s="3185" t="s">
        <v>377</v>
      </c>
      <c r="C11" s="3156"/>
      <c r="D11" s="44" t="s">
        <v>439</v>
      </c>
    </row>
    <row r="12" spans="1:6" ht="15" customHeight="1" x14ac:dyDescent="0.3">
      <c r="B12" s="3143" t="s">
        <v>379</v>
      </c>
      <c r="C12" s="3143"/>
      <c r="D12" s="661" t="s">
        <v>1557</v>
      </c>
    </row>
    <row r="13" spans="1:6" ht="15" customHeight="1" x14ac:dyDescent="0.3">
      <c r="B13" s="3142" t="s">
        <v>380</v>
      </c>
      <c r="C13" s="3142"/>
      <c r="D13" s="603" t="s">
        <v>1494</v>
      </c>
    </row>
    <row r="14" spans="1:6" ht="15" customHeight="1" x14ac:dyDescent="0.3">
      <c r="B14" s="3142" t="s">
        <v>381</v>
      </c>
      <c r="C14" s="3156"/>
      <c r="D14" s="603" t="s">
        <v>18</v>
      </c>
    </row>
    <row r="15" spans="1:6" ht="300" customHeight="1" x14ac:dyDescent="0.3">
      <c r="B15" s="3151" t="s">
        <v>382</v>
      </c>
      <c r="C15" s="3152"/>
      <c r="D15" s="3259" t="s">
        <v>6021</v>
      </c>
    </row>
    <row r="16" spans="1:6" ht="180.75" customHeight="1" x14ac:dyDescent="0.3">
      <c r="B16" s="3167"/>
      <c r="C16" s="3168"/>
      <c r="D16" s="3260"/>
    </row>
    <row r="17" spans="1:9" ht="177.75" customHeight="1" x14ac:dyDescent="0.3">
      <c r="B17" s="3142" t="s">
        <v>383</v>
      </c>
      <c r="C17" s="3142"/>
      <c r="D17" s="44"/>
    </row>
    <row r="18" spans="1:9" ht="19.5" customHeight="1" x14ac:dyDescent="0.3">
      <c r="B18" s="3142" t="s">
        <v>384</v>
      </c>
      <c r="C18" s="3142"/>
      <c r="D18" s="57" t="s">
        <v>469</v>
      </c>
    </row>
    <row r="19" spans="1:9" ht="104.4" x14ac:dyDescent="0.3">
      <c r="B19" s="3143" t="s">
        <v>386</v>
      </c>
      <c r="C19" s="3143"/>
      <c r="D19" s="44" t="s">
        <v>6231</v>
      </c>
    </row>
    <row r="20" spans="1:9" ht="330.6" x14ac:dyDescent="0.3">
      <c r="B20" s="3144" t="s">
        <v>387</v>
      </c>
      <c r="C20" s="3145"/>
      <c r="D20" s="57" t="s">
        <v>1569</v>
      </c>
    </row>
    <row r="21" spans="1:9" ht="15" customHeight="1" x14ac:dyDescent="0.3">
      <c r="B21" s="3142" t="s">
        <v>388</v>
      </c>
      <c r="C21" s="3142"/>
      <c r="D21" s="44" t="s">
        <v>424</v>
      </c>
    </row>
    <row r="22" spans="1:9" ht="15" customHeight="1" x14ac:dyDescent="0.3">
      <c r="B22" s="3146" t="s">
        <v>390</v>
      </c>
      <c r="C22" s="54" t="s">
        <v>391</v>
      </c>
      <c r="D22" s="44"/>
    </row>
    <row r="23" spans="1:9" ht="15" customHeight="1" x14ac:dyDescent="0.3">
      <c r="B23" s="3147"/>
      <c r="C23" s="577" t="s">
        <v>393</v>
      </c>
      <c r="D23" s="57"/>
    </row>
    <row r="24" spans="1:9" ht="15" customHeight="1" x14ac:dyDescent="0.3">
      <c r="B24" s="3142" t="s">
        <v>395</v>
      </c>
      <c r="C24" s="3142"/>
      <c r="D24" s="44"/>
    </row>
    <row r="25" spans="1:9" ht="34.799999999999997" x14ac:dyDescent="0.3">
      <c r="B25" s="3142" t="s">
        <v>397</v>
      </c>
      <c r="C25" s="3142"/>
      <c r="D25" s="44" t="s">
        <v>1570</v>
      </c>
    </row>
    <row r="26" spans="1:9" ht="15" customHeight="1" x14ac:dyDescent="0.3">
      <c r="B26" s="3142" t="s">
        <v>399</v>
      </c>
      <c r="C26" s="3142"/>
      <c r="D26" s="57" t="s">
        <v>22</v>
      </c>
    </row>
    <row r="27" spans="1:9" ht="34.5" customHeight="1" x14ac:dyDescent="0.3">
      <c r="B27" s="3143" t="s">
        <v>401</v>
      </c>
      <c r="C27" s="3143"/>
      <c r="D27" s="44" t="s">
        <v>1571</v>
      </c>
    </row>
    <row r="28" spans="1:9" ht="15" customHeight="1" x14ac:dyDescent="0.3">
      <c r="B28" s="3149" t="s">
        <v>403</v>
      </c>
      <c r="C28" s="3150"/>
      <c r="D28" s="44"/>
    </row>
    <row r="29" spans="1:9" ht="112.5" customHeight="1" x14ac:dyDescent="0.3">
      <c r="B29" s="578" t="s">
        <v>404</v>
      </c>
      <c r="C29" s="579"/>
      <c r="D29" s="57" t="s">
        <v>5294</v>
      </c>
    </row>
    <row r="30" spans="1:9" ht="47.25" customHeight="1" x14ac:dyDescent="0.3">
      <c r="B30" s="3151" t="s">
        <v>405</v>
      </c>
      <c r="C30" s="3152"/>
      <c r="D30" s="61" t="s">
        <v>1572</v>
      </c>
    </row>
    <row r="31" spans="1:9" x14ac:dyDescent="0.3">
      <c r="B31" s="62"/>
      <c r="C31" s="62"/>
      <c r="D31" s="63"/>
    </row>
    <row r="32" spans="1:9" ht="23.25" customHeight="1" x14ac:dyDescent="0.3">
      <c r="A32" s="1600"/>
      <c r="B32" s="3834" t="s">
        <v>406</v>
      </c>
      <c r="C32" s="3834"/>
      <c r="D32" s="3834"/>
      <c r="E32" s="1237"/>
      <c r="F32" s="1237"/>
      <c r="G32" s="1237"/>
      <c r="H32" s="1237"/>
      <c r="I32" s="1237"/>
    </row>
    <row r="33" spans="2:4" x14ac:dyDescent="0.3">
      <c r="B33" s="3149" t="s">
        <v>407</v>
      </c>
      <c r="C33" s="3150"/>
      <c r="D33" s="57" t="s">
        <v>6473</v>
      </c>
    </row>
    <row r="34" spans="2:4" x14ac:dyDescent="0.3">
      <c r="B34" s="3149" t="s">
        <v>409</v>
      </c>
      <c r="C34" s="3150"/>
      <c r="D34" s="57" t="s">
        <v>2984</v>
      </c>
    </row>
    <row r="35" spans="2:4" x14ac:dyDescent="0.3">
      <c r="B35" s="3149" t="s">
        <v>411</v>
      </c>
      <c r="C35" s="3150"/>
      <c r="D35" s="57" t="s">
        <v>2986</v>
      </c>
    </row>
    <row r="36" spans="2:4" x14ac:dyDescent="0.3">
      <c r="B36" s="3149" t="s">
        <v>413</v>
      </c>
      <c r="C36" s="3150"/>
      <c r="D36" s="57" t="s">
        <v>2985</v>
      </c>
    </row>
    <row r="37" spans="2:4" x14ac:dyDescent="0.3">
      <c r="B37" s="3149" t="s">
        <v>415</v>
      </c>
      <c r="C37" s="3150"/>
      <c r="D37" s="1601" t="s">
        <v>6474</v>
      </c>
    </row>
  </sheetData>
  <mergeCells count="31">
    <mergeCell ref="D15:D16"/>
    <mergeCell ref="B3:D3"/>
    <mergeCell ref="B4:C4"/>
    <mergeCell ref="B5:C5"/>
    <mergeCell ref="B6:C6"/>
    <mergeCell ref="B7:C7"/>
    <mergeCell ref="B10:D10"/>
    <mergeCell ref="B8:C8"/>
    <mergeCell ref="B22:B23"/>
    <mergeCell ref="B11:C11"/>
    <mergeCell ref="B12:C12"/>
    <mergeCell ref="B13:C13"/>
    <mergeCell ref="B14:C14"/>
    <mergeCell ref="B15:C16"/>
    <mergeCell ref="B17:C17"/>
    <mergeCell ref="B18:C18"/>
    <mergeCell ref="B19:C19"/>
    <mergeCell ref="B20:C20"/>
    <mergeCell ref="B21:C21"/>
    <mergeCell ref="B37:C37"/>
    <mergeCell ref="B24:C24"/>
    <mergeCell ref="B25:C25"/>
    <mergeCell ref="B26:C26"/>
    <mergeCell ref="B27:C27"/>
    <mergeCell ref="B28:C28"/>
    <mergeCell ref="B30:C30"/>
    <mergeCell ref="B32:D32"/>
    <mergeCell ref="B33:C33"/>
    <mergeCell ref="B34:C34"/>
    <mergeCell ref="B35:C35"/>
    <mergeCell ref="B36:C36"/>
  </mergeCells>
  <dataValidations count="7">
    <dataValidation allowBlank="1" showDropDown="1" showInputMessage="1" showErrorMessage="1" sqref="D13" xr:uid="{00000000-0002-0000-F100-000000000000}"/>
    <dataValidation type="list" allowBlank="1" showInputMessage="1" showErrorMessage="1" sqref="D4" xr:uid="{00000000-0002-0000-F100-000001000000}">
      <formula1>ODS</formula1>
    </dataValidation>
    <dataValidation type="list" allowBlank="1" showInputMessage="1" showErrorMessage="1" sqref="D5" xr:uid="{00000000-0002-0000-F100-000002000000}">
      <formula1>Metas_ODS</formula1>
    </dataValidation>
    <dataValidation type="list" allowBlank="1" showInputMessage="1" showErrorMessage="1" sqref="D6" xr:uid="{00000000-0002-0000-F100-000003000000}">
      <formula1>Numero_indicador</formula1>
    </dataValidation>
    <dataValidation type="list" allowBlank="1" showInputMessage="1" showErrorMessage="1" sqref="D7" xr:uid="{00000000-0002-0000-F100-000004000000}">
      <formula1>Nombre_indicador_ODS</formula1>
    </dataValidation>
    <dataValidation type="list" allowBlank="1" showInputMessage="1" showErrorMessage="1" sqref="D14" xr:uid="{00000000-0002-0000-F100-000005000000}">
      <formula1>Tipo_indicador</formula1>
    </dataValidation>
    <dataValidation type="list" allowBlank="1" showInputMessage="1" showErrorMessage="1" sqref="D26" xr:uid="{00000000-0002-0000-F100-000006000000}">
      <formula1>Tipo_operación</formula1>
    </dataValidation>
  </dataValidations>
  <hyperlinks>
    <hyperlink ref="B1" location="'8.8.1'!A1" display="REGRESAR" xr:uid="{00000000-0004-0000-F100-000000000000}"/>
    <hyperlink ref="D8" r:id="rId1" xr:uid="{00000000-0004-0000-F100-000001000000}"/>
    <hyperlink ref="D37" r:id="rId2" display="msalazar@ins-cr.com" xr:uid="{00000000-0004-0000-F100-000002000000}"/>
  </hyperlinks>
  <pageMargins left="0.7" right="0.7" top="0.75" bottom="0.75" header="0.3" footer="0.3"/>
  <pageSetup orientation="portrait" r:id="rId3"/>
  <drawing r:id="rId4"/>
</worksheet>
</file>

<file path=xl/worksheets/sheet2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200-000000000000}">
  <sheetPr codeName="Hoja237"/>
  <dimension ref="A1:V36"/>
  <sheetViews>
    <sheetView showGridLines="0" workbookViewId="0">
      <pane ySplit="1" topLeftCell="A2" activePane="bottomLeft" state="frozen"/>
      <selection activeCell="H11" sqref="H11"/>
      <selection pane="bottomLeft" activeCell="H11" sqref="H11"/>
    </sheetView>
  </sheetViews>
  <sheetFormatPr baseColWidth="10" defaultColWidth="11.44140625" defaultRowHeight="17.399999999999999" x14ac:dyDescent="0.45"/>
  <cols>
    <col min="1" max="2" width="15" style="178" customWidth="1"/>
    <col min="3" max="3" width="8" style="178" customWidth="1"/>
    <col min="4" max="4" width="7.5546875" style="178" customWidth="1"/>
    <col min="5" max="5" width="2.44140625" style="178" customWidth="1"/>
    <col min="6" max="10" width="11.44140625" style="178"/>
    <col min="11" max="12" width="13" style="178" customWidth="1"/>
    <col min="13" max="16384" width="11.44140625" style="178"/>
  </cols>
  <sheetData>
    <row r="1" spans="1:22" s="1260" customFormat="1" ht="15" customHeight="1" x14ac:dyDescent="0.45">
      <c r="A1" s="576" t="s">
        <v>337</v>
      </c>
      <c r="C1" s="3456" t="s">
        <v>430</v>
      </c>
      <c r="D1" s="3456"/>
      <c r="E1" s="3456"/>
    </row>
    <row r="2" spans="1:22" s="1260" customFormat="1" ht="18.600000000000001" x14ac:dyDescent="0.45"/>
    <row r="3" spans="1:22" s="1260" customFormat="1" ht="18.600000000000001" x14ac:dyDescent="0.45">
      <c r="A3" s="3830" t="s">
        <v>339</v>
      </c>
      <c r="B3" s="3830"/>
      <c r="C3" s="3830" t="s">
        <v>1500</v>
      </c>
      <c r="D3" s="3830"/>
      <c r="E3" s="3830"/>
      <c r="F3" s="3830"/>
      <c r="G3" s="3830"/>
      <c r="H3" s="3830"/>
      <c r="I3" s="3830"/>
      <c r="J3" s="3830"/>
      <c r="K3" s="3830"/>
      <c r="L3" s="3830"/>
      <c r="M3" s="3830"/>
      <c r="N3" s="3830"/>
      <c r="O3" s="3830"/>
      <c r="P3" s="3830"/>
      <c r="Q3" s="3830"/>
      <c r="R3" s="3830"/>
      <c r="S3" s="3830"/>
      <c r="T3" s="3830"/>
      <c r="U3" s="3830"/>
      <c r="V3" s="1383"/>
    </row>
    <row r="4" spans="1:22" s="1260" customFormat="1" ht="18.600000000000001" x14ac:dyDescent="0.45">
      <c r="A4" s="3830" t="s">
        <v>340</v>
      </c>
      <c r="B4" s="3830"/>
      <c r="C4" s="3830" t="s">
        <v>97</v>
      </c>
      <c r="D4" s="3830"/>
      <c r="E4" s="3830"/>
      <c r="F4" s="3830"/>
      <c r="G4" s="3830"/>
      <c r="H4" s="3830"/>
      <c r="I4" s="3830"/>
      <c r="J4" s="3830"/>
      <c r="K4" s="3830"/>
      <c r="L4" s="3830"/>
      <c r="M4" s="3830"/>
      <c r="N4" s="3830"/>
      <c r="O4" s="3830"/>
      <c r="P4" s="3830"/>
      <c r="Q4" s="3830"/>
      <c r="R4" s="3830"/>
      <c r="S4" s="3830"/>
      <c r="T4" s="3830"/>
      <c r="U4" s="3830"/>
    </row>
    <row r="5" spans="1:22" s="1260" customFormat="1" ht="18.600000000000001" x14ac:dyDescent="0.45">
      <c r="A5" s="3830" t="s">
        <v>341</v>
      </c>
      <c r="B5" s="3830"/>
      <c r="C5" s="3830" t="s">
        <v>4052</v>
      </c>
      <c r="D5" s="3830"/>
      <c r="E5" s="3830"/>
      <c r="F5" s="3830"/>
      <c r="G5" s="3830"/>
      <c r="H5" s="3830"/>
      <c r="I5" s="3830"/>
      <c r="J5" s="3830"/>
      <c r="K5" s="3830"/>
      <c r="L5" s="3830"/>
      <c r="M5" s="3830"/>
      <c r="N5" s="3830"/>
      <c r="O5" s="3830"/>
      <c r="P5" s="3830"/>
      <c r="Q5" s="3830"/>
      <c r="R5" s="3830"/>
      <c r="S5" s="3830"/>
      <c r="T5" s="3830"/>
      <c r="U5" s="3830"/>
    </row>
    <row r="6" spans="1:22" s="1260" customFormat="1" ht="18.600000000000001" x14ac:dyDescent="0.45">
      <c r="A6" s="3830" t="s">
        <v>417</v>
      </c>
      <c r="B6" s="3830"/>
      <c r="C6" s="3830" t="s">
        <v>5162</v>
      </c>
      <c r="D6" s="3830"/>
      <c r="E6" s="3830"/>
      <c r="F6" s="3830"/>
      <c r="G6" s="3830"/>
      <c r="H6" s="3830"/>
      <c r="I6" s="3830"/>
      <c r="J6" s="3830"/>
      <c r="K6" s="3830"/>
      <c r="L6" s="3830"/>
      <c r="M6" s="3830"/>
      <c r="N6" s="3830"/>
      <c r="O6" s="3830"/>
      <c r="P6" s="3830"/>
      <c r="Q6" s="3830"/>
      <c r="R6" s="3830"/>
      <c r="S6" s="3830"/>
      <c r="T6" s="3830"/>
      <c r="U6" s="3830"/>
    </row>
    <row r="7" spans="1:22" s="1260" customFormat="1" ht="12.75" customHeight="1" x14ac:dyDescent="0.45"/>
    <row r="8" spans="1:22" s="1260" customFormat="1" ht="12.75" customHeight="1" x14ac:dyDescent="0.45"/>
    <row r="9" spans="1:22" s="1260" customFormat="1" ht="12.75" customHeight="1" x14ac:dyDescent="0.45">
      <c r="C9" s="639" t="s">
        <v>5162</v>
      </c>
      <c r="D9" s="639"/>
      <c r="E9" s="639"/>
      <c r="F9" s="639"/>
      <c r="G9" s="639"/>
      <c r="L9" s="1087" t="s">
        <v>5564</v>
      </c>
    </row>
    <row r="10" spans="1:22" s="1260" customFormat="1" ht="12.75" customHeight="1" x14ac:dyDescent="0.45">
      <c r="C10" s="639"/>
      <c r="D10" s="639"/>
      <c r="E10" s="639"/>
      <c r="F10" s="639"/>
      <c r="G10" s="639"/>
      <c r="L10" s="1087"/>
    </row>
    <row r="11" spans="1:22" ht="15" customHeight="1" x14ac:dyDescent="0.45">
      <c r="A11" s="1467"/>
      <c r="C11" s="3838" t="s">
        <v>343</v>
      </c>
      <c r="D11" s="3838" t="s">
        <v>344</v>
      </c>
      <c r="E11" s="3838"/>
      <c r="F11" s="3889" t="s">
        <v>1574</v>
      </c>
      <c r="G11" s="3889"/>
    </row>
    <row r="12" spans="1:22" x14ac:dyDescent="0.45">
      <c r="A12" s="1467"/>
      <c r="C12" s="3840"/>
      <c r="D12" s="3840"/>
      <c r="E12" s="3840"/>
      <c r="F12" s="1521" t="s">
        <v>1575</v>
      </c>
      <c r="G12" s="1521" t="s">
        <v>1524</v>
      </c>
      <c r="I12" s="3509" t="s">
        <v>2690</v>
      </c>
      <c r="J12" s="3509"/>
    </row>
    <row r="13" spans="1:22" x14ac:dyDescent="0.45">
      <c r="A13" s="1467"/>
      <c r="C13" s="1526">
        <v>2011</v>
      </c>
      <c r="D13" s="1602">
        <v>9.6</v>
      </c>
      <c r="E13" s="1602"/>
      <c r="F13" s="1307">
        <v>39.727874596824599</v>
      </c>
      <c r="G13" s="1307">
        <v>4.1352512609751546</v>
      </c>
      <c r="I13" s="3509"/>
      <c r="J13" s="3509"/>
    </row>
    <row r="14" spans="1:22" x14ac:dyDescent="0.45">
      <c r="A14" s="1468"/>
      <c r="C14" s="827">
        <v>2012</v>
      </c>
      <c r="D14" s="1602">
        <v>10</v>
      </c>
      <c r="E14" s="1602"/>
      <c r="F14" s="1307">
        <v>45.744350847200579</v>
      </c>
      <c r="G14" s="1307">
        <v>4.060423676992361</v>
      </c>
    </row>
    <row r="15" spans="1:22" x14ac:dyDescent="0.45">
      <c r="A15" s="1467"/>
      <c r="C15" s="827">
        <v>2013</v>
      </c>
      <c r="D15" s="1602">
        <v>10.199999999999999</v>
      </c>
      <c r="E15" s="1602"/>
      <c r="F15" s="1307">
        <v>42.674909538936376</v>
      </c>
      <c r="G15" s="1307">
        <v>3.9588583899352132</v>
      </c>
    </row>
    <row r="16" spans="1:22" x14ac:dyDescent="0.45">
      <c r="A16" s="1467"/>
      <c r="C16" s="827">
        <v>2014</v>
      </c>
      <c r="D16" s="1602">
        <v>9.4</v>
      </c>
      <c r="E16" s="1602"/>
      <c r="F16" s="1440">
        <v>52.336821126058794</v>
      </c>
      <c r="G16" s="1440">
        <v>2.5883550168107861</v>
      </c>
    </row>
    <row r="17" spans="1:12" x14ac:dyDescent="0.45">
      <c r="A17" s="853"/>
      <c r="C17" s="1526">
        <v>2015</v>
      </c>
      <c r="D17" s="1602">
        <v>14.3</v>
      </c>
      <c r="E17" s="1602"/>
      <c r="F17" s="1440">
        <v>86.880965581311713</v>
      </c>
      <c r="G17" s="1440">
        <v>3.2604781406021917</v>
      </c>
    </row>
    <row r="18" spans="1:12" x14ac:dyDescent="0.45">
      <c r="A18" s="853"/>
      <c r="C18" s="1526">
        <v>2016</v>
      </c>
      <c r="D18" s="1602">
        <v>14.3</v>
      </c>
      <c r="E18" s="1602"/>
      <c r="F18" s="1440">
        <v>83.7</v>
      </c>
      <c r="G18" s="1440">
        <v>3</v>
      </c>
    </row>
    <row r="19" spans="1:12" x14ac:dyDescent="0.45">
      <c r="A19" s="853"/>
      <c r="C19" s="1526">
        <v>2017</v>
      </c>
      <c r="D19" s="1603">
        <v>14.5</v>
      </c>
      <c r="E19" s="1602"/>
      <c r="F19" s="1440">
        <v>80.8</v>
      </c>
      <c r="G19" s="1440">
        <v>3.2</v>
      </c>
    </row>
    <row r="20" spans="1:12" x14ac:dyDescent="0.45">
      <c r="A20" s="853"/>
      <c r="C20" s="827">
        <v>2018</v>
      </c>
      <c r="D20" s="1603">
        <v>14.4</v>
      </c>
      <c r="E20" s="827"/>
      <c r="F20" s="1440">
        <v>92.9</v>
      </c>
      <c r="G20" s="1440">
        <v>3.2</v>
      </c>
    </row>
    <row r="21" spans="1:12" x14ac:dyDescent="0.45">
      <c r="A21" s="853"/>
      <c r="C21" s="1526">
        <v>2019</v>
      </c>
      <c r="D21" s="1603">
        <v>15.2</v>
      </c>
      <c r="E21" s="1602"/>
      <c r="F21" s="1440">
        <v>88.1</v>
      </c>
      <c r="G21" s="1440">
        <v>3</v>
      </c>
    </row>
    <row r="22" spans="1:12" x14ac:dyDescent="0.45">
      <c r="A22" s="853"/>
      <c r="C22" s="1526">
        <v>2020</v>
      </c>
      <c r="D22" s="1603">
        <v>17.600000000000001</v>
      </c>
      <c r="E22" s="1602"/>
      <c r="F22" s="1440">
        <v>98.8</v>
      </c>
      <c r="G22" s="1440">
        <v>3.6</v>
      </c>
    </row>
    <row r="23" spans="1:12" x14ac:dyDescent="0.45">
      <c r="A23" s="853"/>
      <c r="C23" s="1604">
        <v>2021</v>
      </c>
      <c r="D23" s="1605">
        <v>15.4</v>
      </c>
      <c r="E23" s="1606"/>
      <c r="F23" s="1607">
        <v>89.6</v>
      </c>
      <c r="G23" s="1607">
        <v>3.1</v>
      </c>
    </row>
    <row r="24" spans="1:12" ht="34.799999999999997" customHeight="1" x14ac:dyDescent="0.45">
      <c r="A24" s="853"/>
      <c r="C24" s="3515" t="s">
        <v>5385</v>
      </c>
      <c r="D24" s="3515"/>
      <c r="E24" s="3515"/>
      <c r="F24" s="3515"/>
      <c r="G24" s="3515"/>
    </row>
    <row r="25" spans="1:12" ht="57" customHeight="1" x14ac:dyDescent="0.45">
      <c r="A25" s="853"/>
      <c r="C25" s="3778" t="s">
        <v>5386</v>
      </c>
      <c r="D25" s="3778"/>
      <c r="E25" s="3778"/>
      <c r="F25" s="3778"/>
      <c r="G25" s="3778"/>
      <c r="L25" s="1292" t="s">
        <v>5565</v>
      </c>
    </row>
    <row r="26" spans="1:12" x14ac:dyDescent="0.45">
      <c r="A26" s="853"/>
      <c r="C26" s="3890" t="s">
        <v>5387</v>
      </c>
      <c r="D26" s="3891"/>
      <c r="E26" s="3891"/>
      <c r="F26" s="3891"/>
      <c r="G26" s="3891"/>
    </row>
    <row r="27" spans="1:12" ht="69.599999999999994" customHeight="1" x14ac:dyDescent="0.45">
      <c r="A27" s="853"/>
      <c r="C27" s="3410" t="s">
        <v>5388</v>
      </c>
      <c r="D27" s="3410"/>
      <c r="E27" s="3410"/>
      <c r="F27" s="3410"/>
      <c r="G27" s="3410"/>
    </row>
    <row r="28" spans="1:12" x14ac:dyDescent="0.45">
      <c r="A28" s="853"/>
      <c r="C28" s="1308" t="s">
        <v>1576</v>
      </c>
    </row>
    <row r="29" spans="1:12" x14ac:dyDescent="0.45">
      <c r="A29" s="853"/>
    </row>
    <row r="30" spans="1:12" x14ac:dyDescent="0.45">
      <c r="A30" s="853"/>
    </row>
    <row r="31" spans="1:12" x14ac:dyDescent="0.45">
      <c r="A31" s="853"/>
    </row>
    <row r="32" spans="1:12" x14ac:dyDescent="0.45">
      <c r="A32" s="853"/>
    </row>
    <row r="33" spans="1:1" x14ac:dyDescent="0.45">
      <c r="A33" s="853"/>
    </row>
    <row r="34" spans="1:1" x14ac:dyDescent="0.45">
      <c r="A34" s="853"/>
    </row>
    <row r="35" spans="1:1" x14ac:dyDescent="0.45">
      <c r="A35" s="853"/>
    </row>
    <row r="36" spans="1:1" x14ac:dyDescent="0.45">
      <c r="A36" s="853"/>
    </row>
  </sheetData>
  <mergeCells count="17">
    <mergeCell ref="C26:G26"/>
    <mergeCell ref="C27:G27"/>
    <mergeCell ref="C1:E1"/>
    <mergeCell ref="C25:G25"/>
    <mergeCell ref="A3:B3"/>
    <mergeCell ref="C3:U3"/>
    <mergeCell ref="A4:B4"/>
    <mergeCell ref="C4:U4"/>
    <mergeCell ref="C24:G24"/>
    <mergeCell ref="A5:B5"/>
    <mergeCell ref="C5:U5"/>
    <mergeCell ref="D11:E12"/>
    <mergeCell ref="A6:B6"/>
    <mergeCell ref="C6:U6"/>
    <mergeCell ref="C11:C12"/>
    <mergeCell ref="F11:G11"/>
    <mergeCell ref="I12:J13"/>
  </mergeCells>
  <hyperlinks>
    <hyperlink ref="A1" location="'ODS 8.'!A1" display="REGRESAR" xr:uid="{00000000-0004-0000-F200-000000000000}"/>
    <hyperlink ref="C1:D1" location="'Metadato 8.8.2.a'!A1" display="VER METADATO" xr:uid="{00000000-0004-0000-F200-000001000000}"/>
    <hyperlink ref="C28" r:id="rId1" location="!" xr:uid="{00000000-0004-0000-F200-000002000000}"/>
    <hyperlink ref="I12:J13" location="'8.8.2.b'!A1" display="Ver indicador Tasa de negociación 8.8.2.b" xr:uid="{00000000-0004-0000-F200-000003000000}"/>
    <hyperlink ref="C26" r:id="rId2" xr:uid="{00000000-0004-0000-F200-000004000000}"/>
  </hyperlinks>
  <pageMargins left="0.7" right="0.7" top="0.75" bottom="0.75" header="0.3" footer="0.3"/>
  <drawing r:id="rId3"/>
</worksheet>
</file>

<file path=xl/worksheets/sheet2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300-000000000000}">
  <sheetPr codeName="Hoja238">
    <tabColor theme="0" tint="-0.499984740745262"/>
  </sheetPr>
  <dimension ref="A1:F36"/>
  <sheetViews>
    <sheetView showGridLines="0" zoomScaleNormal="100" workbookViewId="0">
      <pane ySplit="1" topLeftCell="A2" activePane="bottomLeft" state="frozen"/>
      <selection activeCell="H11" sqref="H11"/>
      <selection pane="bottomLeft" activeCell="H11" sqref="H11"/>
    </sheetView>
  </sheetViews>
  <sheetFormatPr baseColWidth="10" defaultColWidth="11.44140625" defaultRowHeight="17.399999999999999" x14ac:dyDescent="0.3"/>
  <cols>
    <col min="1" max="1" width="8" style="1305" customWidth="1"/>
    <col min="2" max="2" width="26.44140625" style="1305" customWidth="1"/>
    <col min="3" max="3" width="24" style="1305" customWidth="1"/>
    <col min="4" max="4" width="85.77734375" style="1305" customWidth="1"/>
    <col min="5" max="5" width="11.44140625" style="1305"/>
    <col min="6" max="6" width="7.21875" style="1305" customWidth="1"/>
    <col min="7" max="16384" width="11.44140625" style="1305"/>
  </cols>
  <sheetData>
    <row r="1" spans="1:6" x14ac:dyDescent="0.3">
      <c r="B1" s="481" t="s">
        <v>337</v>
      </c>
    </row>
    <row r="2" spans="1:6" ht="18" thickBot="1" x14ac:dyDescent="0.35"/>
    <row r="3" spans="1:6" ht="23.25" customHeight="1" thickBot="1" x14ac:dyDescent="0.35">
      <c r="B3" s="3834" t="s">
        <v>370</v>
      </c>
      <c r="C3" s="3834"/>
      <c r="D3" s="3834"/>
      <c r="F3" s="1267" t="s">
        <v>371</v>
      </c>
    </row>
    <row r="4" spans="1:6" ht="34.799999999999997" x14ac:dyDescent="0.3">
      <c r="A4" s="1306"/>
      <c r="B4" s="3142" t="s">
        <v>449</v>
      </c>
      <c r="C4" s="3142"/>
      <c r="D4" s="44" t="s">
        <v>30</v>
      </c>
    </row>
    <row r="5" spans="1:6" ht="34.799999999999997" x14ac:dyDescent="0.3">
      <c r="B5" s="3142" t="s">
        <v>373</v>
      </c>
      <c r="C5" s="3142"/>
      <c r="D5" s="44" t="s">
        <v>97</v>
      </c>
    </row>
    <row r="6" spans="1:6" x14ac:dyDescent="0.3">
      <c r="B6" s="3142" t="s">
        <v>374</v>
      </c>
      <c r="C6" s="3142"/>
      <c r="D6" s="45" t="s">
        <v>4051</v>
      </c>
    </row>
    <row r="7" spans="1:6" ht="52.2" x14ac:dyDescent="0.3">
      <c r="B7" s="3143" t="s">
        <v>375</v>
      </c>
      <c r="C7" s="3143"/>
      <c r="D7" s="46" t="s">
        <v>4052</v>
      </c>
    </row>
    <row r="8" spans="1:6" x14ac:dyDescent="0.3">
      <c r="B8" s="3143" t="s">
        <v>2480</v>
      </c>
      <c r="C8" s="3143"/>
      <c r="D8" s="1266" t="s">
        <v>2586</v>
      </c>
    </row>
    <row r="9" spans="1:6" x14ac:dyDescent="0.45">
      <c r="B9" s="178"/>
      <c r="C9" s="178"/>
      <c r="D9" s="178"/>
    </row>
    <row r="10" spans="1:6" ht="23.25" customHeight="1" x14ac:dyDescent="0.3">
      <c r="B10" s="3834" t="s">
        <v>376</v>
      </c>
      <c r="C10" s="3834"/>
      <c r="D10" s="3834"/>
    </row>
    <row r="11" spans="1:6" x14ac:dyDescent="0.3">
      <c r="B11" s="3185" t="s">
        <v>377</v>
      </c>
      <c r="C11" s="3156"/>
      <c r="D11" s="44" t="s">
        <v>439</v>
      </c>
    </row>
    <row r="12" spans="1:6" ht="15" customHeight="1" x14ac:dyDescent="0.3">
      <c r="B12" s="3143" t="s">
        <v>379</v>
      </c>
      <c r="C12" s="3143"/>
      <c r="D12" s="661" t="s">
        <v>1573</v>
      </c>
    </row>
    <row r="13" spans="1:6" x14ac:dyDescent="0.3">
      <c r="B13" s="3142" t="s">
        <v>380</v>
      </c>
      <c r="C13" s="3142"/>
      <c r="D13" s="603" t="s">
        <v>1495</v>
      </c>
    </row>
    <row r="14" spans="1:6" x14ac:dyDescent="0.3">
      <c r="B14" s="3142" t="s">
        <v>381</v>
      </c>
      <c r="C14" s="3156"/>
      <c r="D14" s="603" t="s">
        <v>18</v>
      </c>
    </row>
    <row r="15" spans="1:6" ht="69.599999999999994" x14ac:dyDescent="0.3">
      <c r="B15" s="3142" t="s">
        <v>382</v>
      </c>
      <c r="C15" s="3142"/>
      <c r="D15" s="83" t="s">
        <v>6232</v>
      </c>
    </row>
    <row r="16" spans="1:6" ht="60.75" customHeight="1" x14ac:dyDescent="0.45">
      <c r="B16" s="3142" t="s">
        <v>383</v>
      </c>
      <c r="C16" s="3142"/>
      <c r="D16" s="142" t="s">
        <v>6233</v>
      </c>
    </row>
    <row r="17" spans="2:4" x14ac:dyDescent="0.3">
      <c r="B17" s="3142" t="s">
        <v>384</v>
      </c>
      <c r="C17" s="3142"/>
      <c r="D17" s="57" t="s">
        <v>385</v>
      </c>
    </row>
    <row r="18" spans="2:4" x14ac:dyDescent="0.3">
      <c r="B18" s="3143" t="s">
        <v>386</v>
      </c>
      <c r="C18" s="3143"/>
      <c r="D18" s="44" t="s">
        <v>2111</v>
      </c>
    </row>
    <row r="19" spans="2:4" ht="34.799999999999997" x14ac:dyDescent="0.3">
      <c r="B19" s="3144" t="s">
        <v>387</v>
      </c>
      <c r="C19" s="3145"/>
      <c r="D19" s="57" t="s">
        <v>1577</v>
      </c>
    </row>
    <row r="20" spans="2:4" x14ac:dyDescent="0.3">
      <c r="B20" s="3142" t="s">
        <v>388</v>
      </c>
      <c r="C20" s="3142"/>
      <c r="D20" s="83" t="s">
        <v>424</v>
      </c>
    </row>
    <row r="21" spans="2:4" x14ac:dyDescent="0.3">
      <c r="B21" s="3146" t="s">
        <v>390</v>
      </c>
      <c r="C21" s="54" t="s">
        <v>391</v>
      </c>
      <c r="D21" s="57"/>
    </row>
    <row r="22" spans="2:4" x14ac:dyDescent="0.3">
      <c r="B22" s="3147"/>
      <c r="C22" s="577" t="s">
        <v>393</v>
      </c>
      <c r="D22" s="57" t="s">
        <v>1512</v>
      </c>
    </row>
    <row r="23" spans="2:4" x14ac:dyDescent="0.3">
      <c r="B23" s="3142" t="s">
        <v>395</v>
      </c>
      <c r="C23" s="3142"/>
      <c r="D23" s="57" t="s">
        <v>427</v>
      </c>
    </row>
    <row r="24" spans="2:4" x14ac:dyDescent="0.3">
      <c r="B24" s="3142" t="s">
        <v>397</v>
      </c>
      <c r="C24" s="3142"/>
      <c r="D24" s="45" t="s">
        <v>1578</v>
      </c>
    </row>
    <row r="25" spans="2:4" x14ac:dyDescent="0.3">
      <c r="B25" s="3142" t="s">
        <v>399</v>
      </c>
      <c r="C25" s="3142"/>
      <c r="D25" s="57" t="s">
        <v>19</v>
      </c>
    </row>
    <row r="26" spans="2:4" ht="15" customHeight="1" x14ac:dyDescent="0.3">
      <c r="B26" s="3143" t="s">
        <v>401</v>
      </c>
      <c r="C26" s="3143"/>
      <c r="D26" s="45" t="s">
        <v>1579</v>
      </c>
    </row>
    <row r="27" spans="2:4" ht="34.799999999999997" x14ac:dyDescent="0.3">
      <c r="B27" s="3149" t="s">
        <v>403</v>
      </c>
      <c r="C27" s="3150"/>
      <c r="D27" s="44" t="s">
        <v>2112</v>
      </c>
    </row>
    <row r="28" spans="2:4" x14ac:dyDescent="0.3">
      <c r="B28" s="578" t="s">
        <v>404</v>
      </c>
      <c r="C28" s="579"/>
      <c r="D28" s="44"/>
    </row>
    <row r="29" spans="2:4" ht="34.799999999999997" x14ac:dyDescent="0.3">
      <c r="B29" s="3151" t="s">
        <v>405</v>
      </c>
      <c r="C29" s="3152"/>
      <c r="D29" s="1608" t="s">
        <v>5389</v>
      </c>
    </row>
    <row r="30" spans="2:4" ht="12.75" customHeight="1" x14ac:dyDescent="0.3">
      <c r="B30" s="62"/>
      <c r="C30" s="62"/>
      <c r="D30" s="63"/>
    </row>
    <row r="31" spans="2:4" ht="23.25" customHeight="1" x14ac:dyDescent="0.3">
      <c r="B31" s="3834" t="s">
        <v>406</v>
      </c>
      <c r="C31" s="3834"/>
      <c r="D31" s="3834"/>
    </row>
    <row r="32" spans="2:4" ht="34.799999999999997" x14ac:dyDescent="0.3">
      <c r="B32" s="3149" t="s">
        <v>407</v>
      </c>
      <c r="C32" s="3150"/>
      <c r="D32" s="95" t="s">
        <v>5390</v>
      </c>
    </row>
    <row r="33" spans="2:4" ht="34.799999999999997" x14ac:dyDescent="0.3">
      <c r="B33" s="3149" t="s">
        <v>409</v>
      </c>
      <c r="C33" s="3150"/>
      <c r="D33" s="95" t="s">
        <v>5391</v>
      </c>
    </row>
    <row r="34" spans="2:4" x14ac:dyDescent="0.3">
      <c r="B34" s="3149" t="s">
        <v>411</v>
      </c>
      <c r="C34" s="3150"/>
      <c r="D34" s="95" t="s">
        <v>1580</v>
      </c>
    </row>
    <row r="35" spans="2:4" x14ac:dyDescent="0.3">
      <c r="B35" s="3149" t="s">
        <v>413</v>
      </c>
      <c r="C35" s="3150"/>
      <c r="D35" s="95" t="s">
        <v>5392</v>
      </c>
    </row>
    <row r="36" spans="2:4" ht="34.799999999999997" x14ac:dyDescent="0.3">
      <c r="B36" s="3149" t="s">
        <v>415</v>
      </c>
      <c r="C36" s="3150"/>
      <c r="D36" s="95" t="s">
        <v>5393</v>
      </c>
    </row>
  </sheetData>
  <mergeCells count="30">
    <mergeCell ref="B16:C16"/>
    <mergeCell ref="B3:D3"/>
    <mergeCell ref="B4:C4"/>
    <mergeCell ref="B5:C5"/>
    <mergeCell ref="B6:C6"/>
    <mergeCell ref="B7:C7"/>
    <mergeCell ref="B10:D10"/>
    <mergeCell ref="B11:C11"/>
    <mergeCell ref="B12:C12"/>
    <mergeCell ref="B13:C13"/>
    <mergeCell ref="B14:C14"/>
    <mergeCell ref="B15:C15"/>
    <mergeCell ref="B8:C8"/>
    <mergeCell ref="B31:D31"/>
    <mergeCell ref="B17:C17"/>
    <mergeCell ref="B18:C18"/>
    <mergeCell ref="B19:C19"/>
    <mergeCell ref="B20:C20"/>
    <mergeCell ref="B21:B22"/>
    <mergeCell ref="B23:C23"/>
    <mergeCell ref="B24:C24"/>
    <mergeCell ref="B25:C25"/>
    <mergeCell ref="B26:C26"/>
    <mergeCell ref="B27:C27"/>
    <mergeCell ref="B29:C29"/>
    <mergeCell ref="B32:C32"/>
    <mergeCell ref="B33:C33"/>
    <mergeCell ref="B34:C34"/>
    <mergeCell ref="B35:C35"/>
    <mergeCell ref="B36:C36"/>
  </mergeCells>
  <dataValidations count="7">
    <dataValidation allowBlank="1" showDropDown="1" showInputMessage="1" showErrorMessage="1" sqref="D13" xr:uid="{00000000-0002-0000-F300-000000000000}"/>
    <dataValidation type="list" allowBlank="1" showInputMessage="1" showErrorMessage="1" sqref="D4" xr:uid="{00000000-0002-0000-F300-000001000000}">
      <formula1>ODS</formula1>
    </dataValidation>
    <dataValidation type="list" allowBlank="1" showInputMessage="1" showErrorMessage="1" sqref="D5" xr:uid="{00000000-0002-0000-F300-000002000000}">
      <formula1>Metas_ODS</formula1>
    </dataValidation>
    <dataValidation type="list" allowBlank="1" showInputMessage="1" showErrorMessage="1" sqref="D6" xr:uid="{00000000-0002-0000-F300-000003000000}">
      <formula1>Numero_indicador</formula1>
    </dataValidation>
    <dataValidation type="list" allowBlank="1" showInputMessage="1" showErrorMessage="1" sqref="D7" xr:uid="{00000000-0002-0000-F300-000004000000}">
      <formula1>Nombre_indicador_ODS</formula1>
    </dataValidation>
    <dataValidation type="list" allowBlank="1" showInputMessage="1" showErrorMessage="1" sqref="D14" xr:uid="{00000000-0002-0000-F300-000005000000}">
      <formula1>Tipo_indicador</formula1>
    </dataValidation>
    <dataValidation type="list" allowBlank="1" showInputMessage="1" showErrorMessage="1" sqref="D25" xr:uid="{00000000-0002-0000-F300-000006000000}">
      <formula1>Tipo_operación</formula1>
    </dataValidation>
  </dataValidations>
  <hyperlinks>
    <hyperlink ref="B1" location="'8.8.2.a'!A1" display="REGRESAR" xr:uid="{00000000-0004-0000-F300-000000000000}"/>
    <hyperlink ref="D8" r:id="rId1" xr:uid="{00000000-0004-0000-F300-000001000000}"/>
    <hyperlink ref="D29" r:id="rId2" display="https://sites.google.com/d/15Pjsj_thNFKcmECtEMO0H6tIiQYOLsvH/p/14Avrr1xqNEYv6BGqjkqF-MSJCfNpYdQN/edit" xr:uid="{00000000-0004-0000-F300-000002000000}"/>
  </hyperlinks>
  <pageMargins left="0.7" right="0.7" top="0.75" bottom="0.75" header="0.3" footer="0.3"/>
  <pageSetup orientation="portrait" r:id="rId3"/>
  <drawing r:id="rId4"/>
</worksheet>
</file>

<file path=xl/worksheets/sheet2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400-000000000000}">
  <sheetPr codeName="Hoja239"/>
  <dimension ref="A1:S38"/>
  <sheetViews>
    <sheetView showGridLines="0" workbookViewId="0">
      <pane ySplit="1" topLeftCell="A2" activePane="bottomLeft" state="frozen"/>
      <selection activeCell="H13" sqref="H13"/>
      <selection pane="bottomLeft" activeCell="H13" sqref="H13"/>
    </sheetView>
  </sheetViews>
  <sheetFormatPr baseColWidth="10" defaultColWidth="11.44140625" defaultRowHeight="17.399999999999999" x14ac:dyDescent="0.45"/>
  <cols>
    <col min="1" max="2" width="15.21875" style="178" customWidth="1"/>
    <col min="3" max="3" width="7" style="178" customWidth="1"/>
    <col min="4" max="4" width="7.21875" style="178" customWidth="1"/>
    <col min="5" max="5" width="3.21875" style="178" customWidth="1"/>
    <col min="6" max="16384" width="11.44140625" style="178"/>
  </cols>
  <sheetData>
    <row r="1" spans="1:19" s="1260" customFormat="1" ht="18.600000000000001" x14ac:dyDescent="0.45">
      <c r="A1" s="576" t="s">
        <v>337</v>
      </c>
      <c r="C1" s="3119" t="s">
        <v>430</v>
      </c>
      <c r="D1" s="3119"/>
      <c r="E1" s="3119"/>
    </row>
    <row r="2" spans="1:19" s="1260" customFormat="1" ht="18.600000000000001" x14ac:dyDescent="0.45">
      <c r="A2" s="1612"/>
    </row>
    <row r="3" spans="1:19" s="1260" customFormat="1" ht="18.600000000000001" x14ac:dyDescent="0.45">
      <c r="A3" s="3830" t="s">
        <v>339</v>
      </c>
      <c r="B3" s="3830"/>
      <c r="C3" s="3830" t="s">
        <v>1500</v>
      </c>
      <c r="D3" s="3830"/>
      <c r="E3" s="3830"/>
      <c r="F3" s="3830"/>
      <c r="G3" s="3830"/>
      <c r="H3" s="3830"/>
      <c r="I3" s="3830"/>
      <c r="J3" s="3830"/>
      <c r="K3" s="3830"/>
      <c r="L3" s="3830"/>
      <c r="M3" s="3830"/>
      <c r="N3" s="3830"/>
      <c r="O3" s="3830"/>
      <c r="P3" s="3830"/>
      <c r="Q3" s="3830"/>
      <c r="R3" s="3830"/>
      <c r="S3" s="3830"/>
    </row>
    <row r="4" spans="1:19" s="1260" customFormat="1" ht="18.600000000000001" x14ac:dyDescent="0.45">
      <c r="A4" s="3830" t="s">
        <v>340</v>
      </c>
      <c r="B4" s="3830"/>
      <c r="C4" s="3830" t="s">
        <v>97</v>
      </c>
      <c r="D4" s="3830"/>
      <c r="E4" s="3830"/>
      <c r="F4" s="3830"/>
      <c r="G4" s="3830"/>
      <c r="H4" s="3830"/>
      <c r="I4" s="3830"/>
      <c r="J4" s="3830"/>
      <c r="K4" s="3830"/>
      <c r="L4" s="3830"/>
      <c r="M4" s="3830"/>
      <c r="N4" s="3830"/>
      <c r="O4" s="3830"/>
      <c r="P4" s="3830"/>
      <c r="Q4" s="3830"/>
      <c r="R4" s="3830"/>
      <c r="S4" s="3830"/>
    </row>
    <row r="5" spans="1:19" s="1260" customFormat="1" ht="18.600000000000001" x14ac:dyDescent="0.45">
      <c r="A5" s="3830" t="s">
        <v>341</v>
      </c>
      <c r="B5" s="3830"/>
      <c r="C5" s="3830" t="s">
        <v>4052</v>
      </c>
      <c r="D5" s="3830"/>
      <c r="E5" s="3830"/>
      <c r="F5" s="3830"/>
      <c r="G5" s="3830"/>
      <c r="H5" s="3830"/>
      <c r="I5" s="3830"/>
      <c r="J5" s="3830"/>
      <c r="K5" s="3830"/>
      <c r="L5" s="3830"/>
      <c r="M5" s="3830"/>
      <c r="N5" s="3830"/>
      <c r="O5" s="3830"/>
      <c r="P5" s="3830"/>
      <c r="Q5" s="3830"/>
      <c r="R5" s="3830"/>
      <c r="S5" s="3830"/>
    </row>
    <row r="6" spans="1:19" s="1260" customFormat="1" ht="18.600000000000001" x14ac:dyDescent="0.45">
      <c r="A6" s="3830" t="s">
        <v>417</v>
      </c>
      <c r="B6" s="3830"/>
      <c r="C6" s="3830" t="s">
        <v>5163</v>
      </c>
      <c r="D6" s="3830"/>
      <c r="E6" s="3830"/>
      <c r="F6" s="3830"/>
      <c r="G6" s="3830"/>
      <c r="H6" s="3830"/>
      <c r="I6" s="3830"/>
      <c r="J6" s="3830"/>
      <c r="K6" s="3830"/>
      <c r="L6" s="3830"/>
      <c r="M6" s="3830"/>
      <c r="N6" s="3830"/>
      <c r="O6" s="3830"/>
      <c r="P6" s="3830"/>
      <c r="Q6" s="3830"/>
      <c r="R6" s="3830"/>
      <c r="S6" s="3830"/>
    </row>
    <row r="7" spans="1:19" s="1475" customFormat="1" ht="18.600000000000001" x14ac:dyDescent="0.45">
      <c r="C7" s="1613"/>
      <c r="D7" s="1613"/>
      <c r="E7" s="639"/>
    </row>
    <row r="8" spans="1:19" s="1475" customFormat="1" ht="18.600000000000001" x14ac:dyDescent="0.45">
      <c r="C8" s="1613"/>
      <c r="D8" s="1613"/>
      <c r="E8" s="639"/>
    </row>
    <row r="9" spans="1:19" s="1260" customFormat="1" ht="15" customHeight="1" x14ac:dyDescent="0.45">
      <c r="C9" s="639" t="s">
        <v>5163</v>
      </c>
      <c r="D9" s="639"/>
      <c r="E9" s="639"/>
      <c r="F9" s="639"/>
      <c r="G9" s="639"/>
      <c r="J9" s="1087" t="s">
        <v>5566</v>
      </c>
    </row>
    <row r="10" spans="1:19" s="1260" customFormat="1" ht="15" customHeight="1" x14ac:dyDescent="0.45">
      <c r="C10" s="639"/>
      <c r="D10" s="639"/>
      <c r="E10" s="639"/>
      <c r="F10" s="639"/>
      <c r="G10" s="639"/>
      <c r="J10" s="1087"/>
    </row>
    <row r="11" spans="1:19" ht="17.25" customHeight="1" x14ac:dyDescent="0.45">
      <c r="A11" s="1609"/>
      <c r="C11" s="3838" t="s">
        <v>343</v>
      </c>
      <c r="D11" s="3838" t="s">
        <v>344</v>
      </c>
      <c r="E11" s="3838"/>
      <c r="F11" s="3850" t="s">
        <v>1574</v>
      </c>
      <c r="G11" s="3850"/>
    </row>
    <row r="12" spans="1:19" ht="16.5" customHeight="1" x14ac:dyDescent="0.45">
      <c r="A12" s="1468"/>
      <c r="C12" s="3840"/>
      <c r="D12" s="3840"/>
      <c r="E12" s="3840"/>
      <c r="F12" s="1521" t="s">
        <v>1575</v>
      </c>
      <c r="G12" s="1521" t="s">
        <v>1524</v>
      </c>
    </row>
    <row r="13" spans="1:19" x14ac:dyDescent="0.45">
      <c r="A13" s="1467"/>
      <c r="C13" s="1526">
        <v>2011</v>
      </c>
      <c r="D13" s="1610">
        <v>4.243846157875713</v>
      </c>
      <c r="E13" s="828"/>
      <c r="F13" s="1307">
        <v>18.540515432543685</v>
      </c>
      <c r="G13" s="1307">
        <v>0.57698420491177149</v>
      </c>
    </row>
    <row r="14" spans="1:19" x14ac:dyDescent="0.45">
      <c r="A14" s="1467"/>
      <c r="C14" s="827">
        <v>2012</v>
      </c>
      <c r="D14" s="1610">
        <v>4.254049072822899</v>
      </c>
      <c r="E14" s="828"/>
      <c r="F14" s="1307">
        <v>19.997104766106464</v>
      </c>
      <c r="G14" s="1307">
        <v>0.57609318497463513</v>
      </c>
    </row>
    <row r="15" spans="1:19" x14ac:dyDescent="0.45">
      <c r="A15" s="1467"/>
      <c r="C15" s="827">
        <v>2013</v>
      </c>
      <c r="D15" s="1610">
        <v>9.3815644038408141</v>
      </c>
      <c r="E15" s="828"/>
      <c r="F15" s="1307">
        <v>41.69702777458005</v>
      </c>
      <c r="G15" s="1307">
        <v>0.74645945930686941</v>
      </c>
    </row>
    <row r="16" spans="1:19" x14ac:dyDescent="0.45">
      <c r="A16" s="1468"/>
      <c r="C16" s="827">
        <v>2014</v>
      </c>
      <c r="D16" s="1610">
        <v>9.3412975909217266</v>
      </c>
      <c r="E16" s="828"/>
      <c r="F16" s="1307">
        <v>47.620471207915152</v>
      </c>
      <c r="G16" s="1307">
        <v>0.86856717925206794</v>
      </c>
    </row>
    <row r="17" spans="1:10" x14ac:dyDescent="0.45">
      <c r="A17" s="1467"/>
      <c r="C17" s="1526">
        <v>2015</v>
      </c>
      <c r="D17" s="1610">
        <v>9.4052676845079901</v>
      </c>
      <c r="E17" s="828"/>
      <c r="F17" s="1440">
        <v>50.426674858024789</v>
      </c>
      <c r="G17" s="1440">
        <v>0.8465276811659902</v>
      </c>
    </row>
    <row r="18" spans="1:10" x14ac:dyDescent="0.45">
      <c r="A18" s="1467"/>
      <c r="C18" s="1526">
        <v>2016</v>
      </c>
      <c r="D18" s="1610">
        <v>10.4</v>
      </c>
      <c r="E18" s="828"/>
      <c r="F18" s="1440">
        <v>52.3</v>
      </c>
      <c r="G18" s="1440">
        <v>0.9</v>
      </c>
    </row>
    <row r="19" spans="1:10" x14ac:dyDescent="0.45">
      <c r="C19" s="1526">
        <v>2017</v>
      </c>
      <c r="D19" s="1610">
        <v>11</v>
      </c>
      <c r="E19" s="828"/>
      <c r="F19" s="1440">
        <v>55.6</v>
      </c>
      <c r="G19" s="1440">
        <v>1.2</v>
      </c>
    </row>
    <row r="20" spans="1:10" ht="12.75" customHeight="1" x14ac:dyDescent="0.45">
      <c r="A20" s="853"/>
      <c r="C20" s="853">
        <v>2018</v>
      </c>
      <c r="D20" s="1610">
        <v>10.1</v>
      </c>
      <c r="E20" s="853"/>
      <c r="F20" s="1307">
        <v>54.2</v>
      </c>
      <c r="G20" s="1307">
        <v>1</v>
      </c>
    </row>
    <row r="21" spans="1:10" x14ac:dyDescent="0.45">
      <c r="A21" s="853"/>
      <c r="C21" s="853">
        <v>2019</v>
      </c>
      <c r="D21" s="1610">
        <v>10.3</v>
      </c>
      <c r="E21" s="853"/>
      <c r="F21" s="1307">
        <v>48.6</v>
      </c>
      <c r="G21" s="1307">
        <v>0.9</v>
      </c>
    </row>
    <row r="22" spans="1:10" x14ac:dyDescent="0.45">
      <c r="C22" s="853">
        <v>2020</v>
      </c>
      <c r="D22" s="1610">
        <v>11.8</v>
      </c>
      <c r="E22" s="853"/>
      <c r="F22" s="1307">
        <v>53.2</v>
      </c>
      <c r="G22" s="1307">
        <v>1.2</v>
      </c>
    </row>
    <row r="23" spans="1:10" x14ac:dyDescent="0.45">
      <c r="A23" s="853"/>
      <c r="C23" s="1467">
        <v>2021</v>
      </c>
      <c r="D23" s="1565">
        <v>10.6</v>
      </c>
      <c r="E23" s="1467"/>
      <c r="F23" s="1611">
        <v>50.7</v>
      </c>
      <c r="G23" s="1611">
        <v>1.1000000000000001</v>
      </c>
    </row>
    <row r="24" spans="1:10" ht="33.6" customHeight="1" x14ac:dyDescent="0.45">
      <c r="A24" s="853"/>
      <c r="C24" s="3801" t="s">
        <v>5394</v>
      </c>
      <c r="D24" s="3801"/>
      <c r="E24" s="3801"/>
      <c r="F24" s="3801"/>
      <c r="G24" s="3801"/>
    </row>
    <row r="25" spans="1:10" ht="106.8" customHeight="1" x14ac:dyDescent="0.45">
      <c r="A25" s="853"/>
      <c r="C25" s="3515" t="s">
        <v>5395</v>
      </c>
      <c r="D25" s="3515"/>
      <c r="E25" s="3515"/>
      <c r="F25" s="3515"/>
      <c r="G25" s="3515"/>
      <c r="J25" s="1292" t="s">
        <v>5565</v>
      </c>
    </row>
    <row r="26" spans="1:10" ht="54.6" customHeight="1" x14ac:dyDescent="0.45">
      <c r="A26" s="853"/>
      <c r="C26" s="3892" t="s">
        <v>5387</v>
      </c>
      <c r="D26" s="3410"/>
      <c r="E26" s="3410"/>
      <c r="F26" s="3410"/>
      <c r="G26" s="3410"/>
    </row>
    <row r="27" spans="1:10" ht="73.2" customHeight="1" x14ac:dyDescent="0.45">
      <c r="A27" s="1290"/>
      <c r="C27" s="3370" t="s">
        <v>5388</v>
      </c>
      <c r="D27" s="3370"/>
      <c r="E27" s="3370"/>
      <c r="F27" s="3370"/>
      <c r="G27" s="3370"/>
    </row>
    <row r="28" spans="1:10" x14ac:dyDescent="0.45">
      <c r="A28" s="332"/>
    </row>
    <row r="29" spans="1:10" x14ac:dyDescent="0.45">
      <c r="A29" s="853"/>
    </row>
    <row r="30" spans="1:10" x14ac:dyDescent="0.45">
      <c r="A30" s="853"/>
    </row>
    <row r="31" spans="1:10" x14ac:dyDescent="0.45">
      <c r="A31" s="853"/>
    </row>
    <row r="32" spans="1:10" x14ac:dyDescent="0.45">
      <c r="A32" s="853"/>
    </row>
    <row r="33" spans="1:1" x14ac:dyDescent="0.45">
      <c r="A33" s="853"/>
    </row>
    <row r="34" spans="1:1" x14ac:dyDescent="0.45">
      <c r="A34" s="853"/>
    </row>
    <row r="35" spans="1:1" x14ac:dyDescent="0.45">
      <c r="A35" s="853"/>
    </row>
    <row r="36" spans="1:1" x14ac:dyDescent="0.45">
      <c r="A36" s="853"/>
    </row>
    <row r="37" spans="1:1" x14ac:dyDescent="0.45">
      <c r="A37" s="853"/>
    </row>
    <row r="38" spans="1:1" x14ac:dyDescent="0.45">
      <c r="A38" s="853"/>
    </row>
  </sheetData>
  <mergeCells count="16">
    <mergeCell ref="C1:E1"/>
    <mergeCell ref="A3:B3"/>
    <mergeCell ref="C3:S3"/>
    <mergeCell ref="A4:B4"/>
    <mergeCell ref="C4:S4"/>
    <mergeCell ref="C25:G25"/>
    <mergeCell ref="C26:G26"/>
    <mergeCell ref="C27:G27"/>
    <mergeCell ref="C24:G24"/>
    <mergeCell ref="A5:B5"/>
    <mergeCell ref="C5:S5"/>
    <mergeCell ref="A6:B6"/>
    <mergeCell ref="C6:S6"/>
    <mergeCell ref="C11:C12"/>
    <mergeCell ref="F11:G11"/>
    <mergeCell ref="D11:E12"/>
  </mergeCells>
  <hyperlinks>
    <hyperlink ref="A1" location="'ODS 8.'!A1" display="REGRESAR" xr:uid="{00000000-0004-0000-F400-000000000000}"/>
    <hyperlink ref="C1:D1" location="'Metadato 8.8.2.b'!A1" display="VER METADATO" xr:uid="{00000000-0004-0000-F400-000001000000}"/>
    <hyperlink ref="C26" r:id="rId1" xr:uid="{00000000-0004-0000-F400-000002000000}"/>
  </hyperlinks>
  <pageMargins left="0.7" right="0.7" top="0.75" bottom="0.75" header="0.3" footer="0.3"/>
  <drawing r:id="rId2"/>
</worksheet>
</file>

<file path=xl/worksheets/sheet2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500-000000000000}">
  <sheetPr codeName="Hoja240">
    <tabColor theme="0" tint="-0.499984740745262"/>
  </sheetPr>
  <dimension ref="A1:F36"/>
  <sheetViews>
    <sheetView showGridLines="0" zoomScaleNormal="100" workbookViewId="0">
      <pane ySplit="1" topLeftCell="A2" activePane="bottomLeft" state="frozen"/>
      <selection activeCell="H13" sqref="H13"/>
      <selection pane="bottomLeft" activeCell="H13" sqref="H13"/>
    </sheetView>
  </sheetViews>
  <sheetFormatPr baseColWidth="10" defaultColWidth="11.44140625" defaultRowHeight="17.399999999999999" x14ac:dyDescent="0.3"/>
  <cols>
    <col min="1" max="1" width="7" style="1305" customWidth="1"/>
    <col min="2" max="2" width="26.44140625" style="1305" customWidth="1"/>
    <col min="3" max="3" width="24" style="1305" customWidth="1"/>
    <col min="4" max="4" width="85.77734375" style="1305" customWidth="1"/>
    <col min="5" max="5" width="11.44140625" style="1305"/>
    <col min="6" max="6" width="7.21875" style="1305" customWidth="1"/>
    <col min="7" max="16384" width="11.44140625" style="1305"/>
  </cols>
  <sheetData>
    <row r="1" spans="1:6" x14ac:dyDescent="0.3">
      <c r="B1" s="481" t="s">
        <v>337</v>
      </c>
    </row>
    <row r="2" spans="1:6" ht="18" thickBot="1" x14ac:dyDescent="0.35"/>
    <row r="3" spans="1:6" ht="23.25" customHeight="1" thickBot="1" x14ac:dyDescent="0.35">
      <c r="B3" s="3834" t="s">
        <v>370</v>
      </c>
      <c r="C3" s="3834"/>
      <c r="D3" s="3834"/>
      <c r="F3" s="1267" t="s">
        <v>371</v>
      </c>
    </row>
    <row r="4" spans="1:6" ht="34.799999999999997" x14ac:dyDescent="0.3">
      <c r="A4" s="1306"/>
      <c r="B4" s="3142" t="s">
        <v>449</v>
      </c>
      <c r="C4" s="3142"/>
      <c r="D4" s="44" t="s">
        <v>30</v>
      </c>
    </row>
    <row r="5" spans="1:6" ht="34.799999999999997" x14ac:dyDescent="0.3">
      <c r="B5" s="3142" t="s">
        <v>373</v>
      </c>
      <c r="C5" s="3142"/>
      <c r="D5" s="44" t="s">
        <v>97</v>
      </c>
    </row>
    <row r="6" spans="1:6" x14ac:dyDescent="0.3">
      <c r="B6" s="3142" t="s">
        <v>374</v>
      </c>
      <c r="C6" s="3142"/>
      <c r="D6" s="45" t="s">
        <v>4051</v>
      </c>
    </row>
    <row r="7" spans="1:6" ht="52.2" x14ac:dyDescent="0.3">
      <c r="B7" s="3143" t="s">
        <v>375</v>
      </c>
      <c r="C7" s="3143"/>
      <c r="D7" s="46" t="s">
        <v>4052</v>
      </c>
    </row>
    <row r="8" spans="1:6" x14ac:dyDescent="0.3">
      <c r="B8" s="3143" t="s">
        <v>2480</v>
      </c>
      <c r="C8" s="3143"/>
      <c r="D8" s="1266" t="s">
        <v>2586</v>
      </c>
    </row>
    <row r="9" spans="1:6" x14ac:dyDescent="0.45">
      <c r="B9" s="178"/>
      <c r="C9" s="178"/>
      <c r="D9" s="178"/>
    </row>
    <row r="10" spans="1:6" ht="18.600000000000001" x14ac:dyDescent="0.3">
      <c r="B10" s="3834" t="s">
        <v>376</v>
      </c>
      <c r="C10" s="3834"/>
      <c r="D10" s="3834"/>
    </row>
    <row r="11" spans="1:6" ht="17.25" customHeight="1" x14ac:dyDescent="0.3">
      <c r="B11" s="3185" t="s">
        <v>377</v>
      </c>
      <c r="C11" s="3156"/>
      <c r="D11" s="44" t="s">
        <v>439</v>
      </c>
    </row>
    <row r="12" spans="1:6" ht="15" customHeight="1" x14ac:dyDescent="0.3">
      <c r="B12" s="3143" t="s">
        <v>379</v>
      </c>
      <c r="C12" s="3143"/>
      <c r="D12" s="661" t="s">
        <v>1581</v>
      </c>
    </row>
    <row r="13" spans="1:6" x14ac:dyDescent="0.3">
      <c r="B13" s="3142" t="s">
        <v>380</v>
      </c>
      <c r="C13" s="3142"/>
      <c r="D13" s="603" t="s">
        <v>1582</v>
      </c>
    </row>
    <row r="14" spans="1:6" x14ac:dyDescent="0.3">
      <c r="B14" s="3142" t="s">
        <v>381</v>
      </c>
      <c r="C14" s="3156"/>
      <c r="D14" s="603" t="s">
        <v>18</v>
      </c>
    </row>
    <row r="15" spans="1:6" ht="52.2" x14ac:dyDescent="0.3">
      <c r="B15" s="3142" t="s">
        <v>382</v>
      </c>
      <c r="C15" s="3142"/>
      <c r="D15" s="57" t="s">
        <v>6234</v>
      </c>
    </row>
    <row r="16" spans="1:6" ht="69.599999999999994" x14ac:dyDescent="0.3">
      <c r="B16" s="3142" t="s">
        <v>383</v>
      </c>
      <c r="C16" s="3142"/>
      <c r="D16" s="83" t="s">
        <v>1583</v>
      </c>
    </row>
    <row r="17" spans="2:4" x14ac:dyDescent="0.3">
      <c r="B17" s="3142" t="s">
        <v>384</v>
      </c>
      <c r="C17" s="3142"/>
      <c r="D17" s="57" t="s">
        <v>385</v>
      </c>
    </row>
    <row r="18" spans="2:4" ht="34.799999999999997" x14ac:dyDescent="0.3">
      <c r="B18" s="3143" t="s">
        <v>386</v>
      </c>
      <c r="C18" s="3143"/>
      <c r="D18" s="57" t="s">
        <v>2113</v>
      </c>
    </row>
    <row r="19" spans="2:4" ht="34.799999999999997" x14ac:dyDescent="0.3">
      <c r="B19" s="3144" t="s">
        <v>387</v>
      </c>
      <c r="C19" s="3145"/>
      <c r="D19" s="57" t="s">
        <v>1584</v>
      </c>
    </row>
    <row r="20" spans="2:4" x14ac:dyDescent="0.3">
      <c r="B20" s="3142" t="s">
        <v>388</v>
      </c>
      <c r="C20" s="3142"/>
      <c r="D20" s="83" t="s">
        <v>424</v>
      </c>
    </row>
    <row r="21" spans="2:4" x14ac:dyDescent="0.3">
      <c r="B21" s="3146" t="s">
        <v>390</v>
      </c>
      <c r="C21" s="54" t="s">
        <v>391</v>
      </c>
      <c r="D21" s="57"/>
    </row>
    <row r="22" spans="2:4" x14ac:dyDescent="0.3">
      <c r="B22" s="3147"/>
      <c r="C22" s="577" t="s">
        <v>393</v>
      </c>
      <c r="D22" s="57" t="s">
        <v>1512</v>
      </c>
    </row>
    <row r="23" spans="2:4" x14ac:dyDescent="0.3">
      <c r="B23" s="3142" t="s">
        <v>395</v>
      </c>
      <c r="C23" s="3142"/>
      <c r="D23" s="57" t="s">
        <v>427</v>
      </c>
    </row>
    <row r="24" spans="2:4" x14ac:dyDescent="0.3">
      <c r="B24" s="3142" t="s">
        <v>397</v>
      </c>
      <c r="C24" s="3142"/>
      <c r="D24" s="45" t="s">
        <v>1578</v>
      </c>
    </row>
    <row r="25" spans="2:4" ht="15" customHeight="1" x14ac:dyDescent="0.3">
      <c r="B25" s="3142" t="s">
        <v>399</v>
      </c>
      <c r="C25" s="3142"/>
      <c r="D25" s="57" t="s">
        <v>19</v>
      </c>
    </row>
    <row r="26" spans="2:4" ht="15" customHeight="1" x14ac:dyDescent="0.3">
      <c r="B26" s="3143" t="s">
        <v>401</v>
      </c>
      <c r="C26" s="3143"/>
      <c r="D26" s="45" t="s">
        <v>1579</v>
      </c>
    </row>
    <row r="27" spans="2:4" x14ac:dyDescent="0.3">
      <c r="B27" s="3149" t="s">
        <v>403</v>
      </c>
      <c r="C27" s="3150"/>
      <c r="D27" s="44" t="s">
        <v>2114</v>
      </c>
    </row>
    <row r="28" spans="2:4" x14ac:dyDescent="0.3">
      <c r="B28" s="578" t="s">
        <v>404</v>
      </c>
      <c r="C28" s="579"/>
      <c r="D28" s="44"/>
    </row>
    <row r="29" spans="2:4" ht="34.799999999999997" x14ac:dyDescent="0.3">
      <c r="B29" s="3151" t="s">
        <v>405</v>
      </c>
      <c r="C29" s="3152"/>
      <c r="D29" s="1608" t="s">
        <v>5389</v>
      </c>
    </row>
    <row r="30" spans="2:4" x14ac:dyDescent="0.3">
      <c r="B30" s="62"/>
      <c r="C30" s="62"/>
      <c r="D30" s="63"/>
    </row>
    <row r="31" spans="2:4" ht="18.600000000000001" x14ac:dyDescent="0.3">
      <c r="B31" s="3834" t="s">
        <v>406</v>
      </c>
      <c r="C31" s="3834"/>
      <c r="D31" s="3834"/>
    </row>
    <row r="32" spans="2:4" ht="34.799999999999997" x14ac:dyDescent="0.3">
      <c r="B32" s="3149" t="s">
        <v>407</v>
      </c>
      <c r="C32" s="3150"/>
      <c r="D32" s="45" t="s">
        <v>5390</v>
      </c>
    </row>
    <row r="33" spans="2:4" ht="34.799999999999997" x14ac:dyDescent="0.3">
      <c r="B33" s="3149" t="s">
        <v>409</v>
      </c>
      <c r="C33" s="3150"/>
      <c r="D33" s="45" t="s">
        <v>5396</v>
      </c>
    </row>
    <row r="34" spans="2:4" x14ac:dyDescent="0.3">
      <c r="B34" s="3149" t="s">
        <v>411</v>
      </c>
      <c r="C34" s="3150"/>
      <c r="D34" s="45" t="s">
        <v>1580</v>
      </c>
    </row>
    <row r="35" spans="2:4" x14ac:dyDescent="0.3">
      <c r="B35" s="3149" t="s">
        <v>413</v>
      </c>
      <c r="C35" s="3150"/>
      <c r="D35" s="45" t="s">
        <v>5397</v>
      </c>
    </row>
    <row r="36" spans="2:4" ht="34.799999999999997" x14ac:dyDescent="0.3">
      <c r="B36" s="3149" t="s">
        <v>415</v>
      </c>
      <c r="C36" s="3150"/>
      <c r="D36" s="45" t="s">
        <v>5393</v>
      </c>
    </row>
  </sheetData>
  <mergeCells count="30">
    <mergeCell ref="B16:C16"/>
    <mergeCell ref="B3:D3"/>
    <mergeCell ref="B4:C4"/>
    <mergeCell ref="B5:C5"/>
    <mergeCell ref="B6:C6"/>
    <mergeCell ref="B7:C7"/>
    <mergeCell ref="B10:D10"/>
    <mergeCell ref="B11:C11"/>
    <mergeCell ref="B12:C12"/>
    <mergeCell ref="B13:C13"/>
    <mergeCell ref="B14:C14"/>
    <mergeCell ref="B15:C15"/>
    <mergeCell ref="B8:C8"/>
    <mergeCell ref="B31:D31"/>
    <mergeCell ref="B17:C17"/>
    <mergeCell ref="B18:C18"/>
    <mergeCell ref="B19:C19"/>
    <mergeCell ref="B20:C20"/>
    <mergeCell ref="B21:B22"/>
    <mergeCell ref="B23:C23"/>
    <mergeCell ref="B24:C24"/>
    <mergeCell ref="B25:C25"/>
    <mergeCell ref="B26:C26"/>
    <mergeCell ref="B27:C27"/>
    <mergeCell ref="B29:C29"/>
    <mergeCell ref="B32:C32"/>
    <mergeCell ref="B33:C33"/>
    <mergeCell ref="B34:C34"/>
    <mergeCell ref="B35:C35"/>
    <mergeCell ref="B36:C36"/>
  </mergeCells>
  <dataValidations count="7">
    <dataValidation allowBlank="1" showDropDown="1" showInputMessage="1" showErrorMessage="1" sqref="D13" xr:uid="{00000000-0002-0000-F500-000000000000}"/>
    <dataValidation type="list" allowBlank="1" showInputMessage="1" showErrorMessage="1" sqref="D4" xr:uid="{00000000-0002-0000-F500-000001000000}">
      <formula1>ODS</formula1>
    </dataValidation>
    <dataValidation type="list" allowBlank="1" showInputMessage="1" showErrorMessage="1" sqref="D5" xr:uid="{00000000-0002-0000-F500-000002000000}">
      <formula1>Metas_ODS</formula1>
    </dataValidation>
    <dataValidation type="list" allowBlank="1" showInputMessage="1" showErrorMessage="1" sqref="D6" xr:uid="{00000000-0002-0000-F500-000003000000}">
      <formula1>Numero_indicador</formula1>
    </dataValidation>
    <dataValidation type="list" allowBlank="1" showInputMessage="1" showErrorMessage="1" sqref="D7" xr:uid="{00000000-0002-0000-F500-000004000000}">
      <formula1>Nombre_indicador_ODS</formula1>
    </dataValidation>
    <dataValidation type="list" allowBlank="1" showInputMessage="1" showErrorMessage="1" sqref="D14" xr:uid="{00000000-0002-0000-F500-000005000000}">
      <formula1>Tipo_indicador</formula1>
    </dataValidation>
    <dataValidation type="list" allowBlank="1" showInputMessage="1" showErrorMessage="1" sqref="D25" xr:uid="{00000000-0002-0000-F500-000006000000}">
      <formula1>Tipo_operación</formula1>
    </dataValidation>
  </dataValidations>
  <hyperlinks>
    <hyperlink ref="B1" location="'8.8.2.b'!A1" display="REGRESAR" xr:uid="{00000000-0004-0000-F500-000000000000}"/>
    <hyperlink ref="D8" r:id="rId1" xr:uid="{00000000-0004-0000-F500-000001000000}"/>
    <hyperlink ref="D29" r:id="rId2" display="https://sites.google.com/d/15Pjsj_thNFKcmECtEMO0H6tIiQYOLsvH/p/14Avrr1xqNEYv6BGqjkqF-MSJCfNpYdQN/edit" xr:uid="{00000000-0004-0000-F500-000002000000}"/>
  </hyperlinks>
  <pageMargins left="0.7" right="0.7" top="0.75" bottom="0.75" header="0.3" footer="0.3"/>
  <drawing r:id="rId3"/>
</worksheet>
</file>

<file path=xl/worksheets/sheet2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600-000000000000}">
  <sheetPr codeName="Hoja241"/>
  <dimension ref="A1:R51"/>
  <sheetViews>
    <sheetView showGridLines="0" workbookViewId="0">
      <pane ySplit="1" topLeftCell="A2" activePane="bottomLeft" state="frozen"/>
      <selection activeCell="B1" sqref="B1"/>
      <selection pane="bottomLeft"/>
    </sheetView>
  </sheetViews>
  <sheetFormatPr baseColWidth="10" defaultColWidth="11.44140625" defaultRowHeight="17.399999999999999" x14ac:dyDescent="0.45"/>
  <cols>
    <col min="1" max="1" width="15.5546875" style="178" customWidth="1"/>
    <col min="2" max="2" width="16.21875" style="178" customWidth="1"/>
    <col min="3" max="3" width="8.88671875" style="1271" customWidth="1"/>
    <col min="4" max="4" width="13.77734375" style="178" customWidth="1"/>
    <col min="5" max="5" width="12" style="178" customWidth="1"/>
    <col min="6" max="6" width="12.77734375" style="178" customWidth="1"/>
    <col min="7" max="8" width="16.44140625" style="178" bestFit="1" customWidth="1"/>
    <col min="9" max="16384" width="11.44140625" style="178"/>
  </cols>
  <sheetData>
    <row r="1" spans="1:18" s="1260" customFormat="1" ht="18.600000000000001" x14ac:dyDescent="0.45">
      <c r="A1" s="576" t="s">
        <v>337</v>
      </c>
      <c r="B1" s="1321"/>
      <c r="C1" s="3119" t="s">
        <v>430</v>
      </c>
      <c r="D1" s="3119"/>
    </row>
    <row r="2" spans="1:18" s="1260" customFormat="1" ht="18.600000000000001" x14ac:dyDescent="0.45">
      <c r="C2" s="1299"/>
    </row>
    <row r="3" spans="1:18" s="1260" customFormat="1" ht="18.600000000000001" x14ac:dyDescent="0.45">
      <c r="A3" s="3851" t="s">
        <v>339</v>
      </c>
      <c r="B3" s="3851"/>
      <c r="C3" s="3830" t="s">
        <v>1500</v>
      </c>
      <c r="D3" s="3830"/>
      <c r="E3" s="3830"/>
      <c r="F3" s="3830"/>
      <c r="G3" s="3830"/>
      <c r="H3" s="3830"/>
      <c r="I3" s="3830"/>
      <c r="J3" s="3830"/>
      <c r="K3" s="3830"/>
      <c r="L3" s="3830"/>
      <c r="M3" s="3830"/>
      <c r="N3" s="3830"/>
      <c r="O3" s="3830"/>
      <c r="P3" s="3830"/>
      <c r="Q3" s="3830"/>
      <c r="R3" s="3830"/>
    </row>
    <row r="4" spans="1:18" s="1260" customFormat="1" ht="18.600000000000001" x14ac:dyDescent="0.45">
      <c r="A4" s="3851" t="s">
        <v>340</v>
      </c>
      <c r="B4" s="3851"/>
      <c r="C4" s="3828" t="s">
        <v>98</v>
      </c>
      <c r="D4" s="3845"/>
      <c r="E4" s="3845"/>
      <c r="F4" s="3845"/>
      <c r="G4" s="3845"/>
      <c r="H4" s="3845"/>
      <c r="I4" s="3845"/>
      <c r="J4" s="3845"/>
      <c r="K4" s="3845"/>
      <c r="L4" s="3845"/>
      <c r="M4" s="3845"/>
      <c r="N4" s="3845"/>
      <c r="O4" s="3845"/>
      <c r="P4" s="3845"/>
      <c r="Q4" s="3845"/>
      <c r="R4" s="3829"/>
    </row>
    <row r="5" spans="1:18" s="1260" customFormat="1" ht="18.600000000000001" x14ac:dyDescent="0.45">
      <c r="A5" s="3851" t="s">
        <v>341</v>
      </c>
      <c r="B5" s="3851"/>
      <c r="C5" s="3828" t="s">
        <v>4053</v>
      </c>
      <c r="D5" s="3845"/>
      <c r="E5" s="3845"/>
      <c r="F5" s="3845"/>
      <c r="G5" s="3845"/>
      <c r="H5" s="3845"/>
      <c r="I5" s="3845"/>
      <c r="J5" s="3845"/>
      <c r="K5" s="3845"/>
      <c r="L5" s="3845"/>
      <c r="M5" s="3845"/>
      <c r="N5" s="3845"/>
      <c r="O5" s="3845"/>
      <c r="P5" s="3845"/>
      <c r="Q5" s="3845"/>
      <c r="R5" s="3829"/>
    </row>
    <row r="6" spans="1:18" s="1260" customFormat="1" ht="18.600000000000001" x14ac:dyDescent="0.45">
      <c r="A6" s="3851" t="s">
        <v>417</v>
      </c>
      <c r="B6" s="3851"/>
      <c r="C6" s="3828" t="s">
        <v>5164</v>
      </c>
      <c r="D6" s="3845"/>
      <c r="E6" s="3845"/>
      <c r="F6" s="3845"/>
      <c r="G6" s="3845"/>
      <c r="H6" s="3845"/>
      <c r="I6" s="3845"/>
      <c r="J6" s="3845"/>
      <c r="K6" s="3845"/>
      <c r="L6" s="3845"/>
      <c r="M6" s="3845"/>
      <c r="N6" s="3845"/>
      <c r="O6" s="3845"/>
      <c r="P6" s="3845"/>
      <c r="Q6" s="3845"/>
      <c r="R6" s="3829"/>
    </row>
    <row r="7" spans="1:18" s="1260" customFormat="1" ht="18.600000000000001" x14ac:dyDescent="0.45">
      <c r="A7" s="1325"/>
      <c r="C7" s="1299"/>
    </row>
    <row r="8" spans="1:18" s="1260" customFormat="1" ht="18.600000000000001" x14ac:dyDescent="0.45">
      <c r="C8" s="1299"/>
    </row>
    <row r="9" spans="1:18" s="1260" customFormat="1" ht="18.600000000000001" customHeight="1" x14ac:dyDescent="0.45">
      <c r="C9" s="3831" t="s">
        <v>5164</v>
      </c>
      <c r="D9" s="3831"/>
      <c r="E9" s="3831"/>
      <c r="F9" s="3831"/>
      <c r="G9" s="3831"/>
    </row>
    <row r="10" spans="1:18" ht="18.600000000000001" x14ac:dyDescent="0.45">
      <c r="C10" s="1580" t="s">
        <v>6235</v>
      </c>
      <c r="D10" s="1580"/>
      <c r="E10" s="1580"/>
      <c r="F10" s="1580"/>
      <c r="G10" s="1580"/>
    </row>
    <row r="11" spans="1:18" ht="52.2" x14ac:dyDescent="0.45">
      <c r="C11" s="1620"/>
      <c r="D11" s="1505" t="s">
        <v>3313</v>
      </c>
      <c r="E11" s="1505" t="s">
        <v>3314</v>
      </c>
      <c r="F11" s="1505" t="s">
        <v>3315</v>
      </c>
      <c r="G11" s="1505" t="s">
        <v>3316</v>
      </c>
    </row>
    <row r="12" spans="1:18" x14ac:dyDescent="0.45">
      <c r="C12" s="694">
        <v>2012</v>
      </c>
      <c r="D12" s="1615">
        <v>1030855.5886949393</v>
      </c>
      <c r="E12" s="1615">
        <v>23752868.570291191</v>
      </c>
      <c r="F12" s="1616">
        <v>4.3399204001165481E-2</v>
      </c>
      <c r="G12" s="1617"/>
    </row>
    <row r="13" spans="1:18" x14ac:dyDescent="0.45">
      <c r="C13" s="694">
        <v>2013</v>
      </c>
      <c r="D13" s="1615">
        <v>1165247.2186300897</v>
      </c>
      <c r="E13" s="1618">
        <v>25462954.639352739</v>
      </c>
      <c r="F13" s="1616">
        <v>4.5762451181891199E-2</v>
      </c>
      <c r="G13" s="1619">
        <v>0.1303690171630052</v>
      </c>
    </row>
    <row r="14" spans="1:18" x14ac:dyDescent="0.45">
      <c r="C14" s="694">
        <v>2014</v>
      </c>
      <c r="D14" s="1615">
        <v>1257218.2156431789</v>
      </c>
      <c r="E14" s="1615">
        <v>28001327.620470978</v>
      </c>
      <c r="F14" s="1616">
        <v>4.4898521694523595E-2</v>
      </c>
      <c r="G14" s="1619">
        <v>7.8928312844388504E-2</v>
      </c>
    </row>
    <row r="15" spans="1:18" x14ac:dyDescent="0.45">
      <c r="C15" s="694">
        <v>2015</v>
      </c>
      <c r="D15" s="1615">
        <v>1379123.4751707749</v>
      </c>
      <c r="E15" s="1615">
        <v>30171918.863718431</v>
      </c>
      <c r="F15" s="1616">
        <v>4.5708842099173329E-2</v>
      </c>
      <c r="G15" s="1619">
        <v>9.696428035385285E-2</v>
      </c>
    </row>
    <row r="16" spans="1:18" x14ac:dyDescent="0.45">
      <c r="C16" s="694">
        <v>2016</v>
      </c>
      <c r="D16" s="1615">
        <v>1554928.7547580427</v>
      </c>
      <c r="E16" s="1615">
        <v>32056288.212047994</v>
      </c>
      <c r="F16" s="1616">
        <v>4.8506200857454246E-2</v>
      </c>
      <c r="G16" s="1619">
        <v>0.12747609822644645</v>
      </c>
    </row>
    <row r="17" spans="3:10" x14ac:dyDescent="0.45">
      <c r="C17" s="694">
        <v>2017</v>
      </c>
      <c r="D17" s="1615">
        <v>1651528.259529528</v>
      </c>
      <c r="E17" s="1615">
        <v>34343647.497605249</v>
      </c>
      <c r="F17" s="1616">
        <v>4.8088318506200822E-2</v>
      </c>
      <c r="G17" s="1619">
        <v>6.2124714380574098E-2</v>
      </c>
    </row>
    <row r="18" spans="3:10" x14ac:dyDescent="0.45">
      <c r="C18" s="694">
        <v>2018</v>
      </c>
      <c r="D18" s="1615">
        <v>1676188.2903243129</v>
      </c>
      <c r="E18" s="1615">
        <v>36014718.708003961</v>
      </c>
      <c r="F18" s="1616">
        <v>4.6541757105319125E-2</v>
      </c>
      <c r="G18" s="1619">
        <v>1.4931643253752069E-2</v>
      </c>
    </row>
    <row r="19" spans="3:10" x14ac:dyDescent="0.45">
      <c r="C19" s="2627">
        <v>2019</v>
      </c>
      <c r="D19" s="1615">
        <v>1822785.3991457291</v>
      </c>
      <c r="E19" s="1615">
        <v>37832149.784087881</v>
      </c>
      <c r="F19" s="1616">
        <v>4.8180857010467551E-2</v>
      </c>
      <c r="G19" s="1619">
        <v>8.7458616473840456E-2</v>
      </c>
      <c r="H19" s="626"/>
      <c r="I19" s="626"/>
      <c r="J19" s="626"/>
    </row>
    <row r="20" spans="3:10" s="2562" customFormat="1" x14ac:dyDescent="0.45">
      <c r="C20" s="2627">
        <v>2020</v>
      </c>
      <c r="D20" s="1615">
        <v>682091.77053361956</v>
      </c>
      <c r="E20" s="1615">
        <v>36495246.08175943</v>
      </c>
      <c r="F20" s="1616">
        <v>1.8689880019045375E-2</v>
      </c>
      <c r="G20" s="1619">
        <v>-0.62579699680868073</v>
      </c>
      <c r="H20" s="2623"/>
      <c r="I20" s="2623"/>
      <c r="J20" s="2623"/>
    </row>
    <row r="21" spans="3:10" s="2849" customFormat="1" x14ac:dyDescent="0.45">
      <c r="C21" s="3082">
        <v>2021</v>
      </c>
      <c r="D21" s="1615" t="s">
        <v>7492</v>
      </c>
      <c r="E21" s="1615" t="s">
        <v>7493</v>
      </c>
      <c r="F21" s="1616">
        <v>2.7E-2</v>
      </c>
      <c r="G21" s="1619">
        <v>0.60799999999999998</v>
      </c>
      <c r="H21" s="3081"/>
      <c r="I21" s="3081"/>
      <c r="J21" s="3081"/>
    </row>
    <row r="22" spans="3:10" x14ac:dyDescent="0.45">
      <c r="C22" s="893" t="s">
        <v>4886</v>
      </c>
      <c r="D22" s="892"/>
      <c r="E22" s="892"/>
      <c r="F22" s="892"/>
      <c r="G22" s="892"/>
      <c r="H22" s="1291"/>
      <c r="I22" s="1291"/>
      <c r="J22" s="1291"/>
    </row>
    <row r="23" spans="3:10" x14ac:dyDescent="0.45">
      <c r="C23" s="918" t="s">
        <v>4890</v>
      </c>
      <c r="D23" s="851"/>
      <c r="E23" s="851"/>
      <c r="F23" s="851"/>
      <c r="G23" s="851"/>
      <c r="H23" s="851"/>
      <c r="I23" s="851"/>
      <c r="J23" s="851"/>
    </row>
    <row r="24" spans="3:10" x14ac:dyDescent="0.45">
      <c r="C24" s="332" t="s">
        <v>7494</v>
      </c>
    </row>
    <row r="28" spans="3:10" ht="22.5" customHeight="1" x14ac:dyDescent="0.45">
      <c r="C28" s="1374" t="s">
        <v>6535</v>
      </c>
      <c r="D28" s="1374"/>
      <c r="E28" s="1374"/>
      <c r="F28" s="1374"/>
      <c r="G28" s="1374"/>
    </row>
    <row r="41" spans="3:3" x14ac:dyDescent="0.45">
      <c r="C41" s="924" t="s">
        <v>4886</v>
      </c>
    </row>
    <row r="42" spans="3:3" x14ac:dyDescent="0.45">
      <c r="C42" s="332" t="s">
        <v>6536</v>
      </c>
    </row>
    <row r="50" spans="3:10" ht="17.399999999999999" customHeight="1" x14ac:dyDescent="0.45">
      <c r="C50" s="178"/>
      <c r="D50" s="924"/>
      <c r="E50" s="924"/>
      <c r="F50" s="924"/>
      <c r="G50" s="924"/>
      <c r="H50" s="924"/>
      <c r="I50" s="924"/>
      <c r="J50" s="924"/>
    </row>
    <row r="51" spans="3:10" x14ac:dyDescent="0.45">
      <c r="C51" s="178"/>
      <c r="D51" s="1292"/>
      <c r="E51" s="1292"/>
      <c r="F51" s="1292"/>
      <c r="G51" s="1292"/>
      <c r="H51" s="1292"/>
      <c r="I51" s="1292"/>
      <c r="J51" s="1292"/>
    </row>
  </sheetData>
  <mergeCells count="10">
    <mergeCell ref="C1:D1"/>
    <mergeCell ref="A3:B3"/>
    <mergeCell ref="C3:R3"/>
    <mergeCell ref="A4:B4"/>
    <mergeCell ref="C4:R4"/>
    <mergeCell ref="A6:B6"/>
    <mergeCell ref="C6:R6"/>
    <mergeCell ref="C9:G9"/>
    <mergeCell ref="A5:B5"/>
    <mergeCell ref="C5:R5"/>
  </mergeCells>
  <hyperlinks>
    <hyperlink ref="A1" location="'ODS 8.'!A1" display="REGRESAR" xr:uid="{00000000-0004-0000-F600-000000000000}"/>
    <hyperlink ref="C1:D1" location="'Metadato 8.9.1'!A1" display="VER METADATO" xr:uid="{00000000-0004-0000-F600-000001000000}"/>
  </hyperlinks>
  <pageMargins left="0.7" right="0.7" top="0.75" bottom="0.75" header="0.3" footer="0.3"/>
  <pageSetup orientation="portrait" r:id="rId1"/>
  <drawing r:id="rId2"/>
</worksheet>
</file>

<file path=xl/worksheets/sheet2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700-000000000000}">
  <sheetPr codeName="Hoja242">
    <tabColor theme="0" tint="-0.499984740745262"/>
  </sheetPr>
  <dimension ref="A1:F36"/>
  <sheetViews>
    <sheetView showGridLines="0" zoomScaleNormal="100" workbookViewId="0">
      <pane ySplit="1" topLeftCell="A2" activePane="bottomLeft" state="frozen"/>
      <selection pane="bottomLeft" activeCell="B1" sqref="B1"/>
    </sheetView>
  </sheetViews>
  <sheetFormatPr baseColWidth="10" defaultColWidth="11.44140625" defaultRowHeight="17.399999999999999" x14ac:dyDescent="0.3"/>
  <cols>
    <col min="1" max="1" width="11.44140625" style="1305"/>
    <col min="2" max="2" width="26.44140625" style="1305" customWidth="1"/>
    <col min="3" max="3" width="24" style="1305" customWidth="1"/>
    <col min="4" max="4" width="85.77734375" style="1305" customWidth="1"/>
    <col min="5" max="5" width="11.44140625" style="1305"/>
    <col min="6" max="6" width="7.21875" style="1305" customWidth="1"/>
    <col min="7" max="16384" width="11.44140625" style="1305"/>
  </cols>
  <sheetData>
    <row r="1" spans="1:6" x14ac:dyDescent="0.3">
      <c r="B1" s="481" t="s">
        <v>337</v>
      </c>
    </row>
    <row r="2" spans="1:6" ht="18" thickBot="1" x14ac:dyDescent="0.35"/>
    <row r="3" spans="1:6" ht="23.25" customHeight="1" thickBot="1" x14ac:dyDescent="0.35">
      <c r="B3" s="3834" t="s">
        <v>370</v>
      </c>
      <c r="C3" s="3834"/>
      <c r="D3" s="3834"/>
      <c r="F3" s="1267" t="s">
        <v>471</v>
      </c>
    </row>
    <row r="4" spans="1:6" ht="34.5" customHeight="1" x14ac:dyDescent="0.3">
      <c r="A4" s="1306"/>
      <c r="B4" s="3142" t="s">
        <v>449</v>
      </c>
      <c r="C4" s="3142"/>
      <c r="D4" s="44" t="s">
        <v>30</v>
      </c>
    </row>
    <row r="5" spans="1:6" ht="34.799999999999997" x14ac:dyDescent="0.3">
      <c r="B5" s="3142" t="s">
        <v>373</v>
      </c>
      <c r="C5" s="3142"/>
      <c r="D5" s="44" t="s">
        <v>98</v>
      </c>
    </row>
    <row r="6" spans="1:6" x14ac:dyDescent="0.3">
      <c r="B6" s="3142" t="s">
        <v>374</v>
      </c>
      <c r="C6" s="3142"/>
      <c r="D6" s="45" t="s">
        <v>1496</v>
      </c>
    </row>
    <row r="7" spans="1:6" x14ac:dyDescent="0.3">
      <c r="B7" s="3143" t="s">
        <v>375</v>
      </c>
      <c r="C7" s="3143"/>
      <c r="D7" s="46" t="s">
        <v>4053</v>
      </c>
    </row>
    <row r="8" spans="1:6" x14ac:dyDescent="0.3">
      <c r="B8" s="3143" t="s">
        <v>2480</v>
      </c>
      <c r="C8" s="3143"/>
      <c r="D8" s="1266" t="s">
        <v>2587</v>
      </c>
    </row>
    <row r="9" spans="1:6" x14ac:dyDescent="0.45">
      <c r="B9" s="178"/>
      <c r="C9" s="178"/>
      <c r="D9" s="178"/>
    </row>
    <row r="10" spans="1:6" ht="23.25" customHeight="1" x14ac:dyDescent="0.3">
      <c r="B10" s="3834" t="s">
        <v>376</v>
      </c>
      <c r="C10" s="3834"/>
      <c r="D10" s="3834"/>
    </row>
    <row r="11" spans="1:6" x14ac:dyDescent="0.3">
      <c r="B11" s="3185" t="s">
        <v>377</v>
      </c>
      <c r="C11" s="3156"/>
      <c r="D11" s="44"/>
    </row>
    <row r="12" spans="1:6" ht="15" customHeight="1" x14ac:dyDescent="0.3">
      <c r="B12" s="3143" t="s">
        <v>379</v>
      </c>
      <c r="C12" s="3143"/>
      <c r="D12" s="661" t="s">
        <v>141</v>
      </c>
    </row>
    <row r="13" spans="1:6" x14ac:dyDescent="0.3">
      <c r="B13" s="3142" t="s">
        <v>380</v>
      </c>
      <c r="C13" s="3142"/>
      <c r="D13" s="603" t="str">
        <f>+D6</f>
        <v>8.9.1</v>
      </c>
    </row>
    <row r="14" spans="1:6" x14ac:dyDescent="0.3">
      <c r="B14" s="3142" t="s">
        <v>381</v>
      </c>
      <c r="C14" s="3156"/>
      <c r="D14" s="603" t="s">
        <v>10</v>
      </c>
    </row>
    <row r="15" spans="1:6" ht="121.8" x14ac:dyDescent="0.3">
      <c r="B15" s="3142" t="s">
        <v>382</v>
      </c>
      <c r="C15" s="3142"/>
      <c r="D15" s="44" t="s">
        <v>3317</v>
      </c>
    </row>
    <row r="16" spans="1:6" x14ac:dyDescent="0.3">
      <c r="B16" s="3142" t="s">
        <v>383</v>
      </c>
      <c r="C16" s="3142"/>
      <c r="D16" s="44" t="s">
        <v>3427</v>
      </c>
    </row>
    <row r="17" spans="2:4" x14ac:dyDescent="0.3">
      <c r="B17" s="3142" t="s">
        <v>384</v>
      </c>
      <c r="C17" s="3142"/>
      <c r="D17" s="57" t="s">
        <v>4887</v>
      </c>
    </row>
    <row r="18" spans="2:4" x14ac:dyDescent="0.3">
      <c r="B18" s="3143" t="s">
        <v>386</v>
      </c>
      <c r="C18" s="3143"/>
      <c r="D18" s="44" t="s">
        <v>3318</v>
      </c>
    </row>
    <row r="19" spans="2:4" ht="15" customHeight="1" x14ac:dyDescent="0.3">
      <c r="B19" s="3144" t="s">
        <v>387</v>
      </c>
      <c r="C19" s="3145"/>
      <c r="D19" s="57" t="s">
        <v>3319</v>
      </c>
    </row>
    <row r="20" spans="2:4" x14ac:dyDescent="0.3">
      <c r="B20" s="3142" t="s">
        <v>388</v>
      </c>
      <c r="C20" s="3142"/>
      <c r="D20" s="44" t="s">
        <v>424</v>
      </c>
    </row>
    <row r="21" spans="2:4" x14ac:dyDescent="0.3">
      <c r="B21" s="3146" t="s">
        <v>390</v>
      </c>
      <c r="C21" s="54" t="s">
        <v>391</v>
      </c>
      <c r="D21" s="44" t="s">
        <v>3320</v>
      </c>
    </row>
    <row r="22" spans="2:4" x14ac:dyDescent="0.3">
      <c r="B22" s="3147"/>
      <c r="C22" s="577" t="s">
        <v>393</v>
      </c>
      <c r="D22" s="57" t="s">
        <v>3320</v>
      </c>
    </row>
    <row r="23" spans="2:4" x14ac:dyDescent="0.3">
      <c r="B23" s="3142" t="s">
        <v>395</v>
      </c>
      <c r="C23" s="3142"/>
      <c r="D23" s="44" t="s">
        <v>427</v>
      </c>
    </row>
    <row r="24" spans="2:4" x14ac:dyDescent="0.3">
      <c r="B24" s="3142" t="s">
        <v>397</v>
      </c>
      <c r="C24" s="3142"/>
      <c r="D24" s="44" t="s">
        <v>1077</v>
      </c>
    </row>
    <row r="25" spans="2:4" x14ac:dyDescent="0.3">
      <c r="B25" s="3142" t="s">
        <v>399</v>
      </c>
      <c r="C25" s="3142"/>
      <c r="D25" s="57" t="s">
        <v>3321</v>
      </c>
    </row>
    <row r="26" spans="2:4" ht="30" customHeight="1" x14ac:dyDescent="0.3">
      <c r="B26" s="3143" t="s">
        <v>401</v>
      </c>
      <c r="C26" s="3143"/>
      <c r="D26" s="44" t="s">
        <v>3322</v>
      </c>
    </row>
    <row r="27" spans="2:4" x14ac:dyDescent="0.3">
      <c r="B27" s="3149" t="s">
        <v>403</v>
      </c>
      <c r="C27" s="3150"/>
      <c r="D27" s="44" t="s">
        <v>4888</v>
      </c>
    </row>
    <row r="28" spans="2:4" x14ac:dyDescent="0.3">
      <c r="B28" s="578" t="s">
        <v>404</v>
      </c>
      <c r="C28" s="579"/>
      <c r="D28" s="44"/>
    </row>
    <row r="29" spans="2:4" x14ac:dyDescent="0.3">
      <c r="B29" s="3151" t="s">
        <v>405</v>
      </c>
      <c r="C29" s="3152"/>
      <c r="D29" s="1621" t="s">
        <v>4889</v>
      </c>
    </row>
    <row r="30" spans="2:4" x14ac:dyDescent="0.3">
      <c r="B30" s="62"/>
      <c r="C30" s="62"/>
      <c r="D30" s="63"/>
    </row>
    <row r="31" spans="2:4" ht="23.25" customHeight="1" x14ac:dyDescent="0.3">
      <c r="B31" s="3834" t="s">
        <v>406</v>
      </c>
      <c r="C31" s="3834"/>
      <c r="D31" s="3834"/>
    </row>
    <row r="32" spans="2:4" x14ac:dyDescent="0.3">
      <c r="B32" s="3149" t="s">
        <v>407</v>
      </c>
      <c r="C32" s="3150"/>
      <c r="D32" s="57" t="s">
        <v>3323</v>
      </c>
    </row>
    <row r="33" spans="2:4" x14ac:dyDescent="0.3">
      <c r="B33" s="3149" t="s">
        <v>409</v>
      </c>
      <c r="C33" s="3150"/>
      <c r="D33" s="57" t="s">
        <v>3324</v>
      </c>
    </row>
    <row r="34" spans="2:4" x14ac:dyDescent="0.3">
      <c r="B34" s="3149" t="s">
        <v>411</v>
      </c>
      <c r="C34" s="3150"/>
      <c r="D34" s="83" t="s">
        <v>1077</v>
      </c>
    </row>
    <row r="35" spans="2:4" x14ac:dyDescent="0.3">
      <c r="B35" s="3149" t="s">
        <v>413</v>
      </c>
      <c r="C35" s="3150"/>
      <c r="D35" s="157" t="s">
        <v>3325</v>
      </c>
    </row>
    <row r="36" spans="2:4" x14ac:dyDescent="0.3">
      <c r="B36" s="3149" t="s">
        <v>415</v>
      </c>
      <c r="C36" s="3150"/>
      <c r="D36" s="162" t="s">
        <v>3326</v>
      </c>
    </row>
  </sheetData>
  <mergeCells count="30">
    <mergeCell ref="B16:C16"/>
    <mergeCell ref="B3:D3"/>
    <mergeCell ref="B4:C4"/>
    <mergeCell ref="B5:C5"/>
    <mergeCell ref="B6:C6"/>
    <mergeCell ref="B7:C7"/>
    <mergeCell ref="B10:D10"/>
    <mergeCell ref="B11:C11"/>
    <mergeCell ref="B12:C12"/>
    <mergeCell ref="B13:C13"/>
    <mergeCell ref="B14:C14"/>
    <mergeCell ref="B15:C15"/>
    <mergeCell ref="B8:C8"/>
    <mergeCell ref="B31:D31"/>
    <mergeCell ref="B17:C17"/>
    <mergeCell ref="B18:C18"/>
    <mergeCell ref="B19:C19"/>
    <mergeCell ref="B20:C20"/>
    <mergeCell ref="B21:B22"/>
    <mergeCell ref="B23:C23"/>
    <mergeCell ref="B24:C24"/>
    <mergeCell ref="B25:C25"/>
    <mergeCell ref="B26:C26"/>
    <mergeCell ref="B27:C27"/>
    <mergeCell ref="B29:C29"/>
    <mergeCell ref="B32:C32"/>
    <mergeCell ref="B33:C33"/>
    <mergeCell ref="B34:C34"/>
    <mergeCell ref="B35:C35"/>
    <mergeCell ref="B36:C36"/>
  </mergeCells>
  <dataValidations count="7">
    <dataValidation allowBlank="1" showDropDown="1" showInputMessage="1" showErrorMessage="1" sqref="D13" xr:uid="{00000000-0002-0000-F700-000000000000}"/>
    <dataValidation type="list" allowBlank="1" showInputMessage="1" showErrorMessage="1" sqref="D4" xr:uid="{00000000-0002-0000-F700-000001000000}">
      <formula1>ODS</formula1>
    </dataValidation>
    <dataValidation type="list" allowBlank="1" showInputMessage="1" showErrorMessage="1" sqref="D5" xr:uid="{00000000-0002-0000-F700-000002000000}">
      <formula1>Metas_ODS</formula1>
    </dataValidation>
    <dataValidation type="list" allowBlank="1" showInputMessage="1" showErrorMessage="1" sqref="D6" xr:uid="{00000000-0002-0000-F700-000003000000}">
      <formula1>Numero_indicador</formula1>
    </dataValidation>
    <dataValidation type="list" allowBlank="1" showInputMessage="1" showErrorMessage="1" sqref="D7" xr:uid="{00000000-0002-0000-F700-000004000000}">
      <formula1>Nombre_indicador_ODS</formula1>
    </dataValidation>
    <dataValidation type="list" allowBlank="1" showInputMessage="1" showErrorMessage="1" sqref="D14" xr:uid="{00000000-0002-0000-F700-000005000000}">
      <formula1>Tipo_indicador</formula1>
    </dataValidation>
    <dataValidation type="list" allowBlank="1" showInputMessage="1" showErrorMessage="1" sqref="D25" xr:uid="{00000000-0002-0000-F700-000006000000}">
      <formula1>Tipo_operación</formula1>
    </dataValidation>
  </dataValidations>
  <hyperlinks>
    <hyperlink ref="B1" location="'8.9.1'!A1" display="REGRESAR" xr:uid="{00000000-0004-0000-F700-000000000000}"/>
    <hyperlink ref="D8" r:id="rId1" xr:uid="{00000000-0004-0000-F700-000001000000}"/>
    <hyperlink ref="D36" r:id="rId2" xr:uid="{00000000-0004-0000-F700-000002000000}"/>
    <hyperlink ref="D29" r:id="rId3" xr:uid="{00000000-0004-0000-F700-000003000000}"/>
  </hyperlinks>
  <pageMargins left="0.7" right="0.7" top="0.75" bottom="0.75" header="0.3" footer="0.3"/>
  <pageSetup orientation="portrait" r:id="rId4"/>
</worksheet>
</file>

<file path=xl/worksheets/sheet2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800-000000000000}">
  <sheetPr codeName="Hoja245"/>
  <dimension ref="A1:V27"/>
  <sheetViews>
    <sheetView showGridLines="0" zoomScaleNormal="100" workbookViewId="0">
      <pane ySplit="1" topLeftCell="A2" activePane="bottomLeft" state="frozen"/>
      <selection pane="bottomLeft" activeCell="H10" sqref="H10:I10"/>
    </sheetView>
  </sheetViews>
  <sheetFormatPr baseColWidth="10" defaultColWidth="11.44140625" defaultRowHeight="17.399999999999999" x14ac:dyDescent="0.45"/>
  <cols>
    <col min="1" max="1" width="15.44140625" style="178" customWidth="1"/>
    <col min="2" max="2" width="15.44140625" style="1271" customWidth="1"/>
    <col min="3" max="3" width="8.44140625" style="178" customWidth="1"/>
    <col min="4" max="4" width="19.5546875" style="178" customWidth="1"/>
    <col min="5" max="5" width="14.109375" style="178" customWidth="1"/>
    <col min="6" max="6" width="12" style="178" customWidth="1"/>
    <col min="7" max="10" width="10.5546875" style="178" customWidth="1"/>
    <col min="11" max="11" width="12.21875" style="178" customWidth="1"/>
    <col min="12" max="12" width="14.21875" style="178" customWidth="1"/>
    <col min="13" max="13" width="6.77734375" style="178" customWidth="1"/>
    <col min="14" max="16384" width="11.44140625" style="178"/>
  </cols>
  <sheetData>
    <row r="1" spans="1:22" x14ac:dyDescent="0.45">
      <c r="A1" s="580" t="s">
        <v>337</v>
      </c>
      <c r="C1" s="3225" t="s">
        <v>430</v>
      </c>
      <c r="D1" s="3225"/>
    </row>
    <row r="3" spans="1:22" x14ac:dyDescent="0.45">
      <c r="A3" s="3863" t="s">
        <v>339</v>
      </c>
      <c r="B3" s="3863"/>
      <c r="C3" s="3863" t="s">
        <v>1500</v>
      </c>
      <c r="D3" s="3863"/>
      <c r="E3" s="3863"/>
      <c r="F3" s="3863"/>
      <c r="G3" s="3863"/>
      <c r="H3" s="3863"/>
      <c r="I3" s="3863"/>
      <c r="J3" s="3863"/>
      <c r="K3" s="3863"/>
      <c r="L3" s="3863"/>
      <c r="M3" s="3863"/>
      <c r="N3" s="3863"/>
      <c r="O3" s="3863"/>
      <c r="P3" s="3863"/>
      <c r="Q3" s="3863"/>
      <c r="R3" s="3863"/>
      <c r="S3" s="3863"/>
      <c r="T3" s="3863"/>
      <c r="U3" s="3863"/>
      <c r="V3" s="3863"/>
    </row>
    <row r="4" spans="1:22" x14ac:dyDescent="0.45">
      <c r="A4" s="3863" t="s">
        <v>340</v>
      </c>
      <c r="B4" s="3863"/>
      <c r="C4" s="3863" t="s">
        <v>99</v>
      </c>
      <c r="D4" s="3863"/>
      <c r="E4" s="3863"/>
      <c r="F4" s="3863"/>
      <c r="G4" s="3863"/>
      <c r="H4" s="3863"/>
      <c r="I4" s="3863"/>
      <c r="J4" s="3863"/>
      <c r="K4" s="3863"/>
      <c r="L4" s="3863"/>
      <c r="M4" s="3863"/>
      <c r="N4" s="3863"/>
      <c r="O4" s="3863"/>
      <c r="P4" s="3863"/>
      <c r="Q4" s="3863"/>
      <c r="R4" s="3863"/>
      <c r="S4" s="3863"/>
      <c r="T4" s="3863"/>
      <c r="U4" s="3863"/>
      <c r="V4" s="3863"/>
    </row>
    <row r="5" spans="1:22" x14ac:dyDescent="0.45">
      <c r="A5" s="3863" t="s">
        <v>341</v>
      </c>
      <c r="B5" s="3863"/>
      <c r="C5" s="3863" t="s">
        <v>4054</v>
      </c>
      <c r="D5" s="3863"/>
      <c r="E5" s="3863"/>
      <c r="F5" s="3863"/>
      <c r="G5" s="3863"/>
      <c r="H5" s="3863"/>
      <c r="I5" s="3863"/>
      <c r="J5" s="3863"/>
      <c r="K5" s="3863"/>
      <c r="L5" s="3863"/>
      <c r="M5" s="3863"/>
      <c r="N5" s="3863"/>
      <c r="O5" s="3863"/>
      <c r="P5" s="3863"/>
      <c r="Q5" s="3863"/>
      <c r="R5" s="3863"/>
      <c r="S5" s="3863"/>
      <c r="T5" s="3863"/>
      <c r="U5" s="3863"/>
      <c r="V5" s="3863"/>
    </row>
    <row r="6" spans="1:22" x14ac:dyDescent="0.45">
      <c r="A6" s="3863" t="s">
        <v>417</v>
      </c>
      <c r="B6" s="3863"/>
      <c r="C6" s="3863" t="s">
        <v>5165</v>
      </c>
      <c r="D6" s="3863"/>
      <c r="E6" s="3863"/>
      <c r="F6" s="3863"/>
      <c r="G6" s="3863"/>
      <c r="H6" s="3863"/>
      <c r="I6" s="3863"/>
      <c r="J6" s="3863"/>
      <c r="K6" s="3863"/>
      <c r="L6" s="3863"/>
      <c r="M6" s="3863"/>
      <c r="N6" s="3863"/>
      <c r="O6" s="3863"/>
      <c r="P6" s="3863"/>
      <c r="Q6" s="3863"/>
      <c r="R6" s="3863"/>
      <c r="S6" s="3863"/>
      <c r="T6" s="3863"/>
      <c r="U6" s="3863"/>
      <c r="V6" s="3863"/>
    </row>
    <row r="9" spans="1:22" ht="55.2" customHeight="1" x14ac:dyDescent="0.45">
      <c r="C9" s="3329" t="s">
        <v>5165</v>
      </c>
      <c r="D9" s="3329"/>
      <c r="E9" s="3329"/>
      <c r="F9" s="3329"/>
      <c r="G9" s="548"/>
      <c r="H9" s="548"/>
      <c r="I9" s="548"/>
      <c r="J9" s="548"/>
      <c r="K9" s="1625"/>
      <c r="L9" s="3506" t="s">
        <v>6538</v>
      </c>
      <c r="M9" s="3506"/>
      <c r="N9" s="3506"/>
      <c r="O9" s="3506"/>
      <c r="P9" s="3506"/>
      <c r="Q9" s="3506"/>
    </row>
    <row r="10" spans="1:22" ht="52.2" x14ac:dyDescent="0.45">
      <c r="A10" s="853"/>
      <c r="B10" s="178"/>
      <c r="C10" s="1627" t="s">
        <v>343</v>
      </c>
      <c r="D10" s="1505" t="s">
        <v>1588</v>
      </c>
      <c r="E10" s="1505" t="s">
        <v>1589</v>
      </c>
      <c r="F10" s="1505" t="s">
        <v>1590</v>
      </c>
      <c r="G10" s="762"/>
      <c r="H10" s="3893" t="s">
        <v>2691</v>
      </c>
      <c r="I10" s="3893"/>
      <c r="J10" s="762"/>
    </row>
    <row r="11" spans="1:22" x14ac:dyDescent="0.45">
      <c r="A11" s="853"/>
      <c r="C11" s="2703">
        <v>2013</v>
      </c>
      <c r="D11" s="1307">
        <f t="shared" ref="D11:D20" si="0">+E11/F11*100000</f>
        <v>21.016202038100435</v>
      </c>
      <c r="E11" s="2704">
        <v>755</v>
      </c>
      <c r="F11" s="1623">
        <v>3592466.4153459063</v>
      </c>
      <c r="G11" s="1623"/>
      <c r="H11" s="1623"/>
      <c r="I11" s="1623"/>
      <c r="J11" s="1623"/>
    </row>
    <row r="12" spans="1:22" x14ac:dyDescent="0.45">
      <c r="A12" s="853"/>
      <c r="C12" s="2703">
        <v>2014</v>
      </c>
      <c r="D12" s="1307">
        <f t="shared" si="0"/>
        <v>21.065710942549078</v>
      </c>
      <c r="E12" s="2704">
        <v>770</v>
      </c>
      <c r="F12" s="1623">
        <v>3655229.1166434535</v>
      </c>
      <c r="G12" s="1623"/>
      <c r="H12" s="1623"/>
      <c r="I12" s="1623"/>
      <c r="J12" s="1623"/>
    </row>
    <row r="13" spans="1:22" x14ac:dyDescent="0.45">
      <c r="A13" s="853"/>
      <c r="C13" s="2703">
        <v>2015</v>
      </c>
      <c r="D13" s="1307">
        <f t="shared" si="0"/>
        <v>21.050973561363779</v>
      </c>
      <c r="E13" s="2704">
        <v>783</v>
      </c>
      <c r="F13" s="1623">
        <v>3719542.9357105405</v>
      </c>
      <c r="G13" s="1623"/>
      <c r="H13" s="1623"/>
      <c r="I13" s="1623"/>
      <c r="J13" s="1623"/>
    </row>
    <row r="14" spans="1:22" x14ac:dyDescent="0.45">
      <c r="A14" s="853"/>
      <c r="C14" s="2703">
        <v>2016</v>
      </c>
      <c r="D14" s="1307">
        <f t="shared" si="0"/>
        <v>20.495645536534361</v>
      </c>
      <c r="E14" s="2704">
        <v>775</v>
      </c>
      <c r="F14" s="1623">
        <v>3781290.9996834667</v>
      </c>
      <c r="G14" s="1623"/>
      <c r="H14" s="1623"/>
      <c r="I14" s="1623"/>
      <c r="J14" s="1623"/>
    </row>
    <row r="15" spans="1:22" x14ac:dyDescent="0.45">
      <c r="A15" s="853"/>
      <c r="C15" s="2703">
        <v>2017</v>
      </c>
      <c r="D15" s="1307">
        <f t="shared" si="0"/>
        <v>19.510252791526927</v>
      </c>
      <c r="E15" s="2704">
        <v>749</v>
      </c>
      <c r="F15" s="1623">
        <v>3839007.1517949882</v>
      </c>
      <c r="G15" s="1623"/>
      <c r="H15" s="1623"/>
      <c r="I15" s="1623"/>
      <c r="J15" s="1623"/>
    </row>
    <row r="16" spans="1:22" x14ac:dyDescent="0.45">
      <c r="A16" s="853"/>
      <c r="C16" s="2703">
        <v>2018</v>
      </c>
      <c r="D16" s="1307">
        <f t="shared" si="0"/>
        <v>19.528666759138108</v>
      </c>
      <c r="E16" s="2704">
        <v>760</v>
      </c>
      <c r="F16" s="1623">
        <v>3891714.7257089168</v>
      </c>
      <c r="G16" s="1623"/>
      <c r="H16" s="1623"/>
      <c r="I16" s="1623"/>
      <c r="J16" s="1623"/>
    </row>
    <row r="17" spans="1:15" x14ac:dyDescent="0.45">
      <c r="A17" s="853"/>
      <c r="C17" s="2703">
        <v>2019</v>
      </c>
      <c r="D17" s="1307">
        <f t="shared" si="0"/>
        <v>18.776254568382175</v>
      </c>
      <c r="E17" s="2530">
        <v>741</v>
      </c>
      <c r="F17" s="1623">
        <v>3946473.9748884169</v>
      </c>
      <c r="G17" s="1623"/>
      <c r="H17" s="1623"/>
      <c r="I17" s="1623"/>
      <c r="J17" s="1623"/>
    </row>
    <row r="18" spans="1:15" x14ac:dyDescent="0.45">
      <c r="A18" s="853"/>
      <c r="C18" s="2703">
        <v>2020</v>
      </c>
      <c r="D18" s="1307">
        <f t="shared" si="0"/>
        <v>16.978521386310753</v>
      </c>
      <c r="E18" s="2530">
        <v>679</v>
      </c>
      <c r="F18" s="1623">
        <v>3999170.3903465727</v>
      </c>
      <c r="G18" s="434"/>
      <c r="H18" s="434"/>
      <c r="I18" s="434"/>
      <c r="J18" s="434"/>
    </row>
    <row r="19" spans="1:15" x14ac:dyDescent="0.45">
      <c r="A19" s="853"/>
      <c r="C19" s="2703">
        <v>2021</v>
      </c>
      <c r="D19" s="1307">
        <f t="shared" si="0"/>
        <v>16.119627880982343</v>
      </c>
      <c r="E19" s="2530">
        <v>653</v>
      </c>
      <c r="F19" s="1623">
        <v>4050962</v>
      </c>
    </row>
    <row r="20" spans="1:15" x14ac:dyDescent="0.45">
      <c r="A20" s="853"/>
      <c r="C20" s="2705">
        <v>2022</v>
      </c>
      <c r="D20" s="1444">
        <f t="shared" si="0"/>
        <v>15.625730238777571</v>
      </c>
      <c r="E20" s="830">
        <v>641</v>
      </c>
      <c r="F20" s="1624">
        <v>4102208.2821400771</v>
      </c>
    </row>
    <row r="21" spans="1:15" x14ac:dyDescent="0.45">
      <c r="A21" s="853"/>
      <c r="C21" s="2612" t="s">
        <v>6537</v>
      </c>
      <c r="D21" s="2612"/>
      <c r="E21" s="2612"/>
      <c r="F21" s="2612"/>
    </row>
    <row r="22" spans="1:15" x14ac:dyDescent="0.45">
      <c r="A22" s="853"/>
    </row>
    <row r="23" spans="1:15" x14ac:dyDescent="0.45">
      <c r="A23" s="853"/>
    </row>
    <row r="24" spans="1:15" ht="22.05" customHeight="1" x14ac:dyDescent="0.45">
      <c r="A24" s="853"/>
      <c r="L24" s="332" t="s">
        <v>6539</v>
      </c>
      <c r="M24" s="332"/>
      <c r="N24" s="332"/>
      <c r="O24" s="332"/>
    </row>
    <row r="25" spans="1:15" x14ac:dyDescent="0.45">
      <c r="A25" s="853"/>
    </row>
    <row r="26" spans="1:15" x14ac:dyDescent="0.45">
      <c r="A26" s="853"/>
    </row>
    <row r="27" spans="1:15" x14ac:dyDescent="0.45">
      <c r="A27" s="853"/>
    </row>
  </sheetData>
  <mergeCells count="12">
    <mergeCell ref="A5:B5"/>
    <mergeCell ref="C5:V5"/>
    <mergeCell ref="C1:D1"/>
    <mergeCell ref="A3:B3"/>
    <mergeCell ref="C3:V3"/>
    <mergeCell ref="A4:B4"/>
    <mergeCell ref="C4:V4"/>
    <mergeCell ref="A6:B6"/>
    <mergeCell ref="C6:V6"/>
    <mergeCell ref="C9:F9"/>
    <mergeCell ref="L9:Q9"/>
    <mergeCell ref="H10:I10"/>
  </mergeCells>
  <hyperlinks>
    <hyperlink ref="A1" location="'ODS 8.'!A1" display="REGRESAR" xr:uid="{00000000-0004-0000-F800-000000000000}"/>
    <hyperlink ref="C1:D1" location="'Metadato 8.10.1.a'!A1" display="VER METADATO" xr:uid="{00000000-0004-0000-F800-000001000000}"/>
    <hyperlink ref="H10:I10" location="'8.10.1.b'!A1" display="Ver indicador 8.10.1.b" xr:uid="{00000000-0004-0000-F800-000002000000}"/>
  </hyperlinks>
  <pageMargins left="0.7" right="0.7" top="0.75" bottom="0.75" header="0.3" footer="0.3"/>
  <pageSetup orientation="portrait" horizontalDpi="4294967293"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25">
    <tabColor theme="0" tint="-0.499984740745262"/>
  </sheetPr>
  <dimension ref="A1:G41"/>
  <sheetViews>
    <sheetView showGridLines="0" zoomScaleNormal="100" workbookViewId="0">
      <pane ySplit="1" topLeftCell="A2" activePane="bottomLeft" state="frozen"/>
      <selection activeCell="B1" sqref="B1"/>
      <selection pane="bottomLeft" activeCell="D12" sqref="D12"/>
    </sheetView>
  </sheetViews>
  <sheetFormatPr baseColWidth="10" defaultColWidth="11.44140625" defaultRowHeight="17.399999999999999" x14ac:dyDescent="0.3"/>
  <cols>
    <col min="1" max="1" width="11.44140625" style="38"/>
    <col min="2" max="2" width="26.44140625" style="38" customWidth="1"/>
    <col min="3" max="3" width="24" style="38" customWidth="1"/>
    <col min="4" max="4" width="85.77734375" style="38" customWidth="1"/>
    <col min="5" max="5" width="11.44140625" style="38"/>
    <col min="6" max="6" width="7.21875" style="38" customWidth="1"/>
    <col min="7" max="16384" width="11.44140625" style="38"/>
  </cols>
  <sheetData>
    <row r="1" spans="1:7" x14ac:dyDescent="0.3">
      <c r="B1" s="481" t="s">
        <v>337</v>
      </c>
    </row>
    <row r="2" spans="1:7" ht="18" thickBot="1" x14ac:dyDescent="0.35"/>
    <row r="3" spans="1:7" ht="23.25" customHeight="1" thickBot="1" x14ac:dyDescent="0.35">
      <c r="B3" s="3122" t="s">
        <v>370</v>
      </c>
      <c r="C3" s="3122"/>
      <c r="D3" s="3122"/>
      <c r="F3" s="147" t="s">
        <v>371</v>
      </c>
    </row>
    <row r="4" spans="1:7" ht="21.75" customHeight="1" x14ac:dyDescent="0.3">
      <c r="A4" s="691"/>
      <c r="B4" s="3142" t="s">
        <v>449</v>
      </c>
      <c r="C4" s="3142"/>
      <c r="D4" s="44" t="s">
        <v>6</v>
      </c>
    </row>
    <row r="5" spans="1:7" ht="69.599999999999994" x14ac:dyDescent="0.3">
      <c r="B5" s="3142" t="s">
        <v>373</v>
      </c>
      <c r="C5" s="3142"/>
      <c r="D5" s="44" t="s">
        <v>26</v>
      </c>
    </row>
    <row r="6" spans="1:7" x14ac:dyDescent="0.3">
      <c r="B6" s="3142" t="s">
        <v>374</v>
      </c>
      <c r="C6" s="3142"/>
      <c r="D6" s="45" t="s">
        <v>334</v>
      </c>
    </row>
    <row r="7" spans="1:7" ht="34.799999999999997" x14ac:dyDescent="0.3">
      <c r="B7" s="3143" t="s">
        <v>375</v>
      </c>
      <c r="C7" s="3143"/>
      <c r="D7" s="46" t="s">
        <v>3947</v>
      </c>
    </row>
    <row r="8" spans="1:7" x14ac:dyDescent="0.3">
      <c r="B8" s="3143" t="s">
        <v>2480</v>
      </c>
      <c r="C8" s="3143"/>
      <c r="D8" s="47" t="s">
        <v>2495</v>
      </c>
    </row>
    <row r="9" spans="1:7" x14ac:dyDescent="0.45">
      <c r="B9" s="22"/>
      <c r="C9" s="22"/>
      <c r="D9" s="22"/>
    </row>
    <row r="10" spans="1:7" ht="23.25" customHeight="1" x14ac:dyDescent="0.3">
      <c r="B10" s="3122" t="s">
        <v>376</v>
      </c>
      <c r="C10" s="3122"/>
      <c r="D10" s="3122"/>
    </row>
    <row r="11" spans="1:7" x14ac:dyDescent="0.3">
      <c r="B11" s="3153" t="s">
        <v>377</v>
      </c>
      <c r="C11" s="3154"/>
      <c r="D11" s="44"/>
    </row>
    <row r="12" spans="1:7" ht="15" customHeight="1" x14ac:dyDescent="0.3">
      <c r="B12" s="3155" t="s">
        <v>379</v>
      </c>
      <c r="C12" s="3155"/>
      <c r="D12" s="661"/>
    </row>
    <row r="13" spans="1:7" x14ac:dyDescent="0.3">
      <c r="B13" s="3142" t="s">
        <v>380</v>
      </c>
      <c r="C13" s="3142"/>
      <c r="D13" s="575"/>
    </row>
    <row r="14" spans="1:7" x14ac:dyDescent="0.3">
      <c r="B14" s="3142" t="s">
        <v>381</v>
      </c>
      <c r="C14" s="3156"/>
      <c r="D14" s="575"/>
    </row>
    <row r="15" spans="1:7" x14ac:dyDescent="0.3">
      <c r="B15" s="3142" t="s">
        <v>382</v>
      </c>
      <c r="C15" s="3142"/>
      <c r="D15" s="44"/>
    </row>
    <row r="16" spans="1:7" ht="43.5" customHeight="1" x14ac:dyDescent="0.3">
      <c r="B16" s="3142" t="s">
        <v>383</v>
      </c>
      <c r="C16" s="3142"/>
      <c r="D16" s="57"/>
      <c r="G16" s="149"/>
    </row>
    <row r="17" spans="2:4" x14ac:dyDescent="0.3">
      <c r="B17" s="3142" t="s">
        <v>384</v>
      </c>
      <c r="C17" s="3142"/>
      <c r="D17" s="57"/>
    </row>
    <row r="18" spans="2:4" ht="15" customHeight="1" x14ac:dyDescent="0.3">
      <c r="B18" s="3143" t="s">
        <v>386</v>
      </c>
      <c r="C18" s="3143"/>
      <c r="D18" s="57"/>
    </row>
    <row r="19" spans="2:4" ht="15" customHeight="1" x14ac:dyDescent="0.3">
      <c r="B19" s="3144" t="s">
        <v>387</v>
      </c>
      <c r="C19" s="3145"/>
      <c r="D19" s="57"/>
    </row>
    <row r="20" spans="2:4" x14ac:dyDescent="0.3">
      <c r="B20" s="3142" t="s">
        <v>388</v>
      </c>
      <c r="C20" s="3142"/>
      <c r="D20" s="57"/>
    </row>
    <row r="21" spans="2:4" x14ac:dyDescent="0.3">
      <c r="B21" s="3146" t="s">
        <v>390</v>
      </c>
      <c r="C21" s="54" t="s">
        <v>391</v>
      </c>
      <c r="D21" s="57"/>
    </row>
    <row r="22" spans="2:4" x14ac:dyDescent="0.3">
      <c r="B22" s="3147"/>
      <c r="C22" s="567" t="s">
        <v>393</v>
      </c>
      <c r="D22" s="57"/>
    </row>
    <row r="23" spans="2:4" x14ac:dyDescent="0.3">
      <c r="B23" s="3148" t="s">
        <v>395</v>
      </c>
      <c r="C23" s="3148"/>
      <c r="D23" s="57"/>
    </row>
    <row r="24" spans="2:4" x14ac:dyDescent="0.3">
      <c r="B24" s="3148" t="s">
        <v>397</v>
      </c>
      <c r="C24" s="3148"/>
      <c r="D24" s="84"/>
    </row>
    <row r="25" spans="2:4" x14ac:dyDescent="0.3">
      <c r="B25" s="3142" t="s">
        <v>399</v>
      </c>
      <c r="C25" s="3142"/>
      <c r="D25" s="52"/>
    </row>
    <row r="26" spans="2:4" ht="15" customHeight="1" x14ac:dyDescent="0.3">
      <c r="B26" s="3143" t="s">
        <v>401</v>
      </c>
      <c r="C26" s="3143"/>
      <c r="D26" s="84"/>
    </row>
    <row r="27" spans="2:4" x14ac:dyDescent="0.3">
      <c r="B27" s="3149" t="s">
        <v>403</v>
      </c>
      <c r="C27" s="3150"/>
      <c r="D27" s="57"/>
    </row>
    <row r="28" spans="2:4" x14ac:dyDescent="0.3">
      <c r="B28" s="568" t="s">
        <v>404</v>
      </c>
      <c r="C28" s="569"/>
      <c r="D28" s="57"/>
    </row>
    <row r="29" spans="2:4" x14ac:dyDescent="0.3">
      <c r="B29" s="3151" t="s">
        <v>405</v>
      </c>
      <c r="C29" s="3152"/>
      <c r="D29" s="61"/>
    </row>
    <row r="30" spans="2:4" ht="11.25" customHeight="1" x14ac:dyDescent="0.3">
      <c r="B30" s="62"/>
      <c r="C30" s="62"/>
      <c r="D30" s="63"/>
    </row>
    <row r="31" spans="2:4" ht="23.25" customHeight="1" x14ac:dyDescent="0.3">
      <c r="B31" s="3122" t="s">
        <v>406</v>
      </c>
      <c r="C31" s="3122"/>
      <c r="D31" s="3122"/>
    </row>
    <row r="32" spans="2:4" x14ac:dyDescent="0.3">
      <c r="B32" s="3140" t="s">
        <v>407</v>
      </c>
      <c r="C32" s="3141"/>
      <c r="D32" s="84"/>
    </row>
    <row r="33" spans="2:4" x14ac:dyDescent="0.3">
      <c r="B33" s="3140" t="s">
        <v>409</v>
      </c>
      <c r="C33" s="3141"/>
      <c r="D33" s="84"/>
    </row>
    <row r="34" spans="2:4" x14ac:dyDescent="0.3">
      <c r="B34" s="3140" t="s">
        <v>411</v>
      </c>
      <c r="C34" s="3141"/>
      <c r="D34" s="84"/>
    </row>
    <row r="35" spans="2:4" x14ac:dyDescent="0.3">
      <c r="B35" s="3140" t="s">
        <v>413</v>
      </c>
      <c r="C35" s="3141"/>
      <c r="D35" s="84"/>
    </row>
    <row r="36" spans="2:4" x14ac:dyDescent="0.3">
      <c r="B36" s="3140" t="s">
        <v>415</v>
      </c>
      <c r="C36" s="3141"/>
      <c r="D36" s="85"/>
    </row>
    <row r="37" spans="2:4" x14ac:dyDescent="0.3">
      <c r="B37" s="3140" t="s">
        <v>407</v>
      </c>
      <c r="C37" s="3141"/>
      <c r="D37" s="84"/>
    </row>
    <row r="38" spans="2:4" x14ac:dyDescent="0.3">
      <c r="B38" s="3140" t="s">
        <v>409</v>
      </c>
      <c r="C38" s="3141"/>
      <c r="D38" s="84"/>
    </row>
    <row r="39" spans="2:4" x14ac:dyDescent="0.3">
      <c r="B39" s="3140" t="s">
        <v>411</v>
      </c>
      <c r="C39" s="3141"/>
      <c r="D39" s="84"/>
    </row>
    <row r="40" spans="2:4" x14ac:dyDescent="0.3">
      <c r="B40" s="3140" t="s">
        <v>413</v>
      </c>
      <c r="C40" s="3141"/>
      <c r="D40" s="84"/>
    </row>
    <row r="41" spans="2:4" x14ac:dyDescent="0.3">
      <c r="B41" s="3140" t="s">
        <v>415</v>
      </c>
      <c r="C41" s="3141"/>
      <c r="D41" s="85"/>
    </row>
  </sheetData>
  <mergeCells count="35">
    <mergeCell ref="B37:C37"/>
    <mergeCell ref="B38:C38"/>
    <mergeCell ref="B39:C39"/>
    <mergeCell ref="B40:C40"/>
    <mergeCell ref="B41:C41"/>
    <mergeCell ref="B16:C16"/>
    <mergeCell ref="B3:D3"/>
    <mergeCell ref="B4:C4"/>
    <mergeCell ref="B5:C5"/>
    <mergeCell ref="B6:C6"/>
    <mergeCell ref="B7:C7"/>
    <mergeCell ref="B10:D10"/>
    <mergeCell ref="B11:C11"/>
    <mergeCell ref="B12:C12"/>
    <mergeCell ref="B13:C13"/>
    <mergeCell ref="B14:C14"/>
    <mergeCell ref="B15:C15"/>
    <mergeCell ref="B8:C8"/>
    <mergeCell ref="B31:D31"/>
    <mergeCell ref="B17:C17"/>
    <mergeCell ref="B18:C18"/>
    <mergeCell ref="B19:C19"/>
    <mergeCell ref="B20:C20"/>
    <mergeCell ref="B21:B22"/>
    <mergeCell ref="B23:C23"/>
    <mergeCell ref="B24:C24"/>
    <mergeCell ref="B25:C25"/>
    <mergeCell ref="B26:C26"/>
    <mergeCell ref="B27:C27"/>
    <mergeCell ref="B29:C29"/>
    <mergeCell ref="B32:C32"/>
    <mergeCell ref="B33:C33"/>
    <mergeCell ref="B34:C34"/>
    <mergeCell ref="B35:C35"/>
    <mergeCell ref="B36:C36"/>
  </mergeCells>
  <dataValidations count="7">
    <dataValidation allowBlank="1" showDropDown="1" showInputMessage="1" showErrorMessage="1" sqref="D13" xr:uid="{00000000-0002-0000-1800-000000000000}"/>
    <dataValidation type="list" allowBlank="1" showInputMessage="1" showErrorMessage="1" sqref="D4" xr:uid="{00000000-0002-0000-1800-000001000000}">
      <formula1>ODS</formula1>
    </dataValidation>
    <dataValidation type="list" allowBlank="1" showInputMessage="1" showErrorMessage="1" sqref="D5" xr:uid="{00000000-0002-0000-1800-000002000000}">
      <formula1>Metas_ODS</formula1>
    </dataValidation>
    <dataValidation type="list" allowBlank="1" showInputMessage="1" showErrorMessage="1" sqref="D6" xr:uid="{00000000-0002-0000-1800-000003000000}">
      <formula1>Numero_indicador</formula1>
    </dataValidation>
    <dataValidation type="list" allowBlank="1" showInputMessage="1" showErrorMessage="1" sqref="D7" xr:uid="{00000000-0002-0000-1800-000004000000}">
      <formula1>Nombre_indicador_ODS</formula1>
    </dataValidation>
    <dataValidation type="list" allowBlank="1" showInputMessage="1" showErrorMessage="1" sqref="D14" xr:uid="{00000000-0002-0000-1800-000005000000}">
      <formula1>Tipo_indicador</formula1>
    </dataValidation>
    <dataValidation type="list" allowBlank="1" showInputMessage="1" showErrorMessage="1" sqref="D25" xr:uid="{00000000-0002-0000-1800-000006000000}">
      <formula1>Tipo_operación</formula1>
    </dataValidation>
  </dataValidations>
  <hyperlinks>
    <hyperlink ref="B1" location="'1.a.1'!A1" display="REGRESAR" xr:uid="{00000000-0004-0000-1800-000000000000}"/>
    <hyperlink ref="D8" r:id="rId1" xr:uid="{00000000-0004-0000-1800-000001000000}"/>
  </hyperlinks>
  <pageMargins left="0.7" right="0.7" top="0.75" bottom="0.75" header="0.3" footer="0.3"/>
  <pageSetup orientation="portrait" r:id="rId2"/>
</worksheet>
</file>

<file path=xl/worksheets/sheet2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900-000000000000}">
  <sheetPr codeName="Hoja246">
    <tabColor theme="0" tint="-0.499984740745262"/>
  </sheetPr>
  <dimension ref="B1:F41"/>
  <sheetViews>
    <sheetView showGridLines="0" zoomScaleNormal="100" workbookViewId="0">
      <pane ySplit="1" topLeftCell="A2" activePane="bottomLeft" state="frozen"/>
      <selection pane="bottomLeft" activeCell="B1" sqref="B1"/>
    </sheetView>
  </sheetViews>
  <sheetFormatPr baseColWidth="10" defaultColWidth="11.44140625" defaultRowHeight="17.399999999999999" x14ac:dyDescent="0.3"/>
  <cols>
    <col min="1" max="1" width="8.44140625" style="1305" customWidth="1"/>
    <col min="2" max="2" width="26.44140625" style="1305" customWidth="1"/>
    <col min="3" max="3" width="24" style="1305" customWidth="1"/>
    <col min="4" max="4" width="85.77734375" style="1305" customWidth="1"/>
    <col min="5" max="5" width="12.21875" style="1305" customWidth="1"/>
    <col min="6" max="6" width="7.21875" style="1305" customWidth="1"/>
    <col min="7" max="7" width="6.77734375" style="1305" customWidth="1"/>
    <col min="8" max="16384" width="11.44140625" style="1305"/>
  </cols>
  <sheetData>
    <row r="1" spans="2:6" x14ac:dyDescent="0.3">
      <c r="B1" s="481" t="s">
        <v>337</v>
      </c>
    </row>
    <row r="2" spans="2:6" ht="18" thickBot="1" x14ac:dyDescent="0.35"/>
    <row r="3" spans="2:6" ht="23.25" customHeight="1" thickBot="1" x14ac:dyDescent="0.35">
      <c r="B3" s="3834" t="s">
        <v>370</v>
      </c>
      <c r="C3" s="3834"/>
      <c r="D3" s="3834"/>
      <c r="F3" s="1267" t="s">
        <v>371</v>
      </c>
    </row>
    <row r="4" spans="2:6" ht="34.799999999999997" x14ac:dyDescent="0.3">
      <c r="B4" s="3142" t="s">
        <v>449</v>
      </c>
      <c r="C4" s="3142"/>
      <c r="D4" s="44" t="s">
        <v>30</v>
      </c>
    </row>
    <row r="5" spans="2:6" ht="34.799999999999997" x14ac:dyDescent="0.3">
      <c r="B5" s="3142" t="s">
        <v>373</v>
      </c>
      <c r="C5" s="3142"/>
      <c r="D5" s="44" t="s">
        <v>99</v>
      </c>
    </row>
    <row r="6" spans="2:6" x14ac:dyDescent="0.3">
      <c r="B6" s="3142" t="s">
        <v>374</v>
      </c>
      <c r="C6" s="3142"/>
      <c r="D6" s="45" t="s">
        <v>143</v>
      </c>
    </row>
    <row r="7" spans="2:6" ht="32.25" customHeight="1" x14ac:dyDescent="0.3">
      <c r="B7" s="3143" t="s">
        <v>375</v>
      </c>
      <c r="C7" s="3143"/>
      <c r="D7" s="46" t="s">
        <v>4054</v>
      </c>
    </row>
    <row r="8" spans="2:6" x14ac:dyDescent="0.3">
      <c r="B8" s="3143" t="s">
        <v>2480</v>
      </c>
      <c r="C8" s="3143"/>
      <c r="D8" s="1266" t="s">
        <v>2588</v>
      </c>
    </row>
    <row r="9" spans="2:6" x14ac:dyDescent="0.45">
      <c r="B9" s="178"/>
      <c r="C9" s="178"/>
      <c r="D9" s="178"/>
    </row>
    <row r="10" spans="2:6" ht="23.25" customHeight="1" x14ac:dyDescent="0.3">
      <c r="B10" s="3834" t="s">
        <v>376</v>
      </c>
      <c r="C10" s="3834"/>
      <c r="D10" s="3834"/>
    </row>
    <row r="11" spans="2:6" x14ac:dyDescent="0.3">
      <c r="B11" s="3185" t="s">
        <v>377</v>
      </c>
      <c r="C11" s="3156"/>
      <c r="D11" s="44" t="s">
        <v>439</v>
      </c>
    </row>
    <row r="12" spans="2:6" ht="33" customHeight="1" x14ac:dyDescent="0.3">
      <c r="B12" s="3143" t="s">
        <v>379</v>
      </c>
      <c r="C12" s="3143"/>
      <c r="D12" s="1003" t="s">
        <v>1587</v>
      </c>
    </row>
    <row r="13" spans="2:6" x14ac:dyDescent="0.3">
      <c r="B13" s="3142" t="s">
        <v>380</v>
      </c>
      <c r="C13" s="3142"/>
      <c r="D13" s="603" t="s">
        <v>1497</v>
      </c>
    </row>
    <row r="14" spans="2:6" x14ac:dyDescent="0.3">
      <c r="B14" s="3142" t="s">
        <v>381</v>
      </c>
      <c r="C14" s="3156"/>
      <c r="D14" s="603" t="s">
        <v>10</v>
      </c>
    </row>
    <row r="15" spans="2:6" ht="121.8" x14ac:dyDescent="0.3">
      <c r="B15" s="3142" t="s">
        <v>382</v>
      </c>
      <c r="C15" s="3142"/>
      <c r="D15" s="95" t="s">
        <v>6236</v>
      </c>
    </row>
    <row r="16" spans="2:6" ht="48.75" customHeight="1" x14ac:dyDescent="0.3">
      <c r="B16" s="3142" t="s">
        <v>383</v>
      </c>
      <c r="C16" s="3142"/>
      <c r="D16" s="83"/>
    </row>
    <row r="17" spans="2:4" x14ac:dyDescent="0.3">
      <c r="B17" s="3142" t="s">
        <v>384</v>
      </c>
      <c r="C17" s="3142"/>
      <c r="D17" s="57" t="s">
        <v>1591</v>
      </c>
    </row>
    <row r="18" spans="2:4" x14ac:dyDescent="0.3">
      <c r="B18" s="3143" t="s">
        <v>386</v>
      </c>
      <c r="C18" s="3143"/>
      <c r="D18" s="44"/>
    </row>
    <row r="19" spans="2:4" ht="34.799999999999997" x14ac:dyDescent="0.3">
      <c r="B19" s="3144" t="s">
        <v>387</v>
      </c>
      <c r="C19" s="3145"/>
      <c r="D19" s="57" t="s">
        <v>2440</v>
      </c>
    </row>
    <row r="20" spans="2:4" x14ac:dyDescent="0.3">
      <c r="B20" s="3142" t="s">
        <v>388</v>
      </c>
      <c r="C20" s="3142"/>
      <c r="D20" s="83" t="s">
        <v>424</v>
      </c>
    </row>
    <row r="21" spans="2:4" x14ac:dyDescent="0.3">
      <c r="B21" s="3146" t="s">
        <v>390</v>
      </c>
      <c r="C21" s="54" t="s">
        <v>391</v>
      </c>
      <c r="D21" s="57" t="s">
        <v>922</v>
      </c>
    </row>
    <row r="22" spans="2:4" x14ac:dyDescent="0.3">
      <c r="B22" s="3147"/>
      <c r="C22" s="577" t="s">
        <v>393</v>
      </c>
      <c r="D22" s="57"/>
    </row>
    <row r="23" spans="2:4" x14ac:dyDescent="0.3">
      <c r="B23" s="3142" t="s">
        <v>395</v>
      </c>
      <c r="C23" s="3142"/>
      <c r="D23" s="57" t="s">
        <v>427</v>
      </c>
    </row>
    <row r="24" spans="2:4" x14ac:dyDescent="0.3">
      <c r="B24" s="3142" t="s">
        <v>397</v>
      </c>
      <c r="C24" s="3142"/>
      <c r="D24" s="45" t="s">
        <v>1077</v>
      </c>
    </row>
    <row r="25" spans="2:4" x14ac:dyDescent="0.3">
      <c r="B25" s="3142" t="s">
        <v>399</v>
      </c>
      <c r="C25" s="3142"/>
      <c r="D25" s="57" t="s">
        <v>15</v>
      </c>
    </row>
    <row r="26" spans="2:4" ht="15" customHeight="1" x14ac:dyDescent="0.3">
      <c r="B26" s="3143" t="s">
        <v>401</v>
      </c>
      <c r="C26" s="3143"/>
      <c r="D26" s="45" t="s">
        <v>1592</v>
      </c>
    </row>
    <row r="27" spans="2:4" x14ac:dyDescent="0.3">
      <c r="B27" s="3149" t="s">
        <v>403</v>
      </c>
      <c r="C27" s="3150"/>
      <c r="D27" s="44"/>
    </row>
    <row r="28" spans="2:4" ht="175.5" customHeight="1" x14ac:dyDescent="0.3">
      <c r="B28" s="578" t="s">
        <v>404</v>
      </c>
      <c r="C28" s="579"/>
      <c r="D28" s="57" t="s">
        <v>4891</v>
      </c>
    </row>
    <row r="29" spans="2:4" x14ac:dyDescent="0.3">
      <c r="B29" s="3151" t="s">
        <v>405</v>
      </c>
      <c r="C29" s="3152"/>
      <c r="D29" s="61"/>
    </row>
    <row r="30" spans="2:4" x14ac:dyDescent="0.3">
      <c r="B30" s="62"/>
      <c r="C30" s="62"/>
      <c r="D30" s="63"/>
    </row>
    <row r="31" spans="2:4" ht="23.25" customHeight="1" x14ac:dyDescent="0.3">
      <c r="B31" s="3834" t="s">
        <v>406</v>
      </c>
      <c r="C31" s="3834"/>
      <c r="D31" s="3834"/>
    </row>
    <row r="32" spans="2:4" x14ac:dyDescent="0.3">
      <c r="B32" s="3149" t="s">
        <v>407</v>
      </c>
      <c r="C32" s="3150"/>
      <c r="D32" s="45" t="s">
        <v>5510</v>
      </c>
    </row>
    <row r="33" spans="2:4" x14ac:dyDescent="0.3">
      <c r="B33" s="3149" t="s">
        <v>409</v>
      </c>
      <c r="C33" s="3150"/>
      <c r="D33" s="45" t="s">
        <v>5511</v>
      </c>
    </row>
    <row r="34" spans="2:4" x14ac:dyDescent="0.3">
      <c r="B34" s="3149" t="s">
        <v>411</v>
      </c>
      <c r="C34" s="3150"/>
      <c r="D34" s="45" t="s">
        <v>5512</v>
      </c>
    </row>
    <row r="35" spans="2:4" x14ac:dyDescent="0.3">
      <c r="B35" s="3149" t="s">
        <v>413</v>
      </c>
      <c r="C35" s="3150"/>
      <c r="D35" s="45" t="s">
        <v>5513</v>
      </c>
    </row>
    <row r="36" spans="2:4" x14ac:dyDescent="0.3">
      <c r="B36" s="3149" t="s">
        <v>415</v>
      </c>
      <c r="C36" s="3150"/>
      <c r="D36" s="1378" t="s">
        <v>5514</v>
      </c>
    </row>
    <row r="37" spans="2:4" x14ac:dyDescent="0.3">
      <c r="B37" s="3149" t="s">
        <v>407</v>
      </c>
      <c r="C37" s="3150"/>
      <c r="D37" s="45"/>
    </row>
    <row r="38" spans="2:4" x14ac:dyDescent="0.3">
      <c r="B38" s="3149" t="s">
        <v>409</v>
      </c>
      <c r="C38" s="3150"/>
      <c r="D38" s="45"/>
    </row>
    <row r="39" spans="2:4" x14ac:dyDescent="0.3">
      <c r="B39" s="3149" t="s">
        <v>411</v>
      </c>
      <c r="C39" s="3150"/>
      <c r="D39" s="45"/>
    </row>
    <row r="40" spans="2:4" x14ac:dyDescent="0.3">
      <c r="B40" s="3149" t="s">
        <v>413</v>
      </c>
      <c r="C40" s="3150"/>
      <c r="D40" s="45"/>
    </row>
    <row r="41" spans="2:4" x14ac:dyDescent="0.3">
      <c r="B41" s="3149" t="s">
        <v>415</v>
      </c>
      <c r="C41" s="3150"/>
      <c r="D41" s="1378"/>
    </row>
  </sheetData>
  <mergeCells count="35">
    <mergeCell ref="B16:C16"/>
    <mergeCell ref="B3:D3"/>
    <mergeCell ref="B4:C4"/>
    <mergeCell ref="B5:C5"/>
    <mergeCell ref="B6:C6"/>
    <mergeCell ref="B7:C7"/>
    <mergeCell ref="B10:D10"/>
    <mergeCell ref="B11:C11"/>
    <mergeCell ref="B12:C12"/>
    <mergeCell ref="B13:C13"/>
    <mergeCell ref="B14:C14"/>
    <mergeCell ref="B15:C15"/>
    <mergeCell ref="B8:C8"/>
    <mergeCell ref="B31:D31"/>
    <mergeCell ref="B17:C17"/>
    <mergeCell ref="B18:C18"/>
    <mergeCell ref="B19:C19"/>
    <mergeCell ref="B20:C20"/>
    <mergeCell ref="B21:B22"/>
    <mergeCell ref="B23:C23"/>
    <mergeCell ref="B24:C24"/>
    <mergeCell ref="B25:C25"/>
    <mergeCell ref="B26:C26"/>
    <mergeCell ref="B27:C27"/>
    <mergeCell ref="B29:C29"/>
    <mergeCell ref="B32:C32"/>
    <mergeCell ref="B33:C33"/>
    <mergeCell ref="B34:C34"/>
    <mergeCell ref="B35:C35"/>
    <mergeCell ref="B36:C36"/>
    <mergeCell ref="B37:C37"/>
    <mergeCell ref="B38:C38"/>
    <mergeCell ref="B39:C39"/>
    <mergeCell ref="B40:C40"/>
    <mergeCell ref="B41:C41"/>
  </mergeCells>
  <dataValidations count="7">
    <dataValidation allowBlank="1" showDropDown="1" showInputMessage="1" showErrorMessage="1" sqref="D13" xr:uid="{00000000-0002-0000-F900-000000000000}"/>
    <dataValidation type="list" allowBlank="1" showInputMessage="1" showErrorMessage="1" sqref="D4" xr:uid="{00000000-0002-0000-F900-000001000000}">
      <formula1>ODS</formula1>
    </dataValidation>
    <dataValidation type="list" allowBlank="1" showInputMessage="1" showErrorMessage="1" sqref="D5" xr:uid="{00000000-0002-0000-F900-000002000000}">
      <formula1>Metas_ODS</formula1>
    </dataValidation>
    <dataValidation type="list" allowBlank="1" showInputMessage="1" showErrorMessage="1" sqref="D6" xr:uid="{00000000-0002-0000-F900-000003000000}">
      <formula1>Numero_indicador</formula1>
    </dataValidation>
    <dataValidation type="list" allowBlank="1" showInputMessage="1" showErrorMessage="1" sqref="D7" xr:uid="{00000000-0002-0000-F900-000004000000}">
      <formula1>Nombre_indicador_ODS</formula1>
    </dataValidation>
    <dataValidation type="list" allowBlank="1" showInputMessage="1" showErrorMessage="1" sqref="D14" xr:uid="{00000000-0002-0000-F900-000005000000}">
      <formula1>Tipo_indicador</formula1>
    </dataValidation>
    <dataValidation type="list" allowBlank="1" showInputMessage="1" showErrorMessage="1" sqref="D25" xr:uid="{00000000-0002-0000-F900-000006000000}">
      <formula1>Tipo_operación</formula1>
    </dataValidation>
  </dataValidations>
  <hyperlinks>
    <hyperlink ref="B1" location="'8.10.1.a'!A1" display="REGRESAR" xr:uid="{00000000-0004-0000-F900-000000000000}"/>
    <hyperlink ref="D8" r:id="rId1" xr:uid="{00000000-0004-0000-F900-000001000000}"/>
  </hyperlinks>
  <pageMargins left="0.7" right="0.7" top="0.75" bottom="0.75" header="0.3" footer="0.3"/>
  <pageSetup orientation="portrait" horizontalDpi="4294967293" r:id="rId2"/>
  <drawing r:id="rId3"/>
</worksheet>
</file>

<file path=xl/worksheets/sheet2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A00-000000000000}">
  <sheetPr codeName="Hoja247"/>
  <dimension ref="A1:T32"/>
  <sheetViews>
    <sheetView showGridLines="0" zoomScaleNormal="100" workbookViewId="0">
      <pane ySplit="1" topLeftCell="A2" activePane="bottomLeft" state="frozen"/>
      <selection activeCell="K10" sqref="K10:M10"/>
      <selection pane="bottomLeft"/>
    </sheetView>
  </sheetViews>
  <sheetFormatPr baseColWidth="10" defaultColWidth="11.44140625" defaultRowHeight="17.399999999999999" x14ac:dyDescent="0.45"/>
  <cols>
    <col min="1" max="1" width="15" style="178" customWidth="1"/>
    <col min="2" max="2" width="15" style="1628" customWidth="1"/>
    <col min="3" max="3" width="8.44140625" style="178" customWidth="1"/>
    <col min="4" max="4" width="11.77734375" style="178" customWidth="1"/>
    <col min="5" max="5" width="12.77734375" style="178" customWidth="1"/>
    <col min="6" max="6" width="10.77734375" style="178" customWidth="1"/>
    <col min="7" max="7" width="12.5546875" style="178" customWidth="1"/>
    <col min="8" max="8" width="11.21875" style="178" customWidth="1"/>
    <col min="9" max="17" width="11.44140625" style="178"/>
    <col min="18" max="21" width="11" style="178" customWidth="1"/>
    <col min="22" max="16384" width="11.44140625" style="178"/>
  </cols>
  <sheetData>
    <row r="1" spans="1:20" s="1260" customFormat="1" ht="18.600000000000001" x14ac:dyDescent="0.45">
      <c r="A1" s="576" t="s">
        <v>337</v>
      </c>
      <c r="B1" s="1631"/>
      <c r="C1" s="3119" t="s">
        <v>430</v>
      </c>
      <c r="D1" s="3119"/>
    </row>
    <row r="2" spans="1:20" s="1260" customFormat="1" ht="18.600000000000001" x14ac:dyDescent="0.45">
      <c r="B2" s="1631"/>
    </row>
    <row r="3" spans="1:20" s="1260" customFormat="1" ht="18.600000000000001" x14ac:dyDescent="0.45">
      <c r="A3" s="3830" t="s">
        <v>339</v>
      </c>
      <c r="B3" s="3830"/>
      <c r="C3" s="3830" t="s">
        <v>1500</v>
      </c>
      <c r="D3" s="3830"/>
      <c r="E3" s="3830"/>
      <c r="F3" s="3830"/>
      <c r="G3" s="3830"/>
      <c r="H3" s="3830"/>
      <c r="I3" s="3830"/>
      <c r="J3" s="3830"/>
      <c r="K3" s="3830"/>
      <c r="L3" s="3830"/>
      <c r="M3" s="3830"/>
      <c r="N3" s="3830"/>
      <c r="O3" s="3830"/>
      <c r="P3" s="3830"/>
      <c r="Q3" s="3830"/>
      <c r="R3" s="3830"/>
      <c r="S3" s="3830"/>
      <c r="T3" s="3830"/>
    </row>
    <row r="4" spans="1:20" s="1260" customFormat="1" ht="18.600000000000001" x14ac:dyDescent="0.45">
      <c r="A4" s="3830" t="s">
        <v>340</v>
      </c>
      <c r="B4" s="3830"/>
      <c r="C4" s="3830" t="s">
        <v>1585</v>
      </c>
      <c r="D4" s="3830"/>
      <c r="E4" s="3830"/>
      <c r="F4" s="3830"/>
      <c r="G4" s="3830"/>
      <c r="H4" s="3830"/>
      <c r="I4" s="3830"/>
      <c r="J4" s="3830"/>
      <c r="K4" s="3830"/>
      <c r="L4" s="3830"/>
      <c r="M4" s="3830"/>
      <c r="N4" s="3830"/>
      <c r="O4" s="3830"/>
      <c r="P4" s="3830"/>
      <c r="Q4" s="3830"/>
      <c r="R4" s="3830"/>
      <c r="S4" s="3830"/>
      <c r="T4" s="3830"/>
    </row>
    <row r="5" spans="1:20" s="1260" customFormat="1" ht="18.600000000000001" x14ac:dyDescent="0.45">
      <c r="A5" s="3830" t="s">
        <v>341</v>
      </c>
      <c r="B5" s="3830"/>
      <c r="C5" s="3830" t="s">
        <v>1586</v>
      </c>
      <c r="D5" s="3830"/>
      <c r="E5" s="3830"/>
      <c r="F5" s="3830"/>
      <c r="G5" s="3830"/>
      <c r="H5" s="3830"/>
      <c r="I5" s="3830"/>
      <c r="J5" s="3830"/>
      <c r="K5" s="3830"/>
      <c r="L5" s="3830"/>
      <c r="M5" s="3830"/>
      <c r="N5" s="3830"/>
      <c r="O5" s="3830"/>
      <c r="P5" s="3830"/>
      <c r="Q5" s="3830"/>
      <c r="R5" s="3830"/>
      <c r="S5" s="3830"/>
      <c r="T5" s="3830"/>
    </row>
    <row r="6" spans="1:20" s="1260" customFormat="1" ht="18.600000000000001" x14ac:dyDescent="0.45">
      <c r="A6" s="3830" t="s">
        <v>417</v>
      </c>
      <c r="B6" s="3830"/>
      <c r="C6" s="3830" t="s">
        <v>5166</v>
      </c>
      <c r="D6" s="3830"/>
      <c r="E6" s="3830"/>
      <c r="F6" s="3830"/>
      <c r="G6" s="3830"/>
      <c r="H6" s="3830"/>
      <c r="I6" s="3830"/>
      <c r="J6" s="3830"/>
      <c r="K6" s="3830"/>
      <c r="L6" s="3830"/>
      <c r="M6" s="3830"/>
      <c r="N6" s="3830"/>
      <c r="O6" s="3830"/>
      <c r="P6" s="3830"/>
      <c r="Q6" s="3830"/>
      <c r="R6" s="3830"/>
      <c r="S6" s="3830"/>
      <c r="T6" s="3830"/>
    </row>
    <row r="8" spans="1:20" x14ac:dyDescent="0.45">
      <c r="B8" s="627"/>
    </row>
    <row r="9" spans="1:20" ht="17.399999999999999" customHeight="1" x14ac:dyDescent="0.45">
      <c r="A9" s="853"/>
      <c r="B9" s="627"/>
      <c r="C9" s="639" t="s">
        <v>5166</v>
      </c>
      <c r="D9" s="489"/>
      <c r="E9" s="489"/>
      <c r="F9" s="489"/>
      <c r="G9" s="489"/>
      <c r="H9" s="489"/>
      <c r="L9" s="2489" t="s">
        <v>6542</v>
      </c>
      <c r="M9" s="1374"/>
      <c r="N9" s="1374"/>
      <c r="O9" s="1374"/>
      <c r="P9" s="1374"/>
      <c r="Q9" s="1374"/>
    </row>
    <row r="10" spans="1:20" x14ac:dyDescent="0.45">
      <c r="A10" s="853"/>
      <c r="B10" s="627"/>
      <c r="C10" s="489"/>
      <c r="D10" s="489"/>
      <c r="E10" s="489"/>
      <c r="F10" s="489"/>
      <c r="G10" s="489"/>
      <c r="H10" s="489"/>
      <c r="M10" s="1441"/>
      <c r="N10" s="1441"/>
      <c r="O10" s="1441"/>
      <c r="P10" s="1441"/>
      <c r="Q10" s="1441"/>
    </row>
    <row r="11" spans="1:20" ht="69.599999999999994" x14ac:dyDescent="0.45">
      <c r="A11" s="853"/>
      <c r="C11" s="1627" t="s">
        <v>343</v>
      </c>
      <c r="D11" s="1505" t="s">
        <v>4892</v>
      </c>
      <c r="E11" s="1505" t="s">
        <v>1594</v>
      </c>
      <c r="F11" s="1505" t="s">
        <v>1595</v>
      </c>
      <c r="G11" s="1505" t="s">
        <v>1596</v>
      </c>
      <c r="H11" s="1505" t="s">
        <v>1590</v>
      </c>
    </row>
    <row r="12" spans="1:20" x14ac:dyDescent="0.45">
      <c r="A12" s="853"/>
      <c r="C12" s="2703">
        <v>2011</v>
      </c>
      <c r="D12" s="1623">
        <f t="shared" ref="D12:D23" si="0">+(E12/H12)*100000</f>
        <v>2791.9784443796261</v>
      </c>
      <c r="E12" s="1623">
        <v>96677</v>
      </c>
      <c r="F12" s="1629">
        <v>2085</v>
      </c>
      <c r="G12" s="1623">
        <f t="shared" ref="G12:G23" si="1">+(F12/H12)*100000</f>
        <v>60.213650160136545</v>
      </c>
      <c r="H12" s="1623">
        <v>3462670</v>
      </c>
    </row>
    <row r="13" spans="1:20" x14ac:dyDescent="0.45">
      <c r="A13" s="853"/>
      <c r="C13" s="2703">
        <v>2012</v>
      </c>
      <c r="D13" s="1623">
        <f t="shared" si="0"/>
        <v>3511.7019418481327</v>
      </c>
      <c r="E13" s="1623">
        <v>123920</v>
      </c>
      <c r="F13" s="1629">
        <v>2231</v>
      </c>
      <c r="G13" s="1623">
        <f t="shared" si="1"/>
        <v>63.22310387559056</v>
      </c>
      <c r="H13" s="1623">
        <v>3528773.2857756033</v>
      </c>
    </row>
    <row r="14" spans="1:20" x14ac:dyDescent="0.45">
      <c r="A14" s="853"/>
      <c r="C14" s="2703">
        <v>2013</v>
      </c>
      <c r="D14" s="1623">
        <f t="shared" si="0"/>
        <v>3554.5495833871169</v>
      </c>
      <c r="E14" s="1623">
        <v>127696</v>
      </c>
      <c r="F14" s="1629">
        <v>2341</v>
      </c>
      <c r="G14" s="1623">
        <f t="shared" si="1"/>
        <v>65.164144332706115</v>
      </c>
      <c r="H14" s="1623">
        <v>3592466.4153459063</v>
      </c>
    </row>
    <row r="15" spans="1:20" x14ac:dyDescent="0.45">
      <c r="A15" s="853"/>
      <c r="C15" s="2703">
        <v>2014</v>
      </c>
      <c r="D15" s="1623">
        <f t="shared" si="0"/>
        <v>4046.3947752697682</v>
      </c>
      <c r="E15" s="1623">
        <v>147905</v>
      </c>
      <c r="F15" s="1629">
        <v>2346</v>
      </c>
      <c r="G15" s="1623">
        <f t="shared" si="1"/>
        <v>64.182023209376794</v>
      </c>
      <c r="H15" s="1623">
        <v>3655229.1166434535</v>
      </c>
    </row>
    <row r="16" spans="1:20" x14ac:dyDescent="0.45">
      <c r="A16" s="853"/>
      <c r="C16" s="2703">
        <v>2015</v>
      </c>
      <c r="D16" s="1623">
        <f t="shared" si="0"/>
        <v>3942.5811863087515</v>
      </c>
      <c r="E16" s="1623">
        <v>146646</v>
      </c>
      <c r="F16" s="1629">
        <v>2454</v>
      </c>
      <c r="G16" s="1623">
        <f t="shared" si="1"/>
        <v>65.975848173163101</v>
      </c>
      <c r="H16" s="1623">
        <v>3719542.9357105405</v>
      </c>
    </row>
    <row r="17" spans="1:12" x14ac:dyDescent="0.45">
      <c r="A17" s="853"/>
      <c r="C17" s="2703">
        <v>2016</v>
      </c>
      <c r="D17" s="1623">
        <f t="shared" si="0"/>
        <v>4506.397418613491</v>
      </c>
      <c r="E17" s="1623">
        <v>170400</v>
      </c>
      <c r="F17" s="1629">
        <v>2647</v>
      </c>
      <c r="G17" s="1623">
        <f t="shared" si="1"/>
        <v>70.002546755105101</v>
      </c>
      <c r="H17" s="1623">
        <v>3781290.9996834667</v>
      </c>
    </row>
    <row r="18" spans="1:12" x14ac:dyDescent="0.45">
      <c r="A18" s="853"/>
      <c r="C18" s="2703">
        <v>2017</v>
      </c>
      <c r="D18" s="1623">
        <f t="shared" si="0"/>
        <v>4600.1477209394588</v>
      </c>
      <c r="E18" s="1623">
        <v>176600</v>
      </c>
      <c r="F18" s="1629">
        <v>2592</v>
      </c>
      <c r="G18" s="1623">
        <f t="shared" si="1"/>
        <v>67.51745692341494</v>
      </c>
      <c r="H18" s="1623">
        <v>3839007.1517949882</v>
      </c>
    </row>
    <row r="19" spans="1:12" x14ac:dyDescent="0.45">
      <c r="A19" s="853"/>
      <c r="C19" s="2703">
        <v>2018</v>
      </c>
      <c r="D19" s="1623">
        <f t="shared" si="0"/>
        <v>4861.7643721440591</v>
      </c>
      <c r="E19" s="1623">
        <v>189206</v>
      </c>
      <c r="F19" s="1629">
        <v>2682</v>
      </c>
      <c r="G19" s="1623">
        <f t="shared" si="1"/>
        <v>68.915637168432113</v>
      </c>
      <c r="H19" s="1623">
        <v>3891714.7257089168</v>
      </c>
    </row>
    <row r="20" spans="1:12" x14ac:dyDescent="0.45">
      <c r="A20" s="853"/>
      <c r="C20" s="2703">
        <v>2019</v>
      </c>
      <c r="D20" s="1623">
        <f t="shared" si="0"/>
        <v>4454.6093834299409</v>
      </c>
      <c r="E20" s="1623">
        <v>175800</v>
      </c>
      <c r="F20" s="1629">
        <v>2809</v>
      </c>
      <c r="G20" s="1623">
        <f t="shared" si="1"/>
        <v>71.177461649912999</v>
      </c>
      <c r="H20" s="1630">
        <v>3946473.9748884169</v>
      </c>
      <c r="L20" s="1559" t="s">
        <v>6544</v>
      </c>
    </row>
    <row r="21" spans="1:12" x14ac:dyDescent="0.45">
      <c r="A21" s="853"/>
      <c r="C21" s="2703">
        <v>2020</v>
      </c>
      <c r="D21" s="1623">
        <f t="shared" si="0"/>
        <v>4793.7692393093075</v>
      </c>
      <c r="E21" s="1623">
        <v>191710.99999999997</v>
      </c>
      <c r="F21" s="1629">
        <v>2695</v>
      </c>
      <c r="G21" s="1623">
        <f t="shared" si="1"/>
        <v>67.388976636388037</v>
      </c>
      <c r="H21" s="1630">
        <v>3999170.3903465727</v>
      </c>
    </row>
    <row r="22" spans="1:12" x14ac:dyDescent="0.45">
      <c r="A22" s="853"/>
      <c r="C22" s="2703">
        <v>2021</v>
      </c>
      <c r="D22" s="1623">
        <f t="shared" si="0"/>
        <v>4751.3899167654499</v>
      </c>
      <c r="E22" s="1623">
        <v>192477</v>
      </c>
      <c r="F22" s="1629">
        <v>2646</v>
      </c>
      <c r="G22" s="1623">
        <f t="shared" si="1"/>
        <v>65.317818335496597</v>
      </c>
      <c r="H22" s="1630">
        <v>4050962</v>
      </c>
    </row>
    <row r="23" spans="1:12" x14ac:dyDescent="0.45">
      <c r="A23" s="853"/>
      <c r="C23" s="2703">
        <v>2022</v>
      </c>
      <c r="D23" s="1623">
        <f t="shared" si="0"/>
        <v>4734.4256225498048</v>
      </c>
      <c r="E23" s="1623">
        <v>194216</v>
      </c>
      <c r="F23" s="1629">
        <v>2629</v>
      </c>
      <c r="G23" s="1623">
        <f t="shared" si="1"/>
        <v>64.087433381819409</v>
      </c>
      <c r="H23" s="1630">
        <v>4102208.2821400771</v>
      </c>
    </row>
    <row r="24" spans="1:12" ht="70.8" customHeight="1" x14ac:dyDescent="0.45">
      <c r="A24" s="853"/>
      <c r="C24" s="3787" t="s">
        <v>6540</v>
      </c>
      <c r="D24" s="3787"/>
      <c r="E24" s="3787"/>
      <c r="F24" s="3787"/>
      <c r="G24" s="3787"/>
      <c r="H24" s="3787"/>
      <c r="L24" s="1374" t="s">
        <v>6543</v>
      </c>
    </row>
    <row r="25" spans="1:12" x14ac:dyDescent="0.45">
      <c r="A25" s="853"/>
      <c r="C25" s="3510" t="s">
        <v>4893</v>
      </c>
      <c r="D25" s="3510"/>
      <c r="E25" s="3510"/>
      <c r="F25" s="3510"/>
      <c r="G25" s="3510"/>
      <c r="H25" s="3510"/>
    </row>
    <row r="26" spans="1:12" ht="72" customHeight="1" x14ac:dyDescent="0.45">
      <c r="A26" s="853"/>
      <c r="C26" s="3510" t="s">
        <v>5515</v>
      </c>
      <c r="D26" s="3510"/>
      <c r="E26" s="3510"/>
      <c r="F26" s="3510"/>
      <c r="G26" s="3510"/>
      <c r="H26" s="3510"/>
    </row>
    <row r="27" spans="1:12" x14ac:dyDescent="0.45">
      <c r="A27" s="853"/>
      <c r="C27" s="3410" t="s">
        <v>6541</v>
      </c>
      <c r="D27" s="3410"/>
      <c r="E27" s="3410"/>
      <c r="F27" s="3410"/>
      <c r="G27" s="3410"/>
      <c r="H27" s="3410"/>
    </row>
    <row r="28" spans="1:12" x14ac:dyDescent="0.45">
      <c r="C28" s="3410"/>
      <c r="D28" s="3410"/>
      <c r="E28" s="3410"/>
      <c r="F28" s="3410"/>
      <c r="G28" s="3410"/>
      <c r="H28" s="3410"/>
    </row>
    <row r="32" spans="1:12" x14ac:dyDescent="0.45">
      <c r="L32" s="1559" t="s">
        <v>6544</v>
      </c>
    </row>
  </sheetData>
  <mergeCells count="13">
    <mergeCell ref="A3:B3"/>
    <mergeCell ref="C3:T3"/>
    <mergeCell ref="A4:B4"/>
    <mergeCell ref="C4:T4"/>
    <mergeCell ref="A6:B6"/>
    <mergeCell ref="C6:T6"/>
    <mergeCell ref="A5:B5"/>
    <mergeCell ref="C5:T5"/>
    <mergeCell ref="C26:H26"/>
    <mergeCell ref="C27:H28"/>
    <mergeCell ref="C24:H24"/>
    <mergeCell ref="C25:H25"/>
    <mergeCell ref="C1:D1"/>
  </mergeCells>
  <hyperlinks>
    <hyperlink ref="A1" location="'ODS 8.'!A1" display="REGRESAR" xr:uid="{00000000-0004-0000-FA00-000000000000}"/>
    <hyperlink ref="C1:D1" location="'Metadato 8.10.1.b'!A1" display="VER METADATO" xr:uid="{00000000-0004-0000-FA00-000001000000}"/>
  </hyperlinks>
  <pageMargins left="0.7" right="0.7" top="0.75" bottom="0.75" header="0.3" footer="0.3"/>
  <pageSetup orientation="portrait" horizontalDpi="4294967293" r:id="rId1"/>
  <drawing r:id="rId2"/>
</worksheet>
</file>

<file path=xl/worksheets/sheet2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B00-000000000000}">
  <sheetPr codeName="Hoja248">
    <tabColor theme="0" tint="-0.499984740745262"/>
  </sheetPr>
  <dimension ref="B1:F36"/>
  <sheetViews>
    <sheetView showGridLines="0" zoomScaleNormal="100" workbookViewId="0">
      <pane ySplit="1" topLeftCell="A2" activePane="bottomLeft" state="frozen"/>
      <selection activeCell="K10" sqref="K10:M10"/>
      <selection pane="bottomLeft" activeCell="B1" sqref="B1"/>
    </sheetView>
  </sheetViews>
  <sheetFormatPr baseColWidth="10" defaultColWidth="11.44140625" defaultRowHeight="17.399999999999999" x14ac:dyDescent="0.3"/>
  <cols>
    <col min="1" max="1" width="8.44140625" style="1305" customWidth="1"/>
    <col min="2" max="2" width="26.44140625" style="1305" customWidth="1"/>
    <col min="3" max="3" width="24" style="1305" customWidth="1"/>
    <col min="4" max="4" width="85.77734375" style="1305" customWidth="1"/>
    <col min="5" max="5" width="12.5546875" style="1305" customWidth="1"/>
    <col min="6" max="6" width="7.21875" style="1305" customWidth="1"/>
    <col min="7" max="16384" width="11.44140625" style="1305"/>
  </cols>
  <sheetData>
    <row r="1" spans="2:6" x14ac:dyDescent="0.3">
      <c r="B1" s="481" t="s">
        <v>337</v>
      </c>
    </row>
    <row r="2" spans="2:6" ht="18" thickBot="1" x14ac:dyDescent="0.35"/>
    <row r="3" spans="2:6" ht="23.25" customHeight="1" thickBot="1" x14ac:dyDescent="0.35">
      <c r="B3" s="3834" t="s">
        <v>370</v>
      </c>
      <c r="C3" s="3834"/>
      <c r="D3" s="3834"/>
      <c r="F3" s="1267" t="s">
        <v>371</v>
      </c>
    </row>
    <row r="4" spans="2:6" ht="34.799999999999997" x14ac:dyDescent="0.3">
      <c r="B4" s="3142" t="s">
        <v>449</v>
      </c>
      <c r="C4" s="3142"/>
      <c r="D4" s="44" t="s">
        <v>30</v>
      </c>
    </row>
    <row r="5" spans="2:6" ht="34.799999999999997" x14ac:dyDescent="0.3">
      <c r="B5" s="3142" t="s">
        <v>373</v>
      </c>
      <c r="C5" s="3142"/>
      <c r="D5" s="44" t="s">
        <v>99</v>
      </c>
    </row>
    <row r="6" spans="2:6" x14ac:dyDescent="0.3">
      <c r="B6" s="3142" t="s">
        <v>374</v>
      </c>
      <c r="C6" s="3142"/>
      <c r="D6" s="45" t="s">
        <v>143</v>
      </c>
    </row>
    <row r="7" spans="2:6" ht="34.799999999999997" x14ac:dyDescent="0.3">
      <c r="B7" s="3143" t="s">
        <v>375</v>
      </c>
      <c r="C7" s="3143"/>
      <c r="D7" s="46" t="s">
        <v>144</v>
      </c>
    </row>
    <row r="8" spans="2:6" x14ac:dyDescent="0.3">
      <c r="B8" s="3143" t="s">
        <v>2480</v>
      </c>
      <c r="C8" s="3143"/>
      <c r="D8" s="1266" t="s">
        <v>2588</v>
      </c>
    </row>
    <row r="9" spans="2:6" ht="23.25" customHeight="1" x14ac:dyDescent="0.45">
      <c r="B9" s="178"/>
      <c r="C9" s="178"/>
      <c r="D9" s="178"/>
    </row>
    <row r="10" spans="2:6" ht="18" customHeight="1" x14ac:dyDescent="0.3">
      <c r="B10" s="3834" t="s">
        <v>376</v>
      </c>
      <c r="C10" s="3834"/>
      <c r="D10" s="3834"/>
    </row>
    <row r="11" spans="2:6" ht="19.5" customHeight="1" x14ac:dyDescent="0.3">
      <c r="B11" s="3185" t="s">
        <v>377</v>
      </c>
      <c r="C11" s="3156"/>
      <c r="D11" s="44" t="s">
        <v>439</v>
      </c>
    </row>
    <row r="12" spans="2:6" ht="15" customHeight="1" x14ac:dyDescent="0.3">
      <c r="B12" s="3143" t="s">
        <v>379</v>
      </c>
      <c r="C12" s="3143"/>
      <c r="D12" s="1116" t="s">
        <v>1593</v>
      </c>
    </row>
    <row r="13" spans="2:6" x14ac:dyDescent="0.3">
      <c r="B13" s="3142" t="s">
        <v>380</v>
      </c>
      <c r="C13" s="3142"/>
      <c r="D13" s="57" t="s">
        <v>143</v>
      </c>
    </row>
    <row r="14" spans="2:6" x14ac:dyDescent="0.3">
      <c r="B14" s="3142" t="s">
        <v>381</v>
      </c>
      <c r="C14" s="3156"/>
      <c r="D14" s="603" t="s">
        <v>10</v>
      </c>
    </row>
    <row r="15" spans="2:6" ht="43.5" customHeight="1" x14ac:dyDescent="0.3">
      <c r="B15" s="3142" t="s">
        <v>382</v>
      </c>
      <c r="C15" s="3142"/>
      <c r="D15" s="83" t="s">
        <v>6237</v>
      </c>
    </row>
    <row r="16" spans="2:6" ht="45.75" customHeight="1" x14ac:dyDescent="0.3">
      <c r="B16" s="3142" t="s">
        <v>383</v>
      </c>
      <c r="C16" s="3142"/>
      <c r="D16" s="83"/>
    </row>
    <row r="17" spans="2:4" x14ac:dyDescent="0.3">
      <c r="B17" s="3142" t="s">
        <v>384</v>
      </c>
      <c r="C17" s="3142"/>
      <c r="D17" s="57" t="s">
        <v>1597</v>
      </c>
    </row>
    <row r="18" spans="2:4" x14ac:dyDescent="0.3">
      <c r="B18" s="3143" t="s">
        <v>386</v>
      </c>
      <c r="C18" s="3143"/>
      <c r="D18" s="44"/>
    </row>
    <row r="19" spans="2:4" ht="34.799999999999997" x14ac:dyDescent="0.3">
      <c r="B19" s="3144" t="s">
        <v>387</v>
      </c>
      <c r="C19" s="3145"/>
      <c r="D19" s="57" t="s">
        <v>2439</v>
      </c>
    </row>
    <row r="20" spans="2:4" x14ac:dyDescent="0.3">
      <c r="B20" s="3142" t="s">
        <v>388</v>
      </c>
      <c r="C20" s="3142"/>
      <c r="D20" s="83" t="s">
        <v>424</v>
      </c>
    </row>
    <row r="21" spans="2:4" x14ac:dyDescent="0.3">
      <c r="B21" s="3146" t="s">
        <v>390</v>
      </c>
      <c r="C21" s="54" t="s">
        <v>391</v>
      </c>
      <c r="D21" s="44"/>
    </row>
    <row r="22" spans="2:4" ht="18.75" customHeight="1" x14ac:dyDescent="0.3">
      <c r="B22" s="3147"/>
      <c r="C22" s="577" t="s">
        <v>393</v>
      </c>
      <c r="D22" s="57"/>
    </row>
    <row r="23" spans="2:4" x14ac:dyDescent="0.3">
      <c r="B23" s="3142" t="s">
        <v>395</v>
      </c>
      <c r="C23" s="3142"/>
      <c r="D23" s="57" t="s">
        <v>427</v>
      </c>
    </row>
    <row r="24" spans="2:4" x14ac:dyDescent="0.3">
      <c r="B24" s="3142" t="s">
        <v>397</v>
      </c>
      <c r="C24" s="3142"/>
      <c r="D24" s="45" t="s">
        <v>1077</v>
      </c>
    </row>
    <row r="25" spans="2:4" x14ac:dyDescent="0.3">
      <c r="B25" s="3142" t="s">
        <v>399</v>
      </c>
      <c r="C25" s="3142"/>
      <c r="D25" s="57" t="s">
        <v>15</v>
      </c>
    </row>
    <row r="26" spans="2:4" ht="15" customHeight="1" x14ac:dyDescent="0.3">
      <c r="B26" s="3143" t="s">
        <v>401</v>
      </c>
      <c r="C26" s="3143"/>
      <c r="D26" s="45" t="s">
        <v>1592</v>
      </c>
    </row>
    <row r="27" spans="2:4" x14ac:dyDescent="0.3">
      <c r="B27" s="3149" t="s">
        <v>403</v>
      </c>
      <c r="C27" s="3150"/>
      <c r="D27" s="44"/>
    </row>
    <row r="28" spans="2:4" ht="104.4" x14ac:dyDescent="0.3">
      <c r="B28" s="578" t="s">
        <v>404</v>
      </c>
      <c r="C28" s="579"/>
      <c r="D28" s="57" t="s">
        <v>4894</v>
      </c>
    </row>
    <row r="29" spans="2:4" x14ac:dyDescent="0.3">
      <c r="B29" s="3151" t="s">
        <v>405</v>
      </c>
      <c r="C29" s="3152"/>
      <c r="D29" s="61"/>
    </row>
    <row r="30" spans="2:4" ht="23.25" customHeight="1" x14ac:dyDescent="0.3">
      <c r="B30" s="62"/>
      <c r="C30" s="62"/>
      <c r="D30" s="63"/>
    </row>
    <row r="31" spans="2:4" ht="18.600000000000001" x14ac:dyDescent="0.3">
      <c r="B31" s="3834" t="s">
        <v>406</v>
      </c>
      <c r="C31" s="3834"/>
      <c r="D31" s="3834"/>
    </row>
    <row r="32" spans="2:4" x14ac:dyDescent="0.3">
      <c r="B32" s="3149" t="s">
        <v>407</v>
      </c>
      <c r="C32" s="3150"/>
      <c r="D32" s="95"/>
    </row>
    <row r="33" spans="2:4" x14ac:dyDescent="0.3">
      <c r="B33" s="3149" t="s">
        <v>409</v>
      </c>
      <c r="C33" s="3150"/>
      <c r="D33" s="95" t="s">
        <v>5516</v>
      </c>
    </row>
    <row r="34" spans="2:4" x14ac:dyDescent="0.3">
      <c r="B34" s="3149" t="s">
        <v>411</v>
      </c>
      <c r="C34" s="3150"/>
      <c r="D34" s="95" t="s">
        <v>1077</v>
      </c>
    </row>
    <row r="35" spans="2:4" x14ac:dyDescent="0.3">
      <c r="B35" s="3149" t="s">
        <v>413</v>
      </c>
      <c r="C35" s="3150"/>
      <c r="D35" s="95"/>
    </row>
    <row r="36" spans="2:4" x14ac:dyDescent="0.3">
      <c r="B36" s="3149" t="s">
        <v>415</v>
      </c>
      <c r="C36" s="3150"/>
      <c r="D36" s="1378" t="s">
        <v>5517</v>
      </c>
    </row>
  </sheetData>
  <mergeCells count="30">
    <mergeCell ref="B16:C16"/>
    <mergeCell ref="B3:D3"/>
    <mergeCell ref="B4:C4"/>
    <mergeCell ref="B5:C5"/>
    <mergeCell ref="B6:C6"/>
    <mergeCell ref="B7:C7"/>
    <mergeCell ref="B10:D10"/>
    <mergeCell ref="B11:C11"/>
    <mergeCell ref="B12:C12"/>
    <mergeCell ref="B13:C13"/>
    <mergeCell ref="B14:C14"/>
    <mergeCell ref="B15:C15"/>
    <mergeCell ref="B8:C8"/>
    <mergeCell ref="B31:D31"/>
    <mergeCell ref="B17:C17"/>
    <mergeCell ref="B18:C18"/>
    <mergeCell ref="B19:C19"/>
    <mergeCell ref="B20:C20"/>
    <mergeCell ref="B21:B22"/>
    <mergeCell ref="B23:C23"/>
    <mergeCell ref="B24:C24"/>
    <mergeCell ref="B25:C25"/>
    <mergeCell ref="B26:C26"/>
    <mergeCell ref="B27:C27"/>
    <mergeCell ref="B29:C29"/>
    <mergeCell ref="B32:C32"/>
    <mergeCell ref="B33:C33"/>
    <mergeCell ref="B34:C34"/>
    <mergeCell ref="B35:C35"/>
    <mergeCell ref="B36:C36"/>
  </mergeCells>
  <dataValidations count="6">
    <dataValidation type="list" allowBlank="1" showInputMessage="1" showErrorMessage="1" sqref="D25" xr:uid="{00000000-0002-0000-FB00-000000000000}">
      <formula1>Tipo_operación</formula1>
    </dataValidation>
    <dataValidation type="list" allowBlank="1" showInputMessage="1" showErrorMessage="1" sqref="D14" xr:uid="{00000000-0002-0000-FB00-000001000000}">
      <formula1>Tipo_indicador</formula1>
    </dataValidation>
    <dataValidation type="list" allowBlank="1" showInputMessage="1" showErrorMessage="1" sqref="D7" xr:uid="{00000000-0002-0000-FB00-000002000000}">
      <formula1>Nombre_indicador_ODS</formula1>
    </dataValidation>
    <dataValidation type="list" allowBlank="1" showInputMessage="1" showErrorMessage="1" sqref="D6" xr:uid="{00000000-0002-0000-FB00-000003000000}">
      <formula1>Numero_indicador</formula1>
    </dataValidation>
    <dataValidation type="list" allowBlank="1" showInputMessage="1" showErrorMessage="1" sqref="D5" xr:uid="{00000000-0002-0000-FB00-000004000000}">
      <formula1>Metas_ODS</formula1>
    </dataValidation>
    <dataValidation type="list" allowBlank="1" showInputMessage="1" showErrorMessage="1" sqref="D4" xr:uid="{00000000-0002-0000-FB00-000005000000}">
      <formula1>ODS</formula1>
    </dataValidation>
  </dataValidations>
  <hyperlinks>
    <hyperlink ref="B1" location="'8.10.1.b'!A1" display="REGRESAR" xr:uid="{00000000-0004-0000-FB00-000000000000}"/>
    <hyperlink ref="D8" r:id="rId1" xr:uid="{00000000-0004-0000-FB00-000001000000}"/>
    <hyperlink ref="D36" r:id="rId2" xr:uid="{00000000-0004-0000-FB00-000002000000}"/>
  </hyperlinks>
  <pageMargins left="0.7" right="0.7" top="0.75" bottom="0.75" header="0.3" footer="0.3"/>
  <pageSetup orientation="portrait" horizontalDpi="4294967293" r:id="rId3"/>
  <drawing r:id="rId4"/>
</worksheet>
</file>

<file path=xl/worksheets/sheet2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C00-000000000000}">
  <sheetPr codeName="Hoja249"/>
  <dimension ref="A1:R44"/>
  <sheetViews>
    <sheetView showGridLines="0" zoomScaleNormal="100" workbookViewId="0">
      <pane ySplit="1" topLeftCell="A2" activePane="bottomLeft" state="frozen"/>
      <selection activeCell="B1" sqref="B1"/>
      <selection pane="bottomLeft"/>
    </sheetView>
  </sheetViews>
  <sheetFormatPr baseColWidth="10" defaultColWidth="11.44140625" defaultRowHeight="17.399999999999999" x14ac:dyDescent="0.45"/>
  <cols>
    <col min="1" max="1" width="15.21875" style="178" customWidth="1"/>
    <col min="2" max="2" width="15.21875" style="1271" customWidth="1"/>
    <col min="3" max="4" width="7.21875" style="178" customWidth="1"/>
    <col min="5" max="5" width="9.21875" style="178" customWidth="1"/>
    <col min="6" max="6" width="10.44140625" style="178" customWidth="1"/>
    <col min="7" max="7" width="2.77734375" style="178" customWidth="1"/>
    <col min="8" max="8" width="11.44140625" style="178"/>
    <col min="9" max="9" width="10.21875" style="178" customWidth="1"/>
    <col min="10" max="16" width="11.44140625" style="178"/>
    <col min="17" max="18" width="13.21875" style="178" customWidth="1"/>
    <col min="19" max="16384" width="11.44140625" style="178"/>
  </cols>
  <sheetData>
    <row r="1" spans="1:18" s="1260" customFormat="1" ht="18.600000000000001" x14ac:dyDescent="0.45">
      <c r="A1" s="576" t="s">
        <v>337</v>
      </c>
      <c r="B1" s="1299"/>
      <c r="C1" s="3119" t="s">
        <v>430</v>
      </c>
      <c r="D1" s="3119"/>
      <c r="E1" s="3119"/>
    </row>
    <row r="2" spans="1:18" s="1260" customFormat="1" ht="18.600000000000001" x14ac:dyDescent="0.45">
      <c r="B2" s="1299"/>
    </row>
    <row r="3" spans="1:18" s="1260" customFormat="1" ht="18.600000000000001" x14ac:dyDescent="0.45">
      <c r="A3" s="3830" t="s">
        <v>339</v>
      </c>
      <c r="B3" s="3830"/>
      <c r="C3" s="3830" t="s">
        <v>1500</v>
      </c>
      <c r="D3" s="3830"/>
      <c r="E3" s="3830"/>
      <c r="F3" s="3830"/>
      <c r="G3" s="3830"/>
      <c r="H3" s="3830"/>
      <c r="I3" s="3830"/>
      <c r="J3" s="3830"/>
      <c r="K3" s="3830"/>
      <c r="L3" s="3830"/>
      <c r="M3" s="3830"/>
      <c r="N3" s="3830"/>
      <c r="O3" s="3830"/>
      <c r="P3" s="3830"/>
      <c r="Q3" s="3830"/>
      <c r="R3" s="3830"/>
    </row>
    <row r="4" spans="1:18" s="1260" customFormat="1" ht="18.600000000000001" x14ac:dyDescent="0.45">
      <c r="A4" s="3830" t="s">
        <v>340</v>
      </c>
      <c r="B4" s="3830"/>
      <c r="C4" s="3830" t="s">
        <v>99</v>
      </c>
      <c r="D4" s="3830"/>
      <c r="E4" s="3830"/>
      <c r="F4" s="3830"/>
      <c r="G4" s="3830"/>
      <c r="H4" s="3830"/>
      <c r="I4" s="3830"/>
      <c r="J4" s="3830"/>
      <c r="K4" s="3830"/>
      <c r="L4" s="3830"/>
      <c r="M4" s="3830"/>
      <c r="N4" s="3830"/>
      <c r="O4" s="3830"/>
      <c r="P4" s="3830"/>
      <c r="Q4" s="3830"/>
      <c r="R4" s="3830"/>
    </row>
    <row r="5" spans="1:18" s="1260" customFormat="1" ht="18.600000000000001" x14ac:dyDescent="0.45">
      <c r="A5" s="3830" t="s">
        <v>341</v>
      </c>
      <c r="B5" s="3830"/>
      <c r="C5" s="3830" t="s">
        <v>4055</v>
      </c>
      <c r="D5" s="3830"/>
      <c r="E5" s="3830"/>
      <c r="F5" s="3830"/>
      <c r="G5" s="3830"/>
      <c r="H5" s="3830"/>
      <c r="I5" s="3830"/>
      <c r="J5" s="3830"/>
      <c r="K5" s="3830"/>
      <c r="L5" s="3830"/>
      <c r="M5" s="3830"/>
      <c r="N5" s="3830"/>
      <c r="O5" s="3830"/>
      <c r="P5" s="3830"/>
      <c r="Q5" s="3830"/>
      <c r="R5" s="3830"/>
    </row>
    <row r="6" spans="1:18" s="1260" customFormat="1" ht="18.600000000000001" x14ac:dyDescent="0.45">
      <c r="A6" s="3830" t="s">
        <v>417</v>
      </c>
      <c r="B6" s="3830"/>
      <c r="C6" s="3830" t="s">
        <v>5167</v>
      </c>
      <c r="D6" s="3830"/>
      <c r="E6" s="3830"/>
      <c r="F6" s="3830"/>
      <c r="G6" s="3830"/>
      <c r="H6" s="3830"/>
      <c r="I6" s="3830"/>
      <c r="J6" s="3830"/>
      <c r="K6" s="3830"/>
      <c r="L6" s="3830"/>
      <c r="M6" s="3830"/>
      <c r="N6" s="3830"/>
      <c r="O6" s="3830"/>
      <c r="P6" s="3830"/>
      <c r="Q6" s="3830"/>
      <c r="R6" s="3830"/>
    </row>
    <row r="7" spans="1:18" s="1260" customFormat="1" ht="18.600000000000001" x14ac:dyDescent="0.45">
      <c r="B7" s="1299"/>
    </row>
    <row r="8" spans="1:18" s="1260" customFormat="1" ht="18.600000000000001" x14ac:dyDescent="0.45">
      <c r="C8" s="1261"/>
      <c r="D8" s="1261"/>
      <c r="E8" s="1261"/>
      <c r="H8" s="1640"/>
      <c r="I8" s="1640"/>
      <c r="J8" s="1640"/>
      <c r="K8" s="1640"/>
      <c r="L8" s="1261"/>
    </row>
    <row r="9" spans="1:18" s="1260" customFormat="1" ht="13.05" customHeight="1" x14ac:dyDescent="0.45">
      <c r="A9" s="1641"/>
      <c r="B9" s="1299"/>
      <c r="C9" s="1642" t="s">
        <v>5167</v>
      </c>
      <c r="D9" s="1642"/>
      <c r="E9" s="1642"/>
      <c r="F9" s="1642"/>
      <c r="G9" s="1642"/>
      <c r="H9" s="1642"/>
      <c r="I9" s="1642"/>
      <c r="J9" s="1642"/>
      <c r="K9" s="1642"/>
      <c r="L9" s="1642"/>
      <c r="M9" s="1642"/>
    </row>
    <row r="10" spans="1:18" s="1260" customFormat="1" ht="13.05" customHeight="1" x14ac:dyDescent="0.45">
      <c r="A10" s="1641"/>
      <c r="B10" s="1299"/>
      <c r="C10" s="1643"/>
      <c r="D10" s="1643"/>
      <c r="E10" s="1643"/>
      <c r="F10" s="1643"/>
      <c r="G10" s="1643"/>
      <c r="H10" s="1643"/>
      <c r="I10" s="1643"/>
      <c r="J10" s="1643"/>
      <c r="K10" s="1643"/>
      <c r="L10" s="1643"/>
      <c r="M10" s="1643"/>
    </row>
    <row r="11" spans="1:18" ht="30.75" customHeight="1" x14ac:dyDescent="0.45">
      <c r="A11" s="853"/>
      <c r="C11" s="3838" t="s">
        <v>458</v>
      </c>
      <c r="D11" s="3850" t="s">
        <v>1599</v>
      </c>
      <c r="E11" s="3850"/>
      <c r="F11" s="3850"/>
      <c r="G11" s="1519"/>
      <c r="H11" s="3894" t="s">
        <v>1600</v>
      </c>
      <c r="I11" s="3894"/>
      <c r="J11" s="3894"/>
      <c r="K11" s="3850"/>
      <c r="L11" s="3850"/>
      <c r="M11" s="3850"/>
    </row>
    <row r="12" spans="1:18" x14ac:dyDescent="0.45">
      <c r="A12" s="853"/>
      <c r="C12" s="3839"/>
      <c r="D12" s="3894" t="s">
        <v>345</v>
      </c>
      <c r="E12" s="3894"/>
      <c r="F12" s="3894"/>
      <c r="G12" s="1639"/>
      <c r="H12" s="3894" t="s">
        <v>345</v>
      </c>
      <c r="I12" s="3894"/>
      <c r="J12" s="3894"/>
      <c r="K12" s="3894" t="s">
        <v>1590</v>
      </c>
      <c r="L12" s="3894"/>
      <c r="M12" s="3894"/>
    </row>
    <row r="13" spans="1:18" x14ac:dyDescent="0.45">
      <c r="A13" s="853"/>
      <c r="C13" s="3840"/>
      <c r="D13" s="1521" t="s">
        <v>344</v>
      </c>
      <c r="E13" s="1578" t="s">
        <v>558</v>
      </c>
      <c r="F13" s="1578" t="s">
        <v>557</v>
      </c>
      <c r="G13" s="1644"/>
      <c r="H13" s="1645" t="s">
        <v>344</v>
      </c>
      <c r="I13" s="1578" t="s">
        <v>558</v>
      </c>
      <c r="J13" s="1578" t="s">
        <v>557</v>
      </c>
      <c r="K13" s="1645" t="s">
        <v>344</v>
      </c>
      <c r="L13" s="1578" t="s">
        <v>558</v>
      </c>
      <c r="M13" s="1578" t="s">
        <v>557</v>
      </c>
    </row>
    <row r="14" spans="1:18" x14ac:dyDescent="0.45">
      <c r="A14" s="853"/>
      <c r="C14" s="1633">
        <v>2015</v>
      </c>
      <c r="D14" s="1634">
        <v>65</v>
      </c>
      <c r="E14" s="1634">
        <v>69.497055289902605</v>
      </c>
      <c r="F14" s="1634">
        <v>60.45842093138922</v>
      </c>
      <c r="G14" s="1635"/>
      <c r="H14" s="1636">
        <v>2417702.9082118515</v>
      </c>
      <c r="I14" s="1636">
        <v>1298853.1169336054</v>
      </c>
      <c r="J14" s="1636">
        <v>1118849.7912782461</v>
      </c>
      <c r="K14" s="1637"/>
      <c r="L14" s="1637"/>
      <c r="M14" s="1637"/>
    </row>
    <row r="15" spans="1:18" x14ac:dyDescent="0.45">
      <c r="A15" s="853"/>
      <c r="C15" s="1633">
        <v>2017</v>
      </c>
      <c r="D15" s="1634">
        <v>71.999999999999986</v>
      </c>
      <c r="E15" s="1634">
        <v>73.395266537541417</v>
      </c>
      <c r="F15" s="1634">
        <v>70.592949354594367</v>
      </c>
      <c r="G15" s="1635"/>
      <c r="H15" s="1636">
        <v>2764085.1492923908</v>
      </c>
      <c r="I15" s="1636">
        <v>1414749.0569185209</v>
      </c>
      <c r="J15" s="1636">
        <v>1349336.0923738701</v>
      </c>
      <c r="K15" s="1637"/>
      <c r="L15" s="1637"/>
      <c r="M15" s="1637"/>
    </row>
    <row r="16" spans="1:18" x14ac:dyDescent="0.45">
      <c r="A16" s="853"/>
      <c r="C16" s="1633">
        <v>2018</v>
      </c>
      <c r="D16" s="1634"/>
      <c r="E16" s="1634"/>
      <c r="F16" s="1634"/>
      <c r="G16" s="1638"/>
      <c r="H16" s="1636">
        <v>2991151</v>
      </c>
      <c r="I16" s="1636">
        <v>1519631</v>
      </c>
      <c r="J16" s="1636">
        <v>1471520</v>
      </c>
      <c r="K16" s="1636"/>
      <c r="L16" s="1636"/>
      <c r="M16" s="1636"/>
    </row>
    <row r="17" spans="1:13" x14ac:dyDescent="0.45">
      <c r="A17" s="853"/>
      <c r="C17" s="1633">
        <v>2019</v>
      </c>
      <c r="D17" s="1634"/>
      <c r="E17" s="1634"/>
      <c r="F17" s="1634"/>
      <c r="G17" s="1638"/>
      <c r="H17" s="1636">
        <v>3177098</v>
      </c>
      <c r="I17" s="1636">
        <v>1597958</v>
      </c>
      <c r="J17" s="1636">
        <v>1579140</v>
      </c>
      <c r="K17" s="1636"/>
      <c r="L17" s="1636"/>
      <c r="M17" s="1636"/>
    </row>
    <row r="18" spans="1:13" s="1271" customFormat="1" x14ac:dyDescent="0.45">
      <c r="A18" s="1079"/>
      <c r="C18" s="1633">
        <v>2020</v>
      </c>
      <c r="D18" s="1634"/>
      <c r="E18" s="1634"/>
      <c r="F18" s="1634"/>
      <c r="G18" s="1638"/>
      <c r="H18" s="1636">
        <v>3303738</v>
      </c>
      <c r="I18" s="1636">
        <v>1654575</v>
      </c>
      <c r="J18" s="1636">
        <v>1649163</v>
      </c>
      <c r="K18" s="1636"/>
      <c r="L18" s="1636"/>
      <c r="M18" s="1636"/>
    </row>
    <row r="19" spans="1:13" s="1271" customFormat="1" x14ac:dyDescent="0.45">
      <c r="A19" s="1079"/>
      <c r="C19" s="1633">
        <v>2021</v>
      </c>
      <c r="D19" s="1634"/>
      <c r="E19" s="1634"/>
      <c r="F19" s="1634"/>
      <c r="G19" s="1638"/>
      <c r="H19" s="1636">
        <v>3462304</v>
      </c>
      <c r="I19" s="1636">
        <v>1731081</v>
      </c>
      <c r="J19" s="1636">
        <v>1731223</v>
      </c>
      <c r="K19" s="1636"/>
      <c r="L19" s="1636"/>
      <c r="M19" s="1636"/>
    </row>
    <row r="20" spans="1:13" s="1271" customFormat="1" x14ac:dyDescent="0.45">
      <c r="A20" s="1079"/>
      <c r="C20" s="1633">
        <v>2022</v>
      </c>
      <c r="D20" s="1634">
        <v>90.112641615940632</v>
      </c>
      <c r="E20" s="1634">
        <v>90.576668245274377</v>
      </c>
      <c r="F20" s="1634">
        <v>89.653022006096606</v>
      </c>
      <c r="G20" s="1638"/>
      <c r="H20" s="1636">
        <v>3598214</v>
      </c>
      <c r="I20" s="1636">
        <v>1799743</v>
      </c>
      <c r="J20" s="1636">
        <v>1798471</v>
      </c>
      <c r="K20" s="2706">
        <v>3993018</v>
      </c>
      <c r="L20" s="1636">
        <v>1986983</v>
      </c>
      <c r="M20" s="1636">
        <v>2006035</v>
      </c>
    </row>
    <row r="21" spans="1:13" ht="35.4" customHeight="1" x14ac:dyDescent="0.45">
      <c r="A21" s="853"/>
      <c r="C21" s="3801" t="s">
        <v>6545</v>
      </c>
      <c r="D21" s="3801"/>
      <c r="E21" s="3801"/>
      <c r="F21" s="3801"/>
      <c r="G21" s="3801"/>
      <c r="H21" s="3801"/>
      <c r="I21" s="3801"/>
      <c r="J21" s="3801"/>
      <c r="K21" s="3801"/>
      <c r="L21" s="3801"/>
      <c r="M21" s="3801"/>
    </row>
    <row r="22" spans="1:13" x14ac:dyDescent="0.45">
      <c r="A22" s="853"/>
      <c r="C22" s="2562" t="s">
        <v>2202</v>
      </c>
      <c r="D22" s="2562"/>
      <c r="E22" s="2562"/>
      <c r="F22" s="2562"/>
      <c r="G22" s="2562"/>
      <c r="H22" s="2562"/>
      <c r="I22" s="2562"/>
      <c r="J22" s="2562"/>
      <c r="K22" s="2562"/>
      <c r="L22" s="2562"/>
      <c r="M22" s="2562"/>
    </row>
    <row r="23" spans="1:13" ht="52.8" customHeight="1" x14ac:dyDescent="0.45">
      <c r="A23" s="853"/>
      <c r="C23" s="3891" t="s">
        <v>6546</v>
      </c>
      <c r="D23" s="3891"/>
      <c r="E23" s="3891"/>
      <c r="F23" s="3891"/>
      <c r="G23" s="3891"/>
      <c r="H23" s="3891"/>
      <c r="I23" s="3891"/>
      <c r="J23" s="3891"/>
      <c r="K23" s="3891"/>
      <c r="L23" s="3891"/>
      <c r="M23" s="3891"/>
    </row>
    <row r="24" spans="1:13" ht="37.200000000000003" customHeight="1" x14ac:dyDescent="0.45">
      <c r="A24" s="853"/>
      <c r="C24" s="3891" t="s">
        <v>6547</v>
      </c>
      <c r="D24" s="3891"/>
      <c r="E24" s="3891"/>
      <c r="F24" s="3891"/>
      <c r="G24" s="3891"/>
      <c r="H24" s="3891"/>
      <c r="I24" s="3891"/>
      <c r="J24" s="3891"/>
      <c r="K24" s="3891"/>
      <c r="L24" s="3891"/>
      <c r="M24" s="3891"/>
    </row>
    <row r="25" spans="1:13" x14ac:dyDescent="0.45">
      <c r="A25" s="853"/>
      <c r="C25" s="2612" t="s">
        <v>6548</v>
      </c>
      <c r="D25" s="2562"/>
      <c r="E25" s="2562"/>
      <c r="F25" s="2562"/>
      <c r="G25" s="2562"/>
      <c r="H25" s="2562"/>
      <c r="I25" s="2562"/>
      <c r="J25" s="2562"/>
      <c r="K25" s="2562"/>
      <c r="L25" s="2562"/>
      <c r="M25" s="2562"/>
    </row>
    <row r="26" spans="1:13" s="2562" customFormat="1" x14ac:dyDescent="0.45">
      <c r="A26" s="2530"/>
      <c r="B26" s="1271"/>
      <c r="C26" s="2612"/>
    </row>
    <row r="27" spans="1:13" x14ac:dyDescent="0.45">
      <c r="A27" s="853"/>
      <c r="C27" s="332"/>
    </row>
    <row r="28" spans="1:13" x14ac:dyDescent="0.45">
      <c r="A28" s="853"/>
    </row>
    <row r="29" spans="1:13" ht="36.75" customHeight="1" x14ac:dyDescent="0.45">
      <c r="A29" s="853"/>
      <c r="C29" s="3506" t="s">
        <v>6549</v>
      </c>
      <c r="D29" s="3506"/>
      <c r="E29" s="3506"/>
      <c r="F29" s="3506"/>
      <c r="G29" s="3506"/>
      <c r="H29" s="3506"/>
      <c r="I29" s="3506"/>
      <c r="J29" s="3506"/>
      <c r="K29" s="3506"/>
    </row>
    <row r="30" spans="1:13" x14ac:dyDescent="0.45">
      <c r="A30" s="853"/>
    </row>
    <row r="31" spans="1:13" x14ac:dyDescent="0.45">
      <c r="A31" s="853"/>
    </row>
    <row r="32" spans="1:13" x14ac:dyDescent="0.45">
      <c r="A32" s="853"/>
    </row>
    <row r="33" spans="1:3" x14ac:dyDescent="0.45">
      <c r="A33" s="853"/>
    </row>
    <row r="34" spans="1:3" x14ac:dyDescent="0.45">
      <c r="A34" s="853"/>
    </row>
    <row r="35" spans="1:3" x14ac:dyDescent="0.45">
      <c r="A35" s="853"/>
    </row>
    <row r="36" spans="1:3" x14ac:dyDescent="0.45">
      <c r="A36" s="853"/>
    </row>
    <row r="37" spans="1:3" x14ac:dyDescent="0.45">
      <c r="A37" s="853"/>
    </row>
    <row r="38" spans="1:3" x14ac:dyDescent="0.45">
      <c r="A38" s="853"/>
    </row>
    <row r="44" spans="1:3" x14ac:dyDescent="0.45">
      <c r="C44" s="332" t="s">
        <v>6550</v>
      </c>
    </row>
  </sheetData>
  <mergeCells count="20">
    <mergeCell ref="C1:E1"/>
    <mergeCell ref="A3:B3"/>
    <mergeCell ref="C3:R3"/>
    <mergeCell ref="A4:B4"/>
    <mergeCell ref="C4:R4"/>
    <mergeCell ref="C29:K29"/>
    <mergeCell ref="A5:B5"/>
    <mergeCell ref="C5:R5"/>
    <mergeCell ref="A6:B6"/>
    <mergeCell ref="C6:R6"/>
    <mergeCell ref="D11:F11"/>
    <mergeCell ref="H11:J11"/>
    <mergeCell ref="D12:F12"/>
    <mergeCell ref="H12:J12"/>
    <mergeCell ref="K11:M11"/>
    <mergeCell ref="K12:M12"/>
    <mergeCell ref="C21:M21"/>
    <mergeCell ref="C11:C13"/>
    <mergeCell ref="C23:M23"/>
    <mergeCell ref="C24:M24"/>
  </mergeCells>
  <hyperlinks>
    <hyperlink ref="A1" location="'ODS 8.'!A1" display="REGRESAR" xr:uid="{00000000-0004-0000-FC00-000000000000}"/>
    <hyperlink ref="C1:D1" location="'Metadato 8.10.2'!A1" display="VER METADATO" xr:uid="{00000000-0004-0000-FC00-000001000000}"/>
  </hyperlinks>
  <pageMargins left="0.7" right="0.7" top="0.75" bottom="0.75" header="0.3" footer="0.3"/>
  <drawing r:id="rId1"/>
</worksheet>
</file>

<file path=xl/worksheets/sheet2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D00-000000000000}">
  <sheetPr codeName="Hoja250">
    <tabColor theme="0" tint="-0.499984740745262"/>
  </sheetPr>
  <dimension ref="B1:F36"/>
  <sheetViews>
    <sheetView showGridLines="0" zoomScaleNormal="100" workbookViewId="0">
      <pane ySplit="1" topLeftCell="A2" activePane="bottomLeft" state="frozen"/>
      <selection pane="bottomLeft" activeCell="B1" sqref="B1"/>
    </sheetView>
  </sheetViews>
  <sheetFormatPr baseColWidth="10" defaultColWidth="11.44140625" defaultRowHeight="17.399999999999999" x14ac:dyDescent="0.3"/>
  <cols>
    <col min="1" max="1" width="7.21875" style="1305" customWidth="1"/>
    <col min="2" max="2" width="26.44140625" style="1305" customWidth="1"/>
    <col min="3" max="3" width="24" style="1305" customWidth="1"/>
    <col min="4" max="4" width="85.77734375" style="1305" customWidth="1"/>
    <col min="5" max="5" width="4.21875" style="1305" customWidth="1"/>
    <col min="6" max="6" width="7.21875" style="1305" customWidth="1"/>
    <col min="7" max="7" width="10.21875" style="1305" customWidth="1"/>
    <col min="8" max="16384" width="11.44140625" style="1305"/>
  </cols>
  <sheetData>
    <row r="1" spans="2:6" x14ac:dyDescent="0.3">
      <c r="B1" s="481" t="s">
        <v>337</v>
      </c>
    </row>
    <row r="2" spans="2:6" ht="18" thickBot="1" x14ac:dyDescent="0.35"/>
    <row r="3" spans="2:6" ht="23.25" customHeight="1" thickBot="1" x14ac:dyDescent="0.35">
      <c r="B3" s="3834" t="s">
        <v>370</v>
      </c>
      <c r="C3" s="3834"/>
      <c r="D3" s="3834"/>
      <c r="F3" s="1356" t="s">
        <v>471</v>
      </c>
    </row>
    <row r="4" spans="2:6" ht="32.25" customHeight="1" x14ac:dyDescent="0.3">
      <c r="B4" s="3142" t="s">
        <v>449</v>
      </c>
      <c r="C4" s="3142"/>
      <c r="D4" s="44" t="s">
        <v>30</v>
      </c>
    </row>
    <row r="5" spans="2:6" ht="31.5" customHeight="1" x14ac:dyDescent="0.3">
      <c r="B5" s="3142" t="s">
        <v>373</v>
      </c>
      <c r="C5" s="3142"/>
      <c r="D5" s="44" t="s">
        <v>99</v>
      </c>
    </row>
    <row r="6" spans="2:6" x14ac:dyDescent="0.3">
      <c r="B6" s="3142" t="s">
        <v>374</v>
      </c>
      <c r="C6" s="3142"/>
      <c r="D6" s="45" t="s">
        <v>146</v>
      </c>
    </row>
    <row r="7" spans="2:6" ht="34.799999999999997" x14ac:dyDescent="0.3">
      <c r="B7" s="3143" t="s">
        <v>375</v>
      </c>
      <c r="C7" s="3143"/>
      <c r="D7" s="46" t="s">
        <v>4055</v>
      </c>
    </row>
    <row r="8" spans="2:6" x14ac:dyDescent="0.3">
      <c r="B8" s="3143" t="s">
        <v>2480</v>
      </c>
      <c r="C8" s="3143"/>
      <c r="D8" s="1266" t="s">
        <v>2589</v>
      </c>
    </row>
    <row r="9" spans="2:6" x14ac:dyDescent="0.45">
      <c r="B9" s="178"/>
      <c r="C9" s="178"/>
      <c r="D9" s="178"/>
    </row>
    <row r="10" spans="2:6" ht="23.25" customHeight="1" x14ac:dyDescent="0.3">
      <c r="B10" s="3834" t="s">
        <v>376</v>
      </c>
      <c r="C10" s="3834"/>
      <c r="D10" s="3834"/>
    </row>
    <row r="11" spans="2:6" x14ac:dyDescent="0.3">
      <c r="B11" s="3185" t="s">
        <v>377</v>
      </c>
      <c r="C11" s="3156"/>
      <c r="D11" s="44" t="s">
        <v>439</v>
      </c>
    </row>
    <row r="12" spans="2:6" ht="30.75" customHeight="1" x14ac:dyDescent="0.3">
      <c r="B12" s="3143" t="s">
        <v>379</v>
      </c>
      <c r="C12" s="3143"/>
      <c r="D12" s="661" t="s">
        <v>1598</v>
      </c>
    </row>
    <row r="13" spans="2:6" x14ac:dyDescent="0.3">
      <c r="B13" s="3142" t="s">
        <v>380</v>
      </c>
      <c r="C13" s="3142"/>
      <c r="D13" s="57" t="s">
        <v>146</v>
      </c>
    </row>
    <row r="14" spans="2:6" x14ac:dyDescent="0.3">
      <c r="B14" s="3142" t="s">
        <v>381</v>
      </c>
      <c r="C14" s="3156"/>
      <c r="D14" s="603" t="s">
        <v>10</v>
      </c>
    </row>
    <row r="15" spans="2:6" ht="52.2" x14ac:dyDescent="0.3">
      <c r="B15" s="3142" t="s">
        <v>382</v>
      </c>
      <c r="C15" s="3142"/>
      <c r="D15" s="83" t="s">
        <v>6238</v>
      </c>
    </row>
    <row r="16" spans="2:6" ht="53.25" customHeight="1" x14ac:dyDescent="0.3">
      <c r="B16" s="3142" t="s">
        <v>383</v>
      </c>
      <c r="C16" s="3142"/>
      <c r="D16" s="83"/>
    </row>
    <row r="17" spans="2:4" x14ac:dyDescent="0.3">
      <c r="B17" s="3142" t="s">
        <v>384</v>
      </c>
      <c r="C17" s="3142"/>
      <c r="D17" s="57" t="s">
        <v>385</v>
      </c>
    </row>
    <row r="18" spans="2:4" x14ac:dyDescent="0.3">
      <c r="B18" s="3143" t="s">
        <v>386</v>
      </c>
      <c r="C18" s="3143"/>
      <c r="D18" s="44"/>
    </row>
    <row r="19" spans="2:4" ht="37.5" customHeight="1" x14ac:dyDescent="0.3">
      <c r="B19" s="3144" t="s">
        <v>387</v>
      </c>
      <c r="C19" s="3145"/>
      <c r="D19" s="57" t="s">
        <v>2441</v>
      </c>
    </row>
    <row r="20" spans="2:4" x14ac:dyDescent="0.3">
      <c r="B20" s="3142" t="s">
        <v>388</v>
      </c>
      <c r="C20" s="3142"/>
      <c r="D20" s="83" t="s">
        <v>424</v>
      </c>
    </row>
    <row r="21" spans="2:4" x14ac:dyDescent="0.3">
      <c r="B21" s="3146" t="s">
        <v>390</v>
      </c>
      <c r="C21" s="54" t="s">
        <v>391</v>
      </c>
      <c r="D21" s="57" t="s">
        <v>495</v>
      </c>
    </row>
    <row r="22" spans="2:4" ht="15" customHeight="1" x14ac:dyDescent="0.3">
      <c r="B22" s="3147"/>
      <c r="C22" s="577" t="s">
        <v>393</v>
      </c>
      <c r="D22" s="57"/>
    </row>
    <row r="23" spans="2:4" ht="16.5" customHeight="1" x14ac:dyDescent="0.3">
      <c r="B23" s="3142" t="s">
        <v>395</v>
      </c>
      <c r="C23" s="3142"/>
      <c r="D23" s="57" t="s">
        <v>427</v>
      </c>
    </row>
    <row r="24" spans="2:4" x14ac:dyDescent="0.3">
      <c r="B24" s="3142" t="s">
        <v>397</v>
      </c>
      <c r="C24" s="3142"/>
      <c r="D24" s="45" t="s">
        <v>1077</v>
      </c>
    </row>
    <row r="25" spans="2:4" x14ac:dyDescent="0.3">
      <c r="B25" s="3142" t="s">
        <v>399</v>
      </c>
      <c r="C25" s="3142"/>
      <c r="D25" s="57" t="s">
        <v>19</v>
      </c>
    </row>
    <row r="26" spans="2:4" ht="15" customHeight="1" x14ac:dyDescent="0.3">
      <c r="B26" s="3143" t="s">
        <v>401</v>
      </c>
      <c r="C26" s="3143"/>
      <c r="D26" s="44"/>
    </row>
    <row r="27" spans="2:4" x14ac:dyDescent="0.3">
      <c r="B27" s="3149" t="s">
        <v>403</v>
      </c>
      <c r="C27" s="3150"/>
      <c r="D27" s="44"/>
    </row>
    <row r="28" spans="2:4" ht="233.4" customHeight="1" x14ac:dyDescent="0.3">
      <c r="B28" s="578" t="s">
        <v>404</v>
      </c>
      <c r="C28" s="579"/>
      <c r="D28" s="57" t="s">
        <v>3327</v>
      </c>
    </row>
    <row r="29" spans="2:4" x14ac:dyDescent="0.3">
      <c r="B29" s="3151" t="s">
        <v>405</v>
      </c>
      <c r="C29" s="3152"/>
      <c r="D29" s="61"/>
    </row>
    <row r="30" spans="2:4" x14ac:dyDescent="0.3">
      <c r="B30" s="62"/>
      <c r="C30" s="62"/>
      <c r="D30" s="63"/>
    </row>
    <row r="31" spans="2:4" ht="23.25" customHeight="1" x14ac:dyDescent="0.3">
      <c r="B31" s="3834" t="s">
        <v>406</v>
      </c>
      <c r="C31" s="3834"/>
      <c r="D31" s="3834"/>
    </row>
    <row r="32" spans="2:4" x14ac:dyDescent="0.3">
      <c r="B32" s="3149" t="s">
        <v>407</v>
      </c>
      <c r="C32" s="3150"/>
      <c r="D32" s="95"/>
    </row>
    <row r="33" spans="2:4" x14ac:dyDescent="0.3">
      <c r="B33" s="3149" t="s">
        <v>409</v>
      </c>
      <c r="C33" s="3150"/>
      <c r="D33" s="95" t="s">
        <v>5516</v>
      </c>
    </row>
    <row r="34" spans="2:4" x14ac:dyDescent="0.3">
      <c r="B34" s="3149" t="s">
        <v>411</v>
      </c>
      <c r="C34" s="3150"/>
      <c r="D34" s="95" t="s">
        <v>1077</v>
      </c>
    </row>
    <row r="35" spans="2:4" x14ac:dyDescent="0.3">
      <c r="B35" s="3149" t="s">
        <v>413</v>
      </c>
      <c r="C35" s="3150"/>
      <c r="D35" s="95"/>
    </row>
    <row r="36" spans="2:4" x14ac:dyDescent="0.3">
      <c r="B36" s="3149" t="s">
        <v>415</v>
      </c>
      <c r="C36" s="3150"/>
      <c r="D36" s="1378" t="s">
        <v>5517</v>
      </c>
    </row>
  </sheetData>
  <mergeCells count="30">
    <mergeCell ref="B16:C16"/>
    <mergeCell ref="B3:D3"/>
    <mergeCell ref="B4:C4"/>
    <mergeCell ref="B5:C5"/>
    <mergeCell ref="B6:C6"/>
    <mergeCell ref="B7:C7"/>
    <mergeCell ref="B10:D10"/>
    <mergeCell ref="B11:C11"/>
    <mergeCell ref="B12:C12"/>
    <mergeCell ref="B13:C13"/>
    <mergeCell ref="B14:C14"/>
    <mergeCell ref="B15:C15"/>
    <mergeCell ref="B8:C8"/>
    <mergeCell ref="B31:D31"/>
    <mergeCell ref="B17:C17"/>
    <mergeCell ref="B18:C18"/>
    <mergeCell ref="B19:C19"/>
    <mergeCell ref="B20:C20"/>
    <mergeCell ref="B21:B22"/>
    <mergeCell ref="B23:C23"/>
    <mergeCell ref="B24:C24"/>
    <mergeCell ref="B25:C25"/>
    <mergeCell ref="B26:C26"/>
    <mergeCell ref="B27:C27"/>
    <mergeCell ref="B29:C29"/>
    <mergeCell ref="B32:C32"/>
    <mergeCell ref="B33:C33"/>
    <mergeCell ref="B34:C34"/>
    <mergeCell ref="B35:C35"/>
    <mergeCell ref="B36:C36"/>
  </mergeCells>
  <dataValidations count="6">
    <dataValidation type="list" allowBlank="1" showInputMessage="1" showErrorMessage="1" sqref="D4" xr:uid="{00000000-0002-0000-FD00-000000000000}">
      <formula1>ODS</formula1>
    </dataValidation>
    <dataValidation type="list" allowBlank="1" showInputMessage="1" showErrorMessage="1" sqref="D5" xr:uid="{00000000-0002-0000-FD00-000001000000}">
      <formula1>Metas_ODS</formula1>
    </dataValidation>
    <dataValidation type="list" allowBlank="1" showInputMessage="1" showErrorMessage="1" sqref="D6" xr:uid="{00000000-0002-0000-FD00-000002000000}">
      <formula1>Numero_indicador</formula1>
    </dataValidation>
    <dataValidation type="list" allowBlank="1" showInputMessage="1" showErrorMessage="1" sqref="D7" xr:uid="{00000000-0002-0000-FD00-000003000000}">
      <formula1>Nombre_indicador_ODS</formula1>
    </dataValidation>
    <dataValidation type="list" allowBlank="1" showInputMessage="1" showErrorMessage="1" sqref="D14" xr:uid="{00000000-0002-0000-FD00-000004000000}">
      <formula1>Tipo_indicador</formula1>
    </dataValidation>
    <dataValidation type="list" allowBlank="1" showInputMessage="1" showErrorMessage="1" sqref="D25" xr:uid="{00000000-0002-0000-FD00-000005000000}">
      <formula1>Tipo_operación</formula1>
    </dataValidation>
  </dataValidations>
  <hyperlinks>
    <hyperlink ref="B1" location="'8.10.2'!A1" display="REGRESAR" xr:uid="{00000000-0004-0000-FD00-000000000000}"/>
    <hyperlink ref="D8" r:id="rId1" xr:uid="{00000000-0004-0000-FD00-000001000000}"/>
    <hyperlink ref="D36" r:id="rId2" xr:uid="{00000000-0004-0000-FD00-000002000000}"/>
  </hyperlinks>
  <pageMargins left="0.7" right="0.7" top="0.75" bottom="0.75" header="0.3" footer="0.3"/>
  <drawing r:id="rId3"/>
</worksheet>
</file>

<file path=xl/worksheets/sheet2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E00-000000000000}">
  <sheetPr codeName="Hoja251">
    <tabColor rgb="FF7030A0"/>
  </sheetPr>
  <dimension ref="A1:P26"/>
  <sheetViews>
    <sheetView showGridLines="0" workbookViewId="0">
      <pane ySplit="1" topLeftCell="A2" activePane="bottomLeft" state="frozen"/>
      <selection activeCell="B1" sqref="B1"/>
      <selection pane="bottomLeft"/>
    </sheetView>
  </sheetViews>
  <sheetFormatPr baseColWidth="10" defaultColWidth="11.44140625" defaultRowHeight="18.600000000000001" x14ac:dyDescent="0.45"/>
  <cols>
    <col min="1" max="1" width="15" style="1260" customWidth="1"/>
    <col min="2" max="2" width="18.77734375" style="1260" customWidth="1"/>
    <col min="3" max="3" width="11.77734375" style="1299" customWidth="1"/>
    <col min="4" max="7" width="11.77734375" style="1260" customWidth="1"/>
    <col min="8" max="16384" width="11.44140625" style="1260"/>
  </cols>
  <sheetData>
    <row r="1" spans="1:16" x14ac:dyDescent="0.45">
      <c r="A1" s="576" t="s">
        <v>337</v>
      </c>
      <c r="B1" s="1321"/>
      <c r="C1" s="3119" t="s">
        <v>430</v>
      </c>
      <c r="D1" s="3119"/>
    </row>
    <row r="3" spans="1:16" x14ac:dyDescent="0.45">
      <c r="A3" s="3851" t="s">
        <v>339</v>
      </c>
      <c r="B3" s="3851"/>
      <c r="C3" s="3851" t="s">
        <v>1500</v>
      </c>
      <c r="D3" s="3851"/>
      <c r="E3" s="3851"/>
      <c r="F3" s="3851"/>
      <c r="G3" s="3851"/>
      <c r="H3" s="3851"/>
      <c r="I3" s="3851"/>
      <c r="J3" s="3851"/>
      <c r="K3" s="3851"/>
      <c r="L3" s="3851"/>
      <c r="M3" s="3851"/>
      <c r="N3" s="3851"/>
      <c r="O3" s="3851"/>
      <c r="P3" s="3851"/>
    </row>
    <row r="4" spans="1:16" ht="36.6" customHeight="1" x14ac:dyDescent="0.45">
      <c r="A4" s="3851" t="s">
        <v>340</v>
      </c>
      <c r="B4" s="3851"/>
      <c r="C4" s="3830" t="s">
        <v>100</v>
      </c>
      <c r="D4" s="3830"/>
      <c r="E4" s="3830"/>
      <c r="F4" s="3830"/>
      <c r="G4" s="3830"/>
      <c r="H4" s="3830"/>
      <c r="I4" s="3830"/>
      <c r="J4" s="3830"/>
      <c r="K4" s="3830"/>
      <c r="L4" s="3830"/>
      <c r="M4" s="3830"/>
      <c r="N4" s="3830"/>
      <c r="O4" s="3830"/>
      <c r="P4" s="3830"/>
    </row>
    <row r="5" spans="1:16" x14ac:dyDescent="0.45">
      <c r="A5" s="3851" t="s">
        <v>341</v>
      </c>
      <c r="B5" s="3851"/>
      <c r="C5" s="3830" t="s">
        <v>4056</v>
      </c>
      <c r="D5" s="3830"/>
      <c r="E5" s="3830"/>
      <c r="F5" s="3830"/>
      <c r="G5" s="3830"/>
      <c r="H5" s="3830"/>
      <c r="I5" s="3830"/>
      <c r="J5" s="3830"/>
      <c r="K5" s="3830"/>
      <c r="L5" s="3830"/>
      <c r="M5" s="3830"/>
      <c r="N5" s="3830"/>
      <c r="O5" s="3830"/>
      <c r="P5" s="3830"/>
    </row>
    <row r="6" spans="1:16" ht="21" customHeight="1" x14ac:dyDescent="0.45">
      <c r="A6" s="1626" t="s">
        <v>417</v>
      </c>
      <c r="B6" s="1626"/>
      <c r="C6" s="3851" t="s">
        <v>454</v>
      </c>
      <c r="D6" s="3851"/>
      <c r="E6" s="3851"/>
      <c r="F6" s="3851"/>
      <c r="G6" s="3851"/>
      <c r="H6" s="3851"/>
      <c r="I6" s="3851"/>
      <c r="J6" s="3851"/>
      <c r="K6" s="3851"/>
      <c r="L6" s="3851"/>
      <c r="M6" s="3851"/>
      <c r="N6" s="3851"/>
      <c r="O6" s="3851"/>
      <c r="P6" s="3851"/>
    </row>
    <row r="7" spans="1:16" x14ac:dyDescent="0.45">
      <c r="A7" s="1325"/>
    </row>
    <row r="8" spans="1:16" x14ac:dyDescent="0.45">
      <c r="A8" s="1325"/>
    </row>
    <row r="9" spans="1:16" ht="15.75" customHeight="1" x14ac:dyDescent="0.45">
      <c r="A9" s="1325"/>
      <c r="C9" s="3203" t="s">
        <v>497</v>
      </c>
      <c r="D9" s="3203"/>
      <c r="E9" s="3203"/>
      <c r="F9" s="3203"/>
      <c r="G9" s="3203"/>
      <c r="H9" s="3203"/>
      <c r="I9" s="3203"/>
      <c r="J9" s="3203"/>
      <c r="K9" s="3203"/>
      <c r="L9" s="3203"/>
      <c r="M9" s="3203"/>
      <c r="N9" s="3203"/>
      <c r="O9" s="3203"/>
      <c r="P9" s="3203"/>
    </row>
    <row r="10" spans="1:16" ht="15.75" customHeight="1" x14ac:dyDescent="0.45">
      <c r="A10" s="1325"/>
      <c r="C10" s="3203"/>
      <c r="D10" s="3203"/>
      <c r="E10" s="3203"/>
      <c r="F10" s="3203"/>
      <c r="G10" s="3203"/>
      <c r="H10" s="3203"/>
      <c r="I10" s="3203"/>
      <c r="J10" s="3203"/>
      <c r="K10" s="3203"/>
      <c r="L10" s="3203"/>
      <c r="M10" s="3203"/>
      <c r="N10" s="3203"/>
      <c r="O10" s="3203"/>
      <c r="P10" s="3203"/>
    </row>
    <row r="11" spans="1:16" x14ac:dyDescent="0.45">
      <c r="A11" s="1325"/>
    </row>
    <row r="12" spans="1:16" ht="11.25" customHeight="1" x14ac:dyDescent="0.45">
      <c r="A12" s="1325"/>
    </row>
    <row r="13" spans="1:16" ht="11.25" customHeight="1" x14ac:dyDescent="0.45">
      <c r="C13" s="3780" t="s">
        <v>6675</v>
      </c>
      <c r="D13" s="3780"/>
      <c r="E13" s="3780"/>
      <c r="F13" s="3780"/>
      <c r="G13" s="3780"/>
      <c r="H13" s="3780"/>
      <c r="I13" s="3780"/>
      <c r="J13" s="3780"/>
      <c r="K13" s="3780"/>
      <c r="L13" s="3780"/>
      <c r="M13" s="3780"/>
      <c r="N13" s="3780"/>
      <c r="O13" s="1398"/>
    </row>
    <row r="14" spans="1:16" ht="11.25" customHeight="1" x14ac:dyDescent="0.45">
      <c r="C14" s="3780"/>
      <c r="D14" s="3780"/>
      <c r="E14" s="3780"/>
      <c r="F14" s="3780"/>
      <c r="G14" s="3780"/>
      <c r="H14" s="3780"/>
      <c r="I14" s="3780"/>
      <c r="J14" s="3780"/>
      <c r="K14" s="3780"/>
      <c r="L14" s="3780"/>
      <c r="M14" s="3780"/>
      <c r="N14" s="3780"/>
      <c r="O14" s="1398"/>
    </row>
    <row r="15" spans="1:16" ht="11.25" customHeight="1" x14ac:dyDescent="0.45">
      <c r="C15" s="3780"/>
      <c r="D15" s="3780"/>
      <c r="E15" s="3780"/>
      <c r="F15" s="3780"/>
      <c r="G15" s="3780"/>
      <c r="H15" s="3780"/>
      <c r="I15" s="3780"/>
      <c r="J15" s="3780"/>
      <c r="K15" s="3780"/>
      <c r="L15" s="3780"/>
      <c r="M15" s="3780"/>
      <c r="N15" s="3780"/>
      <c r="O15" s="1398"/>
    </row>
    <row r="16" spans="1:16" x14ac:dyDescent="0.45">
      <c r="C16" s="3780"/>
      <c r="D16" s="3780"/>
      <c r="E16" s="3780"/>
      <c r="F16" s="3780"/>
      <c r="G16" s="3780"/>
      <c r="H16" s="3780"/>
      <c r="I16" s="3780"/>
      <c r="J16" s="3780"/>
      <c r="K16" s="3780"/>
      <c r="L16" s="3780"/>
      <c r="M16" s="3780"/>
      <c r="N16" s="3780"/>
      <c r="O16" s="1398"/>
    </row>
    <row r="17" spans="1:15" x14ac:dyDescent="0.45">
      <c r="C17" s="3780"/>
      <c r="D17" s="3780"/>
      <c r="E17" s="3780"/>
      <c r="F17" s="3780"/>
      <c r="G17" s="3780"/>
      <c r="H17" s="3780"/>
      <c r="I17" s="3780"/>
      <c r="J17" s="3780"/>
      <c r="K17" s="3780"/>
      <c r="L17" s="3780"/>
      <c r="M17" s="3780"/>
      <c r="N17" s="3780"/>
      <c r="O17" s="1398"/>
    </row>
    <row r="18" spans="1:15" x14ac:dyDescent="0.45">
      <c r="C18" s="3780"/>
      <c r="D18" s="3780"/>
      <c r="E18" s="3780"/>
      <c r="F18" s="3780"/>
      <c r="G18" s="3780"/>
      <c r="H18" s="3780"/>
      <c r="I18" s="3780"/>
      <c r="J18" s="3780"/>
      <c r="K18" s="3780"/>
      <c r="L18" s="3780"/>
      <c r="M18" s="3780"/>
      <c r="N18" s="3780"/>
      <c r="O18" s="1398"/>
    </row>
    <row r="19" spans="1:15" x14ac:dyDescent="0.45">
      <c r="C19" s="3780"/>
      <c r="D19" s="3780"/>
      <c r="E19" s="3780"/>
      <c r="F19" s="3780"/>
      <c r="G19" s="3780"/>
      <c r="H19" s="3780"/>
      <c r="I19" s="3780"/>
      <c r="J19" s="3780"/>
      <c r="K19" s="3780"/>
      <c r="L19" s="3780"/>
      <c r="M19" s="3780"/>
      <c r="N19" s="3780"/>
      <c r="O19" s="1398"/>
    </row>
    <row r="21" spans="1:15" x14ac:dyDescent="0.45">
      <c r="A21" s="690"/>
      <c r="B21" s="689"/>
      <c r="C21" s="689"/>
      <c r="D21" s="689"/>
      <c r="E21" s="689"/>
      <c r="F21" s="689"/>
      <c r="G21" s="689"/>
      <c r="H21" s="689"/>
      <c r="I21" s="689"/>
      <c r="J21" s="689"/>
      <c r="K21" s="689"/>
      <c r="L21" s="689"/>
      <c r="M21" s="689"/>
      <c r="N21" s="689"/>
      <c r="O21" s="689"/>
    </row>
    <row r="22" spans="1:15" x14ac:dyDescent="0.45">
      <c r="A22" s="690"/>
      <c r="B22" s="689"/>
      <c r="C22" s="689"/>
      <c r="D22" s="689"/>
      <c r="E22" s="689"/>
      <c r="F22" s="689"/>
      <c r="G22" s="689"/>
      <c r="H22" s="689"/>
      <c r="I22" s="689"/>
      <c r="J22" s="689"/>
      <c r="K22" s="689"/>
      <c r="L22" s="689"/>
      <c r="M22" s="689"/>
      <c r="N22" s="689"/>
      <c r="O22" s="689"/>
    </row>
    <row r="23" spans="1:15" x14ac:dyDescent="0.45">
      <c r="A23" s="690"/>
      <c r="B23" s="689"/>
      <c r="C23" s="689"/>
      <c r="D23" s="689"/>
      <c r="E23" s="689"/>
      <c r="F23" s="689"/>
      <c r="G23" s="689"/>
      <c r="H23" s="689"/>
      <c r="I23" s="689"/>
      <c r="J23" s="689"/>
      <c r="K23" s="689"/>
      <c r="L23" s="689"/>
      <c r="M23" s="689"/>
      <c r="N23" s="689"/>
      <c r="O23" s="689"/>
    </row>
    <row r="24" spans="1:15" x14ac:dyDescent="0.45">
      <c r="A24" s="690"/>
      <c r="B24" s="689"/>
      <c r="C24" s="689"/>
      <c r="D24" s="689"/>
      <c r="E24" s="689"/>
      <c r="F24" s="689"/>
      <c r="G24" s="689"/>
      <c r="H24" s="689"/>
      <c r="I24" s="689"/>
      <c r="J24" s="689"/>
      <c r="K24" s="689"/>
      <c r="L24" s="689"/>
      <c r="M24" s="689"/>
      <c r="N24" s="689"/>
      <c r="O24" s="689"/>
    </row>
    <row r="25" spans="1:15" x14ac:dyDescent="0.45">
      <c r="A25" s="690"/>
      <c r="B25" s="689"/>
      <c r="C25" s="689"/>
      <c r="D25" s="689"/>
      <c r="E25" s="689"/>
      <c r="F25" s="689"/>
      <c r="G25" s="689"/>
      <c r="H25" s="689"/>
      <c r="I25" s="689"/>
      <c r="J25" s="689"/>
      <c r="K25" s="689"/>
      <c r="L25" s="689"/>
      <c r="M25" s="689"/>
      <c r="N25" s="689"/>
      <c r="O25" s="689"/>
    </row>
    <row r="26" spans="1:15" x14ac:dyDescent="0.45">
      <c r="A26" s="3194" t="s">
        <v>6668</v>
      </c>
      <c r="B26" s="3194"/>
      <c r="C26" s="3194"/>
      <c r="D26" s="3194"/>
      <c r="E26" s="3194"/>
      <c r="F26" s="3194"/>
      <c r="G26" s="3194"/>
      <c r="H26" s="3194"/>
      <c r="I26" s="3194"/>
      <c r="J26" s="3194"/>
      <c r="K26" s="3194"/>
      <c r="L26" s="3194"/>
      <c r="M26" s="3194"/>
      <c r="N26" s="3194"/>
      <c r="O26" s="3194"/>
    </row>
  </sheetData>
  <mergeCells count="11">
    <mergeCell ref="A26:O26"/>
    <mergeCell ref="C13:N19"/>
    <mergeCell ref="C6:P6"/>
    <mergeCell ref="C9:P10"/>
    <mergeCell ref="C1:D1"/>
    <mergeCell ref="A3:B3"/>
    <mergeCell ref="C3:P3"/>
    <mergeCell ref="A4:B4"/>
    <mergeCell ref="C4:P4"/>
    <mergeCell ref="A5:B5"/>
    <mergeCell ref="C5:P5"/>
  </mergeCells>
  <hyperlinks>
    <hyperlink ref="A1" location="'ODS 8.'!A1" display="REGRESAR" xr:uid="{00000000-0004-0000-FE00-000000000000}"/>
    <hyperlink ref="C1:D1" location="'Metadato 8.a.1'!A1" display="VER METADATO" xr:uid="{00000000-0004-0000-FE00-000001000000}"/>
  </hyperlinks>
  <pageMargins left="0.7" right="0.7" top="0.75" bottom="0.75" header="0.3" footer="0.3"/>
  <drawing r:id="rId1"/>
</worksheet>
</file>

<file path=xl/worksheets/sheet2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F00-000000000000}">
  <sheetPr codeName="Hoja252">
    <tabColor theme="0" tint="-0.499984740745262"/>
  </sheetPr>
  <dimension ref="A1:F36"/>
  <sheetViews>
    <sheetView showGridLines="0" zoomScaleNormal="100" workbookViewId="0">
      <pane ySplit="1" topLeftCell="A2" activePane="bottomLeft" state="frozen"/>
      <selection pane="bottomLeft" activeCell="G10" sqref="G10"/>
    </sheetView>
  </sheetViews>
  <sheetFormatPr baseColWidth="10" defaultColWidth="11.44140625" defaultRowHeight="17.399999999999999" x14ac:dyDescent="0.3"/>
  <cols>
    <col min="1" max="1" width="11.44140625" style="1305"/>
    <col min="2" max="2" width="26.44140625" style="1305" customWidth="1"/>
    <col min="3" max="3" width="24" style="1305" customWidth="1"/>
    <col min="4" max="4" width="85.77734375" style="1305" customWidth="1"/>
    <col min="5" max="5" width="11.44140625" style="1305"/>
    <col min="6" max="6" width="7.21875" style="1305" customWidth="1"/>
    <col min="7" max="16384" width="11.44140625" style="1305"/>
  </cols>
  <sheetData>
    <row r="1" spans="1:6" x14ac:dyDescent="0.3">
      <c r="B1" s="481" t="s">
        <v>337</v>
      </c>
    </row>
    <row r="2" spans="1:6" ht="18" thickBot="1" x14ac:dyDescent="0.35"/>
    <row r="3" spans="1:6" ht="23.25" customHeight="1" thickBot="1" x14ac:dyDescent="0.35">
      <c r="B3" s="3834" t="s">
        <v>370</v>
      </c>
      <c r="C3" s="3834"/>
      <c r="D3" s="3834"/>
      <c r="F3" s="1267" t="s">
        <v>498</v>
      </c>
    </row>
    <row r="4" spans="1:6" ht="34.799999999999997" x14ac:dyDescent="0.3">
      <c r="A4" s="1306"/>
      <c r="B4" s="3142" t="s">
        <v>449</v>
      </c>
      <c r="C4" s="3142"/>
      <c r="D4" s="44" t="s">
        <v>30</v>
      </c>
    </row>
    <row r="5" spans="1:6" ht="52.2" x14ac:dyDescent="0.3">
      <c r="B5" s="3142" t="s">
        <v>373</v>
      </c>
      <c r="C5" s="3142"/>
      <c r="D5" s="44" t="s">
        <v>100</v>
      </c>
    </row>
    <row r="6" spans="1:6" x14ac:dyDescent="0.3">
      <c r="B6" s="3142" t="s">
        <v>374</v>
      </c>
      <c r="C6" s="3142"/>
      <c r="D6" s="45" t="s">
        <v>1498</v>
      </c>
    </row>
    <row r="7" spans="1:6" x14ac:dyDescent="0.3">
      <c r="B7" s="3143" t="s">
        <v>375</v>
      </c>
      <c r="C7" s="3143"/>
      <c r="D7" s="46" t="s">
        <v>4056</v>
      </c>
    </row>
    <row r="8" spans="1:6" x14ac:dyDescent="0.3">
      <c r="B8" s="3143" t="s">
        <v>2480</v>
      </c>
      <c r="C8" s="3143"/>
      <c r="D8" s="1266" t="s">
        <v>2590</v>
      </c>
    </row>
    <row r="9" spans="1:6" x14ac:dyDescent="0.45">
      <c r="B9" s="178"/>
      <c r="C9" s="178"/>
      <c r="D9" s="178"/>
    </row>
    <row r="10" spans="1:6" ht="23.25" customHeight="1" x14ac:dyDescent="0.3">
      <c r="B10" s="3834" t="s">
        <v>376</v>
      </c>
      <c r="C10" s="3834"/>
      <c r="D10" s="3834"/>
    </row>
    <row r="11" spans="1:6" x14ac:dyDescent="0.3">
      <c r="B11" s="3185" t="s">
        <v>377</v>
      </c>
      <c r="C11" s="3156"/>
      <c r="D11" s="44"/>
    </row>
    <row r="12" spans="1:6" x14ac:dyDescent="0.3">
      <c r="B12" s="3143" t="s">
        <v>379</v>
      </c>
      <c r="C12" s="3143"/>
      <c r="D12" s="661"/>
    </row>
    <row r="13" spans="1:6" x14ac:dyDescent="0.3">
      <c r="B13" s="3142" t="s">
        <v>380</v>
      </c>
      <c r="C13" s="3142"/>
      <c r="D13" s="603"/>
    </row>
    <row r="14" spans="1:6" x14ac:dyDescent="0.3">
      <c r="B14" s="3142" t="s">
        <v>381</v>
      </c>
      <c r="C14" s="3156"/>
      <c r="D14" s="603"/>
    </row>
    <row r="15" spans="1:6" x14ac:dyDescent="0.3">
      <c r="B15" s="3142" t="s">
        <v>382</v>
      </c>
      <c r="C15" s="3142"/>
      <c r="D15" s="44"/>
    </row>
    <row r="16" spans="1:6" x14ac:dyDescent="0.3">
      <c r="B16" s="3142" t="s">
        <v>383</v>
      </c>
      <c r="C16" s="3142"/>
      <c r="D16" s="44"/>
    </row>
    <row r="17" spans="2:4" x14ac:dyDescent="0.3">
      <c r="B17" s="3142" t="s">
        <v>384</v>
      </c>
      <c r="C17" s="3142"/>
      <c r="D17" s="57"/>
    </row>
    <row r="18" spans="2:4" x14ac:dyDescent="0.3">
      <c r="B18" s="3143" t="s">
        <v>386</v>
      </c>
      <c r="C18" s="3143"/>
      <c r="D18" s="44"/>
    </row>
    <row r="19" spans="2:4" x14ac:dyDescent="0.3">
      <c r="B19" s="3144" t="s">
        <v>387</v>
      </c>
      <c r="C19" s="3145"/>
      <c r="D19" s="57"/>
    </row>
    <row r="20" spans="2:4" x14ac:dyDescent="0.3">
      <c r="B20" s="3142" t="s">
        <v>388</v>
      </c>
      <c r="C20" s="3142"/>
      <c r="D20" s="44"/>
    </row>
    <row r="21" spans="2:4" x14ac:dyDescent="0.3">
      <c r="B21" s="3146" t="s">
        <v>390</v>
      </c>
      <c r="C21" s="54" t="s">
        <v>391</v>
      </c>
      <c r="D21" s="44"/>
    </row>
    <row r="22" spans="2:4" x14ac:dyDescent="0.3">
      <c r="B22" s="3147"/>
      <c r="C22" s="577" t="s">
        <v>393</v>
      </c>
      <c r="D22" s="57"/>
    </row>
    <row r="23" spans="2:4" x14ac:dyDescent="0.3">
      <c r="B23" s="3142" t="s">
        <v>395</v>
      </c>
      <c r="C23" s="3142"/>
      <c r="D23" s="44"/>
    </row>
    <row r="24" spans="2:4" x14ac:dyDescent="0.3">
      <c r="B24" s="3142" t="s">
        <v>397</v>
      </c>
      <c r="C24" s="3142"/>
      <c r="D24" s="45" t="s">
        <v>499</v>
      </c>
    </row>
    <row r="25" spans="2:4" x14ac:dyDescent="0.3">
      <c r="B25" s="3142" t="s">
        <v>399</v>
      </c>
      <c r="C25" s="3142"/>
      <c r="D25" s="57"/>
    </row>
    <row r="26" spans="2:4" x14ac:dyDescent="0.3">
      <c r="B26" s="3143" t="s">
        <v>401</v>
      </c>
      <c r="C26" s="3143"/>
      <c r="D26" s="44"/>
    </row>
    <row r="27" spans="2:4" x14ac:dyDescent="0.3">
      <c r="B27" s="3149" t="s">
        <v>403</v>
      </c>
      <c r="C27" s="3150"/>
      <c r="D27" s="44"/>
    </row>
    <row r="28" spans="2:4" ht="94.5" customHeight="1" x14ac:dyDescent="0.3">
      <c r="B28" s="578" t="s">
        <v>404</v>
      </c>
      <c r="C28" s="579"/>
      <c r="D28" s="57" t="s">
        <v>1601</v>
      </c>
    </row>
    <row r="29" spans="2:4" x14ac:dyDescent="0.3">
      <c r="B29" s="3151" t="s">
        <v>405</v>
      </c>
      <c r="C29" s="3152"/>
      <c r="D29" s="61"/>
    </row>
    <row r="30" spans="2:4" x14ac:dyDescent="0.3">
      <c r="B30" s="62"/>
      <c r="C30" s="62"/>
      <c r="D30" s="63"/>
    </row>
    <row r="31" spans="2:4" ht="23.25" customHeight="1" x14ac:dyDescent="0.3">
      <c r="B31" s="3834" t="s">
        <v>406</v>
      </c>
      <c r="C31" s="3834"/>
      <c r="D31" s="3834"/>
    </row>
    <row r="32" spans="2:4" x14ac:dyDescent="0.3">
      <c r="B32" s="3149" t="s">
        <v>407</v>
      </c>
      <c r="C32" s="3150"/>
      <c r="D32" s="57"/>
    </row>
    <row r="33" spans="2:4" x14ac:dyDescent="0.3">
      <c r="B33" s="3149" t="s">
        <v>409</v>
      </c>
      <c r="C33" s="3150"/>
      <c r="D33" s="57"/>
    </row>
    <row r="34" spans="2:4" x14ac:dyDescent="0.3">
      <c r="B34" s="3149" t="s">
        <v>411</v>
      </c>
      <c r="C34" s="3150"/>
      <c r="D34" s="83"/>
    </row>
    <row r="35" spans="2:4" x14ac:dyDescent="0.3">
      <c r="B35" s="3149" t="s">
        <v>413</v>
      </c>
      <c r="C35" s="3150"/>
      <c r="D35" s="157"/>
    </row>
    <row r="36" spans="2:4" x14ac:dyDescent="0.3">
      <c r="B36" s="3149" t="s">
        <v>415</v>
      </c>
      <c r="C36" s="3150"/>
      <c r="D36" s="57"/>
    </row>
  </sheetData>
  <mergeCells count="30">
    <mergeCell ref="B16:C16"/>
    <mergeCell ref="B3:D3"/>
    <mergeCell ref="B4:C4"/>
    <mergeCell ref="B5:C5"/>
    <mergeCell ref="B6:C6"/>
    <mergeCell ref="B7:C7"/>
    <mergeCell ref="B10:D10"/>
    <mergeCell ref="B11:C11"/>
    <mergeCell ref="B12:C12"/>
    <mergeCell ref="B13:C13"/>
    <mergeCell ref="B14:C14"/>
    <mergeCell ref="B15:C15"/>
    <mergeCell ref="B8:C8"/>
    <mergeCell ref="B31:D31"/>
    <mergeCell ref="B17:C17"/>
    <mergeCell ref="B18:C18"/>
    <mergeCell ref="B19:C19"/>
    <mergeCell ref="B20:C20"/>
    <mergeCell ref="B21:B22"/>
    <mergeCell ref="B23:C23"/>
    <mergeCell ref="B24:C24"/>
    <mergeCell ref="B25:C25"/>
    <mergeCell ref="B26:C26"/>
    <mergeCell ref="B27:C27"/>
    <mergeCell ref="B29:C29"/>
    <mergeCell ref="B32:C32"/>
    <mergeCell ref="B33:C33"/>
    <mergeCell ref="B34:C34"/>
    <mergeCell ref="B35:C35"/>
    <mergeCell ref="B36:C36"/>
  </mergeCells>
  <dataValidations count="7">
    <dataValidation allowBlank="1" showDropDown="1" showInputMessage="1" showErrorMessage="1" sqref="D13" xr:uid="{00000000-0002-0000-FF00-000000000000}"/>
    <dataValidation type="list" allowBlank="1" showInputMessage="1" showErrorMessage="1" sqref="D4" xr:uid="{00000000-0002-0000-FF00-000001000000}">
      <formula1>ODS</formula1>
    </dataValidation>
    <dataValidation type="list" allowBlank="1" showInputMessage="1" showErrorMessage="1" sqref="D5" xr:uid="{00000000-0002-0000-FF00-000002000000}">
      <formula1>Metas_ODS</formula1>
    </dataValidation>
    <dataValidation type="list" allowBlank="1" showInputMessage="1" showErrorMessage="1" sqref="D6" xr:uid="{00000000-0002-0000-FF00-000003000000}">
      <formula1>Numero_indicador</formula1>
    </dataValidation>
    <dataValidation type="list" allowBlank="1" showInputMessage="1" showErrorMessage="1" sqref="D7" xr:uid="{00000000-0002-0000-FF00-000004000000}">
      <formula1>Nombre_indicador_ODS</formula1>
    </dataValidation>
    <dataValidation type="list" allowBlank="1" showInputMessage="1" showErrorMessage="1" sqref="D14" xr:uid="{00000000-0002-0000-FF00-000005000000}">
      <formula1>Tipo_indicador</formula1>
    </dataValidation>
    <dataValidation type="list" allowBlank="1" showInputMessage="1" showErrorMessage="1" sqref="D25" xr:uid="{00000000-0002-0000-FF00-000006000000}">
      <formula1>Tipo_operación</formula1>
    </dataValidation>
  </dataValidations>
  <hyperlinks>
    <hyperlink ref="B1" location="'8.a.1'!A1" display="REGRESAR" xr:uid="{00000000-0004-0000-FF00-000000000000}"/>
    <hyperlink ref="D8" r:id="rId1" xr:uid="{00000000-0004-0000-FF00-000001000000}"/>
  </hyperlinks>
  <pageMargins left="0.7" right="0.7" top="0.75" bottom="0.75" header="0.3" footer="0.3"/>
</worksheet>
</file>

<file path=xl/worksheets/sheet2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1-000000000000}">
  <sheetPr codeName="Hoja253"/>
  <dimension ref="A1:R33"/>
  <sheetViews>
    <sheetView showGridLines="0" zoomScaleNormal="100" workbookViewId="0">
      <pane ySplit="1" topLeftCell="A2" activePane="bottomLeft" state="frozen"/>
      <selection sqref="A1:B1"/>
      <selection pane="bottomLeft" sqref="A1:B1"/>
    </sheetView>
  </sheetViews>
  <sheetFormatPr baseColWidth="10" defaultColWidth="11.44140625" defaultRowHeight="17.399999999999999" x14ac:dyDescent="0.45"/>
  <cols>
    <col min="1" max="2" width="15.21875" style="178" customWidth="1"/>
    <col min="3" max="3" width="12" style="1271" customWidth="1"/>
    <col min="4" max="7" width="12" style="178" customWidth="1"/>
    <col min="8" max="16384" width="11.44140625" style="178"/>
  </cols>
  <sheetData>
    <row r="1" spans="1:18" x14ac:dyDescent="0.45">
      <c r="A1" s="580" t="s">
        <v>337</v>
      </c>
      <c r="B1" s="1308"/>
      <c r="C1" s="3225" t="s">
        <v>430</v>
      </c>
      <c r="D1" s="3225"/>
    </row>
    <row r="3" spans="1:18" x14ac:dyDescent="0.45">
      <c r="A3" s="3895" t="s">
        <v>339</v>
      </c>
      <c r="B3" s="3895"/>
      <c r="C3" s="3863" t="s">
        <v>1500</v>
      </c>
      <c r="D3" s="3863"/>
      <c r="E3" s="3863"/>
      <c r="F3" s="3863"/>
      <c r="G3" s="3863"/>
      <c r="H3" s="3863"/>
      <c r="I3" s="3863"/>
      <c r="J3" s="3863"/>
      <c r="K3" s="3863"/>
      <c r="L3" s="3863"/>
      <c r="M3" s="3863"/>
      <c r="N3" s="3863"/>
      <c r="O3" s="3863"/>
      <c r="P3" s="3863"/>
      <c r="Q3" s="3863"/>
      <c r="R3" s="3863"/>
    </row>
    <row r="4" spans="1:18" x14ac:dyDescent="0.45">
      <c r="A4" s="3895" t="s">
        <v>340</v>
      </c>
      <c r="B4" s="3895"/>
      <c r="C4" s="3863" t="s">
        <v>101</v>
      </c>
      <c r="D4" s="3863"/>
      <c r="E4" s="3863"/>
      <c r="F4" s="3863"/>
      <c r="G4" s="3863"/>
      <c r="H4" s="3863"/>
      <c r="I4" s="3863"/>
      <c r="J4" s="3863"/>
      <c r="K4" s="3863"/>
      <c r="L4" s="3863"/>
      <c r="M4" s="3863"/>
      <c r="N4" s="3863"/>
      <c r="O4" s="3863"/>
      <c r="P4" s="3863"/>
      <c r="Q4" s="3863"/>
      <c r="R4" s="3863"/>
    </row>
    <row r="5" spans="1:18" x14ac:dyDescent="0.45">
      <c r="A5" s="3895" t="s">
        <v>341</v>
      </c>
      <c r="B5" s="3895"/>
      <c r="C5" s="3863" t="s">
        <v>4057</v>
      </c>
      <c r="D5" s="3863"/>
      <c r="E5" s="3863"/>
      <c r="F5" s="3863"/>
      <c r="G5" s="3863"/>
      <c r="H5" s="3863"/>
      <c r="I5" s="3863"/>
      <c r="J5" s="3863"/>
      <c r="K5" s="3863"/>
      <c r="L5" s="3863"/>
      <c r="M5" s="3863"/>
      <c r="N5" s="3863"/>
      <c r="O5" s="3863"/>
      <c r="P5" s="3863"/>
      <c r="Q5" s="3863"/>
      <c r="R5" s="3863"/>
    </row>
    <row r="6" spans="1:18" x14ac:dyDescent="0.45">
      <c r="A6" s="3863" t="s">
        <v>417</v>
      </c>
      <c r="B6" s="3863"/>
      <c r="C6" s="3863" t="s">
        <v>5168</v>
      </c>
      <c r="D6" s="3863"/>
      <c r="E6" s="3863"/>
      <c r="F6" s="3863"/>
      <c r="G6" s="3863"/>
      <c r="H6" s="3863"/>
      <c r="I6" s="3863"/>
      <c r="J6" s="3863"/>
      <c r="K6" s="3863"/>
      <c r="L6" s="3863"/>
      <c r="M6" s="3863"/>
      <c r="N6" s="3863"/>
      <c r="O6" s="3863"/>
      <c r="P6" s="3863"/>
      <c r="Q6" s="3863"/>
      <c r="R6" s="3863"/>
    </row>
    <row r="7" spans="1:18" x14ac:dyDescent="0.45">
      <c r="A7" s="1468"/>
      <c r="B7" s="627"/>
    </row>
    <row r="8" spans="1:18" x14ac:dyDescent="0.45">
      <c r="A8" s="1467"/>
      <c r="B8" s="627"/>
    </row>
    <row r="9" spans="1:18" s="1271" customFormat="1" x14ac:dyDescent="0.45">
      <c r="A9" s="1468"/>
      <c r="B9" s="627"/>
      <c r="C9" s="1648" t="s">
        <v>5169</v>
      </c>
      <c r="D9" s="1648"/>
      <c r="E9" s="178"/>
    </row>
    <row r="10" spans="1:18" s="1271" customFormat="1" ht="10.199999999999999" customHeight="1" x14ac:dyDescent="0.45">
      <c r="A10" s="1468"/>
      <c r="B10" s="627"/>
      <c r="C10" s="758"/>
      <c r="D10" s="758"/>
      <c r="E10" s="178"/>
    </row>
    <row r="11" spans="1:18" s="1271" customFormat="1" x14ac:dyDescent="0.45">
      <c r="A11" s="1467"/>
      <c r="B11" s="627"/>
      <c r="C11" s="1647" t="s">
        <v>343</v>
      </c>
      <c r="D11" s="1505" t="s">
        <v>2717</v>
      </c>
      <c r="E11" s="178"/>
    </row>
    <row r="12" spans="1:18" s="1271" customFormat="1" x14ac:dyDescent="0.45">
      <c r="A12" s="1467"/>
      <c r="B12" s="627"/>
      <c r="C12" s="847">
        <v>2010</v>
      </c>
      <c r="D12" s="853" t="s">
        <v>856</v>
      </c>
      <c r="E12" s="178"/>
    </row>
    <row r="13" spans="1:18" s="1271" customFormat="1" x14ac:dyDescent="0.45">
      <c r="A13" s="853"/>
      <c r="B13" s="178"/>
      <c r="C13" s="847">
        <v>2011</v>
      </c>
      <c r="D13" s="853" t="s">
        <v>856</v>
      </c>
      <c r="E13" s="178"/>
    </row>
    <row r="14" spans="1:18" s="1271" customFormat="1" x14ac:dyDescent="0.45">
      <c r="A14" s="853"/>
      <c r="B14" s="178"/>
      <c r="C14" s="847">
        <v>2012</v>
      </c>
      <c r="D14" s="853" t="s">
        <v>856</v>
      </c>
      <c r="E14" s="178"/>
    </row>
    <row r="15" spans="1:18" s="1271" customFormat="1" x14ac:dyDescent="0.45">
      <c r="A15" s="853"/>
      <c r="B15" s="178"/>
      <c r="C15" s="847">
        <v>2013</v>
      </c>
      <c r="D15" s="853" t="s">
        <v>856</v>
      </c>
      <c r="E15" s="178"/>
    </row>
    <row r="16" spans="1:18" s="1271" customFormat="1" x14ac:dyDescent="0.45">
      <c r="A16" s="853"/>
      <c r="B16" s="178"/>
      <c r="C16" s="847">
        <v>2014</v>
      </c>
      <c r="D16" s="853" t="s">
        <v>856</v>
      </c>
      <c r="E16" s="178"/>
    </row>
    <row r="17" spans="1:5" s="1271" customFormat="1" x14ac:dyDescent="0.45">
      <c r="A17" s="853"/>
      <c r="B17" s="178"/>
      <c r="C17" s="847">
        <v>2015</v>
      </c>
      <c r="D17" s="853" t="s">
        <v>856</v>
      </c>
      <c r="E17" s="178"/>
    </row>
    <row r="18" spans="1:5" s="1271" customFormat="1" x14ac:dyDescent="0.45">
      <c r="A18" s="853"/>
      <c r="B18" s="178"/>
      <c r="C18" s="847">
        <v>2016</v>
      </c>
      <c r="D18" s="853" t="s">
        <v>856</v>
      </c>
      <c r="E18" s="178"/>
    </row>
    <row r="19" spans="1:5" s="1271" customFormat="1" x14ac:dyDescent="0.45">
      <c r="A19" s="853"/>
      <c r="B19" s="178"/>
      <c r="C19" s="847">
        <v>2017</v>
      </c>
      <c r="D19" s="853" t="s">
        <v>856</v>
      </c>
      <c r="E19" s="178"/>
    </row>
    <row r="20" spans="1:5" s="1271" customFormat="1" x14ac:dyDescent="0.45">
      <c r="A20" s="853"/>
      <c r="B20" s="178"/>
      <c r="C20" s="847">
        <v>2018</v>
      </c>
      <c r="D20" s="853" t="s">
        <v>856</v>
      </c>
      <c r="E20" s="178"/>
    </row>
    <row r="21" spans="1:5" s="1271" customFormat="1" x14ac:dyDescent="0.45">
      <c r="A21" s="853"/>
      <c r="B21" s="178"/>
      <c r="C21" s="890">
        <v>2019</v>
      </c>
      <c r="D21" s="827" t="s">
        <v>856</v>
      </c>
      <c r="E21" s="178"/>
    </row>
    <row r="22" spans="1:5" s="1271" customFormat="1" x14ac:dyDescent="0.45">
      <c r="A22" s="853"/>
      <c r="B22" s="178"/>
      <c r="C22" s="847">
        <v>2020</v>
      </c>
      <c r="D22" s="853" t="s">
        <v>5332</v>
      </c>
      <c r="E22" s="178"/>
    </row>
    <row r="23" spans="1:5" s="1271" customFormat="1" x14ac:dyDescent="0.45">
      <c r="A23" s="853"/>
      <c r="B23" s="178"/>
      <c r="C23" s="913">
        <v>2021</v>
      </c>
      <c r="D23" s="1071" t="s">
        <v>856</v>
      </c>
      <c r="E23" s="178"/>
    </row>
    <row r="24" spans="1:5" s="1271" customFormat="1" x14ac:dyDescent="0.45">
      <c r="A24" s="853"/>
      <c r="B24" s="178"/>
      <c r="C24" s="906" t="s">
        <v>2718</v>
      </c>
      <c r="D24" s="906"/>
      <c r="E24" s="178"/>
    </row>
    <row r="25" spans="1:5" s="1271" customFormat="1" x14ac:dyDescent="0.45">
      <c r="A25" s="853"/>
      <c r="B25" s="178"/>
      <c r="C25" s="924" t="s">
        <v>5567</v>
      </c>
      <c r="D25" s="924"/>
      <c r="E25" s="178"/>
    </row>
    <row r="26" spans="1:5" x14ac:dyDescent="0.45">
      <c r="A26" s="853"/>
    </row>
    <row r="27" spans="1:5" x14ac:dyDescent="0.45">
      <c r="A27" s="853"/>
    </row>
    <row r="28" spans="1:5" x14ac:dyDescent="0.45">
      <c r="A28" s="853"/>
    </row>
    <row r="29" spans="1:5" x14ac:dyDescent="0.45">
      <c r="A29" s="853"/>
    </row>
    <row r="30" spans="1:5" x14ac:dyDescent="0.45">
      <c r="A30" s="853"/>
    </row>
    <row r="31" spans="1:5" x14ac:dyDescent="0.45">
      <c r="A31" s="853"/>
    </row>
    <row r="32" spans="1:5" x14ac:dyDescent="0.45">
      <c r="A32" s="853"/>
    </row>
    <row r="33" spans="1:1" x14ac:dyDescent="0.45">
      <c r="A33" s="853"/>
    </row>
  </sheetData>
  <mergeCells count="9">
    <mergeCell ref="A6:B6"/>
    <mergeCell ref="C6:R6"/>
    <mergeCell ref="A5:B5"/>
    <mergeCell ref="C5:R5"/>
    <mergeCell ref="C1:D1"/>
    <mergeCell ref="A3:B3"/>
    <mergeCell ref="C3:R3"/>
    <mergeCell ref="A4:B4"/>
    <mergeCell ref="C4:R4"/>
  </mergeCells>
  <hyperlinks>
    <hyperlink ref="A1" location="'ODS 8.'!A1" display="REGRESAR" xr:uid="{00000000-0004-0000-0001-000000000000}"/>
    <hyperlink ref="C1:D1" location="'Metadato 8.b.1'!A1" display="VER METADATO" xr:uid="{00000000-0004-0000-0001-000001000000}"/>
  </hyperlinks>
  <pageMargins left="0.7" right="0.7" top="0.75" bottom="0.75" header="0.3" footer="0.3"/>
</worksheet>
</file>

<file path=xl/worksheets/sheet2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1-000000000000}">
  <sheetPr codeName="Hoja254">
    <tabColor theme="0" tint="-0.499984740745262"/>
  </sheetPr>
  <dimension ref="A1:F37"/>
  <sheetViews>
    <sheetView showGridLines="0" zoomScaleNormal="100" workbookViewId="0">
      <pane ySplit="1" topLeftCell="A2" activePane="bottomLeft" state="frozen"/>
      <selection sqref="A1:B1"/>
      <selection pane="bottomLeft" sqref="A1:B1"/>
    </sheetView>
  </sheetViews>
  <sheetFormatPr baseColWidth="10" defaultColWidth="11.44140625" defaultRowHeight="17.399999999999999" x14ac:dyDescent="0.3"/>
  <cols>
    <col min="1" max="1" width="11.44140625" style="1305"/>
    <col min="2" max="2" width="26.44140625" style="1305" customWidth="1"/>
    <col min="3" max="3" width="24" style="1305" customWidth="1"/>
    <col min="4" max="4" width="68.44140625" style="1305" customWidth="1"/>
    <col min="5" max="5" width="11.44140625" style="1305"/>
    <col min="6" max="6" width="7.21875" style="1305" customWidth="1"/>
    <col min="7" max="16384" width="11.44140625" style="1305"/>
  </cols>
  <sheetData>
    <row r="1" spans="1:6" x14ac:dyDescent="0.3">
      <c r="B1" s="481" t="s">
        <v>337</v>
      </c>
    </row>
    <row r="2" spans="1:6" ht="18" thickBot="1" x14ac:dyDescent="0.35"/>
    <row r="3" spans="1:6" ht="23.25" customHeight="1" thickBot="1" x14ac:dyDescent="0.35">
      <c r="B3" s="3834" t="s">
        <v>370</v>
      </c>
      <c r="C3" s="3834"/>
      <c r="D3" s="3834"/>
      <c r="F3" s="1267" t="s">
        <v>471</v>
      </c>
    </row>
    <row r="4" spans="1:6" ht="34.5" customHeight="1" x14ac:dyDescent="0.3">
      <c r="A4" s="1306"/>
      <c r="B4" s="3142" t="s">
        <v>449</v>
      </c>
      <c r="C4" s="3142"/>
      <c r="D4" s="44" t="s">
        <v>30</v>
      </c>
    </row>
    <row r="5" spans="1:6" ht="34.799999999999997" x14ac:dyDescent="0.3">
      <c r="B5" s="3142" t="s">
        <v>373</v>
      </c>
      <c r="C5" s="3142"/>
      <c r="D5" s="44" t="s">
        <v>101</v>
      </c>
    </row>
    <row r="6" spans="1:6" x14ac:dyDescent="0.3">
      <c r="B6" s="3142" t="s">
        <v>374</v>
      </c>
      <c r="C6" s="3142"/>
      <c r="D6" s="45" t="s">
        <v>1499</v>
      </c>
    </row>
    <row r="7" spans="1:6" ht="52.2" x14ac:dyDescent="0.3">
      <c r="B7" s="3143" t="s">
        <v>375</v>
      </c>
      <c r="C7" s="3143"/>
      <c r="D7" s="46" t="s">
        <v>4057</v>
      </c>
    </row>
    <row r="8" spans="1:6" x14ac:dyDescent="0.3">
      <c r="B8" s="3143" t="s">
        <v>2480</v>
      </c>
      <c r="C8" s="3143"/>
      <c r="D8" s="1266" t="s">
        <v>2591</v>
      </c>
    </row>
    <row r="9" spans="1:6" x14ac:dyDescent="0.45">
      <c r="B9" s="178"/>
      <c r="C9" s="178"/>
      <c r="D9" s="178"/>
    </row>
    <row r="10" spans="1:6" ht="23.25" customHeight="1" x14ac:dyDescent="0.3">
      <c r="B10" s="3834" t="s">
        <v>376</v>
      </c>
      <c r="C10" s="3834"/>
      <c r="D10" s="3834"/>
    </row>
    <row r="11" spans="1:6" x14ac:dyDescent="0.3">
      <c r="B11" s="3185" t="s">
        <v>377</v>
      </c>
      <c r="C11" s="3156"/>
      <c r="D11" s="44"/>
    </row>
    <row r="12" spans="1:6" ht="33" customHeight="1" x14ac:dyDescent="0.3">
      <c r="B12" s="3143" t="s">
        <v>379</v>
      </c>
      <c r="C12" s="3143"/>
      <c r="D12" s="661" t="s">
        <v>3428</v>
      </c>
    </row>
    <row r="13" spans="1:6" x14ac:dyDescent="0.3">
      <c r="B13" s="3142" t="s">
        <v>380</v>
      </c>
      <c r="C13" s="3142"/>
      <c r="D13" s="603" t="s">
        <v>1499</v>
      </c>
    </row>
    <row r="14" spans="1:6" x14ac:dyDescent="0.3">
      <c r="B14" s="3142" t="s">
        <v>381</v>
      </c>
      <c r="C14" s="3156"/>
      <c r="D14" s="603" t="s">
        <v>18</v>
      </c>
    </row>
    <row r="15" spans="1:6" ht="130.5" customHeight="1" x14ac:dyDescent="0.3">
      <c r="B15" s="3142" t="s">
        <v>382</v>
      </c>
      <c r="C15" s="3142"/>
      <c r="D15" s="44" t="s">
        <v>5398</v>
      </c>
    </row>
    <row r="16" spans="1:6" x14ac:dyDescent="0.3">
      <c r="B16" s="3142" t="s">
        <v>383</v>
      </c>
      <c r="C16" s="3142"/>
      <c r="D16" s="44" t="s">
        <v>3429</v>
      </c>
    </row>
    <row r="17" spans="2:4" x14ac:dyDescent="0.3">
      <c r="B17" s="3142" t="s">
        <v>384</v>
      </c>
      <c r="C17" s="3142"/>
      <c r="D17" s="57" t="s">
        <v>789</v>
      </c>
    </row>
    <row r="18" spans="2:4" x14ac:dyDescent="0.3">
      <c r="B18" s="3143" t="s">
        <v>386</v>
      </c>
      <c r="C18" s="3143"/>
      <c r="D18" s="44" t="s">
        <v>2719</v>
      </c>
    </row>
    <row r="19" spans="2:4" ht="15" customHeight="1" x14ac:dyDescent="0.3">
      <c r="B19" s="3144" t="s">
        <v>387</v>
      </c>
      <c r="C19" s="3145"/>
      <c r="D19" s="57" t="s">
        <v>789</v>
      </c>
    </row>
    <row r="20" spans="2:4" x14ac:dyDescent="0.3">
      <c r="B20" s="3142" t="s">
        <v>388</v>
      </c>
      <c r="C20" s="3142"/>
      <c r="D20" s="44" t="s">
        <v>424</v>
      </c>
    </row>
    <row r="21" spans="2:4" x14ac:dyDescent="0.3">
      <c r="B21" s="3146" t="s">
        <v>390</v>
      </c>
      <c r="C21" s="54" t="s">
        <v>391</v>
      </c>
      <c r="D21" s="44"/>
    </row>
    <row r="22" spans="2:4" x14ac:dyDescent="0.3">
      <c r="B22" s="3147"/>
      <c r="C22" s="577" t="s">
        <v>393</v>
      </c>
      <c r="D22" s="57"/>
    </row>
    <row r="23" spans="2:4" x14ac:dyDescent="0.3">
      <c r="B23" s="3142" t="s">
        <v>395</v>
      </c>
      <c r="C23" s="3142"/>
      <c r="D23" s="44" t="s">
        <v>789</v>
      </c>
    </row>
    <row r="24" spans="2:4" x14ac:dyDescent="0.3">
      <c r="B24" s="3142" t="s">
        <v>397</v>
      </c>
      <c r="C24" s="3142"/>
      <c r="D24" s="45" t="s">
        <v>2145</v>
      </c>
    </row>
    <row r="25" spans="2:4" x14ac:dyDescent="0.3">
      <c r="B25" s="3142" t="s">
        <v>399</v>
      </c>
      <c r="C25" s="3142"/>
      <c r="D25" s="57" t="s">
        <v>22</v>
      </c>
    </row>
    <row r="26" spans="2:4" ht="15" customHeight="1" x14ac:dyDescent="0.3">
      <c r="B26" s="3143" t="s">
        <v>401</v>
      </c>
      <c r="C26" s="3143"/>
      <c r="D26" s="45" t="s">
        <v>3430</v>
      </c>
    </row>
    <row r="27" spans="2:4" x14ac:dyDescent="0.3">
      <c r="B27" s="3149" t="s">
        <v>403</v>
      </c>
      <c r="C27" s="3150"/>
      <c r="D27" s="44" t="s">
        <v>2720</v>
      </c>
    </row>
    <row r="28" spans="2:4" x14ac:dyDescent="0.3">
      <c r="B28" s="578" t="s">
        <v>404</v>
      </c>
      <c r="C28" s="579"/>
      <c r="D28" s="57"/>
    </row>
    <row r="29" spans="2:4" ht="121.8" x14ac:dyDescent="0.3">
      <c r="B29" s="3151" t="s">
        <v>405</v>
      </c>
      <c r="C29" s="3152"/>
      <c r="D29" s="1608" t="s">
        <v>6239</v>
      </c>
    </row>
    <row r="30" spans="2:4" x14ac:dyDescent="0.3">
      <c r="B30" s="135"/>
      <c r="C30" s="135"/>
      <c r="D30" s="1608"/>
    </row>
    <row r="31" spans="2:4" ht="23.25" customHeight="1" x14ac:dyDescent="0.3">
      <c r="B31" s="62"/>
      <c r="C31" s="62"/>
      <c r="D31" s="63"/>
    </row>
    <row r="32" spans="2:4" ht="18.600000000000001" x14ac:dyDescent="0.3">
      <c r="B32" s="3834" t="s">
        <v>406</v>
      </c>
      <c r="C32" s="3834"/>
      <c r="D32" s="3834"/>
    </row>
    <row r="33" spans="2:4" x14ac:dyDescent="0.3">
      <c r="B33" s="3149" t="s">
        <v>407</v>
      </c>
      <c r="C33" s="3150"/>
      <c r="D33" s="45" t="s">
        <v>5399</v>
      </c>
    </row>
    <row r="34" spans="2:4" x14ac:dyDescent="0.3">
      <c r="B34" s="3149" t="s">
        <v>409</v>
      </c>
      <c r="C34" s="3150"/>
      <c r="D34" s="45" t="s">
        <v>5400</v>
      </c>
    </row>
    <row r="35" spans="2:4" x14ac:dyDescent="0.3">
      <c r="B35" s="3149" t="s">
        <v>411</v>
      </c>
      <c r="C35" s="3150"/>
      <c r="D35" s="45" t="s">
        <v>5401</v>
      </c>
    </row>
    <row r="36" spans="2:4" x14ac:dyDescent="0.3">
      <c r="B36" s="3149" t="s">
        <v>413</v>
      </c>
      <c r="C36" s="3150"/>
      <c r="D36" s="45" t="s">
        <v>5402</v>
      </c>
    </row>
    <row r="37" spans="2:4" x14ac:dyDescent="0.3">
      <c r="B37" s="3149" t="s">
        <v>415</v>
      </c>
      <c r="C37" s="3150"/>
      <c r="D37" s="1378" t="s">
        <v>5403</v>
      </c>
    </row>
  </sheetData>
  <mergeCells count="30">
    <mergeCell ref="B16:C16"/>
    <mergeCell ref="B3:D3"/>
    <mergeCell ref="B4:C4"/>
    <mergeCell ref="B5:C5"/>
    <mergeCell ref="B6:C6"/>
    <mergeCell ref="B7:C7"/>
    <mergeCell ref="B10:D10"/>
    <mergeCell ref="B11:C11"/>
    <mergeCell ref="B12:C12"/>
    <mergeCell ref="B13:C13"/>
    <mergeCell ref="B14:C14"/>
    <mergeCell ref="B15:C15"/>
    <mergeCell ref="B8:C8"/>
    <mergeCell ref="B32:D32"/>
    <mergeCell ref="B17:C17"/>
    <mergeCell ref="B18:C18"/>
    <mergeCell ref="B19:C19"/>
    <mergeCell ref="B20:C20"/>
    <mergeCell ref="B21:B22"/>
    <mergeCell ref="B23:C23"/>
    <mergeCell ref="B24:C24"/>
    <mergeCell ref="B25:C25"/>
    <mergeCell ref="B26:C26"/>
    <mergeCell ref="B27:C27"/>
    <mergeCell ref="B29:C29"/>
    <mergeCell ref="B37:C37"/>
    <mergeCell ref="B33:C33"/>
    <mergeCell ref="B34:C34"/>
    <mergeCell ref="B35:C35"/>
    <mergeCell ref="B36:C36"/>
  </mergeCells>
  <dataValidations count="7">
    <dataValidation allowBlank="1" showDropDown="1" showInputMessage="1" showErrorMessage="1" sqref="D13" xr:uid="{00000000-0002-0000-0101-000000000000}"/>
    <dataValidation type="list" allowBlank="1" showInputMessage="1" showErrorMessage="1" sqref="D4" xr:uid="{00000000-0002-0000-0101-000001000000}">
      <formula1>ODS</formula1>
    </dataValidation>
    <dataValidation type="list" allowBlank="1" showInputMessage="1" showErrorMessage="1" sqref="D5" xr:uid="{00000000-0002-0000-0101-000002000000}">
      <formula1>Metas_ODS</formula1>
    </dataValidation>
    <dataValidation type="list" allowBlank="1" showInputMessage="1" showErrorMessage="1" sqref="D6" xr:uid="{00000000-0002-0000-0101-000003000000}">
      <formula1>Numero_indicador</formula1>
    </dataValidation>
    <dataValidation type="list" allowBlank="1" showInputMessage="1" showErrorMessage="1" sqref="D7" xr:uid="{00000000-0002-0000-0101-000004000000}">
      <formula1>Nombre_indicador_ODS</formula1>
    </dataValidation>
    <dataValidation type="list" allowBlank="1" showInputMessage="1" showErrorMessage="1" sqref="D14" xr:uid="{00000000-0002-0000-0101-000005000000}">
      <formula1>Tipo_indicador</formula1>
    </dataValidation>
    <dataValidation type="list" allowBlank="1" showInputMessage="1" showErrorMessage="1" sqref="D25" xr:uid="{00000000-0002-0000-0101-000006000000}">
      <formula1>Tipo_operación</formula1>
    </dataValidation>
  </dataValidations>
  <hyperlinks>
    <hyperlink ref="B1" location="'8.b.1'!A1" display="REGRESAR" xr:uid="{00000000-0004-0000-0101-000000000000}"/>
    <hyperlink ref="D8" r:id="rId1" xr:uid="{00000000-0004-0000-0101-000001000000}"/>
    <hyperlink ref="D29" r:id="rId2" display="http://www.mtss.go.cr/elministerio/estructura/direccion-empleo/direccion-nacional-empleo.html" xr:uid="{00000000-0004-0000-0101-000002000000}"/>
    <hyperlink ref="D37" r:id="rId3" xr:uid="{00000000-0004-0000-0101-000003000000}"/>
  </hyperlinks>
  <pageMargins left="0.7" right="0.7" top="0.75" bottom="0.75" header="0.3" footer="0.3"/>
</worksheet>
</file>

<file path=xl/worksheets/sheet2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1-000000000000}">
  <sheetPr codeName="Hoja255">
    <tabColor rgb="FFFD6925"/>
  </sheetPr>
  <dimension ref="A1:E16"/>
  <sheetViews>
    <sheetView showGridLines="0" workbookViewId="0">
      <pane ySplit="4" topLeftCell="A5" activePane="bottomLeft" state="frozen"/>
      <selection sqref="A1:B1"/>
      <selection pane="bottomLeft" sqref="A1:B1"/>
    </sheetView>
  </sheetViews>
  <sheetFormatPr baseColWidth="10" defaultColWidth="11.44140625" defaultRowHeight="17.399999999999999" x14ac:dyDescent="0.45"/>
  <cols>
    <col min="1" max="2" width="11.44140625" style="65"/>
    <col min="3" max="3" width="61.44140625" style="65" customWidth="1"/>
    <col min="4" max="4" width="14" style="65" customWidth="1"/>
    <col min="5" max="5" width="82" style="65" customWidth="1"/>
    <col min="6" max="16384" width="11.44140625" style="65"/>
  </cols>
  <sheetData>
    <row r="1" spans="1:5" ht="18.600000000000001" x14ac:dyDescent="0.45">
      <c r="A1" s="3108" t="s">
        <v>320</v>
      </c>
      <c r="B1" s="3108"/>
    </row>
    <row r="3" spans="1:5" ht="59.4" customHeight="1" x14ac:dyDescent="0.45">
      <c r="C3" s="3896" t="s">
        <v>1602</v>
      </c>
      <c r="D3" s="3896"/>
      <c r="E3" s="3896"/>
    </row>
    <row r="4" spans="1:5" ht="42" customHeight="1" x14ac:dyDescent="0.45">
      <c r="C4" s="466" t="s">
        <v>322</v>
      </c>
      <c r="D4" s="466" t="s">
        <v>323</v>
      </c>
      <c r="E4" s="466" t="s">
        <v>324</v>
      </c>
    </row>
    <row r="5" spans="1:5" ht="48.6" customHeight="1" x14ac:dyDescent="0.45">
      <c r="C5" s="3106" t="s">
        <v>102</v>
      </c>
      <c r="D5" s="453" t="s">
        <v>1603</v>
      </c>
      <c r="E5" s="463" t="s">
        <v>4058</v>
      </c>
    </row>
    <row r="6" spans="1:5" ht="46.2" customHeight="1" x14ac:dyDescent="0.45">
      <c r="C6" s="3107"/>
      <c r="D6" s="453" t="s">
        <v>1604</v>
      </c>
      <c r="E6" s="463" t="s">
        <v>4059</v>
      </c>
    </row>
    <row r="7" spans="1:5" ht="49.2" customHeight="1" x14ac:dyDescent="0.45">
      <c r="C7" s="3106" t="s">
        <v>103</v>
      </c>
      <c r="D7" s="452" t="s">
        <v>1605</v>
      </c>
      <c r="E7" s="462" t="s">
        <v>4060</v>
      </c>
    </row>
    <row r="8" spans="1:5" ht="45" customHeight="1" x14ac:dyDescent="0.45">
      <c r="C8" s="3107"/>
      <c r="D8" s="452" t="s">
        <v>1606</v>
      </c>
      <c r="E8" s="462" t="s">
        <v>4061</v>
      </c>
    </row>
    <row r="9" spans="1:5" ht="40.799999999999997" customHeight="1" x14ac:dyDescent="0.45">
      <c r="C9" s="3106" t="s">
        <v>104</v>
      </c>
      <c r="D9" s="452" t="s">
        <v>1607</v>
      </c>
      <c r="E9" s="462" t="s">
        <v>4062</v>
      </c>
    </row>
    <row r="10" spans="1:5" ht="39.6" customHeight="1" x14ac:dyDescent="0.45">
      <c r="C10" s="3107"/>
      <c r="D10" s="452" t="s">
        <v>1608</v>
      </c>
      <c r="E10" s="462" t="s">
        <v>4063</v>
      </c>
    </row>
    <row r="11" spans="1:5" ht="111.6" x14ac:dyDescent="0.45">
      <c r="C11" s="461" t="s">
        <v>105</v>
      </c>
      <c r="D11" s="452" t="s">
        <v>1609</v>
      </c>
      <c r="E11" s="462" t="s">
        <v>4064</v>
      </c>
    </row>
    <row r="12" spans="1:5" ht="65.400000000000006" customHeight="1" x14ac:dyDescent="0.45">
      <c r="C12" s="3106" t="s">
        <v>106</v>
      </c>
      <c r="D12" s="452" t="s">
        <v>1610</v>
      </c>
      <c r="E12" s="462" t="s">
        <v>4065</v>
      </c>
    </row>
    <row r="13" spans="1:5" ht="67.2" customHeight="1" x14ac:dyDescent="0.45">
      <c r="C13" s="3107"/>
      <c r="D13" s="452" t="s">
        <v>1611</v>
      </c>
      <c r="E13" s="462" t="s">
        <v>4066</v>
      </c>
    </row>
    <row r="14" spans="1:5" ht="93" x14ac:dyDescent="0.45">
      <c r="C14" s="461" t="s">
        <v>107</v>
      </c>
      <c r="D14" s="453" t="s">
        <v>1612</v>
      </c>
      <c r="E14" s="463" t="s">
        <v>4067</v>
      </c>
    </row>
    <row r="15" spans="1:5" ht="93" x14ac:dyDescent="0.45">
      <c r="C15" s="461" t="s">
        <v>108</v>
      </c>
      <c r="D15" s="452" t="s">
        <v>1613</v>
      </c>
      <c r="E15" s="462" t="s">
        <v>4068</v>
      </c>
    </row>
    <row r="16" spans="1:5" ht="74.400000000000006" x14ac:dyDescent="0.45">
      <c r="C16" s="461" t="s">
        <v>109</v>
      </c>
      <c r="D16" s="452" t="s">
        <v>1614</v>
      </c>
      <c r="E16" s="462" t="s">
        <v>4069</v>
      </c>
    </row>
  </sheetData>
  <mergeCells count="6">
    <mergeCell ref="C12:C13"/>
    <mergeCell ref="A1:B1"/>
    <mergeCell ref="C3:E3"/>
    <mergeCell ref="C5:C6"/>
    <mergeCell ref="C7:C8"/>
    <mergeCell ref="C9:C10"/>
  </mergeCells>
  <hyperlinks>
    <hyperlink ref="A1" location="Objetivos!A1" display="REGRESAR A INICIO" xr:uid="{00000000-0004-0000-0201-000000000000}"/>
    <hyperlink ref="A1:B1" location="'Lista de Objetivos'!A1" display="REGRESAR A INICIO" xr:uid="{00000000-0004-0000-0201-000001000000}"/>
    <hyperlink ref="D5" location="'9.1.1'!A1" display="9.1.1" xr:uid="{00000000-0004-0000-0201-000002000000}"/>
    <hyperlink ref="E5" location="'9.1.1'!A1" display="9.1.1 Proporción de la población rural que vive a menos de 2 km de una carretera transitable todo el año" xr:uid="{00000000-0004-0000-0201-000003000000}"/>
    <hyperlink ref="D6" location="'9.1.2'!A1" display="9.1.2" xr:uid="{00000000-0004-0000-0201-000004000000}"/>
    <hyperlink ref="E6" location="'9.1.2'!A1" display="9.1.2 Volumen de transporte de pasajeros y carga, desglosado por medio de transporte" xr:uid="{00000000-0004-0000-0201-000005000000}"/>
    <hyperlink ref="D7" location="'9.2.1'!A1" display="9.2.1" xr:uid="{00000000-0004-0000-0201-000006000000}"/>
    <hyperlink ref="E7" location="'9.2.1'!A1" display="9.2.1 Valor añadido del sector manufacturo en proporción al PIB y per cápita" xr:uid="{00000000-0004-0000-0201-000007000000}"/>
    <hyperlink ref="D8" location="'9.2.2'!A1" display="9.2.2" xr:uid="{00000000-0004-0000-0201-000008000000}"/>
    <hyperlink ref="E8" location="'9.2.2'!A1" display="9.2.2 Empleo del sector manufacturero en proporción al empleo total" xr:uid="{00000000-0004-0000-0201-000009000000}"/>
    <hyperlink ref="D9" location="'9.3.1'!A1" display="9.3.1" xr:uid="{00000000-0004-0000-0201-00000A000000}"/>
    <hyperlink ref="E9" location="'9.3.1'!A1" display="9.3.1 Proporción del valor añadido total del sector industrial correspondiente a las pequeñas industrias" xr:uid="{00000000-0004-0000-0201-00000B000000}"/>
    <hyperlink ref="D10" location="'9.3.2'!A1" display="9.3.2" xr:uid="{00000000-0004-0000-0201-00000C000000}"/>
    <hyperlink ref="E10" location="'9.3.2'!A1" display="9.3.2 Proporción de las pequeñas industrias que han obtenido un préstamo o una línea de crédito" xr:uid="{00000000-0004-0000-0201-00000D000000}"/>
    <hyperlink ref="D11" location="'9.4.1'!A1" display="9.4.1" xr:uid="{00000000-0004-0000-0201-00000E000000}"/>
    <hyperlink ref="E11" location="'9.4.1'!A1" display="9.4.1 Emisiones de CO2 por unidad de valor añadido" xr:uid="{00000000-0004-0000-0201-00000F000000}"/>
    <hyperlink ref="D12" location="'9.5.1'!A1" display="9.5.1" xr:uid="{00000000-0004-0000-0201-000010000000}"/>
    <hyperlink ref="E12" location="'9.5.1'!A1" display="9.5.1 Gastos en investigación y desarrollo en proporción al PIB" xr:uid="{00000000-0004-0000-0201-000011000000}"/>
    <hyperlink ref="D13" location="'9.5.2'!A1" display="9.5.2" xr:uid="{00000000-0004-0000-0201-000012000000}"/>
    <hyperlink ref="E13" location="'9.5.2'!A1" display="9.5.2 Número de investigadores (en equivalente a tiempo completo) por cada millón de habitantes" xr:uid="{00000000-0004-0000-0201-000013000000}"/>
    <hyperlink ref="D14" location="'9.a.1'!A1" display="9.a.1" xr:uid="{00000000-0004-0000-0201-000014000000}"/>
    <hyperlink ref="E14" location="'9.a.1'!A1" display="9.a.1 Total de apoyo internacional oficial (asistencia oficial para el desarrollo más otras corrientes oficiales de recursos) destinado a la infraestructura" xr:uid="{00000000-0004-0000-0201-000015000000}"/>
    <hyperlink ref="D15" location="'9.b.1'!A1" display="9.b.1" xr:uid="{00000000-0004-0000-0201-000016000000}"/>
    <hyperlink ref="E15" location="'9.b.1'!A1" display="9.b.1 Proporción del valor añadido por la industria de tecnología mediana y alta en el valor añadido total" xr:uid="{00000000-0004-0000-0201-000017000000}"/>
    <hyperlink ref="D16" location="'9.c.1'!A1" display="9.c.1" xr:uid="{00000000-0004-0000-0201-000018000000}"/>
    <hyperlink ref="E16" location="'9.c.1'!A1" display="9.c.1 Proporción de la población con cobertura de red móvil, desglosada por tecnología" xr:uid="{00000000-0004-0000-0201-000019000000}"/>
  </hyperlinks>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oja26"/>
  <dimension ref="A1:P53"/>
  <sheetViews>
    <sheetView showGridLines="0" zoomScaleNormal="100" workbookViewId="0">
      <pane ySplit="1" topLeftCell="A2" activePane="bottomLeft" state="frozen"/>
      <selection activeCell="B1" sqref="B1"/>
      <selection pane="bottomLeft"/>
    </sheetView>
  </sheetViews>
  <sheetFormatPr baseColWidth="10" defaultColWidth="11.44140625" defaultRowHeight="13.2" x14ac:dyDescent="0.35"/>
  <cols>
    <col min="1" max="2" width="15.44140625" style="39" customWidth="1"/>
    <col min="3" max="3" width="11.44140625" style="39" customWidth="1"/>
    <col min="4" max="16384" width="11.44140625" style="39"/>
  </cols>
  <sheetData>
    <row r="1" spans="1:16" s="160" customFormat="1" ht="18.600000000000001" x14ac:dyDescent="0.45">
      <c r="A1" s="563" t="s">
        <v>337</v>
      </c>
      <c r="C1" s="3119" t="s">
        <v>430</v>
      </c>
      <c r="D1" s="3119"/>
    </row>
    <row r="2" spans="1:16" s="160" customFormat="1" ht="12" customHeight="1" x14ac:dyDescent="0.45"/>
    <row r="3" spans="1:16" s="390" customFormat="1" ht="15.75" customHeight="1" x14ac:dyDescent="0.3">
      <c r="A3" s="3111" t="s">
        <v>339</v>
      </c>
      <c r="B3" s="3111"/>
      <c r="C3" s="3117" t="s">
        <v>321</v>
      </c>
      <c r="D3" s="3118"/>
      <c r="E3" s="3118"/>
      <c r="F3" s="3118"/>
      <c r="G3" s="3118"/>
      <c r="H3" s="3118"/>
      <c r="I3" s="3118"/>
      <c r="J3" s="3118"/>
      <c r="K3" s="3118"/>
      <c r="L3" s="3118"/>
      <c r="M3" s="3118"/>
      <c r="N3" s="3118"/>
      <c r="O3" s="3118"/>
      <c r="P3" s="3118"/>
    </row>
    <row r="4" spans="1:16" s="390" customFormat="1" ht="56.4" customHeight="1" x14ac:dyDescent="0.3">
      <c r="A4" s="3111" t="s">
        <v>340</v>
      </c>
      <c r="B4" s="3111"/>
      <c r="C4" s="3117" t="s">
        <v>26</v>
      </c>
      <c r="D4" s="3118"/>
      <c r="E4" s="3118"/>
      <c r="F4" s="3118"/>
      <c r="G4" s="3118"/>
      <c r="H4" s="3118"/>
      <c r="I4" s="3118"/>
      <c r="J4" s="3118"/>
      <c r="K4" s="3118"/>
      <c r="L4" s="3118"/>
      <c r="M4" s="3118"/>
      <c r="N4" s="3118"/>
      <c r="O4" s="3206"/>
      <c r="P4" s="3206"/>
    </row>
    <row r="5" spans="1:16" s="390" customFormat="1" ht="15.75" customHeight="1" x14ac:dyDescent="0.3">
      <c r="A5" s="3111" t="s">
        <v>341</v>
      </c>
      <c r="B5" s="3111"/>
      <c r="C5" s="3117" t="s">
        <v>3948</v>
      </c>
      <c r="D5" s="3118"/>
      <c r="E5" s="3118"/>
      <c r="F5" s="3118"/>
      <c r="G5" s="3118"/>
      <c r="H5" s="3118"/>
      <c r="I5" s="3118"/>
      <c r="J5" s="3118"/>
      <c r="K5" s="3118"/>
      <c r="L5" s="3118"/>
      <c r="M5" s="3118"/>
      <c r="N5" s="3118"/>
      <c r="O5" s="3206"/>
      <c r="P5" s="3206"/>
    </row>
    <row r="6" spans="1:16" s="390" customFormat="1" ht="15.75" customHeight="1" x14ac:dyDescent="0.3">
      <c r="A6" s="3111" t="s">
        <v>417</v>
      </c>
      <c r="B6" s="3111"/>
      <c r="C6" s="3117" t="s">
        <v>5067</v>
      </c>
      <c r="D6" s="3118"/>
      <c r="E6" s="3118"/>
      <c r="F6" s="3118"/>
      <c r="G6" s="3118"/>
      <c r="H6" s="3118"/>
      <c r="I6" s="3118"/>
      <c r="J6" s="3118"/>
      <c r="K6" s="3118"/>
      <c r="L6" s="3118"/>
      <c r="M6" s="3118"/>
      <c r="N6" s="3118"/>
      <c r="O6" s="3206"/>
      <c r="P6" s="3206"/>
    </row>
    <row r="7" spans="1:16" s="614" customFormat="1" ht="18.600000000000001" x14ac:dyDescent="0.45">
      <c r="B7" s="697"/>
      <c r="C7" s="698"/>
      <c r="D7" s="699"/>
      <c r="E7" s="700"/>
      <c r="F7" s="700"/>
      <c r="G7" s="700"/>
      <c r="H7" s="700"/>
      <c r="I7" s="700"/>
      <c r="J7" s="700"/>
      <c r="K7" s="700"/>
      <c r="L7" s="700"/>
      <c r="M7" s="700"/>
      <c r="N7" s="700"/>
      <c r="O7" s="700"/>
      <c r="P7" s="700"/>
    </row>
    <row r="8" spans="1:16" s="614" customFormat="1" ht="18.600000000000001" x14ac:dyDescent="0.45">
      <c r="B8" s="697"/>
      <c r="C8" s="698"/>
      <c r="D8" s="699"/>
      <c r="E8" s="701"/>
      <c r="F8" s="700"/>
      <c r="G8" s="700"/>
      <c r="H8" s="700"/>
      <c r="I8" s="700"/>
      <c r="J8" s="700"/>
      <c r="K8" s="700"/>
      <c r="L8" s="700"/>
      <c r="M8" s="700"/>
      <c r="N8" s="700"/>
      <c r="O8" s="700"/>
      <c r="P8" s="700"/>
    </row>
    <row r="9" spans="1:16" s="160" customFormat="1" ht="18.600000000000001" x14ac:dyDescent="0.45">
      <c r="C9" s="639" t="s">
        <v>5068</v>
      </c>
      <c r="D9" s="639"/>
      <c r="E9" s="639"/>
      <c r="F9" s="639"/>
      <c r="G9" s="639"/>
      <c r="H9" s="702"/>
      <c r="I9" s="702"/>
      <c r="J9" s="702"/>
      <c r="K9" s="702"/>
      <c r="L9" s="702"/>
      <c r="M9" s="702"/>
      <c r="N9" s="702"/>
      <c r="O9" s="702"/>
      <c r="P9" s="702"/>
    </row>
    <row r="10" spans="1:16" ht="16.2" x14ac:dyDescent="0.35">
      <c r="C10" s="479"/>
      <c r="D10" s="479"/>
      <c r="E10" s="479"/>
      <c r="F10" s="479"/>
      <c r="G10" s="479"/>
      <c r="H10" s="239"/>
      <c r="I10" s="239"/>
      <c r="J10" s="239"/>
      <c r="K10" s="239"/>
      <c r="L10" s="239"/>
      <c r="M10" s="239"/>
      <c r="N10" s="239"/>
      <c r="O10" s="239"/>
      <c r="P10" s="239"/>
    </row>
    <row r="11" spans="1:16" ht="34.799999999999997" x14ac:dyDescent="0.4">
      <c r="C11" s="703" t="s">
        <v>343</v>
      </c>
      <c r="D11" s="560" t="s">
        <v>517</v>
      </c>
      <c r="E11" s="560" t="s">
        <v>436</v>
      </c>
      <c r="F11" s="560" t="s">
        <v>434</v>
      </c>
      <c r="G11" s="560" t="s">
        <v>518</v>
      </c>
      <c r="I11" s="240"/>
      <c r="J11" s="240"/>
      <c r="K11" s="240"/>
    </row>
    <row r="12" spans="1:16" ht="17.399999999999999" x14ac:dyDescent="0.45">
      <c r="C12" s="433">
        <v>2006</v>
      </c>
      <c r="D12" s="704">
        <v>31.27</v>
      </c>
      <c r="E12" s="705">
        <v>10.126585674523012</v>
      </c>
      <c r="F12" s="705">
        <v>10.42954460570634</v>
      </c>
      <c r="G12" s="706">
        <v>10.718007207106648</v>
      </c>
      <c r="I12" s="241"/>
      <c r="J12" s="241"/>
      <c r="K12" s="241"/>
    </row>
    <row r="13" spans="1:16" ht="17.399999999999999" x14ac:dyDescent="0.45">
      <c r="C13" s="707">
        <v>2007</v>
      </c>
      <c r="D13" s="704">
        <v>32.729999999999997</v>
      </c>
      <c r="E13" s="705">
        <v>10.666411914768611</v>
      </c>
      <c r="F13" s="705">
        <v>10.905727390875057</v>
      </c>
      <c r="G13" s="706">
        <v>11.162110789089351</v>
      </c>
      <c r="I13" s="241"/>
      <c r="J13" s="241"/>
      <c r="K13" s="241"/>
    </row>
    <row r="14" spans="1:16" ht="17.399999999999999" x14ac:dyDescent="0.45">
      <c r="C14" s="433">
        <v>2008</v>
      </c>
      <c r="D14" s="704">
        <v>31.5</v>
      </c>
      <c r="E14" s="705">
        <v>10.739340111543004</v>
      </c>
      <c r="F14" s="705">
        <v>10.54575690905313</v>
      </c>
      <c r="G14" s="706">
        <v>10.216975685652349</v>
      </c>
      <c r="I14" s="241"/>
      <c r="J14" s="241"/>
      <c r="K14" s="241"/>
    </row>
    <row r="15" spans="1:16" ht="17.399999999999999" x14ac:dyDescent="0.45">
      <c r="C15" s="433">
        <v>2009</v>
      </c>
      <c r="D15" s="704">
        <v>34.43</v>
      </c>
      <c r="E15" s="705">
        <v>11.505866688810428</v>
      </c>
      <c r="F15" s="705">
        <v>11.786015056788408</v>
      </c>
      <c r="G15" s="706">
        <v>11.14219810843213</v>
      </c>
      <c r="I15" s="242"/>
    </row>
    <row r="16" spans="1:16" ht="17.399999999999999" x14ac:dyDescent="0.45">
      <c r="C16" s="707">
        <v>2010</v>
      </c>
      <c r="D16" s="704">
        <v>34.93</v>
      </c>
      <c r="E16" s="705">
        <v>11.237434795258789</v>
      </c>
      <c r="F16" s="705">
        <v>12.45920839636217</v>
      </c>
      <c r="G16" s="706">
        <v>11.237817033837453</v>
      </c>
      <c r="I16" s="242"/>
    </row>
    <row r="17" spans="1:9" ht="17.399999999999999" x14ac:dyDescent="0.45">
      <c r="C17" s="433">
        <v>2011</v>
      </c>
      <c r="D17" s="704">
        <v>38.01</v>
      </c>
      <c r="E17" s="705">
        <v>12.325891101058135</v>
      </c>
      <c r="F17" s="705">
        <v>13.262613393570858</v>
      </c>
      <c r="G17" s="706">
        <v>12.42458697758137</v>
      </c>
      <c r="I17" s="242"/>
    </row>
    <row r="18" spans="1:9" ht="17.399999999999999" x14ac:dyDescent="0.45">
      <c r="C18" s="433">
        <v>2012</v>
      </c>
      <c r="D18" s="704">
        <v>38.69</v>
      </c>
      <c r="E18" s="705">
        <v>12.681932423280017</v>
      </c>
      <c r="F18" s="705">
        <v>13.519972025686549</v>
      </c>
      <c r="G18" s="706">
        <v>12.490027385327201</v>
      </c>
      <c r="I18" s="242"/>
    </row>
    <row r="19" spans="1:9" ht="17.399999999999999" x14ac:dyDescent="0.45">
      <c r="C19" s="707">
        <v>2013</v>
      </c>
      <c r="D19" s="704">
        <v>38.79</v>
      </c>
      <c r="E19" s="705">
        <v>12.289958797884628</v>
      </c>
      <c r="F19" s="705">
        <v>13.72625991841398</v>
      </c>
      <c r="G19" s="706">
        <v>12.764732019577918</v>
      </c>
      <c r="I19" s="242"/>
    </row>
    <row r="20" spans="1:9" ht="17.399999999999999" x14ac:dyDescent="0.45">
      <c r="C20" s="433">
        <v>2014</v>
      </c>
      <c r="D20" s="704">
        <v>39.51</v>
      </c>
      <c r="E20" s="705">
        <v>12.254888088888348</v>
      </c>
      <c r="F20" s="705">
        <v>14.106554510919883</v>
      </c>
      <c r="G20" s="706">
        <v>13.149979725226707</v>
      </c>
      <c r="I20" s="242"/>
    </row>
    <row r="21" spans="1:9" ht="17.399999999999999" x14ac:dyDescent="0.45">
      <c r="A21" s="195"/>
      <c r="C21" s="433">
        <v>2015</v>
      </c>
      <c r="D21" s="704">
        <v>42.93</v>
      </c>
      <c r="E21" s="705">
        <v>13.377338072749625</v>
      </c>
      <c r="F21" s="705">
        <v>15.333379461666684</v>
      </c>
      <c r="G21" s="706">
        <v>14.217578965128611</v>
      </c>
      <c r="I21" s="242"/>
    </row>
    <row r="22" spans="1:9" ht="17.399999999999999" x14ac:dyDescent="0.45">
      <c r="A22" s="195"/>
      <c r="C22" s="433">
        <v>2016</v>
      </c>
      <c r="D22" s="704">
        <v>43.546085852572745</v>
      </c>
      <c r="E22" s="705">
        <v>13.538922113150559</v>
      </c>
      <c r="F22" s="705">
        <v>15.615287984950028</v>
      </c>
      <c r="G22" s="706">
        <v>14.391875754472164</v>
      </c>
      <c r="I22" s="154"/>
    </row>
    <row r="23" spans="1:9" ht="17.399999999999999" x14ac:dyDescent="0.45">
      <c r="A23" s="195"/>
      <c r="C23" s="433">
        <v>2017</v>
      </c>
      <c r="D23" s="704">
        <v>43.464910882462028</v>
      </c>
      <c r="E23" s="705">
        <v>13.263291493670703</v>
      </c>
      <c r="F23" s="705">
        <v>15.720000069576439</v>
      </c>
      <c r="G23" s="706">
        <v>14.481619319214884</v>
      </c>
      <c r="I23" s="154"/>
    </row>
    <row r="24" spans="1:9" ht="17.399999999999999" x14ac:dyDescent="0.45">
      <c r="A24" s="195"/>
      <c r="C24" s="433">
        <v>2018</v>
      </c>
      <c r="D24" s="704">
        <v>43.07</v>
      </c>
      <c r="E24" s="705">
        <v>13.36</v>
      </c>
      <c r="F24" s="705">
        <v>14.95</v>
      </c>
      <c r="G24" s="706">
        <v>14.76</v>
      </c>
      <c r="I24" s="154"/>
    </row>
    <row r="25" spans="1:9" ht="17.399999999999999" x14ac:dyDescent="0.45">
      <c r="A25" s="195"/>
      <c r="C25" s="433">
        <v>2019</v>
      </c>
      <c r="D25" s="704">
        <v>43.18</v>
      </c>
      <c r="E25" s="705">
        <v>13.2</v>
      </c>
      <c r="F25" s="705">
        <v>14.51</v>
      </c>
      <c r="G25" s="706">
        <v>15.47</v>
      </c>
      <c r="I25" s="154"/>
    </row>
    <row r="26" spans="1:9" ht="17.399999999999999" x14ac:dyDescent="0.45">
      <c r="A26" s="195"/>
      <c r="C26" s="2774">
        <v>2020</v>
      </c>
      <c r="D26" s="704">
        <v>45.21</v>
      </c>
      <c r="E26" s="705">
        <v>14.24</v>
      </c>
      <c r="F26" s="705">
        <v>14.34</v>
      </c>
      <c r="G26" s="706">
        <v>16.63</v>
      </c>
      <c r="I26" s="154"/>
    </row>
    <row r="27" spans="1:9" s="2497" customFormat="1" ht="17.399999999999999" x14ac:dyDescent="0.45">
      <c r="A27" s="2500"/>
      <c r="C27" s="2774">
        <v>2021</v>
      </c>
      <c r="D27" s="704">
        <v>45.6</v>
      </c>
      <c r="E27" s="705">
        <v>14.52</v>
      </c>
      <c r="F27" s="705">
        <v>13.96</v>
      </c>
      <c r="G27" s="706">
        <v>17.12</v>
      </c>
      <c r="I27" s="154"/>
    </row>
    <row r="28" spans="1:9" s="2497" customFormat="1" ht="17.399999999999999" x14ac:dyDescent="0.45">
      <c r="A28" s="2500"/>
      <c r="C28" s="471">
        <v>2022</v>
      </c>
      <c r="D28" s="708">
        <v>45.41</v>
      </c>
      <c r="E28" s="709">
        <v>14.63</v>
      </c>
      <c r="F28" s="709">
        <v>13.77</v>
      </c>
      <c r="G28" s="35">
        <v>17.010000000000002</v>
      </c>
      <c r="I28" s="154"/>
    </row>
    <row r="29" spans="1:9" ht="17.399999999999999" x14ac:dyDescent="0.45">
      <c r="A29" s="195"/>
      <c r="C29" s="22" t="s">
        <v>6630</v>
      </c>
      <c r="D29" s="22"/>
      <c r="E29" s="22"/>
      <c r="F29" s="22"/>
      <c r="G29" s="22"/>
      <c r="I29" s="154"/>
    </row>
    <row r="30" spans="1:9" ht="15" x14ac:dyDescent="0.4">
      <c r="A30" s="195"/>
      <c r="D30" s="243"/>
      <c r="E30" s="244"/>
      <c r="F30" s="244"/>
      <c r="G30" s="244"/>
    </row>
    <row r="31" spans="1:9" x14ac:dyDescent="0.35">
      <c r="A31" s="195"/>
    </row>
    <row r="32" spans="1:9" ht="18.600000000000001" x14ac:dyDescent="0.35">
      <c r="A32" s="195"/>
      <c r="C32" s="300" t="s">
        <v>6631</v>
      </c>
    </row>
    <row r="33" spans="1:1" x14ac:dyDescent="0.35">
      <c r="A33" s="195"/>
    </row>
    <row r="34" spans="1:1" x14ac:dyDescent="0.35">
      <c r="A34" s="195"/>
    </row>
    <row r="35" spans="1:1" x14ac:dyDescent="0.35">
      <c r="A35" s="195"/>
    </row>
    <row r="36" spans="1:1" x14ac:dyDescent="0.35">
      <c r="A36" s="195"/>
    </row>
    <row r="37" spans="1:1" x14ac:dyDescent="0.35">
      <c r="A37" s="195"/>
    </row>
    <row r="38" spans="1:1" x14ac:dyDescent="0.35">
      <c r="A38" s="195"/>
    </row>
    <row r="39" spans="1:1" x14ac:dyDescent="0.35">
      <c r="A39" s="195"/>
    </row>
    <row r="40" spans="1:1" x14ac:dyDescent="0.35">
      <c r="A40" s="195"/>
    </row>
    <row r="41" spans="1:1" x14ac:dyDescent="0.35">
      <c r="A41" s="195"/>
    </row>
    <row r="42" spans="1:1" x14ac:dyDescent="0.35">
      <c r="A42" s="195"/>
    </row>
    <row r="43" spans="1:1" x14ac:dyDescent="0.35">
      <c r="A43" s="195"/>
    </row>
    <row r="53" spans="3:3" ht="17.399999999999999" x14ac:dyDescent="0.35">
      <c r="C53" s="73" t="s">
        <v>6632</v>
      </c>
    </row>
  </sheetData>
  <mergeCells count="9">
    <mergeCell ref="A6:B6"/>
    <mergeCell ref="C6:P6"/>
    <mergeCell ref="C1:D1"/>
    <mergeCell ref="A3:B3"/>
    <mergeCell ref="C3:P3"/>
    <mergeCell ref="A4:B4"/>
    <mergeCell ref="C4:P4"/>
    <mergeCell ref="A5:B5"/>
    <mergeCell ref="C5:P5"/>
  </mergeCells>
  <hyperlinks>
    <hyperlink ref="A1" location="'ODS 1.'!A1" display="REGRESAR" xr:uid="{00000000-0004-0000-1900-000000000000}"/>
    <hyperlink ref="C1" location="'Metadato 1.a.2'!A1" display="VER METADATO" xr:uid="{00000000-0004-0000-1900-000001000000}"/>
  </hyperlinks>
  <pageMargins left="0.7" right="0.7" top="0.75" bottom="0.75" header="0.3" footer="0.3"/>
  <pageSetup orientation="portrait" r:id="rId1"/>
  <drawing r:id="rId2"/>
</worksheet>
</file>

<file path=xl/worksheets/sheet2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1-000000000000}">
  <sheetPr codeName="Hoja256">
    <tabColor theme="5"/>
  </sheetPr>
  <dimension ref="A1:P12"/>
  <sheetViews>
    <sheetView showGridLines="0" workbookViewId="0">
      <pane ySplit="1" topLeftCell="A2" activePane="bottomLeft" state="frozen"/>
      <selection pane="bottomLeft" activeCell="E13" sqref="E13"/>
    </sheetView>
  </sheetViews>
  <sheetFormatPr baseColWidth="10" defaultColWidth="11.44140625" defaultRowHeight="17.399999999999999" x14ac:dyDescent="0.45"/>
  <cols>
    <col min="1" max="2" width="15.21875" style="178" customWidth="1"/>
    <col min="3" max="3" width="11.77734375" style="1271" customWidth="1"/>
    <col min="4" max="5" width="11.77734375" style="178" customWidth="1"/>
    <col min="6" max="16384" width="11.44140625" style="178"/>
  </cols>
  <sheetData>
    <row r="1" spans="1:16" s="1260" customFormat="1" ht="18.600000000000001" x14ac:dyDescent="0.45">
      <c r="A1" s="576" t="s">
        <v>337</v>
      </c>
      <c r="B1" s="1321"/>
      <c r="C1" s="3119" t="s">
        <v>430</v>
      </c>
      <c r="D1" s="3119"/>
    </row>
    <row r="2" spans="1:16" s="1260" customFormat="1" ht="18.600000000000001" x14ac:dyDescent="0.45">
      <c r="C2" s="1299"/>
    </row>
    <row r="3" spans="1:16" s="1260" customFormat="1" ht="19.8" customHeight="1" x14ac:dyDescent="0.45">
      <c r="A3" s="3897" t="s">
        <v>339</v>
      </c>
      <c r="B3" s="3900"/>
      <c r="C3" s="3897" t="s">
        <v>1615</v>
      </c>
      <c r="D3" s="3899"/>
      <c r="E3" s="3899"/>
      <c r="F3" s="3899"/>
      <c r="G3" s="3899"/>
      <c r="H3" s="3899"/>
      <c r="I3" s="3899"/>
      <c r="J3" s="3899"/>
      <c r="K3" s="3899"/>
      <c r="L3" s="3899"/>
      <c r="M3" s="3899"/>
      <c r="N3" s="3899"/>
      <c r="O3" s="3899"/>
      <c r="P3" s="3899"/>
    </row>
    <row r="4" spans="1:16" s="1260" customFormat="1" ht="33.6" customHeight="1" x14ac:dyDescent="0.45">
      <c r="A4" s="3897" t="s">
        <v>340</v>
      </c>
      <c r="B4" s="3898"/>
      <c r="C4" s="3897" t="s">
        <v>102</v>
      </c>
      <c r="D4" s="3899"/>
      <c r="E4" s="3899"/>
      <c r="F4" s="3899"/>
      <c r="G4" s="3899"/>
      <c r="H4" s="3899"/>
      <c r="I4" s="3899"/>
      <c r="J4" s="3899"/>
      <c r="K4" s="3899"/>
      <c r="L4" s="3899"/>
      <c r="M4" s="3899"/>
      <c r="N4" s="3899"/>
      <c r="O4" s="3899"/>
      <c r="P4" s="3899"/>
    </row>
    <row r="5" spans="1:16" s="1260" customFormat="1" ht="20.399999999999999" customHeight="1" x14ac:dyDescent="0.45">
      <c r="A5" s="3897" t="s">
        <v>341</v>
      </c>
      <c r="B5" s="3898"/>
      <c r="C5" s="3897" t="s">
        <v>4058</v>
      </c>
      <c r="D5" s="3899"/>
      <c r="E5" s="3899"/>
      <c r="F5" s="3899"/>
      <c r="G5" s="3899"/>
      <c r="H5" s="3899"/>
      <c r="I5" s="3899"/>
      <c r="J5" s="3899"/>
      <c r="K5" s="3899"/>
      <c r="L5" s="3899"/>
      <c r="M5" s="3899"/>
      <c r="N5" s="3899"/>
      <c r="O5" s="3899"/>
      <c r="P5" s="3899"/>
    </row>
    <row r="6" spans="1:16" s="1260" customFormat="1" ht="18.600000000000001" x14ac:dyDescent="0.45">
      <c r="A6" s="3897" t="s">
        <v>417</v>
      </c>
      <c r="B6" s="3898"/>
      <c r="C6" s="3897"/>
      <c r="D6" s="3899"/>
      <c r="E6" s="3899"/>
      <c r="F6" s="3899"/>
      <c r="G6" s="3899"/>
      <c r="H6" s="3899"/>
      <c r="I6" s="3899"/>
      <c r="J6" s="3899"/>
      <c r="K6" s="3899"/>
      <c r="L6" s="3899"/>
      <c r="M6" s="3899"/>
      <c r="N6" s="3899"/>
      <c r="O6" s="3899"/>
      <c r="P6" s="3899"/>
    </row>
    <row r="7" spans="1:16" s="1260" customFormat="1" ht="18.600000000000001" x14ac:dyDescent="0.45">
      <c r="C7" s="1299"/>
    </row>
    <row r="8" spans="1:16" s="1260" customFormat="1" ht="18.600000000000001" x14ac:dyDescent="0.45">
      <c r="C8" s="1299"/>
    </row>
    <row r="9" spans="1:16" s="1260" customFormat="1" ht="11.25" customHeight="1" x14ac:dyDescent="0.45">
      <c r="C9" s="3203" t="s">
        <v>455</v>
      </c>
      <c r="D9" s="3203"/>
      <c r="E9" s="3203"/>
      <c r="F9" s="3203"/>
      <c r="G9" s="3203"/>
      <c r="H9" s="3203"/>
      <c r="I9" s="3203"/>
      <c r="J9" s="3203"/>
      <c r="K9" s="3203"/>
      <c r="L9" s="3203"/>
      <c r="M9" s="3203"/>
      <c r="N9" s="3203"/>
      <c r="O9" s="3203"/>
      <c r="P9" s="3203"/>
    </row>
    <row r="10" spans="1:16" s="1260" customFormat="1" ht="11.25" customHeight="1" x14ac:dyDescent="0.45">
      <c r="C10" s="3203"/>
      <c r="D10" s="3203"/>
      <c r="E10" s="3203"/>
      <c r="F10" s="3203"/>
      <c r="G10" s="3203"/>
      <c r="H10" s="3203"/>
      <c r="I10" s="3203"/>
      <c r="J10" s="3203"/>
      <c r="K10" s="3203"/>
      <c r="L10" s="3203"/>
      <c r="M10" s="3203"/>
      <c r="N10" s="3203"/>
      <c r="O10" s="3203"/>
      <c r="P10" s="3203"/>
    </row>
    <row r="11" spans="1:16" x14ac:dyDescent="0.45">
      <c r="C11" s="1418"/>
      <c r="D11" s="1418"/>
      <c r="E11" s="1418"/>
    </row>
    <row r="12" spans="1:16" x14ac:dyDescent="0.45">
      <c r="C12" s="1628"/>
      <c r="D12" s="627"/>
      <c r="E12" s="627"/>
    </row>
  </sheetData>
  <mergeCells count="10">
    <mergeCell ref="A6:B6"/>
    <mergeCell ref="C6:P6"/>
    <mergeCell ref="C9:P10"/>
    <mergeCell ref="C1:D1"/>
    <mergeCell ref="A3:B3"/>
    <mergeCell ref="C3:P3"/>
    <mergeCell ref="A4:B4"/>
    <mergeCell ref="C4:P4"/>
    <mergeCell ref="A5:B5"/>
    <mergeCell ref="C5:P5"/>
  </mergeCells>
  <hyperlinks>
    <hyperlink ref="A1" location="'ODS 9.'!A1" display="REGRESAR" xr:uid="{00000000-0004-0000-0301-000000000000}"/>
    <hyperlink ref="C1:D1" location="'Metadato 9.1.1'!A1" display="VER METADATO" xr:uid="{00000000-0004-0000-0301-000001000000}"/>
  </hyperlinks>
  <pageMargins left="0.7" right="0.7" top="0.75" bottom="0.75" header="0.3" footer="0.3"/>
</worksheet>
</file>

<file path=xl/worksheets/sheet2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1-000000000000}">
  <sheetPr codeName="Hoja257">
    <tabColor theme="0" tint="-0.499984740745262"/>
  </sheetPr>
  <dimension ref="A1:F36"/>
  <sheetViews>
    <sheetView showGridLines="0" zoomScaleNormal="100" workbookViewId="0">
      <pane ySplit="1" topLeftCell="A2" activePane="bottomLeft" state="frozen"/>
      <selection pane="bottomLeft" activeCell="F10" sqref="F10"/>
    </sheetView>
  </sheetViews>
  <sheetFormatPr baseColWidth="10" defaultColWidth="11.44140625" defaultRowHeight="17.399999999999999" x14ac:dyDescent="0.3"/>
  <cols>
    <col min="1" max="1" width="11.44140625" style="1305"/>
    <col min="2" max="2" width="26.44140625" style="1305" customWidth="1"/>
    <col min="3" max="3" width="24" style="1305" customWidth="1"/>
    <col min="4" max="4" width="85.77734375" style="1305" customWidth="1"/>
    <col min="5" max="5" width="11.44140625" style="1305"/>
    <col min="6" max="6" width="7.21875" style="1305" customWidth="1"/>
    <col min="7" max="16384" width="11.44140625" style="1305"/>
  </cols>
  <sheetData>
    <row r="1" spans="1:6" x14ac:dyDescent="0.3">
      <c r="B1" s="481" t="s">
        <v>337</v>
      </c>
    </row>
    <row r="2" spans="1:6" ht="18" thickBot="1" x14ac:dyDescent="0.35"/>
    <row r="3" spans="1:6" ht="23.25" customHeight="1" thickBot="1" x14ac:dyDescent="0.35">
      <c r="B3" s="3901" t="s">
        <v>370</v>
      </c>
      <c r="C3" s="3901"/>
      <c r="D3" s="3901"/>
      <c r="F3" s="1267" t="s">
        <v>471</v>
      </c>
    </row>
    <row r="4" spans="1:6" ht="36" customHeight="1" x14ac:dyDescent="0.3">
      <c r="A4" s="1306"/>
      <c r="B4" s="3142" t="s">
        <v>449</v>
      </c>
      <c r="C4" s="3142"/>
      <c r="D4" s="44" t="s">
        <v>30</v>
      </c>
    </row>
    <row r="5" spans="1:6" ht="52.2" x14ac:dyDescent="0.3">
      <c r="B5" s="3142" t="s">
        <v>373</v>
      </c>
      <c r="C5" s="3142"/>
      <c r="D5" s="44" t="s">
        <v>102</v>
      </c>
    </row>
    <row r="6" spans="1:6" x14ac:dyDescent="0.3">
      <c r="B6" s="3142" t="s">
        <v>374</v>
      </c>
      <c r="C6" s="3142"/>
      <c r="D6" s="45" t="s">
        <v>1603</v>
      </c>
    </row>
    <row r="7" spans="1:6" x14ac:dyDescent="0.3">
      <c r="B7" s="3143" t="s">
        <v>375</v>
      </c>
      <c r="C7" s="3143"/>
      <c r="D7" s="46" t="s">
        <v>4058</v>
      </c>
    </row>
    <row r="8" spans="1:6" x14ac:dyDescent="0.3">
      <c r="B8" s="3143" t="s">
        <v>2480</v>
      </c>
      <c r="C8" s="3143"/>
      <c r="D8" s="1266" t="s">
        <v>2592</v>
      </c>
    </row>
    <row r="9" spans="1:6" x14ac:dyDescent="0.45">
      <c r="B9" s="178"/>
      <c r="C9" s="178"/>
      <c r="D9" s="178"/>
    </row>
    <row r="10" spans="1:6" ht="23.25" customHeight="1" x14ac:dyDescent="0.3">
      <c r="B10" s="3901" t="s">
        <v>376</v>
      </c>
      <c r="C10" s="3901"/>
      <c r="D10" s="3901"/>
    </row>
    <row r="11" spans="1:6" x14ac:dyDescent="0.3">
      <c r="B11" s="3185" t="s">
        <v>377</v>
      </c>
      <c r="C11" s="3156"/>
      <c r="D11" s="44"/>
    </row>
    <row r="12" spans="1:6" ht="34.799999999999997" x14ac:dyDescent="0.3">
      <c r="B12" s="3143" t="s">
        <v>379</v>
      </c>
      <c r="C12" s="3143"/>
      <c r="D12" s="661" t="s">
        <v>1616</v>
      </c>
    </row>
    <row r="13" spans="1:6" x14ac:dyDescent="0.3">
      <c r="B13" s="3142" t="s">
        <v>380</v>
      </c>
      <c r="C13" s="3142"/>
      <c r="D13" s="57" t="s">
        <v>1603</v>
      </c>
    </row>
    <row r="14" spans="1:6" x14ac:dyDescent="0.3">
      <c r="B14" s="3142" t="s">
        <v>381</v>
      </c>
      <c r="C14" s="3156"/>
      <c r="D14" s="603" t="s">
        <v>18</v>
      </c>
    </row>
    <row r="15" spans="1:6" x14ac:dyDescent="0.3">
      <c r="B15" s="3142" t="s">
        <v>382</v>
      </c>
      <c r="C15" s="3142"/>
      <c r="D15" s="44"/>
    </row>
    <row r="16" spans="1:6" x14ac:dyDescent="0.3">
      <c r="B16" s="3142" t="s">
        <v>383</v>
      </c>
      <c r="C16" s="3142"/>
      <c r="D16" s="44"/>
    </row>
    <row r="17" spans="2:4" x14ac:dyDescent="0.3">
      <c r="B17" s="3142" t="s">
        <v>384</v>
      </c>
      <c r="C17" s="3142"/>
      <c r="D17" s="57"/>
    </row>
    <row r="18" spans="2:4" x14ac:dyDescent="0.3">
      <c r="B18" s="3143" t="s">
        <v>386</v>
      </c>
      <c r="C18" s="3143"/>
      <c r="D18" s="44"/>
    </row>
    <row r="19" spans="2:4" x14ac:dyDescent="0.3">
      <c r="B19" s="3144" t="s">
        <v>387</v>
      </c>
      <c r="C19" s="3145"/>
      <c r="D19" s="57"/>
    </row>
    <row r="20" spans="2:4" x14ac:dyDescent="0.3">
      <c r="B20" s="3142" t="s">
        <v>388</v>
      </c>
      <c r="C20" s="3142"/>
      <c r="D20" s="44"/>
    </row>
    <row r="21" spans="2:4" x14ac:dyDescent="0.3">
      <c r="B21" s="3146" t="s">
        <v>390</v>
      </c>
      <c r="C21" s="54" t="s">
        <v>391</v>
      </c>
      <c r="D21" s="44"/>
    </row>
    <row r="22" spans="2:4" x14ac:dyDescent="0.3">
      <c r="B22" s="3147"/>
      <c r="C22" s="577" t="s">
        <v>393</v>
      </c>
      <c r="D22" s="57"/>
    </row>
    <row r="23" spans="2:4" x14ac:dyDescent="0.3">
      <c r="B23" s="3142" t="s">
        <v>395</v>
      </c>
      <c r="C23" s="3142"/>
      <c r="D23" s="44"/>
    </row>
    <row r="24" spans="2:4" x14ac:dyDescent="0.3">
      <c r="B24" s="3142" t="s">
        <v>397</v>
      </c>
      <c r="C24" s="3142"/>
      <c r="D24" s="44"/>
    </row>
    <row r="25" spans="2:4" x14ac:dyDescent="0.3">
      <c r="B25" s="3142" t="s">
        <v>399</v>
      </c>
      <c r="C25" s="3142"/>
      <c r="D25" s="57"/>
    </row>
    <row r="26" spans="2:4" x14ac:dyDescent="0.3">
      <c r="B26" s="3143" t="s">
        <v>401</v>
      </c>
      <c r="C26" s="3143"/>
      <c r="D26" s="44"/>
    </row>
    <row r="27" spans="2:4" x14ac:dyDescent="0.3">
      <c r="B27" s="3149" t="s">
        <v>403</v>
      </c>
      <c r="C27" s="3150"/>
      <c r="D27" s="44"/>
    </row>
    <row r="28" spans="2:4" ht="34.799999999999997" x14ac:dyDescent="0.3">
      <c r="B28" s="578" t="s">
        <v>404</v>
      </c>
      <c r="C28" s="579"/>
      <c r="D28" s="57" t="s">
        <v>1617</v>
      </c>
    </row>
    <row r="29" spans="2:4" x14ac:dyDescent="0.3">
      <c r="B29" s="3151" t="s">
        <v>405</v>
      </c>
      <c r="C29" s="3152"/>
      <c r="D29" s="61"/>
    </row>
    <row r="30" spans="2:4" x14ac:dyDescent="0.3">
      <c r="B30" s="62"/>
      <c r="C30" s="62"/>
      <c r="D30" s="63"/>
    </row>
    <row r="31" spans="2:4" ht="23.25" customHeight="1" x14ac:dyDescent="0.3">
      <c r="B31" s="3901" t="s">
        <v>406</v>
      </c>
      <c r="C31" s="3901"/>
      <c r="D31" s="3901"/>
    </row>
    <row r="32" spans="2:4" x14ac:dyDescent="0.3">
      <c r="B32" s="3149" t="s">
        <v>407</v>
      </c>
      <c r="C32" s="3150"/>
      <c r="D32" s="57"/>
    </row>
    <row r="33" spans="2:4" x14ac:dyDescent="0.3">
      <c r="B33" s="3149" t="s">
        <v>409</v>
      </c>
      <c r="C33" s="3150"/>
      <c r="D33" s="57"/>
    </row>
    <row r="34" spans="2:4" x14ac:dyDescent="0.3">
      <c r="B34" s="3149" t="s">
        <v>411</v>
      </c>
      <c r="C34" s="3150"/>
      <c r="D34" s="83"/>
    </row>
    <row r="35" spans="2:4" x14ac:dyDescent="0.3">
      <c r="B35" s="3149" t="s">
        <v>413</v>
      </c>
      <c r="C35" s="3150"/>
      <c r="D35" s="157"/>
    </row>
    <row r="36" spans="2:4" x14ac:dyDescent="0.3">
      <c r="B36" s="3149" t="s">
        <v>415</v>
      </c>
      <c r="C36" s="3150"/>
      <c r="D36" s="57"/>
    </row>
  </sheetData>
  <mergeCells count="30">
    <mergeCell ref="B16:C16"/>
    <mergeCell ref="B3:D3"/>
    <mergeCell ref="B4:C4"/>
    <mergeCell ref="B5:C5"/>
    <mergeCell ref="B6:C6"/>
    <mergeCell ref="B7:C7"/>
    <mergeCell ref="B10:D10"/>
    <mergeCell ref="B11:C11"/>
    <mergeCell ref="B12:C12"/>
    <mergeCell ref="B13:C13"/>
    <mergeCell ref="B14:C14"/>
    <mergeCell ref="B15:C15"/>
    <mergeCell ref="B8:C8"/>
    <mergeCell ref="B31:D31"/>
    <mergeCell ref="B17:C17"/>
    <mergeCell ref="B18:C18"/>
    <mergeCell ref="B19:C19"/>
    <mergeCell ref="B20:C20"/>
    <mergeCell ref="B21:B22"/>
    <mergeCell ref="B23:C23"/>
    <mergeCell ref="B24:C24"/>
    <mergeCell ref="B25:C25"/>
    <mergeCell ref="B26:C26"/>
    <mergeCell ref="B27:C27"/>
    <mergeCell ref="B29:C29"/>
    <mergeCell ref="B32:C32"/>
    <mergeCell ref="B33:C33"/>
    <mergeCell ref="B34:C34"/>
    <mergeCell ref="B35:C35"/>
    <mergeCell ref="B36:C36"/>
  </mergeCells>
  <dataValidations count="6">
    <dataValidation type="list" allowBlank="1" showInputMessage="1" showErrorMessage="1" sqref="D4" xr:uid="{00000000-0002-0000-0401-000000000000}">
      <formula1>ODS</formula1>
    </dataValidation>
    <dataValidation type="list" allowBlank="1" showInputMessage="1" showErrorMessage="1" sqref="D5" xr:uid="{00000000-0002-0000-0401-000001000000}">
      <formula1>Metas_ODS</formula1>
    </dataValidation>
    <dataValidation type="list" allowBlank="1" showInputMessage="1" showErrorMessage="1" sqref="D6" xr:uid="{00000000-0002-0000-0401-000002000000}">
      <formula1>Numero_indicador</formula1>
    </dataValidation>
    <dataValidation type="list" allowBlank="1" showInputMessage="1" showErrorMessage="1" sqref="D7" xr:uid="{00000000-0002-0000-0401-000003000000}">
      <formula1>Nombre_indicador_ODS</formula1>
    </dataValidation>
    <dataValidation type="list" allowBlank="1" showInputMessage="1" showErrorMessage="1" sqref="D14" xr:uid="{00000000-0002-0000-0401-000004000000}">
      <formula1>Tipo_indicador</formula1>
    </dataValidation>
    <dataValidation type="list" allowBlank="1" showInputMessage="1" showErrorMessage="1" sqref="D25" xr:uid="{00000000-0002-0000-0401-000005000000}">
      <formula1>Tipo_operación</formula1>
    </dataValidation>
  </dataValidations>
  <hyperlinks>
    <hyperlink ref="B1" location="'9.1.1'!A1" display="REGRESAR" xr:uid="{00000000-0004-0000-0401-000000000000}"/>
    <hyperlink ref="D8" r:id="rId1" xr:uid="{00000000-0004-0000-0401-000001000000}"/>
  </hyperlinks>
  <pageMargins left="0.7" right="0.7" top="0.75" bottom="0.75" header="0.3" footer="0.3"/>
</worksheet>
</file>

<file path=xl/worksheets/sheet2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1-000000000000}">
  <sheetPr codeName="Hoja258">
    <tabColor theme="5"/>
  </sheetPr>
  <dimension ref="A1:O10"/>
  <sheetViews>
    <sheetView showGridLines="0" workbookViewId="0">
      <pane ySplit="1" topLeftCell="A2" activePane="bottomLeft" state="frozen"/>
      <selection activeCell="B1" sqref="B1"/>
      <selection pane="bottomLeft" activeCell="G15" sqref="G15"/>
    </sheetView>
  </sheetViews>
  <sheetFormatPr baseColWidth="10" defaultColWidth="11.44140625" defaultRowHeight="18.600000000000001" x14ac:dyDescent="0.45"/>
  <cols>
    <col min="1" max="1" width="15.21875" style="1260" customWidth="1"/>
    <col min="2" max="2" width="20" style="1260" customWidth="1"/>
    <col min="3" max="3" width="11.77734375" style="1299" customWidth="1"/>
    <col min="4" max="6" width="11.77734375" style="1260" customWidth="1"/>
    <col min="7" max="16384" width="11.44140625" style="1260"/>
  </cols>
  <sheetData>
    <row r="1" spans="1:15" x14ac:dyDescent="0.45">
      <c r="A1" s="576" t="s">
        <v>337</v>
      </c>
      <c r="B1" s="1321"/>
      <c r="C1" s="3119" t="s">
        <v>430</v>
      </c>
      <c r="D1" s="3119"/>
    </row>
    <row r="3" spans="1:15" x14ac:dyDescent="0.45">
      <c r="A3" s="3897" t="s">
        <v>339</v>
      </c>
      <c r="B3" s="3900"/>
      <c r="C3" s="3897" t="s">
        <v>1615</v>
      </c>
      <c r="D3" s="3899"/>
      <c r="E3" s="3899"/>
      <c r="F3" s="3899"/>
      <c r="G3" s="3899"/>
      <c r="H3" s="3899"/>
      <c r="I3" s="3899"/>
      <c r="J3" s="3899"/>
      <c r="K3" s="3899"/>
      <c r="L3" s="3899"/>
      <c r="M3" s="3899"/>
      <c r="N3" s="3899"/>
      <c r="O3" s="3899"/>
    </row>
    <row r="4" spans="1:15" ht="38.4" customHeight="1" x14ac:dyDescent="0.45">
      <c r="A4" s="3897" t="s">
        <v>340</v>
      </c>
      <c r="B4" s="3898"/>
      <c r="C4" s="3897" t="s">
        <v>102</v>
      </c>
      <c r="D4" s="3899"/>
      <c r="E4" s="3899"/>
      <c r="F4" s="3899"/>
      <c r="G4" s="3899"/>
      <c r="H4" s="3899"/>
      <c r="I4" s="3899"/>
      <c r="J4" s="3899"/>
      <c r="K4" s="3899"/>
      <c r="L4" s="3899"/>
      <c r="M4" s="3899"/>
      <c r="N4" s="3899"/>
      <c r="O4" s="3899"/>
    </row>
    <row r="5" spans="1:15" x14ac:dyDescent="0.45">
      <c r="A5" s="3897" t="s">
        <v>341</v>
      </c>
      <c r="B5" s="3898"/>
      <c r="C5" s="3897" t="s">
        <v>4059</v>
      </c>
      <c r="D5" s="3899"/>
      <c r="E5" s="3899"/>
      <c r="F5" s="3899"/>
      <c r="G5" s="3899"/>
      <c r="H5" s="3899"/>
      <c r="I5" s="3899"/>
      <c r="J5" s="3899"/>
      <c r="K5" s="3899"/>
      <c r="L5" s="3899"/>
      <c r="M5" s="3899"/>
      <c r="N5" s="3899"/>
      <c r="O5" s="3899"/>
    </row>
    <row r="6" spans="1:15" x14ac:dyDescent="0.45">
      <c r="A6" s="3897" t="s">
        <v>417</v>
      </c>
      <c r="B6" s="3898"/>
      <c r="C6" s="3897" t="s">
        <v>454</v>
      </c>
      <c r="D6" s="3899"/>
      <c r="E6" s="3899"/>
      <c r="F6" s="3899"/>
      <c r="G6" s="3899"/>
      <c r="H6" s="3899"/>
      <c r="I6" s="3899"/>
      <c r="J6" s="3899"/>
      <c r="K6" s="3899"/>
      <c r="L6" s="3899"/>
      <c r="M6" s="3899"/>
      <c r="N6" s="3899"/>
      <c r="O6" s="3899"/>
    </row>
    <row r="7" spans="1:15" x14ac:dyDescent="0.45">
      <c r="A7" s="1325"/>
    </row>
    <row r="8" spans="1:15" x14ac:dyDescent="0.45">
      <c r="A8" s="1325"/>
    </row>
    <row r="9" spans="1:15" ht="11.25" customHeight="1" x14ac:dyDescent="0.45">
      <c r="C9" s="3203" t="s">
        <v>455</v>
      </c>
      <c r="D9" s="3203"/>
      <c r="E9" s="3203"/>
      <c r="F9" s="3203"/>
      <c r="G9" s="3203"/>
      <c r="H9" s="3203"/>
      <c r="I9" s="3203"/>
      <c r="J9" s="3203"/>
      <c r="K9" s="3203"/>
      <c r="L9" s="3203"/>
      <c r="M9" s="3203"/>
      <c r="N9" s="3203"/>
      <c r="O9" s="3203"/>
    </row>
    <row r="10" spans="1:15" ht="11.25" customHeight="1" x14ac:dyDescent="0.45">
      <c r="C10" s="3203"/>
      <c r="D10" s="3203"/>
      <c r="E10" s="3203"/>
      <c r="F10" s="3203"/>
      <c r="G10" s="3203"/>
      <c r="H10" s="3203"/>
      <c r="I10" s="3203"/>
      <c r="J10" s="3203"/>
      <c r="K10" s="3203"/>
      <c r="L10" s="3203"/>
      <c r="M10" s="3203"/>
      <c r="N10" s="3203"/>
      <c r="O10" s="3203"/>
    </row>
  </sheetData>
  <mergeCells count="10">
    <mergeCell ref="A6:B6"/>
    <mergeCell ref="C6:O6"/>
    <mergeCell ref="C9:O10"/>
    <mergeCell ref="C1:D1"/>
    <mergeCell ref="A3:B3"/>
    <mergeCell ref="C3:O3"/>
    <mergeCell ref="A4:B4"/>
    <mergeCell ref="C4:O4"/>
    <mergeCell ref="A5:B5"/>
    <mergeCell ref="C5:O5"/>
  </mergeCells>
  <hyperlinks>
    <hyperlink ref="A1" location="'ODS 9.'!A1" display="REGRESAR" xr:uid="{00000000-0004-0000-0501-000000000000}"/>
    <hyperlink ref="C1:D1" location="'Metadato 9.1.2'!A1" display="VER METADATO" xr:uid="{00000000-0004-0000-0501-000001000000}"/>
  </hyperlinks>
  <pageMargins left="0.7" right="0.7" top="0.75" bottom="0.75" header="0.3" footer="0.3"/>
</worksheet>
</file>

<file path=xl/worksheets/sheet2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1-000000000000}">
  <sheetPr codeName="Hoja259">
    <tabColor theme="0" tint="-0.499984740745262"/>
  </sheetPr>
  <dimension ref="A1:F36"/>
  <sheetViews>
    <sheetView showGridLines="0" zoomScaleNormal="100" workbookViewId="0">
      <pane ySplit="1" topLeftCell="A2" activePane="bottomLeft" state="frozen"/>
      <selection pane="bottomLeft" activeCell="F13" sqref="F13"/>
    </sheetView>
  </sheetViews>
  <sheetFormatPr baseColWidth="10" defaultColWidth="11.44140625" defaultRowHeight="17.399999999999999" x14ac:dyDescent="0.3"/>
  <cols>
    <col min="1" max="1" width="11.44140625" style="1305"/>
    <col min="2" max="2" width="26.44140625" style="1305" customWidth="1"/>
    <col min="3" max="3" width="24" style="1305" customWidth="1"/>
    <col min="4" max="4" width="68.44140625" style="1305" customWidth="1"/>
    <col min="5" max="5" width="11.44140625" style="1305"/>
    <col min="6" max="6" width="7.21875" style="1305" customWidth="1"/>
    <col min="7" max="16384" width="11.44140625" style="1305"/>
  </cols>
  <sheetData>
    <row r="1" spans="1:6" x14ac:dyDescent="0.3">
      <c r="B1" s="481" t="s">
        <v>337</v>
      </c>
    </row>
    <row r="2" spans="1:6" ht="18" thickBot="1" x14ac:dyDescent="0.35"/>
    <row r="3" spans="1:6" ht="23.25" customHeight="1" thickBot="1" x14ac:dyDescent="0.35">
      <c r="B3" s="3901" t="s">
        <v>370</v>
      </c>
      <c r="C3" s="3901"/>
      <c r="D3" s="3901"/>
      <c r="F3" s="1267" t="s">
        <v>471</v>
      </c>
    </row>
    <row r="4" spans="1:6" ht="34.5" customHeight="1" x14ac:dyDescent="0.3">
      <c r="A4" s="1306"/>
      <c r="B4" s="3142" t="s">
        <v>449</v>
      </c>
      <c r="C4" s="3142"/>
      <c r="D4" s="44" t="s">
        <v>32</v>
      </c>
    </row>
    <row r="5" spans="1:6" ht="52.2" x14ac:dyDescent="0.3">
      <c r="B5" s="3142" t="s">
        <v>373</v>
      </c>
      <c r="C5" s="3142"/>
      <c r="D5" s="44" t="s">
        <v>102</v>
      </c>
    </row>
    <row r="6" spans="1:6" x14ac:dyDescent="0.3">
      <c r="B6" s="3142" t="s">
        <v>374</v>
      </c>
      <c r="C6" s="3142"/>
      <c r="D6" s="45" t="s">
        <v>150</v>
      </c>
    </row>
    <row r="7" spans="1:6" x14ac:dyDescent="0.3">
      <c r="B7" s="3143" t="s">
        <v>375</v>
      </c>
      <c r="C7" s="3143"/>
      <c r="D7" s="46" t="s">
        <v>4059</v>
      </c>
    </row>
    <row r="8" spans="1:6" x14ac:dyDescent="0.3">
      <c r="B8" s="3143" t="s">
        <v>2480</v>
      </c>
      <c r="C8" s="3143"/>
      <c r="D8" s="1266" t="s">
        <v>2593</v>
      </c>
    </row>
    <row r="9" spans="1:6" x14ac:dyDescent="0.45">
      <c r="B9" s="178"/>
      <c r="C9" s="178"/>
      <c r="D9" s="178"/>
    </row>
    <row r="10" spans="1:6" ht="23.25" customHeight="1" x14ac:dyDescent="0.3">
      <c r="B10" s="3901" t="s">
        <v>376</v>
      </c>
      <c r="C10" s="3901"/>
      <c r="D10" s="3901"/>
    </row>
    <row r="11" spans="1:6" x14ac:dyDescent="0.3">
      <c r="B11" s="3185" t="s">
        <v>377</v>
      </c>
      <c r="C11" s="3156"/>
      <c r="D11" s="44"/>
    </row>
    <row r="12" spans="1:6" x14ac:dyDescent="0.3">
      <c r="B12" s="3143" t="s">
        <v>379</v>
      </c>
      <c r="C12" s="3143"/>
      <c r="D12" s="661"/>
    </row>
    <row r="13" spans="1:6" x14ac:dyDescent="0.3">
      <c r="B13" s="3142" t="s">
        <v>380</v>
      </c>
      <c r="C13" s="3142"/>
      <c r="D13" s="603"/>
    </row>
    <row r="14" spans="1:6" x14ac:dyDescent="0.3">
      <c r="B14" s="3142" t="s">
        <v>381</v>
      </c>
      <c r="C14" s="3156"/>
      <c r="D14" s="603"/>
    </row>
    <row r="15" spans="1:6" x14ac:dyDescent="0.3">
      <c r="B15" s="3142" t="s">
        <v>382</v>
      </c>
      <c r="C15" s="3142"/>
      <c r="D15" s="44"/>
    </row>
    <row r="16" spans="1:6" x14ac:dyDescent="0.3">
      <c r="B16" s="3142" t="s">
        <v>383</v>
      </c>
      <c r="C16" s="3142"/>
      <c r="D16" s="44"/>
    </row>
    <row r="17" spans="2:4" x14ac:dyDescent="0.3">
      <c r="B17" s="3142" t="s">
        <v>384</v>
      </c>
      <c r="C17" s="3142"/>
      <c r="D17" s="57"/>
    </row>
    <row r="18" spans="2:4" x14ac:dyDescent="0.3">
      <c r="B18" s="3143" t="s">
        <v>386</v>
      </c>
      <c r="C18" s="3143"/>
      <c r="D18" s="44"/>
    </row>
    <row r="19" spans="2:4" x14ac:dyDescent="0.3">
      <c r="B19" s="3144" t="s">
        <v>387</v>
      </c>
      <c r="C19" s="3145"/>
      <c r="D19" s="57"/>
    </row>
    <row r="20" spans="2:4" x14ac:dyDescent="0.3">
      <c r="B20" s="3142" t="s">
        <v>388</v>
      </c>
      <c r="C20" s="3142"/>
      <c r="D20" s="44"/>
    </row>
    <row r="21" spans="2:4" x14ac:dyDescent="0.3">
      <c r="B21" s="3146" t="s">
        <v>390</v>
      </c>
      <c r="C21" s="54" t="s">
        <v>391</v>
      </c>
      <c r="D21" s="44"/>
    </row>
    <row r="22" spans="2:4" x14ac:dyDescent="0.3">
      <c r="B22" s="3147"/>
      <c r="C22" s="577" t="s">
        <v>393</v>
      </c>
      <c r="D22" s="57"/>
    </row>
    <row r="23" spans="2:4" x14ac:dyDescent="0.3">
      <c r="B23" s="3142" t="s">
        <v>395</v>
      </c>
      <c r="C23" s="3142"/>
      <c r="D23" s="44"/>
    </row>
    <row r="24" spans="2:4" x14ac:dyDescent="0.3">
      <c r="B24" s="3142" t="s">
        <v>397</v>
      </c>
      <c r="C24" s="3142"/>
      <c r="D24" s="45" t="s">
        <v>1618</v>
      </c>
    </row>
    <row r="25" spans="2:4" x14ac:dyDescent="0.3">
      <c r="B25" s="3142" t="s">
        <v>399</v>
      </c>
      <c r="C25" s="3142"/>
      <c r="D25" s="57"/>
    </row>
    <row r="26" spans="2:4" x14ac:dyDescent="0.3">
      <c r="B26" s="3143" t="s">
        <v>401</v>
      </c>
      <c r="C26" s="3143"/>
      <c r="D26" s="44"/>
    </row>
    <row r="27" spans="2:4" x14ac:dyDescent="0.3">
      <c r="B27" s="3149" t="s">
        <v>403</v>
      </c>
      <c r="C27" s="3150"/>
      <c r="D27" s="44"/>
    </row>
    <row r="28" spans="2:4" ht="87" x14ac:dyDescent="0.3">
      <c r="B28" s="578" t="s">
        <v>404</v>
      </c>
      <c r="C28" s="579"/>
      <c r="D28" s="57" t="s">
        <v>1619</v>
      </c>
    </row>
    <row r="29" spans="2:4" x14ac:dyDescent="0.3">
      <c r="B29" s="3151" t="s">
        <v>405</v>
      </c>
      <c r="C29" s="3152"/>
      <c r="D29" s="61"/>
    </row>
    <row r="30" spans="2:4" x14ac:dyDescent="0.3">
      <c r="B30" s="62"/>
      <c r="C30" s="62"/>
      <c r="D30" s="63"/>
    </row>
    <row r="31" spans="2:4" ht="23.25" customHeight="1" x14ac:dyDescent="0.3">
      <c r="B31" s="3901" t="s">
        <v>406</v>
      </c>
      <c r="C31" s="3901"/>
      <c r="D31" s="3901"/>
    </row>
    <row r="32" spans="2:4" x14ac:dyDescent="0.3">
      <c r="B32" s="3149" t="s">
        <v>407</v>
      </c>
      <c r="C32" s="3150"/>
      <c r="D32" s="57"/>
    </row>
    <row r="33" spans="2:4" x14ac:dyDescent="0.3">
      <c r="B33" s="3149" t="s">
        <v>409</v>
      </c>
      <c r="C33" s="3150"/>
      <c r="D33" s="57"/>
    </row>
    <row r="34" spans="2:4" x14ac:dyDescent="0.3">
      <c r="B34" s="3149" t="s">
        <v>411</v>
      </c>
      <c r="C34" s="3150"/>
      <c r="D34" s="83"/>
    </row>
    <row r="35" spans="2:4" x14ac:dyDescent="0.3">
      <c r="B35" s="3149" t="s">
        <v>413</v>
      </c>
      <c r="C35" s="3150"/>
      <c r="D35" s="157"/>
    </row>
    <row r="36" spans="2:4" x14ac:dyDescent="0.3">
      <c r="B36" s="3149" t="s">
        <v>415</v>
      </c>
      <c r="C36" s="3150"/>
      <c r="D36" s="57"/>
    </row>
  </sheetData>
  <mergeCells count="30">
    <mergeCell ref="B16:C16"/>
    <mergeCell ref="B3:D3"/>
    <mergeCell ref="B4:C4"/>
    <mergeCell ref="B5:C5"/>
    <mergeCell ref="B6:C6"/>
    <mergeCell ref="B7:C7"/>
    <mergeCell ref="B10:D10"/>
    <mergeCell ref="B11:C11"/>
    <mergeCell ref="B12:C12"/>
    <mergeCell ref="B13:C13"/>
    <mergeCell ref="B14:C14"/>
    <mergeCell ref="B15:C15"/>
    <mergeCell ref="B8:C8"/>
    <mergeCell ref="B31:D31"/>
    <mergeCell ref="B17:C17"/>
    <mergeCell ref="B18:C18"/>
    <mergeCell ref="B19:C19"/>
    <mergeCell ref="B20:C20"/>
    <mergeCell ref="B21:B22"/>
    <mergeCell ref="B23:C23"/>
    <mergeCell ref="B24:C24"/>
    <mergeCell ref="B25:C25"/>
    <mergeCell ref="B26:C26"/>
    <mergeCell ref="B27:C27"/>
    <mergeCell ref="B29:C29"/>
    <mergeCell ref="B32:C32"/>
    <mergeCell ref="B33:C33"/>
    <mergeCell ref="B34:C34"/>
    <mergeCell ref="B35:C35"/>
    <mergeCell ref="B36:C36"/>
  </mergeCells>
  <dataValidations count="7">
    <dataValidation allowBlank="1" showDropDown="1" showInputMessage="1" showErrorMessage="1" sqref="D13" xr:uid="{00000000-0002-0000-0601-000000000000}"/>
    <dataValidation type="list" allowBlank="1" showInputMessage="1" showErrorMessage="1" sqref="D4" xr:uid="{00000000-0002-0000-0601-000001000000}">
      <formula1>ODS</formula1>
    </dataValidation>
    <dataValidation type="list" allowBlank="1" showInputMessage="1" showErrorMessage="1" sqref="D5" xr:uid="{00000000-0002-0000-0601-000002000000}">
      <formula1>Metas_ODS</formula1>
    </dataValidation>
    <dataValidation type="list" allowBlank="1" showInputMessage="1" showErrorMessage="1" sqref="D6" xr:uid="{00000000-0002-0000-0601-000003000000}">
      <formula1>Numero_indicador</formula1>
    </dataValidation>
    <dataValidation type="list" allowBlank="1" showInputMessage="1" showErrorMessage="1" sqref="D7" xr:uid="{00000000-0002-0000-0601-000004000000}">
      <formula1>Nombre_indicador_ODS</formula1>
    </dataValidation>
    <dataValidation type="list" allowBlank="1" showInputMessage="1" showErrorMessage="1" sqref="D14" xr:uid="{00000000-0002-0000-0601-000005000000}">
      <formula1>Tipo_indicador</formula1>
    </dataValidation>
    <dataValidation type="list" allowBlank="1" showInputMessage="1" showErrorMessage="1" sqref="D25" xr:uid="{00000000-0002-0000-0601-000006000000}">
      <formula1>Tipo_operación</formula1>
    </dataValidation>
  </dataValidations>
  <hyperlinks>
    <hyperlink ref="B1" location="'9.1.2'!A1" display="REGRESAR" xr:uid="{00000000-0004-0000-0601-000000000000}"/>
    <hyperlink ref="D8" r:id="rId1" xr:uid="{00000000-0004-0000-0601-000001000000}"/>
  </hyperlinks>
  <pageMargins left="0.7" right="0.7" top="0.75" bottom="0.75" header="0.3" footer="0.3"/>
</worksheet>
</file>

<file path=xl/worksheets/sheet2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1-000000000000}">
  <sheetPr codeName="Hoja260"/>
  <dimension ref="A1:R45"/>
  <sheetViews>
    <sheetView showGridLines="0" workbookViewId="0">
      <pane ySplit="1" topLeftCell="A2" activePane="bottomLeft" state="frozen"/>
      <selection activeCell="B1" sqref="B1"/>
      <selection pane="bottomLeft"/>
    </sheetView>
  </sheetViews>
  <sheetFormatPr baseColWidth="10" defaultColWidth="11.44140625" defaultRowHeight="17.399999999999999" x14ac:dyDescent="0.45"/>
  <cols>
    <col min="1" max="2" width="15.44140625" style="178" customWidth="1"/>
    <col min="3" max="3" width="11.44140625" style="178"/>
    <col min="4" max="4" width="16.21875" style="178" customWidth="1"/>
    <col min="5" max="16384" width="11.44140625" style="178"/>
  </cols>
  <sheetData>
    <row r="1" spans="1:18" s="1260" customFormat="1" ht="18.600000000000001" x14ac:dyDescent="0.45">
      <c r="A1" s="576" t="s">
        <v>337</v>
      </c>
      <c r="C1" s="3119" t="s">
        <v>430</v>
      </c>
      <c r="D1" s="3119"/>
    </row>
    <row r="2" spans="1:18" s="1260" customFormat="1" ht="18.600000000000001" x14ac:dyDescent="0.45"/>
    <row r="3" spans="1:18" s="1260" customFormat="1" ht="19.8" customHeight="1" x14ac:dyDescent="0.45">
      <c r="A3" s="3897" t="s">
        <v>339</v>
      </c>
      <c r="B3" s="3900"/>
      <c r="C3" s="3897" t="s">
        <v>1615</v>
      </c>
      <c r="D3" s="3899"/>
      <c r="E3" s="3899"/>
      <c r="F3" s="3899"/>
      <c r="G3" s="3899"/>
      <c r="H3" s="3899"/>
      <c r="I3" s="3899"/>
      <c r="J3" s="3899"/>
      <c r="K3" s="3899"/>
      <c r="L3" s="3899"/>
      <c r="M3" s="3899"/>
      <c r="N3" s="3899"/>
      <c r="O3" s="3899"/>
      <c r="P3" s="3899"/>
      <c r="Q3" s="3899"/>
      <c r="R3" s="3899"/>
    </row>
    <row r="4" spans="1:18" s="1260" customFormat="1" ht="38.4" customHeight="1" x14ac:dyDescent="0.45">
      <c r="A4" s="3897" t="s">
        <v>340</v>
      </c>
      <c r="B4" s="3898"/>
      <c r="C4" s="3897" t="s">
        <v>103</v>
      </c>
      <c r="D4" s="3899"/>
      <c r="E4" s="3899"/>
      <c r="F4" s="3899"/>
      <c r="G4" s="3899"/>
      <c r="H4" s="3899"/>
      <c r="I4" s="3899"/>
      <c r="J4" s="3899"/>
      <c r="K4" s="3899"/>
      <c r="L4" s="3899"/>
      <c r="M4" s="3899"/>
      <c r="N4" s="3899"/>
      <c r="O4" s="3899"/>
      <c r="P4" s="3899"/>
      <c r="Q4" s="3899"/>
      <c r="R4" s="3899"/>
    </row>
    <row r="5" spans="1:18" s="1260" customFormat="1" ht="18.600000000000001" x14ac:dyDescent="0.45">
      <c r="A5" s="3897" t="s">
        <v>341</v>
      </c>
      <c r="B5" s="3898"/>
      <c r="C5" s="3897" t="s">
        <v>4241</v>
      </c>
      <c r="D5" s="3899"/>
      <c r="E5" s="3899"/>
      <c r="F5" s="3899"/>
      <c r="G5" s="3899"/>
      <c r="H5" s="3899"/>
      <c r="I5" s="3899"/>
      <c r="J5" s="3899"/>
      <c r="K5" s="3899"/>
      <c r="L5" s="3899"/>
      <c r="M5" s="3899"/>
      <c r="N5" s="3899"/>
      <c r="O5" s="3899"/>
      <c r="P5" s="3899"/>
      <c r="Q5" s="3899"/>
      <c r="R5" s="3899"/>
    </row>
    <row r="6" spans="1:18" s="1260" customFormat="1" ht="18.600000000000001" x14ac:dyDescent="0.45">
      <c r="A6" s="3897" t="s">
        <v>417</v>
      </c>
      <c r="B6" s="3898"/>
      <c r="C6" s="3897" t="s">
        <v>5170</v>
      </c>
      <c r="D6" s="3899"/>
      <c r="E6" s="3899"/>
      <c r="F6" s="3899"/>
      <c r="G6" s="3899"/>
      <c r="H6" s="3899"/>
      <c r="I6" s="3899"/>
      <c r="J6" s="3899"/>
      <c r="K6" s="3899"/>
      <c r="L6" s="3899"/>
      <c r="M6" s="3899"/>
      <c r="N6" s="3899"/>
      <c r="O6" s="3899"/>
      <c r="P6" s="3899"/>
      <c r="Q6" s="3899"/>
      <c r="R6" s="3899"/>
    </row>
    <row r="9" spans="1:18" ht="54.6" customHeight="1" x14ac:dyDescent="0.45">
      <c r="C9" s="3329" t="s">
        <v>5170</v>
      </c>
      <c r="D9" s="3329"/>
      <c r="G9" s="1374" t="s">
        <v>6553</v>
      </c>
    </row>
    <row r="10" spans="1:18" x14ac:dyDescent="0.45">
      <c r="C10" s="1650" t="s">
        <v>343</v>
      </c>
      <c r="D10" s="1651" t="s">
        <v>385</v>
      </c>
    </row>
    <row r="11" spans="1:18" x14ac:dyDescent="0.45">
      <c r="C11" s="694">
        <v>1991</v>
      </c>
      <c r="D11" s="1649">
        <v>20.567965049279266</v>
      </c>
    </row>
    <row r="12" spans="1:18" x14ac:dyDescent="0.45">
      <c r="C12" s="694">
        <v>1992</v>
      </c>
      <c r="D12" s="1649">
        <v>20.700939985420042</v>
      </c>
    </row>
    <row r="13" spans="1:18" x14ac:dyDescent="0.45">
      <c r="C13" s="694">
        <v>1993</v>
      </c>
      <c r="D13" s="1649">
        <v>19.71731341979137</v>
      </c>
    </row>
    <row r="14" spans="1:18" x14ac:dyDescent="0.45">
      <c r="C14" s="694">
        <v>1994</v>
      </c>
      <c r="D14" s="1649">
        <v>19.071576141125625</v>
      </c>
    </row>
    <row r="15" spans="1:18" x14ac:dyDescent="0.45">
      <c r="C15" s="694">
        <v>1995</v>
      </c>
      <c r="D15" s="1649">
        <v>19.006935644292113</v>
      </c>
    </row>
    <row r="16" spans="1:18" x14ac:dyDescent="0.45">
      <c r="C16" s="694">
        <v>1996</v>
      </c>
      <c r="D16" s="1649">
        <v>19.143603964781779</v>
      </c>
    </row>
    <row r="17" spans="3:7" x14ac:dyDescent="0.45">
      <c r="C17" s="694">
        <v>1997</v>
      </c>
      <c r="D17" s="1649">
        <v>19.458014682517842</v>
      </c>
    </row>
    <row r="18" spans="3:7" x14ac:dyDescent="0.45">
      <c r="C18" s="694">
        <v>1998</v>
      </c>
      <c r="D18" s="1649">
        <v>18.949301018225835</v>
      </c>
    </row>
    <row r="19" spans="3:7" x14ac:dyDescent="0.45">
      <c r="C19" s="694">
        <v>1999</v>
      </c>
      <c r="D19" s="1649">
        <v>18.677494167102722</v>
      </c>
    </row>
    <row r="20" spans="3:7" x14ac:dyDescent="0.45">
      <c r="C20" s="694">
        <v>2000</v>
      </c>
      <c r="D20" s="1649">
        <v>18.317543203618552</v>
      </c>
    </row>
    <row r="21" spans="3:7" x14ac:dyDescent="0.45">
      <c r="C21" s="694">
        <v>2001</v>
      </c>
      <c r="D21" s="1649">
        <v>17.427424419436193</v>
      </c>
    </row>
    <row r="22" spans="3:7" x14ac:dyDescent="0.45">
      <c r="C22" s="694">
        <v>2002</v>
      </c>
      <c r="D22" s="1649">
        <v>17.393252282982512</v>
      </c>
    </row>
    <row r="23" spans="3:7" x14ac:dyDescent="0.45">
      <c r="C23" s="694">
        <v>2003</v>
      </c>
      <c r="D23" s="1649">
        <v>17.10222913124052</v>
      </c>
    </row>
    <row r="24" spans="3:7" x14ac:dyDescent="0.45">
      <c r="C24" s="694">
        <v>2004</v>
      </c>
      <c r="D24" s="1649">
        <v>16.888551555905259</v>
      </c>
    </row>
    <row r="25" spans="3:7" x14ac:dyDescent="0.45">
      <c r="C25" s="694">
        <v>2005</v>
      </c>
      <c r="D25" s="1649">
        <v>16.867489377819318</v>
      </c>
    </row>
    <row r="26" spans="3:7" x14ac:dyDescent="0.45">
      <c r="C26" s="694">
        <v>2006</v>
      </c>
      <c r="D26" s="1649">
        <v>16.485979173975775</v>
      </c>
    </row>
    <row r="27" spans="3:7" x14ac:dyDescent="0.45">
      <c r="C27" s="694">
        <v>2007</v>
      </c>
      <c r="D27" s="1649">
        <v>16.131120600290881</v>
      </c>
      <c r="G27" s="2562" t="s">
        <v>6554</v>
      </c>
    </row>
    <row r="28" spans="3:7" x14ac:dyDescent="0.45">
      <c r="C28" s="694">
        <v>2008</v>
      </c>
      <c r="D28" s="1649">
        <v>15.134255008537972</v>
      </c>
      <c r="G28" s="2562" t="s">
        <v>6555</v>
      </c>
    </row>
    <row r="29" spans="3:7" x14ac:dyDescent="0.45">
      <c r="C29" s="694">
        <v>2009</v>
      </c>
      <c r="D29" s="1649">
        <v>14.152998692716348</v>
      </c>
    </row>
    <row r="30" spans="3:7" x14ac:dyDescent="0.45">
      <c r="C30" s="694">
        <v>2010</v>
      </c>
      <c r="D30" s="1649">
        <v>14.575650762576911</v>
      </c>
    </row>
    <row r="31" spans="3:7" x14ac:dyDescent="0.45">
      <c r="C31" s="694">
        <v>2011</v>
      </c>
      <c r="D31" s="1649">
        <v>14.296141483714687</v>
      </c>
    </row>
    <row r="32" spans="3:7" x14ac:dyDescent="0.45">
      <c r="C32" s="694">
        <v>2012</v>
      </c>
      <c r="D32" s="1649">
        <v>13.877888237665772</v>
      </c>
    </row>
    <row r="33" spans="3:6" x14ac:dyDescent="0.45">
      <c r="C33" s="694">
        <v>2013</v>
      </c>
      <c r="D33" s="1649">
        <v>12.842633491790062</v>
      </c>
    </row>
    <row r="34" spans="3:6" x14ac:dyDescent="0.45">
      <c r="C34" s="694">
        <v>2014</v>
      </c>
      <c r="D34" s="1649">
        <v>12.28790196901692</v>
      </c>
    </row>
    <row r="35" spans="3:6" x14ac:dyDescent="0.45">
      <c r="C35" s="694">
        <v>2015</v>
      </c>
      <c r="D35" s="1649">
        <v>11.607081709134558</v>
      </c>
    </row>
    <row r="36" spans="3:6" x14ac:dyDescent="0.45">
      <c r="C36" s="694">
        <v>2016</v>
      </c>
      <c r="D36" s="1649">
        <v>11.605164816170866</v>
      </c>
    </row>
    <row r="37" spans="3:6" x14ac:dyDescent="0.45">
      <c r="C37" s="694">
        <v>2017</v>
      </c>
      <c r="D37" s="1649">
        <v>11.734001609649154</v>
      </c>
    </row>
    <row r="38" spans="3:6" x14ac:dyDescent="0.45">
      <c r="C38" s="694">
        <v>2018</v>
      </c>
      <c r="D38" s="1649">
        <v>11.924330640333146</v>
      </c>
    </row>
    <row r="39" spans="3:6" x14ac:dyDescent="0.45">
      <c r="C39" s="694">
        <v>2019</v>
      </c>
      <c r="D39" s="1649">
        <v>12.046444945978488</v>
      </c>
    </row>
    <row r="40" spans="3:6" x14ac:dyDescent="0.45">
      <c r="C40" s="694">
        <v>2020</v>
      </c>
      <c r="D40" s="1649">
        <v>12.726488960552778</v>
      </c>
    </row>
    <row r="41" spans="3:6" x14ac:dyDescent="0.45">
      <c r="C41" s="2673">
        <v>2021</v>
      </c>
      <c r="D41" s="1649">
        <v>13.987411059957433</v>
      </c>
    </row>
    <row r="42" spans="3:6" s="2562" customFormat="1" x14ac:dyDescent="0.45">
      <c r="C42" s="2666">
        <v>2022</v>
      </c>
      <c r="D42" s="1523">
        <v>14.334509132122019</v>
      </c>
    </row>
    <row r="43" spans="3:6" x14ac:dyDescent="0.45">
      <c r="C43" s="2707" t="s">
        <v>4895</v>
      </c>
      <c r="D43" s="2707"/>
      <c r="F43" s="922"/>
    </row>
    <row r="44" spans="3:6" ht="17.399999999999999" customHeight="1" x14ac:dyDescent="0.45">
      <c r="C44" s="2562" t="s">
        <v>6551</v>
      </c>
      <c r="D44" s="2562"/>
    </row>
    <row r="45" spans="3:6" x14ac:dyDescent="0.45">
      <c r="C45" s="2562" t="s">
        <v>6552</v>
      </c>
      <c r="D45" s="1370"/>
    </row>
  </sheetData>
  <mergeCells count="10">
    <mergeCell ref="C1:D1"/>
    <mergeCell ref="A3:B3"/>
    <mergeCell ref="C3:R3"/>
    <mergeCell ref="A4:B4"/>
    <mergeCell ref="C4:R4"/>
    <mergeCell ref="A6:B6"/>
    <mergeCell ref="C6:R6"/>
    <mergeCell ref="C9:D9"/>
    <mergeCell ref="A5:B5"/>
    <mergeCell ref="C5:R5"/>
  </mergeCells>
  <hyperlinks>
    <hyperlink ref="A1" location="'ODS 9.'!A1" display="REGRESAR" xr:uid="{00000000-0004-0000-0701-000000000000}"/>
    <hyperlink ref="C1:D1" location="'Metadato 9.2.1'!A1" display="VER METADATO" xr:uid="{00000000-0004-0000-0701-000001000000}"/>
  </hyperlinks>
  <pageMargins left="0.7" right="0.7" top="0.75" bottom="0.75" header="0.3" footer="0.3"/>
  <pageSetup orientation="portrait" r:id="rId1"/>
  <drawing r:id="rId2"/>
</worksheet>
</file>

<file path=xl/worksheets/sheet2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1-000000000000}">
  <sheetPr codeName="Hoja261">
    <tabColor theme="0" tint="-0.499984740745262"/>
  </sheetPr>
  <dimension ref="A1:F36"/>
  <sheetViews>
    <sheetView showGridLines="0" zoomScaleNormal="100" workbookViewId="0">
      <pane ySplit="1" topLeftCell="A2" activePane="bottomLeft" state="frozen"/>
      <selection pane="bottomLeft" activeCell="B1" sqref="B1"/>
    </sheetView>
  </sheetViews>
  <sheetFormatPr baseColWidth="10" defaultColWidth="11.44140625" defaultRowHeight="17.399999999999999" x14ac:dyDescent="0.3"/>
  <cols>
    <col min="1" max="1" width="11.44140625" style="1305"/>
    <col min="2" max="2" width="26.44140625" style="1305" customWidth="1"/>
    <col min="3" max="3" width="24" style="1305" customWidth="1"/>
    <col min="4" max="4" width="68.44140625" style="1305" customWidth="1"/>
    <col min="5" max="5" width="11.44140625" style="1305"/>
    <col min="6" max="6" width="7.21875" style="1305" customWidth="1"/>
    <col min="7" max="16384" width="11.44140625" style="1305"/>
  </cols>
  <sheetData>
    <row r="1" spans="1:6" x14ac:dyDescent="0.3">
      <c r="B1" s="481" t="s">
        <v>337</v>
      </c>
    </row>
    <row r="2" spans="1:6" ht="18" thickBot="1" x14ac:dyDescent="0.35"/>
    <row r="3" spans="1:6" ht="23.25" customHeight="1" thickBot="1" x14ac:dyDescent="0.35">
      <c r="B3" s="3901" t="s">
        <v>370</v>
      </c>
      <c r="C3" s="3901"/>
      <c r="D3" s="3901"/>
      <c r="F3" s="1267" t="s">
        <v>371</v>
      </c>
    </row>
    <row r="4" spans="1:6" ht="33" customHeight="1" x14ac:dyDescent="0.3">
      <c r="A4" s="1306"/>
      <c r="B4" s="3142" t="s">
        <v>449</v>
      </c>
      <c r="C4" s="3142"/>
      <c r="D4" s="44" t="s">
        <v>32</v>
      </c>
    </row>
    <row r="5" spans="1:6" ht="69.599999999999994" x14ac:dyDescent="0.3">
      <c r="B5" s="3142" t="s">
        <v>373</v>
      </c>
      <c r="C5" s="3142"/>
      <c r="D5" s="44" t="s">
        <v>103</v>
      </c>
    </row>
    <row r="6" spans="1:6" x14ac:dyDescent="0.3">
      <c r="B6" s="3142" t="s">
        <v>374</v>
      </c>
      <c r="C6" s="3142"/>
      <c r="D6" s="45" t="s">
        <v>1605</v>
      </c>
    </row>
    <row r="7" spans="1:6" ht="15" customHeight="1" x14ac:dyDescent="0.3">
      <c r="B7" s="3143" t="s">
        <v>375</v>
      </c>
      <c r="C7" s="3143"/>
      <c r="D7" s="46" t="s">
        <v>4060</v>
      </c>
    </row>
    <row r="8" spans="1:6" ht="15" customHeight="1" x14ac:dyDescent="0.3">
      <c r="B8" s="3143" t="s">
        <v>2480</v>
      </c>
      <c r="C8" s="3143"/>
      <c r="D8" s="1266" t="s">
        <v>2594</v>
      </c>
    </row>
    <row r="9" spans="1:6" x14ac:dyDescent="0.45">
      <c r="B9" s="178"/>
      <c r="C9" s="178"/>
      <c r="D9" s="178"/>
    </row>
    <row r="10" spans="1:6" ht="18.600000000000001" x14ac:dyDescent="0.3">
      <c r="B10" s="3901" t="s">
        <v>376</v>
      </c>
      <c r="C10" s="3901"/>
      <c r="D10" s="3901"/>
    </row>
    <row r="11" spans="1:6" ht="18.75" customHeight="1" x14ac:dyDescent="0.3">
      <c r="B11" s="3185" t="s">
        <v>377</v>
      </c>
      <c r="C11" s="3156"/>
      <c r="D11" s="44" t="s">
        <v>774</v>
      </c>
    </row>
    <row r="12" spans="1:6" ht="15" customHeight="1" x14ac:dyDescent="0.3">
      <c r="B12" s="3143" t="s">
        <v>379</v>
      </c>
      <c r="C12" s="3143"/>
      <c r="D12" s="661" t="s">
        <v>1620</v>
      </c>
    </row>
    <row r="13" spans="1:6" x14ac:dyDescent="0.3">
      <c r="B13" s="3142" t="s">
        <v>380</v>
      </c>
      <c r="C13" s="3142"/>
      <c r="D13" s="603" t="s">
        <v>1605</v>
      </c>
    </row>
    <row r="14" spans="1:6" x14ac:dyDescent="0.3">
      <c r="B14" s="3142" t="s">
        <v>381</v>
      </c>
      <c r="C14" s="3156"/>
      <c r="D14" s="603" t="s">
        <v>10</v>
      </c>
    </row>
    <row r="15" spans="1:6" ht="409.5" customHeight="1" x14ac:dyDescent="0.3">
      <c r="B15" s="3142" t="s">
        <v>382</v>
      </c>
      <c r="C15" s="3142"/>
      <c r="D15" s="83" t="s">
        <v>6240</v>
      </c>
    </row>
    <row r="16" spans="1:6" ht="72" customHeight="1" x14ac:dyDescent="0.45">
      <c r="B16" s="3142" t="s">
        <v>383</v>
      </c>
      <c r="C16" s="3142"/>
      <c r="D16" s="142" t="s">
        <v>1621</v>
      </c>
    </row>
    <row r="17" spans="2:4" x14ac:dyDescent="0.3">
      <c r="B17" s="3142" t="s">
        <v>384</v>
      </c>
      <c r="C17" s="3142"/>
      <c r="D17" s="57" t="s">
        <v>385</v>
      </c>
    </row>
    <row r="18" spans="2:4" x14ac:dyDescent="0.3">
      <c r="B18" s="3143" t="s">
        <v>386</v>
      </c>
      <c r="C18" s="3143"/>
      <c r="D18" s="44"/>
    </row>
    <row r="19" spans="2:4" ht="52.2" x14ac:dyDescent="0.3">
      <c r="B19" s="3144" t="s">
        <v>387</v>
      </c>
      <c r="C19" s="3145"/>
      <c r="D19" s="57" t="s">
        <v>2442</v>
      </c>
    </row>
    <row r="20" spans="2:4" x14ac:dyDescent="0.3">
      <c r="B20" s="3142" t="s">
        <v>388</v>
      </c>
      <c r="C20" s="3142"/>
      <c r="D20" s="83" t="s">
        <v>424</v>
      </c>
    </row>
    <row r="21" spans="2:4" x14ac:dyDescent="0.3">
      <c r="B21" s="3146" t="s">
        <v>390</v>
      </c>
      <c r="C21" s="54" t="s">
        <v>391</v>
      </c>
      <c r="D21" s="57" t="s">
        <v>922</v>
      </c>
    </row>
    <row r="22" spans="2:4" x14ac:dyDescent="0.3">
      <c r="B22" s="3147"/>
      <c r="C22" s="577" t="s">
        <v>393</v>
      </c>
      <c r="D22" s="57"/>
    </row>
    <row r="23" spans="2:4" x14ac:dyDescent="0.3">
      <c r="B23" s="3142" t="s">
        <v>395</v>
      </c>
      <c r="C23" s="3142"/>
      <c r="D23" s="57" t="s">
        <v>427</v>
      </c>
    </row>
    <row r="24" spans="2:4" x14ac:dyDescent="0.3">
      <c r="B24" s="3142" t="s">
        <v>397</v>
      </c>
      <c r="C24" s="3142"/>
      <c r="D24" s="45" t="s">
        <v>1077</v>
      </c>
    </row>
    <row r="25" spans="2:4" x14ac:dyDescent="0.3">
      <c r="B25" s="3142" t="s">
        <v>399</v>
      </c>
      <c r="C25" s="3142"/>
      <c r="D25" s="57" t="s">
        <v>19</v>
      </c>
    </row>
    <row r="26" spans="2:4" ht="15" customHeight="1" x14ac:dyDescent="0.3">
      <c r="B26" s="3143" t="s">
        <v>401</v>
      </c>
      <c r="C26" s="3143"/>
      <c r="D26" s="45" t="s">
        <v>1507</v>
      </c>
    </row>
    <row r="27" spans="2:4" x14ac:dyDescent="0.3">
      <c r="B27" s="3149" t="s">
        <v>403</v>
      </c>
      <c r="C27" s="3150"/>
      <c r="D27" s="44"/>
    </row>
    <row r="28" spans="2:4" ht="52.2" x14ac:dyDescent="0.3">
      <c r="B28" s="578" t="s">
        <v>404</v>
      </c>
      <c r="C28" s="579"/>
      <c r="D28" s="57" t="s">
        <v>1622</v>
      </c>
    </row>
    <row r="29" spans="2:4" x14ac:dyDescent="0.3">
      <c r="B29" s="3151" t="s">
        <v>405</v>
      </c>
      <c r="C29" s="3152"/>
      <c r="D29" s="61"/>
    </row>
    <row r="30" spans="2:4" x14ac:dyDescent="0.3">
      <c r="B30" s="62"/>
      <c r="C30" s="62"/>
      <c r="D30" s="63"/>
    </row>
    <row r="31" spans="2:4" ht="18.600000000000001" x14ac:dyDescent="0.3">
      <c r="B31" s="3901" t="s">
        <v>406</v>
      </c>
      <c r="C31" s="3901"/>
      <c r="D31" s="3901"/>
    </row>
    <row r="32" spans="2:4" x14ac:dyDescent="0.3">
      <c r="B32" s="3149" t="s">
        <v>407</v>
      </c>
      <c r="C32" s="3150"/>
      <c r="D32" s="45" t="s">
        <v>1075</v>
      </c>
    </row>
    <row r="33" spans="2:4" x14ac:dyDescent="0.3">
      <c r="B33" s="3149" t="s">
        <v>409</v>
      </c>
      <c r="C33" s="3150"/>
      <c r="D33" s="45" t="s">
        <v>1076</v>
      </c>
    </row>
    <row r="34" spans="2:4" x14ac:dyDescent="0.3">
      <c r="B34" s="3149" t="s">
        <v>411</v>
      </c>
      <c r="C34" s="3150"/>
      <c r="D34" s="45" t="s">
        <v>1077</v>
      </c>
    </row>
    <row r="35" spans="2:4" x14ac:dyDescent="0.3">
      <c r="B35" s="3149" t="s">
        <v>413</v>
      </c>
      <c r="C35" s="3150"/>
      <c r="D35" s="45" t="s">
        <v>1078</v>
      </c>
    </row>
    <row r="36" spans="2:4" x14ac:dyDescent="0.3">
      <c r="B36" s="3149" t="s">
        <v>415</v>
      </c>
      <c r="C36" s="3150"/>
      <c r="D36" s="45" t="s">
        <v>1079</v>
      </c>
    </row>
  </sheetData>
  <mergeCells count="30">
    <mergeCell ref="B16:C16"/>
    <mergeCell ref="B3:D3"/>
    <mergeCell ref="B4:C4"/>
    <mergeCell ref="B5:C5"/>
    <mergeCell ref="B6:C6"/>
    <mergeCell ref="B7:C7"/>
    <mergeCell ref="B10:D10"/>
    <mergeCell ref="B11:C11"/>
    <mergeCell ref="B12:C12"/>
    <mergeCell ref="B13:C13"/>
    <mergeCell ref="B14:C14"/>
    <mergeCell ref="B15:C15"/>
    <mergeCell ref="B8:C8"/>
    <mergeCell ref="B31:D31"/>
    <mergeCell ref="B17:C17"/>
    <mergeCell ref="B18:C18"/>
    <mergeCell ref="B19:C19"/>
    <mergeCell ref="B20:C20"/>
    <mergeCell ref="B21:B22"/>
    <mergeCell ref="B23:C23"/>
    <mergeCell ref="B24:C24"/>
    <mergeCell ref="B25:C25"/>
    <mergeCell ref="B26:C26"/>
    <mergeCell ref="B27:C27"/>
    <mergeCell ref="B29:C29"/>
    <mergeCell ref="B32:C32"/>
    <mergeCell ref="B33:C33"/>
    <mergeCell ref="B34:C34"/>
    <mergeCell ref="B35:C35"/>
    <mergeCell ref="B36:C36"/>
  </mergeCells>
  <dataValidations count="7">
    <dataValidation allowBlank="1" showDropDown="1" showInputMessage="1" showErrorMessage="1" sqref="D13" xr:uid="{00000000-0002-0000-0801-000000000000}"/>
    <dataValidation type="list" allowBlank="1" showInputMessage="1" showErrorMessage="1" sqref="D4" xr:uid="{00000000-0002-0000-0801-000001000000}">
      <formula1>ODS</formula1>
    </dataValidation>
    <dataValidation type="list" allowBlank="1" showInputMessage="1" showErrorMessage="1" sqref="D5" xr:uid="{00000000-0002-0000-0801-000002000000}">
      <formula1>Metas_ODS</formula1>
    </dataValidation>
    <dataValidation type="list" allowBlank="1" showInputMessage="1" showErrorMessage="1" sqref="D6" xr:uid="{00000000-0002-0000-0801-000003000000}">
      <formula1>Numero_indicador</formula1>
    </dataValidation>
    <dataValidation type="list" allowBlank="1" showInputMessage="1" showErrorMessage="1" sqref="D7" xr:uid="{00000000-0002-0000-0801-000004000000}">
      <formula1>Nombre_indicador_ODS</formula1>
    </dataValidation>
    <dataValidation type="list" allowBlank="1" showInputMessage="1" showErrorMessage="1" sqref="D14" xr:uid="{00000000-0002-0000-0801-000005000000}">
      <formula1>Tipo_indicador</formula1>
    </dataValidation>
    <dataValidation type="list" allowBlank="1" showInputMessage="1" showErrorMessage="1" sqref="D25" xr:uid="{00000000-0002-0000-0801-000006000000}">
      <formula1>Tipo_operación</formula1>
    </dataValidation>
  </dataValidations>
  <hyperlinks>
    <hyperlink ref="B1" location="'9.2.1'!A1" display="REGRESAR" xr:uid="{00000000-0004-0000-0801-000000000000}"/>
    <hyperlink ref="D8" r:id="rId1" xr:uid="{00000000-0004-0000-0801-000001000000}"/>
  </hyperlinks>
  <pageMargins left="0.7" right="0.7" top="0.75" bottom="0.75" header="0.3" footer="0.3"/>
  <pageSetup orientation="portrait" r:id="rId2"/>
  <drawing r:id="rId3"/>
</worksheet>
</file>

<file path=xl/worksheets/sheet2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1-000000000000}">
  <sheetPr codeName="Hoja262"/>
  <dimension ref="A1:S48"/>
  <sheetViews>
    <sheetView showGridLines="0" workbookViewId="0">
      <pane ySplit="1" topLeftCell="A2" activePane="bottomLeft" state="frozen"/>
      <selection activeCell="B16" sqref="B16"/>
      <selection pane="bottomLeft"/>
    </sheetView>
  </sheetViews>
  <sheetFormatPr baseColWidth="10" defaultColWidth="11.44140625" defaultRowHeight="17.399999999999999" x14ac:dyDescent="0.45"/>
  <cols>
    <col min="1" max="2" width="15.77734375" style="332" customWidth="1"/>
    <col min="3" max="3" width="8.21875" style="178" customWidth="1"/>
    <col min="4" max="5" width="8.77734375" style="178" customWidth="1"/>
    <col min="6" max="6" width="7.77734375" style="178" customWidth="1"/>
    <col min="7" max="28" width="11.5546875" style="178" customWidth="1"/>
    <col min="29" max="16384" width="11.44140625" style="178"/>
  </cols>
  <sheetData>
    <row r="1" spans="1:19" s="1260" customFormat="1" ht="18.600000000000001" x14ac:dyDescent="0.45">
      <c r="A1" s="808" t="s">
        <v>337</v>
      </c>
      <c r="B1" s="1490"/>
      <c r="C1" s="3119" t="s">
        <v>430</v>
      </c>
      <c r="D1" s="3119"/>
    </row>
    <row r="2" spans="1:19" s="1260" customFormat="1" ht="18.600000000000001" x14ac:dyDescent="0.45">
      <c r="A2" s="1490"/>
      <c r="B2" s="1490"/>
    </row>
    <row r="3" spans="1:19" s="1260" customFormat="1" ht="22.2" customHeight="1" x14ac:dyDescent="0.45">
      <c r="A3" s="3897" t="s">
        <v>339</v>
      </c>
      <c r="B3" s="3900"/>
      <c r="C3" s="3897" t="s">
        <v>1615</v>
      </c>
      <c r="D3" s="3903"/>
      <c r="E3" s="3903"/>
      <c r="F3" s="3903"/>
      <c r="G3" s="3903"/>
      <c r="H3" s="3903"/>
      <c r="I3" s="3903"/>
      <c r="J3" s="3903"/>
      <c r="K3" s="3903"/>
      <c r="L3" s="3903"/>
      <c r="M3" s="3903"/>
      <c r="N3" s="3903"/>
      <c r="O3" s="3903"/>
      <c r="P3" s="3903"/>
      <c r="Q3" s="3903"/>
      <c r="R3" s="3903"/>
      <c r="S3" s="3903"/>
    </row>
    <row r="4" spans="1:19" s="1260" customFormat="1" ht="37.200000000000003" customHeight="1" x14ac:dyDescent="0.45">
      <c r="A4" s="3897" t="s">
        <v>340</v>
      </c>
      <c r="B4" s="3898"/>
      <c r="C4" s="3897" t="s">
        <v>103</v>
      </c>
      <c r="D4" s="3899"/>
      <c r="E4" s="3899"/>
      <c r="F4" s="3899"/>
      <c r="G4" s="3899"/>
      <c r="H4" s="3899"/>
      <c r="I4" s="3899"/>
      <c r="J4" s="3899"/>
      <c r="K4" s="3899"/>
      <c r="L4" s="3899"/>
      <c r="M4" s="3899"/>
      <c r="N4" s="3899"/>
      <c r="O4" s="3899"/>
      <c r="P4" s="3899"/>
      <c r="Q4" s="3899"/>
      <c r="R4" s="3899"/>
      <c r="S4" s="3899"/>
    </row>
    <row r="5" spans="1:19" s="1260" customFormat="1" ht="19.2" customHeight="1" x14ac:dyDescent="0.45">
      <c r="A5" s="3897" t="s">
        <v>341</v>
      </c>
      <c r="B5" s="3898"/>
      <c r="C5" s="3897" t="s">
        <v>4061</v>
      </c>
      <c r="D5" s="3899"/>
      <c r="E5" s="3899"/>
      <c r="F5" s="3899"/>
      <c r="G5" s="3899"/>
      <c r="H5" s="3899"/>
      <c r="I5" s="3899"/>
      <c r="J5" s="3899"/>
      <c r="K5" s="3899"/>
      <c r="L5" s="3899"/>
      <c r="M5" s="3899"/>
      <c r="N5" s="3899"/>
      <c r="O5" s="3899"/>
      <c r="P5" s="3899"/>
      <c r="Q5" s="3899"/>
      <c r="R5" s="3899"/>
      <c r="S5" s="3899"/>
    </row>
    <row r="6" spans="1:19" s="1260" customFormat="1" ht="18.600000000000001" customHeight="1" x14ac:dyDescent="0.45">
      <c r="A6" s="3897" t="s">
        <v>417</v>
      </c>
      <c r="B6" s="3898"/>
      <c r="C6" s="3897" t="s">
        <v>5171</v>
      </c>
      <c r="D6" s="3899"/>
      <c r="E6" s="3899"/>
      <c r="F6" s="3899"/>
      <c r="G6" s="3899"/>
      <c r="H6" s="3899"/>
      <c r="I6" s="3899"/>
      <c r="J6" s="3899"/>
      <c r="K6" s="3899"/>
      <c r="L6" s="3899"/>
      <c r="M6" s="3899"/>
      <c r="N6" s="3899"/>
      <c r="O6" s="3899"/>
      <c r="P6" s="3899"/>
      <c r="Q6" s="3899"/>
      <c r="R6" s="3899"/>
      <c r="S6" s="3899"/>
    </row>
    <row r="7" spans="1:19" s="1260" customFormat="1" ht="18.600000000000001" x14ac:dyDescent="0.45">
      <c r="A7" s="1490"/>
      <c r="B7" s="1490"/>
    </row>
    <row r="8" spans="1:19" s="1260" customFormat="1" ht="18.600000000000001" x14ac:dyDescent="0.45">
      <c r="A8" s="1490"/>
      <c r="B8" s="1490"/>
    </row>
    <row r="9" spans="1:19" s="1260" customFormat="1" ht="18.600000000000001" x14ac:dyDescent="0.45">
      <c r="A9" s="1490"/>
      <c r="B9" s="1490"/>
      <c r="C9" s="639" t="s">
        <v>6241</v>
      </c>
      <c r="D9" s="639"/>
      <c r="E9" s="639"/>
      <c r="F9" s="639"/>
      <c r="I9" s="1372" t="s">
        <v>7653</v>
      </c>
      <c r="J9" s="1372"/>
      <c r="K9" s="1372"/>
      <c r="L9" s="1372"/>
      <c r="M9" s="1372"/>
      <c r="N9" s="1372"/>
      <c r="O9" s="1372"/>
    </row>
    <row r="10" spans="1:19" s="1260" customFormat="1" ht="18.600000000000001" x14ac:dyDescent="0.45">
      <c r="A10" s="1490"/>
      <c r="B10" s="1490"/>
      <c r="C10" s="639" t="s">
        <v>6242</v>
      </c>
      <c r="D10" s="639"/>
      <c r="E10" s="639"/>
      <c r="F10" s="639"/>
      <c r="I10" s="613"/>
      <c r="J10" s="613"/>
      <c r="K10" s="613"/>
      <c r="L10" s="613"/>
      <c r="M10" s="613"/>
      <c r="N10" s="613"/>
      <c r="O10" s="613"/>
    </row>
    <row r="11" spans="1:19" s="1260" customFormat="1" ht="12.6" customHeight="1" x14ac:dyDescent="0.45">
      <c r="A11" s="1490"/>
      <c r="B11" s="1490"/>
      <c r="C11" s="639"/>
      <c r="D11" s="639"/>
      <c r="E11" s="639"/>
      <c r="F11" s="639"/>
      <c r="I11" s="613"/>
      <c r="J11" s="613"/>
      <c r="K11" s="613"/>
      <c r="L11" s="613"/>
      <c r="M11" s="613"/>
      <c r="N11" s="613"/>
      <c r="O11" s="613"/>
    </row>
    <row r="12" spans="1:19" x14ac:dyDescent="0.45">
      <c r="C12" s="3904" t="s">
        <v>343</v>
      </c>
      <c r="D12" s="3904" t="s">
        <v>433</v>
      </c>
      <c r="E12" s="3906" t="s">
        <v>345</v>
      </c>
      <c r="F12" s="3906"/>
      <c r="I12" s="347"/>
    </row>
    <row r="13" spans="1:19" x14ac:dyDescent="0.45">
      <c r="C13" s="3905"/>
      <c r="D13" s="3905"/>
      <c r="E13" s="1654" t="s">
        <v>558</v>
      </c>
      <c r="F13" s="1654" t="s">
        <v>557</v>
      </c>
    </row>
    <row r="14" spans="1:19" x14ac:dyDescent="0.45">
      <c r="C14" s="856">
        <v>1990</v>
      </c>
      <c r="D14" s="1653">
        <v>18.308666116790079</v>
      </c>
      <c r="E14" s="1653">
        <v>16.219918409147326</v>
      </c>
      <c r="F14" s="1653">
        <v>23.500150203016336</v>
      </c>
    </row>
    <row r="15" spans="1:19" x14ac:dyDescent="0.45">
      <c r="C15" s="856">
        <v>1991</v>
      </c>
      <c r="D15" s="1652">
        <v>19.235586456046033</v>
      </c>
      <c r="E15" s="1652">
        <v>16.531667844240332</v>
      </c>
      <c r="F15" s="1652">
        <v>25.56317794270419</v>
      </c>
    </row>
    <row r="16" spans="1:19" x14ac:dyDescent="0.45">
      <c r="C16" s="856">
        <v>1992</v>
      </c>
      <c r="D16" s="1652">
        <v>19.231404488753746</v>
      </c>
      <c r="E16" s="1652">
        <v>17.352541430490991</v>
      </c>
      <c r="F16" s="1652">
        <v>23.641636833280462</v>
      </c>
    </row>
    <row r="17" spans="3:9" x14ac:dyDescent="0.45">
      <c r="C17" s="856">
        <v>1993</v>
      </c>
      <c r="D17" s="1652">
        <v>18.180985426549313</v>
      </c>
      <c r="E17" s="1652">
        <v>16.932697618764767</v>
      </c>
      <c r="F17" s="1652">
        <v>21.080057114576164</v>
      </c>
    </row>
    <row r="18" spans="3:9" x14ac:dyDescent="0.45">
      <c r="C18" s="856">
        <v>1994</v>
      </c>
      <c r="D18" s="1652">
        <v>18.013635293239215</v>
      </c>
      <c r="E18" s="1652">
        <v>16.767106415008858</v>
      </c>
      <c r="F18" s="1652">
        <v>20.860423071430688</v>
      </c>
    </row>
    <row r="19" spans="3:9" x14ac:dyDescent="0.45">
      <c r="C19" s="856">
        <v>1995</v>
      </c>
      <c r="D19" s="1652">
        <v>16.804402255022321</v>
      </c>
      <c r="E19" s="1652">
        <v>15.439444117062569</v>
      </c>
      <c r="F19" s="1652">
        <v>19.842065167930382</v>
      </c>
    </row>
    <row r="20" spans="3:9" x14ac:dyDescent="0.45">
      <c r="C20" s="856">
        <v>1996</v>
      </c>
      <c r="D20" s="1652">
        <v>17.015908944968857</v>
      </c>
      <c r="E20" s="1652">
        <v>16.707745646339394</v>
      </c>
      <c r="F20" s="1652">
        <v>17.721238295614437</v>
      </c>
    </row>
    <row r="21" spans="3:9" x14ac:dyDescent="0.45">
      <c r="C21" s="856">
        <v>1997</v>
      </c>
      <c r="D21" s="1652">
        <v>15.910547888598096</v>
      </c>
      <c r="E21" s="1652">
        <v>15.887408445461412</v>
      </c>
      <c r="F21" s="1652">
        <v>15.959737010531217</v>
      </c>
    </row>
    <row r="22" spans="3:9" x14ac:dyDescent="0.45">
      <c r="C22" s="856">
        <v>1998</v>
      </c>
      <c r="D22" s="1652">
        <v>15.97145751970343</v>
      </c>
      <c r="E22" s="1652">
        <v>15.483637799404404</v>
      </c>
      <c r="F22" s="1652">
        <v>16.955168172014019</v>
      </c>
    </row>
    <row r="23" spans="3:9" x14ac:dyDescent="0.45">
      <c r="C23" s="856">
        <v>1999</v>
      </c>
      <c r="D23" s="1652">
        <v>15.99950734553345</v>
      </c>
      <c r="E23" s="1652">
        <v>15.958477159706625</v>
      </c>
      <c r="F23" s="1652">
        <v>16.078690545214222</v>
      </c>
    </row>
    <row r="24" spans="3:9" x14ac:dyDescent="0.45">
      <c r="C24" s="856">
        <v>2000</v>
      </c>
      <c r="D24" s="1652">
        <v>14.872106194930373</v>
      </c>
      <c r="E24" s="1652">
        <v>14.788762569267364</v>
      </c>
      <c r="F24" s="1652">
        <v>15.049784271696574</v>
      </c>
    </row>
    <row r="25" spans="3:9" x14ac:dyDescent="0.45">
      <c r="C25" s="856">
        <v>2001</v>
      </c>
      <c r="D25" s="1652">
        <v>14.953146259046573</v>
      </c>
      <c r="E25" s="1652">
        <v>14.564816837741844</v>
      </c>
      <c r="F25" s="1652">
        <v>15.70954597493372</v>
      </c>
    </row>
    <row r="26" spans="3:9" x14ac:dyDescent="0.45">
      <c r="C26" s="856">
        <v>2002</v>
      </c>
      <c r="D26" s="1652">
        <v>14.131560909073205</v>
      </c>
      <c r="E26" s="1652">
        <v>14.453065889816596</v>
      </c>
      <c r="F26" s="1652">
        <v>13.507017881176697</v>
      </c>
      <c r="I26" s="332" t="s">
        <v>7650</v>
      </c>
    </row>
    <row r="27" spans="3:9" x14ac:dyDescent="0.45">
      <c r="C27" s="856">
        <v>2003</v>
      </c>
      <c r="D27" s="1652">
        <v>13.835417599187098</v>
      </c>
      <c r="E27" s="1652">
        <v>14.134546142938806</v>
      </c>
      <c r="F27" s="1652">
        <v>13.259782956146571</v>
      </c>
    </row>
    <row r="28" spans="3:9" x14ac:dyDescent="0.45">
      <c r="C28" s="856">
        <v>2004</v>
      </c>
      <c r="D28" s="1652">
        <v>13.768186605887673</v>
      </c>
      <c r="E28" s="1652">
        <v>14.760736430203334</v>
      </c>
      <c r="F28" s="1652">
        <v>11.777556087934814</v>
      </c>
    </row>
    <row r="29" spans="3:9" x14ac:dyDescent="0.45">
      <c r="C29" s="856">
        <v>2005</v>
      </c>
      <c r="D29" s="1652">
        <v>13.515256525703801</v>
      </c>
      <c r="E29" s="1652">
        <v>14.730969900829827</v>
      </c>
      <c r="F29" s="1652">
        <v>11.216923033891806</v>
      </c>
    </row>
    <row r="30" spans="3:9" x14ac:dyDescent="0.45">
      <c r="C30" s="856">
        <v>2006</v>
      </c>
      <c r="D30" s="1652">
        <v>13.199298909346899</v>
      </c>
      <c r="E30" s="1652">
        <v>14.073069766770995</v>
      </c>
      <c r="F30" s="1652">
        <v>11.560120457381515</v>
      </c>
    </row>
    <row r="31" spans="3:9" x14ac:dyDescent="0.45">
      <c r="C31" s="856">
        <v>2007</v>
      </c>
      <c r="D31" s="1652">
        <v>12.919176926293966</v>
      </c>
      <c r="E31" s="1652">
        <v>13.783972646980583</v>
      </c>
      <c r="F31" s="1652">
        <v>11.330816204255013</v>
      </c>
    </row>
    <row r="32" spans="3:9" x14ac:dyDescent="0.45">
      <c r="C32" s="856">
        <v>2008</v>
      </c>
      <c r="D32" s="1652">
        <v>11.956287052861866</v>
      </c>
      <c r="E32" s="1652">
        <v>12.481330451017</v>
      </c>
      <c r="F32" s="1652">
        <v>11.041385755766253</v>
      </c>
    </row>
    <row r="33" spans="1:6" x14ac:dyDescent="0.45">
      <c r="C33" s="856">
        <v>2009</v>
      </c>
      <c r="D33" s="1652">
        <v>11.659196867562901</v>
      </c>
      <c r="E33" s="1652">
        <v>12.684229179762207</v>
      </c>
      <c r="F33" s="1652">
        <v>9.8806346812090275</v>
      </c>
    </row>
    <row r="34" spans="1:6" x14ac:dyDescent="0.45">
      <c r="C34" s="856">
        <v>2010</v>
      </c>
      <c r="D34" s="1061">
        <v>10.771633347028517</v>
      </c>
      <c r="E34" s="1061">
        <v>11.090861078160563</v>
      </c>
      <c r="F34" s="1061">
        <v>10.220561526695022</v>
      </c>
    </row>
    <row r="35" spans="1:6" x14ac:dyDescent="0.45">
      <c r="C35" s="856">
        <v>2011</v>
      </c>
      <c r="D35" s="1061">
        <v>11.021340235049886</v>
      </c>
      <c r="E35" s="1061">
        <v>12.234970212986184</v>
      </c>
      <c r="F35" s="1061">
        <v>8.8764575354549962</v>
      </c>
    </row>
    <row r="36" spans="1:6" x14ac:dyDescent="0.45">
      <c r="C36" s="856">
        <v>2012</v>
      </c>
      <c r="D36" s="1061">
        <v>9.9408918922350189</v>
      </c>
      <c r="E36" s="1061">
        <v>10.956178910699686</v>
      </c>
      <c r="F36" s="1061">
        <v>8.3052719882792196</v>
      </c>
    </row>
    <row r="37" spans="1:6" x14ac:dyDescent="0.45">
      <c r="C37" s="856">
        <v>2013</v>
      </c>
      <c r="D37" s="1061">
        <v>8.9456337586730683</v>
      </c>
      <c r="E37" s="1061">
        <v>10.084235628205468</v>
      </c>
      <c r="F37" s="1061">
        <v>7.1352737504226562</v>
      </c>
    </row>
    <row r="38" spans="1:6" x14ac:dyDescent="0.45">
      <c r="C38" s="856">
        <v>2014</v>
      </c>
      <c r="D38" s="1061">
        <v>9.3023754296333738</v>
      </c>
      <c r="E38" s="1061">
        <v>10.162402685279668</v>
      </c>
      <c r="F38" s="1061">
        <v>7.9000041095248914</v>
      </c>
    </row>
    <row r="39" spans="1:6" x14ac:dyDescent="0.45">
      <c r="C39" s="856">
        <v>2015</v>
      </c>
      <c r="D39" s="1061">
        <v>10.856721778504513</v>
      </c>
      <c r="E39" s="1061">
        <v>12.361144192227053</v>
      </c>
      <c r="F39" s="1061">
        <v>8.3980972563230054</v>
      </c>
    </row>
    <row r="40" spans="1:6" x14ac:dyDescent="0.45">
      <c r="C40" s="856">
        <v>2016</v>
      </c>
      <c r="D40" s="1061">
        <v>10.216646868322913</v>
      </c>
      <c r="E40" s="1061">
        <v>11.51575058252137</v>
      </c>
      <c r="F40" s="1061">
        <v>7.9746437802825172</v>
      </c>
    </row>
    <row r="41" spans="1:6" x14ac:dyDescent="0.45">
      <c r="C41" s="856">
        <v>2017</v>
      </c>
      <c r="D41" s="1061">
        <v>10.016956843231286</v>
      </c>
      <c r="E41" s="1061">
        <v>10.937200022930512</v>
      </c>
      <c r="F41" s="1061">
        <v>8.425903660340321</v>
      </c>
    </row>
    <row r="42" spans="1:6" x14ac:dyDescent="0.45">
      <c r="C42" s="856">
        <v>2018</v>
      </c>
      <c r="D42" s="854">
        <v>10.803688146609495</v>
      </c>
      <c r="E42" s="854">
        <v>11.60693099954181</v>
      </c>
      <c r="F42" s="854">
        <v>9.4501755804459666</v>
      </c>
    </row>
    <row r="43" spans="1:6" x14ac:dyDescent="0.45">
      <c r="C43" s="856">
        <v>2019</v>
      </c>
      <c r="D43" s="854">
        <v>10.37001551194475</v>
      </c>
      <c r="E43" s="854">
        <v>11.476913994968164</v>
      </c>
      <c r="F43" s="854">
        <v>8.6144288063698156</v>
      </c>
    </row>
    <row r="44" spans="1:6" x14ac:dyDescent="0.45">
      <c r="C44" s="856">
        <v>2020</v>
      </c>
      <c r="D44" s="854">
        <v>10.4</v>
      </c>
      <c r="E44" s="854">
        <v>11.4</v>
      </c>
      <c r="F44" s="854">
        <v>8.6</v>
      </c>
    </row>
    <row r="45" spans="1:6" x14ac:dyDescent="0.45">
      <c r="C45" s="856">
        <v>2021</v>
      </c>
      <c r="D45" s="854">
        <v>10.380266610191427</v>
      </c>
      <c r="E45" s="854">
        <v>11.470290717301152</v>
      </c>
      <c r="F45" s="854">
        <v>8.5706209476463702</v>
      </c>
    </row>
    <row r="46" spans="1:6" x14ac:dyDescent="0.45">
      <c r="C46" s="3100">
        <v>2022</v>
      </c>
      <c r="D46" s="4306">
        <v>11.578657977495439</v>
      </c>
      <c r="E46" s="4306">
        <v>12.253420317809731</v>
      </c>
      <c r="F46" s="4306">
        <v>10.496391620800171</v>
      </c>
    </row>
    <row r="47" spans="1:6" s="2849" customFormat="1" x14ac:dyDescent="0.45">
      <c r="A47" s="2612"/>
      <c r="B47" s="2612"/>
      <c r="C47" s="3101">
        <v>2023</v>
      </c>
      <c r="D47" s="1063">
        <v>12.4204562786105</v>
      </c>
      <c r="E47" s="1063">
        <v>13.221430384331306</v>
      </c>
      <c r="F47" s="1063">
        <v>11.683831612030241</v>
      </c>
    </row>
    <row r="48" spans="1:6" ht="102.6" customHeight="1" x14ac:dyDescent="0.45">
      <c r="C48" s="3902" t="s">
        <v>7652</v>
      </c>
      <c r="D48" s="3902"/>
      <c r="E48" s="3902"/>
      <c r="F48" s="3902"/>
    </row>
  </sheetData>
  <mergeCells count="13">
    <mergeCell ref="C48:F48"/>
    <mergeCell ref="A5:B5"/>
    <mergeCell ref="C5:S5"/>
    <mergeCell ref="C1:D1"/>
    <mergeCell ref="A3:B3"/>
    <mergeCell ref="C3:S3"/>
    <mergeCell ref="A4:B4"/>
    <mergeCell ref="C4:S4"/>
    <mergeCell ref="A6:B6"/>
    <mergeCell ref="C6:S6"/>
    <mergeCell ref="C12:C13"/>
    <mergeCell ref="D12:D13"/>
    <mergeCell ref="E12:F12"/>
  </mergeCells>
  <hyperlinks>
    <hyperlink ref="A1" location="'ODS 9.'!A1" display="REGRESAR" xr:uid="{00000000-0004-0000-0901-000000000000}"/>
    <hyperlink ref="C1:D1" location="'Metadato 9.2.2'!A1" display="VER METADATO" xr:uid="{00000000-0004-0000-0901-000001000000}"/>
  </hyperlinks>
  <pageMargins left="0.7" right="0.7" top="0.75" bottom="0.75" header="0.3" footer="0.3"/>
  <drawing r:id="rId1"/>
</worksheet>
</file>

<file path=xl/worksheets/sheet2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1-000000000000}">
  <sheetPr codeName="Hoja263">
    <tabColor theme="0" tint="-0.499984740745262"/>
  </sheetPr>
  <dimension ref="A1:F36"/>
  <sheetViews>
    <sheetView showGridLines="0" zoomScaleNormal="100" workbookViewId="0">
      <pane ySplit="1" topLeftCell="A2" activePane="bottomLeft" state="frozen"/>
      <selection activeCell="C41" sqref="C41"/>
      <selection pane="bottomLeft" activeCell="J11" sqref="J11"/>
    </sheetView>
  </sheetViews>
  <sheetFormatPr baseColWidth="10" defaultColWidth="11.44140625" defaultRowHeight="17.399999999999999" x14ac:dyDescent="0.3"/>
  <cols>
    <col min="1" max="1" width="8.21875" style="1305" customWidth="1"/>
    <col min="2" max="2" width="26.44140625" style="1305" customWidth="1"/>
    <col min="3" max="3" width="24" style="1305" customWidth="1"/>
    <col min="4" max="4" width="95.44140625" style="1305" customWidth="1"/>
    <col min="5" max="5" width="4.44140625" style="1305" bestFit="1" customWidth="1"/>
    <col min="6" max="6" width="7.21875" style="1305" customWidth="1"/>
    <col min="7" max="25" width="4.44140625" style="1305" bestFit="1" customWidth="1"/>
    <col min="26" max="16384" width="11.44140625" style="1305"/>
  </cols>
  <sheetData>
    <row r="1" spans="1:6" x14ac:dyDescent="0.3">
      <c r="B1" s="481" t="s">
        <v>337</v>
      </c>
    </row>
    <row r="2" spans="1:6" ht="18" thickBot="1" x14ac:dyDescent="0.35"/>
    <row r="3" spans="1:6" ht="23.25" customHeight="1" thickBot="1" x14ac:dyDescent="0.35">
      <c r="B3" s="3901" t="s">
        <v>370</v>
      </c>
      <c r="C3" s="3901"/>
      <c r="D3" s="3901"/>
      <c r="F3" s="1267" t="s">
        <v>371</v>
      </c>
    </row>
    <row r="4" spans="1:6" x14ac:dyDescent="0.3">
      <c r="A4" s="1306"/>
      <c r="B4" s="3142" t="s">
        <v>449</v>
      </c>
      <c r="C4" s="3142"/>
      <c r="D4" s="44" t="s">
        <v>32</v>
      </c>
    </row>
    <row r="5" spans="1:6" ht="52.2" x14ac:dyDescent="0.3">
      <c r="B5" s="3142" t="s">
        <v>373</v>
      </c>
      <c r="C5" s="3142"/>
      <c r="D5" s="44" t="s">
        <v>103</v>
      </c>
    </row>
    <row r="6" spans="1:6" x14ac:dyDescent="0.3">
      <c r="B6" s="3142" t="s">
        <v>374</v>
      </c>
      <c r="C6" s="3142"/>
      <c r="D6" s="45" t="s">
        <v>1606</v>
      </c>
    </row>
    <row r="7" spans="1:6" ht="20.25" customHeight="1" x14ac:dyDescent="0.3">
      <c r="B7" s="3143" t="s">
        <v>375</v>
      </c>
      <c r="C7" s="3143"/>
      <c r="D7" s="46" t="s">
        <v>4061</v>
      </c>
    </row>
    <row r="8" spans="1:6" x14ac:dyDescent="0.3">
      <c r="B8" s="3143" t="s">
        <v>2480</v>
      </c>
      <c r="C8" s="3143"/>
      <c r="D8" s="1266" t="s">
        <v>2595</v>
      </c>
    </row>
    <row r="9" spans="1:6" ht="20.25" customHeight="1" x14ac:dyDescent="0.45">
      <c r="B9" s="178"/>
      <c r="C9" s="178"/>
      <c r="D9" s="178"/>
    </row>
    <row r="10" spans="1:6" ht="23.25" customHeight="1" x14ac:dyDescent="0.3">
      <c r="B10" s="3901" t="s">
        <v>376</v>
      </c>
      <c r="C10" s="3901"/>
      <c r="D10" s="3901"/>
    </row>
    <row r="11" spans="1:6" ht="18" customHeight="1" x14ac:dyDescent="0.3">
      <c r="B11" s="3185" t="s">
        <v>377</v>
      </c>
      <c r="C11" s="3156"/>
      <c r="D11" s="44" t="s">
        <v>439</v>
      </c>
    </row>
    <row r="12" spans="1:6" ht="15" customHeight="1" x14ac:dyDescent="0.3">
      <c r="B12" s="3143" t="s">
        <v>379</v>
      </c>
      <c r="C12" s="3143"/>
      <c r="D12" s="661" t="s">
        <v>1623</v>
      </c>
    </row>
    <row r="13" spans="1:6" x14ac:dyDescent="0.3">
      <c r="B13" s="3142" t="s">
        <v>380</v>
      </c>
      <c r="C13" s="3142"/>
      <c r="D13" s="83" t="s">
        <v>1606</v>
      </c>
    </row>
    <row r="14" spans="1:6" x14ac:dyDescent="0.3">
      <c r="B14" s="3142" t="s">
        <v>381</v>
      </c>
      <c r="C14" s="3156"/>
      <c r="D14" s="603" t="s">
        <v>10</v>
      </c>
    </row>
    <row r="15" spans="1:6" ht="153.75" customHeight="1" x14ac:dyDescent="0.3">
      <c r="B15" s="3142" t="s">
        <v>382</v>
      </c>
      <c r="C15" s="3142"/>
      <c r="D15" s="83" t="s">
        <v>6243</v>
      </c>
    </row>
    <row r="16" spans="1:6" ht="74.25" customHeight="1" x14ac:dyDescent="0.3">
      <c r="B16" s="3142" t="s">
        <v>383</v>
      </c>
      <c r="C16" s="3142"/>
      <c r="D16" s="83"/>
    </row>
    <row r="17" spans="2:4" ht="15" customHeight="1" x14ac:dyDescent="0.3">
      <c r="B17" s="3142" t="s">
        <v>384</v>
      </c>
      <c r="C17" s="3142"/>
      <c r="D17" s="83" t="s">
        <v>385</v>
      </c>
    </row>
    <row r="18" spans="2:4" x14ac:dyDescent="0.3">
      <c r="B18" s="3143" t="s">
        <v>386</v>
      </c>
      <c r="C18" s="3143"/>
      <c r="D18" s="44"/>
    </row>
    <row r="19" spans="2:4" ht="31.5" customHeight="1" x14ac:dyDescent="0.3">
      <c r="B19" s="3144" t="s">
        <v>387</v>
      </c>
      <c r="C19" s="3145"/>
      <c r="D19" s="83" t="s">
        <v>4386</v>
      </c>
    </row>
    <row r="20" spans="2:4" x14ac:dyDescent="0.3">
      <c r="B20" s="3142" t="s">
        <v>388</v>
      </c>
      <c r="C20" s="3142"/>
      <c r="D20" s="83" t="s">
        <v>777</v>
      </c>
    </row>
    <row r="21" spans="2:4" x14ac:dyDescent="0.3">
      <c r="B21" s="3146" t="s">
        <v>390</v>
      </c>
      <c r="C21" s="54" t="s">
        <v>391</v>
      </c>
      <c r="D21" s="44"/>
    </row>
    <row r="22" spans="2:4" x14ac:dyDescent="0.3">
      <c r="B22" s="3147"/>
      <c r="C22" s="577" t="s">
        <v>393</v>
      </c>
      <c r="D22" s="83" t="s">
        <v>1546</v>
      </c>
    </row>
    <row r="23" spans="2:4" x14ac:dyDescent="0.3">
      <c r="B23" s="3142" t="s">
        <v>395</v>
      </c>
      <c r="C23" s="3142"/>
      <c r="D23" s="83" t="s">
        <v>3344</v>
      </c>
    </row>
    <row r="24" spans="2:4" x14ac:dyDescent="0.3">
      <c r="B24" s="3142" t="s">
        <v>397</v>
      </c>
      <c r="C24" s="3142"/>
      <c r="D24" s="95" t="s">
        <v>412</v>
      </c>
    </row>
    <row r="25" spans="2:4" x14ac:dyDescent="0.3">
      <c r="B25" s="3142" t="s">
        <v>399</v>
      </c>
      <c r="C25" s="3142"/>
      <c r="D25" s="83" t="s">
        <v>3351</v>
      </c>
    </row>
    <row r="26" spans="2:4" ht="15" customHeight="1" x14ac:dyDescent="0.3">
      <c r="B26" s="3143" t="s">
        <v>401</v>
      </c>
      <c r="C26" s="3143"/>
      <c r="D26" s="95" t="s">
        <v>1624</v>
      </c>
    </row>
    <row r="27" spans="2:4" x14ac:dyDescent="0.3">
      <c r="B27" s="3149" t="s">
        <v>403</v>
      </c>
      <c r="C27" s="3150"/>
      <c r="D27" s="44"/>
    </row>
    <row r="28" spans="2:4" ht="209.25" customHeight="1" x14ac:dyDescent="0.3">
      <c r="B28" s="578" t="s">
        <v>404</v>
      </c>
      <c r="C28" s="579"/>
      <c r="D28" s="83" t="s">
        <v>2409</v>
      </c>
    </row>
    <row r="29" spans="2:4" x14ac:dyDescent="0.3">
      <c r="B29" s="3151" t="s">
        <v>405</v>
      </c>
      <c r="C29" s="3152"/>
      <c r="D29" s="61"/>
    </row>
    <row r="30" spans="2:4" x14ac:dyDescent="0.3">
      <c r="B30" s="114"/>
      <c r="C30" s="114"/>
      <c r="D30" s="115"/>
    </row>
    <row r="31" spans="2:4" ht="23.25" customHeight="1" x14ac:dyDescent="0.3">
      <c r="B31" s="3901" t="s">
        <v>406</v>
      </c>
      <c r="C31" s="3901"/>
      <c r="D31" s="3901"/>
    </row>
    <row r="32" spans="2:4" x14ac:dyDescent="0.3">
      <c r="B32" s="3149" t="s">
        <v>407</v>
      </c>
      <c r="C32" s="3150"/>
      <c r="D32" s="95" t="s">
        <v>5945</v>
      </c>
    </row>
    <row r="33" spans="2:4" x14ac:dyDescent="0.3">
      <c r="B33" s="3149" t="s">
        <v>409</v>
      </c>
      <c r="C33" s="3150"/>
      <c r="D33" s="95" t="s">
        <v>574</v>
      </c>
    </row>
    <row r="34" spans="2:4" x14ac:dyDescent="0.3">
      <c r="B34" s="3149" t="s">
        <v>411</v>
      </c>
      <c r="C34" s="3150"/>
      <c r="D34" s="95" t="s">
        <v>412</v>
      </c>
    </row>
    <row r="35" spans="2:4" x14ac:dyDescent="0.3">
      <c r="B35" s="3149" t="s">
        <v>413</v>
      </c>
      <c r="C35" s="3150"/>
      <c r="D35" s="95" t="s">
        <v>5946</v>
      </c>
    </row>
    <row r="36" spans="2:4" x14ac:dyDescent="0.3">
      <c r="B36" s="3149" t="s">
        <v>415</v>
      </c>
      <c r="C36" s="3150"/>
      <c r="D36" s="1378" t="s">
        <v>5947</v>
      </c>
    </row>
  </sheetData>
  <mergeCells count="30">
    <mergeCell ref="B16:C16"/>
    <mergeCell ref="B3:D3"/>
    <mergeCell ref="B4:C4"/>
    <mergeCell ref="B5:C5"/>
    <mergeCell ref="B6:C6"/>
    <mergeCell ref="B7:C7"/>
    <mergeCell ref="B10:D10"/>
    <mergeCell ref="B11:C11"/>
    <mergeCell ref="B12:C12"/>
    <mergeCell ref="B13:C13"/>
    <mergeCell ref="B14:C14"/>
    <mergeCell ref="B15:C15"/>
    <mergeCell ref="B8:C8"/>
    <mergeCell ref="B31:D31"/>
    <mergeCell ref="B17:C17"/>
    <mergeCell ref="B18:C18"/>
    <mergeCell ref="B19:C19"/>
    <mergeCell ref="B20:C20"/>
    <mergeCell ref="B21:B22"/>
    <mergeCell ref="B23:C23"/>
    <mergeCell ref="B24:C24"/>
    <mergeCell ref="B25:C25"/>
    <mergeCell ref="B26:C26"/>
    <mergeCell ref="B27:C27"/>
    <mergeCell ref="B29:C29"/>
    <mergeCell ref="B32:C32"/>
    <mergeCell ref="B33:C33"/>
    <mergeCell ref="B34:C34"/>
    <mergeCell ref="B35:C35"/>
    <mergeCell ref="B36:C36"/>
  </mergeCells>
  <dataValidations count="6">
    <dataValidation type="list" allowBlank="1" showInputMessage="1" showErrorMessage="1" sqref="D4" xr:uid="{00000000-0002-0000-0A01-000000000000}">
      <formula1>ODS</formula1>
    </dataValidation>
    <dataValidation type="list" allowBlank="1" showInputMessage="1" showErrorMessage="1" sqref="D5" xr:uid="{00000000-0002-0000-0A01-000001000000}">
      <formula1>Metas_ODS</formula1>
    </dataValidation>
    <dataValidation type="list" allowBlank="1" showInputMessage="1" showErrorMessage="1" sqref="D6" xr:uid="{00000000-0002-0000-0A01-000002000000}">
      <formula1>Numero_indicador</formula1>
    </dataValidation>
    <dataValidation type="list" allowBlank="1" showInputMessage="1" showErrorMessage="1" sqref="D7" xr:uid="{00000000-0002-0000-0A01-000003000000}">
      <formula1>Nombre_indicador_ODS</formula1>
    </dataValidation>
    <dataValidation type="list" allowBlank="1" showInputMessage="1" showErrorMessage="1" sqref="D14" xr:uid="{00000000-0002-0000-0A01-000004000000}">
      <formula1>Tipo_indicador</formula1>
    </dataValidation>
    <dataValidation type="list" allowBlank="1" showInputMessage="1" showErrorMessage="1" sqref="D25" xr:uid="{00000000-0002-0000-0A01-000005000000}">
      <formula1>Tipo_operación</formula1>
    </dataValidation>
  </dataValidations>
  <hyperlinks>
    <hyperlink ref="B1" location="'9.2.2'!A1" display="REGRESAR" xr:uid="{00000000-0004-0000-0A01-000000000000}"/>
    <hyperlink ref="D8" r:id="rId1" xr:uid="{00000000-0004-0000-0A01-000001000000}"/>
    <hyperlink ref="D36" r:id="rId2" xr:uid="{00000000-0004-0000-0A01-000002000000}"/>
  </hyperlinks>
  <pageMargins left="0.7" right="0.7" top="0.75" bottom="0.75" header="0.3" footer="0.3"/>
  <drawing r:id="rId3"/>
</worksheet>
</file>

<file path=xl/worksheets/sheet2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1-000000000000}">
  <sheetPr codeName="Hoja264"/>
  <dimension ref="A1:R36"/>
  <sheetViews>
    <sheetView showGridLines="0" workbookViewId="0">
      <pane ySplit="1" topLeftCell="A2" activePane="bottomLeft" state="frozen"/>
      <selection activeCell="B16" sqref="B16"/>
      <selection pane="bottomLeft" activeCell="F15" sqref="F15"/>
    </sheetView>
  </sheetViews>
  <sheetFormatPr baseColWidth="10" defaultColWidth="11.44140625" defaultRowHeight="17.399999999999999" x14ac:dyDescent="0.45"/>
  <cols>
    <col min="1" max="2" width="15.44140625" style="178" customWidth="1"/>
    <col min="3" max="3" width="11.44140625" style="178"/>
    <col min="4" max="4" width="16" style="178" customWidth="1"/>
    <col min="5" max="16384" width="11.44140625" style="178"/>
  </cols>
  <sheetData>
    <row r="1" spans="1:18" x14ac:dyDescent="0.45">
      <c r="A1" s="580" t="s">
        <v>337</v>
      </c>
      <c r="C1" s="3225" t="s">
        <v>430</v>
      </c>
      <c r="D1" s="3225"/>
    </row>
    <row r="3" spans="1:18" ht="15" customHeight="1" x14ac:dyDescent="0.45">
      <c r="A3" s="3907" t="s">
        <v>339</v>
      </c>
      <c r="B3" s="3910"/>
      <c r="C3" s="3907" t="s">
        <v>1615</v>
      </c>
      <c r="D3" s="3911"/>
      <c r="E3" s="3911"/>
      <c r="F3" s="3911"/>
      <c r="G3" s="3911"/>
      <c r="H3" s="3911"/>
      <c r="I3" s="3911"/>
      <c r="J3" s="3911"/>
      <c r="K3" s="3911"/>
      <c r="L3" s="3911"/>
      <c r="M3" s="3911"/>
      <c r="N3" s="3911"/>
      <c r="O3" s="3911"/>
      <c r="P3" s="3911"/>
      <c r="Q3" s="3911"/>
      <c r="R3" s="3911"/>
    </row>
    <row r="4" spans="1:18" ht="15" customHeight="1" x14ac:dyDescent="0.45">
      <c r="A4" s="3907" t="s">
        <v>340</v>
      </c>
      <c r="B4" s="3908"/>
      <c r="C4" s="3907" t="s">
        <v>104</v>
      </c>
      <c r="D4" s="3909"/>
      <c r="E4" s="3909"/>
      <c r="F4" s="3909"/>
      <c r="G4" s="3909"/>
      <c r="H4" s="3909"/>
      <c r="I4" s="3909"/>
      <c r="J4" s="3909"/>
      <c r="K4" s="3909"/>
      <c r="L4" s="3909"/>
      <c r="M4" s="3909"/>
      <c r="N4" s="3909"/>
      <c r="O4" s="3909"/>
      <c r="P4" s="3909"/>
      <c r="Q4" s="3909"/>
      <c r="R4" s="3909"/>
    </row>
    <row r="5" spans="1:18" ht="15" customHeight="1" x14ac:dyDescent="0.45">
      <c r="A5" s="3907" t="s">
        <v>341</v>
      </c>
      <c r="B5" s="3908"/>
      <c r="C5" s="3907" t="s">
        <v>4062</v>
      </c>
      <c r="D5" s="3909"/>
      <c r="E5" s="3909"/>
      <c r="F5" s="3909"/>
      <c r="G5" s="3909"/>
      <c r="H5" s="3909"/>
      <c r="I5" s="3909"/>
      <c r="J5" s="3909"/>
      <c r="K5" s="3909"/>
      <c r="L5" s="3909"/>
      <c r="M5" s="3909"/>
      <c r="N5" s="3909"/>
      <c r="O5" s="3909"/>
      <c r="P5" s="3909"/>
      <c r="Q5" s="3909"/>
      <c r="R5" s="3909"/>
    </row>
    <row r="6" spans="1:18" ht="15" customHeight="1" x14ac:dyDescent="0.45">
      <c r="A6" s="3907" t="s">
        <v>417</v>
      </c>
      <c r="B6" s="3908"/>
      <c r="C6" s="3907" t="s">
        <v>5172</v>
      </c>
      <c r="D6" s="3909"/>
      <c r="E6" s="3909"/>
      <c r="F6" s="3909"/>
      <c r="G6" s="3909"/>
      <c r="H6" s="3909"/>
      <c r="I6" s="3909"/>
      <c r="J6" s="3909"/>
      <c r="K6" s="3909"/>
      <c r="L6" s="3909"/>
      <c r="M6" s="3909"/>
      <c r="N6" s="3909"/>
      <c r="O6" s="3909"/>
      <c r="P6" s="3909"/>
      <c r="Q6" s="3909"/>
      <c r="R6" s="3909"/>
    </row>
    <row r="9" spans="1:18" x14ac:dyDescent="0.45">
      <c r="C9" s="489" t="s">
        <v>5172</v>
      </c>
      <c r="D9" s="489"/>
    </row>
    <row r="10" spans="1:18" ht="6.6" customHeight="1" x14ac:dyDescent="0.45">
      <c r="C10" s="489"/>
      <c r="D10" s="489"/>
    </row>
    <row r="11" spans="1:18" x14ac:dyDescent="0.45">
      <c r="C11" s="1650" t="s">
        <v>343</v>
      </c>
      <c r="D11" s="1650" t="s">
        <v>385</v>
      </c>
    </row>
    <row r="12" spans="1:18" x14ac:dyDescent="0.45">
      <c r="C12" s="827">
        <v>2013</v>
      </c>
      <c r="D12" s="1440">
        <v>33.049999999999997</v>
      </c>
    </row>
    <row r="13" spans="1:18" x14ac:dyDescent="0.45">
      <c r="C13" s="830">
        <v>2017</v>
      </c>
      <c r="D13" s="1444">
        <v>35.369999999999997</v>
      </c>
    </row>
    <row r="14" spans="1:18" x14ac:dyDescent="0.45">
      <c r="A14" s="853"/>
      <c r="C14" s="1305" t="s">
        <v>4399</v>
      </c>
      <c r="D14" s="1305"/>
    </row>
    <row r="15" spans="1:18" x14ac:dyDescent="0.45">
      <c r="A15" s="853"/>
    </row>
    <row r="16" spans="1:18" x14ac:dyDescent="0.45">
      <c r="A16" s="853"/>
    </row>
    <row r="17" spans="1:1" x14ac:dyDescent="0.45">
      <c r="A17" s="853"/>
    </row>
    <row r="18" spans="1:1" x14ac:dyDescent="0.45">
      <c r="A18" s="853"/>
    </row>
    <row r="19" spans="1:1" x14ac:dyDescent="0.45">
      <c r="A19" s="853"/>
    </row>
    <row r="20" spans="1:1" x14ac:dyDescent="0.45">
      <c r="A20" s="853"/>
    </row>
    <row r="21" spans="1:1" x14ac:dyDescent="0.45">
      <c r="A21" s="853"/>
    </row>
    <row r="22" spans="1:1" x14ac:dyDescent="0.45">
      <c r="A22" s="853"/>
    </row>
    <row r="23" spans="1:1" x14ac:dyDescent="0.45">
      <c r="A23" s="853"/>
    </row>
    <row r="24" spans="1:1" x14ac:dyDescent="0.45">
      <c r="A24" s="853"/>
    </row>
    <row r="25" spans="1:1" x14ac:dyDescent="0.45">
      <c r="A25" s="853"/>
    </row>
    <row r="26" spans="1:1" x14ac:dyDescent="0.45">
      <c r="A26" s="853"/>
    </row>
    <row r="27" spans="1:1" x14ac:dyDescent="0.45">
      <c r="A27" s="853"/>
    </row>
    <row r="28" spans="1:1" x14ac:dyDescent="0.45">
      <c r="A28" s="853"/>
    </row>
    <row r="29" spans="1:1" x14ac:dyDescent="0.45">
      <c r="A29" s="853"/>
    </row>
    <row r="30" spans="1:1" x14ac:dyDescent="0.45">
      <c r="A30" s="853"/>
    </row>
    <row r="31" spans="1:1" x14ac:dyDescent="0.45">
      <c r="A31" s="853"/>
    </row>
    <row r="32" spans="1:1" x14ac:dyDescent="0.45">
      <c r="A32" s="853"/>
    </row>
    <row r="33" spans="1:1" x14ac:dyDescent="0.45">
      <c r="A33" s="853"/>
    </row>
    <row r="34" spans="1:1" x14ac:dyDescent="0.45">
      <c r="A34" s="853"/>
    </row>
    <row r="35" spans="1:1" x14ac:dyDescent="0.45">
      <c r="A35" s="853"/>
    </row>
    <row r="36" spans="1:1" x14ac:dyDescent="0.45">
      <c r="A36" s="853"/>
    </row>
  </sheetData>
  <mergeCells count="9">
    <mergeCell ref="A6:B6"/>
    <mergeCell ref="C6:R6"/>
    <mergeCell ref="C1:D1"/>
    <mergeCell ref="A3:B3"/>
    <mergeCell ref="C3:R3"/>
    <mergeCell ref="A4:B4"/>
    <mergeCell ref="C4:R4"/>
    <mergeCell ref="A5:B5"/>
    <mergeCell ref="C5:R5"/>
  </mergeCells>
  <hyperlinks>
    <hyperlink ref="A1" location="'ODS 9.'!A1" display="REGRESAR" xr:uid="{00000000-0004-0000-0B01-000000000000}"/>
    <hyperlink ref="C1:D1" location="'Metadato 9.3.1'!A1" display="VER METADATO" xr:uid="{00000000-0004-0000-0B01-000001000000}"/>
  </hyperlinks>
  <pageMargins left="0.7" right="0.7" top="0.75" bottom="0.75" header="0.3" footer="0.3"/>
</worksheet>
</file>

<file path=xl/worksheets/sheet2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1-000000000000}">
  <sheetPr codeName="Hoja265">
    <tabColor theme="0" tint="-0.499984740745262"/>
  </sheetPr>
  <dimension ref="A1:F41"/>
  <sheetViews>
    <sheetView showGridLines="0" zoomScaleNormal="100" workbookViewId="0">
      <pane ySplit="1" topLeftCell="A2" activePane="bottomLeft" state="frozen"/>
      <selection pane="bottomLeft" activeCell="B3" sqref="B3:D3"/>
    </sheetView>
  </sheetViews>
  <sheetFormatPr baseColWidth="10" defaultColWidth="11.44140625" defaultRowHeight="17.399999999999999" x14ac:dyDescent="0.3"/>
  <cols>
    <col min="1" max="1" width="11.44140625" style="1305"/>
    <col min="2" max="2" width="26.44140625" style="1305" customWidth="1"/>
    <col min="3" max="3" width="24" style="1305" customWidth="1"/>
    <col min="4" max="4" width="85.77734375" style="1305" customWidth="1"/>
    <col min="5" max="5" width="11.44140625" style="1305"/>
    <col min="6" max="6" width="7.21875" style="1305" customWidth="1"/>
    <col min="7" max="16384" width="11.44140625" style="1305"/>
  </cols>
  <sheetData>
    <row r="1" spans="1:6" x14ac:dyDescent="0.3">
      <c r="B1" s="481" t="s">
        <v>337</v>
      </c>
    </row>
    <row r="2" spans="1:6" ht="18" thickBot="1" x14ac:dyDescent="0.35"/>
    <row r="3" spans="1:6" ht="23.25" customHeight="1" thickBot="1" x14ac:dyDescent="0.35">
      <c r="B3" s="3901" t="s">
        <v>370</v>
      </c>
      <c r="C3" s="3901"/>
      <c r="D3" s="3901"/>
      <c r="F3" s="1267" t="s">
        <v>471</v>
      </c>
    </row>
    <row r="4" spans="1:6" ht="34.799999999999997" x14ac:dyDescent="0.3">
      <c r="A4" s="1306"/>
      <c r="B4" s="3142" t="s">
        <v>449</v>
      </c>
      <c r="C4" s="3142"/>
      <c r="D4" s="44" t="s">
        <v>32</v>
      </c>
    </row>
    <row r="5" spans="1:6" ht="34.799999999999997" x14ac:dyDescent="0.3">
      <c r="B5" s="3142" t="s">
        <v>373</v>
      </c>
      <c r="C5" s="3142"/>
      <c r="D5" s="44" t="s">
        <v>104</v>
      </c>
    </row>
    <row r="6" spans="1:6" x14ac:dyDescent="0.3">
      <c r="B6" s="3142" t="s">
        <v>374</v>
      </c>
      <c r="C6" s="3142"/>
      <c r="D6" s="45" t="s">
        <v>1607</v>
      </c>
    </row>
    <row r="7" spans="1:6" x14ac:dyDescent="0.3">
      <c r="B7" s="3143" t="s">
        <v>375</v>
      </c>
      <c r="C7" s="3143"/>
      <c r="D7" s="46" t="s">
        <v>4062</v>
      </c>
    </row>
    <row r="8" spans="1:6" x14ac:dyDescent="0.3">
      <c r="B8" s="3143" t="s">
        <v>2480</v>
      </c>
      <c r="C8" s="3143"/>
      <c r="D8" s="1266" t="s">
        <v>2596</v>
      </c>
    </row>
    <row r="9" spans="1:6" x14ac:dyDescent="0.45">
      <c r="B9" s="178"/>
      <c r="C9" s="178"/>
      <c r="D9" s="178"/>
    </row>
    <row r="10" spans="1:6" ht="23.25" customHeight="1" x14ac:dyDescent="0.3">
      <c r="B10" s="3901" t="s">
        <v>376</v>
      </c>
      <c r="C10" s="3901"/>
      <c r="D10" s="3901"/>
    </row>
    <row r="11" spans="1:6" x14ac:dyDescent="0.3">
      <c r="B11" s="3185" t="s">
        <v>377</v>
      </c>
      <c r="C11" s="3156"/>
      <c r="D11" s="44" t="s">
        <v>439</v>
      </c>
    </row>
    <row r="12" spans="1:6" ht="18.75" customHeight="1" x14ac:dyDescent="0.3">
      <c r="B12" s="3143" t="s">
        <v>379</v>
      </c>
      <c r="C12" s="3143"/>
      <c r="D12" s="661" t="s">
        <v>1625</v>
      </c>
    </row>
    <row r="13" spans="1:6" x14ac:dyDescent="0.3">
      <c r="B13" s="3142" t="s">
        <v>380</v>
      </c>
      <c r="C13" s="3142"/>
      <c r="D13" s="57" t="s">
        <v>1607</v>
      </c>
    </row>
    <row r="14" spans="1:6" x14ac:dyDescent="0.3">
      <c r="B14" s="3142" t="s">
        <v>381</v>
      </c>
      <c r="C14" s="3156"/>
      <c r="D14" s="603" t="s">
        <v>10</v>
      </c>
    </row>
    <row r="15" spans="1:6" ht="409.6" x14ac:dyDescent="0.3">
      <c r="B15" s="3142" t="s">
        <v>382</v>
      </c>
      <c r="C15" s="3142"/>
      <c r="D15" s="83" t="s">
        <v>6244</v>
      </c>
    </row>
    <row r="16" spans="1:6" ht="48.75" customHeight="1" x14ac:dyDescent="0.3">
      <c r="B16" s="3142" t="s">
        <v>383</v>
      </c>
      <c r="C16" s="3142"/>
      <c r="D16" s="83"/>
    </row>
    <row r="17" spans="2:4" x14ac:dyDescent="0.3">
      <c r="B17" s="3142" t="s">
        <v>384</v>
      </c>
      <c r="C17" s="3142"/>
      <c r="D17" s="57" t="s">
        <v>450</v>
      </c>
    </row>
    <row r="18" spans="2:4" x14ac:dyDescent="0.3">
      <c r="B18" s="3143" t="s">
        <v>386</v>
      </c>
      <c r="C18" s="3143"/>
      <c r="D18" s="44"/>
    </row>
    <row r="19" spans="2:4" ht="34.799999999999997" x14ac:dyDescent="0.3">
      <c r="B19" s="3144" t="s">
        <v>387</v>
      </c>
      <c r="C19" s="3145"/>
      <c r="D19" s="57" t="s">
        <v>1626</v>
      </c>
    </row>
    <row r="20" spans="2:4" x14ac:dyDescent="0.3">
      <c r="B20" s="3142" t="s">
        <v>388</v>
      </c>
      <c r="C20" s="3142"/>
      <c r="D20" s="1655" t="s">
        <v>778</v>
      </c>
    </row>
    <row r="21" spans="2:4" x14ac:dyDescent="0.3">
      <c r="B21" s="3146" t="s">
        <v>390</v>
      </c>
      <c r="C21" s="54" t="s">
        <v>391</v>
      </c>
      <c r="D21" s="44"/>
    </row>
    <row r="22" spans="2:4" x14ac:dyDescent="0.3">
      <c r="B22" s="3147"/>
      <c r="C22" s="577" t="s">
        <v>393</v>
      </c>
      <c r="D22" s="57"/>
    </row>
    <row r="23" spans="2:4" x14ac:dyDescent="0.3">
      <c r="B23" s="3142" t="s">
        <v>395</v>
      </c>
      <c r="C23" s="3142"/>
      <c r="D23" s="1655" t="s">
        <v>778</v>
      </c>
    </row>
    <row r="24" spans="2:4" x14ac:dyDescent="0.3">
      <c r="B24" s="3142" t="s">
        <v>397</v>
      </c>
      <c r="C24" s="3142"/>
      <c r="D24" s="45" t="s">
        <v>1077</v>
      </c>
    </row>
    <row r="25" spans="2:4" x14ac:dyDescent="0.3">
      <c r="B25" s="3142" t="s">
        <v>399</v>
      </c>
      <c r="C25" s="3142"/>
      <c r="D25" s="57" t="s">
        <v>22</v>
      </c>
    </row>
    <row r="26" spans="2:4" x14ac:dyDescent="0.3">
      <c r="B26" s="3143" t="s">
        <v>401</v>
      </c>
      <c r="C26" s="3143"/>
      <c r="D26" s="45" t="s">
        <v>1627</v>
      </c>
    </row>
    <row r="27" spans="2:4" x14ac:dyDescent="0.3">
      <c r="B27" s="3149" t="s">
        <v>403</v>
      </c>
      <c r="C27" s="3150"/>
      <c r="D27" s="44"/>
    </row>
    <row r="28" spans="2:4" ht="34.799999999999997" x14ac:dyDescent="0.3">
      <c r="B28" s="578" t="s">
        <v>404</v>
      </c>
      <c r="C28" s="579"/>
      <c r="D28" s="57" t="s">
        <v>1628</v>
      </c>
    </row>
    <row r="29" spans="2:4" x14ac:dyDescent="0.3">
      <c r="B29" s="3151" t="s">
        <v>405</v>
      </c>
      <c r="C29" s="3152"/>
      <c r="D29" s="61"/>
    </row>
    <row r="30" spans="2:4" x14ac:dyDescent="0.3">
      <c r="B30" s="62"/>
      <c r="C30" s="62"/>
      <c r="D30" s="63"/>
    </row>
    <row r="31" spans="2:4" ht="23.25" customHeight="1" x14ac:dyDescent="0.3">
      <c r="B31" s="3901" t="s">
        <v>406</v>
      </c>
      <c r="C31" s="3901"/>
      <c r="D31" s="3901"/>
    </row>
    <row r="32" spans="2:4" x14ac:dyDescent="0.3">
      <c r="B32" s="3149" t="s">
        <v>407</v>
      </c>
      <c r="C32" s="3150"/>
      <c r="D32" s="45" t="s">
        <v>2231</v>
      </c>
    </row>
    <row r="33" spans="2:4" x14ac:dyDescent="0.3">
      <c r="B33" s="3149" t="s">
        <v>409</v>
      </c>
      <c r="C33" s="3150"/>
      <c r="D33" s="45" t="s">
        <v>2232</v>
      </c>
    </row>
    <row r="34" spans="2:4" ht="17.25" customHeight="1" x14ac:dyDescent="0.3">
      <c r="B34" s="3149" t="s">
        <v>411</v>
      </c>
      <c r="C34" s="3150"/>
      <c r="D34" s="45" t="s">
        <v>2233</v>
      </c>
    </row>
    <row r="35" spans="2:4" x14ac:dyDescent="0.3">
      <c r="B35" s="3149" t="s">
        <v>413</v>
      </c>
      <c r="C35" s="3150"/>
      <c r="D35" s="45" t="s">
        <v>2235</v>
      </c>
    </row>
    <row r="36" spans="2:4" x14ac:dyDescent="0.45">
      <c r="B36" s="3149" t="s">
        <v>415</v>
      </c>
      <c r="C36" s="3150"/>
      <c r="D36" s="1476" t="s">
        <v>2234</v>
      </c>
    </row>
    <row r="37" spans="2:4" x14ac:dyDescent="0.3">
      <c r="B37" s="3149" t="s">
        <v>407</v>
      </c>
      <c r="C37" s="3150"/>
      <c r="D37" s="45" t="s">
        <v>2236</v>
      </c>
    </row>
    <row r="38" spans="2:4" x14ac:dyDescent="0.3">
      <c r="B38" s="3149" t="s">
        <v>409</v>
      </c>
      <c r="C38" s="3150"/>
      <c r="D38" s="45" t="s">
        <v>2237</v>
      </c>
    </row>
    <row r="39" spans="2:4" ht="15.75" customHeight="1" x14ac:dyDescent="0.3">
      <c r="B39" s="3149" t="s">
        <v>411</v>
      </c>
      <c r="C39" s="3150"/>
      <c r="D39" s="45" t="s">
        <v>2233</v>
      </c>
    </row>
    <row r="40" spans="2:4" x14ac:dyDescent="0.3">
      <c r="B40" s="3149" t="s">
        <v>413</v>
      </c>
      <c r="C40" s="3150"/>
      <c r="D40" s="45" t="s">
        <v>2238</v>
      </c>
    </row>
    <row r="41" spans="2:4" x14ac:dyDescent="0.45">
      <c r="B41" s="3149" t="s">
        <v>415</v>
      </c>
      <c r="C41" s="3150"/>
      <c r="D41" s="1476" t="s">
        <v>2239</v>
      </c>
    </row>
  </sheetData>
  <mergeCells count="35">
    <mergeCell ref="B16:C16"/>
    <mergeCell ref="B3:D3"/>
    <mergeCell ref="B4:C4"/>
    <mergeCell ref="B5:C5"/>
    <mergeCell ref="B6:C6"/>
    <mergeCell ref="B7:C7"/>
    <mergeCell ref="B10:D10"/>
    <mergeCell ref="B11:C11"/>
    <mergeCell ref="B12:C12"/>
    <mergeCell ref="B13:C13"/>
    <mergeCell ref="B14:C14"/>
    <mergeCell ref="B15:C15"/>
    <mergeCell ref="B8:C8"/>
    <mergeCell ref="B31:D31"/>
    <mergeCell ref="B17:C17"/>
    <mergeCell ref="B18:C18"/>
    <mergeCell ref="B19:C19"/>
    <mergeCell ref="B20:C20"/>
    <mergeCell ref="B21:B22"/>
    <mergeCell ref="B23:C23"/>
    <mergeCell ref="B24:C24"/>
    <mergeCell ref="B25:C25"/>
    <mergeCell ref="B26:C26"/>
    <mergeCell ref="B27:C27"/>
    <mergeCell ref="B29:C29"/>
    <mergeCell ref="B41:C41"/>
    <mergeCell ref="B32:C32"/>
    <mergeCell ref="B33:C33"/>
    <mergeCell ref="B34:C34"/>
    <mergeCell ref="B35:C35"/>
    <mergeCell ref="B36:C36"/>
    <mergeCell ref="B37:C37"/>
    <mergeCell ref="B38:C38"/>
    <mergeCell ref="B39:C39"/>
    <mergeCell ref="B40:C40"/>
  </mergeCells>
  <dataValidations count="6">
    <dataValidation type="list" allowBlank="1" showInputMessage="1" showErrorMessage="1" sqref="D25" xr:uid="{00000000-0002-0000-0C01-000000000000}">
      <formula1>Tipo_operación</formula1>
    </dataValidation>
    <dataValidation type="list" allowBlank="1" showInputMessage="1" showErrorMessage="1" sqref="D14" xr:uid="{00000000-0002-0000-0C01-000001000000}">
      <formula1>Tipo_indicador</formula1>
    </dataValidation>
    <dataValidation type="list" allowBlank="1" showInputMessage="1" showErrorMessage="1" sqref="D7" xr:uid="{00000000-0002-0000-0C01-000002000000}">
      <formula1>Nombre_indicador_ODS</formula1>
    </dataValidation>
    <dataValidation type="list" allowBlank="1" showInputMessage="1" showErrorMessage="1" sqref="D6" xr:uid="{00000000-0002-0000-0C01-000003000000}">
      <formula1>Numero_indicador</formula1>
    </dataValidation>
    <dataValidation type="list" allowBlank="1" showInputMessage="1" showErrorMessage="1" sqref="D5" xr:uid="{00000000-0002-0000-0C01-000004000000}">
      <formula1>Metas_ODS</formula1>
    </dataValidation>
    <dataValidation type="list" allowBlank="1" showInputMessage="1" showErrorMessage="1" sqref="D4" xr:uid="{00000000-0002-0000-0C01-000005000000}">
      <formula1>ODS</formula1>
    </dataValidation>
  </dataValidations>
  <hyperlinks>
    <hyperlink ref="B1" location="'9.3.1'!A1" display="REGRESAR" xr:uid="{00000000-0004-0000-0C01-000000000000}"/>
    <hyperlink ref="D36" r:id="rId1" display="mailto:gleon@meic.go.cr" xr:uid="{00000000-0004-0000-0C01-000001000000}"/>
    <hyperlink ref="D41" r:id="rId2" xr:uid="{00000000-0004-0000-0C01-000002000000}"/>
    <hyperlink ref="D8" r:id="rId3" xr:uid="{00000000-0004-0000-0C01-000003000000}"/>
  </hyperlinks>
  <pageMargins left="0.7" right="0.7" top="0.75" bottom="0.75" header="0.3" footer="0.3"/>
  <drawing r:id="rId4"/>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Hoja27">
    <tabColor theme="0" tint="-0.499984740745262"/>
  </sheetPr>
  <dimension ref="A1:F36"/>
  <sheetViews>
    <sheetView showGridLines="0" zoomScaleNormal="100" workbookViewId="0">
      <pane ySplit="1" topLeftCell="A2" activePane="bottomLeft" state="frozen"/>
      <selection activeCell="B1" sqref="B1"/>
      <selection pane="bottomLeft" activeCell="B1" sqref="B1"/>
    </sheetView>
  </sheetViews>
  <sheetFormatPr baseColWidth="10" defaultColWidth="11.44140625" defaultRowHeight="17.399999999999999" x14ac:dyDescent="0.3"/>
  <cols>
    <col min="1" max="1" width="9.77734375" style="38" customWidth="1"/>
    <col min="2" max="2" width="26.44140625" style="38" customWidth="1"/>
    <col min="3" max="3" width="24" style="38" customWidth="1"/>
    <col min="4" max="4" width="85.77734375" style="38" customWidth="1"/>
    <col min="5" max="5" width="11.44140625" style="38"/>
    <col min="6" max="6" width="7.21875" style="38" customWidth="1"/>
    <col min="7" max="16384" width="11.44140625" style="38"/>
  </cols>
  <sheetData>
    <row r="1" spans="1:6" x14ac:dyDescent="0.3">
      <c r="B1" s="481" t="s">
        <v>337</v>
      </c>
    </row>
    <row r="2" spans="1:6" ht="12" customHeight="1" thickBot="1" x14ac:dyDescent="0.35"/>
    <row r="3" spans="1:6" ht="23.25" customHeight="1" thickBot="1" x14ac:dyDescent="0.35">
      <c r="B3" s="3122" t="s">
        <v>370</v>
      </c>
      <c r="C3" s="3122"/>
      <c r="D3" s="3122"/>
      <c r="E3" s="710"/>
      <c r="F3" s="147" t="s">
        <v>371</v>
      </c>
    </row>
    <row r="4" spans="1:6" x14ac:dyDescent="0.3">
      <c r="A4" s="691"/>
      <c r="B4" s="3142" t="s">
        <v>449</v>
      </c>
      <c r="C4" s="3142"/>
      <c r="D4" s="44" t="s">
        <v>6</v>
      </c>
      <c r="E4" s="710"/>
    </row>
    <row r="5" spans="1:6" ht="57" customHeight="1" x14ac:dyDescent="0.3">
      <c r="B5" s="3142" t="s">
        <v>373</v>
      </c>
      <c r="C5" s="3142"/>
      <c r="D5" s="44" t="s">
        <v>26</v>
      </c>
    </row>
    <row r="6" spans="1:6" x14ac:dyDescent="0.3">
      <c r="B6" s="3142" t="s">
        <v>374</v>
      </c>
      <c r="C6" s="3142"/>
      <c r="D6" s="45" t="s">
        <v>335</v>
      </c>
    </row>
    <row r="7" spans="1:6" ht="30.75" customHeight="1" x14ac:dyDescent="0.3">
      <c r="B7" s="3172" t="s">
        <v>375</v>
      </c>
      <c r="C7" s="3172"/>
      <c r="D7" s="46" t="s">
        <v>3948</v>
      </c>
    </row>
    <row r="8" spans="1:6" ht="21.75" customHeight="1" x14ac:dyDescent="0.3">
      <c r="B8" s="3172" t="s">
        <v>2480</v>
      </c>
      <c r="C8" s="3172"/>
      <c r="D8" s="47" t="s">
        <v>2496</v>
      </c>
    </row>
    <row r="9" spans="1:6" x14ac:dyDescent="0.45">
      <c r="B9" s="22"/>
      <c r="C9" s="22"/>
      <c r="D9" s="22"/>
    </row>
    <row r="10" spans="1:6" ht="23.25" customHeight="1" x14ac:dyDescent="0.3">
      <c r="B10" s="3122" t="s">
        <v>376</v>
      </c>
      <c r="C10" s="3122"/>
      <c r="D10" s="3122"/>
    </row>
    <row r="11" spans="1:6" ht="20.25" customHeight="1" x14ac:dyDescent="0.3">
      <c r="B11" s="3153" t="s">
        <v>377</v>
      </c>
      <c r="C11" s="3154"/>
      <c r="D11" s="2778" t="s">
        <v>493</v>
      </c>
    </row>
    <row r="12" spans="1:6" ht="20.25" customHeight="1" x14ac:dyDescent="0.3">
      <c r="B12" s="3155" t="s">
        <v>379</v>
      </c>
      <c r="C12" s="3155"/>
      <c r="D12" s="460" t="s">
        <v>516</v>
      </c>
    </row>
    <row r="13" spans="1:6" ht="15" customHeight="1" x14ac:dyDescent="0.3">
      <c r="B13" s="3142" t="s">
        <v>380</v>
      </c>
      <c r="C13" s="3142"/>
      <c r="D13" s="2569" t="s">
        <v>335</v>
      </c>
    </row>
    <row r="14" spans="1:6" x14ac:dyDescent="0.3">
      <c r="B14" s="3142" t="s">
        <v>381</v>
      </c>
      <c r="C14" s="3156"/>
      <c r="D14" s="2569" t="s">
        <v>10</v>
      </c>
    </row>
    <row r="15" spans="1:6" ht="409.05" customHeight="1" x14ac:dyDescent="0.3">
      <c r="B15" s="3142" t="s">
        <v>382</v>
      </c>
      <c r="C15" s="3142"/>
      <c r="D15" s="2509" t="s">
        <v>5980</v>
      </c>
    </row>
    <row r="16" spans="1:6" ht="63" customHeight="1" x14ac:dyDescent="0.3">
      <c r="B16" s="3142" t="s">
        <v>383</v>
      </c>
      <c r="C16" s="3142"/>
      <c r="D16" s="2778" t="s">
        <v>5981</v>
      </c>
    </row>
    <row r="17" spans="2:4" x14ac:dyDescent="0.3">
      <c r="B17" s="3142" t="s">
        <v>384</v>
      </c>
      <c r="C17" s="3142"/>
      <c r="D17" s="2509" t="s">
        <v>519</v>
      </c>
    </row>
    <row r="18" spans="2:4" x14ac:dyDescent="0.3">
      <c r="B18" s="3143" t="s">
        <v>386</v>
      </c>
      <c r="C18" s="3143"/>
      <c r="D18" s="2778"/>
    </row>
    <row r="19" spans="2:4" ht="34.5" customHeight="1" x14ac:dyDescent="0.3">
      <c r="B19" s="3144" t="s">
        <v>387</v>
      </c>
      <c r="C19" s="3145"/>
      <c r="D19" s="2509" t="s">
        <v>520</v>
      </c>
    </row>
    <row r="20" spans="2:4" x14ac:dyDescent="0.3">
      <c r="B20" s="3142" t="s">
        <v>388</v>
      </c>
      <c r="C20" s="3142"/>
      <c r="D20" s="2509" t="s">
        <v>424</v>
      </c>
    </row>
    <row r="21" spans="2:4" x14ac:dyDescent="0.3">
      <c r="B21" s="3146" t="s">
        <v>390</v>
      </c>
      <c r="C21" s="2570" t="s">
        <v>391</v>
      </c>
      <c r="D21" s="2778"/>
    </row>
    <row r="22" spans="2:4" x14ac:dyDescent="0.3">
      <c r="B22" s="3147"/>
      <c r="C22" s="2767" t="s">
        <v>393</v>
      </c>
      <c r="D22" s="2509" t="s">
        <v>521</v>
      </c>
    </row>
    <row r="23" spans="2:4" x14ac:dyDescent="0.3">
      <c r="B23" s="3148" t="s">
        <v>395</v>
      </c>
      <c r="C23" s="3148"/>
      <c r="D23" s="2509" t="s">
        <v>427</v>
      </c>
    </row>
    <row r="24" spans="2:4" x14ac:dyDescent="0.3">
      <c r="B24" s="3148" t="s">
        <v>397</v>
      </c>
      <c r="C24" s="3148"/>
      <c r="D24" s="113" t="s">
        <v>522</v>
      </c>
    </row>
    <row r="25" spans="2:4" x14ac:dyDescent="0.3">
      <c r="B25" s="3142" t="s">
        <v>399</v>
      </c>
      <c r="C25" s="3142"/>
      <c r="D25" s="2509" t="s">
        <v>19</v>
      </c>
    </row>
    <row r="26" spans="2:4" ht="15" customHeight="1" x14ac:dyDescent="0.3">
      <c r="B26" s="3143" t="s">
        <v>401</v>
      </c>
      <c r="C26" s="3143"/>
      <c r="D26" s="2778" t="s">
        <v>523</v>
      </c>
    </row>
    <row r="27" spans="2:4" x14ac:dyDescent="0.3">
      <c r="B27" s="3149" t="s">
        <v>403</v>
      </c>
      <c r="C27" s="3150"/>
      <c r="D27" s="2778"/>
    </row>
    <row r="28" spans="2:4" x14ac:dyDescent="0.3">
      <c r="B28" s="2768" t="s">
        <v>404</v>
      </c>
      <c r="C28" s="2769"/>
      <c r="D28" s="2778"/>
    </row>
    <row r="29" spans="2:4" x14ac:dyDescent="0.3">
      <c r="B29" s="3151" t="s">
        <v>405</v>
      </c>
      <c r="C29" s="3152"/>
      <c r="D29" s="2573"/>
    </row>
    <row r="30" spans="2:4" x14ac:dyDescent="0.3">
      <c r="B30" s="2574"/>
      <c r="C30" s="2574"/>
      <c r="D30" s="2575"/>
    </row>
    <row r="31" spans="2:4" ht="23.25" customHeight="1" x14ac:dyDescent="0.3">
      <c r="B31" s="3122" t="s">
        <v>406</v>
      </c>
      <c r="C31" s="3122"/>
      <c r="D31" s="3122"/>
    </row>
    <row r="32" spans="2:4" x14ac:dyDescent="0.3">
      <c r="B32" s="3140" t="s">
        <v>407</v>
      </c>
      <c r="C32" s="3141"/>
      <c r="D32" s="113" t="s">
        <v>524</v>
      </c>
    </row>
    <row r="33" spans="2:4" x14ac:dyDescent="0.3">
      <c r="B33" s="3140" t="s">
        <v>409</v>
      </c>
      <c r="C33" s="3141"/>
      <c r="D33" s="113" t="s">
        <v>525</v>
      </c>
    </row>
    <row r="34" spans="2:4" x14ac:dyDescent="0.3">
      <c r="B34" s="3140" t="s">
        <v>411</v>
      </c>
      <c r="C34" s="3141"/>
      <c r="D34" s="113" t="s">
        <v>522</v>
      </c>
    </row>
    <row r="35" spans="2:4" x14ac:dyDescent="0.3">
      <c r="B35" s="3140" t="s">
        <v>413</v>
      </c>
      <c r="C35" s="3141"/>
      <c r="D35" s="113" t="s">
        <v>526</v>
      </c>
    </row>
    <row r="36" spans="2:4" x14ac:dyDescent="0.3">
      <c r="B36" s="3140" t="s">
        <v>415</v>
      </c>
      <c r="C36" s="3141"/>
      <c r="D36" s="85" t="s">
        <v>527</v>
      </c>
    </row>
  </sheetData>
  <mergeCells count="30">
    <mergeCell ref="B16:C16"/>
    <mergeCell ref="B3:D3"/>
    <mergeCell ref="B4:C4"/>
    <mergeCell ref="B5:C5"/>
    <mergeCell ref="B6:C6"/>
    <mergeCell ref="B7:C7"/>
    <mergeCell ref="B10:D10"/>
    <mergeCell ref="B11:C11"/>
    <mergeCell ref="B12:C12"/>
    <mergeCell ref="B13:C13"/>
    <mergeCell ref="B14:C14"/>
    <mergeCell ref="B15:C15"/>
    <mergeCell ref="B8:C8"/>
    <mergeCell ref="B31:D31"/>
    <mergeCell ref="B17:C17"/>
    <mergeCell ref="B18:C18"/>
    <mergeCell ref="B19:C19"/>
    <mergeCell ref="B20:C20"/>
    <mergeCell ref="B21:B22"/>
    <mergeCell ref="B23:C23"/>
    <mergeCell ref="B24:C24"/>
    <mergeCell ref="B25:C25"/>
    <mergeCell ref="B26:C26"/>
    <mergeCell ref="B27:C27"/>
    <mergeCell ref="B29:C29"/>
    <mergeCell ref="B32:C32"/>
    <mergeCell ref="B33:C33"/>
    <mergeCell ref="B34:C34"/>
    <mergeCell ref="B35:C35"/>
    <mergeCell ref="B36:C36"/>
  </mergeCells>
  <dataValidations count="7">
    <dataValidation allowBlank="1" showDropDown="1" showInputMessage="1" showErrorMessage="1" sqref="D13" xr:uid="{246311D4-96C8-44CE-B44D-7EF4A4773861}"/>
    <dataValidation type="list" allowBlank="1" showInputMessage="1" showErrorMessage="1" sqref="D4" xr:uid="{00000000-0002-0000-1A00-000001000000}">
      <formula1>ODS</formula1>
    </dataValidation>
    <dataValidation type="list" allowBlank="1" showInputMessage="1" showErrorMessage="1" sqref="D5" xr:uid="{00000000-0002-0000-1A00-000002000000}">
      <formula1>Metas_ODS</formula1>
    </dataValidation>
    <dataValidation type="list" allowBlank="1" showInputMessage="1" showErrorMessage="1" sqref="D6" xr:uid="{00000000-0002-0000-1A00-000003000000}">
      <formula1>Numero_indicador</formula1>
    </dataValidation>
    <dataValidation type="list" allowBlank="1" showInputMessage="1" showErrorMessage="1" sqref="D7" xr:uid="{00000000-0002-0000-1A00-000004000000}">
      <formula1>Nombre_indicador_ODS</formula1>
    </dataValidation>
    <dataValidation type="list" allowBlank="1" showInputMessage="1" showErrorMessage="1" sqref="D14" xr:uid="{F71306DB-CF08-49E8-8FE2-CFF2EF0033D4}">
      <formula1>Tipo_indicador</formula1>
    </dataValidation>
    <dataValidation type="list" allowBlank="1" showInputMessage="1" showErrorMessage="1" sqref="D25" xr:uid="{0B0CD67C-24D0-4D58-AA98-DC7E331F37AB}">
      <formula1>Tipo_operación</formula1>
    </dataValidation>
  </dataValidations>
  <hyperlinks>
    <hyperlink ref="B1" location="'1.a.2'!A1" display="REGRESAR" xr:uid="{00000000-0004-0000-1A00-000000000000}"/>
    <hyperlink ref="D8" r:id="rId1" xr:uid="{00000000-0004-0000-1A00-000001000000}"/>
    <hyperlink ref="D36" r:id="rId2" xr:uid="{B89C2C74-7716-42F3-BBA3-AA0E454B465C}"/>
  </hyperlinks>
  <pageMargins left="0.7" right="0.7" top="0.75" bottom="0.75" header="0.3" footer="0.3"/>
  <pageSetup orientation="portrait" r:id="rId3"/>
  <drawing r:id="rId4"/>
</worksheet>
</file>

<file path=xl/worksheets/sheet2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1-000000000000}">
  <sheetPr codeName="Hoja266"/>
  <dimension ref="A1:P31"/>
  <sheetViews>
    <sheetView showGridLines="0" workbookViewId="0">
      <pane ySplit="1" topLeftCell="A2" activePane="bottomLeft" state="frozen"/>
      <selection activeCell="B16" sqref="B16"/>
      <selection pane="bottomLeft" activeCell="J13" sqref="J13"/>
    </sheetView>
  </sheetViews>
  <sheetFormatPr baseColWidth="10" defaultColWidth="11.44140625" defaultRowHeight="17.399999999999999" x14ac:dyDescent="0.45"/>
  <cols>
    <col min="1" max="1" width="16.44140625" style="178" customWidth="1"/>
    <col min="2" max="2" width="14.44140625" style="178" customWidth="1"/>
    <col min="3" max="3" width="11.44140625" style="178"/>
    <col min="4" max="4" width="14.21875" style="178" customWidth="1"/>
    <col min="5" max="16384" width="11.44140625" style="178"/>
  </cols>
  <sheetData>
    <row r="1" spans="1:16" s="1260" customFormat="1" ht="15.6" customHeight="1" x14ac:dyDescent="0.45">
      <c r="A1" s="576" t="s">
        <v>337</v>
      </c>
      <c r="C1" s="3119" t="s">
        <v>430</v>
      </c>
      <c r="D1" s="3119"/>
    </row>
    <row r="2" spans="1:16" s="1260" customFormat="1" ht="18.600000000000001" x14ac:dyDescent="0.45"/>
    <row r="3" spans="1:16" s="1260" customFormat="1" ht="15" customHeight="1" x14ac:dyDescent="0.45">
      <c r="A3" s="3897" t="s">
        <v>339</v>
      </c>
      <c r="B3" s="3900"/>
      <c r="C3" s="3897" t="s">
        <v>1615</v>
      </c>
      <c r="D3" s="3903"/>
      <c r="E3" s="3903"/>
      <c r="F3" s="3903"/>
      <c r="G3" s="3903"/>
      <c r="H3" s="3903"/>
      <c r="I3" s="3903"/>
      <c r="J3" s="3903"/>
      <c r="K3" s="3903"/>
      <c r="L3" s="3903"/>
      <c r="M3" s="3903"/>
      <c r="N3" s="3903"/>
      <c r="O3" s="3903"/>
      <c r="P3" s="3903"/>
    </row>
    <row r="4" spans="1:16" s="1260" customFormat="1" ht="15" customHeight="1" x14ac:dyDescent="0.45">
      <c r="A4" s="3897" t="s">
        <v>340</v>
      </c>
      <c r="B4" s="3898"/>
      <c r="C4" s="3897" t="s">
        <v>104</v>
      </c>
      <c r="D4" s="3899"/>
      <c r="E4" s="3899"/>
      <c r="F4" s="3899"/>
      <c r="G4" s="3899"/>
      <c r="H4" s="3899"/>
      <c r="I4" s="3899"/>
      <c r="J4" s="3899"/>
      <c r="K4" s="3899"/>
      <c r="L4" s="3899"/>
      <c r="M4" s="3899"/>
      <c r="N4" s="3899"/>
      <c r="O4" s="3899"/>
      <c r="P4" s="3899"/>
    </row>
    <row r="5" spans="1:16" s="1260" customFormat="1" ht="15" customHeight="1" x14ac:dyDescent="0.45">
      <c r="A5" s="3897" t="s">
        <v>341</v>
      </c>
      <c r="B5" s="3898"/>
      <c r="C5" s="3897" t="s">
        <v>4063</v>
      </c>
      <c r="D5" s="3899"/>
      <c r="E5" s="3899"/>
      <c r="F5" s="3899"/>
      <c r="G5" s="3899"/>
      <c r="H5" s="3899"/>
      <c r="I5" s="3899"/>
      <c r="J5" s="3899"/>
      <c r="K5" s="3899"/>
      <c r="L5" s="3899"/>
      <c r="M5" s="3899"/>
      <c r="N5" s="3899"/>
      <c r="O5" s="3899"/>
      <c r="P5" s="3899"/>
    </row>
    <row r="6" spans="1:16" s="1260" customFormat="1" ht="15" customHeight="1" x14ac:dyDescent="0.45">
      <c r="A6" s="3897" t="s">
        <v>417</v>
      </c>
      <c r="B6" s="3898"/>
      <c r="C6" s="3897" t="s">
        <v>5173</v>
      </c>
      <c r="D6" s="3899"/>
      <c r="E6" s="3899"/>
      <c r="F6" s="3899"/>
      <c r="G6" s="3899"/>
      <c r="H6" s="3899"/>
      <c r="I6" s="3899"/>
      <c r="J6" s="3899"/>
      <c r="K6" s="3899"/>
      <c r="L6" s="3899"/>
      <c r="M6" s="3899"/>
      <c r="N6" s="3899"/>
      <c r="O6" s="3899"/>
      <c r="P6" s="3899"/>
    </row>
    <row r="7" spans="1:16" s="1260" customFormat="1" ht="18.600000000000001" x14ac:dyDescent="0.45"/>
    <row r="8" spans="1:16" s="1260" customFormat="1" ht="18.600000000000001" x14ac:dyDescent="0.45"/>
    <row r="9" spans="1:16" s="1260" customFormat="1" ht="18.600000000000001" x14ac:dyDescent="0.45">
      <c r="A9" s="1641"/>
      <c r="C9" s="639" t="s">
        <v>5173</v>
      </c>
      <c r="D9" s="639"/>
    </row>
    <row r="10" spans="1:16" x14ac:dyDescent="0.45">
      <c r="A10" s="1467"/>
      <c r="C10" s="489"/>
      <c r="D10" s="489"/>
    </row>
    <row r="11" spans="1:16" x14ac:dyDescent="0.45">
      <c r="A11" s="853"/>
      <c r="C11" s="1651" t="s">
        <v>343</v>
      </c>
      <c r="D11" s="1651" t="s">
        <v>385</v>
      </c>
    </row>
    <row r="12" spans="1:16" x14ac:dyDescent="0.45">
      <c r="A12" s="853"/>
      <c r="C12" s="830">
        <v>2013</v>
      </c>
      <c r="D12" s="1444">
        <v>81.099999999999994</v>
      </c>
    </row>
    <row r="13" spans="1:16" x14ac:dyDescent="0.45">
      <c r="A13" s="853"/>
      <c r="C13" s="1369" t="s">
        <v>1630</v>
      </c>
      <c r="D13" s="1369"/>
    </row>
    <row r="14" spans="1:16" ht="23.25" customHeight="1" x14ac:dyDescent="0.45">
      <c r="A14" s="853"/>
      <c r="C14" s="1292" t="s">
        <v>4400</v>
      </c>
      <c r="D14" s="1292"/>
    </row>
    <row r="15" spans="1:16" x14ac:dyDescent="0.45">
      <c r="A15" s="853"/>
    </row>
    <row r="16" spans="1:16" x14ac:dyDescent="0.45">
      <c r="A16" s="853"/>
    </row>
    <row r="17" spans="1:1" x14ac:dyDescent="0.45">
      <c r="A17" s="853"/>
    </row>
    <row r="18" spans="1:1" x14ac:dyDescent="0.45">
      <c r="A18" s="853"/>
    </row>
    <row r="19" spans="1:1" x14ac:dyDescent="0.45">
      <c r="A19" s="853"/>
    </row>
    <row r="20" spans="1:1" x14ac:dyDescent="0.45">
      <c r="A20" s="853"/>
    </row>
    <row r="21" spans="1:1" x14ac:dyDescent="0.45">
      <c r="A21" s="853"/>
    </row>
    <row r="22" spans="1:1" x14ac:dyDescent="0.45">
      <c r="A22" s="853"/>
    </row>
    <row r="23" spans="1:1" x14ac:dyDescent="0.45">
      <c r="A23" s="853"/>
    </row>
    <row r="24" spans="1:1" x14ac:dyDescent="0.45">
      <c r="A24" s="853"/>
    </row>
    <row r="25" spans="1:1" x14ac:dyDescent="0.45">
      <c r="A25" s="853"/>
    </row>
    <row r="26" spans="1:1" x14ac:dyDescent="0.45">
      <c r="A26" s="853"/>
    </row>
    <row r="27" spans="1:1" x14ac:dyDescent="0.45">
      <c r="A27" s="853"/>
    </row>
    <row r="28" spans="1:1" x14ac:dyDescent="0.45">
      <c r="A28" s="853"/>
    </row>
    <row r="29" spans="1:1" x14ac:dyDescent="0.45">
      <c r="A29" s="853"/>
    </row>
    <row r="30" spans="1:1" x14ac:dyDescent="0.45">
      <c r="A30" s="853"/>
    </row>
    <row r="31" spans="1:1" x14ac:dyDescent="0.45">
      <c r="A31" s="853"/>
    </row>
  </sheetData>
  <mergeCells count="9">
    <mergeCell ref="A6:B6"/>
    <mergeCell ref="C6:P6"/>
    <mergeCell ref="A5:B5"/>
    <mergeCell ref="C5:P5"/>
    <mergeCell ref="C1:D1"/>
    <mergeCell ref="A3:B3"/>
    <mergeCell ref="C3:P3"/>
    <mergeCell ref="A4:B4"/>
    <mergeCell ref="C4:P4"/>
  </mergeCells>
  <hyperlinks>
    <hyperlink ref="A1" location="'ODS 9.'!A1" display="REGRESAR" xr:uid="{00000000-0004-0000-0D01-000000000000}"/>
    <hyperlink ref="C1:D1" location="'Metadato 9.3.2'!A1" display="VER METADATO" xr:uid="{00000000-0004-0000-0D01-000001000000}"/>
  </hyperlinks>
  <pageMargins left="0.7" right="0.7" top="0.75" bottom="0.75" header="0.3" footer="0.3"/>
</worksheet>
</file>

<file path=xl/worksheets/sheet2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1-000000000000}">
  <sheetPr codeName="Hoja267">
    <tabColor theme="0" tint="-0.499984740745262"/>
  </sheetPr>
  <dimension ref="A1:F42"/>
  <sheetViews>
    <sheetView showGridLines="0" zoomScaleNormal="100" workbookViewId="0">
      <pane ySplit="1" topLeftCell="A2" activePane="bottomLeft" state="frozen"/>
      <selection pane="bottomLeft" activeCell="F12" sqref="F12"/>
    </sheetView>
  </sheetViews>
  <sheetFormatPr baseColWidth="10" defaultColWidth="11.44140625" defaultRowHeight="17.399999999999999" x14ac:dyDescent="0.3"/>
  <cols>
    <col min="1" max="1" width="11.44140625" style="1305"/>
    <col min="2" max="2" width="26.44140625" style="1305" customWidth="1"/>
    <col min="3" max="3" width="24" style="1305" customWidth="1"/>
    <col min="4" max="4" width="85.77734375" style="1305" customWidth="1"/>
    <col min="5" max="5" width="11.44140625" style="1305"/>
    <col min="6" max="6" width="7.21875" style="1305" customWidth="1"/>
    <col min="7" max="16384" width="11.44140625" style="1305"/>
  </cols>
  <sheetData>
    <row r="1" spans="1:6" x14ac:dyDescent="0.3">
      <c r="B1" s="481" t="s">
        <v>337</v>
      </c>
    </row>
    <row r="2" spans="1:6" ht="18" thickBot="1" x14ac:dyDescent="0.35"/>
    <row r="3" spans="1:6" ht="23.25" customHeight="1" thickBot="1" x14ac:dyDescent="0.35">
      <c r="B3" s="3901" t="s">
        <v>370</v>
      </c>
      <c r="C3" s="3901"/>
      <c r="D3" s="3901"/>
      <c r="F3" s="1267" t="s">
        <v>371</v>
      </c>
    </row>
    <row r="4" spans="1:6" ht="33" customHeight="1" x14ac:dyDescent="0.3">
      <c r="A4" s="1306"/>
      <c r="B4" s="3142" t="s">
        <v>449</v>
      </c>
      <c r="C4" s="3142"/>
      <c r="D4" s="44" t="s">
        <v>32</v>
      </c>
    </row>
    <row r="5" spans="1:6" ht="34.799999999999997" x14ac:dyDescent="0.3">
      <c r="B5" s="3142" t="s">
        <v>373</v>
      </c>
      <c r="C5" s="3142"/>
      <c r="D5" s="44" t="s">
        <v>104</v>
      </c>
    </row>
    <row r="6" spans="1:6" ht="14.25" customHeight="1" x14ac:dyDescent="0.3">
      <c r="B6" s="3142" t="s">
        <v>374</v>
      </c>
      <c r="C6" s="3142"/>
      <c r="D6" s="45" t="s">
        <v>1608</v>
      </c>
    </row>
    <row r="7" spans="1:6" x14ac:dyDescent="0.3">
      <c r="B7" s="3143" t="s">
        <v>375</v>
      </c>
      <c r="C7" s="3143"/>
      <c r="D7" s="46" t="s">
        <v>4063</v>
      </c>
    </row>
    <row r="8" spans="1:6" x14ac:dyDescent="0.3">
      <c r="B8" s="3143" t="s">
        <v>2480</v>
      </c>
      <c r="C8" s="3143"/>
      <c r="D8" s="1266" t="s">
        <v>2597</v>
      </c>
    </row>
    <row r="9" spans="1:6" x14ac:dyDescent="0.45">
      <c r="B9" s="178"/>
      <c r="C9" s="178"/>
      <c r="D9" s="178"/>
    </row>
    <row r="10" spans="1:6" ht="23.25" customHeight="1" x14ac:dyDescent="0.3">
      <c r="B10" s="3901" t="s">
        <v>376</v>
      </c>
      <c r="C10" s="3901"/>
      <c r="D10" s="3901"/>
    </row>
    <row r="11" spans="1:6" ht="15.75" customHeight="1" x14ac:dyDescent="0.3">
      <c r="B11" s="3185" t="s">
        <v>377</v>
      </c>
      <c r="C11" s="3156"/>
      <c r="D11" s="44" t="s">
        <v>439</v>
      </c>
    </row>
    <row r="12" spans="1:6" x14ac:dyDescent="0.3">
      <c r="B12" s="3143" t="s">
        <v>379</v>
      </c>
      <c r="C12" s="3143"/>
      <c r="D12" s="661" t="s">
        <v>1629</v>
      </c>
    </row>
    <row r="13" spans="1:6" x14ac:dyDescent="0.3">
      <c r="B13" s="3142" t="s">
        <v>380</v>
      </c>
      <c r="C13" s="3142"/>
      <c r="D13" s="57" t="s">
        <v>1608</v>
      </c>
    </row>
    <row r="14" spans="1:6" x14ac:dyDescent="0.3">
      <c r="B14" s="3142" t="s">
        <v>381</v>
      </c>
      <c r="C14" s="3156"/>
      <c r="D14" s="603" t="s">
        <v>10</v>
      </c>
    </row>
    <row r="15" spans="1:6" ht="409.6" x14ac:dyDescent="0.3">
      <c r="B15" s="3142" t="s">
        <v>382</v>
      </c>
      <c r="C15" s="3142"/>
      <c r="D15" s="83" t="s">
        <v>6245</v>
      </c>
    </row>
    <row r="16" spans="1:6" ht="45" customHeight="1" x14ac:dyDescent="0.3">
      <c r="B16" s="3142" t="s">
        <v>383</v>
      </c>
      <c r="C16" s="3142"/>
      <c r="D16" s="83"/>
    </row>
    <row r="17" spans="2:4" x14ac:dyDescent="0.3">
      <c r="B17" s="3142" t="s">
        <v>384</v>
      </c>
      <c r="C17" s="3142"/>
      <c r="D17" s="57" t="s">
        <v>450</v>
      </c>
    </row>
    <row r="18" spans="2:4" x14ac:dyDescent="0.3">
      <c r="B18" s="3143" t="s">
        <v>386</v>
      </c>
      <c r="C18" s="3143"/>
      <c r="D18" s="44"/>
    </row>
    <row r="19" spans="2:4" ht="34.799999999999997" x14ac:dyDescent="0.3">
      <c r="B19" s="3144" t="s">
        <v>387</v>
      </c>
      <c r="C19" s="3145"/>
      <c r="D19" s="57" t="s">
        <v>1631</v>
      </c>
    </row>
    <row r="20" spans="2:4" x14ac:dyDescent="0.3">
      <c r="B20" s="3142" t="s">
        <v>388</v>
      </c>
      <c r="C20" s="3142"/>
      <c r="D20" s="83" t="s">
        <v>424</v>
      </c>
    </row>
    <row r="21" spans="2:4" x14ac:dyDescent="0.3">
      <c r="B21" s="3146" t="s">
        <v>390</v>
      </c>
      <c r="C21" s="54" t="s">
        <v>391</v>
      </c>
      <c r="D21" s="57" t="s">
        <v>1632</v>
      </c>
    </row>
    <row r="22" spans="2:4" x14ac:dyDescent="0.3">
      <c r="B22" s="3147"/>
      <c r="C22" s="577" t="s">
        <v>393</v>
      </c>
      <c r="D22" s="57"/>
    </row>
    <row r="23" spans="2:4" x14ac:dyDescent="0.3">
      <c r="B23" s="3142" t="s">
        <v>395</v>
      </c>
      <c r="C23" s="3142"/>
      <c r="D23" s="57" t="s">
        <v>586</v>
      </c>
    </row>
    <row r="24" spans="2:4" ht="34.799999999999997" x14ac:dyDescent="0.3">
      <c r="B24" s="3142" t="s">
        <v>397</v>
      </c>
      <c r="C24" s="3142"/>
      <c r="D24" s="45" t="s">
        <v>1633</v>
      </c>
    </row>
    <row r="25" spans="2:4" x14ac:dyDescent="0.3">
      <c r="B25" s="3142" t="s">
        <v>399</v>
      </c>
      <c r="C25" s="3142"/>
      <c r="D25" s="57" t="s">
        <v>19</v>
      </c>
    </row>
    <row r="26" spans="2:4" x14ac:dyDescent="0.3">
      <c r="B26" s="3143" t="s">
        <v>401</v>
      </c>
      <c r="C26" s="3143"/>
      <c r="D26" s="45" t="s">
        <v>1634</v>
      </c>
    </row>
    <row r="27" spans="2:4" x14ac:dyDescent="0.3">
      <c r="B27" s="3149" t="s">
        <v>403</v>
      </c>
      <c r="C27" s="3150"/>
      <c r="D27" s="44"/>
    </row>
    <row r="28" spans="2:4" x14ac:dyDescent="0.3">
      <c r="B28" s="578" t="s">
        <v>404</v>
      </c>
      <c r="C28" s="579"/>
      <c r="D28" s="44"/>
    </row>
    <row r="29" spans="2:4" x14ac:dyDescent="0.3">
      <c r="B29" s="3151" t="s">
        <v>405</v>
      </c>
      <c r="C29" s="3152"/>
      <c r="D29" s="61"/>
    </row>
    <row r="30" spans="2:4" x14ac:dyDescent="0.3">
      <c r="B30" s="62"/>
      <c r="C30" s="62"/>
      <c r="D30" s="63"/>
    </row>
    <row r="31" spans="2:4" ht="23.25" customHeight="1" x14ac:dyDescent="0.3">
      <c r="B31" s="3901" t="s">
        <v>406</v>
      </c>
      <c r="C31" s="3901"/>
      <c r="D31" s="3901"/>
    </row>
    <row r="32" spans="2:4" x14ac:dyDescent="0.3">
      <c r="B32" s="3149" t="s">
        <v>407</v>
      </c>
      <c r="C32" s="3150"/>
      <c r="D32" s="45" t="s">
        <v>1635</v>
      </c>
    </row>
    <row r="33" spans="2:4" x14ac:dyDescent="0.3">
      <c r="B33" s="3149" t="s">
        <v>409</v>
      </c>
      <c r="C33" s="3150"/>
      <c r="D33" s="45" t="s">
        <v>1636</v>
      </c>
    </row>
    <row r="34" spans="2:4" x14ac:dyDescent="0.3">
      <c r="B34" s="3149" t="s">
        <v>411</v>
      </c>
      <c r="C34" s="3150"/>
      <c r="D34" s="45" t="s">
        <v>1637</v>
      </c>
    </row>
    <row r="35" spans="2:4" x14ac:dyDescent="0.3">
      <c r="B35" s="3149" t="s">
        <v>413</v>
      </c>
      <c r="C35" s="3150"/>
      <c r="D35" s="45" t="s">
        <v>1638</v>
      </c>
    </row>
    <row r="36" spans="2:4" x14ac:dyDescent="0.3">
      <c r="B36" s="3149" t="s">
        <v>415</v>
      </c>
      <c r="C36" s="3150"/>
      <c r="D36" s="1378" t="s">
        <v>1639</v>
      </c>
    </row>
    <row r="37" spans="2:4" x14ac:dyDescent="0.3">
      <c r="B37" s="578"/>
      <c r="C37" s="579"/>
      <c r="D37" s="579"/>
    </row>
    <row r="38" spans="2:4" x14ac:dyDescent="0.3">
      <c r="B38" s="3149" t="s">
        <v>407</v>
      </c>
      <c r="C38" s="3150"/>
      <c r="D38" s="45" t="s">
        <v>1075</v>
      </c>
    </row>
    <row r="39" spans="2:4" x14ac:dyDescent="0.3">
      <c r="B39" s="3149" t="s">
        <v>409</v>
      </c>
      <c r="C39" s="3150"/>
      <c r="D39" s="45" t="s">
        <v>1076</v>
      </c>
    </row>
    <row r="40" spans="2:4" x14ac:dyDescent="0.3">
      <c r="B40" s="3149" t="s">
        <v>411</v>
      </c>
      <c r="C40" s="3150"/>
      <c r="D40" s="45" t="s">
        <v>1077</v>
      </c>
    </row>
    <row r="41" spans="2:4" x14ac:dyDescent="0.3">
      <c r="B41" s="3149" t="s">
        <v>413</v>
      </c>
      <c r="C41" s="3150"/>
      <c r="D41" s="45" t="s">
        <v>1078</v>
      </c>
    </row>
    <row r="42" spans="2:4" x14ac:dyDescent="0.3">
      <c r="B42" s="3149" t="s">
        <v>415</v>
      </c>
      <c r="C42" s="3150"/>
      <c r="D42" s="45" t="s">
        <v>1079</v>
      </c>
    </row>
  </sheetData>
  <mergeCells count="35">
    <mergeCell ref="B16:C16"/>
    <mergeCell ref="B3:D3"/>
    <mergeCell ref="B4:C4"/>
    <mergeCell ref="B5:C5"/>
    <mergeCell ref="B6:C6"/>
    <mergeCell ref="B7:C7"/>
    <mergeCell ref="B10:D10"/>
    <mergeCell ref="B11:C11"/>
    <mergeCell ref="B12:C12"/>
    <mergeCell ref="B13:C13"/>
    <mergeCell ref="B14:C14"/>
    <mergeCell ref="B15:C15"/>
    <mergeCell ref="B8:C8"/>
    <mergeCell ref="B31:D31"/>
    <mergeCell ref="B17:C17"/>
    <mergeCell ref="B18:C18"/>
    <mergeCell ref="B19:C19"/>
    <mergeCell ref="B20:C20"/>
    <mergeCell ref="B21:B22"/>
    <mergeCell ref="B23:C23"/>
    <mergeCell ref="B24:C24"/>
    <mergeCell ref="B25:C25"/>
    <mergeCell ref="B26:C26"/>
    <mergeCell ref="B27:C27"/>
    <mergeCell ref="B29:C29"/>
    <mergeCell ref="B39:C39"/>
    <mergeCell ref="B40:C40"/>
    <mergeCell ref="B41:C41"/>
    <mergeCell ref="B42:C42"/>
    <mergeCell ref="B32:C32"/>
    <mergeCell ref="B33:C33"/>
    <mergeCell ref="B34:C34"/>
    <mergeCell ref="B35:C35"/>
    <mergeCell ref="B36:C36"/>
    <mergeCell ref="B38:C38"/>
  </mergeCells>
  <dataValidations count="6">
    <dataValidation type="list" allowBlank="1" showInputMessage="1" showErrorMessage="1" sqref="D25" xr:uid="{00000000-0002-0000-0E01-000000000000}">
      <formula1>Tipo_operación</formula1>
    </dataValidation>
    <dataValidation type="list" allowBlank="1" showInputMessage="1" showErrorMessage="1" sqref="D14" xr:uid="{00000000-0002-0000-0E01-000001000000}">
      <formula1>Tipo_indicador</formula1>
    </dataValidation>
    <dataValidation type="list" allowBlank="1" showInputMessage="1" showErrorMessage="1" sqref="D7" xr:uid="{00000000-0002-0000-0E01-000002000000}">
      <formula1>Nombre_indicador_ODS</formula1>
    </dataValidation>
    <dataValidation type="list" allowBlank="1" showInputMessage="1" showErrorMessage="1" sqref="D6" xr:uid="{00000000-0002-0000-0E01-000003000000}">
      <formula1>Numero_indicador</formula1>
    </dataValidation>
    <dataValidation type="list" allowBlank="1" showInputMessage="1" showErrorMessage="1" sqref="D5" xr:uid="{00000000-0002-0000-0E01-000004000000}">
      <formula1>Metas_ODS</formula1>
    </dataValidation>
    <dataValidation type="list" allowBlank="1" showInputMessage="1" showErrorMessage="1" sqref="D4" xr:uid="{00000000-0002-0000-0E01-000005000000}">
      <formula1>ODS</formula1>
    </dataValidation>
  </dataValidations>
  <hyperlinks>
    <hyperlink ref="B1" location="'9.3.2'!A1" display="REGRESAR" xr:uid="{00000000-0004-0000-0E01-000000000000}"/>
    <hyperlink ref="D36" r:id="rId1" xr:uid="{00000000-0004-0000-0E01-000001000000}"/>
    <hyperlink ref="D8" r:id="rId2" xr:uid="{00000000-0004-0000-0E01-000002000000}"/>
  </hyperlinks>
  <pageMargins left="0.7" right="0.7" top="0.75" bottom="0.75" header="0.3" footer="0.3"/>
  <drawing r:id="rId3"/>
</worksheet>
</file>

<file path=xl/worksheets/sheet2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1-000000000000}">
  <sheetPr codeName="Hoja268"/>
  <dimension ref="A1:R44"/>
  <sheetViews>
    <sheetView showGridLines="0" zoomScaleNormal="100" workbookViewId="0">
      <pane ySplit="1" topLeftCell="A2" activePane="bottomLeft" state="frozen"/>
      <selection pane="bottomLeft"/>
    </sheetView>
  </sheetViews>
  <sheetFormatPr baseColWidth="10" defaultColWidth="11.44140625" defaultRowHeight="17.399999999999999" x14ac:dyDescent="0.45"/>
  <cols>
    <col min="1" max="2" width="15.21875" style="178" customWidth="1"/>
    <col min="3" max="3" width="11.44140625" style="178"/>
    <col min="4" max="4" width="16" style="178" customWidth="1"/>
    <col min="5" max="5" width="13.21875" style="178" customWidth="1"/>
    <col min="6" max="6" width="14.77734375" style="178" customWidth="1"/>
    <col min="7" max="7" width="11.44140625" style="178"/>
    <col min="8" max="8" width="13.44140625" style="178" bestFit="1" customWidth="1"/>
    <col min="9" max="13" width="11.44140625" style="178"/>
    <col min="14" max="14" width="13.5546875" style="178" customWidth="1"/>
    <col min="15" max="16384" width="11.44140625" style="178"/>
  </cols>
  <sheetData>
    <row r="1" spans="1:18" s="1260" customFormat="1" ht="18.600000000000001" x14ac:dyDescent="0.45">
      <c r="A1" s="576" t="s">
        <v>337</v>
      </c>
      <c r="C1" s="3119" t="s">
        <v>430</v>
      </c>
      <c r="D1" s="3119"/>
    </row>
    <row r="2" spans="1:18" s="1260" customFormat="1" ht="18.600000000000001" x14ac:dyDescent="0.45"/>
    <row r="3" spans="1:18" s="1260" customFormat="1" ht="21.6" customHeight="1" x14ac:dyDescent="0.45">
      <c r="A3" s="3897" t="s">
        <v>339</v>
      </c>
      <c r="B3" s="3900"/>
      <c r="C3" s="3897" t="s">
        <v>1615</v>
      </c>
      <c r="D3" s="3903"/>
      <c r="E3" s="3903"/>
      <c r="F3" s="3903"/>
      <c r="G3" s="3903"/>
      <c r="H3" s="3903"/>
      <c r="I3" s="3903"/>
      <c r="J3" s="3903"/>
      <c r="K3" s="3903"/>
      <c r="L3" s="3903"/>
      <c r="M3" s="3903"/>
      <c r="N3" s="3903"/>
      <c r="O3" s="3903"/>
      <c r="P3" s="3903"/>
      <c r="Q3" s="3903"/>
      <c r="R3" s="3903"/>
    </row>
    <row r="4" spans="1:18" s="1260" customFormat="1" ht="33.6" customHeight="1" x14ac:dyDescent="0.45">
      <c r="A4" s="3897" t="s">
        <v>340</v>
      </c>
      <c r="B4" s="3898"/>
      <c r="C4" s="3897" t="s">
        <v>105</v>
      </c>
      <c r="D4" s="3899"/>
      <c r="E4" s="3899"/>
      <c r="F4" s="3899"/>
      <c r="G4" s="3899"/>
      <c r="H4" s="3899"/>
      <c r="I4" s="3899"/>
      <c r="J4" s="3899"/>
      <c r="K4" s="3899"/>
      <c r="L4" s="3899"/>
      <c r="M4" s="3899"/>
      <c r="N4" s="3899"/>
      <c r="O4" s="3899"/>
      <c r="P4" s="3899"/>
      <c r="Q4" s="3899"/>
      <c r="R4" s="3899"/>
    </row>
    <row r="5" spans="1:18" s="1260" customFormat="1" ht="18.600000000000001" x14ac:dyDescent="0.45">
      <c r="A5" s="3897" t="s">
        <v>341</v>
      </c>
      <c r="B5" s="3898"/>
      <c r="C5" s="3897" t="s">
        <v>4064</v>
      </c>
      <c r="D5" s="3899"/>
      <c r="E5" s="3899"/>
      <c r="F5" s="3899"/>
      <c r="G5" s="3899"/>
      <c r="H5" s="3899"/>
      <c r="I5" s="3899"/>
      <c r="J5" s="3899"/>
      <c r="K5" s="3899"/>
      <c r="L5" s="3899"/>
      <c r="M5" s="3899"/>
      <c r="N5" s="3899"/>
      <c r="O5" s="3899"/>
      <c r="P5" s="3899"/>
      <c r="Q5" s="3899"/>
      <c r="R5" s="3899"/>
    </row>
    <row r="6" spans="1:18" s="1260" customFormat="1" ht="18.600000000000001" x14ac:dyDescent="0.45">
      <c r="A6" s="3897" t="s">
        <v>417</v>
      </c>
      <c r="B6" s="3898"/>
      <c r="C6" s="3912" t="s">
        <v>5174</v>
      </c>
      <c r="D6" s="3913"/>
      <c r="E6" s="3913"/>
      <c r="F6" s="3913"/>
      <c r="G6" s="3913"/>
      <c r="H6" s="3913"/>
      <c r="I6" s="3913"/>
      <c r="J6" s="3913"/>
      <c r="K6" s="3913"/>
      <c r="L6" s="3913"/>
      <c r="M6" s="3913"/>
      <c r="N6" s="3913"/>
      <c r="O6" s="3913"/>
      <c r="P6" s="3913"/>
      <c r="Q6" s="3913"/>
      <c r="R6" s="3913"/>
    </row>
    <row r="7" spans="1:18" s="1260" customFormat="1" ht="18.600000000000001" x14ac:dyDescent="0.45"/>
    <row r="8" spans="1:18" s="1260" customFormat="1" ht="18.600000000000001" x14ac:dyDescent="0.45"/>
    <row r="9" spans="1:18" s="1260" customFormat="1" ht="37.799999999999997" customHeight="1" x14ac:dyDescent="0.45">
      <c r="C9" s="3329" t="s">
        <v>6249</v>
      </c>
      <c r="D9" s="3329"/>
      <c r="E9" s="3329"/>
      <c r="F9" s="3329"/>
      <c r="K9" s="3330" t="s">
        <v>1641</v>
      </c>
      <c r="L9" s="3330"/>
      <c r="M9" s="3330"/>
    </row>
    <row r="10" spans="1:18" ht="59.4" customHeight="1" x14ac:dyDescent="0.45">
      <c r="C10" s="1651" t="s">
        <v>343</v>
      </c>
      <c r="D10" s="1651" t="s">
        <v>6246</v>
      </c>
      <c r="E10" s="1651" t="s">
        <v>6247</v>
      </c>
      <c r="F10" s="1651" t="s">
        <v>6248</v>
      </c>
    </row>
    <row r="11" spans="1:18" x14ac:dyDescent="0.45">
      <c r="C11" s="1076">
        <v>2011</v>
      </c>
      <c r="D11" s="1656">
        <v>6944.0110658470821</v>
      </c>
      <c r="E11" s="1656">
        <v>27426422.729348298</v>
      </c>
      <c r="F11" s="1077">
        <v>253.18690426281796</v>
      </c>
    </row>
    <row r="12" spans="1:18" x14ac:dyDescent="0.45">
      <c r="C12" s="1076">
        <v>2012</v>
      </c>
      <c r="D12" s="1656">
        <v>6961.8500518492647</v>
      </c>
      <c r="E12" s="1656">
        <v>28765543.15253</v>
      </c>
      <c r="F12" s="1077">
        <v>242.02046229177333</v>
      </c>
    </row>
    <row r="13" spans="1:18" x14ac:dyDescent="0.45">
      <c r="C13" s="1076">
        <v>2013</v>
      </c>
      <c r="D13" s="1656">
        <v>7189.2550629361695</v>
      </c>
      <c r="E13" s="1656">
        <v>29483176.173827399</v>
      </c>
      <c r="F13" s="1077">
        <v>243.84262470738025</v>
      </c>
    </row>
    <row r="14" spans="1:18" x14ac:dyDescent="0.45">
      <c r="C14" s="1076">
        <v>2014</v>
      </c>
      <c r="D14" s="1656">
        <v>7151.8609983741771</v>
      </c>
      <c r="E14" s="1656">
        <v>30527502.669288401</v>
      </c>
      <c r="F14" s="1077">
        <v>234.2759928924408</v>
      </c>
    </row>
    <row r="15" spans="1:18" x14ac:dyDescent="0.45">
      <c r="C15" s="1076">
        <v>2015</v>
      </c>
      <c r="D15" s="1656">
        <v>6843.3820331395482</v>
      </c>
      <c r="E15" s="1656">
        <v>31642391.784262002</v>
      </c>
      <c r="F15" s="1077">
        <v>216.27259025796039</v>
      </c>
    </row>
    <row r="16" spans="1:18" x14ac:dyDescent="0.45">
      <c r="C16" s="1076">
        <v>2016</v>
      </c>
      <c r="D16" s="1656">
        <v>7221.4220992133423</v>
      </c>
      <c r="E16" s="1656">
        <v>32972740.219468102</v>
      </c>
      <c r="F16" s="1077">
        <v>219.01188834010213</v>
      </c>
    </row>
    <row r="17" spans="3:6" x14ac:dyDescent="0.45">
      <c r="C17" s="1076" t="s">
        <v>6505</v>
      </c>
      <c r="D17" s="1656">
        <v>7099.2661506596769</v>
      </c>
      <c r="E17" s="1656">
        <v>34343647.497605197</v>
      </c>
      <c r="F17" s="1077">
        <v>206.71264317963642</v>
      </c>
    </row>
    <row r="18" spans="3:6" x14ac:dyDescent="0.45">
      <c r="C18" s="1033" t="s">
        <v>4867</v>
      </c>
      <c r="D18" s="1657">
        <v>7575.6639752659939</v>
      </c>
      <c r="E18" s="1657">
        <v>35242044.4851394</v>
      </c>
      <c r="F18" s="1274">
        <v>214.96096738826952</v>
      </c>
    </row>
    <row r="19" spans="3:6" ht="37.200000000000003" customHeight="1" x14ac:dyDescent="0.45">
      <c r="C19" s="3801" t="s">
        <v>1642</v>
      </c>
      <c r="D19" s="3801"/>
      <c r="E19" s="3801"/>
      <c r="F19" s="3801"/>
    </row>
    <row r="20" spans="3:6" x14ac:dyDescent="0.45">
      <c r="C20" s="3370" t="s">
        <v>6556</v>
      </c>
      <c r="D20" s="3370"/>
      <c r="E20" s="3370"/>
      <c r="F20" s="3370"/>
    </row>
    <row r="21" spans="3:6" x14ac:dyDescent="0.45">
      <c r="C21" s="2658" t="s">
        <v>6557</v>
      </c>
      <c r="D21" s="2659"/>
      <c r="E21" s="2659"/>
      <c r="F21" s="2659"/>
    </row>
    <row r="22" spans="3:6" ht="16.05" customHeight="1" x14ac:dyDescent="0.45">
      <c r="C22" s="2562" t="s">
        <v>4897</v>
      </c>
      <c r="D22" s="2665"/>
      <c r="E22" s="2665"/>
      <c r="F22" s="2665"/>
    </row>
    <row r="23" spans="3:6" x14ac:dyDescent="0.45">
      <c r="D23" s="2658"/>
      <c r="E23" s="2658"/>
      <c r="F23" s="2658"/>
    </row>
    <row r="27" spans="3:6" ht="18.600000000000001" x14ac:dyDescent="0.45">
      <c r="C27" s="245" t="s">
        <v>6250</v>
      </c>
    </row>
    <row r="43" spans="3:3" x14ac:dyDescent="0.45">
      <c r="C43" s="178" t="s">
        <v>6558</v>
      </c>
    </row>
    <row r="44" spans="3:3" x14ac:dyDescent="0.45">
      <c r="C44" s="178" t="s">
        <v>4897</v>
      </c>
    </row>
  </sheetData>
  <mergeCells count="13">
    <mergeCell ref="C19:F19"/>
    <mergeCell ref="C20:F20"/>
    <mergeCell ref="A5:B5"/>
    <mergeCell ref="C5:R5"/>
    <mergeCell ref="A6:B6"/>
    <mergeCell ref="C6:R6"/>
    <mergeCell ref="C9:F9"/>
    <mergeCell ref="K9:M9"/>
    <mergeCell ref="C1:D1"/>
    <mergeCell ref="A3:B3"/>
    <mergeCell ref="C3:R3"/>
    <mergeCell ref="A4:B4"/>
    <mergeCell ref="C4:R4"/>
  </mergeCells>
  <hyperlinks>
    <hyperlink ref="A1" location="'ODS 9.'!A1" display="REGRESAR" xr:uid="{00000000-0004-0000-0F01-000000000000}"/>
    <hyperlink ref="C1:D1" location="'Metadato 9.4.1'!A1" display="VER METADATO" xr:uid="{00000000-0004-0000-0F01-000001000000}"/>
    <hyperlink ref="K9:M9" location="'9.4.1. ae'!A1" display="VER EMISIONES DE CO2/VA POR ACTIVIDAD ECONÓMICA" xr:uid="{00000000-0004-0000-0F01-000002000000}"/>
  </hyperlinks>
  <pageMargins left="0.7" right="0.7" top="0.75" bottom="0.75" header="0.3" footer="0.3"/>
  <pageSetup orientation="portrait" r:id="rId1"/>
  <drawing r:id="rId2"/>
</worksheet>
</file>

<file path=xl/worksheets/sheet2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1-000000000000}">
  <sheetPr codeName="Hoja269">
    <tabColor theme="0" tint="-0.499984740745262"/>
  </sheetPr>
  <dimension ref="A1:F46"/>
  <sheetViews>
    <sheetView showGridLines="0" zoomScaleNormal="100" workbookViewId="0">
      <pane ySplit="1" topLeftCell="A2" activePane="bottomLeft" state="frozen"/>
      <selection pane="bottomLeft" activeCell="D32" sqref="D32:D46"/>
    </sheetView>
  </sheetViews>
  <sheetFormatPr baseColWidth="10" defaultColWidth="11.44140625" defaultRowHeight="17.399999999999999" x14ac:dyDescent="0.3"/>
  <cols>
    <col min="1" max="1" width="11.44140625" style="1305"/>
    <col min="2" max="2" width="26.44140625" style="1305" customWidth="1"/>
    <col min="3" max="3" width="24" style="1305" customWidth="1"/>
    <col min="4" max="4" width="85.77734375" style="1305" customWidth="1"/>
    <col min="5" max="5" width="11.44140625" style="1305"/>
    <col min="6" max="6" width="7.21875" style="1305" customWidth="1"/>
    <col min="7" max="16384" width="11.44140625" style="1305"/>
  </cols>
  <sheetData>
    <row r="1" spans="1:6" x14ac:dyDescent="0.3">
      <c r="B1" s="481" t="s">
        <v>337</v>
      </c>
    </row>
    <row r="2" spans="1:6" ht="18" thickBot="1" x14ac:dyDescent="0.35"/>
    <row r="3" spans="1:6" ht="23.25" customHeight="1" thickBot="1" x14ac:dyDescent="0.35">
      <c r="B3" s="3901" t="s">
        <v>370</v>
      </c>
      <c r="C3" s="3901"/>
      <c r="D3" s="3901"/>
      <c r="F3" s="1267" t="s">
        <v>471</v>
      </c>
    </row>
    <row r="4" spans="1:6" ht="34.799999999999997" x14ac:dyDescent="0.3">
      <c r="A4" s="1306"/>
      <c r="B4" s="3142" t="s">
        <v>449</v>
      </c>
      <c r="C4" s="3142"/>
      <c r="D4" s="44" t="s">
        <v>32</v>
      </c>
    </row>
    <row r="5" spans="1:6" ht="52.2" x14ac:dyDescent="0.3">
      <c r="B5" s="3142" t="s">
        <v>373</v>
      </c>
      <c r="C5" s="3142"/>
      <c r="D5" s="44" t="s">
        <v>105</v>
      </c>
    </row>
    <row r="6" spans="1:6" ht="18" customHeight="1" x14ac:dyDescent="0.3">
      <c r="B6" s="3142" t="s">
        <v>374</v>
      </c>
      <c r="C6" s="3142"/>
      <c r="D6" s="45" t="s">
        <v>1609</v>
      </c>
    </row>
    <row r="7" spans="1:6" ht="15" customHeight="1" x14ac:dyDescent="0.3">
      <c r="B7" s="3143" t="s">
        <v>375</v>
      </c>
      <c r="C7" s="3143"/>
      <c r="D7" s="46" t="s">
        <v>4064</v>
      </c>
    </row>
    <row r="8" spans="1:6" ht="15" customHeight="1" x14ac:dyDescent="0.3">
      <c r="B8" s="3143" t="s">
        <v>2480</v>
      </c>
      <c r="C8" s="3143"/>
      <c r="D8" s="1266" t="s">
        <v>2598</v>
      </c>
    </row>
    <row r="9" spans="1:6" x14ac:dyDescent="0.45">
      <c r="B9" s="178"/>
      <c r="C9" s="178"/>
      <c r="D9" s="178"/>
    </row>
    <row r="10" spans="1:6" ht="23.25" customHeight="1" x14ac:dyDescent="0.3">
      <c r="B10" s="3901" t="s">
        <v>376</v>
      </c>
      <c r="C10" s="3901"/>
      <c r="D10" s="3901"/>
    </row>
    <row r="11" spans="1:6" ht="17.25" customHeight="1" x14ac:dyDescent="0.3">
      <c r="B11" s="3185" t="s">
        <v>377</v>
      </c>
      <c r="C11" s="3156"/>
      <c r="D11" s="44" t="s">
        <v>439</v>
      </c>
    </row>
    <row r="12" spans="1:6" ht="15" customHeight="1" x14ac:dyDescent="0.3">
      <c r="B12" s="3143" t="s">
        <v>379</v>
      </c>
      <c r="C12" s="3143"/>
      <c r="D12" s="661" t="s">
        <v>6251</v>
      </c>
    </row>
    <row r="13" spans="1:6" x14ac:dyDescent="0.3">
      <c r="B13" s="3142" t="s">
        <v>380</v>
      </c>
      <c r="C13" s="3142"/>
      <c r="D13" s="57" t="s">
        <v>1609</v>
      </c>
    </row>
    <row r="14" spans="1:6" x14ac:dyDescent="0.3">
      <c r="B14" s="3142" t="s">
        <v>381</v>
      </c>
      <c r="C14" s="3156"/>
      <c r="D14" s="603" t="s">
        <v>2115</v>
      </c>
    </row>
    <row r="15" spans="1:6" ht="212.25" customHeight="1" x14ac:dyDescent="0.3">
      <c r="B15" s="3142" t="s">
        <v>382</v>
      </c>
      <c r="C15" s="3142"/>
      <c r="D15" s="83" t="s">
        <v>6252</v>
      </c>
    </row>
    <row r="16" spans="1:6" ht="351.75" customHeight="1" x14ac:dyDescent="0.45">
      <c r="B16" s="3142" t="s">
        <v>383</v>
      </c>
      <c r="C16" s="3142"/>
      <c r="D16" s="142" t="s">
        <v>6253</v>
      </c>
    </row>
    <row r="17" spans="2:4" ht="94.5" customHeight="1" x14ac:dyDescent="0.3">
      <c r="B17" s="3142" t="s">
        <v>384</v>
      </c>
      <c r="C17" s="3142"/>
      <c r="D17" s="57" t="s">
        <v>6254</v>
      </c>
    </row>
    <row r="18" spans="2:4" ht="139.19999999999999" x14ac:dyDescent="0.3">
      <c r="B18" s="3143" t="s">
        <v>386</v>
      </c>
      <c r="C18" s="3143"/>
      <c r="D18" s="44" t="s">
        <v>6255</v>
      </c>
    </row>
    <row r="19" spans="2:4" ht="34.799999999999997" x14ac:dyDescent="0.3">
      <c r="B19" s="3144" t="s">
        <v>387</v>
      </c>
      <c r="C19" s="3145"/>
      <c r="D19" s="57" t="s">
        <v>6256</v>
      </c>
    </row>
    <row r="20" spans="2:4" x14ac:dyDescent="0.3">
      <c r="B20" s="3142" t="s">
        <v>388</v>
      </c>
      <c r="C20" s="3142"/>
      <c r="D20" s="57" t="s">
        <v>424</v>
      </c>
    </row>
    <row r="21" spans="2:4" x14ac:dyDescent="0.3">
      <c r="B21" s="3805" t="s">
        <v>390</v>
      </c>
      <c r="C21" s="54" t="s">
        <v>391</v>
      </c>
      <c r="D21" s="57"/>
    </row>
    <row r="22" spans="2:4" x14ac:dyDescent="0.3">
      <c r="B22" s="3806"/>
      <c r="C22" s="577" t="s">
        <v>393</v>
      </c>
      <c r="D22" s="57"/>
    </row>
    <row r="23" spans="2:4" x14ac:dyDescent="0.3">
      <c r="B23" s="3142" t="s">
        <v>395</v>
      </c>
      <c r="C23" s="3142"/>
      <c r="D23" s="44" t="s">
        <v>427</v>
      </c>
    </row>
    <row r="24" spans="2:4" ht="52.2" x14ac:dyDescent="0.3">
      <c r="B24" s="3142" t="s">
        <v>397</v>
      </c>
      <c r="C24" s="3142"/>
      <c r="D24" s="45" t="s">
        <v>2133</v>
      </c>
    </row>
    <row r="25" spans="2:4" x14ac:dyDescent="0.3">
      <c r="B25" s="3142" t="s">
        <v>399</v>
      </c>
      <c r="C25" s="3142"/>
      <c r="D25" s="57" t="s">
        <v>22</v>
      </c>
    </row>
    <row r="26" spans="2:4" ht="33" customHeight="1" x14ac:dyDescent="0.3">
      <c r="B26" s="3143" t="s">
        <v>401</v>
      </c>
      <c r="C26" s="3143"/>
      <c r="D26" s="45" t="s">
        <v>1644</v>
      </c>
    </row>
    <row r="27" spans="2:4" ht="67.5" customHeight="1" x14ac:dyDescent="0.3">
      <c r="B27" s="3149" t="s">
        <v>403</v>
      </c>
      <c r="C27" s="3150"/>
      <c r="D27" s="44" t="s">
        <v>6257</v>
      </c>
    </row>
    <row r="28" spans="2:4" ht="191.4" x14ac:dyDescent="0.3">
      <c r="B28" s="578" t="s">
        <v>404</v>
      </c>
      <c r="C28" s="579"/>
      <c r="D28" s="57" t="s">
        <v>6258</v>
      </c>
    </row>
    <row r="29" spans="2:4" x14ac:dyDescent="0.3">
      <c r="B29" s="3151" t="s">
        <v>405</v>
      </c>
      <c r="C29" s="3152"/>
      <c r="D29" s="61"/>
    </row>
    <row r="30" spans="2:4" x14ac:dyDescent="0.3">
      <c r="B30" s="62"/>
      <c r="C30" s="62"/>
      <c r="D30" s="63"/>
    </row>
    <row r="31" spans="2:4" ht="23.25" customHeight="1" thickBot="1" x14ac:dyDescent="0.35">
      <c r="B31" s="3914" t="s">
        <v>406</v>
      </c>
      <c r="C31" s="3914"/>
      <c r="D31" s="3914"/>
    </row>
    <row r="32" spans="2:4" x14ac:dyDescent="0.3">
      <c r="B32" s="3556" t="s">
        <v>407</v>
      </c>
      <c r="C32" s="3557"/>
      <c r="D32" s="158" t="s">
        <v>1075</v>
      </c>
    </row>
    <row r="33" spans="2:4" x14ac:dyDescent="0.3">
      <c r="B33" s="3558" t="s">
        <v>409</v>
      </c>
      <c r="C33" s="3150"/>
      <c r="D33" s="159" t="s">
        <v>6508</v>
      </c>
    </row>
    <row r="34" spans="2:4" x14ac:dyDescent="0.3">
      <c r="B34" s="3558" t="s">
        <v>411</v>
      </c>
      <c r="C34" s="3150"/>
      <c r="D34" s="159" t="s">
        <v>1077</v>
      </c>
    </row>
    <row r="35" spans="2:4" x14ac:dyDescent="0.3">
      <c r="B35" s="3558" t="s">
        <v>413</v>
      </c>
      <c r="C35" s="3150"/>
      <c r="D35" s="159" t="s">
        <v>1647</v>
      </c>
    </row>
    <row r="36" spans="2:4" ht="18" thickBot="1" x14ac:dyDescent="0.35">
      <c r="B36" s="3559" t="s">
        <v>415</v>
      </c>
      <c r="C36" s="3560"/>
      <c r="D36" s="1357" t="s">
        <v>1648</v>
      </c>
    </row>
    <row r="37" spans="2:4" x14ac:dyDescent="0.3">
      <c r="B37" s="3556" t="s">
        <v>407</v>
      </c>
      <c r="C37" s="3557"/>
      <c r="D37" s="158" t="s">
        <v>4876</v>
      </c>
    </row>
    <row r="38" spans="2:4" x14ac:dyDescent="0.3">
      <c r="B38" s="3558" t="s">
        <v>409</v>
      </c>
      <c r="C38" s="3150"/>
      <c r="D38" s="159" t="s">
        <v>1649</v>
      </c>
    </row>
    <row r="39" spans="2:4" x14ac:dyDescent="0.3">
      <c r="B39" s="3558" t="s">
        <v>411</v>
      </c>
      <c r="C39" s="3150"/>
      <c r="D39" s="159" t="s">
        <v>1077</v>
      </c>
    </row>
    <row r="40" spans="2:4" x14ac:dyDescent="0.3">
      <c r="B40" s="3558" t="s">
        <v>413</v>
      </c>
      <c r="C40" s="3150"/>
      <c r="D40" s="159" t="s">
        <v>4877</v>
      </c>
    </row>
    <row r="41" spans="2:4" ht="18" thickBot="1" x14ac:dyDescent="0.35">
      <c r="B41" s="3559" t="s">
        <v>415</v>
      </c>
      <c r="C41" s="3560"/>
      <c r="D41" s="1357" t="s">
        <v>4878</v>
      </c>
    </row>
    <row r="42" spans="2:4" x14ac:dyDescent="0.3">
      <c r="B42" s="3556" t="s">
        <v>407</v>
      </c>
      <c r="C42" s="3557"/>
      <c r="D42" s="158" t="s">
        <v>4472</v>
      </c>
    </row>
    <row r="43" spans="2:4" x14ac:dyDescent="0.3">
      <c r="B43" s="3558" t="s">
        <v>409</v>
      </c>
      <c r="C43" s="3150"/>
      <c r="D43" s="159" t="s">
        <v>1649</v>
      </c>
    </row>
    <row r="44" spans="2:4" x14ac:dyDescent="0.3">
      <c r="B44" s="3558" t="s">
        <v>411</v>
      </c>
      <c r="C44" s="3150"/>
      <c r="D44" s="159" t="s">
        <v>1077</v>
      </c>
    </row>
    <row r="45" spans="2:4" x14ac:dyDescent="0.3">
      <c r="B45" s="3558" t="s">
        <v>413</v>
      </c>
      <c r="C45" s="3150"/>
      <c r="D45" s="159" t="s">
        <v>6509</v>
      </c>
    </row>
    <row r="46" spans="2:4" ht="18" thickBot="1" x14ac:dyDescent="0.35">
      <c r="B46" s="3559" t="s">
        <v>415</v>
      </c>
      <c r="C46" s="3560"/>
      <c r="D46" s="1357" t="s">
        <v>4473</v>
      </c>
    </row>
  </sheetData>
  <mergeCells count="40">
    <mergeCell ref="B10:D10"/>
    <mergeCell ref="B3:D3"/>
    <mergeCell ref="B4:C4"/>
    <mergeCell ref="B5:C5"/>
    <mergeCell ref="B6:C6"/>
    <mergeCell ref="B7:C7"/>
    <mergeCell ref="B8:C8"/>
    <mergeCell ref="B23:C23"/>
    <mergeCell ref="B11:C11"/>
    <mergeCell ref="B12:C12"/>
    <mergeCell ref="B13:C13"/>
    <mergeCell ref="B14:C14"/>
    <mergeCell ref="B15:C15"/>
    <mergeCell ref="B16:C16"/>
    <mergeCell ref="B17:C17"/>
    <mergeCell ref="B18:C18"/>
    <mergeCell ref="B19:C19"/>
    <mergeCell ref="B20:C20"/>
    <mergeCell ref="B21:B22"/>
    <mergeCell ref="B37:C37"/>
    <mergeCell ref="B24:C24"/>
    <mergeCell ref="B25:C25"/>
    <mergeCell ref="B26:C26"/>
    <mergeCell ref="B27:C27"/>
    <mergeCell ref="B29:C29"/>
    <mergeCell ref="B31:D31"/>
    <mergeCell ref="B32:C32"/>
    <mergeCell ref="B33:C33"/>
    <mergeCell ref="B34:C34"/>
    <mergeCell ref="B35:C35"/>
    <mergeCell ref="B36:C36"/>
    <mergeCell ref="B44:C44"/>
    <mergeCell ref="B45:C45"/>
    <mergeCell ref="B46:C46"/>
    <mergeCell ref="B38:C38"/>
    <mergeCell ref="B39:C39"/>
    <mergeCell ref="B40:C40"/>
    <mergeCell ref="B41:C41"/>
    <mergeCell ref="B42:C42"/>
    <mergeCell ref="B43:C43"/>
  </mergeCells>
  <dataValidations count="6">
    <dataValidation type="list" allowBlank="1" showInputMessage="1" showErrorMessage="1" sqref="D4" xr:uid="{00000000-0002-0000-1001-000000000000}">
      <formula1>ODS</formula1>
    </dataValidation>
    <dataValidation type="list" allowBlank="1" showInputMessage="1" showErrorMessage="1" sqref="D5" xr:uid="{00000000-0002-0000-1001-000001000000}">
      <formula1>Metas_ODS</formula1>
    </dataValidation>
    <dataValidation type="list" allowBlank="1" showInputMessage="1" showErrorMessage="1" sqref="D6" xr:uid="{00000000-0002-0000-1001-000002000000}">
      <formula1>Numero_indicador</formula1>
    </dataValidation>
    <dataValidation type="list" allowBlank="1" showInputMessage="1" showErrorMessage="1" sqref="D7" xr:uid="{00000000-0002-0000-1001-000003000000}">
      <formula1>Nombre_indicador_ODS</formula1>
    </dataValidation>
    <dataValidation type="list" allowBlank="1" showInputMessage="1" showErrorMessage="1" sqref="D14" xr:uid="{00000000-0002-0000-1001-000004000000}">
      <formula1>Tipo_indicador</formula1>
    </dataValidation>
    <dataValidation type="list" allowBlank="1" showInputMessage="1" showErrorMessage="1" sqref="D25" xr:uid="{00000000-0002-0000-1001-000005000000}">
      <formula1>Tipo_operación</formula1>
    </dataValidation>
  </dataValidations>
  <hyperlinks>
    <hyperlink ref="B1" location="'9.4.1'!A1" display="REGRESAR" xr:uid="{00000000-0004-0000-1001-000000000000}"/>
    <hyperlink ref="D8" r:id="rId1" xr:uid="{00000000-0004-0000-1001-000001000000}"/>
    <hyperlink ref="D46" r:id="rId2" xr:uid="{00000000-0004-0000-1001-000004000000}"/>
    <hyperlink ref="D36" r:id="rId3" xr:uid="{00000000-0004-0000-1001-000003000000}"/>
    <hyperlink ref="D41" r:id="rId4" display="alvaradoqi@bccr.fi.cr" xr:uid="{00000000-0004-0000-1001-000002000000}"/>
  </hyperlinks>
  <pageMargins left="0.7" right="0.7" top="0.75" bottom="0.75" header="0.3" footer="0.3"/>
  <drawing r:id="rId5"/>
</worksheet>
</file>

<file path=xl/worksheets/sheet2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1-000000000000}">
  <sheetPr codeName="Hoja270"/>
  <dimension ref="A1:R46"/>
  <sheetViews>
    <sheetView showGridLines="0" zoomScaleNormal="100" workbookViewId="0">
      <pane ySplit="1" topLeftCell="A2" activePane="bottomLeft" state="frozen"/>
      <selection pane="bottomLeft"/>
    </sheetView>
  </sheetViews>
  <sheetFormatPr baseColWidth="10" defaultColWidth="11.44140625" defaultRowHeight="17.399999999999999" x14ac:dyDescent="0.45"/>
  <cols>
    <col min="1" max="2" width="15.21875" style="178" customWidth="1"/>
    <col min="3" max="3" width="11.44140625" style="178"/>
    <col min="4" max="4" width="11.21875" style="178" customWidth="1"/>
    <col min="5" max="5" width="10.44140625" style="178" customWidth="1"/>
    <col min="6" max="6" width="13.44140625" style="178" bestFit="1" customWidth="1"/>
    <col min="7" max="7" width="11.44140625" style="178"/>
    <col min="8" max="8" width="13.44140625" style="178" bestFit="1" customWidth="1"/>
    <col min="9" max="13" width="11.44140625" style="178"/>
    <col min="14" max="14" width="13.5546875" style="178" customWidth="1"/>
    <col min="15" max="16384" width="11.44140625" style="178"/>
  </cols>
  <sheetData>
    <row r="1" spans="1:18" s="1260" customFormat="1" ht="18.600000000000001" x14ac:dyDescent="0.45">
      <c r="A1" s="576" t="s">
        <v>337</v>
      </c>
      <c r="C1" s="3119" t="s">
        <v>430</v>
      </c>
      <c r="D1" s="3119"/>
    </row>
    <row r="2" spans="1:18" s="1260" customFormat="1" ht="18.600000000000001" x14ac:dyDescent="0.45"/>
    <row r="3" spans="1:18" s="1260" customFormat="1" ht="20.399999999999999" customHeight="1" x14ac:dyDescent="0.45">
      <c r="A3" s="3897" t="s">
        <v>339</v>
      </c>
      <c r="B3" s="3900"/>
      <c r="C3" s="3897" t="s">
        <v>1615</v>
      </c>
      <c r="D3" s="3903"/>
      <c r="E3" s="3903"/>
      <c r="F3" s="3903"/>
      <c r="G3" s="3903"/>
      <c r="H3" s="3903"/>
      <c r="I3" s="3903"/>
      <c r="J3" s="3903"/>
      <c r="K3" s="3903"/>
      <c r="L3" s="3903"/>
      <c r="M3" s="3903"/>
      <c r="N3" s="3903"/>
      <c r="O3" s="3903"/>
      <c r="P3" s="3903"/>
      <c r="Q3" s="3903"/>
      <c r="R3" s="3903"/>
    </row>
    <row r="4" spans="1:18" s="1260" customFormat="1" ht="38.4" customHeight="1" x14ac:dyDescent="0.45">
      <c r="A4" s="3897" t="s">
        <v>340</v>
      </c>
      <c r="B4" s="3898"/>
      <c r="C4" s="3897" t="s">
        <v>105</v>
      </c>
      <c r="D4" s="3899"/>
      <c r="E4" s="3899"/>
      <c r="F4" s="3899"/>
      <c r="G4" s="3899"/>
      <c r="H4" s="3899"/>
      <c r="I4" s="3899"/>
      <c r="J4" s="3899"/>
      <c r="K4" s="3899"/>
      <c r="L4" s="3899"/>
      <c r="M4" s="3899"/>
      <c r="N4" s="3899"/>
      <c r="O4" s="3899"/>
      <c r="P4" s="3899"/>
      <c r="Q4" s="3899"/>
      <c r="R4" s="3899"/>
    </row>
    <row r="5" spans="1:18" s="1260" customFormat="1" ht="18.600000000000001" x14ac:dyDescent="0.45">
      <c r="A5" s="3897" t="s">
        <v>341</v>
      </c>
      <c r="B5" s="3898"/>
      <c r="C5" s="3897" t="s">
        <v>1640</v>
      </c>
      <c r="D5" s="3899"/>
      <c r="E5" s="3899"/>
      <c r="F5" s="3899"/>
      <c r="G5" s="3899"/>
      <c r="H5" s="3899"/>
      <c r="I5" s="3899"/>
      <c r="J5" s="3899"/>
      <c r="K5" s="3899"/>
      <c r="L5" s="3899"/>
      <c r="M5" s="3899"/>
      <c r="N5" s="3899"/>
      <c r="O5" s="3899"/>
      <c r="P5" s="3899"/>
      <c r="Q5" s="3899"/>
      <c r="R5" s="3899"/>
    </row>
    <row r="6" spans="1:18" s="1260" customFormat="1" ht="18.600000000000001" x14ac:dyDescent="0.45">
      <c r="A6" s="3897" t="s">
        <v>417</v>
      </c>
      <c r="B6" s="3898"/>
      <c r="C6" s="3912" t="s">
        <v>5279</v>
      </c>
      <c r="D6" s="3913"/>
      <c r="E6" s="3913"/>
      <c r="F6" s="3913"/>
      <c r="G6" s="3913"/>
      <c r="H6" s="3913"/>
      <c r="I6" s="3913"/>
      <c r="J6" s="3913"/>
      <c r="K6" s="3913"/>
      <c r="L6" s="3913"/>
      <c r="M6" s="3913"/>
      <c r="N6" s="3913"/>
      <c r="O6" s="3913"/>
      <c r="P6" s="3913"/>
      <c r="Q6" s="3913"/>
      <c r="R6" s="3913"/>
    </row>
    <row r="7" spans="1:18" s="1260" customFormat="1" ht="18.600000000000001" x14ac:dyDescent="0.45"/>
    <row r="8" spans="1:18" s="1260" customFormat="1" ht="18.600000000000001" x14ac:dyDescent="0.45"/>
    <row r="9" spans="1:18" s="1260" customFormat="1" ht="17.399999999999999" customHeight="1" x14ac:dyDescent="0.45">
      <c r="C9" s="639" t="s">
        <v>6259</v>
      </c>
      <c r="D9" s="639"/>
      <c r="E9" s="639"/>
      <c r="F9" s="639"/>
      <c r="G9" s="639"/>
      <c r="H9" s="639"/>
      <c r="I9" s="639"/>
      <c r="J9" s="639"/>
      <c r="K9" s="639"/>
      <c r="L9" s="639"/>
      <c r="M9" s="639"/>
      <c r="N9" s="639"/>
      <c r="O9" s="639"/>
      <c r="P9" s="639"/>
      <c r="Q9" s="639"/>
      <c r="R9" s="639"/>
    </row>
    <row r="10" spans="1:18" ht="10.199999999999999" customHeight="1" x14ac:dyDescent="0.45">
      <c r="C10" s="489"/>
      <c r="D10" s="489"/>
      <c r="E10" s="489"/>
      <c r="F10" s="489"/>
      <c r="G10" s="489"/>
      <c r="H10" s="489"/>
      <c r="I10" s="489"/>
      <c r="J10" s="489"/>
      <c r="K10" s="489"/>
      <c r="L10" s="489"/>
      <c r="M10" s="489"/>
      <c r="N10" s="489"/>
      <c r="O10" s="489"/>
      <c r="P10" s="489"/>
      <c r="Q10" s="489"/>
      <c r="R10" s="489"/>
    </row>
    <row r="11" spans="1:18" ht="156.6" x14ac:dyDescent="0.45">
      <c r="C11" s="1650" t="s">
        <v>765</v>
      </c>
      <c r="D11" s="1651" t="s">
        <v>3328</v>
      </c>
      <c r="E11" s="1651" t="s">
        <v>3329</v>
      </c>
      <c r="F11" s="1651" t="s">
        <v>3330</v>
      </c>
      <c r="G11" s="1651" t="s">
        <v>3331</v>
      </c>
      <c r="H11" s="1651" t="s">
        <v>3332</v>
      </c>
      <c r="I11" s="1651" t="s">
        <v>4477</v>
      </c>
      <c r="J11" s="1651" t="s">
        <v>3333</v>
      </c>
      <c r="K11" s="1651" t="s">
        <v>3334</v>
      </c>
      <c r="L11" s="1651" t="s">
        <v>3335</v>
      </c>
      <c r="M11" s="1651" t="s">
        <v>3336</v>
      </c>
      <c r="N11" s="1651" t="s">
        <v>3337</v>
      </c>
      <c r="O11" s="1651" t="s">
        <v>3338</v>
      </c>
      <c r="P11" s="1651" t="s">
        <v>3339</v>
      </c>
      <c r="Q11" s="1651" t="s">
        <v>3340</v>
      </c>
      <c r="R11" s="1651" t="s">
        <v>3341</v>
      </c>
    </row>
    <row r="12" spans="1:18" x14ac:dyDescent="0.45">
      <c r="C12" s="1076">
        <v>2011</v>
      </c>
      <c r="D12" s="1656">
        <v>391.36158450818272</v>
      </c>
      <c r="E12" s="1656">
        <v>184.65624020801474</v>
      </c>
      <c r="F12" s="1656">
        <v>370.18123906196524</v>
      </c>
      <c r="G12" s="1656">
        <v>1045.6782641013756</v>
      </c>
      <c r="H12" s="1656">
        <v>162.19485420253847</v>
      </c>
      <c r="I12" s="1656">
        <v>43.976695726301188</v>
      </c>
      <c r="J12" s="1656">
        <v>984.87420482390314</v>
      </c>
      <c r="K12" s="1656">
        <v>62.935869973256118</v>
      </c>
      <c r="L12" s="1656">
        <v>17.528885337217332</v>
      </c>
      <c r="M12" s="1656">
        <v>3.6200582282855143</v>
      </c>
      <c r="N12" s="1656">
        <v>2.6811451216904496</v>
      </c>
      <c r="O12" s="1656">
        <v>42.302817918102072</v>
      </c>
      <c r="P12" s="1656">
        <v>42.188253527733352</v>
      </c>
      <c r="Q12" s="1656">
        <v>54.780107591133728</v>
      </c>
      <c r="R12" s="1656">
        <v>8.6104110212574287</v>
      </c>
    </row>
    <row r="13" spans="1:18" x14ac:dyDescent="0.45">
      <c r="C13" s="1076">
        <v>2012</v>
      </c>
      <c r="D13" s="1656">
        <v>384.98841763470904</v>
      </c>
      <c r="E13" s="1656">
        <v>629.71267337260565</v>
      </c>
      <c r="F13" s="1656">
        <v>338.90253634350603</v>
      </c>
      <c r="G13" s="1656">
        <v>766.87763648232635</v>
      </c>
      <c r="H13" s="1656">
        <v>156.094772983496</v>
      </c>
      <c r="I13" s="1656">
        <v>75.383242867933944</v>
      </c>
      <c r="J13" s="1656">
        <v>882.2067835382461</v>
      </c>
      <c r="K13" s="1656">
        <v>91.864476446048911</v>
      </c>
      <c r="L13" s="1656">
        <v>10.697976104745941</v>
      </c>
      <c r="M13" s="1656">
        <v>3.8618523204534445</v>
      </c>
      <c r="N13" s="1656">
        <v>3.4745532318591072</v>
      </c>
      <c r="O13" s="1656">
        <v>51.208199485201163</v>
      </c>
      <c r="P13" s="1656">
        <v>105.45845068982861</v>
      </c>
      <c r="Q13" s="1656">
        <v>33.345473141980492</v>
      </c>
      <c r="R13" s="1656">
        <v>26.447253808451268</v>
      </c>
    </row>
    <row r="14" spans="1:18" x14ac:dyDescent="0.45">
      <c r="C14" s="1076">
        <v>2013</v>
      </c>
      <c r="D14" s="1656">
        <v>390.25146894261161</v>
      </c>
      <c r="E14" s="1656">
        <v>534.87022339090208</v>
      </c>
      <c r="F14" s="1656">
        <v>328.70831778580333</v>
      </c>
      <c r="G14" s="1656">
        <v>1384.8044502571151</v>
      </c>
      <c r="H14" s="1656">
        <v>177.50530619704583</v>
      </c>
      <c r="I14" s="1656">
        <v>70.651753439971387</v>
      </c>
      <c r="J14" s="1656">
        <v>825.98762161891909</v>
      </c>
      <c r="K14" s="1656">
        <v>80.770522713419368</v>
      </c>
      <c r="L14" s="1656">
        <v>9.5513120568188672</v>
      </c>
      <c r="M14" s="1656">
        <v>3.6977939310006587</v>
      </c>
      <c r="N14" s="1656">
        <v>3.115950390202503</v>
      </c>
      <c r="O14" s="1656">
        <v>42.967905248052332</v>
      </c>
      <c r="P14" s="1656">
        <v>122.0111800276043</v>
      </c>
      <c r="Q14" s="1656">
        <v>23.97650846416898</v>
      </c>
      <c r="R14" s="1656">
        <v>21.515660107012309</v>
      </c>
    </row>
    <row r="15" spans="1:18" x14ac:dyDescent="0.45">
      <c r="C15" s="1076">
        <v>2014</v>
      </c>
      <c r="D15" s="1656">
        <v>385.66215874522356</v>
      </c>
      <c r="E15" s="1656">
        <v>520.07967693923615</v>
      </c>
      <c r="F15" s="1656">
        <v>317.55537816881076</v>
      </c>
      <c r="G15" s="1656">
        <v>1215.6890851595083</v>
      </c>
      <c r="H15" s="1656">
        <v>194.33740863022555</v>
      </c>
      <c r="I15" s="1656">
        <v>60.912651516522864</v>
      </c>
      <c r="J15" s="1656">
        <v>811.59110682090272</v>
      </c>
      <c r="K15" s="1656">
        <v>80.503731857951436</v>
      </c>
      <c r="L15" s="1656">
        <v>10.210307804680951</v>
      </c>
      <c r="M15" s="1656">
        <v>4.5698072321613363</v>
      </c>
      <c r="N15" s="1656">
        <v>3.3655772365870114</v>
      </c>
      <c r="O15" s="1656">
        <v>42.167897825582607</v>
      </c>
      <c r="P15" s="1656">
        <v>121.19961014322519</v>
      </c>
      <c r="Q15" s="1656">
        <v>25.012982405888543</v>
      </c>
      <c r="R15" s="1656">
        <v>23.769008757440375</v>
      </c>
    </row>
    <row r="16" spans="1:18" x14ac:dyDescent="0.45">
      <c r="C16" s="1076">
        <v>2015</v>
      </c>
      <c r="D16" s="1656">
        <v>409.8019706437027</v>
      </c>
      <c r="E16" s="1656">
        <v>702.02913318230401</v>
      </c>
      <c r="F16" s="1656">
        <v>326.51776504806458</v>
      </c>
      <c r="G16" s="1656">
        <v>211.4740891468565</v>
      </c>
      <c r="H16" s="1656">
        <v>174.11147279973528</v>
      </c>
      <c r="I16" s="1656">
        <v>52.557627770529635</v>
      </c>
      <c r="J16" s="1656">
        <v>843.12703370044164</v>
      </c>
      <c r="K16" s="1656">
        <v>82.386734475493029</v>
      </c>
      <c r="L16" s="1656">
        <v>10.490422954537793</v>
      </c>
      <c r="M16" s="1656">
        <v>5.9647657079688203</v>
      </c>
      <c r="N16" s="1656">
        <v>4.9176756455823538</v>
      </c>
      <c r="O16" s="1656">
        <v>56.191229989496961</v>
      </c>
      <c r="P16" s="1656">
        <v>126.48813162724933</v>
      </c>
      <c r="Q16" s="1656">
        <v>26.750053761286967</v>
      </c>
      <c r="R16" s="1656">
        <v>34.828569015364486</v>
      </c>
    </row>
    <row r="17" spans="3:18" ht="12.75" customHeight="1" x14ac:dyDescent="0.45">
      <c r="C17" s="1076">
        <v>2016</v>
      </c>
      <c r="D17" s="1656">
        <v>411.79629072657787</v>
      </c>
      <c r="E17" s="1656">
        <v>885.73774079248824</v>
      </c>
      <c r="F17" s="1656">
        <v>329.95191468126222</v>
      </c>
      <c r="G17" s="1656">
        <v>274.04168655086261</v>
      </c>
      <c r="H17" s="1656">
        <v>181.98002269954694</v>
      </c>
      <c r="I17" s="1656">
        <v>45.412195133863712</v>
      </c>
      <c r="J17" s="1656">
        <v>852.22271404420064</v>
      </c>
      <c r="K17" s="1656">
        <v>76.431238415682444</v>
      </c>
      <c r="L17" s="1656">
        <v>12.620458786682411</v>
      </c>
      <c r="M17" s="1656">
        <v>8.0023434955555039</v>
      </c>
      <c r="N17" s="1656">
        <v>4.8797598716090125</v>
      </c>
      <c r="O17" s="1656">
        <v>52.247532079933244</v>
      </c>
      <c r="P17" s="1656">
        <v>131.79308561979795</v>
      </c>
      <c r="Q17" s="1656">
        <v>25.712869000549418</v>
      </c>
      <c r="R17" s="1656">
        <v>36.340432768358951</v>
      </c>
    </row>
    <row r="18" spans="3:18" ht="15" customHeight="1" x14ac:dyDescent="0.45">
      <c r="C18" s="1076" t="s">
        <v>6505</v>
      </c>
      <c r="D18" s="1656">
        <v>407.01018963827062</v>
      </c>
      <c r="E18" s="1656">
        <v>959.5100960473934</v>
      </c>
      <c r="F18" s="1656">
        <v>356.24285280423595</v>
      </c>
      <c r="G18" s="1656">
        <v>77.924969633103217</v>
      </c>
      <c r="H18" s="1656">
        <v>182.003546200502</v>
      </c>
      <c r="I18" s="1656">
        <v>69.641590375139643</v>
      </c>
      <c r="J18" s="1656">
        <v>876.70302909731026</v>
      </c>
      <c r="K18" s="1656">
        <v>81.895934994889885</v>
      </c>
      <c r="L18" s="1656">
        <v>7.9886283713272928</v>
      </c>
      <c r="M18" s="1656">
        <v>4.5049850467766417</v>
      </c>
      <c r="N18" s="1656">
        <v>1.85366304934021</v>
      </c>
      <c r="O18" s="1656">
        <v>40.965869017497297</v>
      </c>
      <c r="P18" s="1656">
        <v>135.21207412329326</v>
      </c>
      <c r="Q18" s="1656">
        <v>21.499998459680448</v>
      </c>
      <c r="R18" s="1656">
        <v>47.660998282813374</v>
      </c>
    </row>
    <row r="19" spans="3:18" ht="15" customHeight="1" x14ac:dyDescent="0.45">
      <c r="C19" s="1033" t="s">
        <v>4867</v>
      </c>
      <c r="D19" s="1657">
        <v>379.40497390814949</v>
      </c>
      <c r="E19" s="1657">
        <v>664.23785037277867</v>
      </c>
      <c r="F19" s="1657">
        <v>316.74387034069105</v>
      </c>
      <c r="G19" s="1657">
        <v>173.29615598774078</v>
      </c>
      <c r="H19" s="1657">
        <v>188.38650205669973</v>
      </c>
      <c r="I19" s="1657">
        <v>54.882388747417266</v>
      </c>
      <c r="J19" s="1657">
        <v>850.18089481228265</v>
      </c>
      <c r="K19" s="1657">
        <v>83.170419568697511</v>
      </c>
      <c r="L19" s="1657">
        <v>7.5233425139300465</v>
      </c>
      <c r="M19" s="1657">
        <v>3.9365643565737432</v>
      </c>
      <c r="N19" s="1657">
        <v>0.50481995383443456</v>
      </c>
      <c r="O19" s="1657">
        <v>37.696310333999136</v>
      </c>
      <c r="P19" s="1657">
        <v>134.45125475312128</v>
      </c>
      <c r="Q19" s="1657">
        <v>21.675990184033999</v>
      </c>
      <c r="R19" s="1657">
        <v>42.700678584924013</v>
      </c>
    </row>
    <row r="20" spans="3:18" ht="14.55" customHeight="1" x14ac:dyDescent="0.45">
      <c r="C20" s="3370" t="s">
        <v>4896</v>
      </c>
      <c r="D20" s="3370"/>
      <c r="E20" s="3370"/>
      <c r="F20" s="3370"/>
      <c r="G20" s="3370"/>
      <c r="H20" s="3370"/>
      <c r="I20" s="3370"/>
      <c r="J20" s="3370"/>
      <c r="K20" s="3370"/>
      <c r="L20" s="3370"/>
      <c r="M20" s="3370"/>
      <c r="N20" s="3370"/>
      <c r="O20" s="3370"/>
      <c r="P20" s="3370"/>
    </row>
    <row r="21" spans="3:18" x14ac:dyDescent="0.45">
      <c r="C21" s="332" t="s">
        <v>4875</v>
      </c>
      <c r="D21" s="851"/>
      <c r="E21" s="851"/>
      <c r="F21" s="851"/>
      <c r="G21" s="851"/>
      <c r="H21" s="851"/>
      <c r="J21" s="851"/>
      <c r="K21" s="851"/>
      <c r="L21" s="851"/>
      <c r="M21" s="851"/>
      <c r="N21" s="851"/>
      <c r="O21" s="851"/>
      <c r="P21" s="851"/>
    </row>
    <row r="22" spans="3:18" x14ac:dyDescent="0.45">
      <c r="C22" s="3510" t="s">
        <v>4898</v>
      </c>
      <c r="D22" s="3510"/>
      <c r="E22" s="3510"/>
      <c r="F22" s="3510"/>
      <c r="G22" s="3510"/>
      <c r="H22" s="3510"/>
      <c r="I22" s="3510"/>
      <c r="J22" s="3510"/>
      <c r="K22" s="3510"/>
      <c r="L22" s="3510"/>
      <c r="M22" s="3510"/>
      <c r="N22" s="3510"/>
      <c r="O22" s="3510"/>
      <c r="P22" s="3510"/>
      <c r="Q22" s="3510"/>
      <c r="R22" s="3510"/>
    </row>
    <row r="23" spans="3:18" x14ac:dyDescent="0.45">
      <c r="C23" s="3370" t="s">
        <v>5568</v>
      </c>
      <c r="D23" s="3410"/>
      <c r="E23" s="3410"/>
      <c r="F23" s="3410"/>
      <c r="G23" s="3410"/>
      <c r="H23" s="3410"/>
      <c r="I23" s="3410"/>
      <c r="J23" s="3410"/>
      <c r="K23" s="3410"/>
      <c r="L23" s="3410"/>
      <c r="M23" s="3410"/>
      <c r="N23" s="3410"/>
      <c r="O23" s="3410"/>
      <c r="P23" s="3410"/>
    </row>
    <row r="24" spans="3:18" x14ac:dyDescent="0.45">
      <c r="C24" s="851"/>
      <c r="D24" s="434"/>
      <c r="E24" s="434"/>
      <c r="F24" s="434"/>
      <c r="G24" s="434"/>
      <c r="H24" s="434"/>
      <c r="I24" s="434"/>
      <c r="J24" s="434"/>
      <c r="K24" s="434"/>
      <c r="L24" s="434"/>
      <c r="M24" s="434"/>
      <c r="N24" s="434"/>
      <c r="O24" s="434"/>
      <c r="P24" s="434"/>
    </row>
    <row r="25" spans="3:18" x14ac:dyDescent="0.45">
      <c r="C25" s="851"/>
      <c r="D25" s="434"/>
      <c r="E25" s="434"/>
      <c r="F25" s="434"/>
      <c r="G25" s="434"/>
      <c r="H25" s="434"/>
      <c r="I25" s="434"/>
      <c r="J25" s="434"/>
      <c r="K25" s="434"/>
      <c r="L25" s="434"/>
      <c r="M25" s="434"/>
      <c r="N25" s="434"/>
      <c r="O25" s="434"/>
      <c r="P25" s="434"/>
    </row>
    <row r="26" spans="3:18" ht="21" customHeight="1" x14ac:dyDescent="0.45">
      <c r="C26" s="245" t="s">
        <v>6260</v>
      </c>
      <c r="D26" s="434"/>
      <c r="E26" s="434"/>
      <c r="F26" s="434"/>
      <c r="G26" s="434"/>
      <c r="H26" s="434"/>
      <c r="I26" s="434"/>
      <c r="J26" s="434"/>
      <c r="K26" s="434"/>
      <c r="L26" s="434"/>
      <c r="M26" s="434"/>
      <c r="N26" s="434"/>
      <c r="O26" s="434"/>
      <c r="P26" s="434"/>
    </row>
    <row r="45" spans="3:16" ht="17.399999999999999" customHeight="1" x14ac:dyDescent="0.45">
      <c r="C45" s="924" t="s">
        <v>4896</v>
      </c>
      <c r="D45" s="924"/>
      <c r="E45" s="924"/>
      <c r="F45" s="924"/>
      <c r="G45" s="924"/>
      <c r="H45" s="924"/>
      <c r="I45" s="924"/>
      <c r="J45" s="924"/>
      <c r="K45" s="924"/>
      <c r="L45" s="924"/>
      <c r="M45" s="924"/>
      <c r="N45" s="924"/>
      <c r="O45" s="924"/>
      <c r="P45" s="924"/>
    </row>
    <row r="46" spans="3:16" x14ac:dyDescent="0.45">
      <c r="C46" s="1292" t="s">
        <v>4897</v>
      </c>
      <c r="D46" s="1292"/>
      <c r="E46" s="1292"/>
      <c r="F46" s="1292"/>
      <c r="G46" s="1292"/>
      <c r="H46" s="1292"/>
      <c r="I46" s="1292"/>
      <c r="J46" s="1292"/>
      <c r="K46" s="1292"/>
      <c r="L46" s="1292"/>
      <c r="M46" s="1292"/>
      <c r="N46" s="1292"/>
      <c r="O46" s="1292"/>
      <c r="P46" s="1292"/>
    </row>
  </sheetData>
  <mergeCells count="12">
    <mergeCell ref="C1:D1"/>
    <mergeCell ref="A3:B3"/>
    <mergeCell ref="C3:R3"/>
    <mergeCell ref="A4:B4"/>
    <mergeCell ref="C4:R4"/>
    <mergeCell ref="C23:P23"/>
    <mergeCell ref="C22:R22"/>
    <mergeCell ref="C20:P20"/>
    <mergeCell ref="A5:B5"/>
    <mergeCell ref="C5:R5"/>
    <mergeCell ref="A6:B6"/>
    <mergeCell ref="C6:R6"/>
  </mergeCells>
  <hyperlinks>
    <hyperlink ref="A1" location="'9.4.1'!A1" display="REGRESAR" xr:uid="{00000000-0004-0000-1101-000000000000}"/>
    <hyperlink ref="C1:D1" location="'Metadato 9.4.1. ae'!A1" display="VER METADATO" xr:uid="{00000000-0004-0000-1101-000001000000}"/>
  </hyperlinks>
  <pageMargins left="0.7" right="0.7" top="0.75" bottom="0.75" header="0.3" footer="0.3"/>
  <pageSetup orientation="portrait" r:id="rId1"/>
  <drawing r:id="rId2"/>
</worksheet>
</file>

<file path=xl/worksheets/sheet2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1-000000000000}">
  <sheetPr codeName="Hoja271">
    <tabColor theme="0" tint="-0.499984740745262"/>
  </sheetPr>
  <dimension ref="A1:F46"/>
  <sheetViews>
    <sheetView showGridLines="0" zoomScaleNormal="100" workbookViewId="0">
      <pane ySplit="1" topLeftCell="A2" activePane="bottomLeft" state="frozen"/>
      <selection pane="bottomLeft" activeCell="D50" sqref="D50"/>
    </sheetView>
  </sheetViews>
  <sheetFormatPr baseColWidth="10" defaultColWidth="11.44140625" defaultRowHeight="17.399999999999999" x14ac:dyDescent="0.3"/>
  <cols>
    <col min="1" max="1" width="11.44140625" style="1305"/>
    <col min="2" max="2" width="26.44140625" style="1305" customWidth="1"/>
    <col min="3" max="3" width="24" style="1305" customWidth="1"/>
    <col min="4" max="4" width="85.77734375" style="1305" customWidth="1"/>
    <col min="5" max="5" width="11.44140625" style="1305"/>
    <col min="6" max="6" width="7.21875" style="1305" customWidth="1"/>
    <col min="7" max="16384" width="11.44140625" style="1305"/>
  </cols>
  <sheetData>
    <row r="1" spans="1:6" x14ac:dyDescent="0.3">
      <c r="B1" s="481" t="s">
        <v>337</v>
      </c>
    </row>
    <row r="2" spans="1:6" ht="18" thickBot="1" x14ac:dyDescent="0.35"/>
    <row r="3" spans="1:6" ht="23.25" customHeight="1" thickBot="1" x14ac:dyDescent="0.35">
      <c r="B3" s="3901" t="s">
        <v>370</v>
      </c>
      <c r="C3" s="3901"/>
      <c r="D3" s="3901"/>
      <c r="F3" s="1267" t="s">
        <v>471</v>
      </c>
    </row>
    <row r="4" spans="1:6" ht="34.799999999999997" x14ac:dyDescent="0.3">
      <c r="A4" s="1306"/>
      <c r="B4" s="3142" t="s">
        <v>449</v>
      </c>
      <c r="C4" s="3142"/>
      <c r="D4" s="44" t="s">
        <v>32</v>
      </c>
    </row>
    <row r="5" spans="1:6" ht="52.2" x14ac:dyDescent="0.3">
      <c r="B5" s="3142" t="s">
        <v>373</v>
      </c>
      <c r="C5" s="3142"/>
      <c r="D5" s="44" t="s">
        <v>105</v>
      </c>
    </row>
    <row r="6" spans="1:6" ht="18" customHeight="1" x14ac:dyDescent="0.3">
      <c r="B6" s="3142" t="s">
        <v>374</v>
      </c>
      <c r="C6" s="3142"/>
      <c r="D6" s="45" t="s">
        <v>155</v>
      </c>
    </row>
    <row r="7" spans="1:6" ht="15" customHeight="1" x14ac:dyDescent="0.3">
      <c r="B7" s="3143" t="s">
        <v>375</v>
      </c>
      <c r="C7" s="3143"/>
      <c r="D7" s="46" t="s">
        <v>6261</v>
      </c>
    </row>
    <row r="8" spans="1:6" x14ac:dyDescent="0.3">
      <c r="B8" s="3143" t="s">
        <v>2480</v>
      </c>
      <c r="C8" s="3143"/>
      <c r="D8" s="1266" t="s">
        <v>2598</v>
      </c>
    </row>
    <row r="9" spans="1:6" ht="23.25" customHeight="1" x14ac:dyDescent="0.45">
      <c r="B9" s="178"/>
      <c r="C9" s="178"/>
      <c r="D9" s="178"/>
    </row>
    <row r="10" spans="1:6" ht="17.25" customHeight="1" x14ac:dyDescent="0.3">
      <c r="B10" s="3901" t="s">
        <v>376</v>
      </c>
      <c r="C10" s="3901"/>
      <c r="D10" s="3901"/>
    </row>
    <row r="11" spans="1:6" ht="15" customHeight="1" x14ac:dyDescent="0.3">
      <c r="B11" s="3185" t="s">
        <v>377</v>
      </c>
      <c r="C11" s="3156"/>
      <c r="D11" s="44" t="s">
        <v>439</v>
      </c>
    </row>
    <row r="12" spans="1:6" x14ac:dyDescent="0.3">
      <c r="B12" s="3143" t="s">
        <v>379</v>
      </c>
      <c r="C12" s="3143"/>
      <c r="D12" s="661" t="s">
        <v>6251</v>
      </c>
    </row>
    <row r="13" spans="1:6" x14ac:dyDescent="0.3">
      <c r="B13" s="3142" t="s">
        <v>380</v>
      </c>
      <c r="C13" s="3142"/>
      <c r="D13" s="57" t="s">
        <v>1609</v>
      </c>
    </row>
    <row r="14" spans="1:6" x14ac:dyDescent="0.3">
      <c r="B14" s="3142" t="s">
        <v>381</v>
      </c>
      <c r="C14" s="3156"/>
      <c r="D14" s="603" t="s">
        <v>2115</v>
      </c>
    </row>
    <row r="15" spans="1:6" ht="231" customHeight="1" x14ac:dyDescent="0.45">
      <c r="B15" s="3142" t="s">
        <v>382</v>
      </c>
      <c r="C15" s="3142"/>
      <c r="D15" s="83" t="s">
        <v>6262</v>
      </c>
      <c r="E15" s="178"/>
    </row>
    <row r="16" spans="1:6" ht="94.5" customHeight="1" x14ac:dyDescent="0.3">
      <c r="B16" s="3142" t="s">
        <v>383</v>
      </c>
      <c r="C16" s="3142"/>
      <c r="D16" s="57" t="s">
        <v>6263</v>
      </c>
    </row>
    <row r="17" spans="2:4" ht="104.4" x14ac:dyDescent="0.3">
      <c r="B17" s="3142" t="s">
        <v>384</v>
      </c>
      <c r="C17" s="3142"/>
      <c r="D17" s="57" t="s">
        <v>6264</v>
      </c>
    </row>
    <row r="18" spans="2:4" ht="139.19999999999999" x14ac:dyDescent="0.3">
      <c r="B18" s="3143" t="s">
        <v>386</v>
      </c>
      <c r="C18" s="3143"/>
      <c r="D18" s="44" t="s">
        <v>6265</v>
      </c>
    </row>
    <row r="19" spans="2:4" ht="34.799999999999997" x14ac:dyDescent="0.3">
      <c r="B19" s="3144" t="s">
        <v>387</v>
      </c>
      <c r="C19" s="3145"/>
      <c r="D19" s="57" t="s">
        <v>6266</v>
      </c>
    </row>
    <row r="20" spans="2:4" x14ac:dyDescent="0.3">
      <c r="B20" s="3142" t="s">
        <v>388</v>
      </c>
      <c r="C20" s="3142"/>
      <c r="D20" s="57" t="s">
        <v>424</v>
      </c>
    </row>
    <row r="21" spans="2:4" x14ac:dyDescent="0.3">
      <c r="B21" s="3146" t="s">
        <v>390</v>
      </c>
      <c r="C21" s="54" t="s">
        <v>391</v>
      </c>
      <c r="D21" s="57" t="s">
        <v>1643</v>
      </c>
    </row>
    <row r="22" spans="2:4" x14ac:dyDescent="0.3">
      <c r="B22" s="3147"/>
      <c r="C22" s="577" t="s">
        <v>393</v>
      </c>
      <c r="D22" s="57" t="s">
        <v>1655</v>
      </c>
    </row>
    <row r="23" spans="2:4" x14ac:dyDescent="0.3">
      <c r="B23" s="3142" t="s">
        <v>395</v>
      </c>
      <c r="C23" s="3142"/>
      <c r="D23" s="44" t="s">
        <v>427</v>
      </c>
    </row>
    <row r="24" spans="2:4" ht="52.2" x14ac:dyDescent="0.3">
      <c r="B24" s="3142" t="s">
        <v>397</v>
      </c>
      <c r="C24" s="3142"/>
      <c r="D24" s="45" t="s">
        <v>2133</v>
      </c>
    </row>
    <row r="25" spans="2:4" x14ac:dyDescent="0.3">
      <c r="B25" s="3142" t="s">
        <v>399</v>
      </c>
      <c r="C25" s="3142"/>
      <c r="D25" s="57" t="s">
        <v>22</v>
      </c>
    </row>
    <row r="26" spans="2:4" ht="34.5" customHeight="1" x14ac:dyDescent="0.3">
      <c r="B26" s="3143" t="s">
        <v>401</v>
      </c>
      <c r="C26" s="3143"/>
      <c r="D26" s="45" t="s">
        <v>1644</v>
      </c>
    </row>
    <row r="27" spans="2:4" ht="63" customHeight="1" x14ac:dyDescent="0.3">
      <c r="B27" s="3149" t="s">
        <v>403</v>
      </c>
      <c r="C27" s="3150"/>
      <c r="D27" s="44" t="s">
        <v>6257</v>
      </c>
    </row>
    <row r="28" spans="2:4" ht="191.4" x14ac:dyDescent="0.3">
      <c r="B28" s="578" t="s">
        <v>404</v>
      </c>
      <c r="C28" s="579"/>
      <c r="D28" s="57" t="s">
        <v>6258</v>
      </c>
    </row>
    <row r="29" spans="2:4" x14ac:dyDescent="0.3">
      <c r="B29" s="3151" t="s">
        <v>405</v>
      </c>
      <c r="C29" s="3152"/>
      <c r="D29" s="61"/>
    </row>
    <row r="30" spans="2:4" ht="23.25" customHeight="1" x14ac:dyDescent="0.3">
      <c r="B30" s="62"/>
      <c r="C30" s="62"/>
      <c r="D30" s="63"/>
    </row>
    <row r="31" spans="2:4" ht="19.2" thickBot="1" x14ac:dyDescent="0.35">
      <c r="B31" s="3901" t="s">
        <v>406</v>
      </c>
      <c r="C31" s="3901"/>
      <c r="D31" s="3901"/>
    </row>
    <row r="32" spans="2:4" x14ac:dyDescent="0.3">
      <c r="B32" s="3556" t="s">
        <v>407</v>
      </c>
      <c r="C32" s="3557"/>
      <c r="D32" s="158" t="s">
        <v>1075</v>
      </c>
    </row>
    <row r="33" spans="2:4" x14ac:dyDescent="0.3">
      <c r="B33" s="3558" t="s">
        <v>409</v>
      </c>
      <c r="C33" s="3150"/>
      <c r="D33" s="159" t="s">
        <v>6508</v>
      </c>
    </row>
    <row r="34" spans="2:4" x14ac:dyDescent="0.3">
      <c r="B34" s="3558" t="s">
        <v>411</v>
      </c>
      <c r="C34" s="3150"/>
      <c r="D34" s="159" t="s">
        <v>1077</v>
      </c>
    </row>
    <row r="35" spans="2:4" x14ac:dyDescent="0.3">
      <c r="B35" s="3558" t="s">
        <v>413</v>
      </c>
      <c r="C35" s="3150"/>
      <c r="D35" s="159" t="s">
        <v>1647</v>
      </c>
    </row>
    <row r="36" spans="2:4" ht="18" thickBot="1" x14ac:dyDescent="0.35">
      <c r="B36" s="3559" t="s">
        <v>415</v>
      </c>
      <c r="C36" s="3560"/>
      <c r="D36" s="1357" t="s">
        <v>1648</v>
      </c>
    </row>
    <row r="37" spans="2:4" x14ac:dyDescent="0.3">
      <c r="B37" s="3556" t="s">
        <v>407</v>
      </c>
      <c r="C37" s="3557"/>
      <c r="D37" s="158" t="s">
        <v>4876</v>
      </c>
    </row>
    <row r="38" spans="2:4" x14ac:dyDescent="0.3">
      <c r="B38" s="3558" t="s">
        <v>409</v>
      </c>
      <c r="C38" s="3150"/>
      <c r="D38" s="159" t="s">
        <v>1649</v>
      </c>
    </row>
    <row r="39" spans="2:4" x14ac:dyDescent="0.3">
      <c r="B39" s="3558" t="s">
        <v>411</v>
      </c>
      <c r="C39" s="3150"/>
      <c r="D39" s="159" t="s">
        <v>1077</v>
      </c>
    </row>
    <row r="40" spans="2:4" x14ac:dyDescent="0.3">
      <c r="B40" s="3558" t="s">
        <v>413</v>
      </c>
      <c r="C40" s="3150"/>
      <c r="D40" s="159" t="s">
        <v>4877</v>
      </c>
    </row>
    <row r="41" spans="2:4" ht="18" thickBot="1" x14ac:dyDescent="0.35">
      <c r="B41" s="3559" t="s">
        <v>415</v>
      </c>
      <c r="C41" s="3560"/>
      <c r="D41" s="1357" t="s">
        <v>4878</v>
      </c>
    </row>
    <row r="42" spans="2:4" x14ac:dyDescent="0.3">
      <c r="B42" s="3556" t="s">
        <v>407</v>
      </c>
      <c r="C42" s="3557"/>
      <c r="D42" s="158" t="s">
        <v>4472</v>
      </c>
    </row>
    <row r="43" spans="2:4" x14ac:dyDescent="0.3">
      <c r="B43" s="3558" t="s">
        <v>409</v>
      </c>
      <c r="C43" s="3150"/>
      <c r="D43" s="159" t="s">
        <v>1649</v>
      </c>
    </row>
    <row r="44" spans="2:4" x14ac:dyDescent="0.3">
      <c r="B44" s="3558" t="s">
        <v>411</v>
      </c>
      <c r="C44" s="3150"/>
      <c r="D44" s="159" t="s">
        <v>1077</v>
      </c>
    </row>
    <row r="45" spans="2:4" x14ac:dyDescent="0.3">
      <c r="B45" s="3558" t="s">
        <v>413</v>
      </c>
      <c r="C45" s="3150"/>
      <c r="D45" s="159" t="s">
        <v>6509</v>
      </c>
    </row>
    <row r="46" spans="2:4" ht="18" thickBot="1" x14ac:dyDescent="0.35">
      <c r="B46" s="3559" t="s">
        <v>415</v>
      </c>
      <c r="C46" s="3560"/>
      <c r="D46" s="1357" t="s">
        <v>4473</v>
      </c>
    </row>
  </sheetData>
  <mergeCells count="40">
    <mergeCell ref="B10:D10"/>
    <mergeCell ref="B3:D3"/>
    <mergeCell ref="B4:C4"/>
    <mergeCell ref="B5:C5"/>
    <mergeCell ref="B6:C6"/>
    <mergeCell ref="B7:C7"/>
    <mergeCell ref="B8:C8"/>
    <mergeCell ref="B23:C23"/>
    <mergeCell ref="B11:C11"/>
    <mergeCell ref="B12:C12"/>
    <mergeCell ref="B13:C13"/>
    <mergeCell ref="B14:C14"/>
    <mergeCell ref="B15:C15"/>
    <mergeCell ref="B16:C16"/>
    <mergeCell ref="B17:C17"/>
    <mergeCell ref="B18:C18"/>
    <mergeCell ref="B19:C19"/>
    <mergeCell ref="B20:C20"/>
    <mergeCell ref="B21:B22"/>
    <mergeCell ref="B37:C37"/>
    <mergeCell ref="B24:C24"/>
    <mergeCell ref="B25:C25"/>
    <mergeCell ref="B26:C26"/>
    <mergeCell ref="B27:C27"/>
    <mergeCell ref="B29:C29"/>
    <mergeCell ref="B31:D31"/>
    <mergeCell ref="B32:C32"/>
    <mergeCell ref="B33:C33"/>
    <mergeCell ref="B34:C34"/>
    <mergeCell ref="B35:C35"/>
    <mergeCell ref="B36:C36"/>
    <mergeCell ref="B44:C44"/>
    <mergeCell ref="B45:C45"/>
    <mergeCell ref="B46:C46"/>
    <mergeCell ref="B38:C38"/>
    <mergeCell ref="B39:C39"/>
    <mergeCell ref="B40:C40"/>
    <mergeCell ref="B41:C41"/>
    <mergeCell ref="B42:C42"/>
    <mergeCell ref="B43:C43"/>
  </mergeCells>
  <dataValidations count="6">
    <dataValidation type="list" allowBlank="1" showInputMessage="1" showErrorMessage="1" sqref="D25" xr:uid="{00000000-0002-0000-1201-000000000000}">
      <formula1>Tipo_operación</formula1>
    </dataValidation>
    <dataValidation type="list" allowBlank="1" showInputMessage="1" showErrorMessage="1" sqref="D14" xr:uid="{00000000-0002-0000-1201-000001000000}">
      <formula1>Tipo_indicador</formula1>
    </dataValidation>
    <dataValidation type="list" allowBlank="1" showInputMessage="1" showErrorMessage="1" sqref="D7" xr:uid="{00000000-0002-0000-1201-000002000000}">
      <formula1>Nombre_indicador_ODS</formula1>
    </dataValidation>
    <dataValidation type="list" allowBlank="1" showInputMessage="1" showErrorMessage="1" sqref="D6" xr:uid="{00000000-0002-0000-1201-000003000000}">
      <formula1>Numero_indicador</formula1>
    </dataValidation>
    <dataValidation type="list" allowBlank="1" showInputMessage="1" showErrorMessage="1" sqref="D5" xr:uid="{00000000-0002-0000-1201-000004000000}">
      <formula1>Metas_ODS</formula1>
    </dataValidation>
    <dataValidation type="list" allowBlank="1" showInputMessage="1" showErrorMessage="1" sqref="D4" xr:uid="{00000000-0002-0000-1201-000005000000}">
      <formula1>ODS</formula1>
    </dataValidation>
  </dataValidations>
  <hyperlinks>
    <hyperlink ref="B1" location="'9.4.1. ae'!A1" display="REGRESAR" xr:uid="{00000000-0004-0000-1201-000000000000}"/>
    <hyperlink ref="D8" r:id="rId1" xr:uid="{00000000-0004-0000-1201-000001000000}"/>
    <hyperlink ref="D41" r:id="rId2" display="alvaradoqi@bccr.fi.cr" xr:uid="{00000000-0004-0000-1201-000002000000}"/>
    <hyperlink ref="D36" r:id="rId3" xr:uid="{00000000-0004-0000-1201-000003000000}"/>
    <hyperlink ref="D46" r:id="rId4" display="rodriguezzm@bccr.fi.cr" xr:uid="{00000000-0004-0000-1201-000004000000}"/>
  </hyperlinks>
  <pageMargins left="0.7" right="0.7" top="0.75" bottom="0.75" header="0.3" footer="0.3"/>
  <pageSetup orientation="portrait" r:id="rId5"/>
  <drawing r:id="rId6"/>
</worksheet>
</file>

<file path=xl/worksheets/sheet2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1-000000000000}">
  <sheetPr codeName="Hoja272"/>
  <dimension ref="A1:AE45"/>
  <sheetViews>
    <sheetView showGridLines="0" workbookViewId="0">
      <pane ySplit="1" topLeftCell="A2" activePane="bottomLeft" state="frozen"/>
      <selection activeCell="B1" sqref="B1"/>
      <selection pane="bottomLeft"/>
    </sheetView>
  </sheetViews>
  <sheetFormatPr baseColWidth="10" defaultColWidth="11.44140625" defaultRowHeight="17.399999999999999" x14ac:dyDescent="0.45"/>
  <cols>
    <col min="1" max="2" width="15.21875" style="2849" customWidth="1"/>
    <col min="3" max="3" width="7" style="2849" customWidth="1"/>
    <col min="4" max="4" width="9.77734375" style="2849" customWidth="1"/>
    <col min="5" max="5" width="11.44140625" style="2849"/>
    <col min="6" max="6" width="12.77734375" style="2849" customWidth="1"/>
    <col min="7" max="9" width="11.44140625" style="2849"/>
    <col min="10" max="10" width="8.21875" style="2849" customWidth="1"/>
    <col min="11" max="11" width="4.44140625" style="2849" customWidth="1"/>
    <col min="12" max="12" width="12" style="2849" customWidth="1"/>
    <col min="13" max="13" width="7.77734375" style="2849" customWidth="1"/>
    <col min="14" max="14" width="3.77734375" style="2849" customWidth="1"/>
    <col min="15" max="15" width="1.77734375" style="2849" customWidth="1"/>
    <col min="16" max="16" width="11.44140625" style="2849"/>
    <col min="17" max="17" width="8.21875" style="2849" customWidth="1"/>
    <col min="18" max="18" width="3.5546875" style="2849" customWidth="1"/>
    <col min="19" max="19" width="11.44140625" style="2849"/>
    <col min="20" max="20" width="7.77734375" style="2849" customWidth="1"/>
    <col min="21" max="21" width="2.77734375" style="2849" customWidth="1"/>
    <col min="22" max="16384" width="11.44140625" style="2849"/>
  </cols>
  <sheetData>
    <row r="1" spans="1:31" s="1260" customFormat="1" ht="18.600000000000001" x14ac:dyDescent="0.45">
      <c r="A1" s="2858" t="s">
        <v>337</v>
      </c>
      <c r="C1" s="3119" t="s">
        <v>430</v>
      </c>
      <c r="D1" s="3119"/>
    </row>
    <row r="2" spans="1:31" s="1260" customFormat="1" ht="18.600000000000001" x14ac:dyDescent="0.45"/>
    <row r="3" spans="1:31" s="1260" customFormat="1" ht="15" customHeight="1" x14ac:dyDescent="0.45">
      <c r="A3" s="3897" t="s">
        <v>339</v>
      </c>
      <c r="B3" s="3900"/>
      <c r="C3" s="3897" t="s">
        <v>1615</v>
      </c>
      <c r="D3" s="3903"/>
      <c r="E3" s="3903"/>
      <c r="F3" s="3903"/>
      <c r="G3" s="3903"/>
      <c r="H3" s="3903"/>
      <c r="I3" s="3903"/>
      <c r="J3" s="3903"/>
      <c r="K3" s="3903"/>
      <c r="L3" s="3903"/>
      <c r="M3" s="3903"/>
      <c r="N3" s="3903"/>
      <c r="O3" s="3903"/>
      <c r="P3" s="3903"/>
      <c r="Q3" s="3903"/>
      <c r="R3" s="3903"/>
      <c r="S3" s="3903"/>
      <c r="T3" s="3903"/>
      <c r="U3" s="3903"/>
      <c r="V3" s="3903"/>
      <c r="W3" s="3903"/>
    </row>
    <row r="4" spans="1:31" s="1260" customFormat="1" ht="39" customHeight="1" x14ac:dyDescent="0.45">
      <c r="A4" s="3897" t="s">
        <v>340</v>
      </c>
      <c r="B4" s="3898"/>
      <c r="C4" s="3897" t="s">
        <v>106</v>
      </c>
      <c r="D4" s="3899"/>
      <c r="E4" s="3899"/>
      <c r="F4" s="3899"/>
      <c r="G4" s="3899"/>
      <c r="H4" s="3899"/>
      <c r="I4" s="3899"/>
      <c r="J4" s="3899"/>
      <c r="K4" s="3899"/>
      <c r="L4" s="3899"/>
      <c r="M4" s="3899"/>
      <c r="N4" s="3899"/>
      <c r="O4" s="3899"/>
      <c r="P4" s="3899"/>
      <c r="Q4" s="3899"/>
      <c r="R4" s="3899"/>
      <c r="S4" s="3899"/>
      <c r="T4" s="3899"/>
      <c r="U4" s="3899"/>
      <c r="V4" s="3899"/>
      <c r="W4" s="3899"/>
    </row>
    <row r="5" spans="1:31" s="1260" customFormat="1" ht="16.8" customHeight="1" x14ac:dyDescent="0.45">
      <c r="A5" s="3897" t="s">
        <v>341</v>
      </c>
      <c r="B5" s="3898"/>
      <c r="C5" s="3897" t="s">
        <v>4065</v>
      </c>
      <c r="D5" s="3899"/>
      <c r="E5" s="3899"/>
      <c r="F5" s="3899"/>
      <c r="G5" s="3899"/>
      <c r="H5" s="3899"/>
      <c r="I5" s="3899"/>
      <c r="J5" s="3899"/>
      <c r="K5" s="3899"/>
      <c r="L5" s="3899"/>
      <c r="M5" s="3899"/>
      <c r="N5" s="3899"/>
      <c r="O5" s="3899"/>
      <c r="P5" s="3899"/>
      <c r="Q5" s="3899"/>
      <c r="R5" s="3899"/>
      <c r="S5" s="3899"/>
      <c r="T5" s="3899"/>
      <c r="U5" s="3899"/>
      <c r="V5" s="3899"/>
      <c r="W5" s="3899"/>
    </row>
    <row r="6" spans="1:31" s="1260" customFormat="1" ht="16.8" customHeight="1" x14ac:dyDescent="0.45">
      <c r="A6" s="3897" t="s">
        <v>417</v>
      </c>
      <c r="B6" s="3898"/>
      <c r="C6" s="3897" t="s">
        <v>5175</v>
      </c>
      <c r="D6" s="3899"/>
      <c r="E6" s="3899"/>
      <c r="F6" s="3899"/>
      <c r="G6" s="3899"/>
      <c r="H6" s="3899"/>
      <c r="I6" s="3899"/>
      <c r="J6" s="3899"/>
      <c r="K6" s="3899"/>
      <c r="L6" s="3899"/>
      <c r="M6" s="3899"/>
      <c r="N6" s="3899"/>
      <c r="O6" s="3899"/>
      <c r="P6" s="3899"/>
      <c r="Q6" s="3899"/>
      <c r="R6" s="3899"/>
      <c r="S6" s="3899"/>
      <c r="T6" s="3899"/>
      <c r="U6" s="3899"/>
      <c r="V6" s="3899"/>
      <c r="W6" s="3899"/>
    </row>
    <row r="8" spans="1:31" x14ac:dyDescent="0.45">
      <c r="B8" s="1658"/>
      <c r="C8" s="1658"/>
      <c r="D8" s="1658"/>
      <c r="E8" s="1658"/>
      <c r="F8" s="1658"/>
      <c r="G8" s="1658"/>
      <c r="H8" s="1658"/>
      <c r="I8" s="1658"/>
      <c r="J8" s="1658"/>
      <c r="K8" s="1658"/>
      <c r="L8" s="1658"/>
    </row>
    <row r="9" spans="1:31" ht="21" customHeight="1" x14ac:dyDescent="0.45">
      <c r="A9" s="2850"/>
      <c r="C9" s="639" t="s">
        <v>5175</v>
      </c>
      <c r="D9" s="489"/>
      <c r="E9" s="489"/>
      <c r="F9" s="489"/>
      <c r="G9" s="489"/>
      <c r="H9" s="489"/>
      <c r="I9" s="489"/>
      <c r="J9" s="489"/>
      <c r="K9" s="489"/>
      <c r="L9" s="489"/>
      <c r="M9" s="489"/>
      <c r="N9" s="489"/>
      <c r="O9" s="489"/>
      <c r="P9" s="489"/>
      <c r="Q9" s="489"/>
      <c r="R9" s="489"/>
      <c r="S9" s="489"/>
      <c r="T9" s="489"/>
      <c r="U9" s="489"/>
      <c r="V9" s="489"/>
      <c r="W9" s="1660"/>
      <c r="X9" s="1660"/>
      <c r="Y9" s="1660"/>
      <c r="Z9" s="1660"/>
      <c r="AA9" s="1660"/>
      <c r="AB9" s="1660"/>
      <c r="AC9" s="1660"/>
      <c r="AD9" s="1660"/>
      <c r="AE9" s="1660"/>
    </row>
    <row r="10" spans="1:31" ht="9" customHeight="1" x14ac:dyDescent="0.45">
      <c r="A10" s="2850"/>
      <c r="C10" s="489"/>
      <c r="D10" s="489"/>
      <c r="E10" s="489"/>
      <c r="F10" s="489"/>
      <c r="G10" s="489"/>
      <c r="H10" s="489"/>
      <c r="I10" s="489"/>
      <c r="J10" s="489"/>
      <c r="K10" s="489"/>
      <c r="L10" s="489"/>
      <c r="M10" s="489"/>
      <c r="N10" s="489"/>
      <c r="O10" s="489"/>
      <c r="P10" s="489"/>
      <c r="Q10" s="489"/>
      <c r="R10" s="489"/>
      <c r="S10" s="489"/>
      <c r="T10" s="489"/>
      <c r="U10" s="489"/>
      <c r="V10" s="489"/>
      <c r="W10" s="1660"/>
      <c r="X10" s="1660"/>
      <c r="Y10" s="1660"/>
      <c r="Z10" s="1660"/>
      <c r="AA10" s="1660"/>
      <c r="AB10" s="1660"/>
      <c r="AC10" s="1660"/>
      <c r="AD10" s="1660"/>
      <c r="AE10" s="1660"/>
    </row>
    <row r="11" spans="1:31" ht="16.2" customHeight="1" x14ac:dyDescent="0.45">
      <c r="A11" s="2850"/>
      <c r="C11" s="3915" t="s">
        <v>343</v>
      </c>
      <c r="D11" s="3904" t="s">
        <v>1657</v>
      </c>
      <c r="E11" s="3917" t="s">
        <v>5280</v>
      </c>
      <c r="F11" s="3917"/>
      <c r="G11" s="3917"/>
      <c r="H11" s="3917"/>
      <c r="I11" s="3917"/>
      <c r="J11" s="3917"/>
      <c r="K11" s="3917"/>
      <c r="L11" s="3917"/>
      <c r="M11" s="3917"/>
      <c r="N11" s="1664"/>
      <c r="O11" s="2877"/>
      <c r="P11" s="3918" t="s">
        <v>5329</v>
      </c>
      <c r="Q11" s="3918"/>
      <c r="R11" s="3918"/>
      <c r="S11" s="3918"/>
      <c r="T11" s="3918"/>
      <c r="U11" s="3918"/>
      <c r="V11" s="3918"/>
    </row>
    <row r="12" spans="1:31" ht="51.6" customHeight="1" x14ac:dyDescent="0.45">
      <c r="A12" s="1079"/>
      <c r="C12" s="3916"/>
      <c r="D12" s="3905"/>
      <c r="E12" s="2879" t="s">
        <v>1658</v>
      </c>
      <c r="F12" s="2879" t="s">
        <v>1659</v>
      </c>
      <c r="G12" s="2879" t="s">
        <v>1660</v>
      </c>
      <c r="H12" s="2879" t="s">
        <v>1661</v>
      </c>
      <c r="I12" s="2879" t="s">
        <v>1662</v>
      </c>
      <c r="J12" s="3919" t="s">
        <v>1663</v>
      </c>
      <c r="K12" s="3919"/>
      <c r="L12" s="2879" t="s">
        <v>1664</v>
      </c>
      <c r="M12" s="3919" t="s">
        <v>1665</v>
      </c>
      <c r="N12" s="3919"/>
      <c r="O12" s="2878"/>
      <c r="P12" s="2879" t="s">
        <v>344</v>
      </c>
      <c r="Q12" s="3919" t="s">
        <v>1666</v>
      </c>
      <c r="R12" s="3919"/>
      <c r="S12" s="2879" t="s">
        <v>1667</v>
      </c>
      <c r="T12" s="3919" t="s">
        <v>1668</v>
      </c>
      <c r="U12" s="3919"/>
      <c r="V12" s="2879" t="s">
        <v>1669</v>
      </c>
    </row>
    <row r="13" spans="1:31" x14ac:dyDescent="0.45">
      <c r="A13" s="2850"/>
      <c r="C13" s="2881">
        <v>2010</v>
      </c>
      <c r="D13" s="1296">
        <v>0.5</v>
      </c>
      <c r="E13" s="1649">
        <v>134.1</v>
      </c>
      <c r="F13" s="1649">
        <v>35.200000000000003</v>
      </c>
      <c r="G13" s="1649">
        <v>28</v>
      </c>
      <c r="H13" s="1649">
        <v>23.6</v>
      </c>
      <c r="I13" s="1649">
        <v>16.899999999999999</v>
      </c>
      <c r="J13" s="1659">
        <v>6.3</v>
      </c>
      <c r="K13" s="1659"/>
      <c r="L13" s="1649">
        <v>2.4</v>
      </c>
      <c r="M13" s="1659">
        <v>21.7</v>
      </c>
      <c r="N13" s="1659"/>
      <c r="O13" s="1661"/>
      <c r="P13" s="1649">
        <v>180.7</v>
      </c>
      <c r="Q13" s="1659">
        <v>77</v>
      </c>
      <c r="R13" s="1659"/>
      <c r="S13" s="1649">
        <v>66.400000000000006</v>
      </c>
      <c r="T13" s="1659">
        <v>33.299999999999997</v>
      </c>
      <c r="U13" s="1659"/>
      <c r="V13" s="1649">
        <v>4</v>
      </c>
    </row>
    <row r="14" spans="1:31" x14ac:dyDescent="0.45">
      <c r="A14" s="2850"/>
      <c r="C14" s="2881">
        <v>2011</v>
      </c>
      <c r="D14" s="1296">
        <v>0.48</v>
      </c>
      <c r="E14" s="1649">
        <v>135.5</v>
      </c>
      <c r="F14" s="1649">
        <v>31.6</v>
      </c>
      <c r="G14" s="1649">
        <v>28.1</v>
      </c>
      <c r="H14" s="1649">
        <v>25.7</v>
      </c>
      <c r="I14" s="1649">
        <v>18.600000000000001</v>
      </c>
      <c r="J14" s="1659">
        <v>9.9</v>
      </c>
      <c r="K14" s="1659"/>
      <c r="L14" s="1649">
        <v>2.4</v>
      </c>
      <c r="M14" s="1659">
        <v>19.2</v>
      </c>
      <c r="N14" s="1659"/>
      <c r="O14" s="1661"/>
      <c r="P14" s="1649">
        <v>197.7</v>
      </c>
      <c r="Q14" s="1659">
        <v>88.4</v>
      </c>
      <c r="R14" s="1659"/>
      <c r="S14" s="1649">
        <v>56.6</v>
      </c>
      <c r="T14" s="1659">
        <v>48.2</v>
      </c>
      <c r="U14" s="1659"/>
      <c r="V14" s="1649">
        <v>4.5</v>
      </c>
    </row>
    <row r="15" spans="1:31" x14ac:dyDescent="0.45">
      <c r="A15" s="2850"/>
      <c r="C15" s="2881">
        <v>2012</v>
      </c>
      <c r="D15" s="1296">
        <v>0.56999999999999995</v>
      </c>
      <c r="E15" s="1649">
        <v>139.69999999999999</v>
      </c>
      <c r="F15" s="1649">
        <v>44.8</v>
      </c>
      <c r="G15" s="1649">
        <v>25.4</v>
      </c>
      <c r="H15" s="1649">
        <v>27.3</v>
      </c>
      <c r="I15" s="1649">
        <v>25.8</v>
      </c>
      <c r="J15" s="1659">
        <v>8.8000000000000007</v>
      </c>
      <c r="K15" s="1659"/>
      <c r="L15" s="1649">
        <v>4.7</v>
      </c>
      <c r="M15" s="1659">
        <v>2.9</v>
      </c>
      <c r="N15" s="1659"/>
      <c r="O15" s="1661"/>
      <c r="P15" s="1649">
        <v>257.7</v>
      </c>
      <c r="Q15" s="1659">
        <v>102.6</v>
      </c>
      <c r="R15" s="1659"/>
      <c r="S15" s="1649">
        <v>69.8</v>
      </c>
      <c r="T15" s="1659">
        <v>80.599999999999994</v>
      </c>
      <c r="U15" s="1659"/>
      <c r="V15" s="1649">
        <v>4.7</v>
      </c>
    </row>
    <row r="16" spans="1:31" x14ac:dyDescent="0.45">
      <c r="A16" s="2850"/>
      <c r="C16" s="2881">
        <v>2013</v>
      </c>
      <c r="D16" s="1296">
        <v>0.56000000000000005</v>
      </c>
      <c r="E16" s="1649">
        <v>145.1780712284914</v>
      </c>
      <c r="F16" s="1649">
        <v>30.192076830732294</v>
      </c>
      <c r="G16" s="1649">
        <v>28.547418967587035</v>
      </c>
      <c r="H16" s="1649">
        <v>34.859943977591037</v>
      </c>
      <c r="I16" s="1649">
        <v>31.732693077230891</v>
      </c>
      <c r="J16" s="1659">
        <v>12.410964385754301</v>
      </c>
      <c r="K16" s="1659"/>
      <c r="L16" s="1649">
        <v>4.3577430972388953</v>
      </c>
      <c r="M16" s="1659">
        <v>3.0772308923569391</v>
      </c>
      <c r="N16" s="1659"/>
      <c r="O16" s="1661"/>
      <c r="P16" s="1649">
        <v>276.37370948379345</v>
      </c>
      <c r="Q16" s="1659">
        <v>104.45178071228491</v>
      </c>
      <c r="R16" s="1659"/>
      <c r="S16" s="1649">
        <v>79.791916766706677</v>
      </c>
      <c r="T16" s="1659">
        <v>87.1</v>
      </c>
      <c r="U16" s="1659"/>
      <c r="V16" s="1649">
        <v>5.0300120048019208</v>
      </c>
    </row>
    <row r="17" spans="1:22" x14ac:dyDescent="0.45">
      <c r="A17" s="2850"/>
      <c r="C17" s="2881">
        <v>2014</v>
      </c>
      <c r="D17" s="1296">
        <v>0.57999999999999996</v>
      </c>
      <c r="E17" s="1295">
        <v>154.10000000000002</v>
      </c>
      <c r="F17" s="1295">
        <v>33.700000000000003</v>
      </c>
      <c r="G17" s="1295">
        <v>26</v>
      </c>
      <c r="H17" s="1295">
        <v>38.200000000000003</v>
      </c>
      <c r="I17" s="1295">
        <v>36.1</v>
      </c>
      <c r="J17" s="1662">
        <v>15</v>
      </c>
      <c r="K17" s="1662"/>
      <c r="L17" s="1295">
        <v>3.8</v>
      </c>
      <c r="M17" s="1662">
        <v>1.3</v>
      </c>
      <c r="N17" s="1662"/>
      <c r="O17" s="1661"/>
      <c r="P17" s="1295">
        <v>289.30757800891502</v>
      </c>
      <c r="Q17" s="1662">
        <v>103.53268945022292</v>
      </c>
      <c r="R17" s="1662"/>
      <c r="S17" s="1295">
        <v>77.897473997028229</v>
      </c>
      <c r="T17" s="1662">
        <v>105.5</v>
      </c>
      <c r="U17" s="1662"/>
      <c r="V17" s="1295">
        <v>2.3774145616641902</v>
      </c>
    </row>
    <row r="18" spans="1:22" x14ac:dyDescent="0.45">
      <c r="A18" s="2850"/>
      <c r="C18" s="2881">
        <v>2015</v>
      </c>
      <c r="D18" s="1296">
        <v>0.48</v>
      </c>
      <c r="E18" s="1295">
        <v>164.5</v>
      </c>
      <c r="F18" s="1295">
        <v>31.2</v>
      </c>
      <c r="G18" s="1295">
        <v>26.5</v>
      </c>
      <c r="H18" s="1295">
        <v>36</v>
      </c>
      <c r="I18" s="1295">
        <v>33</v>
      </c>
      <c r="J18" s="1662">
        <v>13.3</v>
      </c>
      <c r="K18" s="1662"/>
      <c r="L18" s="1295">
        <v>5.8</v>
      </c>
      <c r="M18" s="1662">
        <v>18.899999999999999</v>
      </c>
      <c r="N18" s="1662"/>
      <c r="O18" s="1661"/>
      <c r="P18" s="1295">
        <v>266.3</v>
      </c>
      <c r="Q18" s="1662">
        <v>121.5</v>
      </c>
      <c r="R18" s="1662"/>
      <c r="S18" s="1295">
        <v>58.2</v>
      </c>
      <c r="T18" s="1662">
        <v>85.4</v>
      </c>
      <c r="U18" s="1662"/>
      <c r="V18" s="1295">
        <v>1.2</v>
      </c>
    </row>
    <row r="19" spans="1:22" x14ac:dyDescent="0.45">
      <c r="C19" s="2881">
        <v>2016</v>
      </c>
      <c r="D19" s="1296">
        <v>0.47</v>
      </c>
      <c r="E19" s="1295">
        <v>144.30000000000001</v>
      </c>
      <c r="F19" s="1295">
        <v>32.5</v>
      </c>
      <c r="G19" s="1295">
        <v>24.4</v>
      </c>
      <c r="H19" s="1295">
        <v>25</v>
      </c>
      <c r="I19" s="1295">
        <v>28.8</v>
      </c>
      <c r="J19" s="1662">
        <v>10.3</v>
      </c>
      <c r="K19" s="1662"/>
      <c r="L19" s="1295">
        <v>4.8</v>
      </c>
      <c r="M19" s="1662">
        <v>18.600000000000001</v>
      </c>
      <c r="N19" s="1662"/>
      <c r="O19" s="1661"/>
      <c r="P19" s="1295">
        <v>260.89999999999998</v>
      </c>
      <c r="Q19" s="1662">
        <v>126</v>
      </c>
      <c r="R19" s="1662"/>
      <c r="S19" s="1295">
        <v>48.6</v>
      </c>
      <c r="T19" s="1662">
        <v>85.5</v>
      </c>
      <c r="U19" s="1662"/>
      <c r="V19" s="1295">
        <v>0.6</v>
      </c>
    </row>
    <row r="20" spans="1:22" x14ac:dyDescent="0.45">
      <c r="C20" s="2881">
        <v>2017</v>
      </c>
      <c r="D20" s="1296">
        <v>0.45</v>
      </c>
      <c r="E20" s="1295">
        <v>127.157</v>
      </c>
      <c r="F20" s="1295">
        <v>23.8</v>
      </c>
      <c r="G20" s="1295">
        <v>21.3</v>
      </c>
      <c r="H20" s="1295">
        <v>21.6</v>
      </c>
      <c r="I20" s="1295">
        <v>26.4</v>
      </c>
      <c r="J20" s="1662">
        <v>10.199999999999999</v>
      </c>
      <c r="K20" s="1662"/>
      <c r="L20" s="1295">
        <v>4.2</v>
      </c>
      <c r="M20" s="1662">
        <v>14.7</v>
      </c>
      <c r="N20" s="1662"/>
      <c r="O20" s="1661"/>
      <c r="P20" s="1295">
        <v>257.7</v>
      </c>
      <c r="Q20" s="1662">
        <v>137.5</v>
      </c>
      <c r="R20" s="1662"/>
      <c r="S20" s="1295">
        <v>32.299999999999997</v>
      </c>
      <c r="T20" s="1662">
        <v>87.3</v>
      </c>
      <c r="U20" s="1662"/>
      <c r="V20" s="1295">
        <v>0.5</v>
      </c>
    </row>
    <row r="21" spans="1:22" x14ac:dyDescent="0.45">
      <c r="C21" s="2881">
        <v>2018</v>
      </c>
      <c r="D21" s="1296">
        <v>0.39</v>
      </c>
      <c r="E21" s="1295">
        <v>114.5</v>
      </c>
      <c r="F21" s="1295">
        <v>17.600000000000001</v>
      </c>
      <c r="G21" s="1295">
        <v>20.6</v>
      </c>
      <c r="H21" s="1295">
        <v>22.1</v>
      </c>
      <c r="I21" s="1295">
        <v>26</v>
      </c>
      <c r="J21" s="1662">
        <v>9.1999999999999993</v>
      </c>
      <c r="K21" s="1662"/>
      <c r="L21" s="1295">
        <v>4</v>
      </c>
      <c r="M21" s="1662">
        <v>15</v>
      </c>
      <c r="N21" s="1662"/>
      <c r="O21" s="1661"/>
      <c r="P21" s="1295">
        <v>231.8</v>
      </c>
      <c r="Q21" s="1662">
        <v>111.8</v>
      </c>
      <c r="R21" s="1662"/>
      <c r="S21" s="1295">
        <v>30.5</v>
      </c>
      <c r="T21" s="1662">
        <v>86.9</v>
      </c>
      <c r="U21" s="1662"/>
      <c r="V21" s="1295">
        <v>2.7</v>
      </c>
    </row>
    <row r="22" spans="1:22" ht="18.600000000000001" x14ac:dyDescent="0.45">
      <c r="C22" s="2873" t="s">
        <v>6700</v>
      </c>
      <c r="D22" s="2853"/>
      <c r="E22" s="854"/>
      <c r="F22" s="854"/>
      <c r="G22" s="854"/>
      <c r="H22" s="854"/>
      <c r="I22" s="854"/>
      <c r="J22" s="849"/>
      <c r="K22" s="849"/>
      <c r="L22" s="854"/>
      <c r="M22" s="849"/>
      <c r="N22" s="849"/>
      <c r="O22" s="2847"/>
      <c r="P22" s="854"/>
      <c r="Q22" s="849"/>
      <c r="R22" s="849"/>
      <c r="S22" s="854"/>
      <c r="T22" s="849"/>
      <c r="U22" s="849"/>
      <c r="V22" s="854"/>
    </row>
    <row r="23" spans="1:22" x14ac:dyDescent="0.45">
      <c r="C23" s="2873">
        <v>2020</v>
      </c>
      <c r="D23" s="2853">
        <v>0.34</v>
      </c>
      <c r="E23" s="854">
        <v>137.80000000000001</v>
      </c>
      <c r="F23" s="854">
        <v>19.600000000000001</v>
      </c>
      <c r="G23" s="854">
        <v>28.1</v>
      </c>
      <c r="H23" s="854">
        <v>22.8</v>
      </c>
      <c r="I23" s="854">
        <v>35.5</v>
      </c>
      <c r="J23" s="849">
        <v>15.3</v>
      </c>
      <c r="K23" s="849"/>
      <c r="L23" s="854">
        <v>4.9000000000000004</v>
      </c>
      <c r="M23" s="849">
        <v>11.5</v>
      </c>
      <c r="N23" s="849"/>
      <c r="O23" s="2847"/>
      <c r="P23" s="854">
        <v>200.7</v>
      </c>
      <c r="Q23" s="849">
        <v>123</v>
      </c>
      <c r="R23" s="849"/>
      <c r="S23" s="854">
        <v>30.5</v>
      </c>
      <c r="T23" s="849">
        <v>46.9</v>
      </c>
      <c r="U23" s="849"/>
      <c r="V23" s="854">
        <v>0.3</v>
      </c>
    </row>
    <row r="24" spans="1:22" x14ac:dyDescent="0.45">
      <c r="C24" s="2875">
        <v>2021</v>
      </c>
      <c r="D24" s="2854">
        <v>0.32</v>
      </c>
      <c r="E24" s="1460">
        <v>124.2</v>
      </c>
      <c r="F24" s="1460">
        <v>15</v>
      </c>
      <c r="G24" s="1460">
        <v>26.1</v>
      </c>
      <c r="H24" s="1460">
        <v>24.6</v>
      </c>
      <c r="I24" s="1460">
        <v>34.299999999999997</v>
      </c>
      <c r="J24" s="1543">
        <v>16</v>
      </c>
      <c r="K24" s="1543"/>
      <c r="L24" s="1460">
        <v>7.8</v>
      </c>
      <c r="M24" s="1543">
        <v>0.4</v>
      </c>
      <c r="N24" s="1543"/>
      <c r="O24" s="2848"/>
      <c r="P24" s="1460">
        <v>185.8</v>
      </c>
      <c r="Q24" s="1543">
        <v>108.1</v>
      </c>
      <c r="R24" s="1543"/>
      <c r="S24" s="1460">
        <v>21</v>
      </c>
      <c r="T24" s="1543">
        <v>56.4</v>
      </c>
      <c r="U24" s="1543"/>
      <c r="V24" s="1460">
        <v>0.4</v>
      </c>
    </row>
    <row r="25" spans="1:22" x14ac:dyDescent="0.45">
      <c r="C25" s="2849" t="s">
        <v>6701</v>
      </c>
    </row>
    <row r="26" spans="1:22" x14ac:dyDescent="0.45">
      <c r="C26" s="2612" t="s">
        <v>6713</v>
      </c>
    </row>
    <row r="30" spans="1:22" ht="18.600000000000001" x14ac:dyDescent="0.45">
      <c r="C30" s="1087" t="s">
        <v>6714</v>
      </c>
    </row>
    <row r="44" spans="3:3" x14ac:dyDescent="0.45">
      <c r="C44" s="345" t="s">
        <v>6701</v>
      </c>
    </row>
    <row r="45" spans="3:3" x14ac:dyDescent="0.45">
      <c r="C45" s="2612" t="s">
        <v>6713</v>
      </c>
    </row>
  </sheetData>
  <mergeCells count="17">
    <mergeCell ref="A5:B5"/>
    <mergeCell ref="C5:W5"/>
    <mergeCell ref="C1:D1"/>
    <mergeCell ref="A3:B3"/>
    <mergeCell ref="C3:W3"/>
    <mergeCell ref="A4:B4"/>
    <mergeCell ref="C4:W4"/>
    <mergeCell ref="A6:B6"/>
    <mergeCell ref="C6:W6"/>
    <mergeCell ref="C11:C12"/>
    <mergeCell ref="D11:D12"/>
    <mergeCell ref="E11:M11"/>
    <mergeCell ref="P11:V11"/>
    <mergeCell ref="T12:U12"/>
    <mergeCell ref="Q12:R12"/>
    <mergeCell ref="M12:N12"/>
    <mergeCell ref="J12:K12"/>
  </mergeCells>
  <hyperlinks>
    <hyperlink ref="A1" location="'ODS 9.'!A1" display="REGRESAR" xr:uid="{00000000-0004-0000-1301-000000000000}"/>
    <hyperlink ref="C1:D1" location="'Metadato 9.5.1'!A1" display="VER METADATO" xr:uid="{00000000-0004-0000-1301-000001000000}"/>
  </hyperlinks>
  <pageMargins left="0.7" right="0.7" top="0.75" bottom="0.75" header="0.3" footer="0.3"/>
  <pageSetup orientation="portrait" r:id="rId1"/>
  <drawing r:id="rId2"/>
</worksheet>
</file>

<file path=xl/worksheets/sheet2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1-000000000000}">
  <sheetPr codeName="Hoja273">
    <tabColor theme="0" tint="-0.499984740745262"/>
  </sheetPr>
  <dimension ref="A1:F36"/>
  <sheetViews>
    <sheetView showGridLines="0" zoomScaleNormal="100" workbookViewId="0">
      <pane ySplit="1" topLeftCell="A2" activePane="bottomLeft" state="frozen"/>
      <selection pane="bottomLeft" activeCell="B1" sqref="B1"/>
    </sheetView>
  </sheetViews>
  <sheetFormatPr baseColWidth="10" defaultColWidth="11.44140625" defaultRowHeight="17.399999999999999" x14ac:dyDescent="0.3"/>
  <cols>
    <col min="1" max="1" width="10.77734375" style="1305" customWidth="1"/>
    <col min="2" max="2" width="26.44140625" style="1305" customWidth="1"/>
    <col min="3" max="3" width="24" style="1305" customWidth="1"/>
    <col min="4" max="4" width="85.77734375" style="1305" customWidth="1"/>
    <col min="5" max="5" width="11.44140625" style="1305"/>
    <col min="6" max="6" width="7.21875" style="1305" customWidth="1"/>
    <col min="7" max="8" width="11.44140625" style="1305"/>
    <col min="9" max="9" width="12" style="1305" customWidth="1"/>
    <col min="10" max="10" width="12.21875" style="1305" customWidth="1"/>
    <col min="11" max="11" width="1.77734375" style="1305" customWidth="1"/>
    <col min="12" max="16384" width="11.44140625" style="1305"/>
  </cols>
  <sheetData>
    <row r="1" spans="1:6" x14ac:dyDescent="0.3">
      <c r="B1" s="481" t="s">
        <v>337</v>
      </c>
    </row>
    <row r="2" spans="1:6" ht="18" thickBot="1" x14ac:dyDescent="0.35"/>
    <row r="3" spans="1:6" ht="23.25" customHeight="1" thickBot="1" x14ac:dyDescent="0.35">
      <c r="B3" s="3901" t="s">
        <v>370</v>
      </c>
      <c r="C3" s="3901"/>
      <c r="D3" s="3901"/>
      <c r="F3" s="1267" t="s">
        <v>371</v>
      </c>
    </row>
    <row r="4" spans="1:6" ht="34.799999999999997" x14ac:dyDescent="0.3">
      <c r="A4" s="1306"/>
      <c r="B4" s="3142" t="s">
        <v>449</v>
      </c>
      <c r="C4" s="3142"/>
      <c r="D4" s="44" t="s">
        <v>32</v>
      </c>
    </row>
    <row r="5" spans="1:6" ht="69.599999999999994" x14ac:dyDescent="0.3">
      <c r="B5" s="3142" t="s">
        <v>373</v>
      </c>
      <c r="C5" s="3142"/>
      <c r="D5" s="44" t="s">
        <v>106</v>
      </c>
    </row>
    <row r="6" spans="1:6" ht="15.75" customHeight="1" x14ac:dyDescent="0.3">
      <c r="B6" s="3142" t="s">
        <v>374</v>
      </c>
      <c r="C6" s="3142"/>
      <c r="D6" s="45" t="s">
        <v>1610</v>
      </c>
    </row>
    <row r="7" spans="1:6" ht="15" customHeight="1" x14ac:dyDescent="0.3">
      <c r="B7" s="3143" t="s">
        <v>375</v>
      </c>
      <c r="C7" s="3143"/>
      <c r="D7" s="46" t="s">
        <v>4065</v>
      </c>
    </row>
    <row r="8" spans="1:6" ht="15" customHeight="1" x14ac:dyDescent="0.3">
      <c r="B8" s="3143" t="s">
        <v>2480</v>
      </c>
      <c r="C8" s="3143"/>
      <c r="D8" s="1266" t="s">
        <v>2598</v>
      </c>
    </row>
    <row r="9" spans="1:6" x14ac:dyDescent="0.45">
      <c r="B9" s="178"/>
      <c r="C9" s="178"/>
      <c r="D9" s="178"/>
    </row>
    <row r="10" spans="1:6" ht="23.25" customHeight="1" x14ac:dyDescent="0.3">
      <c r="B10" s="3901" t="s">
        <v>376</v>
      </c>
      <c r="C10" s="3901"/>
      <c r="D10" s="3901"/>
    </row>
    <row r="11" spans="1:6" x14ac:dyDescent="0.3">
      <c r="B11" s="3185" t="s">
        <v>377</v>
      </c>
      <c r="C11" s="3156"/>
      <c r="D11" s="44" t="s">
        <v>439</v>
      </c>
    </row>
    <row r="12" spans="1:6" ht="32.25" customHeight="1" x14ac:dyDescent="0.3">
      <c r="B12" s="3143" t="s">
        <v>379</v>
      </c>
      <c r="C12" s="3143"/>
      <c r="D12" s="661" t="s">
        <v>1656</v>
      </c>
    </row>
    <row r="13" spans="1:6" x14ac:dyDescent="0.3">
      <c r="B13" s="3142" t="s">
        <v>380</v>
      </c>
      <c r="C13" s="3142"/>
      <c r="D13" s="57" t="s">
        <v>1610</v>
      </c>
    </row>
    <row r="14" spans="1:6" x14ac:dyDescent="0.3">
      <c r="B14" s="3142" t="s">
        <v>381</v>
      </c>
      <c r="C14" s="3156"/>
      <c r="D14" s="603" t="s">
        <v>18</v>
      </c>
    </row>
    <row r="15" spans="1:6" ht="310.2" customHeight="1" x14ac:dyDescent="0.3">
      <c r="B15" s="3142" t="s">
        <v>382</v>
      </c>
      <c r="C15" s="3142"/>
      <c r="D15" s="83" t="s">
        <v>6267</v>
      </c>
    </row>
    <row r="16" spans="1:6" ht="39.75" customHeight="1" x14ac:dyDescent="0.3">
      <c r="B16" s="3142" t="s">
        <v>383</v>
      </c>
      <c r="C16" s="3142"/>
      <c r="D16" s="83"/>
    </row>
    <row r="17" spans="2:4" x14ac:dyDescent="0.3">
      <c r="B17" s="3142" t="s">
        <v>384</v>
      </c>
      <c r="C17" s="3142"/>
      <c r="D17" s="57" t="s">
        <v>385</v>
      </c>
    </row>
    <row r="18" spans="2:4" x14ac:dyDescent="0.3">
      <c r="B18" s="3143" t="s">
        <v>386</v>
      </c>
      <c r="C18" s="3143"/>
      <c r="D18" s="44"/>
    </row>
    <row r="19" spans="2:4" ht="34.799999999999997" x14ac:dyDescent="0.3">
      <c r="B19" s="3144" t="s">
        <v>387</v>
      </c>
      <c r="C19" s="3145"/>
      <c r="D19" s="44" t="s">
        <v>1670</v>
      </c>
    </row>
    <row r="20" spans="2:4" x14ac:dyDescent="0.3">
      <c r="B20" s="3142" t="s">
        <v>388</v>
      </c>
      <c r="C20" s="3142"/>
      <c r="D20" s="83" t="s">
        <v>424</v>
      </c>
    </row>
    <row r="21" spans="2:4" x14ac:dyDescent="0.3">
      <c r="B21" s="3146" t="s">
        <v>390</v>
      </c>
      <c r="C21" s="54" t="s">
        <v>391</v>
      </c>
      <c r="D21" s="44"/>
    </row>
    <row r="22" spans="2:4" ht="34.799999999999997" x14ac:dyDescent="0.3">
      <c r="B22" s="3147"/>
      <c r="C22" s="577" t="s">
        <v>393</v>
      </c>
      <c r="D22" s="57" t="s">
        <v>1671</v>
      </c>
    </row>
    <row r="23" spans="2:4" x14ac:dyDescent="0.3">
      <c r="B23" s="3142" t="s">
        <v>395</v>
      </c>
      <c r="C23" s="3142"/>
      <c r="D23" s="57" t="s">
        <v>427</v>
      </c>
    </row>
    <row r="24" spans="2:4" x14ac:dyDescent="0.3">
      <c r="B24" s="3142" t="s">
        <v>397</v>
      </c>
      <c r="C24" s="3142"/>
      <c r="D24" s="45" t="s">
        <v>1672</v>
      </c>
    </row>
    <row r="25" spans="2:4" x14ac:dyDescent="0.3">
      <c r="B25" s="3142" t="s">
        <v>399</v>
      </c>
      <c r="C25" s="3142"/>
      <c r="D25" s="57" t="s">
        <v>15</v>
      </c>
    </row>
    <row r="26" spans="2:4" ht="15" customHeight="1" x14ac:dyDescent="0.3">
      <c r="B26" s="3143" t="s">
        <v>401</v>
      </c>
      <c r="C26" s="3143"/>
      <c r="D26" s="45" t="s">
        <v>1673</v>
      </c>
    </row>
    <row r="27" spans="2:4" x14ac:dyDescent="0.3">
      <c r="B27" s="3149" t="s">
        <v>403</v>
      </c>
      <c r="C27" s="3150"/>
      <c r="D27" s="44"/>
    </row>
    <row r="28" spans="2:4" ht="77.25" customHeight="1" x14ac:dyDescent="0.3">
      <c r="B28" s="578" t="s">
        <v>404</v>
      </c>
      <c r="C28" s="579"/>
      <c r="D28" s="57" t="s">
        <v>1674</v>
      </c>
    </row>
    <row r="29" spans="2:4" x14ac:dyDescent="0.3">
      <c r="B29" s="3151" t="s">
        <v>405</v>
      </c>
      <c r="C29" s="3152"/>
      <c r="D29" s="61"/>
    </row>
    <row r="30" spans="2:4" x14ac:dyDescent="0.3">
      <c r="B30" s="62"/>
      <c r="C30" s="62"/>
      <c r="D30" s="63"/>
    </row>
    <row r="31" spans="2:4" ht="23.25" customHeight="1" x14ac:dyDescent="0.3">
      <c r="B31" s="3901" t="s">
        <v>406</v>
      </c>
      <c r="C31" s="3901"/>
      <c r="D31" s="3901"/>
    </row>
    <row r="32" spans="2:4" x14ac:dyDescent="0.3">
      <c r="B32" s="3149" t="s">
        <v>407</v>
      </c>
      <c r="C32" s="3150"/>
      <c r="D32" s="95" t="s">
        <v>3244</v>
      </c>
    </row>
    <row r="33" spans="2:4" ht="15.75" customHeight="1" x14ac:dyDescent="0.3">
      <c r="B33" s="3149" t="s">
        <v>409</v>
      </c>
      <c r="C33" s="3150"/>
      <c r="D33" s="95" t="s">
        <v>5330</v>
      </c>
    </row>
    <row r="34" spans="2:4" x14ac:dyDescent="0.3">
      <c r="B34" s="3149" t="s">
        <v>411</v>
      </c>
      <c r="C34" s="3150"/>
      <c r="D34" s="95" t="s">
        <v>1672</v>
      </c>
    </row>
    <row r="35" spans="2:4" x14ac:dyDescent="0.3">
      <c r="B35" s="3149" t="s">
        <v>413</v>
      </c>
      <c r="C35" s="3150"/>
      <c r="D35" s="95" t="s">
        <v>1675</v>
      </c>
    </row>
    <row r="36" spans="2:4" x14ac:dyDescent="0.3">
      <c r="B36" s="3149" t="s">
        <v>415</v>
      </c>
      <c r="C36" s="3150"/>
      <c r="D36" s="1378" t="s">
        <v>5331</v>
      </c>
    </row>
  </sheetData>
  <mergeCells count="30">
    <mergeCell ref="B16:C16"/>
    <mergeCell ref="B3:D3"/>
    <mergeCell ref="B4:C4"/>
    <mergeCell ref="B5:C5"/>
    <mergeCell ref="B6:C6"/>
    <mergeCell ref="B7:C7"/>
    <mergeCell ref="B10:D10"/>
    <mergeCell ref="B11:C11"/>
    <mergeCell ref="B12:C12"/>
    <mergeCell ref="B13:C13"/>
    <mergeCell ref="B14:C14"/>
    <mergeCell ref="B15:C15"/>
    <mergeCell ref="B8:C8"/>
    <mergeCell ref="B31:D31"/>
    <mergeCell ref="B17:C17"/>
    <mergeCell ref="B18:C18"/>
    <mergeCell ref="B19:C19"/>
    <mergeCell ref="B20:C20"/>
    <mergeCell ref="B21:B22"/>
    <mergeCell ref="B23:C23"/>
    <mergeCell ref="B24:C24"/>
    <mergeCell ref="B25:C25"/>
    <mergeCell ref="B26:C26"/>
    <mergeCell ref="B27:C27"/>
    <mergeCell ref="B29:C29"/>
    <mergeCell ref="B32:C32"/>
    <mergeCell ref="B33:C33"/>
    <mergeCell ref="B34:C34"/>
    <mergeCell ref="B35:C35"/>
    <mergeCell ref="B36:C36"/>
  </mergeCells>
  <dataValidations count="6">
    <dataValidation type="list" allowBlank="1" showInputMessage="1" showErrorMessage="1" sqref="D25" xr:uid="{00000000-0002-0000-1401-000000000000}">
      <formula1>Tipo_operación</formula1>
    </dataValidation>
    <dataValidation type="list" allowBlank="1" showInputMessage="1" showErrorMessage="1" sqref="D14" xr:uid="{00000000-0002-0000-1401-000001000000}">
      <formula1>Tipo_indicador</formula1>
    </dataValidation>
    <dataValidation type="list" allowBlank="1" showInputMessage="1" showErrorMessage="1" sqref="D7" xr:uid="{00000000-0002-0000-1401-000002000000}">
      <formula1>Nombre_indicador_ODS</formula1>
    </dataValidation>
    <dataValidation type="list" allowBlank="1" showInputMessage="1" showErrorMessage="1" sqref="D6" xr:uid="{00000000-0002-0000-1401-000003000000}">
      <formula1>Numero_indicador</formula1>
    </dataValidation>
    <dataValidation type="list" allowBlank="1" showInputMessage="1" showErrorMessage="1" sqref="D5" xr:uid="{00000000-0002-0000-1401-000004000000}">
      <formula1>Metas_ODS</formula1>
    </dataValidation>
    <dataValidation type="list" allowBlank="1" showInputMessage="1" showErrorMessage="1" sqref="D4" xr:uid="{00000000-0002-0000-1401-000005000000}">
      <formula1>ODS</formula1>
    </dataValidation>
  </dataValidations>
  <hyperlinks>
    <hyperlink ref="B1" location="'9.5.1'!A1" display="REGRESAR" xr:uid="{00000000-0004-0000-1401-000000000000}"/>
    <hyperlink ref="D8" r:id="rId1" xr:uid="{00000000-0004-0000-1401-000001000000}"/>
    <hyperlink ref="D36" r:id="rId2" xr:uid="{00000000-0004-0000-1401-000002000000}"/>
  </hyperlinks>
  <pageMargins left="0.7" right="0.7" top="0.75" bottom="0.75" header="0.3" footer="0.3"/>
  <pageSetup orientation="portrait" r:id="rId3"/>
  <drawing r:id="rId4"/>
</worksheet>
</file>

<file path=xl/worksheets/sheet2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1-000000000000}">
  <sheetPr codeName="Hoja274"/>
  <dimension ref="A1:R32"/>
  <sheetViews>
    <sheetView showGridLines="0" workbookViewId="0">
      <pane ySplit="1" topLeftCell="A2" activePane="bottomLeft" state="frozen"/>
      <selection activeCell="B1" sqref="B1"/>
      <selection pane="bottomLeft"/>
    </sheetView>
  </sheetViews>
  <sheetFormatPr baseColWidth="10" defaultColWidth="11.44140625" defaultRowHeight="17.399999999999999" x14ac:dyDescent="0.45"/>
  <cols>
    <col min="1" max="1" width="15.77734375" style="2849" customWidth="1"/>
    <col min="2" max="2" width="18" style="2849" customWidth="1"/>
    <col min="3" max="3" width="11.44140625" style="2849"/>
    <col min="4" max="4" width="12.5546875" style="2849" customWidth="1"/>
    <col min="5" max="16384" width="11.44140625" style="2849"/>
  </cols>
  <sheetData>
    <row r="1" spans="1:18" s="1260" customFormat="1" ht="18.600000000000001" x14ac:dyDescent="0.45">
      <c r="A1" s="2858" t="s">
        <v>337</v>
      </c>
      <c r="C1" s="3119" t="s">
        <v>430</v>
      </c>
      <c r="D1" s="3119"/>
    </row>
    <row r="2" spans="1:18" s="1260" customFormat="1" ht="18.600000000000001" x14ac:dyDescent="0.45"/>
    <row r="3" spans="1:18" s="1260" customFormat="1" ht="15" customHeight="1" x14ac:dyDescent="0.45">
      <c r="A3" s="3897" t="s">
        <v>339</v>
      </c>
      <c r="B3" s="3900"/>
      <c r="C3" s="3897" t="s">
        <v>1615</v>
      </c>
      <c r="D3" s="3903"/>
      <c r="E3" s="3903"/>
      <c r="F3" s="3903"/>
      <c r="G3" s="3903"/>
      <c r="H3" s="3903"/>
      <c r="I3" s="3903"/>
      <c r="J3" s="3903"/>
      <c r="K3" s="3903"/>
      <c r="L3" s="3903"/>
      <c r="M3" s="3903"/>
      <c r="N3" s="3903"/>
      <c r="O3" s="3903"/>
      <c r="P3" s="3903"/>
      <c r="Q3" s="3903"/>
      <c r="R3" s="3903"/>
    </row>
    <row r="4" spans="1:18" s="1260" customFormat="1" ht="35.4" customHeight="1" x14ac:dyDescent="0.45">
      <c r="A4" s="3897" t="s">
        <v>340</v>
      </c>
      <c r="B4" s="3898"/>
      <c r="C4" s="3897" t="s">
        <v>106</v>
      </c>
      <c r="D4" s="3899"/>
      <c r="E4" s="3899"/>
      <c r="F4" s="3899"/>
      <c r="G4" s="3899"/>
      <c r="H4" s="3899"/>
      <c r="I4" s="3899"/>
      <c r="J4" s="3899"/>
      <c r="K4" s="3899"/>
      <c r="L4" s="3899"/>
      <c r="M4" s="3899"/>
      <c r="N4" s="3899"/>
      <c r="O4" s="3899"/>
      <c r="P4" s="3899"/>
      <c r="Q4" s="3899"/>
      <c r="R4" s="3899"/>
    </row>
    <row r="5" spans="1:18" s="1260" customFormat="1" ht="18.600000000000001" x14ac:dyDescent="0.45">
      <c r="A5" s="3897" t="s">
        <v>341</v>
      </c>
      <c r="B5" s="3898"/>
      <c r="C5" s="3897" t="s">
        <v>4066</v>
      </c>
      <c r="D5" s="3899"/>
      <c r="E5" s="3899"/>
      <c r="F5" s="3899"/>
      <c r="G5" s="3899"/>
      <c r="H5" s="3899"/>
      <c r="I5" s="3899"/>
      <c r="J5" s="3899"/>
      <c r="K5" s="3899"/>
      <c r="L5" s="3899"/>
      <c r="M5" s="3899"/>
      <c r="N5" s="3899"/>
      <c r="O5" s="3899"/>
      <c r="P5" s="3899"/>
      <c r="Q5" s="3899"/>
      <c r="R5" s="3899"/>
    </row>
    <row r="6" spans="1:18" s="1260" customFormat="1" ht="18.600000000000001" x14ac:dyDescent="0.45">
      <c r="A6" s="3897" t="s">
        <v>417</v>
      </c>
      <c r="B6" s="3898"/>
      <c r="C6" s="3897" t="s">
        <v>5176</v>
      </c>
      <c r="D6" s="3899"/>
      <c r="E6" s="3899"/>
      <c r="F6" s="3899"/>
      <c r="G6" s="3899"/>
      <c r="H6" s="3899"/>
      <c r="I6" s="3899"/>
      <c r="J6" s="3899"/>
      <c r="K6" s="3899"/>
      <c r="L6" s="3899"/>
      <c r="M6" s="3899"/>
      <c r="N6" s="3899"/>
      <c r="O6" s="3899"/>
      <c r="P6" s="3899"/>
      <c r="Q6" s="3899"/>
      <c r="R6" s="3899"/>
    </row>
    <row r="7" spans="1:18" s="1260" customFormat="1" ht="18.600000000000001" x14ac:dyDescent="0.45"/>
    <row r="8" spans="1:18" s="1260" customFormat="1" ht="18.600000000000001" x14ac:dyDescent="0.45"/>
    <row r="9" spans="1:18" s="1260" customFormat="1" ht="67.8" customHeight="1" x14ac:dyDescent="0.45">
      <c r="C9" s="3329" t="s">
        <v>6724</v>
      </c>
      <c r="D9" s="3329"/>
      <c r="I9" s="1087" t="s">
        <v>6715</v>
      </c>
    </row>
    <row r="10" spans="1:18" x14ac:dyDescent="0.45">
      <c r="C10" s="2870"/>
      <c r="D10" s="2870"/>
      <c r="G10" s="2880"/>
    </row>
    <row r="11" spans="1:18" x14ac:dyDescent="0.45">
      <c r="A11" s="2871"/>
      <c r="C11" s="2876" t="s">
        <v>343</v>
      </c>
      <c r="D11" s="2876" t="s">
        <v>469</v>
      </c>
    </row>
    <row r="12" spans="1:18" x14ac:dyDescent="0.45">
      <c r="A12" s="2871"/>
      <c r="C12" s="2851">
        <v>2008</v>
      </c>
      <c r="D12" s="2852">
        <v>735.08184862301323</v>
      </c>
    </row>
    <row r="13" spans="1:18" x14ac:dyDescent="0.45">
      <c r="A13" s="2871"/>
      <c r="C13" s="2851">
        <v>2009</v>
      </c>
      <c r="D13" s="2852">
        <v>746.01544810823884</v>
      </c>
    </row>
    <row r="14" spans="1:18" x14ac:dyDescent="0.45">
      <c r="A14" s="2871"/>
      <c r="C14" s="2851">
        <v>2010</v>
      </c>
      <c r="D14" s="2852">
        <v>746.37827880404791</v>
      </c>
    </row>
    <row r="15" spans="1:18" x14ac:dyDescent="0.45">
      <c r="A15" s="2871"/>
      <c r="C15" s="1526">
        <v>2011</v>
      </c>
      <c r="D15" s="2852">
        <v>864.51898664437931</v>
      </c>
    </row>
    <row r="16" spans="1:18" x14ac:dyDescent="0.45">
      <c r="A16" s="2871"/>
      <c r="C16" s="2851">
        <v>2012</v>
      </c>
      <c r="D16" s="2852">
        <v>733.80551037531382</v>
      </c>
    </row>
    <row r="17" spans="1:14" x14ac:dyDescent="0.45">
      <c r="C17" s="2851">
        <v>2013</v>
      </c>
      <c r="D17" s="2852">
        <v>824.07414364765941</v>
      </c>
    </row>
    <row r="18" spans="1:14" x14ac:dyDescent="0.45">
      <c r="C18" s="2851">
        <v>2014</v>
      </c>
      <c r="D18" s="2852">
        <v>791.09516236417733</v>
      </c>
    </row>
    <row r="19" spans="1:14" x14ac:dyDescent="0.45">
      <c r="A19" s="2850"/>
      <c r="C19" s="2851">
        <v>2015</v>
      </c>
      <c r="D19" s="2852">
        <v>848.46887759761978</v>
      </c>
    </row>
    <row r="20" spans="1:14" x14ac:dyDescent="0.45">
      <c r="A20" s="2850"/>
      <c r="C20" s="2851">
        <v>2016</v>
      </c>
      <c r="D20" s="2852">
        <v>767.42511223729207</v>
      </c>
    </row>
    <row r="21" spans="1:14" x14ac:dyDescent="0.45">
      <c r="A21" s="2850"/>
      <c r="C21" s="2851">
        <v>2017</v>
      </c>
      <c r="D21" s="2852">
        <v>735.32241581874155</v>
      </c>
    </row>
    <row r="22" spans="1:14" x14ac:dyDescent="0.45">
      <c r="A22" s="2850"/>
      <c r="C22" s="2851">
        <v>2018</v>
      </c>
      <c r="D22" s="2852">
        <v>687.33234489119832</v>
      </c>
    </row>
    <row r="23" spans="1:14" ht="18.600000000000001" x14ac:dyDescent="0.45">
      <c r="A23" s="2850"/>
      <c r="C23" s="2850" t="s">
        <v>6700</v>
      </c>
      <c r="D23" s="2850"/>
      <c r="I23" s="2849" t="s">
        <v>6701</v>
      </c>
    </row>
    <row r="24" spans="1:14" x14ac:dyDescent="0.45">
      <c r="A24" s="2850"/>
      <c r="C24" s="2850">
        <v>2020</v>
      </c>
      <c r="D24" s="2853">
        <f>+(3501/5111238)*1000000</f>
        <v>684.96125596186278</v>
      </c>
      <c r="I24" s="2612" t="s">
        <v>6716</v>
      </c>
      <c r="J24" s="2612"/>
      <c r="K24" s="2612"/>
      <c r="L24" s="2612"/>
      <c r="M24" s="2612"/>
      <c r="N24" s="2612"/>
    </row>
    <row r="25" spans="1:14" x14ac:dyDescent="0.45">
      <c r="A25" s="2850"/>
      <c r="C25" s="2883">
        <v>2021</v>
      </c>
      <c r="D25" s="2854">
        <f>+(3660/5163038)*1000000</f>
        <v>708.88496269057089</v>
      </c>
    </row>
    <row r="26" spans="1:14" ht="17.399999999999999" customHeight="1" x14ac:dyDescent="0.45">
      <c r="A26" s="2850"/>
      <c r="C26" s="2612" t="s">
        <v>1677</v>
      </c>
      <c r="D26" s="1253"/>
    </row>
    <row r="27" spans="1:14" ht="17.399999999999999" customHeight="1" x14ac:dyDescent="0.45">
      <c r="A27" s="2850"/>
      <c r="C27" s="345" t="s">
        <v>6701</v>
      </c>
      <c r="D27" s="1253"/>
    </row>
    <row r="28" spans="1:14" x14ac:dyDescent="0.45">
      <c r="A28" s="2850"/>
      <c r="C28" s="3778" t="s">
        <v>6716</v>
      </c>
      <c r="D28" s="3778"/>
      <c r="E28" s="3778"/>
      <c r="F28" s="3778"/>
      <c r="G28" s="3778"/>
    </row>
    <row r="29" spans="1:14" x14ac:dyDescent="0.45">
      <c r="A29" s="2850"/>
      <c r="C29" s="3778"/>
      <c r="D29" s="3778"/>
      <c r="E29" s="3778"/>
      <c r="F29" s="3778"/>
      <c r="G29" s="3778"/>
    </row>
    <row r="30" spans="1:14" x14ac:dyDescent="0.45">
      <c r="A30" s="2850"/>
      <c r="C30" s="3778"/>
      <c r="D30" s="3778"/>
      <c r="E30" s="3778"/>
      <c r="F30" s="3778"/>
      <c r="G30" s="3778"/>
    </row>
    <row r="31" spans="1:14" x14ac:dyDescent="0.45">
      <c r="A31" s="2850"/>
      <c r="C31" s="3778"/>
      <c r="D31" s="3778"/>
      <c r="E31" s="3778"/>
      <c r="F31" s="3778"/>
      <c r="G31" s="3778"/>
    </row>
    <row r="32" spans="1:14" x14ac:dyDescent="0.45">
      <c r="A32" s="2850"/>
    </row>
  </sheetData>
  <mergeCells count="11">
    <mergeCell ref="C1:D1"/>
    <mergeCell ref="A3:B3"/>
    <mergeCell ref="C3:R3"/>
    <mergeCell ref="A4:B4"/>
    <mergeCell ref="C4:R4"/>
    <mergeCell ref="C28:G31"/>
    <mergeCell ref="A6:B6"/>
    <mergeCell ref="C6:R6"/>
    <mergeCell ref="C9:D9"/>
    <mergeCell ref="A5:B5"/>
    <mergeCell ref="C5:R5"/>
  </mergeCells>
  <hyperlinks>
    <hyperlink ref="A1" location="'ODS 9.'!A1" display="REGRESAR" xr:uid="{00000000-0004-0000-1501-000000000000}"/>
    <hyperlink ref="C1:D1" location="'Metadato 9.5.2'!A1" display="VER METADATO" xr:uid="{00000000-0004-0000-1501-000001000000}"/>
  </hyperlinks>
  <pageMargins left="0.7" right="0.7" top="0.75" bottom="0.75" header="0.3" footer="0.3"/>
  <drawing r:id="rId1"/>
</worksheet>
</file>

<file path=xl/worksheets/sheet2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1-000000000000}">
  <sheetPr codeName="Hoja275">
    <tabColor theme="0" tint="-0.499984740745262"/>
  </sheetPr>
  <dimension ref="A1:F36"/>
  <sheetViews>
    <sheetView showGridLines="0" zoomScaleNormal="100" workbookViewId="0">
      <pane ySplit="1" topLeftCell="A2" activePane="bottomLeft" state="frozen"/>
      <selection pane="bottomLeft" activeCell="E6" sqref="E6"/>
    </sheetView>
  </sheetViews>
  <sheetFormatPr baseColWidth="10" defaultColWidth="11.44140625" defaultRowHeight="17.399999999999999" x14ac:dyDescent="0.3"/>
  <cols>
    <col min="1" max="1" width="11.44140625" style="1305"/>
    <col min="2" max="2" width="26.44140625" style="1305" customWidth="1"/>
    <col min="3" max="3" width="24" style="1305" customWidth="1"/>
    <col min="4" max="4" width="85.77734375" style="1305" customWidth="1"/>
    <col min="5" max="5" width="11.44140625" style="1305"/>
    <col min="6" max="6" width="7.21875" style="1305" customWidth="1"/>
    <col min="7" max="16384" width="11.44140625" style="1305"/>
  </cols>
  <sheetData>
    <row r="1" spans="1:6" x14ac:dyDescent="0.3">
      <c r="B1" s="481" t="s">
        <v>337</v>
      </c>
    </row>
    <row r="2" spans="1:6" ht="18" thickBot="1" x14ac:dyDescent="0.35"/>
    <row r="3" spans="1:6" ht="23.25" customHeight="1" thickBot="1" x14ac:dyDescent="0.35">
      <c r="B3" s="3901" t="s">
        <v>370</v>
      </c>
      <c r="C3" s="3901"/>
      <c r="D3" s="3901"/>
      <c r="F3" s="1267" t="s">
        <v>371</v>
      </c>
    </row>
    <row r="4" spans="1:6" ht="34.799999999999997" x14ac:dyDescent="0.3">
      <c r="A4" s="1306"/>
      <c r="B4" s="3142" t="s">
        <v>449</v>
      </c>
      <c r="C4" s="3142"/>
      <c r="D4" s="44" t="s">
        <v>32</v>
      </c>
    </row>
    <row r="5" spans="1:6" ht="69.599999999999994" x14ac:dyDescent="0.3">
      <c r="B5" s="3142" t="s">
        <v>373</v>
      </c>
      <c r="C5" s="3142"/>
      <c r="D5" s="44" t="s">
        <v>106</v>
      </c>
    </row>
    <row r="6" spans="1:6" x14ac:dyDescent="0.3">
      <c r="B6" s="3142" t="s">
        <v>374</v>
      </c>
      <c r="C6" s="3142"/>
      <c r="D6" s="45" t="s">
        <v>1611</v>
      </c>
    </row>
    <row r="7" spans="1:6" ht="31.5" customHeight="1" x14ac:dyDescent="0.3">
      <c r="B7" s="3143" t="s">
        <v>375</v>
      </c>
      <c r="C7" s="3143"/>
      <c r="D7" s="46" t="s">
        <v>4066</v>
      </c>
    </row>
    <row r="8" spans="1:6" ht="15" customHeight="1" x14ac:dyDescent="0.3">
      <c r="B8" s="3143" t="s">
        <v>2480</v>
      </c>
      <c r="C8" s="3143"/>
      <c r="D8" s="1266" t="s">
        <v>2599</v>
      </c>
    </row>
    <row r="9" spans="1:6" x14ac:dyDescent="0.45">
      <c r="B9" s="178"/>
      <c r="C9" s="178"/>
      <c r="D9" s="178"/>
    </row>
    <row r="10" spans="1:6" ht="23.25" customHeight="1" x14ac:dyDescent="0.3">
      <c r="B10" s="3901" t="s">
        <v>376</v>
      </c>
      <c r="C10" s="3901"/>
      <c r="D10" s="3901"/>
    </row>
    <row r="11" spans="1:6" x14ac:dyDescent="0.3">
      <c r="B11" s="3185" t="s">
        <v>377</v>
      </c>
      <c r="C11" s="3156"/>
      <c r="D11" s="44" t="s">
        <v>439</v>
      </c>
    </row>
    <row r="12" spans="1:6" ht="18" customHeight="1" x14ac:dyDescent="0.3">
      <c r="B12" s="3143" t="s">
        <v>379</v>
      </c>
      <c r="C12" s="3143"/>
      <c r="D12" s="661" t="s">
        <v>1676</v>
      </c>
    </row>
    <row r="13" spans="1:6" x14ac:dyDescent="0.3">
      <c r="B13" s="3142" t="s">
        <v>380</v>
      </c>
      <c r="C13" s="3142"/>
      <c r="D13" s="57" t="s">
        <v>1611</v>
      </c>
    </row>
    <row r="14" spans="1:6" x14ac:dyDescent="0.3">
      <c r="B14" s="3142" t="s">
        <v>381</v>
      </c>
      <c r="C14" s="3156"/>
      <c r="D14" s="603" t="s">
        <v>18</v>
      </c>
    </row>
    <row r="15" spans="1:6" ht="88.2" customHeight="1" x14ac:dyDescent="0.3">
      <c r="B15" s="3142" t="s">
        <v>382</v>
      </c>
      <c r="C15" s="3142"/>
      <c r="D15" s="83" t="s">
        <v>6268</v>
      </c>
    </row>
    <row r="16" spans="1:6" ht="48" customHeight="1" x14ac:dyDescent="0.3">
      <c r="B16" s="3142" t="s">
        <v>383</v>
      </c>
      <c r="C16" s="3142"/>
      <c r="D16" s="83"/>
    </row>
    <row r="17" spans="2:4" x14ac:dyDescent="0.3">
      <c r="B17" s="3142" t="s">
        <v>384</v>
      </c>
      <c r="C17" s="3142"/>
      <c r="D17" s="57" t="s">
        <v>1678</v>
      </c>
    </row>
    <row r="18" spans="2:4" x14ac:dyDescent="0.3">
      <c r="B18" s="3143" t="s">
        <v>386</v>
      </c>
      <c r="C18" s="3143"/>
      <c r="D18" s="44"/>
    </row>
    <row r="19" spans="2:4" ht="34.799999999999997" x14ac:dyDescent="0.3">
      <c r="B19" s="3144" t="s">
        <v>387</v>
      </c>
      <c r="C19" s="3145"/>
      <c r="D19" s="57" t="s">
        <v>2443</v>
      </c>
    </row>
    <row r="20" spans="2:4" x14ac:dyDescent="0.3">
      <c r="B20" s="3142" t="s">
        <v>388</v>
      </c>
      <c r="C20" s="3142"/>
      <c r="D20" s="83" t="s">
        <v>424</v>
      </c>
    </row>
    <row r="21" spans="2:4" x14ac:dyDescent="0.3">
      <c r="B21" s="3146" t="s">
        <v>390</v>
      </c>
      <c r="C21" s="54" t="s">
        <v>391</v>
      </c>
      <c r="D21" s="57" t="s">
        <v>1632</v>
      </c>
    </row>
    <row r="22" spans="2:4" x14ac:dyDescent="0.3">
      <c r="B22" s="3147"/>
      <c r="C22" s="577" t="s">
        <v>393</v>
      </c>
      <c r="D22" s="57"/>
    </row>
    <row r="23" spans="2:4" x14ac:dyDescent="0.3">
      <c r="B23" s="3142" t="s">
        <v>395</v>
      </c>
      <c r="C23" s="3142"/>
      <c r="D23" s="57" t="s">
        <v>427</v>
      </c>
    </row>
    <row r="24" spans="2:4" x14ac:dyDescent="0.3">
      <c r="B24" s="3142" t="s">
        <v>397</v>
      </c>
      <c r="C24" s="3142"/>
      <c r="D24" s="45" t="s">
        <v>1672</v>
      </c>
    </row>
    <row r="25" spans="2:4" x14ac:dyDescent="0.3">
      <c r="B25" s="3142" t="s">
        <v>399</v>
      </c>
      <c r="C25" s="3142"/>
      <c r="D25" s="57" t="s">
        <v>15</v>
      </c>
    </row>
    <row r="26" spans="2:4" ht="15" customHeight="1" x14ac:dyDescent="0.3">
      <c r="B26" s="3143" t="s">
        <v>401</v>
      </c>
      <c r="C26" s="3143"/>
      <c r="D26" s="45" t="s">
        <v>1673</v>
      </c>
    </row>
    <row r="27" spans="2:4" x14ac:dyDescent="0.3">
      <c r="B27" s="3149" t="s">
        <v>403</v>
      </c>
      <c r="C27" s="3150"/>
      <c r="D27" s="44"/>
    </row>
    <row r="28" spans="2:4" x14ac:dyDescent="0.3">
      <c r="B28" s="578" t="s">
        <v>404</v>
      </c>
      <c r="C28" s="579"/>
      <c r="D28" s="44"/>
    </row>
    <row r="29" spans="2:4" x14ac:dyDescent="0.3">
      <c r="B29" s="3151" t="s">
        <v>405</v>
      </c>
      <c r="C29" s="3152"/>
      <c r="D29" s="61"/>
    </row>
    <row r="30" spans="2:4" x14ac:dyDescent="0.3">
      <c r="B30" s="62"/>
      <c r="C30" s="62"/>
      <c r="D30" s="63"/>
    </row>
    <row r="31" spans="2:4" ht="23.25" customHeight="1" x14ac:dyDescent="0.3">
      <c r="B31" s="3901" t="s">
        <v>406</v>
      </c>
      <c r="C31" s="3901"/>
      <c r="D31" s="3901"/>
    </row>
    <row r="32" spans="2:4" x14ac:dyDescent="0.3">
      <c r="B32" s="3149" t="s">
        <v>407</v>
      </c>
      <c r="C32" s="3150"/>
      <c r="D32" s="45" t="s">
        <v>3244</v>
      </c>
    </row>
    <row r="33" spans="2:4" ht="14.25" customHeight="1" x14ac:dyDescent="0.3">
      <c r="B33" s="3149" t="s">
        <v>409</v>
      </c>
      <c r="C33" s="3150"/>
      <c r="D33" s="45" t="s">
        <v>5330</v>
      </c>
    </row>
    <row r="34" spans="2:4" x14ac:dyDescent="0.3">
      <c r="B34" s="3149" t="s">
        <v>411</v>
      </c>
      <c r="C34" s="3150"/>
      <c r="D34" s="45" t="s">
        <v>1672</v>
      </c>
    </row>
    <row r="35" spans="2:4" x14ac:dyDescent="0.3">
      <c r="B35" s="3149" t="s">
        <v>413</v>
      </c>
      <c r="C35" s="3150"/>
      <c r="D35" s="45" t="s">
        <v>1675</v>
      </c>
    </row>
    <row r="36" spans="2:4" x14ac:dyDescent="0.3">
      <c r="B36" s="3149" t="s">
        <v>415</v>
      </c>
      <c r="C36" s="3150"/>
      <c r="D36" s="1378" t="s">
        <v>5331</v>
      </c>
    </row>
  </sheetData>
  <mergeCells count="30">
    <mergeCell ref="B16:C16"/>
    <mergeCell ref="B3:D3"/>
    <mergeCell ref="B4:C4"/>
    <mergeCell ref="B5:C5"/>
    <mergeCell ref="B6:C6"/>
    <mergeCell ref="B7:C7"/>
    <mergeCell ref="B10:D10"/>
    <mergeCell ref="B11:C11"/>
    <mergeCell ref="B12:C12"/>
    <mergeCell ref="B13:C13"/>
    <mergeCell ref="B14:C14"/>
    <mergeCell ref="B15:C15"/>
    <mergeCell ref="B8:C8"/>
    <mergeCell ref="B31:D31"/>
    <mergeCell ref="B17:C17"/>
    <mergeCell ref="B18:C18"/>
    <mergeCell ref="B19:C19"/>
    <mergeCell ref="B20:C20"/>
    <mergeCell ref="B21:B22"/>
    <mergeCell ref="B23:C23"/>
    <mergeCell ref="B24:C24"/>
    <mergeCell ref="B25:C25"/>
    <mergeCell ref="B26:C26"/>
    <mergeCell ref="B27:C27"/>
    <mergeCell ref="B29:C29"/>
    <mergeCell ref="B32:C32"/>
    <mergeCell ref="B33:C33"/>
    <mergeCell ref="B34:C34"/>
    <mergeCell ref="B35:C35"/>
    <mergeCell ref="B36:C36"/>
  </mergeCells>
  <dataValidations count="6">
    <dataValidation type="list" allowBlank="1" showInputMessage="1" showErrorMessage="1" sqref="D25" xr:uid="{00000000-0002-0000-1601-000000000000}">
      <formula1>Tipo_operación</formula1>
    </dataValidation>
    <dataValidation type="list" allowBlank="1" showInputMessage="1" showErrorMessage="1" sqref="D14" xr:uid="{00000000-0002-0000-1601-000001000000}">
      <formula1>Tipo_indicador</formula1>
    </dataValidation>
    <dataValidation type="list" allowBlank="1" showInputMessage="1" showErrorMessage="1" sqref="D7" xr:uid="{00000000-0002-0000-1601-000002000000}">
      <formula1>Nombre_indicador_ODS</formula1>
    </dataValidation>
    <dataValidation type="list" allowBlank="1" showInputMessage="1" showErrorMessage="1" sqref="D6" xr:uid="{00000000-0002-0000-1601-000003000000}">
      <formula1>Numero_indicador</formula1>
    </dataValidation>
    <dataValidation type="list" allowBlank="1" showInputMessage="1" showErrorMessage="1" sqref="D5" xr:uid="{00000000-0002-0000-1601-000004000000}">
      <formula1>Metas_ODS</formula1>
    </dataValidation>
    <dataValidation type="list" allowBlank="1" showInputMessage="1" showErrorMessage="1" sqref="D4" xr:uid="{00000000-0002-0000-1601-000005000000}">
      <formula1>ODS</formula1>
    </dataValidation>
  </dataValidations>
  <hyperlinks>
    <hyperlink ref="B1" location="'9.5.2'!A1" display="REGRESAR" xr:uid="{00000000-0004-0000-1601-000000000000}"/>
    <hyperlink ref="D8" r:id="rId1" xr:uid="{00000000-0004-0000-1601-000001000000}"/>
    <hyperlink ref="D36" r:id="rId2" xr:uid="{00000000-0004-0000-1601-000002000000}"/>
  </hyperlinks>
  <pageMargins left="0.7" right="0.7" top="0.75" bottom="0.75" header="0.3" footer="0.3"/>
  <drawing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Hoja30">
    <tabColor theme="5"/>
  </sheetPr>
  <dimension ref="A1:P32"/>
  <sheetViews>
    <sheetView showGridLines="0" workbookViewId="0">
      <pane ySplit="1" topLeftCell="A2" activePane="bottomLeft" state="frozen"/>
      <selection activeCell="I38" sqref="I38"/>
      <selection pane="bottomLeft" activeCell="G18" sqref="G18"/>
    </sheetView>
  </sheetViews>
  <sheetFormatPr baseColWidth="10" defaultColWidth="11.44140625" defaultRowHeight="13.2" x14ac:dyDescent="0.35"/>
  <cols>
    <col min="1" max="1" width="13.21875" style="41" customWidth="1"/>
    <col min="2" max="2" width="17.44140625" style="41" customWidth="1"/>
    <col min="3" max="3" width="11.5546875" style="176" customWidth="1"/>
    <col min="4" max="15" width="11.5546875" style="39" customWidth="1"/>
    <col min="16" max="16384" width="11.44140625" style="39"/>
  </cols>
  <sheetData>
    <row r="1" spans="1:16" s="160" customFormat="1" ht="18.600000000000001" x14ac:dyDescent="0.45">
      <c r="A1" s="563" t="s">
        <v>337</v>
      </c>
      <c r="B1" s="656"/>
      <c r="C1" s="3119" t="s">
        <v>430</v>
      </c>
      <c r="D1" s="3119"/>
    </row>
    <row r="2" spans="1:16" s="160" customFormat="1" ht="18.600000000000001" x14ac:dyDescent="0.45">
      <c r="A2" s="390"/>
      <c r="B2" s="390"/>
      <c r="C2" s="657"/>
    </row>
    <row r="3" spans="1:16" s="160" customFormat="1" ht="18.600000000000001" x14ac:dyDescent="0.45">
      <c r="A3" s="3111" t="s">
        <v>339</v>
      </c>
      <c r="B3" s="3111"/>
      <c r="C3" s="3117" t="s">
        <v>321</v>
      </c>
      <c r="D3" s="3118"/>
      <c r="E3" s="3118"/>
      <c r="F3" s="3118"/>
      <c r="G3" s="3118"/>
      <c r="H3" s="3118"/>
      <c r="I3" s="3118"/>
      <c r="J3" s="3118"/>
      <c r="K3" s="3118"/>
      <c r="L3" s="3118"/>
      <c r="M3" s="3118"/>
      <c r="N3" s="3118"/>
      <c r="O3" s="3118"/>
      <c r="P3" s="3118"/>
    </row>
    <row r="4" spans="1:16" s="160" customFormat="1" ht="37.200000000000003" customHeight="1" x14ac:dyDescent="0.45">
      <c r="A4" s="3111" t="s">
        <v>340</v>
      </c>
      <c r="B4" s="3111"/>
      <c r="C4" s="3117" t="s">
        <v>28</v>
      </c>
      <c r="D4" s="3118"/>
      <c r="E4" s="3118"/>
      <c r="F4" s="3118"/>
      <c r="G4" s="3118"/>
      <c r="H4" s="3118"/>
      <c r="I4" s="3118"/>
      <c r="J4" s="3118"/>
      <c r="K4" s="3118"/>
      <c r="L4" s="3118"/>
      <c r="M4" s="3118"/>
      <c r="N4" s="3118"/>
      <c r="O4" s="3118"/>
      <c r="P4" s="3206"/>
    </row>
    <row r="5" spans="1:16" s="160" customFormat="1" ht="18.600000000000001" x14ac:dyDescent="0.45">
      <c r="A5" s="3111" t="s">
        <v>341</v>
      </c>
      <c r="B5" s="3111"/>
      <c r="C5" s="3117" t="s">
        <v>3949</v>
      </c>
      <c r="D5" s="3118"/>
      <c r="E5" s="3118"/>
      <c r="F5" s="3118"/>
      <c r="G5" s="3118"/>
      <c r="H5" s="3118"/>
      <c r="I5" s="3118"/>
      <c r="J5" s="3118"/>
      <c r="K5" s="3118"/>
      <c r="L5" s="3118"/>
      <c r="M5" s="3118"/>
      <c r="N5" s="3118"/>
      <c r="O5" s="3118"/>
      <c r="P5" s="3206"/>
    </row>
    <row r="6" spans="1:16" s="160" customFormat="1" ht="18.600000000000001" x14ac:dyDescent="0.45">
      <c r="A6" s="3111" t="s">
        <v>417</v>
      </c>
      <c r="B6" s="3111"/>
      <c r="C6" s="3117"/>
      <c r="D6" s="3118"/>
      <c r="E6" s="3118"/>
      <c r="F6" s="3118"/>
      <c r="G6" s="3118"/>
      <c r="H6" s="3118"/>
      <c r="I6" s="3118"/>
      <c r="J6" s="3118"/>
      <c r="K6" s="3118"/>
      <c r="L6" s="3118"/>
      <c r="M6" s="3118"/>
      <c r="N6" s="3118"/>
      <c r="O6" s="3118"/>
      <c r="P6" s="3206"/>
    </row>
    <row r="7" spans="1:16" s="160" customFormat="1" ht="18.600000000000001" x14ac:dyDescent="0.45">
      <c r="A7" s="659"/>
      <c r="B7" s="390"/>
      <c r="C7" s="657"/>
    </row>
    <row r="8" spans="1:16" s="390" customFormat="1" ht="18.600000000000001" x14ac:dyDescent="0.45">
      <c r="A8" s="658"/>
      <c r="C8" s="657"/>
      <c r="D8" s="160"/>
      <c r="E8" s="160"/>
    </row>
    <row r="9" spans="1:16" s="390" customFormat="1" ht="15" customHeight="1" x14ac:dyDescent="0.3">
      <c r="A9" s="658"/>
      <c r="C9" s="3203" t="s">
        <v>455</v>
      </c>
      <c r="D9" s="3203"/>
      <c r="E9" s="3203"/>
      <c r="F9" s="3203"/>
      <c r="G9" s="3203"/>
      <c r="H9" s="3203"/>
      <c r="I9" s="3203"/>
      <c r="J9" s="3203"/>
      <c r="K9" s="3203"/>
      <c r="L9" s="3203"/>
      <c r="M9" s="3203"/>
      <c r="N9" s="3203"/>
      <c r="O9" s="3203"/>
      <c r="P9" s="3203"/>
    </row>
    <row r="10" spans="1:16" s="390" customFormat="1" ht="15.75" customHeight="1" x14ac:dyDescent="0.3">
      <c r="A10" s="658"/>
      <c r="C10" s="3203"/>
      <c r="D10" s="3203"/>
      <c r="E10" s="3203"/>
      <c r="F10" s="3203"/>
      <c r="G10" s="3203"/>
      <c r="H10" s="3203"/>
      <c r="I10" s="3203"/>
      <c r="J10" s="3203"/>
      <c r="K10" s="3203"/>
      <c r="L10" s="3203"/>
      <c r="M10" s="3203"/>
      <c r="N10" s="3203"/>
      <c r="O10" s="3203"/>
      <c r="P10" s="3203"/>
    </row>
    <row r="11" spans="1:16" s="41" customFormat="1" x14ac:dyDescent="0.35">
      <c r="A11" s="229"/>
      <c r="C11" s="176"/>
      <c r="D11" s="39"/>
      <c r="E11" s="39"/>
    </row>
    <row r="12" spans="1:16" s="41" customFormat="1" x14ac:dyDescent="0.35">
      <c r="A12" s="197"/>
      <c r="C12" s="176"/>
      <c r="D12" s="39"/>
      <c r="E12" s="39"/>
    </row>
    <row r="13" spans="1:16" s="41" customFormat="1" x14ac:dyDescent="0.35">
      <c r="A13" s="197"/>
      <c r="C13" s="176"/>
      <c r="D13" s="39"/>
      <c r="E13" s="39"/>
    </row>
    <row r="14" spans="1:16" s="41" customFormat="1" x14ac:dyDescent="0.35">
      <c r="A14" s="197"/>
      <c r="C14" s="176"/>
      <c r="D14" s="39"/>
      <c r="E14" s="39"/>
    </row>
    <row r="15" spans="1:16" s="41" customFormat="1" x14ac:dyDescent="0.35">
      <c r="A15" s="197"/>
      <c r="C15" s="176"/>
      <c r="D15" s="39"/>
      <c r="E15" s="39"/>
    </row>
    <row r="16" spans="1:16" s="41" customFormat="1" x14ac:dyDescent="0.35">
      <c r="A16" s="197"/>
      <c r="C16" s="176"/>
      <c r="D16" s="39"/>
      <c r="E16" s="39"/>
    </row>
    <row r="17" spans="1:5" s="41" customFormat="1" x14ac:dyDescent="0.35">
      <c r="A17" s="197"/>
      <c r="C17" s="176"/>
      <c r="D17" s="39"/>
      <c r="E17" s="39"/>
    </row>
    <row r="18" spans="1:5" s="41" customFormat="1" x14ac:dyDescent="0.35">
      <c r="A18" s="197"/>
      <c r="C18" s="176"/>
      <c r="D18" s="39"/>
      <c r="E18" s="39"/>
    </row>
    <row r="19" spans="1:5" s="41" customFormat="1" x14ac:dyDescent="0.35">
      <c r="A19" s="197"/>
      <c r="C19" s="176"/>
      <c r="D19" s="39"/>
      <c r="E19" s="39"/>
    </row>
    <row r="20" spans="1:5" s="41" customFormat="1" x14ac:dyDescent="0.35">
      <c r="A20" s="197"/>
      <c r="C20" s="176"/>
      <c r="D20" s="39"/>
      <c r="E20" s="39"/>
    </row>
    <row r="21" spans="1:5" s="41" customFormat="1" x14ac:dyDescent="0.35">
      <c r="A21" s="197"/>
      <c r="C21" s="176"/>
      <c r="D21" s="39"/>
      <c r="E21" s="39"/>
    </row>
    <row r="22" spans="1:5" s="41" customFormat="1" x14ac:dyDescent="0.35">
      <c r="A22" s="197"/>
      <c r="C22" s="176"/>
      <c r="D22" s="39"/>
      <c r="E22" s="39"/>
    </row>
    <row r="23" spans="1:5" s="41" customFormat="1" x14ac:dyDescent="0.35">
      <c r="A23" s="197"/>
      <c r="C23" s="176"/>
      <c r="D23" s="39"/>
      <c r="E23" s="39"/>
    </row>
    <row r="24" spans="1:5" s="41" customFormat="1" x14ac:dyDescent="0.35">
      <c r="A24" s="197"/>
      <c r="C24" s="176"/>
      <c r="D24" s="39"/>
      <c r="E24" s="39"/>
    </row>
    <row r="25" spans="1:5" s="41" customFormat="1" x14ac:dyDescent="0.35">
      <c r="A25" s="197"/>
      <c r="C25" s="176"/>
      <c r="D25" s="39"/>
      <c r="E25" s="39"/>
    </row>
    <row r="26" spans="1:5" s="41" customFormat="1" x14ac:dyDescent="0.35">
      <c r="A26" s="197"/>
      <c r="C26" s="176"/>
      <c r="D26" s="39"/>
      <c r="E26" s="39"/>
    </row>
    <row r="27" spans="1:5" s="41" customFormat="1" x14ac:dyDescent="0.35">
      <c r="A27" s="197"/>
      <c r="C27" s="176"/>
      <c r="D27" s="39"/>
      <c r="E27" s="39"/>
    </row>
    <row r="28" spans="1:5" s="41" customFormat="1" x14ac:dyDescent="0.35">
      <c r="A28" s="197"/>
      <c r="C28" s="176"/>
      <c r="D28" s="39"/>
      <c r="E28" s="39"/>
    </row>
    <row r="29" spans="1:5" s="41" customFormat="1" x14ac:dyDescent="0.35">
      <c r="A29" s="197"/>
      <c r="C29" s="176"/>
      <c r="D29" s="39"/>
      <c r="E29" s="39"/>
    </row>
    <row r="30" spans="1:5" s="41" customFormat="1" x14ac:dyDescent="0.35">
      <c r="A30" s="197"/>
      <c r="C30" s="176"/>
      <c r="D30" s="39"/>
      <c r="E30" s="39"/>
    </row>
    <row r="31" spans="1:5" s="41" customFormat="1" x14ac:dyDescent="0.35">
      <c r="A31" s="197"/>
      <c r="C31" s="176"/>
      <c r="D31" s="39"/>
      <c r="E31" s="39"/>
    </row>
    <row r="32" spans="1:5" s="41" customFormat="1" x14ac:dyDescent="0.35">
      <c r="A32" s="197"/>
      <c r="C32" s="176"/>
      <c r="D32" s="39"/>
      <c r="E32" s="39"/>
    </row>
  </sheetData>
  <mergeCells count="10">
    <mergeCell ref="A6:B6"/>
    <mergeCell ref="C6:P6"/>
    <mergeCell ref="C9:P10"/>
    <mergeCell ref="C1:D1"/>
    <mergeCell ref="A3:B3"/>
    <mergeCell ref="C3:P3"/>
    <mergeCell ref="A4:B4"/>
    <mergeCell ref="C4:P4"/>
    <mergeCell ref="A5:B5"/>
    <mergeCell ref="C5:P5"/>
  </mergeCells>
  <hyperlinks>
    <hyperlink ref="A1" location="'ODS 1.'!A1" display="REGRESAR" xr:uid="{00000000-0004-0000-1B00-000000000000}"/>
    <hyperlink ref="C1" location="'Metadato 1.b.1'!A1" display="VER METADATO" xr:uid="{00000000-0004-0000-1B00-000001000000}"/>
  </hyperlinks>
  <pageMargins left="0.7" right="0.7" top="0.75" bottom="0.75" header="0.3" footer="0.3"/>
</worksheet>
</file>

<file path=xl/worksheets/sheet2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1-000000000000}">
  <sheetPr codeName="Hoja276">
    <tabColor rgb="FF7030A0"/>
  </sheetPr>
  <dimension ref="A1:P32"/>
  <sheetViews>
    <sheetView showGridLines="0" workbookViewId="0">
      <pane ySplit="1" topLeftCell="A2" activePane="bottomLeft" state="frozen"/>
      <selection activeCell="B1" sqref="B1"/>
      <selection pane="bottomLeft"/>
    </sheetView>
  </sheetViews>
  <sheetFormatPr baseColWidth="10" defaultColWidth="11.44140625" defaultRowHeight="17.399999999999999" x14ac:dyDescent="0.45"/>
  <cols>
    <col min="1" max="2" width="15.44140625" style="178" customWidth="1"/>
    <col min="3" max="3" width="12" style="1271" customWidth="1"/>
    <col min="4" max="6" width="12" style="178" customWidth="1"/>
    <col min="7" max="16384" width="11.44140625" style="178"/>
  </cols>
  <sheetData>
    <row r="1" spans="1:16" s="1260" customFormat="1" ht="18.600000000000001" x14ac:dyDescent="0.45">
      <c r="A1" s="576" t="s">
        <v>337</v>
      </c>
      <c r="B1" s="1321"/>
      <c r="C1" s="3119" t="s">
        <v>430</v>
      </c>
      <c r="D1" s="3119"/>
    </row>
    <row r="2" spans="1:16" s="1260" customFormat="1" ht="18.600000000000001" x14ac:dyDescent="0.45">
      <c r="C2" s="1299"/>
    </row>
    <row r="3" spans="1:16" s="1260" customFormat="1" ht="18" customHeight="1" x14ac:dyDescent="0.45">
      <c r="A3" s="3897" t="s">
        <v>339</v>
      </c>
      <c r="B3" s="3900"/>
      <c r="C3" s="3897" t="s">
        <v>1615</v>
      </c>
      <c r="D3" s="3903"/>
      <c r="E3" s="3903"/>
      <c r="F3" s="3903"/>
      <c r="G3" s="3903"/>
      <c r="H3" s="3903"/>
      <c r="I3" s="3903"/>
      <c r="J3" s="3903"/>
      <c r="K3" s="3903"/>
      <c r="L3" s="3903"/>
      <c r="M3" s="3903"/>
      <c r="N3" s="3903"/>
      <c r="O3" s="3903"/>
      <c r="P3" s="3903"/>
    </row>
    <row r="4" spans="1:16" s="1260" customFormat="1" ht="39.6" customHeight="1" x14ac:dyDescent="0.45">
      <c r="A4" s="3897" t="s">
        <v>340</v>
      </c>
      <c r="B4" s="3898"/>
      <c r="C4" s="3897" t="s">
        <v>107</v>
      </c>
      <c r="D4" s="3899"/>
      <c r="E4" s="3899"/>
      <c r="F4" s="3899"/>
      <c r="G4" s="3899"/>
      <c r="H4" s="3899"/>
      <c r="I4" s="3899"/>
      <c r="J4" s="3899"/>
      <c r="K4" s="3899"/>
      <c r="L4" s="3899"/>
      <c r="M4" s="3899"/>
      <c r="N4" s="3899"/>
      <c r="O4" s="3899"/>
      <c r="P4" s="3899"/>
    </row>
    <row r="5" spans="1:16" s="1260" customFormat="1" ht="19.8" customHeight="1" x14ac:dyDescent="0.45">
      <c r="A5" s="3897" t="s">
        <v>341</v>
      </c>
      <c r="B5" s="3898"/>
      <c r="C5" s="3897" t="s">
        <v>4067</v>
      </c>
      <c r="D5" s="3899"/>
      <c r="E5" s="3899"/>
      <c r="F5" s="3899"/>
      <c r="G5" s="3899"/>
      <c r="H5" s="3899"/>
      <c r="I5" s="3899"/>
      <c r="J5" s="3899"/>
      <c r="K5" s="3899"/>
      <c r="L5" s="3899"/>
      <c r="M5" s="3899"/>
      <c r="N5" s="3899"/>
      <c r="O5" s="3899"/>
      <c r="P5" s="3899"/>
    </row>
    <row r="6" spans="1:16" s="1260" customFormat="1" ht="21.6" customHeight="1" x14ac:dyDescent="0.45">
      <c r="A6" s="3897" t="s">
        <v>417</v>
      </c>
      <c r="B6" s="3898"/>
      <c r="C6" s="3897" t="s">
        <v>454</v>
      </c>
      <c r="D6" s="3899"/>
      <c r="E6" s="3899"/>
      <c r="F6" s="3899"/>
      <c r="G6" s="3899"/>
      <c r="H6" s="3899"/>
      <c r="I6" s="3899"/>
      <c r="J6" s="3899"/>
      <c r="K6" s="3899"/>
      <c r="L6" s="3899"/>
      <c r="M6" s="3899"/>
      <c r="N6" s="3899"/>
      <c r="O6" s="3899"/>
      <c r="P6" s="3899"/>
    </row>
    <row r="7" spans="1:16" s="1260" customFormat="1" ht="18.600000000000001" x14ac:dyDescent="0.45">
      <c r="A7" s="1641"/>
      <c r="B7" s="1475"/>
      <c r="C7" s="1299"/>
    </row>
    <row r="8" spans="1:16" s="1260" customFormat="1" ht="18.600000000000001" x14ac:dyDescent="0.45">
      <c r="A8" s="1325"/>
      <c r="C8" s="1299"/>
    </row>
    <row r="9" spans="1:16" s="1260" customFormat="1" ht="11.25" customHeight="1" x14ac:dyDescent="0.45">
      <c r="A9" s="1325"/>
      <c r="C9" s="3203" t="s">
        <v>497</v>
      </c>
      <c r="D9" s="3203"/>
      <c r="E9" s="3203"/>
      <c r="F9" s="3203"/>
      <c r="G9" s="3203"/>
      <c r="H9" s="3203"/>
      <c r="I9" s="3203"/>
      <c r="J9" s="3203"/>
      <c r="K9" s="3203"/>
      <c r="L9" s="3203"/>
      <c r="M9" s="3203"/>
      <c r="N9" s="3203"/>
      <c r="O9" s="3203"/>
      <c r="P9" s="3203"/>
    </row>
    <row r="10" spans="1:16" s="1260" customFormat="1" ht="11.25" customHeight="1" x14ac:dyDescent="0.45">
      <c r="A10" s="1325"/>
      <c r="C10" s="3203"/>
      <c r="D10" s="3203"/>
      <c r="E10" s="3203"/>
      <c r="F10" s="3203"/>
      <c r="G10" s="3203"/>
      <c r="H10" s="3203"/>
      <c r="I10" s="3203"/>
      <c r="J10" s="3203"/>
      <c r="K10" s="3203"/>
      <c r="L10" s="3203"/>
      <c r="M10" s="3203"/>
      <c r="N10" s="3203"/>
      <c r="O10" s="3203"/>
      <c r="P10" s="3203"/>
    </row>
    <row r="11" spans="1:16" s="1260" customFormat="1" ht="18.600000000000001" x14ac:dyDescent="0.45">
      <c r="A11" s="1325"/>
      <c r="C11" s="1299"/>
    </row>
    <row r="12" spans="1:16" s="1260" customFormat="1" ht="11.25" customHeight="1" x14ac:dyDescent="0.45">
      <c r="A12" s="1325"/>
      <c r="C12" s="1299"/>
    </row>
    <row r="13" spans="1:16" s="1260" customFormat="1" ht="11.25" customHeight="1" x14ac:dyDescent="0.45">
      <c r="A13" s="1325"/>
      <c r="C13" s="3780" t="s">
        <v>6676</v>
      </c>
      <c r="D13" s="3780"/>
      <c r="E13" s="3780"/>
      <c r="F13" s="3780"/>
      <c r="G13" s="3780"/>
      <c r="H13" s="3780"/>
      <c r="I13" s="3780"/>
      <c r="J13" s="3780"/>
      <c r="K13" s="3780"/>
      <c r="L13" s="3780"/>
      <c r="M13" s="3780"/>
      <c r="N13" s="3780"/>
      <c r="O13" s="1398"/>
    </row>
    <row r="14" spans="1:16" s="1260" customFormat="1" ht="11.25" customHeight="1" x14ac:dyDescent="0.45">
      <c r="A14" s="1325"/>
      <c r="C14" s="3780"/>
      <c r="D14" s="3780"/>
      <c r="E14" s="3780"/>
      <c r="F14" s="3780"/>
      <c r="G14" s="3780"/>
      <c r="H14" s="3780"/>
      <c r="I14" s="3780"/>
      <c r="J14" s="3780"/>
      <c r="K14" s="3780"/>
      <c r="L14" s="3780"/>
      <c r="M14" s="3780"/>
      <c r="N14" s="3780"/>
      <c r="O14" s="1398"/>
    </row>
    <row r="15" spans="1:16" s="1260" customFormat="1" ht="11.25" customHeight="1" x14ac:dyDescent="0.45">
      <c r="A15" s="1325"/>
      <c r="C15" s="3780"/>
      <c r="D15" s="3780"/>
      <c r="E15" s="3780"/>
      <c r="F15" s="3780"/>
      <c r="G15" s="3780"/>
      <c r="H15" s="3780"/>
      <c r="I15" s="3780"/>
      <c r="J15" s="3780"/>
      <c r="K15" s="3780"/>
      <c r="L15" s="3780"/>
      <c r="M15" s="3780"/>
      <c r="N15" s="3780"/>
      <c r="O15" s="1398"/>
    </row>
    <row r="16" spans="1:16" s="1260" customFormat="1" ht="18.600000000000001" x14ac:dyDescent="0.45">
      <c r="A16" s="1325"/>
      <c r="C16" s="3780"/>
      <c r="D16" s="3780"/>
      <c r="E16" s="3780"/>
      <c r="F16" s="3780"/>
      <c r="G16" s="3780"/>
      <c r="H16" s="3780"/>
      <c r="I16" s="3780"/>
      <c r="J16" s="3780"/>
      <c r="K16" s="3780"/>
      <c r="L16" s="3780"/>
      <c r="M16" s="3780"/>
      <c r="N16" s="3780"/>
      <c r="O16" s="1398"/>
    </row>
    <row r="17" spans="1:15" s="1260" customFormat="1" ht="18.600000000000001" x14ac:dyDescent="0.45">
      <c r="A17" s="1325"/>
      <c r="C17" s="3780"/>
      <c r="D17" s="3780"/>
      <c r="E17" s="3780"/>
      <c r="F17" s="3780"/>
      <c r="G17" s="3780"/>
      <c r="H17" s="3780"/>
      <c r="I17" s="3780"/>
      <c r="J17" s="3780"/>
      <c r="K17" s="3780"/>
      <c r="L17" s="3780"/>
      <c r="M17" s="3780"/>
      <c r="N17" s="3780"/>
      <c r="O17" s="1398"/>
    </row>
    <row r="18" spans="1:15" s="1260" customFormat="1" ht="18.600000000000001" x14ac:dyDescent="0.45">
      <c r="A18" s="1325"/>
      <c r="C18" s="3780"/>
      <c r="D18" s="3780"/>
      <c r="E18" s="3780"/>
      <c r="F18" s="3780"/>
      <c r="G18" s="3780"/>
      <c r="H18" s="3780"/>
      <c r="I18" s="3780"/>
      <c r="J18" s="3780"/>
      <c r="K18" s="3780"/>
      <c r="L18" s="3780"/>
      <c r="M18" s="3780"/>
      <c r="N18" s="3780"/>
      <c r="O18" s="1398"/>
    </row>
    <row r="19" spans="1:15" s="1260" customFormat="1" ht="18.600000000000001" x14ac:dyDescent="0.45">
      <c r="A19" s="1325"/>
      <c r="C19" s="3780"/>
      <c r="D19" s="3780"/>
      <c r="E19" s="3780"/>
      <c r="F19" s="3780"/>
      <c r="G19" s="3780"/>
      <c r="H19" s="3780"/>
      <c r="I19" s="3780"/>
      <c r="J19" s="3780"/>
      <c r="K19" s="3780"/>
      <c r="L19" s="3780"/>
      <c r="M19" s="3780"/>
      <c r="N19" s="3780"/>
      <c r="O19" s="1398"/>
    </row>
    <row r="20" spans="1:15" s="1260" customFormat="1" ht="18.600000000000001" x14ac:dyDescent="0.45">
      <c r="A20" s="1325"/>
      <c r="C20" s="1299"/>
    </row>
    <row r="21" spans="1:15" x14ac:dyDescent="0.45">
      <c r="A21" s="853"/>
    </row>
    <row r="22" spans="1:15" x14ac:dyDescent="0.45">
      <c r="A22" s="690"/>
      <c r="B22" s="689"/>
      <c r="C22" s="689"/>
      <c r="D22" s="689"/>
      <c r="E22" s="689"/>
      <c r="F22" s="689"/>
      <c r="G22" s="689"/>
      <c r="H22" s="689"/>
      <c r="I22" s="689"/>
      <c r="J22" s="689"/>
      <c r="K22" s="689"/>
      <c r="L22" s="689"/>
      <c r="M22" s="689"/>
      <c r="N22" s="689"/>
      <c r="O22" s="689"/>
    </row>
    <row r="23" spans="1:15" x14ac:dyDescent="0.45">
      <c r="A23" s="690"/>
      <c r="B23" s="689"/>
      <c r="C23" s="689"/>
      <c r="D23" s="689"/>
      <c r="E23" s="689"/>
      <c r="F23" s="689"/>
      <c r="G23" s="689"/>
      <c r="H23" s="689"/>
      <c r="I23" s="689"/>
      <c r="J23" s="689"/>
      <c r="K23" s="689"/>
      <c r="L23" s="689"/>
      <c r="M23" s="689"/>
      <c r="N23" s="689"/>
      <c r="O23" s="689"/>
    </row>
    <row r="24" spans="1:15" x14ac:dyDescent="0.45">
      <c r="A24" s="690"/>
      <c r="B24" s="689"/>
      <c r="C24" s="689"/>
      <c r="D24" s="689"/>
      <c r="E24" s="689"/>
      <c r="F24" s="689"/>
      <c r="G24" s="689"/>
      <c r="H24" s="689"/>
      <c r="I24" s="689"/>
      <c r="J24" s="689"/>
      <c r="K24" s="689"/>
      <c r="L24" s="689"/>
      <c r="M24" s="689"/>
      <c r="N24" s="689"/>
      <c r="O24" s="689"/>
    </row>
    <row r="25" spans="1:15" x14ac:dyDescent="0.45">
      <c r="A25" s="690"/>
      <c r="B25" s="689"/>
      <c r="C25" s="689"/>
      <c r="D25" s="689"/>
      <c r="E25" s="689"/>
      <c r="F25" s="689"/>
      <c r="G25" s="689"/>
      <c r="H25" s="689"/>
      <c r="I25" s="689"/>
      <c r="J25" s="689"/>
      <c r="K25" s="689"/>
      <c r="L25" s="689"/>
      <c r="M25" s="689"/>
      <c r="N25" s="689"/>
      <c r="O25" s="689"/>
    </row>
    <row r="26" spans="1:15" x14ac:dyDescent="0.45">
      <c r="A26" s="690"/>
      <c r="B26" s="689"/>
      <c r="C26" s="689"/>
      <c r="D26" s="689"/>
      <c r="E26" s="689"/>
      <c r="F26" s="689"/>
      <c r="G26" s="689"/>
      <c r="H26" s="689"/>
      <c r="I26" s="689"/>
      <c r="J26" s="689"/>
      <c r="K26" s="689"/>
      <c r="L26" s="689"/>
      <c r="M26" s="689"/>
      <c r="N26" s="689"/>
      <c r="O26" s="689"/>
    </row>
    <row r="27" spans="1:15" x14ac:dyDescent="0.45">
      <c r="A27" s="3194" t="s">
        <v>6668</v>
      </c>
      <c r="B27" s="3194"/>
      <c r="C27" s="3194"/>
      <c r="D27" s="3194"/>
      <c r="E27" s="3194"/>
      <c r="F27" s="3194"/>
      <c r="G27" s="3194"/>
      <c r="H27" s="3194"/>
      <c r="I27" s="3194"/>
      <c r="J27" s="3194"/>
      <c r="K27" s="3194"/>
      <c r="L27" s="3194"/>
      <c r="M27" s="3194"/>
      <c r="N27" s="3194"/>
      <c r="O27" s="3194"/>
    </row>
    <row r="28" spans="1:15" x14ac:dyDescent="0.45">
      <c r="A28" s="853"/>
    </row>
    <row r="29" spans="1:15" x14ac:dyDescent="0.45">
      <c r="A29" s="853"/>
    </row>
    <row r="30" spans="1:15" x14ac:dyDescent="0.45">
      <c r="A30" s="853"/>
    </row>
    <row r="31" spans="1:15" x14ac:dyDescent="0.45">
      <c r="A31" s="853"/>
    </row>
    <row r="32" spans="1:15" x14ac:dyDescent="0.45">
      <c r="A32" s="853"/>
    </row>
  </sheetData>
  <mergeCells count="12">
    <mergeCell ref="A27:O27"/>
    <mergeCell ref="C13:N19"/>
    <mergeCell ref="A6:B6"/>
    <mergeCell ref="C6:P6"/>
    <mergeCell ref="C9:P10"/>
    <mergeCell ref="A5:B5"/>
    <mergeCell ref="C5:P5"/>
    <mergeCell ref="C1:D1"/>
    <mergeCell ref="A3:B3"/>
    <mergeCell ref="C3:P3"/>
    <mergeCell ref="A4:B4"/>
    <mergeCell ref="C4:P4"/>
  </mergeCells>
  <hyperlinks>
    <hyperlink ref="A1" location="'ODS 9.'!A1" display="REGRESAR" xr:uid="{00000000-0004-0000-1701-000000000000}"/>
    <hyperlink ref="C1:D1" location="'Metadato 9.a.1'!A1" display="VER METADATO" xr:uid="{00000000-0004-0000-1701-000001000000}"/>
  </hyperlinks>
  <pageMargins left="0.7" right="0.7" top="0.75" bottom="0.75" header="0.3" footer="0.3"/>
  <drawing r:id="rId1"/>
</worksheet>
</file>

<file path=xl/worksheets/sheet2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1-000000000000}">
  <sheetPr codeName="Hoja277">
    <tabColor theme="0" tint="-0.499984740745262"/>
  </sheetPr>
  <dimension ref="A1:F36"/>
  <sheetViews>
    <sheetView showGridLines="0" zoomScaleNormal="100" workbookViewId="0">
      <pane ySplit="1" topLeftCell="A2" activePane="bottomLeft" state="frozen"/>
      <selection pane="bottomLeft" activeCell="B10" sqref="B10:D10"/>
    </sheetView>
  </sheetViews>
  <sheetFormatPr baseColWidth="10" defaultColWidth="11.44140625" defaultRowHeight="17.399999999999999" x14ac:dyDescent="0.3"/>
  <cols>
    <col min="1" max="1" width="11.44140625" style="1305"/>
    <col min="2" max="2" width="26.44140625" style="1305" customWidth="1"/>
    <col min="3" max="3" width="24" style="1305" customWidth="1"/>
    <col min="4" max="4" width="85.77734375" style="1305" customWidth="1"/>
    <col min="5" max="5" width="11.44140625" style="1305"/>
    <col min="6" max="6" width="7.21875" style="1305" customWidth="1"/>
    <col min="7" max="16384" width="11.44140625" style="1305"/>
  </cols>
  <sheetData>
    <row r="1" spans="1:6" x14ac:dyDescent="0.3">
      <c r="B1" s="481" t="s">
        <v>337</v>
      </c>
    </row>
    <row r="2" spans="1:6" ht="18" thickBot="1" x14ac:dyDescent="0.35"/>
    <row r="3" spans="1:6" ht="23.25" customHeight="1" thickBot="1" x14ac:dyDescent="0.35">
      <c r="B3" s="3901" t="s">
        <v>370</v>
      </c>
      <c r="C3" s="3901"/>
      <c r="D3" s="3901"/>
      <c r="F3" s="1267" t="s">
        <v>498</v>
      </c>
    </row>
    <row r="4" spans="1:6" ht="34.799999999999997" x14ac:dyDescent="0.3">
      <c r="A4" s="1306"/>
      <c r="B4" s="3142" t="s">
        <v>449</v>
      </c>
      <c r="C4" s="3142"/>
      <c r="D4" s="44" t="s">
        <v>32</v>
      </c>
    </row>
    <row r="5" spans="1:6" ht="52.2" x14ac:dyDescent="0.3">
      <c r="B5" s="3142" t="s">
        <v>373</v>
      </c>
      <c r="C5" s="3142"/>
      <c r="D5" s="44" t="s">
        <v>107</v>
      </c>
    </row>
    <row r="6" spans="1:6" x14ac:dyDescent="0.3">
      <c r="B6" s="3142" t="s">
        <v>374</v>
      </c>
      <c r="C6" s="3142"/>
      <c r="D6" s="45" t="s">
        <v>1612</v>
      </c>
    </row>
    <row r="7" spans="1:6" ht="33.75" customHeight="1" x14ac:dyDescent="0.3">
      <c r="B7" s="3143" t="s">
        <v>375</v>
      </c>
      <c r="C7" s="3143"/>
      <c r="D7" s="46" t="s">
        <v>4067</v>
      </c>
    </row>
    <row r="8" spans="1:6" x14ac:dyDescent="0.3">
      <c r="B8" s="3144" t="s">
        <v>2480</v>
      </c>
      <c r="C8" s="3145"/>
      <c r="D8" s="1266" t="s">
        <v>2600</v>
      </c>
    </row>
    <row r="9" spans="1:6" x14ac:dyDescent="0.45">
      <c r="B9" s="178"/>
      <c r="C9" s="178"/>
      <c r="D9" s="178"/>
    </row>
    <row r="10" spans="1:6" ht="23.25" customHeight="1" x14ac:dyDescent="0.3">
      <c r="B10" s="3901" t="s">
        <v>376</v>
      </c>
      <c r="C10" s="3901"/>
      <c r="D10" s="3901"/>
    </row>
    <row r="11" spans="1:6" x14ac:dyDescent="0.3">
      <c r="B11" s="3185" t="s">
        <v>377</v>
      </c>
      <c r="C11" s="3156"/>
      <c r="D11" s="44"/>
    </row>
    <row r="12" spans="1:6" ht="15" customHeight="1" x14ac:dyDescent="0.3">
      <c r="B12" s="3143" t="s">
        <v>379</v>
      </c>
      <c r="C12" s="3143"/>
      <c r="D12" s="661"/>
    </row>
    <row r="13" spans="1:6" x14ac:dyDescent="0.3">
      <c r="B13" s="3142" t="s">
        <v>380</v>
      </c>
      <c r="C13" s="3142"/>
      <c r="D13" s="603"/>
    </row>
    <row r="14" spans="1:6" x14ac:dyDescent="0.3">
      <c r="B14" s="3142" t="s">
        <v>381</v>
      </c>
      <c r="C14" s="3156"/>
      <c r="D14" s="603"/>
    </row>
    <row r="15" spans="1:6" x14ac:dyDescent="0.3">
      <c r="B15" s="3142" t="s">
        <v>382</v>
      </c>
      <c r="C15" s="3142"/>
      <c r="D15" s="44"/>
    </row>
    <row r="16" spans="1:6" x14ac:dyDescent="0.3">
      <c r="B16" s="3142" t="s">
        <v>383</v>
      </c>
      <c r="C16" s="3142"/>
      <c r="D16" s="44"/>
    </row>
    <row r="17" spans="2:4" x14ac:dyDescent="0.3">
      <c r="B17" s="3142" t="s">
        <v>384</v>
      </c>
      <c r="C17" s="3142"/>
      <c r="D17" s="57"/>
    </row>
    <row r="18" spans="2:4" x14ac:dyDescent="0.3">
      <c r="B18" s="3143" t="s">
        <v>386</v>
      </c>
      <c r="C18" s="3143"/>
      <c r="D18" s="44"/>
    </row>
    <row r="19" spans="2:4" ht="15" customHeight="1" x14ac:dyDescent="0.3">
      <c r="B19" s="3144" t="s">
        <v>387</v>
      </c>
      <c r="C19" s="3145"/>
      <c r="D19" s="57"/>
    </row>
    <row r="20" spans="2:4" x14ac:dyDescent="0.3">
      <c r="B20" s="3142" t="s">
        <v>388</v>
      </c>
      <c r="C20" s="3142"/>
      <c r="D20" s="44"/>
    </row>
    <row r="21" spans="2:4" x14ac:dyDescent="0.3">
      <c r="B21" s="3146" t="s">
        <v>390</v>
      </c>
      <c r="C21" s="54" t="s">
        <v>391</v>
      </c>
      <c r="D21" s="44"/>
    </row>
    <row r="22" spans="2:4" x14ac:dyDescent="0.3">
      <c r="B22" s="3147"/>
      <c r="C22" s="577" t="s">
        <v>393</v>
      </c>
      <c r="D22" s="57"/>
    </row>
    <row r="23" spans="2:4" x14ac:dyDescent="0.3">
      <c r="B23" s="3142" t="s">
        <v>395</v>
      </c>
      <c r="C23" s="3142"/>
      <c r="D23" s="44"/>
    </row>
    <row r="24" spans="2:4" x14ac:dyDescent="0.3">
      <c r="B24" s="3142" t="s">
        <v>397</v>
      </c>
      <c r="C24" s="3142"/>
      <c r="D24" s="44"/>
    </row>
    <row r="25" spans="2:4" x14ac:dyDescent="0.3">
      <c r="B25" s="3142" t="s">
        <v>399</v>
      </c>
      <c r="C25" s="3142"/>
      <c r="D25" s="57"/>
    </row>
    <row r="26" spans="2:4" ht="15" customHeight="1" x14ac:dyDescent="0.3">
      <c r="B26" s="3143" t="s">
        <v>401</v>
      </c>
      <c r="C26" s="3143"/>
      <c r="D26" s="44"/>
    </row>
    <row r="27" spans="2:4" x14ac:dyDescent="0.3">
      <c r="B27" s="3149" t="s">
        <v>403</v>
      </c>
      <c r="C27" s="3150"/>
      <c r="D27" s="44"/>
    </row>
    <row r="28" spans="2:4" ht="69.599999999999994" x14ac:dyDescent="0.3">
      <c r="B28" s="578" t="s">
        <v>404</v>
      </c>
      <c r="C28" s="579"/>
      <c r="D28" s="57" t="s">
        <v>1679</v>
      </c>
    </row>
    <row r="29" spans="2:4" x14ac:dyDescent="0.3">
      <c r="B29" s="3151" t="s">
        <v>405</v>
      </c>
      <c r="C29" s="3152"/>
      <c r="D29" s="61"/>
    </row>
    <row r="30" spans="2:4" x14ac:dyDescent="0.3">
      <c r="B30" s="62"/>
      <c r="C30" s="62"/>
      <c r="D30" s="63"/>
    </row>
    <row r="31" spans="2:4" ht="23.25" customHeight="1" x14ac:dyDescent="0.3">
      <c r="B31" s="3901" t="s">
        <v>406</v>
      </c>
      <c r="C31" s="3901"/>
      <c r="D31" s="3901"/>
    </row>
    <row r="32" spans="2:4" x14ac:dyDescent="0.3">
      <c r="B32" s="3149" t="s">
        <v>407</v>
      </c>
      <c r="C32" s="3150"/>
      <c r="D32" s="57"/>
    </row>
    <row r="33" spans="2:4" x14ac:dyDescent="0.3">
      <c r="B33" s="3149" t="s">
        <v>409</v>
      </c>
      <c r="C33" s="3150"/>
      <c r="D33" s="57"/>
    </row>
    <row r="34" spans="2:4" x14ac:dyDescent="0.3">
      <c r="B34" s="3149" t="s">
        <v>411</v>
      </c>
      <c r="C34" s="3150"/>
      <c r="D34" s="83"/>
    </row>
    <row r="35" spans="2:4" x14ac:dyDescent="0.3">
      <c r="B35" s="3149" t="s">
        <v>413</v>
      </c>
      <c r="C35" s="3150"/>
      <c r="D35" s="157"/>
    </row>
    <row r="36" spans="2:4" x14ac:dyDescent="0.3">
      <c r="B36" s="3149" t="s">
        <v>415</v>
      </c>
      <c r="C36" s="3150"/>
      <c r="D36" s="57"/>
    </row>
  </sheetData>
  <mergeCells count="30">
    <mergeCell ref="B16:C16"/>
    <mergeCell ref="B3:D3"/>
    <mergeCell ref="B4:C4"/>
    <mergeCell ref="B5:C5"/>
    <mergeCell ref="B6:C6"/>
    <mergeCell ref="B7:C7"/>
    <mergeCell ref="B10:D10"/>
    <mergeCell ref="B11:C11"/>
    <mergeCell ref="B12:C12"/>
    <mergeCell ref="B13:C13"/>
    <mergeCell ref="B14:C14"/>
    <mergeCell ref="B15:C15"/>
    <mergeCell ref="B8:C8"/>
    <mergeCell ref="B31:D31"/>
    <mergeCell ref="B17:C17"/>
    <mergeCell ref="B18:C18"/>
    <mergeCell ref="B19:C19"/>
    <mergeCell ref="B20:C20"/>
    <mergeCell ref="B21:B22"/>
    <mergeCell ref="B23:C23"/>
    <mergeCell ref="B24:C24"/>
    <mergeCell ref="B25:C25"/>
    <mergeCell ref="B26:C26"/>
    <mergeCell ref="B27:C27"/>
    <mergeCell ref="B29:C29"/>
    <mergeCell ref="B32:C32"/>
    <mergeCell ref="B33:C33"/>
    <mergeCell ref="B34:C34"/>
    <mergeCell ref="B35:C35"/>
    <mergeCell ref="B36:C36"/>
  </mergeCells>
  <dataValidations count="7">
    <dataValidation type="list" allowBlank="1" showInputMessage="1" showErrorMessage="1" sqref="D25" xr:uid="{00000000-0002-0000-1801-000000000000}">
      <formula1>Tipo_operación</formula1>
    </dataValidation>
    <dataValidation type="list" allowBlank="1" showInputMessage="1" showErrorMessage="1" sqref="D14" xr:uid="{00000000-0002-0000-1801-000001000000}">
      <formula1>Tipo_indicador</formula1>
    </dataValidation>
    <dataValidation type="list" allowBlank="1" showInputMessage="1" showErrorMessage="1" sqref="D7" xr:uid="{00000000-0002-0000-1801-000002000000}">
      <formula1>Nombre_indicador_ODS</formula1>
    </dataValidation>
    <dataValidation type="list" allowBlank="1" showInputMessage="1" showErrorMessage="1" sqref="D6" xr:uid="{00000000-0002-0000-1801-000003000000}">
      <formula1>Numero_indicador</formula1>
    </dataValidation>
    <dataValidation type="list" allowBlank="1" showInputMessage="1" showErrorMessage="1" sqref="D5" xr:uid="{00000000-0002-0000-1801-000004000000}">
      <formula1>Metas_ODS</formula1>
    </dataValidation>
    <dataValidation type="list" allowBlank="1" showInputMessage="1" showErrorMessage="1" sqref="D4" xr:uid="{00000000-0002-0000-1801-000005000000}">
      <formula1>ODS</formula1>
    </dataValidation>
    <dataValidation allowBlank="1" showDropDown="1" showInputMessage="1" showErrorMessage="1" sqref="D13" xr:uid="{00000000-0002-0000-1801-000006000000}"/>
  </dataValidations>
  <hyperlinks>
    <hyperlink ref="B1" location="'9.a.1'!A1" display="REGRESAR" xr:uid="{00000000-0004-0000-1801-000000000000}"/>
    <hyperlink ref="D8" r:id="rId1" xr:uid="{00000000-0004-0000-1801-000001000000}"/>
  </hyperlinks>
  <pageMargins left="0.7" right="0.7" top="0.75" bottom="0.75" header="0.3" footer="0.3"/>
</worksheet>
</file>

<file path=xl/worksheets/sheet2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1-000000000000}">
  <sheetPr codeName="Hoja278"/>
  <dimension ref="A1:Q33"/>
  <sheetViews>
    <sheetView showGridLines="0" workbookViewId="0">
      <pane ySplit="1" topLeftCell="A2" activePane="bottomLeft" state="frozen"/>
      <selection activeCell="B1" sqref="B1"/>
      <selection pane="bottomLeft"/>
    </sheetView>
  </sheetViews>
  <sheetFormatPr baseColWidth="10" defaultColWidth="11.44140625" defaultRowHeight="17.399999999999999" x14ac:dyDescent="0.45"/>
  <cols>
    <col min="1" max="2" width="15.21875" style="178" customWidth="1"/>
    <col min="3" max="3" width="13.5546875" style="178" customWidth="1"/>
    <col min="4" max="4" width="17.5546875" style="178" customWidth="1"/>
    <col min="5" max="5" width="17.77734375" style="178" customWidth="1"/>
    <col min="6" max="16384" width="11.44140625" style="178"/>
  </cols>
  <sheetData>
    <row r="1" spans="1:17" s="1260" customFormat="1" ht="18.600000000000001" x14ac:dyDescent="0.45">
      <c r="A1" s="576" t="s">
        <v>337</v>
      </c>
      <c r="C1" s="3119" t="s">
        <v>430</v>
      </c>
      <c r="D1" s="3119"/>
    </row>
    <row r="2" spans="1:17" s="1260" customFormat="1" ht="18.600000000000001" x14ac:dyDescent="0.45"/>
    <row r="3" spans="1:17" s="1260" customFormat="1" ht="18.600000000000001" x14ac:dyDescent="0.45">
      <c r="A3" s="3897" t="s">
        <v>339</v>
      </c>
      <c r="B3" s="3900"/>
      <c r="C3" s="3897" t="s">
        <v>1615</v>
      </c>
      <c r="D3" s="3903"/>
      <c r="E3" s="3903"/>
      <c r="F3" s="3903"/>
      <c r="G3" s="3903"/>
      <c r="H3" s="3903"/>
      <c r="I3" s="3903"/>
      <c r="J3" s="3903"/>
      <c r="K3" s="3903"/>
      <c r="L3" s="3903"/>
      <c r="M3" s="3903"/>
      <c r="N3" s="3903"/>
      <c r="O3" s="3903"/>
      <c r="P3" s="3903"/>
      <c r="Q3" s="3903"/>
    </row>
    <row r="4" spans="1:17" s="1260" customFormat="1" ht="41.4" customHeight="1" x14ac:dyDescent="0.45">
      <c r="A4" s="3897" t="s">
        <v>340</v>
      </c>
      <c r="B4" s="3898"/>
      <c r="C4" s="3897" t="s">
        <v>108</v>
      </c>
      <c r="D4" s="3899"/>
      <c r="E4" s="3899"/>
      <c r="F4" s="3899"/>
      <c r="G4" s="3899"/>
      <c r="H4" s="3899"/>
      <c r="I4" s="3899"/>
      <c r="J4" s="3899"/>
      <c r="K4" s="3899"/>
      <c r="L4" s="3899"/>
      <c r="M4" s="3899"/>
      <c r="N4" s="3899"/>
      <c r="O4" s="3899"/>
      <c r="P4" s="3899"/>
      <c r="Q4" s="3899"/>
    </row>
    <row r="5" spans="1:17" s="1260" customFormat="1" ht="18.600000000000001" x14ac:dyDescent="0.45">
      <c r="A5" s="3897" t="s">
        <v>341</v>
      </c>
      <c r="B5" s="3898"/>
      <c r="C5" s="3897" t="s">
        <v>4068</v>
      </c>
      <c r="D5" s="3899"/>
      <c r="E5" s="3899"/>
      <c r="F5" s="3899"/>
      <c r="G5" s="3899"/>
      <c r="H5" s="3899"/>
      <c r="I5" s="3899"/>
      <c r="J5" s="3899"/>
      <c r="K5" s="3899"/>
      <c r="L5" s="3899"/>
      <c r="M5" s="3899"/>
      <c r="N5" s="3899"/>
      <c r="O5" s="3899"/>
      <c r="P5" s="3899"/>
      <c r="Q5" s="3899"/>
    </row>
    <row r="6" spans="1:17" s="1260" customFormat="1" ht="18.600000000000001" x14ac:dyDescent="0.45">
      <c r="A6" s="3897" t="s">
        <v>417</v>
      </c>
      <c r="B6" s="3898"/>
      <c r="C6" s="3897" t="s">
        <v>5177</v>
      </c>
      <c r="D6" s="3899"/>
      <c r="E6" s="3899"/>
      <c r="F6" s="3899"/>
      <c r="G6" s="3899"/>
      <c r="H6" s="3899"/>
      <c r="I6" s="3899"/>
      <c r="J6" s="3899"/>
      <c r="K6" s="3899"/>
      <c r="L6" s="3899"/>
      <c r="M6" s="3899"/>
      <c r="N6" s="3899"/>
      <c r="O6" s="3899"/>
      <c r="P6" s="3899"/>
      <c r="Q6" s="3899"/>
    </row>
    <row r="7" spans="1:17" s="1260" customFormat="1" ht="18.600000000000001" x14ac:dyDescent="0.45"/>
    <row r="8" spans="1:17" s="1260" customFormat="1" ht="18.600000000000001" x14ac:dyDescent="0.45"/>
    <row r="9" spans="1:17" s="1260" customFormat="1" ht="75.599999999999994" customHeight="1" x14ac:dyDescent="0.45">
      <c r="C9" s="3329" t="s">
        <v>5177</v>
      </c>
      <c r="D9" s="3329"/>
      <c r="G9" s="3137" t="s">
        <v>6712</v>
      </c>
      <c r="H9" s="3137"/>
      <c r="I9" s="3137"/>
      <c r="J9" s="3137"/>
      <c r="K9" s="3137"/>
      <c r="L9" s="3137"/>
    </row>
    <row r="10" spans="1:17" x14ac:dyDescent="0.45">
      <c r="A10" s="677"/>
      <c r="C10" s="1651" t="s">
        <v>343</v>
      </c>
      <c r="D10" s="1651" t="s">
        <v>519</v>
      </c>
    </row>
    <row r="11" spans="1:17" x14ac:dyDescent="0.45">
      <c r="A11" s="1069"/>
      <c r="C11" s="827">
        <v>2010</v>
      </c>
      <c r="D11" s="827">
        <v>1.88</v>
      </c>
    </row>
    <row r="12" spans="1:17" x14ac:dyDescent="0.45">
      <c r="A12" s="1665"/>
      <c r="C12" s="1526">
        <v>2011</v>
      </c>
      <c r="D12" s="827">
        <v>1.81</v>
      </c>
    </row>
    <row r="13" spans="1:17" x14ac:dyDescent="0.45">
      <c r="A13" s="1069"/>
      <c r="C13" s="827">
        <v>2012</v>
      </c>
      <c r="D13" s="827">
        <v>1.98</v>
      </c>
    </row>
    <row r="14" spans="1:17" x14ac:dyDescent="0.45">
      <c r="A14" s="1069"/>
      <c r="C14" s="827">
        <v>2013</v>
      </c>
      <c r="D14" s="827">
        <v>2.0099999999999998</v>
      </c>
    </row>
    <row r="15" spans="1:17" x14ac:dyDescent="0.45">
      <c r="A15" s="677"/>
      <c r="C15" s="1526">
        <v>2014</v>
      </c>
      <c r="D15" s="853">
        <v>2.58</v>
      </c>
    </row>
    <row r="16" spans="1:17" x14ac:dyDescent="0.45">
      <c r="A16" s="672"/>
      <c r="C16" s="827">
        <v>2015</v>
      </c>
      <c r="D16" s="827">
        <v>2.15</v>
      </c>
    </row>
    <row r="17" spans="1:13" x14ac:dyDescent="0.45">
      <c r="A17" s="672"/>
      <c r="C17" s="827">
        <v>2016</v>
      </c>
      <c r="D17" s="1440">
        <v>2.16</v>
      </c>
    </row>
    <row r="18" spans="1:13" x14ac:dyDescent="0.45">
      <c r="A18" s="853"/>
      <c r="C18" s="1076">
        <v>2017</v>
      </c>
      <c r="D18" s="1076">
        <v>2.38</v>
      </c>
    </row>
    <row r="19" spans="1:13" x14ac:dyDescent="0.45">
      <c r="A19" s="853"/>
      <c r="C19" s="2840">
        <v>2018</v>
      </c>
      <c r="D19" s="2840">
        <v>2.67</v>
      </c>
    </row>
    <row r="20" spans="1:13" ht="18.600000000000001" x14ac:dyDescent="0.45">
      <c r="A20" s="853"/>
      <c r="C20" s="2839" t="s">
        <v>6700</v>
      </c>
      <c r="D20" s="2850"/>
    </row>
    <row r="21" spans="1:13" x14ac:dyDescent="0.45">
      <c r="A21" s="853"/>
      <c r="C21" s="2850">
        <v>2020</v>
      </c>
      <c r="D21" s="2850">
        <v>2.17</v>
      </c>
      <c r="G21" s="2849" t="s">
        <v>6711</v>
      </c>
    </row>
    <row r="22" spans="1:13" ht="17.399999999999999" customHeight="1" x14ac:dyDescent="0.45">
      <c r="A22" s="853"/>
      <c r="C22" s="830">
        <v>2021</v>
      </c>
      <c r="D22" s="830">
        <v>2.41</v>
      </c>
      <c r="G22" s="3778" t="s">
        <v>6713</v>
      </c>
      <c r="H22" s="3778"/>
      <c r="I22" s="3778"/>
      <c r="J22" s="3778"/>
      <c r="K22" s="3778"/>
      <c r="L22" s="3778"/>
      <c r="M22" s="3778"/>
    </row>
    <row r="23" spans="1:13" x14ac:dyDescent="0.45">
      <c r="A23" s="853"/>
      <c r="C23" s="2849" t="s">
        <v>6711</v>
      </c>
      <c r="G23" s="3778"/>
      <c r="H23" s="3778"/>
      <c r="I23" s="3778"/>
      <c r="J23" s="3778"/>
      <c r="K23" s="3778"/>
      <c r="L23" s="3778"/>
      <c r="M23" s="3778"/>
    </row>
    <row r="24" spans="1:13" x14ac:dyDescent="0.45">
      <c r="A24" s="853"/>
      <c r="C24" s="3515" t="s">
        <v>6713</v>
      </c>
      <c r="D24" s="3515"/>
      <c r="E24" s="3515"/>
      <c r="G24" s="3778"/>
      <c r="H24" s="3778"/>
      <c r="I24" s="3778"/>
      <c r="J24" s="3778"/>
      <c r="K24" s="3778"/>
      <c r="L24" s="3778"/>
      <c r="M24" s="3778"/>
    </row>
    <row r="25" spans="1:13" ht="27.75" customHeight="1" x14ac:dyDescent="0.45">
      <c r="A25" s="853"/>
      <c r="C25" s="3515"/>
      <c r="D25" s="3515"/>
      <c r="E25" s="3515"/>
    </row>
    <row r="26" spans="1:13" x14ac:dyDescent="0.45">
      <c r="A26" s="853"/>
      <c r="C26" s="3515"/>
      <c r="D26" s="3515"/>
      <c r="E26" s="3515"/>
    </row>
    <row r="27" spans="1:13" x14ac:dyDescent="0.45">
      <c r="A27" s="853"/>
    </row>
    <row r="28" spans="1:13" x14ac:dyDescent="0.45">
      <c r="A28" s="853"/>
    </row>
    <row r="29" spans="1:13" x14ac:dyDescent="0.45">
      <c r="A29" s="853"/>
    </row>
    <row r="30" spans="1:13" x14ac:dyDescent="0.45">
      <c r="A30" s="853"/>
    </row>
    <row r="31" spans="1:13" x14ac:dyDescent="0.45">
      <c r="A31" s="853"/>
    </row>
    <row r="32" spans="1:13" x14ac:dyDescent="0.45">
      <c r="A32" s="853"/>
    </row>
    <row r="33" spans="1:1" x14ac:dyDescent="0.45">
      <c r="A33" s="853"/>
    </row>
  </sheetData>
  <mergeCells count="13">
    <mergeCell ref="A5:B5"/>
    <mergeCell ref="C5:Q5"/>
    <mergeCell ref="C1:D1"/>
    <mergeCell ref="A3:B3"/>
    <mergeCell ref="C3:Q3"/>
    <mergeCell ref="A4:B4"/>
    <mergeCell ref="C4:Q4"/>
    <mergeCell ref="C24:E26"/>
    <mergeCell ref="G22:M24"/>
    <mergeCell ref="A6:B6"/>
    <mergeCell ref="C6:Q6"/>
    <mergeCell ref="C9:D9"/>
    <mergeCell ref="G9:L9"/>
  </mergeCells>
  <hyperlinks>
    <hyperlink ref="A1" location="'ODS 9.'!A1" display="REGRESAR" xr:uid="{00000000-0004-0000-1901-000000000000}"/>
    <hyperlink ref="C1:D1" location="'Metadato 9.b.1'!A1" display="VER METADATO" xr:uid="{00000000-0004-0000-1901-000001000000}"/>
  </hyperlinks>
  <pageMargins left="0.7" right="0.7" top="0.75" bottom="0.75" header="0.3" footer="0.3"/>
  <pageSetup orientation="portrait" r:id="rId1"/>
  <drawing r:id="rId2"/>
</worksheet>
</file>

<file path=xl/worksheets/sheet2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1-000000000000}">
  <sheetPr codeName="Hoja279">
    <tabColor theme="0" tint="-0.499984740745262"/>
  </sheetPr>
  <dimension ref="A1:F36"/>
  <sheetViews>
    <sheetView showGridLines="0" zoomScaleNormal="100" workbookViewId="0">
      <pane ySplit="1" topLeftCell="A2" activePane="bottomLeft" state="frozen"/>
      <selection pane="bottomLeft" activeCell="D4" sqref="D4"/>
    </sheetView>
  </sheetViews>
  <sheetFormatPr baseColWidth="10" defaultColWidth="11.44140625" defaultRowHeight="17.399999999999999" x14ac:dyDescent="0.3"/>
  <cols>
    <col min="1" max="1" width="11.44140625" style="1305"/>
    <col min="2" max="2" width="26.44140625" style="1305" customWidth="1"/>
    <col min="3" max="3" width="24" style="1305" customWidth="1"/>
    <col min="4" max="4" width="85.77734375" style="1305" customWidth="1"/>
    <col min="5" max="5" width="11.44140625" style="1305"/>
    <col min="6" max="6" width="7.21875" style="1305" customWidth="1"/>
    <col min="7" max="16384" width="11.44140625" style="1305"/>
  </cols>
  <sheetData>
    <row r="1" spans="1:6" x14ac:dyDescent="0.3">
      <c r="B1" s="481" t="s">
        <v>337</v>
      </c>
    </row>
    <row r="2" spans="1:6" ht="18" thickBot="1" x14ac:dyDescent="0.35"/>
    <row r="3" spans="1:6" ht="23.25" customHeight="1" thickBot="1" x14ac:dyDescent="0.35">
      <c r="B3" s="3901" t="s">
        <v>370</v>
      </c>
      <c r="C3" s="3901"/>
      <c r="D3" s="3901"/>
      <c r="F3" s="1356" t="s">
        <v>471</v>
      </c>
    </row>
    <row r="4" spans="1:6" ht="22.2" customHeight="1" x14ac:dyDescent="0.3">
      <c r="A4" s="1306"/>
      <c r="B4" s="3142" t="s">
        <v>449</v>
      </c>
      <c r="C4" s="3142"/>
      <c r="D4" s="44" t="s">
        <v>32</v>
      </c>
    </row>
    <row r="5" spans="1:6" ht="52.2" x14ac:dyDescent="0.3">
      <c r="B5" s="3142" t="s">
        <v>373</v>
      </c>
      <c r="C5" s="3142"/>
      <c r="D5" s="44" t="s">
        <v>108</v>
      </c>
    </row>
    <row r="6" spans="1:6" x14ac:dyDescent="0.3">
      <c r="B6" s="3142" t="s">
        <v>374</v>
      </c>
      <c r="C6" s="3142"/>
      <c r="D6" s="45" t="s">
        <v>1613</v>
      </c>
    </row>
    <row r="7" spans="1:6" x14ac:dyDescent="0.3">
      <c r="B7" s="3143" t="s">
        <v>375</v>
      </c>
      <c r="C7" s="3143"/>
      <c r="D7" s="46" t="s">
        <v>4068</v>
      </c>
    </row>
    <row r="8" spans="1:6" x14ac:dyDescent="0.3">
      <c r="B8" s="3143" t="s">
        <v>2480</v>
      </c>
      <c r="C8" s="3143"/>
      <c r="D8" s="1266" t="s">
        <v>2601</v>
      </c>
    </row>
    <row r="9" spans="1:6" x14ac:dyDescent="0.45">
      <c r="B9" s="178"/>
      <c r="C9" s="178"/>
      <c r="D9" s="178"/>
    </row>
    <row r="10" spans="1:6" ht="23.25" customHeight="1" x14ac:dyDescent="0.3">
      <c r="B10" s="3901" t="s">
        <v>376</v>
      </c>
      <c r="C10" s="3901"/>
      <c r="D10" s="3901"/>
    </row>
    <row r="11" spans="1:6" x14ac:dyDescent="0.3">
      <c r="B11" s="3185" t="s">
        <v>377</v>
      </c>
      <c r="C11" s="3156"/>
      <c r="D11" s="44" t="s">
        <v>774</v>
      </c>
    </row>
    <row r="12" spans="1:6" ht="15" customHeight="1" x14ac:dyDescent="0.3">
      <c r="B12" s="3143" t="s">
        <v>379</v>
      </c>
      <c r="C12" s="3143"/>
      <c r="D12" s="661" t="s">
        <v>1680</v>
      </c>
    </row>
    <row r="13" spans="1:6" x14ac:dyDescent="0.3">
      <c r="B13" s="3142" t="s">
        <v>380</v>
      </c>
      <c r="C13" s="3142"/>
      <c r="D13" s="57" t="s">
        <v>1613</v>
      </c>
    </row>
    <row r="14" spans="1:6" x14ac:dyDescent="0.3">
      <c r="B14" s="3142" t="s">
        <v>381</v>
      </c>
      <c r="C14" s="3156"/>
      <c r="D14" s="603" t="s">
        <v>18</v>
      </c>
    </row>
    <row r="15" spans="1:6" ht="139.19999999999999" x14ac:dyDescent="0.3">
      <c r="B15" s="3142" t="s">
        <v>382</v>
      </c>
      <c r="C15" s="3142"/>
      <c r="D15" s="83" t="s">
        <v>6269</v>
      </c>
    </row>
    <row r="16" spans="1:6" ht="39" customHeight="1" x14ac:dyDescent="0.3">
      <c r="B16" s="3142" t="s">
        <v>383</v>
      </c>
      <c r="C16" s="3142"/>
      <c r="D16" s="44"/>
    </row>
    <row r="17" spans="2:4" x14ac:dyDescent="0.3">
      <c r="B17" s="3142" t="s">
        <v>384</v>
      </c>
      <c r="C17" s="3142"/>
      <c r="D17" s="57" t="s">
        <v>519</v>
      </c>
    </row>
    <row r="18" spans="2:4" x14ac:dyDescent="0.3">
      <c r="B18" s="3143" t="s">
        <v>386</v>
      </c>
      <c r="C18" s="3143"/>
      <c r="D18" s="44"/>
    </row>
    <row r="19" spans="2:4" ht="34.799999999999997" x14ac:dyDescent="0.3">
      <c r="B19" s="3144" t="s">
        <v>387</v>
      </c>
      <c r="C19" s="3145"/>
      <c r="D19" s="57" t="s">
        <v>1681</v>
      </c>
    </row>
    <row r="20" spans="2:4" x14ac:dyDescent="0.3">
      <c r="B20" s="3142" t="s">
        <v>388</v>
      </c>
      <c r="C20" s="3142"/>
      <c r="D20" s="57" t="s">
        <v>424</v>
      </c>
    </row>
    <row r="21" spans="2:4" x14ac:dyDescent="0.3">
      <c r="B21" s="3146" t="s">
        <v>390</v>
      </c>
      <c r="C21" s="54" t="s">
        <v>391</v>
      </c>
      <c r="D21" s="44"/>
    </row>
    <row r="22" spans="2:4" x14ac:dyDescent="0.3">
      <c r="B22" s="3147"/>
      <c r="C22" s="577" t="s">
        <v>393</v>
      </c>
      <c r="D22" s="57" t="s">
        <v>433</v>
      </c>
    </row>
    <row r="23" spans="2:4" x14ac:dyDescent="0.3">
      <c r="B23" s="3142" t="s">
        <v>395</v>
      </c>
      <c r="C23" s="3142"/>
      <c r="D23" s="57" t="s">
        <v>586</v>
      </c>
    </row>
    <row r="24" spans="2:4" x14ac:dyDescent="0.3">
      <c r="B24" s="3142" t="s">
        <v>397</v>
      </c>
      <c r="C24" s="3142"/>
      <c r="D24" s="45" t="s">
        <v>1672</v>
      </c>
    </row>
    <row r="25" spans="2:4" x14ac:dyDescent="0.3">
      <c r="B25" s="3142" t="s">
        <v>399</v>
      </c>
      <c r="C25" s="3142"/>
      <c r="D25" s="57" t="s">
        <v>15</v>
      </c>
    </row>
    <row r="26" spans="2:4" ht="15" customHeight="1" x14ac:dyDescent="0.3">
      <c r="B26" s="3143" t="s">
        <v>401</v>
      </c>
      <c r="C26" s="3143"/>
      <c r="D26" s="45" t="s">
        <v>1673</v>
      </c>
    </row>
    <row r="27" spans="2:4" x14ac:dyDescent="0.3">
      <c r="B27" s="3149" t="s">
        <v>403</v>
      </c>
      <c r="C27" s="3150"/>
      <c r="D27" s="44"/>
    </row>
    <row r="28" spans="2:4" ht="34.799999999999997" x14ac:dyDescent="0.3">
      <c r="B28" s="578" t="s">
        <v>404</v>
      </c>
      <c r="C28" s="579"/>
      <c r="D28" s="57" t="s">
        <v>1682</v>
      </c>
    </row>
    <row r="29" spans="2:4" x14ac:dyDescent="0.3">
      <c r="B29" s="3151" t="s">
        <v>405</v>
      </c>
      <c r="C29" s="3152"/>
      <c r="D29" s="61"/>
    </row>
    <row r="30" spans="2:4" x14ac:dyDescent="0.3">
      <c r="B30" s="62"/>
      <c r="C30" s="62"/>
      <c r="D30" s="63"/>
    </row>
    <row r="31" spans="2:4" ht="23.25" customHeight="1" x14ac:dyDescent="0.3">
      <c r="B31" s="3901" t="s">
        <v>406</v>
      </c>
      <c r="C31" s="3901"/>
      <c r="D31" s="3901"/>
    </row>
    <row r="32" spans="2:4" x14ac:dyDescent="0.3">
      <c r="B32" s="3149" t="s">
        <v>407</v>
      </c>
      <c r="C32" s="3150"/>
      <c r="D32" s="45" t="s">
        <v>3244</v>
      </c>
    </row>
    <row r="33" spans="2:4" ht="19.5" customHeight="1" x14ac:dyDescent="0.3">
      <c r="B33" s="3149" t="s">
        <v>409</v>
      </c>
      <c r="C33" s="3150"/>
      <c r="D33" s="45" t="s">
        <v>5330</v>
      </c>
    </row>
    <row r="34" spans="2:4" x14ac:dyDescent="0.3">
      <c r="B34" s="3149" t="s">
        <v>411</v>
      </c>
      <c r="C34" s="3150"/>
      <c r="D34" s="45" t="s">
        <v>1672</v>
      </c>
    </row>
    <row r="35" spans="2:4" x14ac:dyDescent="0.3">
      <c r="B35" s="3149" t="s">
        <v>413</v>
      </c>
      <c r="C35" s="3150"/>
      <c r="D35" s="45" t="s">
        <v>1675</v>
      </c>
    </row>
    <row r="36" spans="2:4" x14ac:dyDescent="0.3">
      <c r="B36" s="3149" t="s">
        <v>415</v>
      </c>
      <c r="C36" s="3150"/>
      <c r="D36" s="1378" t="s">
        <v>5331</v>
      </c>
    </row>
  </sheetData>
  <mergeCells count="30">
    <mergeCell ref="B16:C16"/>
    <mergeCell ref="B3:D3"/>
    <mergeCell ref="B4:C4"/>
    <mergeCell ref="B5:C5"/>
    <mergeCell ref="B6:C6"/>
    <mergeCell ref="B7:C7"/>
    <mergeCell ref="B10:D10"/>
    <mergeCell ref="B11:C11"/>
    <mergeCell ref="B12:C12"/>
    <mergeCell ref="B13:C13"/>
    <mergeCell ref="B14:C14"/>
    <mergeCell ref="B15:C15"/>
    <mergeCell ref="B8:C8"/>
    <mergeCell ref="B31:D31"/>
    <mergeCell ref="B17:C17"/>
    <mergeCell ref="B18:C18"/>
    <mergeCell ref="B19:C19"/>
    <mergeCell ref="B20:C20"/>
    <mergeCell ref="B21:B22"/>
    <mergeCell ref="B23:C23"/>
    <mergeCell ref="B24:C24"/>
    <mergeCell ref="B25:C25"/>
    <mergeCell ref="B26:C26"/>
    <mergeCell ref="B27:C27"/>
    <mergeCell ref="B29:C29"/>
    <mergeCell ref="B32:C32"/>
    <mergeCell ref="B33:C33"/>
    <mergeCell ref="B34:C34"/>
    <mergeCell ref="B35:C35"/>
    <mergeCell ref="B36:C36"/>
  </mergeCells>
  <dataValidations count="6">
    <dataValidation type="list" allowBlank="1" showInputMessage="1" showErrorMessage="1" sqref="D25" xr:uid="{00000000-0002-0000-1A01-000000000000}">
      <formula1>Tipo_operación</formula1>
    </dataValidation>
    <dataValidation type="list" allowBlank="1" showInputMessage="1" showErrorMessage="1" sqref="D14" xr:uid="{00000000-0002-0000-1A01-000001000000}">
      <formula1>Tipo_indicador</formula1>
    </dataValidation>
    <dataValidation type="list" allowBlank="1" showInputMessage="1" showErrorMessage="1" sqref="D7" xr:uid="{00000000-0002-0000-1A01-000002000000}">
      <formula1>Nombre_indicador_ODS</formula1>
    </dataValidation>
    <dataValidation type="list" allowBlank="1" showInputMessage="1" showErrorMessage="1" sqref="D6" xr:uid="{00000000-0002-0000-1A01-000003000000}">
      <formula1>Numero_indicador</formula1>
    </dataValidation>
    <dataValidation type="list" allowBlank="1" showInputMessage="1" showErrorMessage="1" sqref="D5" xr:uid="{00000000-0002-0000-1A01-000004000000}">
      <formula1>Metas_ODS</formula1>
    </dataValidation>
    <dataValidation type="list" allowBlank="1" showInputMessage="1" showErrorMessage="1" sqref="D4" xr:uid="{00000000-0002-0000-1A01-000005000000}">
      <formula1>ODS</formula1>
    </dataValidation>
  </dataValidations>
  <hyperlinks>
    <hyperlink ref="B1" location="'9.b.1'!A1" display="REGRESAR" xr:uid="{00000000-0004-0000-1A01-000000000000}"/>
    <hyperlink ref="D8" r:id="rId1" xr:uid="{00000000-0004-0000-1A01-000001000000}"/>
    <hyperlink ref="D36" r:id="rId2" xr:uid="{00000000-0004-0000-1A01-000002000000}"/>
  </hyperlinks>
  <pageMargins left="0.7" right="0.7" top="0.75" bottom="0.75" header="0.3" footer="0.3"/>
  <pageSetup orientation="portrait" r:id="rId3"/>
  <drawing r:id="rId4"/>
</worksheet>
</file>

<file path=xl/worksheets/sheet2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1-000000000000}">
  <sheetPr codeName="Hoja280"/>
  <dimension ref="A1:AU67"/>
  <sheetViews>
    <sheetView showGridLines="0" zoomScaleNormal="100" workbookViewId="0">
      <pane ySplit="1" topLeftCell="A2" activePane="bottomLeft" state="frozen"/>
      <selection pane="bottomLeft"/>
    </sheetView>
  </sheetViews>
  <sheetFormatPr baseColWidth="10" defaultColWidth="11.44140625" defaultRowHeight="17.399999999999999" x14ac:dyDescent="0.45"/>
  <cols>
    <col min="1" max="1" width="15.21875" style="178" customWidth="1"/>
    <col min="2" max="2" width="15.5546875" style="178" customWidth="1"/>
    <col min="3" max="3" width="10.21875" style="178" customWidth="1"/>
    <col min="4" max="4" width="12.5546875" style="178" customWidth="1"/>
    <col min="5" max="5" width="11.21875" style="178" customWidth="1"/>
    <col min="6" max="6" width="12.77734375" style="178" customWidth="1"/>
    <col min="7" max="7" width="10.77734375" style="178" customWidth="1"/>
    <col min="8" max="8" width="3.21875" style="178" customWidth="1"/>
    <col min="9" max="9" width="13.21875" style="178" customWidth="1"/>
    <col min="10" max="10" width="9.77734375" style="178" customWidth="1"/>
    <col min="11" max="11" width="3.44140625" style="178" customWidth="1"/>
    <col min="12" max="12" width="15.77734375" style="178" customWidth="1"/>
    <col min="13" max="13" width="11.5546875" style="178" customWidth="1"/>
    <col min="14" max="14" width="9.77734375" style="178" customWidth="1"/>
    <col min="15" max="15" width="3.77734375" style="178" customWidth="1"/>
    <col min="16" max="16" width="10" style="178" customWidth="1"/>
    <col min="17" max="17" width="4.21875" style="178" customWidth="1"/>
    <col min="18" max="18" width="9.5546875" style="178" customWidth="1"/>
    <col min="19" max="19" width="1.21875" style="178" customWidth="1"/>
    <col min="20" max="20" width="2.77734375" style="626" customWidth="1"/>
    <col min="21" max="21" width="11.21875" style="178" customWidth="1"/>
    <col min="22" max="22" width="13.77734375" style="178" customWidth="1"/>
    <col min="23" max="23" width="12.21875" style="178" customWidth="1"/>
    <col min="24" max="24" width="14.21875" style="178" customWidth="1"/>
    <col min="25" max="25" width="11.21875" style="178" customWidth="1"/>
    <col min="26" max="26" width="12.5546875" style="178" customWidth="1"/>
    <col min="27" max="27" width="2" style="178" customWidth="1"/>
    <col min="28" max="28" width="13" style="178" customWidth="1"/>
    <col min="29" max="29" width="11.77734375" style="178" customWidth="1"/>
    <col min="30" max="30" width="13.21875" style="178" customWidth="1"/>
    <col min="31" max="31" width="14.21875" style="178" customWidth="1"/>
    <col min="32" max="32" width="13.21875" style="178" customWidth="1"/>
    <col min="33" max="33" width="9" style="178" customWidth="1"/>
    <col min="34" max="34" width="5.5546875" style="178" customWidth="1"/>
    <col min="35" max="35" width="15.77734375" style="178" customWidth="1"/>
    <col min="36" max="36" width="11.77734375" style="178" customWidth="1"/>
    <col min="37" max="37" width="14" style="178" customWidth="1"/>
    <col min="38" max="38" width="11.21875" style="178" customWidth="1"/>
    <col min="39" max="39" width="3.21875" style="178" customWidth="1"/>
    <col min="40" max="40" width="11.77734375" style="178" customWidth="1"/>
    <col min="41" max="41" width="11.44140625" style="178" customWidth="1"/>
    <col min="42" max="42" width="11" style="178" customWidth="1"/>
    <col min="43" max="43" width="2.77734375" style="626" customWidth="1"/>
    <col min="44" max="44" width="9.77734375" style="178" customWidth="1"/>
    <col min="45" max="45" width="19" style="178" customWidth="1"/>
    <col min="46" max="46" width="11.44140625" style="178" customWidth="1"/>
    <col min="47" max="16384" width="11.44140625" style="178"/>
  </cols>
  <sheetData>
    <row r="1" spans="1:47" s="1260" customFormat="1" ht="18.600000000000001" x14ac:dyDescent="0.45">
      <c r="A1" s="576" t="s">
        <v>337</v>
      </c>
      <c r="C1" s="3119" t="s">
        <v>430</v>
      </c>
      <c r="D1" s="3119"/>
      <c r="T1" s="1261"/>
      <c r="AQ1" s="1261"/>
    </row>
    <row r="2" spans="1:47" s="1260" customFormat="1" ht="18.600000000000001" x14ac:dyDescent="0.45">
      <c r="T2" s="1261"/>
      <c r="AQ2" s="1261"/>
    </row>
    <row r="3" spans="1:47" s="1260" customFormat="1" ht="18.600000000000001" x14ac:dyDescent="0.45">
      <c r="A3" s="3897" t="s">
        <v>339</v>
      </c>
      <c r="B3" s="3900"/>
      <c r="C3" s="3924" t="s">
        <v>1615</v>
      </c>
      <c r="D3" s="3924"/>
      <c r="E3" s="3924"/>
      <c r="F3" s="3924"/>
      <c r="G3" s="3924"/>
      <c r="H3" s="3924"/>
      <c r="I3" s="3924"/>
      <c r="J3" s="3924"/>
      <c r="K3" s="3924"/>
      <c r="L3" s="3924"/>
      <c r="M3" s="3924"/>
      <c r="N3" s="3924"/>
      <c r="O3" s="3924"/>
      <c r="P3" s="3924"/>
      <c r="Q3" s="3924"/>
      <c r="R3" s="3924"/>
      <c r="S3" s="3924"/>
      <c r="T3" s="3924"/>
      <c r="U3" s="3924"/>
      <c r="V3" s="3924"/>
      <c r="AQ3" s="1261"/>
    </row>
    <row r="4" spans="1:47" s="1260" customFormat="1" ht="18.600000000000001" x14ac:dyDescent="0.45">
      <c r="A4" s="3897" t="s">
        <v>340</v>
      </c>
      <c r="B4" s="3898"/>
      <c r="C4" s="3924" t="s">
        <v>1683</v>
      </c>
      <c r="D4" s="3925"/>
      <c r="E4" s="3925"/>
      <c r="F4" s="3925"/>
      <c r="G4" s="3925"/>
      <c r="H4" s="3925"/>
      <c r="I4" s="3925"/>
      <c r="J4" s="3925"/>
      <c r="K4" s="3925"/>
      <c r="L4" s="3925"/>
      <c r="M4" s="3925"/>
      <c r="N4" s="3925"/>
      <c r="O4" s="3925"/>
      <c r="P4" s="3925"/>
      <c r="Q4" s="3925"/>
      <c r="R4" s="3925"/>
      <c r="S4" s="3925"/>
      <c r="T4" s="3925"/>
      <c r="U4" s="3925"/>
      <c r="V4" s="3925"/>
      <c r="AQ4" s="1261"/>
    </row>
    <row r="5" spans="1:47" s="1260" customFormat="1" ht="18.600000000000001" x14ac:dyDescent="0.45">
      <c r="A5" s="3897" t="s">
        <v>341</v>
      </c>
      <c r="B5" s="3898"/>
      <c r="C5" s="3924" t="s">
        <v>4069</v>
      </c>
      <c r="D5" s="3925"/>
      <c r="E5" s="3925"/>
      <c r="F5" s="3925"/>
      <c r="G5" s="3925"/>
      <c r="H5" s="3925"/>
      <c r="I5" s="3925"/>
      <c r="J5" s="3925"/>
      <c r="K5" s="3925"/>
      <c r="L5" s="3925"/>
      <c r="M5" s="3925"/>
      <c r="N5" s="3925"/>
      <c r="O5" s="3925"/>
      <c r="P5" s="3925"/>
      <c r="Q5" s="3925"/>
      <c r="R5" s="3925"/>
      <c r="S5" s="3925"/>
      <c r="T5" s="3925"/>
      <c r="U5" s="3925"/>
      <c r="V5" s="3925"/>
      <c r="AQ5" s="1261"/>
    </row>
    <row r="6" spans="1:47" s="1260" customFormat="1" ht="18.600000000000001" x14ac:dyDescent="0.45">
      <c r="A6" s="3897" t="s">
        <v>417</v>
      </c>
      <c r="B6" s="3898"/>
      <c r="C6" s="3924" t="s">
        <v>5178</v>
      </c>
      <c r="D6" s="3925"/>
      <c r="E6" s="3925"/>
      <c r="F6" s="3925"/>
      <c r="G6" s="3925"/>
      <c r="H6" s="3925"/>
      <c r="I6" s="3925"/>
      <c r="J6" s="3925"/>
      <c r="K6" s="3925"/>
      <c r="L6" s="3925"/>
      <c r="M6" s="3925"/>
      <c r="N6" s="3925"/>
      <c r="O6" s="3925"/>
      <c r="P6" s="3925"/>
      <c r="Q6" s="3925"/>
      <c r="R6" s="3925"/>
      <c r="S6" s="3925"/>
      <c r="T6" s="3925"/>
      <c r="U6" s="3925"/>
      <c r="V6" s="3925"/>
      <c r="AQ6" s="1261"/>
    </row>
    <row r="7" spans="1:47" s="1260" customFormat="1" ht="18.600000000000001" x14ac:dyDescent="0.45">
      <c r="T7" s="1261"/>
      <c r="AQ7" s="1261"/>
    </row>
    <row r="8" spans="1:47" s="1260" customFormat="1" ht="18.600000000000001" x14ac:dyDescent="0.45">
      <c r="T8" s="1261"/>
      <c r="AQ8" s="1261"/>
    </row>
    <row r="9" spans="1:47" s="1260" customFormat="1" ht="18.600000000000001" x14ac:dyDescent="0.45">
      <c r="C9" s="1037" t="s">
        <v>5178</v>
      </c>
      <c r="D9" s="1037"/>
      <c r="E9" s="1037"/>
      <c r="F9" s="1037"/>
      <c r="G9" s="1037"/>
      <c r="H9" s="1037"/>
      <c r="I9" s="1037"/>
      <c r="J9" s="1037"/>
      <c r="K9" s="1037"/>
      <c r="L9" s="1037"/>
      <c r="M9" s="1037"/>
      <c r="N9" s="1037"/>
      <c r="O9" s="1037"/>
      <c r="P9" s="1037"/>
      <c r="Q9" s="1037"/>
      <c r="R9" s="1037"/>
      <c r="S9" s="1037"/>
      <c r="T9" s="1037"/>
      <c r="U9" s="1037"/>
      <c r="V9" s="1037"/>
      <c r="W9" s="1037"/>
      <c r="X9" s="1037"/>
      <c r="Y9" s="1037"/>
      <c r="Z9" s="1037"/>
      <c r="AA9" s="1037"/>
      <c r="AB9" s="1037"/>
      <c r="AC9" s="1037"/>
      <c r="AD9" s="1037"/>
      <c r="AE9" s="1037"/>
      <c r="AF9" s="1037"/>
      <c r="AG9" s="1037"/>
      <c r="AH9" s="1037"/>
      <c r="AI9" s="1037"/>
      <c r="AJ9" s="1037"/>
      <c r="AK9" s="1037"/>
      <c r="AL9" s="1037"/>
      <c r="AM9" s="1037"/>
      <c r="AN9" s="1037"/>
      <c r="AO9" s="1037"/>
      <c r="AP9" s="1037"/>
      <c r="AQ9" s="1037"/>
      <c r="AR9" s="1037"/>
      <c r="AS9" s="1037"/>
      <c r="AT9" s="1037"/>
      <c r="AU9" s="1037"/>
    </row>
    <row r="10" spans="1:47" x14ac:dyDescent="0.45">
      <c r="C10" s="1328"/>
      <c r="D10" s="1328"/>
      <c r="E10" s="1328"/>
      <c r="F10" s="1328"/>
      <c r="G10" s="1328"/>
      <c r="H10" s="1328"/>
      <c r="I10" s="1328"/>
      <c r="J10" s="1328"/>
      <c r="K10" s="1328"/>
      <c r="L10" s="1328"/>
      <c r="M10" s="1328"/>
      <c r="N10" s="1328"/>
      <c r="O10" s="1328"/>
      <c r="P10" s="1328"/>
      <c r="Q10" s="1328"/>
      <c r="R10" s="1328"/>
      <c r="S10" s="1328"/>
      <c r="T10" s="1328"/>
      <c r="U10" s="1328"/>
      <c r="V10" s="1328"/>
      <c r="W10" s="1328"/>
      <c r="X10" s="1328"/>
      <c r="Y10" s="1328"/>
      <c r="Z10" s="1328"/>
      <c r="AA10" s="1328"/>
      <c r="AB10" s="1328"/>
      <c r="AC10" s="1328"/>
      <c r="AD10" s="1328"/>
      <c r="AE10" s="1328"/>
      <c r="AF10" s="1328"/>
      <c r="AG10" s="1328"/>
      <c r="AH10" s="1328"/>
      <c r="AI10" s="1328"/>
      <c r="AJ10" s="1328"/>
      <c r="AK10" s="1328"/>
      <c r="AL10" s="1328"/>
      <c r="AM10" s="1328"/>
      <c r="AN10" s="1328"/>
      <c r="AO10" s="1328"/>
      <c r="AP10" s="1328"/>
      <c r="AQ10" s="1328"/>
      <c r="AR10" s="1328"/>
      <c r="AS10" s="1328"/>
      <c r="AT10" s="1328"/>
      <c r="AU10" s="1328"/>
    </row>
    <row r="11" spans="1:47" ht="15" customHeight="1" x14ac:dyDescent="0.45">
      <c r="B11" s="853"/>
      <c r="C11" s="3904" t="s">
        <v>343</v>
      </c>
      <c r="D11" s="3904" t="s">
        <v>1684</v>
      </c>
      <c r="E11" s="3904"/>
      <c r="F11" s="3904"/>
      <c r="G11" s="3904"/>
      <c r="H11" s="3904"/>
      <c r="I11" s="3904"/>
      <c r="J11" s="3922" t="s">
        <v>1685</v>
      </c>
      <c r="K11" s="3922"/>
      <c r="L11" s="3922"/>
      <c r="M11" s="3922"/>
      <c r="N11" s="3922"/>
      <c r="O11" s="3922"/>
      <c r="P11" s="3922"/>
      <c r="Q11" s="3922"/>
      <c r="R11" s="3922"/>
      <c r="S11" s="3922"/>
      <c r="T11" s="3922"/>
      <c r="U11" s="3922"/>
      <c r="V11" s="3922"/>
      <c r="W11" s="3922"/>
      <c r="X11" s="3922"/>
      <c r="Y11" s="3922"/>
      <c r="Z11" s="3922"/>
      <c r="AA11" s="3922"/>
      <c r="AB11" s="3922"/>
      <c r="AC11" s="3922"/>
      <c r="AD11" s="3922"/>
      <c r="AE11" s="3922"/>
      <c r="AF11" s="3922"/>
      <c r="AG11" s="3922"/>
      <c r="AH11" s="3922"/>
      <c r="AI11" s="3922"/>
      <c r="AJ11" s="3922"/>
      <c r="AK11" s="3922"/>
      <c r="AL11" s="3922"/>
      <c r="AM11" s="3922"/>
      <c r="AN11" s="3922"/>
      <c r="AO11" s="3922"/>
      <c r="AP11" s="3922"/>
      <c r="AQ11" s="3922"/>
      <c r="AR11" s="3922"/>
      <c r="AS11" s="3922"/>
      <c r="AT11" s="3922"/>
      <c r="AU11" s="3922"/>
    </row>
    <row r="12" spans="1:47" ht="15" customHeight="1" x14ac:dyDescent="0.45">
      <c r="B12" s="853"/>
      <c r="C12" s="3921"/>
      <c r="D12" s="3921"/>
      <c r="E12" s="3921"/>
      <c r="F12" s="3921"/>
      <c r="G12" s="3921"/>
      <c r="H12" s="3921"/>
      <c r="I12" s="3921"/>
      <c r="J12" s="3904" t="s">
        <v>1686</v>
      </c>
      <c r="K12" s="3904"/>
      <c r="L12" s="3904"/>
      <c r="M12" s="3904"/>
      <c r="N12" s="3904"/>
      <c r="O12" s="3904"/>
      <c r="P12" s="3904"/>
      <c r="Q12" s="3904"/>
      <c r="R12" s="3904"/>
      <c r="S12" s="2531"/>
      <c r="T12" s="2531"/>
      <c r="U12" s="3904" t="s">
        <v>1687</v>
      </c>
      <c r="V12" s="3904"/>
      <c r="W12" s="3904"/>
      <c r="X12" s="3904"/>
      <c r="Y12" s="3904"/>
      <c r="Z12" s="3904"/>
      <c r="AA12" s="2531"/>
      <c r="AB12" s="3923" t="s">
        <v>1688</v>
      </c>
      <c r="AC12" s="3923"/>
      <c r="AD12" s="3923"/>
      <c r="AE12" s="3923"/>
      <c r="AF12" s="3923"/>
      <c r="AG12" s="3923"/>
      <c r="AH12" s="3923"/>
      <c r="AI12" s="3923"/>
      <c r="AJ12" s="3923"/>
      <c r="AK12" s="3923"/>
      <c r="AL12" s="3923"/>
      <c r="AM12" s="2531"/>
      <c r="AN12" s="3904" t="s">
        <v>1689</v>
      </c>
      <c r="AO12" s="3904"/>
      <c r="AP12" s="3904"/>
      <c r="AQ12" s="2531"/>
      <c r="AR12" s="3904" t="s">
        <v>1690</v>
      </c>
      <c r="AS12" s="3904"/>
      <c r="AT12" s="3904"/>
      <c r="AU12" s="3904"/>
    </row>
    <row r="13" spans="1:47" x14ac:dyDescent="0.45">
      <c r="B13" s="853"/>
      <c r="C13" s="3921"/>
      <c r="D13" s="3905"/>
      <c r="E13" s="3905"/>
      <c r="F13" s="3905"/>
      <c r="G13" s="3905"/>
      <c r="H13" s="3905"/>
      <c r="I13" s="3905"/>
      <c r="J13" s="3905"/>
      <c r="K13" s="3905"/>
      <c r="L13" s="3905"/>
      <c r="M13" s="3905"/>
      <c r="N13" s="3905"/>
      <c r="O13" s="3905"/>
      <c r="P13" s="3905"/>
      <c r="Q13" s="3905"/>
      <c r="R13" s="3905"/>
      <c r="S13" s="2531"/>
      <c r="T13" s="2531"/>
      <c r="U13" s="3905"/>
      <c r="V13" s="3905"/>
      <c r="W13" s="3905"/>
      <c r="X13" s="3905"/>
      <c r="Y13" s="3905"/>
      <c r="Z13" s="3905"/>
      <c r="AA13" s="2531"/>
      <c r="AB13" s="2532"/>
      <c r="AC13" s="3920" t="s">
        <v>1691</v>
      </c>
      <c r="AD13" s="3920"/>
      <c r="AE13" s="3920"/>
      <c r="AF13" s="3920"/>
      <c r="AG13" s="3920"/>
      <c r="AH13" s="3920"/>
      <c r="AI13" s="3920"/>
      <c r="AJ13" s="3920" t="s">
        <v>1692</v>
      </c>
      <c r="AK13" s="3920"/>
      <c r="AL13" s="2532" t="s">
        <v>6449</v>
      </c>
      <c r="AM13" s="2531"/>
      <c r="AN13" s="3905"/>
      <c r="AO13" s="3905"/>
      <c r="AP13" s="3905"/>
      <c r="AQ13" s="2531"/>
      <c r="AR13" s="3905"/>
      <c r="AS13" s="3905"/>
      <c r="AT13" s="3905"/>
      <c r="AU13" s="3905"/>
    </row>
    <row r="14" spans="1:47" ht="121.8" x14ac:dyDescent="0.45">
      <c r="B14" s="853"/>
      <c r="C14" s="3905"/>
      <c r="D14" s="2532" t="s">
        <v>6270</v>
      </c>
      <c r="E14" s="2532" t="s">
        <v>1693</v>
      </c>
      <c r="F14" s="2532" t="s">
        <v>1694</v>
      </c>
      <c r="G14" s="3905" t="s">
        <v>1695</v>
      </c>
      <c r="H14" s="3905"/>
      <c r="I14" s="2532" t="s">
        <v>1696</v>
      </c>
      <c r="J14" s="3905" t="s">
        <v>1697</v>
      </c>
      <c r="K14" s="3905"/>
      <c r="L14" s="2532" t="s">
        <v>1698</v>
      </c>
      <c r="M14" s="2532" t="s">
        <v>1699</v>
      </c>
      <c r="N14" s="3905" t="s">
        <v>1700</v>
      </c>
      <c r="O14" s="3905"/>
      <c r="P14" s="3905" t="s">
        <v>1701</v>
      </c>
      <c r="Q14" s="3905"/>
      <c r="R14" s="3905" t="s">
        <v>1702</v>
      </c>
      <c r="S14" s="3905"/>
      <c r="T14" s="2532"/>
      <c r="U14" s="2532" t="s">
        <v>1697</v>
      </c>
      <c r="V14" s="2532" t="s">
        <v>1703</v>
      </c>
      <c r="W14" s="2532" t="s">
        <v>1704</v>
      </c>
      <c r="X14" s="2532" t="s">
        <v>1698</v>
      </c>
      <c r="Y14" s="2532" t="s">
        <v>1705</v>
      </c>
      <c r="Z14" s="2532" t="s">
        <v>1706</v>
      </c>
      <c r="AA14" s="2532"/>
      <c r="AB14" s="2532" t="s">
        <v>1707</v>
      </c>
      <c r="AC14" s="2532" t="s">
        <v>1708</v>
      </c>
      <c r="AD14" s="2532" t="s">
        <v>1709</v>
      </c>
      <c r="AE14" s="2532" t="s">
        <v>1710</v>
      </c>
      <c r="AF14" s="2532" t="s">
        <v>1711</v>
      </c>
      <c r="AG14" s="3905" t="s">
        <v>1712</v>
      </c>
      <c r="AH14" s="3905"/>
      <c r="AI14" s="2532" t="s">
        <v>1713</v>
      </c>
      <c r="AJ14" s="2532" t="s">
        <v>1714</v>
      </c>
      <c r="AK14" s="2532" t="s">
        <v>1715</v>
      </c>
      <c r="AL14" s="2532" t="s">
        <v>1716</v>
      </c>
      <c r="AM14" s="2532"/>
      <c r="AN14" s="2532" t="s">
        <v>1697</v>
      </c>
      <c r="AO14" s="2532" t="s">
        <v>1717</v>
      </c>
      <c r="AP14" s="2532" t="s">
        <v>1718</v>
      </c>
      <c r="AQ14" s="2532"/>
      <c r="AR14" s="2532" t="s">
        <v>445</v>
      </c>
      <c r="AS14" s="2532" t="s">
        <v>1719</v>
      </c>
      <c r="AT14" s="2532" t="s">
        <v>2137</v>
      </c>
      <c r="AU14" s="2532" t="s">
        <v>1720</v>
      </c>
    </row>
    <row r="15" spans="1:47" x14ac:dyDescent="0.45">
      <c r="B15" s="853"/>
      <c r="C15" s="2533">
        <v>2011</v>
      </c>
      <c r="D15" s="2534">
        <v>437672</v>
      </c>
      <c r="E15" s="2535">
        <v>2.31</v>
      </c>
      <c r="F15" s="2535">
        <v>1.91</v>
      </c>
      <c r="G15" s="2536">
        <v>9618</v>
      </c>
      <c r="H15" s="2537"/>
      <c r="I15" s="2535">
        <v>0.45</v>
      </c>
      <c r="J15" s="2537">
        <v>1031719</v>
      </c>
      <c r="K15" s="2537"/>
      <c r="L15" s="2538">
        <v>22</v>
      </c>
      <c r="M15" s="2538">
        <v>80</v>
      </c>
      <c r="N15" s="2537">
        <v>1027847</v>
      </c>
      <c r="O15" s="2537"/>
      <c r="P15" s="2537">
        <v>3872</v>
      </c>
      <c r="Q15" s="2537"/>
      <c r="R15" s="2537">
        <v>18960</v>
      </c>
      <c r="S15" s="2537"/>
      <c r="T15" s="2537"/>
      <c r="U15" s="2534">
        <v>4135185</v>
      </c>
      <c r="V15" s="2534">
        <v>2872496</v>
      </c>
      <c r="W15" s="2534">
        <v>1262689</v>
      </c>
      <c r="X15" s="2538">
        <v>90.049022712459887</v>
      </c>
      <c r="Y15" s="2538">
        <v>69.464751879299229</v>
      </c>
      <c r="Z15" s="2538">
        <v>30.535248120700764</v>
      </c>
      <c r="AA15" s="2539"/>
      <c r="AB15" s="2534">
        <v>2008763</v>
      </c>
      <c r="AC15" s="2534">
        <v>414384</v>
      </c>
      <c r="AD15" s="2534">
        <v>5398</v>
      </c>
      <c r="AE15" s="2534">
        <v>419782</v>
      </c>
      <c r="AF15" s="2534">
        <v>1588981</v>
      </c>
      <c r="AG15" s="2540">
        <v>9</v>
      </c>
      <c r="AH15" s="2540"/>
      <c r="AI15" s="2538">
        <v>32</v>
      </c>
      <c r="AJ15" s="2538">
        <v>35</v>
      </c>
      <c r="AK15" s="2538">
        <v>38</v>
      </c>
      <c r="AL15" s="2534">
        <v>10273</v>
      </c>
      <c r="AM15" s="2534"/>
      <c r="AN15" s="2534">
        <v>498137</v>
      </c>
      <c r="AO15" s="2538">
        <v>11</v>
      </c>
      <c r="AP15" s="2538">
        <v>38</v>
      </c>
      <c r="AQ15" s="2541"/>
      <c r="AR15" s="2534">
        <v>4592149</v>
      </c>
      <c r="AS15" s="2534">
        <v>18952079</v>
      </c>
      <c r="AT15" s="2534">
        <v>20852225</v>
      </c>
      <c r="AU15" s="2534">
        <v>1297522</v>
      </c>
    </row>
    <row r="16" spans="1:47" x14ac:dyDescent="0.45">
      <c r="B16" s="853"/>
      <c r="C16" s="2533">
        <v>2012</v>
      </c>
      <c r="D16" s="1666">
        <v>501648</v>
      </c>
      <c r="E16" s="1667">
        <v>2.42</v>
      </c>
      <c r="F16" s="1667">
        <v>2.19</v>
      </c>
      <c r="G16" s="1668">
        <v>9900</v>
      </c>
      <c r="H16" s="1669"/>
      <c r="I16" s="1667">
        <v>0.45</v>
      </c>
      <c r="J16" s="1669">
        <v>995089</v>
      </c>
      <c r="K16" s="1669"/>
      <c r="L16" s="2544">
        <v>21</v>
      </c>
      <c r="M16" s="2544">
        <v>75</v>
      </c>
      <c r="N16" s="1669">
        <v>976824</v>
      </c>
      <c r="O16" s="1669"/>
      <c r="P16" s="1669">
        <v>18265</v>
      </c>
      <c r="Q16" s="1669"/>
      <c r="R16" s="1669">
        <v>16348</v>
      </c>
      <c r="S16" s="1669"/>
      <c r="T16" s="1669"/>
      <c r="U16" s="1666">
        <v>4826480</v>
      </c>
      <c r="V16" s="1666">
        <v>3689365</v>
      </c>
      <c r="W16" s="1666">
        <v>1137115</v>
      </c>
      <c r="X16" s="2544">
        <v>103.74040910408884</v>
      </c>
      <c r="Y16" s="2544">
        <v>76.440076411794934</v>
      </c>
      <c r="Z16" s="2544">
        <v>23.55992358820507</v>
      </c>
      <c r="AA16" s="2545"/>
      <c r="AB16" s="1666">
        <v>3118155</v>
      </c>
      <c r="AC16" s="1666">
        <v>439043</v>
      </c>
      <c r="AD16" s="1666">
        <v>8904</v>
      </c>
      <c r="AE16" s="1666">
        <v>447947</v>
      </c>
      <c r="AF16" s="1666">
        <v>2670208</v>
      </c>
      <c r="AG16" s="2546">
        <v>10</v>
      </c>
      <c r="AH16" s="2546"/>
      <c r="AI16" s="2544">
        <v>34</v>
      </c>
      <c r="AJ16" s="2544">
        <v>57</v>
      </c>
      <c r="AK16" s="2544">
        <v>50</v>
      </c>
      <c r="AL16" s="1666">
        <v>11993</v>
      </c>
      <c r="AM16" s="1666"/>
      <c r="AN16" s="1666">
        <v>540693</v>
      </c>
      <c r="AO16" s="2544">
        <v>12</v>
      </c>
      <c r="AP16" s="2544">
        <v>41</v>
      </c>
      <c r="AQ16" s="2547"/>
      <c r="AR16" s="1666">
        <v>4652459</v>
      </c>
      <c r="AS16" s="1666">
        <v>20750192</v>
      </c>
      <c r="AT16" s="1666">
        <v>22781773</v>
      </c>
      <c r="AU16" s="1666">
        <v>1326805</v>
      </c>
    </row>
    <row r="17" spans="3:47" x14ac:dyDescent="0.45">
      <c r="C17" s="2533">
        <v>2013</v>
      </c>
      <c r="D17" s="1666">
        <v>576742</v>
      </c>
      <c r="E17" s="1667">
        <v>2.34</v>
      </c>
      <c r="F17" s="1667">
        <v>0.91</v>
      </c>
      <c r="G17" s="1668">
        <v>10442</v>
      </c>
      <c r="H17" s="1669"/>
      <c r="I17" s="1667">
        <v>0.47</v>
      </c>
      <c r="J17" s="1669">
        <v>968459</v>
      </c>
      <c r="K17" s="1669"/>
      <c r="L17" s="2544">
        <v>21</v>
      </c>
      <c r="M17" s="2544">
        <v>72</v>
      </c>
      <c r="N17" s="1669">
        <v>936035</v>
      </c>
      <c r="O17" s="1669"/>
      <c r="P17" s="1669">
        <v>32424</v>
      </c>
      <c r="Q17" s="1669"/>
      <c r="R17" s="1669">
        <v>13145</v>
      </c>
      <c r="S17" s="1669"/>
      <c r="T17" s="1669"/>
      <c r="U17" s="1666">
        <v>6018836.7476961501</v>
      </c>
      <c r="V17" s="1666">
        <v>4791244.114695495</v>
      </c>
      <c r="W17" s="1666">
        <v>1227593</v>
      </c>
      <c r="X17" s="2544">
        <v>127.70257176693363</v>
      </c>
      <c r="Y17" s="2544">
        <v>79.604154682039777</v>
      </c>
      <c r="Z17" s="2544">
        <v>20.395851415473096</v>
      </c>
      <c r="AA17" s="2545"/>
      <c r="AB17" s="1666">
        <v>4028302</v>
      </c>
      <c r="AC17" s="1666">
        <v>474433</v>
      </c>
      <c r="AD17" s="1666">
        <v>10450</v>
      </c>
      <c r="AE17" s="1666">
        <v>484883</v>
      </c>
      <c r="AF17" s="1666">
        <v>3543419</v>
      </c>
      <c r="AG17" s="2546">
        <v>10</v>
      </c>
      <c r="AH17" s="2546"/>
      <c r="AI17" s="2544">
        <v>36</v>
      </c>
      <c r="AJ17" s="2544">
        <v>75</v>
      </c>
      <c r="AK17" s="2544">
        <v>50</v>
      </c>
      <c r="AL17" s="1666">
        <v>16375</v>
      </c>
      <c r="AM17" s="1666"/>
      <c r="AN17" s="1666">
        <v>641042</v>
      </c>
      <c r="AO17" s="2544">
        <v>14</v>
      </c>
      <c r="AP17" s="2544">
        <v>48</v>
      </c>
      <c r="AQ17" s="2547"/>
      <c r="AR17" s="1666">
        <v>4713168</v>
      </c>
      <c r="AS17" s="1666">
        <v>22451324</v>
      </c>
      <c r="AT17" s="1666">
        <v>24606875</v>
      </c>
      <c r="AU17" s="1666">
        <v>1348036</v>
      </c>
    </row>
    <row r="18" spans="3:47" x14ac:dyDescent="0.45">
      <c r="C18" s="2533">
        <v>2014</v>
      </c>
      <c r="D18" s="1666">
        <v>718491</v>
      </c>
      <c r="E18" s="1667">
        <v>2.69</v>
      </c>
      <c r="F18" s="1667">
        <v>0.93</v>
      </c>
      <c r="G18" s="1668">
        <v>11017</v>
      </c>
      <c r="H18" s="1669"/>
      <c r="I18" s="1667">
        <v>0.48</v>
      </c>
      <c r="J18" s="1669">
        <v>881217</v>
      </c>
      <c r="K18" s="1669"/>
      <c r="L18" s="2544">
        <v>18.462036441496458</v>
      </c>
      <c r="M18" s="2544">
        <v>62.976864381524379</v>
      </c>
      <c r="N18" s="1669">
        <v>839968</v>
      </c>
      <c r="O18" s="1669"/>
      <c r="P18" s="1669">
        <v>41249</v>
      </c>
      <c r="Q18" s="1669"/>
      <c r="R18" s="1669">
        <v>8188</v>
      </c>
      <c r="S18" s="1669"/>
      <c r="T18" s="1669"/>
      <c r="U18" s="1666">
        <v>6199044</v>
      </c>
      <c r="V18" s="1666">
        <v>4777543</v>
      </c>
      <c r="W18" s="1666">
        <v>1421501</v>
      </c>
      <c r="X18" s="2544">
        <v>129.87377255595385</v>
      </c>
      <c r="Y18" s="2544">
        <v>77.069028708297608</v>
      </c>
      <c r="Z18" s="2544">
        <v>22.930971291702399</v>
      </c>
      <c r="AA18" s="2545"/>
      <c r="AB18" s="1666">
        <v>4806217</v>
      </c>
      <c r="AC18" s="1666">
        <v>503347</v>
      </c>
      <c r="AD18" s="1666">
        <v>12493</v>
      </c>
      <c r="AE18" s="1666">
        <v>515840</v>
      </c>
      <c r="AF18" s="1666">
        <v>3796619</v>
      </c>
      <c r="AG18" s="2546">
        <v>11</v>
      </c>
      <c r="AH18" s="2546"/>
      <c r="AI18" s="2544">
        <v>37</v>
      </c>
      <c r="AJ18" s="2544">
        <v>80</v>
      </c>
      <c r="AK18" s="2544">
        <v>54</v>
      </c>
      <c r="AL18" s="1666">
        <v>16286</v>
      </c>
      <c r="AM18" s="1666"/>
      <c r="AN18" s="1666">
        <v>732546</v>
      </c>
      <c r="AO18" s="2544">
        <v>15</v>
      </c>
      <c r="AP18" s="2544">
        <v>52</v>
      </c>
      <c r="AQ18" s="2547"/>
      <c r="AR18" s="1666">
        <v>4773130</v>
      </c>
      <c r="AS18" s="1666">
        <v>24358069</v>
      </c>
      <c r="AT18" s="1666">
        <v>26675006</v>
      </c>
      <c r="AU18" s="1666">
        <v>1399271</v>
      </c>
    </row>
    <row r="19" spans="3:47" x14ac:dyDescent="0.45">
      <c r="C19" s="2533">
        <v>2015</v>
      </c>
      <c r="D19" s="1666">
        <v>711584.8323718959</v>
      </c>
      <c r="E19" s="1667">
        <v>2.5324232961371704</v>
      </c>
      <c r="F19" s="1667">
        <v>0.90425776630345778</v>
      </c>
      <c r="G19" s="1668">
        <v>11426</v>
      </c>
      <c r="H19" s="1669"/>
      <c r="I19" s="1667">
        <v>0.5</v>
      </c>
      <c r="J19" s="1669">
        <v>850377</v>
      </c>
      <c r="K19" s="1669"/>
      <c r="L19" s="2544">
        <v>17.598009533478717</v>
      </c>
      <c r="M19" s="2544">
        <v>59.213505835166977</v>
      </c>
      <c r="N19" s="1669">
        <v>804468</v>
      </c>
      <c r="O19" s="1669"/>
      <c r="P19" s="1669">
        <v>45909</v>
      </c>
      <c r="Q19" s="1669"/>
      <c r="R19" s="1669">
        <v>5726</v>
      </c>
      <c r="S19" s="1669"/>
      <c r="T19" s="1669"/>
      <c r="U19" s="1666">
        <v>6673151</v>
      </c>
      <c r="V19" s="1666">
        <v>5088889</v>
      </c>
      <c r="W19" s="1666">
        <v>1584262</v>
      </c>
      <c r="X19" s="2544">
        <v>138.09660293768886</v>
      </c>
      <c r="Y19" s="2544">
        <v>76.259161526541206</v>
      </c>
      <c r="Z19" s="2544">
        <v>23.740838473458791</v>
      </c>
      <c r="AA19" s="2545"/>
      <c r="AB19" s="1666">
        <v>4713075</v>
      </c>
      <c r="AC19" s="1666">
        <v>545813</v>
      </c>
      <c r="AD19" s="1666">
        <v>12843</v>
      </c>
      <c r="AE19" s="1666">
        <v>558656</v>
      </c>
      <c r="AF19" s="1666">
        <v>4154419</v>
      </c>
      <c r="AG19" s="2546">
        <v>12</v>
      </c>
      <c r="AH19" s="2546"/>
      <c r="AI19" s="2544">
        <v>39</v>
      </c>
      <c r="AJ19" s="2544">
        <v>86</v>
      </c>
      <c r="AK19" s="2544">
        <v>55</v>
      </c>
      <c r="AL19" s="1666">
        <v>14093</v>
      </c>
      <c r="AM19" s="1666"/>
      <c r="AN19" s="1666">
        <v>797230</v>
      </c>
      <c r="AO19" s="2544">
        <v>16</v>
      </c>
      <c r="AP19" s="2544">
        <v>56</v>
      </c>
      <c r="AQ19" s="2547"/>
      <c r="AR19" s="1666">
        <v>4832234</v>
      </c>
      <c r="AS19" s="1666">
        <v>25629763</v>
      </c>
      <c r="AT19" s="1666">
        <v>28098969</v>
      </c>
      <c r="AU19" s="1666">
        <v>1436120</v>
      </c>
    </row>
    <row r="20" spans="3:47" x14ac:dyDescent="0.45">
      <c r="C20" s="2533">
        <v>2016</v>
      </c>
      <c r="D20" s="1666">
        <v>728372.06074974057</v>
      </c>
      <c r="E20" s="1667">
        <v>2.4239698824537004</v>
      </c>
      <c r="F20" s="1667">
        <v>0.66951780000523609</v>
      </c>
      <c r="G20" s="1668">
        <v>11870</v>
      </c>
      <c r="H20" s="1669"/>
      <c r="I20" s="1667">
        <v>0.54</v>
      </c>
      <c r="J20" s="1669">
        <v>833590</v>
      </c>
      <c r="K20" s="1669"/>
      <c r="L20" s="2544">
        <v>17.045509151744682</v>
      </c>
      <c r="M20" s="2544">
        <v>56.89028356079028</v>
      </c>
      <c r="N20" s="1669">
        <v>779972</v>
      </c>
      <c r="O20" s="1669"/>
      <c r="P20" s="1669">
        <v>53618</v>
      </c>
      <c r="Q20" s="1669"/>
      <c r="R20" s="1669">
        <v>4731</v>
      </c>
      <c r="S20" s="1669"/>
      <c r="T20" s="1669"/>
      <c r="U20" s="1666">
        <v>7449575</v>
      </c>
      <c r="V20" s="1666">
        <v>5587604</v>
      </c>
      <c r="W20" s="1666">
        <v>1861971</v>
      </c>
      <c r="X20" s="2544">
        <v>152.33124058482991</v>
      </c>
      <c r="Y20" s="2544">
        <v>75.00567482037566</v>
      </c>
      <c r="Z20" s="2544">
        <v>24.99432517962434</v>
      </c>
      <c r="AA20" s="2545"/>
      <c r="AB20" s="1666">
        <v>4972171</v>
      </c>
      <c r="AC20" s="1666">
        <v>625466</v>
      </c>
      <c r="AD20" s="1666">
        <v>10621</v>
      </c>
      <c r="AE20" s="1666">
        <v>636087</v>
      </c>
      <c r="AF20" s="1666">
        <v>4336084</v>
      </c>
      <c r="AG20" s="2546">
        <v>13</v>
      </c>
      <c r="AH20" s="2546"/>
      <c r="AI20" s="2544">
        <v>43</v>
      </c>
      <c r="AJ20" s="2544">
        <v>89</v>
      </c>
      <c r="AK20" s="2544">
        <v>52</v>
      </c>
      <c r="AL20" s="1666">
        <v>16032</v>
      </c>
      <c r="AM20" s="1666"/>
      <c r="AN20" s="1666">
        <v>821575</v>
      </c>
      <c r="AO20" s="2544">
        <v>17</v>
      </c>
      <c r="AP20" s="2544">
        <v>56</v>
      </c>
      <c r="AQ20" s="2547"/>
      <c r="AR20" s="1666">
        <v>4890379</v>
      </c>
      <c r="AS20" s="1666">
        <v>27437498</v>
      </c>
      <c r="AT20" s="1666">
        <v>30048726</v>
      </c>
      <c r="AU20" s="1666">
        <v>1465259</v>
      </c>
    </row>
    <row r="21" spans="3:47" x14ac:dyDescent="0.45">
      <c r="C21" s="2533">
        <v>2017</v>
      </c>
      <c r="D21" s="1666">
        <v>745581.21366936702</v>
      </c>
      <c r="E21" s="1667">
        <v>2.2936474681312156</v>
      </c>
      <c r="F21" s="1667">
        <v>0.9217145849210705</v>
      </c>
      <c r="G21" s="1668">
        <v>12186</v>
      </c>
      <c r="H21" s="1669"/>
      <c r="I21" s="1467">
        <v>0.54</v>
      </c>
      <c r="J21" s="1669">
        <v>808967</v>
      </c>
      <c r="K21" s="2548"/>
      <c r="L21" s="2544">
        <v>16.351058819724749</v>
      </c>
      <c r="M21" s="2549">
        <v>54.073418521937391</v>
      </c>
      <c r="N21" s="1669">
        <v>747428</v>
      </c>
      <c r="O21" s="2548"/>
      <c r="P21" s="1669">
        <v>61539</v>
      </c>
      <c r="Q21" s="2548"/>
      <c r="R21" s="1669">
        <v>4674</v>
      </c>
      <c r="S21" s="1669"/>
      <c r="T21" s="2548"/>
      <c r="U21" s="1666">
        <v>7778436</v>
      </c>
      <c r="V21" s="1666">
        <v>5733685</v>
      </c>
      <c r="W21" s="1666">
        <v>2044751</v>
      </c>
      <c r="X21" s="2544">
        <v>157.21984278896977</v>
      </c>
      <c r="Y21" s="2544">
        <v>73.712568953450287</v>
      </c>
      <c r="Z21" s="2544">
        <v>26.28743104654972</v>
      </c>
      <c r="AA21" s="1467"/>
      <c r="AB21" s="1666">
        <v>5529009</v>
      </c>
      <c r="AC21" s="1666">
        <v>735833</v>
      </c>
      <c r="AD21" s="1666">
        <v>8208</v>
      </c>
      <c r="AE21" s="1666">
        <v>744041</v>
      </c>
      <c r="AF21" s="1666">
        <v>4784968</v>
      </c>
      <c r="AG21" s="2546">
        <v>15</v>
      </c>
      <c r="AH21" s="2546"/>
      <c r="AI21" s="1467">
        <v>50</v>
      </c>
      <c r="AJ21" s="2544">
        <v>96.715061576678281</v>
      </c>
      <c r="AK21" s="2549">
        <v>60.054977633035747</v>
      </c>
      <c r="AL21" s="1666">
        <v>18486</v>
      </c>
      <c r="AM21" s="1467"/>
      <c r="AN21" s="1666">
        <v>831907</v>
      </c>
      <c r="AO21" s="2544">
        <v>17</v>
      </c>
      <c r="AP21" s="1467">
        <v>56</v>
      </c>
      <c r="AQ21" s="2548"/>
      <c r="AR21" s="1666">
        <v>4947490</v>
      </c>
      <c r="AS21" s="1666">
        <v>29644843</v>
      </c>
      <c r="AT21" s="1666">
        <v>32506356</v>
      </c>
      <c r="AU21" s="1666">
        <v>1496053</v>
      </c>
    </row>
    <row r="22" spans="3:47" x14ac:dyDescent="0.45">
      <c r="C22" s="2533">
        <v>2018</v>
      </c>
      <c r="D22" s="1666">
        <v>762007.09533709427</v>
      </c>
      <c r="E22" s="1667">
        <v>2.19655195773981</v>
      </c>
      <c r="F22" s="1667">
        <v>0.49513517418700415</v>
      </c>
      <c r="G22" s="1668">
        <v>11804</v>
      </c>
      <c r="H22" s="1669"/>
      <c r="I22" s="1467">
        <v>0.5</v>
      </c>
      <c r="J22" s="1669">
        <v>763254</v>
      </c>
      <c r="K22" s="2548"/>
      <c r="L22" s="2544">
        <v>15.254700701642602</v>
      </c>
      <c r="M22" s="2549">
        <v>49.561014760111661</v>
      </c>
      <c r="N22" s="1669">
        <v>695518</v>
      </c>
      <c r="O22" s="2548"/>
      <c r="P22" s="1669">
        <v>67736</v>
      </c>
      <c r="Q22" s="2548"/>
      <c r="R22" s="1669">
        <v>4581</v>
      </c>
      <c r="S22" s="1669"/>
      <c r="T22" s="2548"/>
      <c r="U22" s="1666">
        <v>6920090</v>
      </c>
      <c r="V22" s="1666">
        <v>4709693</v>
      </c>
      <c r="W22" s="1666">
        <v>2210397</v>
      </c>
      <c r="X22" s="2544">
        <v>138.30769544401988</v>
      </c>
      <c r="Y22" s="2544">
        <v>68.058262248034353</v>
      </c>
      <c r="Z22" s="2544">
        <v>31.941737751965654</v>
      </c>
      <c r="AA22" s="1467"/>
      <c r="AB22" s="1666">
        <v>5914140</v>
      </c>
      <c r="AC22" s="1666">
        <v>829296</v>
      </c>
      <c r="AD22" s="1666">
        <v>5488</v>
      </c>
      <c r="AE22" s="1666">
        <v>834784</v>
      </c>
      <c r="AF22" s="1666">
        <v>5079356</v>
      </c>
      <c r="AG22" s="2546">
        <v>16.684327983240198</v>
      </c>
      <c r="AH22" s="2546"/>
      <c r="AI22" s="2549">
        <v>54.205732489453119</v>
      </c>
      <c r="AJ22" s="2544">
        <v>101.51804712073904</v>
      </c>
      <c r="AK22" s="2549">
        <v>71.699327609901033</v>
      </c>
      <c r="AL22" s="1666">
        <v>19137</v>
      </c>
      <c r="AM22" s="1467"/>
      <c r="AN22" s="1666">
        <v>883883</v>
      </c>
      <c r="AO22" s="2544">
        <v>18</v>
      </c>
      <c r="AP22" s="1467">
        <v>57</v>
      </c>
      <c r="AQ22" s="2548"/>
      <c r="AR22" s="1666">
        <v>5003402</v>
      </c>
      <c r="AS22" s="1666">
        <v>34691057.165849097</v>
      </c>
      <c r="AT22" s="1666">
        <v>34691057</v>
      </c>
      <c r="AU22" s="1666">
        <v>1540029</v>
      </c>
    </row>
    <row r="23" spans="3:47" x14ac:dyDescent="0.45">
      <c r="C23" s="2533">
        <v>2019</v>
      </c>
      <c r="D23" s="1666">
        <v>765468.85726339556</v>
      </c>
      <c r="E23" s="1667">
        <v>2.1099209666241197</v>
      </c>
      <c r="F23" s="1667">
        <v>0.57773182726085137</v>
      </c>
      <c r="G23" s="1668">
        <v>10761</v>
      </c>
      <c r="H23" s="1669"/>
      <c r="I23" s="1467">
        <v>0.44</v>
      </c>
      <c r="J23" s="1669">
        <v>636504</v>
      </c>
      <c r="K23" s="2548"/>
      <c r="L23" s="2544">
        <v>12.584086973386949</v>
      </c>
      <c r="M23" s="2549">
        <v>40.332006683728721</v>
      </c>
      <c r="N23" s="1669">
        <v>571808</v>
      </c>
      <c r="O23" s="2548"/>
      <c r="P23" s="1669">
        <v>64696</v>
      </c>
      <c r="Q23" s="2548"/>
      <c r="R23" s="1669">
        <v>3798</v>
      </c>
      <c r="S23" s="1669"/>
      <c r="T23" s="2548"/>
      <c r="U23" s="1666">
        <v>7309970</v>
      </c>
      <c r="V23" s="1666">
        <v>4892208</v>
      </c>
      <c r="W23" s="1666">
        <v>2417762</v>
      </c>
      <c r="X23" s="2544">
        <v>144.52273395430254</v>
      </c>
      <c r="Y23" s="2544">
        <v>66.925144699636249</v>
      </c>
      <c r="Z23" s="2544">
        <v>33.074855300363751</v>
      </c>
      <c r="AA23" s="1467"/>
      <c r="AB23" s="1666">
        <v>5553963</v>
      </c>
      <c r="AC23" s="1666">
        <v>900276</v>
      </c>
      <c r="AD23" s="1666">
        <v>4458</v>
      </c>
      <c r="AE23" s="1666">
        <v>904734</v>
      </c>
      <c r="AF23" s="1666">
        <v>4649229</v>
      </c>
      <c r="AG23" s="2546">
        <v>17.887163336600636</v>
      </c>
      <c r="AH23" s="2546"/>
      <c r="AI23" s="2549">
        <v>57.328371439922797</v>
      </c>
      <c r="AJ23" s="2544">
        <v>91.918200192289177</v>
      </c>
      <c r="AK23" s="2549">
        <v>61.784959445798002</v>
      </c>
      <c r="AL23" s="1666">
        <v>22921</v>
      </c>
      <c r="AM23" s="1467"/>
      <c r="AN23" s="1666">
        <v>874088</v>
      </c>
      <c r="AO23" s="2544">
        <v>17.3</v>
      </c>
      <c r="AP23" s="2549">
        <v>55.4</v>
      </c>
      <c r="AQ23" s="2548"/>
      <c r="AR23" s="1666">
        <v>5058007</v>
      </c>
      <c r="AS23" s="1666">
        <v>36279503.799999997</v>
      </c>
      <c r="AT23" s="1666">
        <v>36279503.799999997</v>
      </c>
      <c r="AU23" s="1666">
        <v>1578161</v>
      </c>
    </row>
    <row r="24" spans="3:47" x14ac:dyDescent="0.45">
      <c r="C24" s="2533">
        <v>2020</v>
      </c>
      <c r="D24" s="1666">
        <v>729200.31077212293</v>
      </c>
      <c r="E24" s="1667">
        <v>2.0868979337925948</v>
      </c>
      <c r="F24" s="1667">
        <v>0.2321158686834312</v>
      </c>
      <c r="G24" s="1668">
        <v>10994</v>
      </c>
      <c r="H24" s="1669"/>
      <c r="I24" s="1611">
        <v>0.45671521161671408</v>
      </c>
      <c r="J24" s="1669">
        <v>556617</v>
      </c>
      <c r="K24" s="2548"/>
      <c r="L24" s="2544">
        <v>10.890062251063245</v>
      </c>
      <c r="M24" s="2549">
        <v>35.193619059361339</v>
      </c>
      <c r="N24" s="1669">
        <v>504276</v>
      </c>
      <c r="O24" s="2548"/>
      <c r="P24" s="1669">
        <v>52341</v>
      </c>
      <c r="Q24" s="2548"/>
      <c r="R24" s="1669">
        <v>3265</v>
      </c>
      <c r="S24" s="1669"/>
      <c r="T24" s="2548"/>
      <c r="U24" s="1666">
        <v>7512370</v>
      </c>
      <c r="V24" s="1666">
        <v>5005892</v>
      </c>
      <c r="W24" s="1666">
        <v>2506478</v>
      </c>
      <c r="X24" s="2544">
        <v>146.97750329763554</v>
      </c>
      <c r="Y24" s="2544">
        <v>66.635322807582696</v>
      </c>
      <c r="Z24" s="2544">
        <v>33.364677192417311</v>
      </c>
      <c r="AA24" s="1467"/>
      <c r="AB24" s="1666">
        <v>5729424</v>
      </c>
      <c r="AC24" s="1666">
        <v>986673</v>
      </c>
      <c r="AD24" s="1666">
        <v>6052</v>
      </c>
      <c r="AE24" s="1666">
        <v>992725</v>
      </c>
      <c r="AF24" s="1666">
        <v>4736699</v>
      </c>
      <c r="AG24" s="2546">
        <v>19.422398252634686</v>
      </c>
      <c r="AH24" s="2546"/>
      <c r="AI24" s="2549">
        <v>62.767729840634559</v>
      </c>
      <c r="AJ24" s="2544">
        <v>92.672244962961997</v>
      </c>
      <c r="AK24" s="2549">
        <v>61.279622808780722</v>
      </c>
      <c r="AL24" s="1666">
        <v>23682</v>
      </c>
      <c r="AM24" s="1467"/>
      <c r="AN24" s="1666">
        <v>866593</v>
      </c>
      <c r="AO24" s="2544">
        <v>16.954659516931123</v>
      </c>
      <c r="AP24" s="2549">
        <v>54.792692141111608</v>
      </c>
      <c r="AQ24" s="2548"/>
      <c r="AR24" s="1666">
        <v>5111238</v>
      </c>
      <c r="AS24" s="1666">
        <v>34893723.5</v>
      </c>
      <c r="AT24" s="1666">
        <v>34893723.5</v>
      </c>
      <c r="AU24" s="1666">
        <v>1581585</v>
      </c>
    </row>
    <row r="25" spans="3:47" x14ac:dyDescent="0.45">
      <c r="C25" s="2533">
        <v>2021</v>
      </c>
      <c r="D25" s="1666">
        <v>731326.43003256747</v>
      </c>
      <c r="E25" s="1667">
        <v>1.9629322025470402</v>
      </c>
      <c r="F25" s="1667">
        <v>0.57045703851558105</v>
      </c>
      <c r="G25" s="1668">
        <v>10795</v>
      </c>
      <c r="H25" s="1669"/>
      <c r="I25" s="1611">
        <v>0.44004240495097602</v>
      </c>
      <c r="J25" s="1669">
        <v>503455</v>
      </c>
      <c r="K25" s="2548"/>
      <c r="L25" s="2544">
        <v>9.7511387675240808</v>
      </c>
      <c r="M25" s="2549">
        <v>30.505749954100953</v>
      </c>
      <c r="N25" s="1669">
        <v>443684</v>
      </c>
      <c r="O25" s="2548"/>
      <c r="P25" s="1669">
        <v>56866</v>
      </c>
      <c r="Q25" s="2548"/>
      <c r="R25" s="1669">
        <v>2905</v>
      </c>
      <c r="S25" s="1669"/>
      <c r="T25" s="2548"/>
      <c r="U25" s="1666">
        <v>7834434.9999999991</v>
      </c>
      <c r="V25" s="1666">
        <v>5139500</v>
      </c>
      <c r="W25" s="1666">
        <v>2694935</v>
      </c>
      <c r="X25" s="2550">
        <v>151.74079764923067</v>
      </c>
      <c r="Y25" s="2544">
        <v>65.601412226918725</v>
      </c>
      <c r="Z25" s="2544">
        <v>34.398587773081282</v>
      </c>
      <c r="AA25" s="1467"/>
      <c r="AB25" s="1666">
        <v>5963705</v>
      </c>
      <c r="AC25" s="1666">
        <v>1053097</v>
      </c>
      <c r="AD25" s="1666">
        <v>5670</v>
      </c>
      <c r="AE25" s="1666">
        <v>1058767</v>
      </c>
      <c r="AF25" s="1666">
        <v>4904938</v>
      </c>
      <c r="AG25" s="2546">
        <v>20.5</v>
      </c>
      <c r="AH25" s="2546"/>
      <c r="AI25" s="2549">
        <v>64.150000000000006</v>
      </c>
      <c r="AJ25" s="2544">
        <v>95.00100575727825</v>
      </c>
      <c r="AK25" s="2549">
        <v>60.973548188222892</v>
      </c>
      <c r="AL25" s="1666">
        <v>18025</v>
      </c>
      <c r="AM25" s="1467"/>
      <c r="AN25" s="1666">
        <v>848950</v>
      </c>
      <c r="AO25" s="2544">
        <v>16.442838499348639</v>
      </c>
      <c r="AP25" s="2549">
        <v>51.44026064600412</v>
      </c>
      <c r="AQ25" s="2548"/>
      <c r="AR25" s="1666">
        <v>5163038</v>
      </c>
      <c r="AS25" s="1666">
        <v>37256835.925541498</v>
      </c>
      <c r="AT25" s="1666">
        <v>37256835.925541498</v>
      </c>
      <c r="AU25" s="1666">
        <v>1650361</v>
      </c>
    </row>
    <row r="26" spans="3:47" s="2507" customFormat="1" x14ac:dyDescent="0.45">
      <c r="C26" s="2542">
        <v>2022</v>
      </c>
      <c r="D26" s="1944">
        <v>730862.70362935518</v>
      </c>
      <c r="E26" s="2551">
        <v>1.8815729349608301</v>
      </c>
      <c r="F26" s="2551">
        <v>0.37022410591574201</v>
      </c>
      <c r="G26" s="2552">
        <v>10305</v>
      </c>
      <c r="H26" s="2553"/>
      <c r="I26" s="1607">
        <v>0.41992271466078401</v>
      </c>
      <c r="J26" s="2553">
        <v>491613</v>
      </c>
      <c r="K26" s="1070"/>
      <c r="L26" s="2554">
        <v>9.4298650275963958</v>
      </c>
      <c r="M26" s="2555">
        <v>28.538977662861182</v>
      </c>
      <c r="N26" s="2553">
        <v>410454</v>
      </c>
      <c r="O26" s="1070"/>
      <c r="P26" s="2553">
        <v>78476</v>
      </c>
      <c r="Q26" s="1070"/>
      <c r="R26" s="2553">
        <v>2683</v>
      </c>
      <c r="S26" s="2553"/>
      <c r="T26" s="1070"/>
      <c r="U26" s="1944">
        <v>7876163</v>
      </c>
      <c r="V26" s="1944">
        <v>4873728</v>
      </c>
      <c r="W26" s="1944">
        <v>3002435</v>
      </c>
      <c r="X26" s="2556">
        <v>151.07646466905618</v>
      </c>
      <c r="Y26" s="2556">
        <v>61.879471006377088</v>
      </c>
      <c r="Z26" s="2556">
        <v>38.120528993622912</v>
      </c>
      <c r="AA26" s="2557"/>
      <c r="AB26" s="1944">
        <v>6107615</v>
      </c>
      <c r="AC26" s="1944">
        <v>1098532</v>
      </c>
      <c r="AD26" s="1944">
        <v>7138</v>
      </c>
      <c r="AE26" s="1944">
        <v>1105670</v>
      </c>
      <c r="AF26" s="1944">
        <v>5001945</v>
      </c>
      <c r="AG26" s="2558">
        <v>21.2</v>
      </c>
      <c r="AH26" s="2558"/>
      <c r="AI26" s="2555">
        <v>64.19</v>
      </c>
      <c r="AJ26" s="2554">
        <v>95.944708999681978</v>
      </c>
      <c r="AK26" s="2555">
        <v>61.89934108778602</v>
      </c>
      <c r="AL26" s="2559">
        <v>17294</v>
      </c>
      <c r="AM26" s="2557"/>
      <c r="AN26" s="1944">
        <v>829594</v>
      </c>
      <c r="AO26" s="2554">
        <v>15.912840888470816</v>
      </c>
      <c r="AP26" s="2555">
        <v>48.159354279166052</v>
      </c>
      <c r="AQ26" s="1070"/>
      <c r="AR26" s="1944">
        <v>5213362</v>
      </c>
      <c r="AS26" s="1944">
        <v>38843176.899999999</v>
      </c>
      <c r="AT26" s="1944">
        <v>38843176.899999999</v>
      </c>
      <c r="AU26" s="1944">
        <v>1722602</v>
      </c>
    </row>
    <row r="27" spans="3:47" ht="18.600000000000001" x14ac:dyDescent="0.45">
      <c r="C27" s="2529" t="s">
        <v>6271</v>
      </c>
      <c r="D27" s="2530"/>
      <c r="E27" s="2528"/>
      <c r="F27" s="2528"/>
      <c r="G27" s="2528"/>
      <c r="H27" s="2528"/>
      <c r="I27" s="2528"/>
      <c r="J27" s="2528"/>
      <c r="K27" s="2528"/>
      <c r="L27" s="2528"/>
      <c r="M27" s="2528"/>
      <c r="N27" s="2528"/>
      <c r="O27" s="2528"/>
      <c r="P27" s="2528"/>
      <c r="Q27" s="2528"/>
      <c r="R27" s="2528"/>
      <c r="S27" s="2528"/>
      <c r="T27" s="2528"/>
      <c r="U27" s="2528"/>
      <c r="V27" s="2528"/>
      <c r="W27" s="2528"/>
      <c r="X27" s="2528"/>
      <c r="Y27" s="2528"/>
      <c r="Z27" s="2528"/>
      <c r="AA27" s="2528"/>
      <c r="AB27" s="2528"/>
      <c r="AC27" s="2528"/>
      <c r="AD27" s="2528"/>
      <c r="AE27" s="2528"/>
      <c r="AF27" s="2528"/>
      <c r="AG27" s="2528"/>
      <c r="AH27" s="2528"/>
      <c r="AI27" s="2528"/>
      <c r="AJ27" s="2528"/>
      <c r="AK27" s="2528"/>
      <c r="AL27" s="2528"/>
      <c r="AM27" s="2528"/>
      <c r="AN27" s="2528"/>
      <c r="AO27" s="2528"/>
      <c r="AP27" s="2528"/>
      <c r="AQ27" s="2528"/>
      <c r="AR27" s="2528"/>
      <c r="AS27" s="2528"/>
      <c r="AT27" s="2528"/>
      <c r="AU27" s="2528"/>
    </row>
    <row r="28" spans="3:47" x14ac:dyDescent="0.45">
      <c r="C28" s="2543" t="s">
        <v>6452</v>
      </c>
      <c r="D28" s="2530"/>
      <c r="E28" s="2528"/>
      <c r="F28" s="2528"/>
      <c r="G28" s="2528"/>
      <c r="H28" s="2528"/>
      <c r="I28" s="2528"/>
      <c r="J28" s="2528"/>
      <c r="K28" s="2528"/>
      <c r="L28" s="2528"/>
      <c r="M28" s="2528"/>
      <c r="N28" s="2528"/>
      <c r="O28" s="2528"/>
      <c r="P28" s="2528"/>
      <c r="Q28" s="2528"/>
      <c r="R28" s="2528"/>
      <c r="S28" s="2528"/>
      <c r="T28" s="2528"/>
      <c r="U28" s="2528"/>
      <c r="V28" s="2528"/>
      <c r="W28" s="2528"/>
      <c r="X28" s="2528"/>
      <c r="Y28" s="2528"/>
      <c r="Z28" s="2528"/>
      <c r="AA28" s="2528"/>
      <c r="AB28" s="2528"/>
      <c r="AC28" s="2528"/>
      <c r="AD28" s="2528"/>
      <c r="AE28" s="2528"/>
      <c r="AF28" s="2528"/>
      <c r="AG28" s="2528"/>
      <c r="AH28" s="2528"/>
      <c r="AI28" s="2528"/>
      <c r="AJ28" s="2528"/>
      <c r="AK28" s="2528"/>
      <c r="AL28" s="2528"/>
      <c r="AM28" s="2528"/>
      <c r="AN28" s="2528"/>
      <c r="AO28" s="2528"/>
      <c r="AP28" s="2528"/>
      <c r="AQ28" s="2528"/>
      <c r="AR28" s="2528"/>
      <c r="AS28" s="2528"/>
      <c r="AT28" s="2528"/>
      <c r="AU28" s="2528"/>
    </row>
    <row r="29" spans="3:47" x14ac:dyDescent="0.45">
      <c r="D29" s="853"/>
      <c r="T29" s="178"/>
      <c r="AQ29" s="178"/>
    </row>
    <row r="30" spans="3:47" x14ac:dyDescent="0.45">
      <c r="C30" s="848"/>
      <c r="D30" s="853"/>
      <c r="T30" s="178"/>
      <c r="AQ30" s="178"/>
    </row>
    <row r="33" spans="3:3" ht="18.600000000000001" x14ac:dyDescent="0.45">
      <c r="C33" s="1326" t="s">
        <v>6451</v>
      </c>
    </row>
    <row r="53" spans="3:9" x14ac:dyDescent="0.45">
      <c r="C53" s="3410" t="s">
        <v>6450</v>
      </c>
      <c r="D53" s="3410"/>
      <c r="E53" s="3410"/>
      <c r="F53" s="3410"/>
      <c r="G53" s="3410"/>
      <c r="H53" s="3410"/>
      <c r="I53" s="3410"/>
    </row>
    <row r="67" ht="32.25" customHeight="1" x14ac:dyDescent="0.45"/>
  </sheetData>
  <mergeCells count="26">
    <mergeCell ref="C53:I53"/>
    <mergeCell ref="A6:B6"/>
    <mergeCell ref="C6:V6"/>
    <mergeCell ref="R14:S14"/>
    <mergeCell ref="C1:D1"/>
    <mergeCell ref="A3:B3"/>
    <mergeCell ref="C3:V3"/>
    <mergeCell ref="A4:B4"/>
    <mergeCell ref="C4:V4"/>
    <mergeCell ref="A5:B5"/>
    <mergeCell ref="C5:V5"/>
    <mergeCell ref="AC13:AI13"/>
    <mergeCell ref="C11:C14"/>
    <mergeCell ref="D11:I13"/>
    <mergeCell ref="J11:AU11"/>
    <mergeCell ref="J12:R13"/>
    <mergeCell ref="U12:Z13"/>
    <mergeCell ref="AB12:AL12"/>
    <mergeCell ref="AN12:AP13"/>
    <mergeCell ref="AR12:AU13"/>
    <mergeCell ref="G14:H14"/>
    <mergeCell ref="J14:K14"/>
    <mergeCell ref="N14:O14"/>
    <mergeCell ref="P14:Q14"/>
    <mergeCell ref="AG14:AH14"/>
    <mergeCell ref="AJ13:AK13"/>
  </mergeCells>
  <hyperlinks>
    <hyperlink ref="A1" location="'ODS 9.'!A1" display="REGRESAR" xr:uid="{00000000-0004-0000-1B01-000000000000}"/>
    <hyperlink ref="C1" location="'Metadato 9.c.1'!A1" display="VER METADATO" xr:uid="{00000000-0004-0000-1B01-000001000000}"/>
  </hyperlinks>
  <pageMargins left="0.7" right="0.7" top="0.75" bottom="0.75" header="0.3" footer="0.3"/>
  <pageSetup paperSize="9" orientation="portrait" r:id="rId1"/>
  <drawing r:id="rId2"/>
</worksheet>
</file>

<file path=xl/worksheets/sheet2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1-000000000000}">
  <sheetPr codeName="Hoja281">
    <tabColor theme="0" tint="-0.499984740745262"/>
  </sheetPr>
  <dimension ref="A1:AI36"/>
  <sheetViews>
    <sheetView showGridLines="0" zoomScaleNormal="100" workbookViewId="0">
      <pane ySplit="1" topLeftCell="A2" activePane="bottomLeft" state="frozen"/>
      <selection pane="bottomLeft" activeCell="B1" sqref="B1"/>
    </sheetView>
  </sheetViews>
  <sheetFormatPr baseColWidth="10" defaultColWidth="11.44140625" defaultRowHeight="17.399999999999999" x14ac:dyDescent="0.3"/>
  <cols>
    <col min="1" max="1" width="10.21875" style="1305" customWidth="1"/>
    <col min="2" max="2" width="26.44140625" style="1305" customWidth="1"/>
    <col min="3" max="3" width="24" style="1305" customWidth="1"/>
    <col min="4" max="4" width="85.77734375" style="1305" customWidth="1"/>
    <col min="5" max="5" width="11.21875" style="1305" customWidth="1"/>
    <col min="6" max="6" width="7.21875" style="1305" customWidth="1"/>
    <col min="7" max="12" width="15.77734375" style="1305" customWidth="1"/>
    <col min="13" max="13" width="11.21875" style="1285" customWidth="1"/>
    <col min="14" max="19" width="15.77734375" style="1305" customWidth="1"/>
    <col min="20" max="20" width="3.44140625" style="1305" customWidth="1"/>
    <col min="21" max="28" width="15.77734375" style="1305" customWidth="1"/>
    <col min="29" max="29" width="21.5546875" style="1305" customWidth="1"/>
    <col min="30" max="30" width="15.77734375" style="1305" customWidth="1"/>
    <col min="31" max="31" width="3.21875" style="1305" customWidth="1"/>
    <col min="32" max="34" width="15.77734375" style="1305" customWidth="1"/>
    <col min="35" max="35" width="7.77734375" style="1285" customWidth="1"/>
    <col min="36" max="36" width="15.77734375" style="1305" customWidth="1"/>
    <col min="37" max="37" width="26.44140625" style="1305" customWidth="1"/>
    <col min="38" max="38" width="15.77734375" style="1305" customWidth="1"/>
    <col min="39" max="16384" width="11.44140625" style="1305"/>
  </cols>
  <sheetData>
    <row r="1" spans="1:6" x14ac:dyDescent="0.3">
      <c r="B1" s="481" t="s">
        <v>337</v>
      </c>
    </row>
    <row r="2" spans="1:6" ht="18" thickBot="1" x14ac:dyDescent="0.35"/>
    <row r="3" spans="1:6" ht="23.25" customHeight="1" thickBot="1" x14ac:dyDescent="0.35">
      <c r="B3" s="3901" t="s">
        <v>370</v>
      </c>
      <c r="C3" s="3901"/>
      <c r="D3" s="3901"/>
      <c r="F3" s="1267" t="s">
        <v>471</v>
      </c>
    </row>
    <row r="4" spans="1:6" ht="34.799999999999997" x14ac:dyDescent="0.3">
      <c r="A4" s="1306"/>
      <c r="B4" s="3142" t="s">
        <v>449</v>
      </c>
      <c r="C4" s="3142"/>
      <c r="D4" s="44" t="s">
        <v>32</v>
      </c>
    </row>
    <row r="5" spans="1:6" ht="34.799999999999997" x14ac:dyDescent="0.3">
      <c r="B5" s="3142" t="s">
        <v>373</v>
      </c>
      <c r="C5" s="3142"/>
      <c r="D5" s="44" t="s">
        <v>109</v>
      </c>
    </row>
    <row r="6" spans="1:6" ht="18" customHeight="1" x14ac:dyDescent="0.3">
      <c r="B6" s="3142" t="s">
        <v>374</v>
      </c>
      <c r="C6" s="3142"/>
      <c r="D6" s="45" t="s">
        <v>1614</v>
      </c>
    </row>
    <row r="7" spans="1:6" ht="15" customHeight="1" x14ac:dyDescent="0.3">
      <c r="B7" s="3143" t="s">
        <v>375</v>
      </c>
      <c r="C7" s="3143"/>
      <c r="D7" s="46" t="s">
        <v>4069</v>
      </c>
    </row>
    <row r="8" spans="1:6" ht="15" customHeight="1" x14ac:dyDescent="0.3">
      <c r="B8" s="3143" t="s">
        <v>2480</v>
      </c>
      <c r="C8" s="3143"/>
      <c r="D8" s="1266" t="s">
        <v>2602</v>
      </c>
    </row>
    <row r="9" spans="1:6" x14ac:dyDescent="0.45">
      <c r="B9" s="178"/>
      <c r="C9" s="178"/>
      <c r="D9" s="178"/>
    </row>
    <row r="10" spans="1:6" ht="23.25" customHeight="1" x14ac:dyDescent="0.3">
      <c r="B10" s="3901" t="s">
        <v>376</v>
      </c>
      <c r="C10" s="3901"/>
      <c r="D10" s="3901"/>
    </row>
    <row r="11" spans="1:6" ht="17.25" customHeight="1" x14ac:dyDescent="0.3">
      <c r="B11" s="3185" t="s">
        <v>377</v>
      </c>
      <c r="C11" s="3156"/>
      <c r="D11" s="2565" t="s">
        <v>439</v>
      </c>
    </row>
    <row r="12" spans="1:6" ht="33" customHeight="1" x14ac:dyDescent="0.3">
      <c r="B12" s="3143" t="s">
        <v>379</v>
      </c>
      <c r="C12" s="3143"/>
      <c r="D12" s="2567" t="s">
        <v>2139</v>
      </c>
    </row>
    <row r="13" spans="1:6" x14ac:dyDescent="0.3">
      <c r="B13" s="3142" t="s">
        <v>380</v>
      </c>
      <c r="C13" s="3142"/>
      <c r="D13" s="2568" t="s">
        <v>1614</v>
      </c>
    </row>
    <row r="14" spans="1:6" x14ac:dyDescent="0.3">
      <c r="B14" s="3142" t="s">
        <v>381</v>
      </c>
      <c r="C14" s="3156"/>
      <c r="D14" s="2569" t="s">
        <v>10</v>
      </c>
    </row>
    <row r="15" spans="1:6" ht="149.25" customHeight="1" x14ac:dyDescent="0.3">
      <c r="B15" s="3142" t="s">
        <v>382</v>
      </c>
      <c r="C15" s="3142"/>
      <c r="D15" s="2568" t="s">
        <v>6272</v>
      </c>
    </row>
    <row r="16" spans="1:6" ht="180.75" customHeight="1" x14ac:dyDescent="0.3">
      <c r="B16" s="3142" t="s">
        <v>383</v>
      </c>
      <c r="C16" s="3142"/>
      <c r="D16" s="2568"/>
    </row>
    <row r="17" spans="2:4" x14ac:dyDescent="0.3">
      <c r="B17" s="3142" t="s">
        <v>384</v>
      </c>
      <c r="C17" s="3142"/>
      <c r="D17" s="2568" t="s">
        <v>519</v>
      </c>
    </row>
    <row r="18" spans="2:4" x14ac:dyDescent="0.3">
      <c r="B18" s="3143" t="s">
        <v>386</v>
      </c>
      <c r="C18" s="3143"/>
      <c r="D18" s="2565"/>
    </row>
    <row r="19" spans="2:4" ht="34.799999999999997" x14ac:dyDescent="0.3">
      <c r="B19" s="3144" t="s">
        <v>387</v>
      </c>
      <c r="C19" s="3145"/>
      <c r="D19" s="2568" t="s">
        <v>1721</v>
      </c>
    </row>
    <row r="20" spans="2:4" x14ac:dyDescent="0.3">
      <c r="B20" s="3142" t="s">
        <v>388</v>
      </c>
      <c r="C20" s="3142"/>
      <c r="D20" s="2568" t="s">
        <v>424</v>
      </c>
    </row>
    <row r="21" spans="2:4" x14ac:dyDescent="0.3">
      <c r="B21" s="3146" t="s">
        <v>390</v>
      </c>
      <c r="C21" s="2570" t="s">
        <v>391</v>
      </c>
      <c r="D21" s="2565"/>
    </row>
    <row r="22" spans="2:4" x14ac:dyDescent="0.3">
      <c r="B22" s="3147"/>
      <c r="C22" s="2564" t="s">
        <v>393</v>
      </c>
      <c r="D22" s="2568" t="s">
        <v>1685</v>
      </c>
    </row>
    <row r="23" spans="2:4" ht="19.5" customHeight="1" x14ac:dyDescent="0.3">
      <c r="B23" s="3142" t="s">
        <v>395</v>
      </c>
      <c r="C23" s="3142"/>
      <c r="D23" s="2568" t="s">
        <v>427</v>
      </c>
    </row>
    <row r="24" spans="2:4" x14ac:dyDescent="0.3">
      <c r="B24" s="3142" t="s">
        <v>397</v>
      </c>
      <c r="C24" s="3142"/>
      <c r="D24" s="2566" t="s">
        <v>2138</v>
      </c>
    </row>
    <row r="25" spans="2:4" x14ac:dyDescent="0.3">
      <c r="B25" s="3142" t="s">
        <v>399</v>
      </c>
      <c r="C25" s="3142"/>
      <c r="D25" s="2568" t="s">
        <v>4651</v>
      </c>
    </row>
    <row r="26" spans="2:4" ht="15" customHeight="1" x14ac:dyDescent="0.3">
      <c r="B26" s="3143" t="s">
        <v>401</v>
      </c>
      <c r="C26" s="3143"/>
      <c r="D26" s="2566" t="s">
        <v>1722</v>
      </c>
    </row>
    <row r="27" spans="2:4" x14ac:dyDescent="0.3">
      <c r="B27" s="3149" t="s">
        <v>403</v>
      </c>
      <c r="C27" s="3150"/>
      <c r="D27" s="2565"/>
    </row>
    <row r="28" spans="2:4" ht="94.5" customHeight="1" x14ac:dyDescent="0.3">
      <c r="B28" s="2571" t="s">
        <v>404</v>
      </c>
      <c r="C28" s="2572"/>
      <c r="D28" s="2568" t="s">
        <v>1723</v>
      </c>
    </row>
    <row r="29" spans="2:4" x14ac:dyDescent="0.3">
      <c r="B29" s="3151" t="s">
        <v>405</v>
      </c>
      <c r="C29" s="3152"/>
      <c r="D29" s="2573"/>
    </row>
    <row r="30" spans="2:4" x14ac:dyDescent="0.3">
      <c r="B30" s="2574"/>
      <c r="C30" s="2574"/>
      <c r="D30" s="2575"/>
    </row>
    <row r="31" spans="2:4" ht="23.25" customHeight="1" x14ac:dyDescent="0.3">
      <c r="B31" s="3901" t="s">
        <v>406</v>
      </c>
      <c r="C31" s="3901"/>
      <c r="D31" s="3901"/>
    </row>
    <row r="32" spans="2:4" x14ac:dyDescent="0.3">
      <c r="B32" s="3149" t="s">
        <v>407</v>
      </c>
      <c r="C32" s="3150"/>
      <c r="D32" s="2566" t="s">
        <v>1724</v>
      </c>
    </row>
    <row r="33" spans="2:4" x14ac:dyDescent="0.3">
      <c r="B33" s="3149" t="s">
        <v>409</v>
      </c>
      <c r="C33" s="3150"/>
      <c r="D33" s="2566" t="s">
        <v>1725</v>
      </c>
    </row>
    <row r="34" spans="2:4" x14ac:dyDescent="0.3">
      <c r="B34" s="3149" t="s">
        <v>411</v>
      </c>
      <c r="C34" s="3150"/>
      <c r="D34" s="2566" t="s">
        <v>4652</v>
      </c>
    </row>
    <row r="35" spans="2:4" x14ac:dyDescent="0.3">
      <c r="B35" s="3149" t="s">
        <v>413</v>
      </c>
      <c r="C35" s="3150"/>
      <c r="D35" s="2566" t="s">
        <v>1726</v>
      </c>
    </row>
    <row r="36" spans="2:4" x14ac:dyDescent="0.3">
      <c r="B36" s="3149" t="s">
        <v>415</v>
      </c>
      <c r="C36" s="3150"/>
      <c r="D36" s="2576" t="s">
        <v>1727</v>
      </c>
    </row>
  </sheetData>
  <mergeCells count="30">
    <mergeCell ref="B10:D10"/>
    <mergeCell ref="B21:B22"/>
    <mergeCell ref="B11:C11"/>
    <mergeCell ref="B8:C8"/>
    <mergeCell ref="B3:D3"/>
    <mergeCell ref="B4:C4"/>
    <mergeCell ref="B5:C5"/>
    <mergeCell ref="B6:C6"/>
    <mergeCell ref="B7:C7"/>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6">
    <dataValidation type="list" allowBlank="1" showInputMessage="1" showErrorMessage="1" sqref="D25" xr:uid="{00000000-0002-0000-1C01-000000000000}">
      <formula1>Tipo_operación</formula1>
    </dataValidation>
    <dataValidation type="list" allowBlank="1" showInputMessage="1" showErrorMessage="1" sqref="D14" xr:uid="{00000000-0002-0000-1C01-000001000000}">
      <formula1>Tipo_indicador</formula1>
    </dataValidation>
    <dataValidation type="list" allowBlank="1" showInputMessage="1" showErrorMessage="1" sqref="D7" xr:uid="{00000000-0002-0000-1C01-000002000000}">
      <formula1>Nombre_indicador_ODS</formula1>
    </dataValidation>
    <dataValidation type="list" allowBlank="1" showInputMessage="1" showErrorMessage="1" sqref="D6" xr:uid="{00000000-0002-0000-1C01-000003000000}">
      <formula1>Numero_indicador</formula1>
    </dataValidation>
    <dataValidation type="list" allowBlank="1" showInputMessage="1" showErrorMessage="1" sqref="D5" xr:uid="{00000000-0002-0000-1C01-000004000000}">
      <formula1>Metas_ODS</formula1>
    </dataValidation>
    <dataValidation type="list" allowBlank="1" showInputMessage="1" showErrorMessage="1" sqref="D4" xr:uid="{00000000-0002-0000-1C01-000005000000}">
      <formula1>ODS</formula1>
    </dataValidation>
  </dataValidations>
  <hyperlinks>
    <hyperlink ref="B1" location="'9.c.1'!A1" display="REGRESAR" xr:uid="{00000000-0004-0000-1C01-000000000000}"/>
    <hyperlink ref="D8" r:id="rId1" xr:uid="{00000000-0004-0000-1C01-000001000000}"/>
    <hyperlink ref="D36" r:id="rId2" xr:uid="{D724A4DD-AF06-4846-A900-B49597618CFA}"/>
  </hyperlinks>
  <pageMargins left="0.7" right="0.7" top="0.75" bottom="0.75" header="0.3" footer="0.3"/>
  <pageSetup paperSize="9" orientation="portrait" r:id="rId3"/>
  <drawing r:id="rId4"/>
</worksheet>
</file>

<file path=xl/worksheets/sheet2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1-000000000000}">
  <sheetPr codeName="Hoja282">
    <tabColor rgb="FFDD1367"/>
  </sheetPr>
  <dimension ref="A1:G18"/>
  <sheetViews>
    <sheetView showGridLines="0" workbookViewId="0">
      <pane ySplit="4" topLeftCell="A5" activePane="bottomLeft" state="frozen"/>
      <selection sqref="A1:B1"/>
      <selection pane="bottomLeft" sqref="A1:B1"/>
    </sheetView>
  </sheetViews>
  <sheetFormatPr baseColWidth="10" defaultRowHeight="17.399999999999999" x14ac:dyDescent="0.45"/>
  <cols>
    <col min="1" max="2" width="11.5546875" style="22"/>
    <col min="3" max="3" width="67.21875" style="22" customWidth="1"/>
    <col min="4" max="4" width="14.5546875" style="22" customWidth="1"/>
    <col min="5" max="5" width="74" style="22" customWidth="1"/>
    <col min="6" max="16384" width="11.5546875" style="22"/>
  </cols>
  <sheetData>
    <row r="1" spans="1:7" x14ac:dyDescent="0.45">
      <c r="A1" s="3926" t="s">
        <v>320</v>
      </c>
      <c r="B1" s="3926"/>
    </row>
    <row r="3" spans="1:7" ht="54" customHeight="1" x14ac:dyDescent="0.45">
      <c r="A3" s="65"/>
      <c r="B3" s="65"/>
      <c r="C3" s="3927" t="s">
        <v>1728</v>
      </c>
      <c r="D3" s="3927"/>
      <c r="E3" s="3927"/>
    </row>
    <row r="4" spans="1:7" s="68" customFormat="1" ht="46.2" customHeight="1" x14ac:dyDescent="0.3">
      <c r="A4" s="75"/>
      <c r="B4" s="75"/>
      <c r="C4" s="466" t="s">
        <v>322</v>
      </c>
      <c r="D4" s="466" t="s">
        <v>323</v>
      </c>
      <c r="E4" s="466" t="s">
        <v>324</v>
      </c>
    </row>
    <row r="5" spans="1:7" s="68" customFormat="1" ht="58.8" customHeight="1" x14ac:dyDescent="0.3">
      <c r="C5" s="461" t="s">
        <v>110</v>
      </c>
      <c r="D5" s="452" t="s">
        <v>161</v>
      </c>
      <c r="E5" s="462" t="s">
        <v>4070</v>
      </c>
    </row>
    <row r="6" spans="1:7" s="68" customFormat="1" ht="75" customHeight="1" x14ac:dyDescent="0.3">
      <c r="C6" s="461" t="s">
        <v>111</v>
      </c>
      <c r="D6" s="452" t="s">
        <v>163</v>
      </c>
      <c r="E6" s="462" t="s">
        <v>4071</v>
      </c>
    </row>
    <row r="7" spans="1:7" s="68" customFormat="1" ht="74.400000000000006" x14ac:dyDescent="0.3">
      <c r="C7" s="461" t="s">
        <v>112</v>
      </c>
      <c r="D7" s="452" t="s">
        <v>164</v>
      </c>
      <c r="E7" s="462" t="s">
        <v>4072</v>
      </c>
      <c r="G7" s="68" t="s">
        <v>1730</v>
      </c>
    </row>
    <row r="8" spans="1:7" s="68" customFormat="1" ht="25.5" customHeight="1" x14ac:dyDescent="0.3">
      <c r="C8" s="3106" t="s">
        <v>113</v>
      </c>
      <c r="D8" s="452" t="s">
        <v>166</v>
      </c>
      <c r="E8" s="462" t="s">
        <v>4073</v>
      </c>
    </row>
    <row r="9" spans="1:7" s="68" customFormat="1" ht="25.5" customHeight="1" x14ac:dyDescent="0.3">
      <c r="C9" s="3107"/>
      <c r="D9" s="453" t="s">
        <v>4074</v>
      </c>
      <c r="E9" s="463" t="s">
        <v>4214</v>
      </c>
    </row>
    <row r="10" spans="1:7" s="68" customFormat="1" ht="57.6" customHeight="1" x14ac:dyDescent="0.3">
      <c r="C10" s="461" t="s">
        <v>114</v>
      </c>
      <c r="D10" s="452" t="s">
        <v>168</v>
      </c>
      <c r="E10" s="462" t="s">
        <v>4075</v>
      </c>
    </row>
    <row r="11" spans="1:7" s="68" customFormat="1" ht="76.8" customHeight="1" x14ac:dyDescent="0.3">
      <c r="C11" s="461" t="s">
        <v>115</v>
      </c>
      <c r="D11" s="453" t="s">
        <v>170</v>
      </c>
      <c r="E11" s="463" t="s">
        <v>4076</v>
      </c>
    </row>
    <row r="12" spans="1:7" s="68" customFormat="1" ht="34.5" customHeight="1" x14ac:dyDescent="0.3">
      <c r="C12" s="3106" t="s">
        <v>116</v>
      </c>
      <c r="D12" s="453" t="s">
        <v>172</v>
      </c>
      <c r="E12" s="463" t="s">
        <v>4077</v>
      </c>
    </row>
    <row r="13" spans="1:7" s="68" customFormat="1" ht="55.8" x14ac:dyDescent="0.3">
      <c r="C13" s="3110"/>
      <c r="D13" s="453" t="s">
        <v>174</v>
      </c>
      <c r="E13" s="463" t="s">
        <v>6408</v>
      </c>
    </row>
    <row r="14" spans="1:7" s="68" customFormat="1" ht="38.25" customHeight="1" x14ac:dyDescent="0.3">
      <c r="C14" s="3110"/>
      <c r="D14" s="453" t="s">
        <v>4079</v>
      </c>
      <c r="E14" s="463" t="s">
        <v>4215</v>
      </c>
    </row>
    <row r="15" spans="1:7" s="68" customFormat="1" ht="38.25" customHeight="1" x14ac:dyDescent="0.3">
      <c r="C15" s="3107"/>
      <c r="D15" s="452" t="s">
        <v>4080</v>
      </c>
      <c r="E15" s="462" t="s">
        <v>4081</v>
      </c>
    </row>
    <row r="16" spans="1:7" ht="60" customHeight="1" x14ac:dyDescent="0.45">
      <c r="C16" s="461" t="s">
        <v>117</v>
      </c>
      <c r="D16" s="453" t="s">
        <v>176</v>
      </c>
      <c r="E16" s="463" t="s">
        <v>4082</v>
      </c>
    </row>
    <row r="17" spans="3:5" ht="111.6" x14ac:dyDescent="0.45">
      <c r="C17" s="461" t="s">
        <v>118</v>
      </c>
      <c r="D17" s="453" t="s">
        <v>178</v>
      </c>
      <c r="E17" s="463" t="s">
        <v>4083</v>
      </c>
    </row>
    <row r="18" spans="3:5" ht="55.8" x14ac:dyDescent="0.45">
      <c r="C18" s="461" t="s">
        <v>119</v>
      </c>
      <c r="D18" s="452" t="s">
        <v>180</v>
      </c>
      <c r="E18" s="462" t="s">
        <v>4084</v>
      </c>
    </row>
  </sheetData>
  <mergeCells count="4">
    <mergeCell ref="A1:B1"/>
    <mergeCell ref="C3:E3"/>
    <mergeCell ref="C8:C9"/>
    <mergeCell ref="C12:C15"/>
  </mergeCells>
  <hyperlinks>
    <hyperlink ref="A1" location="Objetivos!A1" display="REGRESAR A INICIO" xr:uid="{00000000-0004-0000-1D01-000000000000}"/>
    <hyperlink ref="A1:B1" location="'Lista de Objetivos'!A1" display="REGRESAR A INICIO" xr:uid="{00000000-0004-0000-1D01-000001000000}"/>
    <hyperlink ref="D5" location="'10.1.1'!A1" display="10.1.1" xr:uid="{00000000-0004-0000-1D01-000002000000}"/>
    <hyperlink ref="E5" location="'10.1.1'!A1" display="10.1.1 Tasas de crecimiento per cápita de los gastos o ingresos de los hogares del 40% más pobre de la población y la población total" xr:uid="{00000000-0004-0000-1D01-000003000000}"/>
    <hyperlink ref="D6" location="'10.2.1.a'!A1" display="10.2.1" xr:uid="{00000000-0004-0000-1D01-000004000000}"/>
    <hyperlink ref="E6" location="'10.2.1.a'!A1" display="10.2.1 Proporción de personas que viven por debajo del 50% de la mediana de los ingresos, desglosada por sexo, edad y personas con discapacidad" xr:uid="{00000000-0004-0000-1D01-000005000000}"/>
    <hyperlink ref="D7" location="'10.3.1'!A1" display="10.3.1" xr:uid="{00000000-0004-0000-1D01-000006000000}"/>
    <hyperlink ref="E7" location="'10.3.1'!A1" display="10.3.1 Proporción de la población que declara haberse sentido personalmente discriminada o acosada en los últimos 12 meses por motivos de discriminación prohibidos por el derecho internacional de los derechos humanos" xr:uid="{00000000-0004-0000-1D01-000007000000}"/>
    <hyperlink ref="D8" location="'10.4.1'!A1" display="10.4.1" xr:uid="{00000000-0004-0000-1D01-000008000000}"/>
    <hyperlink ref="E8" location="'10.4.1'!A1" display="10.4.1 Proporción del PIB generada por el trabajo" xr:uid="{00000000-0004-0000-1D01-000009000000}"/>
    <hyperlink ref="D9" location="'10.4.2'!A1" display="10.4.2" xr:uid="{00000000-0004-0000-1D01-00000A000000}"/>
    <hyperlink ref="E9" location="'10.4.2'!A1" display="10.4.2 _x0009_Efecto redistributivo de la política fiscal2" xr:uid="{00000000-0004-0000-1D01-00000B000000}"/>
    <hyperlink ref="D10" location="'10.5.1'!A1" display="10.5.1" xr:uid="{00000000-0004-0000-1D01-00000C000000}"/>
    <hyperlink ref="E10" location="'10.5.1'!A1" display="10.5.1 Indicadores de solidez financiera" xr:uid="{00000000-0004-0000-1D01-00000D000000}"/>
    <hyperlink ref="D11" location="'10.6.1'!A1" display="10.6.1" xr:uid="{00000000-0004-0000-1D01-00000E000000}"/>
    <hyperlink ref="E11" location="'10.6.1'!A1" display="10.6.1 Proporción de miembros y derechos de voto de los países en desarrollo en organizaciones internacionales" xr:uid="{00000000-0004-0000-1D01-00000F000000}"/>
    <hyperlink ref="D12" location="'10.7.1'!A1" display="10.7.1" xr:uid="{00000000-0004-0000-1D01-000010000000}"/>
    <hyperlink ref="E12" location="'10.7.1'!A1" display="10.7.1 Costo de la contratación sufragado por el empleado en proporción a los ingresos mensuales percibidos en el país de destino" xr:uid="{00000000-0004-0000-1D01-000011000000}"/>
    <hyperlink ref="D13" location="'10.7.2'!A1" display="10.7.2" xr:uid="{00000000-0004-0000-1D01-000012000000}"/>
    <hyperlink ref="E13" location="'10.7.2'!A1" display="10.7.2 Número de países que han aplicado políticas migratorias bien gestionadas que facilitan la migración y la movilidad ordenadas, seguras, regulares y responsables de las personas" xr:uid="{00000000-0004-0000-1D01-000013000000}"/>
    <hyperlink ref="D14" location="'10.7.3'!A1" display="10.7.3" xr:uid="{00000000-0004-0000-1D01-000014000000}"/>
    <hyperlink ref="E14" location="'10.7.3'!A1" display="10.7.3 _x0009_Número de personas que murieron o desaparecieron en el proceso de migración hacia un destino internacionali" xr:uid="{00000000-0004-0000-1D01-000015000000}"/>
    <hyperlink ref="D15" location="'10.7.4'!A1" display="10.7.4" xr:uid="{00000000-0004-0000-1D01-000016000000}"/>
    <hyperlink ref="E15" location="'10.7.4'!A1" display="10.7.4 _x0009_Proporción de la población integrada por refugiados, desglosada por país de origen" xr:uid="{00000000-0004-0000-1D01-000017000000}"/>
    <hyperlink ref="D16" location="'10.a.1'!A1" display="10.a.1" xr:uid="{00000000-0004-0000-1D01-000018000000}"/>
    <hyperlink ref="E16" location="'10.a.1'!A1" display="10.a.1 Proporción de líneas arancelarias que se aplican a las importaciones de los países menos adelantados y los países en desarrollo con arancel cero" xr:uid="{00000000-0004-0000-1D01-000019000000}"/>
    <hyperlink ref="D17" location="'10.b.1'!A1" display="10.b.1" xr:uid="{00000000-0004-0000-1D01-00001A000000}"/>
    <hyperlink ref="E17" location="'10.b.1'!A1" display="10.b.1 Corrientes totales de recursos para el desarrollo, desglosadas por país receptor y país donante y por tipo de corriente (por ejemplo, asistencia oficial para el desarrollo, inversión extranjera directa y otras corrientes)" xr:uid="{00000000-0004-0000-1D01-00001B000000}"/>
    <hyperlink ref="D18" location="'10.c.1'!A1" display="10.c.1" xr:uid="{00000000-0004-0000-1D01-00001C000000}"/>
    <hyperlink ref="E18" location="'10.c.1'!A1" display="10.c.1 Costo de las remesas en proporción a las sumas remitidas" xr:uid="{00000000-0004-0000-1D01-00001D000000}"/>
  </hyperlinks>
  <pageMargins left="0.7" right="0.7" top="0.75" bottom="0.75" header="0.3" footer="0.3"/>
  <drawing r:id="rId1"/>
</worksheet>
</file>

<file path=xl/worksheets/sheet2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1-000000000000}">
  <sheetPr codeName="Hoja283"/>
  <dimension ref="A1:AB35"/>
  <sheetViews>
    <sheetView showGridLines="0" zoomScaleNormal="100" workbookViewId="0">
      <pane ySplit="1" topLeftCell="A2" activePane="bottomLeft" state="frozen"/>
      <selection activeCell="B16" sqref="B16"/>
      <selection pane="bottomLeft"/>
    </sheetView>
  </sheetViews>
  <sheetFormatPr baseColWidth="10" defaultColWidth="11.44140625" defaultRowHeight="17.399999999999999" x14ac:dyDescent="0.45"/>
  <cols>
    <col min="1" max="1" width="16.21875" style="178" customWidth="1"/>
    <col min="2" max="2" width="14.5546875" style="178" customWidth="1"/>
    <col min="3" max="3" width="6.77734375" style="178" customWidth="1"/>
    <col min="4" max="4" width="6.5546875" style="178" customWidth="1"/>
    <col min="5" max="5" width="2.5546875" style="178" customWidth="1"/>
    <col min="6" max="7" width="7.44140625" style="178" customWidth="1"/>
    <col min="8" max="8" width="2.77734375" style="178" customWidth="1"/>
    <col min="9" max="9" width="7.77734375" style="178" customWidth="1"/>
    <col min="10" max="10" width="9.21875" style="178" customWidth="1"/>
    <col min="11" max="11" width="9" style="178" customWidth="1"/>
    <col min="12" max="12" width="7.21875" style="178" customWidth="1"/>
    <col min="13" max="13" width="7.5546875" style="178" customWidth="1"/>
    <col min="14" max="14" width="7" style="178" customWidth="1"/>
    <col min="15" max="16384" width="11.44140625" style="178"/>
  </cols>
  <sheetData>
    <row r="1" spans="1:28" s="1260" customFormat="1" ht="18.600000000000001" x14ac:dyDescent="0.45">
      <c r="A1" s="576" t="s">
        <v>337</v>
      </c>
      <c r="C1" s="3119" t="s">
        <v>430</v>
      </c>
      <c r="D1" s="3119"/>
      <c r="E1" s="3119"/>
    </row>
    <row r="2" spans="1:28" s="1260" customFormat="1" ht="18.600000000000001" x14ac:dyDescent="0.45">
      <c r="A2" s="1612"/>
    </row>
    <row r="3" spans="1:28" s="1260" customFormat="1" ht="18.600000000000001" x14ac:dyDescent="0.45">
      <c r="A3" s="3928" t="s">
        <v>339</v>
      </c>
      <c r="B3" s="3928"/>
      <c r="C3" s="3928" t="s">
        <v>1728</v>
      </c>
      <c r="D3" s="3929"/>
      <c r="E3" s="3929"/>
      <c r="F3" s="3929"/>
      <c r="G3" s="3929"/>
      <c r="H3" s="3929"/>
      <c r="I3" s="3929"/>
      <c r="J3" s="3929"/>
      <c r="K3" s="3929"/>
      <c r="L3" s="3929"/>
      <c r="M3" s="3929"/>
      <c r="N3" s="3929"/>
      <c r="O3" s="3929"/>
      <c r="P3" s="3929"/>
      <c r="Q3" s="3929"/>
      <c r="R3" s="3929"/>
      <c r="S3" s="3929"/>
      <c r="T3" s="3929"/>
      <c r="U3" s="3929"/>
      <c r="V3" s="3929"/>
      <c r="W3" s="3929"/>
      <c r="X3" s="3929"/>
    </row>
    <row r="4" spans="1:28" s="1260" customFormat="1" ht="14.25" customHeight="1" x14ac:dyDescent="0.45">
      <c r="A4" s="3928" t="s">
        <v>340</v>
      </c>
      <c r="B4" s="3929"/>
      <c r="C4" s="3928" t="s">
        <v>110</v>
      </c>
      <c r="D4" s="3929"/>
      <c r="E4" s="3929"/>
      <c r="F4" s="3929"/>
      <c r="G4" s="3929"/>
      <c r="H4" s="3929"/>
      <c r="I4" s="3929"/>
      <c r="J4" s="3929"/>
      <c r="K4" s="3929"/>
      <c r="L4" s="3929"/>
      <c r="M4" s="3929"/>
      <c r="N4" s="3929"/>
      <c r="O4" s="3929"/>
      <c r="P4" s="3929"/>
      <c r="Q4" s="3929"/>
      <c r="R4" s="3929"/>
      <c r="S4" s="3929"/>
      <c r="T4" s="3929"/>
      <c r="U4" s="3929"/>
      <c r="V4" s="3929"/>
      <c r="W4" s="3929"/>
      <c r="X4" s="3929"/>
    </row>
    <row r="5" spans="1:28" s="1260" customFormat="1" ht="18.600000000000001" x14ac:dyDescent="0.45">
      <c r="A5" s="3928" t="s">
        <v>341</v>
      </c>
      <c r="B5" s="3929"/>
      <c r="C5" s="3928" t="s">
        <v>4070</v>
      </c>
      <c r="D5" s="3929"/>
      <c r="E5" s="3929"/>
      <c r="F5" s="3929"/>
      <c r="G5" s="3929"/>
      <c r="H5" s="3929"/>
      <c r="I5" s="3929"/>
      <c r="J5" s="3929"/>
      <c r="K5" s="3929"/>
      <c r="L5" s="3929"/>
      <c r="M5" s="3929"/>
      <c r="N5" s="3929"/>
      <c r="O5" s="3929"/>
      <c r="P5" s="3929"/>
      <c r="Q5" s="3929"/>
      <c r="R5" s="3929"/>
      <c r="S5" s="3929"/>
      <c r="T5" s="3929"/>
      <c r="U5" s="3929"/>
      <c r="V5" s="3929"/>
      <c r="W5" s="3929"/>
      <c r="X5" s="3929"/>
    </row>
    <row r="6" spans="1:28" s="1260" customFormat="1" ht="18.600000000000001" x14ac:dyDescent="0.45">
      <c r="A6" s="3928" t="s">
        <v>417</v>
      </c>
      <c r="B6" s="3929"/>
      <c r="C6" s="3928" t="s">
        <v>5179</v>
      </c>
      <c r="D6" s="3929"/>
      <c r="E6" s="3929"/>
      <c r="F6" s="3929"/>
      <c r="G6" s="3929"/>
      <c r="H6" s="3929"/>
      <c r="I6" s="3929"/>
      <c r="J6" s="3929"/>
      <c r="K6" s="3929"/>
      <c r="L6" s="3929"/>
      <c r="M6" s="3929"/>
      <c r="N6" s="3929"/>
      <c r="O6" s="3929"/>
      <c r="P6" s="3929"/>
      <c r="Q6" s="3929"/>
      <c r="R6" s="3929"/>
      <c r="S6" s="3929"/>
      <c r="T6" s="3929"/>
      <c r="U6" s="3929"/>
      <c r="V6" s="3929"/>
      <c r="W6" s="3929"/>
      <c r="X6" s="3929"/>
    </row>
    <row r="7" spans="1:28" s="1684" customFormat="1" ht="18.600000000000001" x14ac:dyDescent="0.45">
      <c r="C7" s="1613"/>
      <c r="D7" s="1613"/>
      <c r="E7" s="639"/>
    </row>
    <row r="8" spans="1:28" s="1684" customFormat="1" ht="18.600000000000001" x14ac:dyDescent="0.45">
      <c r="C8" s="1613"/>
      <c r="D8" s="1613"/>
      <c r="E8" s="639"/>
    </row>
    <row r="9" spans="1:28" s="1260" customFormat="1" ht="39" customHeight="1" x14ac:dyDescent="0.45">
      <c r="C9" s="3329" t="s">
        <v>5179</v>
      </c>
      <c r="D9" s="3329"/>
      <c r="E9" s="3329"/>
      <c r="F9" s="3329"/>
      <c r="G9" s="3329"/>
      <c r="H9" s="3329"/>
      <c r="I9" s="3329"/>
      <c r="J9" s="3329"/>
      <c r="K9" s="3329"/>
      <c r="L9" s="3329"/>
      <c r="M9" s="3329"/>
      <c r="N9" s="3329"/>
      <c r="Q9" s="3930" t="s">
        <v>7677</v>
      </c>
      <c r="R9" s="3930"/>
      <c r="S9" s="3930"/>
      <c r="T9" s="3930"/>
      <c r="U9" s="3930"/>
      <c r="V9" s="3930"/>
      <c r="W9" s="3930"/>
      <c r="X9" s="1261"/>
      <c r="Y9" s="1261"/>
      <c r="Z9" s="1261"/>
      <c r="AA9" s="1261"/>
      <c r="AB9" s="1261"/>
    </row>
    <row r="10" spans="1:28" s="1260" customFormat="1" ht="18.600000000000001" x14ac:dyDescent="0.45">
      <c r="C10" s="878"/>
      <c r="D10" s="878"/>
      <c r="E10" s="878"/>
      <c r="F10" s="878"/>
      <c r="G10" s="878"/>
      <c r="H10" s="878"/>
      <c r="I10" s="878"/>
      <c r="J10" s="878"/>
      <c r="K10" s="878"/>
      <c r="L10" s="878"/>
      <c r="M10" s="878"/>
      <c r="N10" s="878"/>
      <c r="Q10" s="1685"/>
      <c r="R10" s="1685"/>
      <c r="S10" s="1685"/>
      <c r="T10" s="1685"/>
      <c r="U10" s="1685"/>
      <c r="V10" s="1685"/>
      <c r="W10" s="1685"/>
      <c r="X10" s="1261"/>
      <c r="Y10" s="1261"/>
      <c r="Z10" s="1261"/>
      <c r="AA10" s="1261"/>
      <c r="AB10" s="1261"/>
    </row>
    <row r="11" spans="1:28" ht="12.75" customHeight="1" x14ac:dyDescent="0.45">
      <c r="C11" s="3931" t="s">
        <v>458</v>
      </c>
      <c r="D11" s="3931" t="s">
        <v>344</v>
      </c>
      <c r="E11" s="1682"/>
      <c r="F11" s="3933" t="s">
        <v>346</v>
      </c>
      <c r="G11" s="3933"/>
      <c r="H11" s="1683"/>
      <c r="I11" s="3934" t="s">
        <v>347</v>
      </c>
      <c r="J11" s="3934"/>
      <c r="K11" s="3934"/>
      <c r="L11" s="3934"/>
      <c r="M11" s="3934"/>
      <c r="N11" s="3934"/>
    </row>
    <row r="12" spans="1:28" ht="34.799999999999997" x14ac:dyDescent="0.45">
      <c r="C12" s="3932"/>
      <c r="D12" s="3932"/>
      <c r="E12" s="1679"/>
      <c r="F12" s="1680" t="s">
        <v>352</v>
      </c>
      <c r="G12" s="1680" t="s">
        <v>353</v>
      </c>
      <c r="H12" s="1680"/>
      <c r="I12" s="1680" t="s">
        <v>354</v>
      </c>
      <c r="J12" s="1680" t="s">
        <v>355</v>
      </c>
      <c r="K12" s="1680" t="s">
        <v>356</v>
      </c>
      <c r="L12" s="1680" t="s">
        <v>357</v>
      </c>
      <c r="M12" s="1681" t="s">
        <v>358</v>
      </c>
      <c r="N12" s="1681" t="s">
        <v>359</v>
      </c>
    </row>
    <row r="13" spans="1:28" x14ac:dyDescent="0.45">
      <c r="C13" s="853">
        <v>2010</v>
      </c>
      <c r="D13" s="1673">
        <v>13.851737437571588</v>
      </c>
      <c r="E13" s="1673"/>
      <c r="F13" s="1674">
        <v>14.80673749625748</v>
      </c>
      <c r="G13" s="1674">
        <v>14.191646348681964</v>
      </c>
      <c r="H13" s="1674"/>
      <c r="I13" s="1675">
        <v>15.031610225607771</v>
      </c>
      <c r="J13" s="1675">
        <v>13.578508067760009</v>
      </c>
      <c r="K13" s="1675">
        <v>15.053299892593447</v>
      </c>
      <c r="L13" s="1675">
        <v>11.738641721418803</v>
      </c>
      <c r="M13" s="1675">
        <v>16.49980327145229</v>
      </c>
      <c r="N13" s="1675">
        <v>13.19246728982395</v>
      </c>
    </row>
    <row r="14" spans="1:28" x14ac:dyDescent="0.45">
      <c r="C14" s="853">
        <v>2011</v>
      </c>
      <c r="D14" s="1673">
        <v>13.21304508741129</v>
      </c>
      <c r="E14" s="1673"/>
      <c r="F14" s="1674">
        <v>13.872533533314996</v>
      </c>
      <c r="G14" s="1674">
        <v>14.557109356042577</v>
      </c>
      <c r="H14" s="1674"/>
      <c r="I14" s="1675">
        <v>14.145183119018807</v>
      </c>
      <c r="J14" s="1675">
        <v>12.604964290219268</v>
      </c>
      <c r="K14" s="1675">
        <v>14.218827860178498</v>
      </c>
      <c r="L14" s="1675">
        <v>12.073337790247587</v>
      </c>
      <c r="M14" s="1675">
        <v>15.097804333773762</v>
      </c>
      <c r="N14" s="1675">
        <v>13.489031666294668</v>
      </c>
    </row>
    <row r="15" spans="1:28" x14ac:dyDescent="0.45">
      <c r="C15" s="853">
        <v>2012</v>
      </c>
      <c r="D15" s="1673">
        <v>13.264552875190114</v>
      </c>
      <c r="E15" s="1673"/>
      <c r="F15" s="1674">
        <v>14.167016513148353</v>
      </c>
      <c r="G15" s="1674">
        <v>14.327301939811262</v>
      </c>
      <c r="H15" s="1674"/>
      <c r="I15" s="1675">
        <v>14.306166624926828</v>
      </c>
      <c r="J15" s="1675">
        <v>12.785481395643068</v>
      </c>
      <c r="K15" s="1675">
        <v>14.362024754715868</v>
      </c>
      <c r="L15" s="1675">
        <v>12.356774286544459</v>
      </c>
      <c r="M15" s="1675">
        <v>15.734657312258379</v>
      </c>
      <c r="N15" s="1675">
        <v>13.964516763215507</v>
      </c>
    </row>
    <row r="16" spans="1:28" x14ac:dyDescent="0.45">
      <c r="C16" s="853">
        <v>2013</v>
      </c>
      <c r="D16" s="1673">
        <v>12.902805682900375</v>
      </c>
      <c r="E16" s="1673"/>
      <c r="F16" s="1674">
        <v>13.531498512904575</v>
      </c>
      <c r="G16" s="1674">
        <v>13.799543657128115</v>
      </c>
      <c r="H16" s="1674"/>
      <c r="I16" s="1675">
        <v>13.6622942914496</v>
      </c>
      <c r="J16" s="1675">
        <v>12.82810323375303</v>
      </c>
      <c r="K16" s="1675">
        <v>13.130811678767767</v>
      </c>
      <c r="L16" s="1675">
        <v>11.20091198721479</v>
      </c>
      <c r="M16" s="1675">
        <v>15.635700109330561</v>
      </c>
      <c r="N16" s="1675">
        <v>13.957257795867342</v>
      </c>
    </row>
    <row r="17" spans="1:17" x14ac:dyDescent="0.45">
      <c r="C17" s="853">
        <v>2014</v>
      </c>
      <c r="D17" s="1673">
        <v>13.002891135510028</v>
      </c>
      <c r="E17" s="1673"/>
      <c r="F17" s="1674">
        <v>13.849966868332803</v>
      </c>
      <c r="G17" s="1674">
        <v>13.463245432199342</v>
      </c>
      <c r="H17" s="1674"/>
      <c r="I17" s="1675">
        <v>13.796131538209334</v>
      </c>
      <c r="J17" s="1675">
        <v>13.273644765777185</v>
      </c>
      <c r="K17" s="1675">
        <v>13.733871643728502</v>
      </c>
      <c r="L17" s="1675">
        <v>12.053244678507879</v>
      </c>
      <c r="M17" s="1675">
        <v>17.075013078788885</v>
      </c>
      <c r="N17" s="1675">
        <v>13.534037185829151</v>
      </c>
    </row>
    <row r="18" spans="1:17" x14ac:dyDescent="0.45">
      <c r="C18" s="853">
        <v>2015</v>
      </c>
      <c r="D18" s="1673">
        <v>13.013512640255714</v>
      </c>
      <c r="E18" s="1673"/>
      <c r="F18" s="1674">
        <v>14.04675722795275</v>
      </c>
      <c r="G18" s="1674">
        <v>13.056628876208745</v>
      </c>
      <c r="H18" s="1674"/>
      <c r="I18" s="1675">
        <v>14.085635828709275</v>
      </c>
      <c r="J18" s="1675">
        <v>12.501125929796533</v>
      </c>
      <c r="K18" s="1675">
        <v>14.223397987706187</v>
      </c>
      <c r="L18" s="1675">
        <v>11.270254372454678</v>
      </c>
      <c r="M18" s="1675">
        <v>14.825467883493287</v>
      </c>
      <c r="N18" s="1675">
        <v>13.759502605367068</v>
      </c>
    </row>
    <row r="19" spans="1:17" x14ac:dyDescent="0.45">
      <c r="C19" s="853">
        <v>2016</v>
      </c>
      <c r="D19" s="1673">
        <v>12.915125824757768</v>
      </c>
      <c r="E19" s="1673"/>
      <c r="F19" s="1674">
        <v>13.680566928206749</v>
      </c>
      <c r="G19" s="1674">
        <v>13.62973479434525</v>
      </c>
      <c r="H19" s="1674"/>
      <c r="I19" s="1675">
        <v>13.687542448484095</v>
      </c>
      <c r="J19" s="1675">
        <v>13.412416406258501</v>
      </c>
      <c r="K19" s="1675">
        <v>13.945761213021305</v>
      </c>
      <c r="L19" s="1675">
        <v>12.432649848646198</v>
      </c>
      <c r="M19" s="1675">
        <v>14.818330507732187</v>
      </c>
      <c r="N19" s="1675">
        <v>13.344605115341343</v>
      </c>
    </row>
    <row r="20" spans="1:17" x14ac:dyDescent="0.45">
      <c r="C20" s="853">
        <v>2017</v>
      </c>
      <c r="D20" s="1673">
        <v>12.8616690858568</v>
      </c>
      <c r="E20" s="1673"/>
      <c r="F20" s="1674">
        <v>13.481821342355586</v>
      </c>
      <c r="G20" s="1674">
        <v>13.774193887854352</v>
      </c>
      <c r="H20" s="1674"/>
      <c r="I20" s="1675">
        <v>13.477642575181756</v>
      </c>
      <c r="J20" s="1675">
        <v>14.010630716231267</v>
      </c>
      <c r="K20" s="1675">
        <v>14.282932361083885</v>
      </c>
      <c r="L20" s="1675">
        <v>12.548742977143416</v>
      </c>
      <c r="M20" s="1675">
        <v>16.142876456661703</v>
      </c>
      <c r="N20" s="1675">
        <v>13.835808946935661</v>
      </c>
    </row>
    <row r="21" spans="1:17" x14ac:dyDescent="0.45">
      <c r="C21" s="853">
        <v>2018</v>
      </c>
      <c r="D21" s="1673">
        <v>13.057319940003072</v>
      </c>
      <c r="E21" s="1673"/>
      <c r="F21" s="1674">
        <v>13.520548688677742</v>
      </c>
      <c r="G21" s="1674">
        <v>14.358715668913687</v>
      </c>
      <c r="H21" s="1674"/>
      <c r="I21" s="1675">
        <v>13.588570579345847</v>
      </c>
      <c r="J21" s="1675">
        <v>13.303791702907075</v>
      </c>
      <c r="K21" s="1675">
        <v>13.898500946707443</v>
      </c>
      <c r="L21" s="1675">
        <v>12.578288390438242</v>
      </c>
      <c r="M21" s="1675">
        <v>15.184574412976728</v>
      </c>
      <c r="N21" s="1675">
        <v>14.703265392076274</v>
      </c>
    </row>
    <row r="22" spans="1:17" x14ac:dyDescent="0.45">
      <c r="C22" s="853">
        <v>2019</v>
      </c>
      <c r="D22" s="1673">
        <v>13.345912052900049</v>
      </c>
      <c r="E22" s="1673"/>
      <c r="F22" s="1674">
        <v>13.776142921490905</v>
      </c>
      <c r="G22" s="1674">
        <v>14.790133690234994</v>
      </c>
      <c r="H22" s="1674"/>
      <c r="I22" s="1675">
        <v>13.662138769257165</v>
      </c>
      <c r="J22" s="1675">
        <v>16.366792549366753</v>
      </c>
      <c r="K22" s="1675">
        <v>14.441456596283972</v>
      </c>
      <c r="L22" s="1675">
        <v>12.202970133777926</v>
      </c>
      <c r="M22" s="1675">
        <v>17.72410631305295</v>
      </c>
      <c r="N22" s="1675">
        <v>13.947312975451052</v>
      </c>
    </row>
    <row r="23" spans="1:17" x14ac:dyDescent="0.45">
      <c r="C23" s="853">
        <v>2020</v>
      </c>
      <c r="D23" s="1673">
        <v>13.044516179427493</v>
      </c>
      <c r="E23" s="1673"/>
      <c r="F23" s="1674">
        <v>12.858308843068421</v>
      </c>
      <c r="G23" s="1674">
        <v>14.930187479761436</v>
      </c>
      <c r="H23" s="1674"/>
      <c r="I23" s="1675">
        <v>12.555889290852933</v>
      </c>
      <c r="J23" s="1675">
        <v>14.411513792568098</v>
      </c>
      <c r="K23" s="1675">
        <v>14.95599999506336</v>
      </c>
      <c r="L23" s="1675">
        <v>15.269244567487005</v>
      </c>
      <c r="M23" s="1675">
        <v>15.312930841145</v>
      </c>
      <c r="N23" s="1675">
        <v>14.384499559973509</v>
      </c>
      <c r="Q23" s="332" t="s">
        <v>7660</v>
      </c>
    </row>
    <row r="24" spans="1:17" x14ac:dyDescent="0.45">
      <c r="C24" s="853">
        <v>2021</v>
      </c>
      <c r="D24" s="1673">
        <v>12.844015285902399</v>
      </c>
      <c r="E24" s="1673"/>
      <c r="F24" s="1674">
        <v>13.216539233482274</v>
      </c>
      <c r="G24" s="1674">
        <v>14.204131958585847</v>
      </c>
      <c r="H24" s="1674"/>
      <c r="I24" s="1675">
        <v>13.528754571501853</v>
      </c>
      <c r="J24" s="1675">
        <v>14.209875688257457</v>
      </c>
      <c r="K24" s="1675">
        <v>13.454772376262556</v>
      </c>
      <c r="L24" s="1675">
        <v>12.844155372554933</v>
      </c>
      <c r="M24" s="1675">
        <v>14.408642059295499</v>
      </c>
      <c r="N24" s="1675">
        <v>13.781113643037743</v>
      </c>
    </row>
    <row r="25" spans="1:17" x14ac:dyDescent="0.45">
      <c r="C25" s="2851">
        <v>2022</v>
      </c>
      <c r="D25" s="4317">
        <v>13.371424633674589</v>
      </c>
      <c r="E25" s="4317"/>
      <c r="F25" s="4318">
        <v>14.067362047567419</v>
      </c>
      <c r="G25" s="4318">
        <v>14.287592741158054</v>
      </c>
      <c r="H25" s="4318"/>
      <c r="I25" s="4319">
        <v>14.217725656289105</v>
      </c>
      <c r="J25" s="4319">
        <v>12.976278700133959</v>
      </c>
      <c r="K25" s="4319">
        <v>13.345465597913487</v>
      </c>
      <c r="L25" s="4319">
        <v>13.045085787155214</v>
      </c>
      <c r="M25" s="4319">
        <v>15.299656417244917</v>
      </c>
      <c r="N25" s="4319">
        <v>14.204069243137809</v>
      </c>
    </row>
    <row r="26" spans="1:17" s="2849" customFormat="1" x14ac:dyDescent="0.45">
      <c r="C26" s="830">
        <v>2023</v>
      </c>
      <c r="D26" s="1676">
        <v>13.555801576163077</v>
      </c>
      <c r="E26" s="1676"/>
      <c r="F26" s="1677">
        <v>13.957016146678031</v>
      </c>
      <c r="G26" s="1677">
        <v>14.593403581495675</v>
      </c>
      <c r="H26" s="1677"/>
      <c r="I26" s="1678">
        <v>13.875399740810849</v>
      </c>
      <c r="J26" s="1678">
        <v>13.070536361085717</v>
      </c>
      <c r="K26" s="1678">
        <v>16.127787974607564</v>
      </c>
      <c r="L26" s="1678">
        <v>14.763404799707066</v>
      </c>
      <c r="M26" s="1678">
        <v>15.570515107422182</v>
      </c>
      <c r="N26" s="1678">
        <v>14.412994094122682</v>
      </c>
    </row>
    <row r="27" spans="1:17" x14ac:dyDescent="0.45">
      <c r="C27" s="332" t="s">
        <v>7656</v>
      </c>
      <c r="D27" s="626"/>
      <c r="E27" s="626"/>
      <c r="F27" s="626"/>
      <c r="G27" s="626"/>
      <c r="H27" s="626"/>
      <c r="I27" s="626"/>
      <c r="J27" s="626"/>
      <c r="K27" s="626"/>
      <c r="L27" s="626"/>
      <c r="M27" s="626"/>
      <c r="N27" s="626"/>
    </row>
    <row r="28" spans="1:17" x14ac:dyDescent="0.45">
      <c r="C28" s="626"/>
      <c r="D28" s="626"/>
      <c r="E28" s="626"/>
      <c r="F28" s="626"/>
      <c r="G28" s="626"/>
      <c r="H28" s="626"/>
      <c r="I28" s="626"/>
      <c r="J28" s="626"/>
      <c r="K28" s="626"/>
      <c r="L28" s="626"/>
      <c r="M28" s="626"/>
      <c r="N28" s="626"/>
    </row>
    <row r="29" spans="1:17" x14ac:dyDescent="0.45">
      <c r="A29" s="1418"/>
      <c r="B29" s="1418"/>
      <c r="C29" s="1418"/>
      <c r="D29" s="626"/>
      <c r="E29" s="626"/>
      <c r="F29" s="626"/>
      <c r="G29" s="626"/>
      <c r="H29" s="626"/>
      <c r="I29" s="626"/>
      <c r="J29" s="626"/>
      <c r="K29" s="626"/>
      <c r="L29" s="626"/>
      <c r="M29" s="626"/>
      <c r="N29" s="626"/>
    </row>
    <row r="30" spans="1:17" x14ac:dyDescent="0.45">
      <c r="C30" s="626"/>
      <c r="D30" s="626"/>
      <c r="E30" s="626"/>
      <c r="F30" s="626"/>
      <c r="G30" s="626"/>
      <c r="H30" s="626"/>
      <c r="I30" s="626"/>
      <c r="J30" s="626"/>
      <c r="K30" s="626"/>
      <c r="L30" s="626"/>
      <c r="M30" s="626"/>
      <c r="N30" s="626"/>
    </row>
    <row r="31" spans="1:17" x14ac:dyDescent="0.45">
      <c r="C31" s="626"/>
      <c r="D31" s="626"/>
      <c r="E31" s="626"/>
      <c r="F31" s="626"/>
      <c r="G31" s="626"/>
      <c r="H31" s="626"/>
      <c r="I31" s="626"/>
      <c r="J31" s="626"/>
      <c r="K31" s="626"/>
      <c r="L31" s="626"/>
      <c r="M31" s="626"/>
      <c r="N31" s="626"/>
    </row>
    <row r="32" spans="1:17" x14ac:dyDescent="0.45">
      <c r="C32" s="626"/>
      <c r="D32" s="626"/>
      <c r="E32" s="626"/>
      <c r="F32" s="626"/>
      <c r="G32" s="626"/>
      <c r="H32" s="626"/>
      <c r="I32" s="626"/>
      <c r="J32" s="626"/>
      <c r="K32" s="626"/>
      <c r="L32" s="626"/>
      <c r="M32" s="626"/>
      <c r="N32" s="626"/>
    </row>
    <row r="33" spans="3:14" x14ac:dyDescent="0.45">
      <c r="C33" s="626"/>
      <c r="D33" s="626"/>
      <c r="E33" s="626"/>
      <c r="F33" s="626"/>
      <c r="G33" s="626"/>
      <c r="H33" s="626"/>
      <c r="I33" s="626"/>
      <c r="J33" s="626"/>
      <c r="K33" s="626"/>
      <c r="L33" s="626"/>
      <c r="M33" s="626"/>
      <c r="N33" s="626"/>
    </row>
    <row r="34" spans="3:14" x14ac:dyDescent="0.45">
      <c r="C34" s="626"/>
      <c r="D34" s="626"/>
      <c r="E34" s="626"/>
      <c r="F34" s="626"/>
      <c r="G34" s="626"/>
      <c r="H34" s="626"/>
      <c r="I34" s="626"/>
      <c r="J34" s="626"/>
      <c r="K34" s="626"/>
      <c r="L34" s="626"/>
      <c r="M34" s="626"/>
      <c r="N34" s="626"/>
    </row>
    <row r="35" spans="3:14" x14ac:dyDescent="0.45">
      <c r="C35" s="626"/>
      <c r="D35" s="626"/>
      <c r="E35" s="626"/>
      <c r="F35" s="626"/>
      <c r="G35" s="626"/>
      <c r="H35" s="626"/>
      <c r="I35" s="626"/>
      <c r="J35" s="626"/>
      <c r="K35" s="626"/>
      <c r="L35" s="626"/>
      <c r="M35" s="626"/>
      <c r="N35" s="626"/>
    </row>
  </sheetData>
  <mergeCells count="15">
    <mergeCell ref="A5:B5"/>
    <mergeCell ref="C5:X5"/>
    <mergeCell ref="C1:E1"/>
    <mergeCell ref="A3:B3"/>
    <mergeCell ref="C3:X3"/>
    <mergeCell ref="A4:B4"/>
    <mergeCell ref="C4:X4"/>
    <mergeCell ref="A6:B6"/>
    <mergeCell ref="C6:X6"/>
    <mergeCell ref="C9:N9"/>
    <mergeCell ref="Q9:W9"/>
    <mergeCell ref="C11:C12"/>
    <mergeCell ref="D11:D12"/>
    <mergeCell ref="F11:G11"/>
    <mergeCell ref="I11:N11"/>
  </mergeCells>
  <hyperlinks>
    <hyperlink ref="A1" location="'ODS 10.'!A1" display="REGRESAR" xr:uid="{00000000-0004-0000-1E01-000000000000}"/>
    <hyperlink ref="C1:D1" location="'Metadato 10.1.1'!A1" display="VER METADATO" xr:uid="{00000000-0004-0000-1E01-000001000000}"/>
  </hyperlinks>
  <pageMargins left="0.7" right="0.7" top="0.75" bottom="0.75" header="0.3" footer="0.3"/>
  <pageSetup orientation="portrait" r:id="rId1"/>
  <drawing r:id="rId2"/>
</worksheet>
</file>

<file path=xl/worksheets/sheet2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1-000000000000}">
  <sheetPr codeName="Hoja284">
    <tabColor theme="0" tint="-0.499984740745262"/>
  </sheetPr>
  <dimension ref="A1:L41"/>
  <sheetViews>
    <sheetView showGridLines="0" zoomScaleNormal="100" workbookViewId="0">
      <pane ySplit="1" topLeftCell="A2" activePane="bottomLeft" state="frozen"/>
      <selection activeCell="U10" sqref="U10:V11"/>
      <selection pane="bottomLeft" activeCell="G8" sqref="G8"/>
    </sheetView>
  </sheetViews>
  <sheetFormatPr baseColWidth="10" defaultColWidth="11.44140625" defaultRowHeight="17.399999999999999" x14ac:dyDescent="0.45"/>
  <cols>
    <col min="1" max="1" width="10" style="178" customWidth="1"/>
    <col min="2" max="2" width="26.44140625" style="178" customWidth="1"/>
    <col min="3" max="3" width="24" style="178" customWidth="1"/>
    <col min="4" max="4" width="85.77734375" style="178" customWidth="1"/>
    <col min="5" max="5" width="7.44140625" style="178" customWidth="1"/>
    <col min="6" max="6" width="7.21875" style="178" customWidth="1"/>
    <col min="7" max="7" width="7.77734375" style="178" customWidth="1"/>
    <col min="8" max="8" width="8.77734375" style="178" customWidth="1"/>
    <col min="9" max="9" width="9" style="178" customWidth="1"/>
    <col min="10" max="10" width="7.21875" style="178" customWidth="1"/>
    <col min="11" max="11" width="7.5546875" style="178" customWidth="1"/>
    <col min="12" max="12" width="7" style="178" customWidth="1"/>
    <col min="13" max="16384" width="11.44140625" style="178"/>
  </cols>
  <sheetData>
    <row r="1" spans="1:6" x14ac:dyDescent="0.45">
      <c r="B1" s="580" t="s">
        <v>337</v>
      </c>
    </row>
    <row r="2" spans="1:6" ht="18" thickBot="1" x14ac:dyDescent="0.5"/>
    <row r="3" spans="1:6" ht="23.25" customHeight="1" thickBot="1" x14ac:dyDescent="0.5">
      <c r="B3" s="3935" t="s">
        <v>370</v>
      </c>
      <c r="C3" s="3935"/>
      <c r="D3" s="3935"/>
      <c r="F3" s="1267" t="s">
        <v>471</v>
      </c>
    </row>
    <row r="4" spans="1:6" x14ac:dyDescent="0.45">
      <c r="A4" s="1268"/>
      <c r="B4" s="3142" t="s">
        <v>449</v>
      </c>
      <c r="C4" s="3142"/>
      <c r="D4" s="44" t="s">
        <v>33</v>
      </c>
    </row>
    <row r="5" spans="1:6" ht="18.75" customHeight="1" x14ac:dyDescent="0.45">
      <c r="B5" s="3142" t="s">
        <v>373</v>
      </c>
      <c r="C5" s="3142"/>
      <c r="D5" s="44" t="s">
        <v>110</v>
      </c>
    </row>
    <row r="6" spans="1:6" x14ac:dyDescent="0.45">
      <c r="B6" s="3142" t="s">
        <v>374</v>
      </c>
      <c r="C6" s="3142"/>
      <c r="D6" s="45" t="s">
        <v>161</v>
      </c>
    </row>
    <row r="7" spans="1:6" ht="34.799999999999997" x14ac:dyDescent="0.45">
      <c r="B7" s="3143" t="s">
        <v>375</v>
      </c>
      <c r="C7" s="3143"/>
      <c r="D7" s="46" t="s">
        <v>4070</v>
      </c>
    </row>
    <row r="8" spans="1:6" x14ac:dyDescent="0.45">
      <c r="B8" s="3143" t="s">
        <v>2480</v>
      </c>
      <c r="C8" s="3143"/>
      <c r="D8" s="1266" t="s">
        <v>2603</v>
      </c>
    </row>
    <row r="10" spans="1:6" ht="23.25" customHeight="1" x14ac:dyDescent="0.45">
      <c r="B10" s="3935" t="s">
        <v>376</v>
      </c>
      <c r="C10" s="3935"/>
      <c r="D10" s="3935"/>
    </row>
    <row r="11" spans="1:6" ht="15.75" customHeight="1" x14ac:dyDescent="0.45">
      <c r="B11" s="3185" t="s">
        <v>377</v>
      </c>
      <c r="C11" s="3156"/>
      <c r="D11" s="44" t="s">
        <v>439</v>
      </c>
    </row>
    <row r="12" spans="1:6" ht="32.25" customHeight="1" x14ac:dyDescent="0.45">
      <c r="B12" s="3143" t="s">
        <v>379</v>
      </c>
      <c r="C12" s="3143"/>
      <c r="D12" s="661" t="s">
        <v>1731</v>
      </c>
    </row>
    <row r="13" spans="1:6" x14ac:dyDescent="0.45">
      <c r="B13" s="3142" t="s">
        <v>380</v>
      </c>
      <c r="C13" s="3142"/>
      <c r="D13" s="57" t="s">
        <v>161</v>
      </c>
    </row>
    <row r="14" spans="1:6" x14ac:dyDescent="0.45">
      <c r="B14" s="3142" t="s">
        <v>381</v>
      </c>
      <c r="C14" s="3156"/>
      <c r="D14" s="603" t="s">
        <v>18</v>
      </c>
    </row>
    <row r="15" spans="1:6" ht="139.5" customHeight="1" x14ac:dyDescent="0.45">
      <c r="B15" s="3142" t="s">
        <v>382</v>
      </c>
      <c r="C15" s="3142"/>
      <c r="D15" s="83" t="s">
        <v>6273</v>
      </c>
    </row>
    <row r="16" spans="1:6" ht="46.5" customHeight="1" x14ac:dyDescent="0.45">
      <c r="B16" s="3142" t="s">
        <v>383</v>
      </c>
      <c r="C16" s="3142"/>
      <c r="D16" s="83"/>
    </row>
    <row r="17" spans="1:12" ht="15" customHeight="1" x14ac:dyDescent="0.45">
      <c r="B17" s="3142" t="s">
        <v>384</v>
      </c>
      <c r="C17" s="3142"/>
      <c r="D17" s="57" t="s">
        <v>385</v>
      </c>
    </row>
    <row r="18" spans="1:12" x14ac:dyDescent="0.45">
      <c r="B18" s="3143" t="s">
        <v>386</v>
      </c>
      <c r="C18" s="3143"/>
      <c r="D18" s="44"/>
    </row>
    <row r="19" spans="1:12" ht="33" customHeight="1" x14ac:dyDescent="0.45">
      <c r="B19" s="3144" t="s">
        <v>387</v>
      </c>
      <c r="C19" s="3145"/>
      <c r="D19" s="57" t="s">
        <v>1732</v>
      </c>
    </row>
    <row r="20" spans="1:12" x14ac:dyDescent="0.45">
      <c r="B20" s="3142" t="s">
        <v>388</v>
      </c>
      <c r="C20" s="3142"/>
      <c r="D20" s="83" t="s">
        <v>777</v>
      </c>
    </row>
    <row r="21" spans="1:12" x14ac:dyDescent="0.45">
      <c r="B21" s="3146" t="s">
        <v>390</v>
      </c>
      <c r="C21" s="54" t="s">
        <v>391</v>
      </c>
      <c r="D21" s="57" t="s">
        <v>1733</v>
      </c>
    </row>
    <row r="22" spans="1:12" x14ac:dyDescent="0.45">
      <c r="B22" s="3147"/>
      <c r="C22" s="577" t="s">
        <v>393</v>
      </c>
      <c r="D22" s="57"/>
    </row>
    <row r="23" spans="1:12" ht="16.5" customHeight="1" x14ac:dyDescent="0.45">
      <c r="B23" s="3142" t="s">
        <v>395</v>
      </c>
      <c r="C23" s="3142"/>
      <c r="D23" s="57" t="s">
        <v>427</v>
      </c>
    </row>
    <row r="24" spans="1:12" x14ac:dyDescent="0.45">
      <c r="B24" s="3142" t="s">
        <v>397</v>
      </c>
      <c r="C24" s="3142"/>
      <c r="D24" s="45" t="s">
        <v>412</v>
      </c>
    </row>
    <row r="25" spans="1:12" x14ac:dyDescent="0.45">
      <c r="B25" s="3142" t="s">
        <v>399</v>
      </c>
      <c r="C25" s="3142"/>
      <c r="D25" s="57" t="s">
        <v>15</v>
      </c>
    </row>
    <row r="26" spans="1:12" ht="15" customHeight="1" x14ac:dyDescent="0.45">
      <c r="B26" s="3143" t="s">
        <v>401</v>
      </c>
      <c r="C26" s="3143"/>
      <c r="D26" s="45" t="s">
        <v>1734</v>
      </c>
    </row>
    <row r="27" spans="1:12" x14ac:dyDescent="0.45">
      <c r="B27" s="3149" t="s">
        <v>403</v>
      </c>
      <c r="C27" s="3150"/>
      <c r="D27" s="44"/>
    </row>
    <row r="28" spans="1:12" ht="104.4" x14ac:dyDescent="0.45">
      <c r="B28" s="578" t="s">
        <v>404</v>
      </c>
      <c r="C28" s="579"/>
      <c r="D28" s="57" t="s">
        <v>1735</v>
      </c>
    </row>
    <row r="29" spans="1:12" x14ac:dyDescent="0.45">
      <c r="B29" s="3151" t="s">
        <v>405</v>
      </c>
      <c r="C29" s="3152"/>
      <c r="D29" s="61"/>
    </row>
    <row r="30" spans="1:12" x14ac:dyDescent="0.45">
      <c r="B30" s="62"/>
      <c r="C30" s="62"/>
      <c r="D30" s="63"/>
    </row>
    <row r="31" spans="1:12" ht="23.25" customHeight="1" x14ac:dyDescent="0.45">
      <c r="A31" s="626"/>
      <c r="B31" s="3935" t="s">
        <v>406</v>
      </c>
      <c r="C31" s="3935"/>
      <c r="D31" s="3935"/>
      <c r="E31" s="626"/>
      <c r="F31" s="626"/>
      <c r="G31" s="626"/>
      <c r="H31" s="626"/>
      <c r="I31" s="626"/>
      <c r="J31" s="626"/>
      <c r="K31" s="626"/>
      <c r="L31" s="626"/>
    </row>
    <row r="32" spans="1:12" x14ac:dyDescent="0.45">
      <c r="A32" s="626"/>
      <c r="B32" s="3149" t="s">
        <v>407</v>
      </c>
      <c r="C32" s="3150"/>
      <c r="D32" s="45" t="s">
        <v>408</v>
      </c>
      <c r="E32" s="626"/>
      <c r="F32" s="626"/>
      <c r="G32" s="626"/>
      <c r="H32" s="626"/>
      <c r="I32" s="626"/>
      <c r="J32" s="626"/>
      <c r="K32" s="626"/>
      <c r="L32" s="626"/>
    </row>
    <row r="33" spans="1:12" x14ac:dyDescent="0.45">
      <c r="A33" s="626"/>
      <c r="B33" s="3149" t="s">
        <v>409</v>
      </c>
      <c r="C33" s="3150"/>
      <c r="D33" s="45" t="s">
        <v>890</v>
      </c>
      <c r="E33" s="626"/>
      <c r="F33" s="626"/>
      <c r="G33" s="626"/>
      <c r="H33" s="626"/>
      <c r="I33" s="626"/>
      <c r="J33" s="626"/>
      <c r="K33" s="626"/>
      <c r="L33" s="626"/>
    </row>
    <row r="34" spans="1:12" x14ac:dyDescent="0.45">
      <c r="A34" s="626"/>
      <c r="B34" s="3149" t="s">
        <v>411</v>
      </c>
      <c r="C34" s="3150"/>
      <c r="D34" s="45" t="s">
        <v>412</v>
      </c>
      <c r="E34" s="626"/>
      <c r="F34" s="626"/>
      <c r="G34" s="626"/>
      <c r="H34" s="626"/>
      <c r="I34" s="626"/>
      <c r="J34" s="626"/>
      <c r="K34" s="626"/>
      <c r="L34" s="626"/>
    </row>
    <row r="35" spans="1:12" x14ac:dyDescent="0.45">
      <c r="A35" s="626"/>
      <c r="B35" s="3149" t="s">
        <v>413</v>
      </c>
      <c r="C35" s="3150"/>
      <c r="D35" s="45" t="s">
        <v>942</v>
      </c>
      <c r="E35" s="626"/>
      <c r="F35" s="626"/>
      <c r="G35" s="626"/>
      <c r="H35" s="626"/>
      <c r="I35" s="626"/>
      <c r="J35" s="626"/>
      <c r="K35" s="626"/>
      <c r="L35" s="626"/>
    </row>
    <row r="36" spans="1:12" x14ac:dyDescent="0.45">
      <c r="A36" s="626"/>
      <c r="B36" s="3149" t="s">
        <v>415</v>
      </c>
      <c r="C36" s="3150"/>
      <c r="D36" s="45" t="s">
        <v>943</v>
      </c>
      <c r="E36" s="626"/>
      <c r="F36" s="626"/>
      <c r="G36" s="626"/>
      <c r="H36" s="626"/>
      <c r="I36" s="626"/>
      <c r="J36" s="626"/>
      <c r="K36" s="626"/>
      <c r="L36" s="626"/>
    </row>
    <row r="37" spans="1:12" x14ac:dyDescent="0.45">
      <c r="A37" s="626"/>
      <c r="B37" s="626"/>
      <c r="C37" s="626"/>
      <c r="D37" s="626"/>
      <c r="E37" s="626"/>
      <c r="F37" s="626"/>
      <c r="G37" s="626"/>
      <c r="H37" s="626"/>
      <c r="I37" s="626"/>
      <c r="J37" s="626"/>
      <c r="K37" s="626"/>
      <c r="L37" s="626"/>
    </row>
    <row r="38" spans="1:12" x14ac:dyDescent="0.45">
      <c r="A38" s="626"/>
      <c r="B38" s="626"/>
      <c r="C38" s="626"/>
      <c r="D38" s="626"/>
      <c r="E38" s="626"/>
      <c r="F38" s="626"/>
      <c r="G38" s="626"/>
      <c r="H38" s="626"/>
      <c r="I38" s="626"/>
      <c r="J38" s="626"/>
      <c r="K38" s="626"/>
      <c r="L38" s="626"/>
    </row>
    <row r="39" spans="1:12" x14ac:dyDescent="0.45">
      <c r="A39" s="626"/>
      <c r="B39" s="626"/>
      <c r="C39" s="626"/>
      <c r="D39" s="626"/>
      <c r="E39" s="626"/>
      <c r="F39" s="626"/>
      <c r="G39" s="626"/>
      <c r="H39" s="626"/>
      <c r="I39" s="626"/>
      <c r="J39" s="626"/>
      <c r="K39" s="626"/>
      <c r="L39" s="626"/>
    </row>
    <row r="40" spans="1:12" x14ac:dyDescent="0.45">
      <c r="A40" s="626"/>
      <c r="B40" s="626"/>
      <c r="C40" s="626"/>
      <c r="D40" s="626"/>
      <c r="E40" s="626"/>
      <c r="F40" s="626"/>
      <c r="G40" s="626"/>
      <c r="H40" s="626"/>
      <c r="I40" s="626"/>
      <c r="J40" s="626"/>
      <c r="K40" s="626"/>
      <c r="L40" s="626"/>
    </row>
    <row r="41" spans="1:12" x14ac:dyDescent="0.45">
      <c r="A41" s="626"/>
      <c r="B41" s="626"/>
      <c r="C41" s="626"/>
      <c r="D41" s="626"/>
      <c r="E41" s="626"/>
      <c r="F41" s="626"/>
      <c r="G41" s="626"/>
      <c r="H41" s="626"/>
      <c r="I41" s="626"/>
      <c r="J41" s="626"/>
      <c r="K41" s="626"/>
      <c r="L41" s="626"/>
    </row>
  </sheetData>
  <mergeCells count="30">
    <mergeCell ref="B16:C16"/>
    <mergeCell ref="B3:D3"/>
    <mergeCell ref="B4:C4"/>
    <mergeCell ref="B5:C5"/>
    <mergeCell ref="B6:C6"/>
    <mergeCell ref="B7:C7"/>
    <mergeCell ref="B10:D10"/>
    <mergeCell ref="B11:C11"/>
    <mergeCell ref="B12:C12"/>
    <mergeCell ref="B13:C13"/>
    <mergeCell ref="B14:C14"/>
    <mergeCell ref="B15:C15"/>
    <mergeCell ref="B8:C8"/>
    <mergeCell ref="B31:D31"/>
    <mergeCell ref="B17:C17"/>
    <mergeCell ref="B18:C18"/>
    <mergeCell ref="B19:C19"/>
    <mergeCell ref="B20:C20"/>
    <mergeCell ref="B21:B22"/>
    <mergeCell ref="B23:C23"/>
    <mergeCell ref="B24:C24"/>
    <mergeCell ref="B25:C25"/>
    <mergeCell ref="B26:C26"/>
    <mergeCell ref="B27:C27"/>
    <mergeCell ref="B29:C29"/>
    <mergeCell ref="B32:C32"/>
    <mergeCell ref="B33:C33"/>
    <mergeCell ref="B34:C34"/>
    <mergeCell ref="B35:C35"/>
    <mergeCell ref="B36:C36"/>
  </mergeCells>
  <dataValidations count="6">
    <dataValidation type="list" allowBlank="1" showInputMessage="1" showErrorMessage="1" sqref="D25" xr:uid="{00000000-0002-0000-1F01-000000000000}">
      <formula1>Tipo_operación</formula1>
    </dataValidation>
    <dataValidation type="list" allowBlank="1" showInputMessage="1" showErrorMessage="1" sqref="D14" xr:uid="{00000000-0002-0000-1F01-000001000000}">
      <formula1>Tipo_indicador</formula1>
    </dataValidation>
    <dataValidation type="list" allowBlank="1" showInputMessage="1" showErrorMessage="1" sqref="D7" xr:uid="{00000000-0002-0000-1F01-000002000000}">
      <formula1>Nombre_indicador_ODS</formula1>
    </dataValidation>
    <dataValidation type="list" allowBlank="1" showInputMessage="1" showErrorMessage="1" sqref="D6" xr:uid="{00000000-0002-0000-1F01-000003000000}">
      <formula1>Numero_indicador</formula1>
    </dataValidation>
    <dataValidation type="list" allowBlank="1" showInputMessage="1" showErrorMessage="1" sqref="D5" xr:uid="{00000000-0002-0000-1F01-000004000000}">
      <formula1>Metas_ODS</formula1>
    </dataValidation>
    <dataValidation type="list" allowBlank="1" showInputMessage="1" showErrorMessage="1" sqref="D4" xr:uid="{00000000-0002-0000-1F01-000005000000}">
      <formula1>ODS</formula1>
    </dataValidation>
  </dataValidations>
  <hyperlinks>
    <hyperlink ref="B1" location="'10.1.1'!A1" display="REGRESAR" xr:uid="{00000000-0004-0000-1F01-000000000000}"/>
    <hyperlink ref="D8" r:id="rId1" xr:uid="{00000000-0004-0000-1F01-000001000000}"/>
  </hyperlinks>
  <pageMargins left="0.7" right="0.7" top="0.75" bottom="0.75" header="0.3" footer="0.3"/>
  <pageSetup orientation="portrait" r:id="rId2"/>
  <drawing r:id="rId3"/>
</worksheet>
</file>

<file path=xl/worksheets/sheet2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1-000000000000}">
  <sheetPr codeName="Hoja285"/>
  <dimension ref="A1:Z49"/>
  <sheetViews>
    <sheetView showGridLines="0" topLeftCell="N1" workbookViewId="0">
      <pane ySplit="1" topLeftCell="A2" activePane="bottomLeft" state="frozen"/>
      <selection activeCell="B16" sqref="B16"/>
      <selection pane="bottomLeft" activeCell="V10" sqref="V10:W11"/>
    </sheetView>
  </sheetViews>
  <sheetFormatPr baseColWidth="10" defaultColWidth="11.44140625" defaultRowHeight="17.399999999999999" x14ac:dyDescent="0.45"/>
  <cols>
    <col min="1" max="1" width="15.77734375" style="178" customWidth="1"/>
    <col min="2" max="2" width="17.33203125" style="178" customWidth="1"/>
    <col min="3" max="3" width="7.77734375" style="178" customWidth="1"/>
    <col min="4" max="4" width="6.109375" style="178" customWidth="1"/>
    <col min="5" max="5" width="1.77734375" style="178" customWidth="1"/>
    <col min="6" max="6" width="8.77734375" style="178" customWidth="1"/>
    <col min="7" max="7" width="7.77734375" style="178" customWidth="1"/>
    <col min="8" max="8" width="2.21875" style="626" customWidth="1"/>
    <col min="9" max="9" width="9.5546875" style="178" customWidth="1"/>
    <col min="10" max="10" width="6.77734375" style="178" customWidth="1"/>
    <col min="11" max="11" width="2.21875" style="626" customWidth="1"/>
    <col min="12" max="12" width="8.5546875" style="178" customWidth="1"/>
    <col min="13" max="13" width="12.88671875" style="178" customWidth="1"/>
    <col min="14" max="14" width="12.6640625" style="178" customWidth="1"/>
    <col min="15" max="15" width="9.44140625" style="178" customWidth="1"/>
    <col min="16" max="16" width="11.33203125" style="178" customWidth="1"/>
    <col min="17" max="17" width="9" style="178" customWidth="1"/>
    <col min="18" max="18" width="2" style="626" customWidth="1"/>
    <col min="19" max="19" width="14.44140625" style="178" customWidth="1"/>
    <col min="20" max="21" width="4.77734375" style="178" customWidth="1"/>
    <col min="22" max="16384" width="11.44140625" style="178"/>
  </cols>
  <sheetData>
    <row r="1" spans="1:26" s="1260" customFormat="1" ht="18.600000000000001" x14ac:dyDescent="0.45">
      <c r="A1" s="576" t="s">
        <v>337</v>
      </c>
      <c r="C1" s="3119" t="s">
        <v>430</v>
      </c>
      <c r="D1" s="3119"/>
      <c r="E1" s="3119"/>
      <c r="F1" s="3119"/>
      <c r="H1" s="1261"/>
      <c r="K1" s="1261"/>
      <c r="R1" s="1261"/>
    </row>
    <row r="2" spans="1:26" s="1260" customFormat="1" ht="18.600000000000001" x14ac:dyDescent="0.45">
      <c r="H2" s="1261"/>
      <c r="K2" s="1261"/>
      <c r="R2" s="1261"/>
    </row>
    <row r="3" spans="1:26" s="1260" customFormat="1" ht="18.600000000000001" x14ac:dyDescent="0.45">
      <c r="A3" s="3928" t="s">
        <v>339</v>
      </c>
      <c r="B3" s="3928"/>
      <c r="C3" s="3928" t="s">
        <v>1728</v>
      </c>
      <c r="D3" s="3929"/>
      <c r="E3" s="3929"/>
      <c r="F3" s="3929"/>
      <c r="G3" s="3929"/>
      <c r="H3" s="3929"/>
      <c r="I3" s="3929"/>
      <c r="J3" s="3929"/>
      <c r="K3" s="3929"/>
      <c r="L3" s="3929"/>
      <c r="M3" s="3929"/>
      <c r="N3" s="3929"/>
      <c r="O3" s="3929"/>
      <c r="P3" s="3929"/>
      <c r="Q3" s="3929"/>
      <c r="R3" s="3929"/>
      <c r="S3" s="3929"/>
      <c r="T3" s="3929"/>
      <c r="U3" s="3929"/>
      <c r="V3" s="3929"/>
      <c r="W3" s="3929"/>
      <c r="X3" s="3929"/>
      <c r="Y3" s="3938"/>
      <c r="Z3" s="3938"/>
    </row>
    <row r="4" spans="1:26" s="1260" customFormat="1" ht="32.4" customHeight="1" x14ac:dyDescent="0.45">
      <c r="A4" s="3928" t="s">
        <v>340</v>
      </c>
      <c r="B4" s="3929"/>
      <c r="C4" s="3939" t="s">
        <v>111</v>
      </c>
      <c r="D4" s="3940"/>
      <c r="E4" s="3940"/>
      <c r="F4" s="3940"/>
      <c r="G4" s="3940"/>
      <c r="H4" s="3940"/>
      <c r="I4" s="3940"/>
      <c r="J4" s="3940"/>
      <c r="K4" s="3940"/>
      <c r="L4" s="3940"/>
      <c r="M4" s="3940"/>
      <c r="N4" s="3940"/>
      <c r="O4" s="3940"/>
      <c r="P4" s="3940"/>
      <c r="Q4" s="3940"/>
      <c r="R4" s="3940"/>
      <c r="S4" s="3940"/>
      <c r="T4" s="3940"/>
      <c r="U4" s="3940"/>
      <c r="V4" s="3940"/>
      <c r="W4" s="3940"/>
      <c r="X4" s="3940"/>
      <c r="Y4" s="3938"/>
      <c r="Z4" s="3941"/>
    </row>
    <row r="5" spans="1:26" s="1260" customFormat="1" ht="18.600000000000001" x14ac:dyDescent="0.45">
      <c r="A5" s="3928" t="s">
        <v>341</v>
      </c>
      <c r="B5" s="3929"/>
      <c r="C5" s="3928" t="s">
        <v>4071</v>
      </c>
      <c r="D5" s="3929"/>
      <c r="E5" s="3929"/>
      <c r="F5" s="3929"/>
      <c r="G5" s="3929"/>
      <c r="H5" s="3929"/>
      <c r="I5" s="3929"/>
      <c r="J5" s="3929"/>
      <c r="K5" s="3929"/>
      <c r="L5" s="3929"/>
      <c r="M5" s="3929"/>
      <c r="N5" s="3929"/>
      <c r="O5" s="3929"/>
      <c r="P5" s="3929"/>
      <c r="Q5" s="3929"/>
      <c r="R5" s="3929"/>
      <c r="S5" s="3929"/>
      <c r="T5" s="3929"/>
      <c r="U5" s="3929"/>
      <c r="V5" s="3929"/>
      <c r="W5" s="3929"/>
      <c r="X5" s="3929"/>
      <c r="Y5" s="3938"/>
      <c r="Z5" s="3941"/>
    </row>
    <row r="6" spans="1:26" s="1260" customFormat="1" ht="18.600000000000001" x14ac:dyDescent="0.45">
      <c r="A6" s="3928" t="s">
        <v>417</v>
      </c>
      <c r="B6" s="3929"/>
      <c r="C6" s="3928" t="s">
        <v>5180</v>
      </c>
      <c r="D6" s="3929"/>
      <c r="E6" s="3929"/>
      <c r="F6" s="3929"/>
      <c r="G6" s="3929"/>
      <c r="H6" s="3929"/>
      <c r="I6" s="3929"/>
      <c r="J6" s="3929"/>
      <c r="K6" s="3929"/>
      <c r="L6" s="3929"/>
      <c r="M6" s="3929"/>
      <c r="N6" s="3929"/>
      <c r="O6" s="3929"/>
      <c r="P6" s="3929"/>
      <c r="Q6" s="3929"/>
      <c r="R6" s="3929"/>
      <c r="S6" s="3929"/>
      <c r="T6" s="3929"/>
      <c r="U6" s="3929"/>
      <c r="V6" s="3929"/>
      <c r="W6" s="3929"/>
      <c r="X6" s="3929"/>
      <c r="Y6" s="3938"/>
      <c r="Z6" s="3941"/>
    </row>
    <row r="7" spans="1:26" s="1260" customFormat="1" ht="18.600000000000001" x14ac:dyDescent="0.45">
      <c r="H7" s="1261"/>
      <c r="K7" s="1261"/>
      <c r="R7" s="1261"/>
    </row>
    <row r="8" spans="1:26" s="1260" customFormat="1" ht="18.600000000000001" x14ac:dyDescent="0.45">
      <c r="H8" s="1261"/>
      <c r="K8" s="1261"/>
      <c r="R8" s="1261"/>
    </row>
    <row r="9" spans="1:26" s="1260" customFormat="1" ht="36.6" customHeight="1" x14ac:dyDescent="0.45">
      <c r="C9" s="3942" t="s">
        <v>5281</v>
      </c>
      <c r="D9" s="3942"/>
      <c r="E9" s="3942"/>
      <c r="F9" s="3942"/>
      <c r="G9" s="3942"/>
      <c r="H9" s="3942"/>
      <c r="I9" s="3942"/>
      <c r="J9" s="3942"/>
      <c r="K9" s="3942"/>
      <c r="L9" s="3942"/>
      <c r="M9" s="3942"/>
      <c r="N9" s="3942"/>
      <c r="O9" s="3942"/>
      <c r="P9" s="3942"/>
      <c r="Q9" s="3942"/>
      <c r="R9" s="3942"/>
      <c r="S9" s="3942"/>
    </row>
    <row r="10" spans="1:26" ht="19.8" customHeight="1" x14ac:dyDescent="0.45">
      <c r="C10" s="3943" t="s">
        <v>458</v>
      </c>
      <c r="D10" s="3936" t="s">
        <v>344</v>
      </c>
      <c r="E10" s="1686"/>
      <c r="F10" s="3934" t="s">
        <v>345</v>
      </c>
      <c r="G10" s="3934"/>
      <c r="H10" s="1686"/>
      <c r="I10" s="3934" t="s">
        <v>346</v>
      </c>
      <c r="J10" s="3934"/>
      <c r="K10" s="1686"/>
      <c r="L10" s="3934" t="s">
        <v>347</v>
      </c>
      <c r="M10" s="3934"/>
      <c r="N10" s="3934"/>
      <c r="O10" s="3934"/>
      <c r="P10" s="3934"/>
      <c r="Q10" s="3934"/>
      <c r="R10" s="1686"/>
      <c r="S10" s="3936" t="s">
        <v>1737</v>
      </c>
      <c r="V10" s="3262" t="s">
        <v>2692</v>
      </c>
      <c r="W10" s="3262"/>
    </row>
    <row r="11" spans="1:26" s="332" customFormat="1" ht="33.6" customHeight="1" x14ac:dyDescent="0.3">
      <c r="C11" s="3944"/>
      <c r="D11" s="3937"/>
      <c r="E11" s="1680"/>
      <c r="F11" s="1680" t="s">
        <v>350</v>
      </c>
      <c r="G11" s="1680" t="s">
        <v>351</v>
      </c>
      <c r="H11" s="1680"/>
      <c r="I11" s="1680" t="s">
        <v>352</v>
      </c>
      <c r="J11" s="1680" t="s">
        <v>353</v>
      </c>
      <c r="K11" s="1680"/>
      <c r="L11" s="1680" t="s">
        <v>354</v>
      </c>
      <c r="M11" s="1680" t="s">
        <v>355</v>
      </c>
      <c r="N11" s="1680" t="s">
        <v>356</v>
      </c>
      <c r="O11" s="1680" t="s">
        <v>357</v>
      </c>
      <c r="P11" s="1681" t="s">
        <v>358</v>
      </c>
      <c r="Q11" s="1681" t="s">
        <v>359</v>
      </c>
      <c r="R11" s="1681"/>
      <c r="S11" s="3937"/>
      <c r="V11" s="3262"/>
      <c r="W11" s="3262"/>
    </row>
    <row r="12" spans="1:26" x14ac:dyDescent="0.45">
      <c r="C12" s="853">
        <v>2010</v>
      </c>
      <c r="D12" s="29">
        <v>20.774437021988078</v>
      </c>
      <c r="E12" s="29"/>
      <c r="F12" s="29">
        <v>20.982137388718787</v>
      </c>
      <c r="G12" s="29">
        <v>20.71445792469239</v>
      </c>
      <c r="H12" s="29"/>
      <c r="I12" s="29">
        <v>19.562537872946056</v>
      </c>
      <c r="J12" s="29">
        <v>20.147764274620958</v>
      </c>
      <c r="K12" s="29"/>
      <c r="L12" s="29">
        <v>18.610608683501656</v>
      </c>
      <c r="M12" s="29">
        <v>20.999934849947586</v>
      </c>
      <c r="N12" s="29">
        <v>17.514445686944526</v>
      </c>
      <c r="O12" s="29">
        <v>23.633073874852954</v>
      </c>
      <c r="P12" s="29">
        <v>17.149428237233426</v>
      </c>
      <c r="Q12" s="29">
        <v>21.619980022280629</v>
      </c>
      <c r="R12" s="29"/>
      <c r="S12" s="29">
        <v>20.181522943080513</v>
      </c>
    </row>
    <row r="13" spans="1:26" x14ac:dyDescent="0.45">
      <c r="C13" s="853">
        <v>2011</v>
      </c>
      <c r="D13" s="29">
        <v>22.029241236929735</v>
      </c>
      <c r="E13" s="29"/>
      <c r="F13" s="29">
        <v>22.167749586052182</v>
      </c>
      <c r="G13" s="29">
        <v>22.158063801837233</v>
      </c>
      <c r="H13" s="29"/>
      <c r="I13" s="29">
        <v>22.541782612766838</v>
      </c>
      <c r="J13" s="29">
        <v>19.694352670488595</v>
      </c>
      <c r="K13" s="29"/>
      <c r="L13" s="29">
        <v>22.291698093178912</v>
      </c>
      <c r="M13" s="29">
        <v>22.753529979244014</v>
      </c>
      <c r="N13" s="29">
        <v>21.069515027479476</v>
      </c>
      <c r="O13" s="29">
        <v>22.798008181917844</v>
      </c>
      <c r="P13" s="29">
        <v>20.836550836550838</v>
      </c>
      <c r="Q13" s="29">
        <v>21.640281690140846</v>
      </c>
      <c r="R13" s="29"/>
      <c r="S13" s="29">
        <v>20.368976452134557</v>
      </c>
    </row>
    <row r="14" spans="1:26" x14ac:dyDescent="0.45">
      <c r="C14" s="853">
        <v>2012</v>
      </c>
      <c r="D14" s="29">
        <v>22.539540691569464</v>
      </c>
      <c r="E14" s="29"/>
      <c r="F14" s="29">
        <v>22.871416217419455</v>
      </c>
      <c r="G14" s="29">
        <v>22.529312105575734</v>
      </c>
      <c r="H14" s="29"/>
      <c r="I14" s="29">
        <v>21.638749989262244</v>
      </c>
      <c r="J14" s="29">
        <v>19.796955918892976</v>
      </c>
      <c r="K14" s="29"/>
      <c r="L14" s="29">
        <v>20.883096096764234</v>
      </c>
      <c r="M14" s="29">
        <v>22.084131664391187</v>
      </c>
      <c r="N14" s="29">
        <v>22.928032425075294</v>
      </c>
      <c r="O14" s="29">
        <v>21.894576798207506</v>
      </c>
      <c r="P14" s="29">
        <v>20.917475261792678</v>
      </c>
      <c r="Q14" s="29">
        <v>21.942044367789403</v>
      </c>
      <c r="R14" s="29"/>
      <c r="S14" s="29">
        <v>19.729765920959988</v>
      </c>
    </row>
    <row r="15" spans="1:26" x14ac:dyDescent="0.45">
      <c r="C15" s="853">
        <v>2013</v>
      </c>
      <c r="D15" s="29">
        <v>21.603337055206556</v>
      </c>
      <c r="E15" s="29"/>
      <c r="F15" s="29">
        <v>21.950912905328515</v>
      </c>
      <c r="G15" s="29">
        <v>21.182668583409193</v>
      </c>
      <c r="H15" s="29"/>
      <c r="I15" s="29">
        <v>21.286261611876803</v>
      </c>
      <c r="J15" s="29">
        <v>20.4828790832088</v>
      </c>
      <c r="K15" s="29"/>
      <c r="L15" s="29">
        <v>20.248319441030695</v>
      </c>
      <c r="M15" s="29">
        <v>22.213993979564435</v>
      </c>
      <c r="N15" s="29">
        <v>21.664403577648553</v>
      </c>
      <c r="O15" s="29">
        <v>23.39188913334392</v>
      </c>
      <c r="P15" s="29">
        <v>20.999590738870108</v>
      </c>
      <c r="Q15" s="29">
        <v>21.409882067422547</v>
      </c>
      <c r="R15" s="29"/>
      <c r="S15" s="29">
        <v>21.283667329125937</v>
      </c>
    </row>
    <row r="16" spans="1:26" x14ac:dyDescent="0.45">
      <c r="C16" s="853">
        <v>2014</v>
      </c>
      <c r="D16" s="29">
        <v>22.717237384883511</v>
      </c>
      <c r="E16" s="29"/>
      <c r="F16" s="29">
        <v>22.655419054337969</v>
      </c>
      <c r="G16" s="29">
        <v>22.877296205837148</v>
      </c>
      <c r="H16" s="29"/>
      <c r="I16" s="29">
        <v>22.168288764536239</v>
      </c>
      <c r="J16" s="29">
        <v>20.3360387714586</v>
      </c>
      <c r="K16" s="29"/>
      <c r="L16" s="29">
        <v>22.595522642691403</v>
      </c>
      <c r="M16" s="29">
        <v>22.120494679962118</v>
      </c>
      <c r="N16" s="29">
        <v>22.176036013141893</v>
      </c>
      <c r="O16" s="29">
        <v>21.026341857652383</v>
      </c>
      <c r="P16" s="29">
        <v>20.33398201599357</v>
      </c>
      <c r="Q16" s="29">
        <v>20.135761009692668</v>
      </c>
      <c r="R16" s="29"/>
      <c r="S16" s="29">
        <v>20.537023530766575</v>
      </c>
    </row>
    <row r="17" spans="3:19" x14ac:dyDescent="0.45">
      <c r="C17" s="853">
        <v>2015</v>
      </c>
      <c r="D17" s="29">
        <v>21.66693098576512</v>
      </c>
      <c r="E17" s="29"/>
      <c r="F17" s="29">
        <v>21.44239354099529</v>
      </c>
      <c r="G17" s="29">
        <v>21.73528501483236</v>
      </c>
      <c r="H17" s="29"/>
      <c r="I17" s="29">
        <v>21.298388139520082</v>
      </c>
      <c r="J17" s="29">
        <v>20.908344492852855</v>
      </c>
      <c r="K17" s="29"/>
      <c r="L17" s="29">
        <v>20.838890564063778</v>
      </c>
      <c r="M17" s="29">
        <v>24.169851658656345</v>
      </c>
      <c r="N17" s="29">
        <v>20.743732879036262</v>
      </c>
      <c r="O17" s="29">
        <v>24.192775114282526</v>
      </c>
      <c r="P17" s="29">
        <v>20.570177361337674</v>
      </c>
      <c r="Q17" s="29">
        <v>21.617199490154253</v>
      </c>
      <c r="R17" s="29"/>
      <c r="S17" s="29">
        <v>19.950619674670797</v>
      </c>
    </row>
    <row r="18" spans="3:19" x14ac:dyDescent="0.45">
      <c r="C18" s="853">
        <v>2016</v>
      </c>
      <c r="D18" s="29">
        <v>22.094468480269612</v>
      </c>
      <c r="E18" s="29"/>
      <c r="F18" s="29">
        <v>22.125003797045391</v>
      </c>
      <c r="G18" s="29">
        <v>22.110228157668395</v>
      </c>
      <c r="H18" s="29"/>
      <c r="I18" s="29">
        <v>21.857775406473941</v>
      </c>
      <c r="J18" s="29">
        <v>21.175418107772238</v>
      </c>
      <c r="K18" s="29"/>
      <c r="L18" s="29">
        <v>21.623971056178412</v>
      </c>
      <c r="M18" s="29">
        <v>23.550293623369019</v>
      </c>
      <c r="N18" s="29">
        <v>21.054669487378955</v>
      </c>
      <c r="O18" s="29">
        <v>20.507050372472506</v>
      </c>
      <c r="P18" s="29">
        <v>20.673636630814411</v>
      </c>
      <c r="Q18" s="29">
        <v>21.074708662544445</v>
      </c>
      <c r="R18" s="29"/>
      <c r="S18" s="29">
        <v>20.272749417657536</v>
      </c>
    </row>
    <row r="19" spans="3:19" x14ac:dyDescent="0.45">
      <c r="C19" s="853">
        <v>2017</v>
      </c>
      <c r="D19" s="29">
        <v>21.603293221146473</v>
      </c>
      <c r="E19" s="29"/>
      <c r="F19" s="29">
        <v>21.536086677928584</v>
      </c>
      <c r="G19" s="29">
        <v>21.635261319692198</v>
      </c>
      <c r="H19" s="29"/>
      <c r="I19" s="29">
        <v>21.801380883316309</v>
      </c>
      <c r="J19" s="29">
        <v>20.576377647930599</v>
      </c>
      <c r="K19" s="29"/>
      <c r="L19" s="29">
        <v>21.330565322731552</v>
      </c>
      <c r="M19" s="29">
        <v>20.798972968815068</v>
      </c>
      <c r="N19" s="29">
        <v>18.491489236540051</v>
      </c>
      <c r="O19" s="29">
        <v>21.726321464724265</v>
      </c>
      <c r="P19" s="29">
        <v>19.826989853286133</v>
      </c>
      <c r="Q19" s="29">
        <v>21.227162874566424</v>
      </c>
      <c r="R19" s="29"/>
      <c r="S19" s="29">
        <v>19.63644547547738</v>
      </c>
    </row>
    <row r="20" spans="3:19" x14ac:dyDescent="0.45">
      <c r="C20" s="853">
        <v>2018</v>
      </c>
      <c r="D20" s="29">
        <v>22.193780585473817</v>
      </c>
      <c r="E20" s="29"/>
      <c r="F20" s="29">
        <v>22.131890216767996</v>
      </c>
      <c r="G20" s="29">
        <v>22.047127899622883</v>
      </c>
      <c r="H20" s="29"/>
      <c r="I20" s="29">
        <v>22.093381513200416</v>
      </c>
      <c r="J20" s="29">
        <v>19.78979259185822</v>
      </c>
      <c r="K20" s="29"/>
      <c r="L20" s="29">
        <v>22.086713415210141</v>
      </c>
      <c r="M20" s="29">
        <v>21.592372157644167</v>
      </c>
      <c r="N20" s="29">
        <v>18.26446788477546</v>
      </c>
      <c r="O20" s="29">
        <v>22.328192659171936</v>
      </c>
      <c r="P20" s="29">
        <v>22.103705283929546</v>
      </c>
      <c r="Q20" s="29">
        <v>19.553464722093388</v>
      </c>
      <c r="R20" s="29"/>
      <c r="S20" s="29">
        <v>21.481101606145302</v>
      </c>
    </row>
    <row r="21" spans="3:19" x14ac:dyDescent="0.45">
      <c r="C21" s="853">
        <v>2019</v>
      </c>
      <c r="D21" s="29">
        <v>21.4788035934093</v>
      </c>
      <c r="E21" s="29"/>
      <c r="F21" s="29">
        <v>21.442683915793374</v>
      </c>
      <c r="G21" s="29">
        <v>21.668076662769948</v>
      </c>
      <c r="H21" s="29"/>
      <c r="I21" s="29">
        <v>22.505255550727366</v>
      </c>
      <c r="J21" s="29">
        <v>19.865416562299362</v>
      </c>
      <c r="K21" s="29"/>
      <c r="L21" s="29">
        <v>22.48633761797149</v>
      </c>
      <c r="M21" s="29">
        <v>17.953349118951245</v>
      </c>
      <c r="N21" s="29">
        <v>22.245525961670758</v>
      </c>
      <c r="O21" s="29">
        <v>22.961759824864941</v>
      </c>
      <c r="P21" s="29">
        <v>21.921062636944828</v>
      </c>
      <c r="Q21" s="29">
        <v>22.389062876415323</v>
      </c>
      <c r="R21" s="29"/>
      <c r="S21" s="29">
        <v>20.107882035641072</v>
      </c>
    </row>
    <row r="22" spans="3:19" x14ac:dyDescent="0.45">
      <c r="C22" s="853">
        <v>2020</v>
      </c>
      <c r="D22" s="29">
        <v>21.463999482810301</v>
      </c>
      <c r="E22" s="29"/>
      <c r="F22" s="29">
        <v>21.389941981192401</v>
      </c>
      <c r="G22" s="29">
        <v>21.278559054257489</v>
      </c>
      <c r="H22" s="29"/>
      <c r="I22" s="29">
        <v>22.888929245693486</v>
      </c>
      <c r="J22" s="29">
        <v>19.740504093480627</v>
      </c>
      <c r="K22" s="29"/>
      <c r="L22" s="29">
        <v>23.184161786053963</v>
      </c>
      <c r="M22" s="29">
        <v>20.895799194644514</v>
      </c>
      <c r="N22" s="29">
        <v>22.780803087578313</v>
      </c>
      <c r="O22" s="29">
        <v>16.426615782546062</v>
      </c>
      <c r="P22" s="29">
        <v>23.186773279519503</v>
      </c>
      <c r="Q22" s="29">
        <v>21.584697511426398</v>
      </c>
      <c r="R22" s="29"/>
      <c r="S22" s="29">
        <v>17.252877796994259</v>
      </c>
    </row>
    <row r="23" spans="3:19" x14ac:dyDescent="0.45">
      <c r="C23" s="853">
        <v>2021</v>
      </c>
      <c r="D23" s="29">
        <v>22.355681791948051</v>
      </c>
      <c r="E23" s="29"/>
      <c r="F23" s="29">
        <v>22.367565873056485</v>
      </c>
      <c r="G23" s="29">
        <v>22.091591150059749</v>
      </c>
      <c r="H23" s="29"/>
      <c r="I23" s="29">
        <v>23.189609930597207</v>
      </c>
      <c r="J23" s="29">
        <v>20.234608442495439</v>
      </c>
      <c r="K23" s="29"/>
      <c r="L23" s="29">
        <v>23.016212140253863</v>
      </c>
      <c r="M23" s="29">
        <v>20.948506701868908</v>
      </c>
      <c r="N23" s="29">
        <v>21.783129234866813</v>
      </c>
      <c r="O23" s="29">
        <v>20.295946087841493</v>
      </c>
      <c r="P23" s="29">
        <v>23.931815054355305</v>
      </c>
      <c r="Q23" s="29">
        <v>21.258297285202865</v>
      </c>
      <c r="R23" s="29"/>
      <c r="S23" s="29">
        <v>19.981737939430833</v>
      </c>
    </row>
    <row r="24" spans="3:19" x14ac:dyDescent="0.45">
      <c r="C24" s="2851">
        <v>2022</v>
      </c>
      <c r="D24" s="828">
        <v>22.414935378425369</v>
      </c>
      <c r="E24" s="828"/>
      <c r="F24" s="828">
        <v>22.189344709060155</v>
      </c>
      <c r="G24" s="828">
        <v>22.407666057053742</v>
      </c>
      <c r="H24" s="828"/>
      <c r="I24" s="828">
        <v>22.176518422145975</v>
      </c>
      <c r="J24" s="828">
        <v>18.562717436349264</v>
      </c>
      <c r="K24" s="828"/>
      <c r="L24" s="828">
        <v>21.354153044868802</v>
      </c>
      <c r="M24" s="828">
        <v>21.681727888699506</v>
      </c>
      <c r="N24" s="828">
        <v>20.90496779656668</v>
      </c>
      <c r="O24" s="828">
        <v>20.713258510014381</v>
      </c>
      <c r="P24" s="828">
        <v>20.210048073033541</v>
      </c>
      <c r="Q24" s="828">
        <v>20.850018785451812</v>
      </c>
      <c r="R24" s="828"/>
      <c r="S24" s="828">
        <v>19.195417860715601</v>
      </c>
    </row>
    <row r="25" spans="3:19" s="2849" customFormat="1" x14ac:dyDescent="0.45">
      <c r="C25" s="830">
        <v>2023</v>
      </c>
      <c r="D25" s="1516">
        <v>22.719819892477208</v>
      </c>
      <c r="E25" s="1516"/>
      <c r="F25" s="1516">
        <v>22.470375793226324</v>
      </c>
      <c r="G25" s="1516">
        <v>22.944887190289027</v>
      </c>
      <c r="H25" s="1516"/>
      <c r="I25" s="1516">
        <v>23.385919007306359</v>
      </c>
      <c r="J25" s="1516">
        <v>19.516002584773258</v>
      </c>
      <c r="K25" s="1516"/>
      <c r="L25" s="1516">
        <v>22.300750184186668</v>
      </c>
      <c r="M25" s="1516">
        <v>22.791530220779823</v>
      </c>
      <c r="N25" s="1516">
        <v>19.679769221279976</v>
      </c>
      <c r="O25" s="1516">
        <v>19.523141132007126</v>
      </c>
      <c r="P25" s="1516">
        <v>20.125008426587566</v>
      </c>
      <c r="Q25" s="1516">
        <v>21.408315027548706</v>
      </c>
      <c r="R25" s="1516"/>
      <c r="S25" s="1516">
        <v>18.368459933947506</v>
      </c>
    </row>
    <row r="26" spans="3:19" x14ac:dyDescent="0.45">
      <c r="C26" s="178" t="s">
        <v>7663</v>
      </c>
    </row>
    <row r="29" spans="3:19" ht="18.600000000000001" x14ac:dyDescent="0.45">
      <c r="C29" s="1372" t="s">
        <v>7678</v>
      </c>
      <c r="D29" s="1366"/>
      <c r="E29" s="1366"/>
      <c r="F29" s="1366"/>
      <c r="G29" s="1366"/>
      <c r="H29" s="1366"/>
      <c r="I29" s="1366"/>
      <c r="J29" s="1292"/>
      <c r="K29" s="1275"/>
      <c r="L29" s="1292"/>
      <c r="M29" s="1292"/>
      <c r="N29" s="1292"/>
      <c r="O29" s="1292"/>
      <c r="P29" s="1292"/>
    </row>
    <row r="30" spans="3:19" x14ac:dyDescent="0.45">
      <c r="H30" s="178"/>
    </row>
    <row r="31" spans="3:19" x14ac:dyDescent="0.45">
      <c r="C31" s="332"/>
      <c r="D31" s="332"/>
      <c r="E31" s="332"/>
      <c r="F31" s="332"/>
      <c r="G31" s="332"/>
      <c r="H31" s="332"/>
      <c r="I31" s="332"/>
    </row>
    <row r="32" spans="3:19" x14ac:dyDescent="0.45">
      <c r="H32" s="178"/>
    </row>
    <row r="33" spans="3:8" x14ac:dyDescent="0.45">
      <c r="H33" s="178"/>
    </row>
    <row r="34" spans="3:8" x14ac:dyDescent="0.45">
      <c r="H34" s="178"/>
    </row>
    <row r="35" spans="3:8" x14ac:dyDescent="0.45">
      <c r="H35" s="178"/>
    </row>
    <row r="36" spans="3:8" x14ac:dyDescent="0.45">
      <c r="H36" s="178"/>
    </row>
    <row r="37" spans="3:8" x14ac:dyDescent="0.45">
      <c r="H37" s="178"/>
    </row>
    <row r="38" spans="3:8" x14ac:dyDescent="0.45">
      <c r="H38" s="178"/>
    </row>
    <row r="39" spans="3:8" x14ac:dyDescent="0.45">
      <c r="H39" s="178"/>
    </row>
    <row r="40" spans="3:8" x14ac:dyDescent="0.45">
      <c r="H40" s="178"/>
    </row>
    <row r="41" spans="3:8" x14ac:dyDescent="0.45">
      <c r="H41" s="178"/>
    </row>
    <row r="42" spans="3:8" x14ac:dyDescent="0.45">
      <c r="H42" s="178"/>
    </row>
    <row r="43" spans="3:8" x14ac:dyDescent="0.45">
      <c r="H43" s="178"/>
    </row>
    <row r="44" spans="3:8" x14ac:dyDescent="0.45">
      <c r="H44" s="178"/>
    </row>
    <row r="45" spans="3:8" x14ac:dyDescent="0.45">
      <c r="C45" s="178" t="s">
        <v>7663</v>
      </c>
      <c r="H45" s="178"/>
    </row>
    <row r="46" spans="3:8" x14ac:dyDescent="0.45">
      <c r="H46" s="178"/>
    </row>
    <row r="47" spans="3:8" x14ac:dyDescent="0.45">
      <c r="H47" s="178"/>
    </row>
    <row r="48" spans="3:8" x14ac:dyDescent="0.45">
      <c r="H48" s="178"/>
    </row>
    <row r="49" spans="8:8" x14ac:dyDescent="0.45">
      <c r="H49" s="178"/>
    </row>
  </sheetData>
  <mergeCells count="21">
    <mergeCell ref="V10:W11"/>
    <mergeCell ref="C1:F1"/>
    <mergeCell ref="A3:B3"/>
    <mergeCell ref="C3:X3"/>
    <mergeCell ref="Y3:Z3"/>
    <mergeCell ref="A4:B4"/>
    <mergeCell ref="C4:X4"/>
    <mergeCell ref="Y4:Z4"/>
    <mergeCell ref="A5:B5"/>
    <mergeCell ref="C5:X5"/>
    <mergeCell ref="Y5:Z5"/>
    <mergeCell ref="A6:B6"/>
    <mergeCell ref="C6:X6"/>
    <mergeCell ref="Y6:Z6"/>
    <mergeCell ref="C9:S9"/>
    <mergeCell ref="C10:C11"/>
    <mergeCell ref="D10:D11"/>
    <mergeCell ref="F10:G10"/>
    <mergeCell ref="I10:J10"/>
    <mergeCell ref="L10:Q10"/>
    <mergeCell ref="S10:S11"/>
  </mergeCells>
  <hyperlinks>
    <hyperlink ref="A1" location="'ODS 10.'!A1" display="REGRESAR" xr:uid="{00000000-0004-0000-2001-000000000000}"/>
    <hyperlink ref="C1:D1" location="'Metadato 10.2.1.a'!A1" display="VER METADATO" xr:uid="{00000000-0004-0000-2001-000001000000}"/>
    <hyperlink ref="V10:W11" location="'10.2.1.b'!A1" display="Vet indicador 10.2.1.b" xr:uid="{00000000-0004-0000-2001-000002000000}"/>
  </hyperlinks>
  <pageMargins left="0.7" right="0.7" top="0.75" bottom="0.75" header="0.3" footer="0.3"/>
  <pageSetup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Hoja31">
    <tabColor theme="0" tint="-0.499984740745262"/>
  </sheetPr>
  <dimension ref="A1:F36"/>
  <sheetViews>
    <sheetView showGridLines="0" zoomScaleNormal="100" workbookViewId="0">
      <pane ySplit="1" topLeftCell="A2" activePane="bottomLeft" state="frozen"/>
      <selection activeCell="B1" sqref="B1"/>
      <selection pane="bottomLeft" activeCell="G15" sqref="G15"/>
    </sheetView>
  </sheetViews>
  <sheetFormatPr baseColWidth="10" defaultColWidth="11.44140625" defaultRowHeight="17.399999999999999" x14ac:dyDescent="0.3"/>
  <cols>
    <col min="1" max="1" width="11.44140625" style="38"/>
    <col min="2" max="2" width="26.44140625" style="38" customWidth="1"/>
    <col min="3" max="3" width="24" style="38" customWidth="1"/>
    <col min="4" max="4" width="85.77734375" style="38" customWidth="1"/>
    <col min="5" max="5" width="11.44140625" style="38"/>
    <col min="6" max="6" width="7.21875" style="38" customWidth="1"/>
    <col min="7" max="16384" width="11.44140625" style="38"/>
  </cols>
  <sheetData>
    <row r="1" spans="1:6" x14ac:dyDescent="0.3">
      <c r="B1" s="481" t="s">
        <v>337</v>
      </c>
    </row>
    <row r="2" spans="1:6" ht="18" thickBot="1" x14ac:dyDescent="0.35"/>
    <row r="3" spans="1:6" ht="23.25" customHeight="1" thickBot="1" x14ac:dyDescent="0.35">
      <c r="B3" s="3122" t="s">
        <v>370</v>
      </c>
      <c r="C3" s="3122"/>
      <c r="D3" s="3122"/>
      <c r="F3" s="147" t="s">
        <v>456</v>
      </c>
    </row>
    <row r="4" spans="1:6" x14ac:dyDescent="0.3">
      <c r="A4" s="691"/>
      <c r="B4" s="3142" t="s">
        <v>449</v>
      </c>
      <c r="C4" s="3142"/>
      <c r="D4" s="44" t="s">
        <v>6</v>
      </c>
    </row>
    <row r="5" spans="1:6" ht="52.2" x14ac:dyDescent="0.3">
      <c r="B5" s="3142" t="s">
        <v>373</v>
      </c>
      <c r="C5" s="3142"/>
      <c r="D5" s="44" t="s">
        <v>28</v>
      </c>
    </row>
    <row r="6" spans="1:6" x14ac:dyDescent="0.3">
      <c r="B6" s="3142" t="s">
        <v>374</v>
      </c>
      <c r="C6" s="3142"/>
      <c r="D6" s="45" t="s">
        <v>336</v>
      </c>
    </row>
    <row r="7" spans="1:6" x14ac:dyDescent="0.3">
      <c r="B7" s="3143" t="s">
        <v>375</v>
      </c>
      <c r="C7" s="3143"/>
      <c r="D7" s="46" t="s">
        <v>3949</v>
      </c>
    </row>
    <row r="8" spans="1:6" x14ac:dyDescent="0.3">
      <c r="B8" s="3143" t="s">
        <v>2480</v>
      </c>
      <c r="C8" s="3143"/>
      <c r="D8" s="47" t="s">
        <v>2495</v>
      </c>
    </row>
    <row r="9" spans="1:6" x14ac:dyDescent="0.45">
      <c r="B9" s="22"/>
      <c r="C9" s="22"/>
      <c r="D9" s="22"/>
    </row>
    <row r="10" spans="1:6" ht="23.25" customHeight="1" x14ac:dyDescent="0.3">
      <c r="B10" s="3122" t="s">
        <v>376</v>
      </c>
      <c r="C10" s="3122"/>
      <c r="D10" s="3122"/>
    </row>
    <row r="11" spans="1:6" x14ac:dyDescent="0.3">
      <c r="B11" s="3153" t="s">
        <v>377</v>
      </c>
      <c r="C11" s="3154"/>
      <c r="D11" s="44"/>
    </row>
    <row r="12" spans="1:6" x14ac:dyDescent="0.3">
      <c r="B12" s="3155" t="s">
        <v>379</v>
      </c>
      <c r="C12" s="3155"/>
      <c r="D12" s="661"/>
    </row>
    <row r="13" spans="1:6" x14ac:dyDescent="0.3">
      <c r="B13" s="3142" t="s">
        <v>380</v>
      </c>
      <c r="C13" s="3142"/>
      <c r="D13" s="575"/>
    </row>
    <row r="14" spans="1:6" x14ac:dyDescent="0.3">
      <c r="B14" s="3142" t="s">
        <v>381</v>
      </c>
      <c r="C14" s="3156"/>
      <c r="D14" s="575"/>
    </row>
    <row r="15" spans="1:6" x14ac:dyDescent="0.3">
      <c r="B15" s="3142" t="s">
        <v>382</v>
      </c>
      <c r="C15" s="3142"/>
      <c r="D15" s="44"/>
    </row>
    <row r="16" spans="1:6" x14ac:dyDescent="0.3">
      <c r="B16" s="3142" t="s">
        <v>383</v>
      </c>
      <c r="C16" s="3142"/>
      <c r="D16" s="44"/>
    </row>
    <row r="17" spans="2:4" x14ac:dyDescent="0.3">
      <c r="B17" s="3142" t="s">
        <v>384</v>
      </c>
      <c r="C17" s="3142"/>
      <c r="D17" s="57"/>
    </row>
    <row r="18" spans="2:4" x14ac:dyDescent="0.3">
      <c r="B18" s="3143" t="s">
        <v>386</v>
      </c>
      <c r="C18" s="3143"/>
      <c r="D18" s="44"/>
    </row>
    <row r="19" spans="2:4" x14ac:dyDescent="0.3">
      <c r="B19" s="3144" t="s">
        <v>387</v>
      </c>
      <c r="C19" s="3145"/>
      <c r="D19" s="57"/>
    </row>
    <row r="20" spans="2:4" x14ac:dyDescent="0.3">
      <c r="B20" s="3142" t="s">
        <v>388</v>
      </c>
      <c r="C20" s="3142"/>
      <c r="D20" s="44"/>
    </row>
    <row r="21" spans="2:4" x14ac:dyDescent="0.3">
      <c r="B21" s="3146" t="s">
        <v>390</v>
      </c>
      <c r="C21" s="54" t="s">
        <v>391</v>
      </c>
      <c r="D21" s="44"/>
    </row>
    <row r="22" spans="2:4" x14ac:dyDescent="0.3">
      <c r="B22" s="3147"/>
      <c r="C22" s="567" t="s">
        <v>393</v>
      </c>
      <c r="D22" s="57"/>
    </row>
    <row r="23" spans="2:4" x14ac:dyDescent="0.3">
      <c r="B23" s="3148" t="s">
        <v>395</v>
      </c>
      <c r="C23" s="3148"/>
      <c r="D23" s="44"/>
    </row>
    <row r="24" spans="2:4" x14ac:dyDescent="0.3">
      <c r="B24" s="3148" t="s">
        <v>397</v>
      </c>
      <c r="C24" s="3148"/>
      <c r="D24" s="44"/>
    </row>
    <row r="25" spans="2:4" x14ac:dyDescent="0.3">
      <c r="B25" s="3142" t="s">
        <v>399</v>
      </c>
      <c r="C25" s="3142"/>
      <c r="D25" s="52"/>
    </row>
    <row r="26" spans="2:4" x14ac:dyDescent="0.3">
      <c r="B26" s="3143" t="s">
        <v>401</v>
      </c>
      <c r="C26" s="3143"/>
      <c r="D26" s="44"/>
    </row>
    <row r="27" spans="2:4" x14ac:dyDescent="0.3">
      <c r="B27" s="3149" t="s">
        <v>403</v>
      </c>
      <c r="C27" s="3150"/>
      <c r="D27" s="44"/>
    </row>
    <row r="28" spans="2:4" x14ac:dyDescent="0.3">
      <c r="B28" s="568" t="s">
        <v>404</v>
      </c>
      <c r="C28" s="569"/>
      <c r="D28" s="44"/>
    </row>
    <row r="29" spans="2:4" x14ac:dyDescent="0.3">
      <c r="B29" s="3151" t="s">
        <v>405</v>
      </c>
      <c r="C29" s="3152"/>
      <c r="D29" s="61"/>
    </row>
    <row r="30" spans="2:4" x14ac:dyDescent="0.3">
      <c r="B30" s="62"/>
      <c r="C30" s="62"/>
      <c r="D30" s="63"/>
    </row>
    <row r="31" spans="2:4" ht="23.25" customHeight="1" x14ac:dyDescent="0.3">
      <c r="B31" s="3122" t="s">
        <v>406</v>
      </c>
      <c r="C31" s="3122"/>
      <c r="D31" s="3122"/>
    </row>
    <row r="32" spans="2:4" x14ac:dyDescent="0.3">
      <c r="B32" s="3140" t="s">
        <v>407</v>
      </c>
      <c r="C32" s="3141"/>
      <c r="D32" s="57"/>
    </row>
    <row r="33" spans="2:4" x14ac:dyDescent="0.3">
      <c r="B33" s="3140" t="s">
        <v>409</v>
      </c>
      <c r="C33" s="3141"/>
      <c r="D33" s="57"/>
    </row>
    <row r="34" spans="2:4" x14ac:dyDescent="0.3">
      <c r="B34" s="3140" t="s">
        <v>411</v>
      </c>
      <c r="C34" s="3141"/>
      <c r="D34" s="102"/>
    </row>
    <row r="35" spans="2:4" x14ac:dyDescent="0.3">
      <c r="B35" s="3140" t="s">
        <v>413</v>
      </c>
      <c r="C35" s="3141"/>
      <c r="D35" s="103"/>
    </row>
    <row r="36" spans="2:4" x14ac:dyDescent="0.3">
      <c r="B36" s="3140" t="s">
        <v>415</v>
      </c>
      <c r="C36" s="3141"/>
      <c r="D36" s="57"/>
    </row>
  </sheetData>
  <mergeCells count="30">
    <mergeCell ref="B16:C16"/>
    <mergeCell ref="B3:D3"/>
    <mergeCell ref="B4:C4"/>
    <mergeCell ref="B5:C5"/>
    <mergeCell ref="B6:C6"/>
    <mergeCell ref="B7:C7"/>
    <mergeCell ref="B10:D10"/>
    <mergeCell ref="B11:C11"/>
    <mergeCell ref="B12:C12"/>
    <mergeCell ref="B13:C13"/>
    <mergeCell ref="B14:C14"/>
    <mergeCell ref="B15:C15"/>
    <mergeCell ref="B8:C8"/>
    <mergeCell ref="B31:D31"/>
    <mergeCell ref="B17:C17"/>
    <mergeCell ref="B18:C18"/>
    <mergeCell ref="B19:C19"/>
    <mergeCell ref="B20:C20"/>
    <mergeCell ref="B21:B22"/>
    <mergeCell ref="B23:C23"/>
    <mergeCell ref="B24:C24"/>
    <mergeCell ref="B25:C25"/>
    <mergeCell ref="B26:C26"/>
    <mergeCell ref="B27:C27"/>
    <mergeCell ref="B29:C29"/>
    <mergeCell ref="B32:C32"/>
    <mergeCell ref="B33:C33"/>
    <mergeCell ref="B34:C34"/>
    <mergeCell ref="B35:C35"/>
    <mergeCell ref="B36:C36"/>
  </mergeCells>
  <dataValidations count="7">
    <dataValidation allowBlank="1" showDropDown="1" showInputMessage="1" showErrorMessage="1" sqref="D13" xr:uid="{00000000-0002-0000-1C00-000000000000}"/>
    <dataValidation type="list" allowBlank="1" showInputMessage="1" showErrorMessage="1" sqref="D4" xr:uid="{00000000-0002-0000-1C00-000001000000}">
      <formula1>ODS</formula1>
    </dataValidation>
    <dataValidation type="list" allowBlank="1" showInputMessage="1" showErrorMessage="1" sqref="D5" xr:uid="{00000000-0002-0000-1C00-000002000000}">
      <formula1>Metas_ODS</formula1>
    </dataValidation>
    <dataValidation type="list" allowBlank="1" showInputMessage="1" showErrorMessage="1" sqref="D6" xr:uid="{00000000-0002-0000-1C00-000003000000}">
      <formula1>Numero_indicador</formula1>
    </dataValidation>
    <dataValidation type="list" allowBlank="1" showInputMessage="1" showErrorMessage="1" sqref="D7" xr:uid="{00000000-0002-0000-1C00-000004000000}">
      <formula1>Nombre_indicador_ODS</formula1>
    </dataValidation>
    <dataValidation type="list" allowBlank="1" showInputMessage="1" showErrorMessage="1" sqref="D14" xr:uid="{00000000-0002-0000-1C00-000005000000}">
      <formula1>Tipo_indicador</formula1>
    </dataValidation>
    <dataValidation type="list" allowBlank="1" showInputMessage="1" showErrorMessage="1" sqref="D25" xr:uid="{00000000-0002-0000-1C00-000006000000}">
      <formula1>Tipo_operación</formula1>
    </dataValidation>
  </dataValidations>
  <hyperlinks>
    <hyperlink ref="B1" location="'1.b.1'!A1" display="REGRESAR" xr:uid="{00000000-0004-0000-1C00-000000000000}"/>
    <hyperlink ref="D8" r:id="rId1" xr:uid="{00000000-0004-0000-1C00-000001000000}"/>
  </hyperlinks>
  <pageMargins left="0.7" right="0.7" top="0.75" bottom="0.75" header="0.3" footer="0.3"/>
</worksheet>
</file>

<file path=xl/worksheets/sheet2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1-000000000000}">
  <sheetPr codeName="Hoja286">
    <tabColor theme="0" tint="-0.499984740745262"/>
  </sheetPr>
  <dimension ref="A1:P36"/>
  <sheetViews>
    <sheetView showGridLines="0" zoomScaleNormal="100" workbookViewId="0">
      <pane ySplit="1" topLeftCell="A2" activePane="bottomLeft" state="frozen"/>
      <selection activeCell="C24" sqref="C24"/>
      <selection pane="bottomLeft" activeCell="D9" sqref="D9"/>
    </sheetView>
  </sheetViews>
  <sheetFormatPr baseColWidth="10" defaultColWidth="11.44140625" defaultRowHeight="17.399999999999999" x14ac:dyDescent="0.45"/>
  <cols>
    <col min="1" max="1" width="10.44140625" style="178" customWidth="1"/>
    <col min="2" max="2" width="26.44140625" style="178" customWidth="1"/>
    <col min="3" max="3" width="24" style="178" customWidth="1"/>
    <col min="4" max="4" width="74.21875" style="178" customWidth="1"/>
    <col min="5" max="5" width="7.77734375" style="178" customWidth="1"/>
    <col min="6" max="6" width="7.21875" style="626" customWidth="1"/>
    <col min="7" max="7" width="8" style="178" customWidth="1"/>
    <col min="8" max="8" width="6.77734375" style="178" customWidth="1"/>
    <col min="9" max="9" width="2.21875" style="626" customWidth="1"/>
    <col min="10" max="10" width="8.5546875" style="178" customWidth="1"/>
    <col min="11" max="11" width="8.77734375" style="178" customWidth="1"/>
    <col min="12" max="12" width="8.5546875" style="178" customWidth="1"/>
    <col min="13" max="13" width="7.77734375" style="178" customWidth="1"/>
    <col min="14" max="15" width="9" style="178" customWidth="1"/>
    <col min="16" max="16" width="2" style="626" customWidth="1"/>
    <col min="17" max="17" width="12.5546875" style="178" customWidth="1"/>
    <col min="18" max="16384" width="11.44140625" style="178"/>
  </cols>
  <sheetData>
    <row r="1" spans="1:6" x14ac:dyDescent="0.45">
      <c r="B1" s="580" t="s">
        <v>337</v>
      </c>
    </row>
    <row r="2" spans="1:6" ht="18" thickBot="1" x14ac:dyDescent="0.5"/>
    <row r="3" spans="1:6" ht="23.25" customHeight="1" thickBot="1" x14ac:dyDescent="0.5">
      <c r="B3" s="3935" t="s">
        <v>370</v>
      </c>
      <c r="C3" s="3935"/>
      <c r="D3" s="3935"/>
      <c r="F3" s="1267" t="s">
        <v>371</v>
      </c>
    </row>
    <row r="4" spans="1:6" x14ac:dyDescent="0.45">
      <c r="A4" s="1268"/>
      <c r="B4" s="3142" t="s">
        <v>449</v>
      </c>
      <c r="C4" s="3142"/>
      <c r="D4" s="44" t="s">
        <v>33</v>
      </c>
    </row>
    <row r="5" spans="1:6" ht="52.2" x14ac:dyDescent="0.45">
      <c r="B5" s="3142" t="s">
        <v>373</v>
      </c>
      <c r="C5" s="3142"/>
      <c r="D5" s="44" t="s">
        <v>111</v>
      </c>
    </row>
    <row r="6" spans="1:6" ht="18" customHeight="1" x14ac:dyDescent="0.45">
      <c r="B6" s="3142" t="s">
        <v>374</v>
      </c>
      <c r="C6" s="3142"/>
      <c r="D6" s="45" t="s">
        <v>163</v>
      </c>
    </row>
    <row r="7" spans="1:6" ht="34.799999999999997" x14ac:dyDescent="0.45">
      <c r="B7" s="3143" t="s">
        <v>375</v>
      </c>
      <c r="C7" s="3143"/>
      <c r="D7" s="46" t="s">
        <v>4071</v>
      </c>
    </row>
    <row r="8" spans="1:6" x14ac:dyDescent="0.45">
      <c r="B8" s="3143" t="s">
        <v>2480</v>
      </c>
      <c r="C8" s="3143"/>
      <c r="D8" s="1266" t="s">
        <v>2604</v>
      </c>
    </row>
    <row r="10" spans="1:6" ht="18.600000000000001" x14ac:dyDescent="0.45">
      <c r="B10" s="3935" t="s">
        <v>376</v>
      </c>
      <c r="C10" s="3935"/>
      <c r="D10" s="3935"/>
    </row>
    <row r="11" spans="1:6" x14ac:dyDescent="0.45">
      <c r="B11" s="3185" t="s">
        <v>377</v>
      </c>
      <c r="C11" s="3156"/>
      <c r="D11" s="44" t="s">
        <v>439</v>
      </c>
    </row>
    <row r="12" spans="1:6" ht="48.75" customHeight="1" x14ac:dyDescent="0.45">
      <c r="B12" s="3143" t="s">
        <v>379</v>
      </c>
      <c r="C12" s="3143"/>
      <c r="D12" s="661" t="s">
        <v>1736</v>
      </c>
    </row>
    <row r="13" spans="1:6" x14ac:dyDescent="0.45">
      <c r="B13" s="3142" t="s">
        <v>380</v>
      </c>
      <c r="C13" s="3142"/>
      <c r="D13" s="57" t="s">
        <v>1729</v>
      </c>
    </row>
    <row r="14" spans="1:6" x14ac:dyDescent="0.45">
      <c r="B14" s="3142" t="s">
        <v>381</v>
      </c>
      <c r="C14" s="3156"/>
      <c r="D14" s="603" t="s">
        <v>18</v>
      </c>
    </row>
    <row r="15" spans="1:6" ht="104.4" x14ac:dyDescent="0.45">
      <c r="B15" s="3142" t="s">
        <v>382</v>
      </c>
      <c r="C15" s="3142"/>
      <c r="D15" s="83" t="s">
        <v>6274</v>
      </c>
    </row>
    <row r="16" spans="1:6" ht="90.75" customHeight="1" x14ac:dyDescent="0.45">
      <c r="B16" s="3142" t="s">
        <v>383</v>
      </c>
      <c r="C16" s="3142"/>
      <c r="D16" s="142" t="s">
        <v>1738</v>
      </c>
    </row>
    <row r="17" spans="2:4" ht="16.5" customHeight="1" x14ac:dyDescent="0.45">
      <c r="B17" s="3142" t="s">
        <v>384</v>
      </c>
      <c r="C17" s="3142"/>
      <c r="D17" s="57" t="s">
        <v>385</v>
      </c>
    </row>
    <row r="18" spans="2:4" x14ac:dyDescent="0.45">
      <c r="B18" s="3143" t="s">
        <v>386</v>
      </c>
      <c r="C18" s="3143"/>
      <c r="D18" s="44"/>
    </row>
    <row r="19" spans="2:4" ht="52.2" x14ac:dyDescent="0.45">
      <c r="B19" s="3144" t="s">
        <v>387</v>
      </c>
      <c r="C19" s="3145"/>
      <c r="D19" s="57" t="s">
        <v>1739</v>
      </c>
    </row>
    <row r="20" spans="2:4" x14ac:dyDescent="0.45">
      <c r="B20" s="3142" t="s">
        <v>388</v>
      </c>
      <c r="C20" s="3142"/>
      <c r="D20" s="83" t="s">
        <v>777</v>
      </c>
    </row>
    <row r="21" spans="2:4" x14ac:dyDescent="0.45">
      <c r="B21" s="3146" t="s">
        <v>390</v>
      </c>
      <c r="C21" s="54" t="s">
        <v>391</v>
      </c>
      <c r="D21" s="44" t="s">
        <v>1740</v>
      </c>
    </row>
    <row r="22" spans="2:4" ht="14.25" customHeight="1" x14ac:dyDescent="0.45">
      <c r="B22" s="3147"/>
      <c r="C22" s="577" t="s">
        <v>393</v>
      </c>
      <c r="D22" s="57" t="s">
        <v>1741</v>
      </c>
    </row>
    <row r="23" spans="2:4" ht="18.75" customHeight="1" x14ac:dyDescent="0.45">
      <c r="B23" s="3142" t="s">
        <v>395</v>
      </c>
      <c r="C23" s="3142"/>
      <c r="D23" s="57" t="s">
        <v>427</v>
      </c>
    </row>
    <row r="24" spans="2:4" x14ac:dyDescent="0.45">
      <c r="B24" s="3142" t="s">
        <v>397</v>
      </c>
      <c r="C24" s="3142"/>
      <c r="D24" s="1687" t="s">
        <v>412</v>
      </c>
    </row>
    <row r="25" spans="2:4" x14ac:dyDescent="0.45">
      <c r="B25" s="3142" t="s">
        <v>399</v>
      </c>
      <c r="C25" s="3142"/>
      <c r="D25" s="57" t="s">
        <v>15</v>
      </c>
    </row>
    <row r="26" spans="2:4" ht="15" customHeight="1" x14ac:dyDescent="0.45">
      <c r="B26" s="3143" t="s">
        <v>401</v>
      </c>
      <c r="C26" s="3143"/>
      <c r="D26" s="45" t="s">
        <v>1734</v>
      </c>
    </row>
    <row r="27" spans="2:4" x14ac:dyDescent="0.45">
      <c r="B27" s="3149" t="s">
        <v>403</v>
      </c>
      <c r="C27" s="3150"/>
      <c r="D27" s="44"/>
    </row>
    <row r="28" spans="2:4" ht="139.19999999999999" x14ac:dyDescent="0.45">
      <c r="B28" s="578" t="s">
        <v>404</v>
      </c>
      <c r="C28" s="579"/>
      <c r="D28" s="57" t="s">
        <v>1742</v>
      </c>
    </row>
    <row r="29" spans="2:4" x14ac:dyDescent="0.45">
      <c r="B29" s="3151" t="s">
        <v>405</v>
      </c>
      <c r="C29" s="3152"/>
      <c r="D29" s="61"/>
    </row>
    <row r="30" spans="2:4" x14ac:dyDescent="0.45">
      <c r="B30" s="62"/>
      <c r="C30" s="62"/>
      <c r="D30" s="63"/>
    </row>
    <row r="31" spans="2:4" ht="18.600000000000001" x14ac:dyDescent="0.45">
      <c r="B31" s="3935" t="s">
        <v>406</v>
      </c>
      <c r="C31" s="3935"/>
      <c r="D31" s="3935"/>
    </row>
    <row r="32" spans="2:4" x14ac:dyDescent="0.45">
      <c r="B32" s="3149" t="s">
        <v>407</v>
      </c>
      <c r="C32" s="3150"/>
      <c r="D32" s="45" t="s">
        <v>408</v>
      </c>
    </row>
    <row r="33" spans="2:4" x14ac:dyDescent="0.45">
      <c r="B33" s="3149" t="s">
        <v>409</v>
      </c>
      <c r="C33" s="3150"/>
      <c r="D33" s="45" t="s">
        <v>890</v>
      </c>
    </row>
    <row r="34" spans="2:4" x14ac:dyDescent="0.45">
      <c r="B34" s="3149" t="s">
        <v>411</v>
      </c>
      <c r="C34" s="3150"/>
      <c r="D34" s="1687" t="s">
        <v>412</v>
      </c>
    </row>
    <row r="35" spans="2:4" x14ac:dyDescent="0.45">
      <c r="B35" s="3149" t="s">
        <v>413</v>
      </c>
      <c r="C35" s="3150"/>
      <c r="D35" s="45" t="s">
        <v>942</v>
      </c>
    </row>
    <row r="36" spans="2:4" x14ac:dyDescent="0.45">
      <c r="B36" s="3149" t="s">
        <v>415</v>
      </c>
      <c r="C36" s="3150"/>
      <c r="D36" s="45" t="s">
        <v>943</v>
      </c>
    </row>
  </sheetData>
  <mergeCells count="30">
    <mergeCell ref="B16:C16"/>
    <mergeCell ref="B3:D3"/>
    <mergeCell ref="B4:C4"/>
    <mergeCell ref="B5:C5"/>
    <mergeCell ref="B6:C6"/>
    <mergeCell ref="B7:C7"/>
    <mergeCell ref="B10:D10"/>
    <mergeCell ref="B11:C11"/>
    <mergeCell ref="B12:C12"/>
    <mergeCell ref="B13:C13"/>
    <mergeCell ref="B14:C14"/>
    <mergeCell ref="B15:C15"/>
    <mergeCell ref="B8:C8"/>
    <mergeCell ref="B31:D31"/>
    <mergeCell ref="B17:C17"/>
    <mergeCell ref="B18:C18"/>
    <mergeCell ref="B19:C19"/>
    <mergeCell ref="B20:C20"/>
    <mergeCell ref="B21:B22"/>
    <mergeCell ref="B23:C23"/>
    <mergeCell ref="B24:C24"/>
    <mergeCell ref="B25:C25"/>
    <mergeCell ref="B26:C26"/>
    <mergeCell ref="B27:C27"/>
    <mergeCell ref="B29:C29"/>
    <mergeCell ref="B32:C32"/>
    <mergeCell ref="B33:C33"/>
    <mergeCell ref="B34:C34"/>
    <mergeCell ref="B35:C35"/>
    <mergeCell ref="B36:C36"/>
  </mergeCells>
  <dataValidations count="6">
    <dataValidation type="list" allowBlank="1" showInputMessage="1" showErrorMessage="1" sqref="D25" xr:uid="{00000000-0002-0000-2101-000000000000}">
      <formula1>Tipo_operación</formula1>
    </dataValidation>
    <dataValidation type="list" allowBlank="1" showInputMessage="1" showErrorMessage="1" sqref="D14" xr:uid="{00000000-0002-0000-2101-000001000000}">
      <formula1>Tipo_indicador</formula1>
    </dataValidation>
    <dataValidation type="list" allowBlank="1" showInputMessage="1" showErrorMessage="1" sqref="D7" xr:uid="{00000000-0002-0000-2101-000002000000}">
      <formula1>Nombre_indicador_ODS</formula1>
    </dataValidation>
    <dataValidation type="list" allowBlank="1" showInputMessage="1" showErrorMessage="1" sqref="D6" xr:uid="{00000000-0002-0000-2101-000003000000}">
      <formula1>Numero_indicador</formula1>
    </dataValidation>
    <dataValidation type="list" allowBlank="1" showInputMessage="1" showErrorMessage="1" sqref="D5" xr:uid="{00000000-0002-0000-2101-000004000000}">
      <formula1>Metas_ODS</formula1>
    </dataValidation>
    <dataValidation type="list" allowBlank="1" showInputMessage="1" showErrorMessage="1" sqref="D4" xr:uid="{00000000-0002-0000-2101-000005000000}">
      <formula1>ODS</formula1>
    </dataValidation>
  </dataValidations>
  <hyperlinks>
    <hyperlink ref="B1" location="'10.2.1.a'!A1" display="REGRESAR" xr:uid="{00000000-0004-0000-2101-000000000000}"/>
    <hyperlink ref="D8" r:id="rId1" xr:uid="{00000000-0004-0000-2101-000001000000}"/>
  </hyperlinks>
  <pageMargins left="0.7" right="0.7" top="0.75" bottom="0.75" header="0.3" footer="0.3"/>
  <pageSetup orientation="portrait" r:id="rId2"/>
  <drawing r:id="rId3"/>
</worksheet>
</file>

<file path=xl/worksheets/sheet2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1-000000000000}">
  <sheetPr codeName="Hoja287"/>
  <dimension ref="A1:V40"/>
  <sheetViews>
    <sheetView showGridLines="0" workbookViewId="0">
      <pane ySplit="1" topLeftCell="A2" activePane="bottomLeft" state="frozen"/>
      <selection activeCell="B16" sqref="B16"/>
      <selection pane="bottomLeft"/>
    </sheetView>
  </sheetViews>
  <sheetFormatPr baseColWidth="10" defaultColWidth="11.44140625" defaultRowHeight="17.399999999999999" x14ac:dyDescent="0.45"/>
  <cols>
    <col min="1" max="2" width="15.5546875" style="178" customWidth="1"/>
    <col min="3" max="3" width="6.77734375" style="178" customWidth="1"/>
    <col min="4" max="4" width="6.44140625" style="178" customWidth="1"/>
    <col min="5" max="5" width="7.21875" style="178" customWidth="1"/>
    <col min="6" max="6" width="9" style="178" customWidth="1"/>
    <col min="7" max="7" width="1.5546875" style="626" customWidth="1"/>
    <col min="8" max="8" width="7.21875" style="178" customWidth="1"/>
    <col min="9" max="9" width="8" style="178" customWidth="1"/>
    <col min="10" max="10" width="1.77734375" style="626" customWidth="1"/>
    <col min="11" max="12" width="11.44140625" style="178"/>
    <col min="13" max="13" width="13.21875" style="178" customWidth="1"/>
    <col min="14" max="16" width="11.44140625" style="178"/>
    <col min="17" max="17" width="2.77734375" style="626" customWidth="1"/>
    <col min="18" max="18" width="13.21875" style="178" customWidth="1"/>
    <col min="19" max="16384" width="11.44140625" style="178"/>
  </cols>
  <sheetData>
    <row r="1" spans="1:22" s="1260" customFormat="1" ht="18.600000000000001" x14ac:dyDescent="0.45">
      <c r="A1" s="576" t="s">
        <v>337</v>
      </c>
      <c r="C1" s="3119" t="s">
        <v>430</v>
      </c>
      <c r="D1" s="3119"/>
      <c r="E1" s="3119"/>
      <c r="G1" s="1261"/>
      <c r="J1" s="1261"/>
      <c r="Q1" s="1261"/>
    </row>
    <row r="2" spans="1:22" s="1260" customFormat="1" ht="18.600000000000001" x14ac:dyDescent="0.45">
      <c r="G2" s="1261"/>
      <c r="J2" s="1261"/>
      <c r="Q2" s="1261"/>
    </row>
    <row r="3" spans="1:22" s="1260" customFormat="1" ht="18.600000000000001" x14ac:dyDescent="0.45">
      <c r="A3" s="3928" t="s">
        <v>339</v>
      </c>
      <c r="B3" s="3928"/>
      <c r="C3" s="3928" t="s">
        <v>1728</v>
      </c>
      <c r="D3" s="3929"/>
      <c r="E3" s="3929"/>
      <c r="F3" s="3929"/>
      <c r="G3" s="3929"/>
      <c r="H3" s="3929"/>
      <c r="I3" s="3929"/>
      <c r="J3" s="3929"/>
      <c r="K3" s="3929"/>
      <c r="L3" s="3929"/>
      <c r="M3" s="3929"/>
      <c r="N3" s="3929"/>
      <c r="O3" s="3929"/>
      <c r="P3" s="3929"/>
      <c r="Q3" s="3929"/>
      <c r="R3" s="3929"/>
      <c r="S3" s="3929"/>
      <c r="T3" s="3929"/>
      <c r="U3" s="3929"/>
      <c r="V3" s="3929"/>
    </row>
    <row r="4" spans="1:22" s="1260" customFormat="1" ht="18.600000000000001" x14ac:dyDescent="0.45">
      <c r="A4" s="3928" t="s">
        <v>340</v>
      </c>
      <c r="B4" s="3929"/>
      <c r="C4" s="3928" t="s">
        <v>111</v>
      </c>
      <c r="D4" s="3929"/>
      <c r="E4" s="3929"/>
      <c r="F4" s="3929"/>
      <c r="G4" s="3929"/>
      <c r="H4" s="3929"/>
      <c r="I4" s="3929"/>
      <c r="J4" s="3929"/>
      <c r="K4" s="3929"/>
      <c r="L4" s="3929"/>
      <c r="M4" s="3929"/>
      <c r="N4" s="3929"/>
      <c r="O4" s="3929"/>
      <c r="P4" s="3929"/>
      <c r="Q4" s="3929"/>
      <c r="R4" s="3929"/>
      <c r="S4" s="3929"/>
      <c r="T4" s="3929"/>
      <c r="U4" s="3929"/>
      <c r="V4" s="3929"/>
    </row>
    <row r="5" spans="1:22" s="1260" customFormat="1" ht="18.600000000000001" x14ac:dyDescent="0.45">
      <c r="A5" s="3928" t="s">
        <v>341</v>
      </c>
      <c r="B5" s="3929"/>
      <c r="C5" s="3928" t="s">
        <v>4071</v>
      </c>
      <c r="D5" s="3929"/>
      <c r="E5" s="3929"/>
      <c r="F5" s="3929"/>
      <c r="G5" s="3929"/>
      <c r="H5" s="3929"/>
      <c r="I5" s="3929"/>
      <c r="J5" s="3929"/>
      <c r="K5" s="3929"/>
      <c r="L5" s="3929"/>
      <c r="M5" s="3929"/>
      <c r="N5" s="3929"/>
      <c r="O5" s="3929"/>
      <c r="P5" s="3929"/>
      <c r="Q5" s="3929"/>
      <c r="R5" s="3929"/>
      <c r="S5" s="3929"/>
      <c r="T5" s="3929"/>
      <c r="U5" s="3929"/>
      <c r="V5" s="3929"/>
    </row>
    <row r="6" spans="1:22" s="1260" customFormat="1" ht="18.600000000000001" x14ac:dyDescent="0.45">
      <c r="A6" s="3928" t="s">
        <v>417</v>
      </c>
      <c r="B6" s="3929"/>
      <c r="C6" s="3928" t="s">
        <v>5181</v>
      </c>
      <c r="D6" s="3929"/>
      <c r="E6" s="3929"/>
      <c r="F6" s="3929"/>
      <c r="G6" s="3929"/>
      <c r="H6" s="3929"/>
      <c r="I6" s="3929"/>
      <c r="J6" s="3929"/>
      <c r="K6" s="3929"/>
      <c r="L6" s="3929"/>
      <c r="M6" s="3929"/>
      <c r="N6" s="3929"/>
      <c r="O6" s="3929"/>
      <c r="P6" s="3929"/>
      <c r="Q6" s="3929"/>
      <c r="R6" s="3929"/>
      <c r="S6" s="3929"/>
      <c r="T6" s="3929"/>
      <c r="U6" s="3929"/>
      <c r="V6" s="3929"/>
    </row>
    <row r="7" spans="1:22" s="1260" customFormat="1" ht="18.600000000000001" x14ac:dyDescent="0.45">
      <c r="G7" s="1261"/>
      <c r="J7" s="1261"/>
      <c r="Q7" s="1261"/>
    </row>
    <row r="8" spans="1:22" s="1260" customFormat="1" ht="18.600000000000001" x14ac:dyDescent="0.45">
      <c r="G8" s="1261"/>
      <c r="J8" s="1261"/>
      <c r="Q8" s="1261"/>
    </row>
    <row r="9" spans="1:22" s="1260" customFormat="1" ht="33.6" customHeight="1" x14ac:dyDescent="0.45">
      <c r="C9" s="3329" t="s">
        <v>5182</v>
      </c>
      <c r="D9" s="3329"/>
      <c r="E9" s="3329"/>
      <c r="F9" s="3329"/>
      <c r="G9" s="3329"/>
      <c r="H9" s="3329"/>
      <c r="I9" s="3329"/>
      <c r="J9" s="3329"/>
      <c r="K9" s="3329"/>
      <c r="L9" s="3329"/>
      <c r="M9" s="3329"/>
      <c r="N9" s="3329"/>
      <c r="O9" s="3329"/>
      <c r="P9" s="3329"/>
      <c r="Q9" s="3329"/>
      <c r="R9" s="3329"/>
    </row>
    <row r="10" spans="1:22" s="1260" customFormat="1" ht="10.8" customHeight="1" x14ac:dyDescent="0.45">
      <c r="C10" s="878"/>
      <c r="D10" s="878"/>
      <c r="E10" s="878"/>
      <c r="F10" s="878"/>
      <c r="G10" s="878"/>
      <c r="H10" s="878"/>
      <c r="I10" s="878"/>
      <c r="J10" s="878"/>
      <c r="K10" s="878"/>
      <c r="L10" s="878"/>
      <c r="M10" s="878"/>
      <c r="N10" s="878"/>
      <c r="O10" s="878"/>
      <c r="P10" s="878"/>
      <c r="Q10" s="878"/>
      <c r="R10" s="878"/>
    </row>
    <row r="11" spans="1:22" ht="12.75" customHeight="1" x14ac:dyDescent="0.45">
      <c r="C11" s="3943" t="s">
        <v>458</v>
      </c>
      <c r="D11" s="3936" t="s">
        <v>344</v>
      </c>
      <c r="E11" s="3934" t="s">
        <v>345</v>
      </c>
      <c r="F11" s="3934"/>
      <c r="G11" s="1686"/>
      <c r="H11" s="3934" t="s">
        <v>346</v>
      </c>
      <c r="I11" s="3934"/>
      <c r="J11" s="1686"/>
      <c r="K11" s="3934" t="s">
        <v>347</v>
      </c>
      <c r="L11" s="3934"/>
      <c r="M11" s="3934"/>
      <c r="N11" s="3934"/>
      <c r="O11" s="3934"/>
      <c r="P11" s="3934"/>
      <c r="Q11" s="1686"/>
      <c r="R11" s="3936" t="s">
        <v>1737</v>
      </c>
    </row>
    <row r="12" spans="1:22" ht="23.25" customHeight="1" x14ac:dyDescent="0.45">
      <c r="C12" s="3944"/>
      <c r="D12" s="3937"/>
      <c r="E12" s="1680" t="s">
        <v>350</v>
      </c>
      <c r="F12" s="1680" t="s">
        <v>351</v>
      </c>
      <c r="G12" s="1680"/>
      <c r="H12" s="1680" t="s">
        <v>352</v>
      </c>
      <c r="I12" s="1680" t="s">
        <v>353</v>
      </c>
      <c r="J12" s="1680"/>
      <c r="K12" s="1680" t="s">
        <v>354</v>
      </c>
      <c r="L12" s="1680" t="s">
        <v>355</v>
      </c>
      <c r="M12" s="1680" t="s">
        <v>356</v>
      </c>
      <c r="N12" s="1680" t="s">
        <v>357</v>
      </c>
      <c r="O12" s="1681" t="s">
        <v>358</v>
      </c>
      <c r="P12" s="1681" t="s">
        <v>359</v>
      </c>
      <c r="Q12" s="1681"/>
      <c r="R12" s="3937"/>
    </row>
    <row r="13" spans="1:22" x14ac:dyDescent="0.45">
      <c r="C13" s="853">
        <v>2016</v>
      </c>
      <c r="D13" s="29">
        <v>22.094468480269612</v>
      </c>
      <c r="E13" s="29">
        <v>21.363443059507293</v>
      </c>
      <c r="F13" s="29">
        <v>22.785382501731551</v>
      </c>
      <c r="G13" s="29"/>
      <c r="H13" s="29">
        <v>17.340639207532842</v>
      </c>
      <c r="I13" s="29">
        <v>34.701148392699402</v>
      </c>
      <c r="J13" s="29"/>
      <c r="K13" s="29">
        <v>15.725424150256714</v>
      </c>
      <c r="L13" s="29">
        <v>28.410657300930907</v>
      </c>
      <c r="M13" s="29">
        <v>28.957826596594728</v>
      </c>
      <c r="N13" s="29">
        <v>37.562633025895707</v>
      </c>
      <c r="O13" s="29">
        <v>31.786772864072027</v>
      </c>
      <c r="P13" s="29">
        <v>35.35133034945158</v>
      </c>
      <c r="Q13" s="29"/>
      <c r="R13" s="29">
        <v>30.873665940958851</v>
      </c>
    </row>
    <row r="14" spans="1:22" x14ac:dyDescent="0.45">
      <c r="C14" s="853">
        <v>2017</v>
      </c>
      <c r="D14" s="29">
        <v>21.603293221146473</v>
      </c>
      <c r="E14" s="29">
        <v>20.903435994308019</v>
      </c>
      <c r="F14" s="29">
        <v>22.267766416748604</v>
      </c>
      <c r="G14" s="29"/>
      <c r="H14" s="29">
        <v>17.158952369410578</v>
      </c>
      <c r="I14" s="29">
        <v>33.361949293601967</v>
      </c>
      <c r="J14" s="29"/>
      <c r="K14" s="29">
        <v>15.389074326440413</v>
      </c>
      <c r="L14" s="29">
        <v>26.799094981817412</v>
      </c>
      <c r="M14" s="29">
        <v>33.155470661310027</v>
      </c>
      <c r="N14" s="29">
        <v>36.829639980634653</v>
      </c>
      <c r="O14" s="29">
        <v>30.748621529600779</v>
      </c>
      <c r="P14" s="29">
        <v>31.965338909828571</v>
      </c>
      <c r="Q14" s="29"/>
      <c r="R14" s="29">
        <v>32.062739123660471</v>
      </c>
    </row>
    <row r="15" spans="1:22" x14ac:dyDescent="0.45">
      <c r="C15" s="853">
        <v>2018</v>
      </c>
      <c r="D15" s="29">
        <v>22.193780585473817</v>
      </c>
      <c r="E15" s="29">
        <v>21.156419822763748</v>
      </c>
      <c r="F15" s="29">
        <v>23.177541635110131</v>
      </c>
      <c r="G15" s="29"/>
      <c r="H15" s="29">
        <v>17.700243082295668</v>
      </c>
      <c r="I15" s="29">
        <v>34.048264017472086</v>
      </c>
      <c r="J15" s="29"/>
      <c r="K15" s="29">
        <v>15.912211256141731</v>
      </c>
      <c r="L15" s="29">
        <v>28.261772256361105</v>
      </c>
      <c r="M15" s="29">
        <v>26.467598215138572</v>
      </c>
      <c r="N15" s="29">
        <v>36.752223148059606</v>
      </c>
      <c r="O15" s="29">
        <v>31.426469869290628</v>
      </c>
      <c r="P15" s="29">
        <v>37.794759664583196</v>
      </c>
      <c r="Q15" s="29"/>
      <c r="R15" s="29">
        <v>29.40926152234637</v>
      </c>
    </row>
    <row r="16" spans="1:22" x14ac:dyDescent="0.45">
      <c r="C16" s="853">
        <v>2019</v>
      </c>
      <c r="D16" s="29">
        <v>21.4788035934093</v>
      </c>
      <c r="E16" s="29">
        <v>20.460850106378594</v>
      </c>
      <c r="F16" s="29">
        <v>22.437934535162739</v>
      </c>
      <c r="G16" s="29"/>
      <c r="H16" s="29">
        <v>17.575293599357835</v>
      </c>
      <c r="I16" s="29">
        <v>31.765952362443894</v>
      </c>
      <c r="J16" s="29"/>
      <c r="K16" s="29">
        <v>15.632707830540083</v>
      </c>
      <c r="L16" s="29">
        <v>22.125544616700633</v>
      </c>
      <c r="M16" s="29">
        <v>31.003667822159279</v>
      </c>
      <c r="N16" s="29">
        <v>34.08832260920817</v>
      </c>
      <c r="O16" s="29">
        <v>32.806761915436496</v>
      </c>
      <c r="P16" s="29">
        <v>34.464225487834256</v>
      </c>
      <c r="Q16" s="29"/>
      <c r="R16" s="29">
        <v>30.415204661162758</v>
      </c>
    </row>
    <row r="17" spans="3:18" x14ac:dyDescent="0.45">
      <c r="C17" s="853">
        <v>2020</v>
      </c>
      <c r="D17" s="29">
        <v>21.463999482810301</v>
      </c>
      <c r="E17" s="29">
        <v>20.922919022592275</v>
      </c>
      <c r="F17" s="29">
        <v>21.974757705275017</v>
      </c>
      <c r="G17" s="29"/>
      <c r="H17" s="29">
        <v>19.050997128361121</v>
      </c>
      <c r="I17" s="29">
        <v>27.822778211402493</v>
      </c>
      <c r="J17" s="29"/>
      <c r="K17" s="29">
        <v>17.344091274586027</v>
      </c>
      <c r="L17" s="29">
        <v>29.660963123864693</v>
      </c>
      <c r="M17" s="29">
        <v>30.678183404266569</v>
      </c>
      <c r="N17" s="29">
        <v>24.544921362952071</v>
      </c>
      <c r="O17" s="29">
        <v>28.496249921171145</v>
      </c>
      <c r="P17" s="29">
        <v>27.660532307859988</v>
      </c>
      <c r="Q17" s="29"/>
      <c r="R17" s="29">
        <v>24.273751125139956</v>
      </c>
    </row>
    <row r="18" spans="3:18" x14ac:dyDescent="0.45">
      <c r="C18" s="853">
        <v>2021</v>
      </c>
      <c r="D18" s="29">
        <v>22.355681791948051</v>
      </c>
      <c r="E18" s="29">
        <v>21.029494544442077</v>
      </c>
      <c r="F18" s="29">
        <v>23.587033216831617</v>
      </c>
      <c r="G18" s="29"/>
      <c r="H18" s="29">
        <v>18.333315482820666</v>
      </c>
      <c r="I18" s="29">
        <v>32.93497175670413</v>
      </c>
      <c r="J18" s="29"/>
      <c r="K18" s="29">
        <v>16.270516526329018</v>
      </c>
      <c r="L18" s="29">
        <v>27.52913828819915</v>
      </c>
      <c r="M18" s="29">
        <v>28.681017051800094</v>
      </c>
      <c r="N18" s="29">
        <v>36.998376496625106</v>
      </c>
      <c r="O18" s="29">
        <v>32.639414476400162</v>
      </c>
      <c r="P18" s="29">
        <v>34.331882085322199</v>
      </c>
      <c r="Q18" s="29"/>
      <c r="R18" s="29">
        <v>30.600589040973258</v>
      </c>
    </row>
    <row r="19" spans="3:18" x14ac:dyDescent="0.45">
      <c r="C19" s="2851">
        <v>2022</v>
      </c>
      <c r="D19" s="828">
        <v>22.414935378425369</v>
      </c>
      <c r="E19" s="828">
        <v>21.546624188705128</v>
      </c>
      <c r="F19" s="828">
        <v>23.208136697338393</v>
      </c>
      <c r="G19" s="828"/>
      <c r="H19" s="828">
        <v>18.019667363889713</v>
      </c>
      <c r="I19" s="828">
        <v>33.960919788405484</v>
      </c>
      <c r="J19" s="828"/>
      <c r="K19" s="828">
        <v>15.68468293436255</v>
      </c>
      <c r="L19" s="828">
        <v>27.450097590781692</v>
      </c>
      <c r="M19" s="828">
        <v>30.275717841471867</v>
      </c>
      <c r="N19" s="828">
        <v>36.138002694067964</v>
      </c>
      <c r="O19" s="828">
        <v>35.767997581445258</v>
      </c>
      <c r="P19" s="828">
        <v>35.549863920019789</v>
      </c>
      <c r="Q19" s="828"/>
      <c r="R19" s="828">
        <v>31.775616580544714</v>
      </c>
    </row>
    <row r="20" spans="3:18" s="2849" customFormat="1" x14ac:dyDescent="0.45">
      <c r="C20" s="830">
        <v>2023</v>
      </c>
      <c r="D20" s="1516">
        <v>22.719819892477208</v>
      </c>
      <c r="E20" s="1516">
        <v>21.30140435338323</v>
      </c>
      <c r="F20" s="1516">
        <v>24.000238865605525</v>
      </c>
      <c r="G20" s="1516"/>
      <c r="H20" s="1516">
        <v>18.389658109911224</v>
      </c>
      <c r="I20" s="1516">
        <v>34.072574811687694</v>
      </c>
      <c r="J20" s="1516"/>
      <c r="K20" s="1516">
        <v>16.314382314373045</v>
      </c>
      <c r="L20" s="1516">
        <v>30.367543094922382</v>
      </c>
      <c r="M20" s="1516">
        <v>28.64838192359883</v>
      </c>
      <c r="N20" s="1516">
        <v>34.663356922363946</v>
      </c>
      <c r="O20" s="1516">
        <v>35.899159026560604</v>
      </c>
      <c r="P20" s="1516">
        <v>33.949277971839102</v>
      </c>
      <c r="Q20" s="1516"/>
      <c r="R20" s="1516">
        <v>32.36898140100817</v>
      </c>
    </row>
    <row r="21" spans="3:18" x14ac:dyDescent="0.45">
      <c r="C21" s="848" t="s">
        <v>7679</v>
      </c>
    </row>
    <row r="24" spans="3:18" ht="19.2" customHeight="1" x14ac:dyDescent="0.45">
      <c r="C24" s="3137" t="s">
        <v>7680</v>
      </c>
      <c r="D24" s="3137"/>
      <c r="E24" s="3137"/>
      <c r="F24" s="3137"/>
      <c r="G24" s="3137"/>
      <c r="H24" s="3137"/>
      <c r="I24" s="3137"/>
      <c r="J24" s="3137"/>
      <c r="K24" s="3137"/>
      <c r="L24" s="3137"/>
      <c r="M24" s="3137"/>
    </row>
    <row r="25" spans="3:18" ht="23.4" customHeight="1" x14ac:dyDescent="0.45">
      <c r="C25" s="3137"/>
      <c r="D25" s="3137"/>
      <c r="E25" s="3137"/>
      <c r="F25" s="3137"/>
      <c r="G25" s="3137"/>
      <c r="H25" s="3137"/>
      <c r="I25" s="3137"/>
      <c r="J25" s="3137"/>
      <c r="K25" s="3137"/>
      <c r="L25" s="3137"/>
      <c r="M25" s="3137"/>
    </row>
    <row r="40" spans="3:3" x14ac:dyDescent="0.45">
      <c r="C40" s="848" t="s">
        <v>7679</v>
      </c>
    </row>
  </sheetData>
  <mergeCells count="17">
    <mergeCell ref="A5:B5"/>
    <mergeCell ref="C5:V5"/>
    <mergeCell ref="C1:E1"/>
    <mergeCell ref="A3:B3"/>
    <mergeCell ref="C3:V3"/>
    <mergeCell ref="A4:B4"/>
    <mergeCell ref="C4:V4"/>
    <mergeCell ref="C24:M25"/>
    <mergeCell ref="A6:B6"/>
    <mergeCell ref="C6:V6"/>
    <mergeCell ref="C9:R9"/>
    <mergeCell ref="C11:C12"/>
    <mergeCell ref="D11:D12"/>
    <mergeCell ref="E11:F11"/>
    <mergeCell ref="H11:I11"/>
    <mergeCell ref="K11:P11"/>
    <mergeCell ref="R11:R12"/>
  </mergeCells>
  <hyperlinks>
    <hyperlink ref="A1" location="'ODS 10.'!A1" display="REGRESAR" xr:uid="{00000000-0004-0000-2201-000000000000}"/>
    <hyperlink ref="C1:D1" location="'Metadato 10.2.1.b'!A1" display="VER METADATO" xr:uid="{00000000-0004-0000-2201-000001000000}"/>
  </hyperlinks>
  <pageMargins left="0.7" right="0.7" top="0.75" bottom="0.75" header="0.3" footer="0.3"/>
  <drawing r:id="rId1"/>
</worksheet>
</file>

<file path=xl/worksheets/sheet2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1-000000000000}">
  <sheetPr codeName="Hoja288">
    <tabColor theme="0" tint="-0.499984740745262"/>
  </sheetPr>
  <dimension ref="A1:O36"/>
  <sheetViews>
    <sheetView showGridLines="0" zoomScaleNormal="100" workbookViewId="0">
      <pane ySplit="1" topLeftCell="A2" activePane="bottomLeft" state="frozen"/>
      <selection pane="bottomLeft" activeCell="D12" sqref="D12"/>
    </sheetView>
  </sheetViews>
  <sheetFormatPr baseColWidth="10" defaultColWidth="11.44140625" defaultRowHeight="17.399999999999999" x14ac:dyDescent="0.45"/>
  <cols>
    <col min="1" max="1" width="10.77734375" style="178" customWidth="1"/>
    <col min="2" max="2" width="26.44140625" style="178" customWidth="1"/>
    <col min="3" max="3" width="24" style="178" customWidth="1"/>
    <col min="4" max="4" width="85.77734375" style="178" customWidth="1"/>
    <col min="5" max="5" width="5.77734375" style="626" customWidth="1"/>
    <col min="6" max="6" width="7.21875" style="178" customWidth="1"/>
    <col min="7" max="7" width="8" style="178" customWidth="1"/>
    <col min="8" max="8" width="1.77734375" style="626" customWidth="1"/>
    <col min="9" max="14" width="11.44140625" style="178"/>
    <col min="15" max="15" width="2.77734375" style="626" customWidth="1"/>
    <col min="16" max="16" width="13.21875" style="178" customWidth="1"/>
    <col min="17" max="16384" width="11.44140625" style="178"/>
  </cols>
  <sheetData>
    <row r="1" spans="1:6" x14ac:dyDescent="0.45">
      <c r="B1" s="580" t="s">
        <v>337</v>
      </c>
    </row>
    <row r="2" spans="1:6" ht="18" thickBot="1" x14ac:dyDescent="0.5"/>
    <row r="3" spans="1:6" ht="23.25" customHeight="1" thickBot="1" x14ac:dyDescent="0.5">
      <c r="B3" s="3935" t="s">
        <v>370</v>
      </c>
      <c r="C3" s="3935"/>
      <c r="D3" s="3935"/>
      <c r="F3" s="1267" t="s">
        <v>371</v>
      </c>
    </row>
    <row r="4" spans="1:6" x14ac:dyDescent="0.45">
      <c r="A4" s="1268"/>
      <c r="B4" s="3142" t="s">
        <v>449</v>
      </c>
      <c r="C4" s="3142"/>
      <c r="D4" s="44" t="s">
        <v>33</v>
      </c>
    </row>
    <row r="5" spans="1:6" ht="50.25" customHeight="1" x14ac:dyDescent="0.45">
      <c r="B5" s="3142" t="s">
        <v>373</v>
      </c>
      <c r="C5" s="3142"/>
      <c r="D5" s="44" t="s">
        <v>111</v>
      </c>
    </row>
    <row r="6" spans="1:6" x14ac:dyDescent="0.45">
      <c r="B6" s="3142" t="s">
        <v>374</v>
      </c>
      <c r="C6" s="3142"/>
      <c r="D6" s="45" t="s">
        <v>163</v>
      </c>
    </row>
    <row r="7" spans="1:6" ht="34.799999999999997" x14ac:dyDescent="0.45">
      <c r="B7" s="3143" t="s">
        <v>375</v>
      </c>
      <c r="C7" s="3143"/>
      <c r="D7" s="46" t="s">
        <v>4071</v>
      </c>
    </row>
    <row r="8" spans="1:6" x14ac:dyDescent="0.45">
      <c r="B8" s="3143" t="s">
        <v>2480</v>
      </c>
      <c r="C8" s="3143"/>
      <c r="D8" s="1266" t="s">
        <v>2604</v>
      </c>
    </row>
    <row r="9" spans="1:6" ht="23.25" customHeight="1" x14ac:dyDescent="0.45"/>
    <row r="10" spans="1:6" ht="18.600000000000001" x14ac:dyDescent="0.45">
      <c r="B10" s="3935" t="s">
        <v>376</v>
      </c>
      <c r="C10" s="3935"/>
      <c r="D10" s="3935"/>
    </row>
    <row r="11" spans="1:6" x14ac:dyDescent="0.45">
      <c r="B11" s="3185" t="s">
        <v>377</v>
      </c>
      <c r="C11" s="3156"/>
      <c r="D11" s="44" t="s">
        <v>439</v>
      </c>
    </row>
    <row r="12" spans="1:6" ht="34.799999999999997" x14ac:dyDescent="0.45">
      <c r="B12" s="3143" t="s">
        <v>379</v>
      </c>
      <c r="C12" s="3143"/>
      <c r="D12" s="661" t="s">
        <v>1743</v>
      </c>
    </row>
    <row r="13" spans="1:6" x14ac:dyDescent="0.45">
      <c r="B13" s="3142" t="s">
        <v>380</v>
      </c>
      <c r="C13" s="3142"/>
      <c r="D13" s="57" t="s">
        <v>163</v>
      </c>
    </row>
    <row r="14" spans="1:6" x14ac:dyDescent="0.45">
      <c r="B14" s="3142" t="s">
        <v>381</v>
      </c>
      <c r="C14" s="3156"/>
      <c r="D14" s="603" t="s">
        <v>10</v>
      </c>
    </row>
    <row r="15" spans="1:6" ht="48.75" customHeight="1" x14ac:dyDescent="0.45">
      <c r="B15" s="3142" t="s">
        <v>382</v>
      </c>
      <c r="C15" s="3142"/>
      <c r="D15" s="83" t="s">
        <v>6275</v>
      </c>
    </row>
    <row r="16" spans="1:6" ht="51.75" customHeight="1" x14ac:dyDescent="0.45">
      <c r="B16" s="3142" t="s">
        <v>383</v>
      </c>
      <c r="C16" s="3142"/>
      <c r="D16" s="83"/>
    </row>
    <row r="17" spans="2:4" x14ac:dyDescent="0.45">
      <c r="B17" s="3142" t="s">
        <v>384</v>
      </c>
      <c r="C17" s="3142"/>
      <c r="D17" s="57" t="s">
        <v>385</v>
      </c>
    </row>
    <row r="18" spans="2:4" x14ac:dyDescent="0.45">
      <c r="B18" s="3143" t="s">
        <v>386</v>
      </c>
      <c r="C18" s="3143"/>
      <c r="D18" s="44"/>
    </row>
    <row r="19" spans="2:4" ht="52.2" x14ac:dyDescent="0.45">
      <c r="B19" s="3144" t="s">
        <v>387</v>
      </c>
      <c r="C19" s="3145"/>
      <c r="D19" s="57" t="s">
        <v>1744</v>
      </c>
    </row>
    <row r="20" spans="2:4" x14ac:dyDescent="0.45">
      <c r="B20" s="3142" t="s">
        <v>388</v>
      </c>
      <c r="C20" s="3142"/>
      <c r="D20" s="83" t="s">
        <v>424</v>
      </c>
    </row>
    <row r="21" spans="2:4" ht="16.5" customHeight="1" x14ac:dyDescent="0.45">
      <c r="B21" s="3146" t="s">
        <v>390</v>
      </c>
      <c r="C21" s="54" t="s">
        <v>391</v>
      </c>
      <c r="D21" s="44" t="s">
        <v>1745</v>
      </c>
    </row>
    <row r="22" spans="2:4" ht="15" customHeight="1" x14ac:dyDescent="0.45">
      <c r="B22" s="3147"/>
      <c r="C22" s="577" t="s">
        <v>393</v>
      </c>
      <c r="D22" s="57" t="s">
        <v>1741</v>
      </c>
    </row>
    <row r="23" spans="2:4" x14ac:dyDescent="0.45">
      <c r="B23" s="3142" t="s">
        <v>395</v>
      </c>
      <c r="C23" s="3142"/>
      <c r="D23" s="57" t="s">
        <v>427</v>
      </c>
    </row>
    <row r="24" spans="2:4" x14ac:dyDescent="0.45">
      <c r="B24" s="3142" t="s">
        <v>397</v>
      </c>
      <c r="C24" s="3142"/>
      <c r="D24" s="45" t="s">
        <v>412</v>
      </c>
    </row>
    <row r="25" spans="2:4" ht="15" customHeight="1" x14ac:dyDescent="0.45">
      <c r="B25" s="3142" t="s">
        <v>399</v>
      </c>
      <c r="C25" s="3142"/>
      <c r="D25" s="57" t="s">
        <v>15</v>
      </c>
    </row>
    <row r="26" spans="2:4" ht="15" customHeight="1" x14ac:dyDescent="0.45">
      <c r="B26" s="3143" t="s">
        <v>401</v>
      </c>
      <c r="C26" s="3143"/>
      <c r="D26" s="45" t="s">
        <v>1734</v>
      </c>
    </row>
    <row r="27" spans="2:4" x14ac:dyDescent="0.45">
      <c r="B27" s="3149" t="s">
        <v>403</v>
      </c>
      <c r="C27" s="3150"/>
      <c r="D27" s="44"/>
    </row>
    <row r="28" spans="2:4" ht="121.8" x14ac:dyDescent="0.45">
      <c r="B28" s="578" t="s">
        <v>404</v>
      </c>
      <c r="C28" s="579"/>
      <c r="D28" s="57" t="s">
        <v>1746</v>
      </c>
    </row>
    <row r="29" spans="2:4" x14ac:dyDescent="0.45">
      <c r="B29" s="3151" t="s">
        <v>405</v>
      </c>
      <c r="C29" s="3152"/>
      <c r="D29" s="61"/>
    </row>
    <row r="30" spans="2:4" ht="23.25" customHeight="1" x14ac:dyDescent="0.45">
      <c r="B30" s="62"/>
      <c r="C30" s="62"/>
      <c r="D30" s="63"/>
    </row>
    <row r="31" spans="2:4" ht="18.600000000000001" x14ac:dyDescent="0.45">
      <c r="B31" s="3935" t="s">
        <v>406</v>
      </c>
      <c r="C31" s="3935"/>
      <c r="D31" s="3935"/>
    </row>
    <row r="32" spans="2:4" x14ac:dyDescent="0.45">
      <c r="B32" s="3149" t="s">
        <v>407</v>
      </c>
      <c r="C32" s="3150"/>
      <c r="D32" s="45" t="s">
        <v>408</v>
      </c>
    </row>
    <row r="33" spans="2:4" x14ac:dyDescent="0.45">
      <c r="B33" s="3149" t="s">
        <v>409</v>
      </c>
      <c r="C33" s="3150"/>
      <c r="D33" s="45" t="s">
        <v>890</v>
      </c>
    </row>
    <row r="34" spans="2:4" x14ac:dyDescent="0.45">
      <c r="B34" s="3149" t="s">
        <v>411</v>
      </c>
      <c r="C34" s="3150"/>
      <c r="D34" s="45" t="s">
        <v>412</v>
      </c>
    </row>
    <row r="35" spans="2:4" x14ac:dyDescent="0.45">
      <c r="B35" s="3149" t="s">
        <v>413</v>
      </c>
      <c r="C35" s="3150"/>
      <c r="D35" s="45" t="s">
        <v>1747</v>
      </c>
    </row>
    <row r="36" spans="2:4" x14ac:dyDescent="0.45">
      <c r="B36" s="3149" t="s">
        <v>415</v>
      </c>
      <c r="C36" s="3150"/>
      <c r="D36" s="45" t="s">
        <v>943</v>
      </c>
    </row>
  </sheetData>
  <mergeCells count="30">
    <mergeCell ref="B16:C16"/>
    <mergeCell ref="B3:D3"/>
    <mergeCell ref="B4:C4"/>
    <mergeCell ref="B5:C5"/>
    <mergeCell ref="B6:C6"/>
    <mergeCell ref="B7:C7"/>
    <mergeCell ref="B10:D10"/>
    <mergeCell ref="B11:C11"/>
    <mergeCell ref="B12:C12"/>
    <mergeCell ref="B13:C13"/>
    <mergeCell ref="B14:C14"/>
    <mergeCell ref="B15:C15"/>
    <mergeCell ref="B8:C8"/>
    <mergeCell ref="B31:D31"/>
    <mergeCell ref="B17:C17"/>
    <mergeCell ref="B18:C18"/>
    <mergeCell ref="B19:C19"/>
    <mergeCell ref="B20:C20"/>
    <mergeCell ref="B21:B22"/>
    <mergeCell ref="B23:C23"/>
    <mergeCell ref="B24:C24"/>
    <mergeCell ref="B25:C25"/>
    <mergeCell ref="B26:C26"/>
    <mergeCell ref="B27:C27"/>
    <mergeCell ref="B29:C29"/>
    <mergeCell ref="B32:C32"/>
    <mergeCell ref="B33:C33"/>
    <mergeCell ref="B34:C34"/>
    <mergeCell ref="B35:C35"/>
    <mergeCell ref="B36:C36"/>
  </mergeCells>
  <dataValidations count="6">
    <dataValidation type="list" allowBlank="1" showInputMessage="1" showErrorMessage="1" sqref="D25" xr:uid="{00000000-0002-0000-2301-000000000000}">
      <formula1>Tipo_operación</formula1>
    </dataValidation>
    <dataValidation type="list" allowBlank="1" showInputMessage="1" showErrorMessage="1" sqref="D14" xr:uid="{00000000-0002-0000-2301-000001000000}">
      <formula1>Tipo_indicador</formula1>
    </dataValidation>
    <dataValidation type="list" allowBlank="1" showInputMessage="1" showErrorMessage="1" sqref="D7" xr:uid="{00000000-0002-0000-2301-000002000000}">
      <formula1>Nombre_indicador_ODS</formula1>
    </dataValidation>
    <dataValidation type="list" allowBlank="1" showInputMessage="1" showErrorMessage="1" sqref="D6" xr:uid="{00000000-0002-0000-2301-000003000000}">
      <formula1>Numero_indicador</formula1>
    </dataValidation>
    <dataValidation type="list" allowBlank="1" showInputMessage="1" showErrorMessage="1" sqref="D5" xr:uid="{00000000-0002-0000-2301-000004000000}">
      <formula1>Metas_ODS</formula1>
    </dataValidation>
    <dataValidation type="list" allowBlank="1" showInputMessage="1" showErrorMessage="1" sqref="D4" xr:uid="{00000000-0002-0000-2301-000005000000}">
      <formula1>ODS</formula1>
    </dataValidation>
  </dataValidations>
  <hyperlinks>
    <hyperlink ref="B1" location="'10.2.1.b'!A1" display="REGRESAR" xr:uid="{00000000-0004-0000-2301-000000000000}"/>
    <hyperlink ref="D8" r:id="rId1" xr:uid="{00000000-0004-0000-2301-000001000000}"/>
  </hyperlinks>
  <pageMargins left="0.7" right="0.7" top="0.75" bottom="0.75" header="0.3" footer="0.3"/>
  <drawing r:id="rId2"/>
</worksheet>
</file>

<file path=xl/worksheets/sheet2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1-000000000000}">
  <sheetPr codeName="Hoja289"/>
  <dimension ref="A1:O37"/>
  <sheetViews>
    <sheetView showGridLines="0" workbookViewId="0">
      <pane ySplit="1" topLeftCell="A2" activePane="bottomLeft" state="frozen"/>
      <selection sqref="A1:B1"/>
      <selection pane="bottomLeft" activeCell="J16" sqref="J16"/>
    </sheetView>
  </sheetViews>
  <sheetFormatPr baseColWidth="10" defaultColWidth="11.44140625" defaultRowHeight="17.399999999999999" x14ac:dyDescent="0.45"/>
  <cols>
    <col min="1" max="2" width="15.77734375" style="178" customWidth="1"/>
    <col min="3" max="3" width="35" style="1271" customWidth="1"/>
    <col min="4" max="7" width="11.5546875" style="178" customWidth="1"/>
    <col min="8" max="16384" width="11.44140625" style="178"/>
  </cols>
  <sheetData>
    <row r="1" spans="1:15" s="1260" customFormat="1" ht="18.600000000000001" x14ac:dyDescent="0.45">
      <c r="A1" s="576" t="s">
        <v>337</v>
      </c>
      <c r="B1" s="1321"/>
      <c r="C1" s="576" t="s">
        <v>430</v>
      </c>
    </row>
    <row r="2" spans="1:15" s="1260" customFormat="1" ht="18.600000000000001" x14ac:dyDescent="0.45">
      <c r="C2" s="1299"/>
    </row>
    <row r="3" spans="1:15" s="1260" customFormat="1" ht="12.75" customHeight="1" x14ac:dyDescent="0.45">
      <c r="A3" s="3928" t="s">
        <v>339</v>
      </c>
      <c r="B3" s="3928"/>
      <c r="C3" s="3928" t="s">
        <v>1728</v>
      </c>
      <c r="D3" s="3929"/>
      <c r="E3" s="3929"/>
      <c r="F3" s="3929"/>
      <c r="G3" s="3929"/>
      <c r="H3" s="3929"/>
      <c r="I3" s="3929"/>
      <c r="J3" s="3929"/>
      <c r="K3" s="3929"/>
      <c r="L3" s="3929"/>
      <c r="M3" s="3929"/>
      <c r="N3" s="3929"/>
      <c r="O3" s="3929"/>
    </row>
    <row r="4" spans="1:15" s="1260" customFormat="1" ht="18.600000000000001" customHeight="1" x14ac:dyDescent="0.45">
      <c r="A4" s="3928" t="s">
        <v>340</v>
      </c>
      <c r="B4" s="3929"/>
      <c r="C4" s="3928" t="s">
        <v>112</v>
      </c>
      <c r="D4" s="3929"/>
      <c r="E4" s="3929"/>
      <c r="F4" s="3929"/>
      <c r="G4" s="3929"/>
      <c r="H4" s="3929"/>
      <c r="I4" s="3929"/>
      <c r="J4" s="3929"/>
      <c r="K4" s="3929"/>
      <c r="L4" s="3929"/>
      <c r="M4" s="3929"/>
      <c r="N4" s="3929"/>
      <c r="O4" s="3929"/>
    </row>
    <row r="5" spans="1:15" s="1260" customFormat="1" ht="33" customHeight="1" x14ac:dyDescent="0.45">
      <c r="A5" s="3928" t="s">
        <v>341</v>
      </c>
      <c r="B5" s="3929"/>
      <c r="C5" s="3939" t="s">
        <v>4072</v>
      </c>
      <c r="D5" s="3940"/>
      <c r="E5" s="3940"/>
      <c r="F5" s="3940"/>
      <c r="G5" s="3940"/>
      <c r="H5" s="3940"/>
      <c r="I5" s="3940"/>
      <c r="J5" s="3940"/>
      <c r="K5" s="3940"/>
      <c r="L5" s="3940"/>
      <c r="M5" s="3940"/>
      <c r="N5" s="3940"/>
      <c r="O5" s="3940"/>
    </row>
    <row r="6" spans="1:15" s="1260" customFormat="1" ht="42" customHeight="1" x14ac:dyDescent="0.45">
      <c r="A6" s="3928" t="s">
        <v>417</v>
      </c>
      <c r="B6" s="3929"/>
      <c r="C6" s="3939" t="s">
        <v>5610</v>
      </c>
      <c r="D6" s="3929"/>
      <c r="E6" s="3929"/>
      <c r="F6" s="3929"/>
      <c r="G6" s="3929"/>
      <c r="H6" s="3929"/>
      <c r="I6" s="3929"/>
      <c r="J6" s="3929"/>
      <c r="K6" s="3929"/>
      <c r="L6" s="3929"/>
      <c r="M6" s="3929"/>
      <c r="N6" s="3929"/>
      <c r="O6" s="3929"/>
    </row>
    <row r="7" spans="1:15" x14ac:dyDescent="0.45">
      <c r="A7" s="853"/>
    </row>
    <row r="8" spans="1:15" x14ac:dyDescent="0.45">
      <c r="A8" s="853"/>
    </row>
    <row r="9" spans="1:15" ht="43.2" customHeight="1" x14ac:dyDescent="0.45">
      <c r="C9" s="3329" t="s">
        <v>5589</v>
      </c>
      <c r="D9" s="3329"/>
      <c r="E9" s="3329"/>
      <c r="F9" s="3329"/>
      <c r="I9" s="3330" t="s">
        <v>5612</v>
      </c>
      <c r="J9" s="3330"/>
      <c r="K9" s="3330"/>
    </row>
    <row r="10" spans="1:15" ht="52.2" x14ac:dyDescent="0.45">
      <c r="C10" s="1699" t="s">
        <v>5590</v>
      </c>
      <c r="D10" s="1699" t="s">
        <v>344</v>
      </c>
      <c r="E10" s="1699" t="s">
        <v>5591</v>
      </c>
      <c r="F10" s="1699" t="s">
        <v>5592</v>
      </c>
    </row>
    <row r="11" spans="1:15" x14ac:dyDescent="0.45">
      <c r="C11" s="1688" t="s">
        <v>344</v>
      </c>
      <c r="D11" s="1689">
        <v>100</v>
      </c>
      <c r="E11" s="1689">
        <v>100</v>
      </c>
      <c r="F11" s="1689">
        <v>100</v>
      </c>
    </row>
    <row r="12" spans="1:15" x14ac:dyDescent="0.45">
      <c r="C12" s="1690" t="s">
        <v>5593</v>
      </c>
      <c r="D12" s="1691">
        <v>87.108640120889916</v>
      </c>
      <c r="E12" s="1691">
        <v>89.511208255418325</v>
      </c>
      <c r="F12" s="1691">
        <v>75.937075555223714</v>
      </c>
    </row>
    <row r="13" spans="1:15" x14ac:dyDescent="0.45">
      <c r="C13" s="1690" t="s">
        <v>5594</v>
      </c>
      <c r="D13" s="1691">
        <v>12.769633619043667</v>
      </c>
      <c r="E13" s="1691">
        <v>10.378354112387887</v>
      </c>
      <c r="F13" s="1691">
        <v>23.88870783768219</v>
      </c>
    </row>
    <row r="14" spans="1:15" ht="18.600000000000001" x14ac:dyDescent="0.45">
      <c r="C14" s="1692" t="s">
        <v>5595</v>
      </c>
      <c r="D14" s="1693">
        <v>0.12172626006636378</v>
      </c>
      <c r="E14" s="1693">
        <v>0.11043763219354447</v>
      </c>
      <c r="F14" s="1693" t="s">
        <v>6276</v>
      </c>
    </row>
    <row r="15" spans="1:15" x14ac:dyDescent="0.45">
      <c r="C15" s="3946" t="s">
        <v>6277</v>
      </c>
      <c r="D15" s="3946"/>
      <c r="E15" s="3946"/>
      <c r="F15" s="3946"/>
    </row>
    <row r="16" spans="1:15" x14ac:dyDescent="0.45">
      <c r="C16" s="3945" t="s">
        <v>5596</v>
      </c>
      <c r="D16" s="3945"/>
      <c r="E16" s="3945"/>
      <c r="F16" s="3945"/>
    </row>
    <row r="17" spans="3:10" x14ac:dyDescent="0.45">
      <c r="C17" s="1315"/>
      <c r="D17" s="626"/>
      <c r="E17" s="626"/>
      <c r="F17" s="626"/>
    </row>
    <row r="20" spans="3:10" ht="52.8" customHeight="1" x14ac:dyDescent="0.45">
      <c r="C20" s="3329" t="s">
        <v>6280</v>
      </c>
      <c r="D20" s="3329"/>
      <c r="E20" s="3329"/>
      <c r="F20" s="3329"/>
      <c r="G20" s="3329"/>
      <c r="H20" s="3329"/>
      <c r="I20" s="3329"/>
      <c r="J20" s="677"/>
    </row>
    <row r="21" spans="3:10" ht="35.4" customHeight="1" x14ac:dyDescent="0.45">
      <c r="C21" s="1686" t="s">
        <v>5597</v>
      </c>
      <c r="D21" s="3934" t="s">
        <v>344</v>
      </c>
      <c r="E21" s="3934"/>
      <c r="F21" s="3934" t="s">
        <v>5591</v>
      </c>
      <c r="G21" s="3934"/>
      <c r="H21" s="3934" t="s">
        <v>5592</v>
      </c>
      <c r="I21" s="3934"/>
      <c r="J21" s="677"/>
    </row>
    <row r="22" spans="3:10" x14ac:dyDescent="0.45">
      <c r="C22" s="1680"/>
      <c r="D22" s="1680" t="s">
        <v>5598</v>
      </c>
      <c r="E22" s="1680" t="s">
        <v>5599</v>
      </c>
      <c r="F22" s="1680" t="s">
        <v>5598</v>
      </c>
      <c r="G22" s="1680" t="s">
        <v>5599</v>
      </c>
      <c r="H22" s="1680" t="s">
        <v>5598</v>
      </c>
      <c r="I22" s="1680" t="s">
        <v>5599</v>
      </c>
      <c r="J22" s="677"/>
    </row>
    <row r="23" spans="3:10" x14ac:dyDescent="0.45">
      <c r="C23" s="554"/>
      <c r="D23" s="554"/>
      <c r="E23" s="554"/>
      <c r="F23" s="554"/>
      <c r="G23" s="554"/>
      <c r="H23" s="554"/>
      <c r="I23" s="554"/>
      <c r="J23" s="677"/>
    </row>
    <row r="24" spans="3:10" x14ac:dyDescent="0.45">
      <c r="C24" s="1694" t="s">
        <v>5600</v>
      </c>
      <c r="D24" s="1695">
        <v>82911.013955317772</v>
      </c>
      <c r="E24" s="1691">
        <v>17.787874020208001</v>
      </c>
      <c r="F24" s="1695">
        <v>27535.277973928674</v>
      </c>
      <c r="G24" s="1691">
        <v>8.8318020474993091</v>
      </c>
      <c r="H24" s="1695">
        <v>55375.735981389131</v>
      </c>
      <c r="I24" s="1691">
        <v>35.880086852031404</v>
      </c>
      <c r="J24" s="677"/>
    </row>
    <row r="25" spans="3:10" ht="15" customHeight="1" x14ac:dyDescent="0.45">
      <c r="C25" s="1694" t="s">
        <v>5601</v>
      </c>
      <c r="D25" s="1695">
        <v>119291.24588358146</v>
      </c>
      <c r="E25" s="1691">
        <v>25.592952639975604</v>
      </c>
      <c r="F25" s="1695">
        <v>83593.028017745688</v>
      </c>
      <c r="G25" s="1691">
        <v>26.812043688203204</v>
      </c>
      <c r="H25" s="1695">
        <v>35698.217865835752</v>
      </c>
      <c r="I25" s="1691">
        <v>23.130259757078502</v>
      </c>
      <c r="J25" s="677"/>
    </row>
    <row r="26" spans="3:10" x14ac:dyDescent="0.45">
      <c r="C26" s="1694" t="s">
        <v>5602</v>
      </c>
      <c r="D26" s="1695">
        <v>92080.025864143376</v>
      </c>
      <c r="E26" s="1691">
        <v>19.755009880009101</v>
      </c>
      <c r="F26" s="1695">
        <v>56523.493402583008</v>
      </c>
      <c r="G26" s="1691">
        <v>18.129626482703699</v>
      </c>
      <c r="H26" s="1695">
        <v>35556.532461560317</v>
      </c>
      <c r="I26" s="1691">
        <v>23.038456288989501</v>
      </c>
      <c r="J26" s="677"/>
    </row>
    <row r="27" spans="3:10" x14ac:dyDescent="0.45">
      <c r="C27" s="1694" t="s">
        <v>5603</v>
      </c>
      <c r="D27" s="1695">
        <v>98457.24474432753</v>
      </c>
      <c r="E27" s="1691">
        <v>21.123189578078399</v>
      </c>
      <c r="F27" s="1695">
        <v>64491.802192393785</v>
      </c>
      <c r="G27" s="1691">
        <v>20.685421486901301</v>
      </c>
      <c r="H27" s="1695">
        <v>33965.442551933738</v>
      </c>
      <c r="I27" s="1691">
        <v>22.007527432965297</v>
      </c>
      <c r="J27" s="677"/>
    </row>
    <row r="28" spans="3:10" x14ac:dyDescent="0.45">
      <c r="C28" s="1694" t="s">
        <v>5604</v>
      </c>
      <c r="D28" s="1695">
        <v>24491.062561771116</v>
      </c>
      <c r="E28" s="1691">
        <v>5.2543554189868305</v>
      </c>
      <c r="F28" s="1695">
        <v>6751.867697802526</v>
      </c>
      <c r="G28" s="1691">
        <v>2.1656276364581299</v>
      </c>
      <c r="H28" s="1695">
        <v>17739.194863968598</v>
      </c>
      <c r="I28" s="1691">
        <v>11.493912290722701</v>
      </c>
      <c r="J28" s="677"/>
    </row>
    <row r="29" spans="3:10" x14ac:dyDescent="0.45">
      <c r="C29" s="1694" t="s">
        <v>5605</v>
      </c>
      <c r="D29" s="1695">
        <v>60155.181534539559</v>
      </c>
      <c r="E29" s="1691">
        <v>12.905797912154199</v>
      </c>
      <c r="F29" s="1695">
        <v>45647.236610995496</v>
      </c>
      <c r="G29" s="1691">
        <v>14.6411217691497</v>
      </c>
      <c r="H29" s="1695">
        <v>14507.944923544024</v>
      </c>
      <c r="I29" s="1691">
        <v>9.4002601441937514</v>
      </c>
      <c r="J29" s="677"/>
    </row>
    <row r="30" spans="3:10" x14ac:dyDescent="0.45">
      <c r="C30" s="1694" t="s">
        <v>22</v>
      </c>
      <c r="D30" s="1695">
        <v>44826.202169216187</v>
      </c>
      <c r="E30" s="1691">
        <v>9.6170918548904094</v>
      </c>
      <c r="F30" s="1695">
        <v>32481.271809644473</v>
      </c>
      <c r="G30" s="1691">
        <v>10.418204717069401</v>
      </c>
      <c r="H30" s="1695">
        <v>12344.930359571694</v>
      </c>
      <c r="I30" s="1691">
        <v>7.9987591249816594</v>
      </c>
      <c r="J30" s="677"/>
    </row>
    <row r="31" spans="3:10" x14ac:dyDescent="0.45">
      <c r="C31" s="1694" t="s">
        <v>5606</v>
      </c>
      <c r="D31" s="1695">
        <v>42865.283941686837</v>
      </c>
      <c r="E31" s="1691">
        <v>9.1963930269395302</v>
      </c>
      <c r="F31" s="1695">
        <v>31367.330105095843</v>
      </c>
      <c r="G31" s="1691">
        <v>10.060913512806099</v>
      </c>
      <c r="H31" s="1695">
        <v>11497.953836590976</v>
      </c>
      <c r="I31" s="1691">
        <v>7.4499701894017694</v>
      </c>
      <c r="J31" s="677"/>
    </row>
    <row r="32" spans="3:10" x14ac:dyDescent="0.45">
      <c r="C32" s="1694" t="s">
        <v>5607</v>
      </c>
      <c r="D32" s="1695">
        <v>24222.679976932137</v>
      </c>
      <c r="E32" s="1691">
        <v>5.1967761495919795</v>
      </c>
      <c r="F32" s="1695">
        <v>17094.326523444994</v>
      </c>
      <c r="G32" s="1691">
        <v>5.4829193347287202</v>
      </c>
      <c r="H32" s="1695">
        <v>7128.3534534871415</v>
      </c>
      <c r="I32" s="1691">
        <v>4.6187366450362903</v>
      </c>
      <c r="J32" s="677"/>
    </row>
    <row r="33" spans="3:10" ht="18.600000000000001" x14ac:dyDescent="0.45">
      <c r="C33" s="1694" t="s">
        <v>5608</v>
      </c>
      <c r="D33" s="1695">
        <v>20728.690253505014</v>
      </c>
      <c r="E33" s="1691">
        <v>4.4471694801847397</v>
      </c>
      <c r="F33" s="1695">
        <v>17494.148424756866</v>
      </c>
      <c r="G33" s="1691">
        <v>5.6111602005004295</v>
      </c>
      <c r="H33" s="1695">
        <v>3234.5418287481421</v>
      </c>
      <c r="I33" s="1691" t="s">
        <v>6278</v>
      </c>
      <c r="J33" s="677"/>
    </row>
    <row r="34" spans="3:10" ht="18.600000000000001" x14ac:dyDescent="0.45">
      <c r="C34" s="1694" t="s">
        <v>5609</v>
      </c>
      <c r="D34" s="1695">
        <v>11674.810853798932</v>
      </c>
      <c r="E34" s="1691">
        <v>2.5047343503608497</v>
      </c>
      <c r="F34" s="1695">
        <v>9768.975073429121</v>
      </c>
      <c r="G34" s="1691">
        <v>3.1333496664595701</v>
      </c>
      <c r="H34" s="1695">
        <v>1905.8357803698082</v>
      </c>
      <c r="I34" s="1691" t="s">
        <v>6279</v>
      </c>
      <c r="J34" s="677"/>
    </row>
    <row r="35" spans="3:10" ht="18.600000000000001" x14ac:dyDescent="0.45">
      <c r="C35" s="1696" t="s">
        <v>1848</v>
      </c>
      <c r="D35" s="1697">
        <v>4443.1811858951296</v>
      </c>
      <c r="E35" s="1693">
        <v>0.12172626006636399</v>
      </c>
      <c r="F35" s="1697">
        <v>3317.6360429231481</v>
      </c>
      <c r="G35" s="1693">
        <v>0.11043763219354399</v>
      </c>
      <c r="H35" s="1697">
        <v>1125.5451429719812</v>
      </c>
      <c r="I35" s="1693" t="s">
        <v>6276</v>
      </c>
      <c r="J35" s="677"/>
    </row>
    <row r="36" spans="3:10" ht="19.2" customHeight="1" x14ac:dyDescent="0.45">
      <c r="C36" s="3946" t="s">
        <v>6277</v>
      </c>
      <c r="D36" s="3946"/>
      <c r="E36" s="3946"/>
      <c r="F36" s="3946"/>
      <c r="G36" s="3946"/>
      <c r="H36" s="3946"/>
      <c r="I36" s="3946"/>
      <c r="J36" s="1698"/>
    </row>
    <row r="37" spans="3:10" x14ac:dyDescent="0.45">
      <c r="C37" s="3945" t="s">
        <v>5596</v>
      </c>
      <c r="D37" s="3945"/>
      <c r="E37" s="3945"/>
      <c r="F37" s="3945"/>
      <c r="G37" s="3945"/>
      <c r="H37" s="3945"/>
      <c r="I37" s="3945"/>
      <c r="J37" s="677"/>
    </row>
  </sheetData>
  <mergeCells count="18">
    <mergeCell ref="C37:I37"/>
    <mergeCell ref="C36:I36"/>
    <mergeCell ref="C9:F9"/>
    <mergeCell ref="C15:F15"/>
    <mergeCell ref="C16:F16"/>
    <mergeCell ref="C20:I20"/>
    <mergeCell ref="D21:E21"/>
    <mergeCell ref="F21:G21"/>
    <mergeCell ref="H21:I21"/>
    <mergeCell ref="I9:K9"/>
    <mergeCell ref="A6:B6"/>
    <mergeCell ref="C6:O6"/>
    <mergeCell ref="A3:B3"/>
    <mergeCell ref="C3:O3"/>
    <mergeCell ref="A4:B4"/>
    <mergeCell ref="C4:O4"/>
    <mergeCell ref="A5:B5"/>
    <mergeCell ref="C5:O5"/>
  </mergeCells>
  <hyperlinks>
    <hyperlink ref="A1" location="'ODS 10.'!A1" display="REGRESAR" xr:uid="{00000000-0004-0000-2401-000000000000}"/>
    <hyperlink ref="I9:K9" location="'10.3.1 EMNA'!A1" display="Ver indicador de 10.3.1, fuente Encuesta Nacional Mujer Niñez y Adolescencia, INEC" xr:uid="{00000000-0004-0000-2401-000001000000}"/>
  </hyperlinks>
  <pageMargins left="0.7" right="0.7" top="0.75" bottom="0.75" header="0.3" footer="0.3"/>
</worksheet>
</file>

<file path=xl/worksheets/sheet2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1-000000000000}">
  <sheetPr codeName="Hoja290">
    <tabColor theme="0" tint="-0.499984740745262"/>
  </sheetPr>
  <dimension ref="B1:F36"/>
  <sheetViews>
    <sheetView showGridLines="0" zoomScaleNormal="100" workbookViewId="0">
      <pane ySplit="1" topLeftCell="A2" activePane="bottomLeft" state="frozen"/>
      <selection activeCell="D10" sqref="D10:L10"/>
      <selection pane="bottomLeft" activeCell="D6" sqref="D6"/>
    </sheetView>
  </sheetViews>
  <sheetFormatPr baseColWidth="10" defaultColWidth="11.44140625" defaultRowHeight="17.399999999999999" x14ac:dyDescent="0.45"/>
  <cols>
    <col min="1" max="1" width="11.44140625" style="178"/>
    <col min="2" max="2" width="26.44140625" style="178" customWidth="1"/>
    <col min="3" max="3" width="24" style="178" customWidth="1"/>
    <col min="4" max="4" width="85.77734375" style="178" customWidth="1"/>
    <col min="5" max="5" width="11.44140625" style="178"/>
    <col min="6" max="6" width="7.21875" style="178" customWidth="1"/>
    <col min="7" max="16384" width="11.44140625" style="178"/>
  </cols>
  <sheetData>
    <row r="1" spans="2:6" x14ac:dyDescent="0.45">
      <c r="B1" s="580" t="s">
        <v>337</v>
      </c>
    </row>
    <row r="2" spans="2:6" ht="18" thickBot="1" x14ac:dyDescent="0.5"/>
    <row r="3" spans="2:6" ht="23.25" customHeight="1" thickBot="1" x14ac:dyDescent="0.5">
      <c r="B3" s="3935" t="s">
        <v>370</v>
      </c>
      <c r="C3" s="3935"/>
      <c r="D3" s="3935"/>
      <c r="F3" s="1267" t="s">
        <v>456</v>
      </c>
    </row>
    <row r="4" spans="2:6" x14ac:dyDescent="0.45">
      <c r="B4" s="3142" t="s">
        <v>449</v>
      </c>
      <c r="C4" s="3142"/>
      <c r="D4" s="44" t="s">
        <v>33</v>
      </c>
    </row>
    <row r="5" spans="2:6" ht="34.799999999999997" x14ac:dyDescent="0.45">
      <c r="B5" s="3142" t="s">
        <v>373</v>
      </c>
      <c r="C5" s="3142"/>
      <c r="D5" s="44" t="s">
        <v>112</v>
      </c>
    </row>
    <row r="6" spans="2:6" x14ac:dyDescent="0.45">
      <c r="B6" s="3142" t="s">
        <v>374</v>
      </c>
      <c r="C6" s="3142"/>
      <c r="D6" s="45" t="s">
        <v>164</v>
      </c>
    </row>
    <row r="7" spans="2:6" ht="52.2" x14ac:dyDescent="0.45">
      <c r="B7" s="3143" t="s">
        <v>375</v>
      </c>
      <c r="C7" s="3143"/>
      <c r="D7" s="46" t="s">
        <v>4072</v>
      </c>
    </row>
    <row r="8" spans="2:6" x14ac:dyDescent="0.45">
      <c r="B8" s="3143" t="s">
        <v>2480</v>
      </c>
      <c r="C8" s="3143"/>
      <c r="D8" s="1266" t="s">
        <v>2495</v>
      </c>
    </row>
    <row r="10" spans="2:6" ht="23.25" customHeight="1" x14ac:dyDescent="0.45">
      <c r="B10" s="3935" t="s">
        <v>376</v>
      </c>
      <c r="C10" s="3935"/>
      <c r="D10" s="3935"/>
    </row>
    <row r="11" spans="2:6" x14ac:dyDescent="0.45">
      <c r="B11" s="3185" t="s">
        <v>377</v>
      </c>
      <c r="C11" s="3156"/>
      <c r="D11" s="44"/>
    </row>
    <row r="12" spans="2:6" x14ac:dyDescent="0.45">
      <c r="B12" s="3143" t="s">
        <v>379</v>
      </c>
      <c r="C12" s="3143"/>
      <c r="D12" s="661"/>
    </row>
    <row r="13" spans="2:6" x14ac:dyDescent="0.45">
      <c r="B13" s="3142" t="s">
        <v>380</v>
      </c>
      <c r="C13" s="3142"/>
      <c r="D13" s="603"/>
    </row>
    <row r="14" spans="2:6" x14ac:dyDescent="0.45">
      <c r="B14" s="3142" t="s">
        <v>381</v>
      </c>
      <c r="C14" s="3156"/>
      <c r="D14" s="603"/>
    </row>
    <row r="15" spans="2:6" x14ac:dyDescent="0.45">
      <c r="B15" s="3142" t="s">
        <v>382</v>
      </c>
      <c r="C15" s="3142"/>
      <c r="D15" s="44"/>
    </row>
    <row r="16" spans="2:6" x14ac:dyDescent="0.45">
      <c r="B16" s="3142" t="s">
        <v>383</v>
      </c>
      <c r="C16" s="3142"/>
      <c r="D16" s="44"/>
    </row>
    <row r="17" spans="2:4" x14ac:dyDescent="0.45">
      <c r="B17" s="3142" t="s">
        <v>384</v>
      </c>
      <c r="C17" s="3142"/>
      <c r="D17" s="57"/>
    </row>
    <row r="18" spans="2:4" x14ac:dyDescent="0.45">
      <c r="B18" s="3143" t="s">
        <v>386</v>
      </c>
      <c r="C18" s="3143"/>
      <c r="D18" s="44"/>
    </row>
    <row r="19" spans="2:4" x14ac:dyDescent="0.45">
      <c r="B19" s="3144" t="s">
        <v>387</v>
      </c>
      <c r="C19" s="3145"/>
      <c r="D19" s="57"/>
    </row>
    <row r="20" spans="2:4" x14ac:dyDescent="0.45">
      <c r="B20" s="3142" t="s">
        <v>388</v>
      </c>
      <c r="C20" s="3142"/>
      <c r="D20" s="44"/>
    </row>
    <row r="21" spans="2:4" x14ac:dyDescent="0.45">
      <c r="B21" s="3146" t="s">
        <v>390</v>
      </c>
      <c r="C21" s="54" t="s">
        <v>391</v>
      </c>
      <c r="D21" s="44"/>
    </row>
    <row r="22" spans="2:4" x14ac:dyDescent="0.45">
      <c r="B22" s="3147"/>
      <c r="C22" s="577" t="s">
        <v>393</v>
      </c>
      <c r="D22" s="57"/>
    </row>
    <row r="23" spans="2:4" x14ac:dyDescent="0.45">
      <c r="B23" s="3142" t="s">
        <v>395</v>
      </c>
      <c r="C23" s="3142"/>
      <c r="D23" s="44"/>
    </row>
    <row r="24" spans="2:4" x14ac:dyDescent="0.45">
      <c r="B24" s="3142" t="s">
        <v>397</v>
      </c>
      <c r="C24" s="3142"/>
      <c r="D24" s="44"/>
    </row>
    <row r="25" spans="2:4" x14ac:dyDescent="0.45">
      <c r="B25" s="3142" t="s">
        <v>399</v>
      </c>
      <c r="C25" s="3142"/>
      <c r="D25" s="57"/>
    </row>
    <row r="26" spans="2:4" x14ac:dyDescent="0.45">
      <c r="B26" s="3143" t="s">
        <v>401</v>
      </c>
      <c r="C26" s="3143"/>
      <c r="D26" s="44"/>
    </row>
    <row r="27" spans="2:4" x14ac:dyDescent="0.45">
      <c r="B27" s="3149" t="s">
        <v>403</v>
      </c>
      <c r="C27" s="3150"/>
      <c r="D27" s="44"/>
    </row>
    <row r="28" spans="2:4" x14ac:dyDescent="0.45">
      <c r="B28" s="578" t="s">
        <v>404</v>
      </c>
      <c r="C28" s="579"/>
      <c r="D28" s="44"/>
    </row>
    <row r="29" spans="2:4" x14ac:dyDescent="0.45">
      <c r="B29" s="3151" t="s">
        <v>405</v>
      </c>
      <c r="C29" s="3152"/>
      <c r="D29" s="61"/>
    </row>
    <row r="30" spans="2:4" x14ac:dyDescent="0.45">
      <c r="B30" s="62"/>
      <c r="C30" s="62"/>
      <c r="D30" s="63"/>
    </row>
    <row r="31" spans="2:4" ht="23.25" customHeight="1" x14ac:dyDescent="0.45">
      <c r="B31" s="3935" t="s">
        <v>406</v>
      </c>
      <c r="C31" s="3935"/>
      <c r="D31" s="3935"/>
    </row>
    <row r="32" spans="2:4" x14ac:dyDescent="0.45">
      <c r="B32" s="3149" t="s">
        <v>407</v>
      </c>
      <c r="C32" s="3150"/>
      <c r="D32" s="57"/>
    </row>
    <row r="33" spans="2:4" x14ac:dyDescent="0.45">
      <c r="B33" s="3149" t="s">
        <v>409</v>
      </c>
      <c r="C33" s="3150"/>
      <c r="D33" s="57"/>
    </row>
    <row r="34" spans="2:4" x14ac:dyDescent="0.45">
      <c r="B34" s="3149" t="s">
        <v>411</v>
      </c>
      <c r="C34" s="3150"/>
      <c r="D34" s="83"/>
    </row>
    <row r="35" spans="2:4" x14ac:dyDescent="0.45">
      <c r="B35" s="3149" t="s">
        <v>413</v>
      </c>
      <c r="C35" s="3150"/>
      <c r="D35" s="157"/>
    </row>
    <row r="36" spans="2:4" x14ac:dyDescent="0.45">
      <c r="B36" s="3149" t="s">
        <v>415</v>
      </c>
      <c r="C36" s="3150"/>
      <c r="D36" s="57"/>
    </row>
  </sheetData>
  <mergeCells count="30">
    <mergeCell ref="B16:C16"/>
    <mergeCell ref="B3:D3"/>
    <mergeCell ref="B4:C4"/>
    <mergeCell ref="B5:C5"/>
    <mergeCell ref="B6:C6"/>
    <mergeCell ref="B7:C7"/>
    <mergeCell ref="B10:D10"/>
    <mergeCell ref="B11:C11"/>
    <mergeCell ref="B12:C12"/>
    <mergeCell ref="B13:C13"/>
    <mergeCell ref="B14:C14"/>
    <mergeCell ref="B15:C15"/>
    <mergeCell ref="B8:C8"/>
    <mergeCell ref="B31:D31"/>
    <mergeCell ref="B17:C17"/>
    <mergeCell ref="B18:C18"/>
    <mergeCell ref="B19:C19"/>
    <mergeCell ref="B20:C20"/>
    <mergeCell ref="B21:B22"/>
    <mergeCell ref="B23:C23"/>
    <mergeCell ref="B24:C24"/>
    <mergeCell ref="B25:C25"/>
    <mergeCell ref="B26:C26"/>
    <mergeCell ref="B27:C27"/>
    <mergeCell ref="B29:C29"/>
    <mergeCell ref="B32:C32"/>
    <mergeCell ref="B33:C33"/>
    <mergeCell ref="B34:C34"/>
    <mergeCell ref="B35:C35"/>
    <mergeCell ref="B36:C36"/>
  </mergeCells>
  <dataValidations count="7">
    <dataValidation type="list" allowBlank="1" showInputMessage="1" showErrorMessage="1" sqref="D25" xr:uid="{00000000-0002-0000-2501-000000000000}">
      <formula1>Tipo_operación</formula1>
    </dataValidation>
    <dataValidation type="list" allowBlank="1" showInputMessage="1" showErrorMessage="1" sqref="D14" xr:uid="{00000000-0002-0000-2501-000001000000}">
      <formula1>Tipo_indicador</formula1>
    </dataValidation>
    <dataValidation type="list" allowBlank="1" showInputMessage="1" showErrorMessage="1" sqref="D7" xr:uid="{00000000-0002-0000-2501-000002000000}">
      <formula1>Nombre_indicador_ODS</formula1>
    </dataValidation>
    <dataValidation type="list" allowBlank="1" showInputMessage="1" showErrorMessage="1" sqref="D6" xr:uid="{00000000-0002-0000-2501-000003000000}">
      <formula1>Numero_indicador</formula1>
    </dataValidation>
    <dataValidation type="list" allowBlank="1" showInputMessage="1" showErrorMessage="1" sqref="D5" xr:uid="{00000000-0002-0000-2501-000004000000}">
      <formula1>Metas_ODS</formula1>
    </dataValidation>
    <dataValidation type="list" allowBlank="1" showInputMessage="1" showErrorMessage="1" sqref="D4" xr:uid="{00000000-0002-0000-2501-000005000000}">
      <formula1>ODS</formula1>
    </dataValidation>
    <dataValidation allowBlank="1" showDropDown="1" showInputMessage="1" showErrorMessage="1" sqref="D13" xr:uid="{00000000-0002-0000-2501-000006000000}"/>
  </dataValidations>
  <hyperlinks>
    <hyperlink ref="B1" location="'10.3.1'!A1" display="REGRESAR" xr:uid="{00000000-0004-0000-2501-000000000000}"/>
    <hyperlink ref="D8" r:id="rId1" xr:uid="{00000000-0004-0000-2501-000001000000}"/>
  </hyperlinks>
  <pageMargins left="0.7" right="0.7" top="0.75" bottom="0.75" header="0.3" footer="0.3"/>
</worksheet>
</file>

<file path=xl/worksheets/sheet2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1-000000000000}">
  <dimension ref="A1:O50"/>
  <sheetViews>
    <sheetView showGridLines="0" workbookViewId="0">
      <pane ySplit="1" topLeftCell="A2" activePane="bottomLeft" state="frozen"/>
      <selection activeCell="I10" sqref="I10"/>
      <selection pane="bottomLeft" activeCell="B8" sqref="B8"/>
    </sheetView>
  </sheetViews>
  <sheetFormatPr baseColWidth="10" defaultColWidth="11.44140625" defaultRowHeight="17.399999999999999" x14ac:dyDescent="0.45"/>
  <cols>
    <col min="1" max="1" width="15.77734375" style="178" customWidth="1"/>
    <col min="2" max="2" width="17.44140625" style="178" customWidth="1"/>
    <col min="3" max="3" width="32.5546875" style="1271" customWidth="1"/>
    <col min="4" max="7" width="11.5546875" style="178" customWidth="1"/>
    <col min="8" max="12" width="11.44140625" style="178"/>
    <col min="13" max="13" width="21.33203125" style="178" customWidth="1"/>
    <col min="14" max="16384" width="11.44140625" style="178"/>
  </cols>
  <sheetData>
    <row r="1" spans="1:15" s="1260" customFormat="1" ht="18.600000000000001" x14ac:dyDescent="0.45">
      <c r="A1" s="576" t="s">
        <v>337</v>
      </c>
      <c r="B1" s="1321"/>
      <c r="C1" s="576" t="s">
        <v>430</v>
      </c>
    </row>
    <row r="2" spans="1:15" s="1260" customFormat="1" ht="18.600000000000001" x14ac:dyDescent="0.45">
      <c r="C2" s="1299"/>
    </row>
    <row r="3" spans="1:15" s="1260" customFormat="1" ht="18.600000000000001" x14ac:dyDescent="0.45">
      <c r="A3" s="3928" t="s">
        <v>339</v>
      </c>
      <c r="B3" s="3928"/>
      <c r="C3" s="3928" t="s">
        <v>1728</v>
      </c>
      <c r="D3" s="3929"/>
      <c r="E3" s="3929"/>
      <c r="F3" s="3929"/>
      <c r="G3" s="3929"/>
      <c r="H3" s="3929"/>
      <c r="I3" s="3929"/>
      <c r="J3" s="3929"/>
      <c r="K3" s="3929"/>
      <c r="L3" s="3929"/>
      <c r="M3" s="3929"/>
      <c r="N3" s="3929"/>
      <c r="O3" s="3929"/>
    </row>
    <row r="4" spans="1:15" s="1260" customFormat="1" ht="18.600000000000001" x14ac:dyDescent="0.45">
      <c r="A4" s="3928" t="s">
        <v>340</v>
      </c>
      <c r="B4" s="3929"/>
      <c r="C4" s="3928" t="s">
        <v>112</v>
      </c>
      <c r="D4" s="3929"/>
      <c r="E4" s="3929"/>
      <c r="F4" s="3929"/>
      <c r="G4" s="3929"/>
      <c r="H4" s="3929"/>
      <c r="I4" s="3929"/>
      <c r="J4" s="3929"/>
      <c r="K4" s="3929"/>
      <c r="L4" s="3929"/>
      <c r="M4" s="3929"/>
      <c r="N4" s="3929"/>
      <c r="O4" s="3929"/>
    </row>
    <row r="5" spans="1:15" s="1260" customFormat="1" ht="18.600000000000001" x14ac:dyDescent="0.45">
      <c r="A5" s="3928" t="s">
        <v>341</v>
      </c>
      <c r="B5" s="3929"/>
      <c r="C5" s="3939" t="s">
        <v>4072</v>
      </c>
      <c r="D5" s="3940"/>
      <c r="E5" s="3940"/>
      <c r="F5" s="3940"/>
      <c r="G5" s="3940"/>
      <c r="H5" s="3940"/>
      <c r="I5" s="3940"/>
      <c r="J5" s="3940"/>
      <c r="K5" s="3940"/>
      <c r="L5" s="3940"/>
      <c r="M5" s="3940"/>
      <c r="N5" s="3940"/>
      <c r="O5" s="3940"/>
    </row>
    <row r="6" spans="1:15" s="1260" customFormat="1" ht="18.600000000000001" x14ac:dyDescent="0.45">
      <c r="A6" s="3928" t="s">
        <v>417</v>
      </c>
      <c r="B6" s="3929"/>
      <c r="C6" s="3939" t="s">
        <v>5622</v>
      </c>
      <c r="D6" s="3929"/>
      <c r="E6" s="3929"/>
      <c r="F6" s="3929"/>
      <c r="G6" s="3929"/>
      <c r="H6" s="3929"/>
      <c r="I6" s="3929"/>
      <c r="J6" s="3929"/>
      <c r="K6" s="3929"/>
      <c r="L6" s="3929"/>
      <c r="M6" s="3929"/>
      <c r="N6" s="3929"/>
      <c r="O6" s="3929"/>
    </row>
    <row r="7" spans="1:15" s="1260" customFormat="1" ht="18.600000000000001" x14ac:dyDescent="0.45">
      <c r="A7" s="1325"/>
      <c r="C7" s="1299"/>
    </row>
    <row r="8" spans="1:15" s="1260" customFormat="1" ht="18.600000000000001" x14ac:dyDescent="0.45">
      <c r="A8" s="1325"/>
      <c r="C8" s="1299"/>
    </row>
    <row r="9" spans="1:15" s="1260" customFormat="1" ht="13.8" customHeight="1" x14ac:dyDescent="0.45">
      <c r="C9" s="639" t="s">
        <v>5622</v>
      </c>
      <c r="D9" s="639"/>
      <c r="E9" s="639"/>
      <c r="F9" s="639"/>
      <c r="G9" s="639"/>
      <c r="H9" s="639"/>
      <c r="I9" s="639"/>
      <c r="J9" s="639"/>
      <c r="K9" s="639"/>
      <c r="L9" s="639"/>
      <c r="M9" s="639"/>
      <c r="N9" s="639"/>
    </row>
    <row r="10" spans="1:15" ht="13.8" customHeight="1" x14ac:dyDescent="0.45">
      <c r="C10" s="489"/>
      <c r="D10" s="489"/>
      <c r="E10" s="489"/>
      <c r="F10" s="489"/>
      <c r="G10" s="489"/>
      <c r="H10" s="489"/>
      <c r="I10" s="489"/>
      <c r="J10" s="489"/>
      <c r="K10" s="489"/>
      <c r="L10" s="489"/>
      <c r="M10" s="489"/>
      <c r="N10" s="489"/>
    </row>
    <row r="11" spans="1:15" ht="13.8" customHeight="1" x14ac:dyDescent="0.45">
      <c r="C11" s="3936"/>
      <c r="D11" s="3934" t="s">
        <v>5613</v>
      </c>
      <c r="E11" s="3934"/>
      <c r="F11" s="3934"/>
      <c r="G11" s="3934"/>
      <c r="H11" s="3934"/>
      <c r="I11" s="3934"/>
      <c r="J11" s="3934"/>
      <c r="K11" s="3934"/>
      <c r="L11" s="3934"/>
      <c r="M11" s="3936" t="s">
        <v>5614</v>
      </c>
      <c r="N11" s="3936" t="s">
        <v>5615</v>
      </c>
    </row>
    <row r="12" spans="1:15" ht="61.2" customHeight="1" x14ac:dyDescent="0.45">
      <c r="C12" s="3937"/>
      <c r="D12" s="1680" t="s">
        <v>5616</v>
      </c>
      <c r="E12" s="1680" t="s">
        <v>5617</v>
      </c>
      <c r="F12" s="1680" t="s">
        <v>5618</v>
      </c>
      <c r="G12" s="1680" t="s">
        <v>3572</v>
      </c>
      <c r="H12" s="1680" t="s">
        <v>5619</v>
      </c>
      <c r="I12" s="1680" t="s">
        <v>3573</v>
      </c>
      <c r="J12" s="1680" t="s">
        <v>5605</v>
      </c>
      <c r="K12" s="1680" t="s">
        <v>5620</v>
      </c>
      <c r="L12" s="1680" t="s">
        <v>6281</v>
      </c>
      <c r="M12" s="3937"/>
      <c r="N12" s="3937"/>
    </row>
    <row r="13" spans="1:15" x14ac:dyDescent="0.45">
      <c r="C13" s="923" t="s">
        <v>344</v>
      </c>
      <c r="D13" s="1700">
        <v>2.436032812630621</v>
      </c>
      <c r="E13" s="1700">
        <v>10.396640161744688</v>
      </c>
      <c r="F13" s="1700">
        <v>1.7015108097178935</v>
      </c>
      <c r="G13" s="1700">
        <v>6.5663031701835397</v>
      </c>
      <c r="H13" s="1700">
        <v>10.981891719259135</v>
      </c>
      <c r="I13" s="1700">
        <v>2.074256871246893</v>
      </c>
      <c r="J13" s="1700">
        <v>3.5476658300565722</v>
      </c>
      <c r="K13" s="1700">
        <v>6.1703738516521636</v>
      </c>
      <c r="L13" s="1700">
        <v>27.846497523609358</v>
      </c>
      <c r="M13" s="1700">
        <v>72.153502476390713</v>
      </c>
      <c r="N13" s="1701">
        <v>1334631.7500000072</v>
      </c>
    </row>
    <row r="14" spans="1:15" x14ac:dyDescent="0.45">
      <c r="C14" s="923" t="s">
        <v>346</v>
      </c>
      <c r="D14" s="1702"/>
      <c r="E14" s="1702"/>
      <c r="F14" s="1702"/>
      <c r="G14" s="1702"/>
      <c r="H14" s="1702"/>
      <c r="I14" s="1702"/>
      <c r="J14" s="1702"/>
      <c r="K14" s="1702"/>
      <c r="L14" s="1702"/>
      <c r="M14" s="1702"/>
      <c r="N14" s="1703"/>
    </row>
    <row r="15" spans="1:15" x14ac:dyDescent="0.45">
      <c r="C15" s="780" t="s">
        <v>418</v>
      </c>
      <c r="D15" s="1702">
        <v>2.6887797681072989</v>
      </c>
      <c r="E15" s="1702">
        <v>11.575047574666254</v>
      </c>
      <c r="F15" s="1702">
        <v>1.9065784569936552</v>
      </c>
      <c r="G15" s="1702">
        <v>7.6694375623722051</v>
      </c>
      <c r="H15" s="1702">
        <v>11.898486230262757</v>
      </c>
      <c r="I15" s="1702">
        <v>2.2075454863276223</v>
      </c>
      <c r="J15" s="1702">
        <v>3.8050158180041334</v>
      </c>
      <c r="K15" s="1702">
        <v>6.5534851849899374</v>
      </c>
      <c r="L15" s="1702">
        <v>30.013423443965188</v>
      </c>
      <c r="M15" s="1702">
        <v>69.986576556034578</v>
      </c>
      <c r="N15" s="1703">
        <v>985658.79307580425</v>
      </c>
    </row>
    <row r="16" spans="1:15" x14ac:dyDescent="0.45">
      <c r="C16" s="780" t="s">
        <v>353</v>
      </c>
      <c r="D16" s="1702">
        <v>1.7221601352619549</v>
      </c>
      <c r="E16" s="1702">
        <v>7.0682801690127848</v>
      </c>
      <c r="F16" s="1702">
        <v>1.1223062447159213</v>
      </c>
      <c r="G16" s="1702">
        <v>3.450548519196992</v>
      </c>
      <c r="H16" s="1702">
        <v>8.3930107715242759</v>
      </c>
      <c r="I16" s="1702">
        <v>1.6977890307896848</v>
      </c>
      <c r="J16" s="1702">
        <v>2.8207920895977177</v>
      </c>
      <c r="K16" s="1702">
        <v>5.0882927134469362</v>
      </c>
      <c r="L16" s="1702">
        <v>21.726110413479958</v>
      </c>
      <c r="M16" s="1702">
        <v>78.273889586519928</v>
      </c>
      <c r="N16" s="1703">
        <v>348972.95692419278</v>
      </c>
    </row>
    <row r="17" spans="3:14" x14ac:dyDescent="0.45">
      <c r="C17" s="779" t="s">
        <v>505</v>
      </c>
      <c r="D17" s="1702"/>
      <c r="E17" s="1702"/>
      <c r="F17" s="1702"/>
      <c r="G17" s="1702"/>
      <c r="H17" s="1702"/>
      <c r="I17" s="1702"/>
      <c r="J17" s="1702"/>
      <c r="K17" s="1702"/>
      <c r="L17" s="1702"/>
      <c r="M17" s="1702"/>
      <c r="N17" s="1703"/>
    </row>
    <row r="18" spans="3:14" x14ac:dyDescent="0.45">
      <c r="C18" s="780" t="s">
        <v>506</v>
      </c>
      <c r="D18" s="1702">
        <v>2.6554851903761749</v>
      </c>
      <c r="E18" s="1702">
        <v>14.130367188005497</v>
      </c>
      <c r="F18" s="1702">
        <v>2.3357760730955386</v>
      </c>
      <c r="G18" s="1702">
        <v>8.2734755191569533</v>
      </c>
      <c r="H18" s="1702">
        <v>12.937725943967722</v>
      </c>
      <c r="I18" s="1702">
        <v>1.4766407021782104</v>
      </c>
      <c r="J18" s="1702">
        <v>3.5914820292222602</v>
      </c>
      <c r="K18" s="1702">
        <v>7.5337012562600965</v>
      </c>
      <c r="L18" s="1702">
        <v>33.431963550607449</v>
      </c>
      <c r="M18" s="1702">
        <v>66.568036449392395</v>
      </c>
      <c r="N18" s="1703">
        <v>440744.49999999988</v>
      </c>
    </row>
    <row r="19" spans="3:14" x14ac:dyDescent="0.45">
      <c r="C19" s="780" t="s">
        <v>507</v>
      </c>
      <c r="D19" s="1702">
        <v>1.9182249305118999</v>
      </c>
      <c r="E19" s="1702">
        <v>9.3178014343937186</v>
      </c>
      <c r="F19" s="1702">
        <v>1.831385354032615</v>
      </c>
      <c r="G19" s="1702">
        <v>6.7008751110552849</v>
      </c>
      <c r="H19" s="1702">
        <v>11.072966889954627</v>
      </c>
      <c r="I19" s="1702">
        <v>1.9976546847073438</v>
      </c>
      <c r="J19" s="1702">
        <v>3.495830922909557</v>
      </c>
      <c r="K19" s="1702">
        <v>5.3427626603456302</v>
      </c>
      <c r="L19" s="1702">
        <v>26.630708012955878</v>
      </c>
      <c r="M19" s="1702">
        <v>73.369291987044079</v>
      </c>
      <c r="N19" s="1703">
        <v>267509.99999999936</v>
      </c>
    </row>
    <row r="20" spans="3:14" x14ac:dyDescent="0.45">
      <c r="C20" s="780" t="s">
        <v>508</v>
      </c>
      <c r="D20" s="1702">
        <v>1.0908584712152583</v>
      </c>
      <c r="E20" s="1702">
        <v>6.821831628187276</v>
      </c>
      <c r="F20" s="1704">
        <v>0.33279669647810939</v>
      </c>
      <c r="G20" s="1702">
        <v>6.5413948001393516</v>
      </c>
      <c r="H20" s="1702">
        <v>10.259009626448162</v>
      </c>
      <c r="I20" s="1702">
        <v>2.2346550591192638</v>
      </c>
      <c r="J20" s="1702">
        <v>3.0005930013149928</v>
      </c>
      <c r="K20" s="1702">
        <v>4.6741613850417645</v>
      </c>
      <c r="L20" s="1702">
        <v>23.979597942477621</v>
      </c>
      <c r="M20" s="1702">
        <v>76.020402057522332</v>
      </c>
      <c r="N20" s="1703">
        <v>143880.75000000122</v>
      </c>
    </row>
    <row r="21" spans="3:14" x14ac:dyDescent="0.45">
      <c r="C21" s="780" t="s">
        <v>509</v>
      </c>
      <c r="D21" s="1702">
        <v>3.7059477929237397</v>
      </c>
      <c r="E21" s="1702">
        <v>12.79100776999524</v>
      </c>
      <c r="F21" s="1702">
        <v>2.0303786050572339</v>
      </c>
      <c r="G21" s="1702">
        <v>7.5780927887498901</v>
      </c>
      <c r="H21" s="1702">
        <v>15.335619818126242</v>
      </c>
      <c r="I21" s="1702">
        <v>3.551674941191989</v>
      </c>
      <c r="J21" s="1702">
        <v>4.9728977405175252</v>
      </c>
      <c r="K21" s="1702">
        <v>9.1167954905204738</v>
      </c>
      <c r="L21" s="1702">
        <v>32.624798035951052</v>
      </c>
      <c r="M21" s="1702">
        <v>67.375201964048955</v>
      </c>
      <c r="N21" s="1703">
        <v>136170.00000000041</v>
      </c>
    </row>
    <row r="22" spans="3:14" x14ac:dyDescent="0.45">
      <c r="C22" s="780" t="s">
        <v>510</v>
      </c>
      <c r="D22" s="1702">
        <v>1.6071743341790323</v>
      </c>
      <c r="E22" s="1702">
        <v>7.903599866733976</v>
      </c>
      <c r="F22" s="1704">
        <v>0.99415763490725173</v>
      </c>
      <c r="G22" s="1702">
        <v>4.5142132820373657</v>
      </c>
      <c r="H22" s="1702">
        <v>5.9484466818101289</v>
      </c>
      <c r="I22" s="1702">
        <v>2.4063556946182327</v>
      </c>
      <c r="J22" s="1702">
        <v>3.5184667477438234</v>
      </c>
      <c r="K22" s="1702">
        <v>4.0808469101738432</v>
      </c>
      <c r="L22" s="1702">
        <v>20.525296585210111</v>
      </c>
      <c r="M22" s="1702">
        <v>79.474703414789815</v>
      </c>
      <c r="N22" s="1703">
        <v>99208.499999999985</v>
      </c>
    </row>
    <row r="23" spans="3:14" x14ac:dyDescent="0.45">
      <c r="C23" s="780" t="s">
        <v>1010</v>
      </c>
      <c r="D23" s="1702">
        <v>1.7975523556458519</v>
      </c>
      <c r="E23" s="1702">
        <v>5.3919126239913435</v>
      </c>
      <c r="F23" s="1702">
        <v>1.2015449259919744</v>
      </c>
      <c r="G23" s="1702">
        <v>3.1341985525617688</v>
      </c>
      <c r="H23" s="1702">
        <v>6.5978416833789124</v>
      </c>
      <c r="I23" s="1702">
        <v>2.5370410945873627</v>
      </c>
      <c r="J23" s="1702">
        <v>3.0738729239368356</v>
      </c>
      <c r="K23" s="1702">
        <v>4.5372470268904497</v>
      </c>
      <c r="L23" s="1702">
        <v>19.282449177098805</v>
      </c>
      <c r="M23" s="1702">
        <v>80.717550822901174</v>
      </c>
      <c r="N23" s="1703">
        <v>128454.5000000002</v>
      </c>
    </row>
    <row r="24" spans="3:14" x14ac:dyDescent="0.45">
      <c r="C24" s="780" t="s">
        <v>512</v>
      </c>
      <c r="D24" s="1702">
        <v>4.3461586939723391</v>
      </c>
      <c r="E24" s="1702">
        <v>8.049635007952153</v>
      </c>
      <c r="F24" s="1702">
        <v>1.4677096390719995</v>
      </c>
      <c r="G24" s="1702">
        <v>4.222164674443925</v>
      </c>
      <c r="H24" s="1702">
        <v>8.3465948791982729</v>
      </c>
      <c r="I24" s="1702">
        <v>1.7981476907459701</v>
      </c>
      <c r="J24" s="1702">
        <v>3.0669085196029573</v>
      </c>
      <c r="K24" s="1702">
        <v>4.9202714619684205</v>
      </c>
      <c r="L24" s="1702">
        <v>24.438537733320583</v>
      </c>
      <c r="M24" s="1702">
        <v>75.561462266679314</v>
      </c>
      <c r="N24" s="1703">
        <v>118663.50000000095</v>
      </c>
    </row>
    <row r="25" spans="3:14" x14ac:dyDescent="0.45">
      <c r="C25" s="923" t="s">
        <v>3572</v>
      </c>
      <c r="D25" s="1702"/>
      <c r="E25" s="1702"/>
      <c r="F25" s="1702"/>
      <c r="G25" s="1702"/>
      <c r="H25" s="1702"/>
      <c r="I25" s="1702"/>
      <c r="J25" s="1702"/>
      <c r="K25" s="1702"/>
      <c r="L25" s="1702"/>
      <c r="M25" s="1702"/>
      <c r="N25" s="1703"/>
    </row>
    <row r="26" spans="3:14" x14ac:dyDescent="0.45">
      <c r="C26" s="780" t="s">
        <v>2312</v>
      </c>
      <c r="D26" s="1702">
        <v>1.9307627743816127</v>
      </c>
      <c r="E26" s="1702">
        <v>10.223116554808399</v>
      </c>
      <c r="F26" s="1702">
        <v>2.0314828521120822</v>
      </c>
      <c r="G26" s="1702">
        <v>5.8360753529514007</v>
      </c>
      <c r="H26" s="1702">
        <v>11.510553515580451</v>
      </c>
      <c r="I26" s="1702">
        <v>0.64688020854821082</v>
      </c>
      <c r="J26" s="1702">
        <v>1.2062981018898413</v>
      </c>
      <c r="K26" s="1702">
        <v>5.3795895861704306</v>
      </c>
      <c r="L26" s="1702">
        <v>27.459427226839161</v>
      </c>
      <c r="M26" s="1702">
        <v>72.540572773160804</v>
      </c>
      <c r="N26" s="1703">
        <v>174970.41968764114</v>
      </c>
    </row>
    <row r="27" spans="3:14" x14ac:dyDescent="0.45">
      <c r="C27" s="1705" t="s">
        <v>3888</v>
      </c>
      <c r="D27" s="1702">
        <v>2.5955204897620452</v>
      </c>
      <c r="E27" s="1702">
        <v>6.2405866788084783</v>
      </c>
      <c r="F27" s="1702">
        <v>1.8121690665469361</v>
      </c>
      <c r="G27" s="1702">
        <v>6.0642692914387757</v>
      </c>
      <c r="H27" s="1702">
        <v>11.578204909164599</v>
      </c>
      <c r="I27" s="1702">
        <v>0.84847986286095534</v>
      </c>
      <c r="J27" s="1704">
        <v>0.98959428813023331</v>
      </c>
      <c r="K27" s="1702">
        <v>6.5142547365361345</v>
      </c>
      <c r="L27" s="1702">
        <v>26.939684321974998</v>
      </c>
      <c r="M27" s="1702">
        <v>73.060315678024978</v>
      </c>
      <c r="N27" s="1703">
        <v>102905.4097096195</v>
      </c>
    </row>
    <row r="28" spans="3:14" x14ac:dyDescent="0.45">
      <c r="C28" s="1705" t="s">
        <v>3889</v>
      </c>
      <c r="D28" s="1704">
        <v>0.98152034619466</v>
      </c>
      <c r="E28" s="1702">
        <v>15.909979967379369</v>
      </c>
      <c r="F28" s="1702">
        <v>2.3446525160784337</v>
      </c>
      <c r="G28" s="1702">
        <v>5.5102252525981683</v>
      </c>
      <c r="H28" s="1702">
        <v>11.413950540345654</v>
      </c>
      <c r="I28" s="1702">
        <v>0.35900548223237833</v>
      </c>
      <c r="J28" s="1702">
        <v>1.5157408501441005</v>
      </c>
      <c r="K28" s="1702">
        <v>3.7593416708892016</v>
      </c>
      <c r="L28" s="1702">
        <v>28.201595396732174</v>
      </c>
      <c r="M28" s="1702">
        <v>71.798404603267812</v>
      </c>
      <c r="N28" s="1703">
        <v>72065.009978021437</v>
      </c>
    </row>
    <row r="29" spans="3:14" x14ac:dyDescent="0.45">
      <c r="C29" s="780" t="s">
        <v>2313</v>
      </c>
      <c r="D29" s="1702">
        <v>2.6058791584297056</v>
      </c>
      <c r="E29" s="1702">
        <v>10.763981092959673</v>
      </c>
      <c r="F29" s="1702">
        <v>2.6801652019361679</v>
      </c>
      <c r="G29" s="1702">
        <v>6.557617253833059</v>
      </c>
      <c r="H29" s="1702">
        <v>11.475317828364819</v>
      </c>
      <c r="I29" s="1702">
        <v>1.2043614815224579</v>
      </c>
      <c r="J29" s="1702">
        <v>2.7648800758768903</v>
      </c>
      <c r="K29" s="1702">
        <v>5.9393760851991031</v>
      </c>
      <c r="L29" s="1702">
        <v>28.134407237149258</v>
      </c>
      <c r="M29" s="1702">
        <v>71.865592762850753</v>
      </c>
      <c r="N29" s="1703">
        <v>215414.2129985934</v>
      </c>
    </row>
    <row r="30" spans="3:14" x14ac:dyDescent="0.45">
      <c r="C30" s="780" t="s">
        <v>2314</v>
      </c>
      <c r="D30" s="1702">
        <v>1.9685711082515163</v>
      </c>
      <c r="E30" s="1702">
        <v>11.090530791713823</v>
      </c>
      <c r="F30" s="1702">
        <v>2.2506237249579346</v>
      </c>
      <c r="G30" s="1702">
        <v>4.9817537366524833</v>
      </c>
      <c r="H30" s="1702">
        <v>10.106368211035026</v>
      </c>
      <c r="I30" s="1702">
        <v>1.6421623739785212</v>
      </c>
      <c r="J30" s="1702">
        <v>3.5933882618422288</v>
      </c>
      <c r="K30" s="1702">
        <v>6.325196880967459</v>
      </c>
      <c r="L30" s="1702">
        <v>25.930099114600456</v>
      </c>
      <c r="M30" s="1702">
        <v>74.069900885399534</v>
      </c>
      <c r="N30" s="1703">
        <v>214783.85433121328</v>
      </c>
    </row>
    <row r="31" spans="3:14" x14ac:dyDescent="0.45">
      <c r="C31" s="780" t="s">
        <v>2259</v>
      </c>
      <c r="D31" s="1702">
        <v>3.171262659532379</v>
      </c>
      <c r="E31" s="1702">
        <v>11.795856192064242</v>
      </c>
      <c r="F31" s="1702">
        <v>1.4965998046589131</v>
      </c>
      <c r="G31" s="1702">
        <v>4.7323711187476594</v>
      </c>
      <c r="H31" s="1702">
        <v>10.299813748544883</v>
      </c>
      <c r="I31" s="1702">
        <v>1.6425086279069776</v>
      </c>
      <c r="J31" s="1702">
        <v>2.4246420866039662</v>
      </c>
      <c r="K31" s="1702">
        <v>4.9513334530149846</v>
      </c>
      <c r="L31" s="1702">
        <v>25.711558570751453</v>
      </c>
      <c r="M31" s="1702">
        <v>74.288441429248522</v>
      </c>
      <c r="N31" s="1703">
        <v>207734.66884983217</v>
      </c>
    </row>
    <row r="32" spans="3:14" x14ac:dyDescent="0.45">
      <c r="C32" s="780" t="s">
        <v>2260</v>
      </c>
      <c r="D32" s="1702">
        <v>3.0203151528757157</v>
      </c>
      <c r="E32" s="1702">
        <v>13.091752007877098</v>
      </c>
      <c r="F32" s="1702">
        <v>1.4282133269765007</v>
      </c>
      <c r="G32" s="1702">
        <v>5.6612117648037872</v>
      </c>
      <c r="H32" s="1702">
        <v>12.345885376492445</v>
      </c>
      <c r="I32" s="1702">
        <v>3.1541205299942727</v>
      </c>
      <c r="J32" s="1702">
        <v>6.5410103799358161</v>
      </c>
      <c r="K32" s="1702">
        <v>9.836355209927877</v>
      </c>
      <c r="L32" s="1702">
        <v>33.37672059704451</v>
      </c>
      <c r="M32" s="1702">
        <v>66.623279402955504</v>
      </c>
      <c r="N32" s="1703">
        <v>187999.53187808066</v>
      </c>
    </row>
    <row r="33" spans="3:14" x14ac:dyDescent="0.45">
      <c r="C33" s="780" t="s">
        <v>2306</v>
      </c>
      <c r="D33" s="1702">
        <v>1.8224888962245187</v>
      </c>
      <c r="E33" s="1702">
        <v>5.7536435350851738</v>
      </c>
      <c r="F33" s="1702">
        <v>0.93185884935107466</v>
      </c>
      <c r="G33" s="1702">
        <v>8.1095774618131209</v>
      </c>
      <c r="H33" s="1702">
        <v>12.833900515558728</v>
      </c>
      <c r="I33" s="1702">
        <v>1.569443941511663</v>
      </c>
      <c r="J33" s="1702">
        <v>4.9185483972657371</v>
      </c>
      <c r="K33" s="1702">
        <v>4.6301458493400371</v>
      </c>
      <c r="L33" s="1702">
        <v>26.506747096468811</v>
      </c>
      <c r="M33" s="1702">
        <v>73.493252903531314</v>
      </c>
      <c r="N33" s="1703">
        <v>162961.94030631502</v>
      </c>
    </row>
    <row r="34" spans="3:14" x14ac:dyDescent="0.45">
      <c r="C34" s="780" t="s">
        <v>2307</v>
      </c>
      <c r="D34" s="1702">
        <v>2.3753067918921218</v>
      </c>
      <c r="E34" s="1702">
        <v>8.9998890450197031</v>
      </c>
      <c r="F34" s="1702">
        <v>0.72286162062691006</v>
      </c>
      <c r="G34" s="1702">
        <v>11.073072496401478</v>
      </c>
      <c r="H34" s="1702">
        <v>8.479719583371061</v>
      </c>
      <c r="I34" s="1702">
        <v>4.9956854864362201</v>
      </c>
      <c r="J34" s="1702">
        <v>3.6391046220330039</v>
      </c>
      <c r="K34" s="1702">
        <v>5.994129667837508</v>
      </c>
      <c r="L34" s="1702">
        <v>28.077614970111846</v>
      </c>
      <c r="M34" s="1702">
        <v>71.922385029888233</v>
      </c>
      <c r="N34" s="1703">
        <v>170767.12194832671</v>
      </c>
    </row>
    <row r="35" spans="3:14" x14ac:dyDescent="0.45">
      <c r="C35" s="779" t="s">
        <v>434</v>
      </c>
      <c r="D35" s="1702"/>
      <c r="E35" s="1702"/>
      <c r="F35" s="1704"/>
      <c r="G35" s="1702"/>
      <c r="H35" s="1702"/>
      <c r="I35" s="1702"/>
      <c r="J35" s="1702"/>
      <c r="K35" s="1702"/>
      <c r="L35" s="1702"/>
      <c r="M35" s="1702"/>
      <c r="N35" s="1703"/>
    </row>
    <row r="36" spans="3:14" x14ac:dyDescent="0.45">
      <c r="C36" s="780" t="s">
        <v>3620</v>
      </c>
      <c r="D36" s="1702">
        <v>16.180580440444</v>
      </c>
      <c r="E36" s="1702">
        <v>9.1619231632574589</v>
      </c>
      <c r="F36" s="1702">
        <v>4.3573804997250143</v>
      </c>
      <c r="G36" s="1702">
        <v>8.9847384230238809</v>
      </c>
      <c r="H36" s="1702">
        <v>10.041103008568129</v>
      </c>
      <c r="I36" s="1702">
        <v>10.414456269476235</v>
      </c>
      <c r="J36" s="1702">
        <v>16.613128872363049</v>
      </c>
      <c r="K36" s="1702">
        <v>3.7031509047034441</v>
      </c>
      <c r="L36" s="1702">
        <v>38.805200525809795</v>
      </c>
      <c r="M36" s="1702">
        <v>61.194799474190205</v>
      </c>
      <c r="N36" s="1703">
        <v>15070.956122428403</v>
      </c>
    </row>
    <row r="37" spans="3:14" x14ac:dyDescent="0.45">
      <c r="C37" s="780" t="s">
        <v>3621</v>
      </c>
      <c r="D37" s="1702">
        <v>2.6757783277586129</v>
      </c>
      <c r="E37" s="1702">
        <v>5.066709878389057</v>
      </c>
      <c r="F37" s="1702">
        <v>1.0731076899517467</v>
      </c>
      <c r="G37" s="1702">
        <v>5.1808343616677073</v>
      </c>
      <c r="H37" s="1702">
        <v>8.3345841030384733</v>
      </c>
      <c r="I37" s="1702">
        <v>2.0470659794272947</v>
      </c>
      <c r="J37" s="1702">
        <v>5.5048543393617457</v>
      </c>
      <c r="K37" s="1702">
        <v>5.2853358540128834</v>
      </c>
      <c r="L37" s="1702">
        <v>21.319645829717796</v>
      </c>
      <c r="M37" s="1702">
        <v>78.680354170282172</v>
      </c>
      <c r="N37" s="1703">
        <v>285421.58239919908</v>
      </c>
    </row>
    <row r="38" spans="3:14" x14ac:dyDescent="0.45">
      <c r="C38" s="780" t="s">
        <v>3622</v>
      </c>
      <c r="D38" s="1702">
        <v>1.6756655004991403</v>
      </c>
      <c r="E38" s="1702">
        <v>7.3784197805971132</v>
      </c>
      <c r="F38" s="1702">
        <v>1.5302299072925847</v>
      </c>
      <c r="G38" s="1702">
        <v>6.2673586190115991</v>
      </c>
      <c r="H38" s="1702">
        <v>10.590956282155751</v>
      </c>
      <c r="I38" s="1702">
        <v>1.8355750020278083</v>
      </c>
      <c r="J38" s="1702">
        <v>3.480046254266933</v>
      </c>
      <c r="K38" s="1702">
        <v>6.0095830513974295</v>
      </c>
      <c r="L38" s="1702">
        <v>25.693696368841131</v>
      </c>
      <c r="M38" s="1702">
        <v>74.306303631158769</v>
      </c>
      <c r="N38" s="1703">
        <v>599539.96904601401</v>
      </c>
    </row>
    <row r="39" spans="3:14" x14ac:dyDescent="0.45">
      <c r="C39" s="780" t="s">
        <v>3623</v>
      </c>
      <c r="D39" s="1702">
        <v>2.8508945027878716</v>
      </c>
      <c r="E39" s="1702">
        <v>18.103577791000056</v>
      </c>
      <c r="F39" s="1702">
        <v>2.258398720628537</v>
      </c>
      <c r="G39" s="1702">
        <v>7.8047401542302817</v>
      </c>
      <c r="H39" s="1702">
        <v>13.292431260327866</v>
      </c>
      <c r="I39" s="1702">
        <v>2.132161732124219</v>
      </c>
      <c r="J39" s="1702">
        <v>1.9024898761553624</v>
      </c>
      <c r="K39" s="1702">
        <v>7.0589922113932095</v>
      </c>
      <c r="L39" s="1702">
        <v>34.722801604161525</v>
      </c>
      <c r="M39" s="1702">
        <v>65.277198395838226</v>
      </c>
      <c r="N39" s="1703">
        <v>434599.24243236246</v>
      </c>
    </row>
    <row r="40" spans="3:14" x14ac:dyDescent="0.45">
      <c r="C40" s="923" t="s">
        <v>3660</v>
      </c>
      <c r="D40" s="1702"/>
      <c r="E40" s="1702"/>
      <c r="F40" s="1702"/>
      <c r="G40" s="1702"/>
      <c r="H40" s="1702"/>
      <c r="I40" s="1702"/>
      <c r="J40" s="1702"/>
      <c r="K40" s="1702"/>
      <c r="L40" s="1702"/>
      <c r="M40" s="1702"/>
      <c r="N40" s="1703"/>
    </row>
    <row r="41" spans="3:14" x14ac:dyDescent="0.45">
      <c r="C41" s="780" t="s">
        <v>3628</v>
      </c>
      <c r="D41" s="1702">
        <v>3.4967871171498626</v>
      </c>
      <c r="E41" s="1702">
        <v>10.324091369787356</v>
      </c>
      <c r="F41" s="1704">
        <v>0.9663070618892543</v>
      </c>
      <c r="G41" s="1702">
        <v>12.169843087382432</v>
      </c>
      <c r="H41" s="1702">
        <v>15.411863181652523</v>
      </c>
      <c r="I41" s="1702">
        <v>7.5376650291174494</v>
      </c>
      <c r="J41" s="1702">
        <v>6.1528601231019202</v>
      </c>
      <c r="K41" s="1702">
        <v>11.600950310733058</v>
      </c>
      <c r="L41" s="1702">
        <v>37.674849755570527</v>
      </c>
      <c r="M41" s="1702">
        <v>62.325150244429473</v>
      </c>
      <c r="N41" s="1703">
        <v>125697.38716197846</v>
      </c>
    </row>
    <row r="42" spans="3:14" x14ac:dyDescent="0.45">
      <c r="C42" s="780" t="s">
        <v>3629</v>
      </c>
      <c r="D42" s="1702">
        <v>2.3006419724232399</v>
      </c>
      <c r="E42" s="1702">
        <v>10.79156615241785</v>
      </c>
      <c r="F42" s="1702">
        <v>1.7747691603676068</v>
      </c>
      <c r="G42" s="1702">
        <v>5.9761845095252486</v>
      </c>
      <c r="H42" s="1702">
        <v>10.422955455069308</v>
      </c>
      <c r="I42" s="1702">
        <v>1.5674012020553132</v>
      </c>
      <c r="J42" s="1702">
        <v>3.4895961787920355</v>
      </c>
      <c r="K42" s="1702">
        <v>5.5212077760180378</v>
      </c>
      <c r="L42" s="1702">
        <v>26.81390049403749</v>
      </c>
      <c r="M42" s="1702">
        <v>73.186099505962403</v>
      </c>
      <c r="N42" s="1703">
        <v>1106028.9531284077</v>
      </c>
    </row>
    <row r="43" spans="3:14" x14ac:dyDescent="0.45">
      <c r="C43" s="923" t="s">
        <v>3612</v>
      </c>
      <c r="D43" s="1702"/>
      <c r="E43" s="1702"/>
      <c r="F43" s="1702"/>
      <c r="G43" s="1702"/>
      <c r="H43" s="1702"/>
      <c r="I43" s="1702"/>
      <c r="J43" s="1702"/>
      <c r="K43" s="1702"/>
      <c r="L43" s="1702"/>
      <c r="M43" s="1702"/>
      <c r="N43" s="1703"/>
    </row>
    <row r="44" spans="3:14" x14ac:dyDescent="0.45">
      <c r="C44" s="780" t="s">
        <v>3631</v>
      </c>
      <c r="D44" s="1702">
        <v>4.3003119599118689</v>
      </c>
      <c r="E44" s="1702">
        <v>7.1926633978464025</v>
      </c>
      <c r="F44" s="1702">
        <v>2.144266944035683</v>
      </c>
      <c r="G44" s="1702">
        <v>5.2879922680480167</v>
      </c>
      <c r="H44" s="1702">
        <v>8.0806789945282773</v>
      </c>
      <c r="I44" s="1702">
        <v>1.8311304068723233</v>
      </c>
      <c r="J44" s="1702">
        <v>6.9470710654210803</v>
      </c>
      <c r="K44" s="1702">
        <v>5.9438415654944272</v>
      </c>
      <c r="L44" s="1702">
        <v>24.659790294811085</v>
      </c>
      <c r="M44" s="1702">
        <v>75.340209705188954</v>
      </c>
      <c r="N44" s="1703">
        <v>239089.80479375887</v>
      </c>
    </row>
    <row r="45" spans="3:14" x14ac:dyDescent="0.45">
      <c r="C45" s="780" t="s">
        <v>3632</v>
      </c>
      <c r="D45" s="1702">
        <v>1.6994834093474951</v>
      </c>
      <c r="E45" s="1702">
        <v>7.3246046157847582</v>
      </c>
      <c r="F45" s="1704">
        <v>0.99840675844395455</v>
      </c>
      <c r="G45" s="1702">
        <v>6.1683732978912191</v>
      </c>
      <c r="H45" s="1702">
        <v>10.437572275430039</v>
      </c>
      <c r="I45" s="1702">
        <v>2.7796980693638167</v>
      </c>
      <c r="J45" s="1702">
        <v>4.6018139982952393</v>
      </c>
      <c r="K45" s="1702">
        <v>6.2198156017238571</v>
      </c>
      <c r="L45" s="1702">
        <v>24.398196992182818</v>
      </c>
      <c r="M45" s="1702">
        <v>75.601803007817182</v>
      </c>
      <c r="N45" s="1703">
        <v>262673.37480039138</v>
      </c>
    </row>
    <row r="46" spans="3:14" x14ac:dyDescent="0.45">
      <c r="C46" s="780" t="s">
        <v>3633</v>
      </c>
      <c r="D46" s="1702">
        <v>2.4324318210446356</v>
      </c>
      <c r="E46" s="1702">
        <v>11.746216523003815</v>
      </c>
      <c r="F46" s="1702">
        <v>2.0225679359073241</v>
      </c>
      <c r="G46" s="1702">
        <v>7.8764538733892904</v>
      </c>
      <c r="H46" s="1702">
        <v>11.325872506413582</v>
      </c>
      <c r="I46" s="1702">
        <v>2.4366057255371989</v>
      </c>
      <c r="J46" s="1702">
        <v>2.3428400138331811</v>
      </c>
      <c r="K46" s="1702">
        <v>6.2236402971431861</v>
      </c>
      <c r="L46" s="1702">
        <v>28.522420963966582</v>
      </c>
      <c r="M46" s="1702">
        <v>71.477579036033418</v>
      </c>
      <c r="N46" s="1703">
        <v>279529.96769160079</v>
      </c>
    </row>
    <row r="47" spans="3:14" x14ac:dyDescent="0.45">
      <c r="C47" s="780" t="s">
        <v>3634</v>
      </c>
      <c r="D47" s="1702">
        <v>2.0279558044695696</v>
      </c>
      <c r="E47" s="1702">
        <v>12.127240488611182</v>
      </c>
      <c r="F47" s="1702">
        <v>2.5061877868919478</v>
      </c>
      <c r="G47" s="1702">
        <v>7.2979842194890265</v>
      </c>
      <c r="H47" s="1702">
        <v>11.104938694967043</v>
      </c>
      <c r="I47" s="1702">
        <v>2.4121347950433303</v>
      </c>
      <c r="J47" s="1702">
        <v>2.133599896181023</v>
      </c>
      <c r="K47" s="1702">
        <v>5.5130790802565057</v>
      </c>
      <c r="L47" s="1702">
        <v>29.366415302749964</v>
      </c>
      <c r="M47" s="1702">
        <v>70.633584697250029</v>
      </c>
      <c r="N47" s="1703">
        <v>272978.63769507431</v>
      </c>
    </row>
    <row r="48" spans="3:14" x14ac:dyDescent="0.45">
      <c r="C48" s="928" t="s">
        <v>3635</v>
      </c>
      <c r="D48" s="1706">
        <v>1.9371908003510683</v>
      </c>
      <c r="E48" s="1706">
        <v>12.976595424173038</v>
      </c>
      <c r="F48" s="1706">
        <v>0.87908069973408876</v>
      </c>
      <c r="G48" s="1706">
        <v>6.01057834246767</v>
      </c>
      <c r="H48" s="1706">
        <v>13.503244848732425</v>
      </c>
      <c r="I48" s="1706">
        <v>0.9303974754119817</v>
      </c>
      <c r="J48" s="1706">
        <v>2.2391156692634833</v>
      </c>
      <c r="K48" s="1706">
        <v>6.904117673413718</v>
      </c>
      <c r="L48" s="1706">
        <v>31.64104787928493</v>
      </c>
      <c r="M48" s="1706">
        <v>68.358952120714974</v>
      </c>
      <c r="N48" s="1707">
        <v>280359.96501917794</v>
      </c>
    </row>
    <row r="49" spans="3:14" x14ac:dyDescent="0.45">
      <c r="C49" s="3947" t="s">
        <v>6282</v>
      </c>
      <c r="D49" s="3371"/>
      <c r="E49" s="3371"/>
      <c r="F49" s="3371"/>
      <c r="G49" s="3371"/>
      <c r="H49" s="3371"/>
      <c r="I49" s="3371"/>
      <c r="J49" s="3371"/>
      <c r="K49" s="3371"/>
      <c r="L49" s="3371"/>
      <c r="M49" s="3371"/>
      <c r="N49" s="3371"/>
    </row>
    <row r="50" spans="3:14" x14ac:dyDescent="0.45">
      <c r="C50" s="848" t="s">
        <v>5621</v>
      </c>
      <c r="D50" s="626"/>
      <c r="E50" s="626"/>
      <c r="F50" s="626"/>
      <c r="G50" s="626"/>
      <c r="H50" s="626"/>
      <c r="I50" s="626"/>
      <c r="J50" s="626"/>
      <c r="K50" s="626"/>
      <c r="L50" s="626"/>
      <c r="M50" s="626"/>
      <c r="N50" s="626"/>
    </row>
  </sheetData>
  <mergeCells count="13">
    <mergeCell ref="C49:N49"/>
    <mergeCell ref="A6:B6"/>
    <mergeCell ref="C6:O6"/>
    <mergeCell ref="A3:B3"/>
    <mergeCell ref="C3:O3"/>
    <mergeCell ref="A4:B4"/>
    <mergeCell ref="C4:O4"/>
    <mergeCell ref="A5:B5"/>
    <mergeCell ref="C5:O5"/>
    <mergeCell ref="C11:C12"/>
    <mergeCell ref="D11:L11"/>
    <mergeCell ref="M11:M12"/>
    <mergeCell ref="N11:N12"/>
  </mergeCells>
  <hyperlinks>
    <hyperlink ref="A1" location="'ODS 10.'!A1" display="REGRESAR" xr:uid="{00000000-0004-0000-2601-000000000000}"/>
    <hyperlink ref="C1" location="'Metadato 10.3.1 EMNA'!A1" display="VER METADATO" xr:uid="{00000000-0004-0000-2601-000001000000}"/>
  </hyperlinks>
  <pageMargins left="0.7" right="0.7" top="0.75" bottom="0.75" header="0.3" footer="0.3"/>
</worksheet>
</file>

<file path=xl/worksheets/sheet2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1-000000000000}">
  <sheetPr>
    <tabColor theme="0" tint="-0.499984740745262"/>
  </sheetPr>
  <dimension ref="B1:F36"/>
  <sheetViews>
    <sheetView showGridLines="0" zoomScaleNormal="100" workbookViewId="0">
      <pane ySplit="1" topLeftCell="A2" activePane="bottomLeft" state="frozen"/>
      <selection activeCell="I10" sqref="I10"/>
      <selection pane="bottomLeft" activeCell="D15" sqref="D15"/>
    </sheetView>
  </sheetViews>
  <sheetFormatPr baseColWidth="10" defaultColWidth="11.44140625" defaultRowHeight="17.399999999999999" x14ac:dyDescent="0.45"/>
  <cols>
    <col min="1" max="1" width="11.44140625" style="178"/>
    <col min="2" max="2" width="26.44140625" style="178" customWidth="1"/>
    <col min="3" max="3" width="24" style="178" customWidth="1"/>
    <col min="4" max="4" width="85.77734375" style="178" customWidth="1"/>
    <col min="5" max="5" width="11.44140625" style="178"/>
    <col min="6" max="6" width="7.21875" style="178" customWidth="1"/>
    <col min="7" max="16384" width="11.44140625" style="178"/>
  </cols>
  <sheetData>
    <row r="1" spans="2:6" x14ac:dyDescent="0.45">
      <c r="B1" s="580" t="s">
        <v>337</v>
      </c>
    </row>
    <row r="2" spans="2:6" ht="18" thickBot="1" x14ac:dyDescent="0.5"/>
    <row r="3" spans="2:6" ht="23.25" customHeight="1" thickBot="1" x14ac:dyDescent="0.5">
      <c r="B3" s="3935" t="s">
        <v>370</v>
      </c>
      <c r="C3" s="3935"/>
      <c r="D3" s="3935"/>
      <c r="F3" s="1267" t="s">
        <v>456</v>
      </c>
    </row>
    <row r="4" spans="2:6" x14ac:dyDescent="0.45">
      <c r="B4" s="3142" t="s">
        <v>449</v>
      </c>
      <c r="C4" s="3142"/>
      <c r="D4" s="44" t="s">
        <v>33</v>
      </c>
    </row>
    <row r="5" spans="2:6" ht="34.799999999999997" x14ac:dyDescent="0.45">
      <c r="B5" s="3142" t="s">
        <v>373</v>
      </c>
      <c r="C5" s="3142"/>
      <c r="D5" s="44" t="s">
        <v>112</v>
      </c>
    </row>
    <row r="6" spans="2:6" x14ac:dyDescent="0.45">
      <c r="B6" s="3142" t="s">
        <v>374</v>
      </c>
      <c r="C6" s="3142"/>
      <c r="D6" s="45" t="s">
        <v>164</v>
      </c>
    </row>
    <row r="7" spans="2:6" ht="52.2" x14ac:dyDescent="0.45">
      <c r="B7" s="3143" t="s">
        <v>375</v>
      </c>
      <c r="C7" s="3143"/>
      <c r="D7" s="46" t="s">
        <v>4072</v>
      </c>
    </row>
    <row r="8" spans="2:6" x14ac:dyDescent="0.45">
      <c r="B8" s="3143" t="s">
        <v>2480</v>
      </c>
      <c r="C8" s="3143"/>
      <c r="D8" s="1266" t="s">
        <v>2495</v>
      </c>
    </row>
    <row r="10" spans="2:6" ht="23.25" customHeight="1" x14ac:dyDescent="0.45">
      <c r="B10" s="3935" t="s">
        <v>376</v>
      </c>
      <c r="C10" s="3935"/>
      <c r="D10" s="3935"/>
    </row>
    <row r="11" spans="2:6" x14ac:dyDescent="0.45">
      <c r="B11" s="3185" t="s">
        <v>377</v>
      </c>
      <c r="C11" s="3156"/>
      <c r="D11" s="44"/>
    </row>
    <row r="12" spans="2:6" x14ac:dyDescent="0.45">
      <c r="B12" s="3143" t="s">
        <v>379</v>
      </c>
      <c r="C12" s="3143"/>
      <c r="D12" s="661"/>
    </row>
    <row r="13" spans="2:6" x14ac:dyDescent="0.45">
      <c r="B13" s="3142" t="s">
        <v>380</v>
      </c>
      <c r="C13" s="3142"/>
      <c r="D13" s="603"/>
    </row>
    <row r="14" spans="2:6" x14ac:dyDescent="0.45">
      <c r="B14" s="3142" t="s">
        <v>381</v>
      </c>
      <c r="C14" s="3156"/>
      <c r="D14" s="603"/>
    </row>
    <row r="15" spans="2:6" x14ac:dyDescent="0.45">
      <c r="B15" s="3142" t="s">
        <v>382</v>
      </c>
      <c r="C15" s="3142"/>
      <c r="D15" s="44"/>
    </row>
    <row r="16" spans="2:6" x14ac:dyDescent="0.45">
      <c r="B16" s="3142" t="s">
        <v>383</v>
      </c>
      <c r="C16" s="3142"/>
      <c r="D16" s="44"/>
    </row>
    <row r="17" spans="2:4" x14ac:dyDescent="0.45">
      <c r="B17" s="3142" t="s">
        <v>384</v>
      </c>
      <c r="C17" s="3142"/>
      <c r="D17" s="57"/>
    </row>
    <row r="18" spans="2:4" x14ac:dyDescent="0.45">
      <c r="B18" s="3143" t="s">
        <v>386</v>
      </c>
      <c r="C18" s="3143"/>
      <c r="D18" s="44"/>
    </row>
    <row r="19" spans="2:4" x14ac:dyDescent="0.45">
      <c r="B19" s="3144" t="s">
        <v>387</v>
      </c>
      <c r="C19" s="3145"/>
      <c r="D19" s="57"/>
    </row>
    <row r="20" spans="2:4" x14ac:dyDescent="0.45">
      <c r="B20" s="3142" t="s">
        <v>388</v>
      </c>
      <c r="C20" s="3142"/>
      <c r="D20" s="44"/>
    </row>
    <row r="21" spans="2:4" x14ac:dyDescent="0.45">
      <c r="B21" s="3146" t="s">
        <v>390</v>
      </c>
      <c r="C21" s="54" t="s">
        <v>391</v>
      </c>
      <c r="D21" s="44"/>
    </row>
    <row r="22" spans="2:4" x14ac:dyDescent="0.45">
      <c r="B22" s="3147"/>
      <c r="C22" s="577" t="s">
        <v>393</v>
      </c>
      <c r="D22" s="57"/>
    </row>
    <row r="23" spans="2:4" x14ac:dyDescent="0.45">
      <c r="B23" s="3142" t="s">
        <v>395</v>
      </c>
      <c r="C23" s="3142"/>
      <c r="D23" s="44"/>
    </row>
    <row r="24" spans="2:4" x14ac:dyDescent="0.45">
      <c r="B24" s="3142" t="s">
        <v>397</v>
      </c>
      <c r="C24" s="3142"/>
      <c r="D24" s="44"/>
    </row>
    <row r="25" spans="2:4" x14ac:dyDescent="0.45">
      <c r="B25" s="3142" t="s">
        <v>399</v>
      </c>
      <c r="C25" s="3142"/>
      <c r="D25" s="57"/>
    </row>
    <row r="26" spans="2:4" x14ac:dyDescent="0.45">
      <c r="B26" s="3143" t="s">
        <v>401</v>
      </c>
      <c r="C26" s="3143"/>
      <c r="D26" s="44"/>
    </row>
    <row r="27" spans="2:4" x14ac:dyDescent="0.45">
      <c r="B27" s="3149" t="s">
        <v>403</v>
      </c>
      <c r="C27" s="3150"/>
      <c r="D27" s="44"/>
    </row>
    <row r="28" spans="2:4" x14ac:dyDescent="0.45">
      <c r="B28" s="578" t="s">
        <v>404</v>
      </c>
      <c r="C28" s="579"/>
      <c r="D28" s="44"/>
    </row>
    <row r="29" spans="2:4" x14ac:dyDescent="0.45">
      <c r="B29" s="3151" t="s">
        <v>405</v>
      </c>
      <c r="C29" s="3152"/>
      <c r="D29" s="61"/>
    </row>
    <row r="30" spans="2:4" x14ac:dyDescent="0.45">
      <c r="B30" s="62"/>
      <c r="C30" s="62"/>
      <c r="D30" s="63"/>
    </row>
    <row r="31" spans="2:4" ht="23.25" customHeight="1" x14ac:dyDescent="0.45">
      <c r="B31" s="3935" t="s">
        <v>406</v>
      </c>
      <c r="C31" s="3935"/>
      <c r="D31" s="3935"/>
    </row>
    <row r="32" spans="2:4" x14ac:dyDescent="0.45">
      <c r="B32" s="3149" t="s">
        <v>407</v>
      </c>
      <c r="C32" s="3150"/>
      <c r="D32" s="57"/>
    </row>
    <row r="33" spans="2:4" x14ac:dyDescent="0.45">
      <c r="B33" s="3149" t="s">
        <v>409</v>
      </c>
      <c r="C33" s="3150"/>
      <c r="D33" s="57"/>
    </row>
    <row r="34" spans="2:4" x14ac:dyDescent="0.45">
      <c r="B34" s="3149" t="s">
        <v>411</v>
      </c>
      <c r="C34" s="3150"/>
      <c r="D34" s="83"/>
    </row>
    <row r="35" spans="2:4" x14ac:dyDescent="0.45">
      <c r="B35" s="3149" t="s">
        <v>413</v>
      </c>
      <c r="C35" s="3150"/>
      <c r="D35" s="157"/>
    </row>
    <row r="36" spans="2:4" x14ac:dyDescent="0.45">
      <c r="B36" s="3149" t="s">
        <v>415</v>
      </c>
      <c r="C36" s="3150"/>
      <c r="D36" s="57"/>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7">
    <dataValidation allowBlank="1" showDropDown="1" showInputMessage="1" showErrorMessage="1" sqref="D13" xr:uid="{00000000-0002-0000-2701-000000000000}"/>
    <dataValidation type="list" allowBlank="1" showInputMessage="1" showErrorMessage="1" sqref="D4" xr:uid="{00000000-0002-0000-2701-000001000000}">
      <formula1>ODS</formula1>
    </dataValidation>
    <dataValidation type="list" allowBlank="1" showInputMessage="1" showErrorMessage="1" sqref="D5" xr:uid="{00000000-0002-0000-2701-000002000000}">
      <formula1>Metas_ODS</formula1>
    </dataValidation>
    <dataValidation type="list" allowBlank="1" showInputMessage="1" showErrorMessage="1" sqref="D6" xr:uid="{00000000-0002-0000-2701-000003000000}">
      <formula1>Numero_indicador</formula1>
    </dataValidation>
    <dataValidation type="list" allowBlank="1" showInputMessage="1" showErrorMessage="1" sqref="D7" xr:uid="{00000000-0002-0000-2701-000004000000}">
      <formula1>Nombre_indicador_ODS</formula1>
    </dataValidation>
    <dataValidation type="list" allowBlank="1" showInputMessage="1" showErrorMessage="1" sqref="D14" xr:uid="{00000000-0002-0000-2701-000005000000}">
      <formula1>Tipo_indicador</formula1>
    </dataValidation>
    <dataValidation type="list" allowBlank="1" showInputMessage="1" showErrorMessage="1" sqref="D25" xr:uid="{00000000-0002-0000-2701-000006000000}">
      <formula1>Tipo_operación</formula1>
    </dataValidation>
  </dataValidations>
  <hyperlinks>
    <hyperlink ref="B1" location="'10.3.1 EMNA'!A1" display="REGRESAR" xr:uid="{00000000-0004-0000-2701-000000000000}"/>
    <hyperlink ref="D8" r:id="rId1" xr:uid="{00000000-0004-0000-2701-000001000000}"/>
  </hyperlinks>
  <pageMargins left="0.7" right="0.7" top="0.75" bottom="0.75" header="0.3" footer="0.3"/>
</worksheet>
</file>

<file path=xl/worksheets/sheet2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1-000000000000}">
  <sheetPr codeName="Hoja380"/>
  <dimension ref="A1:O45"/>
  <sheetViews>
    <sheetView showGridLines="0" workbookViewId="0">
      <pane ySplit="1" topLeftCell="A2" activePane="bottomLeft" state="frozen"/>
      <selection activeCell="B1" sqref="B1"/>
      <selection pane="bottomLeft"/>
    </sheetView>
  </sheetViews>
  <sheetFormatPr baseColWidth="10" defaultColWidth="11.44140625" defaultRowHeight="17.399999999999999" x14ac:dyDescent="0.45"/>
  <cols>
    <col min="1" max="2" width="15.77734375" style="178" customWidth="1"/>
    <col min="3" max="3" width="10.21875" style="178" customWidth="1"/>
    <col min="4" max="4" width="20.77734375" style="178" customWidth="1"/>
    <col min="5" max="16384" width="11.44140625" style="178"/>
  </cols>
  <sheetData>
    <row r="1" spans="1:15" s="1260" customFormat="1" ht="18.600000000000001" x14ac:dyDescent="0.45">
      <c r="A1" s="576" t="s">
        <v>337</v>
      </c>
      <c r="C1" s="3119" t="s">
        <v>430</v>
      </c>
      <c r="D1" s="3119"/>
    </row>
    <row r="2" spans="1:15" s="1260" customFormat="1" ht="18.600000000000001" x14ac:dyDescent="0.45">
      <c r="A2" s="1612"/>
    </row>
    <row r="3" spans="1:15" s="1260" customFormat="1" ht="18.600000000000001" x14ac:dyDescent="0.45">
      <c r="A3" s="3948" t="s">
        <v>339</v>
      </c>
      <c r="B3" s="3948"/>
      <c r="C3" s="3928" t="s">
        <v>1728</v>
      </c>
      <c r="D3" s="3929"/>
      <c r="E3" s="3929"/>
      <c r="F3" s="3929"/>
      <c r="G3" s="3929"/>
      <c r="H3" s="3929"/>
      <c r="I3" s="3929"/>
      <c r="J3" s="3929"/>
      <c r="K3" s="3929"/>
      <c r="L3" s="3929"/>
      <c r="M3" s="3929"/>
      <c r="N3" s="3929"/>
      <c r="O3" s="3929"/>
    </row>
    <row r="4" spans="1:15" s="1260" customFormat="1" ht="18.600000000000001" x14ac:dyDescent="0.45">
      <c r="A4" s="3948" t="s">
        <v>340</v>
      </c>
      <c r="B4" s="3949"/>
      <c r="C4" s="3928" t="s">
        <v>1748</v>
      </c>
      <c r="D4" s="3929"/>
      <c r="E4" s="3929"/>
      <c r="F4" s="3929"/>
      <c r="G4" s="3929"/>
      <c r="H4" s="3929"/>
      <c r="I4" s="3929"/>
      <c r="J4" s="3929"/>
      <c r="K4" s="3929"/>
      <c r="L4" s="3929"/>
      <c r="M4" s="3929"/>
      <c r="N4" s="3929"/>
      <c r="O4" s="3929"/>
    </row>
    <row r="5" spans="1:15" s="1260" customFormat="1" ht="18.600000000000001" x14ac:dyDescent="0.45">
      <c r="A5" s="3948" t="s">
        <v>341</v>
      </c>
      <c r="B5" s="3949"/>
      <c r="C5" s="3928" t="s">
        <v>4073</v>
      </c>
      <c r="D5" s="3929"/>
      <c r="E5" s="3929"/>
      <c r="F5" s="3929"/>
      <c r="G5" s="3929"/>
      <c r="H5" s="3929"/>
      <c r="I5" s="3929"/>
      <c r="J5" s="3929"/>
      <c r="K5" s="3929"/>
      <c r="L5" s="3929"/>
      <c r="M5" s="3929"/>
      <c r="N5" s="3929"/>
      <c r="O5" s="3929"/>
    </row>
    <row r="6" spans="1:15" s="1260" customFormat="1" ht="18.600000000000001" x14ac:dyDescent="0.45">
      <c r="A6" s="3948" t="s">
        <v>417</v>
      </c>
      <c r="B6" s="3949"/>
      <c r="C6" s="3928" t="s">
        <v>5183</v>
      </c>
      <c r="D6" s="3929"/>
      <c r="E6" s="3929"/>
      <c r="F6" s="3929"/>
      <c r="G6" s="3929"/>
      <c r="H6" s="3929"/>
      <c r="I6" s="3929"/>
      <c r="J6" s="3929"/>
      <c r="K6" s="3929"/>
      <c r="L6" s="3929"/>
      <c r="M6" s="3929"/>
      <c r="N6" s="3929"/>
      <c r="O6" s="3929"/>
    </row>
    <row r="7" spans="1:15" s="1475" customFormat="1" ht="18.600000000000001" x14ac:dyDescent="0.45">
      <c r="C7" s="1684"/>
      <c r="D7" s="1684"/>
      <c r="E7" s="941"/>
    </row>
    <row r="8" spans="1:15" s="1475" customFormat="1" ht="18.600000000000001" x14ac:dyDescent="0.45">
      <c r="C8" s="1684"/>
      <c r="D8" s="1684"/>
      <c r="E8" s="941"/>
    </row>
    <row r="9" spans="1:15" s="1260" customFormat="1" ht="53.4" customHeight="1" x14ac:dyDescent="0.45">
      <c r="C9" s="3329" t="s">
        <v>5183</v>
      </c>
      <c r="D9" s="3329"/>
      <c r="G9" s="1374" t="s">
        <v>6560</v>
      </c>
    </row>
    <row r="10" spans="1:15" ht="18.75" customHeight="1" x14ac:dyDescent="0.45">
      <c r="C10" s="1699" t="s">
        <v>343</v>
      </c>
      <c r="D10" s="1699" t="s">
        <v>385</v>
      </c>
    </row>
    <row r="11" spans="1:15" x14ac:dyDescent="0.45">
      <c r="C11" s="827">
        <v>1991</v>
      </c>
      <c r="D11" s="1440">
        <v>46.643289715848965</v>
      </c>
    </row>
    <row r="12" spans="1:15" x14ac:dyDescent="0.45">
      <c r="C12" s="827">
        <v>1992</v>
      </c>
      <c r="D12" s="1440">
        <v>47.268909924373659</v>
      </c>
    </row>
    <row r="13" spans="1:15" x14ac:dyDescent="0.45">
      <c r="C13" s="827">
        <v>1993</v>
      </c>
      <c r="D13" s="1440">
        <v>48.733713092210181</v>
      </c>
    </row>
    <row r="14" spans="1:15" x14ac:dyDescent="0.45">
      <c r="A14" s="853"/>
      <c r="C14" s="827">
        <v>1994</v>
      </c>
      <c r="D14" s="1440">
        <v>49.55663508884048</v>
      </c>
    </row>
    <row r="15" spans="1:15" x14ac:dyDescent="0.45">
      <c r="A15" s="853"/>
      <c r="C15" s="827">
        <v>1995</v>
      </c>
      <c r="D15" s="1440">
        <v>48.619120022276306</v>
      </c>
    </row>
    <row r="16" spans="1:15" x14ac:dyDescent="0.45">
      <c r="A16" s="853"/>
      <c r="C16" s="827">
        <v>1996</v>
      </c>
      <c r="D16" s="1440">
        <v>48.68486449502938</v>
      </c>
    </row>
    <row r="17" spans="1:7" x14ac:dyDescent="0.45">
      <c r="A17" s="853"/>
      <c r="C17" s="827">
        <v>1997</v>
      </c>
      <c r="D17" s="1440">
        <v>47.591526955830105</v>
      </c>
    </row>
    <row r="18" spans="1:7" x14ac:dyDescent="0.45">
      <c r="A18" s="853"/>
      <c r="C18" s="827">
        <v>1998</v>
      </c>
      <c r="D18" s="1440">
        <v>47.599877728394276</v>
      </c>
    </row>
    <row r="19" spans="1:7" x14ac:dyDescent="0.45">
      <c r="A19" s="853"/>
      <c r="C19" s="827">
        <v>1999</v>
      </c>
      <c r="D19" s="1440">
        <v>49.051068049419882</v>
      </c>
    </row>
    <row r="20" spans="1:7" x14ac:dyDescent="0.45">
      <c r="A20" s="853"/>
      <c r="C20" s="827">
        <v>2000</v>
      </c>
      <c r="D20" s="1440">
        <v>49.273727608765327</v>
      </c>
    </row>
    <row r="21" spans="1:7" x14ac:dyDescent="0.45">
      <c r="C21" s="827">
        <v>2001</v>
      </c>
      <c r="D21" s="1440">
        <v>50.432537923303784</v>
      </c>
    </row>
    <row r="22" spans="1:7" x14ac:dyDescent="0.45">
      <c r="C22" s="827">
        <v>2002</v>
      </c>
      <c r="D22" s="1440">
        <v>50.211295192116822</v>
      </c>
    </row>
    <row r="23" spans="1:7" x14ac:dyDescent="0.45">
      <c r="C23" s="827">
        <v>2003</v>
      </c>
      <c r="D23" s="1440">
        <v>49.010834654542748</v>
      </c>
    </row>
    <row r="24" spans="1:7" x14ac:dyDescent="0.45">
      <c r="C24" s="827">
        <v>2004</v>
      </c>
      <c r="D24" s="1440">
        <v>47.263011018850328</v>
      </c>
    </row>
    <row r="25" spans="1:7" x14ac:dyDescent="0.45">
      <c r="C25" s="827">
        <v>2005</v>
      </c>
      <c r="D25" s="1440">
        <v>46.886064299271311</v>
      </c>
    </row>
    <row r="26" spans="1:7" x14ac:dyDescent="0.45">
      <c r="C26" s="827">
        <v>2006</v>
      </c>
      <c r="D26" s="1440">
        <v>46.633650718710143</v>
      </c>
      <c r="G26" s="178" t="s">
        <v>6555</v>
      </c>
    </row>
    <row r="27" spans="1:7" x14ac:dyDescent="0.45">
      <c r="C27" s="827">
        <v>2007</v>
      </c>
      <c r="D27" s="1440">
        <v>46.572949259359177</v>
      </c>
    </row>
    <row r="28" spans="1:7" x14ac:dyDescent="0.45">
      <c r="C28" s="827">
        <v>2008</v>
      </c>
      <c r="D28" s="1440">
        <v>47.004385893118624</v>
      </c>
    </row>
    <row r="29" spans="1:7" x14ac:dyDescent="0.45">
      <c r="C29" s="827">
        <v>2009</v>
      </c>
      <c r="D29" s="1440">
        <v>48.254481765369647</v>
      </c>
    </row>
    <row r="30" spans="1:7" x14ac:dyDescent="0.45">
      <c r="C30" s="827">
        <v>2010</v>
      </c>
      <c r="D30" s="1440">
        <v>48.96980695106393</v>
      </c>
    </row>
    <row r="31" spans="1:7" x14ac:dyDescent="0.45">
      <c r="C31" s="827">
        <v>2011</v>
      </c>
      <c r="D31" s="1440">
        <v>49.831160970450107</v>
      </c>
    </row>
    <row r="32" spans="1:7" x14ac:dyDescent="0.45">
      <c r="C32" s="827">
        <v>2012</v>
      </c>
      <c r="D32" s="1440">
        <v>50.218085682560904</v>
      </c>
    </row>
    <row r="33" spans="3:4" x14ac:dyDescent="0.45">
      <c r="C33" s="827">
        <v>2013</v>
      </c>
      <c r="D33" s="1440">
        <v>50.577200058311661</v>
      </c>
    </row>
    <row r="34" spans="3:4" x14ac:dyDescent="0.45">
      <c r="C34" s="827">
        <v>2014</v>
      </c>
      <c r="D34" s="1440">
        <v>50.098564153572227</v>
      </c>
    </row>
    <row r="35" spans="3:4" x14ac:dyDescent="0.45">
      <c r="C35" s="827">
        <v>2015</v>
      </c>
      <c r="D35" s="1440">
        <v>50.104832335798534</v>
      </c>
    </row>
    <row r="36" spans="3:4" x14ac:dyDescent="0.45">
      <c r="C36" s="827">
        <v>2016</v>
      </c>
      <c r="D36" s="1440">
        <v>49.442767771319666</v>
      </c>
    </row>
    <row r="37" spans="3:4" x14ac:dyDescent="0.45">
      <c r="C37" s="827">
        <v>2017</v>
      </c>
      <c r="D37" s="1440">
        <v>47.989871798441868</v>
      </c>
    </row>
    <row r="38" spans="3:4" x14ac:dyDescent="0.45">
      <c r="C38" s="827">
        <v>2018</v>
      </c>
      <c r="D38" s="1440">
        <v>48.528758532676704</v>
      </c>
    </row>
    <row r="39" spans="3:4" x14ac:dyDescent="0.45">
      <c r="C39" s="1069">
        <v>2019</v>
      </c>
      <c r="D39" s="1708">
        <v>48.651377655184604</v>
      </c>
    </row>
    <row r="40" spans="3:4" x14ac:dyDescent="0.45">
      <c r="C40" s="1069">
        <v>2020</v>
      </c>
      <c r="D40" s="1708">
        <v>49.670713079287921</v>
      </c>
    </row>
    <row r="41" spans="3:4" x14ac:dyDescent="0.45">
      <c r="C41" s="1069">
        <v>2021</v>
      </c>
      <c r="D41" s="1708">
        <v>48.502604085729246</v>
      </c>
    </row>
    <row r="42" spans="3:4" x14ac:dyDescent="0.45">
      <c r="C42" s="1071">
        <v>2022</v>
      </c>
      <c r="D42" s="1607">
        <v>47.905094210640357</v>
      </c>
    </row>
    <row r="43" spans="3:4" x14ac:dyDescent="0.45">
      <c r="C43" s="178" t="s">
        <v>6559</v>
      </c>
      <c r="D43" s="1440"/>
    </row>
    <row r="44" spans="3:4" x14ac:dyDescent="0.45">
      <c r="C44" s="845" t="s">
        <v>4895</v>
      </c>
      <c r="D44" s="1440"/>
    </row>
    <row r="45" spans="3:4" x14ac:dyDescent="0.45">
      <c r="C45" s="178" t="s">
        <v>4478</v>
      </c>
    </row>
  </sheetData>
  <mergeCells count="10">
    <mergeCell ref="A6:B6"/>
    <mergeCell ref="C6:O6"/>
    <mergeCell ref="C9:D9"/>
    <mergeCell ref="C1:D1"/>
    <mergeCell ref="A3:B3"/>
    <mergeCell ref="C3:O3"/>
    <mergeCell ref="A4:B4"/>
    <mergeCell ref="C4:O4"/>
    <mergeCell ref="A5:B5"/>
    <mergeCell ref="C5:O5"/>
  </mergeCells>
  <hyperlinks>
    <hyperlink ref="A1" location="'ODS 10.'!A1" display="REGRESAR" xr:uid="{00000000-0004-0000-2801-000000000000}"/>
    <hyperlink ref="C1:D1" location="'Metadato 10.4.1'!A1" display="VER METADATO" xr:uid="{00000000-0004-0000-2801-000001000000}"/>
  </hyperlinks>
  <pageMargins left="0.7" right="0.7" top="0.75" bottom="0.75" header="0.3" footer="0.3"/>
  <pageSetup paperSize="9" orientation="portrait" r:id="rId1"/>
  <drawing r:id="rId2"/>
</worksheet>
</file>

<file path=xl/worksheets/sheet2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1-000000000000}">
  <sheetPr codeName="Hoja292">
    <tabColor theme="0" tint="-0.499984740745262"/>
  </sheetPr>
  <dimension ref="A1:F36"/>
  <sheetViews>
    <sheetView showGridLines="0" zoomScaleNormal="100" workbookViewId="0">
      <pane ySplit="1" topLeftCell="A2" activePane="bottomLeft" state="frozen"/>
      <selection pane="bottomLeft" activeCell="B1" sqref="B1"/>
    </sheetView>
  </sheetViews>
  <sheetFormatPr baseColWidth="10" defaultColWidth="11.44140625" defaultRowHeight="17.399999999999999" x14ac:dyDescent="0.45"/>
  <cols>
    <col min="1" max="1" width="10.21875" style="178" customWidth="1"/>
    <col min="2" max="2" width="26.44140625" style="178" customWidth="1"/>
    <col min="3" max="3" width="24" style="178" customWidth="1"/>
    <col min="4" max="4" width="85.77734375" style="178" customWidth="1"/>
    <col min="5" max="5" width="11.44140625" style="178"/>
    <col min="6" max="6" width="7.21875" style="178" customWidth="1"/>
    <col min="7" max="16384" width="11.44140625" style="178"/>
  </cols>
  <sheetData>
    <row r="1" spans="2:6" x14ac:dyDescent="0.45">
      <c r="B1" s="580" t="s">
        <v>337</v>
      </c>
    </row>
    <row r="2" spans="2:6" ht="18" thickBot="1" x14ac:dyDescent="0.5"/>
    <row r="3" spans="2:6" ht="23.25" customHeight="1" thickBot="1" x14ac:dyDescent="0.5">
      <c r="B3" s="3935" t="s">
        <v>370</v>
      </c>
      <c r="C3" s="3935"/>
      <c r="D3" s="3935"/>
      <c r="F3" s="1267" t="s">
        <v>371</v>
      </c>
    </row>
    <row r="4" spans="2:6" ht="15.75" customHeight="1" x14ac:dyDescent="0.45">
      <c r="B4" s="3142" t="s">
        <v>449</v>
      </c>
      <c r="C4" s="3142"/>
      <c r="D4" s="44" t="s">
        <v>33</v>
      </c>
    </row>
    <row r="5" spans="2:6" ht="34.799999999999997" x14ac:dyDescent="0.45">
      <c r="B5" s="3142" t="s">
        <v>373</v>
      </c>
      <c r="C5" s="3142"/>
      <c r="D5" s="44" t="s">
        <v>113</v>
      </c>
    </row>
    <row r="6" spans="2:6" x14ac:dyDescent="0.45">
      <c r="B6" s="3142" t="s">
        <v>374</v>
      </c>
      <c r="C6" s="3142"/>
      <c r="D6" s="45" t="s">
        <v>166</v>
      </c>
    </row>
    <row r="7" spans="2:6" ht="15.75" customHeight="1" x14ac:dyDescent="0.45">
      <c r="B7" s="3143" t="s">
        <v>375</v>
      </c>
      <c r="C7" s="3143"/>
      <c r="D7" s="46" t="s">
        <v>4073</v>
      </c>
    </row>
    <row r="8" spans="2:6" ht="15.75" customHeight="1" x14ac:dyDescent="0.45">
      <c r="B8" s="3950" t="s">
        <v>2480</v>
      </c>
      <c r="C8" s="3950"/>
      <c r="D8" s="1266" t="s">
        <v>2605</v>
      </c>
    </row>
    <row r="10" spans="2:6" ht="23.25" customHeight="1" x14ac:dyDescent="0.45">
      <c r="B10" s="3935" t="s">
        <v>376</v>
      </c>
      <c r="C10" s="3935"/>
      <c r="D10" s="3935"/>
    </row>
    <row r="11" spans="2:6" ht="18.75" customHeight="1" x14ac:dyDescent="0.45">
      <c r="B11" s="3185" t="s">
        <v>377</v>
      </c>
      <c r="C11" s="3156"/>
      <c r="D11" s="44" t="s">
        <v>439</v>
      </c>
    </row>
    <row r="12" spans="2:6" ht="15" customHeight="1" x14ac:dyDescent="0.45">
      <c r="B12" s="3143" t="s">
        <v>379</v>
      </c>
      <c r="C12" s="3143"/>
      <c r="D12" s="661" t="s">
        <v>1749</v>
      </c>
    </row>
    <row r="13" spans="2:6" x14ac:dyDescent="0.45">
      <c r="B13" s="3142" t="s">
        <v>380</v>
      </c>
      <c r="C13" s="3142"/>
      <c r="D13" s="57" t="s">
        <v>166</v>
      </c>
    </row>
    <row r="14" spans="2:6" x14ac:dyDescent="0.45">
      <c r="B14" s="3142" t="s">
        <v>381</v>
      </c>
      <c r="C14" s="3156"/>
      <c r="D14" s="603" t="s">
        <v>18</v>
      </c>
    </row>
    <row r="15" spans="2:6" ht="174" x14ac:dyDescent="0.45">
      <c r="B15" s="3142" t="s">
        <v>382</v>
      </c>
      <c r="C15" s="3142"/>
      <c r="D15" s="83" t="s">
        <v>6283</v>
      </c>
    </row>
    <row r="16" spans="2:6" ht="45" customHeight="1" x14ac:dyDescent="0.45">
      <c r="B16" s="3142" t="s">
        <v>383</v>
      </c>
      <c r="C16" s="3142"/>
      <c r="D16" s="83"/>
    </row>
    <row r="17" spans="1:4" x14ac:dyDescent="0.45">
      <c r="B17" s="3142" t="s">
        <v>384</v>
      </c>
      <c r="C17" s="3142"/>
      <c r="D17" s="57" t="s">
        <v>450</v>
      </c>
    </row>
    <row r="18" spans="1:4" x14ac:dyDescent="0.45">
      <c r="B18" s="3143" t="s">
        <v>386</v>
      </c>
      <c r="C18" s="3143"/>
      <c r="D18" s="44"/>
    </row>
    <row r="19" spans="1:4" ht="34.799999999999997" x14ac:dyDescent="0.45">
      <c r="B19" s="3144" t="s">
        <v>387</v>
      </c>
      <c r="C19" s="3145"/>
      <c r="D19" s="57" t="s">
        <v>1750</v>
      </c>
    </row>
    <row r="20" spans="1:4" x14ac:dyDescent="0.45">
      <c r="B20" s="3142" t="s">
        <v>388</v>
      </c>
      <c r="C20" s="3142"/>
      <c r="D20" s="83" t="s">
        <v>424</v>
      </c>
    </row>
    <row r="21" spans="1:4" x14ac:dyDescent="0.45">
      <c r="B21" s="3146" t="s">
        <v>390</v>
      </c>
      <c r="C21" s="54" t="s">
        <v>391</v>
      </c>
      <c r="D21" s="44"/>
    </row>
    <row r="22" spans="1:4" x14ac:dyDescent="0.45">
      <c r="B22" s="3147"/>
      <c r="C22" s="577" t="s">
        <v>393</v>
      </c>
      <c r="D22" s="57"/>
    </row>
    <row r="23" spans="1:4" ht="15.75" customHeight="1" x14ac:dyDescent="0.45">
      <c r="B23" s="3142" t="s">
        <v>395</v>
      </c>
      <c r="C23" s="3142"/>
      <c r="D23" s="57" t="s">
        <v>427</v>
      </c>
    </row>
    <row r="24" spans="1:4" x14ac:dyDescent="0.45">
      <c r="B24" s="3142" t="s">
        <v>397</v>
      </c>
      <c r="C24" s="3142"/>
      <c r="D24" s="45" t="s">
        <v>1077</v>
      </c>
    </row>
    <row r="25" spans="1:4" x14ac:dyDescent="0.45">
      <c r="B25" s="3142" t="s">
        <v>399</v>
      </c>
      <c r="C25" s="3142"/>
      <c r="D25" s="57" t="s">
        <v>19</v>
      </c>
    </row>
    <row r="26" spans="1:4" ht="15" customHeight="1" x14ac:dyDescent="0.45">
      <c r="B26" s="3143" t="s">
        <v>401</v>
      </c>
      <c r="C26" s="3143"/>
      <c r="D26" s="45" t="s">
        <v>1507</v>
      </c>
    </row>
    <row r="27" spans="1:4" x14ac:dyDescent="0.45">
      <c r="B27" s="3149" t="s">
        <v>403</v>
      </c>
      <c r="C27" s="3150"/>
      <c r="D27" s="44"/>
    </row>
    <row r="28" spans="1:4" ht="52.2" x14ac:dyDescent="0.45">
      <c r="B28" s="578" t="s">
        <v>404</v>
      </c>
      <c r="C28" s="579"/>
      <c r="D28" s="57" t="s">
        <v>1751</v>
      </c>
    </row>
    <row r="29" spans="1:4" x14ac:dyDescent="0.45">
      <c r="B29" s="3151" t="s">
        <v>405</v>
      </c>
      <c r="C29" s="3152"/>
      <c r="D29" s="61"/>
    </row>
    <row r="30" spans="1:4" x14ac:dyDescent="0.45">
      <c r="B30" s="62"/>
      <c r="C30" s="62"/>
      <c r="D30" s="63"/>
    </row>
    <row r="31" spans="1:4" ht="23.25" customHeight="1" x14ac:dyDescent="0.45">
      <c r="A31" s="845"/>
      <c r="B31" s="3935" t="s">
        <v>406</v>
      </c>
      <c r="C31" s="3935"/>
      <c r="D31" s="3935"/>
    </row>
    <row r="32" spans="1:4" x14ac:dyDescent="0.45">
      <c r="B32" s="3149" t="s">
        <v>407</v>
      </c>
      <c r="C32" s="3150"/>
      <c r="D32" s="45" t="s">
        <v>1075</v>
      </c>
    </row>
    <row r="33" spans="2:4" x14ac:dyDescent="0.45">
      <c r="B33" s="3149" t="s">
        <v>409</v>
      </c>
      <c r="C33" s="3150"/>
      <c r="D33" s="45" t="s">
        <v>1076</v>
      </c>
    </row>
    <row r="34" spans="2:4" x14ac:dyDescent="0.45">
      <c r="B34" s="3149" t="s">
        <v>411</v>
      </c>
      <c r="C34" s="3150"/>
      <c r="D34" s="45" t="s">
        <v>1077</v>
      </c>
    </row>
    <row r="35" spans="2:4" x14ac:dyDescent="0.45">
      <c r="B35" s="3149" t="s">
        <v>413</v>
      </c>
      <c r="C35" s="3150"/>
      <c r="D35" s="45" t="s">
        <v>1078</v>
      </c>
    </row>
    <row r="36" spans="2:4" x14ac:dyDescent="0.45">
      <c r="B36" s="3149" t="s">
        <v>415</v>
      </c>
      <c r="C36" s="3150"/>
      <c r="D36" s="1378" t="s">
        <v>4476</v>
      </c>
    </row>
  </sheetData>
  <mergeCells count="30">
    <mergeCell ref="B16:C16"/>
    <mergeCell ref="B3:D3"/>
    <mergeCell ref="B4:C4"/>
    <mergeCell ref="B5:C5"/>
    <mergeCell ref="B6:C6"/>
    <mergeCell ref="B7:C7"/>
    <mergeCell ref="B10:D10"/>
    <mergeCell ref="B11:C11"/>
    <mergeCell ref="B12:C12"/>
    <mergeCell ref="B13:C13"/>
    <mergeCell ref="B14:C14"/>
    <mergeCell ref="B15:C15"/>
    <mergeCell ref="B8:C8"/>
    <mergeCell ref="B31:D31"/>
    <mergeCell ref="B17:C17"/>
    <mergeCell ref="B18:C18"/>
    <mergeCell ref="B19:C19"/>
    <mergeCell ref="B20:C20"/>
    <mergeCell ref="B21:B22"/>
    <mergeCell ref="B23:C23"/>
    <mergeCell ref="B24:C24"/>
    <mergeCell ref="B25:C25"/>
    <mergeCell ref="B26:C26"/>
    <mergeCell ref="B27:C27"/>
    <mergeCell ref="B29:C29"/>
    <mergeCell ref="B32:C32"/>
    <mergeCell ref="B33:C33"/>
    <mergeCell ref="B34:C34"/>
    <mergeCell ref="B35:C35"/>
    <mergeCell ref="B36:C36"/>
  </mergeCells>
  <dataValidations count="6">
    <dataValidation type="list" allowBlank="1" showInputMessage="1" showErrorMessage="1" sqref="D25" xr:uid="{00000000-0002-0000-2901-000000000000}">
      <formula1>Tipo_operación</formula1>
    </dataValidation>
    <dataValidation type="list" allowBlank="1" showInputMessage="1" showErrorMessage="1" sqref="D14" xr:uid="{00000000-0002-0000-2901-000001000000}">
      <formula1>Tipo_indicador</formula1>
    </dataValidation>
    <dataValidation type="list" allowBlank="1" showInputMessage="1" showErrorMessage="1" sqref="D7" xr:uid="{00000000-0002-0000-2901-000002000000}">
      <formula1>Nombre_indicador_ODS</formula1>
    </dataValidation>
    <dataValidation type="list" allowBlank="1" showInputMessage="1" showErrorMessage="1" sqref="D6" xr:uid="{00000000-0002-0000-2901-000003000000}">
      <formula1>Numero_indicador</formula1>
    </dataValidation>
    <dataValidation type="list" allowBlank="1" showInputMessage="1" showErrorMessage="1" sqref="D5" xr:uid="{00000000-0002-0000-2901-000004000000}">
      <formula1>Metas_ODS</formula1>
    </dataValidation>
    <dataValidation type="list" allowBlank="1" showInputMessage="1" showErrorMessage="1" sqref="D4" xr:uid="{00000000-0002-0000-2901-000005000000}">
      <formula1>ODS</formula1>
    </dataValidation>
  </dataValidations>
  <hyperlinks>
    <hyperlink ref="B1" location="'10.4.1'!A1" display="REGRESAR" xr:uid="{00000000-0004-0000-2901-000000000000}"/>
    <hyperlink ref="D8" r:id="rId1" xr:uid="{00000000-0004-0000-2901-000001000000}"/>
    <hyperlink ref="D36" r:id="rId2" xr:uid="{00000000-0004-0000-2901-000002000000}"/>
  </hyperlinks>
  <pageMargins left="0.7" right="0.7" top="0.75" bottom="0.75" header="0.3" footer="0.3"/>
  <pageSetup paperSize="9" orientation="portrait" r:id="rId3"/>
  <drawing r:id="rId4"/>
</worksheet>
</file>

<file path=xl/worksheets/sheet2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1-000000000000}">
  <sheetPr codeName="Hoja291">
    <tabColor theme="5"/>
  </sheetPr>
  <dimension ref="A1:P11"/>
  <sheetViews>
    <sheetView showGridLines="0" workbookViewId="0">
      <pane ySplit="1" topLeftCell="A2" activePane="bottomLeft" state="frozen"/>
      <selection pane="bottomLeft" activeCell="O14" sqref="O14"/>
    </sheetView>
  </sheetViews>
  <sheetFormatPr baseColWidth="10" defaultColWidth="11.44140625" defaultRowHeight="18.600000000000001" x14ac:dyDescent="0.45"/>
  <cols>
    <col min="1" max="1" width="15.77734375" style="1260" customWidth="1"/>
    <col min="2" max="2" width="17.6640625" style="1260" customWidth="1"/>
    <col min="3" max="3" width="7.21875" style="1260" customWidth="1"/>
    <col min="4" max="4" width="17.21875" style="1260" customWidth="1"/>
    <col min="5" max="16384" width="11.44140625" style="1260"/>
  </cols>
  <sheetData>
    <row r="1" spans="1:16" x14ac:dyDescent="0.45">
      <c r="A1" s="576" t="s">
        <v>337</v>
      </c>
      <c r="C1" s="3119" t="s">
        <v>430</v>
      </c>
      <c r="D1" s="3119"/>
    </row>
    <row r="2" spans="1:16" x14ac:dyDescent="0.45">
      <c r="A2" s="1612"/>
    </row>
    <row r="3" spans="1:16" x14ac:dyDescent="0.45">
      <c r="A3" s="3948" t="s">
        <v>339</v>
      </c>
      <c r="B3" s="3948"/>
      <c r="C3" s="3948" t="s">
        <v>1728</v>
      </c>
      <c r="D3" s="3949"/>
      <c r="E3" s="3949"/>
      <c r="F3" s="3949"/>
      <c r="G3" s="3949"/>
      <c r="H3" s="3949"/>
      <c r="I3" s="3949"/>
      <c r="J3" s="3949"/>
      <c r="K3" s="3949"/>
      <c r="L3" s="3949"/>
      <c r="M3" s="3949"/>
      <c r="N3" s="3949"/>
      <c r="O3" s="3949"/>
      <c r="P3" s="3949"/>
    </row>
    <row r="4" spans="1:16" x14ac:dyDescent="0.45">
      <c r="A4" s="3948" t="s">
        <v>340</v>
      </c>
      <c r="B4" s="3949"/>
      <c r="C4" s="3948" t="s">
        <v>113</v>
      </c>
      <c r="D4" s="3949"/>
      <c r="E4" s="3949"/>
      <c r="F4" s="3949"/>
      <c r="G4" s="3949"/>
      <c r="H4" s="3949"/>
      <c r="I4" s="3949"/>
      <c r="J4" s="3949"/>
      <c r="K4" s="3949"/>
      <c r="L4" s="3949"/>
      <c r="M4" s="3949"/>
      <c r="N4" s="3949"/>
      <c r="O4" s="3949"/>
      <c r="P4" s="3949"/>
    </row>
    <row r="5" spans="1:16" x14ac:dyDescent="0.45">
      <c r="A5" s="3948" t="s">
        <v>341</v>
      </c>
      <c r="B5" s="3949"/>
      <c r="C5" s="3948" t="s">
        <v>4242</v>
      </c>
      <c r="D5" s="3949"/>
      <c r="E5" s="3949"/>
      <c r="F5" s="3949"/>
      <c r="G5" s="3949"/>
      <c r="H5" s="3949"/>
      <c r="I5" s="3949"/>
      <c r="J5" s="3949"/>
      <c r="K5" s="3949"/>
      <c r="L5" s="3949"/>
      <c r="M5" s="3949"/>
      <c r="N5" s="3949"/>
      <c r="O5" s="3949"/>
      <c r="P5" s="3949"/>
    </row>
    <row r="6" spans="1:16" x14ac:dyDescent="0.45">
      <c r="A6" s="3948" t="s">
        <v>417</v>
      </c>
      <c r="B6" s="3949"/>
      <c r="C6" s="3948"/>
      <c r="D6" s="3949"/>
      <c r="E6" s="3949"/>
      <c r="F6" s="3949"/>
      <c r="G6" s="3949"/>
      <c r="H6" s="3949"/>
      <c r="I6" s="3949"/>
      <c r="J6" s="3949"/>
      <c r="K6" s="3949"/>
      <c r="L6" s="3949"/>
      <c r="M6" s="3949"/>
      <c r="N6" s="3949"/>
      <c r="O6" s="3949"/>
      <c r="P6" s="3949"/>
    </row>
    <row r="7" spans="1:16" s="1475" customFormat="1" x14ac:dyDescent="0.45">
      <c r="C7" s="1684"/>
      <c r="D7" s="1684"/>
      <c r="E7" s="941"/>
    </row>
    <row r="8" spans="1:16" s="1475" customFormat="1" x14ac:dyDescent="0.45">
      <c r="C8" s="1684"/>
      <c r="D8" s="1684"/>
      <c r="E8" s="941"/>
    </row>
    <row r="10" spans="1:16" x14ac:dyDescent="0.45">
      <c r="C10" s="3203" t="s">
        <v>455</v>
      </c>
      <c r="D10" s="3203"/>
      <c r="E10" s="3203"/>
      <c r="F10" s="3203"/>
      <c r="G10" s="3203"/>
      <c r="H10" s="3203"/>
      <c r="I10" s="3203"/>
      <c r="J10" s="3203"/>
      <c r="K10" s="3203"/>
      <c r="L10" s="3203"/>
      <c r="M10" s="3203"/>
      <c r="N10" s="3203"/>
      <c r="O10" s="3203"/>
      <c r="P10" s="3203"/>
    </row>
    <row r="11" spans="1:16" x14ac:dyDescent="0.45">
      <c r="C11" s="3203"/>
      <c r="D11" s="3203"/>
      <c r="E11" s="3203"/>
      <c r="F11" s="3203"/>
      <c r="G11" s="3203"/>
      <c r="H11" s="3203"/>
      <c r="I11" s="3203"/>
      <c r="J11" s="3203"/>
      <c r="K11" s="3203"/>
      <c r="L11" s="3203"/>
      <c r="M11" s="3203"/>
      <c r="N11" s="3203"/>
      <c r="O11" s="3203"/>
      <c r="P11" s="3203"/>
    </row>
  </sheetData>
  <mergeCells count="10">
    <mergeCell ref="C10:P11"/>
    <mergeCell ref="A6:B6"/>
    <mergeCell ref="C6:P6"/>
    <mergeCell ref="C1:D1"/>
    <mergeCell ref="A3:B3"/>
    <mergeCell ref="C3:P3"/>
    <mergeCell ref="A4:B4"/>
    <mergeCell ref="C4:P4"/>
    <mergeCell ref="A5:B5"/>
    <mergeCell ref="C5:P5"/>
  </mergeCells>
  <hyperlinks>
    <hyperlink ref="A1" location="'ODS 10.'!A1" display="REGRESAR" xr:uid="{00000000-0004-0000-2A01-000000000000}"/>
    <hyperlink ref="C1:D1" location="'Metadato 10.4.2'!A1" display="VER METADATO" xr:uid="{00000000-0004-0000-2A01-000001000000}"/>
  </hyperlink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tabColor rgb="FFE5243B"/>
  </sheetPr>
  <dimension ref="A1:E17"/>
  <sheetViews>
    <sheetView showGridLines="0" workbookViewId="0">
      <pane ySplit="4" topLeftCell="A5" activePane="bottomLeft" state="frozen"/>
      <selection activeCell="I38" sqref="I38"/>
      <selection pane="bottomLeft" sqref="A1:B1"/>
    </sheetView>
  </sheetViews>
  <sheetFormatPr baseColWidth="10" defaultRowHeight="17.399999999999999" x14ac:dyDescent="0.45"/>
  <cols>
    <col min="1" max="2" width="11.44140625" style="22" customWidth="1"/>
    <col min="3" max="3" width="69" style="68" customWidth="1"/>
    <col min="4" max="4" width="14" style="70" customWidth="1"/>
    <col min="5" max="5" width="79.5546875" style="22" customWidth="1"/>
    <col min="6" max="16384" width="11.5546875" style="22"/>
  </cols>
  <sheetData>
    <row r="1" spans="1:5" ht="18.600000000000001" x14ac:dyDescent="0.45">
      <c r="A1" s="3108" t="s">
        <v>320</v>
      </c>
      <c r="B1" s="3108"/>
    </row>
    <row r="3" spans="1:5" ht="52.5" customHeight="1" x14ac:dyDescent="0.45">
      <c r="A3" s="65"/>
      <c r="B3" s="65"/>
      <c r="C3" s="3109" t="s">
        <v>321</v>
      </c>
      <c r="D3" s="3109"/>
      <c r="E3" s="3109"/>
    </row>
    <row r="4" spans="1:5" s="71" customFormat="1" ht="55.2" customHeight="1" x14ac:dyDescent="0.3">
      <c r="C4" s="465" t="s">
        <v>322</v>
      </c>
      <c r="D4" s="466" t="s">
        <v>323</v>
      </c>
      <c r="E4" s="466" t="s">
        <v>324</v>
      </c>
    </row>
    <row r="5" spans="1:5" s="24" customFormat="1" ht="74.400000000000006" x14ac:dyDescent="0.3">
      <c r="C5" s="461" t="s">
        <v>8</v>
      </c>
      <c r="D5" s="452" t="s">
        <v>325</v>
      </c>
      <c r="E5" s="462" t="s">
        <v>3937</v>
      </c>
    </row>
    <row r="6" spans="1:5" s="24" customFormat="1" ht="45" customHeight="1" x14ac:dyDescent="0.3">
      <c r="C6" s="3106" t="s">
        <v>13</v>
      </c>
      <c r="D6" s="452" t="s">
        <v>326</v>
      </c>
      <c r="E6" s="462" t="s">
        <v>3938</v>
      </c>
    </row>
    <row r="7" spans="1:5" s="24" customFormat="1" ht="55.2" customHeight="1" x14ac:dyDescent="0.3">
      <c r="C7" s="3107"/>
      <c r="D7" s="452" t="s">
        <v>327</v>
      </c>
      <c r="E7" s="462" t="s">
        <v>3939</v>
      </c>
    </row>
    <row r="8" spans="1:5" s="24" customFormat="1" ht="78" customHeight="1" x14ac:dyDescent="0.3">
      <c r="C8" s="461" t="s">
        <v>17</v>
      </c>
      <c r="D8" s="452" t="s">
        <v>328</v>
      </c>
      <c r="E8" s="462" t="s">
        <v>4220</v>
      </c>
    </row>
    <row r="9" spans="1:5" s="24" customFormat="1" ht="48" customHeight="1" x14ac:dyDescent="0.3">
      <c r="C9" s="3106" t="s">
        <v>21</v>
      </c>
      <c r="D9" s="452" t="s">
        <v>329</v>
      </c>
      <c r="E9" s="462" t="s">
        <v>3941</v>
      </c>
    </row>
    <row r="10" spans="1:5" s="24" customFormat="1" ht="64.8" customHeight="1" x14ac:dyDescent="0.3">
      <c r="C10" s="3107"/>
      <c r="D10" s="453" t="s">
        <v>29</v>
      </c>
      <c r="E10" s="463" t="s">
        <v>3942</v>
      </c>
    </row>
    <row r="11" spans="1:5" s="24" customFormat="1" ht="47.25" customHeight="1" x14ac:dyDescent="0.3">
      <c r="C11" s="3106" t="s">
        <v>24</v>
      </c>
      <c r="D11" s="452" t="s">
        <v>330</v>
      </c>
      <c r="E11" s="462" t="s">
        <v>3943</v>
      </c>
    </row>
    <row r="12" spans="1:5" s="24" customFormat="1" ht="47.25" customHeight="1" x14ac:dyDescent="0.3">
      <c r="C12" s="3110"/>
      <c r="D12" s="452" t="s">
        <v>331</v>
      </c>
      <c r="E12" s="462" t="s">
        <v>3944</v>
      </c>
    </row>
    <row r="13" spans="1:5" s="24" customFormat="1" ht="61.2" customHeight="1" x14ac:dyDescent="0.3">
      <c r="C13" s="3110"/>
      <c r="D13" s="453" t="s">
        <v>332</v>
      </c>
      <c r="E13" s="463" t="s">
        <v>3945</v>
      </c>
    </row>
    <row r="14" spans="1:5" s="24" customFormat="1" ht="62.4" customHeight="1" x14ac:dyDescent="0.3">
      <c r="C14" s="3107"/>
      <c r="D14" s="452" t="s">
        <v>333</v>
      </c>
      <c r="E14" s="462" t="s">
        <v>3946</v>
      </c>
    </row>
    <row r="15" spans="1:5" s="24" customFormat="1" ht="54.75" customHeight="1" x14ac:dyDescent="0.3">
      <c r="C15" s="3106" t="s">
        <v>26</v>
      </c>
      <c r="D15" s="453" t="s">
        <v>334</v>
      </c>
      <c r="E15" s="463" t="s">
        <v>3947</v>
      </c>
    </row>
    <row r="16" spans="1:5" s="24" customFormat="1" ht="57" customHeight="1" x14ac:dyDescent="0.3">
      <c r="C16" s="3107"/>
      <c r="D16" s="452" t="s">
        <v>335</v>
      </c>
      <c r="E16" s="462" t="s">
        <v>3948</v>
      </c>
    </row>
    <row r="17" spans="3:5" s="24" customFormat="1" ht="78.599999999999994" customHeight="1" x14ac:dyDescent="0.3">
      <c r="C17" s="461" t="s">
        <v>28</v>
      </c>
      <c r="D17" s="453" t="s">
        <v>336</v>
      </c>
      <c r="E17" s="463" t="s">
        <v>3949</v>
      </c>
    </row>
  </sheetData>
  <mergeCells count="6">
    <mergeCell ref="C15:C16"/>
    <mergeCell ref="A1:B1"/>
    <mergeCell ref="C3:E3"/>
    <mergeCell ref="C6:C7"/>
    <mergeCell ref="C9:C10"/>
    <mergeCell ref="C11:C14"/>
  </mergeCells>
  <hyperlinks>
    <hyperlink ref="A1" location="Objetivos!A1" display="REGRESAR A INICIO" xr:uid="{00000000-0004-0000-0200-000000000000}"/>
    <hyperlink ref="A1:B1" location="'Lista de Objetivos'!A1" display="REGRESAR A INICIO" xr:uid="{00000000-0004-0000-0200-000001000000}"/>
    <hyperlink ref="D5" location="'1.1.1'!A1" display="1.1.1" xr:uid="{00000000-0004-0000-0200-000002000000}"/>
    <hyperlink ref="E5" location="'1.1.1'!A1" display="1.1.1 Proporción de la población que vive por debajo del umbral internacional de pobreza, desglosada por sexo, edad, situación laboral y ubicación geográfica (urbana o rural)" xr:uid="{00000000-0004-0000-0200-000003000000}"/>
    <hyperlink ref="D6" location="'1.2.1'!A1" display="1.2.1" xr:uid="{00000000-0004-0000-0200-000004000000}"/>
    <hyperlink ref="E6" location="'1.2.1'!A1" display="1.2.1 Proporción de la población que vive por debajo del umbral nacional de pobreza, desglosada por sexo y edad" xr:uid="{00000000-0004-0000-0200-000005000000}"/>
    <hyperlink ref="D7" location="'1.2.2'!A1" display="1.2.2" xr:uid="{00000000-0004-0000-0200-000006000000}"/>
    <hyperlink ref="E7" location="'1.2.2'!A1" display="1.2.2 Proporción de hombres, mujeres y niños de todas las edades que viven en la pobreza, en todas sus dimensiones, con arreglo a las definiciones nacionales" xr:uid="{00000000-0004-0000-0200-000007000000}"/>
    <hyperlink ref="D8" location="'1.3.1'!A1" display="1.3.1" xr:uid="{00000000-0004-0000-0200-000008000000}"/>
    <hyperlink ref="E8" location="'1.3.1'!A1" display="1.3.1 Proporción de la población cubierta por sistemas o niveles mínimos de protección social, desglosada por sexo, distinguiendo entre los niños, los desempleados, los ancianos, las personas con discapacidad, las mujeres embarazadas, los recién nacidos, " xr:uid="{00000000-0004-0000-0200-000009000000}"/>
    <hyperlink ref="D9" location="'1.4.1'!A1" display="1.4.1" xr:uid="{00000000-0004-0000-0200-00000A000000}"/>
    <hyperlink ref="E9" location="'1.4.1'!A1" display="1.4.1 Proporción de la población que vive en hogares con acceso a los servicios básicos" xr:uid="{00000000-0004-0000-0200-00000B000000}"/>
    <hyperlink ref="D10" location="'1.4.2'!A1" display="1.4.2 " xr:uid="{00000000-0004-0000-0200-00000C000000}"/>
    <hyperlink ref="E10" location="'1.4.2'!A1" display="1.4.2 Proporción del total de la población adulta con derechos seguros de tenencia de la tierra: a) que posee documentación reconocida legalmente al respecto y b) considera seguros sus derechos, desglosada por sexo y tipo de tenencia" xr:uid="{00000000-0004-0000-0200-00000D000000}"/>
    <hyperlink ref="D11" location="'1.5.1'!A1" display="1.5.1" xr:uid="{00000000-0004-0000-0200-00000E000000}"/>
    <hyperlink ref="E11" location="'1.5.1'!A1" display="1.5.1 Número de personas muertas, desaparecidas y afectadas directamente atribuido a desastres por cada 100.000 habitantes" xr:uid="{00000000-0004-0000-0200-00000F000000}"/>
    <hyperlink ref="D12" location="'1.5.2'!A1" display="1.5.2" xr:uid="{00000000-0004-0000-0200-000010000000}"/>
    <hyperlink ref="E12" location="'1.5.2'!A1" display="1.5.2 Pérdidas económicas directas atribuidas a los desastres en relación con el producto interno bruto (PIB) mundial" xr:uid="{00000000-0004-0000-0200-000011000000}"/>
    <hyperlink ref="D13" location="'1.5.3'!A1" display="1.5.3" xr:uid="{00000000-0004-0000-0200-000012000000}"/>
    <hyperlink ref="E13" location="'1.5.3'!A1" display="1.5.3 Número de países que adoptan y aplican estrategias nacionales de reducción del riesgo de desastres en consonancia con el Marco de Sendái para la Reducción del Riesgo de Desastres 2015‑2030" xr:uid="{00000000-0004-0000-0200-000013000000}"/>
    <hyperlink ref="D14" location="'1.5.4'!A1" display="1.5.4" xr:uid="{00000000-0004-0000-0200-000014000000}"/>
    <hyperlink ref="E14" location="'1.5.4'!A1" display="1.5.4 Proporción de gobiernos locales que adoptan y aplican estrategias locales de reducción del riesgo de desastres en consonancia con las estrategias nacionales de reducción del riesgo de desastres" xr:uid="{00000000-0004-0000-0200-000015000000}"/>
    <hyperlink ref="D15" location="'1.a.1'!A1" display="1.a.1" xr:uid="{00000000-0004-0000-0200-000016000000}"/>
    <hyperlink ref="E15" location="'1.a.1'!A1" display="1.a.1 Total de las subvenciones de asistencia oficial para el desarrollo de todos los donantes que se centran en la reducción de la pobreza como porcentaje del ingreso nacional bruto del país receptor" xr:uid="{00000000-0004-0000-0200-000017000000}"/>
    <hyperlink ref="D16" location="'1.a.2'!A1" display="1.a.2" xr:uid="{00000000-0004-0000-0200-000018000000}"/>
    <hyperlink ref="E16" location="'1.a.2'!A1" display="1.a.2 Proporción del gasto público total que se dedica a servicios esenciales (educación, salud y protección social)" xr:uid="{00000000-0004-0000-0200-000019000000}"/>
    <hyperlink ref="D17" location="'1.b.1'!A1" display="1.b.1" xr:uid="{00000000-0004-0000-0200-00001A000000}"/>
    <hyperlink ref="E17" location="'1.b.1'!A1" display="1.b.1 Gasto público social en favor de los pobres" xr:uid="{00000000-0004-0000-0200-00001B000000}"/>
  </hyperlinks>
  <pageMargins left="0.7" right="0.7" top="0.75" bottom="0.75" header="0.3" footer="0.3"/>
  <pageSetup paperSize="9"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Hoja32">
    <tabColor rgb="FFDDA63A"/>
  </sheetPr>
  <dimension ref="A1:E18"/>
  <sheetViews>
    <sheetView showGridLines="0" workbookViewId="0">
      <pane ySplit="4" topLeftCell="A5" activePane="bottomLeft" state="frozen"/>
      <selection activeCell="I38" sqref="I38"/>
      <selection pane="bottomLeft" sqref="A1:B1"/>
    </sheetView>
  </sheetViews>
  <sheetFormatPr baseColWidth="10" defaultRowHeight="17.399999999999999" x14ac:dyDescent="0.45"/>
  <cols>
    <col min="1" max="1" width="11.21875" style="22" customWidth="1"/>
    <col min="2" max="2" width="11.44140625" style="22" customWidth="1"/>
    <col min="3" max="3" width="68.44140625" style="72" customWidth="1"/>
    <col min="4" max="4" width="13.77734375" style="65" customWidth="1"/>
    <col min="5" max="5" width="81.21875" style="65" customWidth="1"/>
    <col min="6" max="16384" width="11.5546875" style="22"/>
  </cols>
  <sheetData>
    <row r="1" spans="1:5" ht="18.600000000000001" x14ac:dyDescent="0.45">
      <c r="A1" s="3108" t="s">
        <v>320</v>
      </c>
      <c r="B1" s="3108"/>
    </row>
    <row r="3" spans="1:5" ht="60.6" customHeight="1" x14ac:dyDescent="0.45">
      <c r="A3" s="65"/>
      <c r="B3" s="65"/>
      <c r="C3" s="3207" t="s">
        <v>12</v>
      </c>
      <c r="D3" s="3207"/>
      <c r="E3" s="3207"/>
    </row>
    <row r="4" spans="1:5" s="66" customFormat="1" ht="46.2" customHeight="1" x14ac:dyDescent="0.45">
      <c r="C4" s="466" t="s">
        <v>322</v>
      </c>
      <c r="D4" s="466" t="s">
        <v>323</v>
      </c>
      <c r="E4" s="466" t="s">
        <v>324</v>
      </c>
    </row>
    <row r="5" spans="1:5" s="68" customFormat="1" ht="18.600000000000001" x14ac:dyDescent="0.3">
      <c r="C5" s="3106" t="s">
        <v>31</v>
      </c>
      <c r="D5" s="452" t="s">
        <v>528</v>
      </c>
      <c r="E5" s="462" t="s">
        <v>541</v>
      </c>
    </row>
    <row r="6" spans="1:5" s="68" customFormat="1" ht="37.200000000000003" x14ac:dyDescent="0.3">
      <c r="C6" s="3107"/>
      <c r="D6" s="452" t="s">
        <v>529</v>
      </c>
      <c r="E6" s="462" t="s">
        <v>3950</v>
      </c>
    </row>
    <row r="7" spans="1:5" s="68" customFormat="1" ht="55.8" x14ac:dyDescent="0.3">
      <c r="C7" s="3106" t="s">
        <v>3951</v>
      </c>
      <c r="D7" s="452" t="s">
        <v>530</v>
      </c>
      <c r="E7" s="462" t="s">
        <v>3952</v>
      </c>
    </row>
    <row r="8" spans="1:5" s="68" customFormat="1" ht="55.8" x14ac:dyDescent="0.3">
      <c r="C8" s="3110"/>
      <c r="D8" s="452" t="s">
        <v>531</v>
      </c>
      <c r="E8" s="462" t="s">
        <v>3953</v>
      </c>
    </row>
    <row r="9" spans="1:5" s="68" customFormat="1" ht="36.75" customHeight="1" x14ac:dyDescent="0.3">
      <c r="C9" s="3107"/>
      <c r="D9" s="453" t="s">
        <v>3954</v>
      </c>
      <c r="E9" s="463" t="s">
        <v>3955</v>
      </c>
    </row>
    <row r="10" spans="1:5" s="68" customFormat="1" ht="37.200000000000003" x14ac:dyDescent="0.3">
      <c r="C10" s="3106" t="s">
        <v>566</v>
      </c>
      <c r="D10" s="453" t="s">
        <v>532</v>
      </c>
      <c r="E10" s="463" t="s">
        <v>3956</v>
      </c>
    </row>
    <row r="11" spans="1:5" s="68" customFormat="1" ht="37.200000000000003" x14ac:dyDescent="0.3">
      <c r="C11" s="3107"/>
      <c r="D11" s="452" t="s">
        <v>533</v>
      </c>
      <c r="E11" s="462" t="s">
        <v>3957</v>
      </c>
    </row>
    <row r="12" spans="1:5" s="68" customFormat="1" ht="130.19999999999999" x14ac:dyDescent="0.3">
      <c r="C12" s="461" t="s">
        <v>37</v>
      </c>
      <c r="D12" s="453" t="s">
        <v>534</v>
      </c>
      <c r="E12" s="463" t="s">
        <v>3958</v>
      </c>
    </row>
    <row r="13" spans="1:5" s="68" customFormat="1" ht="67.5" customHeight="1" x14ac:dyDescent="0.3">
      <c r="C13" s="3106" t="s">
        <v>39</v>
      </c>
      <c r="D13" s="453" t="s">
        <v>535</v>
      </c>
      <c r="E13" s="463" t="s">
        <v>3959</v>
      </c>
    </row>
    <row r="14" spans="1:5" s="68" customFormat="1" ht="54" customHeight="1" x14ac:dyDescent="0.3">
      <c r="C14" s="3107"/>
      <c r="D14" s="453" t="s">
        <v>536</v>
      </c>
      <c r="E14" s="463" t="s">
        <v>3960</v>
      </c>
    </row>
    <row r="15" spans="1:5" s="68" customFormat="1" ht="38.25" customHeight="1" x14ac:dyDescent="0.3">
      <c r="C15" s="3106" t="s">
        <v>41</v>
      </c>
      <c r="D15" s="452" t="s">
        <v>537</v>
      </c>
      <c r="E15" s="462" t="s">
        <v>3961</v>
      </c>
    </row>
    <row r="16" spans="1:5" s="68" customFormat="1" ht="49.5" customHeight="1" x14ac:dyDescent="0.3">
      <c r="C16" s="3107"/>
      <c r="D16" s="453" t="s">
        <v>538</v>
      </c>
      <c r="E16" s="463" t="s">
        <v>3962</v>
      </c>
    </row>
    <row r="17" spans="3:5" s="68" customFormat="1" ht="93" x14ac:dyDescent="0.3">
      <c r="C17" s="461" t="s">
        <v>43</v>
      </c>
      <c r="D17" s="453" t="s">
        <v>539</v>
      </c>
      <c r="E17" s="463" t="s">
        <v>3963</v>
      </c>
    </row>
    <row r="18" spans="3:5" ht="93" x14ac:dyDescent="0.45">
      <c r="C18" s="461" t="s">
        <v>45</v>
      </c>
      <c r="D18" s="453" t="s">
        <v>540</v>
      </c>
      <c r="E18" s="463" t="s">
        <v>3964</v>
      </c>
    </row>
  </sheetData>
  <mergeCells count="7">
    <mergeCell ref="C13:C14"/>
    <mergeCell ref="C15:C16"/>
    <mergeCell ref="A1:B1"/>
    <mergeCell ref="C3:E3"/>
    <mergeCell ref="C5:C6"/>
    <mergeCell ref="C7:C9"/>
    <mergeCell ref="C10:C11"/>
  </mergeCells>
  <hyperlinks>
    <hyperlink ref="A1" location="Objetivos!A1" display="REGRESAR A INICIO" xr:uid="{00000000-0004-0000-1D00-000000000000}"/>
    <hyperlink ref="A1:B1" location="'Lista de Objetivos'!A1" display="REGRESAR A INICIO" xr:uid="{00000000-0004-0000-1D00-000001000000}"/>
    <hyperlink ref="D5" location="'2.1.1'!A1" display="2.1.1" xr:uid="{00000000-0004-0000-1D00-000002000000}"/>
    <hyperlink ref="E5" location="'2.1.1'!A1" display="2.1.1 Prevalencia de la subalimentación" xr:uid="{00000000-0004-0000-1D00-000003000000}"/>
    <hyperlink ref="D6" location="'2.1.2'!A1" display="2.1.2" xr:uid="{00000000-0004-0000-1D00-000004000000}"/>
    <hyperlink ref="E6" location="'2.1.2'!A1" display="2.1.2 Prevalencia de la inseguridad alimentaria moderada o grave entre la población, según la escala de experiencia de inseguridad alimentaria" xr:uid="{00000000-0004-0000-1D00-000005000000}"/>
    <hyperlink ref="D7" location="'2.2.1'!A1" display="2.2.1" xr:uid="{00000000-0004-0000-1D00-000006000000}"/>
    <hyperlink ref="E7" location="'2.2.1'!A1" display="2.2.1 Prevalencia del retraso del crecimiento (estatura para la edad, desviación típica &lt; -2 de la mediana de los patrones de crecimiento infantil de la Organización Mundial de la Salud (OMS)) entre los niños menores de 5 años" xr:uid="{00000000-0004-0000-1D00-000007000000}"/>
    <hyperlink ref="D8" location="'2.2.2'!A1" display="2.2.2" xr:uid="{00000000-0004-0000-1D00-000008000000}"/>
    <hyperlink ref="E8" location="'2.2.2'!A1" display="2.2.2 Prevalencia de la malnutrición (peso para la estatura, desviación típica &gt; +2 o &lt; -2 de la mediana de los patrones de crecimiento infantil de la OMS) entre los niños menores de 5 años, desglosada por tipo (emaciación y sobrepeso)" xr:uid="{00000000-0004-0000-1D00-000009000000}"/>
    <hyperlink ref="D9" location="'2.2.3'!A1" display="2.2.3" xr:uid="{00000000-0004-0000-1D00-00000A000000}"/>
    <hyperlink ref="E9" location="'2.2.3'!A1" display="2.2.3 _x0009_Prevalencia de la anemia en las mujeres de entre 15 y 49 años, desglosada por embarazo (porcentaje)" xr:uid="{00000000-0004-0000-1D00-00000B000000}"/>
    <hyperlink ref="D10" location="'2.3.1'!A1" display="2.3.1" xr:uid="{00000000-0004-0000-1D00-00000C000000}"/>
    <hyperlink ref="E10" location="'2.3.1'!A1" display="2.3.1 Volumen de producción por unidad de trabajo desglosado por tamaño y tipo de explotación (agropecuaria/ganadera/forestal)" xr:uid="{00000000-0004-0000-1D00-00000D000000}"/>
    <hyperlink ref="D11" location="'2.3.2'!A1" display="2.3.2" xr:uid="{00000000-0004-0000-1D00-00000E000000}"/>
    <hyperlink ref="E11" location="'2.3.2'!A1" display="2.3.2 Media de ingresos de los productores de alimentos en pequeña escala, desglosada por sexo y condición indígena" xr:uid="{00000000-0004-0000-1D00-00000F000000}"/>
    <hyperlink ref="D12" location="'2.4.1'!A1" display="2.4.1" xr:uid="{00000000-0004-0000-1D00-000010000000}"/>
    <hyperlink ref="E12" location="'2.4.1'!A1" display="2.4.1 Proporción de la superficie agrícola en que se practica una agricultura productiva y sostenible" xr:uid="{00000000-0004-0000-1D00-000011000000}"/>
    <hyperlink ref="D13" location="'2.5.1'!A1" display="2.5.1" xr:uid="{00000000-0004-0000-1D00-000012000000}"/>
    <hyperlink ref="E13" location="'2.5.1'!A1" display="2.5.1 Número de recursos genéticos vegetales y animales para la alimentación y la agricultura preservados en instalaciones de conservación a medio y largo plazo" xr:uid="{00000000-0004-0000-1D00-000013000000}"/>
    <hyperlink ref="D14" location="'2.5.2'!A1" display="2.5.2" xr:uid="{00000000-0004-0000-1D00-000014000000}"/>
    <hyperlink ref="E14" location="'2.5.2'!A1" display="2.5.2 Proporción de razas y variedades locales consideradas en riesgo de extinción" xr:uid="{00000000-0004-0000-1D00-000015000000}"/>
    <hyperlink ref="D15" location="'2.a.1'!A1" display="2.a.1" xr:uid="{00000000-0004-0000-1D00-000016000000}"/>
    <hyperlink ref="E15" location="'2.a.1'!A1" display="2.a.1 Índice de orientación agrícola para el gasto público" xr:uid="{00000000-0004-0000-1D00-000017000000}"/>
    <hyperlink ref="D16" location="'2.a.2'!A1" display="2.a.2" xr:uid="{00000000-0004-0000-1D00-000018000000}"/>
    <hyperlink ref="E16" location="'2.a.2'!A1" display="2.a.2 Total de corrientes oficiales de recursos (asistencia oficial para el desarrollo más otras corrientes oficiales) destinado al sector agrícola" xr:uid="{00000000-0004-0000-1D00-000019000000}"/>
    <hyperlink ref="D17" location="'2.b.1'!A1" display="2.b.1" xr:uid="{00000000-0004-0000-1D00-00001A000000}"/>
    <hyperlink ref="E17" location="'2.b.1'!A1" display="2.b.1 Subsidios a la exportación de productos agropecuarios" xr:uid="{00000000-0004-0000-1D00-00001B000000}"/>
    <hyperlink ref="D18" location="'2.c.1'!A1" display="2.c.1" xr:uid="{00000000-0004-0000-1D00-00001C000000}"/>
    <hyperlink ref="E18" location="'2.c.1'!A1" display="2.c.1 Indicador de anomalías en los precios de los alimentos" xr:uid="{00000000-0004-0000-1D00-00001D000000}"/>
  </hyperlinks>
  <pageMargins left="0.7" right="0.7" top="0.75" bottom="0.75" header="0.3" footer="0.3"/>
  <pageSetup paperSize="9" orientation="portrait" r:id="rId1"/>
  <drawing r:id="rId2"/>
</worksheet>
</file>

<file path=xl/worksheets/sheet3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1-000000000000}">
  <sheetPr codeName="Hoja381">
    <tabColor theme="0" tint="-0.499984740745262"/>
  </sheetPr>
  <dimension ref="A1:F36"/>
  <sheetViews>
    <sheetView showGridLines="0" zoomScaleNormal="100" workbookViewId="0">
      <pane ySplit="1" topLeftCell="A2" activePane="bottomLeft" state="frozen"/>
      <selection pane="bottomLeft" activeCell="D16" sqref="D16"/>
    </sheetView>
  </sheetViews>
  <sheetFormatPr baseColWidth="10" defaultColWidth="11.44140625" defaultRowHeight="17.399999999999999" x14ac:dyDescent="0.45"/>
  <cols>
    <col min="1" max="1" width="10.21875" style="178" customWidth="1"/>
    <col min="2" max="2" width="26.44140625" style="178" customWidth="1"/>
    <col min="3" max="3" width="24" style="178" customWidth="1"/>
    <col min="4" max="4" width="85.77734375" style="178" customWidth="1"/>
    <col min="5" max="5" width="11.44140625" style="178"/>
    <col min="6" max="6" width="7.21875" style="178" customWidth="1"/>
    <col min="7" max="16384" width="11.44140625" style="178"/>
  </cols>
  <sheetData>
    <row r="1" spans="2:6" x14ac:dyDescent="0.45">
      <c r="B1" s="580" t="s">
        <v>337</v>
      </c>
    </row>
    <row r="2" spans="2:6" ht="18" thickBot="1" x14ac:dyDescent="0.5"/>
    <row r="3" spans="2:6" ht="23.25" customHeight="1" thickBot="1" x14ac:dyDescent="0.5">
      <c r="B3" s="3935" t="s">
        <v>370</v>
      </c>
      <c r="C3" s="3935"/>
      <c r="D3" s="3935"/>
      <c r="F3" s="1267" t="s">
        <v>371</v>
      </c>
    </row>
    <row r="4" spans="2:6" ht="15.75" customHeight="1" x14ac:dyDescent="0.45">
      <c r="B4" s="3142" t="s">
        <v>449</v>
      </c>
      <c r="C4" s="3142"/>
      <c r="D4" s="44" t="s">
        <v>33</v>
      </c>
    </row>
    <row r="5" spans="2:6" ht="34.799999999999997" x14ac:dyDescent="0.45">
      <c r="B5" s="3142" t="s">
        <v>373</v>
      </c>
      <c r="C5" s="3142"/>
      <c r="D5" s="44" t="s">
        <v>113</v>
      </c>
    </row>
    <row r="6" spans="2:6" x14ac:dyDescent="0.45">
      <c r="B6" s="3142" t="s">
        <v>374</v>
      </c>
      <c r="C6" s="3142"/>
      <c r="D6" s="45" t="s">
        <v>4074</v>
      </c>
    </row>
    <row r="7" spans="2:6" ht="15.75" customHeight="1" x14ac:dyDescent="0.45">
      <c r="B7" s="3143" t="s">
        <v>375</v>
      </c>
      <c r="C7" s="3143"/>
      <c r="D7" s="46" t="s">
        <v>4214</v>
      </c>
    </row>
    <row r="8" spans="2:6" ht="15.75" customHeight="1" x14ac:dyDescent="0.45">
      <c r="B8" s="3950" t="s">
        <v>2480</v>
      </c>
      <c r="C8" s="3950"/>
      <c r="D8" s="1266"/>
    </row>
    <row r="10" spans="2:6" ht="23.25" customHeight="1" x14ac:dyDescent="0.45">
      <c r="B10" s="3935" t="s">
        <v>376</v>
      </c>
      <c r="C10" s="3935"/>
      <c r="D10" s="3935"/>
    </row>
    <row r="11" spans="2:6" ht="18.75" customHeight="1" x14ac:dyDescent="0.45">
      <c r="B11" s="3185" t="s">
        <v>377</v>
      </c>
      <c r="C11" s="3156"/>
      <c r="D11" s="44"/>
    </row>
    <row r="12" spans="2:6" ht="15" customHeight="1" x14ac:dyDescent="0.45">
      <c r="B12" s="3143" t="s">
        <v>379</v>
      </c>
      <c r="C12" s="3143"/>
      <c r="D12" s="661"/>
    </row>
    <row r="13" spans="2:6" x14ac:dyDescent="0.45">
      <c r="B13" s="3142" t="s">
        <v>380</v>
      </c>
      <c r="C13" s="3142"/>
      <c r="D13" s="57"/>
    </row>
    <row r="14" spans="2:6" x14ac:dyDescent="0.45">
      <c r="B14" s="3142" t="s">
        <v>381</v>
      </c>
      <c r="C14" s="3156"/>
      <c r="D14" s="603"/>
    </row>
    <row r="15" spans="2:6" x14ac:dyDescent="0.45">
      <c r="B15" s="3142" t="s">
        <v>382</v>
      </c>
      <c r="C15" s="3142"/>
      <c r="D15" s="83"/>
    </row>
    <row r="16" spans="2:6" ht="45" customHeight="1" x14ac:dyDescent="0.45">
      <c r="B16" s="3142" t="s">
        <v>383</v>
      </c>
      <c r="C16" s="3142"/>
      <c r="D16" s="83"/>
    </row>
    <row r="17" spans="1:4" x14ac:dyDescent="0.45">
      <c r="B17" s="3142" t="s">
        <v>384</v>
      </c>
      <c r="C17" s="3142"/>
      <c r="D17" s="57"/>
    </row>
    <row r="18" spans="1:4" x14ac:dyDescent="0.45">
      <c r="B18" s="3143" t="s">
        <v>386</v>
      </c>
      <c r="C18" s="3143"/>
      <c r="D18" s="44"/>
    </row>
    <row r="19" spans="1:4" x14ac:dyDescent="0.45">
      <c r="B19" s="3144" t="s">
        <v>387</v>
      </c>
      <c r="C19" s="3145"/>
      <c r="D19" s="57"/>
    </row>
    <row r="20" spans="1:4" x14ac:dyDescent="0.45">
      <c r="B20" s="3142" t="s">
        <v>388</v>
      </c>
      <c r="C20" s="3142"/>
      <c r="D20" s="83"/>
    </row>
    <row r="21" spans="1:4" x14ac:dyDescent="0.45">
      <c r="B21" s="3146" t="s">
        <v>390</v>
      </c>
      <c r="C21" s="54" t="s">
        <v>391</v>
      </c>
      <c r="D21" s="44"/>
    </row>
    <row r="22" spans="1:4" x14ac:dyDescent="0.45">
      <c r="B22" s="3147"/>
      <c r="C22" s="577" t="s">
        <v>393</v>
      </c>
      <c r="D22" s="57"/>
    </row>
    <row r="23" spans="1:4" ht="15.75" customHeight="1" x14ac:dyDescent="0.45">
      <c r="B23" s="3142" t="s">
        <v>395</v>
      </c>
      <c r="C23" s="3142"/>
      <c r="D23" s="57"/>
    </row>
    <row r="24" spans="1:4" x14ac:dyDescent="0.45">
      <c r="B24" s="3142" t="s">
        <v>397</v>
      </c>
      <c r="C24" s="3142"/>
      <c r="D24" s="45"/>
    </row>
    <row r="25" spans="1:4" x14ac:dyDescent="0.45">
      <c r="B25" s="3142" t="s">
        <v>399</v>
      </c>
      <c r="C25" s="3142"/>
      <c r="D25" s="57"/>
    </row>
    <row r="26" spans="1:4" ht="15" customHeight="1" x14ac:dyDescent="0.45">
      <c r="B26" s="3143" t="s">
        <v>401</v>
      </c>
      <c r="C26" s="3143"/>
      <c r="D26" s="45"/>
    </row>
    <row r="27" spans="1:4" x14ac:dyDescent="0.45">
      <c r="B27" s="3149" t="s">
        <v>403</v>
      </c>
      <c r="C27" s="3150"/>
      <c r="D27" s="44"/>
    </row>
    <row r="28" spans="1:4" x14ac:dyDescent="0.45">
      <c r="B28" s="578" t="s">
        <v>404</v>
      </c>
      <c r="C28" s="579"/>
      <c r="D28" s="57"/>
    </row>
    <row r="29" spans="1:4" x14ac:dyDescent="0.45">
      <c r="B29" s="3151" t="s">
        <v>405</v>
      </c>
      <c r="C29" s="3152"/>
      <c r="D29" s="61"/>
    </row>
    <row r="30" spans="1:4" x14ac:dyDescent="0.45">
      <c r="B30" s="62"/>
      <c r="C30" s="62"/>
      <c r="D30" s="63"/>
    </row>
    <row r="31" spans="1:4" ht="23.25" customHeight="1" x14ac:dyDescent="0.45">
      <c r="A31" s="845"/>
      <c r="B31" s="3935" t="s">
        <v>406</v>
      </c>
      <c r="C31" s="3935"/>
      <c r="D31" s="3935"/>
    </row>
    <row r="32" spans="1:4" x14ac:dyDescent="0.45">
      <c r="B32" s="3149" t="s">
        <v>407</v>
      </c>
      <c r="C32" s="3150"/>
      <c r="D32" s="45"/>
    </row>
    <row r="33" spans="2:4" x14ac:dyDescent="0.45">
      <c r="B33" s="3149" t="s">
        <v>409</v>
      </c>
      <c r="C33" s="3150"/>
      <c r="D33" s="45"/>
    </row>
    <row r="34" spans="2:4" x14ac:dyDescent="0.45">
      <c r="B34" s="3149" t="s">
        <v>411</v>
      </c>
      <c r="C34" s="3150"/>
      <c r="D34" s="45"/>
    </row>
    <row r="35" spans="2:4" x14ac:dyDescent="0.45">
      <c r="B35" s="3149" t="s">
        <v>413</v>
      </c>
      <c r="C35" s="3150"/>
      <c r="D35" s="45"/>
    </row>
    <row r="36" spans="2:4" x14ac:dyDescent="0.45">
      <c r="B36" s="3149" t="s">
        <v>415</v>
      </c>
      <c r="C36" s="3150"/>
      <c r="D36" s="45"/>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6">
    <dataValidation type="list" allowBlank="1" showInputMessage="1" showErrorMessage="1" sqref="D4" xr:uid="{00000000-0002-0000-2B01-000000000000}">
      <formula1>ODS</formula1>
    </dataValidation>
    <dataValidation type="list" allowBlank="1" showInputMessage="1" showErrorMessage="1" sqref="D5" xr:uid="{00000000-0002-0000-2B01-000001000000}">
      <formula1>Metas_ODS</formula1>
    </dataValidation>
    <dataValidation type="list" allowBlank="1" showInputMessage="1" showErrorMessage="1" sqref="D6" xr:uid="{00000000-0002-0000-2B01-000002000000}">
      <formula1>Numero_indicador</formula1>
    </dataValidation>
    <dataValidation type="list" allowBlank="1" showInputMessage="1" showErrorMessage="1" sqref="D7" xr:uid="{00000000-0002-0000-2B01-000003000000}">
      <formula1>Nombre_indicador_ODS</formula1>
    </dataValidation>
    <dataValidation type="list" allowBlank="1" showInputMessage="1" showErrorMessage="1" sqref="D14" xr:uid="{00000000-0002-0000-2B01-000004000000}">
      <formula1>Tipo_indicador</formula1>
    </dataValidation>
    <dataValidation type="list" allowBlank="1" showInputMessage="1" showErrorMessage="1" sqref="D25" xr:uid="{00000000-0002-0000-2B01-000005000000}">
      <formula1>Tipo_operación</formula1>
    </dataValidation>
  </dataValidations>
  <hyperlinks>
    <hyperlink ref="B1" location="'10.4.2'!A1" display="REGRESAR" xr:uid="{00000000-0004-0000-2B01-000000000000}"/>
  </hyperlinks>
  <pageMargins left="0.7" right="0.7" top="0.75" bottom="0.75" header="0.3" footer="0.3"/>
  <pageSetup paperSize="9" orientation="portrait" r:id="rId1"/>
</worksheet>
</file>

<file path=xl/worksheets/sheet3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1-000000000000}">
  <sheetPr codeName="Hoja293"/>
  <dimension ref="A1:P26"/>
  <sheetViews>
    <sheetView showGridLines="0" workbookViewId="0">
      <pane ySplit="1" topLeftCell="A2" activePane="bottomLeft" state="frozen"/>
      <selection pane="bottomLeft"/>
    </sheetView>
  </sheetViews>
  <sheetFormatPr baseColWidth="10" defaultColWidth="11.44140625" defaultRowHeight="17.399999999999999" x14ac:dyDescent="0.45"/>
  <cols>
    <col min="1" max="2" width="15" style="178" customWidth="1"/>
    <col min="3" max="3" width="7.5546875" style="178" customWidth="1"/>
    <col min="4" max="4" width="11.44140625" style="178"/>
    <col min="5" max="5" width="14.5546875" style="178" customWidth="1"/>
    <col min="6" max="6" width="13.44140625" style="178" customWidth="1"/>
    <col min="7" max="7" width="15" style="178" customWidth="1"/>
    <col min="8" max="8" width="15.21875" style="178" customWidth="1"/>
    <col min="9" max="10" width="12.5546875" style="178" customWidth="1"/>
    <col min="11" max="11" width="12.77734375" style="178" customWidth="1"/>
    <col min="12" max="12" width="13" style="178" customWidth="1"/>
    <col min="13" max="13" width="13.77734375" style="178" customWidth="1"/>
    <col min="14" max="14" width="11.44140625" style="178"/>
    <col min="15" max="15" width="12.77734375" style="178" customWidth="1"/>
    <col min="16" max="16" width="11.44140625" style="178"/>
    <col min="17" max="17" width="14.5546875" style="178" customWidth="1"/>
    <col min="18" max="16384" width="11.44140625" style="178"/>
  </cols>
  <sheetData>
    <row r="1" spans="1:16" s="1260" customFormat="1" ht="18.600000000000001" x14ac:dyDescent="0.45">
      <c r="A1" s="576" t="s">
        <v>337</v>
      </c>
      <c r="C1" s="3119" t="s">
        <v>430</v>
      </c>
      <c r="D1" s="3119"/>
    </row>
    <row r="2" spans="1:16" s="1260" customFormat="1" ht="18.600000000000001" x14ac:dyDescent="0.45"/>
    <row r="3" spans="1:16" s="1260" customFormat="1" ht="18.600000000000001" x14ac:dyDescent="0.45">
      <c r="A3" s="3948" t="s">
        <v>339</v>
      </c>
      <c r="B3" s="3948"/>
      <c r="C3" s="3948" t="s">
        <v>1728</v>
      </c>
      <c r="D3" s="3949"/>
      <c r="E3" s="3949"/>
      <c r="F3" s="3949"/>
      <c r="G3" s="3949"/>
      <c r="H3" s="3949"/>
      <c r="I3" s="3949"/>
      <c r="J3" s="3949"/>
      <c r="K3" s="3949"/>
      <c r="L3" s="3949"/>
      <c r="M3" s="3949"/>
      <c r="N3" s="3949"/>
      <c r="O3" s="3949"/>
      <c r="P3" s="3949"/>
    </row>
    <row r="4" spans="1:16" s="1260" customFormat="1" ht="18.600000000000001" x14ac:dyDescent="0.45">
      <c r="A4" s="3948" t="s">
        <v>340</v>
      </c>
      <c r="B4" s="3949"/>
      <c r="C4" s="3948" t="s">
        <v>114</v>
      </c>
      <c r="D4" s="3949"/>
      <c r="E4" s="3949"/>
      <c r="F4" s="3949"/>
      <c r="G4" s="3949"/>
      <c r="H4" s="3949"/>
      <c r="I4" s="3949"/>
      <c r="J4" s="3949"/>
      <c r="K4" s="3949"/>
      <c r="L4" s="3949"/>
      <c r="M4" s="3949"/>
      <c r="N4" s="3949"/>
      <c r="O4" s="3949"/>
      <c r="P4" s="3949"/>
    </row>
    <row r="5" spans="1:16" s="1260" customFormat="1" ht="18.600000000000001" x14ac:dyDescent="0.45">
      <c r="A5" s="3948" t="s">
        <v>341</v>
      </c>
      <c r="B5" s="3949"/>
      <c r="C5" s="3948" t="s">
        <v>4075</v>
      </c>
      <c r="D5" s="3949"/>
      <c r="E5" s="3949"/>
      <c r="F5" s="3949"/>
      <c r="G5" s="3949"/>
      <c r="H5" s="3949"/>
      <c r="I5" s="3949"/>
      <c r="J5" s="3949"/>
      <c r="K5" s="3949"/>
      <c r="L5" s="3949"/>
      <c r="M5" s="3949"/>
      <c r="N5" s="3949"/>
      <c r="O5" s="3949"/>
      <c r="P5" s="3949"/>
    </row>
    <row r="6" spans="1:16" s="1260" customFormat="1" ht="18.600000000000001" x14ac:dyDescent="0.45">
      <c r="A6" s="3948" t="s">
        <v>417</v>
      </c>
      <c r="B6" s="3949"/>
      <c r="C6" s="3948" t="s">
        <v>5184</v>
      </c>
      <c r="D6" s="3949"/>
      <c r="E6" s="3949"/>
      <c r="F6" s="3949"/>
      <c r="G6" s="3949"/>
      <c r="H6" s="3949"/>
      <c r="I6" s="3949"/>
      <c r="J6" s="3949"/>
      <c r="K6" s="3949"/>
      <c r="L6" s="3949"/>
      <c r="M6" s="3949"/>
      <c r="N6" s="3949"/>
      <c r="O6" s="3949"/>
      <c r="P6" s="3949"/>
    </row>
    <row r="7" spans="1:16" s="1260" customFormat="1" ht="18.600000000000001" x14ac:dyDescent="0.45"/>
    <row r="8" spans="1:16" s="1260" customFormat="1" ht="18.600000000000001" x14ac:dyDescent="0.45"/>
    <row r="9" spans="1:16" s="1260" customFormat="1" ht="18.600000000000001" x14ac:dyDescent="0.45">
      <c r="C9" s="1300" t="s">
        <v>5185</v>
      </c>
      <c r="D9" s="1300"/>
      <c r="E9" s="1300"/>
      <c r="F9" s="1300"/>
      <c r="G9" s="1300"/>
      <c r="H9" s="1300"/>
      <c r="K9" s="1087" t="s">
        <v>6624</v>
      </c>
    </row>
    <row r="10" spans="1:16" s="1260" customFormat="1" ht="10.199999999999999" customHeight="1" x14ac:dyDescent="0.45">
      <c r="C10" s="1300"/>
      <c r="D10" s="1300"/>
      <c r="E10" s="1300"/>
      <c r="F10" s="1300"/>
      <c r="G10" s="1300"/>
      <c r="H10" s="1300"/>
      <c r="K10" s="1087"/>
    </row>
    <row r="11" spans="1:16" ht="69.599999999999994" x14ac:dyDescent="0.45">
      <c r="A11" s="853"/>
      <c r="C11" s="1699" t="s">
        <v>458</v>
      </c>
      <c r="D11" s="1699" t="s">
        <v>1753</v>
      </c>
      <c r="E11" s="1699" t="s">
        <v>1754</v>
      </c>
      <c r="F11" s="1699" t="s">
        <v>1755</v>
      </c>
      <c r="G11" s="1699" t="s">
        <v>1756</v>
      </c>
      <c r="H11" s="1699" t="s">
        <v>1757</v>
      </c>
    </row>
    <row r="12" spans="1:16" x14ac:dyDescent="0.45">
      <c r="A12" s="853"/>
      <c r="C12" s="827">
        <v>2010</v>
      </c>
      <c r="D12" s="1440">
        <v>82.24</v>
      </c>
      <c r="E12" s="1440">
        <v>84.653333333333322</v>
      </c>
      <c r="F12" s="1440">
        <v>-0.56166666666666665</v>
      </c>
      <c r="G12" s="1440">
        <v>7.9433333333333351</v>
      </c>
      <c r="H12" s="1440">
        <v>1.4966666666666668</v>
      </c>
    </row>
    <row r="13" spans="1:16" x14ac:dyDescent="0.45">
      <c r="A13" s="853"/>
      <c r="C13" s="827">
        <v>2011</v>
      </c>
      <c r="D13" s="1440">
        <v>83.387500000000003</v>
      </c>
      <c r="E13" s="1440">
        <v>84.127500000000012</v>
      </c>
      <c r="F13" s="1440">
        <v>-0.68</v>
      </c>
      <c r="G13" s="1440">
        <v>9.2125000000000004</v>
      </c>
      <c r="H13" s="1440">
        <v>1.5216666666666665</v>
      </c>
    </row>
    <row r="14" spans="1:16" x14ac:dyDescent="0.45">
      <c r="A14" s="853"/>
      <c r="C14" s="827">
        <v>2012</v>
      </c>
      <c r="D14" s="1440">
        <v>83.3</v>
      </c>
      <c r="E14" s="1440">
        <v>84.833333333333329</v>
      </c>
      <c r="F14" s="1440">
        <v>-0.69333333333333336</v>
      </c>
      <c r="G14" s="1440">
        <v>10.086666666666668</v>
      </c>
      <c r="H14" s="1440">
        <v>1.543333333333333</v>
      </c>
    </row>
    <row r="15" spans="1:16" x14ac:dyDescent="0.45">
      <c r="A15" s="853"/>
      <c r="C15" s="827">
        <v>2013</v>
      </c>
      <c r="D15" s="1440">
        <v>83.875833333333333</v>
      </c>
      <c r="E15" s="1440">
        <v>86.017499999999998</v>
      </c>
      <c r="F15" s="1440">
        <v>-0.65249999999999997</v>
      </c>
      <c r="G15" s="1440">
        <v>9.4374999999999982</v>
      </c>
      <c r="H15" s="1440">
        <v>1.5199999999999998</v>
      </c>
    </row>
    <row r="16" spans="1:16" x14ac:dyDescent="0.45">
      <c r="A16" s="853"/>
      <c r="C16" s="827">
        <v>2014</v>
      </c>
      <c r="D16" s="1440">
        <v>83.306666666666658</v>
      </c>
      <c r="E16" s="1440">
        <v>86.13</v>
      </c>
      <c r="F16" s="1440">
        <v>-0.85749999999999993</v>
      </c>
      <c r="G16" s="1440">
        <v>8.6824999999999992</v>
      </c>
      <c r="H16" s="1440">
        <v>1.5291666666666666</v>
      </c>
    </row>
    <row r="17" spans="3:11" x14ac:dyDescent="0.45">
      <c r="C17" s="827">
        <v>2015</v>
      </c>
      <c r="D17" s="1440">
        <v>84.309999999999988</v>
      </c>
      <c r="E17" s="1440">
        <v>86.408333333333346</v>
      </c>
      <c r="F17" s="1440">
        <v>-0.69666666666666666</v>
      </c>
      <c r="G17" s="1440">
        <v>7.557500000000001</v>
      </c>
      <c r="H17" s="1440">
        <v>1.5600000000000003</v>
      </c>
    </row>
    <row r="18" spans="3:11" x14ac:dyDescent="0.45">
      <c r="C18" s="827">
        <v>2016</v>
      </c>
      <c r="D18" s="1440">
        <v>84.434999999999988</v>
      </c>
      <c r="E18" s="1440">
        <v>86.731666666666669</v>
      </c>
      <c r="F18" s="1440">
        <v>-0.89166666666666672</v>
      </c>
      <c r="G18" s="1440">
        <v>8.0300000000000011</v>
      </c>
      <c r="H18" s="1440">
        <v>1.6508333333333336</v>
      </c>
    </row>
    <row r="19" spans="3:11" x14ac:dyDescent="0.45">
      <c r="C19" s="827">
        <v>2017</v>
      </c>
      <c r="D19" s="1440">
        <v>84.24</v>
      </c>
      <c r="E19" s="1440">
        <v>87.14</v>
      </c>
      <c r="F19" s="1440">
        <v>-1.36</v>
      </c>
      <c r="G19" s="1440">
        <v>8.17</v>
      </c>
      <c r="H19" s="1440">
        <v>1.71</v>
      </c>
    </row>
    <row r="20" spans="3:11" x14ac:dyDescent="0.45">
      <c r="C20" s="1709">
        <v>2018</v>
      </c>
      <c r="D20" s="1710">
        <v>84.303991031912005</v>
      </c>
      <c r="E20" s="1710">
        <v>86.588932104553678</v>
      </c>
      <c r="F20" s="1710">
        <v>-2.3244480755617345</v>
      </c>
      <c r="G20" s="1710">
        <v>6.2938047068949636</v>
      </c>
      <c r="H20" s="1710">
        <v>1.7580107291495406</v>
      </c>
    </row>
    <row r="21" spans="3:11" x14ac:dyDescent="0.45">
      <c r="C21" s="1709">
        <v>2019</v>
      </c>
      <c r="D21" s="1710">
        <v>84.409751500995071</v>
      </c>
      <c r="E21" s="1710">
        <v>87.09549294383163</v>
      </c>
      <c r="F21" s="1710">
        <v>-3.1855922025670456</v>
      </c>
      <c r="G21" s="1710">
        <v>6.9676857112494375</v>
      </c>
      <c r="H21" s="1710">
        <v>1.7975927782757466</v>
      </c>
    </row>
    <row r="22" spans="3:11" x14ac:dyDescent="0.45">
      <c r="C22" s="1709">
        <v>2020</v>
      </c>
      <c r="D22" s="1710">
        <v>82.91</v>
      </c>
      <c r="E22" s="1710">
        <v>87.74</v>
      </c>
      <c r="F22" s="1710">
        <v>-4.9000000000000004</v>
      </c>
      <c r="G22" s="1710">
        <v>6.03</v>
      </c>
      <c r="H22" s="1710">
        <v>1.72</v>
      </c>
    </row>
    <row r="23" spans="3:11" x14ac:dyDescent="0.45">
      <c r="C23" s="1709">
        <v>2021</v>
      </c>
      <c r="D23" s="1710">
        <v>83.2</v>
      </c>
      <c r="E23" s="1710">
        <v>86.87</v>
      </c>
      <c r="F23" s="1710">
        <v>-5.73</v>
      </c>
      <c r="G23" s="1710">
        <v>4.93</v>
      </c>
      <c r="H23" s="1710">
        <v>1.77</v>
      </c>
    </row>
    <row r="24" spans="3:11" s="2562" customFormat="1" x14ac:dyDescent="0.45">
      <c r="C24" s="1711">
        <v>2022</v>
      </c>
      <c r="D24" s="1712">
        <v>82.49</v>
      </c>
      <c r="E24" s="1712">
        <v>85.97</v>
      </c>
      <c r="F24" s="1712">
        <v>-6.38</v>
      </c>
      <c r="G24" s="1712">
        <v>7.75</v>
      </c>
      <c r="H24" s="1712">
        <v>1.8</v>
      </c>
    </row>
    <row r="25" spans="3:11" x14ac:dyDescent="0.45">
      <c r="C25" s="178" t="s">
        <v>1758</v>
      </c>
    </row>
    <row r="26" spans="3:11" x14ac:dyDescent="0.45">
      <c r="C26" s="848" t="s">
        <v>6623</v>
      </c>
      <c r="K26" s="848" t="s">
        <v>6623</v>
      </c>
    </row>
  </sheetData>
  <mergeCells count="9">
    <mergeCell ref="A6:B6"/>
    <mergeCell ref="C6:P6"/>
    <mergeCell ref="C1:D1"/>
    <mergeCell ref="A3:B3"/>
    <mergeCell ref="C3:P3"/>
    <mergeCell ref="A4:B4"/>
    <mergeCell ref="C4:P4"/>
    <mergeCell ref="A5:B5"/>
    <mergeCell ref="C5:P5"/>
  </mergeCells>
  <hyperlinks>
    <hyperlink ref="A1" location="'ODS 10.'!A1" display="REGRESAR" xr:uid="{00000000-0004-0000-2C01-000000000000}"/>
    <hyperlink ref="C1:D1" location="'Metadato 10.5.1'!A1" display="VER METADATO" xr:uid="{00000000-0004-0000-2C01-000001000000}"/>
  </hyperlinks>
  <pageMargins left="0.7" right="0.7" top="0.75" bottom="0.75" header="0.3" footer="0.3"/>
  <drawing r:id="rId1"/>
</worksheet>
</file>

<file path=xl/worksheets/sheet3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1-000000000000}">
  <sheetPr codeName="Hoja294">
    <tabColor theme="0" tint="-0.499984740745262"/>
  </sheetPr>
  <dimension ref="A1:F42"/>
  <sheetViews>
    <sheetView showGridLines="0" topLeftCell="D1" zoomScaleNormal="100" workbookViewId="0">
      <pane ySplit="1" topLeftCell="A30" activePane="bottomLeft" state="frozen"/>
      <selection pane="bottomLeft" activeCell="D30" sqref="D30"/>
    </sheetView>
  </sheetViews>
  <sheetFormatPr baseColWidth="10" defaultColWidth="11.44140625" defaultRowHeight="17.399999999999999" x14ac:dyDescent="0.45"/>
  <cols>
    <col min="1" max="1" width="7.5546875" style="178" customWidth="1"/>
    <col min="2" max="2" width="26.44140625" style="178" customWidth="1"/>
    <col min="3" max="3" width="24" style="178" customWidth="1"/>
    <col min="4" max="4" width="85.77734375" style="178" customWidth="1"/>
    <col min="5" max="5" width="15" style="178" customWidth="1"/>
    <col min="6" max="6" width="7.21875" style="178" customWidth="1"/>
    <col min="7" max="7" width="12.5546875" style="178" customWidth="1"/>
    <col min="8" max="8" width="12.77734375" style="178" customWidth="1"/>
    <col min="9" max="9" width="13" style="178" customWidth="1"/>
    <col min="10" max="10" width="13.77734375" style="178" customWidth="1"/>
    <col min="11" max="11" width="11.44140625" style="178"/>
    <col min="12" max="12" width="12.77734375" style="178" customWidth="1"/>
    <col min="13" max="13" width="11.44140625" style="178"/>
    <col min="14" max="14" width="14.44140625" style="178" customWidth="1"/>
    <col min="15" max="15" width="12.44140625" style="178" customWidth="1"/>
    <col min="16" max="16" width="14.5546875" style="178" customWidth="1"/>
    <col min="17" max="16384" width="11.44140625" style="178"/>
  </cols>
  <sheetData>
    <row r="1" spans="1:6" x14ac:dyDescent="0.45">
      <c r="B1" s="580" t="s">
        <v>337</v>
      </c>
    </row>
    <row r="2" spans="1:6" ht="18" thickBot="1" x14ac:dyDescent="0.5"/>
    <row r="3" spans="1:6" ht="23.25" customHeight="1" thickBot="1" x14ac:dyDescent="0.5">
      <c r="B3" s="3935" t="s">
        <v>370</v>
      </c>
      <c r="C3" s="3935"/>
      <c r="D3" s="3935"/>
      <c r="F3" s="1267" t="s">
        <v>371</v>
      </c>
    </row>
    <row r="4" spans="1:6" x14ac:dyDescent="0.45">
      <c r="A4" s="1268"/>
      <c r="B4" s="3142" t="s">
        <v>449</v>
      </c>
      <c r="C4" s="3142"/>
      <c r="D4" s="44" t="s">
        <v>33</v>
      </c>
    </row>
    <row r="5" spans="1:6" ht="34.5" customHeight="1" x14ac:dyDescent="0.45">
      <c r="B5" s="3142" t="s">
        <v>373</v>
      </c>
      <c r="C5" s="3142"/>
      <c r="D5" s="44" t="s">
        <v>114</v>
      </c>
    </row>
    <row r="6" spans="1:6" ht="15.75" customHeight="1" x14ac:dyDescent="0.45">
      <c r="B6" s="3142" t="s">
        <v>374</v>
      </c>
      <c r="C6" s="3142"/>
      <c r="D6" s="45" t="s">
        <v>168</v>
      </c>
    </row>
    <row r="7" spans="1:6" x14ac:dyDescent="0.45">
      <c r="B7" s="3143" t="s">
        <v>375</v>
      </c>
      <c r="C7" s="3143"/>
      <c r="D7" s="46" t="s">
        <v>4075</v>
      </c>
    </row>
    <row r="8" spans="1:6" x14ac:dyDescent="0.45">
      <c r="B8" s="3144" t="s">
        <v>2480</v>
      </c>
      <c r="C8" s="3145"/>
      <c r="D8" s="1266" t="s">
        <v>4343</v>
      </c>
    </row>
    <row r="10" spans="1:6" ht="23.25" customHeight="1" x14ac:dyDescent="0.45">
      <c r="B10" s="3935" t="s">
        <v>376</v>
      </c>
      <c r="C10" s="3935"/>
      <c r="D10" s="3935"/>
    </row>
    <row r="11" spans="1:6" x14ac:dyDescent="0.45">
      <c r="B11" s="3185" t="s">
        <v>377</v>
      </c>
      <c r="C11" s="3156"/>
      <c r="D11" s="44" t="s">
        <v>439</v>
      </c>
    </row>
    <row r="12" spans="1:6" ht="18.75" customHeight="1" x14ac:dyDescent="0.45">
      <c r="B12" s="3143" t="s">
        <v>379</v>
      </c>
      <c r="C12" s="3143"/>
      <c r="D12" s="1003" t="s">
        <v>1752</v>
      </c>
    </row>
    <row r="13" spans="1:6" x14ac:dyDescent="0.45">
      <c r="B13" s="3142" t="s">
        <v>380</v>
      </c>
      <c r="C13" s="3142"/>
      <c r="D13" s="57" t="s">
        <v>168</v>
      </c>
    </row>
    <row r="14" spans="1:6" x14ac:dyDescent="0.45">
      <c r="B14" s="3142" t="s">
        <v>381</v>
      </c>
      <c r="C14" s="3156"/>
      <c r="D14" s="603" t="s">
        <v>18</v>
      </c>
    </row>
    <row r="15" spans="1:6" ht="400.05" customHeight="1" x14ac:dyDescent="0.45">
      <c r="B15" s="3151" t="s">
        <v>382</v>
      </c>
      <c r="C15" s="3152"/>
      <c r="D15" s="3169" t="s">
        <v>6284</v>
      </c>
    </row>
    <row r="16" spans="1:6" ht="321.75" customHeight="1" x14ac:dyDescent="0.45">
      <c r="B16" s="3167"/>
      <c r="C16" s="3168"/>
      <c r="D16" s="3171"/>
    </row>
    <row r="17" spans="2:4" ht="219" customHeight="1" x14ac:dyDescent="0.45">
      <c r="B17" s="3142" t="s">
        <v>383</v>
      </c>
      <c r="C17" s="3142"/>
      <c r="D17" s="83"/>
    </row>
    <row r="18" spans="2:4" x14ac:dyDescent="0.45">
      <c r="B18" s="3142" t="s">
        <v>384</v>
      </c>
      <c r="C18" s="3142"/>
      <c r="D18" s="57" t="s">
        <v>1759</v>
      </c>
    </row>
    <row r="19" spans="2:4" ht="19.5" customHeight="1" x14ac:dyDescent="0.45">
      <c r="B19" s="3143" t="s">
        <v>386</v>
      </c>
      <c r="C19" s="3143"/>
      <c r="D19" s="44"/>
    </row>
    <row r="20" spans="2:4" ht="156.6" x14ac:dyDescent="0.45">
      <c r="B20" s="3144" t="s">
        <v>387</v>
      </c>
      <c r="C20" s="3145"/>
      <c r="D20" s="57" t="s">
        <v>1760</v>
      </c>
    </row>
    <row r="21" spans="2:4" x14ac:dyDescent="0.45">
      <c r="B21" s="3142" t="s">
        <v>388</v>
      </c>
      <c r="C21" s="3142"/>
      <c r="D21" s="83" t="s">
        <v>777</v>
      </c>
    </row>
    <row r="22" spans="2:4" x14ac:dyDescent="0.45">
      <c r="B22" s="3146" t="s">
        <v>390</v>
      </c>
      <c r="C22" s="54" t="s">
        <v>391</v>
      </c>
      <c r="D22" s="44"/>
    </row>
    <row r="23" spans="2:4" x14ac:dyDescent="0.45">
      <c r="B23" s="3147"/>
      <c r="C23" s="577" t="s">
        <v>393</v>
      </c>
      <c r="D23" s="57" t="s">
        <v>1761</v>
      </c>
    </row>
    <row r="24" spans="2:4" x14ac:dyDescent="0.45">
      <c r="B24" s="3142" t="s">
        <v>395</v>
      </c>
      <c r="C24" s="3142"/>
      <c r="D24" s="57" t="s">
        <v>1762</v>
      </c>
    </row>
    <row r="25" spans="2:4" x14ac:dyDescent="0.45">
      <c r="B25" s="3142" t="s">
        <v>397</v>
      </c>
      <c r="C25" s="3142"/>
      <c r="D25" s="45" t="s">
        <v>1763</v>
      </c>
    </row>
    <row r="26" spans="2:4" x14ac:dyDescent="0.45">
      <c r="B26" s="3142" t="s">
        <v>399</v>
      </c>
      <c r="C26" s="3142"/>
      <c r="D26" s="57" t="s">
        <v>19</v>
      </c>
    </row>
    <row r="27" spans="2:4" x14ac:dyDescent="0.45">
      <c r="B27" s="3143" t="s">
        <v>401</v>
      </c>
      <c r="C27" s="3143"/>
      <c r="D27" s="45" t="s">
        <v>1764</v>
      </c>
    </row>
    <row r="28" spans="2:4" x14ac:dyDescent="0.45">
      <c r="B28" s="3149" t="s">
        <v>403</v>
      </c>
      <c r="C28" s="3150"/>
      <c r="D28" s="44"/>
    </row>
    <row r="29" spans="2:4" ht="409.6" x14ac:dyDescent="0.45">
      <c r="B29" s="578" t="s">
        <v>404</v>
      </c>
      <c r="C29" s="579"/>
      <c r="D29" s="142" t="s">
        <v>3566</v>
      </c>
    </row>
    <row r="30" spans="2:4" x14ac:dyDescent="0.45">
      <c r="B30" s="3151" t="s">
        <v>405</v>
      </c>
      <c r="C30" s="3152"/>
      <c r="D30" s="2461" t="s">
        <v>1765</v>
      </c>
    </row>
    <row r="31" spans="2:4" x14ac:dyDescent="0.45">
      <c r="B31" s="62"/>
      <c r="C31" s="62"/>
      <c r="D31" s="63"/>
    </row>
    <row r="32" spans="2:4" ht="23.25" customHeight="1" x14ac:dyDescent="0.45">
      <c r="B32" s="3935" t="s">
        <v>406</v>
      </c>
      <c r="C32" s="3935"/>
      <c r="D32" s="3935"/>
    </row>
    <row r="33" spans="2:4" x14ac:dyDescent="0.45">
      <c r="B33" s="3149" t="s">
        <v>407</v>
      </c>
      <c r="C33" s="3150"/>
      <c r="D33" s="45" t="s">
        <v>4338</v>
      </c>
    </row>
    <row r="34" spans="2:4" x14ac:dyDescent="0.45">
      <c r="B34" s="3149" t="s">
        <v>409</v>
      </c>
      <c r="C34" s="3150"/>
      <c r="D34" s="45" t="s">
        <v>4339</v>
      </c>
    </row>
    <row r="35" spans="2:4" x14ac:dyDescent="0.45">
      <c r="B35" s="3149" t="s">
        <v>411</v>
      </c>
      <c r="C35" s="3150"/>
      <c r="D35" s="45" t="s">
        <v>1763</v>
      </c>
    </row>
    <row r="36" spans="2:4" ht="52.2" x14ac:dyDescent="0.45">
      <c r="B36" s="3149" t="s">
        <v>413</v>
      </c>
      <c r="C36" s="3150"/>
      <c r="D36" s="45" t="s">
        <v>1766</v>
      </c>
    </row>
    <row r="37" spans="2:4" x14ac:dyDescent="0.45">
      <c r="B37" s="3149" t="s">
        <v>415</v>
      </c>
      <c r="C37" s="3150"/>
      <c r="D37" s="1378" t="s">
        <v>4342</v>
      </c>
    </row>
    <row r="38" spans="2:4" x14ac:dyDescent="0.45">
      <c r="B38" s="3149" t="s">
        <v>407</v>
      </c>
      <c r="C38" s="3150"/>
      <c r="D38" s="45" t="s">
        <v>4340</v>
      </c>
    </row>
    <row r="39" spans="2:4" x14ac:dyDescent="0.45">
      <c r="B39" s="3149" t="s">
        <v>409</v>
      </c>
      <c r="C39" s="3150"/>
      <c r="D39" s="45" t="s">
        <v>4341</v>
      </c>
    </row>
    <row r="40" spans="2:4" x14ac:dyDescent="0.45">
      <c r="B40" s="3149" t="s">
        <v>411</v>
      </c>
      <c r="C40" s="3150"/>
      <c r="D40" s="45" t="s">
        <v>1763</v>
      </c>
    </row>
    <row r="41" spans="2:4" ht="52.2" x14ac:dyDescent="0.45">
      <c r="B41" s="3149" t="s">
        <v>413</v>
      </c>
      <c r="C41" s="3150"/>
      <c r="D41" s="45" t="s">
        <v>1766</v>
      </c>
    </row>
    <row r="42" spans="2:4" x14ac:dyDescent="0.45">
      <c r="B42" s="3149" t="s">
        <v>415</v>
      </c>
      <c r="C42" s="3150"/>
      <c r="D42" s="1378" t="s">
        <v>1767</v>
      </c>
    </row>
  </sheetData>
  <mergeCells count="36">
    <mergeCell ref="D15:D16"/>
    <mergeCell ref="B3:D3"/>
    <mergeCell ref="B4:C4"/>
    <mergeCell ref="B5:C5"/>
    <mergeCell ref="B6:C6"/>
    <mergeCell ref="B7:C7"/>
    <mergeCell ref="B10:D10"/>
    <mergeCell ref="B8:C8"/>
    <mergeCell ref="B22:B23"/>
    <mergeCell ref="B11:C11"/>
    <mergeCell ref="B12:C12"/>
    <mergeCell ref="B13:C13"/>
    <mergeCell ref="B14:C14"/>
    <mergeCell ref="B15:C16"/>
    <mergeCell ref="B17:C17"/>
    <mergeCell ref="B18:C18"/>
    <mergeCell ref="B19:C19"/>
    <mergeCell ref="B20:C20"/>
    <mergeCell ref="B21:C21"/>
    <mergeCell ref="B37:C37"/>
    <mergeCell ref="B24:C24"/>
    <mergeCell ref="B25:C25"/>
    <mergeCell ref="B26:C26"/>
    <mergeCell ref="B27:C27"/>
    <mergeCell ref="B28:C28"/>
    <mergeCell ref="B30:C30"/>
    <mergeCell ref="B32:D32"/>
    <mergeCell ref="B33:C33"/>
    <mergeCell ref="B34:C34"/>
    <mergeCell ref="B35:C35"/>
    <mergeCell ref="B36:C36"/>
    <mergeCell ref="B38:C38"/>
    <mergeCell ref="B39:C39"/>
    <mergeCell ref="B40:C40"/>
    <mergeCell ref="B41:C41"/>
    <mergeCell ref="B42:C42"/>
  </mergeCells>
  <dataValidations count="6">
    <dataValidation type="list" allowBlank="1" showInputMessage="1" showErrorMessage="1" sqref="D26" xr:uid="{00000000-0002-0000-2D01-000000000000}">
      <formula1>Tipo_operación</formula1>
    </dataValidation>
    <dataValidation type="list" allowBlank="1" showInputMessage="1" showErrorMessage="1" sqref="D14" xr:uid="{00000000-0002-0000-2D01-000001000000}">
      <formula1>Tipo_indicador</formula1>
    </dataValidation>
    <dataValidation type="list" allowBlank="1" showInputMessage="1" showErrorMessage="1" sqref="D7" xr:uid="{00000000-0002-0000-2D01-000002000000}">
      <formula1>Nombre_indicador_ODS</formula1>
    </dataValidation>
    <dataValidation type="list" allowBlank="1" showInputMessage="1" showErrorMessage="1" sqref="D6" xr:uid="{00000000-0002-0000-2D01-000003000000}">
      <formula1>Numero_indicador</formula1>
    </dataValidation>
    <dataValidation type="list" allowBlank="1" showInputMessage="1" showErrorMessage="1" sqref="D5" xr:uid="{00000000-0002-0000-2D01-000004000000}">
      <formula1>Metas_ODS</formula1>
    </dataValidation>
    <dataValidation type="list" allowBlank="1" showInputMessage="1" showErrorMessage="1" sqref="D4" xr:uid="{00000000-0002-0000-2D01-000005000000}">
      <formula1>ODS</formula1>
    </dataValidation>
  </dataValidations>
  <hyperlinks>
    <hyperlink ref="B1" location="'10.5.1'!A1" display="REGRESAR" xr:uid="{00000000-0004-0000-2D01-000000000000}"/>
    <hyperlink ref="D30" r:id="rId1" xr:uid="{00000000-0004-0000-2D01-000001000000}"/>
    <hyperlink ref="D42" r:id="rId2" xr:uid="{00000000-0004-0000-2D01-000002000000}"/>
    <hyperlink ref="D37" r:id="rId3" xr:uid="{00000000-0004-0000-2D01-000003000000}"/>
    <hyperlink ref="D8" r:id="rId4" xr:uid="{00000000-0004-0000-2D01-000004000000}"/>
  </hyperlinks>
  <pageMargins left="0.7" right="0.7" top="0.75" bottom="0.75" header="0.3" footer="0.3"/>
  <drawing r:id="rId5"/>
</worksheet>
</file>

<file path=xl/worksheets/sheet3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1-000000000000}">
  <sheetPr codeName="Hoja295">
    <tabColor rgb="FF7030A0"/>
  </sheetPr>
  <dimension ref="A1:P26"/>
  <sheetViews>
    <sheetView showGridLines="0" workbookViewId="0">
      <pane ySplit="1" topLeftCell="A2" activePane="bottomLeft" state="frozen"/>
      <selection activeCell="B1" sqref="B1"/>
      <selection pane="bottomLeft" activeCell="C12" sqref="C12:M16"/>
    </sheetView>
  </sheetViews>
  <sheetFormatPr baseColWidth="10" defaultColWidth="11.44140625" defaultRowHeight="18.600000000000001" x14ac:dyDescent="0.45"/>
  <cols>
    <col min="1" max="1" width="15.77734375" style="1260" customWidth="1"/>
    <col min="2" max="2" width="18.21875" style="1260" customWidth="1"/>
    <col min="3" max="3" width="12.21875" style="1299" customWidth="1"/>
    <col min="4" max="6" width="12.21875" style="1260" customWidth="1"/>
    <col min="7" max="16384" width="11.44140625" style="1260"/>
  </cols>
  <sheetData>
    <row r="1" spans="1:16" x14ac:dyDescent="0.45">
      <c r="A1" s="576" t="s">
        <v>337</v>
      </c>
      <c r="B1" s="1321"/>
      <c r="C1" s="3119" t="s">
        <v>430</v>
      </c>
      <c r="D1" s="3119"/>
    </row>
    <row r="3" spans="1:16" x14ac:dyDescent="0.45">
      <c r="A3" s="3948" t="s">
        <v>339</v>
      </c>
      <c r="B3" s="3948"/>
      <c r="C3" s="3951" t="s">
        <v>1728</v>
      </c>
      <c r="D3" s="3953"/>
      <c r="E3" s="3953"/>
      <c r="F3" s="3953"/>
      <c r="G3" s="3953"/>
      <c r="H3" s="3953"/>
      <c r="I3" s="3953"/>
      <c r="J3" s="3953"/>
      <c r="K3" s="3953"/>
      <c r="L3" s="3953"/>
      <c r="M3" s="3953"/>
      <c r="N3" s="3953"/>
      <c r="O3" s="3953"/>
      <c r="P3" s="3953"/>
    </row>
    <row r="4" spans="1:16" ht="33.6" customHeight="1" x14ac:dyDescent="0.45">
      <c r="A4" s="3948" t="s">
        <v>340</v>
      </c>
      <c r="B4" s="3949"/>
      <c r="C4" s="3954" t="s">
        <v>115</v>
      </c>
      <c r="D4" s="3955"/>
      <c r="E4" s="3955"/>
      <c r="F4" s="3955"/>
      <c r="G4" s="3955"/>
      <c r="H4" s="3955"/>
      <c r="I4" s="3955"/>
      <c r="J4" s="3955"/>
      <c r="K4" s="3955"/>
      <c r="L4" s="3955"/>
      <c r="M4" s="3955"/>
      <c r="N4" s="3955"/>
      <c r="O4" s="3955"/>
      <c r="P4" s="3955"/>
    </row>
    <row r="5" spans="1:16" x14ac:dyDescent="0.45">
      <c r="A5" s="3948" t="s">
        <v>341</v>
      </c>
      <c r="B5" s="3949"/>
      <c r="C5" s="3951" t="s">
        <v>4076</v>
      </c>
      <c r="D5" s="3952"/>
      <c r="E5" s="3952"/>
      <c r="F5" s="3952"/>
      <c r="G5" s="3952"/>
      <c r="H5" s="3952"/>
      <c r="I5" s="3952"/>
      <c r="J5" s="3952"/>
      <c r="K5" s="3952"/>
      <c r="L5" s="3952"/>
      <c r="M5" s="3952"/>
      <c r="N5" s="3952"/>
      <c r="O5" s="3952"/>
      <c r="P5" s="3952"/>
    </row>
    <row r="6" spans="1:16" x14ac:dyDescent="0.45">
      <c r="A6" s="3948" t="s">
        <v>417</v>
      </c>
      <c r="B6" s="3949"/>
      <c r="C6" s="3951" t="s">
        <v>454</v>
      </c>
      <c r="D6" s="3952"/>
      <c r="E6" s="3952"/>
      <c r="F6" s="3952"/>
      <c r="G6" s="3952"/>
      <c r="H6" s="3952"/>
      <c r="I6" s="3952"/>
      <c r="J6" s="3952"/>
      <c r="K6" s="3952"/>
      <c r="L6" s="3952"/>
      <c r="M6" s="3952"/>
      <c r="N6" s="3952"/>
      <c r="O6" s="3952"/>
      <c r="P6" s="3952"/>
    </row>
    <row r="7" spans="1:16" x14ac:dyDescent="0.45">
      <c r="A7" s="1325"/>
    </row>
    <row r="8" spans="1:16" x14ac:dyDescent="0.45">
      <c r="A8" s="1325"/>
    </row>
    <row r="9" spans="1:16" ht="11.25" customHeight="1" x14ac:dyDescent="0.45">
      <c r="C9" s="3203" t="s">
        <v>497</v>
      </c>
      <c r="D9" s="3203"/>
      <c r="E9" s="3203"/>
      <c r="F9" s="3203"/>
      <c r="G9" s="3203"/>
      <c r="H9" s="3203"/>
      <c r="I9" s="3203"/>
      <c r="J9" s="3203"/>
      <c r="K9" s="3203"/>
      <c r="L9" s="3203"/>
      <c r="M9" s="3203"/>
      <c r="N9" s="3203"/>
      <c r="O9" s="3203"/>
      <c r="P9" s="3203"/>
    </row>
    <row r="10" spans="1:16" ht="11.25" customHeight="1" x14ac:dyDescent="0.45">
      <c r="C10" s="3203"/>
      <c r="D10" s="3203"/>
      <c r="E10" s="3203"/>
      <c r="F10" s="3203"/>
      <c r="G10" s="3203"/>
      <c r="H10" s="3203"/>
      <c r="I10" s="3203"/>
      <c r="J10" s="3203"/>
      <c r="K10" s="3203"/>
      <c r="L10" s="3203"/>
      <c r="M10" s="3203"/>
      <c r="N10" s="3203"/>
      <c r="O10" s="3203"/>
      <c r="P10" s="3203"/>
    </row>
    <row r="12" spans="1:16" x14ac:dyDescent="0.45">
      <c r="C12" s="3780" t="s">
        <v>6677</v>
      </c>
      <c r="D12" s="3780"/>
      <c r="E12" s="3780"/>
      <c r="F12" s="3780"/>
      <c r="G12" s="3780"/>
      <c r="H12" s="3780"/>
      <c r="I12" s="3780"/>
      <c r="J12" s="3780"/>
      <c r="K12" s="3780"/>
      <c r="L12" s="3780"/>
      <c r="M12" s="3780"/>
    </row>
    <row r="13" spans="1:16" x14ac:dyDescent="0.45">
      <c r="C13" s="3780"/>
      <c r="D13" s="3780"/>
      <c r="E13" s="3780"/>
      <c r="F13" s="3780"/>
      <c r="G13" s="3780"/>
      <c r="H13" s="3780"/>
      <c r="I13" s="3780"/>
      <c r="J13" s="3780"/>
      <c r="K13" s="3780"/>
      <c r="L13" s="3780"/>
      <c r="M13" s="3780"/>
    </row>
    <row r="14" spans="1:16" x14ac:dyDescent="0.45">
      <c r="C14" s="3780"/>
      <c r="D14" s="3780"/>
      <c r="E14" s="3780"/>
      <c r="F14" s="3780"/>
      <c r="G14" s="3780"/>
      <c r="H14" s="3780"/>
      <c r="I14" s="3780"/>
      <c r="J14" s="3780"/>
      <c r="K14" s="3780"/>
      <c r="L14" s="3780"/>
      <c r="M14" s="3780"/>
    </row>
    <row r="15" spans="1:16" x14ac:dyDescent="0.45">
      <c r="C15" s="3780"/>
      <c r="D15" s="3780"/>
      <c r="E15" s="3780"/>
      <c r="F15" s="3780"/>
      <c r="G15" s="3780"/>
      <c r="H15" s="3780"/>
      <c r="I15" s="3780"/>
      <c r="J15" s="3780"/>
      <c r="K15" s="3780"/>
      <c r="L15" s="3780"/>
      <c r="M15" s="3780"/>
    </row>
    <row r="16" spans="1:16" x14ac:dyDescent="0.45">
      <c r="C16" s="3780"/>
      <c r="D16" s="3780"/>
      <c r="E16" s="3780"/>
      <c r="F16" s="3780"/>
      <c r="G16" s="3780"/>
      <c r="H16" s="3780"/>
      <c r="I16" s="3780"/>
      <c r="J16" s="3780"/>
      <c r="K16" s="3780"/>
      <c r="L16" s="3780"/>
      <c r="M16" s="3780"/>
    </row>
    <row r="21" spans="1:15" x14ac:dyDescent="0.45">
      <c r="A21" s="690"/>
      <c r="B21" s="689"/>
      <c r="C21" s="689"/>
      <c r="D21" s="689"/>
      <c r="E21" s="689"/>
      <c r="F21" s="689"/>
      <c r="G21" s="689"/>
      <c r="H21" s="689"/>
      <c r="I21" s="689"/>
      <c r="J21" s="689"/>
      <c r="K21" s="689"/>
      <c r="L21" s="689"/>
      <c r="M21" s="689"/>
      <c r="N21" s="689"/>
      <c r="O21" s="689"/>
    </row>
    <row r="22" spans="1:15" x14ac:dyDescent="0.45">
      <c r="A22" s="690"/>
      <c r="B22" s="689"/>
      <c r="C22" s="689"/>
      <c r="D22" s="689"/>
      <c r="E22" s="689"/>
      <c r="F22" s="689"/>
      <c r="G22" s="689"/>
      <c r="H22" s="689"/>
      <c r="I22" s="689"/>
      <c r="J22" s="689"/>
      <c r="K22" s="689"/>
      <c r="L22" s="689"/>
      <c r="M22" s="689"/>
      <c r="N22" s="689"/>
      <c r="O22" s="689"/>
    </row>
    <row r="23" spans="1:15" x14ac:dyDescent="0.45">
      <c r="A23" s="690"/>
      <c r="B23" s="689"/>
      <c r="C23" s="689"/>
      <c r="D23" s="689"/>
      <c r="E23" s="689"/>
      <c r="F23" s="689"/>
      <c r="G23" s="689"/>
      <c r="H23" s="689"/>
      <c r="I23" s="689"/>
      <c r="J23" s="689"/>
      <c r="K23" s="689"/>
      <c r="L23" s="689"/>
      <c r="M23" s="689"/>
      <c r="N23" s="689"/>
      <c r="O23" s="689"/>
    </row>
    <row r="24" spans="1:15" x14ac:dyDescent="0.45">
      <c r="A24" s="690"/>
      <c r="B24" s="689"/>
      <c r="C24" s="689"/>
      <c r="D24" s="689"/>
      <c r="E24" s="689"/>
      <c r="F24" s="689"/>
      <c r="G24" s="689"/>
      <c r="H24" s="689"/>
      <c r="I24" s="689"/>
      <c r="J24" s="689"/>
      <c r="K24" s="689"/>
      <c r="L24" s="689"/>
      <c r="M24" s="689"/>
      <c r="N24" s="689"/>
      <c r="O24" s="689"/>
    </row>
    <row r="25" spans="1:15" x14ac:dyDescent="0.45">
      <c r="A25" s="690"/>
      <c r="B25" s="689"/>
      <c r="C25" s="689"/>
      <c r="D25" s="689"/>
      <c r="E25" s="689"/>
      <c r="F25" s="689"/>
      <c r="G25" s="689"/>
      <c r="H25" s="689"/>
      <c r="I25" s="689"/>
      <c r="J25" s="689"/>
      <c r="K25" s="689"/>
      <c r="L25" s="689"/>
      <c r="M25" s="689"/>
      <c r="N25" s="689"/>
      <c r="O25" s="689"/>
    </row>
    <row r="26" spans="1:15" x14ac:dyDescent="0.45">
      <c r="A26" s="3194" t="s">
        <v>6668</v>
      </c>
      <c r="B26" s="3194"/>
      <c r="C26" s="3194"/>
      <c r="D26" s="3194"/>
      <c r="E26" s="3194"/>
      <c r="F26" s="3194"/>
      <c r="G26" s="3194"/>
      <c r="H26" s="3194"/>
      <c r="I26" s="3194"/>
      <c r="J26" s="3194"/>
      <c r="K26" s="3194"/>
      <c r="L26" s="3194"/>
      <c r="M26" s="3194"/>
      <c r="N26" s="3194"/>
      <c r="O26" s="3194"/>
    </row>
  </sheetData>
  <mergeCells count="12">
    <mergeCell ref="A26:O26"/>
    <mergeCell ref="C12:M16"/>
    <mergeCell ref="A6:B6"/>
    <mergeCell ref="C6:P6"/>
    <mergeCell ref="C9:P10"/>
    <mergeCell ref="A5:B5"/>
    <mergeCell ref="C5:P5"/>
    <mergeCell ref="C1:D1"/>
    <mergeCell ref="A3:B3"/>
    <mergeCell ref="C3:P3"/>
    <mergeCell ref="A4:B4"/>
    <mergeCell ref="C4:P4"/>
  </mergeCells>
  <hyperlinks>
    <hyperlink ref="A1" location="'ODS 10.'!A1" display="REGRESAR" xr:uid="{00000000-0004-0000-2E01-000000000000}"/>
    <hyperlink ref="C1:D1" location="'Metadato 10.6.1'!A1" display="VER METADATO" xr:uid="{00000000-0004-0000-2E01-000001000000}"/>
  </hyperlinks>
  <pageMargins left="0.7" right="0.7" top="0.75" bottom="0.75" header="0.3" footer="0.3"/>
  <drawing r:id="rId1"/>
</worksheet>
</file>

<file path=xl/worksheets/sheet3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1-000000000000}">
  <sheetPr codeName="Hoja296">
    <tabColor theme="0" tint="-0.499984740745262"/>
  </sheetPr>
  <dimension ref="B1:F36"/>
  <sheetViews>
    <sheetView showGridLines="0" zoomScaleNormal="100" workbookViewId="0">
      <pane ySplit="1" topLeftCell="A2" activePane="bottomLeft" state="frozen"/>
      <selection pane="bottomLeft" activeCell="E9" sqref="E9"/>
    </sheetView>
  </sheetViews>
  <sheetFormatPr baseColWidth="10" defaultColWidth="11.44140625" defaultRowHeight="17.399999999999999" x14ac:dyDescent="0.45"/>
  <cols>
    <col min="1" max="1" width="11.44140625" style="178"/>
    <col min="2" max="2" width="26.44140625" style="178" customWidth="1"/>
    <col min="3" max="3" width="24" style="178" customWidth="1"/>
    <col min="4" max="4" width="85.77734375" style="178" customWidth="1"/>
    <col min="5" max="5" width="11.44140625" style="178"/>
    <col min="6" max="6" width="7.21875" style="178" customWidth="1"/>
    <col min="7" max="16384" width="11.44140625" style="178"/>
  </cols>
  <sheetData>
    <row r="1" spans="2:6" x14ac:dyDescent="0.45">
      <c r="B1" s="580" t="s">
        <v>337</v>
      </c>
    </row>
    <row r="2" spans="2:6" ht="18" thickBot="1" x14ac:dyDescent="0.5"/>
    <row r="3" spans="2:6" ht="23.25" customHeight="1" thickBot="1" x14ac:dyDescent="0.5">
      <c r="B3" s="3935" t="s">
        <v>370</v>
      </c>
      <c r="C3" s="3935"/>
      <c r="D3" s="3935"/>
      <c r="F3" s="1267" t="s">
        <v>498</v>
      </c>
    </row>
    <row r="4" spans="2:6" x14ac:dyDescent="0.45">
      <c r="B4" s="3142" t="s">
        <v>449</v>
      </c>
      <c r="C4" s="3142"/>
      <c r="D4" s="44" t="s">
        <v>33</v>
      </c>
    </row>
    <row r="5" spans="2:6" ht="52.2" x14ac:dyDescent="0.45">
      <c r="B5" s="3142" t="s">
        <v>373</v>
      </c>
      <c r="C5" s="3142"/>
      <c r="D5" s="44" t="s">
        <v>115</v>
      </c>
    </row>
    <row r="6" spans="2:6" x14ac:dyDescent="0.45">
      <c r="B6" s="3142" t="s">
        <v>374</v>
      </c>
      <c r="C6" s="3142"/>
      <c r="D6" s="45" t="s">
        <v>170</v>
      </c>
    </row>
    <row r="7" spans="2:6" ht="34.799999999999997" x14ac:dyDescent="0.45">
      <c r="B7" s="3143" t="s">
        <v>375</v>
      </c>
      <c r="C7" s="3143"/>
      <c r="D7" s="46" t="s">
        <v>4076</v>
      </c>
    </row>
    <row r="8" spans="2:6" x14ac:dyDescent="0.45">
      <c r="B8" s="3143" t="s">
        <v>2480</v>
      </c>
      <c r="C8" s="3143"/>
      <c r="D8" s="1266" t="s">
        <v>2606</v>
      </c>
    </row>
    <row r="10" spans="2:6" ht="23.25" customHeight="1" x14ac:dyDescent="0.45">
      <c r="B10" s="3935" t="s">
        <v>376</v>
      </c>
      <c r="C10" s="3935"/>
      <c r="D10" s="3935"/>
    </row>
    <row r="11" spans="2:6" x14ac:dyDescent="0.45">
      <c r="B11" s="3185" t="s">
        <v>377</v>
      </c>
      <c r="C11" s="3156"/>
      <c r="D11" s="44"/>
    </row>
    <row r="12" spans="2:6" ht="15" customHeight="1" x14ac:dyDescent="0.45">
      <c r="B12" s="3143" t="s">
        <v>379</v>
      </c>
      <c r="C12" s="3143"/>
      <c r="D12" s="661"/>
    </row>
    <row r="13" spans="2:6" x14ac:dyDescent="0.45">
      <c r="B13" s="3142" t="s">
        <v>380</v>
      </c>
      <c r="C13" s="3142"/>
      <c r="D13" s="603"/>
    </row>
    <row r="14" spans="2:6" x14ac:dyDescent="0.45">
      <c r="B14" s="3142" t="s">
        <v>381</v>
      </c>
      <c r="C14" s="3156"/>
      <c r="D14" s="603"/>
    </row>
    <row r="15" spans="2:6" x14ac:dyDescent="0.45">
      <c r="B15" s="3142" t="s">
        <v>382</v>
      </c>
      <c r="C15" s="3142"/>
      <c r="D15" s="44"/>
    </row>
    <row r="16" spans="2:6" x14ac:dyDescent="0.45">
      <c r="B16" s="3142" t="s">
        <v>383</v>
      </c>
      <c r="C16" s="3142"/>
      <c r="D16" s="44"/>
    </row>
    <row r="17" spans="2:4" x14ac:dyDescent="0.45">
      <c r="B17" s="3142" t="s">
        <v>384</v>
      </c>
      <c r="C17" s="3142"/>
      <c r="D17" s="57"/>
    </row>
    <row r="18" spans="2:4" ht="15" customHeight="1" x14ac:dyDescent="0.45">
      <c r="B18" s="3143" t="s">
        <v>386</v>
      </c>
      <c r="C18" s="3143"/>
      <c r="D18" s="44"/>
    </row>
    <row r="19" spans="2:4" ht="15" customHeight="1" x14ac:dyDescent="0.45">
      <c r="B19" s="3144" t="s">
        <v>387</v>
      </c>
      <c r="C19" s="3145"/>
      <c r="D19" s="57"/>
    </row>
    <row r="20" spans="2:4" x14ac:dyDescent="0.45">
      <c r="B20" s="3142" t="s">
        <v>388</v>
      </c>
      <c r="C20" s="3142"/>
      <c r="D20" s="44"/>
    </row>
    <row r="21" spans="2:4" x14ac:dyDescent="0.45">
      <c r="B21" s="3146" t="s">
        <v>390</v>
      </c>
      <c r="C21" s="54" t="s">
        <v>391</v>
      </c>
      <c r="D21" s="44"/>
    </row>
    <row r="22" spans="2:4" x14ac:dyDescent="0.45">
      <c r="B22" s="3147"/>
      <c r="C22" s="577" t="s">
        <v>393</v>
      </c>
      <c r="D22" s="57"/>
    </row>
    <row r="23" spans="2:4" x14ac:dyDescent="0.45">
      <c r="B23" s="3142" t="s">
        <v>395</v>
      </c>
      <c r="C23" s="3142"/>
      <c r="D23" s="44"/>
    </row>
    <row r="24" spans="2:4" x14ac:dyDescent="0.45">
      <c r="B24" s="3142" t="s">
        <v>397</v>
      </c>
      <c r="C24" s="3142"/>
      <c r="D24" s="146" t="s">
        <v>499</v>
      </c>
    </row>
    <row r="25" spans="2:4" x14ac:dyDescent="0.45">
      <c r="B25" s="3142" t="s">
        <v>399</v>
      </c>
      <c r="C25" s="3142"/>
      <c r="D25" s="57"/>
    </row>
    <row r="26" spans="2:4" ht="15" customHeight="1" x14ac:dyDescent="0.45">
      <c r="B26" s="3143" t="s">
        <v>401</v>
      </c>
      <c r="C26" s="3143"/>
      <c r="D26" s="44"/>
    </row>
    <row r="27" spans="2:4" x14ac:dyDescent="0.45">
      <c r="B27" s="3149" t="s">
        <v>403</v>
      </c>
      <c r="C27" s="3150"/>
      <c r="D27" s="44"/>
    </row>
    <row r="28" spans="2:4" ht="52.2" x14ac:dyDescent="0.45">
      <c r="B28" s="578" t="s">
        <v>404</v>
      </c>
      <c r="C28" s="579"/>
      <c r="D28" s="127" t="s">
        <v>1768</v>
      </c>
    </row>
    <row r="29" spans="2:4" x14ac:dyDescent="0.45">
      <c r="B29" s="3151" t="s">
        <v>405</v>
      </c>
      <c r="C29" s="3152"/>
      <c r="D29" s="61"/>
    </row>
    <row r="30" spans="2:4" x14ac:dyDescent="0.45">
      <c r="B30" s="62"/>
      <c r="C30" s="62"/>
      <c r="D30" s="63"/>
    </row>
    <row r="31" spans="2:4" ht="23.25" customHeight="1" x14ac:dyDescent="0.45">
      <c r="B31" s="3935" t="s">
        <v>406</v>
      </c>
      <c r="C31" s="3935"/>
      <c r="D31" s="3935"/>
    </row>
    <row r="32" spans="2:4" x14ac:dyDescent="0.45">
      <c r="B32" s="3149" t="s">
        <v>407</v>
      </c>
      <c r="C32" s="3150"/>
      <c r="D32" s="57"/>
    </row>
    <row r="33" spans="2:4" x14ac:dyDescent="0.45">
      <c r="B33" s="3149" t="s">
        <v>409</v>
      </c>
      <c r="C33" s="3150"/>
      <c r="D33" s="57"/>
    </row>
    <row r="34" spans="2:4" x14ac:dyDescent="0.45">
      <c r="B34" s="3149" t="s">
        <v>411</v>
      </c>
      <c r="C34" s="3150"/>
      <c r="D34" s="83"/>
    </row>
    <row r="35" spans="2:4" x14ac:dyDescent="0.45">
      <c r="B35" s="3149" t="s">
        <v>413</v>
      </c>
      <c r="C35" s="3150"/>
      <c r="D35" s="157"/>
    </row>
    <row r="36" spans="2:4" x14ac:dyDescent="0.45">
      <c r="B36" s="3149" t="s">
        <v>415</v>
      </c>
      <c r="C36" s="3150"/>
      <c r="D36" s="57"/>
    </row>
  </sheetData>
  <mergeCells count="30">
    <mergeCell ref="B16:C16"/>
    <mergeCell ref="B3:D3"/>
    <mergeCell ref="B4:C4"/>
    <mergeCell ref="B5:C5"/>
    <mergeCell ref="B6:C6"/>
    <mergeCell ref="B7:C7"/>
    <mergeCell ref="B10:D10"/>
    <mergeCell ref="B11:C11"/>
    <mergeCell ref="B12:C12"/>
    <mergeCell ref="B13:C13"/>
    <mergeCell ref="B14:C14"/>
    <mergeCell ref="B15:C15"/>
    <mergeCell ref="B8:C8"/>
    <mergeCell ref="B31:D31"/>
    <mergeCell ref="B17:C17"/>
    <mergeCell ref="B18:C18"/>
    <mergeCell ref="B19:C19"/>
    <mergeCell ref="B20:C20"/>
    <mergeCell ref="B21:B22"/>
    <mergeCell ref="B23:C23"/>
    <mergeCell ref="B24:C24"/>
    <mergeCell ref="B25:C25"/>
    <mergeCell ref="B26:C26"/>
    <mergeCell ref="B27:C27"/>
    <mergeCell ref="B29:C29"/>
    <mergeCell ref="B32:C32"/>
    <mergeCell ref="B33:C33"/>
    <mergeCell ref="B34:C34"/>
    <mergeCell ref="B35:C35"/>
    <mergeCell ref="B36:C36"/>
  </mergeCells>
  <dataValidations count="7">
    <dataValidation type="list" allowBlank="1" showInputMessage="1" showErrorMessage="1" sqref="D25" xr:uid="{00000000-0002-0000-2F01-000000000000}">
      <formula1>Tipo_operación</formula1>
    </dataValidation>
    <dataValidation type="list" allowBlank="1" showInputMessage="1" showErrorMessage="1" sqref="D14" xr:uid="{00000000-0002-0000-2F01-000001000000}">
      <formula1>Tipo_indicador</formula1>
    </dataValidation>
    <dataValidation type="list" allowBlank="1" showInputMessage="1" showErrorMessage="1" sqref="D7" xr:uid="{00000000-0002-0000-2F01-000002000000}">
      <formula1>Nombre_indicador_ODS</formula1>
    </dataValidation>
    <dataValidation type="list" allowBlank="1" showInputMessage="1" showErrorMessage="1" sqref="D6" xr:uid="{00000000-0002-0000-2F01-000003000000}">
      <formula1>Numero_indicador</formula1>
    </dataValidation>
    <dataValidation type="list" allowBlank="1" showInputMessage="1" showErrorMessage="1" sqref="D5" xr:uid="{00000000-0002-0000-2F01-000004000000}">
      <formula1>Metas_ODS</formula1>
    </dataValidation>
    <dataValidation type="list" allowBlank="1" showInputMessage="1" showErrorMessage="1" sqref="D4" xr:uid="{00000000-0002-0000-2F01-000005000000}">
      <formula1>ODS</formula1>
    </dataValidation>
    <dataValidation allowBlank="1" showDropDown="1" showInputMessage="1" showErrorMessage="1" sqref="D13" xr:uid="{00000000-0002-0000-2F01-000006000000}"/>
  </dataValidations>
  <hyperlinks>
    <hyperlink ref="B1" location="'10.6.1'!A1" display="REGRESAR" xr:uid="{00000000-0004-0000-2F01-000000000000}"/>
    <hyperlink ref="D8" r:id="rId1" xr:uid="{00000000-0004-0000-2F01-000001000000}"/>
  </hyperlinks>
  <pageMargins left="0.7" right="0.7" top="0.75" bottom="0.75" header="0.3" footer="0.3"/>
</worksheet>
</file>

<file path=xl/worksheets/sheet3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1-000000000000}">
  <sheetPr codeName="Hoja297">
    <tabColor rgb="FFC00000"/>
  </sheetPr>
  <dimension ref="A1:P10"/>
  <sheetViews>
    <sheetView showGridLines="0" workbookViewId="0">
      <pane ySplit="1" topLeftCell="A2" activePane="bottomLeft" state="frozen"/>
      <selection sqref="A1:B1"/>
      <selection pane="bottomLeft" activeCell="D12" sqref="D12"/>
    </sheetView>
  </sheetViews>
  <sheetFormatPr baseColWidth="10" defaultColWidth="11.44140625" defaultRowHeight="17.399999999999999" x14ac:dyDescent="0.45"/>
  <cols>
    <col min="1" max="1" width="15.21875" style="178" customWidth="1"/>
    <col min="2" max="2" width="19" style="178" customWidth="1"/>
    <col min="3" max="3" width="11.77734375" style="1271" customWidth="1"/>
    <col min="4" max="6" width="11.77734375" style="178" customWidth="1"/>
    <col min="7" max="16384" width="11.44140625" style="178"/>
  </cols>
  <sheetData>
    <row r="1" spans="1:16" s="1260" customFormat="1" ht="18.600000000000001" x14ac:dyDescent="0.45">
      <c r="A1" s="576" t="s">
        <v>337</v>
      </c>
      <c r="B1" s="1321"/>
      <c r="C1" s="3119" t="s">
        <v>430</v>
      </c>
      <c r="D1" s="3119"/>
    </row>
    <row r="2" spans="1:16" s="1260" customFormat="1" ht="18.600000000000001" x14ac:dyDescent="0.45">
      <c r="C2" s="1299"/>
    </row>
    <row r="3" spans="1:16" s="1260" customFormat="1" ht="18.600000000000001" x14ac:dyDescent="0.45">
      <c r="A3" s="3948" t="s">
        <v>339</v>
      </c>
      <c r="B3" s="3948"/>
      <c r="C3" s="3951" t="s">
        <v>1728</v>
      </c>
      <c r="D3" s="3953"/>
      <c r="E3" s="3953"/>
      <c r="F3" s="3953"/>
      <c r="G3" s="3953"/>
      <c r="H3" s="3953"/>
      <c r="I3" s="3953"/>
      <c r="J3" s="3953"/>
      <c r="K3" s="3953"/>
      <c r="L3" s="3953"/>
      <c r="M3" s="3953"/>
      <c r="N3" s="3953"/>
      <c r="O3" s="3953"/>
      <c r="P3" s="3953"/>
    </row>
    <row r="4" spans="1:16" s="1260" customFormat="1" ht="18.600000000000001" x14ac:dyDescent="0.45">
      <c r="A4" s="3948" t="s">
        <v>340</v>
      </c>
      <c r="B4" s="3949"/>
      <c r="C4" s="3954" t="s">
        <v>116</v>
      </c>
      <c r="D4" s="3955"/>
      <c r="E4" s="3955"/>
      <c r="F4" s="3955"/>
      <c r="G4" s="3955"/>
      <c r="H4" s="3955"/>
      <c r="I4" s="3955"/>
      <c r="J4" s="3955"/>
      <c r="K4" s="3955"/>
      <c r="L4" s="3955"/>
      <c r="M4" s="3955"/>
      <c r="N4" s="3955"/>
      <c r="O4" s="3955"/>
      <c r="P4" s="3955"/>
    </row>
    <row r="5" spans="1:16" s="1260" customFormat="1" ht="18.600000000000001" x14ac:dyDescent="0.45">
      <c r="A5" s="3948" t="s">
        <v>341</v>
      </c>
      <c r="B5" s="3949"/>
      <c r="C5" s="3951" t="s">
        <v>4077</v>
      </c>
      <c r="D5" s="3952"/>
      <c r="E5" s="3952"/>
      <c r="F5" s="3952"/>
      <c r="G5" s="3952"/>
      <c r="H5" s="3952"/>
      <c r="I5" s="3952"/>
      <c r="J5" s="3952"/>
      <c r="K5" s="3952"/>
      <c r="L5" s="3952"/>
      <c r="M5" s="3952"/>
      <c r="N5" s="3952"/>
      <c r="O5" s="3952"/>
      <c r="P5" s="3952"/>
    </row>
    <row r="6" spans="1:16" s="1260" customFormat="1" ht="18.600000000000001" x14ac:dyDescent="0.45">
      <c r="A6" s="3948" t="s">
        <v>417</v>
      </c>
      <c r="B6" s="3949"/>
      <c r="C6" s="3951" t="s">
        <v>454</v>
      </c>
      <c r="D6" s="3952"/>
      <c r="E6" s="3952"/>
      <c r="F6" s="3952"/>
      <c r="G6" s="3952"/>
      <c r="H6" s="3952"/>
      <c r="I6" s="3952"/>
      <c r="J6" s="3952"/>
      <c r="K6" s="3952"/>
      <c r="L6" s="3952"/>
      <c r="M6" s="3952"/>
      <c r="N6" s="3952"/>
      <c r="O6" s="3952"/>
      <c r="P6" s="3952"/>
    </row>
    <row r="7" spans="1:16" s="1260" customFormat="1" ht="18.600000000000001" x14ac:dyDescent="0.45">
      <c r="C7" s="1299"/>
    </row>
    <row r="8" spans="1:16" s="1260" customFormat="1" ht="18.600000000000001" x14ac:dyDescent="0.45">
      <c r="C8" s="1299"/>
    </row>
    <row r="9" spans="1:16" s="1260" customFormat="1" ht="18.600000000000001" x14ac:dyDescent="0.45">
      <c r="C9" s="3203" t="s">
        <v>455</v>
      </c>
      <c r="D9" s="3203"/>
      <c r="E9" s="3203"/>
      <c r="F9" s="3203"/>
      <c r="G9" s="3203"/>
      <c r="H9" s="3203"/>
      <c r="I9" s="3203"/>
      <c r="J9" s="3203"/>
      <c r="K9" s="3203"/>
      <c r="L9" s="3203"/>
      <c r="M9" s="3203"/>
      <c r="N9" s="3203"/>
      <c r="O9" s="3203"/>
      <c r="P9" s="3203"/>
    </row>
    <row r="10" spans="1:16" s="1260" customFormat="1" ht="18.600000000000001" x14ac:dyDescent="0.45">
      <c r="C10" s="3203"/>
      <c r="D10" s="3203"/>
      <c r="E10" s="3203"/>
      <c r="F10" s="3203"/>
      <c r="G10" s="3203"/>
      <c r="H10" s="3203"/>
      <c r="I10" s="3203"/>
      <c r="J10" s="3203"/>
      <c r="K10" s="3203"/>
      <c r="L10" s="3203"/>
      <c r="M10" s="3203"/>
      <c r="N10" s="3203"/>
      <c r="O10" s="3203"/>
      <c r="P10" s="3203"/>
    </row>
  </sheetData>
  <mergeCells count="10">
    <mergeCell ref="A6:B6"/>
    <mergeCell ref="C6:P6"/>
    <mergeCell ref="C9:P10"/>
    <mergeCell ref="C1:D1"/>
    <mergeCell ref="A3:B3"/>
    <mergeCell ref="C3:P3"/>
    <mergeCell ref="A4:B4"/>
    <mergeCell ref="C4:P4"/>
    <mergeCell ref="A5:B5"/>
    <mergeCell ref="C5:P5"/>
  </mergeCells>
  <hyperlinks>
    <hyperlink ref="A1" location="'ODS 10.'!A1" display="REGRESAR" xr:uid="{00000000-0004-0000-3001-000000000000}"/>
    <hyperlink ref="C1:D1" location="'Metadato 10.7.1'!A1" display="VER METADATO" xr:uid="{00000000-0004-0000-3001-000001000000}"/>
  </hyperlinks>
  <pageMargins left="0.7" right="0.7" top="0.75" bottom="0.75" header="0.3" footer="0.3"/>
</worksheet>
</file>

<file path=xl/worksheets/sheet3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1-000000000000}">
  <sheetPr codeName="Hoja298">
    <tabColor theme="0" tint="-0.499984740745262"/>
  </sheetPr>
  <dimension ref="B1:F36"/>
  <sheetViews>
    <sheetView showGridLines="0" zoomScaleNormal="100" workbookViewId="0">
      <pane ySplit="1" topLeftCell="A2" activePane="bottomLeft" state="frozen"/>
      <selection sqref="A1:B1"/>
      <selection pane="bottomLeft" activeCell="B10" sqref="B10:D10"/>
    </sheetView>
  </sheetViews>
  <sheetFormatPr baseColWidth="10" defaultColWidth="11.44140625" defaultRowHeight="17.399999999999999" x14ac:dyDescent="0.45"/>
  <cols>
    <col min="1" max="1" width="11.44140625" style="178"/>
    <col min="2" max="2" width="26.44140625" style="178" customWidth="1"/>
    <col min="3" max="3" width="24" style="178" customWidth="1"/>
    <col min="4" max="4" width="85.77734375" style="178" customWidth="1"/>
    <col min="5" max="5" width="11.44140625" style="178"/>
    <col min="6" max="6" width="7.21875" style="178" customWidth="1"/>
    <col min="7" max="16384" width="11.44140625" style="178"/>
  </cols>
  <sheetData>
    <row r="1" spans="2:6" x14ac:dyDescent="0.45">
      <c r="B1" s="580" t="s">
        <v>337</v>
      </c>
    </row>
    <row r="2" spans="2:6" ht="18" thickBot="1" x14ac:dyDescent="0.5"/>
    <row r="3" spans="2:6" ht="23.25" customHeight="1" thickBot="1" x14ac:dyDescent="0.5">
      <c r="B3" s="3935" t="s">
        <v>370</v>
      </c>
      <c r="C3" s="3935"/>
      <c r="D3" s="3935"/>
      <c r="F3" s="1267" t="s">
        <v>456</v>
      </c>
    </row>
    <row r="4" spans="2:6" x14ac:dyDescent="0.45">
      <c r="B4" s="3142" t="s">
        <v>449</v>
      </c>
      <c r="C4" s="3142"/>
      <c r="D4" s="44" t="s">
        <v>33</v>
      </c>
    </row>
    <row r="5" spans="2:6" ht="34.5" customHeight="1" x14ac:dyDescent="0.45">
      <c r="B5" s="3142" t="s">
        <v>373</v>
      </c>
      <c r="C5" s="3142"/>
      <c r="D5" s="44" t="s">
        <v>116</v>
      </c>
    </row>
    <row r="6" spans="2:6" x14ac:dyDescent="0.45">
      <c r="B6" s="3142" t="s">
        <v>374</v>
      </c>
      <c r="C6" s="3142"/>
      <c r="D6" s="45" t="s">
        <v>172</v>
      </c>
    </row>
    <row r="7" spans="2:6" ht="35.25" customHeight="1" x14ac:dyDescent="0.45">
      <c r="B7" s="3143" t="s">
        <v>375</v>
      </c>
      <c r="C7" s="3143"/>
      <c r="D7" s="46" t="s">
        <v>4077</v>
      </c>
    </row>
    <row r="8" spans="2:6" x14ac:dyDescent="0.45">
      <c r="B8" s="3143" t="s">
        <v>2480</v>
      </c>
      <c r="C8" s="3143"/>
      <c r="D8" s="1266" t="s">
        <v>2607</v>
      </c>
    </row>
    <row r="10" spans="2:6" ht="23.25" customHeight="1" x14ac:dyDescent="0.45">
      <c r="B10" s="3935" t="s">
        <v>376</v>
      </c>
      <c r="C10" s="3935"/>
      <c r="D10" s="3935"/>
    </row>
    <row r="11" spans="2:6" x14ac:dyDescent="0.45">
      <c r="B11" s="3185" t="s">
        <v>377</v>
      </c>
      <c r="C11" s="3156"/>
      <c r="D11" s="44"/>
    </row>
    <row r="12" spans="2:6" ht="15" customHeight="1" x14ac:dyDescent="0.45">
      <c r="B12" s="3143" t="s">
        <v>379</v>
      </c>
      <c r="C12" s="3143"/>
      <c r="D12" s="661"/>
    </row>
    <row r="13" spans="2:6" x14ac:dyDescent="0.45">
      <c r="B13" s="3142" t="s">
        <v>380</v>
      </c>
      <c r="C13" s="3142"/>
      <c r="D13" s="603"/>
    </row>
    <row r="14" spans="2:6" x14ac:dyDescent="0.45">
      <c r="B14" s="3142" t="s">
        <v>381</v>
      </c>
      <c r="C14" s="3156"/>
      <c r="D14" s="603"/>
    </row>
    <row r="15" spans="2:6" x14ac:dyDescent="0.45">
      <c r="B15" s="3142" t="s">
        <v>382</v>
      </c>
      <c r="C15" s="3142"/>
      <c r="D15" s="44"/>
    </row>
    <row r="16" spans="2:6" x14ac:dyDescent="0.45">
      <c r="B16" s="3142" t="s">
        <v>383</v>
      </c>
      <c r="C16" s="3142"/>
      <c r="D16" s="44"/>
    </row>
    <row r="17" spans="2:4" x14ac:dyDescent="0.45">
      <c r="B17" s="3142" t="s">
        <v>384</v>
      </c>
      <c r="C17" s="3142"/>
      <c r="D17" s="57"/>
    </row>
    <row r="18" spans="2:4" x14ac:dyDescent="0.45">
      <c r="B18" s="3143" t="s">
        <v>386</v>
      </c>
      <c r="C18" s="3143"/>
      <c r="D18" s="44"/>
    </row>
    <row r="19" spans="2:4" ht="15" customHeight="1" x14ac:dyDescent="0.45">
      <c r="B19" s="3144" t="s">
        <v>387</v>
      </c>
      <c r="C19" s="3145"/>
      <c r="D19" s="57"/>
    </row>
    <row r="20" spans="2:4" x14ac:dyDescent="0.45">
      <c r="B20" s="3142" t="s">
        <v>388</v>
      </c>
      <c r="C20" s="3142"/>
      <c r="D20" s="44"/>
    </row>
    <row r="21" spans="2:4" x14ac:dyDescent="0.45">
      <c r="B21" s="3146" t="s">
        <v>390</v>
      </c>
      <c r="C21" s="54" t="s">
        <v>391</v>
      </c>
      <c r="D21" s="44"/>
    </row>
    <row r="22" spans="2:4" x14ac:dyDescent="0.45">
      <c r="B22" s="3147"/>
      <c r="C22" s="577" t="s">
        <v>393</v>
      </c>
      <c r="D22" s="57"/>
    </row>
    <row r="23" spans="2:4" x14ac:dyDescent="0.45">
      <c r="B23" s="3142" t="s">
        <v>395</v>
      </c>
      <c r="C23" s="3142"/>
      <c r="D23" s="44"/>
    </row>
    <row r="24" spans="2:4" x14ac:dyDescent="0.45">
      <c r="B24" s="3142" t="s">
        <v>397</v>
      </c>
      <c r="C24" s="3142"/>
      <c r="D24" s="146" t="s">
        <v>1769</v>
      </c>
    </row>
    <row r="25" spans="2:4" x14ac:dyDescent="0.45">
      <c r="B25" s="3142" t="s">
        <v>399</v>
      </c>
      <c r="C25" s="3142"/>
      <c r="D25" s="57"/>
    </row>
    <row r="26" spans="2:4" ht="15" customHeight="1" x14ac:dyDescent="0.45">
      <c r="B26" s="3143" t="s">
        <v>401</v>
      </c>
      <c r="C26" s="3143"/>
      <c r="D26" s="44"/>
    </row>
    <row r="27" spans="2:4" x14ac:dyDescent="0.45">
      <c r="B27" s="3149" t="s">
        <v>403</v>
      </c>
      <c r="C27" s="3150"/>
      <c r="D27" s="44"/>
    </row>
    <row r="28" spans="2:4" x14ac:dyDescent="0.45">
      <c r="B28" s="578" t="s">
        <v>404</v>
      </c>
      <c r="C28" s="579"/>
      <c r="D28" s="44"/>
    </row>
    <row r="29" spans="2:4" x14ac:dyDescent="0.45">
      <c r="B29" s="3151" t="s">
        <v>405</v>
      </c>
      <c r="C29" s="3152"/>
      <c r="D29" s="61"/>
    </row>
    <row r="30" spans="2:4" x14ac:dyDescent="0.45">
      <c r="B30" s="62"/>
      <c r="C30" s="62"/>
      <c r="D30" s="63"/>
    </row>
    <row r="31" spans="2:4" ht="23.25" customHeight="1" x14ac:dyDescent="0.45">
      <c r="B31" s="3935" t="s">
        <v>406</v>
      </c>
      <c r="C31" s="3935"/>
      <c r="D31" s="3935"/>
    </row>
    <row r="32" spans="2:4" x14ac:dyDescent="0.45">
      <c r="B32" s="3149" t="s">
        <v>407</v>
      </c>
      <c r="C32" s="3150"/>
      <c r="D32" s="57"/>
    </row>
    <row r="33" spans="2:4" x14ac:dyDescent="0.45">
      <c r="B33" s="3149" t="s">
        <v>409</v>
      </c>
      <c r="C33" s="3150"/>
      <c r="D33" s="57"/>
    </row>
    <row r="34" spans="2:4" x14ac:dyDescent="0.45">
      <c r="B34" s="3149" t="s">
        <v>411</v>
      </c>
      <c r="C34" s="3150"/>
      <c r="D34" s="83"/>
    </row>
    <row r="35" spans="2:4" x14ac:dyDescent="0.45">
      <c r="B35" s="3149" t="s">
        <v>413</v>
      </c>
      <c r="C35" s="3150"/>
      <c r="D35" s="157"/>
    </row>
    <row r="36" spans="2:4" x14ac:dyDescent="0.45">
      <c r="B36" s="3149" t="s">
        <v>415</v>
      </c>
      <c r="C36" s="3150"/>
      <c r="D36" s="57"/>
    </row>
  </sheetData>
  <mergeCells count="30">
    <mergeCell ref="B16:C16"/>
    <mergeCell ref="B3:D3"/>
    <mergeCell ref="B4:C4"/>
    <mergeCell ref="B5:C5"/>
    <mergeCell ref="B6:C6"/>
    <mergeCell ref="B7:C7"/>
    <mergeCell ref="B10:D10"/>
    <mergeCell ref="B11:C11"/>
    <mergeCell ref="B12:C12"/>
    <mergeCell ref="B13:C13"/>
    <mergeCell ref="B14:C14"/>
    <mergeCell ref="B15:C15"/>
    <mergeCell ref="B8:C8"/>
    <mergeCell ref="B31:D31"/>
    <mergeCell ref="B17:C17"/>
    <mergeCell ref="B18:C18"/>
    <mergeCell ref="B19:C19"/>
    <mergeCell ref="B20:C20"/>
    <mergeCell ref="B21:B22"/>
    <mergeCell ref="B23:C23"/>
    <mergeCell ref="B24:C24"/>
    <mergeCell ref="B25:C25"/>
    <mergeCell ref="B26:C26"/>
    <mergeCell ref="B27:C27"/>
    <mergeCell ref="B29:C29"/>
    <mergeCell ref="B32:C32"/>
    <mergeCell ref="B33:C33"/>
    <mergeCell ref="B34:C34"/>
    <mergeCell ref="B35:C35"/>
    <mergeCell ref="B36:C36"/>
  </mergeCells>
  <dataValidations count="7">
    <dataValidation type="list" allowBlank="1" showInputMessage="1" showErrorMessage="1" sqref="D25" xr:uid="{00000000-0002-0000-3101-000000000000}">
      <formula1>Tipo_operación</formula1>
    </dataValidation>
    <dataValidation type="list" allowBlank="1" showInputMessage="1" showErrorMessage="1" sqref="D14" xr:uid="{00000000-0002-0000-3101-000001000000}">
      <formula1>Tipo_indicador</formula1>
    </dataValidation>
    <dataValidation type="list" allowBlank="1" showInputMessage="1" showErrorMessage="1" sqref="D7" xr:uid="{00000000-0002-0000-3101-000002000000}">
      <formula1>Nombre_indicador_ODS</formula1>
    </dataValidation>
    <dataValidation type="list" allowBlank="1" showInputMessage="1" showErrorMessage="1" sqref="D6" xr:uid="{00000000-0002-0000-3101-000003000000}">
      <formula1>Numero_indicador</formula1>
    </dataValidation>
    <dataValidation type="list" allowBlank="1" showInputMessage="1" showErrorMessage="1" sqref="D5" xr:uid="{00000000-0002-0000-3101-000004000000}">
      <formula1>Metas_ODS</formula1>
    </dataValidation>
    <dataValidation type="list" allowBlank="1" showInputMessage="1" showErrorMessage="1" sqref="D4" xr:uid="{00000000-0002-0000-3101-000005000000}">
      <formula1>ODS</formula1>
    </dataValidation>
    <dataValidation allowBlank="1" showDropDown="1" showInputMessage="1" showErrorMessage="1" sqref="D13" xr:uid="{00000000-0002-0000-3101-000006000000}"/>
  </dataValidations>
  <hyperlinks>
    <hyperlink ref="B1" location="'10.7.1'!A1" display="REGRESAR" xr:uid="{00000000-0004-0000-3101-000000000000}"/>
    <hyperlink ref="D8" r:id="rId1" xr:uid="{00000000-0004-0000-3101-000001000000}"/>
  </hyperlinks>
  <pageMargins left="0.7" right="0.7" top="0.75" bottom="0.75" header="0.3" footer="0.3"/>
</worksheet>
</file>

<file path=xl/worksheets/sheet3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1-000000000000}">
  <sheetPr codeName="Hoja299">
    <tabColor rgb="FF7030A0"/>
  </sheetPr>
  <dimension ref="A1:P24"/>
  <sheetViews>
    <sheetView showGridLines="0" workbookViewId="0">
      <pane ySplit="1" topLeftCell="A2" activePane="bottomLeft" state="frozen"/>
      <selection pane="bottomLeft" activeCell="B19" sqref="B19"/>
    </sheetView>
  </sheetViews>
  <sheetFormatPr baseColWidth="10" defaultColWidth="11.44140625" defaultRowHeight="18.600000000000001" x14ac:dyDescent="0.45"/>
  <cols>
    <col min="1" max="2" width="15.21875" style="1260" customWidth="1"/>
    <col min="3" max="3" width="11.77734375" style="1299" customWidth="1"/>
    <col min="4" max="6" width="11.77734375" style="1260" customWidth="1"/>
    <col min="7" max="16384" width="11.44140625" style="1260"/>
  </cols>
  <sheetData>
    <row r="1" spans="1:16" x14ac:dyDescent="0.45">
      <c r="A1" s="576" t="s">
        <v>337</v>
      </c>
      <c r="B1" s="1321"/>
      <c r="C1" s="3119" t="s">
        <v>430</v>
      </c>
      <c r="D1" s="3119"/>
    </row>
    <row r="3" spans="1:16" x14ac:dyDescent="0.45">
      <c r="A3" s="3948" t="s">
        <v>339</v>
      </c>
      <c r="B3" s="3948"/>
      <c r="C3" s="3951" t="s">
        <v>1728</v>
      </c>
      <c r="D3" s="3953"/>
      <c r="E3" s="3953"/>
      <c r="F3" s="3953"/>
      <c r="G3" s="3953"/>
      <c r="H3" s="3953"/>
      <c r="I3" s="3953"/>
      <c r="J3" s="3953"/>
      <c r="K3" s="3953"/>
      <c r="L3" s="3953"/>
      <c r="M3" s="3953"/>
      <c r="N3" s="3953"/>
      <c r="O3" s="3953"/>
      <c r="P3" s="3953"/>
    </row>
    <row r="4" spans="1:16" x14ac:dyDescent="0.45">
      <c r="A4" s="3948" t="s">
        <v>340</v>
      </c>
      <c r="B4" s="3949"/>
      <c r="C4" s="3954" t="s">
        <v>116</v>
      </c>
      <c r="D4" s="3955"/>
      <c r="E4" s="3955"/>
      <c r="F4" s="3955"/>
      <c r="G4" s="3955"/>
      <c r="H4" s="3955"/>
      <c r="I4" s="3955"/>
      <c r="J4" s="3955"/>
      <c r="K4" s="3955"/>
      <c r="L4" s="3955"/>
      <c r="M4" s="3955"/>
      <c r="N4" s="3955"/>
      <c r="O4" s="3955"/>
      <c r="P4" s="3955"/>
    </row>
    <row r="5" spans="1:16" x14ac:dyDescent="0.45">
      <c r="A5" s="3948" t="s">
        <v>341</v>
      </c>
      <c r="B5" s="3949"/>
      <c r="C5" s="3951" t="s">
        <v>6408</v>
      </c>
      <c r="D5" s="3952"/>
      <c r="E5" s="3952"/>
      <c r="F5" s="3952"/>
      <c r="G5" s="3952"/>
      <c r="H5" s="3952"/>
      <c r="I5" s="3952"/>
      <c r="J5" s="3952"/>
      <c r="K5" s="3952"/>
      <c r="L5" s="3952"/>
      <c r="M5" s="3952"/>
      <c r="N5" s="3952"/>
      <c r="O5" s="3952"/>
      <c r="P5" s="3952"/>
    </row>
    <row r="6" spans="1:16" x14ac:dyDescent="0.45">
      <c r="A6" s="3948" t="s">
        <v>417</v>
      </c>
      <c r="B6" s="3949"/>
      <c r="C6" s="3951" t="s">
        <v>454</v>
      </c>
      <c r="D6" s="3952"/>
      <c r="E6" s="3952"/>
      <c r="F6" s="3952"/>
      <c r="G6" s="3952"/>
      <c r="H6" s="3952"/>
      <c r="I6" s="3952"/>
      <c r="J6" s="3952"/>
      <c r="K6" s="3952"/>
      <c r="L6" s="3952"/>
      <c r="M6" s="3952"/>
      <c r="N6" s="3952"/>
      <c r="O6" s="3952"/>
      <c r="P6" s="3952"/>
    </row>
    <row r="7" spans="1:16" x14ac:dyDescent="0.45">
      <c r="A7" s="1325"/>
    </row>
    <row r="8" spans="1:16" x14ac:dyDescent="0.45">
      <c r="A8" s="1325"/>
    </row>
    <row r="9" spans="1:16" ht="11.25" customHeight="1" x14ac:dyDescent="0.45">
      <c r="A9" s="1325"/>
      <c r="C9" s="3203" t="s">
        <v>497</v>
      </c>
      <c r="D9" s="3203"/>
      <c r="E9" s="3203"/>
      <c r="F9" s="3203"/>
      <c r="G9" s="3203"/>
      <c r="H9" s="3203"/>
      <c r="I9" s="3203"/>
      <c r="J9" s="3203"/>
      <c r="K9" s="3203"/>
      <c r="L9" s="3203"/>
      <c r="M9" s="3203"/>
      <c r="N9" s="3203"/>
      <c r="O9" s="3203"/>
      <c r="P9" s="3203"/>
    </row>
    <row r="10" spans="1:16" ht="11.25" customHeight="1" x14ac:dyDescent="0.45">
      <c r="A10" s="1325"/>
      <c r="C10" s="3203"/>
      <c r="D10" s="3203"/>
      <c r="E10" s="3203"/>
      <c r="F10" s="3203"/>
      <c r="G10" s="3203"/>
      <c r="H10" s="3203"/>
      <c r="I10" s="3203"/>
      <c r="J10" s="3203"/>
      <c r="K10" s="3203"/>
      <c r="L10" s="3203"/>
      <c r="M10" s="3203"/>
      <c r="N10" s="3203"/>
      <c r="O10" s="3203"/>
      <c r="P10" s="3203"/>
    </row>
    <row r="12" spans="1:16" x14ac:dyDescent="0.45">
      <c r="C12" s="3780" t="s">
        <v>6678</v>
      </c>
      <c r="D12" s="3780"/>
      <c r="E12" s="3780"/>
      <c r="F12" s="3780"/>
      <c r="G12" s="3780"/>
      <c r="H12" s="3780"/>
      <c r="I12" s="3780"/>
      <c r="J12" s="3780"/>
      <c r="K12" s="3780"/>
      <c r="L12" s="3780"/>
      <c r="M12" s="3780"/>
    </row>
    <row r="13" spans="1:16" x14ac:dyDescent="0.45">
      <c r="C13" s="3780"/>
      <c r="D13" s="3780"/>
      <c r="E13" s="3780"/>
      <c r="F13" s="3780"/>
      <c r="G13" s="3780"/>
      <c r="H13" s="3780"/>
      <c r="I13" s="3780"/>
      <c r="J13" s="3780"/>
      <c r="K13" s="3780"/>
      <c r="L13" s="3780"/>
      <c r="M13" s="3780"/>
    </row>
    <row r="14" spans="1:16" x14ac:dyDescent="0.45">
      <c r="C14" s="3780"/>
      <c r="D14" s="3780"/>
      <c r="E14" s="3780"/>
      <c r="F14" s="3780"/>
      <c r="G14" s="3780"/>
      <c r="H14" s="3780"/>
      <c r="I14" s="3780"/>
      <c r="J14" s="3780"/>
      <c r="K14" s="3780"/>
      <c r="L14" s="3780"/>
      <c r="M14" s="3780"/>
    </row>
    <row r="15" spans="1:16" x14ac:dyDescent="0.45">
      <c r="C15" s="3780"/>
      <c r="D15" s="3780"/>
      <c r="E15" s="3780"/>
      <c r="F15" s="3780"/>
      <c r="G15" s="3780"/>
      <c r="H15" s="3780"/>
      <c r="I15" s="3780"/>
      <c r="J15" s="3780"/>
      <c r="K15" s="3780"/>
      <c r="L15" s="3780"/>
      <c r="M15" s="3780"/>
    </row>
    <row r="16" spans="1:16" x14ac:dyDescent="0.45">
      <c r="C16" s="3780"/>
      <c r="D16" s="3780"/>
      <c r="E16" s="3780"/>
      <c r="F16" s="3780"/>
      <c r="G16" s="3780"/>
      <c r="H16" s="3780"/>
      <c r="I16" s="3780"/>
      <c r="J16" s="3780"/>
      <c r="K16" s="3780"/>
      <c r="L16" s="3780"/>
      <c r="M16" s="3780"/>
    </row>
    <row r="19" spans="1:15" x14ac:dyDescent="0.45">
      <c r="A19" s="690"/>
      <c r="B19" s="689"/>
      <c r="C19" s="689"/>
      <c r="D19" s="689"/>
      <c r="E19" s="689"/>
      <c r="F19" s="689"/>
      <c r="G19" s="689"/>
      <c r="H19" s="689"/>
      <c r="I19" s="689"/>
      <c r="J19" s="689"/>
      <c r="K19" s="689"/>
      <c r="L19" s="689"/>
      <c r="M19" s="689"/>
      <c r="N19" s="689"/>
      <c r="O19" s="689"/>
    </row>
    <row r="20" spans="1:15" x14ac:dyDescent="0.45">
      <c r="A20" s="690"/>
      <c r="B20" s="689"/>
      <c r="C20" s="689"/>
      <c r="D20" s="689"/>
      <c r="E20" s="689"/>
      <c r="F20" s="689"/>
      <c r="G20" s="689"/>
      <c r="H20" s="689"/>
      <c r="I20" s="689"/>
      <c r="J20" s="689"/>
      <c r="K20" s="689"/>
      <c r="L20" s="689"/>
      <c r="M20" s="689"/>
      <c r="N20" s="689"/>
      <c r="O20" s="689"/>
    </row>
    <row r="21" spans="1:15" x14ac:dyDescent="0.45">
      <c r="A21" s="690"/>
      <c r="B21" s="689"/>
      <c r="C21" s="689"/>
      <c r="D21" s="689"/>
      <c r="E21" s="689"/>
      <c r="F21" s="689"/>
      <c r="G21" s="689"/>
      <c r="H21" s="689"/>
      <c r="I21" s="689"/>
      <c r="J21" s="689"/>
      <c r="K21" s="689"/>
      <c r="L21" s="689"/>
      <c r="M21" s="689"/>
      <c r="N21" s="689"/>
      <c r="O21" s="689"/>
    </row>
    <row r="22" spans="1:15" x14ac:dyDescent="0.45">
      <c r="A22" s="690"/>
      <c r="B22" s="689"/>
      <c r="C22" s="689"/>
      <c r="D22" s="689"/>
      <c r="E22" s="689"/>
      <c r="F22" s="689"/>
      <c r="G22" s="689"/>
      <c r="H22" s="689"/>
      <c r="I22" s="689"/>
      <c r="J22" s="689"/>
      <c r="K22" s="689"/>
      <c r="L22" s="689"/>
      <c r="M22" s="689"/>
      <c r="N22" s="689"/>
      <c r="O22" s="689"/>
    </row>
    <row r="23" spans="1:15" x14ac:dyDescent="0.45">
      <c r="A23" s="690"/>
      <c r="B23" s="689"/>
      <c r="C23" s="689"/>
      <c r="D23" s="689"/>
      <c r="E23" s="689"/>
      <c r="F23" s="689"/>
      <c r="G23" s="689"/>
      <c r="H23" s="689"/>
      <c r="I23" s="689"/>
      <c r="J23" s="689"/>
      <c r="K23" s="689"/>
      <c r="L23" s="689"/>
      <c r="M23" s="689"/>
      <c r="N23" s="689"/>
      <c r="O23" s="689"/>
    </row>
    <row r="24" spans="1:15" x14ac:dyDescent="0.45">
      <c r="A24" s="3194" t="s">
        <v>6668</v>
      </c>
      <c r="B24" s="3194"/>
      <c r="C24" s="3194"/>
      <c r="D24" s="3194"/>
      <c r="E24" s="3194"/>
      <c r="F24" s="3194"/>
      <c r="G24" s="3194"/>
      <c r="H24" s="3194"/>
      <c r="I24" s="3194"/>
      <c r="J24" s="3194"/>
      <c r="K24" s="3194"/>
      <c r="L24" s="3194"/>
      <c r="M24" s="3194"/>
      <c r="N24" s="3194"/>
      <c r="O24" s="3194"/>
    </row>
  </sheetData>
  <mergeCells count="12">
    <mergeCell ref="A24:O24"/>
    <mergeCell ref="C12:M16"/>
    <mergeCell ref="A6:B6"/>
    <mergeCell ref="C6:P6"/>
    <mergeCell ref="C9:P10"/>
    <mergeCell ref="A5:B5"/>
    <mergeCell ref="C5:P5"/>
    <mergeCell ref="C1:D1"/>
    <mergeCell ref="A3:B3"/>
    <mergeCell ref="C3:P3"/>
    <mergeCell ref="A4:B4"/>
    <mergeCell ref="C4:P4"/>
  </mergeCells>
  <hyperlinks>
    <hyperlink ref="A1" location="'ODS 10.'!A1" display="REGRESAR" xr:uid="{00000000-0004-0000-3201-000000000000}"/>
    <hyperlink ref="C1:D1" location="'Metadato 10.7.2'!A1" display="VER METADATO" xr:uid="{00000000-0004-0000-3201-000001000000}"/>
  </hyperlinks>
  <pageMargins left="0.7" right="0.7" top="0.75" bottom="0.75" header="0.3" footer="0.3"/>
  <drawing r:id="rId1"/>
</worksheet>
</file>

<file path=xl/worksheets/sheet3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1-000000000000}">
  <sheetPr codeName="Hoja300">
    <tabColor theme="0" tint="-0.499984740745262"/>
  </sheetPr>
  <dimension ref="B1:F36"/>
  <sheetViews>
    <sheetView showGridLines="0" zoomScaleNormal="100" workbookViewId="0">
      <pane ySplit="1" topLeftCell="A2" activePane="bottomLeft" state="frozen"/>
      <selection pane="bottomLeft" activeCell="B1" sqref="B1"/>
    </sheetView>
  </sheetViews>
  <sheetFormatPr baseColWidth="10" defaultColWidth="11.44140625" defaultRowHeight="17.399999999999999" x14ac:dyDescent="0.45"/>
  <cols>
    <col min="1" max="1" width="11.44140625" style="178"/>
    <col min="2" max="2" width="26.44140625" style="178" customWidth="1"/>
    <col min="3" max="3" width="24" style="178" customWidth="1"/>
    <col min="4" max="4" width="85.77734375" style="178" customWidth="1"/>
    <col min="5" max="5" width="11.44140625" style="178"/>
    <col min="6" max="6" width="7.21875" style="178" customWidth="1"/>
    <col min="7" max="16384" width="11.44140625" style="178"/>
  </cols>
  <sheetData>
    <row r="1" spans="2:6" x14ac:dyDescent="0.45">
      <c r="B1" s="580" t="s">
        <v>337</v>
      </c>
    </row>
    <row r="2" spans="2:6" ht="18" thickBot="1" x14ac:dyDescent="0.5"/>
    <row r="3" spans="2:6" ht="23.25" customHeight="1" thickBot="1" x14ac:dyDescent="0.5">
      <c r="B3" s="3935" t="s">
        <v>370</v>
      </c>
      <c r="C3" s="3935"/>
      <c r="D3" s="3935"/>
      <c r="F3" s="1267" t="s">
        <v>498</v>
      </c>
    </row>
    <row r="4" spans="2:6" x14ac:dyDescent="0.45">
      <c r="B4" s="3142" t="s">
        <v>449</v>
      </c>
      <c r="C4" s="3142"/>
      <c r="D4" s="44" t="s">
        <v>33</v>
      </c>
    </row>
    <row r="5" spans="2:6" ht="30.75" customHeight="1" x14ac:dyDescent="0.45">
      <c r="B5" s="3142" t="s">
        <v>373</v>
      </c>
      <c r="C5" s="3142"/>
      <c r="D5" s="44" t="s">
        <v>116</v>
      </c>
    </row>
    <row r="6" spans="2:6" x14ac:dyDescent="0.45">
      <c r="B6" s="3142" t="s">
        <v>374</v>
      </c>
      <c r="C6" s="3142"/>
      <c r="D6" s="45" t="s">
        <v>174</v>
      </c>
    </row>
    <row r="7" spans="2:6" ht="34.799999999999997" x14ac:dyDescent="0.45">
      <c r="B7" s="3143" t="s">
        <v>375</v>
      </c>
      <c r="C7" s="3143"/>
      <c r="D7" s="46" t="s">
        <v>4078</v>
      </c>
    </row>
    <row r="8" spans="2:6" x14ac:dyDescent="0.45">
      <c r="B8" s="3144" t="s">
        <v>2480</v>
      </c>
      <c r="C8" s="3145"/>
      <c r="D8" s="1266" t="s">
        <v>2608</v>
      </c>
    </row>
    <row r="10" spans="2:6" ht="23.25" customHeight="1" x14ac:dyDescent="0.45">
      <c r="B10" s="3935" t="s">
        <v>376</v>
      </c>
      <c r="C10" s="3935"/>
      <c r="D10" s="3935"/>
    </row>
    <row r="11" spans="2:6" x14ac:dyDescent="0.45">
      <c r="B11" s="3185" t="s">
        <v>377</v>
      </c>
      <c r="C11" s="3156"/>
      <c r="D11" s="44"/>
    </row>
    <row r="12" spans="2:6" x14ac:dyDescent="0.45">
      <c r="B12" s="3143" t="s">
        <v>379</v>
      </c>
      <c r="C12" s="3143"/>
      <c r="D12" s="661"/>
    </row>
    <row r="13" spans="2:6" x14ac:dyDescent="0.45">
      <c r="B13" s="3142" t="s">
        <v>380</v>
      </c>
      <c r="C13" s="3142"/>
      <c r="D13" s="603"/>
    </row>
    <row r="14" spans="2:6" x14ac:dyDescent="0.45">
      <c r="B14" s="3142" t="s">
        <v>381</v>
      </c>
      <c r="C14" s="3156"/>
      <c r="D14" s="603"/>
    </row>
    <row r="15" spans="2:6" x14ac:dyDescent="0.45">
      <c r="B15" s="3142" t="s">
        <v>382</v>
      </c>
      <c r="C15" s="3142"/>
      <c r="D15" s="44"/>
    </row>
    <row r="16" spans="2:6" x14ac:dyDescent="0.45">
      <c r="B16" s="3142" t="s">
        <v>383</v>
      </c>
      <c r="C16" s="3142"/>
      <c r="D16" s="44"/>
    </row>
    <row r="17" spans="2:4" x14ac:dyDescent="0.45">
      <c r="B17" s="3142" t="s">
        <v>384</v>
      </c>
      <c r="C17" s="3142"/>
      <c r="D17" s="57"/>
    </row>
    <row r="18" spans="2:4" x14ac:dyDescent="0.45">
      <c r="B18" s="3143" t="s">
        <v>386</v>
      </c>
      <c r="C18" s="3143"/>
      <c r="D18" s="44"/>
    </row>
    <row r="19" spans="2:4" x14ac:dyDescent="0.45">
      <c r="B19" s="3144" t="s">
        <v>387</v>
      </c>
      <c r="C19" s="3145"/>
      <c r="D19" s="57"/>
    </row>
    <row r="20" spans="2:4" x14ac:dyDescent="0.45">
      <c r="B20" s="3142" t="s">
        <v>388</v>
      </c>
      <c r="C20" s="3142"/>
      <c r="D20" s="44"/>
    </row>
    <row r="21" spans="2:4" x14ac:dyDescent="0.45">
      <c r="B21" s="3146" t="s">
        <v>390</v>
      </c>
      <c r="C21" s="54" t="s">
        <v>391</v>
      </c>
      <c r="D21" s="44"/>
    </row>
    <row r="22" spans="2:4" x14ac:dyDescent="0.45">
      <c r="B22" s="3147"/>
      <c r="C22" s="577" t="s">
        <v>393</v>
      </c>
      <c r="D22" s="57"/>
    </row>
    <row r="23" spans="2:4" x14ac:dyDescent="0.45">
      <c r="B23" s="3142" t="s">
        <v>395</v>
      </c>
      <c r="C23" s="3142"/>
      <c r="D23" s="44"/>
    </row>
    <row r="24" spans="2:4" x14ac:dyDescent="0.45">
      <c r="B24" s="3142" t="s">
        <v>397</v>
      </c>
      <c r="C24" s="3142"/>
      <c r="D24" s="146" t="s">
        <v>499</v>
      </c>
    </row>
    <row r="25" spans="2:4" x14ac:dyDescent="0.45">
      <c r="B25" s="3142" t="s">
        <v>399</v>
      </c>
      <c r="C25" s="3142"/>
      <c r="D25" s="57"/>
    </row>
    <row r="26" spans="2:4" x14ac:dyDescent="0.45">
      <c r="B26" s="3143" t="s">
        <v>401</v>
      </c>
      <c r="C26" s="3143"/>
      <c r="D26" s="44"/>
    </row>
    <row r="27" spans="2:4" x14ac:dyDescent="0.45">
      <c r="B27" s="3149" t="s">
        <v>403</v>
      </c>
      <c r="C27" s="3150"/>
      <c r="D27" s="44"/>
    </row>
    <row r="28" spans="2:4" x14ac:dyDescent="0.45">
      <c r="B28" s="578" t="s">
        <v>404</v>
      </c>
      <c r="C28" s="579"/>
      <c r="D28" s="44"/>
    </row>
    <row r="29" spans="2:4" x14ac:dyDescent="0.45">
      <c r="B29" s="3151" t="s">
        <v>405</v>
      </c>
      <c r="C29" s="3152"/>
      <c r="D29" s="61"/>
    </row>
    <row r="30" spans="2:4" x14ac:dyDescent="0.45">
      <c r="B30" s="62"/>
      <c r="C30" s="62"/>
      <c r="D30" s="63"/>
    </row>
    <row r="31" spans="2:4" ht="23.25" customHeight="1" x14ac:dyDescent="0.45">
      <c r="B31" s="3935" t="s">
        <v>406</v>
      </c>
      <c r="C31" s="3935"/>
      <c r="D31" s="3935"/>
    </row>
    <row r="32" spans="2:4" x14ac:dyDescent="0.45">
      <c r="B32" s="3149" t="s">
        <v>407</v>
      </c>
      <c r="C32" s="3150"/>
      <c r="D32" s="57"/>
    </row>
    <row r="33" spans="2:4" x14ac:dyDescent="0.45">
      <c r="B33" s="3149" t="s">
        <v>409</v>
      </c>
      <c r="C33" s="3150"/>
      <c r="D33" s="57"/>
    </row>
    <row r="34" spans="2:4" x14ac:dyDescent="0.45">
      <c r="B34" s="3149" t="s">
        <v>411</v>
      </c>
      <c r="C34" s="3150"/>
      <c r="D34" s="83"/>
    </row>
    <row r="35" spans="2:4" x14ac:dyDescent="0.45">
      <c r="B35" s="3149" t="s">
        <v>413</v>
      </c>
      <c r="C35" s="3150"/>
      <c r="D35" s="157"/>
    </row>
    <row r="36" spans="2:4" x14ac:dyDescent="0.45">
      <c r="B36" s="3149" t="s">
        <v>415</v>
      </c>
      <c r="C36" s="3150"/>
      <c r="D36" s="57"/>
    </row>
  </sheetData>
  <mergeCells count="30">
    <mergeCell ref="B16:C16"/>
    <mergeCell ref="B3:D3"/>
    <mergeCell ref="B4:C4"/>
    <mergeCell ref="B5:C5"/>
    <mergeCell ref="B6:C6"/>
    <mergeCell ref="B7:C7"/>
    <mergeCell ref="B10:D10"/>
    <mergeCell ref="B11:C11"/>
    <mergeCell ref="B12:C12"/>
    <mergeCell ref="B13:C13"/>
    <mergeCell ref="B14:C14"/>
    <mergeCell ref="B15:C15"/>
    <mergeCell ref="B8:C8"/>
    <mergeCell ref="B31:D31"/>
    <mergeCell ref="B17:C17"/>
    <mergeCell ref="B18:C18"/>
    <mergeCell ref="B19:C19"/>
    <mergeCell ref="B20:C20"/>
    <mergeCell ref="B21:B22"/>
    <mergeCell ref="B23:C23"/>
    <mergeCell ref="B24:C24"/>
    <mergeCell ref="B25:C25"/>
    <mergeCell ref="B26:C26"/>
    <mergeCell ref="B27:C27"/>
    <mergeCell ref="B29:C29"/>
    <mergeCell ref="B32:C32"/>
    <mergeCell ref="B33:C33"/>
    <mergeCell ref="B34:C34"/>
    <mergeCell ref="B35:C35"/>
    <mergeCell ref="B36:C36"/>
  </mergeCells>
  <dataValidations count="7">
    <dataValidation type="list" allowBlank="1" showInputMessage="1" showErrorMessage="1" sqref="D25" xr:uid="{00000000-0002-0000-3301-000000000000}">
      <formula1>Tipo_operación</formula1>
    </dataValidation>
    <dataValidation type="list" allowBlank="1" showInputMessage="1" showErrorMessage="1" sqref="D14" xr:uid="{00000000-0002-0000-3301-000001000000}">
      <formula1>Tipo_indicador</formula1>
    </dataValidation>
    <dataValidation type="list" allowBlank="1" showInputMessage="1" showErrorMessage="1" sqref="D7" xr:uid="{00000000-0002-0000-3301-000002000000}">
      <formula1>Nombre_indicador_ODS</formula1>
    </dataValidation>
    <dataValidation type="list" allowBlank="1" showInputMessage="1" showErrorMessage="1" sqref="D6" xr:uid="{00000000-0002-0000-3301-000003000000}">
      <formula1>Numero_indicador</formula1>
    </dataValidation>
    <dataValidation type="list" allowBlank="1" showInputMessage="1" showErrorMessage="1" sqref="D5" xr:uid="{00000000-0002-0000-3301-000004000000}">
      <formula1>Metas_ODS</formula1>
    </dataValidation>
    <dataValidation type="list" allowBlank="1" showInputMessage="1" showErrorMessage="1" sqref="D4" xr:uid="{00000000-0002-0000-3301-000005000000}">
      <formula1>ODS</formula1>
    </dataValidation>
    <dataValidation allowBlank="1" showDropDown="1" showInputMessage="1" showErrorMessage="1" sqref="D13" xr:uid="{00000000-0002-0000-3301-000006000000}"/>
  </dataValidations>
  <hyperlinks>
    <hyperlink ref="B1" location="'10.7.2'!A1" display="REGRESAR" xr:uid="{00000000-0004-0000-3301-000000000000}"/>
    <hyperlink ref="D8" r:id="rId1" xr:uid="{00000000-0004-0000-3301-000001000000}"/>
  </hyperlinks>
  <pageMargins left="0.7" right="0.7" top="0.75" bottom="0.75" header="0.3" footer="0.3"/>
</worksheet>
</file>

<file path=xl/worksheets/sheet3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1-000000000000}">
  <sheetPr codeName="Hoja500">
    <tabColor rgb="FFC00000"/>
  </sheetPr>
  <dimension ref="A1:O11"/>
  <sheetViews>
    <sheetView showGridLines="0" workbookViewId="0">
      <pane ySplit="1" topLeftCell="A2" activePane="bottomLeft" state="frozen"/>
      <selection activeCell="E20" sqref="E20"/>
      <selection pane="bottomLeft" activeCell="G18" sqref="G18"/>
    </sheetView>
  </sheetViews>
  <sheetFormatPr baseColWidth="10" defaultColWidth="11.44140625" defaultRowHeight="18.600000000000001" x14ac:dyDescent="0.45"/>
  <cols>
    <col min="1" max="1" width="15.21875" style="1260" customWidth="1"/>
    <col min="2" max="2" width="18.21875" style="1260" customWidth="1"/>
    <col min="3" max="3" width="11.77734375" style="1299" customWidth="1"/>
    <col min="4" max="6" width="11.77734375" style="1260" customWidth="1"/>
    <col min="7" max="16384" width="11.44140625" style="1260"/>
  </cols>
  <sheetData>
    <row r="1" spans="1:15" x14ac:dyDescent="0.45">
      <c r="A1" s="576" t="s">
        <v>337</v>
      </c>
      <c r="B1" s="1321"/>
      <c r="C1" s="3119" t="s">
        <v>430</v>
      </c>
      <c r="D1" s="3119"/>
    </row>
    <row r="3" spans="1:15" x14ac:dyDescent="0.45">
      <c r="A3" s="3948" t="s">
        <v>339</v>
      </c>
      <c r="B3" s="3948"/>
      <c r="C3" s="3951" t="s">
        <v>1728</v>
      </c>
      <c r="D3" s="3953"/>
      <c r="E3" s="3953"/>
      <c r="F3" s="3953"/>
      <c r="G3" s="3953"/>
      <c r="H3" s="3953"/>
      <c r="I3" s="3953"/>
      <c r="J3" s="3953"/>
      <c r="K3" s="3953"/>
      <c r="L3" s="3953"/>
      <c r="M3" s="3953"/>
      <c r="N3" s="3953"/>
      <c r="O3" s="3953"/>
    </row>
    <row r="4" spans="1:15" x14ac:dyDescent="0.45">
      <c r="A4" s="3948" t="s">
        <v>340</v>
      </c>
      <c r="B4" s="3949"/>
      <c r="C4" s="3954" t="s">
        <v>116</v>
      </c>
      <c r="D4" s="3955"/>
      <c r="E4" s="3955"/>
      <c r="F4" s="3955"/>
      <c r="G4" s="3955"/>
      <c r="H4" s="3955"/>
      <c r="I4" s="3955"/>
      <c r="J4" s="3955"/>
      <c r="K4" s="3955"/>
      <c r="L4" s="3955"/>
      <c r="M4" s="3955"/>
      <c r="N4" s="3955"/>
      <c r="O4" s="3955"/>
    </row>
    <row r="5" spans="1:15" x14ac:dyDescent="0.45">
      <c r="A5" s="3948" t="s">
        <v>341</v>
      </c>
      <c r="B5" s="3949"/>
      <c r="C5" s="3951" t="s">
        <v>4243</v>
      </c>
      <c r="D5" s="3952"/>
      <c r="E5" s="3952"/>
      <c r="F5" s="3952"/>
      <c r="G5" s="3952"/>
      <c r="H5" s="3952"/>
      <c r="I5" s="3952"/>
      <c r="J5" s="3952"/>
      <c r="K5" s="3952"/>
      <c r="L5" s="3952"/>
      <c r="M5" s="3952"/>
      <c r="N5" s="3952"/>
      <c r="O5" s="3952"/>
    </row>
    <row r="6" spans="1:15" x14ac:dyDescent="0.45">
      <c r="A6" s="3948" t="s">
        <v>417</v>
      </c>
      <c r="B6" s="3949"/>
      <c r="C6" s="3951" t="s">
        <v>454</v>
      </c>
      <c r="D6" s="3952"/>
      <c r="E6" s="3952"/>
      <c r="F6" s="3952"/>
      <c r="G6" s="3952"/>
      <c r="H6" s="3952"/>
      <c r="I6" s="3952"/>
      <c r="J6" s="3952"/>
      <c r="K6" s="3952"/>
      <c r="L6" s="3952"/>
      <c r="M6" s="3952"/>
      <c r="N6" s="3952"/>
      <c r="O6" s="3952"/>
    </row>
    <row r="7" spans="1:15" x14ac:dyDescent="0.45">
      <c r="A7" s="1325"/>
    </row>
    <row r="8" spans="1:15" x14ac:dyDescent="0.45">
      <c r="A8" s="1325"/>
    </row>
    <row r="10" spans="1:15" x14ac:dyDescent="0.45">
      <c r="C10" s="3203" t="s">
        <v>455</v>
      </c>
      <c r="D10" s="3203"/>
      <c r="E10" s="3203"/>
      <c r="F10" s="3203"/>
      <c r="G10" s="3203"/>
      <c r="H10" s="3203"/>
      <c r="I10" s="3203"/>
      <c r="J10" s="3203"/>
      <c r="K10" s="3203"/>
      <c r="L10" s="3203"/>
      <c r="M10" s="3203"/>
      <c r="N10" s="3203"/>
      <c r="O10" s="3203"/>
    </row>
    <row r="11" spans="1:15" x14ac:dyDescent="0.45">
      <c r="C11" s="3203"/>
      <c r="D11" s="3203"/>
      <c r="E11" s="3203"/>
      <c r="F11" s="3203"/>
      <c r="G11" s="3203"/>
      <c r="H11" s="3203"/>
      <c r="I11" s="3203"/>
      <c r="J11" s="3203"/>
      <c r="K11" s="3203"/>
      <c r="L11" s="3203"/>
      <c r="M11" s="3203"/>
      <c r="N11" s="3203"/>
      <c r="O11" s="3203"/>
    </row>
  </sheetData>
  <mergeCells count="10">
    <mergeCell ref="C10:O11"/>
    <mergeCell ref="A6:B6"/>
    <mergeCell ref="C6:O6"/>
    <mergeCell ref="C1:D1"/>
    <mergeCell ref="A3:B3"/>
    <mergeCell ref="C3:O3"/>
    <mergeCell ref="A4:B4"/>
    <mergeCell ref="C4:O4"/>
    <mergeCell ref="A5:B5"/>
    <mergeCell ref="C5:O5"/>
  </mergeCells>
  <hyperlinks>
    <hyperlink ref="A1" location="'ODS 10.'!A1" display="REGRESAR" xr:uid="{00000000-0004-0000-3401-000000000000}"/>
    <hyperlink ref="C1:D1" location="'Metadato 10.7.3'!A1" display="VER METADATO" xr:uid="{00000000-0004-0000-3401-000001000000}"/>
  </hyperlink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Hoja33"/>
  <dimension ref="A1:P33"/>
  <sheetViews>
    <sheetView showGridLines="0" zoomScaleNormal="100" workbookViewId="0">
      <pane ySplit="1" topLeftCell="A2" activePane="bottomLeft" state="frozen"/>
      <selection pane="bottomLeft"/>
    </sheetView>
  </sheetViews>
  <sheetFormatPr baseColWidth="10" defaultColWidth="11.44140625" defaultRowHeight="13.2" x14ac:dyDescent="0.35"/>
  <cols>
    <col min="1" max="2" width="15.5546875" style="39" customWidth="1"/>
    <col min="3" max="3" width="12.77734375" style="39" customWidth="1"/>
    <col min="4" max="4" width="16.21875" style="39" customWidth="1"/>
    <col min="5" max="5" width="19.77734375" style="39" customWidth="1"/>
    <col min="6" max="14" width="11" style="39" customWidth="1"/>
    <col min="15" max="16384" width="11.44140625" style="39"/>
  </cols>
  <sheetData>
    <row r="1" spans="1:16" ht="18.600000000000001" x14ac:dyDescent="0.45">
      <c r="A1" s="563" t="s">
        <v>337</v>
      </c>
      <c r="B1" s="160"/>
      <c r="C1" s="3119" t="s">
        <v>430</v>
      </c>
      <c r="D1" s="3119"/>
      <c r="E1" s="160"/>
      <c r="F1" s="160"/>
      <c r="G1" s="160"/>
      <c r="H1" s="160"/>
      <c r="I1" s="160"/>
      <c r="J1" s="160"/>
      <c r="K1" s="160"/>
      <c r="L1" s="160"/>
      <c r="M1" s="160"/>
      <c r="N1" s="160"/>
      <c r="O1" s="160"/>
      <c r="P1" s="160"/>
    </row>
    <row r="2" spans="1:16" ht="18.600000000000001" x14ac:dyDescent="0.45">
      <c r="A2" s="649"/>
      <c r="B2" s="160"/>
      <c r="C2" s="160"/>
      <c r="D2" s="160"/>
      <c r="E2" s="160"/>
      <c r="F2" s="160"/>
      <c r="G2" s="160"/>
      <c r="H2" s="160"/>
      <c r="I2" s="160"/>
      <c r="J2" s="160"/>
      <c r="K2" s="160"/>
      <c r="L2" s="160"/>
      <c r="M2" s="160"/>
      <c r="N2" s="160"/>
      <c r="O2" s="160"/>
      <c r="P2" s="160"/>
    </row>
    <row r="3" spans="1:16" ht="18.600000000000001" x14ac:dyDescent="0.35">
      <c r="A3" s="3208" t="s">
        <v>339</v>
      </c>
      <c r="B3" s="3208"/>
      <c r="C3" s="3208" t="s">
        <v>12</v>
      </c>
      <c r="D3" s="3208"/>
      <c r="E3" s="3208"/>
      <c r="F3" s="3208"/>
      <c r="G3" s="3208"/>
      <c r="H3" s="3208"/>
      <c r="I3" s="3208"/>
      <c r="J3" s="3208"/>
      <c r="K3" s="3208"/>
      <c r="L3" s="3208"/>
      <c r="M3" s="3208"/>
      <c r="N3" s="3208"/>
      <c r="O3" s="3208"/>
      <c r="P3" s="3208"/>
    </row>
    <row r="4" spans="1:16" ht="36.6" customHeight="1" x14ac:dyDescent="0.35">
      <c r="A4" s="3208" t="s">
        <v>340</v>
      </c>
      <c r="B4" s="3208"/>
      <c r="C4" s="3209" t="s">
        <v>31</v>
      </c>
      <c r="D4" s="3209"/>
      <c r="E4" s="3209"/>
      <c r="F4" s="3209"/>
      <c r="G4" s="3209"/>
      <c r="H4" s="3209"/>
      <c r="I4" s="3209"/>
      <c r="J4" s="3209"/>
      <c r="K4" s="3209"/>
      <c r="L4" s="3209"/>
      <c r="M4" s="3209"/>
      <c r="N4" s="3209"/>
      <c r="O4" s="3209"/>
      <c r="P4" s="3209"/>
    </row>
    <row r="5" spans="1:16" ht="18.600000000000001" x14ac:dyDescent="0.35">
      <c r="A5" s="3208" t="s">
        <v>341</v>
      </c>
      <c r="B5" s="3208"/>
      <c r="C5" s="3208" t="s">
        <v>541</v>
      </c>
      <c r="D5" s="3208"/>
      <c r="E5" s="3208"/>
      <c r="F5" s="3208"/>
      <c r="G5" s="3208"/>
      <c r="H5" s="3208"/>
      <c r="I5" s="3208"/>
      <c r="J5" s="3208"/>
      <c r="K5" s="3208"/>
      <c r="L5" s="3208"/>
      <c r="M5" s="3208"/>
      <c r="N5" s="3208"/>
      <c r="O5" s="3208"/>
      <c r="P5" s="3208"/>
    </row>
    <row r="6" spans="1:16" ht="18.600000000000001" x14ac:dyDescent="0.35">
      <c r="A6" s="3208" t="s">
        <v>417</v>
      </c>
      <c r="B6" s="3208"/>
      <c r="C6" s="3208" t="s">
        <v>5069</v>
      </c>
      <c r="D6" s="3208"/>
      <c r="E6" s="3208"/>
      <c r="F6" s="3208"/>
      <c r="G6" s="3208"/>
      <c r="H6" s="3208"/>
      <c r="I6" s="3208"/>
      <c r="J6" s="3208"/>
      <c r="K6" s="3208"/>
      <c r="L6" s="3208"/>
      <c r="M6" s="3208"/>
      <c r="N6" s="3208"/>
      <c r="O6" s="3208"/>
      <c r="P6" s="3208"/>
    </row>
    <row r="7" spans="1:16" ht="18.600000000000001" x14ac:dyDescent="0.45">
      <c r="A7" s="160"/>
      <c r="B7" s="160"/>
      <c r="C7" s="160"/>
      <c r="D7" s="160"/>
      <c r="E7" s="160"/>
      <c r="F7" s="160"/>
      <c r="G7" s="160"/>
      <c r="H7" s="160"/>
      <c r="I7" s="160"/>
      <c r="J7" s="160"/>
      <c r="K7" s="160"/>
      <c r="L7" s="160"/>
      <c r="M7" s="160"/>
      <c r="N7" s="160"/>
      <c r="O7" s="160"/>
      <c r="P7" s="160"/>
    </row>
    <row r="8" spans="1:16" ht="18.600000000000001" x14ac:dyDescent="0.45">
      <c r="A8" s="160"/>
      <c r="B8" s="160"/>
      <c r="C8" s="160"/>
      <c r="D8" s="160"/>
      <c r="E8" s="160"/>
      <c r="F8" s="160"/>
      <c r="G8" s="160"/>
      <c r="H8" s="160"/>
      <c r="I8" s="160"/>
      <c r="J8" s="160"/>
      <c r="K8" s="160"/>
      <c r="L8" s="160"/>
      <c r="M8" s="160"/>
      <c r="N8" s="160"/>
      <c r="O8" s="160"/>
      <c r="P8" s="160"/>
    </row>
    <row r="9" spans="1:16" ht="18.600000000000001" x14ac:dyDescent="0.45">
      <c r="A9" s="160"/>
      <c r="B9" s="160"/>
      <c r="C9" s="711" t="s">
        <v>6130</v>
      </c>
      <c r="D9" s="711"/>
      <c r="E9" s="712"/>
      <c r="F9" s="160"/>
      <c r="G9" s="245" t="s">
        <v>5424</v>
      </c>
      <c r="H9" s="160"/>
      <c r="I9" s="160"/>
      <c r="J9" s="160"/>
      <c r="K9" s="160"/>
      <c r="L9" s="160"/>
      <c r="M9" s="160"/>
      <c r="N9" s="160"/>
      <c r="O9" s="160"/>
      <c r="P9" s="160"/>
    </row>
    <row r="10" spans="1:16" ht="18.600000000000001" x14ac:dyDescent="0.45">
      <c r="A10" s="160"/>
      <c r="B10" s="160"/>
      <c r="C10" s="639" t="s">
        <v>6131</v>
      </c>
      <c r="D10" s="639"/>
      <c r="E10" s="713"/>
      <c r="F10" s="160"/>
      <c r="G10" s="245"/>
      <c r="H10" s="160"/>
      <c r="I10" s="160"/>
      <c r="J10" s="160"/>
      <c r="K10" s="160"/>
      <c r="L10" s="160"/>
      <c r="M10" s="160"/>
      <c r="N10" s="160"/>
      <c r="O10" s="160"/>
      <c r="P10" s="160"/>
    </row>
    <row r="11" spans="1:16" ht="43.5" customHeight="1" x14ac:dyDescent="0.45">
      <c r="C11" s="714" t="s">
        <v>458</v>
      </c>
      <c r="D11" s="715" t="s">
        <v>543</v>
      </c>
      <c r="E11" s="348"/>
      <c r="H11" s="22"/>
      <c r="I11" s="22"/>
      <c r="J11" s="22"/>
    </row>
    <row r="12" spans="1:16" ht="17.399999999999999" x14ac:dyDescent="0.45">
      <c r="C12" s="168" t="s">
        <v>4820</v>
      </c>
      <c r="D12" s="168">
        <v>4.7</v>
      </c>
    </row>
    <row r="13" spans="1:16" ht="17.399999999999999" x14ac:dyDescent="0.45">
      <c r="C13" s="168" t="s">
        <v>4821</v>
      </c>
      <c r="D13" s="168">
        <v>5</v>
      </c>
    </row>
    <row r="14" spans="1:16" ht="17.399999999999999" x14ac:dyDescent="0.45">
      <c r="C14" s="168" t="s">
        <v>4822</v>
      </c>
      <c r="D14" s="168">
        <v>5.2</v>
      </c>
    </row>
    <row r="15" spans="1:16" ht="17.399999999999999" x14ac:dyDescent="0.45">
      <c r="C15" s="168" t="s">
        <v>4823</v>
      </c>
      <c r="D15" s="168">
        <v>5</v>
      </c>
    </row>
    <row r="16" spans="1:16" ht="17.399999999999999" x14ac:dyDescent="0.45">
      <c r="C16" s="168" t="s">
        <v>4824</v>
      </c>
      <c r="D16" s="168">
        <v>4.4000000000000004</v>
      </c>
    </row>
    <row r="17" spans="3:7" ht="17.399999999999999" x14ac:dyDescent="0.45">
      <c r="C17" s="168" t="s">
        <v>4825</v>
      </c>
      <c r="D17" s="168">
        <v>3.9</v>
      </c>
    </row>
    <row r="18" spans="3:7" ht="17.399999999999999" x14ac:dyDescent="0.45">
      <c r="C18" s="168" t="s">
        <v>544</v>
      </c>
      <c r="D18" s="168">
        <v>3.8</v>
      </c>
    </row>
    <row r="19" spans="3:7" ht="17.399999999999999" x14ac:dyDescent="0.45">
      <c r="C19" s="168" t="s">
        <v>545</v>
      </c>
      <c r="D19" s="168">
        <v>3.9</v>
      </c>
    </row>
    <row r="20" spans="3:7" ht="17.399999999999999" x14ac:dyDescent="0.45">
      <c r="C20" s="168" t="s">
        <v>5417</v>
      </c>
      <c r="D20" s="168">
        <v>4.3</v>
      </c>
    </row>
    <row r="21" spans="3:7" ht="17.399999999999999" x14ac:dyDescent="0.45">
      <c r="C21" s="168" t="s">
        <v>546</v>
      </c>
      <c r="D21" s="168">
        <v>4.5999999999999996</v>
      </c>
    </row>
    <row r="22" spans="3:7" ht="17.399999999999999" x14ac:dyDescent="0.45">
      <c r="C22" s="168" t="s">
        <v>547</v>
      </c>
      <c r="D22" s="168">
        <v>5</v>
      </c>
    </row>
    <row r="23" spans="3:7" ht="17.399999999999999" x14ac:dyDescent="0.45">
      <c r="C23" s="168" t="s">
        <v>548</v>
      </c>
      <c r="D23" s="168">
        <v>5</v>
      </c>
    </row>
    <row r="24" spans="3:7" ht="17.399999999999999" x14ac:dyDescent="0.45">
      <c r="C24" s="168" t="s">
        <v>2384</v>
      </c>
      <c r="D24" s="168">
        <v>4.9000000000000004</v>
      </c>
    </row>
    <row r="25" spans="3:7" ht="17.399999999999999" x14ac:dyDescent="0.45">
      <c r="C25" s="168" t="s">
        <v>2385</v>
      </c>
      <c r="D25" s="168">
        <v>4.7</v>
      </c>
    </row>
    <row r="26" spans="3:7" ht="17.399999999999999" x14ac:dyDescent="0.45">
      <c r="C26" s="168" t="s">
        <v>2386</v>
      </c>
      <c r="D26" s="168">
        <v>4.0999999999999996</v>
      </c>
    </row>
    <row r="27" spans="3:7" ht="17.399999999999999" x14ac:dyDescent="0.45">
      <c r="C27" s="168" t="s">
        <v>3405</v>
      </c>
      <c r="D27" s="168">
        <v>3.6</v>
      </c>
    </row>
    <row r="28" spans="3:7" ht="17.399999999999999" x14ac:dyDescent="0.45">
      <c r="C28" s="168" t="s">
        <v>4826</v>
      </c>
      <c r="D28" s="168">
        <v>3.2</v>
      </c>
      <c r="G28" s="22" t="s">
        <v>5425</v>
      </c>
    </row>
    <row r="29" spans="3:7" ht="17.399999999999999" x14ac:dyDescent="0.45">
      <c r="C29" s="168" t="s">
        <v>4827</v>
      </c>
      <c r="D29" s="168">
        <v>3.2</v>
      </c>
    </row>
    <row r="30" spans="3:7" ht="17.399999999999999" x14ac:dyDescent="0.45">
      <c r="C30" s="168" t="s">
        <v>4828</v>
      </c>
      <c r="D30" s="168">
        <v>3.4</v>
      </c>
    </row>
    <row r="31" spans="3:7" ht="17.399999999999999" x14ac:dyDescent="0.45">
      <c r="C31" s="172" t="s">
        <v>5418</v>
      </c>
      <c r="D31" s="172">
        <v>3.4</v>
      </c>
    </row>
    <row r="32" spans="3:7" ht="17.399999999999999" x14ac:dyDescent="0.45">
      <c r="C32" s="22" t="s">
        <v>5419</v>
      </c>
      <c r="D32" s="22"/>
    </row>
    <row r="33" spans="3:4" ht="17.399999999999999" x14ac:dyDescent="0.45">
      <c r="C33" s="22" t="s">
        <v>5425</v>
      </c>
      <c r="D33" s="22"/>
    </row>
  </sheetData>
  <mergeCells count="9">
    <mergeCell ref="A6:B6"/>
    <mergeCell ref="C6:P6"/>
    <mergeCell ref="C1:D1"/>
    <mergeCell ref="A3:B3"/>
    <mergeCell ref="C3:P3"/>
    <mergeCell ref="A4:B4"/>
    <mergeCell ref="C4:P4"/>
    <mergeCell ref="A5:B5"/>
    <mergeCell ref="C5:P5"/>
  </mergeCells>
  <hyperlinks>
    <hyperlink ref="A1" location="'ODS 2.'!A1" display="REGRESAR" xr:uid="{00000000-0004-0000-1E00-000000000000}"/>
    <hyperlink ref="C1" location="'Metadato 2.1.1'!A1" display="VER METADATO" xr:uid="{00000000-0004-0000-1E00-000001000000}"/>
  </hyperlinks>
  <pageMargins left="0.7" right="0.7" top="0.75" bottom="0.75" header="0.3" footer="0.3"/>
  <pageSetup paperSize="9" orientation="portrait" r:id="rId1"/>
  <drawing r:id="rId2"/>
</worksheet>
</file>

<file path=xl/worksheets/sheet3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1-000000000000}">
  <sheetPr codeName="Hoja501">
    <tabColor theme="0" tint="-0.499984740745262"/>
  </sheetPr>
  <dimension ref="B1:F36"/>
  <sheetViews>
    <sheetView showGridLines="0" zoomScaleNormal="100" workbookViewId="0">
      <pane ySplit="1" topLeftCell="A2" activePane="bottomLeft" state="frozen"/>
      <selection activeCell="E20" sqref="E20"/>
      <selection pane="bottomLeft" activeCell="B15" sqref="B15:C15"/>
    </sheetView>
  </sheetViews>
  <sheetFormatPr baseColWidth="10" defaultColWidth="11.44140625" defaultRowHeight="17.399999999999999" x14ac:dyDescent="0.45"/>
  <cols>
    <col min="1" max="1" width="11.44140625" style="178"/>
    <col min="2" max="2" width="26.44140625" style="178" customWidth="1"/>
    <col min="3" max="3" width="24" style="178" customWidth="1"/>
    <col min="4" max="4" width="85.77734375" style="178" customWidth="1"/>
    <col min="5" max="5" width="11.44140625" style="178"/>
    <col min="6" max="6" width="7.21875" style="178" customWidth="1"/>
    <col min="7" max="16384" width="11.44140625" style="178"/>
  </cols>
  <sheetData>
    <row r="1" spans="2:6" x14ac:dyDescent="0.45">
      <c r="B1" s="580" t="s">
        <v>337</v>
      </c>
    </row>
    <row r="2" spans="2:6" ht="18" thickBot="1" x14ac:dyDescent="0.5"/>
    <row r="3" spans="2:6" ht="23.25" customHeight="1" thickBot="1" x14ac:dyDescent="0.5">
      <c r="B3" s="3935" t="s">
        <v>370</v>
      </c>
      <c r="C3" s="3935"/>
      <c r="D3" s="3935"/>
      <c r="F3" s="1267" t="s">
        <v>498</v>
      </c>
    </row>
    <row r="4" spans="2:6" x14ac:dyDescent="0.45">
      <c r="B4" s="3142" t="s">
        <v>449</v>
      </c>
      <c r="C4" s="3142"/>
      <c r="D4" s="44" t="s">
        <v>33</v>
      </c>
    </row>
    <row r="5" spans="2:6" ht="30.75" customHeight="1" x14ac:dyDescent="0.45">
      <c r="B5" s="3142" t="s">
        <v>373</v>
      </c>
      <c r="C5" s="3142"/>
      <c r="D5" s="44" t="s">
        <v>116</v>
      </c>
    </row>
    <row r="6" spans="2:6" x14ac:dyDescent="0.45">
      <c r="B6" s="3142" t="s">
        <v>374</v>
      </c>
      <c r="C6" s="3142"/>
      <c r="D6" s="45" t="s">
        <v>4079</v>
      </c>
    </row>
    <row r="7" spans="2:6" ht="34.799999999999997" x14ac:dyDescent="0.45">
      <c r="B7" s="3143" t="s">
        <v>375</v>
      </c>
      <c r="C7" s="3143"/>
      <c r="D7" s="46" t="s">
        <v>4215</v>
      </c>
    </row>
    <row r="8" spans="2:6" x14ac:dyDescent="0.45">
      <c r="B8" s="3144" t="s">
        <v>2480</v>
      </c>
      <c r="C8" s="3145"/>
      <c r="D8" s="1266" t="s">
        <v>2608</v>
      </c>
    </row>
    <row r="10" spans="2:6" ht="23.25" customHeight="1" x14ac:dyDescent="0.45">
      <c r="B10" s="3935" t="s">
        <v>376</v>
      </c>
      <c r="C10" s="3935"/>
      <c r="D10" s="3935"/>
    </row>
    <row r="11" spans="2:6" x14ac:dyDescent="0.45">
      <c r="B11" s="3185" t="s">
        <v>377</v>
      </c>
      <c r="C11" s="3156"/>
      <c r="D11" s="44"/>
    </row>
    <row r="12" spans="2:6" x14ac:dyDescent="0.45">
      <c r="B12" s="3143" t="s">
        <v>379</v>
      </c>
      <c r="C12" s="3143"/>
      <c r="D12" s="661"/>
    </row>
    <row r="13" spans="2:6" x14ac:dyDescent="0.45">
      <c r="B13" s="3142" t="s">
        <v>380</v>
      </c>
      <c r="C13" s="3142"/>
      <c r="D13" s="603"/>
    </row>
    <row r="14" spans="2:6" x14ac:dyDescent="0.45">
      <c r="B14" s="3142" t="s">
        <v>381</v>
      </c>
      <c r="C14" s="3156"/>
      <c r="D14" s="603"/>
    </row>
    <row r="15" spans="2:6" x14ac:dyDescent="0.45">
      <c r="B15" s="3142" t="s">
        <v>382</v>
      </c>
      <c r="C15" s="3142"/>
      <c r="D15" s="44"/>
    </row>
    <row r="16" spans="2:6" x14ac:dyDescent="0.45">
      <c r="B16" s="3142" t="s">
        <v>383</v>
      </c>
      <c r="C16" s="3142"/>
      <c r="D16" s="44"/>
    </row>
    <row r="17" spans="2:4" x14ac:dyDescent="0.45">
      <c r="B17" s="3142" t="s">
        <v>384</v>
      </c>
      <c r="C17" s="3142"/>
      <c r="D17" s="57"/>
    </row>
    <row r="18" spans="2:4" x14ac:dyDescent="0.45">
      <c r="B18" s="3143" t="s">
        <v>386</v>
      </c>
      <c r="C18" s="3143"/>
      <c r="D18" s="44"/>
    </row>
    <row r="19" spans="2:4" x14ac:dyDescent="0.45">
      <c r="B19" s="3144" t="s">
        <v>387</v>
      </c>
      <c r="C19" s="3145"/>
      <c r="D19" s="57"/>
    </row>
    <row r="20" spans="2:4" x14ac:dyDescent="0.45">
      <c r="B20" s="3142" t="s">
        <v>388</v>
      </c>
      <c r="C20" s="3142"/>
      <c r="D20" s="44"/>
    </row>
    <row r="21" spans="2:4" x14ac:dyDescent="0.45">
      <c r="B21" s="3146" t="s">
        <v>390</v>
      </c>
      <c r="C21" s="54" t="s">
        <v>391</v>
      </c>
      <c r="D21" s="44"/>
    </row>
    <row r="22" spans="2:4" x14ac:dyDescent="0.45">
      <c r="B22" s="3147"/>
      <c r="C22" s="577" t="s">
        <v>393</v>
      </c>
      <c r="D22" s="57"/>
    </row>
    <row r="23" spans="2:4" x14ac:dyDescent="0.45">
      <c r="B23" s="3142" t="s">
        <v>395</v>
      </c>
      <c r="C23" s="3142"/>
      <c r="D23" s="44"/>
    </row>
    <row r="24" spans="2:4" x14ac:dyDescent="0.45">
      <c r="B24" s="3142" t="s">
        <v>397</v>
      </c>
      <c r="C24" s="3142"/>
      <c r="D24" s="146" t="s">
        <v>499</v>
      </c>
    </row>
    <row r="25" spans="2:4" x14ac:dyDescent="0.45">
      <c r="B25" s="3142" t="s">
        <v>399</v>
      </c>
      <c r="C25" s="3142"/>
      <c r="D25" s="57"/>
    </row>
    <row r="26" spans="2:4" x14ac:dyDescent="0.45">
      <c r="B26" s="3143" t="s">
        <v>401</v>
      </c>
      <c r="C26" s="3143"/>
      <c r="D26" s="44"/>
    </row>
    <row r="27" spans="2:4" x14ac:dyDescent="0.45">
      <c r="B27" s="3149" t="s">
        <v>403</v>
      </c>
      <c r="C27" s="3150"/>
      <c r="D27" s="44"/>
    </row>
    <row r="28" spans="2:4" x14ac:dyDescent="0.45">
      <c r="B28" s="578" t="s">
        <v>404</v>
      </c>
      <c r="C28" s="579"/>
      <c r="D28" s="44"/>
    </row>
    <row r="29" spans="2:4" x14ac:dyDescent="0.45">
      <c r="B29" s="3151" t="s">
        <v>405</v>
      </c>
      <c r="C29" s="3152"/>
      <c r="D29" s="61"/>
    </row>
    <row r="30" spans="2:4" x14ac:dyDescent="0.45">
      <c r="B30" s="62"/>
      <c r="C30" s="62"/>
      <c r="D30" s="63"/>
    </row>
    <row r="31" spans="2:4" ht="23.25" customHeight="1" x14ac:dyDescent="0.45">
      <c r="B31" s="3935" t="s">
        <v>406</v>
      </c>
      <c r="C31" s="3935"/>
      <c r="D31" s="3935"/>
    </row>
    <row r="32" spans="2:4" x14ac:dyDescent="0.45">
      <c r="B32" s="3149" t="s">
        <v>407</v>
      </c>
      <c r="C32" s="3150"/>
      <c r="D32" s="57"/>
    </row>
    <row r="33" spans="2:4" x14ac:dyDescent="0.45">
      <c r="B33" s="3149" t="s">
        <v>409</v>
      </c>
      <c r="C33" s="3150"/>
      <c r="D33" s="57"/>
    </row>
    <row r="34" spans="2:4" x14ac:dyDescent="0.45">
      <c r="B34" s="3149" t="s">
        <v>411</v>
      </c>
      <c r="C34" s="3150"/>
      <c r="D34" s="83"/>
    </row>
    <row r="35" spans="2:4" x14ac:dyDescent="0.45">
      <c r="B35" s="3149" t="s">
        <v>413</v>
      </c>
      <c r="C35" s="3150"/>
      <c r="D35" s="157"/>
    </row>
    <row r="36" spans="2:4" x14ac:dyDescent="0.45">
      <c r="B36" s="3149" t="s">
        <v>415</v>
      </c>
      <c r="C36" s="3150"/>
      <c r="D36" s="57"/>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7">
    <dataValidation allowBlank="1" showDropDown="1" showInputMessage="1" showErrorMessage="1" sqref="D13" xr:uid="{00000000-0002-0000-3501-000000000000}"/>
    <dataValidation type="list" allowBlank="1" showInputMessage="1" showErrorMessage="1" sqref="D4" xr:uid="{00000000-0002-0000-3501-000001000000}">
      <formula1>ODS</formula1>
    </dataValidation>
    <dataValidation type="list" allowBlank="1" showInputMessage="1" showErrorMessage="1" sqref="D5" xr:uid="{00000000-0002-0000-3501-000002000000}">
      <formula1>Metas_ODS</formula1>
    </dataValidation>
    <dataValidation type="list" allowBlank="1" showInputMessage="1" showErrorMessage="1" sqref="D6" xr:uid="{00000000-0002-0000-3501-000003000000}">
      <formula1>Numero_indicador</formula1>
    </dataValidation>
    <dataValidation type="list" allowBlank="1" showInputMessage="1" showErrorMessage="1" sqref="D7" xr:uid="{00000000-0002-0000-3501-000004000000}">
      <formula1>Nombre_indicador_ODS</formula1>
    </dataValidation>
    <dataValidation type="list" allowBlank="1" showInputMessage="1" showErrorMessage="1" sqref="D14" xr:uid="{00000000-0002-0000-3501-000005000000}">
      <formula1>Tipo_indicador</formula1>
    </dataValidation>
    <dataValidation type="list" allowBlank="1" showInputMessage="1" showErrorMessage="1" sqref="D25" xr:uid="{00000000-0002-0000-3501-000006000000}">
      <formula1>Tipo_operación</formula1>
    </dataValidation>
  </dataValidations>
  <hyperlinks>
    <hyperlink ref="B1" location="'10.7.3'!A1" display="REGRESAR" xr:uid="{00000000-0004-0000-3501-000000000000}"/>
    <hyperlink ref="D8" r:id="rId1" xr:uid="{00000000-0004-0000-3501-000001000000}"/>
  </hyperlinks>
  <pageMargins left="0.7" right="0.7" top="0.75" bottom="0.75" header="0.3" footer="0.3"/>
</worksheet>
</file>

<file path=xl/worksheets/sheet3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1-000000000000}">
  <sheetPr codeName="Hoja534"/>
  <dimension ref="A1:AT81"/>
  <sheetViews>
    <sheetView showGridLines="0" zoomScaleNormal="100" workbookViewId="0">
      <pane ySplit="1" topLeftCell="A2" activePane="bottomLeft" state="frozen"/>
      <selection activeCell="B1" sqref="B1"/>
      <selection pane="bottomLeft"/>
    </sheetView>
  </sheetViews>
  <sheetFormatPr baseColWidth="10" defaultColWidth="11.44140625" defaultRowHeight="17.399999999999999" x14ac:dyDescent="0.45"/>
  <cols>
    <col min="1" max="1" width="15.21875" style="178" customWidth="1"/>
    <col min="2" max="2" width="17.88671875" style="178" customWidth="1"/>
    <col min="3" max="3" width="11.77734375" style="1271" customWidth="1"/>
    <col min="4" max="6" width="11.77734375" style="178" customWidth="1"/>
    <col min="7" max="16384" width="11.44140625" style="178"/>
  </cols>
  <sheetData>
    <row r="1" spans="1:46" s="1260" customFormat="1" ht="18.600000000000001" x14ac:dyDescent="0.45">
      <c r="A1" s="576" t="s">
        <v>337</v>
      </c>
      <c r="B1" s="1321"/>
      <c r="C1" s="3119" t="s">
        <v>430</v>
      </c>
      <c r="D1" s="3119"/>
    </row>
    <row r="2" spans="1:46" s="1260" customFormat="1" ht="18.600000000000001" x14ac:dyDescent="0.45">
      <c r="C2" s="1299"/>
    </row>
    <row r="3" spans="1:46" s="1260" customFormat="1" ht="18.600000000000001" x14ac:dyDescent="0.45">
      <c r="A3" s="3948" t="s">
        <v>339</v>
      </c>
      <c r="B3" s="3948"/>
      <c r="C3" s="3951" t="s">
        <v>1728</v>
      </c>
      <c r="D3" s="3953"/>
      <c r="E3" s="3953"/>
      <c r="F3" s="3953"/>
      <c r="G3" s="3953"/>
      <c r="H3" s="3953"/>
      <c r="I3" s="3953"/>
      <c r="J3" s="3953"/>
      <c r="K3" s="3953"/>
      <c r="L3" s="3953"/>
      <c r="M3" s="3953"/>
      <c r="N3" s="3953"/>
      <c r="O3" s="3953"/>
    </row>
    <row r="4" spans="1:46" s="1260" customFormat="1" ht="18.600000000000001" x14ac:dyDescent="0.45">
      <c r="A4" s="3948" t="s">
        <v>340</v>
      </c>
      <c r="B4" s="3949"/>
      <c r="C4" s="3954" t="s">
        <v>116</v>
      </c>
      <c r="D4" s="3955"/>
      <c r="E4" s="3955"/>
      <c r="F4" s="3955"/>
      <c r="G4" s="3955"/>
      <c r="H4" s="3955"/>
      <c r="I4" s="3955"/>
      <c r="J4" s="3955"/>
      <c r="K4" s="3955"/>
      <c r="L4" s="3955"/>
      <c r="M4" s="3955"/>
      <c r="N4" s="3955"/>
      <c r="O4" s="3955"/>
    </row>
    <row r="5" spans="1:46" s="1260" customFormat="1" ht="18.600000000000001" x14ac:dyDescent="0.45">
      <c r="A5" s="3948" t="s">
        <v>341</v>
      </c>
      <c r="B5" s="3949"/>
      <c r="C5" s="3951" t="s">
        <v>4244</v>
      </c>
      <c r="D5" s="3952"/>
      <c r="E5" s="3952"/>
      <c r="F5" s="3952"/>
      <c r="G5" s="3952"/>
      <c r="H5" s="3952"/>
      <c r="I5" s="3952"/>
      <c r="J5" s="3952"/>
      <c r="K5" s="3952"/>
      <c r="L5" s="3952"/>
      <c r="M5" s="3952"/>
      <c r="N5" s="3952"/>
      <c r="O5" s="3952"/>
    </row>
    <row r="6" spans="1:46" s="1260" customFormat="1" ht="35.4" customHeight="1" x14ac:dyDescent="0.45">
      <c r="A6" s="3948" t="s">
        <v>417</v>
      </c>
      <c r="B6" s="3949"/>
      <c r="C6" s="3954" t="s">
        <v>5186</v>
      </c>
      <c r="D6" s="3952"/>
      <c r="E6" s="3952"/>
      <c r="F6" s="3952"/>
      <c r="G6" s="3952"/>
      <c r="H6" s="3952"/>
      <c r="I6" s="3952"/>
      <c r="J6" s="3952"/>
      <c r="K6" s="3952"/>
      <c r="L6" s="3952"/>
      <c r="M6" s="3952"/>
      <c r="N6" s="3952"/>
      <c r="O6" s="3952"/>
    </row>
    <row r="7" spans="1:46" s="1260" customFormat="1" ht="18.600000000000001" x14ac:dyDescent="0.45">
      <c r="A7" s="1325"/>
      <c r="C7" s="1299"/>
    </row>
    <row r="8" spans="1:46" s="1260" customFormat="1" ht="18.600000000000001" x14ac:dyDescent="0.45">
      <c r="A8" s="1325"/>
      <c r="C8" s="1299"/>
    </row>
    <row r="9" spans="1:46" s="1260" customFormat="1" ht="18.600000000000001" x14ac:dyDescent="0.45">
      <c r="C9" s="3831" t="s">
        <v>5187</v>
      </c>
      <c r="D9" s="3831"/>
      <c r="E9" s="3831"/>
      <c r="F9" s="3831"/>
      <c r="G9" s="3831"/>
      <c r="H9" s="3831"/>
      <c r="I9" s="3831"/>
      <c r="J9" s="3831"/>
      <c r="K9" s="3831"/>
      <c r="L9" s="3831"/>
      <c r="M9" s="3831"/>
      <c r="N9" s="3831"/>
      <c r="O9" s="3831"/>
      <c r="P9" s="3831"/>
      <c r="Q9" s="3831"/>
      <c r="R9" s="3831"/>
      <c r="S9" s="3831"/>
      <c r="T9" s="3831"/>
      <c r="U9" s="3831"/>
      <c r="V9" s="3831"/>
      <c r="W9" s="3831"/>
      <c r="X9" s="3831"/>
      <c r="Y9" s="3831"/>
      <c r="Z9" s="3831"/>
      <c r="AA9" s="3831"/>
      <c r="AB9" s="3831"/>
      <c r="AC9" s="3831"/>
      <c r="AD9" s="3831"/>
      <c r="AE9" s="3831"/>
      <c r="AF9" s="3831"/>
      <c r="AG9" s="3831"/>
      <c r="AH9" s="3831"/>
      <c r="AI9" s="3831"/>
      <c r="AJ9" s="3831"/>
      <c r="AK9" s="3831"/>
      <c r="AL9" s="3831"/>
      <c r="AM9" s="3831"/>
      <c r="AN9" s="3831"/>
      <c r="AO9" s="3831"/>
      <c r="AP9" s="3831"/>
      <c r="AQ9" s="3831"/>
    </row>
    <row r="10" spans="1:46" s="1260" customFormat="1" ht="11.4" customHeight="1" x14ac:dyDescent="0.45">
      <c r="C10" s="1507"/>
      <c r="D10" s="1507"/>
      <c r="E10" s="1507"/>
      <c r="F10" s="1507"/>
      <c r="G10" s="1507"/>
      <c r="H10" s="1507"/>
      <c r="I10" s="1507"/>
      <c r="J10" s="1507"/>
      <c r="K10" s="1507"/>
      <c r="L10" s="1507"/>
      <c r="M10" s="1507"/>
      <c r="N10" s="1507"/>
      <c r="O10" s="1507"/>
      <c r="P10" s="1507"/>
      <c r="Q10" s="1507"/>
      <c r="R10" s="1507"/>
      <c r="S10" s="1507"/>
      <c r="T10" s="1507"/>
      <c r="U10" s="1507"/>
      <c r="V10" s="1507"/>
      <c r="W10" s="1507"/>
      <c r="X10" s="1507"/>
      <c r="Y10" s="1507"/>
      <c r="Z10" s="1507"/>
      <c r="AA10" s="1507"/>
      <c r="AB10" s="1507"/>
      <c r="AC10" s="1507"/>
      <c r="AD10" s="1507"/>
      <c r="AE10" s="1507"/>
      <c r="AF10" s="1507"/>
      <c r="AG10" s="1507"/>
      <c r="AH10" s="1507"/>
      <c r="AI10" s="1507"/>
      <c r="AJ10" s="1507"/>
      <c r="AK10" s="1507"/>
      <c r="AL10" s="1507"/>
      <c r="AM10" s="1507"/>
      <c r="AN10" s="1507"/>
      <c r="AO10" s="1507"/>
      <c r="AP10" s="1507"/>
      <c r="AQ10" s="1507"/>
    </row>
    <row r="11" spans="1:46" ht="17.399999999999999" customHeight="1" x14ac:dyDescent="0.45">
      <c r="C11" s="3959" t="s">
        <v>785</v>
      </c>
      <c r="D11" s="3962" t="s">
        <v>4612</v>
      </c>
      <c r="E11" s="3962"/>
      <c r="F11" s="3962"/>
      <c r="G11" s="3962"/>
      <c r="H11" s="3962"/>
      <c r="I11" s="3962"/>
      <c r="J11" s="3962"/>
      <c r="K11" s="3962"/>
      <c r="L11" s="3962"/>
      <c r="M11" s="3962"/>
      <c r="N11" s="3962"/>
      <c r="O11" s="3962"/>
      <c r="P11" s="3962"/>
      <c r="Q11" s="3962"/>
      <c r="R11" s="3962"/>
      <c r="S11" s="3962"/>
      <c r="T11" s="3962"/>
      <c r="U11" s="3962"/>
      <c r="V11" s="3962"/>
      <c r="W11" s="3962"/>
      <c r="X11" s="3962"/>
      <c r="Y11" s="3962"/>
      <c r="Z11" s="3962"/>
      <c r="AA11" s="3962"/>
      <c r="AB11" s="3962"/>
      <c r="AC11" s="3962"/>
      <c r="AD11" s="3962"/>
      <c r="AE11" s="3962"/>
      <c r="AF11" s="3962"/>
      <c r="AG11" s="3962"/>
      <c r="AH11" s="3962"/>
      <c r="AI11" s="3962"/>
      <c r="AJ11" s="3962"/>
      <c r="AK11" s="3962"/>
      <c r="AL11" s="3962"/>
      <c r="AM11" s="3962"/>
      <c r="AN11" s="2589"/>
      <c r="AO11" s="2589"/>
      <c r="AP11" s="2589"/>
      <c r="AQ11" s="2589"/>
      <c r="AR11" s="2589"/>
      <c r="AS11" s="2589"/>
      <c r="AT11" s="3943" t="s">
        <v>1887</v>
      </c>
    </row>
    <row r="12" spans="1:46" x14ac:dyDescent="0.45">
      <c r="C12" s="3960"/>
      <c r="D12" s="3957">
        <v>2010</v>
      </c>
      <c r="E12" s="3957"/>
      <c r="F12" s="3957"/>
      <c r="G12" s="3957">
        <v>2011</v>
      </c>
      <c r="H12" s="3957"/>
      <c r="I12" s="3957"/>
      <c r="J12" s="3957">
        <v>2012</v>
      </c>
      <c r="K12" s="3957"/>
      <c r="L12" s="3957"/>
      <c r="M12" s="3957">
        <v>2013</v>
      </c>
      <c r="N12" s="3957"/>
      <c r="O12" s="3957"/>
      <c r="P12" s="3957">
        <v>2014</v>
      </c>
      <c r="Q12" s="3957"/>
      <c r="R12" s="3957"/>
      <c r="S12" s="3957">
        <v>2015</v>
      </c>
      <c r="T12" s="3957"/>
      <c r="U12" s="3957"/>
      <c r="V12" s="3957">
        <v>2016</v>
      </c>
      <c r="W12" s="3957"/>
      <c r="X12" s="3957"/>
      <c r="Y12" s="3957">
        <v>2017</v>
      </c>
      <c r="Z12" s="3957"/>
      <c r="AA12" s="3957"/>
      <c r="AB12" s="3957">
        <v>2018</v>
      </c>
      <c r="AC12" s="3957"/>
      <c r="AD12" s="3957"/>
      <c r="AE12" s="3957">
        <v>2019</v>
      </c>
      <c r="AF12" s="3957"/>
      <c r="AG12" s="3957"/>
      <c r="AH12" s="3957">
        <v>2020</v>
      </c>
      <c r="AI12" s="3957"/>
      <c r="AJ12" s="3957"/>
      <c r="AK12" s="3957">
        <v>2021</v>
      </c>
      <c r="AL12" s="3957"/>
      <c r="AM12" s="3957"/>
      <c r="AN12" s="3957">
        <v>2022</v>
      </c>
      <c r="AO12" s="3957"/>
      <c r="AP12" s="3957"/>
      <c r="AQ12" s="3957">
        <v>2023</v>
      </c>
      <c r="AR12" s="3957"/>
      <c r="AS12" s="3957"/>
      <c r="AT12" s="3956"/>
    </row>
    <row r="13" spans="1:46" x14ac:dyDescent="0.45">
      <c r="C13" s="3961"/>
      <c r="D13" s="1715" t="s">
        <v>558</v>
      </c>
      <c r="E13" s="1715" t="s">
        <v>557</v>
      </c>
      <c r="F13" s="1715" t="s">
        <v>344</v>
      </c>
      <c r="G13" s="1715" t="s">
        <v>558</v>
      </c>
      <c r="H13" s="1715" t="s">
        <v>557</v>
      </c>
      <c r="I13" s="1715" t="s">
        <v>344</v>
      </c>
      <c r="J13" s="1715" t="s">
        <v>558</v>
      </c>
      <c r="K13" s="1715" t="s">
        <v>557</v>
      </c>
      <c r="L13" s="1715" t="s">
        <v>344</v>
      </c>
      <c r="M13" s="1715" t="s">
        <v>558</v>
      </c>
      <c r="N13" s="1715" t="s">
        <v>557</v>
      </c>
      <c r="O13" s="1715" t="s">
        <v>344</v>
      </c>
      <c r="P13" s="1715" t="s">
        <v>558</v>
      </c>
      <c r="Q13" s="1715" t="s">
        <v>557</v>
      </c>
      <c r="R13" s="1715" t="s">
        <v>344</v>
      </c>
      <c r="S13" s="1715" t="s">
        <v>558</v>
      </c>
      <c r="T13" s="1715" t="s">
        <v>557</v>
      </c>
      <c r="U13" s="1715" t="s">
        <v>344</v>
      </c>
      <c r="V13" s="1715" t="s">
        <v>558</v>
      </c>
      <c r="W13" s="1715" t="s">
        <v>557</v>
      </c>
      <c r="X13" s="1715" t="s">
        <v>344</v>
      </c>
      <c r="Y13" s="1715" t="s">
        <v>558</v>
      </c>
      <c r="Z13" s="1715" t="s">
        <v>557</v>
      </c>
      <c r="AA13" s="1715" t="s">
        <v>344</v>
      </c>
      <c r="AB13" s="1715" t="s">
        <v>558</v>
      </c>
      <c r="AC13" s="1715" t="s">
        <v>557</v>
      </c>
      <c r="AD13" s="1715" t="s">
        <v>344</v>
      </c>
      <c r="AE13" s="1715" t="s">
        <v>558</v>
      </c>
      <c r="AF13" s="1715" t="s">
        <v>557</v>
      </c>
      <c r="AG13" s="1715" t="s">
        <v>344</v>
      </c>
      <c r="AH13" s="1715" t="s">
        <v>558</v>
      </c>
      <c r="AI13" s="1715" t="s">
        <v>557</v>
      </c>
      <c r="AJ13" s="1715" t="s">
        <v>344</v>
      </c>
      <c r="AK13" s="1715" t="s">
        <v>558</v>
      </c>
      <c r="AL13" s="1715" t="s">
        <v>557</v>
      </c>
      <c r="AM13" s="1715" t="s">
        <v>344</v>
      </c>
      <c r="AN13" s="1715" t="s">
        <v>558</v>
      </c>
      <c r="AO13" s="1715" t="s">
        <v>557</v>
      </c>
      <c r="AP13" s="1715" t="s">
        <v>344</v>
      </c>
      <c r="AQ13" s="1715" t="s">
        <v>558</v>
      </c>
      <c r="AR13" s="1715" t="s">
        <v>557</v>
      </c>
      <c r="AS13" s="1715" t="s">
        <v>344</v>
      </c>
      <c r="AT13" s="3944"/>
    </row>
    <row r="14" spans="1:46" x14ac:dyDescent="0.45">
      <c r="C14" s="1713" t="s">
        <v>2317</v>
      </c>
      <c r="D14" s="2562">
        <v>0</v>
      </c>
      <c r="E14" s="2562">
        <v>4</v>
      </c>
      <c r="F14" s="2562">
        <v>4</v>
      </c>
      <c r="G14" s="2562">
        <v>3</v>
      </c>
      <c r="H14" s="2562">
        <v>6</v>
      </c>
      <c r="I14" s="2562">
        <v>9</v>
      </c>
      <c r="J14" s="2562">
        <v>0</v>
      </c>
      <c r="K14" s="2562">
        <v>1</v>
      </c>
      <c r="L14" s="2562">
        <v>1</v>
      </c>
      <c r="M14" s="2562">
        <v>2</v>
      </c>
      <c r="N14" s="2562">
        <v>1</v>
      </c>
      <c r="O14" s="2562">
        <v>3</v>
      </c>
      <c r="P14" s="2562">
        <v>4</v>
      </c>
      <c r="Q14" s="2562">
        <v>1</v>
      </c>
      <c r="R14" s="2562">
        <v>5</v>
      </c>
      <c r="S14" s="2562">
        <v>4</v>
      </c>
      <c r="T14" s="2562">
        <v>10</v>
      </c>
      <c r="U14" s="2562">
        <v>14</v>
      </c>
      <c r="V14" s="2562">
        <v>18</v>
      </c>
      <c r="W14" s="2562">
        <v>18</v>
      </c>
      <c r="X14" s="2562">
        <v>36</v>
      </c>
      <c r="Y14" s="2562">
        <v>9</v>
      </c>
      <c r="Z14" s="2562">
        <v>19</v>
      </c>
      <c r="AA14" s="2562">
        <v>28</v>
      </c>
      <c r="AB14" s="2562">
        <v>2</v>
      </c>
      <c r="AC14" s="2562">
        <v>6</v>
      </c>
      <c r="AD14" s="2562">
        <v>8</v>
      </c>
      <c r="AE14" s="2562">
        <v>24</v>
      </c>
      <c r="AF14" s="2562">
        <v>27</v>
      </c>
      <c r="AG14" s="2562">
        <v>51</v>
      </c>
      <c r="AH14" s="2562">
        <v>36</v>
      </c>
      <c r="AI14" s="2562">
        <v>48</v>
      </c>
      <c r="AJ14" s="2562">
        <v>84</v>
      </c>
      <c r="AK14" s="2562">
        <v>12</v>
      </c>
      <c r="AL14" s="2562">
        <v>3</v>
      </c>
      <c r="AM14" s="2562">
        <v>15</v>
      </c>
      <c r="AN14" s="2562">
        <v>41</v>
      </c>
      <c r="AO14" s="2562">
        <v>31</v>
      </c>
      <c r="AP14" s="2562">
        <v>72</v>
      </c>
      <c r="AQ14" s="2562">
        <v>30</v>
      </c>
      <c r="AR14" s="2562">
        <v>23</v>
      </c>
      <c r="AS14" s="2562">
        <v>53</v>
      </c>
      <c r="AT14" s="1309">
        <f>F14+I14+L14+O14+R14+U14+X14+AA14+AD14+AG14+AJ14+AM14+AP14+AS14</f>
        <v>383</v>
      </c>
    </row>
    <row r="15" spans="1:46" x14ac:dyDescent="0.45">
      <c r="C15" s="1713" t="s">
        <v>2318</v>
      </c>
      <c r="D15" s="2562">
        <v>7</v>
      </c>
      <c r="E15" s="2562">
        <v>11</v>
      </c>
      <c r="F15" s="2562">
        <v>18</v>
      </c>
      <c r="G15" s="2562">
        <v>10</v>
      </c>
      <c r="H15" s="2562">
        <v>10</v>
      </c>
      <c r="I15" s="2562">
        <v>20</v>
      </c>
      <c r="J15" s="2562">
        <v>3</v>
      </c>
      <c r="K15" s="2562">
        <v>2</v>
      </c>
      <c r="L15" s="2562">
        <v>5</v>
      </c>
      <c r="M15" s="2562">
        <v>2</v>
      </c>
      <c r="N15" s="2562">
        <v>2</v>
      </c>
      <c r="O15" s="2562">
        <v>4</v>
      </c>
      <c r="P15" s="2562">
        <v>2</v>
      </c>
      <c r="Q15" s="2562">
        <v>2</v>
      </c>
      <c r="R15" s="2562">
        <v>4</v>
      </c>
      <c r="S15" s="2562">
        <v>9</v>
      </c>
      <c r="T15" s="2562">
        <v>10</v>
      </c>
      <c r="U15" s="2562">
        <v>19</v>
      </c>
      <c r="V15" s="2562">
        <v>21</v>
      </c>
      <c r="W15" s="2562">
        <v>30</v>
      </c>
      <c r="X15" s="2562">
        <v>51</v>
      </c>
      <c r="Y15" s="2562">
        <v>11</v>
      </c>
      <c r="Z15" s="2562">
        <v>6</v>
      </c>
      <c r="AA15" s="2562">
        <v>17</v>
      </c>
      <c r="AB15" s="2562">
        <v>6</v>
      </c>
      <c r="AC15" s="2562">
        <v>15</v>
      </c>
      <c r="AD15" s="2562">
        <v>21</v>
      </c>
      <c r="AE15" s="2562">
        <v>42</v>
      </c>
      <c r="AF15" s="2562">
        <v>30</v>
      </c>
      <c r="AG15" s="2562">
        <v>72</v>
      </c>
      <c r="AH15" s="2562">
        <v>89</v>
      </c>
      <c r="AI15" s="2562">
        <v>98</v>
      </c>
      <c r="AJ15" s="2562">
        <v>187</v>
      </c>
      <c r="AK15" s="2562">
        <v>17</v>
      </c>
      <c r="AL15" s="2562">
        <v>9</v>
      </c>
      <c r="AM15" s="2562">
        <v>26</v>
      </c>
      <c r="AN15" s="2562">
        <v>80</v>
      </c>
      <c r="AO15" s="2562">
        <v>94</v>
      </c>
      <c r="AP15" s="2562">
        <v>174</v>
      </c>
      <c r="AQ15" s="2562">
        <v>38</v>
      </c>
      <c r="AR15" s="2562">
        <v>59</v>
      </c>
      <c r="AS15" s="2562">
        <v>97</v>
      </c>
      <c r="AT15" s="1309">
        <f t="shared" ref="AT15:AT29" si="0">F15+I15+L15+O15+R15+U15+X15+AA15+AD15+AG15+AJ15+AM15+AP15+AS15</f>
        <v>715</v>
      </c>
    </row>
    <row r="16" spans="1:46" x14ac:dyDescent="0.45">
      <c r="C16" s="1713" t="s">
        <v>4613</v>
      </c>
      <c r="D16" s="2562">
        <v>7</v>
      </c>
      <c r="E16" s="2562">
        <v>6</v>
      </c>
      <c r="F16" s="2562">
        <v>13</v>
      </c>
      <c r="G16" s="2562">
        <v>11</v>
      </c>
      <c r="H16" s="2562">
        <v>6</v>
      </c>
      <c r="I16" s="2562">
        <v>17</v>
      </c>
      <c r="J16" s="2562">
        <v>2</v>
      </c>
      <c r="K16" s="2562">
        <v>3</v>
      </c>
      <c r="L16" s="2562">
        <v>5</v>
      </c>
      <c r="M16" s="2562">
        <v>3</v>
      </c>
      <c r="N16" s="2562">
        <v>4</v>
      </c>
      <c r="O16" s="2562">
        <v>7</v>
      </c>
      <c r="P16" s="2562">
        <v>6</v>
      </c>
      <c r="Q16" s="2562">
        <v>4</v>
      </c>
      <c r="R16" s="2562">
        <v>10</v>
      </c>
      <c r="S16" s="2562">
        <v>8</v>
      </c>
      <c r="T16" s="2562">
        <v>6</v>
      </c>
      <c r="U16" s="2562">
        <v>14</v>
      </c>
      <c r="V16" s="2562">
        <v>29</v>
      </c>
      <c r="W16" s="2562">
        <v>33</v>
      </c>
      <c r="X16" s="2562">
        <v>62</v>
      </c>
      <c r="Y16" s="2562">
        <v>10</v>
      </c>
      <c r="Z16" s="2562">
        <v>12</v>
      </c>
      <c r="AA16" s="2562">
        <v>22</v>
      </c>
      <c r="AB16" s="2562">
        <v>9</v>
      </c>
      <c r="AC16" s="2562">
        <v>12</v>
      </c>
      <c r="AD16" s="2562">
        <v>21</v>
      </c>
      <c r="AE16" s="2562">
        <v>41</v>
      </c>
      <c r="AF16" s="2562">
        <v>33</v>
      </c>
      <c r="AG16" s="2562">
        <v>74</v>
      </c>
      <c r="AH16" s="2562">
        <v>98</v>
      </c>
      <c r="AI16" s="2562">
        <v>74</v>
      </c>
      <c r="AJ16" s="2562">
        <v>172</v>
      </c>
      <c r="AK16" s="2562">
        <v>12</v>
      </c>
      <c r="AL16" s="2562">
        <v>8</v>
      </c>
      <c r="AM16" s="2562">
        <v>20</v>
      </c>
      <c r="AN16" s="2562">
        <v>109</v>
      </c>
      <c r="AO16" s="2562">
        <v>85</v>
      </c>
      <c r="AP16" s="2562">
        <v>194</v>
      </c>
      <c r="AQ16" s="2562">
        <v>48</v>
      </c>
      <c r="AR16" s="2562">
        <v>54</v>
      </c>
      <c r="AS16" s="2562">
        <v>102</v>
      </c>
      <c r="AT16" s="1309">
        <f t="shared" si="0"/>
        <v>733</v>
      </c>
    </row>
    <row r="17" spans="3:46" x14ac:dyDescent="0.45">
      <c r="C17" s="1713" t="s">
        <v>4614</v>
      </c>
      <c r="D17" s="2562">
        <v>11</v>
      </c>
      <c r="E17" s="2562">
        <v>3</v>
      </c>
      <c r="F17" s="2562">
        <v>14</v>
      </c>
      <c r="G17" s="2562">
        <v>13</v>
      </c>
      <c r="H17" s="2562">
        <v>6</v>
      </c>
      <c r="I17" s="2562">
        <v>19</v>
      </c>
      <c r="J17" s="2562">
        <v>0</v>
      </c>
      <c r="K17" s="2562">
        <v>0</v>
      </c>
      <c r="L17" s="2562">
        <v>0</v>
      </c>
      <c r="M17" s="2562">
        <v>3</v>
      </c>
      <c r="N17" s="2562">
        <v>4</v>
      </c>
      <c r="O17" s="2562">
        <v>7</v>
      </c>
      <c r="P17" s="2562">
        <v>8</v>
      </c>
      <c r="Q17" s="2562">
        <v>3</v>
      </c>
      <c r="R17" s="2562">
        <v>11</v>
      </c>
      <c r="S17" s="2562">
        <v>18</v>
      </c>
      <c r="T17" s="2562">
        <v>7</v>
      </c>
      <c r="U17" s="2562">
        <v>25</v>
      </c>
      <c r="V17" s="2562">
        <v>44</v>
      </c>
      <c r="W17" s="2562">
        <v>25</v>
      </c>
      <c r="X17" s="2562">
        <v>69</v>
      </c>
      <c r="Y17" s="2562">
        <v>15</v>
      </c>
      <c r="Z17" s="2562">
        <v>8</v>
      </c>
      <c r="AA17" s="2562">
        <v>23</v>
      </c>
      <c r="AB17" s="2562">
        <v>6</v>
      </c>
      <c r="AC17" s="2562">
        <v>7</v>
      </c>
      <c r="AD17" s="2562">
        <v>13</v>
      </c>
      <c r="AE17" s="2562">
        <v>39</v>
      </c>
      <c r="AF17" s="2562">
        <v>37</v>
      </c>
      <c r="AG17" s="2562">
        <v>76</v>
      </c>
      <c r="AH17" s="2562">
        <v>101</v>
      </c>
      <c r="AI17" s="2562">
        <v>94</v>
      </c>
      <c r="AJ17" s="2562">
        <v>195</v>
      </c>
      <c r="AK17" s="2562">
        <v>11</v>
      </c>
      <c r="AL17" s="2562">
        <v>15</v>
      </c>
      <c r="AM17" s="2562">
        <v>26</v>
      </c>
      <c r="AN17" s="2562">
        <v>126</v>
      </c>
      <c r="AO17" s="2562">
        <v>85</v>
      </c>
      <c r="AP17" s="2562">
        <v>211</v>
      </c>
      <c r="AQ17" s="2562">
        <v>62</v>
      </c>
      <c r="AR17" s="2562">
        <v>56</v>
      </c>
      <c r="AS17" s="2562">
        <v>118</v>
      </c>
      <c r="AT17" s="1309">
        <f t="shared" si="0"/>
        <v>807</v>
      </c>
    </row>
    <row r="18" spans="3:46" x14ac:dyDescent="0.45">
      <c r="C18" s="1713" t="s">
        <v>2313</v>
      </c>
      <c r="D18" s="2562">
        <v>5</v>
      </c>
      <c r="E18" s="2562">
        <v>2</v>
      </c>
      <c r="F18" s="2562">
        <v>7</v>
      </c>
      <c r="G18" s="2562">
        <v>13</v>
      </c>
      <c r="H18" s="2562">
        <v>10</v>
      </c>
      <c r="I18" s="2562">
        <v>23</v>
      </c>
      <c r="J18" s="2562">
        <v>2</v>
      </c>
      <c r="K18" s="2562">
        <v>5</v>
      </c>
      <c r="L18" s="2562">
        <v>7</v>
      </c>
      <c r="M18" s="2562">
        <v>3</v>
      </c>
      <c r="N18" s="2562">
        <v>1</v>
      </c>
      <c r="O18" s="2562">
        <v>4</v>
      </c>
      <c r="P18" s="2562">
        <v>9</v>
      </c>
      <c r="Q18" s="2562">
        <v>5</v>
      </c>
      <c r="R18" s="2562">
        <v>14</v>
      </c>
      <c r="S18" s="2562">
        <v>9</v>
      </c>
      <c r="T18" s="2562">
        <v>9</v>
      </c>
      <c r="U18" s="2562">
        <v>18</v>
      </c>
      <c r="V18" s="2562">
        <v>34</v>
      </c>
      <c r="W18" s="2562">
        <v>31</v>
      </c>
      <c r="X18" s="2562">
        <v>65</v>
      </c>
      <c r="Y18" s="2562">
        <v>11</v>
      </c>
      <c r="Z18" s="2562">
        <v>6</v>
      </c>
      <c r="AA18" s="2562">
        <v>17</v>
      </c>
      <c r="AB18" s="2562">
        <v>8</v>
      </c>
      <c r="AC18" s="2562">
        <v>6</v>
      </c>
      <c r="AD18" s="2562">
        <v>14</v>
      </c>
      <c r="AE18" s="2562">
        <v>50</v>
      </c>
      <c r="AF18" s="2562">
        <v>39</v>
      </c>
      <c r="AG18" s="2562">
        <v>89</v>
      </c>
      <c r="AH18" s="2562">
        <v>189</v>
      </c>
      <c r="AI18" s="2562">
        <v>116</v>
      </c>
      <c r="AJ18" s="2562">
        <v>305</v>
      </c>
      <c r="AK18" s="2562">
        <v>21</v>
      </c>
      <c r="AL18" s="2562">
        <v>11</v>
      </c>
      <c r="AM18" s="2562">
        <v>32</v>
      </c>
      <c r="AN18" s="2562">
        <v>226</v>
      </c>
      <c r="AO18" s="2562">
        <v>161</v>
      </c>
      <c r="AP18" s="2562">
        <v>387</v>
      </c>
      <c r="AQ18" s="2562">
        <v>163</v>
      </c>
      <c r="AR18" s="2562">
        <v>108</v>
      </c>
      <c r="AS18" s="2562">
        <v>271</v>
      </c>
      <c r="AT18" s="1309">
        <f t="shared" si="0"/>
        <v>1253</v>
      </c>
    </row>
    <row r="19" spans="3:46" x14ac:dyDescent="0.45">
      <c r="C19" s="1713" t="s">
        <v>2314</v>
      </c>
      <c r="D19" s="2562">
        <v>9</v>
      </c>
      <c r="E19" s="2562">
        <v>5</v>
      </c>
      <c r="F19" s="2562">
        <v>14</v>
      </c>
      <c r="G19" s="2562">
        <v>26</v>
      </c>
      <c r="H19" s="2562">
        <v>27</v>
      </c>
      <c r="I19" s="2562">
        <v>53</v>
      </c>
      <c r="J19" s="2562">
        <v>3</v>
      </c>
      <c r="K19" s="2562">
        <v>1</v>
      </c>
      <c r="L19" s="2562">
        <v>4</v>
      </c>
      <c r="M19" s="2562">
        <v>3</v>
      </c>
      <c r="N19" s="2562">
        <v>2</v>
      </c>
      <c r="O19" s="2562">
        <v>5</v>
      </c>
      <c r="P19" s="2562">
        <v>3</v>
      </c>
      <c r="Q19" s="2562">
        <v>6</v>
      </c>
      <c r="R19" s="2562">
        <v>9</v>
      </c>
      <c r="S19" s="2562">
        <v>15</v>
      </c>
      <c r="T19" s="2562">
        <v>13</v>
      </c>
      <c r="U19" s="2562">
        <v>28</v>
      </c>
      <c r="V19" s="2562">
        <v>37</v>
      </c>
      <c r="W19" s="2562">
        <v>36</v>
      </c>
      <c r="X19" s="2562">
        <v>73</v>
      </c>
      <c r="Y19" s="2562">
        <v>18</v>
      </c>
      <c r="Z19" s="2562">
        <v>22</v>
      </c>
      <c r="AA19" s="2562">
        <v>40</v>
      </c>
      <c r="AB19" s="2562">
        <v>11</v>
      </c>
      <c r="AC19" s="2562">
        <v>8</v>
      </c>
      <c r="AD19" s="2562">
        <v>19</v>
      </c>
      <c r="AE19" s="2562">
        <v>66</v>
      </c>
      <c r="AF19" s="2562">
        <v>51</v>
      </c>
      <c r="AG19" s="2562">
        <v>117</v>
      </c>
      <c r="AH19" s="2562">
        <v>316</v>
      </c>
      <c r="AI19" s="2562">
        <v>200</v>
      </c>
      <c r="AJ19" s="2562">
        <v>516</v>
      </c>
      <c r="AK19" s="2562">
        <v>38</v>
      </c>
      <c r="AL19" s="2562">
        <v>24</v>
      </c>
      <c r="AM19" s="2562">
        <v>62</v>
      </c>
      <c r="AN19" s="2562">
        <v>253</v>
      </c>
      <c r="AO19" s="2562">
        <v>203</v>
      </c>
      <c r="AP19" s="2562">
        <v>456</v>
      </c>
      <c r="AQ19" s="2562">
        <v>159</v>
      </c>
      <c r="AR19" s="2562">
        <v>120</v>
      </c>
      <c r="AS19" s="2562">
        <v>279</v>
      </c>
      <c r="AT19" s="1309">
        <f t="shared" si="0"/>
        <v>1675</v>
      </c>
    </row>
    <row r="20" spans="3:46" x14ac:dyDescent="0.45">
      <c r="C20" s="1713" t="s">
        <v>2259</v>
      </c>
      <c r="D20" s="2562">
        <v>8</v>
      </c>
      <c r="E20" s="2562">
        <v>9</v>
      </c>
      <c r="F20" s="2562">
        <v>17</v>
      </c>
      <c r="G20" s="2562">
        <v>14</v>
      </c>
      <c r="H20" s="2562">
        <v>8</v>
      </c>
      <c r="I20" s="2562">
        <v>22</v>
      </c>
      <c r="J20" s="2562">
        <v>2</v>
      </c>
      <c r="K20" s="2562">
        <v>6</v>
      </c>
      <c r="L20" s="2562">
        <v>8</v>
      </c>
      <c r="M20" s="2562">
        <v>2</v>
      </c>
      <c r="N20" s="2562">
        <v>0</v>
      </c>
      <c r="O20" s="2562">
        <v>2</v>
      </c>
      <c r="P20" s="2562">
        <v>3</v>
      </c>
      <c r="Q20" s="2562">
        <v>2</v>
      </c>
      <c r="R20" s="2562">
        <v>5</v>
      </c>
      <c r="S20" s="2562">
        <v>8</v>
      </c>
      <c r="T20" s="2562">
        <v>11</v>
      </c>
      <c r="U20" s="2562">
        <v>19</v>
      </c>
      <c r="V20" s="2562">
        <v>32</v>
      </c>
      <c r="W20" s="2562">
        <v>30</v>
      </c>
      <c r="X20" s="2562">
        <v>62</v>
      </c>
      <c r="Y20" s="2562">
        <v>8</v>
      </c>
      <c r="Z20" s="2562">
        <v>17</v>
      </c>
      <c r="AA20" s="2562">
        <v>25</v>
      </c>
      <c r="AB20" s="2562">
        <v>8</v>
      </c>
      <c r="AC20" s="2562">
        <v>9</v>
      </c>
      <c r="AD20" s="2562">
        <v>17</v>
      </c>
      <c r="AE20" s="2562">
        <v>73</v>
      </c>
      <c r="AF20" s="2562">
        <v>51</v>
      </c>
      <c r="AG20" s="2562">
        <v>124</v>
      </c>
      <c r="AH20" s="2562">
        <v>227</v>
      </c>
      <c r="AI20" s="2562">
        <v>136</v>
      </c>
      <c r="AJ20" s="2562">
        <v>363</v>
      </c>
      <c r="AK20" s="2562">
        <v>34</v>
      </c>
      <c r="AL20" s="2562">
        <v>31</v>
      </c>
      <c r="AM20" s="2562">
        <v>65</v>
      </c>
      <c r="AN20" s="2562">
        <v>274</v>
      </c>
      <c r="AO20" s="2562">
        <v>158</v>
      </c>
      <c r="AP20" s="2562">
        <v>432</v>
      </c>
      <c r="AQ20" s="2562">
        <v>159</v>
      </c>
      <c r="AR20" s="2562">
        <v>115</v>
      </c>
      <c r="AS20" s="2562">
        <v>274</v>
      </c>
      <c r="AT20" s="1309">
        <f t="shared" si="0"/>
        <v>1435</v>
      </c>
    </row>
    <row r="21" spans="3:46" x14ac:dyDescent="0.45">
      <c r="C21" s="1713" t="s">
        <v>2260</v>
      </c>
      <c r="D21" s="2562">
        <v>6</v>
      </c>
      <c r="E21" s="2562">
        <v>8</v>
      </c>
      <c r="F21" s="2562">
        <v>14</v>
      </c>
      <c r="G21" s="2562">
        <v>9</v>
      </c>
      <c r="H21" s="2562">
        <v>14</v>
      </c>
      <c r="I21" s="2562">
        <v>23</v>
      </c>
      <c r="J21" s="2562">
        <v>2</v>
      </c>
      <c r="K21" s="2562">
        <v>5</v>
      </c>
      <c r="L21" s="2562">
        <v>7</v>
      </c>
      <c r="M21" s="2562">
        <v>1</v>
      </c>
      <c r="N21" s="2562">
        <v>4</v>
      </c>
      <c r="O21" s="2562">
        <v>5</v>
      </c>
      <c r="P21" s="2562">
        <v>2</v>
      </c>
      <c r="Q21" s="2562">
        <v>4</v>
      </c>
      <c r="R21" s="2562">
        <v>6</v>
      </c>
      <c r="S21" s="2562">
        <v>8</v>
      </c>
      <c r="T21" s="2562">
        <v>8</v>
      </c>
      <c r="U21" s="2562">
        <v>16</v>
      </c>
      <c r="V21" s="2562">
        <v>32</v>
      </c>
      <c r="W21" s="2562">
        <v>35</v>
      </c>
      <c r="X21" s="2562">
        <v>67</v>
      </c>
      <c r="Y21" s="2562">
        <v>7</v>
      </c>
      <c r="Z21" s="2562">
        <v>14</v>
      </c>
      <c r="AA21" s="2562">
        <v>21</v>
      </c>
      <c r="AB21" s="2562">
        <v>6</v>
      </c>
      <c r="AC21" s="2562">
        <v>9</v>
      </c>
      <c r="AD21" s="2562">
        <v>15</v>
      </c>
      <c r="AE21" s="2562">
        <v>43</v>
      </c>
      <c r="AF21" s="2562">
        <v>44</v>
      </c>
      <c r="AG21" s="2562">
        <v>87</v>
      </c>
      <c r="AH21" s="2562">
        <v>164</v>
      </c>
      <c r="AI21" s="2562">
        <v>140</v>
      </c>
      <c r="AJ21" s="2562">
        <v>304</v>
      </c>
      <c r="AK21" s="2562">
        <v>20</v>
      </c>
      <c r="AL21" s="2562">
        <v>14</v>
      </c>
      <c r="AM21" s="2562">
        <v>34</v>
      </c>
      <c r="AN21" s="2562">
        <v>205</v>
      </c>
      <c r="AO21" s="2562">
        <v>164</v>
      </c>
      <c r="AP21" s="2562">
        <v>369</v>
      </c>
      <c r="AQ21" s="2562">
        <v>105</v>
      </c>
      <c r="AR21" s="2562">
        <v>86</v>
      </c>
      <c r="AS21" s="2562">
        <v>191</v>
      </c>
      <c r="AT21" s="1309">
        <f t="shared" si="0"/>
        <v>1159</v>
      </c>
    </row>
    <row r="22" spans="3:46" x14ac:dyDescent="0.45">
      <c r="C22" s="1713" t="s">
        <v>2306</v>
      </c>
      <c r="D22" s="2562">
        <v>11</v>
      </c>
      <c r="E22" s="2562">
        <v>6</v>
      </c>
      <c r="F22" s="2562">
        <v>17</v>
      </c>
      <c r="G22" s="2562">
        <v>14</v>
      </c>
      <c r="H22" s="2562">
        <v>7</v>
      </c>
      <c r="I22" s="2562">
        <v>21</v>
      </c>
      <c r="J22" s="2562">
        <v>4</v>
      </c>
      <c r="K22" s="2562">
        <v>3</v>
      </c>
      <c r="L22" s="2562">
        <v>7</v>
      </c>
      <c r="M22" s="2562">
        <v>1</v>
      </c>
      <c r="N22" s="2562">
        <v>2</v>
      </c>
      <c r="O22" s="2562">
        <v>3</v>
      </c>
      <c r="P22" s="2562">
        <v>3</v>
      </c>
      <c r="Q22" s="2562">
        <v>5</v>
      </c>
      <c r="R22" s="2562">
        <v>8</v>
      </c>
      <c r="S22" s="2562">
        <v>11</v>
      </c>
      <c r="T22" s="2562">
        <v>6</v>
      </c>
      <c r="U22" s="2562">
        <v>17</v>
      </c>
      <c r="V22" s="2562">
        <v>21</v>
      </c>
      <c r="W22" s="2562">
        <v>28</v>
      </c>
      <c r="X22" s="2562">
        <v>49</v>
      </c>
      <c r="Y22" s="2562">
        <v>8</v>
      </c>
      <c r="Z22" s="2562">
        <v>5</v>
      </c>
      <c r="AA22" s="2562">
        <v>13</v>
      </c>
      <c r="AB22" s="2562">
        <v>4</v>
      </c>
      <c r="AC22" s="2562">
        <v>4</v>
      </c>
      <c r="AD22" s="2562">
        <v>8</v>
      </c>
      <c r="AE22" s="2562">
        <v>34</v>
      </c>
      <c r="AF22" s="2562">
        <v>30</v>
      </c>
      <c r="AG22" s="2562">
        <v>64</v>
      </c>
      <c r="AH22" s="2562">
        <v>117</v>
      </c>
      <c r="AI22" s="2562">
        <v>79</v>
      </c>
      <c r="AJ22" s="2562">
        <v>196</v>
      </c>
      <c r="AK22" s="2562">
        <v>14</v>
      </c>
      <c r="AL22" s="2562">
        <v>18</v>
      </c>
      <c r="AM22" s="2562">
        <v>32</v>
      </c>
      <c r="AN22" s="2562">
        <v>161</v>
      </c>
      <c r="AO22" s="2562">
        <v>119</v>
      </c>
      <c r="AP22" s="2562">
        <v>280</v>
      </c>
      <c r="AQ22" s="2562">
        <v>89</v>
      </c>
      <c r="AR22" s="2562">
        <v>81</v>
      </c>
      <c r="AS22" s="2562">
        <v>170</v>
      </c>
      <c r="AT22" s="1309">
        <f t="shared" si="0"/>
        <v>885</v>
      </c>
    </row>
    <row r="23" spans="3:46" x14ac:dyDescent="0.45">
      <c r="C23" s="1713" t="s">
        <v>2307</v>
      </c>
      <c r="D23" s="2562">
        <v>10</v>
      </c>
      <c r="E23" s="2562">
        <v>2</v>
      </c>
      <c r="F23" s="2562">
        <v>12</v>
      </c>
      <c r="G23" s="2562">
        <v>7</v>
      </c>
      <c r="H23" s="2562">
        <v>3</v>
      </c>
      <c r="I23" s="2562">
        <v>10</v>
      </c>
      <c r="J23" s="2562">
        <v>2</v>
      </c>
      <c r="K23" s="2562">
        <v>1</v>
      </c>
      <c r="L23" s="2562">
        <v>3</v>
      </c>
      <c r="M23" s="2562">
        <v>4</v>
      </c>
      <c r="N23" s="2562">
        <v>0</v>
      </c>
      <c r="O23" s="2562">
        <v>4</v>
      </c>
      <c r="P23" s="2562">
        <v>2</v>
      </c>
      <c r="Q23" s="2562">
        <v>3</v>
      </c>
      <c r="R23" s="2562">
        <v>5</v>
      </c>
      <c r="S23" s="2562">
        <v>1</v>
      </c>
      <c r="T23" s="2562">
        <v>2</v>
      </c>
      <c r="U23" s="2562">
        <v>3</v>
      </c>
      <c r="V23" s="2562">
        <v>10</v>
      </c>
      <c r="W23" s="2562">
        <v>13</v>
      </c>
      <c r="X23" s="2562">
        <v>23</v>
      </c>
      <c r="Y23" s="2562">
        <v>7</v>
      </c>
      <c r="Z23" s="2562">
        <v>9</v>
      </c>
      <c r="AA23" s="2562">
        <v>16</v>
      </c>
      <c r="AB23" s="2562">
        <v>8</v>
      </c>
      <c r="AC23" s="2562">
        <v>4</v>
      </c>
      <c r="AD23" s="2562">
        <v>12</v>
      </c>
      <c r="AE23" s="2562">
        <v>32</v>
      </c>
      <c r="AF23" s="2562">
        <v>21</v>
      </c>
      <c r="AG23" s="2562">
        <v>53</v>
      </c>
      <c r="AH23" s="2562">
        <v>84</v>
      </c>
      <c r="AI23" s="2562">
        <v>63</v>
      </c>
      <c r="AJ23" s="2562">
        <v>147</v>
      </c>
      <c r="AK23" s="2562">
        <v>12</v>
      </c>
      <c r="AL23" s="2562">
        <v>11</v>
      </c>
      <c r="AM23" s="2562">
        <v>23</v>
      </c>
      <c r="AN23" s="2562">
        <v>86</v>
      </c>
      <c r="AO23" s="2562">
        <v>90</v>
      </c>
      <c r="AP23" s="2562">
        <v>176</v>
      </c>
      <c r="AQ23" s="2562">
        <v>62</v>
      </c>
      <c r="AR23" s="2562">
        <v>56</v>
      </c>
      <c r="AS23" s="2562">
        <v>118</v>
      </c>
      <c r="AT23" s="1309">
        <f t="shared" si="0"/>
        <v>605</v>
      </c>
    </row>
    <row r="24" spans="3:46" x14ac:dyDescent="0.45">
      <c r="C24" s="1713" t="s">
        <v>2308</v>
      </c>
      <c r="D24" s="2562">
        <v>2</v>
      </c>
      <c r="E24" s="2562">
        <v>0</v>
      </c>
      <c r="F24" s="2562">
        <v>2</v>
      </c>
      <c r="G24" s="2562">
        <v>9</v>
      </c>
      <c r="H24" s="2562">
        <v>4</v>
      </c>
      <c r="I24" s="2562">
        <v>13</v>
      </c>
      <c r="J24" s="2562">
        <v>2</v>
      </c>
      <c r="K24" s="2562">
        <v>0</v>
      </c>
      <c r="L24" s="2562">
        <v>2</v>
      </c>
      <c r="M24" s="2562">
        <v>0</v>
      </c>
      <c r="N24" s="2562">
        <v>2</v>
      </c>
      <c r="O24" s="2562">
        <v>2</v>
      </c>
      <c r="P24" s="2562">
        <v>2</v>
      </c>
      <c r="Q24" s="2562">
        <v>1</v>
      </c>
      <c r="R24" s="2562">
        <v>3</v>
      </c>
      <c r="S24" s="2562">
        <v>1</v>
      </c>
      <c r="T24" s="2562">
        <v>0</v>
      </c>
      <c r="U24" s="2562">
        <v>1</v>
      </c>
      <c r="V24" s="2562">
        <v>5</v>
      </c>
      <c r="W24" s="2562">
        <v>8</v>
      </c>
      <c r="X24" s="2562">
        <v>13</v>
      </c>
      <c r="Y24" s="2562">
        <v>0</v>
      </c>
      <c r="Z24" s="2562">
        <v>5</v>
      </c>
      <c r="AA24" s="2562">
        <v>5</v>
      </c>
      <c r="AB24" s="2562">
        <v>2</v>
      </c>
      <c r="AC24" s="2562">
        <v>1</v>
      </c>
      <c r="AD24" s="2562">
        <v>3</v>
      </c>
      <c r="AE24" s="2562">
        <v>13</v>
      </c>
      <c r="AF24" s="2562">
        <v>13</v>
      </c>
      <c r="AG24" s="2562">
        <v>26</v>
      </c>
      <c r="AH24" s="2562">
        <v>51</v>
      </c>
      <c r="AI24" s="2562">
        <v>50</v>
      </c>
      <c r="AJ24" s="2562">
        <v>101</v>
      </c>
      <c r="AK24" s="2562">
        <v>7</v>
      </c>
      <c r="AL24" s="2562">
        <v>5</v>
      </c>
      <c r="AM24" s="2562">
        <v>12</v>
      </c>
      <c r="AN24" s="2562">
        <v>83</v>
      </c>
      <c r="AO24" s="2562">
        <v>47</v>
      </c>
      <c r="AP24" s="2562">
        <v>130</v>
      </c>
      <c r="AQ24" s="2562">
        <v>38</v>
      </c>
      <c r="AR24" s="2562">
        <v>34</v>
      </c>
      <c r="AS24" s="2562">
        <v>72</v>
      </c>
      <c r="AT24" s="1309">
        <f t="shared" si="0"/>
        <v>385</v>
      </c>
    </row>
    <row r="25" spans="3:46" x14ac:dyDescent="0.45">
      <c r="C25" s="1713" t="s">
        <v>2309</v>
      </c>
      <c r="D25" s="2562">
        <v>3</v>
      </c>
      <c r="E25" s="2562">
        <v>2</v>
      </c>
      <c r="F25" s="2562">
        <v>5</v>
      </c>
      <c r="G25" s="2562">
        <v>4</v>
      </c>
      <c r="H25" s="2562">
        <v>3</v>
      </c>
      <c r="I25" s="2562">
        <v>7</v>
      </c>
      <c r="J25" s="2562">
        <v>0</v>
      </c>
      <c r="K25" s="2562">
        <v>0</v>
      </c>
      <c r="L25" s="2562">
        <v>0</v>
      </c>
      <c r="M25" s="2562">
        <v>1</v>
      </c>
      <c r="N25" s="2562">
        <v>0</v>
      </c>
      <c r="O25" s="2562">
        <v>1</v>
      </c>
      <c r="P25" s="2562">
        <v>0</v>
      </c>
      <c r="Q25" s="2562">
        <v>0</v>
      </c>
      <c r="R25" s="2562">
        <v>0</v>
      </c>
      <c r="S25" s="2562">
        <v>5</v>
      </c>
      <c r="T25" s="2562">
        <v>4</v>
      </c>
      <c r="U25" s="2562">
        <v>9</v>
      </c>
      <c r="V25" s="2562">
        <v>3</v>
      </c>
      <c r="W25" s="2562">
        <v>9</v>
      </c>
      <c r="X25" s="2562">
        <v>12</v>
      </c>
      <c r="Y25" s="2562">
        <v>1</v>
      </c>
      <c r="Z25" s="2562">
        <v>4</v>
      </c>
      <c r="AA25" s="2562">
        <v>5</v>
      </c>
      <c r="AB25" s="2562">
        <v>0</v>
      </c>
      <c r="AC25" s="2562">
        <v>4</v>
      </c>
      <c r="AD25" s="2562">
        <v>4</v>
      </c>
      <c r="AE25" s="2562">
        <v>19</v>
      </c>
      <c r="AF25" s="2562">
        <v>10</v>
      </c>
      <c r="AG25" s="2562">
        <v>29</v>
      </c>
      <c r="AH25" s="2562">
        <v>45</v>
      </c>
      <c r="AI25" s="2562">
        <v>32</v>
      </c>
      <c r="AJ25" s="2562">
        <v>77</v>
      </c>
      <c r="AK25" s="2562">
        <v>4</v>
      </c>
      <c r="AL25" s="2562">
        <v>9</v>
      </c>
      <c r="AM25" s="2562">
        <v>13</v>
      </c>
      <c r="AN25" s="2562">
        <v>39</v>
      </c>
      <c r="AO25" s="2562">
        <v>47</v>
      </c>
      <c r="AP25" s="2562">
        <v>86</v>
      </c>
      <c r="AQ25" s="2562">
        <v>26</v>
      </c>
      <c r="AR25" s="2562">
        <v>19</v>
      </c>
      <c r="AS25" s="2562">
        <v>45</v>
      </c>
      <c r="AT25" s="1309">
        <f t="shared" si="0"/>
        <v>293</v>
      </c>
    </row>
    <row r="26" spans="3:46" x14ac:dyDescent="0.45">
      <c r="C26" s="1713" t="s">
        <v>2310</v>
      </c>
      <c r="D26" s="2562">
        <v>1</v>
      </c>
      <c r="E26" s="2562">
        <v>1</v>
      </c>
      <c r="F26" s="2562">
        <v>2</v>
      </c>
      <c r="G26" s="2562">
        <v>0</v>
      </c>
      <c r="H26" s="2562">
        <v>1</v>
      </c>
      <c r="I26" s="2562">
        <v>1</v>
      </c>
      <c r="J26" s="2562">
        <v>0</v>
      </c>
      <c r="K26" s="2562">
        <v>1</v>
      </c>
      <c r="L26" s="2562">
        <v>1</v>
      </c>
      <c r="M26" s="2562">
        <v>1</v>
      </c>
      <c r="N26" s="2562">
        <v>1</v>
      </c>
      <c r="O26" s="2562">
        <v>2</v>
      </c>
      <c r="P26" s="2562">
        <v>1</v>
      </c>
      <c r="Q26" s="2562">
        <v>1</v>
      </c>
      <c r="R26" s="2562">
        <v>2</v>
      </c>
      <c r="S26" s="2562">
        <v>1</v>
      </c>
      <c r="T26" s="2562">
        <v>5</v>
      </c>
      <c r="U26" s="2562">
        <v>6</v>
      </c>
      <c r="V26" s="2562">
        <v>1</v>
      </c>
      <c r="W26" s="2562">
        <v>5</v>
      </c>
      <c r="X26" s="2562">
        <v>6</v>
      </c>
      <c r="Y26" s="2562">
        <v>1</v>
      </c>
      <c r="Z26" s="2562">
        <v>4</v>
      </c>
      <c r="AA26" s="2562">
        <v>5</v>
      </c>
      <c r="AB26" s="2562">
        <v>1</v>
      </c>
      <c r="AC26" s="2562">
        <v>2</v>
      </c>
      <c r="AD26" s="2562">
        <v>3</v>
      </c>
      <c r="AE26" s="2562">
        <v>6</v>
      </c>
      <c r="AF26" s="2562">
        <v>6</v>
      </c>
      <c r="AG26" s="2562">
        <v>12</v>
      </c>
      <c r="AH26" s="2562">
        <v>17</v>
      </c>
      <c r="AI26" s="2562">
        <v>14</v>
      </c>
      <c r="AJ26" s="2562">
        <v>31</v>
      </c>
      <c r="AK26" s="2562">
        <v>4</v>
      </c>
      <c r="AL26" s="2562">
        <v>4</v>
      </c>
      <c r="AM26" s="2562">
        <v>8</v>
      </c>
      <c r="AN26" s="2562">
        <v>26</v>
      </c>
      <c r="AO26" s="2562">
        <v>25</v>
      </c>
      <c r="AP26" s="2562">
        <v>51</v>
      </c>
      <c r="AQ26" s="2562">
        <v>12</v>
      </c>
      <c r="AR26" s="2562">
        <v>16</v>
      </c>
      <c r="AS26" s="2562">
        <v>28</v>
      </c>
      <c r="AT26" s="1309">
        <f t="shared" si="0"/>
        <v>158</v>
      </c>
    </row>
    <row r="27" spans="3:46" ht="18.600000000000001" x14ac:dyDescent="0.45">
      <c r="C27" s="1713" t="s">
        <v>6285</v>
      </c>
      <c r="D27" s="2562">
        <v>1</v>
      </c>
      <c r="E27" s="2562">
        <v>4</v>
      </c>
      <c r="F27" s="2562">
        <v>5</v>
      </c>
      <c r="G27" s="2562">
        <v>6</v>
      </c>
      <c r="H27" s="2562">
        <v>2</v>
      </c>
      <c r="I27" s="2562">
        <v>8</v>
      </c>
      <c r="J27" s="2562">
        <v>0</v>
      </c>
      <c r="K27" s="2562">
        <v>1</v>
      </c>
      <c r="L27" s="2562">
        <v>1</v>
      </c>
      <c r="M27" s="2562">
        <v>1</v>
      </c>
      <c r="N27" s="2562">
        <v>1</v>
      </c>
      <c r="O27" s="2562">
        <v>2</v>
      </c>
      <c r="P27" s="2562">
        <v>2</v>
      </c>
      <c r="Q27" s="2562">
        <v>3</v>
      </c>
      <c r="R27" s="2562">
        <v>5</v>
      </c>
      <c r="S27" s="2562">
        <v>1</v>
      </c>
      <c r="T27" s="2562">
        <v>5</v>
      </c>
      <c r="U27" s="2562">
        <v>6</v>
      </c>
      <c r="V27" s="2562">
        <v>3</v>
      </c>
      <c r="W27" s="2562">
        <v>5</v>
      </c>
      <c r="X27" s="2562">
        <v>8</v>
      </c>
      <c r="Y27" s="2562">
        <v>5</v>
      </c>
      <c r="Z27" s="2562">
        <v>4</v>
      </c>
      <c r="AA27" s="2562">
        <v>9</v>
      </c>
      <c r="AB27" s="2562">
        <v>3</v>
      </c>
      <c r="AC27" s="2562">
        <v>4</v>
      </c>
      <c r="AD27" s="2562">
        <v>7</v>
      </c>
      <c r="AE27" s="2562">
        <v>11</v>
      </c>
      <c r="AF27" s="2562">
        <v>7</v>
      </c>
      <c r="AG27" s="2562">
        <v>18</v>
      </c>
      <c r="AH27" s="2562">
        <v>16</v>
      </c>
      <c r="AI27" s="2562">
        <v>17</v>
      </c>
      <c r="AJ27" s="2562">
        <v>33</v>
      </c>
      <c r="AK27" s="2562">
        <v>6</v>
      </c>
      <c r="AL27" s="2562">
        <v>6</v>
      </c>
      <c r="AM27" s="2562">
        <v>12</v>
      </c>
      <c r="AN27" s="2562">
        <v>31</v>
      </c>
      <c r="AO27" s="2562">
        <v>25</v>
      </c>
      <c r="AP27" s="2562">
        <v>56</v>
      </c>
      <c r="AQ27" s="2562">
        <v>14</v>
      </c>
      <c r="AR27" s="2562">
        <v>25</v>
      </c>
      <c r="AS27" s="2562">
        <v>39</v>
      </c>
      <c r="AT27" s="1309">
        <f>F27+I27+L27+O27+R27+U27+X27+AA27+AD27+AG27+AJ27+AM27+AP27+AS27</f>
        <v>209</v>
      </c>
    </row>
    <row r="28" spans="3:46" ht="4.8" customHeight="1" x14ac:dyDescent="0.45">
      <c r="C28" s="2562"/>
      <c r="D28" s="2562"/>
      <c r="E28" s="2562"/>
      <c r="F28" s="2562"/>
      <c r="G28" s="2562"/>
      <c r="H28" s="2562"/>
      <c r="I28" s="2562"/>
      <c r="J28" s="2562"/>
      <c r="K28" s="2562"/>
      <c r="L28" s="2562"/>
      <c r="M28" s="2562"/>
      <c r="N28" s="2562"/>
      <c r="O28" s="2562"/>
      <c r="P28" s="2562"/>
      <c r="Q28" s="2562"/>
      <c r="R28" s="2562"/>
      <c r="S28" s="2562"/>
      <c r="T28" s="2562"/>
      <c r="U28" s="2562"/>
      <c r="V28" s="2562"/>
      <c r="W28" s="2562"/>
      <c r="X28" s="2562"/>
      <c r="Y28" s="2562"/>
      <c r="Z28" s="2562"/>
      <c r="AA28" s="2562"/>
      <c r="AB28" s="2562"/>
      <c r="AC28" s="2562"/>
      <c r="AD28" s="2562"/>
      <c r="AE28" s="2562"/>
      <c r="AF28" s="2562"/>
      <c r="AG28" s="2562"/>
      <c r="AH28" s="2562"/>
      <c r="AI28" s="2562"/>
      <c r="AJ28" s="2562"/>
      <c r="AK28" s="2562"/>
      <c r="AL28" s="2562"/>
      <c r="AM28" s="2562"/>
      <c r="AN28" s="1309"/>
      <c r="AO28" s="1309"/>
      <c r="AP28" s="1309"/>
      <c r="AQ28" s="2562"/>
      <c r="AR28" s="2562"/>
      <c r="AS28" s="2562"/>
      <c r="AT28" s="1309">
        <f t="shared" si="0"/>
        <v>0</v>
      </c>
    </row>
    <row r="29" spans="3:46" x14ac:dyDescent="0.45">
      <c r="C29" s="630" t="s">
        <v>1887</v>
      </c>
      <c r="D29" s="630">
        <v>81</v>
      </c>
      <c r="E29" s="630">
        <v>63</v>
      </c>
      <c r="F29" s="630">
        <v>144</v>
      </c>
      <c r="G29" s="630">
        <v>139</v>
      </c>
      <c r="H29" s="630">
        <v>107</v>
      </c>
      <c r="I29" s="630">
        <v>246</v>
      </c>
      <c r="J29" s="630">
        <v>22</v>
      </c>
      <c r="K29" s="630">
        <v>29</v>
      </c>
      <c r="L29" s="630">
        <v>51</v>
      </c>
      <c r="M29" s="630">
        <v>27</v>
      </c>
      <c r="N29" s="630">
        <v>24</v>
      </c>
      <c r="O29" s="630">
        <v>51</v>
      </c>
      <c r="P29" s="630">
        <v>47</v>
      </c>
      <c r="Q29" s="630">
        <v>40</v>
      </c>
      <c r="R29" s="630">
        <v>87</v>
      </c>
      <c r="S29" s="630">
        <v>99</v>
      </c>
      <c r="T29" s="630">
        <v>96</v>
      </c>
      <c r="U29" s="630">
        <v>195</v>
      </c>
      <c r="V29" s="630">
        <v>290</v>
      </c>
      <c r="W29" s="630">
        <v>306</v>
      </c>
      <c r="X29" s="630">
        <v>596</v>
      </c>
      <c r="Y29" s="630">
        <v>111</v>
      </c>
      <c r="Z29" s="630">
        <v>135</v>
      </c>
      <c r="AA29" s="630">
        <v>246</v>
      </c>
      <c r="AB29" s="630">
        <v>74</v>
      </c>
      <c r="AC29" s="630">
        <v>91</v>
      </c>
      <c r="AD29" s="630">
        <v>165</v>
      </c>
      <c r="AE29" s="630">
        <v>493</v>
      </c>
      <c r="AF29" s="630">
        <v>399</v>
      </c>
      <c r="AG29" s="630">
        <v>892</v>
      </c>
      <c r="AH29" s="630">
        <v>1550</v>
      </c>
      <c r="AI29" s="630">
        <v>1161</v>
      </c>
      <c r="AJ29" s="630">
        <v>2711</v>
      </c>
      <c r="AK29" s="630">
        <v>212</v>
      </c>
      <c r="AL29" s="630">
        <v>168</v>
      </c>
      <c r="AM29" s="630">
        <v>380</v>
      </c>
      <c r="AN29" s="1406">
        <v>1740</v>
      </c>
      <c r="AO29" s="1406">
        <v>1334</v>
      </c>
      <c r="AP29" s="1406">
        <v>3074</v>
      </c>
      <c r="AQ29" s="1406">
        <v>1005</v>
      </c>
      <c r="AR29" s="1406">
        <v>852</v>
      </c>
      <c r="AS29" s="1406">
        <v>1857</v>
      </c>
      <c r="AT29" s="1406">
        <f t="shared" si="0"/>
        <v>10695</v>
      </c>
    </row>
    <row r="30" spans="3:46" x14ac:dyDescent="0.45">
      <c r="C30" s="2562" t="s">
        <v>2202</v>
      </c>
      <c r="D30" s="2562"/>
      <c r="E30" s="2562"/>
      <c r="F30" s="2562"/>
      <c r="G30" s="2562"/>
      <c r="H30" s="2562"/>
      <c r="I30" s="2562"/>
      <c r="J30" s="2562"/>
      <c r="K30" s="2562"/>
      <c r="L30" s="2562"/>
      <c r="M30" s="2562"/>
      <c r="N30" s="2562"/>
      <c r="O30" s="2562"/>
      <c r="P30" s="2562"/>
      <c r="Q30" s="2562"/>
      <c r="R30" s="2562"/>
      <c r="S30" s="2562"/>
      <c r="T30" s="2562"/>
      <c r="U30" s="2562"/>
      <c r="V30" s="2562"/>
      <c r="W30" s="2562"/>
      <c r="X30" s="2562"/>
      <c r="Y30" s="2562"/>
      <c r="Z30" s="2562"/>
      <c r="AA30" s="2562"/>
      <c r="AB30" s="2562"/>
      <c r="AC30" s="2562"/>
      <c r="AD30" s="2562"/>
      <c r="AE30" s="2562"/>
      <c r="AF30" s="2562"/>
      <c r="AG30" s="2562"/>
      <c r="AH30" s="2562"/>
      <c r="AI30" s="2562"/>
      <c r="AJ30" s="2562"/>
      <c r="AK30" s="2562"/>
      <c r="AL30" s="2562"/>
      <c r="AM30" s="2562"/>
      <c r="AN30" s="2562"/>
      <c r="AO30" s="2562"/>
      <c r="AP30" s="2562"/>
      <c r="AQ30" s="2562"/>
      <c r="AR30" s="2562"/>
      <c r="AS30" s="2562"/>
      <c r="AT30" s="2562"/>
    </row>
    <row r="31" spans="3:46" ht="18.600000000000001" x14ac:dyDescent="0.45">
      <c r="C31" s="2562" t="s">
        <v>6475</v>
      </c>
      <c r="D31" s="2562"/>
      <c r="E31" s="2562"/>
      <c r="F31" s="2562"/>
      <c r="G31" s="2562"/>
      <c r="H31" s="2562"/>
      <c r="I31" s="2562"/>
      <c r="J31" s="2562"/>
      <c r="K31" s="2562"/>
      <c r="L31" s="2562"/>
      <c r="M31" s="2562"/>
      <c r="N31" s="2562"/>
      <c r="O31" s="2562"/>
      <c r="P31" s="2562"/>
      <c r="Q31" s="2562"/>
      <c r="R31" s="2562"/>
      <c r="S31" s="2562"/>
      <c r="T31" s="2562"/>
      <c r="U31" s="2562"/>
      <c r="V31" s="2562"/>
      <c r="W31" s="2562"/>
      <c r="X31" s="2562"/>
      <c r="Y31" s="2562"/>
      <c r="Z31" s="2562"/>
      <c r="AA31" s="2562"/>
      <c r="AB31" s="2562"/>
      <c r="AC31" s="2562"/>
      <c r="AD31" s="2562"/>
      <c r="AE31" s="2562"/>
      <c r="AF31" s="2562"/>
      <c r="AG31" s="2562"/>
      <c r="AH31" s="2562"/>
      <c r="AI31" s="2562"/>
      <c r="AJ31" s="2562"/>
      <c r="AK31" s="2562"/>
      <c r="AL31" s="2562"/>
      <c r="AM31" s="2562"/>
      <c r="AN31" s="2562"/>
      <c r="AO31" s="2562"/>
      <c r="AP31" s="2562"/>
      <c r="AQ31" s="2562"/>
      <c r="AR31" s="2562"/>
      <c r="AS31" s="2562"/>
      <c r="AT31" s="2562"/>
    </row>
    <row r="32" spans="3:46" ht="17.399999999999999" customHeight="1" x14ac:dyDescent="0.45">
      <c r="C32" s="3958" t="s">
        <v>5569</v>
      </c>
      <c r="D32" s="3958"/>
      <c r="E32" s="3958"/>
      <c r="F32" s="3958"/>
      <c r="G32" s="3958"/>
      <c r="H32" s="3958"/>
      <c r="I32" s="3958"/>
      <c r="J32" s="3958"/>
      <c r="K32" s="3958"/>
      <c r="L32" s="3958"/>
      <c r="M32" s="3958"/>
      <c r="N32" s="3958"/>
      <c r="O32" s="3958"/>
      <c r="P32" s="3958"/>
      <c r="Q32" s="3958"/>
      <c r="R32" s="3958"/>
      <c r="S32" s="3958"/>
      <c r="T32" s="3958"/>
      <c r="U32" s="3958"/>
      <c r="V32" s="3958"/>
      <c r="W32" s="3958"/>
      <c r="X32" s="2562"/>
      <c r="Y32" s="2562"/>
      <c r="Z32" s="2562"/>
      <c r="AA32" s="2562"/>
      <c r="AB32" s="2562"/>
      <c r="AC32" s="2562"/>
      <c r="AD32" s="2562"/>
      <c r="AE32" s="2562"/>
      <c r="AF32" s="2562"/>
      <c r="AG32" s="2562"/>
      <c r="AH32" s="2562"/>
      <c r="AI32" s="2562"/>
      <c r="AJ32" s="2562"/>
      <c r="AK32" s="2562"/>
      <c r="AL32" s="2562"/>
      <c r="AM32" s="2562"/>
      <c r="AN32" s="2562"/>
      <c r="AO32" s="2562"/>
      <c r="AP32" s="2562"/>
      <c r="AQ32" s="2562"/>
      <c r="AR32" s="2562"/>
      <c r="AS32" s="2562"/>
      <c r="AT32" s="2562"/>
    </row>
    <row r="36" spans="3:46" ht="18.600000000000001" x14ac:dyDescent="0.45">
      <c r="C36" s="3831" t="s">
        <v>5188</v>
      </c>
      <c r="D36" s="3831"/>
      <c r="E36" s="3831"/>
      <c r="F36" s="3831"/>
      <c r="G36" s="3831"/>
      <c r="H36" s="3831"/>
      <c r="I36" s="3831"/>
      <c r="J36" s="3831"/>
      <c r="K36" s="3831"/>
      <c r="L36" s="3831"/>
      <c r="M36" s="3831"/>
      <c r="N36" s="3831"/>
      <c r="O36" s="3831"/>
      <c r="P36" s="3831"/>
      <c r="Q36" s="3831"/>
      <c r="R36" s="3831"/>
      <c r="S36" s="3831"/>
      <c r="T36" s="3831"/>
      <c r="U36" s="3831"/>
      <c r="V36" s="3831"/>
      <c r="W36" s="3831"/>
      <c r="X36" s="3831"/>
      <c r="Y36" s="3831"/>
      <c r="Z36" s="3831"/>
      <c r="AA36" s="3831"/>
      <c r="AB36" s="3831"/>
      <c r="AC36" s="3831"/>
      <c r="AD36" s="3831"/>
      <c r="AE36" s="3831"/>
      <c r="AF36" s="3831"/>
      <c r="AG36" s="3831"/>
      <c r="AH36" s="3831"/>
      <c r="AI36" s="3831"/>
      <c r="AJ36" s="3831"/>
      <c r="AK36" s="3831"/>
      <c r="AL36" s="3831"/>
      <c r="AM36" s="3831"/>
      <c r="AN36" s="3831"/>
      <c r="AO36" s="3831"/>
      <c r="AP36" s="3831"/>
      <c r="AQ36" s="3831"/>
    </row>
    <row r="37" spans="3:46" ht="9" customHeight="1" x14ac:dyDescent="0.45">
      <c r="C37" s="1507"/>
      <c r="D37" s="1507"/>
      <c r="E37" s="1507"/>
      <c r="F37" s="1507"/>
      <c r="G37" s="1507"/>
      <c r="H37" s="1507"/>
      <c r="I37" s="1507"/>
      <c r="J37" s="1507"/>
      <c r="K37" s="1507"/>
      <c r="L37" s="1507"/>
      <c r="M37" s="1507"/>
      <c r="N37" s="1507"/>
      <c r="O37" s="1507"/>
      <c r="P37" s="1507"/>
      <c r="Q37" s="1507"/>
      <c r="R37" s="1507"/>
      <c r="S37" s="1507"/>
      <c r="T37" s="1507"/>
      <c r="U37" s="1507"/>
      <c r="V37" s="1507"/>
      <c r="W37" s="1507"/>
      <c r="X37" s="1507"/>
      <c r="Y37" s="1507"/>
      <c r="Z37" s="1507"/>
      <c r="AA37" s="1507"/>
      <c r="AB37" s="1507"/>
      <c r="AC37" s="1507"/>
      <c r="AD37" s="1507"/>
      <c r="AE37" s="1507"/>
      <c r="AF37" s="1507"/>
      <c r="AG37" s="1507"/>
      <c r="AH37" s="1507"/>
      <c r="AI37" s="1507"/>
      <c r="AJ37" s="1507"/>
      <c r="AK37" s="1507"/>
      <c r="AL37" s="1507"/>
      <c r="AM37" s="1507"/>
      <c r="AN37" s="1507"/>
      <c r="AO37" s="1507"/>
      <c r="AP37" s="1507"/>
      <c r="AQ37" s="1507"/>
    </row>
    <row r="38" spans="3:46" ht="17.399999999999999" customHeight="1" x14ac:dyDescent="0.45">
      <c r="C38" s="3959" t="s">
        <v>785</v>
      </c>
      <c r="D38" s="3957" t="s">
        <v>4612</v>
      </c>
      <c r="E38" s="3957"/>
      <c r="F38" s="3957"/>
      <c r="G38" s="3957"/>
      <c r="H38" s="3957"/>
      <c r="I38" s="3957"/>
      <c r="J38" s="3957"/>
      <c r="K38" s="3957"/>
      <c r="L38" s="3957"/>
      <c r="M38" s="3957"/>
      <c r="N38" s="3957"/>
      <c r="O38" s="3957"/>
      <c r="P38" s="3957"/>
      <c r="Q38" s="3957"/>
      <c r="R38" s="3957"/>
      <c r="S38" s="3957"/>
      <c r="T38" s="3957"/>
      <c r="U38" s="3957"/>
      <c r="V38" s="3957"/>
      <c r="W38" s="3957"/>
      <c r="X38" s="3957"/>
      <c r="Y38" s="3957"/>
      <c r="Z38" s="3957"/>
      <c r="AA38" s="3957"/>
      <c r="AB38" s="3957"/>
      <c r="AC38" s="3957"/>
      <c r="AD38" s="3957"/>
      <c r="AE38" s="3957"/>
      <c r="AF38" s="3957"/>
      <c r="AG38" s="3957"/>
      <c r="AH38" s="3957"/>
      <c r="AI38" s="3957"/>
      <c r="AJ38" s="3957"/>
      <c r="AK38" s="3957"/>
      <c r="AL38" s="3957"/>
      <c r="AM38" s="3957"/>
      <c r="AN38" s="2588"/>
      <c r="AO38" s="2588"/>
      <c r="AP38" s="2588"/>
      <c r="AQ38" s="2588"/>
      <c r="AR38" s="2588"/>
      <c r="AS38" s="2588"/>
      <c r="AT38" s="3943" t="s">
        <v>1887</v>
      </c>
    </row>
    <row r="39" spans="3:46" x14ac:dyDescent="0.45">
      <c r="C39" s="3960"/>
      <c r="D39" s="3957">
        <v>2010</v>
      </c>
      <c r="E39" s="3957"/>
      <c r="F39" s="3957"/>
      <c r="G39" s="3957">
        <v>2011</v>
      </c>
      <c r="H39" s="3957"/>
      <c r="I39" s="3957"/>
      <c r="J39" s="3957">
        <v>2012</v>
      </c>
      <c r="K39" s="3957"/>
      <c r="L39" s="3957"/>
      <c r="M39" s="3957">
        <v>2013</v>
      </c>
      <c r="N39" s="3957"/>
      <c r="O39" s="3957"/>
      <c r="P39" s="3957">
        <v>2014</v>
      </c>
      <c r="Q39" s="3957"/>
      <c r="R39" s="3957"/>
      <c r="S39" s="3957">
        <v>2015</v>
      </c>
      <c r="T39" s="3957"/>
      <c r="U39" s="3957"/>
      <c r="V39" s="3957">
        <v>2016</v>
      </c>
      <c r="W39" s="3957"/>
      <c r="X39" s="3957"/>
      <c r="Y39" s="3957">
        <v>2017</v>
      </c>
      <c r="Z39" s="3957"/>
      <c r="AA39" s="3957"/>
      <c r="AB39" s="3957">
        <v>2018</v>
      </c>
      <c r="AC39" s="3957"/>
      <c r="AD39" s="3957"/>
      <c r="AE39" s="3957">
        <v>2019</v>
      </c>
      <c r="AF39" s="3957"/>
      <c r="AG39" s="3957"/>
      <c r="AH39" s="3957">
        <v>2020</v>
      </c>
      <c r="AI39" s="3957"/>
      <c r="AJ39" s="3957"/>
      <c r="AK39" s="3957">
        <v>2021</v>
      </c>
      <c r="AL39" s="3957"/>
      <c r="AM39" s="3957"/>
      <c r="AN39" s="3957">
        <v>2022</v>
      </c>
      <c r="AO39" s="3957"/>
      <c r="AP39" s="3957"/>
      <c r="AQ39" s="3957">
        <v>2023</v>
      </c>
      <c r="AR39" s="3957"/>
      <c r="AS39" s="3957"/>
      <c r="AT39" s="3956"/>
    </row>
    <row r="40" spans="3:46" x14ac:dyDescent="0.45">
      <c r="C40" s="3961"/>
      <c r="D40" s="1715" t="s">
        <v>558</v>
      </c>
      <c r="E40" s="1715" t="s">
        <v>557</v>
      </c>
      <c r="F40" s="1715" t="s">
        <v>344</v>
      </c>
      <c r="G40" s="1715" t="s">
        <v>558</v>
      </c>
      <c r="H40" s="1715" t="s">
        <v>557</v>
      </c>
      <c r="I40" s="1715" t="s">
        <v>344</v>
      </c>
      <c r="J40" s="1715" t="s">
        <v>558</v>
      </c>
      <c r="K40" s="1715" t="s">
        <v>557</v>
      </c>
      <c r="L40" s="1715" t="s">
        <v>344</v>
      </c>
      <c r="M40" s="1715" t="s">
        <v>558</v>
      </c>
      <c r="N40" s="1715" t="s">
        <v>557</v>
      </c>
      <c r="O40" s="1715" t="s">
        <v>344</v>
      </c>
      <c r="P40" s="1715" t="s">
        <v>558</v>
      </c>
      <c r="Q40" s="1715" t="s">
        <v>557</v>
      </c>
      <c r="R40" s="1715" t="s">
        <v>344</v>
      </c>
      <c r="S40" s="1715" t="s">
        <v>558</v>
      </c>
      <c r="T40" s="1715" t="s">
        <v>557</v>
      </c>
      <c r="U40" s="1715" t="s">
        <v>344</v>
      </c>
      <c r="V40" s="1715" t="s">
        <v>558</v>
      </c>
      <c r="W40" s="1715" t="s">
        <v>557</v>
      </c>
      <c r="X40" s="1715" t="s">
        <v>344</v>
      </c>
      <c r="Y40" s="1715" t="s">
        <v>558</v>
      </c>
      <c r="Z40" s="1715" t="s">
        <v>557</v>
      </c>
      <c r="AA40" s="1715" t="s">
        <v>344</v>
      </c>
      <c r="AB40" s="1715" t="s">
        <v>558</v>
      </c>
      <c r="AC40" s="1715" t="s">
        <v>557</v>
      </c>
      <c r="AD40" s="1715" t="s">
        <v>344</v>
      </c>
      <c r="AE40" s="1715" t="s">
        <v>558</v>
      </c>
      <c r="AF40" s="1715" t="s">
        <v>557</v>
      </c>
      <c r="AG40" s="1715" t="s">
        <v>344</v>
      </c>
      <c r="AH40" s="1715" t="s">
        <v>558</v>
      </c>
      <c r="AI40" s="1715" t="s">
        <v>557</v>
      </c>
      <c r="AJ40" s="1715" t="s">
        <v>344</v>
      </c>
      <c r="AK40" s="1715" t="s">
        <v>558</v>
      </c>
      <c r="AL40" s="1715" t="s">
        <v>557</v>
      </c>
      <c r="AM40" s="1715" t="s">
        <v>344</v>
      </c>
      <c r="AN40" s="1715" t="s">
        <v>558</v>
      </c>
      <c r="AO40" s="1715" t="s">
        <v>557</v>
      </c>
      <c r="AP40" s="1715" t="s">
        <v>344</v>
      </c>
      <c r="AQ40" s="1715" t="s">
        <v>558</v>
      </c>
      <c r="AR40" s="1715" t="s">
        <v>557</v>
      </c>
      <c r="AS40" s="1715" t="s">
        <v>344</v>
      </c>
      <c r="AT40" s="3944"/>
    </row>
    <row r="41" spans="3:46" x14ac:dyDescent="0.45">
      <c r="C41" s="2562" t="s">
        <v>4615</v>
      </c>
      <c r="D41" s="2562">
        <v>0</v>
      </c>
      <c r="E41" s="2562">
        <v>0</v>
      </c>
      <c r="F41" s="2562">
        <v>0</v>
      </c>
      <c r="G41" s="2562">
        <v>0</v>
      </c>
      <c r="H41" s="2562">
        <v>0</v>
      </c>
      <c r="I41" s="2562">
        <v>0</v>
      </c>
      <c r="J41" s="2562">
        <v>0</v>
      </c>
      <c r="K41" s="2562">
        <v>0</v>
      </c>
      <c r="L41" s="2562">
        <v>0</v>
      </c>
      <c r="M41" s="2562">
        <v>0</v>
      </c>
      <c r="N41" s="2562">
        <v>0</v>
      </c>
      <c r="O41" s="2562">
        <v>0</v>
      </c>
      <c r="P41" s="2562">
        <v>0</v>
      </c>
      <c r="Q41" s="2562">
        <v>0</v>
      </c>
      <c r="R41" s="2562">
        <v>0</v>
      </c>
      <c r="S41" s="2562">
        <v>1</v>
      </c>
      <c r="T41" s="2562">
        <v>0</v>
      </c>
      <c r="U41" s="2562">
        <v>1</v>
      </c>
      <c r="V41" s="2562">
        <v>0</v>
      </c>
      <c r="W41" s="2562">
        <v>0</v>
      </c>
      <c r="X41" s="2562">
        <v>0</v>
      </c>
      <c r="Y41" s="2562">
        <v>0</v>
      </c>
      <c r="Z41" s="2562">
        <v>0</v>
      </c>
      <c r="AA41" s="2562">
        <v>0</v>
      </c>
      <c r="AB41" s="2562">
        <v>0</v>
      </c>
      <c r="AC41" s="2562">
        <v>0</v>
      </c>
      <c r="AD41" s="2562">
        <v>0</v>
      </c>
      <c r="AE41" s="2562">
        <v>0</v>
      </c>
      <c r="AF41" s="2562">
        <v>0</v>
      </c>
      <c r="AG41" s="2562">
        <v>0</v>
      </c>
      <c r="AH41" s="2562">
        <v>0</v>
      </c>
      <c r="AI41" s="2562">
        <v>0</v>
      </c>
      <c r="AJ41" s="2562">
        <v>0</v>
      </c>
      <c r="AK41" s="2562">
        <v>0</v>
      </c>
      <c r="AL41" s="2562">
        <v>0</v>
      </c>
      <c r="AM41" s="2562">
        <f>AK41+AL41</f>
        <v>0</v>
      </c>
      <c r="AN41" s="2562">
        <v>0</v>
      </c>
      <c r="AO41" s="2562">
        <v>3</v>
      </c>
      <c r="AP41" s="2562">
        <v>3</v>
      </c>
      <c r="AQ41" s="2562">
        <v>0</v>
      </c>
      <c r="AR41" s="2562">
        <v>0</v>
      </c>
      <c r="AS41" s="2562">
        <v>0</v>
      </c>
      <c r="AT41" s="1309">
        <f>AP41+AM41+AJ41+AG41+AD41+AA41+X41+U41+R41+O41+L41+I41+F41+AS41</f>
        <v>4</v>
      </c>
    </row>
    <row r="42" spans="3:46" x14ac:dyDescent="0.45">
      <c r="C42" s="2562" t="s">
        <v>6476</v>
      </c>
      <c r="D42" s="2562">
        <v>0</v>
      </c>
      <c r="E42" s="2562">
        <v>0</v>
      </c>
      <c r="F42" s="2562">
        <v>0</v>
      </c>
      <c r="G42" s="2562">
        <v>0</v>
      </c>
      <c r="H42" s="2562">
        <v>0</v>
      </c>
      <c r="I42" s="2562">
        <v>0</v>
      </c>
      <c r="J42" s="2562">
        <v>0</v>
      </c>
      <c r="K42" s="2562">
        <v>0</v>
      </c>
      <c r="L42" s="2562">
        <v>0</v>
      </c>
      <c r="M42" s="2562">
        <v>0</v>
      </c>
      <c r="N42" s="2562">
        <v>0</v>
      </c>
      <c r="O42" s="2562">
        <v>0</v>
      </c>
      <c r="P42" s="2562">
        <v>0</v>
      </c>
      <c r="Q42" s="2562">
        <v>0</v>
      </c>
      <c r="R42" s="2562">
        <v>0</v>
      </c>
      <c r="S42" s="2562">
        <v>0</v>
      </c>
      <c r="T42" s="2562">
        <v>0</v>
      </c>
      <c r="U42" s="2562">
        <v>0</v>
      </c>
      <c r="V42" s="2562">
        <v>0</v>
      </c>
      <c r="W42" s="2562">
        <v>0</v>
      </c>
      <c r="X42" s="2562">
        <v>0</v>
      </c>
      <c r="Y42" s="2562">
        <v>0</v>
      </c>
      <c r="Z42" s="2562">
        <v>0</v>
      </c>
      <c r="AA42" s="2562">
        <v>0</v>
      </c>
      <c r="AB42" s="2562">
        <v>0</v>
      </c>
      <c r="AC42" s="2562">
        <v>0</v>
      </c>
      <c r="AD42" s="2562">
        <v>0</v>
      </c>
      <c r="AE42" s="2562">
        <v>0</v>
      </c>
      <c r="AF42" s="2562">
        <v>0</v>
      </c>
      <c r="AG42" s="2562">
        <v>0</v>
      </c>
      <c r="AH42" s="2562">
        <v>0</v>
      </c>
      <c r="AI42" s="2562">
        <v>0</v>
      </c>
      <c r="AJ42" s="2562">
        <v>0</v>
      </c>
      <c r="AK42" s="2562">
        <v>0</v>
      </c>
      <c r="AL42" s="2562">
        <v>0</v>
      </c>
      <c r="AM42" s="2562">
        <f>AK42+AL42</f>
        <v>0</v>
      </c>
      <c r="AN42" s="2562">
        <v>0</v>
      </c>
      <c r="AO42" s="2562">
        <v>0</v>
      </c>
      <c r="AP42" s="2562">
        <v>0</v>
      </c>
      <c r="AQ42" s="2562">
        <v>0</v>
      </c>
      <c r="AR42" s="2562">
        <v>1</v>
      </c>
      <c r="AS42" s="2562">
        <v>1</v>
      </c>
      <c r="AT42" s="1309">
        <f t="shared" ref="AT42:AT78" si="1">AP42+AM42+AJ42+AG42+AD42+AA42+X42+U42+R42+O42+L42+I42+F42+AS42</f>
        <v>1</v>
      </c>
    </row>
    <row r="43" spans="3:46" x14ac:dyDescent="0.45">
      <c r="C43" s="2562" t="s">
        <v>2732</v>
      </c>
      <c r="D43" s="2562">
        <v>0</v>
      </c>
      <c r="E43" s="2562">
        <v>0</v>
      </c>
      <c r="F43" s="2562">
        <v>0</v>
      </c>
      <c r="G43" s="2562">
        <v>0</v>
      </c>
      <c r="H43" s="2562">
        <v>0</v>
      </c>
      <c r="I43" s="2562">
        <v>0</v>
      </c>
      <c r="J43" s="2562">
        <v>0</v>
      </c>
      <c r="K43" s="2562">
        <v>0</v>
      </c>
      <c r="L43" s="2562">
        <v>0</v>
      </c>
      <c r="M43" s="2562">
        <v>0</v>
      </c>
      <c r="N43" s="2562">
        <v>0</v>
      </c>
      <c r="O43" s="2562">
        <v>0</v>
      </c>
      <c r="P43" s="2562">
        <v>0</v>
      </c>
      <c r="Q43" s="2562">
        <v>0</v>
      </c>
      <c r="R43" s="2562">
        <v>0</v>
      </c>
      <c r="S43" s="2562">
        <v>0</v>
      </c>
      <c r="T43" s="2562">
        <v>0</v>
      </c>
      <c r="U43" s="2562">
        <v>0</v>
      </c>
      <c r="V43" s="2562">
        <v>0</v>
      </c>
      <c r="W43" s="2562">
        <v>0</v>
      </c>
      <c r="X43" s="2562">
        <v>0</v>
      </c>
      <c r="Y43" s="2562">
        <v>0</v>
      </c>
      <c r="Z43" s="2562">
        <v>0</v>
      </c>
      <c r="AA43" s="2562">
        <v>0</v>
      </c>
      <c r="AB43" s="2562">
        <v>0</v>
      </c>
      <c r="AC43" s="2562">
        <v>0</v>
      </c>
      <c r="AD43" s="2562">
        <v>0</v>
      </c>
      <c r="AE43" s="2562">
        <v>0</v>
      </c>
      <c r="AF43" s="2562">
        <v>0</v>
      </c>
      <c r="AG43" s="2562">
        <v>0</v>
      </c>
      <c r="AH43" s="2562">
        <v>1</v>
      </c>
      <c r="AI43" s="2562">
        <v>0</v>
      </c>
      <c r="AJ43" s="2562">
        <v>1</v>
      </c>
      <c r="AK43" s="2562">
        <v>0</v>
      </c>
      <c r="AL43" s="2562">
        <v>0</v>
      </c>
      <c r="AM43" s="2562">
        <f t="shared" ref="AM43:AS76" si="2">AK43+AL43</f>
        <v>0</v>
      </c>
      <c r="AN43" s="2562">
        <v>0</v>
      </c>
      <c r="AO43" s="2562">
        <v>0</v>
      </c>
      <c r="AP43" s="2562">
        <v>0</v>
      </c>
      <c r="AQ43" s="2562">
        <v>0</v>
      </c>
      <c r="AR43" s="2562">
        <v>0</v>
      </c>
      <c r="AS43" s="2562">
        <v>0</v>
      </c>
      <c r="AT43" s="1309">
        <f t="shared" si="1"/>
        <v>1</v>
      </c>
    </row>
    <row r="44" spans="3:46" x14ac:dyDescent="0.45">
      <c r="C44" s="2562" t="s">
        <v>4616</v>
      </c>
      <c r="D44" s="2562">
        <v>1</v>
      </c>
      <c r="E44" s="2562">
        <v>1</v>
      </c>
      <c r="F44" s="2562">
        <v>2</v>
      </c>
      <c r="G44" s="2562">
        <v>0</v>
      </c>
      <c r="H44" s="2562">
        <v>0</v>
      </c>
      <c r="I44" s="2562">
        <v>0</v>
      </c>
      <c r="J44" s="2562">
        <v>0</v>
      </c>
      <c r="K44" s="2562">
        <v>0</v>
      </c>
      <c r="L44" s="2562">
        <v>0</v>
      </c>
      <c r="M44" s="2562">
        <v>0</v>
      </c>
      <c r="N44" s="2562">
        <v>0</v>
      </c>
      <c r="O44" s="2562">
        <v>0</v>
      </c>
      <c r="P44" s="2562">
        <v>0</v>
      </c>
      <c r="Q44" s="2562">
        <v>0</v>
      </c>
      <c r="R44" s="2562">
        <v>0</v>
      </c>
      <c r="S44" s="2562">
        <v>0</v>
      </c>
      <c r="T44" s="2562">
        <v>0</v>
      </c>
      <c r="U44" s="2562">
        <v>0</v>
      </c>
      <c r="V44" s="2562">
        <v>0</v>
      </c>
      <c r="W44" s="2562">
        <v>0</v>
      </c>
      <c r="X44" s="2562">
        <v>0</v>
      </c>
      <c r="Y44" s="2562">
        <v>0</v>
      </c>
      <c r="Z44" s="2562">
        <v>0</v>
      </c>
      <c r="AA44" s="2562">
        <v>0</v>
      </c>
      <c r="AB44" s="2562">
        <v>0</v>
      </c>
      <c r="AC44" s="2562">
        <v>0</v>
      </c>
      <c r="AD44" s="2562">
        <v>0</v>
      </c>
      <c r="AE44" s="2562">
        <v>0</v>
      </c>
      <c r="AF44" s="2562">
        <v>0</v>
      </c>
      <c r="AG44" s="2562">
        <v>0</v>
      </c>
      <c r="AH44" s="2562">
        <v>0</v>
      </c>
      <c r="AI44" s="2562">
        <v>0</v>
      </c>
      <c r="AJ44" s="2562">
        <v>0</v>
      </c>
      <c r="AK44" s="2562">
        <v>0</v>
      </c>
      <c r="AL44" s="2562">
        <v>0</v>
      </c>
      <c r="AM44" s="2562">
        <f t="shared" si="2"/>
        <v>0</v>
      </c>
      <c r="AN44" s="2562">
        <v>0</v>
      </c>
      <c r="AO44" s="2562">
        <v>0</v>
      </c>
      <c r="AP44" s="2562">
        <v>0</v>
      </c>
      <c r="AQ44" s="2562">
        <v>0</v>
      </c>
      <c r="AR44" s="2562">
        <v>0</v>
      </c>
      <c r="AS44" s="2562">
        <v>0</v>
      </c>
      <c r="AT44" s="1309">
        <f t="shared" si="1"/>
        <v>2</v>
      </c>
    </row>
    <row r="45" spans="3:46" x14ac:dyDescent="0.45">
      <c r="C45" s="2562" t="s">
        <v>6477</v>
      </c>
      <c r="D45" s="2562">
        <v>0</v>
      </c>
      <c r="E45" s="2562">
        <v>0</v>
      </c>
      <c r="F45" s="2562">
        <v>0</v>
      </c>
      <c r="G45" s="2562">
        <v>0</v>
      </c>
      <c r="H45" s="2562">
        <v>0</v>
      </c>
      <c r="I45" s="2562">
        <v>0</v>
      </c>
      <c r="J45" s="2562">
        <v>0</v>
      </c>
      <c r="K45" s="2562">
        <v>0</v>
      </c>
      <c r="L45" s="2562">
        <v>0</v>
      </c>
      <c r="M45" s="2562">
        <v>0</v>
      </c>
      <c r="N45" s="2562">
        <v>0</v>
      </c>
      <c r="O45" s="2562">
        <v>0</v>
      </c>
      <c r="P45" s="2562">
        <v>0</v>
      </c>
      <c r="Q45" s="2562">
        <v>0</v>
      </c>
      <c r="R45" s="2562">
        <v>0</v>
      </c>
      <c r="S45" s="2562">
        <v>0</v>
      </c>
      <c r="T45" s="2562">
        <v>0</v>
      </c>
      <c r="U45" s="2562">
        <v>0</v>
      </c>
      <c r="V45" s="2562">
        <v>0</v>
      </c>
      <c r="W45" s="2562">
        <v>0</v>
      </c>
      <c r="X45" s="2562">
        <v>0</v>
      </c>
      <c r="Y45" s="2562">
        <v>0</v>
      </c>
      <c r="Z45" s="2562">
        <v>0</v>
      </c>
      <c r="AA45" s="2562">
        <v>0</v>
      </c>
      <c r="AB45" s="2562">
        <v>0</v>
      </c>
      <c r="AC45" s="2562">
        <v>0</v>
      </c>
      <c r="AD45" s="2562">
        <v>0</v>
      </c>
      <c r="AE45" s="2562">
        <v>0</v>
      </c>
      <c r="AF45" s="2562">
        <v>0</v>
      </c>
      <c r="AG45" s="2562">
        <v>0</v>
      </c>
      <c r="AH45" s="2562">
        <v>0</v>
      </c>
      <c r="AI45" s="2562">
        <v>0</v>
      </c>
      <c r="AJ45" s="2562">
        <v>0</v>
      </c>
      <c r="AK45" s="2562">
        <v>0</v>
      </c>
      <c r="AL45" s="2562">
        <v>0</v>
      </c>
      <c r="AM45" s="2562">
        <v>0</v>
      </c>
      <c r="AN45" s="2562">
        <v>0</v>
      </c>
      <c r="AO45" s="2562">
        <v>0</v>
      </c>
      <c r="AP45" s="2562">
        <v>0</v>
      </c>
      <c r="AQ45" s="2562">
        <v>0</v>
      </c>
      <c r="AR45" s="2562">
        <v>1</v>
      </c>
      <c r="AS45" s="2562">
        <v>1</v>
      </c>
      <c r="AT45" s="1309">
        <f t="shared" si="1"/>
        <v>1</v>
      </c>
    </row>
    <row r="46" spans="3:46" x14ac:dyDescent="0.45">
      <c r="C46" s="2562" t="s">
        <v>1953</v>
      </c>
      <c r="D46" s="2562">
        <v>36</v>
      </c>
      <c r="E46" s="2562">
        <v>28</v>
      </c>
      <c r="F46" s="2562">
        <v>64</v>
      </c>
      <c r="G46" s="2562">
        <v>59</v>
      </c>
      <c r="H46" s="2562">
        <v>56</v>
      </c>
      <c r="I46" s="2562">
        <v>115</v>
      </c>
      <c r="J46" s="2562">
        <v>15</v>
      </c>
      <c r="K46" s="2562">
        <v>18</v>
      </c>
      <c r="L46" s="2562">
        <v>33</v>
      </c>
      <c r="M46" s="2562">
        <v>12</v>
      </c>
      <c r="N46" s="2562">
        <v>12</v>
      </c>
      <c r="O46" s="2562">
        <v>24</v>
      </c>
      <c r="P46" s="2562">
        <v>10</v>
      </c>
      <c r="Q46" s="2562">
        <v>9</v>
      </c>
      <c r="R46" s="2562">
        <v>19</v>
      </c>
      <c r="S46" s="2562">
        <v>36</v>
      </c>
      <c r="T46" s="2562">
        <v>43</v>
      </c>
      <c r="U46" s="2562">
        <v>79</v>
      </c>
      <c r="V46" s="2562">
        <v>54</v>
      </c>
      <c r="W46" s="2562">
        <v>53</v>
      </c>
      <c r="X46" s="2562">
        <v>107</v>
      </c>
      <c r="Y46" s="2562">
        <v>18</v>
      </c>
      <c r="Z46" s="2562">
        <v>26</v>
      </c>
      <c r="AA46" s="2562">
        <v>44</v>
      </c>
      <c r="AB46" s="2562">
        <v>8</v>
      </c>
      <c r="AC46" s="2562">
        <v>4</v>
      </c>
      <c r="AD46" s="2562">
        <v>12</v>
      </c>
      <c r="AE46" s="2562">
        <v>4</v>
      </c>
      <c r="AF46" s="2562">
        <v>3</v>
      </c>
      <c r="AG46" s="2562">
        <v>7</v>
      </c>
      <c r="AH46" s="2562">
        <v>6</v>
      </c>
      <c r="AI46" s="2562">
        <v>8</v>
      </c>
      <c r="AJ46" s="2562">
        <v>14</v>
      </c>
      <c r="AK46" s="2562">
        <v>4</v>
      </c>
      <c r="AL46" s="2562">
        <v>9</v>
      </c>
      <c r="AM46" s="2562">
        <f t="shared" si="2"/>
        <v>13</v>
      </c>
      <c r="AN46" s="2562">
        <v>5</v>
      </c>
      <c r="AO46" s="2562">
        <v>7</v>
      </c>
      <c r="AP46" s="2562">
        <v>11</v>
      </c>
      <c r="AQ46" s="2562">
        <v>4</v>
      </c>
      <c r="AR46" s="2562">
        <v>2</v>
      </c>
      <c r="AS46" s="2562">
        <v>6</v>
      </c>
      <c r="AT46" s="1309">
        <f t="shared" si="1"/>
        <v>548</v>
      </c>
    </row>
    <row r="47" spans="3:46" x14ac:dyDescent="0.45">
      <c r="C47" s="2562" t="s">
        <v>4617</v>
      </c>
      <c r="D47" s="2562">
        <v>0</v>
      </c>
      <c r="E47" s="2562">
        <v>0</v>
      </c>
      <c r="F47" s="2562">
        <v>0</v>
      </c>
      <c r="G47" s="2562">
        <v>1</v>
      </c>
      <c r="H47" s="2562">
        <v>0</v>
      </c>
      <c r="I47" s="2562">
        <v>1</v>
      </c>
      <c r="J47" s="2562">
        <v>0</v>
      </c>
      <c r="K47" s="2562">
        <v>0</v>
      </c>
      <c r="L47" s="2562">
        <v>0</v>
      </c>
      <c r="M47" s="2562">
        <v>0</v>
      </c>
      <c r="N47" s="2562">
        <v>0</v>
      </c>
      <c r="O47" s="2562">
        <v>0</v>
      </c>
      <c r="P47" s="2562">
        <v>0</v>
      </c>
      <c r="Q47" s="2562">
        <v>0</v>
      </c>
      <c r="R47" s="2562">
        <v>0</v>
      </c>
      <c r="S47" s="2562">
        <v>0</v>
      </c>
      <c r="T47" s="2562">
        <v>0</v>
      </c>
      <c r="U47" s="2562">
        <v>0</v>
      </c>
      <c r="V47" s="2562">
        <v>0</v>
      </c>
      <c r="W47" s="2562">
        <v>0</v>
      </c>
      <c r="X47" s="2562">
        <v>0</v>
      </c>
      <c r="Y47" s="2562">
        <v>0</v>
      </c>
      <c r="Z47" s="2562">
        <v>0</v>
      </c>
      <c r="AA47" s="2562">
        <v>0</v>
      </c>
      <c r="AB47" s="2562">
        <v>0</v>
      </c>
      <c r="AC47" s="2562">
        <v>0</v>
      </c>
      <c r="AD47" s="2562">
        <v>0</v>
      </c>
      <c r="AE47" s="2562">
        <v>0</v>
      </c>
      <c r="AF47" s="2562">
        <v>0</v>
      </c>
      <c r="AG47" s="2562">
        <v>0</v>
      </c>
      <c r="AH47" s="2562">
        <v>0</v>
      </c>
      <c r="AI47" s="2562">
        <v>0</v>
      </c>
      <c r="AJ47" s="2562">
        <v>0</v>
      </c>
      <c r="AK47" s="2562">
        <v>0</v>
      </c>
      <c r="AL47" s="2562">
        <v>0</v>
      </c>
      <c r="AM47" s="2562">
        <f t="shared" si="2"/>
        <v>0</v>
      </c>
      <c r="AN47" s="2562">
        <v>0</v>
      </c>
      <c r="AO47" s="2562">
        <v>0</v>
      </c>
      <c r="AP47" s="2562">
        <v>0</v>
      </c>
      <c r="AQ47" s="2562">
        <v>0</v>
      </c>
      <c r="AR47" s="2562">
        <v>0</v>
      </c>
      <c r="AS47" s="2562">
        <v>0</v>
      </c>
      <c r="AT47" s="1309">
        <f t="shared" si="1"/>
        <v>1</v>
      </c>
    </row>
    <row r="48" spans="3:46" x14ac:dyDescent="0.45">
      <c r="C48" s="2562" t="s">
        <v>4618</v>
      </c>
      <c r="D48" s="2562">
        <v>21</v>
      </c>
      <c r="E48" s="2562">
        <v>8</v>
      </c>
      <c r="F48" s="2562">
        <v>29</v>
      </c>
      <c r="G48" s="2562">
        <v>35</v>
      </c>
      <c r="H48" s="2562">
        <v>26</v>
      </c>
      <c r="I48" s="2562">
        <v>61</v>
      </c>
      <c r="J48" s="2562">
        <v>4</v>
      </c>
      <c r="K48" s="2562">
        <v>5</v>
      </c>
      <c r="L48" s="2562">
        <v>9</v>
      </c>
      <c r="M48" s="2562">
        <v>7</v>
      </c>
      <c r="N48" s="2562">
        <v>6</v>
      </c>
      <c r="O48" s="2562">
        <v>13</v>
      </c>
      <c r="P48" s="2562">
        <v>5</v>
      </c>
      <c r="Q48" s="2562">
        <v>6</v>
      </c>
      <c r="R48" s="2562">
        <v>11</v>
      </c>
      <c r="S48" s="2562">
        <v>3</v>
      </c>
      <c r="T48" s="2562">
        <v>5</v>
      </c>
      <c r="U48" s="2562">
        <v>8</v>
      </c>
      <c r="V48" s="2562">
        <v>5</v>
      </c>
      <c r="W48" s="2562">
        <v>2</v>
      </c>
      <c r="X48" s="2562">
        <v>7</v>
      </c>
      <c r="Y48" s="2562">
        <v>3</v>
      </c>
      <c r="Z48" s="2562">
        <v>2</v>
      </c>
      <c r="AA48" s="2562">
        <v>5</v>
      </c>
      <c r="AB48" s="2562">
        <v>3</v>
      </c>
      <c r="AC48" s="2562">
        <v>1</v>
      </c>
      <c r="AD48" s="2562">
        <v>4</v>
      </c>
      <c r="AE48" s="2562">
        <v>4</v>
      </c>
      <c r="AF48" s="2562">
        <v>1</v>
      </c>
      <c r="AG48" s="2562">
        <v>5</v>
      </c>
      <c r="AH48" s="2562">
        <v>34</v>
      </c>
      <c r="AI48" s="2562">
        <v>13</v>
      </c>
      <c r="AJ48" s="2562">
        <v>47</v>
      </c>
      <c r="AK48" s="2562">
        <v>44</v>
      </c>
      <c r="AL48" s="2562">
        <v>29</v>
      </c>
      <c r="AM48" s="2562">
        <f t="shared" si="2"/>
        <v>73</v>
      </c>
      <c r="AN48" s="2562">
        <v>57</v>
      </c>
      <c r="AO48" s="2562">
        <v>54</v>
      </c>
      <c r="AP48" s="2562">
        <v>111</v>
      </c>
      <c r="AQ48" s="2562">
        <v>68</v>
      </c>
      <c r="AR48" s="2562">
        <v>66</v>
      </c>
      <c r="AS48" s="2562">
        <v>134</v>
      </c>
      <c r="AT48" s="1309">
        <f t="shared" si="1"/>
        <v>517</v>
      </c>
    </row>
    <row r="49" spans="3:46" x14ac:dyDescent="0.45">
      <c r="C49" s="2562" t="s">
        <v>2736</v>
      </c>
      <c r="D49" s="2562">
        <v>0</v>
      </c>
      <c r="E49" s="2562">
        <v>0</v>
      </c>
      <c r="F49" s="2562">
        <v>0</v>
      </c>
      <c r="G49" s="2562">
        <v>0</v>
      </c>
      <c r="H49" s="2562">
        <v>0</v>
      </c>
      <c r="I49" s="2562">
        <v>0</v>
      </c>
      <c r="J49" s="2562">
        <v>0</v>
      </c>
      <c r="K49" s="2562">
        <v>0</v>
      </c>
      <c r="L49" s="2562">
        <v>0</v>
      </c>
      <c r="M49" s="2562">
        <v>0</v>
      </c>
      <c r="N49" s="2562">
        <v>0</v>
      </c>
      <c r="O49" s="2562">
        <v>0</v>
      </c>
      <c r="P49" s="2562">
        <v>0</v>
      </c>
      <c r="Q49" s="2562">
        <v>0</v>
      </c>
      <c r="R49" s="2562">
        <v>0</v>
      </c>
      <c r="S49" s="2562">
        <v>0</v>
      </c>
      <c r="T49" s="2562">
        <v>0</v>
      </c>
      <c r="U49" s="2562">
        <v>0</v>
      </c>
      <c r="V49" s="2562">
        <v>0</v>
      </c>
      <c r="W49" s="2562">
        <v>0</v>
      </c>
      <c r="X49" s="2562">
        <v>0</v>
      </c>
      <c r="Y49" s="2562">
        <v>0</v>
      </c>
      <c r="Z49" s="2562">
        <v>0</v>
      </c>
      <c r="AA49" s="2562">
        <v>0</v>
      </c>
      <c r="AB49" s="2562">
        <v>0</v>
      </c>
      <c r="AC49" s="2562">
        <v>0</v>
      </c>
      <c r="AD49" s="2562">
        <v>0</v>
      </c>
      <c r="AE49" s="2562">
        <v>0</v>
      </c>
      <c r="AF49" s="2562">
        <v>0</v>
      </c>
      <c r="AG49" s="2562">
        <v>0</v>
      </c>
      <c r="AH49" s="2562">
        <v>0</v>
      </c>
      <c r="AI49" s="2562">
        <v>0</v>
      </c>
      <c r="AJ49" s="2562">
        <v>0</v>
      </c>
      <c r="AK49" s="2562">
        <v>0</v>
      </c>
      <c r="AL49" s="2562">
        <v>0</v>
      </c>
      <c r="AM49" s="2562">
        <v>0</v>
      </c>
      <c r="AN49" s="2562">
        <v>0</v>
      </c>
      <c r="AO49" s="2562">
        <v>1</v>
      </c>
      <c r="AP49" s="2562">
        <v>1</v>
      </c>
      <c r="AQ49" s="2562">
        <v>0</v>
      </c>
      <c r="AR49" s="2562">
        <v>0</v>
      </c>
      <c r="AS49" s="2562">
        <v>0</v>
      </c>
      <c r="AT49" s="1309">
        <f t="shared" si="1"/>
        <v>1</v>
      </c>
    </row>
    <row r="50" spans="3:46" x14ac:dyDescent="0.45">
      <c r="C50" s="2562" t="s">
        <v>6478</v>
      </c>
      <c r="D50" s="2562">
        <v>0</v>
      </c>
      <c r="E50" s="2562">
        <v>0</v>
      </c>
      <c r="F50" s="2562">
        <v>0</v>
      </c>
      <c r="G50" s="2562">
        <v>0</v>
      </c>
      <c r="H50" s="2562">
        <v>0</v>
      </c>
      <c r="I50" s="2562">
        <v>0</v>
      </c>
      <c r="J50" s="2562">
        <v>0</v>
      </c>
      <c r="K50" s="2562">
        <v>0</v>
      </c>
      <c r="L50" s="2562">
        <v>0</v>
      </c>
      <c r="M50" s="2562">
        <v>0</v>
      </c>
      <c r="N50" s="2562">
        <v>0</v>
      </c>
      <c r="O50" s="2562">
        <v>0</v>
      </c>
      <c r="P50" s="2562">
        <v>0</v>
      </c>
      <c r="Q50" s="2562">
        <v>0</v>
      </c>
      <c r="R50" s="2562">
        <v>0</v>
      </c>
      <c r="S50" s="2562">
        <v>0</v>
      </c>
      <c r="T50" s="2562">
        <v>0</v>
      </c>
      <c r="U50" s="2562">
        <v>0</v>
      </c>
      <c r="V50" s="2562">
        <v>0</v>
      </c>
      <c r="W50" s="2562">
        <v>0</v>
      </c>
      <c r="X50" s="2562">
        <v>0</v>
      </c>
      <c r="Y50" s="2562">
        <v>0</v>
      </c>
      <c r="Z50" s="2562">
        <v>0</v>
      </c>
      <c r="AA50" s="2562">
        <v>0</v>
      </c>
      <c r="AB50" s="2562">
        <v>0</v>
      </c>
      <c r="AC50" s="2562">
        <v>0</v>
      </c>
      <c r="AD50" s="2562">
        <v>0</v>
      </c>
      <c r="AE50" s="2562">
        <v>0</v>
      </c>
      <c r="AF50" s="2562">
        <v>0</v>
      </c>
      <c r="AG50" s="2562">
        <v>0</v>
      </c>
      <c r="AH50" s="2562">
        <v>0</v>
      </c>
      <c r="AI50" s="2562">
        <v>0</v>
      </c>
      <c r="AJ50" s="2562">
        <v>0</v>
      </c>
      <c r="AK50" s="2562">
        <v>0</v>
      </c>
      <c r="AL50" s="2562">
        <v>0</v>
      </c>
      <c r="AM50" s="2562">
        <v>0</v>
      </c>
      <c r="AN50" s="2562">
        <v>1</v>
      </c>
      <c r="AO50" s="2562">
        <v>0</v>
      </c>
      <c r="AP50" s="2562">
        <v>1</v>
      </c>
      <c r="AQ50" s="2562">
        <v>0</v>
      </c>
      <c r="AR50" s="2562">
        <v>0</v>
      </c>
      <c r="AS50" s="2562">
        <v>0</v>
      </c>
      <c r="AT50" s="1309">
        <f t="shared" si="1"/>
        <v>1</v>
      </c>
    </row>
    <row r="51" spans="3:46" x14ac:dyDescent="0.45">
      <c r="C51" s="2562" t="s">
        <v>2211</v>
      </c>
      <c r="D51" s="2562">
        <v>4</v>
      </c>
      <c r="E51" s="2562">
        <v>2</v>
      </c>
      <c r="F51" s="2562">
        <v>6</v>
      </c>
      <c r="G51" s="2562">
        <v>5</v>
      </c>
      <c r="H51" s="2562">
        <v>3</v>
      </c>
      <c r="I51" s="2562">
        <v>8</v>
      </c>
      <c r="J51" s="2562">
        <v>1</v>
      </c>
      <c r="K51" s="2562">
        <v>1</v>
      </c>
      <c r="L51" s="2562">
        <v>2</v>
      </c>
      <c r="M51" s="2562">
        <v>1</v>
      </c>
      <c r="N51" s="2562">
        <v>2</v>
      </c>
      <c r="O51" s="2562">
        <v>3</v>
      </c>
      <c r="P51" s="2562">
        <v>19</v>
      </c>
      <c r="Q51" s="2562">
        <v>19</v>
      </c>
      <c r="R51" s="2562">
        <v>38</v>
      </c>
      <c r="S51" s="2562">
        <v>32</v>
      </c>
      <c r="T51" s="2562">
        <v>29</v>
      </c>
      <c r="U51" s="2562">
        <v>61</v>
      </c>
      <c r="V51" s="2562">
        <v>156</v>
      </c>
      <c r="W51" s="2562">
        <v>158</v>
      </c>
      <c r="X51" s="2562">
        <v>314</v>
      </c>
      <c r="Y51" s="2562">
        <v>41</v>
      </c>
      <c r="Z51" s="2562">
        <v>44</v>
      </c>
      <c r="AA51" s="2562">
        <v>85</v>
      </c>
      <c r="AB51" s="2562">
        <v>43</v>
      </c>
      <c r="AC51" s="2562">
        <v>64</v>
      </c>
      <c r="AD51" s="2562">
        <v>107</v>
      </c>
      <c r="AE51" s="2562">
        <v>60</v>
      </c>
      <c r="AF51" s="2562">
        <v>47</v>
      </c>
      <c r="AG51" s="2562">
        <v>107</v>
      </c>
      <c r="AH51" s="2562">
        <v>82</v>
      </c>
      <c r="AI51" s="2562">
        <v>93</v>
      </c>
      <c r="AJ51" s="2562">
        <v>175</v>
      </c>
      <c r="AK51" s="2562">
        <v>61</v>
      </c>
      <c r="AL51" s="2562">
        <v>69</v>
      </c>
      <c r="AM51" s="2562">
        <f t="shared" si="2"/>
        <v>130</v>
      </c>
      <c r="AN51" s="2562">
        <v>48</v>
      </c>
      <c r="AO51" s="2562">
        <v>50</v>
      </c>
      <c r="AP51" s="2562">
        <v>98</v>
      </c>
      <c r="AQ51" s="2562">
        <v>15</v>
      </c>
      <c r="AR51" s="2562">
        <v>16</v>
      </c>
      <c r="AS51" s="2562">
        <v>31</v>
      </c>
      <c r="AT51" s="1309">
        <f t="shared" si="1"/>
        <v>1165</v>
      </c>
    </row>
    <row r="52" spans="3:46" x14ac:dyDescent="0.45">
      <c r="C52" s="2562" t="s">
        <v>1952</v>
      </c>
      <c r="D52" s="2562">
        <v>0</v>
      </c>
      <c r="E52" s="2562">
        <v>0</v>
      </c>
      <c r="F52" s="2562">
        <v>0</v>
      </c>
      <c r="G52" s="2562">
        <v>0</v>
      </c>
      <c r="H52" s="2562">
        <v>0</v>
      </c>
      <c r="I52" s="2562">
        <v>0</v>
      </c>
      <c r="J52" s="2562">
        <v>0</v>
      </c>
      <c r="K52" s="2562">
        <v>0</v>
      </c>
      <c r="L52" s="2562">
        <v>0</v>
      </c>
      <c r="M52" s="2562">
        <v>0</v>
      </c>
      <c r="N52" s="2562">
        <v>0</v>
      </c>
      <c r="O52" s="2562">
        <v>0</v>
      </c>
      <c r="P52" s="2562">
        <v>0</v>
      </c>
      <c r="Q52" s="2562">
        <v>0</v>
      </c>
      <c r="R52" s="2562">
        <v>0</v>
      </c>
      <c r="S52" s="2562">
        <v>0</v>
      </c>
      <c r="T52" s="2562">
        <v>0</v>
      </c>
      <c r="U52" s="2562">
        <v>0</v>
      </c>
      <c r="V52" s="2562">
        <v>0</v>
      </c>
      <c r="W52" s="2562">
        <v>0</v>
      </c>
      <c r="X52" s="2562">
        <v>0</v>
      </c>
      <c r="Y52" s="2562">
        <v>0</v>
      </c>
      <c r="Z52" s="2562">
        <v>0</v>
      </c>
      <c r="AA52" s="2562">
        <v>0</v>
      </c>
      <c r="AB52" s="2562">
        <v>1</v>
      </c>
      <c r="AC52" s="2562">
        <v>0</v>
      </c>
      <c r="AD52" s="2562">
        <v>1</v>
      </c>
      <c r="AE52" s="2562">
        <v>3</v>
      </c>
      <c r="AF52" s="2562">
        <v>2</v>
      </c>
      <c r="AG52" s="2562">
        <v>5</v>
      </c>
      <c r="AH52" s="2562">
        <v>0</v>
      </c>
      <c r="AI52" s="2562">
        <v>0</v>
      </c>
      <c r="AJ52" s="2562">
        <v>0</v>
      </c>
      <c r="AK52" s="2562">
        <v>2</v>
      </c>
      <c r="AL52" s="2562">
        <v>0</v>
      </c>
      <c r="AM52" s="2562">
        <f t="shared" si="2"/>
        <v>2</v>
      </c>
      <c r="AN52" s="2562">
        <v>2</v>
      </c>
      <c r="AO52" s="2562">
        <v>3</v>
      </c>
      <c r="AP52" s="2562">
        <v>5</v>
      </c>
      <c r="AQ52" s="2562">
        <v>0</v>
      </c>
      <c r="AR52" s="2562">
        <v>0</v>
      </c>
      <c r="AS52" s="2562">
        <v>0</v>
      </c>
      <c r="AT52" s="1309">
        <f t="shared" si="1"/>
        <v>13</v>
      </c>
    </row>
    <row r="53" spans="3:46" x14ac:dyDescent="0.45">
      <c r="C53" s="2562" t="s">
        <v>4619</v>
      </c>
      <c r="D53" s="2562">
        <v>0</v>
      </c>
      <c r="E53" s="2562">
        <v>0</v>
      </c>
      <c r="F53" s="2562">
        <v>0</v>
      </c>
      <c r="G53" s="2562">
        <v>0</v>
      </c>
      <c r="H53" s="2562">
        <v>0</v>
      </c>
      <c r="I53" s="2562">
        <v>0</v>
      </c>
      <c r="J53" s="2562">
        <v>0</v>
      </c>
      <c r="K53" s="2562">
        <v>0</v>
      </c>
      <c r="L53" s="2562">
        <v>0</v>
      </c>
      <c r="M53" s="2562">
        <v>0</v>
      </c>
      <c r="N53" s="2562">
        <v>0</v>
      </c>
      <c r="O53" s="2562">
        <v>0</v>
      </c>
      <c r="P53" s="2562">
        <v>0</v>
      </c>
      <c r="Q53" s="2562">
        <v>0</v>
      </c>
      <c r="R53" s="2562">
        <v>0</v>
      </c>
      <c r="S53" s="2562">
        <v>0</v>
      </c>
      <c r="T53" s="2562">
        <v>0</v>
      </c>
      <c r="U53" s="2562">
        <v>0</v>
      </c>
      <c r="V53" s="2562">
        <v>0</v>
      </c>
      <c r="W53" s="2562">
        <v>0</v>
      </c>
      <c r="X53" s="2562">
        <v>0</v>
      </c>
      <c r="Y53" s="2562">
        <v>0</v>
      </c>
      <c r="Z53" s="2562">
        <v>0</v>
      </c>
      <c r="AA53" s="2562">
        <v>0</v>
      </c>
      <c r="AB53" s="2562">
        <v>0</v>
      </c>
      <c r="AC53" s="2562">
        <v>0</v>
      </c>
      <c r="AD53" s="2562">
        <v>0</v>
      </c>
      <c r="AE53" s="2562">
        <v>1</v>
      </c>
      <c r="AF53" s="2562">
        <v>1</v>
      </c>
      <c r="AG53" s="2562">
        <v>2</v>
      </c>
      <c r="AH53" s="2562">
        <v>1</v>
      </c>
      <c r="AI53" s="2562">
        <v>1</v>
      </c>
      <c r="AJ53" s="2562">
        <v>2</v>
      </c>
      <c r="AK53" s="2562">
        <v>0</v>
      </c>
      <c r="AL53" s="2562">
        <v>0</v>
      </c>
      <c r="AM53" s="2562">
        <f t="shared" si="2"/>
        <v>0</v>
      </c>
      <c r="AN53" s="2562">
        <v>0</v>
      </c>
      <c r="AO53" s="2562">
        <v>0</v>
      </c>
      <c r="AP53" s="2562">
        <v>0</v>
      </c>
      <c r="AQ53" s="2562">
        <v>0</v>
      </c>
      <c r="AR53" s="2562">
        <v>0</v>
      </c>
      <c r="AS53" s="2562">
        <v>0</v>
      </c>
      <c r="AT53" s="1309">
        <f t="shared" si="1"/>
        <v>4</v>
      </c>
    </row>
    <row r="54" spans="3:46" x14ac:dyDescent="0.45">
      <c r="C54" s="2562" t="s">
        <v>2212</v>
      </c>
      <c r="D54" s="2562">
        <v>0</v>
      </c>
      <c r="E54" s="2562">
        <v>0</v>
      </c>
      <c r="F54" s="2562">
        <v>0</v>
      </c>
      <c r="G54" s="2562">
        <v>0</v>
      </c>
      <c r="H54" s="2562">
        <v>0</v>
      </c>
      <c r="I54" s="2562">
        <v>0</v>
      </c>
      <c r="J54" s="2562">
        <v>0</v>
      </c>
      <c r="K54" s="2562">
        <v>0</v>
      </c>
      <c r="L54" s="2562">
        <v>0</v>
      </c>
      <c r="M54" s="2562">
        <v>0</v>
      </c>
      <c r="N54" s="2562">
        <v>0</v>
      </c>
      <c r="O54" s="2562">
        <v>0</v>
      </c>
      <c r="P54" s="2562">
        <v>0</v>
      </c>
      <c r="Q54" s="2562">
        <v>0</v>
      </c>
      <c r="R54" s="2562">
        <v>0</v>
      </c>
      <c r="S54" s="2562">
        <v>0</v>
      </c>
      <c r="T54" s="2562">
        <v>0</v>
      </c>
      <c r="U54" s="2562">
        <v>0</v>
      </c>
      <c r="V54" s="2562">
        <v>0</v>
      </c>
      <c r="W54" s="2562">
        <v>0</v>
      </c>
      <c r="X54" s="2562">
        <v>0</v>
      </c>
      <c r="Y54" s="2562">
        <v>1</v>
      </c>
      <c r="Z54" s="2562">
        <v>0</v>
      </c>
      <c r="AA54" s="2562">
        <v>1</v>
      </c>
      <c r="AB54" s="2562">
        <v>0</v>
      </c>
      <c r="AC54" s="2562">
        <v>0</v>
      </c>
      <c r="AD54" s="2562">
        <v>0</v>
      </c>
      <c r="AE54" s="2562">
        <v>0</v>
      </c>
      <c r="AF54" s="2562">
        <v>0</v>
      </c>
      <c r="AG54" s="2562">
        <v>0</v>
      </c>
      <c r="AH54" s="2562">
        <v>0</v>
      </c>
      <c r="AI54" s="2562">
        <v>0</v>
      </c>
      <c r="AJ54" s="2562">
        <v>0</v>
      </c>
      <c r="AK54" s="2562">
        <v>0</v>
      </c>
      <c r="AL54" s="2562">
        <v>0</v>
      </c>
      <c r="AM54" s="2562">
        <f t="shared" si="2"/>
        <v>0</v>
      </c>
      <c r="AN54" s="2562">
        <v>0</v>
      </c>
      <c r="AO54" s="2562">
        <v>0</v>
      </c>
      <c r="AP54" s="2562">
        <v>0</v>
      </c>
      <c r="AQ54" s="2562">
        <v>0</v>
      </c>
      <c r="AR54" s="2562">
        <v>0</v>
      </c>
      <c r="AS54" s="2562">
        <v>0</v>
      </c>
      <c r="AT54" s="1309">
        <f t="shared" si="1"/>
        <v>1</v>
      </c>
    </row>
    <row r="55" spans="3:46" x14ac:dyDescent="0.45">
      <c r="C55" s="2562" t="s">
        <v>2213</v>
      </c>
      <c r="D55" s="2562">
        <v>3</v>
      </c>
      <c r="E55" s="2562">
        <v>5</v>
      </c>
      <c r="F55" s="2562">
        <v>8</v>
      </c>
      <c r="G55" s="2562">
        <v>3</v>
      </c>
      <c r="H55" s="2562">
        <v>1</v>
      </c>
      <c r="I55" s="2562">
        <v>4</v>
      </c>
      <c r="J55" s="2562">
        <v>0</v>
      </c>
      <c r="K55" s="2562">
        <v>0</v>
      </c>
      <c r="L55" s="2562">
        <v>0</v>
      </c>
      <c r="M55" s="2562">
        <v>1</v>
      </c>
      <c r="N55" s="2562">
        <v>0</v>
      </c>
      <c r="O55" s="2562">
        <v>1</v>
      </c>
      <c r="P55" s="2562">
        <v>3</v>
      </c>
      <c r="Q55" s="2562">
        <v>1</v>
      </c>
      <c r="R55" s="2562">
        <v>4</v>
      </c>
      <c r="S55" s="2562">
        <v>1</v>
      </c>
      <c r="T55" s="2562">
        <v>1</v>
      </c>
      <c r="U55" s="2562">
        <v>2</v>
      </c>
      <c r="V55" s="2562">
        <v>2</v>
      </c>
      <c r="W55" s="2562">
        <v>0</v>
      </c>
      <c r="X55" s="2562">
        <v>2</v>
      </c>
      <c r="Y55" s="2562">
        <v>0</v>
      </c>
      <c r="Z55" s="2562">
        <v>0</v>
      </c>
      <c r="AA55" s="2562">
        <v>0</v>
      </c>
      <c r="AB55" s="2562">
        <v>0</v>
      </c>
      <c r="AC55" s="2562">
        <v>0</v>
      </c>
      <c r="AD55" s="2562">
        <v>0</v>
      </c>
      <c r="AE55" s="2562">
        <v>1</v>
      </c>
      <c r="AF55" s="2562">
        <v>3</v>
      </c>
      <c r="AG55" s="2562">
        <v>4</v>
      </c>
      <c r="AH55" s="2562">
        <v>1</v>
      </c>
      <c r="AI55" s="2562">
        <v>0</v>
      </c>
      <c r="AJ55" s="2562">
        <v>1</v>
      </c>
      <c r="AK55" s="2562">
        <v>0</v>
      </c>
      <c r="AL55" s="2562">
        <v>0</v>
      </c>
      <c r="AM55" s="2562">
        <f t="shared" si="2"/>
        <v>0</v>
      </c>
      <c r="AN55" s="2562">
        <v>1</v>
      </c>
      <c r="AO55" s="2562">
        <v>0</v>
      </c>
      <c r="AP55" s="2562">
        <v>1</v>
      </c>
      <c r="AQ55" s="2562">
        <v>0</v>
      </c>
      <c r="AR55" s="2562">
        <v>0</v>
      </c>
      <c r="AS55" s="2562">
        <v>0</v>
      </c>
      <c r="AT55" s="1309">
        <f t="shared" si="1"/>
        <v>27</v>
      </c>
    </row>
    <row r="56" spans="3:46" x14ac:dyDescent="0.45">
      <c r="C56" s="2562" t="s">
        <v>2215</v>
      </c>
      <c r="D56" s="2562">
        <v>0</v>
      </c>
      <c r="E56" s="2562">
        <v>0</v>
      </c>
      <c r="F56" s="2562">
        <v>0</v>
      </c>
      <c r="G56" s="2562">
        <v>0</v>
      </c>
      <c r="H56" s="2562">
        <v>0</v>
      </c>
      <c r="I56" s="2562">
        <v>0</v>
      </c>
      <c r="J56" s="2562">
        <v>0</v>
      </c>
      <c r="K56" s="2562">
        <v>0</v>
      </c>
      <c r="L56" s="2562">
        <v>0</v>
      </c>
      <c r="M56" s="2562">
        <v>0</v>
      </c>
      <c r="N56" s="2562">
        <v>0</v>
      </c>
      <c r="O56" s="2562">
        <v>0</v>
      </c>
      <c r="P56" s="2562">
        <v>0</v>
      </c>
      <c r="Q56" s="2562">
        <v>0</v>
      </c>
      <c r="R56" s="2562">
        <v>0</v>
      </c>
      <c r="S56" s="2562">
        <v>0</v>
      </c>
      <c r="T56" s="2562">
        <v>0</v>
      </c>
      <c r="U56" s="2562">
        <v>0</v>
      </c>
      <c r="V56" s="2562">
        <v>0</v>
      </c>
      <c r="W56" s="2562">
        <v>0</v>
      </c>
      <c r="X56" s="2562">
        <v>0</v>
      </c>
      <c r="Y56" s="2562">
        <v>0</v>
      </c>
      <c r="Z56" s="2562">
        <v>0</v>
      </c>
      <c r="AA56" s="2562">
        <v>0</v>
      </c>
      <c r="AB56" s="2562">
        <v>1</v>
      </c>
      <c r="AC56" s="2562">
        <v>1</v>
      </c>
      <c r="AD56" s="2562">
        <v>2</v>
      </c>
      <c r="AE56" s="2562">
        <v>0</v>
      </c>
      <c r="AF56" s="2562">
        <v>0</v>
      </c>
      <c r="AG56" s="2562">
        <v>0</v>
      </c>
      <c r="AH56" s="2562">
        <v>0</v>
      </c>
      <c r="AI56" s="2562">
        <v>0</v>
      </c>
      <c r="AJ56" s="2562">
        <v>0</v>
      </c>
      <c r="AK56" s="2562">
        <v>0</v>
      </c>
      <c r="AL56" s="2562">
        <v>0</v>
      </c>
      <c r="AM56" s="2562">
        <f t="shared" si="2"/>
        <v>0</v>
      </c>
      <c r="AN56" s="2562">
        <v>1</v>
      </c>
      <c r="AO56" s="2562">
        <v>0</v>
      </c>
      <c r="AP56" s="2562">
        <v>1</v>
      </c>
      <c r="AQ56" s="2562">
        <v>0</v>
      </c>
      <c r="AR56" s="2562">
        <v>0</v>
      </c>
      <c r="AS56" s="2562">
        <v>0</v>
      </c>
      <c r="AT56" s="1309">
        <f t="shared" si="1"/>
        <v>3</v>
      </c>
    </row>
    <row r="57" spans="3:46" x14ac:dyDescent="0.45">
      <c r="C57" s="2562" t="s">
        <v>2214</v>
      </c>
      <c r="D57" s="2562">
        <v>3</v>
      </c>
      <c r="E57" s="2562">
        <v>2</v>
      </c>
      <c r="F57" s="2562">
        <v>5</v>
      </c>
      <c r="G57" s="2562">
        <v>15</v>
      </c>
      <c r="H57" s="2562">
        <v>16</v>
      </c>
      <c r="I57" s="2562">
        <v>31</v>
      </c>
      <c r="J57" s="2562">
        <v>0</v>
      </c>
      <c r="K57" s="2562">
        <v>0</v>
      </c>
      <c r="L57" s="2562">
        <v>0</v>
      </c>
      <c r="M57" s="2562">
        <v>3</v>
      </c>
      <c r="N57" s="2562">
        <v>4</v>
      </c>
      <c r="O57" s="2562">
        <v>7</v>
      </c>
      <c r="P57" s="2562">
        <v>7</v>
      </c>
      <c r="Q57" s="2562">
        <v>3</v>
      </c>
      <c r="R57" s="2562">
        <v>10</v>
      </c>
      <c r="S57" s="2562">
        <v>6</v>
      </c>
      <c r="T57" s="2562">
        <v>5</v>
      </c>
      <c r="U57" s="2562">
        <v>11</v>
      </c>
      <c r="V57" s="2562">
        <v>14</v>
      </c>
      <c r="W57" s="2562">
        <v>13</v>
      </c>
      <c r="X57" s="2562">
        <v>27</v>
      </c>
      <c r="Y57" s="2562">
        <v>12</v>
      </c>
      <c r="Z57" s="2562">
        <v>10</v>
      </c>
      <c r="AA57" s="2562">
        <v>22</v>
      </c>
      <c r="AB57" s="2562">
        <v>4</v>
      </c>
      <c r="AC57" s="2562">
        <v>3</v>
      </c>
      <c r="AD57" s="2562">
        <v>7</v>
      </c>
      <c r="AE57" s="2562">
        <v>7</v>
      </c>
      <c r="AF57" s="2562">
        <v>12</v>
      </c>
      <c r="AG57" s="2562">
        <v>19</v>
      </c>
      <c r="AH57" s="2562">
        <v>6</v>
      </c>
      <c r="AI57" s="2562">
        <v>9</v>
      </c>
      <c r="AJ57" s="2562">
        <v>15</v>
      </c>
      <c r="AK57" s="2562">
        <v>2</v>
      </c>
      <c r="AL57" s="2562">
        <v>1</v>
      </c>
      <c r="AM57" s="2562">
        <f t="shared" si="2"/>
        <v>3</v>
      </c>
      <c r="AN57" s="2562">
        <v>13</v>
      </c>
      <c r="AO57" s="2562">
        <v>13</v>
      </c>
      <c r="AP57" s="2562">
        <v>26</v>
      </c>
      <c r="AQ57" s="2562">
        <v>10</v>
      </c>
      <c r="AR57" s="2562">
        <v>4</v>
      </c>
      <c r="AS57" s="2562">
        <v>14</v>
      </c>
      <c r="AT57" s="1309">
        <f t="shared" si="1"/>
        <v>197</v>
      </c>
    </row>
    <row r="58" spans="3:46" x14ac:dyDescent="0.45">
      <c r="C58" s="2562" t="s">
        <v>4620</v>
      </c>
      <c r="D58" s="2562">
        <v>0</v>
      </c>
      <c r="E58" s="2562">
        <v>0</v>
      </c>
      <c r="F58" s="2562">
        <v>0</v>
      </c>
      <c r="G58" s="2562">
        <v>0</v>
      </c>
      <c r="H58" s="2562">
        <v>0</v>
      </c>
      <c r="I58" s="2562">
        <v>0</v>
      </c>
      <c r="J58" s="2562">
        <v>0</v>
      </c>
      <c r="K58" s="2562">
        <v>0</v>
      </c>
      <c r="L58" s="2562">
        <v>0</v>
      </c>
      <c r="M58" s="2562">
        <v>0</v>
      </c>
      <c r="N58" s="2562">
        <v>0</v>
      </c>
      <c r="O58" s="2562">
        <v>0</v>
      </c>
      <c r="P58" s="2562">
        <v>0</v>
      </c>
      <c r="Q58" s="2562">
        <v>0</v>
      </c>
      <c r="R58" s="2562">
        <v>0</v>
      </c>
      <c r="S58" s="2562">
        <v>1</v>
      </c>
      <c r="T58" s="2562">
        <v>0</v>
      </c>
      <c r="U58" s="2562">
        <v>1</v>
      </c>
      <c r="V58" s="2562">
        <v>0</v>
      </c>
      <c r="W58" s="2562">
        <v>0</v>
      </c>
      <c r="X58" s="2562">
        <v>0</v>
      </c>
      <c r="Y58" s="2562">
        <v>0</v>
      </c>
      <c r="Z58" s="2562">
        <v>0</v>
      </c>
      <c r="AA58" s="2562">
        <v>0</v>
      </c>
      <c r="AB58" s="2562">
        <v>0</v>
      </c>
      <c r="AC58" s="2562">
        <v>0</v>
      </c>
      <c r="AD58" s="2562">
        <v>0</v>
      </c>
      <c r="AE58" s="2562">
        <v>0</v>
      </c>
      <c r="AF58" s="2562">
        <v>0</v>
      </c>
      <c r="AG58" s="2562">
        <v>0</v>
      </c>
      <c r="AH58" s="2562">
        <v>0</v>
      </c>
      <c r="AI58" s="2562">
        <v>0</v>
      </c>
      <c r="AJ58" s="2562">
        <v>0</v>
      </c>
      <c r="AK58" s="2562">
        <v>0</v>
      </c>
      <c r="AL58" s="2562">
        <v>0</v>
      </c>
      <c r="AM58" s="2562">
        <f t="shared" si="2"/>
        <v>0</v>
      </c>
      <c r="AN58" s="2562">
        <v>0</v>
      </c>
      <c r="AO58" s="2562">
        <v>0</v>
      </c>
      <c r="AP58" s="2562">
        <v>0</v>
      </c>
      <c r="AQ58" s="2562">
        <v>0</v>
      </c>
      <c r="AR58" s="2562">
        <v>0</v>
      </c>
      <c r="AS58" s="2562">
        <v>0</v>
      </c>
      <c r="AT58" s="1309">
        <f t="shared" si="1"/>
        <v>1</v>
      </c>
    </row>
    <row r="59" spans="3:46" x14ac:dyDescent="0.45">
      <c r="C59" s="2562" t="s">
        <v>4621</v>
      </c>
      <c r="D59" s="2562">
        <v>0</v>
      </c>
      <c r="E59" s="2562">
        <v>0</v>
      </c>
      <c r="F59" s="2562">
        <v>0</v>
      </c>
      <c r="G59" s="2562">
        <v>2</v>
      </c>
      <c r="H59" s="2562">
        <v>0</v>
      </c>
      <c r="I59" s="2562">
        <v>2</v>
      </c>
      <c r="J59" s="2562">
        <v>0</v>
      </c>
      <c r="K59" s="2562">
        <v>0</v>
      </c>
      <c r="L59" s="2562">
        <v>0</v>
      </c>
      <c r="M59" s="2562">
        <v>0</v>
      </c>
      <c r="N59" s="2562">
        <v>0</v>
      </c>
      <c r="O59" s="2562">
        <v>0</v>
      </c>
      <c r="P59" s="2562">
        <v>0</v>
      </c>
      <c r="Q59" s="2562">
        <v>0</v>
      </c>
      <c r="R59" s="2562">
        <v>0</v>
      </c>
      <c r="S59" s="2562">
        <v>0</v>
      </c>
      <c r="T59" s="2562">
        <v>0</v>
      </c>
      <c r="U59" s="2562">
        <v>0</v>
      </c>
      <c r="V59" s="2562">
        <v>0</v>
      </c>
      <c r="W59" s="2562">
        <v>0</v>
      </c>
      <c r="X59" s="2562">
        <v>0</v>
      </c>
      <c r="Y59" s="2562">
        <v>1</v>
      </c>
      <c r="Z59" s="2562">
        <v>0</v>
      </c>
      <c r="AA59" s="2562">
        <v>1</v>
      </c>
      <c r="AB59" s="2562">
        <v>0</v>
      </c>
      <c r="AC59" s="2562">
        <v>0</v>
      </c>
      <c r="AD59" s="2562">
        <v>0</v>
      </c>
      <c r="AE59" s="2562">
        <v>0</v>
      </c>
      <c r="AF59" s="2562">
        <v>0</v>
      </c>
      <c r="AG59" s="2562">
        <v>0</v>
      </c>
      <c r="AH59" s="2562">
        <v>0</v>
      </c>
      <c r="AI59" s="2562">
        <v>0</v>
      </c>
      <c r="AJ59" s="2562">
        <v>0</v>
      </c>
      <c r="AK59" s="2562">
        <v>0</v>
      </c>
      <c r="AL59" s="2562">
        <v>0</v>
      </c>
      <c r="AM59" s="2562">
        <f t="shared" si="2"/>
        <v>0</v>
      </c>
      <c r="AN59" s="2562">
        <v>0</v>
      </c>
      <c r="AO59" s="2562">
        <v>0</v>
      </c>
      <c r="AP59" s="2562">
        <v>0</v>
      </c>
      <c r="AQ59" s="2562">
        <v>0</v>
      </c>
      <c r="AR59" s="2562">
        <v>0</v>
      </c>
      <c r="AS59" s="2562">
        <v>0</v>
      </c>
      <c r="AT59" s="1309">
        <f t="shared" si="1"/>
        <v>3</v>
      </c>
    </row>
    <row r="60" spans="3:46" x14ac:dyDescent="0.45">
      <c r="C60" s="2562" t="s">
        <v>2746</v>
      </c>
      <c r="D60" s="2562">
        <v>0</v>
      </c>
      <c r="E60" s="2562">
        <v>0</v>
      </c>
      <c r="F60" s="2562">
        <v>0</v>
      </c>
      <c r="G60" s="2562">
        <v>0</v>
      </c>
      <c r="H60" s="2562">
        <v>0</v>
      </c>
      <c r="I60" s="2562">
        <v>0</v>
      </c>
      <c r="J60" s="2562">
        <v>0</v>
      </c>
      <c r="K60" s="2562">
        <v>0</v>
      </c>
      <c r="L60" s="2562">
        <v>0</v>
      </c>
      <c r="M60" s="2562">
        <v>0</v>
      </c>
      <c r="N60" s="2562">
        <v>0</v>
      </c>
      <c r="O60" s="2562">
        <v>0</v>
      </c>
      <c r="P60" s="2562">
        <v>0</v>
      </c>
      <c r="Q60" s="2562">
        <v>0</v>
      </c>
      <c r="R60" s="2562">
        <v>0</v>
      </c>
      <c r="S60" s="2562">
        <v>1</v>
      </c>
      <c r="T60" s="2562">
        <v>0</v>
      </c>
      <c r="U60" s="2562">
        <v>1</v>
      </c>
      <c r="V60" s="2562">
        <v>0</v>
      </c>
      <c r="W60" s="2562">
        <v>1</v>
      </c>
      <c r="X60" s="2562">
        <v>1</v>
      </c>
      <c r="Y60" s="2562">
        <v>0</v>
      </c>
      <c r="Z60" s="2562">
        <v>0</v>
      </c>
      <c r="AA60" s="2562">
        <v>0</v>
      </c>
      <c r="AB60" s="2562">
        <v>0</v>
      </c>
      <c r="AC60" s="2562">
        <v>0</v>
      </c>
      <c r="AD60" s="2562">
        <v>0</v>
      </c>
      <c r="AE60" s="2562">
        <v>0</v>
      </c>
      <c r="AF60" s="2562">
        <v>0</v>
      </c>
      <c r="AG60" s="2562">
        <v>0</v>
      </c>
      <c r="AH60" s="2562">
        <v>0</v>
      </c>
      <c r="AI60" s="2562">
        <v>0</v>
      </c>
      <c r="AJ60" s="2562">
        <v>0</v>
      </c>
      <c r="AK60" s="2562">
        <v>0</v>
      </c>
      <c r="AL60" s="2562">
        <v>0</v>
      </c>
      <c r="AM60" s="2562">
        <f t="shared" si="2"/>
        <v>0</v>
      </c>
      <c r="AN60" s="2562">
        <v>0</v>
      </c>
      <c r="AO60" s="2562">
        <v>0</v>
      </c>
      <c r="AP60" s="2562">
        <v>0</v>
      </c>
      <c r="AQ60" s="2562">
        <v>0</v>
      </c>
      <c r="AR60" s="2562">
        <v>0</v>
      </c>
      <c r="AS60" s="2562">
        <v>0</v>
      </c>
      <c r="AT60" s="1309">
        <f t="shared" si="1"/>
        <v>2</v>
      </c>
    </row>
    <row r="61" spans="3:46" x14ac:dyDescent="0.45">
      <c r="C61" s="2562" t="s">
        <v>4622</v>
      </c>
      <c r="D61" s="2562">
        <v>0</v>
      </c>
      <c r="E61" s="2562">
        <v>0</v>
      </c>
      <c r="F61" s="2562">
        <v>0</v>
      </c>
      <c r="G61" s="2562">
        <v>1</v>
      </c>
      <c r="H61" s="2562">
        <v>0</v>
      </c>
      <c r="I61" s="2562">
        <v>1</v>
      </c>
      <c r="J61" s="2562">
        <v>0</v>
      </c>
      <c r="K61" s="2562">
        <v>0</v>
      </c>
      <c r="L61" s="2562">
        <v>0</v>
      </c>
      <c r="M61" s="2562">
        <v>0</v>
      </c>
      <c r="N61" s="2562">
        <v>0</v>
      </c>
      <c r="O61" s="2562">
        <v>0</v>
      </c>
      <c r="P61" s="2562">
        <v>0</v>
      </c>
      <c r="Q61" s="2562">
        <v>0</v>
      </c>
      <c r="R61" s="2562">
        <v>0</v>
      </c>
      <c r="S61" s="2562">
        <v>0</v>
      </c>
      <c r="T61" s="2562">
        <v>0</v>
      </c>
      <c r="U61" s="2562">
        <v>0</v>
      </c>
      <c r="V61" s="2562">
        <v>0</v>
      </c>
      <c r="W61" s="2562">
        <v>0</v>
      </c>
      <c r="X61" s="2562">
        <v>0</v>
      </c>
      <c r="Y61" s="2562">
        <v>0</v>
      </c>
      <c r="Z61" s="2562">
        <v>0</v>
      </c>
      <c r="AA61" s="2562">
        <v>0</v>
      </c>
      <c r="AB61" s="2562">
        <v>0</v>
      </c>
      <c r="AC61" s="2562">
        <v>0</v>
      </c>
      <c r="AD61" s="2562">
        <v>0</v>
      </c>
      <c r="AE61" s="2562">
        <v>0</v>
      </c>
      <c r="AF61" s="2562">
        <v>0</v>
      </c>
      <c r="AG61" s="2562">
        <v>0</v>
      </c>
      <c r="AH61" s="2562">
        <v>2</v>
      </c>
      <c r="AI61" s="2562">
        <v>3</v>
      </c>
      <c r="AJ61" s="2562">
        <v>5</v>
      </c>
      <c r="AK61" s="2562">
        <v>0</v>
      </c>
      <c r="AL61" s="2562">
        <v>0</v>
      </c>
      <c r="AM61" s="2562">
        <f t="shared" si="2"/>
        <v>0</v>
      </c>
      <c r="AN61" s="2562">
        <v>0</v>
      </c>
      <c r="AO61" s="2562">
        <v>0</v>
      </c>
      <c r="AP61" s="2562">
        <v>0</v>
      </c>
      <c r="AQ61" s="2562">
        <v>0</v>
      </c>
      <c r="AR61" s="2562">
        <v>1</v>
      </c>
      <c r="AS61" s="2562">
        <v>1</v>
      </c>
      <c r="AT61" s="1309">
        <f t="shared" si="1"/>
        <v>7</v>
      </c>
    </row>
    <row r="62" spans="3:46" x14ac:dyDescent="0.45">
      <c r="C62" s="2562" t="s">
        <v>1950</v>
      </c>
      <c r="D62" s="2562">
        <v>0</v>
      </c>
      <c r="E62" s="2562">
        <v>1</v>
      </c>
      <c r="F62" s="2562">
        <v>1</v>
      </c>
      <c r="G62" s="2562">
        <v>1</v>
      </c>
      <c r="H62" s="2562">
        <v>0</v>
      </c>
      <c r="I62" s="2562">
        <v>1</v>
      </c>
      <c r="J62" s="2562">
        <v>0</v>
      </c>
      <c r="K62" s="2562">
        <v>2</v>
      </c>
      <c r="L62" s="2562">
        <v>2</v>
      </c>
      <c r="M62" s="2562">
        <v>0</v>
      </c>
      <c r="N62" s="2562">
        <v>0</v>
      </c>
      <c r="O62" s="2562">
        <v>0</v>
      </c>
      <c r="P62" s="2562">
        <v>0</v>
      </c>
      <c r="Q62" s="2562">
        <v>0</v>
      </c>
      <c r="R62" s="2562">
        <v>0</v>
      </c>
      <c r="S62" s="2562">
        <v>0</v>
      </c>
      <c r="T62" s="2562">
        <v>4</v>
      </c>
      <c r="U62" s="2562">
        <v>4</v>
      </c>
      <c r="V62" s="2562">
        <v>2</v>
      </c>
      <c r="W62" s="2562">
        <v>4</v>
      </c>
      <c r="X62" s="2562">
        <v>6</v>
      </c>
      <c r="Y62" s="2562">
        <v>1</v>
      </c>
      <c r="Z62" s="2562">
        <v>2</v>
      </c>
      <c r="AA62" s="2562">
        <v>3</v>
      </c>
      <c r="AB62" s="2562">
        <v>4</v>
      </c>
      <c r="AC62" s="2562">
        <v>2</v>
      </c>
      <c r="AD62" s="2562">
        <v>6</v>
      </c>
      <c r="AE62" s="2562">
        <v>368</v>
      </c>
      <c r="AF62" s="2562">
        <v>283</v>
      </c>
      <c r="AG62" s="2562">
        <v>651</v>
      </c>
      <c r="AH62" s="2562">
        <v>1097</v>
      </c>
      <c r="AI62" s="2562">
        <v>718</v>
      </c>
      <c r="AJ62" s="2562">
        <v>1815</v>
      </c>
      <c r="AK62" s="2562">
        <v>198</v>
      </c>
      <c r="AL62" s="2562">
        <v>150</v>
      </c>
      <c r="AM62" s="2562">
        <f t="shared" si="2"/>
        <v>348</v>
      </c>
      <c r="AN62" s="2562">
        <v>1333</v>
      </c>
      <c r="AO62" s="2562">
        <v>944</v>
      </c>
      <c r="AP62" s="2562">
        <v>2277</v>
      </c>
      <c r="AQ62" s="2562">
        <v>846</v>
      </c>
      <c r="AR62" s="2562">
        <v>686</v>
      </c>
      <c r="AS62" s="2562">
        <v>1532</v>
      </c>
      <c r="AT62" s="1309">
        <f t="shared" si="1"/>
        <v>6646</v>
      </c>
    </row>
    <row r="63" spans="3:46" x14ac:dyDescent="0.45">
      <c r="C63" s="2562" t="s">
        <v>4623</v>
      </c>
      <c r="D63" s="2562">
        <v>0</v>
      </c>
      <c r="E63" s="2562">
        <v>0</v>
      </c>
      <c r="F63" s="2562">
        <v>0</v>
      </c>
      <c r="G63" s="2562">
        <v>6</v>
      </c>
      <c r="H63" s="2562">
        <v>1</v>
      </c>
      <c r="I63" s="2562">
        <v>7</v>
      </c>
      <c r="J63" s="2562">
        <v>1</v>
      </c>
      <c r="K63" s="2562">
        <v>0</v>
      </c>
      <c r="L63" s="2562">
        <v>1</v>
      </c>
      <c r="M63" s="2562">
        <v>1</v>
      </c>
      <c r="N63" s="2562">
        <v>0</v>
      </c>
      <c r="O63" s="2562">
        <v>1</v>
      </c>
      <c r="P63" s="2562">
        <v>0</v>
      </c>
      <c r="Q63" s="2562">
        <v>0</v>
      </c>
      <c r="R63" s="2562">
        <v>0</v>
      </c>
      <c r="S63" s="2562">
        <v>3</v>
      </c>
      <c r="T63" s="2562">
        <v>0</v>
      </c>
      <c r="U63" s="2562">
        <v>3</v>
      </c>
      <c r="V63" s="2562">
        <v>0</v>
      </c>
      <c r="W63" s="2562">
        <v>0</v>
      </c>
      <c r="X63" s="2562">
        <v>0</v>
      </c>
      <c r="Y63" s="2562">
        <v>0</v>
      </c>
      <c r="Z63" s="2562">
        <v>0</v>
      </c>
      <c r="AA63" s="2562">
        <v>0</v>
      </c>
      <c r="AB63" s="2562">
        <v>0</v>
      </c>
      <c r="AC63" s="2562">
        <v>0</v>
      </c>
      <c r="AD63" s="2562">
        <v>0</v>
      </c>
      <c r="AE63" s="2562">
        <v>0</v>
      </c>
      <c r="AF63" s="2562">
        <v>0</v>
      </c>
      <c r="AG63" s="2562">
        <v>0</v>
      </c>
      <c r="AH63" s="2562">
        <v>0</v>
      </c>
      <c r="AI63" s="2562">
        <v>0</v>
      </c>
      <c r="AJ63" s="2562">
        <v>0</v>
      </c>
      <c r="AK63" s="2562">
        <v>0</v>
      </c>
      <c r="AL63" s="2562">
        <v>0</v>
      </c>
      <c r="AM63" s="2562">
        <f t="shared" si="2"/>
        <v>0</v>
      </c>
      <c r="AN63" s="2562">
        <f t="shared" si="2"/>
        <v>0</v>
      </c>
      <c r="AO63" s="2562">
        <f t="shared" si="2"/>
        <v>0</v>
      </c>
      <c r="AP63" s="2562">
        <f t="shared" si="2"/>
        <v>0</v>
      </c>
      <c r="AQ63" s="2562">
        <f t="shared" si="2"/>
        <v>0</v>
      </c>
      <c r="AR63" s="2562">
        <f t="shared" si="2"/>
        <v>0</v>
      </c>
      <c r="AS63" s="2562">
        <f t="shared" si="2"/>
        <v>0</v>
      </c>
      <c r="AT63" s="1309">
        <f t="shared" si="1"/>
        <v>12</v>
      </c>
    </row>
    <row r="64" spans="3:46" x14ac:dyDescent="0.45">
      <c r="C64" s="2562" t="s">
        <v>4624</v>
      </c>
      <c r="D64" s="2562">
        <v>0</v>
      </c>
      <c r="E64" s="2562">
        <v>0</v>
      </c>
      <c r="F64" s="2562">
        <v>0</v>
      </c>
      <c r="G64" s="2562">
        <v>0</v>
      </c>
      <c r="H64" s="2562">
        <v>0</v>
      </c>
      <c r="I64" s="2562">
        <v>0</v>
      </c>
      <c r="J64" s="2562">
        <v>0</v>
      </c>
      <c r="K64" s="2562">
        <v>0</v>
      </c>
      <c r="L64" s="2562">
        <v>0</v>
      </c>
      <c r="M64" s="2562">
        <v>0</v>
      </c>
      <c r="N64" s="2562">
        <v>0</v>
      </c>
      <c r="O64" s="2562">
        <v>0</v>
      </c>
      <c r="P64" s="2562">
        <v>0</v>
      </c>
      <c r="Q64" s="2562">
        <v>0</v>
      </c>
      <c r="R64" s="2562">
        <v>0</v>
      </c>
      <c r="S64" s="2562">
        <v>0</v>
      </c>
      <c r="T64" s="2562">
        <v>0</v>
      </c>
      <c r="U64" s="2562">
        <v>0</v>
      </c>
      <c r="V64" s="2562">
        <v>0</v>
      </c>
      <c r="W64" s="2562">
        <v>0</v>
      </c>
      <c r="X64" s="2562">
        <v>0</v>
      </c>
      <c r="Y64" s="2562">
        <v>0</v>
      </c>
      <c r="Z64" s="2562">
        <v>0</v>
      </c>
      <c r="AA64" s="2562">
        <v>0</v>
      </c>
      <c r="AB64" s="2562">
        <v>1</v>
      </c>
      <c r="AC64" s="2562">
        <v>0</v>
      </c>
      <c r="AD64" s="2562">
        <v>1</v>
      </c>
      <c r="AE64" s="2562">
        <v>0</v>
      </c>
      <c r="AF64" s="2562">
        <v>0</v>
      </c>
      <c r="AG64" s="2562">
        <v>0</v>
      </c>
      <c r="AH64" s="2562">
        <v>0</v>
      </c>
      <c r="AI64" s="2562">
        <v>0</v>
      </c>
      <c r="AJ64" s="2562">
        <v>0</v>
      </c>
      <c r="AK64" s="2562">
        <v>0</v>
      </c>
      <c r="AL64" s="2562">
        <v>0</v>
      </c>
      <c r="AM64" s="2562">
        <f t="shared" si="2"/>
        <v>0</v>
      </c>
      <c r="AN64" s="2562">
        <f t="shared" si="2"/>
        <v>0</v>
      </c>
      <c r="AO64" s="2562">
        <f t="shared" si="2"/>
        <v>0</v>
      </c>
      <c r="AP64" s="2562">
        <f t="shared" si="2"/>
        <v>0</v>
      </c>
      <c r="AQ64" s="2562">
        <f t="shared" si="2"/>
        <v>0</v>
      </c>
      <c r="AR64" s="2562">
        <f t="shared" si="2"/>
        <v>0</v>
      </c>
      <c r="AS64" s="2562">
        <f t="shared" si="2"/>
        <v>0</v>
      </c>
      <c r="AT64" s="1309">
        <f t="shared" si="1"/>
        <v>1</v>
      </c>
    </row>
    <row r="65" spans="3:46" x14ac:dyDescent="0.45">
      <c r="C65" s="2562" t="s">
        <v>4625</v>
      </c>
      <c r="D65" s="2562">
        <v>0</v>
      </c>
      <c r="E65" s="2562">
        <v>0</v>
      </c>
      <c r="F65" s="2562">
        <v>0</v>
      </c>
      <c r="G65" s="2562">
        <v>0</v>
      </c>
      <c r="H65" s="2562">
        <v>0</v>
      </c>
      <c r="I65" s="2562">
        <v>0</v>
      </c>
      <c r="J65" s="2562">
        <v>0</v>
      </c>
      <c r="K65" s="2562">
        <v>0</v>
      </c>
      <c r="L65" s="2562">
        <v>0</v>
      </c>
      <c r="M65" s="2562">
        <v>0</v>
      </c>
      <c r="N65" s="2562">
        <v>0</v>
      </c>
      <c r="O65" s="2562">
        <v>0</v>
      </c>
      <c r="P65" s="2562">
        <v>0</v>
      </c>
      <c r="Q65" s="2562">
        <v>0</v>
      </c>
      <c r="R65" s="2562">
        <v>0</v>
      </c>
      <c r="S65" s="2562">
        <v>0</v>
      </c>
      <c r="T65" s="2562">
        <v>0</v>
      </c>
      <c r="U65" s="2562">
        <v>0</v>
      </c>
      <c r="V65" s="2562">
        <v>1</v>
      </c>
      <c r="W65" s="2562">
        <v>0</v>
      </c>
      <c r="X65" s="2562">
        <v>1</v>
      </c>
      <c r="Y65" s="2562">
        <v>0</v>
      </c>
      <c r="Z65" s="2562">
        <v>1</v>
      </c>
      <c r="AA65" s="2562">
        <v>1</v>
      </c>
      <c r="AB65" s="2562">
        <v>0</v>
      </c>
      <c r="AC65" s="2562">
        <v>1</v>
      </c>
      <c r="AD65" s="2562">
        <v>1</v>
      </c>
      <c r="AE65" s="2562">
        <v>0</v>
      </c>
      <c r="AF65" s="2562">
        <v>0</v>
      </c>
      <c r="AG65" s="2562">
        <v>0</v>
      </c>
      <c r="AH65" s="2562">
        <v>0</v>
      </c>
      <c r="AI65" s="2562">
        <v>0</v>
      </c>
      <c r="AJ65" s="2562">
        <v>0</v>
      </c>
      <c r="AK65" s="2562">
        <v>1</v>
      </c>
      <c r="AL65" s="2562">
        <v>0</v>
      </c>
      <c r="AM65" s="2562">
        <f t="shared" si="2"/>
        <v>1</v>
      </c>
      <c r="AN65" s="2562">
        <v>1</v>
      </c>
      <c r="AO65" s="2562">
        <v>0</v>
      </c>
      <c r="AP65" s="2562">
        <v>1</v>
      </c>
      <c r="AQ65" s="2562">
        <v>0</v>
      </c>
      <c r="AR65" s="2562">
        <v>0</v>
      </c>
      <c r="AS65" s="2562">
        <f t="shared" si="2"/>
        <v>0</v>
      </c>
      <c r="AT65" s="1309">
        <f t="shared" si="1"/>
        <v>5</v>
      </c>
    </row>
    <row r="66" spans="3:46" x14ac:dyDescent="0.45">
      <c r="C66" s="2562" t="s">
        <v>4626</v>
      </c>
      <c r="D66" s="2562">
        <v>0</v>
      </c>
      <c r="E66" s="2562">
        <v>0</v>
      </c>
      <c r="F66" s="2562">
        <v>0</v>
      </c>
      <c r="G66" s="2562">
        <v>0</v>
      </c>
      <c r="H66" s="2562">
        <v>0</v>
      </c>
      <c r="I66" s="2562">
        <v>0</v>
      </c>
      <c r="J66" s="2562">
        <v>0</v>
      </c>
      <c r="K66" s="2562">
        <v>0</v>
      </c>
      <c r="L66" s="2562">
        <v>0</v>
      </c>
      <c r="M66" s="2562">
        <v>0</v>
      </c>
      <c r="N66" s="2562">
        <v>0</v>
      </c>
      <c r="O66" s="2562">
        <v>0</v>
      </c>
      <c r="P66" s="2562">
        <v>0</v>
      </c>
      <c r="Q66" s="2562">
        <v>0</v>
      </c>
      <c r="R66" s="2562">
        <v>0</v>
      </c>
      <c r="S66" s="2562">
        <v>0</v>
      </c>
      <c r="T66" s="2562">
        <v>0</v>
      </c>
      <c r="U66" s="2562">
        <v>0</v>
      </c>
      <c r="V66" s="2562">
        <v>0</v>
      </c>
      <c r="W66" s="2562">
        <v>1</v>
      </c>
      <c r="X66" s="2562">
        <v>1</v>
      </c>
      <c r="Y66" s="2562">
        <v>0</v>
      </c>
      <c r="Z66" s="2562">
        <v>0</v>
      </c>
      <c r="AA66" s="2562">
        <v>0</v>
      </c>
      <c r="AB66" s="2562">
        <v>0</v>
      </c>
      <c r="AC66" s="2562">
        <v>0</v>
      </c>
      <c r="AD66" s="2562">
        <v>0</v>
      </c>
      <c r="AE66" s="2562">
        <v>0</v>
      </c>
      <c r="AF66" s="2562">
        <v>0</v>
      </c>
      <c r="AG66" s="2562">
        <v>0</v>
      </c>
      <c r="AH66" s="2562">
        <v>0</v>
      </c>
      <c r="AI66" s="2562">
        <v>0</v>
      </c>
      <c r="AJ66" s="2562">
        <v>0</v>
      </c>
      <c r="AK66" s="2562">
        <v>0</v>
      </c>
      <c r="AL66" s="2562">
        <v>0</v>
      </c>
      <c r="AM66" s="2562">
        <f t="shared" si="2"/>
        <v>0</v>
      </c>
      <c r="AN66" s="2562">
        <f t="shared" si="2"/>
        <v>0</v>
      </c>
      <c r="AO66" s="2562">
        <f t="shared" si="2"/>
        <v>0</v>
      </c>
      <c r="AP66" s="2562">
        <f t="shared" si="2"/>
        <v>0</v>
      </c>
      <c r="AQ66" s="2562">
        <f t="shared" si="2"/>
        <v>0</v>
      </c>
      <c r="AR66" s="2562">
        <f t="shared" si="2"/>
        <v>0</v>
      </c>
      <c r="AS66" s="2562">
        <f t="shared" si="2"/>
        <v>0</v>
      </c>
      <c r="AT66" s="1309">
        <f t="shared" si="1"/>
        <v>1</v>
      </c>
    </row>
    <row r="67" spans="3:46" x14ac:dyDescent="0.45">
      <c r="C67" s="2562" t="s">
        <v>4627</v>
      </c>
      <c r="D67" s="2562">
        <v>0</v>
      </c>
      <c r="E67" s="2562">
        <v>0</v>
      </c>
      <c r="F67" s="2562">
        <v>0</v>
      </c>
      <c r="G67" s="2562">
        <v>0</v>
      </c>
      <c r="H67" s="2562">
        <v>0</v>
      </c>
      <c r="I67" s="2562">
        <v>0</v>
      </c>
      <c r="J67" s="2562">
        <v>0</v>
      </c>
      <c r="K67" s="2562">
        <v>0</v>
      </c>
      <c r="L67" s="2562">
        <v>0</v>
      </c>
      <c r="M67" s="2562">
        <v>0</v>
      </c>
      <c r="N67" s="2562">
        <v>0</v>
      </c>
      <c r="O67" s="2562">
        <v>0</v>
      </c>
      <c r="P67" s="2562">
        <v>0</v>
      </c>
      <c r="Q67" s="2562">
        <v>0</v>
      </c>
      <c r="R67" s="2562">
        <v>0</v>
      </c>
      <c r="S67" s="2562">
        <v>0</v>
      </c>
      <c r="T67" s="2562">
        <v>0</v>
      </c>
      <c r="U67" s="2562">
        <v>0</v>
      </c>
      <c r="V67" s="2562">
        <v>0</v>
      </c>
      <c r="W67" s="2562">
        <v>0</v>
      </c>
      <c r="X67" s="2562">
        <v>0</v>
      </c>
      <c r="Y67" s="2562">
        <v>1</v>
      </c>
      <c r="Z67" s="2562">
        <v>2</v>
      </c>
      <c r="AA67" s="2562">
        <v>3</v>
      </c>
      <c r="AB67" s="2562">
        <v>0</v>
      </c>
      <c r="AC67" s="2562">
        <v>0</v>
      </c>
      <c r="AD67" s="2562">
        <v>0</v>
      </c>
      <c r="AE67" s="2562">
        <v>0</v>
      </c>
      <c r="AF67" s="2562">
        <v>0</v>
      </c>
      <c r="AG67" s="2562">
        <v>0</v>
      </c>
      <c r="AH67" s="2562">
        <v>0</v>
      </c>
      <c r="AI67" s="2562">
        <v>0</v>
      </c>
      <c r="AJ67" s="2562">
        <v>0</v>
      </c>
      <c r="AK67" s="2562">
        <v>0</v>
      </c>
      <c r="AL67" s="2562">
        <v>0</v>
      </c>
      <c r="AM67" s="2562">
        <f t="shared" si="2"/>
        <v>0</v>
      </c>
      <c r="AN67" s="2562">
        <f t="shared" si="2"/>
        <v>0</v>
      </c>
      <c r="AO67" s="2562">
        <f t="shared" si="2"/>
        <v>0</v>
      </c>
      <c r="AP67" s="2562">
        <f t="shared" si="2"/>
        <v>0</v>
      </c>
      <c r="AQ67" s="2562">
        <f t="shared" si="2"/>
        <v>0</v>
      </c>
      <c r="AR67" s="2562">
        <f t="shared" si="2"/>
        <v>0</v>
      </c>
      <c r="AS67" s="2562">
        <f t="shared" si="2"/>
        <v>0</v>
      </c>
      <c r="AT67" s="1309">
        <f t="shared" si="1"/>
        <v>3</v>
      </c>
    </row>
    <row r="68" spans="3:46" x14ac:dyDescent="0.45">
      <c r="C68" s="2562" t="s">
        <v>4628</v>
      </c>
      <c r="D68" s="2562">
        <v>0</v>
      </c>
      <c r="E68" s="2562">
        <v>0</v>
      </c>
      <c r="F68" s="2562">
        <v>0</v>
      </c>
      <c r="G68" s="2562">
        <v>0</v>
      </c>
      <c r="H68" s="2562">
        <v>0</v>
      </c>
      <c r="I68" s="2562">
        <v>0</v>
      </c>
      <c r="J68" s="2562">
        <v>0</v>
      </c>
      <c r="K68" s="2562">
        <v>0</v>
      </c>
      <c r="L68" s="2562">
        <v>0</v>
      </c>
      <c r="M68" s="2562">
        <v>0</v>
      </c>
      <c r="N68" s="2562">
        <v>0</v>
      </c>
      <c r="O68" s="2562">
        <v>0</v>
      </c>
      <c r="P68" s="2562">
        <v>0</v>
      </c>
      <c r="Q68" s="2562">
        <v>0</v>
      </c>
      <c r="R68" s="2562">
        <v>0</v>
      </c>
      <c r="S68" s="2562">
        <v>0</v>
      </c>
      <c r="T68" s="2562">
        <v>0</v>
      </c>
      <c r="U68" s="2562">
        <v>0</v>
      </c>
      <c r="V68" s="2562">
        <v>0</v>
      </c>
      <c r="W68" s="2562">
        <v>0</v>
      </c>
      <c r="X68" s="2562">
        <v>0</v>
      </c>
      <c r="Y68" s="2562">
        <v>0</v>
      </c>
      <c r="Z68" s="2562">
        <v>0</v>
      </c>
      <c r="AA68" s="2562">
        <v>0</v>
      </c>
      <c r="AB68" s="2562">
        <v>0</v>
      </c>
      <c r="AC68" s="2562">
        <v>0</v>
      </c>
      <c r="AD68" s="2562">
        <v>0</v>
      </c>
      <c r="AE68" s="2562">
        <v>2</v>
      </c>
      <c r="AF68" s="2562">
        <v>4</v>
      </c>
      <c r="AG68" s="2562">
        <v>6</v>
      </c>
      <c r="AH68" s="2562">
        <v>0</v>
      </c>
      <c r="AI68" s="2562">
        <v>0</v>
      </c>
      <c r="AJ68" s="2562">
        <v>0</v>
      </c>
      <c r="AK68" s="2562">
        <v>0</v>
      </c>
      <c r="AL68" s="2562">
        <v>0</v>
      </c>
      <c r="AM68" s="2562">
        <f t="shared" si="2"/>
        <v>0</v>
      </c>
      <c r="AN68" s="2562">
        <f t="shared" si="2"/>
        <v>0</v>
      </c>
      <c r="AO68" s="2562">
        <f t="shared" si="2"/>
        <v>0</v>
      </c>
      <c r="AP68" s="2562">
        <f t="shared" si="2"/>
        <v>0</v>
      </c>
      <c r="AQ68" s="2562">
        <f t="shared" si="2"/>
        <v>0</v>
      </c>
      <c r="AR68" s="2562">
        <f t="shared" si="2"/>
        <v>0</v>
      </c>
      <c r="AS68" s="2562">
        <f t="shared" si="2"/>
        <v>0</v>
      </c>
      <c r="AT68" s="1309">
        <f t="shared" si="1"/>
        <v>6</v>
      </c>
    </row>
    <row r="69" spans="3:46" x14ac:dyDescent="0.45">
      <c r="C69" s="2562" t="s">
        <v>4629</v>
      </c>
      <c r="D69" s="2562">
        <v>0</v>
      </c>
      <c r="E69" s="2562">
        <v>0</v>
      </c>
      <c r="F69" s="2562">
        <v>0</v>
      </c>
      <c r="G69" s="2562">
        <v>0</v>
      </c>
      <c r="H69" s="2562">
        <v>0</v>
      </c>
      <c r="I69" s="2562">
        <v>0</v>
      </c>
      <c r="J69" s="2562">
        <v>0</v>
      </c>
      <c r="K69" s="2562">
        <v>0</v>
      </c>
      <c r="L69" s="2562">
        <v>0</v>
      </c>
      <c r="M69" s="2562">
        <v>0</v>
      </c>
      <c r="N69" s="2562">
        <v>0</v>
      </c>
      <c r="O69" s="2562">
        <v>0</v>
      </c>
      <c r="P69" s="2562">
        <v>0</v>
      </c>
      <c r="Q69" s="2562">
        <v>0</v>
      </c>
      <c r="R69" s="2562">
        <v>0</v>
      </c>
      <c r="S69" s="2562">
        <v>0</v>
      </c>
      <c r="T69" s="2562">
        <v>0</v>
      </c>
      <c r="U69" s="2562">
        <v>0</v>
      </c>
      <c r="V69" s="2562">
        <v>0</v>
      </c>
      <c r="W69" s="2562">
        <v>0</v>
      </c>
      <c r="X69" s="2562">
        <v>0</v>
      </c>
      <c r="Y69" s="2562">
        <v>0</v>
      </c>
      <c r="Z69" s="2562">
        <v>0</v>
      </c>
      <c r="AA69" s="2562">
        <v>0</v>
      </c>
      <c r="AB69" s="2562">
        <v>0</v>
      </c>
      <c r="AC69" s="2562">
        <v>0</v>
      </c>
      <c r="AD69" s="2562">
        <v>0</v>
      </c>
      <c r="AE69" s="2562">
        <v>0</v>
      </c>
      <c r="AF69" s="2562">
        <v>0</v>
      </c>
      <c r="AG69" s="2562">
        <v>0</v>
      </c>
      <c r="AH69" s="2562">
        <v>0</v>
      </c>
      <c r="AI69" s="2562">
        <v>1</v>
      </c>
      <c r="AJ69" s="2562">
        <v>1</v>
      </c>
      <c r="AK69" s="2562">
        <v>0</v>
      </c>
      <c r="AL69" s="2562">
        <v>0</v>
      </c>
      <c r="AM69" s="2562">
        <f t="shared" si="2"/>
        <v>0</v>
      </c>
      <c r="AN69" s="2562">
        <f t="shared" si="2"/>
        <v>0</v>
      </c>
      <c r="AO69" s="2562">
        <f t="shared" si="2"/>
        <v>0</v>
      </c>
      <c r="AP69" s="2562">
        <f t="shared" si="2"/>
        <v>0</v>
      </c>
      <c r="AQ69" s="2562">
        <f t="shared" si="2"/>
        <v>0</v>
      </c>
      <c r="AR69" s="2562">
        <f t="shared" si="2"/>
        <v>0</v>
      </c>
      <c r="AS69" s="2562">
        <f t="shared" si="2"/>
        <v>0</v>
      </c>
      <c r="AT69" s="1309">
        <f t="shared" si="1"/>
        <v>1</v>
      </c>
    </row>
    <row r="70" spans="3:46" x14ac:dyDescent="0.45">
      <c r="C70" s="2562" t="s">
        <v>4630</v>
      </c>
      <c r="D70" s="2562">
        <v>1</v>
      </c>
      <c r="E70" s="2562">
        <v>0</v>
      </c>
      <c r="F70" s="2562">
        <v>1</v>
      </c>
      <c r="G70" s="2562">
        <v>0</v>
      </c>
      <c r="H70" s="2562">
        <v>0</v>
      </c>
      <c r="I70" s="2562">
        <v>0</v>
      </c>
      <c r="J70" s="2562">
        <v>0</v>
      </c>
      <c r="K70" s="2562">
        <v>0</v>
      </c>
      <c r="L70" s="2562">
        <v>0</v>
      </c>
      <c r="M70" s="2562">
        <v>0</v>
      </c>
      <c r="N70" s="2562">
        <v>0</v>
      </c>
      <c r="O70" s="2562">
        <v>0</v>
      </c>
      <c r="P70" s="2562">
        <v>0</v>
      </c>
      <c r="Q70" s="2562">
        <v>0</v>
      </c>
      <c r="R70" s="2562">
        <v>0</v>
      </c>
      <c r="S70" s="2562">
        <v>0</v>
      </c>
      <c r="T70" s="2562">
        <v>0</v>
      </c>
      <c r="U70" s="2562">
        <v>0</v>
      </c>
      <c r="V70" s="2562">
        <v>0</v>
      </c>
      <c r="W70" s="2562">
        <v>0</v>
      </c>
      <c r="X70" s="2562">
        <v>0</v>
      </c>
      <c r="Y70" s="2562">
        <v>0</v>
      </c>
      <c r="Z70" s="2562">
        <v>0</v>
      </c>
      <c r="AA70" s="2562">
        <v>0</v>
      </c>
      <c r="AB70" s="2562">
        <v>0</v>
      </c>
      <c r="AC70" s="2562">
        <v>0</v>
      </c>
      <c r="AD70" s="2562">
        <v>0</v>
      </c>
      <c r="AE70" s="2562">
        <v>0</v>
      </c>
      <c r="AF70" s="2562">
        <v>0</v>
      </c>
      <c r="AG70" s="2562">
        <v>0</v>
      </c>
      <c r="AH70" s="2562">
        <v>0</v>
      </c>
      <c r="AI70" s="2562">
        <v>0</v>
      </c>
      <c r="AJ70" s="2562">
        <v>0</v>
      </c>
      <c r="AK70" s="2562">
        <v>0</v>
      </c>
      <c r="AL70" s="2562">
        <v>0</v>
      </c>
      <c r="AM70" s="2562">
        <f t="shared" si="2"/>
        <v>0</v>
      </c>
      <c r="AN70" s="2562">
        <f t="shared" si="2"/>
        <v>0</v>
      </c>
      <c r="AO70" s="2562">
        <f t="shared" si="2"/>
        <v>0</v>
      </c>
      <c r="AP70" s="2562">
        <f t="shared" si="2"/>
        <v>0</v>
      </c>
      <c r="AQ70" s="2562">
        <f t="shared" si="2"/>
        <v>0</v>
      </c>
      <c r="AR70" s="2562">
        <f t="shared" si="2"/>
        <v>0</v>
      </c>
      <c r="AS70" s="2562">
        <f t="shared" si="2"/>
        <v>0</v>
      </c>
      <c r="AT70" s="1309">
        <f t="shared" si="1"/>
        <v>1</v>
      </c>
    </row>
    <row r="71" spans="3:46" x14ac:dyDescent="0.45">
      <c r="C71" s="2562" t="s">
        <v>4631</v>
      </c>
      <c r="D71" s="2562">
        <v>0</v>
      </c>
      <c r="E71" s="2562">
        <v>0</v>
      </c>
      <c r="F71" s="2562">
        <v>0</v>
      </c>
      <c r="G71" s="2562">
        <v>0</v>
      </c>
      <c r="H71" s="2562">
        <v>0</v>
      </c>
      <c r="I71" s="2562">
        <v>0</v>
      </c>
      <c r="J71" s="2562">
        <v>0</v>
      </c>
      <c r="K71" s="2562">
        <v>0</v>
      </c>
      <c r="L71" s="2562">
        <v>0</v>
      </c>
      <c r="M71" s="2562">
        <v>1</v>
      </c>
      <c r="N71" s="2562">
        <v>0</v>
      </c>
      <c r="O71" s="2562">
        <v>1</v>
      </c>
      <c r="P71" s="2562">
        <v>1</v>
      </c>
      <c r="Q71" s="2562">
        <v>0</v>
      </c>
      <c r="R71" s="2562">
        <v>1</v>
      </c>
      <c r="S71" s="2562">
        <v>3</v>
      </c>
      <c r="T71" s="2562">
        <v>0</v>
      </c>
      <c r="U71" s="2562">
        <v>3</v>
      </c>
      <c r="V71" s="2562">
        <v>0</v>
      </c>
      <c r="W71" s="2562">
        <v>0</v>
      </c>
      <c r="X71" s="2562">
        <v>0</v>
      </c>
      <c r="Y71" s="2562">
        <v>0</v>
      </c>
      <c r="Z71" s="2562">
        <v>0</v>
      </c>
      <c r="AA71" s="2562">
        <v>0</v>
      </c>
      <c r="AB71" s="2562">
        <v>0</v>
      </c>
      <c r="AC71" s="2562">
        <v>0</v>
      </c>
      <c r="AD71" s="2562">
        <v>0</v>
      </c>
      <c r="AE71" s="2562">
        <v>0</v>
      </c>
      <c r="AF71" s="2562">
        <v>0</v>
      </c>
      <c r="AG71" s="2562">
        <v>0</v>
      </c>
      <c r="AH71" s="2562">
        <v>0</v>
      </c>
      <c r="AI71" s="2562">
        <v>0</v>
      </c>
      <c r="AJ71" s="2562">
        <v>0</v>
      </c>
      <c r="AK71" s="2562">
        <v>0</v>
      </c>
      <c r="AL71" s="2562">
        <v>0</v>
      </c>
      <c r="AM71" s="2562">
        <f t="shared" si="2"/>
        <v>0</v>
      </c>
      <c r="AN71" s="2562">
        <v>3</v>
      </c>
      <c r="AO71" s="2562">
        <v>0</v>
      </c>
      <c r="AP71" s="2562">
        <v>3</v>
      </c>
      <c r="AQ71" s="2562">
        <v>0</v>
      </c>
      <c r="AR71" s="2562">
        <v>0</v>
      </c>
      <c r="AS71" s="2562">
        <f t="shared" si="2"/>
        <v>0</v>
      </c>
      <c r="AT71" s="1309">
        <f t="shared" si="1"/>
        <v>8</v>
      </c>
    </row>
    <row r="72" spans="3:46" x14ac:dyDescent="0.45">
      <c r="C72" s="2562" t="s">
        <v>4632</v>
      </c>
      <c r="D72" s="2562">
        <v>0</v>
      </c>
      <c r="E72" s="2562">
        <v>0</v>
      </c>
      <c r="F72" s="2562">
        <v>0</v>
      </c>
      <c r="G72" s="2562">
        <v>5</v>
      </c>
      <c r="H72" s="2562">
        <v>1</v>
      </c>
      <c r="I72" s="2562">
        <v>6</v>
      </c>
      <c r="J72" s="2562">
        <v>0</v>
      </c>
      <c r="K72" s="2562">
        <v>0</v>
      </c>
      <c r="L72" s="2562">
        <v>0</v>
      </c>
      <c r="M72" s="2562">
        <v>0</v>
      </c>
      <c r="N72" s="2562">
        <v>0</v>
      </c>
      <c r="O72" s="2562">
        <v>0</v>
      </c>
      <c r="P72" s="2562">
        <v>0</v>
      </c>
      <c r="Q72" s="2562">
        <v>0</v>
      </c>
      <c r="R72" s="2562">
        <v>0</v>
      </c>
      <c r="S72" s="2562">
        <v>0</v>
      </c>
      <c r="T72" s="2562">
        <v>0</v>
      </c>
      <c r="U72" s="2562">
        <v>0</v>
      </c>
      <c r="V72" s="2562">
        <v>0</v>
      </c>
      <c r="W72" s="2562">
        <v>0</v>
      </c>
      <c r="X72" s="2562">
        <v>0</v>
      </c>
      <c r="Y72" s="2562">
        <v>0</v>
      </c>
      <c r="Z72" s="2562">
        <v>0</v>
      </c>
      <c r="AA72" s="2562">
        <v>0</v>
      </c>
      <c r="AB72" s="2562">
        <v>0</v>
      </c>
      <c r="AC72" s="2562">
        <v>0</v>
      </c>
      <c r="AD72" s="2562">
        <v>0</v>
      </c>
      <c r="AE72" s="2562">
        <v>0</v>
      </c>
      <c r="AF72" s="2562">
        <v>0</v>
      </c>
      <c r="AG72" s="2562">
        <v>0</v>
      </c>
      <c r="AH72" s="2562">
        <v>0</v>
      </c>
      <c r="AI72" s="2562">
        <v>0</v>
      </c>
      <c r="AJ72" s="2562">
        <v>0</v>
      </c>
      <c r="AK72" s="2562">
        <v>0</v>
      </c>
      <c r="AL72" s="2562">
        <v>0</v>
      </c>
      <c r="AM72" s="2562">
        <f t="shared" si="2"/>
        <v>0</v>
      </c>
      <c r="AN72" s="2562">
        <f t="shared" si="2"/>
        <v>0</v>
      </c>
      <c r="AO72" s="2562">
        <f t="shared" si="2"/>
        <v>0</v>
      </c>
      <c r="AP72" s="2562">
        <f t="shared" si="2"/>
        <v>0</v>
      </c>
      <c r="AQ72" s="2562">
        <f t="shared" si="2"/>
        <v>0</v>
      </c>
      <c r="AR72" s="2562">
        <f t="shared" si="2"/>
        <v>0</v>
      </c>
      <c r="AS72" s="2562">
        <f t="shared" si="2"/>
        <v>0</v>
      </c>
      <c r="AT72" s="1309">
        <f t="shared" si="1"/>
        <v>6</v>
      </c>
    </row>
    <row r="73" spans="3:46" x14ac:dyDescent="0.45">
      <c r="C73" s="2562" t="s">
        <v>4633</v>
      </c>
      <c r="D73" s="2562">
        <v>0</v>
      </c>
      <c r="E73" s="2562">
        <v>0</v>
      </c>
      <c r="F73" s="2562">
        <v>0</v>
      </c>
      <c r="G73" s="2562">
        <v>0</v>
      </c>
      <c r="H73" s="2562">
        <v>0</v>
      </c>
      <c r="I73" s="2562">
        <v>0</v>
      </c>
      <c r="J73" s="2562">
        <v>0</v>
      </c>
      <c r="K73" s="2562">
        <v>0</v>
      </c>
      <c r="L73" s="2562">
        <v>0</v>
      </c>
      <c r="M73" s="2562">
        <v>0</v>
      </c>
      <c r="N73" s="2562">
        <v>0</v>
      </c>
      <c r="O73" s="2562">
        <v>0</v>
      </c>
      <c r="P73" s="2562">
        <v>0</v>
      </c>
      <c r="Q73" s="2562">
        <v>0</v>
      </c>
      <c r="R73" s="2562">
        <v>0</v>
      </c>
      <c r="S73" s="2562">
        <v>0</v>
      </c>
      <c r="T73" s="2562">
        <v>0</v>
      </c>
      <c r="U73" s="2562">
        <v>0</v>
      </c>
      <c r="V73" s="2562">
        <v>0</v>
      </c>
      <c r="W73" s="2562">
        <v>0</v>
      </c>
      <c r="X73" s="2562">
        <v>0</v>
      </c>
      <c r="Y73" s="2562">
        <v>0</v>
      </c>
      <c r="Z73" s="2562">
        <v>0</v>
      </c>
      <c r="AA73" s="2562">
        <v>0</v>
      </c>
      <c r="AB73" s="2562">
        <v>0</v>
      </c>
      <c r="AC73" s="2562">
        <v>0</v>
      </c>
      <c r="AD73" s="2562">
        <v>0</v>
      </c>
      <c r="AE73" s="2562">
        <v>0</v>
      </c>
      <c r="AF73" s="2562">
        <v>0</v>
      </c>
      <c r="AG73" s="2562">
        <v>0</v>
      </c>
      <c r="AH73" s="2562">
        <v>0</v>
      </c>
      <c r="AI73" s="2562">
        <v>2</v>
      </c>
      <c r="AJ73" s="2562">
        <v>2</v>
      </c>
      <c r="AK73" s="2562">
        <v>0</v>
      </c>
      <c r="AL73" s="2562">
        <v>0</v>
      </c>
      <c r="AM73" s="2562">
        <f t="shared" si="2"/>
        <v>0</v>
      </c>
      <c r="AN73" s="2562">
        <f t="shared" si="2"/>
        <v>0</v>
      </c>
      <c r="AO73" s="2562">
        <f t="shared" si="2"/>
        <v>0</v>
      </c>
      <c r="AP73" s="2562">
        <f t="shared" si="2"/>
        <v>0</v>
      </c>
      <c r="AQ73" s="2562">
        <f t="shared" si="2"/>
        <v>0</v>
      </c>
      <c r="AR73" s="2562">
        <f t="shared" si="2"/>
        <v>0</v>
      </c>
      <c r="AS73" s="2562">
        <f t="shared" si="2"/>
        <v>0</v>
      </c>
      <c r="AT73" s="1309">
        <f t="shared" si="1"/>
        <v>2</v>
      </c>
    </row>
    <row r="74" spans="3:46" x14ac:dyDescent="0.45">
      <c r="C74" s="2562" t="s">
        <v>5324</v>
      </c>
      <c r="D74" s="2562">
        <v>0</v>
      </c>
      <c r="E74" s="2562">
        <v>0</v>
      </c>
      <c r="F74" s="2562">
        <v>0</v>
      </c>
      <c r="G74" s="2562">
        <v>0</v>
      </c>
      <c r="H74" s="2562">
        <v>0</v>
      </c>
      <c r="I74" s="2562">
        <v>0</v>
      </c>
      <c r="J74" s="2562">
        <v>0</v>
      </c>
      <c r="K74" s="2562">
        <v>0</v>
      </c>
      <c r="L74" s="2562">
        <v>0</v>
      </c>
      <c r="M74" s="2562">
        <v>0</v>
      </c>
      <c r="N74" s="2562">
        <v>0</v>
      </c>
      <c r="O74" s="2562">
        <v>0</v>
      </c>
      <c r="P74" s="2562">
        <v>0</v>
      </c>
      <c r="Q74" s="2562">
        <v>0</v>
      </c>
      <c r="R74" s="2562">
        <v>0</v>
      </c>
      <c r="S74" s="2562">
        <v>0</v>
      </c>
      <c r="T74" s="2562">
        <v>0</v>
      </c>
      <c r="U74" s="2562">
        <v>0</v>
      </c>
      <c r="V74" s="2562">
        <v>0</v>
      </c>
      <c r="W74" s="2562">
        <v>0</v>
      </c>
      <c r="X74" s="2562">
        <v>0</v>
      </c>
      <c r="Y74" s="2562">
        <v>0</v>
      </c>
      <c r="Z74" s="2562">
        <v>0</v>
      </c>
      <c r="AA74" s="2562">
        <v>0</v>
      </c>
      <c r="AB74" s="2562">
        <v>0</v>
      </c>
      <c r="AC74" s="2562">
        <v>0</v>
      </c>
      <c r="AD74" s="2562">
        <v>0</v>
      </c>
      <c r="AE74" s="2562">
        <v>0</v>
      </c>
      <c r="AF74" s="2562">
        <v>0</v>
      </c>
      <c r="AG74" s="2562">
        <v>0</v>
      </c>
      <c r="AH74" s="2562">
        <v>0</v>
      </c>
      <c r="AI74" s="2562">
        <v>0</v>
      </c>
      <c r="AJ74" s="2562">
        <v>0</v>
      </c>
      <c r="AK74" s="2562">
        <v>1</v>
      </c>
      <c r="AL74" s="2562">
        <v>1</v>
      </c>
      <c r="AM74" s="2562">
        <f t="shared" si="2"/>
        <v>2</v>
      </c>
      <c r="AN74" s="2562">
        <f t="shared" si="2"/>
        <v>3</v>
      </c>
      <c r="AO74" s="2562">
        <f t="shared" si="2"/>
        <v>5</v>
      </c>
      <c r="AP74" s="2562">
        <f t="shared" si="2"/>
        <v>8</v>
      </c>
      <c r="AQ74" s="2562">
        <v>0</v>
      </c>
      <c r="AR74" s="2562">
        <v>0</v>
      </c>
      <c r="AS74" s="2562">
        <f t="shared" si="2"/>
        <v>0</v>
      </c>
      <c r="AT74" s="1309">
        <f t="shared" si="1"/>
        <v>10</v>
      </c>
    </row>
    <row r="75" spans="3:46" x14ac:dyDescent="0.45">
      <c r="C75" s="2562" t="s">
        <v>4634</v>
      </c>
      <c r="D75" s="2562">
        <v>0</v>
      </c>
      <c r="E75" s="2562">
        <v>0</v>
      </c>
      <c r="F75" s="2562">
        <v>0</v>
      </c>
      <c r="G75" s="2562">
        <v>0</v>
      </c>
      <c r="H75" s="2562">
        <v>0</v>
      </c>
      <c r="I75" s="2562">
        <v>0</v>
      </c>
      <c r="J75" s="2562">
        <v>0</v>
      </c>
      <c r="K75" s="2562">
        <v>0</v>
      </c>
      <c r="L75" s="2562">
        <v>0</v>
      </c>
      <c r="M75" s="2562">
        <v>0</v>
      </c>
      <c r="N75" s="2562">
        <v>0</v>
      </c>
      <c r="O75" s="2562">
        <v>0</v>
      </c>
      <c r="P75" s="2562">
        <v>0</v>
      </c>
      <c r="Q75" s="2562">
        <v>0</v>
      </c>
      <c r="R75" s="2562">
        <v>0</v>
      </c>
      <c r="S75" s="2562">
        <v>4</v>
      </c>
      <c r="T75" s="2562">
        <v>4</v>
      </c>
      <c r="U75" s="2562">
        <v>8</v>
      </c>
      <c r="V75" s="2562">
        <v>1</v>
      </c>
      <c r="W75" s="2562">
        <v>1</v>
      </c>
      <c r="X75" s="2562">
        <v>2</v>
      </c>
      <c r="Y75" s="2562">
        <v>0</v>
      </c>
      <c r="Z75" s="2562">
        <v>1</v>
      </c>
      <c r="AA75" s="2562">
        <v>1</v>
      </c>
      <c r="AB75" s="2562">
        <v>0</v>
      </c>
      <c r="AC75" s="2562">
        <v>0</v>
      </c>
      <c r="AD75" s="2562">
        <v>0</v>
      </c>
      <c r="AE75" s="2562">
        <v>0</v>
      </c>
      <c r="AF75" s="2562">
        <v>0</v>
      </c>
      <c r="AG75" s="2562">
        <v>0</v>
      </c>
      <c r="AH75" s="2562">
        <v>0</v>
      </c>
      <c r="AI75" s="2562">
        <v>0</v>
      </c>
      <c r="AJ75" s="2562">
        <v>0</v>
      </c>
      <c r="AK75" s="2562">
        <v>0</v>
      </c>
      <c r="AL75" s="2562">
        <v>0</v>
      </c>
      <c r="AM75" s="2562">
        <f t="shared" si="2"/>
        <v>0</v>
      </c>
      <c r="AN75" s="2562">
        <f t="shared" si="2"/>
        <v>0</v>
      </c>
      <c r="AO75" s="2562">
        <f t="shared" si="2"/>
        <v>0</v>
      </c>
      <c r="AP75" s="2562">
        <f t="shared" si="2"/>
        <v>0</v>
      </c>
      <c r="AQ75" s="2562">
        <f t="shared" si="2"/>
        <v>0</v>
      </c>
      <c r="AR75" s="2562">
        <f t="shared" si="2"/>
        <v>0</v>
      </c>
      <c r="AS75" s="2562">
        <f t="shared" si="2"/>
        <v>0</v>
      </c>
      <c r="AT75" s="1309">
        <f t="shared" si="1"/>
        <v>11</v>
      </c>
    </row>
    <row r="76" spans="3:46" ht="13.05" customHeight="1" x14ac:dyDescent="0.45">
      <c r="C76" s="2562" t="s">
        <v>2218</v>
      </c>
      <c r="D76" s="2562">
        <v>12</v>
      </c>
      <c r="E76" s="2562">
        <v>16</v>
      </c>
      <c r="F76" s="2562">
        <v>28</v>
      </c>
      <c r="G76" s="2562">
        <v>6</v>
      </c>
      <c r="H76" s="2562">
        <v>3</v>
      </c>
      <c r="I76" s="2562">
        <v>9</v>
      </c>
      <c r="J76" s="2562">
        <v>1</v>
      </c>
      <c r="K76" s="2562">
        <v>3</v>
      </c>
      <c r="L76" s="2562">
        <v>4</v>
      </c>
      <c r="M76" s="2562">
        <v>1</v>
      </c>
      <c r="N76" s="2562">
        <v>0</v>
      </c>
      <c r="O76" s="2562">
        <v>1</v>
      </c>
      <c r="P76" s="2562">
        <v>2</v>
      </c>
      <c r="Q76" s="2562">
        <v>2</v>
      </c>
      <c r="R76" s="2562">
        <v>4</v>
      </c>
      <c r="S76" s="2562">
        <v>8</v>
      </c>
      <c r="T76" s="2562">
        <v>5</v>
      </c>
      <c r="U76" s="2562">
        <v>13</v>
      </c>
      <c r="V76" s="2562">
        <v>55</v>
      </c>
      <c r="W76" s="2562">
        <v>73</v>
      </c>
      <c r="X76" s="2562">
        <v>128</v>
      </c>
      <c r="Y76" s="2562">
        <v>33</v>
      </c>
      <c r="Z76" s="2562">
        <v>47</v>
      </c>
      <c r="AA76" s="2562">
        <v>80</v>
      </c>
      <c r="AB76" s="2562">
        <v>9</v>
      </c>
      <c r="AC76" s="2562">
        <v>15</v>
      </c>
      <c r="AD76" s="2562">
        <v>24</v>
      </c>
      <c r="AE76" s="2562">
        <v>43</v>
      </c>
      <c r="AF76" s="2562">
        <v>43</v>
      </c>
      <c r="AG76" s="2562">
        <v>86</v>
      </c>
      <c r="AH76" s="2562">
        <v>320</v>
      </c>
      <c r="AI76" s="2562">
        <v>313</v>
      </c>
      <c r="AJ76" s="2562">
        <v>633</v>
      </c>
      <c r="AK76" s="2562">
        <v>156</v>
      </c>
      <c r="AL76" s="2562">
        <v>130</v>
      </c>
      <c r="AM76" s="2562">
        <f t="shared" si="2"/>
        <v>286</v>
      </c>
      <c r="AN76" s="2562">
        <v>276</v>
      </c>
      <c r="AO76" s="2562">
        <v>259</v>
      </c>
      <c r="AP76" s="2562">
        <v>535</v>
      </c>
      <c r="AQ76" s="2562">
        <v>62</v>
      </c>
      <c r="AR76" s="2562">
        <v>75</v>
      </c>
      <c r="AS76" s="2562">
        <v>137</v>
      </c>
      <c r="AT76" s="1309">
        <f>AP76+AM76+AJ76+AG76+AD76+AA76+X76+U76+R76+O76+L76+I76+F76+AS76</f>
        <v>1968</v>
      </c>
    </row>
    <row r="77" spans="3:46" ht="17.399999999999999" customHeight="1" x14ac:dyDescent="0.45">
      <c r="C77" s="2587"/>
      <c r="D77" s="2562"/>
      <c r="E77" s="2562"/>
      <c r="F77" s="2562"/>
      <c r="G77" s="2562"/>
      <c r="H77" s="2562"/>
      <c r="I77" s="2562"/>
      <c r="J77" s="2562"/>
      <c r="K77" s="2562"/>
      <c r="L77" s="2562"/>
      <c r="M77" s="2562"/>
      <c r="N77" s="2562"/>
      <c r="O77" s="2562"/>
      <c r="P77" s="2562"/>
      <c r="Q77" s="2562"/>
      <c r="R77" s="2562"/>
      <c r="S77" s="2562"/>
      <c r="T77" s="2562"/>
      <c r="U77" s="2562"/>
      <c r="V77" s="2562"/>
      <c r="W77" s="2562"/>
      <c r="X77" s="2562"/>
      <c r="Y77" s="2562"/>
      <c r="Z77" s="2562"/>
      <c r="AA77" s="2562"/>
      <c r="AB77" s="2562"/>
      <c r="AC77" s="2562"/>
      <c r="AD77" s="2562"/>
      <c r="AE77" s="2562"/>
      <c r="AF77" s="2562"/>
      <c r="AG77" s="2562"/>
      <c r="AH77" s="2562"/>
      <c r="AI77" s="2562"/>
      <c r="AJ77" s="2562"/>
      <c r="AK77" s="2562"/>
      <c r="AL77" s="2562"/>
      <c r="AM77" s="2562"/>
      <c r="AN77" s="2562"/>
      <c r="AO77" s="2562"/>
      <c r="AP77" s="2562"/>
      <c r="AQ77" s="2562"/>
      <c r="AR77" s="2562"/>
      <c r="AS77" s="2562"/>
      <c r="AT77" s="1309"/>
    </row>
    <row r="78" spans="3:46" x14ac:dyDescent="0.45">
      <c r="C78" s="1714" t="s">
        <v>1887</v>
      </c>
      <c r="D78" s="1406">
        <v>81</v>
      </c>
      <c r="E78" s="1406">
        <v>63</v>
      </c>
      <c r="F78" s="1406">
        <v>144</v>
      </c>
      <c r="G78" s="1406">
        <v>139</v>
      </c>
      <c r="H78" s="1406">
        <v>107</v>
      </c>
      <c r="I78" s="1406">
        <v>246</v>
      </c>
      <c r="J78" s="1406">
        <v>22</v>
      </c>
      <c r="K78" s="1406">
        <v>29</v>
      </c>
      <c r="L78" s="1406">
        <v>51</v>
      </c>
      <c r="M78" s="1406">
        <v>27</v>
      </c>
      <c r="N78" s="1406">
        <v>24</v>
      </c>
      <c r="O78" s="1406">
        <v>51</v>
      </c>
      <c r="P78" s="1406">
        <v>47</v>
      </c>
      <c r="Q78" s="1406">
        <v>40</v>
      </c>
      <c r="R78" s="1406">
        <v>87</v>
      </c>
      <c r="S78" s="1406">
        <v>99</v>
      </c>
      <c r="T78" s="1406">
        <v>96</v>
      </c>
      <c r="U78" s="1406">
        <v>195</v>
      </c>
      <c r="V78" s="1406">
        <v>290</v>
      </c>
      <c r="W78" s="1406">
        <v>306</v>
      </c>
      <c r="X78" s="1406">
        <v>596</v>
      </c>
      <c r="Y78" s="1406">
        <v>111</v>
      </c>
      <c r="Z78" s="1406">
        <v>135</v>
      </c>
      <c r="AA78" s="1406">
        <v>246</v>
      </c>
      <c r="AB78" s="1406">
        <v>74</v>
      </c>
      <c r="AC78" s="1406">
        <v>91</v>
      </c>
      <c r="AD78" s="1406">
        <v>165</v>
      </c>
      <c r="AE78" s="1406">
        <v>493</v>
      </c>
      <c r="AF78" s="1406">
        <v>399</v>
      </c>
      <c r="AG78" s="1406">
        <v>892</v>
      </c>
      <c r="AH78" s="1406">
        <v>1550</v>
      </c>
      <c r="AI78" s="1406">
        <v>1161</v>
      </c>
      <c r="AJ78" s="1406">
        <v>2711</v>
      </c>
      <c r="AK78" s="1406">
        <f>SUM(AK41:AK77)</f>
        <v>469</v>
      </c>
      <c r="AL78" s="1406">
        <f>SUM(AL41:AL77)</f>
        <v>389</v>
      </c>
      <c r="AM78" s="1406">
        <f>SUM(AM41:AM77)</f>
        <v>858</v>
      </c>
      <c r="AN78" s="1406">
        <v>1740</v>
      </c>
      <c r="AO78" s="1406">
        <v>259</v>
      </c>
      <c r="AP78" s="1406">
        <v>3074</v>
      </c>
      <c r="AQ78" s="1406">
        <v>1005</v>
      </c>
      <c r="AR78" s="1406">
        <v>852</v>
      </c>
      <c r="AS78" s="1406">
        <v>1857</v>
      </c>
      <c r="AT78" s="1309">
        <f t="shared" si="1"/>
        <v>11173</v>
      </c>
    </row>
    <row r="79" spans="3:46" x14ac:dyDescent="0.45">
      <c r="C79" s="2562" t="s">
        <v>2202</v>
      </c>
      <c r="D79" s="2562"/>
      <c r="E79" s="2562"/>
      <c r="F79" s="2562"/>
      <c r="G79" s="2562"/>
      <c r="H79" s="2562"/>
      <c r="I79" s="2562"/>
      <c r="J79" s="2562"/>
      <c r="K79" s="2562"/>
      <c r="L79" s="2562"/>
      <c r="M79" s="2562"/>
      <c r="N79" s="2562"/>
      <c r="O79" s="2562"/>
      <c r="P79" s="2562"/>
      <c r="Q79" s="2562"/>
      <c r="R79" s="2562"/>
      <c r="S79" s="2562"/>
      <c r="T79" s="2562"/>
      <c r="U79" s="2562"/>
      <c r="V79" s="2562"/>
      <c r="W79" s="2562"/>
      <c r="X79" s="2562"/>
      <c r="Y79" s="2562"/>
      <c r="Z79" s="2562"/>
      <c r="AA79" s="2562"/>
      <c r="AB79" s="2562"/>
      <c r="AC79" s="2562"/>
      <c r="AD79" s="2562"/>
      <c r="AE79" s="2562"/>
      <c r="AF79" s="2562"/>
      <c r="AG79" s="2562"/>
      <c r="AH79" s="2562"/>
      <c r="AI79" s="2562"/>
      <c r="AJ79" s="2562"/>
      <c r="AK79" s="2562"/>
      <c r="AL79" s="2562"/>
      <c r="AM79" s="2562"/>
      <c r="AN79" s="2562"/>
      <c r="AO79" s="2562"/>
      <c r="AP79" s="2562"/>
      <c r="AQ79" s="2562"/>
      <c r="AR79" s="2562"/>
      <c r="AS79" s="2562"/>
      <c r="AT79" s="2562"/>
    </row>
    <row r="80" spans="3:46" ht="18.600000000000001" x14ac:dyDescent="0.45">
      <c r="C80" s="2562" t="s">
        <v>6286</v>
      </c>
      <c r="D80" s="2562"/>
      <c r="E80" s="2562"/>
      <c r="F80" s="2562"/>
      <c r="G80" s="2562"/>
      <c r="H80" s="2562"/>
      <c r="I80" s="2562"/>
      <c r="J80" s="2562"/>
      <c r="K80" s="2562"/>
      <c r="L80" s="2562"/>
      <c r="M80" s="2562"/>
      <c r="N80" s="2562"/>
      <c r="O80" s="2562"/>
      <c r="P80" s="2562"/>
      <c r="Q80" s="2562"/>
      <c r="R80" s="2562"/>
      <c r="S80" s="2562"/>
      <c r="T80" s="2562"/>
      <c r="U80" s="2562"/>
      <c r="V80" s="2562"/>
      <c r="W80" s="2562"/>
      <c r="X80" s="2562"/>
      <c r="Y80" s="2562"/>
      <c r="Z80" s="2562"/>
      <c r="AA80" s="2562"/>
      <c r="AB80" s="2562"/>
      <c r="AC80" s="2562"/>
      <c r="AD80" s="2562"/>
      <c r="AE80" s="2562"/>
      <c r="AF80" s="2562"/>
      <c r="AG80" s="2562"/>
      <c r="AH80" s="2562"/>
      <c r="AI80" s="2562"/>
      <c r="AJ80" s="2562"/>
      <c r="AK80" s="2562"/>
      <c r="AL80" s="2562"/>
      <c r="AM80" s="2562"/>
      <c r="AN80" s="2562"/>
      <c r="AO80" s="2562"/>
      <c r="AP80" s="2562"/>
      <c r="AQ80" s="2562"/>
      <c r="AR80" s="2562"/>
      <c r="AS80" s="2562"/>
      <c r="AT80" s="2562"/>
    </row>
    <row r="81" spans="3:46" x14ac:dyDescent="0.45">
      <c r="C81" s="3958" t="s">
        <v>5569</v>
      </c>
      <c r="D81" s="3958"/>
      <c r="E81" s="3958"/>
      <c r="F81" s="3958"/>
      <c r="G81" s="3958"/>
      <c r="H81" s="3958"/>
      <c r="I81" s="3958"/>
      <c r="J81" s="3958"/>
      <c r="K81" s="3958"/>
      <c r="L81" s="3958"/>
      <c r="M81" s="3958"/>
      <c r="N81" s="3958"/>
      <c r="O81" s="3958"/>
      <c r="P81" s="3958"/>
      <c r="Q81" s="3958"/>
      <c r="R81" s="3958"/>
      <c r="S81" s="3958"/>
      <c r="T81" s="3958"/>
      <c r="U81" s="3958"/>
      <c r="V81" s="3958"/>
      <c r="W81" s="3958"/>
      <c r="X81" s="1368"/>
      <c r="Y81" s="1368"/>
      <c r="Z81" s="1368"/>
      <c r="AA81" s="1368"/>
      <c r="AB81" s="1368"/>
      <c r="AC81" s="1368"/>
      <c r="AD81" s="1368"/>
      <c r="AE81" s="1368"/>
      <c r="AF81" s="1368"/>
      <c r="AG81" s="1368"/>
      <c r="AH81" s="1368"/>
      <c r="AI81" s="1368"/>
      <c r="AJ81" s="1368"/>
      <c r="AK81" s="1368"/>
      <c r="AL81" s="1368"/>
      <c r="AM81" s="1368"/>
      <c r="AN81" s="1368"/>
      <c r="AO81" s="1368"/>
      <c r="AP81" s="1368"/>
      <c r="AQ81" s="1368"/>
      <c r="AR81" s="2562"/>
      <c r="AS81" s="2562"/>
      <c r="AT81" s="2562"/>
    </row>
  </sheetData>
  <mergeCells count="47">
    <mergeCell ref="C1:D1"/>
    <mergeCell ref="A3:B3"/>
    <mergeCell ref="C3:O3"/>
    <mergeCell ref="A4:B4"/>
    <mergeCell ref="C4:O4"/>
    <mergeCell ref="A6:B6"/>
    <mergeCell ref="C6:O6"/>
    <mergeCell ref="C9:AQ9"/>
    <mergeCell ref="A5:B5"/>
    <mergeCell ref="C5:O5"/>
    <mergeCell ref="AK12:AM12"/>
    <mergeCell ref="C11:C13"/>
    <mergeCell ref="D11:AM11"/>
    <mergeCell ref="Y39:AA39"/>
    <mergeCell ref="J39:L39"/>
    <mergeCell ref="M39:O39"/>
    <mergeCell ref="AH39:AJ39"/>
    <mergeCell ref="D12:F12"/>
    <mergeCell ref="G12:I12"/>
    <mergeCell ref="J12:L12"/>
    <mergeCell ref="P39:R39"/>
    <mergeCell ref="AE39:AG39"/>
    <mergeCell ref="AB39:AD39"/>
    <mergeCell ref="C36:AQ36"/>
    <mergeCell ref="AN39:AP39"/>
    <mergeCell ref="AK39:AM39"/>
    <mergeCell ref="C32:W32"/>
    <mergeCell ref="C38:C40"/>
    <mergeCell ref="D38:AM38"/>
    <mergeCell ref="D39:F39"/>
    <mergeCell ref="G39:I39"/>
    <mergeCell ref="AT11:AT13"/>
    <mergeCell ref="AQ12:AS12"/>
    <mergeCell ref="AT38:AT40"/>
    <mergeCell ref="AQ39:AS39"/>
    <mergeCell ref="C81:W81"/>
    <mergeCell ref="AN12:AP12"/>
    <mergeCell ref="M12:O12"/>
    <mergeCell ref="P12:R12"/>
    <mergeCell ref="S12:U12"/>
    <mergeCell ref="V12:X12"/>
    <mergeCell ref="Y12:AA12"/>
    <mergeCell ref="AB12:AD12"/>
    <mergeCell ref="AE12:AG12"/>
    <mergeCell ref="AH12:AJ12"/>
    <mergeCell ref="S39:U39"/>
    <mergeCell ref="V39:X39"/>
  </mergeCells>
  <hyperlinks>
    <hyperlink ref="A1" location="'ODS 10.'!A1" display="REGRESAR" xr:uid="{00000000-0004-0000-3601-000000000000}"/>
    <hyperlink ref="C1:D1" location="'Metadato 10.7.4'!A1" display="VER METADATO" xr:uid="{00000000-0004-0000-3601-000001000000}"/>
  </hyperlinks>
  <pageMargins left="0.7" right="0.7" top="0.75" bottom="0.75" header="0.3" footer="0.3"/>
  <pageSetup paperSize="9" orientation="portrait" r:id="rId1"/>
</worksheet>
</file>

<file path=xl/worksheets/sheet3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1-000000000000}">
  <sheetPr codeName="Hoja535">
    <tabColor theme="0" tint="-0.499984740745262"/>
  </sheetPr>
  <dimension ref="B1:F41"/>
  <sheetViews>
    <sheetView showGridLines="0" zoomScaleNormal="100" workbookViewId="0">
      <pane ySplit="1" topLeftCell="A2" activePane="bottomLeft" state="frozen"/>
      <selection pane="bottomLeft" activeCell="F11" sqref="F11"/>
    </sheetView>
  </sheetViews>
  <sheetFormatPr baseColWidth="10" defaultColWidth="11.44140625" defaultRowHeight="17.399999999999999" x14ac:dyDescent="0.45"/>
  <cols>
    <col min="1" max="1" width="11.44140625" style="178"/>
    <col min="2" max="2" width="26.44140625" style="178" customWidth="1"/>
    <col min="3" max="3" width="24" style="178" customWidth="1"/>
    <col min="4" max="4" width="85.77734375" style="178" customWidth="1"/>
    <col min="5" max="5" width="11.44140625" style="178"/>
    <col min="6" max="6" width="7.21875" style="178" customWidth="1"/>
    <col min="7" max="16384" width="11.44140625" style="178"/>
  </cols>
  <sheetData>
    <row r="1" spans="2:6" x14ac:dyDescent="0.45">
      <c r="B1" s="580" t="s">
        <v>337</v>
      </c>
    </row>
    <row r="2" spans="2:6" ht="18" thickBot="1" x14ac:dyDescent="0.5"/>
    <row r="3" spans="2:6" ht="23.25" customHeight="1" thickBot="1" x14ac:dyDescent="0.5">
      <c r="B3" s="3935" t="s">
        <v>370</v>
      </c>
      <c r="C3" s="3935"/>
      <c r="D3" s="3935"/>
      <c r="F3" s="1267" t="s">
        <v>498</v>
      </c>
    </row>
    <row r="4" spans="2:6" x14ac:dyDescent="0.45">
      <c r="B4" s="3142" t="s">
        <v>449</v>
      </c>
      <c r="C4" s="3142"/>
      <c r="D4" s="44" t="s">
        <v>33</v>
      </c>
    </row>
    <row r="5" spans="2:6" ht="30.75" customHeight="1" x14ac:dyDescent="0.45">
      <c r="B5" s="3142" t="s">
        <v>373</v>
      </c>
      <c r="C5" s="3142"/>
      <c r="D5" s="44" t="s">
        <v>116</v>
      </c>
    </row>
    <row r="6" spans="2:6" x14ac:dyDescent="0.45">
      <c r="B6" s="3142" t="s">
        <v>374</v>
      </c>
      <c r="C6" s="3142"/>
      <c r="D6" s="45" t="s">
        <v>4080</v>
      </c>
    </row>
    <row r="7" spans="2:6" x14ac:dyDescent="0.45">
      <c r="B7" s="3143" t="s">
        <v>375</v>
      </c>
      <c r="C7" s="3143"/>
      <c r="D7" s="46" t="s">
        <v>4081</v>
      </c>
    </row>
    <row r="8" spans="2:6" x14ac:dyDescent="0.45">
      <c r="B8" s="3144" t="s">
        <v>2480</v>
      </c>
      <c r="C8" s="3145"/>
      <c r="D8" s="1266"/>
    </row>
    <row r="10" spans="2:6" ht="23.25" customHeight="1" x14ac:dyDescent="0.45">
      <c r="B10" s="3935" t="s">
        <v>376</v>
      </c>
      <c r="C10" s="3935"/>
      <c r="D10" s="3964"/>
    </row>
    <row r="11" spans="2:6" x14ac:dyDescent="0.45">
      <c r="B11" s="3185" t="s">
        <v>377</v>
      </c>
      <c r="C11" s="3965"/>
      <c r="D11" s="1456" t="s">
        <v>493</v>
      </c>
    </row>
    <row r="12" spans="2:6" ht="21" customHeight="1" x14ac:dyDescent="0.45">
      <c r="B12" s="3143" t="s">
        <v>379</v>
      </c>
      <c r="C12" s="3144"/>
      <c r="D12" s="1716" t="s">
        <v>4645</v>
      </c>
    </row>
    <row r="13" spans="2:6" x14ac:dyDescent="0.45">
      <c r="B13" s="3142" t="s">
        <v>380</v>
      </c>
      <c r="C13" s="3185"/>
      <c r="D13" s="1456" t="s">
        <v>4080</v>
      </c>
    </row>
    <row r="14" spans="2:6" x14ac:dyDescent="0.45">
      <c r="B14" s="3142" t="s">
        <v>381</v>
      </c>
      <c r="C14" s="3965"/>
      <c r="D14" s="1456" t="s">
        <v>2400</v>
      </c>
    </row>
    <row r="15" spans="2:6" ht="91.05" customHeight="1" x14ac:dyDescent="0.45">
      <c r="B15" s="3142" t="s">
        <v>382</v>
      </c>
      <c r="C15" s="3185"/>
      <c r="D15" s="604" t="s">
        <v>6287</v>
      </c>
    </row>
    <row r="16" spans="2:6" x14ac:dyDescent="0.45">
      <c r="B16" s="3142" t="s">
        <v>383</v>
      </c>
      <c r="C16" s="3185"/>
      <c r="D16" s="1456" t="s">
        <v>6288</v>
      </c>
    </row>
    <row r="17" spans="2:4" x14ac:dyDescent="0.45">
      <c r="B17" s="3142" t="s">
        <v>384</v>
      </c>
      <c r="C17" s="3185"/>
      <c r="D17" s="1456" t="s">
        <v>380</v>
      </c>
    </row>
    <row r="18" spans="2:4" x14ac:dyDescent="0.45">
      <c r="B18" s="3143" t="s">
        <v>386</v>
      </c>
      <c r="C18" s="3144"/>
      <c r="D18" s="1456"/>
    </row>
    <row r="19" spans="2:4" ht="14.55" customHeight="1" x14ac:dyDescent="0.45">
      <c r="B19" s="3144" t="s">
        <v>387</v>
      </c>
      <c r="C19" s="3966"/>
      <c r="D19" s="1456" t="s">
        <v>4635</v>
      </c>
    </row>
    <row r="20" spans="2:4" x14ac:dyDescent="0.45">
      <c r="B20" s="3142" t="s">
        <v>388</v>
      </c>
      <c r="C20" s="3185"/>
      <c r="D20" s="1456" t="s">
        <v>424</v>
      </c>
    </row>
    <row r="21" spans="2:4" x14ac:dyDescent="0.45">
      <c r="B21" s="3146" t="s">
        <v>390</v>
      </c>
      <c r="C21" s="169" t="s">
        <v>391</v>
      </c>
      <c r="D21" s="1456" t="s">
        <v>4636</v>
      </c>
    </row>
    <row r="22" spans="2:4" x14ac:dyDescent="0.45">
      <c r="B22" s="3147"/>
      <c r="C22" s="582" t="s">
        <v>393</v>
      </c>
      <c r="D22" s="1456"/>
    </row>
    <row r="23" spans="2:4" x14ac:dyDescent="0.45">
      <c r="B23" s="3142" t="s">
        <v>395</v>
      </c>
      <c r="C23" s="3185"/>
      <c r="D23" s="1456" t="s">
        <v>427</v>
      </c>
    </row>
    <row r="24" spans="2:4" x14ac:dyDescent="0.45">
      <c r="B24" s="3142" t="s">
        <v>397</v>
      </c>
      <c r="C24" s="3185"/>
      <c r="D24" s="1456" t="s">
        <v>4637</v>
      </c>
    </row>
    <row r="25" spans="2:4" x14ac:dyDescent="0.45">
      <c r="B25" s="3142" t="s">
        <v>399</v>
      </c>
      <c r="C25" s="3185"/>
      <c r="D25" s="1456" t="s">
        <v>4638</v>
      </c>
    </row>
    <row r="26" spans="2:4" ht="14.55" customHeight="1" x14ac:dyDescent="0.45">
      <c r="B26" s="3143" t="s">
        <v>401</v>
      </c>
      <c r="C26" s="3144"/>
      <c r="D26" s="1456" t="s">
        <v>4637</v>
      </c>
    </row>
    <row r="27" spans="2:4" x14ac:dyDescent="0.45">
      <c r="B27" s="3149" t="s">
        <v>403</v>
      </c>
      <c r="C27" s="3963"/>
      <c r="D27" s="1456"/>
    </row>
    <row r="28" spans="2:4" x14ac:dyDescent="0.45">
      <c r="B28" s="578" t="s">
        <v>404</v>
      </c>
      <c r="C28" s="600"/>
      <c r="D28" s="1456" t="s">
        <v>4638</v>
      </c>
    </row>
    <row r="29" spans="2:4" x14ac:dyDescent="0.45">
      <c r="B29" s="3151" t="s">
        <v>405</v>
      </c>
      <c r="C29" s="3152"/>
      <c r="D29" s="170"/>
    </row>
    <row r="30" spans="2:4" x14ac:dyDescent="0.45">
      <c r="B30" s="62"/>
      <c r="C30" s="62"/>
      <c r="D30" s="63"/>
    </row>
    <row r="31" spans="2:4" ht="23.25" customHeight="1" x14ac:dyDescent="0.45">
      <c r="B31" s="3935" t="s">
        <v>406</v>
      </c>
      <c r="C31" s="3935"/>
      <c r="D31" s="3935"/>
    </row>
    <row r="32" spans="2:4" x14ac:dyDescent="0.45">
      <c r="B32" s="3149" t="s">
        <v>407</v>
      </c>
      <c r="C32" s="3150"/>
      <c r="D32" s="1456" t="s">
        <v>4639</v>
      </c>
    </row>
    <row r="33" spans="2:4" x14ac:dyDescent="0.45">
      <c r="B33" s="3149" t="s">
        <v>409</v>
      </c>
      <c r="C33" s="3150"/>
      <c r="D33" s="1456" t="s">
        <v>4640</v>
      </c>
    </row>
    <row r="34" spans="2:4" x14ac:dyDescent="0.45">
      <c r="B34" s="3149" t="s">
        <v>411</v>
      </c>
      <c r="C34" s="3150"/>
      <c r="D34" s="1456" t="s">
        <v>2222</v>
      </c>
    </row>
    <row r="35" spans="2:4" x14ac:dyDescent="0.45">
      <c r="B35" s="3149" t="s">
        <v>413</v>
      </c>
      <c r="C35" s="3150"/>
      <c r="D35" s="1456" t="s">
        <v>4641</v>
      </c>
    </row>
    <row r="36" spans="2:4" x14ac:dyDescent="0.45">
      <c r="B36" s="3149" t="s">
        <v>415</v>
      </c>
      <c r="C36" s="3150"/>
      <c r="D36" s="1476" t="s">
        <v>4642</v>
      </c>
    </row>
    <row r="37" spans="2:4" x14ac:dyDescent="0.45">
      <c r="B37" s="3149" t="s">
        <v>407</v>
      </c>
      <c r="C37" s="3150"/>
      <c r="D37" s="1456" t="s">
        <v>2221</v>
      </c>
    </row>
    <row r="38" spans="2:4" x14ac:dyDescent="0.45">
      <c r="B38" s="3149" t="s">
        <v>409</v>
      </c>
      <c r="C38" s="3150"/>
      <c r="D38" s="1456" t="s">
        <v>4643</v>
      </c>
    </row>
    <row r="39" spans="2:4" x14ac:dyDescent="0.45">
      <c r="B39" s="3149" t="s">
        <v>411</v>
      </c>
      <c r="C39" s="3150"/>
      <c r="D39" s="1456" t="s">
        <v>2222</v>
      </c>
    </row>
    <row r="40" spans="2:4" x14ac:dyDescent="0.45">
      <c r="B40" s="3149" t="s">
        <v>413</v>
      </c>
      <c r="C40" s="3150"/>
      <c r="D40" s="1456" t="s">
        <v>4641</v>
      </c>
    </row>
    <row r="41" spans="2:4" x14ac:dyDescent="0.45">
      <c r="B41" s="3149" t="s">
        <v>415</v>
      </c>
      <c r="C41" s="3150"/>
      <c r="D41" s="1476" t="s">
        <v>4644</v>
      </c>
    </row>
  </sheetData>
  <mergeCells count="35">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 ref="B37:C37"/>
    <mergeCell ref="B38:C38"/>
    <mergeCell ref="B39:C39"/>
    <mergeCell ref="B40:C40"/>
    <mergeCell ref="B41:C41"/>
  </mergeCells>
  <dataValidations count="6">
    <dataValidation type="list" allowBlank="1" showInputMessage="1" showErrorMessage="1" sqref="D14" xr:uid="{00000000-0002-0000-3701-000000000000}">
      <formula1>Tipo_indicador</formula1>
    </dataValidation>
    <dataValidation type="list" allowBlank="1" showInputMessage="1" showErrorMessage="1" sqref="D7" xr:uid="{00000000-0002-0000-3701-000001000000}">
      <formula1>Nombre_indicador_ODS</formula1>
    </dataValidation>
    <dataValidation type="list" allowBlank="1" showInputMessage="1" showErrorMessage="1" sqref="D6" xr:uid="{00000000-0002-0000-3701-000002000000}">
      <formula1>Numero_indicador</formula1>
    </dataValidation>
    <dataValidation type="list" allowBlank="1" showInputMessage="1" showErrorMessage="1" sqref="D5" xr:uid="{00000000-0002-0000-3701-000003000000}">
      <formula1>Metas_ODS</formula1>
    </dataValidation>
    <dataValidation type="list" allowBlank="1" showInputMessage="1" showErrorMessage="1" sqref="D4" xr:uid="{00000000-0002-0000-3701-000004000000}">
      <formula1>ODS</formula1>
    </dataValidation>
    <dataValidation allowBlank="1" showDropDown="1" showInputMessage="1" showErrorMessage="1" sqref="D13" xr:uid="{00000000-0002-0000-3701-000005000000}"/>
  </dataValidations>
  <hyperlinks>
    <hyperlink ref="B1" location="'10.7.4'!A1" display="REGRESAR" xr:uid="{00000000-0004-0000-3701-000000000000}"/>
    <hyperlink ref="D36" r:id="rId1" xr:uid="{00000000-0004-0000-3701-000001000000}"/>
    <hyperlink ref="D41" r:id="rId2" xr:uid="{00000000-0004-0000-3701-000002000000}"/>
  </hyperlinks>
  <pageMargins left="0.7" right="0.7" top="0.75" bottom="0.75" header="0.3" footer="0.3"/>
</worksheet>
</file>

<file path=xl/worksheets/sheet3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1-000000000000}">
  <sheetPr codeName="Hoja301">
    <tabColor rgb="FF7030A0"/>
  </sheetPr>
  <dimension ref="A1:O26"/>
  <sheetViews>
    <sheetView showGridLines="0" workbookViewId="0">
      <pane ySplit="1" topLeftCell="A2" activePane="bottomLeft" state="frozen"/>
      <selection activeCell="B1" sqref="B1"/>
      <selection pane="bottomLeft"/>
    </sheetView>
  </sheetViews>
  <sheetFormatPr baseColWidth="10" defaultColWidth="11.44140625" defaultRowHeight="18.600000000000001" x14ac:dyDescent="0.45"/>
  <cols>
    <col min="1" max="1" width="15.5546875" style="1260" customWidth="1"/>
    <col min="2" max="2" width="18.109375" style="1260" customWidth="1"/>
    <col min="3" max="3" width="11.77734375" style="1299" customWidth="1"/>
    <col min="4" max="6" width="11.77734375" style="1260" customWidth="1"/>
    <col min="7" max="16384" width="11.44140625" style="1260"/>
  </cols>
  <sheetData>
    <row r="1" spans="1:15" x14ac:dyDescent="0.45">
      <c r="A1" s="576" t="s">
        <v>337</v>
      </c>
      <c r="B1" s="1321"/>
      <c r="C1" s="3119" t="s">
        <v>430</v>
      </c>
      <c r="D1" s="3119"/>
    </row>
    <row r="3" spans="1:15" x14ac:dyDescent="0.45">
      <c r="A3" s="3948" t="s">
        <v>339</v>
      </c>
      <c r="B3" s="3948"/>
      <c r="C3" s="3951" t="s">
        <v>1728</v>
      </c>
      <c r="D3" s="3953"/>
      <c r="E3" s="3953"/>
      <c r="F3" s="3953"/>
      <c r="G3" s="3953"/>
      <c r="H3" s="3953"/>
      <c r="I3" s="3953"/>
      <c r="J3" s="3953"/>
      <c r="K3" s="3953"/>
      <c r="L3" s="3953"/>
      <c r="M3" s="3953"/>
      <c r="N3" s="3953"/>
      <c r="O3" s="3953"/>
    </row>
    <row r="4" spans="1:15" x14ac:dyDescent="0.45">
      <c r="A4" s="3948" t="s">
        <v>340</v>
      </c>
      <c r="B4" s="3948"/>
      <c r="C4" s="3954" t="s">
        <v>117</v>
      </c>
      <c r="D4" s="3967"/>
      <c r="E4" s="3967"/>
      <c r="F4" s="3967"/>
      <c r="G4" s="3967"/>
      <c r="H4" s="3967"/>
      <c r="I4" s="3967"/>
      <c r="J4" s="3967"/>
      <c r="K4" s="3967"/>
      <c r="L4" s="3967"/>
      <c r="M4" s="3967"/>
      <c r="N4" s="3967"/>
      <c r="O4" s="3967"/>
    </row>
    <row r="5" spans="1:15" x14ac:dyDescent="0.45">
      <c r="A5" s="3948" t="s">
        <v>341</v>
      </c>
      <c r="B5" s="3948"/>
      <c r="C5" s="3951" t="s">
        <v>4082</v>
      </c>
      <c r="D5" s="3953"/>
      <c r="E5" s="3953"/>
      <c r="F5" s="3953"/>
      <c r="G5" s="3953"/>
      <c r="H5" s="3953"/>
      <c r="I5" s="3953"/>
      <c r="J5" s="3953"/>
      <c r="K5" s="3953"/>
      <c r="L5" s="3953"/>
      <c r="M5" s="3953"/>
      <c r="N5" s="3953"/>
      <c r="O5" s="3953"/>
    </row>
    <row r="6" spans="1:15" x14ac:dyDescent="0.45">
      <c r="A6" s="3948" t="s">
        <v>417</v>
      </c>
      <c r="B6" s="3948"/>
      <c r="C6" s="3951" t="s">
        <v>454</v>
      </c>
      <c r="D6" s="3953"/>
      <c r="E6" s="3953"/>
      <c r="F6" s="3953"/>
      <c r="G6" s="3953"/>
      <c r="H6" s="3953"/>
      <c r="I6" s="3953"/>
      <c r="J6" s="3953"/>
      <c r="K6" s="3953"/>
      <c r="L6" s="3953"/>
      <c r="M6" s="3953"/>
      <c r="N6" s="3953"/>
      <c r="O6" s="3953"/>
    </row>
    <row r="7" spans="1:15" x14ac:dyDescent="0.45">
      <c r="A7" s="1325"/>
    </row>
    <row r="8" spans="1:15" x14ac:dyDescent="0.45">
      <c r="A8" s="1325"/>
    </row>
    <row r="9" spans="1:15" ht="11.25" customHeight="1" x14ac:dyDescent="0.45">
      <c r="A9" s="1325"/>
      <c r="C9" s="3203" t="s">
        <v>497</v>
      </c>
      <c r="D9" s="3203"/>
      <c r="E9" s="3203"/>
      <c r="F9" s="3203"/>
      <c r="G9" s="3203"/>
      <c r="H9" s="3203"/>
      <c r="I9" s="3203"/>
      <c r="J9" s="3203"/>
      <c r="K9" s="3203"/>
      <c r="L9" s="3203"/>
      <c r="M9" s="3203"/>
      <c r="N9" s="3203"/>
      <c r="O9" s="3203"/>
    </row>
    <row r="10" spans="1:15" ht="11.25" customHeight="1" x14ac:dyDescent="0.45">
      <c r="A10" s="1325"/>
      <c r="C10" s="3203"/>
      <c r="D10" s="3203"/>
      <c r="E10" s="3203"/>
      <c r="F10" s="3203"/>
      <c r="G10" s="3203"/>
      <c r="H10" s="3203"/>
      <c r="I10" s="3203"/>
      <c r="J10" s="3203"/>
      <c r="K10" s="3203"/>
      <c r="L10" s="3203"/>
      <c r="M10" s="3203"/>
      <c r="N10" s="3203"/>
      <c r="O10" s="3203"/>
    </row>
    <row r="11" spans="1:15" x14ac:dyDescent="0.45">
      <c r="A11" s="1325"/>
    </row>
    <row r="12" spans="1:15" x14ac:dyDescent="0.45">
      <c r="A12" s="1325"/>
    </row>
    <row r="13" spans="1:15" x14ac:dyDescent="0.45">
      <c r="A13" s="1325"/>
    </row>
    <row r="14" spans="1:15" x14ac:dyDescent="0.45">
      <c r="A14" s="1325"/>
      <c r="C14" s="3780" t="s">
        <v>2826</v>
      </c>
      <c r="D14" s="3780"/>
      <c r="E14" s="3780"/>
      <c r="F14" s="3780"/>
      <c r="G14" s="3780"/>
      <c r="H14" s="3780"/>
      <c r="I14" s="3780"/>
      <c r="J14" s="3780"/>
      <c r="K14" s="3780"/>
      <c r="L14" s="3780"/>
      <c r="M14" s="3780"/>
    </row>
    <row r="15" spans="1:15" x14ac:dyDescent="0.45">
      <c r="A15" s="1325"/>
      <c r="C15" s="3780"/>
      <c r="D15" s="3780"/>
      <c r="E15" s="3780"/>
      <c r="F15" s="3780"/>
      <c r="G15" s="3780"/>
      <c r="H15" s="3780"/>
      <c r="I15" s="3780"/>
      <c r="J15" s="3780"/>
      <c r="K15" s="3780"/>
      <c r="L15" s="3780"/>
      <c r="M15" s="3780"/>
    </row>
    <row r="16" spans="1:15" x14ac:dyDescent="0.45">
      <c r="A16" s="1325"/>
      <c r="C16" s="3780"/>
      <c r="D16" s="3780"/>
      <c r="E16" s="3780"/>
      <c r="F16" s="3780"/>
      <c r="G16" s="3780"/>
      <c r="H16" s="3780"/>
      <c r="I16" s="3780"/>
      <c r="J16" s="3780"/>
      <c r="K16" s="3780"/>
      <c r="L16" s="3780"/>
      <c r="M16" s="3780"/>
    </row>
    <row r="17" spans="1:15" x14ac:dyDescent="0.45">
      <c r="A17" s="1325"/>
      <c r="C17" s="3780"/>
      <c r="D17" s="3780"/>
      <c r="E17" s="3780"/>
      <c r="F17" s="3780"/>
      <c r="G17" s="3780"/>
      <c r="H17" s="3780"/>
      <c r="I17" s="3780"/>
      <c r="J17" s="3780"/>
      <c r="K17" s="3780"/>
      <c r="L17" s="3780"/>
      <c r="M17" s="3780"/>
    </row>
    <row r="18" spans="1:15" x14ac:dyDescent="0.45">
      <c r="A18" s="1325"/>
      <c r="C18" s="3780"/>
      <c r="D18" s="3780"/>
      <c r="E18" s="3780"/>
      <c r="F18" s="3780"/>
      <c r="G18" s="3780"/>
      <c r="H18" s="3780"/>
      <c r="I18" s="3780"/>
      <c r="J18" s="3780"/>
      <c r="K18" s="3780"/>
      <c r="L18" s="3780"/>
      <c r="M18" s="3780"/>
    </row>
    <row r="19" spans="1:15" x14ac:dyDescent="0.45">
      <c r="A19" s="1325"/>
    </row>
    <row r="20" spans="1:15" x14ac:dyDescent="0.45">
      <c r="A20" s="1325"/>
    </row>
    <row r="21" spans="1:15" x14ac:dyDescent="0.45">
      <c r="A21" s="690"/>
      <c r="B21" s="689"/>
      <c r="C21" s="689"/>
      <c r="D21" s="689"/>
      <c r="E21" s="689"/>
      <c r="F21" s="689"/>
      <c r="G21" s="689"/>
      <c r="H21" s="689"/>
      <c r="I21" s="689"/>
      <c r="J21" s="689"/>
      <c r="K21" s="689"/>
      <c r="L21" s="689"/>
      <c r="M21" s="689"/>
      <c r="N21" s="689"/>
      <c r="O21" s="689"/>
    </row>
    <row r="22" spans="1:15" x14ac:dyDescent="0.45">
      <c r="A22" s="690"/>
      <c r="B22" s="689"/>
      <c r="C22" s="689"/>
      <c r="D22" s="689"/>
      <c r="E22" s="689"/>
      <c r="F22" s="689"/>
      <c r="G22" s="689"/>
      <c r="H22" s="689"/>
      <c r="I22" s="689"/>
      <c r="J22" s="689"/>
      <c r="K22" s="689"/>
      <c r="L22" s="689"/>
      <c r="M22" s="689"/>
      <c r="N22" s="689"/>
      <c r="O22" s="689"/>
    </row>
    <row r="23" spans="1:15" x14ac:dyDescent="0.45">
      <c r="A23" s="690"/>
      <c r="B23" s="689"/>
      <c r="C23" s="689"/>
      <c r="D23" s="689"/>
      <c r="E23" s="689"/>
      <c r="F23" s="689"/>
      <c r="G23" s="689"/>
      <c r="H23" s="689"/>
      <c r="I23" s="689"/>
      <c r="J23" s="689"/>
      <c r="K23" s="689"/>
      <c r="L23" s="689"/>
      <c r="M23" s="689"/>
      <c r="N23" s="689"/>
      <c r="O23" s="689"/>
    </row>
    <row r="24" spans="1:15" x14ac:dyDescent="0.45">
      <c r="A24" s="690"/>
      <c r="B24" s="689"/>
      <c r="C24" s="689"/>
      <c r="D24" s="689"/>
      <c r="E24" s="689"/>
      <c r="F24" s="689"/>
      <c r="G24" s="689"/>
      <c r="H24" s="689"/>
      <c r="I24" s="689"/>
      <c r="J24" s="689"/>
      <c r="K24" s="689"/>
      <c r="L24" s="689"/>
      <c r="M24" s="689"/>
      <c r="N24" s="689"/>
      <c r="O24" s="689"/>
    </row>
    <row r="25" spans="1:15" x14ac:dyDescent="0.45">
      <c r="A25" s="690"/>
      <c r="B25" s="689"/>
      <c r="C25" s="689"/>
      <c r="D25" s="689"/>
      <c r="E25" s="689"/>
      <c r="F25" s="689"/>
      <c r="G25" s="689"/>
      <c r="H25" s="689"/>
      <c r="I25" s="689"/>
      <c r="J25" s="689"/>
      <c r="K25" s="689"/>
      <c r="L25" s="689"/>
      <c r="M25" s="689"/>
      <c r="N25" s="689"/>
      <c r="O25" s="689"/>
    </row>
    <row r="26" spans="1:15" x14ac:dyDescent="0.45">
      <c r="A26" s="3194" t="s">
        <v>6668</v>
      </c>
      <c r="B26" s="3194"/>
      <c r="C26" s="3194"/>
      <c r="D26" s="3194"/>
      <c r="E26" s="3194"/>
      <c r="F26" s="3194"/>
      <c r="G26" s="3194"/>
      <c r="H26" s="3194"/>
      <c r="I26" s="3194"/>
      <c r="J26" s="3194"/>
      <c r="K26" s="3194"/>
      <c r="L26" s="3194"/>
      <c r="M26" s="3194"/>
      <c r="N26" s="3194"/>
      <c r="O26" s="3194"/>
    </row>
  </sheetData>
  <mergeCells count="12">
    <mergeCell ref="A26:O26"/>
    <mergeCell ref="C14:M18"/>
    <mergeCell ref="A6:B6"/>
    <mergeCell ref="C6:O6"/>
    <mergeCell ref="C9:O10"/>
    <mergeCell ref="A5:B5"/>
    <mergeCell ref="C5:O5"/>
    <mergeCell ref="C1:D1"/>
    <mergeCell ref="A3:B3"/>
    <mergeCell ref="C3:O3"/>
    <mergeCell ref="A4:B4"/>
    <mergeCell ref="C4:O4"/>
  </mergeCells>
  <hyperlinks>
    <hyperlink ref="A1" location="'ODS 10.'!A1" display="REGRESAR" xr:uid="{00000000-0004-0000-3801-000000000000}"/>
    <hyperlink ref="C1:D1" location="'Metadato 10.a.1'!A1" display="VER METADATO" xr:uid="{00000000-0004-0000-3801-000001000000}"/>
  </hyperlinks>
  <pageMargins left="0.7" right="0.7" top="0.75" bottom="0.75" header="0.3" footer="0.3"/>
  <pageSetup paperSize="9" orientation="portrait" r:id="rId1"/>
  <drawing r:id="rId2"/>
</worksheet>
</file>

<file path=xl/worksheets/sheet3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1-000000000000}">
  <sheetPr codeName="Hoja302">
    <tabColor theme="0" tint="-0.499984740745262"/>
  </sheetPr>
  <dimension ref="B1:F36"/>
  <sheetViews>
    <sheetView showGridLines="0" zoomScaleNormal="100" workbookViewId="0">
      <pane ySplit="1" topLeftCell="A2" activePane="bottomLeft" state="frozen"/>
      <selection pane="bottomLeft" activeCell="D17" sqref="D17"/>
    </sheetView>
  </sheetViews>
  <sheetFormatPr baseColWidth="10" defaultColWidth="11.44140625" defaultRowHeight="17.399999999999999" x14ac:dyDescent="0.45"/>
  <cols>
    <col min="1" max="1" width="11.44140625" style="178"/>
    <col min="2" max="2" width="26.44140625" style="178" customWidth="1"/>
    <col min="3" max="3" width="24" style="178" customWidth="1"/>
    <col min="4" max="4" width="85.77734375" style="178" customWidth="1"/>
    <col min="5" max="5" width="11.44140625" style="178"/>
    <col min="6" max="6" width="7.21875" style="178" customWidth="1"/>
    <col min="7" max="16384" width="11.44140625" style="178"/>
  </cols>
  <sheetData>
    <row r="1" spans="2:6" x14ac:dyDescent="0.45">
      <c r="B1" s="580" t="s">
        <v>337</v>
      </c>
    </row>
    <row r="2" spans="2:6" ht="18" thickBot="1" x14ac:dyDescent="0.5"/>
    <row r="3" spans="2:6" ht="23.25" customHeight="1" thickBot="1" x14ac:dyDescent="0.5">
      <c r="B3" s="3935" t="s">
        <v>370</v>
      </c>
      <c r="C3" s="3935"/>
      <c r="D3" s="3935"/>
      <c r="F3" s="1267" t="s">
        <v>498</v>
      </c>
    </row>
    <row r="4" spans="2:6" x14ac:dyDescent="0.45">
      <c r="B4" s="3142" t="s">
        <v>449</v>
      </c>
      <c r="C4" s="3142"/>
      <c r="D4" s="44" t="s">
        <v>33</v>
      </c>
    </row>
    <row r="5" spans="2:6" ht="34.799999999999997" x14ac:dyDescent="0.45">
      <c r="B5" s="3142" t="s">
        <v>373</v>
      </c>
      <c r="C5" s="3142"/>
      <c r="D5" s="44" t="s">
        <v>117</v>
      </c>
    </row>
    <row r="6" spans="2:6" x14ac:dyDescent="0.45">
      <c r="B6" s="3142" t="s">
        <v>374</v>
      </c>
      <c r="C6" s="3142"/>
      <c r="D6" s="45" t="s">
        <v>176</v>
      </c>
    </row>
    <row r="7" spans="2:6" ht="34.799999999999997" x14ac:dyDescent="0.45">
      <c r="B7" s="3143" t="s">
        <v>375</v>
      </c>
      <c r="C7" s="3143"/>
      <c r="D7" s="46" t="s">
        <v>4082</v>
      </c>
    </row>
    <row r="8" spans="2:6" x14ac:dyDescent="0.45">
      <c r="B8" s="3144" t="s">
        <v>2480</v>
      </c>
      <c r="C8" s="3145"/>
      <c r="D8" s="1266" t="s">
        <v>2609</v>
      </c>
    </row>
    <row r="10" spans="2:6" ht="23.25" customHeight="1" x14ac:dyDescent="0.45">
      <c r="B10" s="3935" t="s">
        <v>376</v>
      </c>
      <c r="C10" s="3935"/>
      <c r="D10" s="3935"/>
    </row>
    <row r="11" spans="2:6" x14ac:dyDescent="0.45">
      <c r="B11" s="3185" t="s">
        <v>377</v>
      </c>
      <c r="C11" s="3156"/>
      <c r="D11" s="44"/>
    </row>
    <row r="12" spans="2:6" ht="15" customHeight="1" x14ac:dyDescent="0.45">
      <c r="B12" s="3143" t="s">
        <v>379</v>
      </c>
      <c r="C12" s="3143"/>
      <c r="D12" s="661"/>
    </row>
    <row r="13" spans="2:6" x14ac:dyDescent="0.45">
      <c r="B13" s="3142" t="s">
        <v>380</v>
      </c>
      <c r="C13" s="3142"/>
      <c r="D13" s="603"/>
    </row>
    <row r="14" spans="2:6" x14ac:dyDescent="0.45">
      <c r="B14" s="3142" t="s">
        <v>381</v>
      </c>
      <c r="C14" s="3156"/>
      <c r="D14" s="603"/>
    </row>
    <row r="15" spans="2:6" x14ac:dyDescent="0.45">
      <c r="B15" s="3142" t="s">
        <v>382</v>
      </c>
      <c r="C15" s="3142"/>
      <c r="D15" s="44"/>
    </row>
    <row r="16" spans="2:6" x14ac:dyDescent="0.45">
      <c r="B16" s="3142" t="s">
        <v>383</v>
      </c>
      <c r="C16" s="3142"/>
      <c r="D16" s="44"/>
    </row>
    <row r="17" spans="2:4" x14ac:dyDescent="0.45">
      <c r="B17" s="3142" t="s">
        <v>384</v>
      </c>
      <c r="C17" s="3142"/>
      <c r="D17" s="57"/>
    </row>
    <row r="18" spans="2:4" x14ac:dyDescent="0.45">
      <c r="B18" s="3143" t="s">
        <v>386</v>
      </c>
      <c r="C18" s="3143"/>
      <c r="D18" s="44"/>
    </row>
    <row r="19" spans="2:4" ht="15" customHeight="1" x14ac:dyDescent="0.45">
      <c r="B19" s="3144" t="s">
        <v>387</v>
      </c>
      <c r="C19" s="3145"/>
      <c r="D19" s="57"/>
    </row>
    <row r="20" spans="2:4" x14ac:dyDescent="0.45">
      <c r="B20" s="3142" t="s">
        <v>388</v>
      </c>
      <c r="C20" s="3142"/>
      <c r="D20" s="44"/>
    </row>
    <row r="21" spans="2:4" x14ac:dyDescent="0.45">
      <c r="B21" s="3146" t="s">
        <v>390</v>
      </c>
      <c r="C21" s="54" t="s">
        <v>391</v>
      </c>
      <c r="D21" s="44"/>
    </row>
    <row r="22" spans="2:4" x14ac:dyDescent="0.45">
      <c r="B22" s="3147"/>
      <c r="C22" s="577" t="s">
        <v>393</v>
      </c>
      <c r="D22" s="57"/>
    </row>
    <row r="23" spans="2:4" x14ac:dyDescent="0.45">
      <c r="B23" s="3142" t="s">
        <v>395</v>
      </c>
      <c r="C23" s="3142"/>
      <c r="D23" s="44"/>
    </row>
    <row r="24" spans="2:4" x14ac:dyDescent="0.45">
      <c r="B24" s="3142" t="s">
        <v>397</v>
      </c>
      <c r="C24" s="3142"/>
      <c r="D24" s="146" t="s">
        <v>589</v>
      </c>
    </row>
    <row r="25" spans="2:4" x14ac:dyDescent="0.45">
      <c r="B25" s="3142" t="s">
        <v>399</v>
      </c>
      <c r="C25" s="3142"/>
      <c r="D25" s="57"/>
    </row>
    <row r="26" spans="2:4" ht="15" customHeight="1" x14ac:dyDescent="0.45">
      <c r="B26" s="3143" t="s">
        <v>401</v>
      </c>
      <c r="C26" s="3143"/>
      <c r="D26" s="44"/>
    </row>
    <row r="27" spans="2:4" x14ac:dyDescent="0.45">
      <c r="B27" s="3149" t="s">
        <v>403</v>
      </c>
      <c r="C27" s="3150"/>
      <c r="D27" s="44"/>
    </row>
    <row r="28" spans="2:4" x14ac:dyDescent="0.45">
      <c r="B28" s="578" t="s">
        <v>404</v>
      </c>
      <c r="C28" s="579"/>
      <c r="D28" s="44"/>
    </row>
    <row r="29" spans="2:4" x14ac:dyDescent="0.45">
      <c r="B29" s="3151" t="s">
        <v>405</v>
      </c>
      <c r="C29" s="3152"/>
      <c r="D29" s="61"/>
    </row>
    <row r="30" spans="2:4" x14ac:dyDescent="0.45">
      <c r="B30" s="62"/>
      <c r="C30" s="62"/>
      <c r="D30" s="63"/>
    </row>
    <row r="31" spans="2:4" ht="23.25" customHeight="1" x14ac:dyDescent="0.45">
      <c r="B31" s="3935" t="s">
        <v>406</v>
      </c>
      <c r="C31" s="3935"/>
      <c r="D31" s="3935"/>
    </row>
    <row r="32" spans="2:4" x14ac:dyDescent="0.45">
      <c r="B32" s="3149" t="s">
        <v>407</v>
      </c>
      <c r="C32" s="3150"/>
      <c r="D32" s="57"/>
    </row>
    <row r="33" spans="2:4" x14ac:dyDescent="0.45">
      <c r="B33" s="3149" t="s">
        <v>409</v>
      </c>
      <c r="C33" s="3150"/>
      <c r="D33" s="57"/>
    </row>
    <row r="34" spans="2:4" x14ac:dyDescent="0.45">
      <c r="B34" s="3149" t="s">
        <v>411</v>
      </c>
      <c r="C34" s="3150"/>
      <c r="D34" s="83"/>
    </row>
    <row r="35" spans="2:4" x14ac:dyDescent="0.45">
      <c r="B35" s="3149" t="s">
        <v>413</v>
      </c>
      <c r="C35" s="3150"/>
      <c r="D35" s="157"/>
    </row>
    <row r="36" spans="2:4" x14ac:dyDescent="0.45">
      <c r="B36" s="3149" t="s">
        <v>415</v>
      </c>
      <c r="C36" s="3150"/>
      <c r="D36" s="57"/>
    </row>
  </sheetData>
  <mergeCells count="30">
    <mergeCell ref="B16:C16"/>
    <mergeCell ref="B3:D3"/>
    <mergeCell ref="B4:C4"/>
    <mergeCell ref="B5:C5"/>
    <mergeCell ref="B6:C6"/>
    <mergeCell ref="B7:C7"/>
    <mergeCell ref="B10:D10"/>
    <mergeCell ref="B11:C11"/>
    <mergeCell ref="B12:C12"/>
    <mergeCell ref="B13:C13"/>
    <mergeCell ref="B14:C14"/>
    <mergeCell ref="B15:C15"/>
    <mergeCell ref="B8:C8"/>
    <mergeCell ref="B31:D31"/>
    <mergeCell ref="B17:C17"/>
    <mergeCell ref="B18:C18"/>
    <mergeCell ref="B19:C19"/>
    <mergeCell ref="B20:C20"/>
    <mergeCell ref="B21:B22"/>
    <mergeCell ref="B23:C23"/>
    <mergeCell ref="B24:C24"/>
    <mergeCell ref="B25:C25"/>
    <mergeCell ref="B26:C26"/>
    <mergeCell ref="B27:C27"/>
    <mergeCell ref="B29:C29"/>
    <mergeCell ref="B32:C32"/>
    <mergeCell ref="B33:C33"/>
    <mergeCell ref="B34:C34"/>
    <mergeCell ref="B35:C35"/>
    <mergeCell ref="B36:C36"/>
  </mergeCells>
  <dataValidations count="7">
    <dataValidation type="list" allowBlank="1" showInputMessage="1" showErrorMessage="1" sqref="D25" xr:uid="{00000000-0002-0000-3901-000000000000}">
      <formula1>Tipo_operación</formula1>
    </dataValidation>
    <dataValidation type="list" allowBlank="1" showInputMessage="1" showErrorMessage="1" sqref="D14" xr:uid="{00000000-0002-0000-3901-000001000000}">
      <formula1>Tipo_indicador</formula1>
    </dataValidation>
    <dataValidation type="list" allowBlank="1" showInputMessage="1" showErrorMessage="1" sqref="D7" xr:uid="{00000000-0002-0000-3901-000002000000}">
      <formula1>Nombre_indicador_ODS</formula1>
    </dataValidation>
    <dataValidation type="list" allowBlank="1" showInputMessage="1" showErrorMessage="1" sqref="D6" xr:uid="{00000000-0002-0000-3901-000003000000}">
      <formula1>Numero_indicador</formula1>
    </dataValidation>
    <dataValidation type="list" allowBlank="1" showInputMessage="1" showErrorMessage="1" sqref="D5" xr:uid="{00000000-0002-0000-3901-000004000000}">
      <formula1>Metas_ODS</formula1>
    </dataValidation>
    <dataValidation type="list" allowBlank="1" showInputMessage="1" showErrorMessage="1" sqref="D4" xr:uid="{00000000-0002-0000-3901-000005000000}">
      <formula1>ODS</formula1>
    </dataValidation>
    <dataValidation allowBlank="1" showDropDown="1" showInputMessage="1" showErrorMessage="1" sqref="D13" xr:uid="{00000000-0002-0000-3901-000006000000}"/>
  </dataValidations>
  <hyperlinks>
    <hyperlink ref="B1" location="'10.a.1'!A1" display="REGRESAR" xr:uid="{00000000-0004-0000-3901-000000000000}"/>
    <hyperlink ref="D8" r:id="rId1" xr:uid="{00000000-0004-0000-3901-000001000000}"/>
  </hyperlinks>
  <pageMargins left="0.7" right="0.7" top="0.75" bottom="0.75" header="0.3" footer="0.3"/>
</worksheet>
</file>

<file path=xl/worksheets/sheet3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1-000000000000}">
  <sheetPr codeName="Hoja303">
    <tabColor rgb="FF7030A0"/>
  </sheetPr>
  <dimension ref="A1:O26"/>
  <sheetViews>
    <sheetView showGridLines="0" workbookViewId="0">
      <pane ySplit="1" topLeftCell="A2" activePane="bottomLeft" state="frozen"/>
      <selection activeCell="B1" sqref="B1"/>
      <selection pane="bottomLeft"/>
    </sheetView>
  </sheetViews>
  <sheetFormatPr baseColWidth="10" defaultColWidth="11.44140625" defaultRowHeight="18.600000000000001" x14ac:dyDescent="0.45"/>
  <cols>
    <col min="1" max="1" width="15.21875" style="1260" customWidth="1"/>
    <col min="2" max="2" width="18.6640625" style="1260" customWidth="1"/>
    <col min="3" max="3" width="12.21875" style="1299" customWidth="1"/>
    <col min="4" max="7" width="12.21875" style="1260" customWidth="1"/>
    <col min="8" max="14" width="11.44140625" style="1260"/>
    <col min="15" max="15" width="16.109375" style="1260" customWidth="1"/>
    <col min="16" max="16384" width="11.44140625" style="1260"/>
  </cols>
  <sheetData>
    <row r="1" spans="1:15" x14ac:dyDescent="0.45">
      <c r="A1" s="576" t="s">
        <v>337</v>
      </c>
      <c r="B1" s="1321"/>
      <c r="C1" s="3119" t="s">
        <v>430</v>
      </c>
      <c r="D1" s="3119"/>
    </row>
    <row r="3" spans="1:15" x14ac:dyDescent="0.45">
      <c r="A3" s="3948" t="s">
        <v>339</v>
      </c>
      <c r="B3" s="3948"/>
      <c r="C3" s="3951" t="s">
        <v>1728</v>
      </c>
      <c r="D3" s="3953"/>
      <c r="E3" s="3953"/>
      <c r="F3" s="3953"/>
      <c r="G3" s="3953"/>
      <c r="H3" s="3953"/>
      <c r="I3" s="3953"/>
      <c r="J3" s="3953"/>
      <c r="K3" s="3953"/>
      <c r="L3" s="3953"/>
      <c r="M3" s="3953"/>
      <c r="N3" s="3953"/>
      <c r="O3" s="3953"/>
    </row>
    <row r="4" spans="1:15" x14ac:dyDescent="0.45">
      <c r="A4" s="3948" t="s">
        <v>340</v>
      </c>
      <c r="B4" s="3948"/>
      <c r="C4" s="3954" t="s">
        <v>118</v>
      </c>
      <c r="D4" s="3967"/>
      <c r="E4" s="3967"/>
      <c r="F4" s="3967"/>
      <c r="G4" s="3967"/>
      <c r="H4" s="3967"/>
      <c r="I4" s="3967"/>
      <c r="J4" s="3967"/>
      <c r="K4" s="3967"/>
      <c r="L4" s="3967"/>
      <c r="M4" s="3967"/>
      <c r="N4" s="3967"/>
      <c r="O4" s="3967"/>
    </row>
    <row r="5" spans="1:15" x14ac:dyDescent="0.45">
      <c r="A5" s="3948" t="s">
        <v>341</v>
      </c>
      <c r="B5" s="3948"/>
      <c r="C5" s="3951" t="s">
        <v>4083</v>
      </c>
      <c r="D5" s="3953"/>
      <c r="E5" s="3953"/>
      <c r="F5" s="3953"/>
      <c r="G5" s="3953"/>
      <c r="H5" s="3953"/>
      <c r="I5" s="3953"/>
      <c r="J5" s="3953"/>
      <c r="K5" s="3953"/>
      <c r="L5" s="3953"/>
      <c r="M5" s="3953"/>
      <c r="N5" s="3953"/>
      <c r="O5" s="3953"/>
    </row>
    <row r="6" spans="1:15" x14ac:dyDescent="0.45">
      <c r="A6" s="3948" t="s">
        <v>417</v>
      </c>
      <c r="B6" s="3948"/>
      <c r="C6" s="3951" t="s">
        <v>454</v>
      </c>
      <c r="D6" s="3953"/>
      <c r="E6" s="3953"/>
      <c r="F6" s="3953"/>
      <c r="G6" s="3953"/>
      <c r="H6" s="3953"/>
      <c r="I6" s="3953"/>
      <c r="J6" s="3953"/>
      <c r="K6" s="3953"/>
      <c r="L6" s="3953"/>
      <c r="M6" s="3953"/>
      <c r="N6" s="3953"/>
      <c r="O6" s="3953"/>
    </row>
    <row r="7" spans="1:15" x14ac:dyDescent="0.45">
      <c r="A7" s="1325"/>
    </row>
    <row r="8" spans="1:15" x14ac:dyDescent="0.45">
      <c r="A8" s="1325"/>
    </row>
    <row r="9" spans="1:15" ht="11.25" customHeight="1" x14ac:dyDescent="0.45">
      <c r="A9" s="1325"/>
      <c r="C9" s="3203" t="s">
        <v>497</v>
      </c>
      <c r="D9" s="3203"/>
      <c r="E9" s="3203"/>
      <c r="F9" s="3203"/>
      <c r="G9" s="3203"/>
      <c r="H9" s="3203"/>
      <c r="I9" s="3203"/>
      <c r="J9" s="3203"/>
      <c r="K9" s="3203"/>
      <c r="L9" s="3203"/>
      <c r="M9" s="3203"/>
      <c r="N9" s="3203"/>
      <c r="O9" s="3203"/>
    </row>
    <row r="10" spans="1:15" ht="11.25" customHeight="1" x14ac:dyDescent="0.45">
      <c r="A10" s="1325"/>
      <c r="C10" s="3203"/>
      <c r="D10" s="3203"/>
      <c r="E10" s="3203"/>
      <c r="F10" s="3203"/>
      <c r="G10" s="3203"/>
      <c r="H10" s="3203"/>
      <c r="I10" s="3203"/>
      <c r="J10" s="3203"/>
      <c r="K10" s="3203"/>
      <c r="L10" s="3203"/>
      <c r="M10" s="3203"/>
      <c r="N10" s="3203"/>
      <c r="O10" s="3203"/>
    </row>
    <row r="11" spans="1:15" x14ac:dyDescent="0.45">
      <c r="A11" s="1325"/>
    </row>
    <row r="12" spans="1:15" x14ac:dyDescent="0.45">
      <c r="A12" s="1325"/>
    </row>
    <row r="13" spans="1:15" x14ac:dyDescent="0.45">
      <c r="C13" s="3780" t="s">
        <v>3443</v>
      </c>
      <c r="D13" s="3780"/>
      <c r="E13" s="3780"/>
      <c r="F13" s="3780"/>
      <c r="G13" s="3780"/>
      <c r="H13" s="3780"/>
      <c r="I13" s="3780"/>
      <c r="J13" s="3780"/>
      <c r="K13" s="3780"/>
      <c r="L13" s="3780"/>
      <c r="M13" s="3780"/>
      <c r="N13" s="3780"/>
    </row>
    <row r="14" spans="1:15" x14ac:dyDescent="0.45">
      <c r="C14" s="3780"/>
      <c r="D14" s="3780"/>
      <c r="E14" s="3780"/>
      <c r="F14" s="3780"/>
      <c r="G14" s="3780"/>
      <c r="H14" s="3780"/>
      <c r="I14" s="3780"/>
      <c r="J14" s="3780"/>
      <c r="K14" s="3780"/>
      <c r="L14" s="3780"/>
      <c r="M14" s="3780"/>
      <c r="N14" s="3780"/>
    </row>
    <row r="15" spans="1:15" x14ac:dyDescent="0.45">
      <c r="C15" s="3780"/>
      <c r="D15" s="3780"/>
      <c r="E15" s="3780"/>
      <c r="F15" s="3780"/>
      <c r="G15" s="3780"/>
      <c r="H15" s="3780"/>
      <c r="I15" s="3780"/>
      <c r="J15" s="3780"/>
      <c r="K15" s="3780"/>
      <c r="L15" s="3780"/>
      <c r="M15" s="3780"/>
      <c r="N15" s="3780"/>
    </row>
    <row r="16" spans="1:15" x14ac:dyDescent="0.45">
      <c r="C16" s="3780"/>
      <c r="D16" s="3780"/>
      <c r="E16" s="3780"/>
      <c r="F16" s="3780"/>
      <c r="G16" s="3780"/>
      <c r="H16" s="3780"/>
      <c r="I16" s="3780"/>
      <c r="J16" s="3780"/>
      <c r="K16" s="3780"/>
      <c r="L16" s="3780"/>
      <c r="M16" s="3780"/>
      <c r="N16" s="3780"/>
    </row>
    <row r="17" spans="1:15" x14ac:dyDescent="0.45">
      <c r="C17" s="3780"/>
      <c r="D17" s="3780"/>
      <c r="E17" s="3780"/>
      <c r="F17" s="3780"/>
      <c r="G17" s="3780"/>
      <c r="H17" s="3780"/>
      <c r="I17" s="3780"/>
      <c r="J17" s="3780"/>
      <c r="K17" s="3780"/>
      <c r="L17" s="3780"/>
      <c r="M17" s="3780"/>
      <c r="N17" s="3780"/>
    </row>
    <row r="18" spans="1:15" x14ac:dyDescent="0.45">
      <c r="C18" s="3780"/>
      <c r="D18" s="3780"/>
      <c r="E18" s="3780"/>
      <c r="F18" s="3780"/>
      <c r="G18" s="3780"/>
      <c r="H18" s="3780"/>
      <c r="I18" s="3780"/>
      <c r="J18" s="3780"/>
      <c r="K18" s="3780"/>
      <c r="L18" s="3780"/>
      <c r="M18" s="3780"/>
      <c r="N18" s="3780"/>
    </row>
    <row r="19" spans="1:15" x14ac:dyDescent="0.45">
      <c r="C19" s="3780"/>
      <c r="D19" s="3780"/>
      <c r="E19" s="3780"/>
      <c r="F19" s="3780"/>
      <c r="G19" s="3780"/>
      <c r="H19" s="3780"/>
      <c r="I19" s="3780"/>
      <c r="J19" s="3780"/>
      <c r="K19" s="3780"/>
      <c r="L19" s="3780"/>
      <c r="M19" s="3780"/>
      <c r="N19" s="3780"/>
    </row>
    <row r="21" spans="1:15" x14ac:dyDescent="0.45">
      <c r="A21" s="690"/>
      <c r="B21" s="689"/>
      <c r="C21" s="689"/>
      <c r="D21" s="689"/>
      <c r="E21" s="689"/>
      <c r="F21" s="689"/>
      <c r="G21" s="689"/>
      <c r="H21" s="689"/>
      <c r="I21" s="689"/>
      <c r="J21" s="689"/>
      <c r="K21" s="689"/>
      <c r="L21" s="689"/>
      <c r="M21" s="689"/>
      <c r="N21" s="689"/>
      <c r="O21" s="689"/>
    </row>
    <row r="22" spans="1:15" x14ac:dyDescent="0.45">
      <c r="A22" s="690"/>
      <c r="B22" s="689"/>
      <c r="C22" s="689"/>
      <c r="D22" s="689"/>
      <c r="E22" s="689"/>
      <c r="F22" s="689"/>
      <c r="G22" s="689"/>
      <c r="H22" s="689"/>
      <c r="I22" s="689"/>
      <c r="J22" s="689"/>
      <c r="K22" s="689"/>
      <c r="L22" s="689"/>
      <c r="M22" s="689"/>
      <c r="N22" s="689"/>
      <c r="O22" s="689"/>
    </row>
    <row r="23" spans="1:15" x14ac:dyDescent="0.45">
      <c r="A23" s="690"/>
      <c r="B23" s="689"/>
      <c r="C23" s="689"/>
      <c r="D23" s="689"/>
      <c r="E23" s="689"/>
      <c r="F23" s="689"/>
      <c r="G23" s="689"/>
      <c r="H23" s="689"/>
      <c r="I23" s="689"/>
      <c r="J23" s="689"/>
      <c r="K23" s="689"/>
      <c r="L23" s="689"/>
      <c r="M23" s="689"/>
      <c r="N23" s="689"/>
      <c r="O23" s="689"/>
    </row>
    <row r="24" spans="1:15" x14ac:dyDescent="0.45">
      <c r="A24" s="690"/>
      <c r="B24" s="689"/>
      <c r="C24" s="689"/>
      <c r="D24" s="689"/>
      <c r="E24" s="689"/>
      <c r="F24" s="689"/>
      <c r="G24" s="689"/>
      <c r="H24" s="689"/>
      <c r="I24" s="689"/>
      <c r="J24" s="689"/>
      <c r="K24" s="689"/>
      <c r="L24" s="689"/>
      <c r="M24" s="689"/>
      <c r="N24" s="689"/>
      <c r="O24" s="689"/>
    </row>
    <row r="25" spans="1:15" x14ac:dyDescent="0.45">
      <c r="A25" s="690"/>
      <c r="B25" s="689"/>
      <c r="C25" s="689"/>
      <c r="D25" s="689"/>
      <c r="E25" s="689"/>
      <c r="F25" s="689"/>
      <c r="G25" s="689"/>
      <c r="H25" s="689"/>
      <c r="I25" s="689"/>
      <c r="J25" s="689"/>
      <c r="K25" s="689"/>
      <c r="L25" s="689"/>
      <c r="M25" s="689"/>
      <c r="N25" s="689"/>
      <c r="O25" s="689"/>
    </row>
    <row r="26" spans="1:15" x14ac:dyDescent="0.45">
      <c r="A26" s="3194" t="s">
        <v>6668</v>
      </c>
      <c r="B26" s="3194"/>
      <c r="C26" s="3194"/>
      <c r="D26" s="3194"/>
      <c r="E26" s="3194"/>
      <c r="F26" s="3194"/>
      <c r="G26" s="3194"/>
      <c r="H26" s="3194"/>
      <c r="I26" s="3194"/>
      <c r="J26" s="3194"/>
      <c r="K26" s="3194"/>
      <c r="L26" s="3194"/>
      <c r="M26" s="3194"/>
      <c r="N26" s="3194"/>
      <c r="O26" s="3194"/>
    </row>
  </sheetData>
  <mergeCells count="12">
    <mergeCell ref="A26:O26"/>
    <mergeCell ref="C13:N19"/>
    <mergeCell ref="A6:B6"/>
    <mergeCell ref="C6:O6"/>
    <mergeCell ref="C9:O10"/>
    <mergeCell ref="A5:B5"/>
    <mergeCell ref="C5:O5"/>
    <mergeCell ref="C1:D1"/>
    <mergeCell ref="A3:B3"/>
    <mergeCell ref="C3:O3"/>
    <mergeCell ref="A4:B4"/>
    <mergeCell ref="C4:O4"/>
  </mergeCells>
  <hyperlinks>
    <hyperlink ref="A1" location="'ODS 10.'!A1" display="REGRESAR" xr:uid="{00000000-0004-0000-3A01-000000000000}"/>
    <hyperlink ref="C1:D1" location="'Metadato 10.b.1'!A1" display="VER METADATO" xr:uid="{00000000-0004-0000-3A01-000001000000}"/>
  </hyperlinks>
  <pageMargins left="0.7" right="0.7" top="0.75" bottom="0.75" header="0.3" footer="0.3"/>
  <drawing r:id="rId1"/>
</worksheet>
</file>

<file path=xl/worksheets/sheet3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1-000000000000}">
  <sheetPr codeName="Hoja304">
    <tabColor theme="0" tint="-0.499984740745262"/>
  </sheetPr>
  <dimension ref="B1:F36"/>
  <sheetViews>
    <sheetView showGridLines="0" zoomScaleNormal="100" workbookViewId="0">
      <pane ySplit="1" topLeftCell="A2" activePane="bottomLeft" state="frozen"/>
      <selection pane="bottomLeft" activeCell="G10" sqref="G10"/>
    </sheetView>
  </sheetViews>
  <sheetFormatPr baseColWidth="10" defaultColWidth="11.44140625" defaultRowHeight="17.399999999999999" x14ac:dyDescent="0.45"/>
  <cols>
    <col min="1" max="1" width="11.44140625" style="178"/>
    <col min="2" max="2" width="26.44140625" style="178" customWidth="1"/>
    <col min="3" max="3" width="24" style="178" customWidth="1"/>
    <col min="4" max="4" width="85.77734375" style="178" customWidth="1"/>
    <col min="5" max="5" width="11.44140625" style="178"/>
    <col min="6" max="6" width="7.21875" style="178" customWidth="1"/>
    <col min="7" max="16384" width="11.44140625" style="178"/>
  </cols>
  <sheetData>
    <row r="1" spans="2:6" x14ac:dyDescent="0.45">
      <c r="B1" s="580" t="s">
        <v>337</v>
      </c>
    </row>
    <row r="2" spans="2:6" ht="18" thickBot="1" x14ac:dyDescent="0.5"/>
    <row r="3" spans="2:6" ht="23.25" customHeight="1" thickBot="1" x14ac:dyDescent="0.5">
      <c r="B3" s="3935" t="s">
        <v>370</v>
      </c>
      <c r="C3" s="3935"/>
      <c r="D3" s="3935"/>
      <c r="F3" s="1267" t="s">
        <v>498</v>
      </c>
    </row>
    <row r="4" spans="2:6" x14ac:dyDescent="0.45">
      <c r="B4" s="3142" t="s">
        <v>449</v>
      </c>
      <c r="C4" s="3142"/>
      <c r="D4" s="44" t="s">
        <v>33</v>
      </c>
    </row>
    <row r="5" spans="2:6" ht="52.2" x14ac:dyDescent="0.45">
      <c r="B5" s="3142" t="s">
        <v>373</v>
      </c>
      <c r="C5" s="3142"/>
      <c r="D5" s="44" t="s">
        <v>118</v>
      </c>
    </row>
    <row r="6" spans="2:6" ht="22.5" customHeight="1" x14ac:dyDescent="0.45">
      <c r="B6" s="3142" t="s">
        <v>374</v>
      </c>
      <c r="C6" s="3142"/>
      <c r="D6" s="45" t="s">
        <v>178</v>
      </c>
    </row>
    <row r="7" spans="2:6" ht="52.2" x14ac:dyDescent="0.45">
      <c r="B7" s="3143" t="s">
        <v>375</v>
      </c>
      <c r="C7" s="3143"/>
      <c r="D7" s="46" t="s">
        <v>4083</v>
      </c>
    </row>
    <row r="8" spans="2:6" x14ac:dyDescent="0.45">
      <c r="B8" s="3143" t="s">
        <v>2480</v>
      </c>
      <c r="C8" s="3143"/>
      <c r="D8" s="1266" t="s">
        <v>2610</v>
      </c>
    </row>
    <row r="10" spans="2:6" ht="23.25" customHeight="1" x14ac:dyDescent="0.45">
      <c r="B10" s="3935" t="s">
        <v>376</v>
      </c>
      <c r="C10" s="3935"/>
      <c r="D10" s="3935"/>
    </row>
    <row r="11" spans="2:6" x14ac:dyDescent="0.45">
      <c r="B11" s="3185" t="s">
        <v>377</v>
      </c>
      <c r="C11" s="3156"/>
      <c r="D11" s="44"/>
    </row>
    <row r="12" spans="2:6" x14ac:dyDescent="0.45">
      <c r="B12" s="3143" t="s">
        <v>379</v>
      </c>
      <c r="C12" s="3143"/>
      <c r="D12" s="661"/>
    </row>
    <row r="13" spans="2:6" x14ac:dyDescent="0.45">
      <c r="B13" s="3142" t="s">
        <v>380</v>
      </c>
      <c r="C13" s="3142"/>
      <c r="D13" s="603"/>
    </row>
    <row r="14" spans="2:6" x14ac:dyDescent="0.45">
      <c r="B14" s="3142" t="s">
        <v>381</v>
      </c>
      <c r="C14" s="3156"/>
      <c r="D14" s="603"/>
    </row>
    <row r="15" spans="2:6" x14ac:dyDescent="0.45">
      <c r="B15" s="3142" t="s">
        <v>382</v>
      </c>
      <c r="C15" s="3142"/>
      <c r="D15" s="44"/>
    </row>
    <row r="16" spans="2:6" x14ac:dyDescent="0.45">
      <c r="B16" s="3142" t="s">
        <v>383</v>
      </c>
      <c r="C16" s="3142"/>
      <c r="D16" s="44"/>
    </row>
    <row r="17" spans="2:4" x14ac:dyDescent="0.45">
      <c r="B17" s="3142" t="s">
        <v>384</v>
      </c>
      <c r="C17" s="3142"/>
      <c r="D17" s="57"/>
    </row>
    <row r="18" spans="2:4" x14ac:dyDescent="0.45">
      <c r="B18" s="3143" t="s">
        <v>386</v>
      </c>
      <c r="C18" s="3143"/>
      <c r="D18" s="44"/>
    </row>
    <row r="19" spans="2:4" x14ac:dyDescent="0.45">
      <c r="B19" s="3144" t="s">
        <v>387</v>
      </c>
      <c r="C19" s="3145"/>
      <c r="D19" s="57"/>
    </row>
    <row r="20" spans="2:4" x14ac:dyDescent="0.45">
      <c r="B20" s="3142" t="s">
        <v>388</v>
      </c>
      <c r="C20" s="3142"/>
      <c r="D20" s="44"/>
    </row>
    <row r="21" spans="2:4" x14ac:dyDescent="0.45">
      <c r="B21" s="3146" t="s">
        <v>390</v>
      </c>
      <c r="C21" s="54" t="s">
        <v>391</v>
      </c>
      <c r="D21" s="44"/>
    </row>
    <row r="22" spans="2:4" x14ac:dyDescent="0.45">
      <c r="B22" s="3147"/>
      <c r="C22" s="577" t="s">
        <v>393</v>
      </c>
      <c r="D22" s="57"/>
    </row>
    <row r="23" spans="2:4" x14ac:dyDescent="0.45">
      <c r="B23" s="3142" t="s">
        <v>395</v>
      </c>
      <c r="C23" s="3142"/>
      <c r="D23" s="44"/>
    </row>
    <row r="24" spans="2:4" x14ac:dyDescent="0.45">
      <c r="B24" s="3142" t="s">
        <v>397</v>
      </c>
      <c r="C24" s="3142"/>
      <c r="D24" s="146" t="s">
        <v>499</v>
      </c>
    </row>
    <row r="25" spans="2:4" x14ac:dyDescent="0.45">
      <c r="B25" s="3142" t="s">
        <v>399</v>
      </c>
      <c r="C25" s="3142"/>
      <c r="D25" s="57"/>
    </row>
    <row r="26" spans="2:4" x14ac:dyDescent="0.45">
      <c r="B26" s="3143" t="s">
        <v>401</v>
      </c>
      <c r="C26" s="3143"/>
      <c r="D26" s="44"/>
    </row>
    <row r="27" spans="2:4" x14ac:dyDescent="0.45">
      <c r="B27" s="3149" t="s">
        <v>403</v>
      </c>
      <c r="C27" s="3150"/>
      <c r="D27" s="44"/>
    </row>
    <row r="28" spans="2:4" x14ac:dyDescent="0.45">
      <c r="B28" s="578" t="s">
        <v>404</v>
      </c>
      <c r="C28" s="579"/>
      <c r="D28" s="44"/>
    </row>
    <row r="29" spans="2:4" x14ac:dyDescent="0.45">
      <c r="B29" s="3151" t="s">
        <v>405</v>
      </c>
      <c r="C29" s="3152"/>
      <c r="D29" s="61"/>
    </row>
    <row r="30" spans="2:4" x14ac:dyDescent="0.45">
      <c r="B30" s="62"/>
      <c r="C30" s="62"/>
      <c r="D30" s="63"/>
    </row>
    <row r="31" spans="2:4" ht="23.25" customHeight="1" x14ac:dyDescent="0.45">
      <c r="B31" s="3935" t="s">
        <v>406</v>
      </c>
      <c r="C31" s="3935"/>
      <c r="D31" s="3935"/>
    </row>
    <row r="32" spans="2:4" x14ac:dyDescent="0.45">
      <c r="B32" s="3149" t="s">
        <v>407</v>
      </c>
      <c r="C32" s="3150"/>
      <c r="D32" s="57"/>
    </row>
    <row r="33" spans="2:4" x14ac:dyDescent="0.45">
      <c r="B33" s="3149" t="s">
        <v>409</v>
      </c>
      <c r="C33" s="3150"/>
      <c r="D33" s="57"/>
    </row>
    <row r="34" spans="2:4" x14ac:dyDescent="0.45">
      <c r="B34" s="3149" t="s">
        <v>411</v>
      </c>
      <c r="C34" s="3150"/>
      <c r="D34" s="83"/>
    </row>
    <row r="35" spans="2:4" x14ac:dyDescent="0.45">
      <c r="B35" s="3149" t="s">
        <v>413</v>
      </c>
      <c r="C35" s="3150"/>
      <c r="D35" s="157"/>
    </row>
    <row r="36" spans="2:4" x14ac:dyDescent="0.45">
      <c r="B36" s="3149" t="s">
        <v>415</v>
      </c>
      <c r="C36" s="3150"/>
      <c r="D36" s="57"/>
    </row>
  </sheetData>
  <mergeCells count="30">
    <mergeCell ref="B16:C16"/>
    <mergeCell ref="B3:D3"/>
    <mergeCell ref="B4:C4"/>
    <mergeCell ref="B5:C5"/>
    <mergeCell ref="B6:C6"/>
    <mergeCell ref="B7:C7"/>
    <mergeCell ref="B10:D10"/>
    <mergeCell ref="B11:C11"/>
    <mergeCell ref="B12:C12"/>
    <mergeCell ref="B13:C13"/>
    <mergeCell ref="B14:C14"/>
    <mergeCell ref="B15:C15"/>
    <mergeCell ref="B8:C8"/>
    <mergeCell ref="B31:D31"/>
    <mergeCell ref="B17:C17"/>
    <mergeCell ref="B18:C18"/>
    <mergeCell ref="B19:C19"/>
    <mergeCell ref="B20:C20"/>
    <mergeCell ref="B21:B22"/>
    <mergeCell ref="B23:C23"/>
    <mergeCell ref="B24:C24"/>
    <mergeCell ref="B25:C25"/>
    <mergeCell ref="B26:C26"/>
    <mergeCell ref="B27:C27"/>
    <mergeCell ref="B29:C29"/>
    <mergeCell ref="B32:C32"/>
    <mergeCell ref="B33:C33"/>
    <mergeCell ref="B34:C34"/>
    <mergeCell ref="B35:C35"/>
    <mergeCell ref="B36:C36"/>
  </mergeCells>
  <dataValidations count="7">
    <dataValidation type="list" allowBlank="1" showInputMessage="1" showErrorMessage="1" sqref="D25" xr:uid="{00000000-0002-0000-3B01-000000000000}">
      <formula1>Tipo_operación</formula1>
    </dataValidation>
    <dataValidation type="list" allowBlank="1" showInputMessage="1" showErrorMessage="1" sqref="D14" xr:uid="{00000000-0002-0000-3B01-000001000000}">
      <formula1>Tipo_indicador</formula1>
    </dataValidation>
    <dataValidation type="list" allowBlank="1" showInputMessage="1" showErrorMessage="1" sqref="D7" xr:uid="{00000000-0002-0000-3B01-000002000000}">
      <formula1>Nombre_indicador_ODS</formula1>
    </dataValidation>
    <dataValidation type="list" allowBlank="1" showInputMessage="1" showErrorMessage="1" sqref="D6" xr:uid="{00000000-0002-0000-3B01-000003000000}">
      <formula1>Numero_indicador</formula1>
    </dataValidation>
    <dataValidation type="list" allowBlank="1" showInputMessage="1" showErrorMessage="1" sqref="D5" xr:uid="{00000000-0002-0000-3B01-000004000000}">
      <formula1>Metas_ODS</formula1>
    </dataValidation>
    <dataValidation type="list" allowBlank="1" showInputMessage="1" showErrorMessage="1" sqref="D4" xr:uid="{00000000-0002-0000-3B01-000005000000}">
      <formula1>ODS</formula1>
    </dataValidation>
    <dataValidation allowBlank="1" showDropDown="1" showInputMessage="1" showErrorMessage="1" sqref="D13" xr:uid="{00000000-0002-0000-3B01-000006000000}"/>
  </dataValidations>
  <hyperlinks>
    <hyperlink ref="B1" location="'10.b.1'!A1" display="REGRESAR" xr:uid="{00000000-0004-0000-3B01-000000000000}"/>
    <hyperlink ref="D8" r:id="rId1" xr:uid="{00000000-0004-0000-3B01-000001000000}"/>
  </hyperlinks>
  <pageMargins left="0.7" right="0.7" top="0.75" bottom="0.75" header="0.3" footer="0.3"/>
</worksheet>
</file>

<file path=xl/worksheets/sheet3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1-000000000000}">
  <sheetPr codeName="Hoja305"/>
  <dimension ref="A1:O43"/>
  <sheetViews>
    <sheetView showGridLines="0" workbookViewId="0">
      <pane ySplit="1" topLeftCell="A2" activePane="bottomLeft" state="frozen"/>
      <selection pane="bottomLeft"/>
    </sheetView>
  </sheetViews>
  <sheetFormatPr baseColWidth="10" defaultColWidth="11.44140625" defaultRowHeight="17.399999999999999" x14ac:dyDescent="0.45"/>
  <cols>
    <col min="1" max="1" width="15.21875" style="178" customWidth="1"/>
    <col min="2" max="2" width="18.44140625" style="178" customWidth="1"/>
    <col min="3" max="3" width="17" style="178" customWidth="1"/>
    <col min="4" max="5" width="11.5546875" style="178" customWidth="1"/>
    <col min="6" max="6" width="11.44140625" style="627"/>
    <col min="7" max="16384" width="11.44140625" style="178"/>
  </cols>
  <sheetData>
    <row r="1" spans="1:15" s="1260" customFormat="1" ht="18.600000000000001" x14ac:dyDescent="0.45">
      <c r="A1" s="576" t="s">
        <v>337</v>
      </c>
      <c r="C1" s="3119" t="s">
        <v>430</v>
      </c>
      <c r="D1" s="3119"/>
      <c r="F1" s="1475"/>
    </row>
    <row r="2" spans="1:15" s="1260" customFormat="1" ht="18.600000000000001" x14ac:dyDescent="0.45">
      <c r="F2" s="1475"/>
    </row>
    <row r="3" spans="1:15" s="1260" customFormat="1" ht="18.600000000000001" x14ac:dyDescent="0.45">
      <c r="A3" s="3948" t="s">
        <v>339</v>
      </c>
      <c r="B3" s="3948"/>
      <c r="C3" s="3951" t="s">
        <v>1728</v>
      </c>
      <c r="D3" s="3953"/>
      <c r="E3" s="3953"/>
      <c r="F3" s="3953"/>
      <c r="G3" s="3953"/>
      <c r="H3" s="3953"/>
      <c r="I3" s="3953"/>
      <c r="J3" s="3953"/>
      <c r="K3" s="3953"/>
      <c r="L3" s="3953"/>
      <c r="M3" s="3953"/>
      <c r="N3" s="3953"/>
      <c r="O3" s="3953"/>
    </row>
    <row r="4" spans="1:15" s="1260" customFormat="1" ht="18.600000000000001" x14ac:dyDescent="0.45">
      <c r="A4" s="3948" t="s">
        <v>340</v>
      </c>
      <c r="B4" s="3949"/>
      <c r="C4" s="3954" t="s">
        <v>1770</v>
      </c>
      <c r="D4" s="3955"/>
      <c r="E4" s="3955"/>
      <c r="F4" s="3955"/>
      <c r="G4" s="3955"/>
      <c r="H4" s="3955"/>
      <c r="I4" s="3955"/>
      <c r="J4" s="3955"/>
      <c r="K4" s="3955"/>
      <c r="L4" s="3955"/>
      <c r="M4" s="3955"/>
      <c r="N4" s="3955"/>
      <c r="O4" s="3955"/>
    </row>
    <row r="5" spans="1:15" s="1260" customFormat="1" ht="18.600000000000001" x14ac:dyDescent="0.45">
      <c r="A5" s="3948" t="s">
        <v>341</v>
      </c>
      <c r="B5" s="3949"/>
      <c r="C5" s="1718" t="s">
        <v>1771</v>
      </c>
      <c r="D5" s="1718"/>
      <c r="E5" s="1719"/>
      <c r="F5" s="1720"/>
      <c r="G5" s="1720"/>
      <c r="H5" s="1720"/>
      <c r="I5" s="1720"/>
      <c r="J5" s="1720"/>
      <c r="K5" s="1720"/>
      <c r="L5" s="1720"/>
      <c r="M5" s="1720"/>
      <c r="N5" s="1720"/>
      <c r="O5" s="1720"/>
    </row>
    <row r="6" spans="1:15" s="1260" customFormat="1" ht="18.600000000000001" x14ac:dyDescent="0.45">
      <c r="A6" s="3948" t="s">
        <v>417</v>
      </c>
      <c r="B6" s="3949"/>
      <c r="C6" s="3951" t="s">
        <v>5189</v>
      </c>
      <c r="D6" s="3952"/>
      <c r="E6" s="3952"/>
      <c r="F6" s="3952"/>
      <c r="G6" s="3952"/>
      <c r="H6" s="3952"/>
      <c r="I6" s="3952"/>
      <c r="J6" s="3952"/>
      <c r="K6" s="3952"/>
      <c r="L6" s="3952"/>
      <c r="M6" s="3952"/>
      <c r="N6" s="3952"/>
      <c r="O6" s="3952"/>
    </row>
    <row r="7" spans="1:15" s="1260" customFormat="1" ht="18.600000000000001" x14ac:dyDescent="0.45">
      <c r="F7" s="1475"/>
    </row>
    <row r="8" spans="1:15" s="1260" customFormat="1" ht="18.600000000000001" x14ac:dyDescent="0.45">
      <c r="A8" s="1325"/>
      <c r="F8" s="1475"/>
    </row>
    <row r="9" spans="1:15" s="1260" customFormat="1" ht="79.8" customHeight="1" x14ac:dyDescent="0.45">
      <c r="A9" s="1325"/>
      <c r="C9" s="3968" t="s">
        <v>5189</v>
      </c>
      <c r="D9" s="3968"/>
      <c r="E9" s="3968"/>
      <c r="F9" s="1721"/>
      <c r="H9" s="3137" t="s">
        <v>6622</v>
      </c>
      <c r="I9" s="3137"/>
      <c r="J9" s="3137"/>
      <c r="K9" s="3137"/>
      <c r="L9" s="3137"/>
      <c r="M9" s="3137"/>
      <c r="N9" s="3137"/>
      <c r="O9" s="1561"/>
    </row>
    <row r="10" spans="1:15" ht="32.4" customHeight="1" x14ac:dyDescent="0.45">
      <c r="A10" s="853"/>
      <c r="C10" s="3969" t="s">
        <v>343</v>
      </c>
      <c r="D10" s="3934" t="s">
        <v>1773</v>
      </c>
      <c r="E10" s="3933"/>
      <c r="F10" s="1069"/>
    </row>
    <row r="11" spans="1:15" ht="15" customHeight="1" x14ac:dyDescent="0.45">
      <c r="A11" s="853"/>
      <c r="C11" s="3970"/>
      <c r="D11" s="1717" t="s">
        <v>1774</v>
      </c>
      <c r="E11" s="1717" t="s">
        <v>1775</v>
      </c>
      <c r="F11" s="1069"/>
    </row>
    <row r="12" spans="1:15" x14ac:dyDescent="0.45">
      <c r="A12" s="853"/>
      <c r="C12" s="178" t="s">
        <v>1776</v>
      </c>
      <c r="D12" s="178">
        <v>8.3000000000000007</v>
      </c>
      <c r="E12" s="178">
        <v>4.57</v>
      </c>
    </row>
    <row r="13" spans="1:15" x14ac:dyDescent="0.45">
      <c r="C13" s="178" t="s">
        <v>1777</v>
      </c>
      <c r="D13" s="178">
        <v>6.58</v>
      </c>
      <c r="E13" s="178">
        <v>4.5199999999999996</v>
      </c>
    </row>
    <row r="14" spans="1:15" x14ac:dyDescent="0.45">
      <c r="C14" s="178" t="s">
        <v>1778</v>
      </c>
      <c r="D14" s="178">
        <v>6.22</v>
      </c>
      <c r="E14" s="178">
        <v>4.13</v>
      </c>
    </row>
    <row r="15" spans="1:15" ht="15" customHeight="1" x14ac:dyDescent="0.45">
      <c r="C15" s="178" t="s">
        <v>1779</v>
      </c>
      <c r="D15" s="178">
        <v>5.61</v>
      </c>
      <c r="E15" s="178">
        <v>3.58</v>
      </c>
    </row>
    <row r="16" spans="1:15" x14ac:dyDescent="0.45">
      <c r="C16" s="626" t="s">
        <v>1780</v>
      </c>
      <c r="D16" s="626">
        <v>4.9000000000000004</v>
      </c>
      <c r="E16" s="626">
        <v>2.91</v>
      </c>
      <c r="F16" s="677"/>
    </row>
    <row r="17" spans="3:8" ht="15" customHeight="1" x14ac:dyDescent="0.45">
      <c r="C17" s="626" t="s">
        <v>1781</v>
      </c>
      <c r="D17" s="626">
        <v>5.78</v>
      </c>
      <c r="E17" s="626">
        <v>3.61</v>
      </c>
      <c r="F17" s="677"/>
    </row>
    <row r="18" spans="3:8" ht="15" customHeight="1" x14ac:dyDescent="0.45">
      <c r="C18" s="626" t="s">
        <v>2389</v>
      </c>
      <c r="D18" s="626">
        <v>5.38</v>
      </c>
      <c r="E18" s="626">
        <v>3.06</v>
      </c>
      <c r="F18" s="677"/>
    </row>
    <row r="19" spans="3:8" ht="15" customHeight="1" x14ac:dyDescent="0.45">
      <c r="C19" s="626" t="s">
        <v>2390</v>
      </c>
      <c r="D19" s="626">
        <v>5.71</v>
      </c>
      <c r="E19" s="626">
        <v>3.61</v>
      </c>
      <c r="F19" s="677"/>
    </row>
    <row r="20" spans="3:8" ht="15" customHeight="1" x14ac:dyDescent="0.45">
      <c r="C20" s="626" t="s">
        <v>2391</v>
      </c>
      <c r="D20" s="626">
        <v>6.47</v>
      </c>
      <c r="E20" s="626">
        <v>5.24</v>
      </c>
      <c r="F20" s="677"/>
    </row>
    <row r="21" spans="3:8" ht="15" customHeight="1" x14ac:dyDescent="0.45">
      <c r="C21" s="178" t="s">
        <v>2392</v>
      </c>
      <c r="D21" s="626">
        <v>5.68</v>
      </c>
      <c r="E21" s="626">
        <v>3.74</v>
      </c>
      <c r="F21" s="677"/>
    </row>
    <row r="22" spans="3:8" ht="15" customHeight="1" x14ac:dyDescent="0.45">
      <c r="C22" s="626" t="s">
        <v>2393</v>
      </c>
      <c r="D22" s="626">
        <v>5.91</v>
      </c>
      <c r="E22" s="626">
        <v>3.93</v>
      </c>
      <c r="F22" s="677"/>
    </row>
    <row r="23" spans="3:8" ht="15" customHeight="1" x14ac:dyDescent="0.45">
      <c r="C23" s="626" t="s">
        <v>2394</v>
      </c>
      <c r="D23" s="626">
        <v>6.61</v>
      </c>
      <c r="E23" s="626">
        <v>4.33</v>
      </c>
      <c r="F23" s="677"/>
    </row>
    <row r="24" spans="3:8" ht="15" customHeight="1" x14ac:dyDescent="0.45">
      <c r="C24" s="626" t="s">
        <v>2395</v>
      </c>
      <c r="D24" s="626">
        <v>7.55</v>
      </c>
      <c r="E24" s="626">
        <v>5.47</v>
      </c>
      <c r="F24" s="677"/>
      <c r="H24" s="848" t="s">
        <v>6621</v>
      </c>
    </row>
    <row r="25" spans="3:8" ht="15" customHeight="1" x14ac:dyDescent="0.45">
      <c r="C25" s="178" t="s">
        <v>3406</v>
      </c>
      <c r="D25" s="626">
        <v>7.2</v>
      </c>
      <c r="E25" s="626">
        <v>5.12</v>
      </c>
      <c r="F25" s="677"/>
    </row>
    <row r="26" spans="3:8" ht="15" customHeight="1" x14ac:dyDescent="0.45">
      <c r="C26" s="626" t="s">
        <v>3407</v>
      </c>
      <c r="D26" s="626">
        <v>5.77</v>
      </c>
      <c r="E26" s="626">
        <v>4.07</v>
      </c>
      <c r="F26" s="677"/>
    </row>
    <row r="27" spans="3:8" ht="15" customHeight="1" x14ac:dyDescent="0.45">
      <c r="C27" s="626" t="s">
        <v>3408</v>
      </c>
      <c r="D27" s="626">
        <v>6.74</v>
      </c>
      <c r="E27" s="626">
        <v>5</v>
      </c>
      <c r="F27" s="677"/>
    </row>
    <row r="28" spans="3:8" ht="15" customHeight="1" x14ac:dyDescent="0.45">
      <c r="C28" s="626" t="s">
        <v>3409</v>
      </c>
      <c r="D28" s="626">
        <v>6.43</v>
      </c>
      <c r="E28" s="626">
        <v>4.6900000000000004</v>
      </c>
      <c r="F28" s="677"/>
    </row>
    <row r="29" spans="3:8" x14ac:dyDescent="0.45">
      <c r="C29" s="626" t="s">
        <v>4857</v>
      </c>
      <c r="D29" s="626">
        <v>6.49</v>
      </c>
      <c r="E29" s="626">
        <v>4.7699999999999996</v>
      </c>
      <c r="F29" s="910"/>
    </row>
    <row r="30" spans="3:8" x14ac:dyDescent="0.45">
      <c r="C30" s="626" t="s">
        <v>4858</v>
      </c>
      <c r="D30" s="626">
        <v>6.84</v>
      </c>
      <c r="E30" s="626">
        <v>5.21</v>
      </c>
    </row>
    <row r="31" spans="3:8" x14ac:dyDescent="0.45">
      <c r="C31" s="626" t="s">
        <v>4859</v>
      </c>
      <c r="D31" s="626">
        <v>6.6</v>
      </c>
      <c r="E31" s="626">
        <v>4.8499999999999996</v>
      </c>
    </row>
    <row r="32" spans="3:8" x14ac:dyDescent="0.45">
      <c r="C32" s="626" t="s">
        <v>4860</v>
      </c>
      <c r="D32" s="626">
        <v>6.55</v>
      </c>
      <c r="E32" s="626">
        <v>4.78</v>
      </c>
    </row>
    <row r="33" spans="3:6" x14ac:dyDescent="0.45">
      <c r="C33" s="626" t="s">
        <v>4861</v>
      </c>
      <c r="D33" s="626">
        <v>7.44</v>
      </c>
      <c r="E33" s="626">
        <v>5.69</v>
      </c>
    </row>
    <row r="34" spans="3:6" x14ac:dyDescent="0.45">
      <c r="C34" s="626" t="s">
        <v>5420</v>
      </c>
      <c r="D34" s="626">
        <v>7</v>
      </c>
      <c r="E34" s="626">
        <v>5.21</v>
      </c>
    </row>
    <row r="35" spans="3:6" x14ac:dyDescent="0.45">
      <c r="C35" s="626" t="s">
        <v>5421</v>
      </c>
      <c r="D35" s="626">
        <v>6.69</v>
      </c>
      <c r="E35" s="626">
        <v>4.7</v>
      </c>
    </row>
    <row r="36" spans="3:6" x14ac:dyDescent="0.45">
      <c r="C36" s="2753" t="s">
        <v>5422</v>
      </c>
      <c r="D36" s="2753">
        <v>6.49</v>
      </c>
      <c r="E36" s="2753">
        <v>4.82</v>
      </c>
    </row>
    <row r="37" spans="3:6" s="2562" customFormat="1" x14ac:dyDescent="0.45">
      <c r="C37" s="2753" t="s">
        <v>6616</v>
      </c>
      <c r="D37" s="2753">
        <v>6.23</v>
      </c>
      <c r="E37" s="2753">
        <v>4.5999999999999996</v>
      </c>
      <c r="F37" s="627"/>
    </row>
    <row r="38" spans="3:6" s="2562" customFormat="1" x14ac:dyDescent="0.45">
      <c r="C38" s="2753" t="s">
        <v>6617</v>
      </c>
      <c r="D38" s="2753">
        <v>5.95</v>
      </c>
      <c r="E38" s="2753">
        <v>4.2699999999999996</v>
      </c>
      <c r="F38" s="627"/>
    </row>
    <row r="39" spans="3:6" s="2562" customFormat="1" x14ac:dyDescent="0.45">
      <c r="C39" s="2753" t="s">
        <v>6618</v>
      </c>
      <c r="D39" s="2753">
        <v>6.22</v>
      </c>
      <c r="E39" s="2753">
        <v>4.47</v>
      </c>
      <c r="F39" s="627"/>
    </row>
    <row r="40" spans="3:6" s="2562" customFormat="1" x14ac:dyDescent="0.45">
      <c r="C40" s="630" t="s">
        <v>6619</v>
      </c>
      <c r="D40" s="630">
        <v>6.36</v>
      </c>
      <c r="E40" s="630">
        <v>4.84</v>
      </c>
      <c r="F40" s="627"/>
    </row>
    <row r="41" spans="3:6" ht="17.399999999999999" customHeight="1" x14ac:dyDescent="0.45">
      <c r="C41" s="2757" t="s">
        <v>5423</v>
      </c>
      <c r="D41" s="1292"/>
      <c r="E41" s="1292"/>
    </row>
    <row r="42" spans="3:6" ht="22.8" customHeight="1" x14ac:dyDescent="0.45">
      <c r="C42" s="1292" t="s">
        <v>6620</v>
      </c>
      <c r="D42" s="1292"/>
      <c r="E42" s="1292"/>
    </row>
    <row r="43" spans="3:6" x14ac:dyDescent="0.45">
      <c r="C43" s="626"/>
      <c r="D43" s="626"/>
      <c r="E43" s="626"/>
    </row>
  </sheetData>
  <mergeCells count="12">
    <mergeCell ref="A5:B5"/>
    <mergeCell ref="C1:D1"/>
    <mergeCell ref="A3:B3"/>
    <mergeCell ref="C3:O3"/>
    <mergeCell ref="A4:B4"/>
    <mergeCell ref="C4:O4"/>
    <mergeCell ref="A6:B6"/>
    <mergeCell ref="C6:O6"/>
    <mergeCell ref="C9:E9"/>
    <mergeCell ref="H9:N9"/>
    <mergeCell ref="C10:C11"/>
    <mergeCell ref="D10:E10"/>
  </mergeCells>
  <hyperlinks>
    <hyperlink ref="A1" location="'ODS 10.'!A1" display="REGRESAR" xr:uid="{00000000-0004-0000-3C01-000000000000}"/>
    <hyperlink ref="C1:D1" location="'Metadato 10.c.1'!A1" display="VER METADATO" xr:uid="{00000000-0004-0000-3C01-000001000000}"/>
    <hyperlink ref="C41" r:id="rId1" xr:uid="{00000000-0004-0000-3C01-000002000000}"/>
  </hyperlinks>
  <pageMargins left="0.7" right="0.7" top="0.75" bottom="0.75" header="0.3" footer="0.3"/>
  <pageSetup orientation="portrait" r:id="rId2"/>
  <drawing r:id="rId3"/>
</worksheet>
</file>

<file path=xl/worksheets/sheet3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1-000000000000}">
  <sheetPr codeName="Hoja306">
    <tabColor theme="0" tint="-0.499984740745262"/>
  </sheetPr>
  <dimension ref="A1:F36"/>
  <sheetViews>
    <sheetView showGridLines="0" zoomScaleNormal="100" workbookViewId="0">
      <pane ySplit="1" topLeftCell="A2" activePane="bottomLeft" state="frozen"/>
      <selection sqref="A1:B1"/>
      <selection pane="bottomLeft" activeCell="F12" sqref="F12"/>
    </sheetView>
  </sheetViews>
  <sheetFormatPr baseColWidth="10" defaultColWidth="11.44140625" defaultRowHeight="17.399999999999999" x14ac:dyDescent="0.45"/>
  <cols>
    <col min="1" max="1" width="10.21875" style="178" customWidth="1"/>
    <col min="2" max="2" width="26.44140625" style="178" customWidth="1"/>
    <col min="3" max="3" width="24" style="178" customWidth="1"/>
    <col min="4" max="4" width="85.77734375" style="627" customWidth="1"/>
    <col min="5" max="5" width="11.44140625" style="178"/>
    <col min="6" max="6" width="7.21875" style="178" customWidth="1"/>
    <col min="7" max="16384" width="11.44140625" style="178"/>
  </cols>
  <sheetData>
    <row r="1" spans="2:6" x14ac:dyDescent="0.45">
      <c r="B1" s="580" t="s">
        <v>337</v>
      </c>
    </row>
    <row r="2" spans="2:6" ht="18" thickBot="1" x14ac:dyDescent="0.5"/>
    <row r="3" spans="2:6" ht="23.25" customHeight="1" thickBot="1" x14ac:dyDescent="0.5">
      <c r="B3" s="3935" t="s">
        <v>370</v>
      </c>
      <c r="C3" s="3935"/>
      <c r="D3" s="3935"/>
      <c r="F3" s="1267" t="s">
        <v>371</v>
      </c>
    </row>
    <row r="4" spans="2:6" x14ac:dyDescent="0.45">
      <c r="B4" s="3142" t="s">
        <v>449</v>
      </c>
      <c r="C4" s="3142"/>
      <c r="D4" s="44" t="s">
        <v>33</v>
      </c>
    </row>
    <row r="5" spans="2:6" ht="34.799999999999997" x14ac:dyDescent="0.45">
      <c r="B5" s="3142" t="s">
        <v>373</v>
      </c>
      <c r="C5" s="3142"/>
      <c r="D5" s="44" t="s">
        <v>119</v>
      </c>
    </row>
    <row r="6" spans="2:6" x14ac:dyDescent="0.45">
      <c r="B6" s="3142" t="s">
        <v>374</v>
      </c>
      <c r="C6" s="3142"/>
      <c r="D6" s="45" t="s">
        <v>180</v>
      </c>
    </row>
    <row r="7" spans="2:6" x14ac:dyDescent="0.45">
      <c r="B7" s="3143" t="s">
        <v>375</v>
      </c>
      <c r="C7" s="3143"/>
      <c r="D7" s="46" t="s">
        <v>4084</v>
      </c>
    </row>
    <row r="8" spans="2:6" x14ac:dyDescent="0.45">
      <c r="B8" s="3143" t="s">
        <v>2480</v>
      </c>
      <c r="C8" s="3143"/>
      <c r="D8" s="1266" t="s">
        <v>2611</v>
      </c>
    </row>
    <row r="9" spans="2:6" x14ac:dyDescent="0.45">
      <c r="D9" s="178"/>
    </row>
    <row r="10" spans="2:6" ht="18.600000000000001" x14ac:dyDescent="0.45">
      <c r="B10" s="3935" t="s">
        <v>376</v>
      </c>
      <c r="C10" s="3935"/>
      <c r="D10" s="3935"/>
    </row>
    <row r="11" spans="2:6" ht="20.25" customHeight="1" x14ac:dyDescent="0.45">
      <c r="B11" s="3185" t="s">
        <v>377</v>
      </c>
      <c r="C11" s="3156"/>
      <c r="D11" s="44" t="s">
        <v>439</v>
      </c>
    </row>
    <row r="12" spans="2:6" ht="34.799999999999997" x14ac:dyDescent="0.45">
      <c r="B12" s="3143" t="s">
        <v>379</v>
      </c>
      <c r="C12" s="3143"/>
      <c r="D12" s="1726" t="s">
        <v>1772</v>
      </c>
    </row>
    <row r="13" spans="2:6" x14ac:dyDescent="0.45">
      <c r="B13" s="3142" t="s">
        <v>380</v>
      </c>
      <c r="C13" s="3142"/>
      <c r="D13" s="127" t="s">
        <v>180</v>
      </c>
    </row>
    <row r="14" spans="2:6" x14ac:dyDescent="0.45">
      <c r="B14" s="3142" t="s">
        <v>381</v>
      </c>
      <c r="C14" s="3156"/>
      <c r="D14" s="603" t="s">
        <v>10</v>
      </c>
    </row>
    <row r="15" spans="2:6" ht="278.39999999999998" x14ac:dyDescent="0.45">
      <c r="B15" s="3142" t="s">
        <v>382</v>
      </c>
      <c r="C15" s="3142"/>
      <c r="D15" s="83" t="s">
        <v>1783</v>
      </c>
    </row>
    <row r="16" spans="2:6" ht="39.75" customHeight="1" x14ac:dyDescent="0.45">
      <c r="B16" s="3142" t="s">
        <v>383</v>
      </c>
      <c r="C16" s="3142"/>
      <c r="D16" s="142"/>
    </row>
    <row r="17" spans="1:4" ht="17.25" customHeight="1" x14ac:dyDescent="0.45">
      <c r="B17" s="3142" t="s">
        <v>384</v>
      </c>
      <c r="C17" s="3142"/>
      <c r="D17" s="127" t="s">
        <v>1784</v>
      </c>
    </row>
    <row r="18" spans="1:4" x14ac:dyDescent="0.45">
      <c r="B18" s="3143" t="s">
        <v>386</v>
      </c>
      <c r="C18" s="3143"/>
      <c r="D18" s="44"/>
    </row>
    <row r="19" spans="1:4" ht="30" customHeight="1" x14ac:dyDescent="0.45">
      <c r="B19" s="3144" t="s">
        <v>387</v>
      </c>
      <c r="C19" s="3145"/>
      <c r="D19" s="127" t="s">
        <v>1785</v>
      </c>
    </row>
    <row r="20" spans="1:4" x14ac:dyDescent="0.45">
      <c r="B20" s="3142" t="s">
        <v>388</v>
      </c>
      <c r="C20" s="3142"/>
      <c r="D20" s="142" t="s">
        <v>1786</v>
      </c>
    </row>
    <row r="21" spans="1:4" x14ac:dyDescent="0.45">
      <c r="B21" s="3146" t="s">
        <v>390</v>
      </c>
      <c r="C21" s="54" t="s">
        <v>391</v>
      </c>
      <c r="D21" s="44"/>
    </row>
    <row r="22" spans="1:4" x14ac:dyDescent="0.45">
      <c r="B22" s="3147"/>
      <c r="C22" s="577" t="s">
        <v>393</v>
      </c>
      <c r="D22" s="127" t="s">
        <v>1787</v>
      </c>
    </row>
    <row r="23" spans="1:4" x14ac:dyDescent="0.45">
      <c r="B23" s="3142" t="s">
        <v>395</v>
      </c>
      <c r="C23" s="3142"/>
      <c r="D23" s="127" t="s">
        <v>1513</v>
      </c>
    </row>
    <row r="24" spans="1:4" x14ac:dyDescent="0.45">
      <c r="B24" s="3142" t="s">
        <v>397</v>
      </c>
      <c r="C24" s="3142"/>
      <c r="D24" s="146" t="s">
        <v>1788</v>
      </c>
    </row>
    <row r="25" spans="1:4" x14ac:dyDescent="0.45">
      <c r="B25" s="3142" t="s">
        <v>399</v>
      </c>
      <c r="C25" s="3142"/>
      <c r="D25" s="57" t="s">
        <v>19</v>
      </c>
    </row>
    <row r="26" spans="1:4" ht="34.799999999999997" x14ac:dyDescent="0.45">
      <c r="B26" s="3143" t="s">
        <v>401</v>
      </c>
      <c r="C26" s="3143"/>
      <c r="D26" s="1723" t="s">
        <v>1782</v>
      </c>
    </row>
    <row r="27" spans="1:4" x14ac:dyDescent="0.45">
      <c r="B27" s="3149" t="s">
        <v>403</v>
      </c>
      <c r="C27" s="3150"/>
      <c r="D27" s="44"/>
    </row>
    <row r="28" spans="1:4" ht="52.2" x14ac:dyDescent="0.45">
      <c r="B28" s="578" t="s">
        <v>404</v>
      </c>
      <c r="C28" s="579"/>
      <c r="D28" s="1724" t="s">
        <v>1789</v>
      </c>
    </row>
    <row r="29" spans="1:4" ht="15" customHeight="1" x14ac:dyDescent="0.45">
      <c r="A29" s="1271"/>
      <c r="B29" s="3151" t="s">
        <v>405</v>
      </c>
      <c r="C29" s="3152"/>
      <c r="D29" s="61"/>
    </row>
    <row r="30" spans="1:4" x14ac:dyDescent="0.45">
      <c r="B30" s="62"/>
      <c r="C30" s="62"/>
      <c r="D30" s="63"/>
    </row>
    <row r="31" spans="1:4" ht="18.600000000000001" x14ac:dyDescent="0.45">
      <c r="B31" s="3935" t="s">
        <v>406</v>
      </c>
      <c r="C31" s="3935"/>
      <c r="D31" s="3935"/>
    </row>
    <row r="32" spans="1:4" x14ac:dyDescent="0.45">
      <c r="B32" s="3149" t="s">
        <v>407</v>
      </c>
      <c r="C32" s="3150"/>
      <c r="D32" s="146" t="s">
        <v>780</v>
      </c>
    </row>
    <row r="33" spans="2:4" x14ac:dyDescent="0.45">
      <c r="B33" s="3149" t="s">
        <v>409</v>
      </c>
      <c r="C33" s="3150"/>
      <c r="D33" s="146" t="s">
        <v>1786</v>
      </c>
    </row>
    <row r="34" spans="2:4" x14ac:dyDescent="0.45">
      <c r="B34" s="3149" t="s">
        <v>411</v>
      </c>
      <c r="C34" s="3150"/>
      <c r="D34" s="146" t="s">
        <v>1790</v>
      </c>
    </row>
    <row r="35" spans="2:4" x14ac:dyDescent="0.45">
      <c r="B35" s="3149" t="s">
        <v>413</v>
      </c>
      <c r="C35" s="3150"/>
      <c r="D35" s="142" t="s">
        <v>780</v>
      </c>
    </row>
    <row r="36" spans="2:4" ht="34.799999999999997" x14ac:dyDescent="0.45">
      <c r="B36" s="3149" t="s">
        <v>415</v>
      </c>
      <c r="C36" s="3150"/>
      <c r="D36" s="1725" t="s">
        <v>1782</v>
      </c>
    </row>
  </sheetData>
  <mergeCells count="30">
    <mergeCell ref="B16:C16"/>
    <mergeCell ref="B3:D3"/>
    <mergeCell ref="B4:C4"/>
    <mergeCell ref="B5:C5"/>
    <mergeCell ref="B6:C6"/>
    <mergeCell ref="B7:C7"/>
    <mergeCell ref="B10:D10"/>
    <mergeCell ref="B11:C11"/>
    <mergeCell ref="B12:C12"/>
    <mergeCell ref="B13:C13"/>
    <mergeCell ref="B14:C14"/>
    <mergeCell ref="B15:C15"/>
    <mergeCell ref="B8:C8"/>
    <mergeCell ref="B31:D31"/>
    <mergeCell ref="B17:C17"/>
    <mergeCell ref="B18:C18"/>
    <mergeCell ref="B19:C19"/>
    <mergeCell ref="B20:C20"/>
    <mergeCell ref="B21:B22"/>
    <mergeCell ref="B23:C23"/>
    <mergeCell ref="B24:C24"/>
    <mergeCell ref="B25:C25"/>
    <mergeCell ref="B26:C26"/>
    <mergeCell ref="B27:C27"/>
    <mergeCell ref="B29:C29"/>
    <mergeCell ref="B32:C32"/>
    <mergeCell ref="B33:C33"/>
    <mergeCell ref="B34:C34"/>
    <mergeCell ref="B35:C35"/>
    <mergeCell ref="B36:C36"/>
  </mergeCells>
  <dataValidations count="6">
    <dataValidation type="list" allowBlank="1" showInputMessage="1" showErrorMessage="1" sqref="D25" xr:uid="{00000000-0002-0000-3D01-000000000000}">
      <formula1>Tipo_operación</formula1>
    </dataValidation>
    <dataValidation type="list" allowBlank="1" showInputMessage="1" showErrorMessage="1" sqref="D14" xr:uid="{00000000-0002-0000-3D01-000001000000}">
      <formula1>Tipo_indicador</formula1>
    </dataValidation>
    <dataValidation type="list" allowBlank="1" showInputMessage="1" showErrorMessage="1" sqref="D7" xr:uid="{00000000-0002-0000-3D01-000002000000}">
      <formula1>Nombre_indicador_ODS</formula1>
    </dataValidation>
    <dataValidation type="list" allowBlank="1" showInputMessage="1" showErrorMessage="1" sqref="D6" xr:uid="{00000000-0002-0000-3D01-000003000000}">
      <formula1>Numero_indicador</formula1>
    </dataValidation>
    <dataValidation type="list" allowBlank="1" showInputMessage="1" showErrorMessage="1" sqref="D5" xr:uid="{00000000-0002-0000-3D01-000004000000}">
      <formula1>Metas_ODS</formula1>
    </dataValidation>
    <dataValidation type="list" allowBlank="1" showInputMessage="1" showErrorMessage="1" sqref="D4" xr:uid="{00000000-0002-0000-3D01-000005000000}">
      <formula1>ODS</formula1>
    </dataValidation>
  </dataValidations>
  <hyperlinks>
    <hyperlink ref="B1" location="'10.c.1'!A1" display="REGRESAR" xr:uid="{00000000-0004-0000-3D01-000000000000}"/>
    <hyperlink ref="D36" r:id="rId1" xr:uid="{00000000-0004-0000-3D01-000001000000}"/>
    <hyperlink ref="D26" r:id="rId2" xr:uid="{00000000-0004-0000-3D01-000002000000}"/>
    <hyperlink ref="D8" r:id="rId3" xr:uid="{00000000-0004-0000-3D01-000003000000}"/>
  </hyperlinks>
  <pageMargins left="0.7" right="0.7" top="0.75" bottom="0.75" header="0.3" footer="0.3"/>
  <pageSetup orientation="portrait" r:id="rId4"/>
  <drawing r:id="rId5"/>
</worksheet>
</file>

<file path=xl/worksheets/sheet3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1-000000000000}">
  <sheetPr codeName="Hoja307">
    <tabColor rgb="FFFD9D24"/>
  </sheetPr>
  <dimension ref="A1:E20"/>
  <sheetViews>
    <sheetView showGridLines="0" workbookViewId="0">
      <pane ySplit="4" topLeftCell="A5" activePane="bottomLeft" state="frozen"/>
      <selection sqref="A1:B1"/>
      <selection pane="bottomLeft" sqref="A1:B1"/>
    </sheetView>
  </sheetViews>
  <sheetFormatPr baseColWidth="10" defaultRowHeight="17.399999999999999" x14ac:dyDescent="0.45"/>
  <cols>
    <col min="1" max="2" width="11.5546875" style="22"/>
    <col min="3" max="3" width="64.44140625" style="22" customWidth="1"/>
    <col min="4" max="4" width="14" style="22" customWidth="1"/>
    <col min="5" max="5" width="82.77734375" style="22" customWidth="1"/>
    <col min="6" max="16384" width="11.5546875" style="22"/>
  </cols>
  <sheetData>
    <row r="1" spans="1:5" ht="18.600000000000001" x14ac:dyDescent="0.45">
      <c r="A1" s="3108" t="s">
        <v>320</v>
      </c>
      <c r="B1" s="3108"/>
    </row>
    <row r="3" spans="1:5" ht="57.6" customHeight="1" x14ac:dyDescent="0.45">
      <c r="A3" s="3971"/>
      <c r="B3" s="3971"/>
      <c r="C3" s="3972" t="s">
        <v>1791</v>
      </c>
      <c r="D3" s="3972"/>
      <c r="E3" s="3972"/>
    </row>
    <row r="4" spans="1:5" s="68" customFormat="1" ht="42.6" customHeight="1" x14ac:dyDescent="0.3">
      <c r="A4" s="3971"/>
      <c r="B4" s="3971"/>
      <c r="C4" s="454" t="s">
        <v>322</v>
      </c>
      <c r="D4" s="454" t="s">
        <v>323</v>
      </c>
      <c r="E4" s="454" t="s">
        <v>324</v>
      </c>
    </row>
    <row r="5" spans="1:5" s="68" customFormat="1" ht="52.5" customHeight="1" x14ac:dyDescent="0.3">
      <c r="C5" s="461" t="s">
        <v>4085</v>
      </c>
      <c r="D5" s="452" t="s">
        <v>182</v>
      </c>
      <c r="E5" s="462" t="s">
        <v>4086</v>
      </c>
    </row>
    <row r="6" spans="1:5" s="68" customFormat="1" ht="111.6" x14ac:dyDescent="0.3">
      <c r="C6" s="461" t="s">
        <v>120</v>
      </c>
      <c r="D6" s="453" t="s">
        <v>184</v>
      </c>
      <c r="E6" s="463" t="s">
        <v>4087</v>
      </c>
    </row>
    <row r="7" spans="1:5" s="68" customFormat="1" ht="33.75" customHeight="1" x14ac:dyDescent="0.3">
      <c r="C7" s="3106" t="s">
        <v>121</v>
      </c>
      <c r="D7" s="453" t="s">
        <v>186</v>
      </c>
      <c r="E7" s="463" t="s">
        <v>4088</v>
      </c>
    </row>
    <row r="8" spans="1:5" s="68" customFormat="1" ht="51.75" customHeight="1" x14ac:dyDescent="0.3">
      <c r="C8" s="3107"/>
      <c r="D8" s="452" t="s">
        <v>188</v>
      </c>
      <c r="E8" s="462" t="s">
        <v>4089</v>
      </c>
    </row>
    <row r="9" spans="1:5" s="68" customFormat="1" ht="55.8" x14ac:dyDescent="0.3">
      <c r="C9" s="461" t="s">
        <v>122</v>
      </c>
      <c r="D9" s="452" t="s">
        <v>190</v>
      </c>
      <c r="E9" s="462" t="s">
        <v>4245</v>
      </c>
    </row>
    <row r="10" spans="1:5" s="68" customFormat="1" ht="64.2" customHeight="1" x14ac:dyDescent="0.3">
      <c r="C10" s="3106" t="s">
        <v>125</v>
      </c>
      <c r="D10" s="452" t="s">
        <v>192</v>
      </c>
      <c r="E10" s="462" t="s">
        <v>4091</v>
      </c>
    </row>
    <row r="11" spans="1:5" s="68" customFormat="1" ht="66" customHeight="1" x14ac:dyDescent="0.3">
      <c r="C11" s="3107"/>
      <c r="D11" s="452" t="s">
        <v>194</v>
      </c>
      <c r="E11" s="462" t="s">
        <v>4092</v>
      </c>
    </row>
    <row r="12" spans="1:5" s="68" customFormat="1" ht="66" customHeight="1" x14ac:dyDescent="0.3">
      <c r="C12" s="2435"/>
      <c r="D12" s="2457" t="s">
        <v>6410</v>
      </c>
      <c r="E12" s="2458" t="s">
        <v>6411</v>
      </c>
    </row>
    <row r="13" spans="1:5" s="68" customFormat="1" ht="60" customHeight="1" x14ac:dyDescent="0.3">
      <c r="C13" s="3106" t="s">
        <v>128</v>
      </c>
      <c r="D13" s="452" t="s">
        <v>196</v>
      </c>
      <c r="E13" s="462" t="s">
        <v>4093</v>
      </c>
    </row>
    <row r="14" spans="1:5" s="68" customFormat="1" ht="46.2" customHeight="1" x14ac:dyDescent="0.3">
      <c r="C14" s="3107"/>
      <c r="D14" s="452" t="s">
        <v>198</v>
      </c>
      <c r="E14" s="462" t="s">
        <v>4094</v>
      </c>
    </row>
    <row r="15" spans="1:5" s="68" customFormat="1" ht="57.6" customHeight="1" x14ac:dyDescent="0.3">
      <c r="C15" s="3106" t="s">
        <v>4095</v>
      </c>
      <c r="D15" s="453" t="s">
        <v>200</v>
      </c>
      <c r="E15" s="463" t="s">
        <v>4096</v>
      </c>
    </row>
    <row r="16" spans="1:5" s="68" customFormat="1" ht="48" customHeight="1" x14ac:dyDescent="0.3">
      <c r="C16" s="3107"/>
      <c r="D16" s="452" t="s">
        <v>202</v>
      </c>
      <c r="E16" s="462" t="s">
        <v>4097</v>
      </c>
    </row>
    <row r="17" spans="3:5" s="68" customFormat="1" ht="55.8" x14ac:dyDescent="0.3">
      <c r="C17" s="461" t="s">
        <v>130</v>
      </c>
      <c r="D17" s="453" t="s">
        <v>204</v>
      </c>
      <c r="E17" s="463" t="s">
        <v>4098</v>
      </c>
    </row>
    <row r="18" spans="3:5" s="68" customFormat="1" ht="72.599999999999994" customHeight="1" x14ac:dyDescent="0.3">
      <c r="C18" s="3106" t="s">
        <v>4099</v>
      </c>
      <c r="D18" s="453" t="s">
        <v>206</v>
      </c>
      <c r="E18" s="463" t="s">
        <v>4100</v>
      </c>
    </row>
    <row r="19" spans="3:5" s="68" customFormat="1" ht="80.400000000000006" customHeight="1" x14ac:dyDescent="0.3">
      <c r="C19" s="3107"/>
      <c r="D19" s="452" t="s">
        <v>208</v>
      </c>
      <c r="E19" s="462" t="s">
        <v>4101</v>
      </c>
    </row>
    <row r="20" spans="3:5" s="68" customFormat="1" ht="55.8" x14ac:dyDescent="0.3">
      <c r="C20" s="461" t="s">
        <v>131</v>
      </c>
      <c r="D20" s="467"/>
      <c r="E20" s="461" t="s">
        <v>4102</v>
      </c>
    </row>
  </sheetData>
  <mergeCells count="9">
    <mergeCell ref="C10:C11"/>
    <mergeCell ref="C13:C14"/>
    <mergeCell ref="C15:C16"/>
    <mergeCell ref="C18:C19"/>
    <mergeCell ref="A1:B1"/>
    <mergeCell ref="A3:B3"/>
    <mergeCell ref="C3:E3"/>
    <mergeCell ref="A4:B4"/>
    <mergeCell ref="C7:C8"/>
  </mergeCells>
  <hyperlinks>
    <hyperlink ref="A1" location="Objetivos!A1" display="REGRESAR A INICIO" xr:uid="{00000000-0004-0000-3E01-000000000000}"/>
    <hyperlink ref="A1:B1" location="'Lista de Objetivos'!A1" display="REGRESAR A INICIO" xr:uid="{00000000-0004-0000-3E01-000001000000}"/>
    <hyperlink ref="D5" location="'11.1.1.a'!A1" display="11.1.1" xr:uid="{00000000-0004-0000-3E01-000002000000}"/>
    <hyperlink ref="E5" location="'11.1.1.a'!A1" display="11.1.1 Proporción de la población urbana que vive en barrios marginales, asentamientos informales o viviendas inadecuadas" xr:uid="{00000000-0004-0000-3E01-000003000000}"/>
    <hyperlink ref="D6" location="'11.2.1'!A1" display="11.2.1" xr:uid="{00000000-0004-0000-3E01-000004000000}"/>
    <hyperlink ref="E6" location="'11.2.1'!A1" display="11.2.1 Proporción de la población que tiene fácil acceso al transporte público, desglosada por sexo, edad y personas con discapacidad" xr:uid="{00000000-0004-0000-3E01-000005000000}"/>
    <hyperlink ref="D7" location="'11.3.1'!A1" display="11.3.1" xr:uid="{00000000-0004-0000-3E01-000006000000}"/>
    <hyperlink ref="E7" location="'11.3.1'!A1" display="11.3.1 Relación entre la tasa de consumo de tierras y la tasa de crecimiento de la población" xr:uid="{00000000-0004-0000-3E01-000007000000}"/>
    <hyperlink ref="D8" location="'11.3.2'!A1" display="11.3.2" xr:uid="{00000000-0004-0000-3E01-000008000000}"/>
    <hyperlink ref="E8" location="'11.3.2'!A1" display="11.3.2 Proporción de ciudades que cuentan con una estructura de participación directa de la sociedad civil en la planificación y la gestión urbanas y funcionan con regularidad y democráticamente" xr:uid="{00000000-0004-0000-3E01-000009000000}"/>
    <hyperlink ref="D9" location="'11.4.1'!A1" display="11.4.1" xr:uid="{00000000-0004-0000-3E01-00000A000000}"/>
    <hyperlink ref="E9" location="'11.4.1'!A1" display="11.4.1 Total de gastos per cápita destinados a la preservación, protección y conservación de todo el patrimonio cultural y natural, desglosado por fuente de financiación (pública y privada), tipo de patrimonio (cultural y natural) y nivel de gobierno (nac" xr:uid="{00000000-0004-0000-3E01-00000B000000}"/>
    <hyperlink ref="D10" location="'11.5.1'!A1" display="11.5.1" xr:uid="{00000000-0004-0000-3E01-00000C000000}"/>
    <hyperlink ref="E10" location="'11.5.1'!A1" display="11.5.1 Número de personas muertas, desaparecidas y afectadas directamente atribuido a desastres por cada 100.000 personas" xr:uid="{00000000-0004-0000-3E01-00000D000000}"/>
    <hyperlink ref="D11" location="'11.5.2'!A1" display="11.5.2" xr:uid="{00000000-0004-0000-3E01-00000E000000}"/>
    <hyperlink ref="E11" location="'11.5.2'!A1" display="11.5.2 Pérdidas económicas directas en relación con el PIB mundial, daños en la infraestructura esencial y número de interrupciones de los servicios básicos atribuidos a desastres" xr:uid="{00000000-0004-0000-3E01-00000F000000}"/>
    <hyperlink ref="D13" location="'11.6.1'!A1" display="11.6.1" xr:uid="{00000000-0004-0000-3E01-000010000000}"/>
    <hyperlink ref="E13" location="'11.6.1'!A1" display="11.6.1 Proporción de residuos sólidos municipales recogidos y administrados en instalaciones controladas con respecto al total de residuos municipales generados, desglosada por ciudad" xr:uid="{00000000-0004-0000-3E01-000011000000}"/>
    <hyperlink ref="D14" location="'11.6.2'!A1" display="11.6.2" xr:uid="{00000000-0004-0000-3E01-000012000000}"/>
    <hyperlink ref="E14" location="'11.6.2'!A1" display="11.6.2 Niveles medios anuales de partículas finas en suspensión (por ejemplo, PM2.5 y PM10) en las ciudades (ponderados según la población)" xr:uid="{00000000-0004-0000-3E01-000013000000}"/>
    <hyperlink ref="D15" location="'11.7.1'!A1" display="11.7.1" xr:uid="{00000000-0004-0000-3E01-000014000000}"/>
    <hyperlink ref="E15" location="'11.7.1'!A1" display="11.7.1 Proporción media de la superficie edificada de las ciudades que se dedica a espacios abiertos para uso público de todos, desglosada por sexo, edad y personas con discapacidad" xr:uid="{00000000-0004-0000-3E01-000015000000}"/>
    <hyperlink ref="D16" location="'11.7.2'!A1" display="11.7.2" xr:uid="{00000000-0004-0000-3E01-000016000000}"/>
    <hyperlink ref="E16" location="'11.7.2'!A1" display="11.7.2 Proporción de personas que han sido víctimas de acoso físico o sexual en los últimos 12 meses, desglosada por sexo, edad, grado de discapacidad y lugar del hecho" xr:uid="{00000000-0004-0000-3E01-000017000000}"/>
    <hyperlink ref="D17" location="'11.a.1'!A1" display="11.a.1" xr:uid="{00000000-0004-0000-3E01-000018000000}"/>
    <hyperlink ref="E17" location="'11.a.1'!A1" display="11.a.1 Número de países que cuentan con políticas urbanas nacionales o planes de desarrollo regionales que a) responden a la dinámica de la población, b) garantizan un desarrollo territorial equilibrado y c) aumentan el margen fiscal local" xr:uid="{00000000-0004-0000-3E01-000019000000}"/>
    <hyperlink ref="D18" location="'11.b.1'!A1" display="11.b.1" xr:uid="{00000000-0004-0000-3E01-00001A000000}"/>
    <hyperlink ref="E18" location="'11.b.1'!A1" display="11.b.1 Número de países que adoptan y aplican estrategias nacionales de reducción del riesgo de desastres en consonancia con el Marco de Sendái para la Reducción del Riesgo de Desastres 2015‑2030" xr:uid="{00000000-0004-0000-3E01-00001B000000}"/>
    <hyperlink ref="D19" location="'11.b.2'!A1" display="11.b.2" xr:uid="{00000000-0004-0000-3E01-00001C000000}"/>
    <hyperlink ref="E19" location="'11.b.2'!A1" display="11.b.2 Proporción de gobiernos locales que adoptan y aplican estrategias locales de reducción del riesgo de desastres en consonancia con las estrategias nacionales de reducción del riesgo de desastres" xr:uid="{00000000-0004-0000-3E01-00001D000000}"/>
  </hyperlinks>
  <pageMargins left="0.7" right="0.7" top="0.75" bottom="0.75" header="0.3" footer="0.3"/>
  <pageSetup paperSize="9"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Hoja34">
    <tabColor theme="0" tint="-0.499984740745262"/>
  </sheetPr>
  <dimension ref="A1:I37"/>
  <sheetViews>
    <sheetView showGridLines="0" zoomScaleNormal="100" workbookViewId="0">
      <pane ySplit="1" topLeftCell="A2" activePane="bottomLeft" state="frozen"/>
      <selection pane="bottomLeft" activeCell="H10" sqref="H10"/>
    </sheetView>
  </sheetViews>
  <sheetFormatPr baseColWidth="10" defaultColWidth="11.44140625" defaultRowHeight="17.399999999999999" x14ac:dyDescent="0.3"/>
  <cols>
    <col min="1" max="1" width="11" style="38" customWidth="1"/>
    <col min="2" max="2" width="26.44140625" style="38" customWidth="1"/>
    <col min="3" max="3" width="24" style="38" customWidth="1"/>
    <col min="4" max="4" width="85.77734375" style="38" customWidth="1"/>
    <col min="5" max="5" width="7" style="38" customWidth="1"/>
    <col min="6" max="6" width="7.21875" style="38" customWidth="1"/>
    <col min="7" max="7" width="8.77734375" style="38" customWidth="1"/>
    <col min="8" max="8" width="6.21875" style="38" customWidth="1"/>
    <col min="9" max="9" width="8.77734375" style="38" customWidth="1"/>
    <col min="10" max="10" width="8.44140625" style="38" customWidth="1"/>
    <col min="11" max="11" width="6.77734375" style="38" customWidth="1"/>
    <col min="12" max="12" width="5.44140625" style="38" customWidth="1"/>
    <col min="13" max="16384" width="11.44140625" style="38"/>
  </cols>
  <sheetData>
    <row r="1" spans="1:9" x14ac:dyDescent="0.3">
      <c r="B1" s="481" t="s">
        <v>337</v>
      </c>
    </row>
    <row r="2" spans="1:9" ht="18" thickBot="1" x14ac:dyDescent="0.35">
      <c r="A2" s="382"/>
    </row>
    <row r="3" spans="1:9" ht="23.25" customHeight="1" thickBot="1" x14ac:dyDescent="0.35">
      <c r="B3" s="3214" t="s">
        <v>370</v>
      </c>
      <c r="C3" s="3214"/>
      <c r="D3" s="3214"/>
      <c r="F3" s="147" t="s">
        <v>471</v>
      </c>
    </row>
    <row r="4" spans="1:9" ht="34.799999999999997" x14ac:dyDescent="0.3">
      <c r="A4" s="691"/>
      <c r="B4" s="3142" t="s">
        <v>449</v>
      </c>
      <c r="C4" s="3142"/>
      <c r="D4" s="44" t="s">
        <v>12</v>
      </c>
    </row>
    <row r="5" spans="1:9" ht="51.75" customHeight="1" x14ac:dyDescent="0.3">
      <c r="B5" s="3142" t="s">
        <v>373</v>
      </c>
      <c r="C5" s="3142"/>
      <c r="D5" s="44" t="s">
        <v>31</v>
      </c>
    </row>
    <row r="6" spans="1:9" x14ac:dyDescent="0.3">
      <c r="B6" s="3142" t="s">
        <v>374</v>
      </c>
      <c r="C6" s="3142"/>
      <c r="D6" s="45" t="s">
        <v>528</v>
      </c>
    </row>
    <row r="7" spans="1:9" x14ac:dyDescent="0.3">
      <c r="B7" s="3143" t="s">
        <v>375</v>
      </c>
      <c r="C7" s="3143"/>
      <c r="D7" s="46" t="s">
        <v>541</v>
      </c>
    </row>
    <row r="8" spans="1:9" x14ac:dyDescent="0.3">
      <c r="B8" s="3143" t="s">
        <v>2480</v>
      </c>
      <c r="C8" s="3143"/>
      <c r="D8" s="47" t="s">
        <v>2497</v>
      </c>
    </row>
    <row r="9" spans="1:9" x14ac:dyDescent="0.45">
      <c r="B9" s="22"/>
      <c r="C9" s="22"/>
      <c r="D9" s="22"/>
    </row>
    <row r="10" spans="1:9" ht="23.25" customHeight="1" x14ac:dyDescent="0.3">
      <c r="B10" s="3214" t="s">
        <v>376</v>
      </c>
      <c r="C10" s="3214"/>
      <c r="D10" s="3214"/>
    </row>
    <row r="11" spans="1:9" x14ac:dyDescent="0.3">
      <c r="A11" s="716"/>
      <c r="B11" s="3153" t="s">
        <v>377</v>
      </c>
      <c r="C11" s="3154"/>
      <c r="D11" s="44" t="s">
        <v>439</v>
      </c>
    </row>
    <row r="12" spans="1:9" ht="16.5" customHeight="1" x14ac:dyDescent="0.3">
      <c r="B12" s="3155" t="s">
        <v>379</v>
      </c>
      <c r="C12" s="3155"/>
      <c r="D12" s="636" t="s">
        <v>542</v>
      </c>
    </row>
    <row r="13" spans="1:9" x14ac:dyDescent="0.3">
      <c r="B13" s="3142" t="s">
        <v>380</v>
      </c>
      <c r="C13" s="3142"/>
      <c r="D13" s="575" t="s">
        <v>528</v>
      </c>
    </row>
    <row r="14" spans="1:9" x14ac:dyDescent="0.3">
      <c r="B14" s="3142" t="s">
        <v>381</v>
      </c>
      <c r="C14" s="3156"/>
      <c r="D14" s="575" t="s">
        <v>10</v>
      </c>
      <c r="I14" s="717"/>
    </row>
    <row r="15" spans="1:9" ht="137.25" customHeight="1" x14ac:dyDescent="0.3">
      <c r="B15" s="3142" t="s">
        <v>382</v>
      </c>
      <c r="C15" s="3142"/>
      <c r="D15" s="83" t="s">
        <v>5982</v>
      </c>
      <c r="I15" s="717"/>
    </row>
    <row r="16" spans="1:9" ht="41.25" customHeight="1" x14ac:dyDescent="0.45">
      <c r="B16" s="3142" t="s">
        <v>383</v>
      </c>
      <c r="C16" s="3142"/>
      <c r="D16" s="108"/>
      <c r="I16" s="717"/>
    </row>
    <row r="17" spans="2:9" x14ac:dyDescent="0.3">
      <c r="B17" s="3142" t="s">
        <v>384</v>
      </c>
      <c r="C17" s="3142"/>
      <c r="D17" s="57" t="s">
        <v>385</v>
      </c>
      <c r="I17" s="717"/>
    </row>
    <row r="18" spans="2:9" x14ac:dyDescent="0.3">
      <c r="B18" s="3143" t="s">
        <v>386</v>
      </c>
      <c r="C18" s="3143"/>
      <c r="D18" s="44"/>
      <c r="I18" s="717"/>
    </row>
    <row r="19" spans="2:9" ht="34.5" customHeight="1" x14ac:dyDescent="0.3">
      <c r="B19" s="3144" t="s">
        <v>387</v>
      </c>
      <c r="C19" s="3145"/>
      <c r="D19" s="57" t="s">
        <v>549</v>
      </c>
      <c r="I19" s="717"/>
    </row>
    <row r="20" spans="2:9" x14ac:dyDescent="0.3">
      <c r="B20" s="3142" t="s">
        <v>388</v>
      </c>
      <c r="C20" s="3142"/>
      <c r="D20" s="44" t="s">
        <v>424</v>
      </c>
      <c r="I20" s="717"/>
    </row>
    <row r="21" spans="2:9" x14ac:dyDescent="0.3">
      <c r="B21" s="3146" t="s">
        <v>390</v>
      </c>
      <c r="C21" s="54" t="s">
        <v>391</v>
      </c>
      <c r="D21" s="52" t="s">
        <v>550</v>
      </c>
    </row>
    <row r="22" spans="2:9" x14ac:dyDescent="0.3">
      <c r="B22" s="3147"/>
      <c r="C22" s="567" t="s">
        <v>393</v>
      </c>
      <c r="D22" s="57"/>
    </row>
    <row r="23" spans="2:9" x14ac:dyDescent="0.3">
      <c r="B23" s="3148" t="s">
        <v>395</v>
      </c>
      <c r="C23" s="3148"/>
      <c r="D23" s="52" t="s">
        <v>551</v>
      </c>
    </row>
    <row r="24" spans="2:9" x14ac:dyDescent="0.3">
      <c r="B24" s="3148" t="s">
        <v>397</v>
      </c>
      <c r="C24" s="3148"/>
      <c r="D24" s="84" t="s">
        <v>552</v>
      </c>
    </row>
    <row r="25" spans="2:9" x14ac:dyDescent="0.3">
      <c r="B25" s="3142" t="s">
        <v>399</v>
      </c>
      <c r="C25" s="3142"/>
      <c r="D25" s="52" t="s">
        <v>19</v>
      </c>
    </row>
    <row r="26" spans="2:9" ht="34.799999999999997" x14ac:dyDescent="0.3">
      <c r="B26" s="3143" t="s">
        <v>401</v>
      </c>
      <c r="C26" s="3143"/>
      <c r="D26" s="84" t="s">
        <v>553</v>
      </c>
    </row>
    <row r="27" spans="2:9" x14ac:dyDescent="0.3">
      <c r="B27" s="3149" t="s">
        <v>403</v>
      </c>
      <c r="C27" s="3150"/>
      <c r="D27" s="44"/>
    </row>
    <row r="28" spans="2:9" ht="52.2" x14ac:dyDescent="0.3">
      <c r="B28" s="568" t="s">
        <v>404</v>
      </c>
      <c r="C28" s="569"/>
      <c r="D28" s="49" t="s">
        <v>554</v>
      </c>
    </row>
    <row r="29" spans="2:9" x14ac:dyDescent="0.3">
      <c r="B29" s="3151" t="s">
        <v>405</v>
      </c>
      <c r="C29" s="3152"/>
      <c r="D29" s="61"/>
    </row>
    <row r="30" spans="2:9" x14ac:dyDescent="0.3">
      <c r="B30" s="62"/>
      <c r="C30" s="62"/>
      <c r="D30" s="63"/>
    </row>
    <row r="31" spans="2:9" ht="23.25" customHeight="1" x14ac:dyDescent="0.3">
      <c r="B31" s="3214" t="s">
        <v>406</v>
      </c>
      <c r="C31" s="3214"/>
      <c r="D31" s="3214"/>
    </row>
    <row r="32" spans="2:9" x14ac:dyDescent="0.3">
      <c r="B32" s="3140" t="s">
        <v>407</v>
      </c>
      <c r="C32" s="3141"/>
      <c r="D32" s="57"/>
    </row>
    <row r="33" spans="2:4" x14ac:dyDescent="0.3">
      <c r="B33" s="3140" t="s">
        <v>409</v>
      </c>
      <c r="C33" s="3141"/>
      <c r="D33" s="57"/>
    </row>
    <row r="34" spans="2:4" x14ac:dyDescent="0.3">
      <c r="B34" s="3140" t="s">
        <v>411</v>
      </c>
      <c r="C34" s="3141"/>
      <c r="D34" s="84" t="s">
        <v>552</v>
      </c>
    </row>
    <row r="35" spans="2:4" x14ac:dyDescent="0.3">
      <c r="B35" s="3140" t="s">
        <v>413</v>
      </c>
      <c r="C35" s="3141"/>
      <c r="D35" s="84"/>
    </row>
    <row r="36" spans="2:4" ht="34.799999999999997" x14ac:dyDescent="0.45">
      <c r="B36" s="3210" t="s">
        <v>415</v>
      </c>
      <c r="C36" s="3211"/>
      <c r="D36" s="109" t="s">
        <v>2387</v>
      </c>
    </row>
    <row r="37" spans="2:4" ht="34.799999999999997" x14ac:dyDescent="0.45">
      <c r="B37" s="3212"/>
      <c r="C37" s="3213"/>
      <c r="D37" s="109" t="s">
        <v>2388</v>
      </c>
    </row>
  </sheetData>
  <mergeCells count="30">
    <mergeCell ref="B16:C16"/>
    <mergeCell ref="B3:D3"/>
    <mergeCell ref="B4:C4"/>
    <mergeCell ref="B5:C5"/>
    <mergeCell ref="B6:C6"/>
    <mergeCell ref="B7:C7"/>
    <mergeCell ref="B10:D10"/>
    <mergeCell ref="B11:C11"/>
    <mergeCell ref="B12:C12"/>
    <mergeCell ref="B13:C13"/>
    <mergeCell ref="B14:C14"/>
    <mergeCell ref="B15:C15"/>
    <mergeCell ref="B8:C8"/>
    <mergeCell ref="B31:D31"/>
    <mergeCell ref="B17:C17"/>
    <mergeCell ref="B18:C18"/>
    <mergeCell ref="B19:C19"/>
    <mergeCell ref="B20:C20"/>
    <mergeCell ref="B21:B22"/>
    <mergeCell ref="B23:C23"/>
    <mergeCell ref="B24:C24"/>
    <mergeCell ref="B25:C25"/>
    <mergeCell ref="B26:C26"/>
    <mergeCell ref="B27:C27"/>
    <mergeCell ref="B29:C29"/>
    <mergeCell ref="B32:C32"/>
    <mergeCell ref="B33:C33"/>
    <mergeCell ref="B34:C34"/>
    <mergeCell ref="B35:C35"/>
    <mergeCell ref="B36:C37"/>
  </mergeCells>
  <dataValidations count="7">
    <dataValidation allowBlank="1" showDropDown="1" showInputMessage="1" showErrorMessage="1" sqref="D13" xr:uid="{00000000-0002-0000-1F00-000000000000}"/>
    <dataValidation type="list" allowBlank="1" showInputMessage="1" showErrorMessage="1" sqref="D4" xr:uid="{00000000-0002-0000-1F00-000001000000}">
      <formula1>ODS</formula1>
    </dataValidation>
    <dataValidation type="list" allowBlank="1" showInputMessage="1" showErrorMessage="1" sqref="D5" xr:uid="{00000000-0002-0000-1F00-000002000000}">
      <formula1>Metas_ODS</formula1>
    </dataValidation>
    <dataValidation type="list" allowBlank="1" showInputMessage="1" showErrorMessage="1" sqref="D6" xr:uid="{00000000-0002-0000-1F00-000003000000}">
      <formula1>Numero_indicador</formula1>
    </dataValidation>
    <dataValidation type="list" allowBlank="1" showInputMessage="1" showErrorMessage="1" sqref="D7" xr:uid="{00000000-0002-0000-1F00-000004000000}">
      <formula1>Nombre_indicador_ODS</formula1>
    </dataValidation>
    <dataValidation type="list" allowBlank="1" showInputMessage="1" showErrorMessage="1" sqref="D14" xr:uid="{00000000-0002-0000-1F00-000005000000}">
      <formula1>Tipo_indicador</formula1>
    </dataValidation>
    <dataValidation type="list" allowBlank="1" showInputMessage="1" showErrorMessage="1" sqref="D25" xr:uid="{00000000-0002-0000-1F00-000006000000}">
      <formula1>Tipo_operación</formula1>
    </dataValidation>
  </dataValidations>
  <hyperlinks>
    <hyperlink ref="B1" location="'2.1.1'!A1" display="REGRESAR" xr:uid="{00000000-0004-0000-1F00-000000000000}"/>
    <hyperlink ref="D36" r:id="rId1" xr:uid="{00000000-0004-0000-1F00-000001000000}"/>
    <hyperlink ref="D37" r:id="rId2" xr:uid="{00000000-0004-0000-1F00-000002000000}"/>
    <hyperlink ref="D8" r:id="rId3" xr:uid="{00000000-0004-0000-1F00-000003000000}"/>
  </hyperlinks>
  <pageMargins left="0.7" right="0.7" top="0.75" bottom="0.75" header="0.3" footer="0.3"/>
  <pageSetup paperSize="9" orientation="portrait" r:id="rId4"/>
  <drawing r:id="rId5"/>
</worksheet>
</file>

<file path=xl/worksheets/sheet3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1-000000000000}">
  <sheetPr codeName="Hoja308"/>
  <dimension ref="A1:V76"/>
  <sheetViews>
    <sheetView showGridLines="0" workbookViewId="0">
      <pane ySplit="1" topLeftCell="A21" activePane="bottomLeft" state="frozen"/>
      <selection activeCell="B16" sqref="B16"/>
      <selection pane="bottomLeft" activeCell="B66" sqref="B66"/>
    </sheetView>
  </sheetViews>
  <sheetFormatPr baseColWidth="10" defaultColWidth="11.44140625" defaultRowHeight="17.399999999999999" x14ac:dyDescent="0.45"/>
  <cols>
    <col min="1" max="2" width="15.21875" style="178" customWidth="1"/>
    <col min="3" max="3" width="8.21875" style="178" customWidth="1"/>
    <col min="4" max="4" width="6.21875" style="178" customWidth="1"/>
    <col min="5" max="5" width="7.77734375" style="178" customWidth="1"/>
    <col min="6" max="6" width="7.44140625" style="178" customWidth="1"/>
    <col min="7" max="7" width="1.77734375" style="178" customWidth="1"/>
    <col min="8" max="8" width="8.44140625" style="178" customWidth="1"/>
    <col min="9" max="9" width="9.44140625" style="178" customWidth="1"/>
    <col min="10" max="10" width="9.21875" style="178" customWidth="1"/>
    <col min="11" max="12" width="8.21875" style="178" customWidth="1"/>
    <col min="13" max="13" width="7.44140625" style="178" customWidth="1"/>
    <col min="14" max="16384" width="11.44140625" style="178"/>
  </cols>
  <sheetData>
    <row r="1" spans="1:22" s="1260" customFormat="1" ht="13.5" customHeight="1" x14ac:dyDescent="0.45">
      <c r="A1" s="808" t="s">
        <v>337</v>
      </c>
      <c r="B1" s="1299"/>
      <c r="C1" s="3262" t="s">
        <v>430</v>
      </c>
      <c r="D1" s="3262"/>
      <c r="E1" s="1737"/>
      <c r="F1" s="1737"/>
      <c r="G1" s="1737"/>
      <c r="H1" s="1737"/>
      <c r="I1" s="1737"/>
      <c r="J1" s="1737"/>
    </row>
    <row r="2" spans="1:22" s="1260" customFormat="1" ht="16.5" customHeight="1" x14ac:dyDescent="0.45">
      <c r="B2" s="1299"/>
      <c r="C2" s="1737"/>
      <c r="D2" s="1737"/>
      <c r="E2" s="1737"/>
      <c r="F2" s="1737"/>
      <c r="G2" s="1737"/>
      <c r="H2" s="1737"/>
      <c r="I2" s="1737"/>
      <c r="J2" s="1737"/>
    </row>
    <row r="3" spans="1:22" s="1260" customFormat="1" ht="18.600000000000001" x14ac:dyDescent="0.45">
      <c r="A3" s="3973" t="s">
        <v>339</v>
      </c>
      <c r="B3" s="3976"/>
      <c r="C3" s="3973" t="s">
        <v>1791</v>
      </c>
      <c r="D3" s="3975"/>
      <c r="E3" s="3975"/>
      <c r="F3" s="3975"/>
      <c r="G3" s="3975"/>
      <c r="H3" s="3975"/>
      <c r="I3" s="3975"/>
      <c r="J3" s="3975"/>
      <c r="K3" s="3975"/>
      <c r="L3" s="3975"/>
      <c r="M3" s="3975"/>
      <c r="N3" s="3975"/>
      <c r="O3" s="3975"/>
      <c r="P3" s="3975"/>
      <c r="Q3" s="3975"/>
      <c r="R3" s="3975"/>
      <c r="S3" s="3975"/>
      <c r="T3" s="3975"/>
      <c r="U3" s="3975"/>
      <c r="V3" s="3974"/>
    </row>
    <row r="4" spans="1:22" s="1260" customFormat="1" ht="18.600000000000001" x14ac:dyDescent="0.45">
      <c r="A4" s="3973" t="s">
        <v>340</v>
      </c>
      <c r="B4" s="3974"/>
      <c r="C4" s="3973" t="s">
        <v>4085</v>
      </c>
      <c r="D4" s="3975"/>
      <c r="E4" s="3975"/>
      <c r="F4" s="3975"/>
      <c r="G4" s="3975"/>
      <c r="H4" s="3975"/>
      <c r="I4" s="3975"/>
      <c r="J4" s="3975"/>
      <c r="K4" s="3975"/>
      <c r="L4" s="3975"/>
      <c r="M4" s="3975"/>
      <c r="N4" s="3975"/>
      <c r="O4" s="3975"/>
      <c r="P4" s="3975"/>
      <c r="Q4" s="3975"/>
      <c r="R4" s="3975"/>
      <c r="S4" s="3975"/>
      <c r="T4" s="3975"/>
      <c r="U4" s="3975"/>
      <c r="V4" s="3974"/>
    </row>
    <row r="5" spans="1:22" s="1260" customFormat="1" ht="18.600000000000001" x14ac:dyDescent="0.45">
      <c r="A5" s="3973" t="s">
        <v>341</v>
      </c>
      <c r="B5" s="3974"/>
      <c r="C5" s="3973" t="s">
        <v>4086</v>
      </c>
      <c r="D5" s="3975"/>
      <c r="E5" s="3975"/>
      <c r="F5" s="3975"/>
      <c r="G5" s="3975"/>
      <c r="H5" s="3975"/>
      <c r="I5" s="3975"/>
      <c r="J5" s="3975"/>
      <c r="K5" s="3975"/>
      <c r="L5" s="3975"/>
      <c r="M5" s="3975"/>
      <c r="N5" s="3975"/>
      <c r="O5" s="3975"/>
      <c r="P5" s="3975"/>
      <c r="Q5" s="3975"/>
      <c r="R5" s="3975"/>
      <c r="S5" s="3975"/>
      <c r="T5" s="3975"/>
      <c r="U5" s="3975"/>
      <c r="V5" s="3974"/>
    </row>
    <row r="6" spans="1:22" s="1260" customFormat="1" ht="18.600000000000001" x14ac:dyDescent="0.45">
      <c r="A6" s="3973" t="s">
        <v>417</v>
      </c>
      <c r="B6" s="3974"/>
      <c r="C6" s="3973" t="s">
        <v>5282</v>
      </c>
      <c r="D6" s="3975"/>
      <c r="E6" s="3975"/>
      <c r="F6" s="3975"/>
      <c r="G6" s="3975"/>
      <c r="H6" s="3975"/>
      <c r="I6" s="3975"/>
      <c r="J6" s="3975"/>
      <c r="K6" s="3975"/>
      <c r="L6" s="3975"/>
      <c r="M6" s="3975"/>
      <c r="N6" s="3975"/>
      <c r="O6" s="3975"/>
      <c r="P6" s="3975"/>
      <c r="Q6" s="3975"/>
      <c r="R6" s="3975"/>
      <c r="S6" s="3975"/>
      <c r="T6" s="3975"/>
      <c r="U6" s="3975"/>
      <c r="V6" s="3974"/>
    </row>
    <row r="7" spans="1:22" s="1260" customFormat="1" ht="18.600000000000001" x14ac:dyDescent="0.45">
      <c r="B7" s="1299"/>
    </row>
    <row r="8" spans="1:22" s="1260" customFormat="1" ht="18.600000000000001" x14ac:dyDescent="0.45">
      <c r="B8" s="1299"/>
    </row>
    <row r="9" spans="1:22" s="1260" customFormat="1" ht="31.5" customHeight="1" x14ac:dyDescent="0.45">
      <c r="B9" s="1299"/>
      <c r="C9" s="3319" t="s">
        <v>5282</v>
      </c>
      <c r="D9" s="3319"/>
      <c r="E9" s="3319"/>
      <c r="F9" s="3319"/>
      <c r="G9" s="3319"/>
      <c r="H9" s="3319"/>
      <c r="I9" s="3319"/>
      <c r="J9" s="3319"/>
      <c r="K9" s="3319"/>
      <c r="L9" s="3319"/>
      <c r="M9" s="3319"/>
    </row>
    <row r="10" spans="1:22" s="1260" customFormat="1" ht="13.2" customHeight="1" x14ac:dyDescent="0.45">
      <c r="B10" s="1299"/>
      <c r="C10" s="878"/>
      <c r="D10" s="878"/>
      <c r="E10" s="878"/>
      <c r="F10" s="878"/>
      <c r="G10" s="878"/>
      <c r="H10" s="878"/>
      <c r="I10" s="878"/>
      <c r="J10" s="878"/>
      <c r="K10" s="878"/>
      <c r="L10" s="878"/>
      <c r="M10" s="878"/>
    </row>
    <row r="11" spans="1:22" ht="15" customHeight="1" x14ac:dyDescent="0.45">
      <c r="B11" s="1271"/>
      <c r="C11" s="3977" t="s">
        <v>343</v>
      </c>
      <c r="D11" s="3977" t="s">
        <v>344</v>
      </c>
      <c r="E11" s="3979" t="s">
        <v>346</v>
      </c>
      <c r="F11" s="3979"/>
      <c r="G11" s="1746"/>
      <c r="H11" s="3979" t="s">
        <v>347</v>
      </c>
      <c r="I11" s="3979"/>
      <c r="J11" s="3979"/>
      <c r="K11" s="3979"/>
      <c r="L11" s="3979"/>
      <c r="M11" s="3979"/>
      <c r="O11" s="3119" t="s">
        <v>2693</v>
      </c>
      <c r="P11" s="3119"/>
    </row>
    <row r="12" spans="1:22" ht="34.799999999999997" x14ac:dyDescent="0.45">
      <c r="B12" s="1271"/>
      <c r="C12" s="3978"/>
      <c r="D12" s="3978"/>
      <c r="E12" s="1743" t="s">
        <v>352</v>
      </c>
      <c r="F12" s="1743" t="s">
        <v>353</v>
      </c>
      <c r="G12" s="1743"/>
      <c r="H12" s="1743" t="s">
        <v>354</v>
      </c>
      <c r="I12" s="1743" t="s">
        <v>355</v>
      </c>
      <c r="J12" s="1743" t="s">
        <v>356</v>
      </c>
      <c r="K12" s="1743" t="s">
        <v>357</v>
      </c>
      <c r="L12" s="1745" t="s">
        <v>358</v>
      </c>
      <c r="M12" s="1745" t="s">
        <v>359</v>
      </c>
    </row>
    <row r="13" spans="1:22" ht="18.600000000000001" x14ac:dyDescent="0.45">
      <c r="C13" s="845">
        <v>2010</v>
      </c>
      <c r="D13" s="1728">
        <v>9.3670172599605976</v>
      </c>
      <c r="E13" s="1728">
        <v>7.2866806607736461</v>
      </c>
      <c r="F13" s="1728">
        <v>14.937211267856723</v>
      </c>
      <c r="G13" s="1728"/>
      <c r="H13" s="1728">
        <v>6.4095385875001227</v>
      </c>
      <c r="I13" s="1728">
        <v>13.290190594725312</v>
      </c>
      <c r="J13" s="1728">
        <v>14.238302375709095</v>
      </c>
      <c r="K13" s="1728">
        <v>15.368067246303157</v>
      </c>
      <c r="L13" s="1728">
        <v>14.943992104613866</v>
      </c>
      <c r="M13" s="1728">
        <v>13.652256605768429</v>
      </c>
      <c r="O13" s="3262" t="s">
        <v>2694</v>
      </c>
      <c r="P13" s="3262"/>
    </row>
    <row r="14" spans="1:22" x14ac:dyDescent="0.45">
      <c r="C14" s="845">
        <v>2011</v>
      </c>
      <c r="D14" s="1728">
        <v>9.6654084862072676</v>
      </c>
      <c r="E14" s="1728">
        <v>7.8874959956521229</v>
      </c>
      <c r="F14" s="1728">
        <v>14.424007589434035</v>
      </c>
      <c r="G14" s="1728"/>
      <c r="H14" s="1728">
        <v>6.8564134340098946</v>
      </c>
      <c r="I14" s="1728">
        <v>14.378084752197658</v>
      </c>
      <c r="J14" s="1728">
        <v>15.623349282296651</v>
      </c>
      <c r="K14" s="1728">
        <v>13.551156827153024</v>
      </c>
      <c r="L14" s="1728">
        <v>15.197729275878899</v>
      </c>
      <c r="M14" s="1728">
        <v>13.256516577678507</v>
      </c>
    </row>
    <row r="15" spans="1:22" x14ac:dyDescent="0.45">
      <c r="C15" s="845">
        <v>2012</v>
      </c>
      <c r="D15" s="1728">
        <v>9.5165169336033149</v>
      </c>
      <c r="E15" s="1728">
        <v>7.7317813540920408</v>
      </c>
      <c r="F15" s="1728">
        <v>14.28748555764661</v>
      </c>
      <c r="G15" s="1728"/>
      <c r="H15" s="1728">
        <v>6.9296524133509703</v>
      </c>
      <c r="I15" s="1728">
        <v>12.491005157520835</v>
      </c>
      <c r="J15" s="1728">
        <v>14.463448472930851</v>
      </c>
      <c r="K15" s="1728">
        <v>13.952186775405773</v>
      </c>
      <c r="L15" s="1728">
        <v>14.641965229084622</v>
      </c>
      <c r="M15" s="1728">
        <v>13.603410101099339</v>
      </c>
    </row>
    <row r="16" spans="1:22" x14ac:dyDescent="0.45">
      <c r="C16" s="845">
        <v>2013</v>
      </c>
      <c r="D16" s="1728">
        <v>9.3712290316652034</v>
      </c>
      <c r="E16" s="1728">
        <v>7.5430891120999615</v>
      </c>
      <c r="F16" s="1728">
        <v>14.249656269901701</v>
      </c>
      <c r="G16" s="1728"/>
      <c r="H16" s="1728">
        <v>6.8957276695266714</v>
      </c>
      <c r="I16" s="1728">
        <v>10.923321041961952</v>
      </c>
      <c r="J16" s="1728">
        <v>13.296640056663076</v>
      </c>
      <c r="K16" s="1728">
        <v>13.615107301975989</v>
      </c>
      <c r="L16" s="1728">
        <v>14.550534286856568</v>
      </c>
      <c r="M16" s="1728">
        <v>14.734899029131467</v>
      </c>
      <c r="P16" s="1379"/>
      <c r="Q16" s="1379"/>
      <c r="R16" s="1379"/>
    </row>
    <row r="17" spans="3:13" x14ac:dyDescent="0.45">
      <c r="C17" s="845">
        <v>2014</v>
      </c>
      <c r="D17" s="1728">
        <v>9.4592986145716207</v>
      </c>
      <c r="E17" s="1728">
        <v>7.8986351382586095</v>
      </c>
      <c r="F17" s="1728">
        <v>13.617487882939056</v>
      </c>
      <c r="G17" s="1728"/>
      <c r="H17" s="1728">
        <v>7.1681519727398699</v>
      </c>
      <c r="I17" s="1728">
        <v>11.458910151347771</v>
      </c>
      <c r="J17" s="1728">
        <v>14.417586566140198</v>
      </c>
      <c r="K17" s="1728">
        <v>11.847895904566096</v>
      </c>
      <c r="L17" s="1728">
        <v>16.105275697038071</v>
      </c>
      <c r="M17" s="1728">
        <v>12.205955275767613</v>
      </c>
    </row>
    <row r="18" spans="3:13" x14ac:dyDescent="0.45">
      <c r="C18" s="845">
        <v>2015</v>
      </c>
      <c r="D18" s="1728">
        <v>9.5016459263942377</v>
      </c>
      <c r="E18" s="1728">
        <v>8.2433570009021597</v>
      </c>
      <c r="F18" s="1728">
        <v>12.847398584025512</v>
      </c>
      <c r="G18" s="1728"/>
      <c r="H18" s="1728">
        <v>7.360309450301755</v>
      </c>
      <c r="I18" s="1728">
        <v>9.849004523031935</v>
      </c>
      <c r="J18" s="1728">
        <v>14.358641173194728</v>
      </c>
      <c r="K18" s="1728">
        <v>10.258946658604479</v>
      </c>
      <c r="L18" s="1728">
        <v>17.223537220863687</v>
      </c>
      <c r="M18" s="1728">
        <v>12.9670152814227</v>
      </c>
    </row>
    <row r="19" spans="3:13" x14ac:dyDescent="0.45">
      <c r="C19" s="845">
        <v>2016</v>
      </c>
      <c r="D19" s="1728">
        <v>8.7973197877524516</v>
      </c>
      <c r="E19" s="1728">
        <v>7.8705351310685954</v>
      </c>
      <c r="F19" s="1728">
        <v>11.257411994015101</v>
      </c>
      <c r="G19" s="1728"/>
      <c r="H19" s="1728">
        <v>6.932695457038716</v>
      </c>
      <c r="I19" s="1728">
        <v>8.9778983225973104</v>
      </c>
      <c r="J19" s="1728">
        <v>11.746435523199843</v>
      </c>
      <c r="K19" s="1728">
        <v>12.390530773323874</v>
      </c>
      <c r="L19" s="1728">
        <v>14.283762178707587</v>
      </c>
      <c r="M19" s="1728">
        <v>11.492130596444762</v>
      </c>
    </row>
    <row r="20" spans="3:13" x14ac:dyDescent="0.45">
      <c r="C20" s="845">
        <v>2017</v>
      </c>
      <c r="D20" s="1728">
        <v>9.4594173893706923</v>
      </c>
      <c r="E20" s="1728">
        <v>8.502005807236495</v>
      </c>
      <c r="F20" s="1728">
        <v>11.998184005964728</v>
      </c>
      <c r="G20" s="1728"/>
      <c r="H20" s="1728">
        <v>6.975295644870136</v>
      </c>
      <c r="I20" s="1728">
        <v>9.5029437415339277</v>
      </c>
      <c r="J20" s="1728">
        <v>14.357661708751296</v>
      </c>
      <c r="K20" s="1728">
        <v>12.852611150511564</v>
      </c>
      <c r="L20" s="1728">
        <v>16.280562078818022</v>
      </c>
      <c r="M20" s="1728">
        <v>14.30687952509779</v>
      </c>
    </row>
    <row r="21" spans="3:13" x14ac:dyDescent="0.45">
      <c r="C21" s="845">
        <v>2018</v>
      </c>
      <c r="D21" s="1728">
        <v>8.7817089566004807</v>
      </c>
      <c r="E21" s="1728">
        <v>7.6503371855977704</v>
      </c>
      <c r="F21" s="1728">
        <v>11.774231734457125</v>
      </c>
      <c r="G21" s="1728"/>
      <c r="H21" s="1728">
        <v>6.0572962307757505</v>
      </c>
      <c r="I21" s="1728">
        <v>8.5431938847727817</v>
      </c>
      <c r="J21" s="1728">
        <v>13.350555464793334</v>
      </c>
      <c r="K21" s="1728">
        <v>12.091786885872265</v>
      </c>
      <c r="L21" s="1728">
        <v>17.60346290349089</v>
      </c>
      <c r="M21" s="1728">
        <v>13.732260431467536</v>
      </c>
    </row>
    <row r="22" spans="3:13" x14ac:dyDescent="0.45">
      <c r="C22" s="845">
        <v>2019</v>
      </c>
      <c r="D22" s="1728">
        <v>9.4256610530601428</v>
      </c>
      <c r="E22" s="1728">
        <v>8.1725008133129382</v>
      </c>
      <c r="F22" s="1728">
        <v>12.73557884676832</v>
      </c>
      <c r="G22" s="1728"/>
      <c r="H22" s="1728">
        <v>6.6126088358902644</v>
      </c>
      <c r="I22" s="1728">
        <v>9.043590574843952</v>
      </c>
      <c r="J22" s="1728">
        <v>11.73907355412654</v>
      </c>
      <c r="K22" s="1728">
        <v>14.617047157720965</v>
      </c>
      <c r="L22" s="1728">
        <v>17.132160371223172</v>
      </c>
      <c r="M22" s="1728">
        <v>16.307395808238979</v>
      </c>
    </row>
    <row r="23" spans="3:13" x14ac:dyDescent="0.45">
      <c r="C23" s="845">
        <v>2020</v>
      </c>
      <c r="D23" s="1728">
        <v>8.6819768732863078</v>
      </c>
      <c r="E23" s="1728">
        <v>7.8171576865907184</v>
      </c>
      <c r="F23" s="1728">
        <v>10.964510375615435</v>
      </c>
      <c r="G23" s="1728"/>
      <c r="H23" s="1728">
        <v>6.4597410399506741</v>
      </c>
      <c r="I23" s="1728">
        <v>6.6314869930013103</v>
      </c>
      <c r="J23" s="1728">
        <v>10.364349201840408</v>
      </c>
      <c r="K23" s="1728">
        <v>10.138084439891781</v>
      </c>
      <c r="L23" s="1728">
        <v>18.512152083586862</v>
      </c>
      <c r="M23" s="1728">
        <v>14.046236337486878</v>
      </c>
    </row>
    <row r="24" spans="3:13" x14ac:dyDescent="0.45">
      <c r="C24" s="845">
        <v>2021</v>
      </c>
      <c r="D24" s="1728">
        <v>8.5086356640462419</v>
      </c>
      <c r="E24" s="1728">
        <v>7.2283900468346225</v>
      </c>
      <c r="F24" s="1728">
        <v>11.882834052224903</v>
      </c>
      <c r="G24" s="1728"/>
      <c r="H24" s="1728">
        <v>5.5460569803766573</v>
      </c>
      <c r="I24" s="1728">
        <v>9.4468886390440687</v>
      </c>
      <c r="J24" s="1728">
        <v>14.502748495568884</v>
      </c>
      <c r="K24" s="1728">
        <v>13.656477727892657</v>
      </c>
      <c r="L24" s="1728">
        <v>15.306995665336453</v>
      </c>
      <c r="M24" s="1728">
        <v>13.539204567947522</v>
      </c>
    </row>
    <row r="25" spans="3:13" x14ac:dyDescent="0.45">
      <c r="C25" s="3099">
        <v>2022</v>
      </c>
      <c r="D25" s="4320">
        <v>8.0888197518739879</v>
      </c>
      <c r="E25" s="4320">
        <v>7.0601535310960699</v>
      </c>
      <c r="F25" s="4320">
        <v>10.793757984398441</v>
      </c>
      <c r="G25" s="4320"/>
      <c r="H25" s="4320">
        <v>5.6107726436785184</v>
      </c>
      <c r="I25" s="4320">
        <v>11.383005257607975</v>
      </c>
      <c r="J25" s="4320">
        <v>13.05872885078441</v>
      </c>
      <c r="K25" s="4320">
        <v>10.147398967725355</v>
      </c>
      <c r="L25" s="4320">
        <v>12.468154933564328</v>
      </c>
      <c r="M25" s="4320">
        <v>13.259794946905895</v>
      </c>
    </row>
    <row r="26" spans="3:13" s="2849" customFormat="1" x14ac:dyDescent="0.45">
      <c r="C26" s="1414">
        <v>2023</v>
      </c>
      <c r="D26" s="1729">
        <v>7.7252443198242133</v>
      </c>
      <c r="E26" s="1729">
        <v>6.7941815223310646</v>
      </c>
      <c r="F26" s="1729">
        <v>10.169208957424265</v>
      </c>
      <c r="G26" s="1729"/>
      <c r="H26" s="1729">
        <v>5.4147782533781612</v>
      </c>
      <c r="I26" s="1729">
        <v>10.845516040191345</v>
      </c>
      <c r="J26" s="1729">
        <v>11.028097688733405</v>
      </c>
      <c r="K26" s="1729">
        <v>12.249605147859809</v>
      </c>
      <c r="L26" s="1729">
        <v>11.950300094766767</v>
      </c>
      <c r="M26" s="1729">
        <v>11.00768255053481</v>
      </c>
    </row>
    <row r="27" spans="3:13" x14ac:dyDescent="0.45">
      <c r="C27" s="332" t="s">
        <v>7663</v>
      </c>
    </row>
    <row r="28" spans="3:13" x14ac:dyDescent="0.45">
      <c r="C28" s="332"/>
    </row>
    <row r="29" spans="3:13" ht="18.600000000000001" x14ac:dyDescent="0.45">
      <c r="C29" s="1087" t="s">
        <v>7681</v>
      </c>
    </row>
    <row r="36" spans="2:8" s="1731" customFormat="1" ht="174" hidden="1" x14ac:dyDescent="0.45">
      <c r="B36" s="1730"/>
      <c r="C36" s="1730" t="s">
        <v>1796</v>
      </c>
      <c r="D36" s="1730" t="s">
        <v>1797</v>
      </c>
      <c r="E36" s="1730" t="s">
        <v>1798</v>
      </c>
      <c r="F36" s="1730" t="s">
        <v>1799</v>
      </c>
      <c r="G36" s="1730"/>
      <c r="H36" s="1730" t="s">
        <v>1800</v>
      </c>
    </row>
    <row r="37" spans="2:8" s="1731" customFormat="1" hidden="1" x14ac:dyDescent="0.45">
      <c r="B37" s="1732"/>
      <c r="C37" s="1733" t="s">
        <v>1801</v>
      </c>
      <c r="D37" s="1734" t="s">
        <v>1801</v>
      </c>
      <c r="E37" s="1733" t="s">
        <v>1801</v>
      </c>
      <c r="F37" s="1733" t="s">
        <v>1801</v>
      </c>
      <c r="G37" s="1733"/>
      <c r="H37" s="1733" t="s">
        <v>1801</v>
      </c>
    </row>
    <row r="38" spans="2:8" s="1731" customFormat="1" hidden="1" x14ac:dyDescent="0.45">
      <c r="B38" s="1735"/>
      <c r="C38" s="1733" t="s">
        <v>1801</v>
      </c>
      <c r="D38" s="1734" t="s">
        <v>1801</v>
      </c>
      <c r="E38" s="1733" t="s">
        <v>1801</v>
      </c>
      <c r="F38" s="1733" t="s">
        <v>1801</v>
      </c>
      <c r="G38" s="1733"/>
      <c r="H38" s="1733" t="s">
        <v>1801</v>
      </c>
    </row>
    <row r="39" spans="2:8" s="1731" customFormat="1" hidden="1" x14ac:dyDescent="0.45">
      <c r="B39" s="1732"/>
      <c r="C39" s="1733" t="s">
        <v>1801</v>
      </c>
      <c r="D39" s="1734" t="s">
        <v>1801</v>
      </c>
      <c r="E39" s="1733" t="s">
        <v>1801</v>
      </c>
      <c r="F39" s="1733" t="s">
        <v>1801</v>
      </c>
      <c r="G39" s="1733"/>
      <c r="H39" s="1733" t="s">
        <v>1801</v>
      </c>
    </row>
    <row r="40" spans="2:8" s="1731" customFormat="1" hidden="1" x14ac:dyDescent="0.45">
      <c r="B40" s="1732"/>
      <c r="C40" s="1733" t="s">
        <v>1801</v>
      </c>
      <c r="D40" s="1734" t="s">
        <v>1801</v>
      </c>
      <c r="E40" s="1733" t="s">
        <v>1801</v>
      </c>
      <c r="F40" s="1733" t="s">
        <v>1801</v>
      </c>
      <c r="G40" s="1733"/>
      <c r="H40" s="1733" t="s">
        <v>1801</v>
      </c>
    </row>
    <row r="41" spans="2:8" s="1731" customFormat="1" hidden="1" x14ac:dyDescent="0.45">
      <c r="B41" s="1732"/>
      <c r="C41" s="1733" t="s">
        <v>1801</v>
      </c>
      <c r="D41" s="1734" t="s">
        <v>1801</v>
      </c>
      <c r="E41" s="1733" t="s">
        <v>1801</v>
      </c>
      <c r="F41" s="1733" t="s">
        <v>1801</v>
      </c>
      <c r="G41" s="1733"/>
      <c r="H41" s="1733" t="s">
        <v>1801</v>
      </c>
    </row>
    <row r="42" spans="2:8" s="1731" customFormat="1" hidden="1" x14ac:dyDescent="0.45">
      <c r="B42" s="1735"/>
      <c r="C42" s="1733" t="s">
        <v>1801</v>
      </c>
      <c r="D42" s="1734" t="s">
        <v>1801</v>
      </c>
      <c r="E42" s="1733" t="s">
        <v>1801</v>
      </c>
      <c r="F42" s="1733" t="s">
        <v>1801</v>
      </c>
      <c r="G42" s="1733"/>
      <c r="H42" s="1733" t="s">
        <v>1801</v>
      </c>
    </row>
    <row r="43" spans="2:8" s="1731" customFormat="1" hidden="1" x14ac:dyDescent="0.45">
      <c r="B43" s="1732"/>
      <c r="C43" s="1733" t="s">
        <v>1801</v>
      </c>
      <c r="D43" s="1734" t="s">
        <v>1801</v>
      </c>
      <c r="E43" s="1733" t="s">
        <v>1801</v>
      </c>
      <c r="F43" s="1733" t="s">
        <v>1801</v>
      </c>
      <c r="G43" s="1733"/>
      <c r="H43" s="1733" t="s">
        <v>1801</v>
      </c>
    </row>
    <row r="44" spans="2:8" s="1731" customFormat="1" hidden="1" x14ac:dyDescent="0.45">
      <c r="B44" s="1732"/>
      <c r="C44" s="1733" t="s">
        <v>1801</v>
      </c>
      <c r="D44" s="1734" t="s">
        <v>1801</v>
      </c>
      <c r="E44" s="1733" t="s">
        <v>1801</v>
      </c>
      <c r="F44" s="1733" t="s">
        <v>1801</v>
      </c>
      <c r="G44" s="1733"/>
      <c r="H44" s="1733" t="s">
        <v>1801</v>
      </c>
    </row>
    <row r="45" spans="2:8" s="1731" customFormat="1" hidden="1" x14ac:dyDescent="0.45">
      <c r="B45" s="1732"/>
      <c r="C45" s="1733" t="s">
        <v>1801</v>
      </c>
      <c r="D45" s="1734" t="s">
        <v>1801</v>
      </c>
      <c r="E45" s="1733" t="s">
        <v>1801</v>
      </c>
      <c r="F45" s="1733" t="s">
        <v>1801</v>
      </c>
      <c r="G45" s="1733"/>
      <c r="H45" s="1733" t="s">
        <v>1801</v>
      </c>
    </row>
    <row r="46" spans="2:8" s="1731" customFormat="1" hidden="1" x14ac:dyDescent="0.45">
      <c r="B46" s="1735"/>
      <c r="C46" s="1733" t="s">
        <v>1801</v>
      </c>
      <c r="D46" s="1734" t="s">
        <v>1801</v>
      </c>
      <c r="E46" s="1733" t="s">
        <v>1801</v>
      </c>
      <c r="F46" s="1733" t="s">
        <v>1801</v>
      </c>
      <c r="G46" s="1733"/>
      <c r="H46" s="1733" t="s">
        <v>1801</v>
      </c>
    </row>
    <row r="47" spans="2:8" s="1731" customFormat="1" hidden="1" x14ac:dyDescent="0.45">
      <c r="B47" s="1732"/>
      <c r="C47" s="1733" t="s">
        <v>1801</v>
      </c>
      <c r="D47" s="1734" t="s">
        <v>1801</v>
      </c>
      <c r="E47" s="1733">
        <v>10.6</v>
      </c>
      <c r="F47" s="1733">
        <v>10.1</v>
      </c>
      <c r="G47" s="1733"/>
      <c r="H47" s="1733">
        <v>26.9</v>
      </c>
    </row>
    <row r="48" spans="2:8" s="1731" customFormat="1" hidden="1" x14ac:dyDescent="0.45">
      <c r="B48" s="1732"/>
      <c r="C48" s="1733">
        <v>0.6</v>
      </c>
      <c r="D48" s="1734">
        <v>0.6</v>
      </c>
      <c r="E48" s="1733">
        <v>10.4</v>
      </c>
      <c r="F48" s="1733">
        <v>10</v>
      </c>
      <c r="G48" s="1733"/>
      <c r="H48" s="1733">
        <v>24.8</v>
      </c>
    </row>
    <row r="49" spans="2:8" s="1731" customFormat="1" hidden="1" x14ac:dyDescent="0.45">
      <c r="B49" s="1732"/>
      <c r="C49" s="1733">
        <v>0.6</v>
      </c>
      <c r="D49" s="1734">
        <v>0.9</v>
      </c>
      <c r="E49" s="1733">
        <v>10</v>
      </c>
      <c r="F49" s="1733">
        <v>10.5</v>
      </c>
      <c r="G49" s="1733"/>
      <c r="H49" s="1733">
        <v>26</v>
      </c>
    </row>
    <row r="50" spans="2:8" s="1731" customFormat="1" hidden="1" x14ac:dyDescent="0.45">
      <c r="B50" s="1735"/>
      <c r="C50" s="1733">
        <v>0.6</v>
      </c>
      <c r="D50" s="1734">
        <v>0.7</v>
      </c>
      <c r="E50" s="1733">
        <v>9.9</v>
      </c>
      <c r="F50" s="1733">
        <v>12</v>
      </c>
      <c r="G50" s="1733"/>
      <c r="H50" s="1733">
        <v>25.9</v>
      </c>
    </row>
    <row r="51" spans="2:8" s="1731" customFormat="1" hidden="1" x14ac:dyDescent="0.45">
      <c r="B51" s="1732"/>
      <c r="C51" s="1733">
        <v>1</v>
      </c>
      <c r="D51" s="1734">
        <v>0.8</v>
      </c>
      <c r="E51" s="1733">
        <v>10.4</v>
      </c>
      <c r="F51" s="1733">
        <v>10.8</v>
      </c>
      <c r="G51" s="1733"/>
      <c r="H51" s="1733">
        <v>28.1</v>
      </c>
    </row>
    <row r="52" spans="2:8" s="1731" customFormat="1" hidden="1" x14ac:dyDescent="0.45">
      <c r="B52" s="1732"/>
      <c r="C52" s="1733">
        <v>1</v>
      </c>
      <c r="D52" s="1734">
        <v>0.8</v>
      </c>
      <c r="E52" s="1733">
        <v>9.5</v>
      </c>
      <c r="F52" s="1733">
        <v>10.4</v>
      </c>
      <c r="G52" s="1733"/>
      <c r="H52" s="1733">
        <v>27.9</v>
      </c>
    </row>
    <row r="53" spans="2:8" s="1731" customFormat="1" hidden="1" x14ac:dyDescent="0.45">
      <c r="B53" s="1732"/>
      <c r="C53" s="1733">
        <v>1.4</v>
      </c>
      <c r="D53" s="1734">
        <v>0.9</v>
      </c>
      <c r="E53" s="1733">
        <v>9.4</v>
      </c>
      <c r="F53" s="1733">
        <v>10.4</v>
      </c>
      <c r="G53" s="1733"/>
      <c r="H53" s="1733">
        <v>26.9</v>
      </c>
    </row>
    <row r="54" spans="2:8" s="1731" customFormat="1" hidden="1" x14ac:dyDescent="0.45">
      <c r="B54" s="1735"/>
      <c r="C54" s="1733">
        <v>0.8</v>
      </c>
      <c r="D54" s="1734">
        <v>0.7</v>
      </c>
      <c r="E54" s="1733">
        <v>9.4</v>
      </c>
      <c r="F54" s="1733">
        <v>10.8</v>
      </c>
      <c r="G54" s="1733"/>
      <c r="H54" s="1733">
        <v>27.9</v>
      </c>
    </row>
    <row r="55" spans="2:8" s="1731" customFormat="1" hidden="1" x14ac:dyDescent="0.45">
      <c r="B55" s="1732"/>
      <c r="C55" s="1733">
        <v>1.1000000000000001</v>
      </c>
      <c r="D55" s="1734">
        <v>0.9</v>
      </c>
      <c r="E55" s="1733">
        <v>9</v>
      </c>
      <c r="F55" s="1733">
        <v>10</v>
      </c>
      <c r="G55" s="1733"/>
      <c r="H55" s="1733">
        <v>26.7</v>
      </c>
    </row>
    <row r="56" spans="2:8" s="1731" customFormat="1" hidden="1" x14ac:dyDescent="0.45">
      <c r="B56" s="1732"/>
      <c r="C56" s="1733" t="s">
        <v>1801</v>
      </c>
      <c r="D56" s="1734" t="s">
        <v>1801</v>
      </c>
      <c r="E56" s="1733">
        <v>9.1</v>
      </c>
      <c r="F56" s="1733">
        <v>10.7</v>
      </c>
      <c r="G56" s="1733"/>
      <c r="H56" s="1733">
        <v>27.9</v>
      </c>
    </row>
    <row r="57" spans="2:8" s="1731" customFormat="1" hidden="1" x14ac:dyDescent="0.45">
      <c r="B57" s="1732"/>
      <c r="C57" s="1733">
        <v>0.5</v>
      </c>
      <c r="D57" s="1734">
        <v>0.5</v>
      </c>
      <c r="E57" s="1733">
        <v>8.9</v>
      </c>
      <c r="F57" s="1733">
        <v>9.1999999999999993</v>
      </c>
      <c r="G57" s="1733"/>
      <c r="H57" s="1733">
        <v>30.8</v>
      </c>
    </row>
    <row r="58" spans="2:8" s="1731" customFormat="1" hidden="1" x14ac:dyDescent="0.45">
      <c r="B58" s="1735"/>
      <c r="C58" s="1733">
        <v>0.4</v>
      </c>
      <c r="D58" s="1734">
        <v>0.2</v>
      </c>
      <c r="E58" s="1733">
        <v>9.1999999999999993</v>
      </c>
      <c r="F58" s="1733">
        <v>9.4</v>
      </c>
      <c r="G58" s="1733"/>
      <c r="H58" s="1733">
        <v>32.200000000000003</v>
      </c>
    </row>
    <row r="59" spans="2:8" s="1731" customFormat="1" hidden="1" x14ac:dyDescent="0.45">
      <c r="B59" s="1732"/>
      <c r="C59" s="1733">
        <v>0.5</v>
      </c>
      <c r="D59" s="1734">
        <v>0.5</v>
      </c>
      <c r="E59" s="1733">
        <v>9.1999999999999993</v>
      </c>
      <c r="F59" s="1733">
        <v>9.1999999999999993</v>
      </c>
      <c r="G59" s="1733"/>
      <c r="H59" s="1733">
        <v>30.9</v>
      </c>
    </row>
    <row r="60" spans="2:8" s="1731" customFormat="1" hidden="1" x14ac:dyDescent="0.45">
      <c r="B60" s="1732"/>
      <c r="C60" s="1733">
        <v>7.2681448086100914E-2</v>
      </c>
      <c r="D60" s="1734">
        <v>0.19420846327546148</v>
      </c>
      <c r="E60" s="1733">
        <v>8.8000000000000007</v>
      </c>
      <c r="F60" s="1733">
        <v>9.1</v>
      </c>
      <c r="G60" s="1733"/>
      <c r="H60" s="1733">
        <v>32.4</v>
      </c>
    </row>
    <row r="61" spans="2:8" s="1731" customFormat="1" hidden="1" x14ac:dyDescent="0.45">
      <c r="B61" s="1732"/>
      <c r="C61" s="1733">
        <v>0.2</v>
      </c>
      <c r="D61" s="1734">
        <v>0.2</v>
      </c>
      <c r="E61" s="1733">
        <v>8.9</v>
      </c>
      <c r="F61" s="1733">
        <v>9.1</v>
      </c>
      <c r="G61" s="1733"/>
      <c r="H61" s="1733">
        <v>31.1</v>
      </c>
    </row>
    <row r="62" spans="2:8" s="1731" customFormat="1" hidden="1" x14ac:dyDescent="0.45">
      <c r="B62" s="1735"/>
      <c r="D62" s="1736"/>
    </row>
    <row r="63" spans="2:8" s="1731" customFormat="1" hidden="1" x14ac:dyDescent="0.45">
      <c r="B63" s="1732"/>
      <c r="D63" s="1736"/>
    </row>
    <row r="64" spans="2:8" s="1731" customFormat="1" hidden="1" x14ac:dyDescent="0.45">
      <c r="B64" s="1736"/>
    </row>
    <row r="65" spans="2:3" s="1731" customFormat="1" hidden="1" x14ac:dyDescent="0.45">
      <c r="B65" s="1736"/>
    </row>
    <row r="66" spans="2:3" x14ac:dyDescent="0.45">
      <c r="B66" s="1271"/>
    </row>
    <row r="76" spans="2:3" x14ac:dyDescent="0.45">
      <c r="C76" s="332" t="s">
        <v>7663</v>
      </c>
    </row>
  </sheetData>
  <mergeCells count="16">
    <mergeCell ref="O13:P13"/>
    <mergeCell ref="A5:B5"/>
    <mergeCell ref="C5:V5"/>
    <mergeCell ref="C1:D1"/>
    <mergeCell ref="A3:B3"/>
    <mergeCell ref="C3:V3"/>
    <mergeCell ref="A4:B4"/>
    <mergeCell ref="C4:V4"/>
    <mergeCell ref="A6:B6"/>
    <mergeCell ref="C6:V6"/>
    <mergeCell ref="C9:M9"/>
    <mergeCell ref="C11:C12"/>
    <mergeCell ref="D11:D12"/>
    <mergeCell ref="E11:F11"/>
    <mergeCell ref="H11:M11"/>
    <mergeCell ref="O11:P11"/>
  </mergeCells>
  <hyperlinks>
    <hyperlink ref="A1" location="'ODS 11.'!A1" display="REGRESAR" xr:uid="{00000000-0004-0000-3F01-000000000000}"/>
    <hyperlink ref="C1:D1" location="'Metadato 11.1.1.a'!A1" display="VER METADATO" xr:uid="{00000000-0004-0000-3F01-000001000000}"/>
    <hyperlink ref="O11:P11" location="'11.1.1.b'!A1" display="Ver indicador 11.1.1.b" xr:uid="{00000000-0004-0000-3F01-000002000000}"/>
    <hyperlink ref="O13:P13" location="'11.1.1.c'!A1" display="Ver indicador 11.1.1.c" xr:uid="{00000000-0004-0000-3F01-000003000000}"/>
  </hyperlinks>
  <pageMargins left="0.7" right="0.7" top="0.75" bottom="0.75" header="0.3" footer="0.3"/>
  <pageSetup orientation="portrait" horizontalDpi="4294967294" verticalDpi="4294967294" r:id="rId1"/>
  <drawing r:id="rId2"/>
</worksheet>
</file>

<file path=xl/worksheets/sheet3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1-000000000000}">
  <sheetPr codeName="Hoja309">
    <tabColor theme="0" tint="-0.499984740745262"/>
  </sheetPr>
  <dimension ref="A1:M69"/>
  <sheetViews>
    <sheetView showGridLines="0" zoomScaleNormal="100" workbookViewId="0">
      <pane ySplit="1" topLeftCell="A2" activePane="bottomLeft" state="frozen"/>
      <selection activeCell="C22" sqref="C22"/>
      <selection pane="bottomLeft" activeCell="I12" sqref="I12"/>
    </sheetView>
  </sheetViews>
  <sheetFormatPr baseColWidth="10" defaultColWidth="11.44140625" defaultRowHeight="17.399999999999999" x14ac:dyDescent="0.45"/>
  <cols>
    <col min="1" max="1" width="8.21875" style="178" customWidth="1"/>
    <col min="2" max="2" width="26.44140625" style="178" customWidth="1"/>
    <col min="3" max="3" width="24" style="178" customWidth="1"/>
    <col min="4" max="4" width="85.77734375" style="178" customWidth="1"/>
    <col min="5" max="5" width="3.44140625" style="178" customWidth="1"/>
    <col min="6" max="6" width="7.21875" style="178" customWidth="1"/>
    <col min="7" max="7" width="9.44140625" style="178" customWidth="1"/>
    <col min="8" max="8" width="9.21875" style="178" customWidth="1"/>
    <col min="9" max="10" width="8.21875" style="178" customWidth="1"/>
    <col min="11" max="11" width="7.44140625" style="178" customWidth="1"/>
    <col min="12" max="16384" width="11.44140625" style="178"/>
  </cols>
  <sheetData>
    <row r="1" spans="1:8" ht="13.5" customHeight="1" x14ac:dyDescent="0.45">
      <c r="A1" s="1727"/>
      <c r="B1" s="584" t="s">
        <v>337</v>
      </c>
      <c r="C1" s="1727"/>
      <c r="D1" s="1727"/>
      <c r="E1" s="1727"/>
      <c r="F1" s="1727"/>
      <c r="G1" s="1727"/>
      <c r="H1" s="1727"/>
    </row>
    <row r="2" spans="1:8" ht="16.5" customHeight="1" thickBot="1" x14ac:dyDescent="0.5">
      <c r="A2" s="1727"/>
      <c r="B2" s="1727"/>
      <c r="C2" s="1727"/>
      <c r="D2" s="1727"/>
      <c r="E2" s="1727"/>
      <c r="F2" s="1727"/>
      <c r="G2" s="1727"/>
      <c r="H2" s="1727"/>
    </row>
    <row r="3" spans="1:8" ht="23.25" customHeight="1" thickBot="1" x14ac:dyDescent="0.5">
      <c r="B3" s="3980" t="s">
        <v>370</v>
      </c>
      <c r="C3" s="3980"/>
      <c r="D3" s="3980"/>
      <c r="F3" s="1267" t="s">
        <v>371</v>
      </c>
    </row>
    <row r="4" spans="1:8" x14ac:dyDescent="0.45">
      <c r="B4" s="3142" t="s">
        <v>449</v>
      </c>
      <c r="C4" s="3142"/>
      <c r="D4" s="44" t="s">
        <v>36</v>
      </c>
    </row>
    <row r="5" spans="1:8" ht="30" customHeight="1" x14ac:dyDescent="0.45">
      <c r="B5" s="3142" t="s">
        <v>373</v>
      </c>
      <c r="C5" s="3142"/>
      <c r="D5" s="44" t="s">
        <v>4085</v>
      </c>
    </row>
    <row r="6" spans="1:8" x14ac:dyDescent="0.45">
      <c r="B6" s="3142" t="s">
        <v>374</v>
      </c>
      <c r="C6" s="3142"/>
      <c r="D6" s="45" t="s">
        <v>182</v>
      </c>
    </row>
    <row r="7" spans="1:8" ht="34.799999999999997" x14ac:dyDescent="0.45">
      <c r="B7" s="3143" t="s">
        <v>375</v>
      </c>
      <c r="C7" s="3143"/>
      <c r="D7" s="46" t="s">
        <v>4086</v>
      </c>
    </row>
    <row r="8" spans="1:8" x14ac:dyDescent="0.45">
      <c r="B8" s="3143" t="s">
        <v>2480</v>
      </c>
      <c r="C8" s="3143"/>
      <c r="D8" s="1266" t="s">
        <v>2612</v>
      </c>
    </row>
    <row r="10" spans="1:8" ht="23.25" customHeight="1" x14ac:dyDescent="0.45">
      <c r="B10" s="3980" t="s">
        <v>376</v>
      </c>
      <c r="C10" s="3980"/>
      <c r="D10" s="3980"/>
    </row>
    <row r="11" spans="1:8" ht="16.5" customHeight="1" x14ac:dyDescent="0.45">
      <c r="B11" s="3185" t="s">
        <v>377</v>
      </c>
      <c r="C11" s="3156"/>
      <c r="D11" s="44" t="s">
        <v>439</v>
      </c>
    </row>
    <row r="12" spans="1:8" ht="37.5" customHeight="1" x14ac:dyDescent="0.45">
      <c r="B12" s="3143" t="s">
        <v>379</v>
      </c>
      <c r="C12" s="3143"/>
      <c r="D12" s="1003" t="s">
        <v>1795</v>
      </c>
    </row>
    <row r="13" spans="1:8" x14ac:dyDescent="0.45">
      <c r="B13" s="3142" t="s">
        <v>380</v>
      </c>
      <c r="C13" s="3142"/>
      <c r="D13" s="127" t="s">
        <v>1792</v>
      </c>
    </row>
    <row r="14" spans="1:8" x14ac:dyDescent="0.45">
      <c r="B14" s="3142" t="s">
        <v>381</v>
      </c>
      <c r="C14" s="3156"/>
      <c r="D14" s="603" t="s">
        <v>18</v>
      </c>
    </row>
    <row r="15" spans="1:8" ht="69.599999999999994" x14ac:dyDescent="0.45">
      <c r="B15" s="3142" t="s">
        <v>382</v>
      </c>
      <c r="C15" s="3142"/>
      <c r="D15" s="141" t="s">
        <v>6289</v>
      </c>
    </row>
    <row r="16" spans="1:8" ht="51.75" customHeight="1" x14ac:dyDescent="0.45">
      <c r="B16" s="3142" t="s">
        <v>383</v>
      </c>
      <c r="C16" s="3142"/>
      <c r="D16" s="142"/>
    </row>
    <row r="17" spans="2:13" ht="19.5" customHeight="1" x14ac:dyDescent="0.45">
      <c r="B17" s="3142" t="s">
        <v>384</v>
      </c>
      <c r="C17" s="3142"/>
      <c r="D17" s="57" t="s">
        <v>385</v>
      </c>
    </row>
    <row r="18" spans="2:13" x14ac:dyDescent="0.45">
      <c r="B18" s="3143" t="s">
        <v>386</v>
      </c>
      <c r="C18" s="3143"/>
      <c r="D18" s="44" t="s">
        <v>424</v>
      </c>
    </row>
    <row r="19" spans="2:13" ht="52.2" x14ac:dyDescent="0.45">
      <c r="B19" s="3144" t="s">
        <v>387</v>
      </c>
      <c r="C19" s="3145"/>
      <c r="D19" s="57" t="s">
        <v>1802</v>
      </c>
    </row>
    <row r="20" spans="2:13" x14ac:dyDescent="0.45">
      <c r="B20" s="3142" t="s">
        <v>388</v>
      </c>
      <c r="C20" s="3142"/>
      <c r="D20" s="83" t="s">
        <v>424</v>
      </c>
      <c r="E20" s="626"/>
      <c r="F20" s="626"/>
      <c r="G20" s="626"/>
      <c r="H20" s="626"/>
      <c r="I20" s="626"/>
      <c r="J20" s="626"/>
      <c r="K20" s="626"/>
      <c r="L20" s="626"/>
      <c r="M20" s="626"/>
    </row>
    <row r="21" spans="2:13" x14ac:dyDescent="0.45">
      <c r="B21" s="3146" t="s">
        <v>390</v>
      </c>
      <c r="C21" s="54" t="s">
        <v>391</v>
      </c>
      <c r="D21" s="57" t="s">
        <v>1803</v>
      </c>
      <c r="E21" s="630"/>
      <c r="F21" s="630"/>
      <c r="G21" s="630"/>
      <c r="H21" s="630"/>
      <c r="I21" s="630"/>
      <c r="J21" s="630"/>
      <c r="K21" s="630"/>
      <c r="L21" s="630"/>
      <c r="M21" s="630"/>
    </row>
    <row r="22" spans="2:13" x14ac:dyDescent="0.45">
      <c r="B22" s="3147"/>
      <c r="C22" s="577" t="s">
        <v>393</v>
      </c>
      <c r="D22" s="57"/>
    </row>
    <row r="23" spans="2:13" x14ac:dyDescent="0.45">
      <c r="B23" s="3142" t="s">
        <v>395</v>
      </c>
      <c r="C23" s="3142"/>
      <c r="D23" s="57" t="s">
        <v>427</v>
      </c>
    </row>
    <row r="24" spans="2:13" x14ac:dyDescent="0.45">
      <c r="B24" s="3142" t="s">
        <v>397</v>
      </c>
      <c r="C24" s="3142"/>
      <c r="D24" s="45" t="s">
        <v>412</v>
      </c>
    </row>
    <row r="25" spans="2:13" x14ac:dyDescent="0.45">
      <c r="B25" s="3142" t="s">
        <v>399</v>
      </c>
      <c r="C25" s="3142"/>
      <c r="D25" s="57" t="s">
        <v>15</v>
      </c>
    </row>
    <row r="26" spans="2:13" ht="15" customHeight="1" x14ac:dyDescent="0.45">
      <c r="B26" s="3143" t="s">
        <v>401</v>
      </c>
      <c r="C26" s="3143"/>
      <c r="D26" s="45" t="s">
        <v>1804</v>
      </c>
    </row>
    <row r="27" spans="2:13" x14ac:dyDescent="0.45">
      <c r="B27" s="3149" t="s">
        <v>403</v>
      </c>
      <c r="C27" s="3150"/>
      <c r="D27" s="44"/>
    </row>
    <row r="28" spans="2:13" ht="15" customHeight="1" x14ac:dyDescent="0.45">
      <c r="B28" s="578" t="s">
        <v>404</v>
      </c>
      <c r="C28" s="579"/>
      <c r="D28" s="57" t="s">
        <v>1805</v>
      </c>
    </row>
    <row r="29" spans="2:13" x14ac:dyDescent="0.45">
      <c r="B29" s="3151" t="s">
        <v>405</v>
      </c>
      <c r="C29" s="3152"/>
      <c r="D29" s="61"/>
    </row>
    <row r="30" spans="2:13" x14ac:dyDescent="0.45">
      <c r="B30" s="62"/>
      <c r="C30" s="62"/>
      <c r="D30" s="63"/>
    </row>
    <row r="31" spans="2:13" ht="18.600000000000001" x14ac:dyDescent="0.45">
      <c r="B31" s="3980" t="s">
        <v>406</v>
      </c>
      <c r="C31" s="3980"/>
      <c r="D31" s="3980"/>
    </row>
    <row r="32" spans="2:13" x14ac:dyDescent="0.45">
      <c r="B32" s="3149" t="s">
        <v>407</v>
      </c>
      <c r="C32" s="3150"/>
      <c r="D32" s="146" t="s">
        <v>408</v>
      </c>
    </row>
    <row r="33" spans="1:6" ht="23.25" customHeight="1" x14ac:dyDescent="0.45">
      <c r="B33" s="3149" t="s">
        <v>409</v>
      </c>
      <c r="C33" s="3150"/>
      <c r="D33" s="146" t="s">
        <v>1434</v>
      </c>
    </row>
    <row r="34" spans="1:6" x14ac:dyDescent="0.45">
      <c r="B34" s="3149" t="s">
        <v>411</v>
      </c>
      <c r="C34" s="3150"/>
      <c r="D34" s="45" t="s">
        <v>412</v>
      </c>
    </row>
    <row r="35" spans="1:6" x14ac:dyDescent="0.45">
      <c r="B35" s="3149" t="s">
        <v>413</v>
      </c>
      <c r="C35" s="3150"/>
      <c r="D35" s="146" t="s">
        <v>942</v>
      </c>
    </row>
    <row r="36" spans="1:6" x14ac:dyDescent="0.45">
      <c r="B36" s="3149" t="s">
        <v>415</v>
      </c>
      <c r="C36" s="3150"/>
      <c r="D36" s="146" t="s">
        <v>943</v>
      </c>
    </row>
    <row r="37" spans="1:6" x14ac:dyDescent="0.45">
      <c r="B37" s="3149" t="s">
        <v>413</v>
      </c>
      <c r="C37" s="3150"/>
      <c r="D37" s="146" t="s">
        <v>942</v>
      </c>
    </row>
    <row r="38" spans="1:6" x14ac:dyDescent="0.45">
      <c r="B38" s="3149" t="s">
        <v>415</v>
      </c>
      <c r="C38" s="3150"/>
      <c r="D38" s="146" t="s">
        <v>943</v>
      </c>
    </row>
    <row r="40" spans="1:6" s="1731" customFormat="1" ht="139.19999999999999" hidden="1" x14ac:dyDescent="0.45">
      <c r="A40" s="1730" t="s">
        <v>1796</v>
      </c>
      <c r="B40" s="1730" t="s">
        <v>1797</v>
      </c>
      <c r="C40" s="1730" t="s">
        <v>1798</v>
      </c>
      <c r="D40" s="1730" t="s">
        <v>1799</v>
      </c>
      <c r="E40" s="1730"/>
      <c r="F40" s="1730" t="s">
        <v>1800</v>
      </c>
    </row>
    <row r="41" spans="1:6" s="1731" customFormat="1" hidden="1" x14ac:dyDescent="0.45">
      <c r="A41" s="1733" t="s">
        <v>1801</v>
      </c>
      <c r="B41" s="1734" t="s">
        <v>1801</v>
      </c>
      <c r="C41" s="1733" t="s">
        <v>1801</v>
      </c>
      <c r="D41" s="1733" t="s">
        <v>1801</v>
      </c>
      <c r="E41" s="1733"/>
      <c r="F41" s="1733" t="s">
        <v>1801</v>
      </c>
    </row>
    <row r="42" spans="1:6" s="1731" customFormat="1" hidden="1" x14ac:dyDescent="0.45">
      <c r="A42" s="1733" t="s">
        <v>1801</v>
      </c>
      <c r="B42" s="1734" t="s">
        <v>1801</v>
      </c>
      <c r="C42" s="1733" t="s">
        <v>1801</v>
      </c>
      <c r="D42" s="1733" t="s">
        <v>1801</v>
      </c>
      <c r="E42" s="1733"/>
      <c r="F42" s="1733" t="s">
        <v>1801</v>
      </c>
    </row>
    <row r="43" spans="1:6" s="1731" customFormat="1" hidden="1" x14ac:dyDescent="0.45">
      <c r="A43" s="1733" t="s">
        <v>1801</v>
      </c>
      <c r="B43" s="1734" t="s">
        <v>1801</v>
      </c>
      <c r="C43" s="1733" t="s">
        <v>1801</v>
      </c>
      <c r="D43" s="1733" t="s">
        <v>1801</v>
      </c>
      <c r="E43" s="1733"/>
      <c r="F43" s="1733" t="s">
        <v>1801</v>
      </c>
    </row>
    <row r="44" spans="1:6" s="1731" customFormat="1" hidden="1" x14ac:dyDescent="0.45">
      <c r="A44" s="1733" t="s">
        <v>1801</v>
      </c>
      <c r="B44" s="1734" t="s">
        <v>1801</v>
      </c>
      <c r="C44" s="1733" t="s">
        <v>1801</v>
      </c>
      <c r="D44" s="1733" t="s">
        <v>1801</v>
      </c>
      <c r="E44" s="1733"/>
      <c r="F44" s="1733" t="s">
        <v>1801</v>
      </c>
    </row>
    <row r="45" spans="1:6" s="1731" customFormat="1" hidden="1" x14ac:dyDescent="0.45">
      <c r="A45" s="1733" t="s">
        <v>1801</v>
      </c>
      <c r="B45" s="1734" t="s">
        <v>1801</v>
      </c>
      <c r="C45" s="1733" t="s">
        <v>1801</v>
      </c>
      <c r="D45" s="1733" t="s">
        <v>1801</v>
      </c>
      <c r="E45" s="1733"/>
      <c r="F45" s="1733" t="s">
        <v>1801</v>
      </c>
    </row>
    <row r="46" spans="1:6" s="1731" customFormat="1" hidden="1" x14ac:dyDescent="0.45">
      <c r="A46" s="1733" t="s">
        <v>1801</v>
      </c>
      <c r="B46" s="1734" t="s">
        <v>1801</v>
      </c>
      <c r="C46" s="1733" t="s">
        <v>1801</v>
      </c>
      <c r="D46" s="1733" t="s">
        <v>1801</v>
      </c>
      <c r="E46" s="1733"/>
      <c r="F46" s="1733" t="s">
        <v>1801</v>
      </c>
    </row>
    <row r="47" spans="1:6" s="1731" customFormat="1" hidden="1" x14ac:dyDescent="0.45">
      <c r="A47" s="1733" t="s">
        <v>1801</v>
      </c>
      <c r="B47" s="1734" t="s">
        <v>1801</v>
      </c>
      <c r="C47" s="1733" t="s">
        <v>1801</v>
      </c>
      <c r="D47" s="1733" t="s">
        <v>1801</v>
      </c>
      <c r="E47" s="1733"/>
      <c r="F47" s="1733" t="s">
        <v>1801</v>
      </c>
    </row>
    <row r="48" spans="1:6" s="1731" customFormat="1" hidden="1" x14ac:dyDescent="0.45">
      <c r="A48" s="1733" t="s">
        <v>1801</v>
      </c>
      <c r="B48" s="1734" t="s">
        <v>1801</v>
      </c>
      <c r="C48" s="1733" t="s">
        <v>1801</v>
      </c>
      <c r="D48" s="1733" t="s">
        <v>1801</v>
      </c>
      <c r="E48" s="1733"/>
      <c r="F48" s="1733" t="s">
        <v>1801</v>
      </c>
    </row>
    <row r="49" spans="1:6" s="1731" customFormat="1" hidden="1" x14ac:dyDescent="0.45">
      <c r="A49" s="1733" t="s">
        <v>1801</v>
      </c>
      <c r="B49" s="1734" t="s">
        <v>1801</v>
      </c>
      <c r="C49" s="1733" t="s">
        <v>1801</v>
      </c>
      <c r="D49" s="1733" t="s">
        <v>1801</v>
      </c>
      <c r="E49" s="1733"/>
      <c r="F49" s="1733" t="s">
        <v>1801</v>
      </c>
    </row>
    <row r="50" spans="1:6" s="1731" customFormat="1" hidden="1" x14ac:dyDescent="0.45">
      <c r="A50" s="1733" t="s">
        <v>1801</v>
      </c>
      <c r="B50" s="1734" t="s">
        <v>1801</v>
      </c>
      <c r="C50" s="1733" t="s">
        <v>1801</v>
      </c>
      <c r="D50" s="1733" t="s">
        <v>1801</v>
      </c>
      <c r="E50" s="1733"/>
      <c r="F50" s="1733" t="s">
        <v>1801</v>
      </c>
    </row>
    <row r="51" spans="1:6" s="1731" customFormat="1" hidden="1" x14ac:dyDescent="0.45">
      <c r="A51" s="1733" t="s">
        <v>1801</v>
      </c>
      <c r="B51" s="1734" t="s">
        <v>1801</v>
      </c>
      <c r="C51" s="1733">
        <v>10.6</v>
      </c>
      <c r="D51" s="1733">
        <v>10.1</v>
      </c>
      <c r="E51" s="1733"/>
      <c r="F51" s="1733">
        <v>26.9</v>
      </c>
    </row>
    <row r="52" spans="1:6" s="1731" customFormat="1" hidden="1" x14ac:dyDescent="0.45">
      <c r="A52" s="1733">
        <v>0.6</v>
      </c>
      <c r="B52" s="1734">
        <v>0.6</v>
      </c>
      <c r="C52" s="1733">
        <v>10.4</v>
      </c>
      <c r="D52" s="1733">
        <v>10</v>
      </c>
      <c r="E52" s="1733"/>
      <c r="F52" s="1733">
        <v>24.8</v>
      </c>
    </row>
    <row r="53" spans="1:6" s="1731" customFormat="1" hidden="1" x14ac:dyDescent="0.45">
      <c r="A53" s="1733">
        <v>0.6</v>
      </c>
      <c r="B53" s="1734">
        <v>0.9</v>
      </c>
      <c r="C53" s="1733">
        <v>10</v>
      </c>
      <c r="D53" s="1733">
        <v>10.5</v>
      </c>
      <c r="E53" s="1733"/>
      <c r="F53" s="1733">
        <v>26</v>
      </c>
    </row>
    <row r="54" spans="1:6" s="1731" customFormat="1" hidden="1" x14ac:dyDescent="0.45">
      <c r="A54" s="1733">
        <v>0.6</v>
      </c>
      <c r="B54" s="1734">
        <v>0.7</v>
      </c>
      <c r="C54" s="1733">
        <v>9.9</v>
      </c>
      <c r="D54" s="1733">
        <v>12</v>
      </c>
      <c r="E54" s="1733"/>
      <c r="F54" s="1733">
        <v>25.9</v>
      </c>
    </row>
    <row r="55" spans="1:6" s="1731" customFormat="1" hidden="1" x14ac:dyDescent="0.45">
      <c r="A55" s="1733">
        <v>1</v>
      </c>
      <c r="B55" s="1734">
        <v>0.8</v>
      </c>
      <c r="C55" s="1733">
        <v>10.4</v>
      </c>
      <c r="D55" s="1733">
        <v>10.8</v>
      </c>
      <c r="E55" s="1733"/>
      <c r="F55" s="1733">
        <v>28.1</v>
      </c>
    </row>
    <row r="56" spans="1:6" s="1731" customFormat="1" hidden="1" x14ac:dyDescent="0.45">
      <c r="A56" s="1733">
        <v>1</v>
      </c>
      <c r="B56" s="1734">
        <v>0.8</v>
      </c>
      <c r="C56" s="1733">
        <v>9.5</v>
      </c>
      <c r="D56" s="1733">
        <v>10.4</v>
      </c>
      <c r="E56" s="1733"/>
      <c r="F56" s="1733">
        <v>27.9</v>
      </c>
    </row>
    <row r="57" spans="1:6" s="1731" customFormat="1" hidden="1" x14ac:dyDescent="0.45">
      <c r="A57" s="1733">
        <v>1.4</v>
      </c>
      <c r="B57" s="1734">
        <v>0.9</v>
      </c>
      <c r="C57" s="1733">
        <v>9.4</v>
      </c>
      <c r="D57" s="1733">
        <v>10.4</v>
      </c>
      <c r="E57" s="1733"/>
      <c r="F57" s="1733">
        <v>26.9</v>
      </c>
    </row>
    <row r="58" spans="1:6" s="1731" customFormat="1" hidden="1" x14ac:dyDescent="0.45">
      <c r="A58" s="1733">
        <v>0.8</v>
      </c>
      <c r="B58" s="1734">
        <v>0.7</v>
      </c>
      <c r="C58" s="1733">
        <v>9.4</v>
      </c>
      <c r="D58" s="1733">
        <v>10.8</v>
      </c>
      <c r="E58" s="1733"/>
      <c r="F58" s="1733">
        <v>27.9</v>
      </c>
    </row>
    <row r="59" spans="1:6" s="1731" customFormat="1" hidden="1" x14ac:dyDescent="0.45">
      <c r="A59" s="1733">
        <v>1.1000000000000001</v>
      </c>
      <c r="B59" s="1734">
        <v>0.9</v>
      </c>
      <c r="C59" s="1733">
        <v>9</v>
      </c>
      <c r="D59" s="1733">
        <v>10</v>
      </c>
      <c r="E59" s="1733"/>
      <c r="F59" s="1733">
        <v>26.7</v>
      </c>
    </row>
    <row r="60" spans="1:6" s="1731" customFormat="1" hidden="1" x14ac:dyDescent="0.45">
      <c r="A60" s="1733" t="s">
        <v>1801</v>
      </c>
      <c r="B60" s="1734" t="s">
        <v>1801</v>
      </c>
      <c r="C60" s="1733">
        <v>9.1</v>
      </c>
      <c r="D60" s="1733">
        <v>10.7</v>
      </c>
      <c r="E60" s="1733"/>
      <c r="F60" s="1733">
        <v>27.9</v>
      </c>
    </row>
    <row r="61" spans="1:6" s="1731" customFormat="1" hidden="1" x14ac:dyDescent="0.45">
      <c r="A61" s="1733">
        <v>0.5</v>
      </c>
      <c r="B61" s="1734">
        <v>0.5</v>
      </c>
      <c r="C61" s="1733">
        <v>8.9</v>
      </c>
      <c r="D61" s="1733">
        <v>9.1999999999999993</v>
      </c>
      <c r="E61" s="1733"/>
      <c r="F61" s="1733">
        <v>30.8</v>
      </c>
    </row>
    <row r="62" spans="1:6" s="1731" customFormat="1" hidden="1" x14ac:dyDescent="0.45">
      <c r="A62" s="1733">
        <v>0.4</v>
      </c>
      <c r="B62" s="1734">
        <v>0.2</v>
      </c>
      <c r="C62" s="1733">
        <v>9.1999999999999993</v>
      </c>
      <c r="D62" s="1733">
        <v>9.4</v>
      </c>
      <c r="E62" s="1733"/>
      <c r="F62" s="1733">
        <v>32.200000000000003</v>
      </c>
    </row>
    <row r="63" spans="1:6" s="1731" customFormat="1" hidden="1" x14ac:dyDescent="0.45">
      <c r="A63" s="1733">
        <v>0.5</v>
      </c>
      <c r="B63" s="1734">
        <v>0.5</v>
      </c>
      <c r="C63" s="1733">
        <v>9.1999999999999993</v>
      </c>
      <c r="D63" s="1733">
        <v>9.1999999999999993</v>
      </c>
      <c r="E63" s="1733"/>
      <c r="F63" s="1733">
        <v>30.9</v>
      </c>
    </row>
    <row r="64" spans="1:6" s="1731" customFormat="1" hidden="1" x14ac:dyDescent="0.45">
      <c r="A64" s="1733">
        <v>7.2681448086100914E-2</v>
      </c>
      <c r="B64" s="1734">
        <v>0.19420846327546148</v>
      </c>
      <c r="C64" s="1733">
        <v>8.8000000000000007</v>
      </c>
      <c r="D64" s="1733">
        <v>9.1</v>
      </c>
      <c r="E64" s="1733"/>
      <c r="F64" s="1733">
        <v>32.4</v>
      </c>
    </row>
    <row r="65" spans="1:6" s="1731" customFormat="1" hidden="1" x14ac:dyDescent="0.45">
      <c r="A65" s="1733">
        <v>0.2</v>
      </c>
      <c r="B65" s="1734">
        <v>0.2</v>
      </c>
      <c r="C65" s="1733">
        <v>8.9</v>
      </c>
      <c r="D65" s="1733">
        <v>9.1</v>
      </c>
      <c r="E65" s="1733"/>
      <c r="F65" s="1733">
        <v>31.1</v>
      </c>
    </row>
    <row r="66" spans="1:6" s="1731" customFormat="1" hidden="1" x14ac:dyDescent="0.45">
      <c r="B66" s="1736"/>
    </row>
    <row r="67" spans="1:6" s="1731" customFormat="1" hidden="1" x14ac:dyDescent="0.45">
      <c r="B67" s="1736"/>
    </row>
    <row r="68" spans="1:6" s="1731" customFormat="1" hidden="1" x14ac:dyDescent="0.45"/>
    <row r="69" spans="1:6" s="1731" customFormat="1" hidden="1" x14ac:dyDescent="0.45"/>
  </sheetData>
  <mergeCells count="32">
    <mergeCell ref="B32:C32"/>
    <mergeCell ref="B33:C33"/>
    <mergeCell ref="B34:C34"/>
    <mergeCell ref="B16:C16"/>
    <mergeCell ref="B3:D3"/>
    <mergeCell ref="B4:C4"/>
    <mergeCell ref="B5:C5"/>
    <mergeCell ref="B6:C6"/>
    <mergeCell ref="B7:C7"/>
    <mergeCell ref="B10:D10"/>
    <mergeCell ref="B11:C11"/>
    <mergeCell ref="B12:C12"/>
    <mergeCell ref="B13:C13"/>
    <mergeCell ref="B14:C14"/>
    <mergeCell ref="B15:C15"/>
    <mergeCell ref="B8:C8"/>
    <mergeCell ref="B35:C35"/>
    <mergeCell ref="B36:C36"/>
    <mergeCell ref="B37:C37"/>
    <mergeCell ref="B38:C38"/>
    <mergeCell ref="B17:C17"/>
    <mergeCell ref="B18:C18"/>
    <mergeCell ref="B19:C19"/>
    <mergeCell ref="B25:C25"/>
    <mergeCell ref="B26:C26"/>
    <mergeCell ref="B27:C27"/>
    <mergeCell ref="B29:C29"/>
    <mergeCell ref="B20:C20"/>
    <mergeCell ref="B21:B22"/>
    <mergeCell ref="B23:C23"/>
    <mergeCell ref="B24:C24"/>
    <mergeCell ref="B31:D31"/>
  </mergeCells>
  <dataValidations count="6">
    <dataValidation type="list" allowBlank="1" showInputMessage="1" showErrorMessage="1" sqref="D4" xr:uid="{00000000-0002-0000-4001-000000000000}">
      <formula1>ODS</formula1>
    </dataValidation>
    <dataValidation type="list" allowBlank="1" showInputMessage="1" showErrorMessage="1" sqref="D5" xr:uid="{00000000-0002-0000-4001-000001000000}">
      <formula1>Metas_ODS</formula1>
    </dataValidation>
    <dataValidation type="list" allowBlank="1" showInputMessage="1" showErrorMessage="1" sqref="D6" xr:uid="{00000000-0002-0000-4001-000002000000}">
      <formula1>Numero_indicador</formula1>
    </dataValidation>
    <dataValidation type="list" allowBlank="1" showInputMessage="1" showErrorMessage="1" sqref="D7" xr:uid="{00000000-0002-0000-4001-000003000000}">
      <formula1>Nombre_indicador_ODS</formula1>
    </dataValidation>
    <dataValidation type="list" allowBlank="1" showInputMessage="1" showErrorMessage="1" sqref="D14" xr:uid="{00000000-0002-0000-4001-000004000000}">
      <formula1>Tipo_indicador</formula1>
    </dataValidation>
    <dataValidation type="list" allowBlank="1" showInputMessage="1" showErrorMessage="1" sqref="D25" xr:uid="{00000000-0002-0000-4001-000005000000}">
      <formula1>Tipo_operación</formula1>
    </dataValidation>
  </dataValidations>
  <hyperlinks>
    <hyperlink ref="B1" location="'11.1.1.a'!A1" display="REGRESAR" xr:uid="{00000000-0004-0000-4001-000000000000}"/>
    <hyperlink ref="D8" r:id="rId1" xr:uid="{00000000-0004-0000-4001-000001000000}"/>
  </hyperlinks>
  <pageMargins left="0.7" right="0.7" top="0.75" bottom="0.75" header="0.3" footer="0.3"/>
  <pageSetup orientation="portrait" horizontalDpi="4294967294" verticalDpi="4294967294" r:id="rId2"/>
  <drawing r:id="rId3"/>
</worksheet>
</file>

<file path=xl/worksheets/sheet3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1-000000000000}">
  <sheetPr codeName="Hoja310"/>
  <dimension ref="A1:U48"/>
  <sheetViews>
    <sheetView showGridLines="0" workbookViewId="0">
      <pane ySplit="1" topLeftCell="A21" activePane="bottomLeft" state="frozen"/>
      <selection activeCell="B16" sqref="B16"/>
      <selection pane="bottomLeft" activeCell="C49" sqref="C49"/>
    </sheetView>
  </sheetViews>
  <sheetFormatPr baseColWidth="10" defaultColWidth="11.44140625" defaultRowHeight="17.399999999999999" x14ac:dyDescent="0.45"/>
  <cols>
    <col min="1" max="1" width="15.5546875" style="178" customWidth="1"/>
    <col min="2" max="2" width="15.5546875" style="1271" customWidth="1"/>
    <col min="3" max="3" width="7.77734375" style="178" customWidth="1"/>
    <col min="4" max="4" width="6.77734375" style="178" customWidth="1"/>
    <col min="5" max="5" width="8.77734375" style="178" customWidth="1"/>
    <col min="6" max="6" width="7" style="178" customWidth="1"/>
    <col min="7" max="7" width="2.21875" style="178" customWidth="1"/>
    <col min="8" max="8" width="8.44140625" style="178" customWidth="1"/>
    <col min="9" max="11" width="9.21875" style="178" customWidth="1"/>
    <col min="12" max="12" width="8.21875" style="178" customWidth="1"/>
    <col min="13" max="13" width="7.21875" style="178" customWidth="1"/>
    <col min="14" max="21" width="12.21875" style="178" customWidth="1"/>
    <col min="22" max="16384" width="11.44140625" style="178"/>
  </cols>
  <sheetData>
    <row r="1" spans="1:21" s="1490" customFormat="1" ht="17.25" customHeight="1" x14ac:dyDescent="0.3">
      <c r="A1" s="808" t="s">
        <v>337</v>
      </c>
      <c r="B1" s="1383"/>
      <c r="C1" s="3262" t="s">
        <v>430</v>
      </c>
      <c r="D1" s="3262"/>
      <c r="E1" s="3262"/>
      <c r="F1" s="1489"/>
      <c r="G1" s="1489"/>
      <c r="H1" s="1489"/>
      <c r="I1" s="1489"/>
      <c r="J1" s="1489"/>
    </row>
    <row r="2" spans="1:21" s="1490" customFormat="1" ht="14.25" customHeight="1" x14ac:dyDescent="0.3">
      <c r="A2" s="1562"/>
      <c r="B2" s="1563"/>
      <c r="C2" s="1742"/>
      <c r="D2" s="1742"/>
      <c r="E2" s="1742"/>
      <c r="F2" s="1742"/>
      <c r="G2" s="1742"/>
      <c r="H2" s="1742"/>
      <c r="I2" s="1742"/>
      <c r="J2" s="1742"/>
      <c r="K2" s="1562"/>
      <c r="L2" s="1562"/>
      <c r="M2" s="1562"/>
      <c r="N2" s="1562"/>
      <c r="O2" s="1562"/>
      <c r="P2" s="1562"/>
      <c r="Q2" s="1562"/>
      <c r="R2" s="1562"/>
      <c r="S2" s="1562"/>
      <c r="T2" s="1562"/>
      <c r="U2" s="1562"/>
    </row>
    <row r="3" spans="1:21" s="1260" customFormat="1" ht="18.600000000000001" x14ac:dyDescent="0.45">
      <c r="A3" s="3973" t="s">
        <v>339</v>
      </c>
      <c r="B3" s="3976"/>
      <c r="C3" s="3973" t="s">
        <v>1791</v>
      </c>
      <c r="D3" s="3975"/>
      <c r="E3" s="3975"/>
      <c r="F3" s="3975"/>
      <c r="G3" s="3975"/>
      <c r="H3" s="3975"/>
      <c r="I3" s="3975"/>
      <c r="J3" s="3975"/>
      <c r="K3" s="3975"/>
      <c r="L3" s="3975"/>
      <c r="M3" s="3975"/>
      <c r="N3" s="3975"/>
      <c r="O3" s="3975"/>
      <c r="P3" s="3975"/>
      <c r="Q3" s="3975"/>
      <c r="R3" s="3975"/>
      <c r="S3" s="3975"/>
      <c r="T3" s="3975"/>
      <c r="U3" s="3975"/>
    </row>
    <row r="4" spans="1:21" s="1260" customFormat="1" ht="18.600000000000001" x14ac:dyDescent="0.45">
      <c r="A4" s="3973" t="s">
        <v>340</v>
      </c>
      <c r="B4" s="3974"/>
      <c r="C4" s="3973" t="s">
        <v>4085</v>
      </c>
      <c r="D4" s="3975"/>
      <c r="E4" s="3975"/>
      <c r="F4" s="3975"/>
      <c r="G4" s="3975"/>
      <c r="H4" s="3975"/>
      <c r="I4" s="3975"/>
      <c r="J4" s="3975"/>
      <c r="K4" s="3975"/>
      <c r="L4" s="3975"/>
      <c r="M4" s="3975"/>
      <c r="N4" s="3975"/>
      <c r="O4" s="3975"/>
      <c r="P4" s="3975"/>
      <c r="Q4" s="3975"/>
      <c r="R4" s="3975"/>
      <c r="S4" s="3975"/>
      <c r="T4" s="3975"/>
      <c r="U4" s="3975"/>
    </row>
    <row r="5" spans="1:21" s="1260" customFormat="1" ht="18.600000000000001" x14ac:dyDescent="0.45">
      <c r="A5" s="3973" t="s">
        <v>341</v>
      </c>
      <c r="B5" s="3974"/>
      <c r="C5" s="3973" t="s">
        <v>4086</v>
      </c>
      <c r="D5" s="3975"/>
      <c r="E5" s="3975"/>
      <c r="F5" s="3975"/>
      <c r="G5" s="3975"/>
      <c r="H5" s="3975"/>
      <c r="I5" s="3975"/>
      <c r="J5" s="3975"/>
      <c r="K5" s="3975"/>
      <c r="L5" s="3975"/>
      <c r="M5" s="3975"/>
      <c r="N5" s="3975"/>
      <c r="O5" s="3975"/>
      <c r="P5" s="3975"/>
      <c r="Q5" s="3975"/>
      <c r="R5" s="3975"/>
      <c r="S5" s="3975"/>
      <c r="T5" s="3975"/>
      <c r="U5" s="3975"/>
    </row>
    <row r="6" spans="1:21" s="1260" customFormat="1" ht="18.600000000000001" x14ac:dyDescent="0.45">
      <c r="A6" s="3973" t="s">
        <v>417</v>
      </c>
      <c r="B6" s="3974"/>
      <c r="C6" s="3973" t="s">
        <v>5190</v>
      </c>
      <c r="D6" s="3975"/>
      <c r="E6" s="3975"/>
      <c r="F6" s="3975"/>
      <c r="G6" s="3975"/>
      <c r="H6" s="3975"/>
      <c r="I6" s="3975"/>
      <c r="J6" s="3975"/>
      <c r="K6" s="3975"/>
      <c r="L6" s="3975"/>
      <c r="M6" s="3975"/>
      <c r="N6" s="3975"/>
      <c r="O6" s="3975"/>
      <c r="P6" s="3975"/>
      <c r="Q6" s="3975"/>
      <c r="R6" s="3975"/>
      <c r="S6" s="3975"/>
      <c r="T6" s="3975"/>
      <c r="U6" s="3975"/>
    </row>
    <row r="9" spans="1:21" ht="30.75" customHeight="1" x14ac:dyDescent="0.45">
      <c r="C9" s="3329" t="s">
        <v>5190</v>
      </c>
      <c r="D9" s="3329"/>
      <c r="E9" s="3329"/>
      <c r="F9" s="3329"/>
      <c r="G9" s="3329"/>
      <c r="H9" s="3329"/>
      <c r="I9" s="3329"/>
      <c r="J9" s="3329"/>
      <c r="K9" s="3329"/>
      <c r="L9" s="3329"/>
      <c r="M9" s="3329"/>
    </row>
    <row r="10" spans="1:21" ht="10.199999999999999" customHeight="1" x14ac:dyDescent="0.45">
      <c r="C10" s="878"/>
      <c r="D10" s="878"/>
      <c r="E10" s="878"/>
      <c r="F10" s="878"/>
      <c r="G10" s="878"/>
      <c r="H10" s="878"/>
      <c r="I10" s="878"/>
      <c r="J10" s="878"/>
      <c r="K10" s="878"/>
      <c r="L10" s="878"/>
      <c r="M10" s="878"/>
    </row>
    <row r="11" spans="1:21" x14ac:dyDescent="0.45">
      <c r="C11" s="3977" t="s">
        <v>343</v>
      </c>
      <c r="D11" s="3977" t="s">
        <v>344</v>
      </c>
      <c r="E11" s="3979" t="s">
        <v>346</v>
      </c>
      <c r="F11" s="3979"/>
      <c r="G11" s="1746"/>
      <c r="H11" s="3979" t="s">
        <v>347</v>
      </c>
      <c r="I11" s="3979"/>
      <c r="J11" s="3979"/>
      <c r="K11" s="3979"/>
      <c r="L11" s="3979"/>
      <c r="M11" s="3979"/>
    </row>
    <row r="12" spans="1:21" ht="34.799999999999997" x14ac:dyDescent="0.45">
      <c r="C12" s="3978"/>
      <c r="D12" s="3978"/>
      <c r="E12" s="1743" t="s">
        <v>352</v>
      </c>
      <c r="F12" s="1743" t="s">
        <v>353</v>
      </c>
      <c r="G12" s="1744"/>
      <c r="H12" s="1743" t="s">
        <v>354</v>
      </c>
      <c r="I12" s="1743" t="s">
        <v>355</v>
      </c>
      <c r="J12" s="1743" t="s">
        <v>356</v>
      </c>
      <c r="K12" s="1743" t="s">
        <v>357</v>
      </c>
      <c r="L12" s="1745" t="s">
        <v>358</v>
      </c>
      <c r="M12" s="1745" t="s">
        <v>359</v>
      </c>
    </row>
    <row r="13" spans="1:21" x14ac:dyDescent="0.45">
      <c r="C13" s="845">
        <v>2010</v>
      </c>
      <c r="D13" s="1738">
        <v>0.52140588990564107</v>
      </c>
      <c r="E13" s="1739">
        <v>0.53518985257765161</v>
      </c>
      <c r="F13" s="1739">
        <v>0.48449871521539895</v>
      </c>
      <c r="G13" s="1739"/>
      <c r="H13" s="1739">
        <v>0.56904587396020756</v>
      </c>
      <c r="I13" s="1739">
        <v>0.74765636779135392</v>
      </c>
      <c r="J13" s="1739">
        <v>1.2345438840859395</v>
      </c>
      <c r="K13" s="1739">
        <v>5.2554221807691974E-2</v>
      </c>
      <c r="L13" s="1739">
        <v>0.30421909696521099</v>
      </c>
      <c r="M13" s="1739">
        <v>0.10515216897896094</v>
      </c>
    </row>
    <row r="14" spans="1:21" x14ac:dyDescent="0.45">
      <c r="C14" s="845">
        <v>2011</v>
      </c>
      <c r="D14" s="1738">
        <v>0.34522660095733204</v>
      </c>
      <c r="E14" s="1739">
        <v>0.40218458675279467</v>
      </c>
      <c r="F14" s="1739">
        <v>0.19277802906881328</v>
      </c>
      <c r="G14" s="1739"/>
      <c r="H14" s="1739">
        <v>0.51163993018094578</v>
      </c>
      <c r="I14" s="1739">
        <v>0.13288163312987356</v>
      </c>
      <c r="J14" s="1739">
        <v>0.10679425837320573</v>
      </c>
      <c r="K14" s="1739">
        <v>9.4217304866453452E-2</v>
      </c>
      <c r="L14" s="1739">
        <v>0</v>
      </c>
      <c r="M14" s="1739">
        <v>2.4474088410534549E-2</v>
      </c>
    </row>
    <row r="15" spans="1:21" x14ac:dyDescent="0.45">
      <c r="C15" s="845">
        <v>2012</v>
      </c>
      <c r="D15" s="1738">
        <v>0.51060314768382808</v>
      </c>
      <c r="E15" s="1739">
        <v>0.51129640981705649</v>
      </c>
      <c r="F15" s="1739">
        <v>0.50874991411587522</v>
      </c>
      <c r="G15" s="1739"/>
      <c r="H15" s="1739">
        <v>0.55149827998571987</v>
      </c>
      <c r="I15" s="1739">
        <v>0.75255654208152845</v>
      </c>
      <c r="J15" s="1739">
        <v>0.48840645644008468</v>
      </c>
      <c r="K15" s="1739">
        <v>0.2475756433540075</v>
      </c>
      <c r="L15" s="1739">
        <v>0.40005763135145517</v>
      </c>
      <c r="M15" s="1739">
        <v>0.34702858499577605</v>
      </c>
    </row>
    <row r="16" spans="1:21" x14ac:dyDescent="0.45">
      <c r="C16" s="845">
        <v>2013</v>
      </c>
      <c r="D16" s="1738">
        <v>9.6923038396124261E-2</v>
      </c>
      <c r="E16" s="1739">
        <v>8.7701178801872351E-2</v>
      </c>
      <c r="F16" s="1739">
        <v>0.12153175162989571</v>
      </c>
      <c r="G16" s="1739"/>
      <c r="H16" s="1739">
        <v>1.6486953211046599E-2</v>
      </c>
      <c r="I16" s="1739">
        <v>0.24253341540129539</v>
      </c>
      <c r="J16" s="1739">
        <v>0.37111363602827252</v>
      </c>
      <c r="K16" s="1739">
        <v>0.19895928986838077</v>
      </c>
      <c r="L16" s="1739">
        <v>0.35839919756430483</v>
      </c>
      <c r="M16" s="1739">
        <v>0</v>
      </c>
    </row>
    <row r="17" spans="2:13" x14ac:dyDescent="0.45">
      <c r="C17" s="845">
        <v>2014</v>
      </c>
      <c r="D17" s="1738">
        <v>0.20900660464223492</v>
      </c>
      <c r="E17" s="1739">
        <v>0.19300813129971106</v>
      </c>
      <c r="F17" s="1739">
        <v>0.25163250136681675</v>
      </c>
      <c r="G17" s="1739"/>
      <c r="H17" s="1739">
        <v>0.17748390932424035</v>
      </c>
      <c r="I17" s="1739">
        <v>0.289394525434718</v>
      </c>
      <c r="J17" s="1739">
        <v>3.48478853504572E-2</v>
      </c>
      <c r="K17" s="1739">
        <v>2.9731935745359997E-2</v>
      </c>
      <c r="L17" s="1739">
        <v>0.59724431426682822</v>
      </c>
      <c r="M17" s="1739">
        <v>0.23706547939466102</v>
      </c>
    </row>
    <row r="18" spans="2:13" x14ac:dyDescent="0.45">
      <c r="C18" s="845">
        <v>2015</v>
      </c>
      <c r="D18" s="1738">
        <v>0.28253414738695737</v>
      </c>
      <c r="E18" s="1739">
        <v>0.30068184347975607</v>
      </c>
      <c r="F18" s="1739">
        <v>0.23427996569444898</v>
      </c>
      <c r="G18" s="1739"/>
      <c r="H18" s="1739">
        <v>0.25324581257284717</v>
      </c>
      <c r="I18" s="1739">
        <v>0</v>
      </c>
      <c r="J18" s="1739">
        <v>1.2176750296297354</v>
      </c>
      <c r="K18" s="1739">
        <v>8.7495158508346868E-2</v>
      </c>
      <c r="L18" s="1739">
        <v>0</v>
      </c>
      <c r="M18" s="1739">
        <v>0.59962776354418945</v>
      </c>
    </row>
    <row r="19" spans="2:13" x14ac:dyDescent="0.45">
      <c r="C19" s="845">
        <v>2016</v>
      </c>
      <c r="D19" s="1738">
        <v>0.28402200352491597</v>
      </c>
      <c r="E19" s="1739">
        <v>0.375591824599181</v>
      </c>
      <c r="F19" s="1739">
        <v>4.0955610993442616E-2</v>
      </c>
      <c r="G19" s="1739"/>
      <c r="H19" s="1739">
        <v>0.30533482586213923</v>
      </c>
      <c r="I19" s="1739">
        <v>0.29867131625256288</v>
      </c>
      <c r="J19" s="1739">
        <v>0.55724595416950673</v>
      </c>
      <c r="K19" s="1739">
        <v>9.4780950691734658E-2</v>
      </c>
      <c r="L19" s="1739">
        <v>0.22068569710717262</v>
      </c>
      <c r="M19" s="1739">
        <v>0.15178525951204605</v>
      </c>
    </row>
    <row r="20" spans="2:13" x14ac:dyDescent="0.45">
      <c r="C20" s="845">
        <v>2017</v>
      </c>
      <c r="D20" s="1738">
        <v>0.43008470293326867</v>
      </c>
      <c r="E20" s="1739">
        <v>0.54328005857346884</v>
      </c>
      <c r="F20" s="1739">
        <v>0.12992477650723813</v>
      </c>
      <c r="G20" s="1739"/>
      <c r="H20" s="1739">
        <v>0.4009946437503315</v>
      </c>
      <c r="I20" s="1739">
        <v>3.3930564281188944E-2</v>
      </c>
      <c r="J20" s="1739">
        <v>1.6841923209961953</v>
      </c>
      <c r="K20" s="1739">
        <v>0.12452375847338819</v>
      </c>
      <c r="L20" s="1739">
        <v>0.40460488542949585</v>
      </c>
      <c r="M20" s="1739">
        <v>0.42695150121253223</v>
      </c>
    </row>
    <row r="21" spans="2:13" x14ac:dyDescent="0.45">
      <c r="C21" s="845">
        <v>2018</v>
      </c>
      <c r="D21" s="1738">
        <v>0.43198266553389875</v>
      </c>
      <c r="E21" s="1739">
        <v>0.47392712296381817</v>
      </c>
      <c r="F21" s="1739">
        <v>0.32103792793219377</v>
      </c>
      <c r="G21" s="1739"/>
      <c r="H21" s="1739">
        <v>0.41224228411424957</v>
      </c>
      <c r="I21" s="1739">
        <v>0.3321903408868333</v>
      </c>
      <c r="J21" s="1739">
        <v>0.70930675815498556</v>
      </c>
      <c r="K21" s="1739">
        <v>0.26254455342863536</v>
      </c>
      <c r="L21" s="1739">
        <v>0.29805133945426843</v>
      </c>
      <c r="M21" s="1739">
        <v>0.77645505566966799</v>
      </c>
    </row>
    <row r="22" spans="2:13" x14ac:dyDescent="0.45">
      <c r="C22" s="845">
        <v>2019</v>
      </c>
      <c r="D22" s="1738">
        <v>0.26005340205900318</v>
      </c>
      <c r="E22" s="1739">
        <v>0.29475441763796484</v>
      </c>
      <c r="F22" s="1739">
        <v>0.16839911453730544</v>
      </c>
      <c r="G22" s="1739"/>
      <c r="H22" s="1739">
        <v>0.16108238172217454</v>
      </c>
      <c r="I22" s="1739">
        <v>0.21715526601520088</v>
      </c>
      <c r="J22" s="1739">
        <v>1.357901693016266</v>
      </c>
      <c r="K22" s="1739">
        <v>0.22427612572496033</v>
      </c>
      <c r="L22" s="1739">
        <v>0.20630833318685954</v>
      </c>
      <c r="M22" s="1739">
        <v>0.34979523006504459</v>
      </c>
    </row>
    <row r="23" spans="2:13" x14ac:dyDescent="0.45">
      <c r="C23" s="845">
        <v>2020</v>
      </c>
      <c r="D23" s="1738">
        <v>6.7515683065615034E-2</v>
      </c>
      <c r="E23" s="1739">
        <v>8.0174592854965462E-2</v>
      </c>
      <c r="F23" s="1739">
        <v>3.4104784993894605E-2</v>
      </c>
      <c r="G23" s="1739"/>
      <c r="H23" s="1739">
        <v>7.0605346781970821E-2</v>
      </c>
      <c r="I23" s="1739">
        <v>0.16100033520574522</v>
      </c>
      <c r="J23" s="1739">
        <v>8.7528364144418502E-2</v>
      </c>
      <c r="K23" s="1739">
        <v>0</v>
      </c>
      <c r="L23" s="1739">
        <v>6.9322508301316033E-2</v>
      </c>
      <c r="M23" s="1739">
        <v>0</v>
      </c>
    </row>
    <row r="24" spans="2:13" x14ac:dyDescent="0.45">
      <c r="C24" s="845">
        <v>2021</v>
      </c>
      <c r="D24" s="1738">
        <v>7.4001440520059122E-2</v>
      </c>
      <c r="E24" s="1739">
        <v>7.9210915023652406E-2</v>
      </c>
      <c r="F24" s="1739">
        <v>6.0271418532897914E-2</v>
      </c>
      <c r="G24" s="1739"/>
      <c r="H24" s="1739">
        <v>3.9899239532404734E-2</v>
      </c>
      <c r="I24" s="1739">
        <v>3.3052967380226811E-2</v>
      </c>
      <c r="J24" s="1739">
        <v>0</v>
      </c>
      <c r="K24" s="1739">
        <v>0.23188062720750627</v>
      </c>
      <c r="L24" s="1739">
        <v>3.010183019127563E-2</v>
      </c>
      <c r="M24" s="1739">
        <v>0.32927598870122282</v>
      </c>
    </row>
    <row r="25" spans="2:13" x14ac:dyDescent="0.45">
      <c r="C25" s="3099">
        <v>2022</v>
      </c>
      <c r="D25" s="1738">
        <v>0.13162033804675571</v>
      </c>
      <c r="E25" s="1739">
        <v>0.15715823181103947</v>
      </c>
      <c r="F25" s="1739">
        <v>6.4466946766035815E-2</v>
      </c>
      <c r="G25" s="1739"/>
      <c r="H25" s="1739">
        <v>0.17765783300350246</v>
      </c>
      <c r="I25" s="1739">
        <v>0.13730530922094053</v>
      </c>
      <c r="J25" s="1739">
        <v>0.13273868114180917</v>
      </c>
      <c r="K25" s="1739">
        <v>4.76516822650076E-2</v>
      </c>
      <c r="L25" s="1739">
        <v>0</v>
      </c>
      <c r="M25" s="1739">
        <v>0</v>
      </c>
    </row>
    <row r="26" spans="2:13" s="2849" customFormat="1" x14ac:dyDescent="0.45">
      <c r="B26" s="1271"/>
      <c r="C26" s="1414">
        <v>2023</v>
      </c>
      <c r="D26" s="1740">
        <v>0.21477224848356655</v>
      </c>
      <c r="E26" s="1741">
        <v>0.27197511990604351</v>
      </c>
      <c r="F26" s="1741">
        <v>6.4619331513704401E-2</v>
      </c>
      <c r="G26" s="1741"/>
      <c r="H26" s="1741">
        <v>0.31976514556827662</v>
      </c>
      <c r="I26" s="1741">
        <v>0.15490109504096952</v>
      </c>
      <c r="J26" s="1741">
        <v>0</v>
      </c>
      <c r="K26" s="1741">
        <v>8.0701651587265652E-2</v>
      </c>
      <c r="L26" s="1741">
        <v>0</v>
      </c>
      <c r="M26" s="1741">
        <v>0</v>
      </c>
    </row>
    <row r="27" spans="2:13" x14ac:dyDescent="0.45">
      <c r="C27" s="332" t="s">
        <v>7663</v>
      </c>
    </row>
    <row r="31" spans="2:13" ht="18.600000000000001" x14ac:dyDescent="0.45">
      <c r="C31" s="1087" t="s">
        <v>7682</v>
      </c>
    </row>
    <row r="32" spans="2:13" ht="15" customHeight="1" x14ac:dyDescent="0.45"/>
    <row r="33" spans="3:3" ht="15" customHeight="1" x14ac:dyDescent="0.45"/>
    <row r="34" spans="3:3" ht="15" customHeight="1" x14ac:dyDescent="0.45"/>
    <row r="35" spans="3:3" ht="15" customHeight="1" x14ac:dyDescent="0.45"/>
    <row r="36" spans="3:3" ht="15" customHeight="1" x14ac:dyDescent="0.45"/>
    <row r="37" spans="3:3" ht="15" customHeight="1" x14ac:dyDescent="0.45"/>
    <row r="38" spans="3:3" ht="15" customHeight="1" x14ac:dyDescent="0.45"/>
    <row r="39" spans="3:3" ht="15" customHeight="1" x14ac:dyDescent="0.45"/>
    <row r="40" spans="3:3" ht="15" customHeight="1" x14ac:dyDescent="0.45"/>
    <row r="41" spans="3:3" ht="15" customHeight="1" x14ac:dyDescent="0.45"/>
    <row r="42" spans="3:3" ht="15" customHeight="1" x14ac:dyDescent="0.45"/>
    <row r="43" spans="3:3" ht="15" customHeight="1" x14ac:dyDescent="0.45"/>
    <row r="44" spans="3:3" ht="15" customHeight="1" x14ac:dyDescent="0.45"/>
    <row r="45" spans="3:3" ht="15" customHeight="1" x14ac:dyDescent="0.45"/>
    <row r="46" spans="3:3" ht="15" customHeight="1" x14ac:dyDescent="0.45"/>
    <row r="47" spans="3:3" ht="15" customHeight="1" x14ac:dyDescent="0.45"/>
    <row r="48" spans="3:3" x14ac:dyDescent="0.45">
      <c r="C48" s="332" t="s">
        <v>7663</v>
      </c>
    </row>
  </sheetData>
  <mergeCells count="14">
    <mergeCell ref="A5:B5"/>
    <mergeCell ref="C5:U5"/>
    <mergeCell ref="C1:E1"/>
    <mergeCell ref="A3:B3"/>
    <mergeCell ref="C3:U3"/>
    <mergeCell ref="A4:B4"/>
    <mergeCell ref="C4:U4"/>
    <mergeCell ref="A6:B6"/>
    <mergeCell ref="C6:U6"/>
    <mergeCell ref="C9:M9"/>
    <mergeCell ref="C11:C12"/>
    <mergeCell ref="D11:D12"/>
    <mergeCell ref="E11:F11"/>
    <mergeCell ref="H11:M11"/>
  </mergeCells>
  <hyperlinks>
    <hyperlink ref="A1" location="'ODS 11.'!A1" display="REGRESAR" xr:uid="{00000000-0004-0000-4101-000000000000}"/>
    <hyperlink ref="C1:D1" location="'Metadato 11.1.1.b'!A1" display="VER METADATO" xr:uid="{00000000-0004-0000-4101-000001000000}"/>
  </hyperlinks>
  <pageMargins left="0.7" right="0.7" top="0.75" bottom="0.75" header="0.3" footer="0.3"/>
  <pageSetup orientation="portrait" horizontalDpi="4294967294" verticalDpi="4294967294" r:id="rId1"/>
  <drawing r:id="rId2"/>
</worksheet>
</file>

<file path=xl/worksheets/sheet3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1-000000000000}">
  <sheetPr codeName="Hoja311">
    <tabColor theme="0" tint="-0.499984740745262"/>
  </sheetPr>
  <dimension ref="A1:M36"/>
  <sheetViews>
    <sheetView showGridLines="0" zoomScaleNormal="100" workbookViewId="0">
      <pane ySplit="1" topLeftCell="A2" activePane="bottomLeft" state="frozen"/>
      <selection activeCell="C22" sqref="C22"/>
      <selection pane="bottomLeft" activeCell="D14" sqref="D14"/>
    </sheetView>
  </sheetViews>
  <sheetFormatPr baseColWidth="10" defaultColWidth="11.44140625" defaultRowHeight="17.399999999999999" x14ac:dyDescent="0.45"/>
  <cols>
    <col min="1" max="1" width="7.77734375" style="178" customWidth="1"/>
    <col min="2" max="2" width="26.44140625" style="178" customWidth="1"/>
    <col min="3" max="3" width="24" style="178" customWidth="1"/>
    <col min="4" max="4" width="85.77734375" style="178" customWidth="1"/>
    <col min="5" max="5" width="6.21875" style="178" customWidth="1"/>
    <col min="6" max="6" width="7.21875" style="178" customWidth="1"/>
    <col min="7" max="9" width="9.21875" style="178" customWidth="1"/>
    <col min="10" max="10" width="8.21875" style="178" customWidth="1"/>
    <col min="11" max="11" width="7.21875" style="178" customWidth="1"/>
    <col min="12" max="16384" width="11.44140625" style="178"/>
  </cols>
  <sheetData>
    <row r="1" spans="1:8" s="1292" customFormat="1" ht="15" customHeight="1" x14ac:dyDescent="0.45">
      <c r="A1" s="1727"/>
      <c r="B1" s="584" t="s">
        <v>337</v>
      </c>
      <c r="C1" s="1727"/>
      <c r="D1" s="1727"/>
      <c r="E1" s="1727"/>
      <c r="F1" s="1727"/>
      <c r="G1" s="1727"/>
      <c r="H1" s="1727"/>
    </row>
    <row r="2" spans="1:8" s="332" customFormat="1" ht="15" customHeight="1" thickBot="1" x14ac:dyDescent="0.35">
      <c r="A2" s="1488"/>
      <c r="B2" s="1488"/>
      <c r="C2" s="1488"/>
      <c r="D2" s="1488"/>
      <c r="E2" s="1488"/>
      <c r="F2" s="1488"/>
      <c r="G2" s="1488"/>
      <c r="H2" s="1488"/>
    </row>
    <row r="3" spans="1:8" ht="23.25" customHeight="1" thickBot="1" x14ac:dyDescent="0.5">
      <c r="B3" s="3980" t="s">
        <v>370</v>
      </c>
      <c r="C3" s="3980"/>
      <c r="D3" s="3980"/>
      <c r="F3" s="1267" t="s">
        <v>371</v>
      </c>
    </row>
    <row r="4" spans="1:8" x14ac:dyDescent="0.45">
      <c r="B4" s="3142" t="s">
        <v>449</v>
      </c>
      <c r="C4" s="3142"/>
      <c r="D4" s="44" t="s">
        <v>36</v>
      </c>
    </row>
    <row r="5" spans="1:8" ht="34.799999999999997" x14ac:dyDescent="0.45">
      <c r="B5" s="3142" t="s">
        <v>373</v>
      </c>
      <c r="C5" s="3142"/>
      <c r="D5" s="44" t="s">
        <v>4085</v>
      </c>
    </row>
    <row r="6" spans="1:8" x14ac:dyDescent="0.45">
      <c r="B6" s="3142" t="s">
        <v>374</v>
      </c>
      <c r="C6" s="3142"/>
      <c r="D6" s="45" t="s">
        <v>182</v>
      </c>
    </row>
    <row r="7" spans="1:8" ht="34.799999999999997" x14ac:dyDescent="0.45">
      <c r="B7" s="3143" t="s">
        <v>375</v>
      </c>
      <c r="C7" s="3143"/>
      <c r="D7" s="46" t="s">
        <v>4070</v>
      </c>
    </row>
    <row r="8" spans="1:8" x14ac:dyDescent="0.45">
      <c r="B8" s="3143" t="s">
        <v>2480</v>
      </c>
      <c r="C8" s="3143"/>
      <c r="D8" s="1266" t="s">
        <v>2612</v>
      </c>
    </row>
    <row r="9" spans="1:8" ht="23.25" customHeight="1" x14ac:dyDescent="0.45"/>
    <row r="10" spans="1:8" ht="16.5" customHeight="1" x14ac:dyDescent="0.45">
      <c r="B10" s="3980" t="s">
        <v>376</v>
      </c>
      <c r="C10" s="3980"/>
      <c r="D10" s="3980"/>
    </row>
    <row r="11" spans="1:8" x14ac:dyDescent="0.45">
      <c r="B11" s="3185" t="s">
        <v>377</v>
      </c>
      <c r="C11" s="3156"/>
      <c r="D11" s="44" t="s">
        <v>439</v>
      </c>
    </row>
    <row r="12" spans="1:8" x14ac:dyDescent="0.45">
      <c r="B12" s="3143" t="s">
        <v>379</v>
      </c>
      <c r="C12" s="3143"/>
      <c r="D12" s="1003" t="s">
        <v>1806</v>
      </c>
    </row>
    <row r="13" spans="1:8" x14ac:dyDescent="0.45">
      <c r="B13" s="3142" t="s">
        <v>380</v>
      </c>
      <c r="C13" s="3142"/>
      <c r="D13" s="127" t="s">
        <v>1793</v>
      </c>
    </row>
    <row r="14" spans="1:8" x14ac:dyDescent="0.45">
      <c r="B14" s="3142" t="s">
        <v>381</v>
      </c>
      <c r="C14" s="3156"/>
      <c r="D14" s="603" t="s">
        <v>18</v>
      </c>
    </row>
    <row r="15" spans="1:8" ht="53.25" customHeight="1" x14ac:dyDescent="0.45">
      <c r="B15" s="3142" t="s">
        <v>382</v>
      </c>
      <c r="C15" s="3142"/>
      <c r="D15" s="142" t="s">
        <v>6290</v>
      </c>
    </row>
    <row r="16" spans="1:8" ht="43.5" customHeight="1" x14ac:dyDescent="0.45">
      <c r="B16" s="3142" t="s">
        <v>383</v>
      </c>
      <c r="C16" s="3142"/>
      <c r="D16" s="142"/>
    </row>
    <row r="17" spans="2:13" x14ac:dyDescent="0.45">
      <c r="B17" s="3142" t="s">
        <v>384</v>
      </c>
      <c r="C17" s="3142"/>
      <c r="D17" s="127" t="s">
        <v>385</v>
      </c>
    </row>
    <row r="18" spans="2:13" x14ac:dyDescent="0.45">
      <c r="B18" s="3143" t="s">
        <v>386</v>
      </c>
      <c r="C18" s="3143"/>
      <c r="D18" s="142" t="s">
        <v>424</v>
      </c>
    </row>
    <row r="19" spans="2:13" ht="52.2" x14ac:dyDescent="0.45">
      <c r="B19" s="3144" t="s">
        <v>387</v>
      </c>
      <c r="C19" s="3145"/>
      <c r="D19" s="127" t="s">
        <v>1807</v>
      </c>
    </row>
    <row r="20" spans="2:13" x14ac:dyDescent="0.45">
      <c r="B20" s="3142" t="s">
        <v>388</v>
      </c>
      <c r="C20" s="3142"/>
      <c r="D20" s="44"/>
      <c r="E20" s="626"/>
      <c r="F20" s="626"/>
      <c r="G20" s="626"/>
      <c r="H20" s="626"/>
      <c r="I20" s="626"/>
      <c r="J20" s="626"/>
      <c r="K20" s="626"/>
      <c r="L20" s="626"/>
      <c r="M20" s="626"/>
    </row>
    <row r="21" spans="2:13" x14ac:dyDescent="0.45">
      <c r="B21" s="3146" t="s">
        <v>390</v>
      </c>
      <c r="C21" s="54" t="s">
        <v>391</v>
      </c>
      <c r="D21" s="127" t="s">
        <v>790</v>
      </c>
      <c r="E21" s="630"/>
      <c r="F21" s="630"/>
      <c r="G21" s="630"/>
      <c r="H21" s="630"/>
      <c r="I21" s="630"/>
      <c r="J21" s="630"/>
      <c r="K21" s="630"/>
      <c r="L21" s="630"/>
      <c r="M21" s="630"/>
    </row>
    <row r="22" spans="2:13" x14ac:dyDescent="0.45">
      <c r="B22" s="3147"/>
      <c r="C22" s="577" t="s">
        <v>393</v>
      </c>
      <c r="D22" s="57"/>
    </row>
    <row r="23" spans="2:13" x14ac:dyDescent="0.45">
      <c r="B23" s="3142" t="s">
        <v>395</v>
      </c>
      <c r="C23" s="3142"/>
      <c r="D23" s="127" t="s">
        <v>427</v>
      </c>
    </row>
    <row r="24" spans="2:13" x14ac:dyDescent="0.45">
      <c r="B24" s="3142" t="s">
        <v>397</v>
      </c>
      <c r="C24" s="3142"/>
      <c r="D24" s="146" t="s">
        <v>412</v>
      </c>
    </row>
    <row r="25" spans="2:13" x14ac:dyDescent="0.45">
      <c r="B25" s="3142" t="s">
        <v>399</v>
      </c>
      <c r="C25" s="3142"/>
      <c r="D25" s="57" t="s">
        <v>15</v>
      </c>
    </row>
    <row r="26" spans="2:13" ht="15" customHeight="1" x14ac:dyDescent="0.45">
      <c r="B26" s="3143" t="s">
        <v>401</v>
      </c>
      <c r="C26" s="3143"/>
      <c r="D26" s="146" t="s">
        <v>1734</v>
      </c>
    </row>
    <row r="27" spans="2:13" ht="15" customHeight="1" x14ac:dyDescent="0.45">
      <c r="B27" s="3149" t="s">
        <v>403</v>
      </c>
      <c r="C27" s="3150"/>
      <c r="D27" s="44"/>
    </row>
    <row r="28" spans="2:13" ht="15" customHeight="1" x14ac:dyDescent="0.45">
      <c r="B28" s="578" t="s">
        <v>404</v>
      </c>
      <c r="C28" s="579"/>
      <c r="D28" s="127" t="s">
        <v>1808</v>
      </c>
    </row>
    <row r="29" spans="2:13" x14ac:dyDescent="0.45">
      <c r="B29" s="3151" t="s">
        <v>405</v>
      </c>
      <c r="C29" s="3152"/>
      <c r="D29" s="61"/>
    </row>
    <row r="30" spans="2:13" x14ac:dyDescent="0.45">
      <c r="B30" s="62"/>
      <c r="C30" s="62"/>
      <c r="D30" s="63"/>
    </row>
    <row r="31" spans="2:13" ht="18.600000000000001" x14ac:dyDescent="0.45">
      <c r="B31" s="3980" t="s">
        <v>406</v>
      </c>
      <c r="C31" s="3980"/>
      <c r="D31" s="3980"/>
    </row>
    <row r="32" spans="2:13" ht="23.25" customHeight="1" x14ac:dyDescent="0.45">
      <c r="B32" s="3149" t="s">
        <v>407</v>
      </c>
      <c r="C32" s="3150"/>
      <c r="D32" s="146" t="s">
        <v>408</v>
      </c>
    </row>
    <row r="33" spans="2:4" x14ac:dyDescent="0.45">
      <c r="B33" s="3149" t="s">
        <v>409</v>
      </c>
      <c r="C33" s="3150"/>
      <c r="D33" s="146" t="s">
        <v>890</v>
      </c>
    </row>
    <row r="34" spans="2:4" x14ac:dyDescent="0.45">
      <c r="B34" s="3149" t="s">
        <v>411</v>
      </c>
      <c r="C34" s="3150"/>
      <c r="D34" s="146" t="s">
        <v>412</v>
      </c>
    </row>
    <row r="35" spans="2:4" x14ac:dyDescent="0.45">
      <c r="B35" s="3149" t="s">
        <v>413</v>
      </c>
      <c r="C35" s="3150"/>
      <c r="D35" s="146" t="s">
        <v>1747</v>
      </c>
    </row>
    <row r="36" spans="2:4" x14ac:dyDescent="0.45">
      <c r="B36" s="3149" t="s">
        <v>415</v>
      </c>
      <c r="C36" s="3150"/>
      <c r="D36" s="146" t="s">
        <v>943</v>
      </c>
    </row>
  </sheetData>
  <mergeCells count="30">
    <mergeCell ref="B34:C34"/>
    <mergeCell ref="B16:C16"/>
    <mergeCell ref="B3:D3"/>
    <mergeCell ref="B4:C4"/>
    <mergeCell ref="B5:C5"/>
    <mergeCell ref="B6:C6"/>
    <mergeCell ref="B7:C7"/>
    <mergeCell ref="B10:D10"/>
    <mergeCell ref="B11:C11"/>
    <mergeCell ref="B12:C12"/>
    <mergeCell ref="B13:C13"/>
    <mergeCell ref="B14:C14"/>
    <mergeCell ref="B15:C15"/>
    <mergeCell ref="B8:C8"/>
    <mergeCell ref="B35:C35"/>
    <mergeCell ref="B36:C36"/>
    <mergeCell ref="B17:C17"/>
    <mergeCell ref="B18:C18"/>
    <mergeCell ref="B19:C19"/>
    <mergeCell ref="B25:C25"/>
    <mergeCell ref="B26:C26"/>
    <mergeCell ref="B27:C27"/>
    <mergeCell ref="B29:C29"/>
    <mergeCell ref="B20:C20"/>
    <mergeCell ref="B21:B22"/>
    <mergeCell ref="B23:C23"/>
    <mergeCell ref="B24:C24"/>
    <mergeCell ref="B31:D31"/>
    <mergeCell ref="B32:C32"/>
    <mergeCell ref="B33:C33"/>
  </mergeCells>
  <dataValidations count="6">
    <dataValidation type="list" allowBlank="1" showInputMessage="1" showErrorMessage="1" sqref="D25" xr:uid="{00000000-0002-0000-4201-000000000000}">
      <formula1>Tipo_operación</formula1>
    </dataValidation>
    <dataValidation type="list" allowBlank="1" showInputMessage="1" showErrorMessage="1" sqref="D14" xr:uid="{00000000-0002-0000-4201-000001000000}">
      <formula1>Tipo_indicador</formula1>
    </dataValidation>
    <dataValidation type="list" allowBlank="1" showInputMessage="1" showErrorMessage="1" sqref="D7" xr:uid="{00000000-0002-0000-4201-000002000000}">
      <formula1>Nombre_indicador_ODS</formula1>
    </dataValidation>
    <dataValidation type="list" allowBlank="1" showInputMessage="1" showErrorMessage="1" sqref="D6" xr:uid="{00000000-0002-0000-4201-000003000000}">
      <formula1>Numero_indicador</formula1>
    </dataValidation>
    <dataValidation type="list" allowBlank="1" showInputMessage="1" showErrorMessage="1" sqref="D5" xr:uid="{00000000-0002-0000-4201-000004000000}">
      <formula1>Metas_ODS</formula1>
    </dataValidation>
    <dataValidation type="list" allowBlank="1" showInputMessage="1" showErrorMessage="1" sqref="D4" xr:uid="{00000000-0002-0000-4201-000005000000}">
      <formula1>ODS</formula1>
    </dataValidation>
  </dataValidations>
  <hyperlinks>
    <hyperlink ref="B1" location="'11.1.1.b'!A1" display="REGRESAR" xr:uid="{00000000-0004-0000-4201-000000000000}"/>
    <hyperlink ref="D8" r:id="rId1" xr:uid="{00000000-0004-0000-4201-000001000000}"/>
  </hyperlinks>
  <pageMargins left="0.7" right="0.7" top="0.75" bottom="0.75" header="0.3" footer="0.3"/>
  <pageSetup orientation="portrait" horizontalDpi="4294967294" verticalDpi="4294967294" r:id="rId2"/>
  <drawing r:id="rId3"/>
</worksheet>
</file>

<file path=xl/worksheets/sheet3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1-000000000000}">
  <sheetPr codeName="Hoja312"/>
  <dimension ref="A1:T50"/>
  <sheetViews>
    <sheetView showGridLines="0" workbookViewId="0">
      <pane ySplit="1" topLeftCell="A2" activePane="bottomLeft" state="frozen"/>
      <selection activeCell="B16" sqref="B16"/>
      <selection pane="bottomLeft"/>
    </sheetView>
  </sheetViews>
  <sheetFormatPr baseColWidth="10" defaultColWidth="11.44140625" defaultRowHeight="17.399999999999999" x14ac:dyDescent="0.45"/>
  <cols>
    <col min="1" max="1" width="15.21875" style="178" customWidth="1"/>
    <col min="2" max="2" width="15.21875" style="1271" customWidth="1"/>
    <col min="3" max="3" width="7" style="178" customWidth="1"/>
    <col min="4" max="4" width="6.77734375" style="178" customWidth="1"/>
    <col min="5" max="5" width="7.77734375" style="178" customWidth="1"/>
    <col min="6" max="6" width="8.77734375" style="178" customWidth="1"/>
    <col min="7" max="7" width="2.21875" style="178" customWidth="1"/>
    <col min="8" max="8" width="8" style="178" customWidth="1"/>
    <col min="9" max="9" width="9.21875" style="178" customWidth="1"/>
    <col min="10" max="10" width="8.21875" style="178" customWidth="1"/>
    <col min="11" max="11" width="7.5546875" style="178" customWidth="1"/>
    <col min="12" max="12" width="8.21875" style="178" customWidth="1"/>
    <col min="13" max="13" width="8.44140625" style="178" customWidth="1"/>
    <col min="14" max="16384" width="11.44140625" style="178"/>
  </cols>
  <sheetData>
    <row r="1" spans="1:20" s="1260" customFormat="1" ht="14.25" customHeight="1" x14ac:dyDescent="0.45">
      <c r="A1" s="808" t="s">
        <v>337</v>
      </c>
      <c r="B1" s="1299"/>
      <c r="C1" s="3262" t="s">
        <v>430</v>
      </c>
      <c r="D1" s="3262"/>
      <c r="E1" s="3262"/>
      <c r="F1" s="1737"/>
      <c r="G1" s="1737"/>
      <c r="H1" s="1737"/>
      <c r="I1" s="1737"/>
      <c r="J1" s="1737"/>
    </row>
    <row r="2" spans="1:20" s="1260" customFormat="1" ht="14.25" customHeight="1" x14ac:dyDescent="0.45">
      <c r="B2" s="1299"/>
      <c r="C2" s="1737"/>
      <c r="D2" s="1737"/>
      <c r="E2" s="1737"/>
      <c r="F2" s="1737"/>
      <c r="G2" s="1737"/>
      <c r="H2" s="1737"/>
      <c r="I2" s="1737"/>
      <c r="J2" s="1737"/>
    </row>
    <row r="3" spans="1:20" s="1260" customFormat="1" ht="18.600000000000001" x14ac:dyDescent="0.45">
      <c r="A3" s="3973" t="s">
        <v>339</v>
      </c>
      <c r="B3" s="3976"/>
      <c r="C3" s="3973" t="s">
        <v>1791</v>
      </c>
      <c r="D3" s="3975"/>
      <c r="E3" s="3975"/>
      <c r="F3" s="3975"/>
      <c r="G3" s="3975"/>
      <c r="H3" s="3975"/>
      <c r="I3" s="3975"/>
      <c r="J3" s="3975"/>
      <c r="K3" s="3975"/>
      <c r="L3" s="3975"/>
      <c r="M3" s="3975"/>
      <c r="N3" s="3975"/>
      <c r="O3" s="3975"/>
      <c r="P3" s="3975"/>
      <c r="Q3" s="3975"/>
      <c r="R3" s="3975"/>
      <c r="S3" s="3975"/>
      <c r="T3" s="3975"/>
    </row>
    <row r="4" spans="1:20" s="1260" customFormat="1" ht="15" customHeight="1" x14ac:dyDescent="0.45">
      <c r="A4" s="3973" t="s">
        <v>340</v>
      </c>
      <c r="B4" s="3974"/>
      <c r="C4" s="3973" t="s">
        <v>4085</v>
      </c>
      <c r="D4" s="3975"/>
      <c r="E4" s="3975"/>
      <c r="F4" s="3975"/>
      <c r="G4" s="3975"/>
      <c r="H4" s="3975"/>
      <c r="I4" s="3975"/>
      <c r="J4" s="3975"/>
      <c r="K4" s="3975"/>
      <c r="L4" s="3975"/>
      <c r="M4" s="3975"/>
      <c r="N4" s="3975"/>
      <c r="O4" s="3975"/>
      <c r="P4" s="3975"/>
      <c r="Q4" s="3975"/>
      <c r="R4" s="3975"/>
      <c r="S4" s="3975"/>
      <c r="T4" s="3975"/>
    </row>
    <row r="5" spans="1:20" s="1260" customFormat="1" ht="18.600000000000001" x14ac:dyDescent="0.45">
      <c r="A5" s="3973" t="s">
        <v>341</v>
      </c>
      <c r="B5" s="3974"/>
      <c r="C5" s="3973" t="s">
        <v>4086</v>
      </c>
      <c r="D5" s="3975"/>
      <c r="E5" s="3975"/>
      <c r="F5" s="3975"/>
      <c r="G5" s="3975"/>
      <c r="H5" s="3975"/>
      <c r="I5" s="3975"/>
      <c r="J5" s="3975"/>
      <c r="K5" s="3975"/>
      <c r="L5" s="3975"/>
      <c r="M5" s="3975"/>
      <c r="N5" s="3975"/>
      <c r="O5" s="3975"/>
      <c r="P5" s="3975"/>
      <c r="Q5" s="3975"/>
      <c r="R5" s="3975"/>
      <c r="S5" s="3975"/>
      <c r="T5" s="3975"/>
    </row>
    <row r="6" spans="1:20" s="1260" customFormat="1" ht="15" customHeight="1" x14ac:dyDescent="0.45">
      <c r="A6" s="3973" t="s">
        <v>417</v>
      </c>
      <c r="B6" s="3974"/>
      <c r="C6" s="3973" t="s">
        <v>5191</v>
      </c>
      <c r="D6" s="3975"/>
      <c r="E6" s="3975"/>
      <c r="F6" s="3975"/>
      <c r="G6" s="3975"/>
      <c r="H6" s="3975"/>
      <c r="I6" s="3975"/>
      <c r="J6" s="3975"/>
      <c r="K6" s="3975"/>
      <c r="L6" s="3975"/>
      <c r="M6" s="3975"/>
      <c r="N6" s="3975"/>
      <c r="O6" s="3975"/>
      <c r="P6" s="3975"/>
      <c r="Q6" s="3975"/>
      <c r="R6" s="3975"/>
      <c r="S6" s="3975"/>
      <c r="T6" s="3975"/>
    </row>
    <row r="7" spans="1:20" s="1260" customFormat="1" ht="18.600000000000001" x14ac:dyDescent="0.45">
      <c r="B7" s="1299"/>
    </row>
    <row r="8" spans="1:20" s="1260" customFormat="1" ht="18.600000000000001" x14ac:dyDescent="0.45">
      <c r="B8" s="1299"/>
    </row>
    <row r="9" spans="1:20" s="1260" customFormat="1" ht="15" customHeight="1" x14ac:dyDescent="0.45">
      <c r="B9" s="1299"/>
      <c r="C9" s="639" t="s">
        <v>5191</v>
      </c>
      <c r="D9" s="639"/>
      <c r="E9" s="639"/>
      <c r="F9" s="639"/>
      <c r="G9" s="639"/>
      <c r="H9" s="639"/>
      <c r="I9" s="639"/>
      <c r="J9" s="639"/>
      <c r="K9" s="639"/>
      <c r="L9" s="639"/>
      <c r="M9" s="639"/>
    </row>
    <row r="10" spans="1:20" s="1260" customFormat="1" ht="10.8" customHeight="1" x14ac:dyDescent="0.45">
      <c r="B10" s="1299"/>
      <c r="C10" s="639"/>
      <c r="D10" s="639"/>
      <c r="E10" s="639"/>
      <c r="F10" s="639"/>
      <c r="G10" s="639"/>
      <c r="H10" s="639"/>
      <c r="I10" s="639"/>
      <c r="J10" s="639"/>
      <c r="K10" s="639"/>
      <c r="L10" s="639"/>
      <c r="M10" s="639"/>
    </row>
    <row r="11" spans="1:20" ht="12.75" customHeight="1" x14ac:dyDescent="0.45">
      <c r="C11" s="3977" t="s">
        <v>343</v>
      </c>
      <c r="D11" s="3977" t="s">
        <v>344</v>
      </c>
      <c r="E11" s="3979" t="s">
        <v>346</v>
      </c>
      <c r="F11" s="3979"/>
      <c r="G11" s="1746"/>
      <c r="H11" s="3979" t="s">
        <v>347</v>
      </c>
      <c r="I11" s="3979"/>
      <c r="J11" s="3979"/>
      <c r="K11" s="3979"/>
      <c r="L11" s="3979"/>
      <c r="M11" s="3979"/>
    </row>
    <row r="12" spans="1:20" ht="27" customHeight="1" x14ac:dyDescent="0.45">
      <c r="C12" s="3978"/>
      <c r="D12" s="3978"/>
      <c r="E12" s="1743" t="s">
        <v>352</v>
      </c>
      <c r="F12" s="1743" t="s">
        <v>353</v>
      </c>
      <c r="G12" s="1743"/>
      <c r="H12" s="1743" t="s">
        <v>354</v>
      </c>
      <c r="I12" s="1743" t="s">
        <v>355</v>
      </c>
      <c r="J12" s="1743" t="s">
        <v>356</v>
      </c>
      <c r="K12" s="1743" t="s">
        <v>357</v>
      </c>
      <c r="L12" s="1745" t="s">
        <v>358</v>
      </c>
      <c r="M12" s="1745" t="s">
        <v>359</v>
      </c>
    </row>
    <row r="13" spans="1:20" x14ac:dyDescent="0.45">
      <c r="C13" s="845">
        <v>2010</v>
      </c>
      <c r="D13" s="1747">
        <v>0.99204394942871876</v>
      </c>
      <c r="E13" s="1747">
        <v>1.1306657369543691</v>
      </c>
      <c r="F13" s="1747">
        <v>0.62087793209238784</v>
      </c>
      <c r="G13" s="1747"/>
      <c r="H13" s="1747">
        <v>1.1960162568457837</v>
      </c>
      <c r="I13" s="1747">
        <v>0.77337645636306129</v>
      </c>
      <c r="J13" s="1747">
        <v>0.36223143904317984</v>
      </c>
      <c r="K13" s="1747">
        <v>0.45104227727260915</v>
      </c>
      <c r="L13" s="1747">
        <v>0.98149518874907482</v>
      </c>
      <c r="M13" s="1747">
        <v>0.55391634369245002</v>
      </c>
    </row>
    <row r="14" spans="1:20" x14ac:dyDescent="0.45">
      <c r="C14" s="845">
        <v>2011</v>
      </c>
      <c r="D14" s="1747">
        <v>1.1376102758807807</v>
      </c>
      <c r="E14" s="1747">
        <v>1.3634075437576891</v>
      </c>
      <c r="F14" s="1747">
        <v>0.53326181545986917</v>
      </c>
      <c r="G14" s="1747"/>
      <c r="H14" s="1747">
        <v>1.5292140276875623</v>
      </c>
      <c r="I14" s="1747">
        <v>0.57562571186589173</v>
      </c>
      <c r="J14" s="1747">
        <v>0.64880382775119616</v>
      </c>
      <c r="K14" s="1747">
        <v>0.46878151381565675</v>
      </c>
      <c r="L14" s="1747">
        <v>0.4273390133810529</v>
      </c>
      <c r="M14" s="1747">
        <v>0.34770084224621495</v>
      </c>
    </row>
    <row r="15" spans="1:20" x14ac:dyDescent="0.45">
      <c r="C15" s="845">
        <v>2012</v>
      </c>
      <c r="D15" s="1747">
        <v>0.56018211347434166</v>
      </c>
      <c r="E15" s="1747">
        <v>0.5437343515735209</v>
      </c>
      <c r="F15" s="1747">
        <v>0.60415039475107823</v>
      </c>
      <c r="G15" s="1747"/>
      <c r="H15" s="1747">
        <v>0.66107567443751303</v>
      </c>
      <c r="I15" s="1747">
        <v>0.48937676850787387</v>
      </c>
      <c r="J15" s="1747">
        <v>0.16919392255430185</v>
      </c>
      <c r="K15" s="1747">
        <v>0.3672229265896812</v>
      </c>
      <c r="L15" s="1747">
        <v>6.5315531649217176E-2</v>
      </c>
      <c r="M15" s="1747">
        <v>0.86108365680336152</v>
      </c>
    </row>
    <row r="16" spans="1:20" x14ac:dyDescent="0.45">
      <c r="C16" s="845">
        <v>2013</v>
      </c>
      <c r="D16" s="1747">
        <v>0.58981499520584313</v>
      </c>
      <c r="E16" s="1747">
        <v>0.59733663831987183</v>
      </c>
      <c r="F16" s="1747">
        <v>0.56974334300293206</v>
      </c>
      <c r="G16" s="1747"/>
      <c r="H16" s="1747">
        <v>0.69184014794066062</v>
      </c>
      <c r="I16" s="1747">
        <v>0.79310403243566785</v>
      </c>
      <c r="J16" s="1747">
        <v>0.42239076864052882</v>
      </c>
      <c r="K16" s="1747">
        <v>0.31232640660250088</v>
      </c>
      <c r="L16" s="1747">
        <v>4.8259693929450953E-2</v>
      </c>
      <c r="M16" s="1747">
        <v>0.59004555259931313</v>
      </c>
    </row>
    <row r="17" spans="2:13" x14ac:dyDescent="0.45">
      <c r="C17" s="845">
        <v>2014</v>
      </c>
      <c r="D17" s="1747">
        <v>1.2104738838137858</v>
      </c>
      <c r="E17" s="1747">
        <v>1.4767125040564275</v>
      </c>
      <c r="F17" s="1747">
        <v>0.50111495389680993</v>
      </c>
      <c r="G17" s="1747"/>
      <c r="H17" s="1747">
        <v>1.4445059471056949</v>
      </c>
      <c r="I17" s="1747">
        <v>0.65642469759663413</v>
      </c>
      <c r="J17" s="1747">
        <v>0.32669892516053622</v>
      </c>
      <c r="K17" s="1747">
        <v>0.67598080326714705</v>
      </c>
      <c r="L17" s="1747">
        <v>1.1851457374227168</v>
      </c>
      <c r="M17" s="1747">
        <v>1.0715677877335852</v>
      </c>
    </row>
    <row r="18" spans="2:13" x14ac:dyDescent="0.45">
      <c r="C18" s="845">
        <v>2015</v>
      </c>
      <c r="D18" s="1747">
        <v>2.5274776198696172</v>
      </c>
      <c r="E18" s="1747">
        <v>2.9411136729388905</v>
      </c>
      <c r="F18" s="1747">
        <v>1.4276317134078538</v>
      </c>
      <c r="G18" s="1747"/>
      <c r="H18" s="1747">
        <v>2.8958137025189021</v>
      </c>
      <c r="I18" s="1747">
        <v>0.42442710539620943</v>
      </c>
      <c r="J18" s="1747">
        <v>2.1272722080221613</v>
      </c>
      <c r="K18" s="1747">
        <v>0.57206229432368194</v>
      </c>
      <c r="L18" s="1747">
        <v>2.2353952563248618</v>
      </c>
      <c r="M18" s="1747">
        <v>4.0888902733108541</v>
      </c>
    </row>
    <row r="19" spans="2:13" x14ac:dyDescent="0.45">
      <c r="C19" s="845">
        <v>2016</v>
      </c>
      <c r="D19" s="1747">
        <v>1.9567414528559879</v>
      </c>
      <c r="E19" s="1747">
        <v>2.3695789767684916</v>
      </c>
      <c r="F19" s="1747">
        <v>0.86088993254282031</v>
      </c>
      <c r="G19" s="1747"/>
      <c r="H19" s="1747">
        <v>2.2140638832144441</v>
      </c>
      <c r="I19" s="1747">
        <v>0.76497527216760042</v>
      </c>
      <c r="J19" s="1747">
        <v>4.3919132579563902</v>
      </c>
      <c r="K19" s="1747">
        <v>0.24360367151472154</v>
      </c>
      <c r="L19" s="1747">
        <v>1.8800417230337565</v>
      </c>
      <c r="M19" s="1747">
        <v>0.986858860082514</v>
      </c>
    </row>
    <row r="20" spans="2:13" x14ac:dyDescent="0.45">
      <c r="C20" s="845">
        <v>2017</v>
      </c>
      <c r="D20" s="1747">
        <v>1.6494632785493359</v>
      </c>
      <c r="E20" s="1747">
        <v>2.005695880091424</v>
      </c>
      <c r="F20" s="1747">
        <v>0.70484191255176698</v>
      </c>
      <c r="G20" s="1747"/>
      <c r="H20" s="1747">
        <v>1.5963960598257194</v>
      </c>
      <c r="I20" s="1747">
        <v>0.19006417648134746</v>
      </c>
      <c r="J20" s="1747">
        <v>4.2694569353164988</v>
      </c>
      <c r="K20" s="1747">
        <v>0.54097738780491822</v>
      </c>
      <c r="L20" s="1747">
        <v>2.7167292974915398</v>
      </c>
      <c r="M20" s="1747">
        <v>1.3626910457809134</v>
      </c>
    </row>
    <row r="21" spans="2:13" x14ac:dyDescent="0.45">
      <c r="C21" s="845">
        <v>2018</v>
      </c>
      <c r="D21" s="1747">
        <v>2.2030016749695673</v>
      </c>
      <c r="E21" s="1747">
        <v>2.6624249711782464</v>
      </c>
      <c r="F21" s="1747">
        <v>0.98780900902213464</v>
      </c>
      <c r="G21" s="1747"/>
      <c r="H21" s="1747">
        <v>2.5586996464791172</v>
      </c>
      <c r="I21" s="1747">
        <v>1.03104360520536</v>
      </c>
      <c r="J21" s="1747">
        <v>2.2507896313238578</v>
      </c>
      <c r="K21" s="1747">
        <v>6.05872046373774E-2</v>
      </c>
      <c r="L21" s="1747">
        <v>1.9095718454752608</v>
      </c>
      <c r="M21" s="1747">
        <v>2.8120728454231116</v>
      </c>
    </row>
    <row r="22" spans="2:13" x14ac:dyDescent="0.45">
      <c r="C22" s="845">
        <v>2019</v>
      </c>
      <c r="D22" s="1747">
        <v>1.901623209143571</v>
      </c>
      <c r="E22" s="1747">
        <v>2.2034650128304545</v>
      </c>
      <c r="F22" s="1747">
        <v>1.1043815434570468</v>
      </c>
      <c r="G22" s="1747"/>
      <c r="H22" s="1747">
        <v>2.110086679485621</v>
      </c>
      <c r="I22" s="1747">
        <v>1.4089362994066825</v>
      </c>
      <c r="J22" s="1747">
        <v>3.4236029345168015</v>
      </c>
      <c r="K22" s="1747">
        <v>0.34510285205378283</v>
      </c>
      <c r="L22" s="1747">
        <v>1.4764558029986115</v>
      </c>
      <c r="M22" s="1747">
        <v>1.5430016863406408</v>
      </c>
    </row>
    <row r="23" spans="2:13" x14ac:dyDescent="0.45">
      <c r="C23" s="845">
        <v>2020</v>
      </c>
      <c r="D23" s="1747">
        <v>1.5434895102227275</v>
      </c>
      <c r="E23" s="1747">
        <v>1.9073837778635034</v>
      </c>
      <c r="F23" s="1747">
        <v>0.58305654345512081</v>
      </c>
      <c r="G23" s="1747"/>
      <c r="H23" s="1747">
        <v>1.7441386179311653</v>
      </c>
      <c r="I23" s="1747">
        <v>0.53937651731388458</v>
      </c>
      <c r="J23" s="1747">
        <v>3.0667957021921728</v>
      </c>
      <c r="K23" s="1747">
        <v>9.811049457959789E-2</v>
      </c>
      <c r="L23" s="1747">
        <v>0.64606839241320568</v>
      </c>
      <c r="M23" s="1747">
        <v>2.1296105428516592</v>
      </c>
    </row>
    <row r="24" spans="2:13" x14ac:dyDescent="0.45">
      <c r="C24" s="845">
        <v>2021</v>
      </c>
      <c r="D24" s="1747">
        <v>1.2453197139179066</v>
      </c>
      <c r="E24" s="1747">
        <v>1.5815200534520062</v>
      </c>
      <c r="F24" s="1747">
        <v>0.35923455298463219</v>
      </c>
      <c r="G24" s="1747"/>
      <c r="H24" s="1747">
        <v>1.4016449268571403</v>
      </c>
      <c r="I24" s="1747">
        <v>0.14147671643809204</v>
      </c>
      <c r="J24" s="1747">
        <v>3.4950969703084365</v>
      </c>
      <c r="K24" s="1747">
        <v>0</v>
      </c>
      <c r="L24" s="1747">
        <v>0.45776283198018441</v>
      </c>
      <c r="M24" s="1747">
        <v>1.4316752323444961</v>
      </c>
    </row>
    <row r="25" spans="2:13" x14ac:dyDescent="0.45">
      <c r="C25" s="3099">
        <v>2022</v>
      </c>
      <c r="D25" s="1747">
        <v>0.88169514412638017</v>
      </c>
      <c r="E25" s="1747">
        <v>1.0011159399378091</v>
      </c>
      <c r="F25" s="1747">
        <v>0.56767114895276016</v>
      </c>
      <c r="G25" s="1747"/>
      <c r="H25" s="1747">
        <v>0.6324046768098075</v>
      </c>
      <c r="I25" s="1747">
        <v>0.643062994984405</v>
      </c>
      <c r="J25" s="1747">
        <v>5.4685771631755964</v>
      </c>
      <c r="K25" s="1747">
        <v>7.6028526759899767E-2</v>
      </c>
      <c r="L25" s="1747">
        <v>0.85601241239281223</v>
      </c>
      <c r="M25" s="1747">
        <v>0.38012632735261809</v>
      </c>
    </row>
    <row r="26" spans="2:13" s="2849" customFormat="1" x14ac:dyDescent="0.45">
      <c r="B26" s="1271"/>
      <c r="C26" s="1414">
        <v>2023</v>
      </c>
      <c r="D26" s="1748">
        <v>1.0790495287496629</v>
      </c>
      <c r="E26" s="1748">
        <v>1.3207445656809547</v>
      </c>
      <c r="F26" s="1748">
        <v>0.44461957951966757</v>
      </c>
      <c r="G26" s="1748"/>
      <c r="H26" s="1748">
        <v>1.1653546514211235</v>
      </c>
      <c r="I26" s="1748">
        <v>0.53178643651860402</v>
      </c>
      <c r="J26" s="1748">
        <v>1.6954138422948819</v>
      </c>
      <c r="K26" s="1748">
        <v>0.13104030554763926</v>
      </c>
      <c r="L26" s="1748">
        <v>1.1485732336527323</v>
      </c>
      <c r="M26" s="1748">
        <v>1.2425670873777672</v>
      </c>
    </row>
    <row r="27" spans="2:13" x14ac:dyDescent="0.45">
      <c r="C27" s="332" t="s">
        <v>7683</v>
      </c>
    </row>
    <row r="31" spans="2:13" ht="18.600000000000001" x14ac:dyDescent="0.45">
      <c r="C31" s="1087" t="s">
        <v>7684</v>
      </c>
    </row>
    <row r="33" ht="15" customHeight="1" x14ac:dyDescent="0.45"/>
    <row r="34" ht="15" customHeight="1" x14ac:dyDescent="0.45"/>
    <row r="35" ht="15" customHeight="1" x14ac:dyDescent="0.45"/>
    <row r="36" ht="15" customHeight="1" x14ac:dyDescent="0.45"/>
    <row r="37" ht="15" customHeight="1" x14ac:dyDescent="0.45"/>
    <row r="38" ht="15" customHeight="1" x14ac:dyDescent="0.45"/>
    <row r="39" ht="15" customHeight="1" x14ac:dyDescent="0.45"/>
    <row r="40" ht="15" customHeight="1" x14ac:dyDescent="0.45"/>
    <row r="41" ht="15" customHeight="1" x14ac:dyDescent="0.45"/>
    <row r="42" ht="15" customHeight="1" x14ac:dyDescent="0.45"/>
    <row r="43" ht="15" customHeight="1" x14ac:dyDescent="0.45"/>
    <row r="44" ht="15" customHeight="1" x14ac:dyDescent="0.45"/>
    <row r="45" ht="15" customHeight="1" x14ac:dyDescent="0.45"/>
    <row r="46" ht="15" customHeight="1" x14ac:dyDescent="0.45"/>
    <row r="47" ht="15" customHeight="1" x14ac:dyDescent="0.45"/>
    <row r="48" ht="15" customHeight="1" x14ac:dyDescent="0.45"/>
    <row r="50" spans="3:3" x14ac:dyDescent="0.45">
      <c r="C50" s="332" t="s">
        <v>7683</v>
      </c>
    </row>
  </sheetData>
  <mergeCells count="13">
    <mergeCell ref="A5:B5"/>
    <mergeCell ref="C5:T5"/>
    <mergeCell ref="C1:E1"/>
    <mergeCell ref="A3:B3"/>
    <mergeCell ref="C3:T3"/>
    <mergeCell ref="A4:B4"/>
    <mergeCell ref="C4:T4"/>
    <mergeCell ref="A6:B6"/>
    <mergeCell ref="C6:T6"/>
    <mergeCell ref="C11:C12"/>
    <mergeCell ref="D11:D12"/>
    <mergeCell ref="E11:F11"/>
    <mergeCell ref="H11:M11"/>
  </mergeCells>
  <hyperlinks>
    <hyperlink ref="A1" location="'ODS 11.'!A1" display="REGRESAR" xr:uid="{00000000-0004-0000-4301-000000000000}"/>
    <hyperlink ref="C1:D1" location="'Metadato 11.1.1.c'!A1" display="VER METADATO" xr:uid="{00000000-0004-0000-4301-000001000000}"/>
  </hyperlinks>
  <pageMargins left="0.7" right="0.7" top="0.75" bottom="0.75" header="0.3" footer="0.3"/>
  <pageSetup orientation="portrait" horizontalDpi="4294967294" verticalDpi="4294967294" r:id="rId1"/>
  <drawing r:id="rId2"/>
</worksheet>
</file>

<file path=xl/worksheets/sheet3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1-000000000000}">
  <sheetPr codeName="Hoja313">
    <tabColor theme="0" tint="-0.499984740745262"/>
  </sheetPr>
  <dimension ref="A1:M36"/>
  <sheetViews>
    <sheetView showGridLines="0" zoomScaleNormal="100" workbookViewId="0">
      <pane ySplit="1" topLeftCell="A2" activePane="bottomLeft" state="frozen"/>
      <selection activeCell="B22" sqref="B22:C22"/>
      <selection pane="bottomLeft" activeCell="H7" sqref="H7"/>
    </sheetView>
  </sheetViews>
  <sheetFormatPr baseColWidth="10" defaultColWidth="11.44140625" defaultRowHeight="17.399999999999999" x14ac:dyDescent="0.45"/>
  <cols>
    <col min="1" max="1" width="7" style="178" customWidth="1"/>
    <col min="2" max="2" width="26.44140625" style="178" customWidth="1"/>
    <col min="3" max="3" width="24" style="178" customWidth="1"/>
    <col min="4" max="4" width="85.77734375" style="178" customWidth="1"/>
    <col min="5" max="5" width="2.21875" style="178" customWidth="1"/>
    <col min="6" max="6" width="7.21875" style="178" customWidth="1"/>
    <col min="7" max="7" width="9.21875" style="178" customWidth="1"/>
    <col min="8" max="8" width="8.21875" style="178" customWidth="1"/>
    <col min="9" max="9" width="7.5546875" style="178" customWidth="1"/>
    <col min="10" max="10" width="8.21875" style="178" customWidth="1"/>
    <col min="11" max="11" width="8.44140625" style="178" customWidth="1"/>
    <col min="12" max="16384" width="11.44140625" style="178"/>
  </cols>
  <sheetData>
    <row r="1" spans="1:8" ht="15.75" customHeight="1" x14ac:dyDescent="0.45">
      <c r="A1" s="1727"/>
      <c r="B1" s="584" t="s">
        <v>337</v>
      </c>
      <c r="C1" s="1727"/>
      <c r="D1" s="1727"/>
      <c r="E1" s="1727"/>
      <c r="F1" s="1727"/>
      <c r="G1" s="1727"/>
      <c r="H1" s="1727"/>
    </row>
    <row r="2" spans="1:8" ht="16.5" customHeight="1" thickBot="1" x14ac:dyDescent="0.5">
      <c r="A2" s="1727"/>
      <c r="B2" s="1727"/>
      <c r="C2" s="1727"/>
      <c r="D2" s="1727"/>
      <c r="E2" s="1727"/>
      <c r="F2" s="1727"/>
      <c r="G2" s="1727"/>
      <c r="H2" s="1727"/>
    </row>
    <row r="3" spans="1:8" ht="23.25" customHeight="1" thickBot="1" x14ac:dyDescent="0.5">
      <c r="B3" s="3980" t="s">
        <v>370</v>
      </c>
      <c r="C3" s="3980"/>
      <c r="D3" s="3980"/>
      <c r="F3" s="1267" t="s">
        <v>371</v>
      </c>
    </row>
    <row r="4" spans="1:8" x14ac:dyDescent="0.45">
      <c r="B4" s="3142" t="s">
        <v>449</v>
      </c>
      <c r="C4" s="3142"/>
      <c r="D4" s="44" t="s">
        <v>36</v>
      </c>
    </row>
    <row r="5" spans="1:8" ht="34.799999999999997" x14ac:dyDescent="0.45">
      <c r="B5" s="3142" t="s">
        <v>373</v>
      </c>
      <c r="C5" s="3142"/>
      <c r="D5" s="44" t="s">
        <v>4085</v>
      </c>
    </row>
    <row r="6" spans="1:8" x14ac:dyDescent="0.45">
      <c r="B6" s="3142" t="s">
        <v>374</v>
      </c>
      <c r="C6" s="3142"/>
      <c r="D6" s="45" t="s">
        <v>182</v>
      </c>
    </row>
    <row r="7" spans="1:8" ht="34.799999999999997" x14ac:dyDescent="0.45">
      <c r="B7" s="3143" t="s">
        <v>375</v>
      </c>
      <c r="C7" s="3143"/>
      <c r="D7" s="46" t="s">
        <v>4086</v>
      </c>
    </row>
    <row r="8" spans="1:8" x14ac:dyDescent="0.45">
      <c r="B8" s="3143" t="s">
        <v>2480</v>
      </c>
      <c r="C8" s="3143"/>
      <c r="D8" s="1266" t="s">
        <v>2612</v>
      </c>
    </row>
    <row r="9" spans="1:8" ht="23.25" customHeight="1" x14ac:dyDescent="0.45"/>
    <row r="10" spans="1:8" ht="18.600000000000001" x14ac:dyDescent="0.45">
      <c r="B10" s="3980" t="s">
        <v>376</v>
      </c>
      <c r="C10" s="3980"/>
      <c r="D10" s="3980"/>
    </row>
    <row r="11" spans="1:8" ht="28.5" customHeight="1" x14ac:dyDescent="0.45">
      <c r="B11" s="3185" t="s">
        <v>377</v>
      </c>
      <c r="C11" s="3156"/>
      <c r="D11" s="44" t="s">
        <v>439</v>
      </c>
    </row>
    <row r="12" spans="1:8" ht="14.55" customHeight="1" x14ac:dyDescent="0.45">
      <c r="B12" s="3143" t="s">
        <v>379</v>
      </c>
      <c r="C12" s="3143"/>
      <c r="D12" s="1003" t="s">
        <v>1809</v>
      </c>
    </row>
    <row r="13" spans="1:8" x14ac:dyDescent="0.45">
      <c r="B13" s="3142" t="s">
        <v>380</v>
      </c>
      <c r="C13" s="3142"/>
      <c r="D13" s="127" t="s">
        <v>1794</v>
      </c>
    </row>
    <row r="14" spans="1:8" x14ac:dyDescent="0.45">
      <c r="B14" s="3142" t="s">
        <v>381</v>
      </c>
      <c r="C14" s="3156"/>
      <c r="D14" s="603" t="s">
        <v>18</v>
      </c>
    </row>
    <row r="15" spans="1:8" ht="45" customHeight="1" x14ac:dyDescent="0.45">
      <c r="B15" s="3142" t="s">
        <v>382</v>
      </c>
      <c r="C15" s="3142"/>
      <c r="D15" s="142" t="s">
        <v>6291</v>
      </c>
    </row>
    <row r="16" spans="1:8" ht="38.25" customHeight="1" x14ac:dyDescent="0.45">
      <c r="B16" s="3142" t="s">
        <v>383</v>
      </c>
      <c r="C16" s="3142"/>
      <c r="D16" s="142"/>
    </row>
    <row r="17" spans="2:13" x14ac:dyDescent="0.45">
      <c r="B17" s="3142" t="s">
        <v>384</v>
      </c>
      <c r="C17" s="3142"/>
      <c r="D17" s="127" t="s">
        <v>385</v>
      </c>
    </row>
    <row r="18" spans="2:13" x14ac:dyDescent="0.45">
      <c r="B18" s="3143" t="s">
        <v>386</v>
      </c>
      <c r="C18" s="3143"/>
      <c r="D18" s="44" t="s">
        <v>424</v>
      </c>
    </row>
    <row r="19" spans="2:13" ht="34.799999999999997" x14ac:dyDescent="0.45">
      <c r="B19" s="3144" t="s">
        <v>387</v>
      </c>
      <c r="C19" s="3145"/>
      <c r="D19" s="127" t="s">
        <v>1810</v>
      </c>
    </row>
    <row r="20" spans="2:13" x14ac:dyDescent="0.45">
      <c r="B20" s="3142" t="s">
        <v>388</v>
      </c>
      <c r="C20" s="3142"/>
      <c r="D20" s="142" t="s">
        <v>424</v>
      </c>
      <c r="E20" s="626"/>
      <c r="F20" s="626"/>
      <c r="G20" s="626"/>
      <c r="H20" s="626"/>
      <c r="I20" s="626"/>
      <c r="J20" s="626"/>
      <c r="K20" s="626"/>
      <c r="L20" s="626"/>
      <c r="M20" s="626"/>
    </row>
    <row r="21" spans="2:13" x14ac:dyDescent="0.45">
      <c r="B21" s="3146" t="s">
        <v>390</v>
      </c>
      <c r="C21" s="54" t="s">
        <v>391</v>
      </c>
      <c r="D21" s="127" t="s">
        <v>790</v>
      </c>
      <c r="E21" s="630"/>
      <c r="F21" s="630"/>
      <c r="G21" s="630"/>
      <c r="H21" s="630"/>
      <c r="I21" s="630"/>
      <c r="J21" s="630"/>
      <c r="K21" s="630"/>
      <c r="L21" s="630"/>
      <c r="M21" s="630"/>
    </row>
    <row r="22" spans="2:13" x14ac:dyDescent="0.45">
      <c r="B22" s="3147"/>
      <c r="C22" s="577" t="s">
        <v>393</v>
      </c>
      <c r="D22" s="57"/>
    </row>
    <row r="23" spans="2:13" x14ac:dyDescent="0.45">
      <c r="B23" s="3142" t="s">
        <v>395</v>
      </c>
      <c r="C23" s="3142"/>
      <c r="D23" s="127" t="s">
        <v>427</v>
      </c>
    </row>
    <row r="24" spans="2:13" x14ac:dyDescent="0.45">
      <c r="B24" s="3142" t="s">
        <v>397</v>
      </c>
      <c r="C24" s="3142"/>
      <c r="D24" s="146" t="s">
        <v>412</v>
      </c>
    </row>
    <row r="25" spans="2:13" x14ac:dyDescent="0.45">
      <c r="B25" s="3142" t="s">
        <v>399</v>
      </c>
      <c r="C25" s="3142"/>
      <c r="D25" s="57" t="s">
        <v>15</v>
      </c>
    </row>
    <row r="26" spans="2:13" ht="15" customHeight="1" x14ac:dyDescent="0.45">
      <c r="B26" s="3143" t="s">
        <v>401</v>
      </c>
      <c r="C26" s="3143"/>
      <c r="D26" s="146" t="s">
        <v>1734</v>
      </c>
    </row>
    <row r="27" spans="2:13" ht="15" customHeight="1" x14ac:dyDescent="0.45">
      <c r="B27" s="3149" t="s">
        <v>403</v>
      </c>
      <c r="C27" s="3150"/>
      <c r="D27" s="44"/>
    </row>
    <row r="28" spans="2:13" ht="15" customHeight="1" x14ac:dyDescent="0.45">
      <c r="B28" s="578" t="s">
        <v>404</v>
      </c>
      <c r="C28" s="579"/>
      <c r="D28" s="127" t="s">
        <v>1811</v>
      </c>
    </row>
    <row r="29" spans="2:13" x14ac:dyDescent="0.45">
      <c r="B29" s="3151" t="s">
        <v>405</v>
      </c>
      <c r="C29" s="3152"/>
      <c r="D29" s="61"/>
    </row>
    <row r="30" spans="2:13" x14ac:dyDescent="0.45">
      <c r="B30" s="62"/>
      <c r="C30" s="62"/>
      <c r="D30" s="63"/>
    </row>
    <row r="31" spans="2:13" ht="18.600000000000001" x14ac:dyDescent="0.45">
      <c r="B31" s="3980" t="s">
        <v>406</v>
      </c>
      <c r="C31" s="3980"/>
      <c r="D31" s="3980"/>
    </row>
    <row r="32" spans="2:13" ht="23.25" customHeight="1" x14ac:dyDescent="0.45">
      <c r="B32" s="3149" t="s">
        <v>407</v>
      </c>
      <c r="C32" s="3150"/>
      <c r="D32" s="146" t="s">
        <v>408</v>
      </c>
    </row>
    <row r="33" spans="2:4" x14ac:dyDescent="0.45">
      <c r="B33" s="3149" t="s">
        <v>409</v>
      </c>
      <c r="C33" s="3150"/>
      <c r="D33" s="146" t="s">
        <v>890</v>
      </c>
    </row>
    <row r="34" spans="2:4" x14ac:dyDescent="0.45">
      <c r="B34" s="3149" t="s">
        <v>411</v>
      </c>
      <c r="C34" s="3150"/>
      <c r="D34" s="146" t="s">
        <v>412</v>
      </c>
    </row>
    <row r="35" spans="2:4" x14ac:dyDescent="0.45">
      <c r="B35" s="3149" t="s">
        <v>413</v>
      </c>
      <c r="C35" s="3150"/>
      <c r="D35" s="146" t="s">
        <v>1812</v>
      </c>
    </row>
    <row r="36" spans="2:4" x14ac:dyDescent="0.45">
      <c r="B36" s="3149" t="s">
        <v>415</v>
      </c>
      <c r="C36" s="3150"/>
      <c r="D36" s="146" t="s">
        <v>943</v>
      </c>
    </row>
  </sheetData>
  <mergeCells count="30">
    <mergeCell ref="B34:C34"/>
    <mergeCell ref="B16:C16"/>
    <mergeCell ref="B3:D3"/>
    <mergeCell ref="B4:C4"/>
    <mergeCell ref="B5:C5"/>
    <mergeCell ref="B6:C6"/>
    <mergeCell ref="B7:C7"/>
    <mergeCell ref="B10:D10"/>
    <mergeCell ref="B11:C11"/>
    <mergeCell ref="B12:C12"/>
    <mergeCell ref="B13:C13"/>
    <mergeCell ref="B14:C14"/>
    <mergeCell ref="B15:C15"/>
    <mergeCell ref="B8:C8"/>
    <mergeCell ref="B35:C35"/>
    <mergeCell ref="B36:C36"/>
    <mergeCell ref="B17:C17"/>
    <mergeCell ref="B18:C18"/>
    <mergeCell ref="B19:C19"/>
    <mergeCell ref="B25:C25"/>
    <mergeCell ref="B26:C26"/>
    <mergeCell ref="B27:C27"/>
    <mergeCell ref="B29:C29"/>
    <mergeCell ref="B20:C20"/>
    <mergeCell ref="B21:B22"/>
    <mergeCell ref="B23:C23"/>
    <mergeCell ref="B24:C24"/>
    <mergeCell ref="B31:D31"/>
    <mergeCell ref="B32:C32"/>
    <mergeCell ref="B33:C33"/>
  </mergeCells>
  <dataValidations count="6">
    <dataValidation type="list" allowBlank="1" showInputMessage="1" showErrorMessage="1" sqref="D4" xr:uid="{00000000-0002-0000-4401-000000000000}">
      <formula1>ODS</formula1>
    </dataValidation>
    <dataValidation type="list" allowBlank="1" showInputMessage="1" showErrorMessage="1" sqref="D5" xr:uid="{00000000-0002-0000-4401-000001000000}">
      <formula1>Metas_ODS</formula1>
    </dataValidation>
    <dataValidation type="list" allowBlank="1" showInputMessage="1" showErrorMessage="1" sqref="D6" xr:uid="{00000000-0002-0000-4401-000002000000}">
      <formula1>Numero_indicador</formula1>
    </dataValidation>
    <dataValidation type="list" allowBlank="1" showInputMessage="1" showErrorMessage="1" sqref="D7" xr:uid="{00000000-0002-0000-4401-000003000000}">
      <formula1>Nombre_indicador_ODS</formula1>
    </dataValidation>
    <dataValidation type="list" allowBlank="1" showInputMessage="1" showErrorMessage="1" sqref="D14" xr:uid="{00000000-0002-0000-4401-000004000000}">
      <formula1>Tipo_indicador</formula1>
    </dataValidation>
    <dataValidation type="list" allowBlank="1" showInputMessage="1" showErrorMessage="1" sqref="D27" xr:uid="{00000000-0002-0000-4401-000005000000}">
      <formula1>Tipo_operación</formula1>
    </dataValidation>
  </dataValidations>
  <hyperlinks>
    <hyperlink ref="B1" location="'11.1.1.c'!A1" display="REGRESAR" xr:uid="{00000000-0004-0000-4401-000000000000}"/>
    <hyperlink ref="D8" r:id="rId1" xr:uid="{00000000-0004-0000-4401-000001000000}"/>
  </hyperlinks>
  <pageMargins left="0.7" right="0.7" top="0.75" bottom="0.75" header="0.3" footer="0.3"/>
  <pageSetup orientation="portrait" horizontalDpi="4294967294" verticalDpi="4294967294" r:id="rId2"/>
  <drawing r:id="rId3"/>
</worksheet>
</file>

<file path=xl/worksheets/sheet3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1-000000000000}">
  <sheetPr codeName="Hoja314">
    <tabColor theme="5"/>
  </sheetPr>
  <dimension ref="A1:P10"/>
  <sheetViews>
    <sheetView showGridLines="0" workbookViewId="0">
      <pane ySplit="1" topLeftCell="A2" activePane="bottomLeft" state="frozen"/>
      <selection sqref="A1:B1"/>
      <selection pane="bottomLeft" activeCell="A8" sqref="A8"/>
    </sheetView>
  </sheetViews>
  <sheetFormatPr baseColWidth="10" defaultColWidth="11.44140625" defaultRowHeight="18.600000000000001" x14ac:dyDescent="0.45"/>
  <cols>
    <col min="1" max="2" width="16" style="1260" customWidth="1"/>
    <col min="3" max="3" width="11.77734375" style="1299" customWidth="1"/>
    <col min="4" max="6" width="11.77734375" style="1260" customWidth="1"/>
    <col min="7" max="16384" width="11.44140625" style="1260"/>
  </cols>
  <sheetData>
    <row r="1" spans="1:16" s="1490" customFormat="1" x14ac:dyDescent="0.3">
      <c r="A1" s="808" t="s">
        <v>337</v>
      </c>
      <c r="B1" s="1297"/>
      <c r="C1" s="3262" t="s">
        <v>430</v>
      </c>
      <c r="D1" s="3262"/>
    </row>
    <row r="2" spans="1:16" ht="14.25" customHeight="1" x14ac:dyDescent="0.45"/>
    <row r="3" spans="1:16" ht="22.8" customHeight="1" x14ac:dyDescent="0.45">
      <c r="A3" s="3981" t="s">
        <v>339</v>
      </c>
      <c r="B3" s="3984"/>
      <c r="C3" s="3981" t="s">
        <v>1791</v>
      </c>
      <c r="D3" s="3983"/>
      <c r="E3" s="3983"/>
      <c r="F3" s="3983"/>
      <c r="G3" s="3983"/>
      <c r="H3" s="3983"/>
      <c r="I3" s="3983"/>
      <c r="J3" s="3983"/>
      <c r="K3" s="3983"/>
      <c r="L3" s="3983"/>
      <c r="M3" s="3983"/>
      <c r="N3" s="3983"/>
      <c r="O3" s="3983"/>
      <c r="P3" s="3983"/>
    </row>
    <row r="4" spans="1:16" ht="38.4" customHeight="1" x14ac:dyDescent="0.45">
      <c r="A4" s="3981" t="s">
        <v>340</v>
      </c>
      <c r="B4" s="3982"/>
      <c r="C4" s="3981" t="s">
        <v>120</v>
      </c>
      <c r="D4" s="3983"/>
      <c r="E4" s="3983"/>
      <c r="F4" s="3983"/>
      <c r="G4" s="3983"/>
      <c r="H4" s="3983"/>
      <c r="I4" s="3983"/>
      <c r="J4" s="3983"/>
      <c r="K4" s="3983"/>
      <c r="L4" s="3983"/>
      <c r="M4" s="3983"/>
      <c r="N4" s="3983"/>
      <c r="O4" s="3983"/>
      <c r="P4" s="3983"/>
    </row>
    <row r="5" spans="1:16" ht="20.399999999999999" customHeight="1" x14ac:dyDescent="0.45">
      <c r="A5" s="3981" t="s">
        <v>341</v>
      </c>
      <c r="B5" s="3982"/>
      <c r="C5" s="3981" t="s">
        <v>4087</v>
      </c>
      <c r="D5" s="3983"/>
      <c r="E5" s="3983"/>
      <c r="F5" s="3983"/>
      <c r="G5" s="3983"/>
      <c r="H5" s="3983"/>
      <c r="I5" s="3983"/>
      <c r="J5" s="3983"/>
      <c r="K5" s="3983"/>
      <c r="L5" s="3983"/>
      <c r="M5" s="3983"/>
      <c r="N5" s="3983"/>
      <c r="O5" s="3983"/>
      <c r="P5" s="3983"/>
    </row>
    <row r="6" spans="1:16" ht="21" customHeight="1" x14ac:dyDescent="0.45">
      <c r="A6" s="3981" t="s">
        <v>417</v>
      </c>
      <c r="B6" s="3982"/>
      <c r="C6" s="3981"/>
      <c r="D6" s="3983"/>
      <c r="E6" s="3983"/>
      <c r="F6" s="3983"/>
      <c r="G6" s="3983"/>
      <c r="H6" s="3983"/>
      <c r="I6" s="3983"/>
      <c r="J6" s="3983"/>
      <c r="K6" s="3983"/>
      <c r="L6" s="3983"/>
      <c r="M6" s="3983"/>
      <c r="N6" s="3983"/>
      <c r="O6" s="3983"/>
      <c r="P6" s="3983"/>
    </row>
    <row r="7" spans="1:16" x14ac:dyDescent="0.45">
      <c r="A7" s="1325"/>
    </row>
    <row r="8" spans="1:16" x14ac:dyDescent="0.45">
      <c r="A8" s="1325"/>
    </row>
    <row r="9" spans="1:16" ht="11.25" customHeight="1" x14ac:dyDescent="0.45">
      <c r="C9" s="3203" t="s">
        <v>455</v>
      </c>
      <c r="D9" s="3203"/>
      <c r="E9" s="3203"/>
      <c r="F9" s="3203"/>
      <c r="G9" s="3203"/>
      <c r="H9" s="3203"/>
      <c r="I9" s="3203"/>
      <c r="J9" s="3203"/>
      <c r="K9" s="3203"/>
      <c r="L9" s="3203"/>
      <c r="M9" s="3203"/>
      <c r="N9" s="3203"/>
      <c r="O9" s="3203"/>
      <c r="P9" s="3203"/>
    </row>
    <row r="10" spans="1:16" ht="11.25" customHeight="1" x14ac:dyDescent="0.45">
      <c r="C10" s="3203"/>
      <c r="D10" s="3203"/>
      <c r="E10" s="3203"/>
      <c r="F10" s="3203"/>
      <c r="G10" s="3203"/>
      <c r="H10" s="3203"/>
      <c r="I10" s="3203"/>
      <c r="J10" s="3203"/>
      <c r="K10" s="3203"/>
      <c r="L10" s="3203"/>
      <c r="M10" s="3203"/>
      <c r="N10" s="3203"/>
      <c r="O10" s="3203"/>
      <c r="P10" s="3203"/>
    </row>
  </sheetData>
  <mergeCells count="10">
    <mergeCell ref="A6:B6"/>
    <mergeCell ref="C6:P6"/>
    <mergeCell ref="C9:P10"/>
    <mergeCell ref="C1:D1"/>
    <mergeCell ref="A3:B3"/>
    <mergeCell ref="C3:P3"/>
    <mergeCell ref="A4:B4"/>
    <mergeCell ref="C4:P4"/>
    <mergeCell ref="A5:B5"/>
    <mergeCell ref="C5:P5"/>
  </mergeCells>
  <hyperlinks>
    <hyperlink ref="A1" location="'ODS 11.'!A1" display="REGRESAR" xr:uid="{00000000-0004-0000-4501-000000000000}"/>
    <hyperlink ref="C1:D1" location="'Metadato 11.2.1'!A1" display="VER METADATO" xr:uid="{00000000-0004-0000-4501-000001000000}"/>
  </hyperlinks>
  <pageMargins left="0.7" right="0.7" top="0.75" bottom="0.75" header="0.3" footer="0.3"/>
</worksheet>
</file>

<file path=xl/worksheets/sheet3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1-000000000000}">
  <sheetPr codeName="Hoja315">
    <tabColor theme="0" tint="-0.499984740745262"/>
  </sheetPr>
  <dimension ref="B1:F36"/>
  <sheetViews>
    <sheetView showGridLines="0" zoomScaleNormal="100" workbookViewId="0">
      <pane ySplit="1" topLeftCell="A2" activePane="bottomLeft" state="frozen"/>
      <selection sqref="A1:B1"/>
      <selection pane="bottomLeft" activeCell="D12" sqref="D12"/>
    </sheetView>
  </sheetViews>
  <sheetFormatPr baseColWidth="10" defaultColWidth="11.44140625" defaultRowHeight="17.399999999999999" x14ac:dyDescent="0.45"/>
  <cols>
    <col min="1" max="1" width="11.44140625" style="178"/>
    <col min="2" max="2" width="26.44140625" style="178" customWidth="1"/>
    <col min="3" max="3" width="24" style="178" customWidth="1"/>
    <col min="4" max="4" width="85.77734375" style="178" customWidth="1"/>
    <col min="5" max="5" width="11.44140625" style="178"/>
    <col min="6" max="6" width="7.21875" style="178" customWidth="1"/>
    <col min="7" max="16384" width="11.44140625" style="178"/>
  </cols>
  <sheetData>
    <row r="1" spans="2:6" x14ac:dyDescent="0.45">
      <c r="B1" s="584" t="s">
        <v>337</v>
      </c>
    </row>
    <row r="2" spans="2:6" ht="18" thickBot="1" x14ac:dyDescent="0.5"/>
    <row r="3" spans="2:6" ht="23.25" customHeight="1" thickBot="1" x14ac:dyDescent="0.5">
      <c r="B3" s="3985" t="s">
        <v>370</v>
      </c>
      <c r="C3" s="3985"/>
      <c r="D3" s="3985"/>
      <c r="F3" s="1267" t="s">
        <v>456</v>
      </c>
    </row>
    <row r="4" spans="2:6" x14ac:dyDescent="0.45">
      <c r="B4" s="3142" t="s">
        <v>449</v>
      </c>
      <c r="C4" s="3142"/>
      <c r="D4" s="44" t="s">
        <v>36</v>
      </c>
    </row>
    <row r="5" spans="2:6" ht="60.75" customHeight="1" x14ac:dyDescent="0.45">
      <c r="B5" s="3142" t="s">
        <v>373</v>
      </c>
      <c r="C5" s="3142"/>
      <c r="D5" s="44" t="s">
        <v>120</v>
      </c>
    </row>
    <row r="6" spans="2:6" x14ac:dyDescent="0.45">
      <c r="B6" s="3142" t="s">
        <v>374</v>
      </c>
      <c r="C6" s="3142"/>
      <c r="D6" s="45" t="s">
        <v>184</v>
      </c>
    </row>
    <row r="7" spans="2:6" ht="34.799999999999997" x14ac:dyDescent="0.45">
      <c r="B7" s="3143" t="s">
        <v>375</v>
      </c>
      <c r="C7" s="3143"/>
      <c r="D7" s="46" t="s">
        <v>4071</v>
      </c>
    </row>
    <row r="8" spans="2:6" x14ac:dyDescent="0.45">
      <c r="B8" s="3143" t="s">
        <v>2480</v>
      </c>
      <c r="C8" s="3143"/>
      <c r="D8" s="1266" t="s">
        <v>2613</v>
      </c>
    </row>
    <row r="10" spans="2:6" ht="23.25" customHeight="1" x14ac:dyDescent="0.45">
      <c r="B10" s="3985" t="s">
        <v>376</v>
      </c>
      <c r="C10" s="3985"/>
      <c r="D10" s="3985"/>
    </row>
    <row r="11" spans="2:6" x14ac:dyDescent="0.45">
      <c r="B11" s="3185" t="s">
        <v>377</v>
      </c>
      <c r="C11" s="3156"/>
      <c r="D11" s="44" t="s">
        <v>439</v>
      </c>
    </row>
    <row r="12" spans="2:6" ht="19.5" customHeight="1" x14ac:dyDescent="0.45">
      <c r="B12" s="3143" t="s">
        <v>379</v>
      </c>
      <c r="C12" s="3143"/>
      <c r="D12" s="661" t="s">
        <v>1813</v>
      </c>
    </row>
    <row r="13" spans="2:6" x14ac:dyDescent="0.45">
      <c r="B13" s="3142" t="s">
        <v>380</v>
      </c>
      <c r="C13" s="3142"/>
      <c r="D13" s="127" t="s">
        <v>184</v>
      </c>
    </row>
    <row r="14" spans="2:6" x14ac:dyDescent="0.45">
      <c r="B14" s="3142" t="s">
        <v>381</v>
      </c>
      <c r="C14" s="3156"/>
      <c r="D14" s="603" t="s">
        <v>18</v>
      </c>
    </row>
    <row r="15" spans="2:6" x14ac:dyDescent="0.45">
      <c r="B15" s="3142" t="s">
        <v>382</v>
      </c>
      <c r="C15" s="3142"/>
      <c r="D15" s="44"/>
    </row>
    <row r="16" spans="2:6" x14ac:dyDescent="0.45">
      <c r="B16" s="3142" t="s">
        <v>383</v>
      </c>
      <c r="C16" s="3142"/>
      <c r="D16" s="44"/>
    </row>
    <row r="17" spans="2:4" x14ac:dyDescent="0.45">
      <c r="B17" s="3142" t="s">
        <v>384</v>
      </c>
      <c r="C17" s="3142"/>
      <c r="D17" s="57"/>
    </row>
    <row r="18" spans="2:4" x14ac:dyDescent="0.45">
      <c r="B18" s="3143" t="s">
        <v>386</v>
      </c>
      <c r="C18" s="3143"/>
      <c r="D18" s="44"/>
    </row>
    <row r="19" spans="2:4" x14ac:dyDescent="0.45">
      <c r="B19" s="3144" t="s">
        <v>387</v>
      </c>
      <c r="C19" s="3145"/>
      <c r="D19" s="57"/>
    </row>
    <row r="20" spans="2:4" x14ac:dyDescent="0.45">
      <c r="B20" s="3142" t="s">
        <v>388</v>
      </c>
      <c r="C20" s="3142"/>
      <c r="D20" s="44"/>
    </row>
    <row r="21" spans="2:4" x14ac:dyDescent="0.45">
      <c r="B21" s="3146" t="s">
        <v>390</v>
      </c>
      <c r="C21" s="54" t="s">
        <v>391</v>
      </c>
      <c r="D21" s="44"/>
    </row>
    <row r="22" spans="2:4" x14ac:dyDescent="0.45">
      <c r="B22" s="3147"/>
      <c r="C22" s="577" t="s">
        <v>393</v>
      </c>
      <c r="D22" s="57"/>
    </row>
    <row r="23" spans="2:4" x14ac:dyDescent="0.45">
      <c r="B23" s="3142" t="s">
        <v>395</v>
      </c>
      <c r="C23" s="3142"/>
      <c r="D23" s="44"/>
    </row>
    <row r="24" spans="2:4" x14ac:dyDescent="0.45">
      <c r="B24" s="3142" t="s">
        <v>397</v>
      </c>
      <c r="C24" s="3142"/>
      <c r="D24" s="44"/>
    </row>
    <row r="25" spans="2:4" x14ac:dyDescent="0.45">
      <c r="B25" s="3142" t="s">
        <v>399</v>
      </c>
      <c r="C25" s="3142"/>
      <c r="D25" s="57"/>
    </row>
    <row r="26" spans="2:4" x14ac:dyDescent="0.45">
      <c r="B26" s="3143" t="s">
        <v>401</v>
      </c>
      <c r="C26" s="3143"/>
      <c r="D26" s="44"/>
    </row>
    <row r="27" spans="2:4" x14ac:dyDescent="0.45">
      <c r="B27" s="3149" t="s">
        <v>403</v>
      </c>
      <c r="C27" s="3150"/>
      <c r="D27" s="44"/>
    </row>
    <row r="28" spans="2:4" x14ac:dyDescent="0.45">
      <c r="B28" s="578" t="s">
        <v>404</v>
      </c>
      <c r="C28" s="579"/>
      <c r="D28" s="44"/>
    </row>
    <row r="29" spans="2:4" x14ac:dyDescent="0.45">
      <c r="B29" s="3151" t="s">
        <v>405</v>
      </c>
      <c r="C29" s="3152"/>
      <c r="D29" s="61"/>
    </row>
    <row r="30" spans="2:4" x14ac:dyDescent="0.45">
      <c r="B30" s="62"/>
      <c r="C30" s="62"/>
      <c r="D30" s="63"/>
    </row>
    <row r="31" spans="2:4" ht="23.25" customHeight="1" x14ac:dyDescent="0.45">
      <c r="B31" s="3985" t="s">
        <v>406</v>
      </c>
      <c r="C31" s="3985"/>
      <c r="D31" s="3985"/>
    </row>
    <row r="32" spans="2:4" x14ac:dyDescent="0.45">
      <c r="B32" s="3149" t="s">
        <v>407</v>
      </c>
      <c r="C32" s="3150"/>
      <c r="D32" s="57"/>
    </row>
    <row r="33" spans="2:4" x14ac:dyDescent="0.45">
      <c r="B33" s="3149" t="s">
        <v>409</v>
      </c>
      <c r="C33" s="3150"/>
      <c r="D33" s="57"/>
    </row>
    <row r="34" spans="2:4" x14ac:dyDescent="0.45">
      <c r="B34" s="3149" t="s">
        <v>411</v>
      </c>
      <c r="C34" s="3150"/>
      <c r="D34" s="83"/>
    </row>
    <row r="35" spans="2:4" x14ac:dyDescent="0.45">
      <c r="B35" s="3149" t="s">
        <v>413</v>
      </c>
      <c r="C35" s="3150"/>
      <c r="D35" s="157"/>
    </row>
    <row r="36" spans="2:4" x14ac:dyDescent="0.45">
      <c r="B36" s="3149" t="s">
        <v>415</v>
      </c>
      <c r="C36" s="3150"/>
      <c r="D36" s="57"/>
    </row>
  </sheetData>
  <mergeCells count="30">
    <mergeCell ref="B16:C16"/>
    <mergeCell ref="B3:D3"/>
    <mergeCell ref="B4:C4"/>
    <mergeCell ref="B5:C5"/>
    <mergeCell ref="B6:C6"/>
    <mergeCell ref="B7:C7"/>
    <mergeCell ref="B10:D10"/>
    <mergeCell ref="B11:C11"/>
    <mergeCell ref="B12:C12"/>
    <mergeCell ref="B13:C13"/>
    <mergeCell ref="B14:C14"/>
    <mergeCell ref="B15:C15"/>
    <mergeCell ref="B8:C8"/>
    <mergeCell ref="B31:D31"/>
    <mergeCell ref="B17:C17"/>
    <mergeCell ref="B18:C18"/>
    <mergeCell ref="B19:C19"/>
    <mergeCell ref="B20:C20"/>
    <mergeCell ref="B21:B22"/>
    <mergeCell ref="B23:C23"/>
    <mergeCell ref="B24:C24"/>
    <mergeCell ref="B25:C25"/>
    <mergeCell ref="B26:C26"/>
    <mergeCell ref="B27:C27"/>
    <mergeCell ref="B29:C29"/>
    <mergeCell ref="B32:C32"/>
    <mergeCell ref="B33:C33"/>
    <mergeCell ref="B34:C34"/>
    <mergeCell ref="B35:C35"/>
    <mergeCell ref="B36:C36"/>
  </mergeCells>
  <dataValidations count="6">
    <dataValidation type="list" allowBlank="1" showInputMessage="1" showErrorMessage="1" sqref="D4" xr:uid="{00000000-0002-0000-4601-000000000000}">
      <formula1>ODS</formula1>
    </dataValidation>
    <dataValidation type="list" allowBlank="1" showInputMessage="1" showErrorMessage="1" sqref="D5" xr:uid="{00000000-0002-0000-4601-000001000000}">
      <formula1>Metas_ODS</formula1>
    </dataValidation>
    <dataValidation type="list" allowBlank="1" showInputMessage="1" showErrorMessage="1" sqref="D6" xr:uid="{00000000-0002-0000-4601-000002000000}">
      <formula1>Numero_indicador</formula1>
    </dataValidation>
    <dataValidation type="list" allowBlank="1" showInputMessage="1" showErrorMessage="1" sqref="D7" xr:uid="{00000000-0002-0000-4601-000003000000}">
      <formula1>Nombre_indicador_ODS</formula1>
    </dataValidation>
    <dataValidation type="list" allowBlank="1" showInputMessage="1" showErrorMessage="1" sqref="D14" xr:uid="{00000000-0002-0000-4601-000004000000}">
      <formula1>Tipo_indicador</formula1>
    </dataValidation>
    <dataValidation type="list" allowBlank="1" showInputMessage="1" showErrorMessage="1" sqref="D25" xr:uid="{00000000-0002-0000-4601-000005000000}">
      <formula1>Tipo_operación</formula1>
    </dataValidation>
  </dataValidations>
  <hyperlinks>
    <hyperlink ref="B1" location="'11.2.1'!A1" display="REGRESAR" xr:uid="{00000000-0004-0000-4601-000000000000}"/>
    <hyperlink ref="D8" r:id="rId1" xr:uid="{00000000-0004-0000-4601-000001000000}"/>
  </hyperlinks>
  <pageMargins left="0.7" right="0.7" top="0.75" bottom="0.75" header="0.3" footer="0.3"/>
</worksheet>
</file>

<file path=xl/worksheets/sheet3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1-000000000000}">
  <sheetPr codeName="Hoja316">
    <tabColor theme="5"/>
  </sheetPr>
  <dimension ref="A1:P10"/>
  <sheetViews>
    <sheetView showGridLines="0" workbookViewId="0">
      <pane ySplit="1" topLeftCell="A2" activePane="bottomLeft" state="frozen"/>
      <selection pane="bottomLeft" activeCell="C9" sqref="C9:P10"/>
    </sheetView>
  </sheetViews>
  <sheetFormatPr baseColWidth="10" defaultColWidth="11.44140625" defaultRowHeight="18.600000000000001" x14ac:dyDescent="0.45"/>
  <cols>
    <col min="1" max="1" width="15.44140625" style="1260" customWidth="1"/>
    <col min="2" max="2" width="18.77734375" style="1260" customWidth="1"/>
    <col min="3" max="3" width="11.77734375" style="1299" customWidth="1"/>
    <col min="4" max="6" width="11.77734375" style="1260" customWidth="1"/>
    <col min="7" max="16384" width="11.44140625" style="1260"/>
  </cols>
  <sheetData>
    <row r="1" spans="1:16" x14ac:dyDescent="0.45">
      <c r="A1" s="808" t="s">
        <v>337</v>
      </c>
      <c r="B1" s="1321"/>
      <c r="C1" s="3262" t="s">
        <v>430</v>
      </c>
      <c r="D1" s="3262"/>
    </row>
    <row r="3" spans="1:16" x14ac:dyDescent="0.45">
      <c r="A3" s="3981" t="s">
        <v>339</v>
      </c>
      <c r="B3" s="3984"/>
      <c r="C3" s="3981" t="s">
        <v>1791</v>
      </c>
      <c r="D3" s="3983"/>
      <c r="E3" s="3983"/>
      <c r="F3" s="3983"/>
      <c r="G3" s="3983"/>
      <c r="H3" s="3983"/>
      <c r="I3" s="3983"/>
      <c r="J3" s="3983"/>
      <c r="K3" s="3983"/>
      <c r="L3" s="3983"/>
      <c r="M3" s="3983"/>
      <c r="N3" s="3983"/>
      <c r="O3" s="3983"/>
      <c r="P3" s="3983"/>
    </row>
    <row r="4" spans="1:16" x14ac:dyDescent="0.45">
      <c r="A4" s="3981" t="s">
        <v>340</v>
      </c>
      <c r="B4" s="3982"/>
      <c r="C4" s="3981" t="s">
        <v>121</v>
      </c>
      <c r="D4" s="3983"/>
      <c r="E4" s="3983"/>
      <c r="F4" s="3983"/>
      <c r="G4" s="3983"/>
      <c r="H4" s="3983"/>
      <c r="I4" s="3983"/>
      <c r="J4" s="3983"/>
      <c r="K4" s="3983"/>
      <c r="L4" s="3983"/>
      <c r="M4" s="3983"/>
      <c r="N4" s="3983"/>
      <c r="O4" s="3983"/>
      <c r="P4" s="3983"/>
    </row>
    <row r="5" spans="1:16" x14ac:dyDescent="0.45">
      <c r="A5" s="3981" t="s">
        <v>341</v>
      </c>
      <c r="B5" s="3982"/>
      <c r="C5" s="3981" t="s">
        <v>4088</v>
      </c>
      <c r="D5" s="3983"/>
      <c r="E5" s="3983"/>
      <c r="F5" s="3983"/>
      <c r="G5" s="3983"/>
      <c r="H5" s="3983"/>
      <c r="I5" s="3983"/>
      <c r="J5" s="3983"/>
      <c r="K5" s="3983"/>
      <c r="L5" s="3983"/>
      <c r="M5" s="3983"/>
      <c r="N5" s="3983"/>
      <c r="O5" s="3983"/>
      <c r="P5" s="3983"/>
    </row>
    <row r="6" spans="1:16" x14ac:dyDescent="0.45">
      <c r="A6" s="3981" t="s">
        <v>417</v>
      </c>
      <c r="B6" s="3982"/>
      <c r="C6" s="3981" t="s">
        <v>454</v>
      </c>
      <c r="D6" s="3983"/>
      <c r="E6" s="3983"/>
      <c r="F6" s="3983"/>
      <c r="G6" s="3983"/>
      <c r="H6" s="3983"/>
      <c r="I6" s="3983"/>
      <c r="J6" s="3983"/>
      <c r="K6" s="3983"/>
      <c r="L6" s="3983"/>
      <c r="M6" s="3983"/>
      <c r="N6" s="3983"/>
      <c r="O6" s="3983"/>
      <c r="P6" s="3983"/>
    </row>
    <row r="7" spans="1:16" x14ac:dyDescent="0.45">
      <c r="A7" s="1325"/>
    </row>
    <row r="8" spans="1:16" x14ac:dyDescent="0.45">
      <c r="A8" s="1325"/>
    </row>
    <row r="9" spans="1:16" ht="11.25" customHeight="1" x14ac:dyDescent="0.45">
      <c r="A9" s="1325"/>
      <c r="C9" s="3203" t="s">
        <v>455</v>
      </c>
      <c r="D9" s="3203"/>
      <c r="E9" s="3203"/>
      <c r="F9" s="3203"/>
      <c r="G9" s="3203"/>
      <c r="H9" s="3203"/>
      <c r="I9" s="3203"/>
      <c r="J9" s="3203"/>
      <c r="K9" s="3203"/>
      <c r="L9" s="3203"/>
      <c r="M9" s="3203"/>
      <c r="N9" s="3203"/>
      <c r="O9" s="3203"/>
      <c r="P9" s="3203"/>
    </row>
    <row r="10" spans="1:16" ht="11.25" customHeight="1" x14ac:dyDescent="0.45">
      <c r="A10" s="1325"/>
      <c r="C10" s="3203"/>
      <c r="D10" s="3203"/>
      <c r="E10" s="3203"/>
      <c r="F10" s="3203"/>
      <c r="G10" s="3203"/>
      <c r="H10" s="3203"/>
      <c r="I10" s="3203"/>
      <c r="J10" s="3203"/>
      <c r="K10" s="3203"/>
      <c r="L10" s="3203"/>
      <c r="M10" s="3203"/>
      <c r="N10" s="3203"/>
      <c r="O10" s="3203"/>
      <c r="P10" s="3203"/>
    </row>
  </sheetData>
  <mergeCells count="10">
    <mergeCell ref="A6:B6"/>
    <mergeCell ref="C6:P6"/>
    <mergeCell ref="C9:P10"/>
    <mergeCell ref="C1:D1"/>
    <mergeCell ref="A3:B3"/>
    <mergeCell ref="C3:P3"/>
    <mergeCell ref="A4:B4"/>
    <mergeCell ref="C4:P4"/>
    <mergeCell ref="A5:B5"/>
    <mergeCell ref="C5:P5"/>
  </mergeCells>
  <hyperlinks>
    <hyperlink ref="A1" location="'ODS 11.'!A1" display="REGRESAR" xr:uid="{00000000-0004-0000-4701-000000000000}"/>
    <hyperlink ref="C1:D1" location="'Metadato 11.3.1'!A1" display="VER METADATO" xr:uid="{00000000-0004-0000-4701-000001000000}"/>
  </hyperlinks>
  <pageMargins left="0.7" right="0.7" top="0.75" bottom="0.75" header="0.3" footer="0.3"/>
</worksheet>
</file>

<file path=xl/worksheets/sheet3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1-000000000000}">
  <sheetPr codeName="Hoja317">
    <tabColor theme="0" tint="-0.499984740745262"/>
  </sheetPr>
  <dimension ref="A1:F36"/>
  <sheetViews>
    <sheetView showGridLines="0" zoomScaleNormal="100" workbookViewId="0">
      <pane ySplit="1" topLeftCell="A2" activePane="bottomLeft" state="frozen"/>
      <selection pane="bottomLeft" activeCell="G9" sqref="G9"/>
    </sheetView>
  </sheetViews>
  <sheetFormatPr baseColWidth="10" defaultColWidth="11.44140625" defaultRowHeight="17.399999999999999" x14ac:dyDescent="0.45"/>
  <cols>
    <col min="1" max="1" width="11.44140625" style="178"/>
    <col min="2" max="2" width="26.44140625" style="178" customWidth="1"/>
    <col min="3" max="3" width="24" style="178" customWidth="1"/>
    <col min="4" max="4" width="85.77734375" style="178" customWidth="1"/>
    <col min="5" max="5" width="11.44140625" style="178"/>
    <col min="6" max="6" width="7.21875" style="178" customWidth="1"/>
    <col min="7" max="16384" width="11.44140625" style="178"/>
  </cols>
  <sheetData>
    <row r="1" spans="1:6" x14ac:dyDescent="0.45">
      <c r="B1" s="584" t="s">
        <v>337</v>
      </c>
    </row>
    <row r="2" spans="1:6" ht="18" thickBot="1" x14ac:dyDescent="0.5"/>
    <row r="3" spans="1:6" ht="23.25" customHeight="1" thickBot="1" x14ac:dyDescent="0.5">
      <c r="B3" s="3980" t="s">
        <v>370</v>
      </c>
      <c r="C3" s="3980"/>
      <c r="D3" s="3980"/>
      <c r="F3" s="1267" t="s">
        <v>456</v>
      </c>
    </row>
    <row r="4" spans="1:6" x14ac:dyDescent="0.45">
      <c r="A4" s="1268"/>
      <c r="B4" s="3142" t="s">
        <v>449</v>
      </c>
      <c r="C4" s="3142"/>
      <c r="D4" s="44" t="s">
        <v>36</v>
      </c>
    </row>
    <row r="5" spans="1:6" ht="34.799999999999997" x14ac:dyDescent="0.45">
      <c r="B5" s="3142" t="s">
        <v>373</v>
      </c>
      <c r="C5" s="3142"/>
      <c r="D5" s="44" t="s">
        <v>121</v>
      </c>
    </row>
    <row r="6" spans="1:6" x14ac:dyDescent="0.45">
      <c r="B6" s="3142" t="s">
        <v>374</v>
      </c>
      <c r="C6" s="3142"/>
      <c r="D6" s="45" t="s">
        <v>186</v>
      </c>
    </row>
    <row r="7" spans="1:6" x14ac:dyDescent="0.45">
      <c r="B7" s="3143" t="s">
        <v>375</v>
      </c>
      <c r="C7" s="3143"/>
      <c r="D7" s="46" t="s">
        <v>4088</v>
      </c>
    </row>
    <row r="8" spans="1:6" x14ac:dyDescent="0.45">
      <c r="B8" s="3143" t="s">
        <v>2480</v>
      </c>
      <c r="C8" s="3143"/>
      <c r="D8" s="1266" t="s">
        <v>2614</v>
      </c>
    </row>
    <row r="10" spans="1:6" ht="23.25" customHeight="1" x14ac:dyDescent="0.45">
      <c r="B10" s="3980" t="s">
        <v>376</v>
      </c>
      <c r="C10" s="3980"/>
      <c r="D10" s="3980"/>
    </row>
    <row r="11" spans="1:6" x14ac:dyDescent="0.45">
      <c r="B11" s="3185" t="s">
        <v>377</v>
      </c>
      <c r="C11" s="3156"/>
      <c r="D11" s="44"/>
    </row>
    <row r="12" spans="1:6" x14ac:dyDescent="0.45">
      <c r="B12" s="3143" t="s">
        <v>379</v>
      </c>
      <c r="C12" s="3143"/>
      <c r="D12" s="661"/>
    </row>
    <row r="13" spans="1:6" x14ac:dyDescent="0.45">
      <c r="B13" s="3142" t="s">
        <v>380</v>
      </c>
      <c r="C13" s="3142"/>
      <c r="D13" s="603"/>
    </row>
    <row r="14" spans="1:6" x14ac:dyDescent="0.45">
      <c r="B14" s="3142" t="s">
        <v>381</v>
      </c>
      <c r="C14" s="3156"/>
      <c r="D14" s="603"/>
    </row>
    <row r="15" spans="1:6" x14ac:dyDescent="0.45">
      <c r="B15" s="3142" t="s">
        <v>382</v>
      </c>
      <c r="C15" s="3142"/>
      <c r="D15" s="44"/>
    </row>
    <row r="16" spans="1:6" x14ac:dyDescent="0.45">
      <c r="B16" s="3142" t="s">
        <v>383</v>
      </c>
      <c r="C16" s="3142"/>
      <c r="D16" s="44"/>
    </row>
    <row r="17" spans="2:4" x14ac:dyDescent="0.45">
      <c r="B17" s="3142" t="s">
        <v>384</v>
      </c>
      <c r="C17" s="3142"/>
      <c r="D17" s="57"/>
    </row>
    <row r="18" spans="2:4" x14ac:dyDescent="0.45">
      <c r="B18" s="3143" t="s">
        <v>386</v>
      </c>
      <c r="C18" s="3143"/>
      <c r="D18" s="44"/>
    </row>
    <row r="19" spans="2:4" x14ac:dyDescent="0.45">
      <c r="B19" s="3144" t="s">
        <v>387</v>
      </c>
      <c r="C19" s="3145"/>
      <c r="D19" s="57"/>
    </row>
    <row r="20" spans="2:4" x14ac:dyDescent="0.45">
      <c r="B20" s="3142" t="s">
        <v>388</v>
      </c>
      <c r="C20" s="3142"/>
      <c r="D20" s="44"/>
    </row>
    <row r="21" spans="2:4" x14ac:dyDescent="0.45">
      <c r="B21" s="3146" t="s">
        <v>390</v>
      </c>
      <c r="C21" s="54" t="s">
        <v>391</v>
      </c>
      <c r="D21" s="44"/>
    </row>
    <row r="22" spans="2:4" x14ac:dyDescent="0.45">
      <c r="B22" s="3147"/>
      <c r="C22" s="577" t="s">
        <v>393</v>
      </c>
      <c r="D22" s="57"/>
    </row>
    <row r="23" spans="2:4" x14ac:dyDescent="0.45">
      <c r="B23" s="3142" t="s">
        <v>395</v>
      </c>
      <c r="C23" s="3142"/>
      <c r="D23" s="44"/>
    </row>
    <row r="24" spans="2:4" x14ac:dyDescent="0.45">
      <c r="B24" s="3142" t="s">
        <v>397</v>
      </c>
      <c r="C24" s="3142"/>
      <c r="D24" s="44"/>
    </row>
    <row r="25" spans="2:4" x14ac:dyDescent="0.45">
      <c r="B25" s="3142" t="s">
        <v>399</v>
      </c>
      <c r="C25" s="3142"/>
      <c r="D25" s="57"/>
    </row>
    <row r="26" spans="2:4" x14ac:dyDescent="0.45">
      <c r="B26" s="3143" t="s">
        <v>401</v>
      </c>
      <c r="C26" s="3143"/>
      <c r="D26" s="44"/>
    </row>
    <row r="27" spans="2:4" x14ac:dyDescent="0.45">
      <c r="B27" s="3149" t="s">
        <v>403</v>
      </c>
      <c r="C27" s="3150"/>
      <c r="D27" s="44"/>
    </row>
    <row r="28" spans="2:4" x14ac:dyDescent="0.45">
      <c r="B28" s="578" t="s">
        <v>404</v>
      </c>
      <c r="C28" s="579"/>
      <c r="D28" s="44"/>
    </row>
    <row r="29" spans="2:4" x14ac:dyDescent="0.45">
      <c r="B29" s="3151" t="s">
        <v>405</v>
      </c>
      <c r="C29" s="3152"/>
      <c r="D29" s="61"/>
    </row>
    <row r="30" spans="2:4" x14ac:dyDescent="0.45">
      <c r="B30" s="62"/>
      <c r="C30" s="62"/>
      <c r="D30" s="63"/>
    </row>
    <row r="31" spans="2:4" ht="23.25" customHeight="1" x14ac:dyDescent="0.45">
      <c r="B31" s="3980" t="s">
        <v>406</v>
      </c>
      <c r="C31" s="3980"/>
      <c r="D31" s="3980"/>
    </row>
    <row r="32" spans="2:4" x14ac:dyDescent="0.45">
      <c r="B32" s="3149" t="s">
        <v>407</v>
      </c>
      <c r="C32" s="3150"/>
      <c r="D32" s="57"/>
    </row>
    <row r="33" spans="2:4" x14ac:dyDescent="0.45">
      <c r="B33" s="3149" t="s">
        <v>409</v>
      </c>
      <c r="C33" s="3150"/>
      <c r="D33" s="57"/>
    </row>
    <row r="34" spans="2:4" x14ac:dyDescent="0.45">
      <c r="B34" s="3149" t="s">
        <v>411</v>
      </c>
      <c r="C34" s="3150"/>
      <c r="D34" s="83"/>
    </row>
    <row r="35" spans="2:4" x14ac:dyDescent="0.45">
      <c r="B35" s="3149" t="s">
        <v>413</v>
      </c>
      <c r="C35" s="3150"/>
      <c r="D35" s="157"/>
    </row>
    <row r="36" spans="2:4" x14ac:dyDescent="0.45">
      <c r="B36" s="3149" t="s">
        <v>415</v>
      </c>
      <c r="C36" s="3150"/>
      <c r="D36" s="57"/>
    </row>
  </sheetData>
  <mergeCells count="30">
    <mergeCell ref="B16:C16"/>
    <mergeCell ref="B3:D3"/>
    <mergeCell ref="B4:C4"/>
    <mergeCell ref="B5:C5"/>
    <mergeCell ref="B6:C6"/>
    <mergeCell ref="B7:C7"/>
    <mergeCell ref="B10:D10"/>
    <mergeCell ref="B11:C11"/>
    <mergeCell ref="B12:C12"/>
    <mergeCell ref="B13:C13"/>
    <mergeCell ref="B14:C14"/>
    <mergeCell ref="B15:C15"/>
    <mergeCell ref="B8:C8"/>
    <mergeCell ref="B31:D31"/>
    <mergeCell ref="B17:C17"/>
    <mergeCell ref="B18:C18"/>
    <mergeCell ref="B19:C19"/>
    <mergeCell ref="B20:C20"/>
    <mergeCell ref="B21:B22"/>
    <mergeCell ref="B23:C23"/>
    <mergeCell ref="B24:C24"/>
    <mergeCell ref="B25:C25"/>
    <mergeCell ref="B26:C26"/>
    <mergeCell ref="B27:C27"/>
    <mergeCell ref="B29:C29"/>
    <mergeCell ref="B32:C32"/>
    <mergeCell ref="B33:C33"/>
    <mergeCell ref="B34:C34"/>
    <mergeCell ref="B35:C35"/>
    <mergeCell ref="B36:C36"/>
  </mergeCells>
  <dataValidations count="7">
    <dataValidation allowBlank="1" showDropDown="1" showInputMessage="1" showErrorMessage="1" sqref="D13" xr:uid="{00000000-0002-0000-4801-000000000000}"/>
    <dataValidation type="list" allowBlank="1" showInputMessage="1" showErrorMessage="1" sqref="D4" xr:uid="{00000000-0002-0000-4801-000001000000}">
      <formula1>ODS</formula1>
    </dataValidation>
    <dataValidation type="list" allowBlank="1" showInputMessage="1" showErrorMessage="1" sqref="D5" xr:uid="{00000000-0002-0000-4801-000002000000}">
      <formula1>Metas_ODS</formula1>
    </dataValidation>
    <dataValidation type="list" allowBlank="1" showInputMessage="1" showErrorMessage="1" sqref="D6" xr:uid="{00000000-0002-0000-4801-000003000000}">
      <formula1>Numero_indicador</formula1>
    </dataValidation>
    <dataValidation type="list" allowBlank="1" showInputMessage="1" showErrorMessage="1" sqref="D7" xr:uid="{00000000-0002-0000-4801-000004000000}">
      <formula1>Nombre_indicador_ODS</formula1>
    </dataValidation>
    <dataValidation type="list" allowBlank="1" showInputMessage="1" showErrorMessage="1" sqref="D14" xr:uid="{00000000-0002-0000-4801-000005000000}">
      <formula1>Tipo_indicador</formula1>
    </dataValidation>
    <dataValidation type="list" allowBlank="1" showInputMessage="1" showErrorMessage="1" sqref="D25" xr:uid="{00000000-0002-0000-4801-000006000000}">
      <formula1>Tipo_operación</formula1>
    </dataValidation>
  </dataValidations>
  <hyperlinks>
    <hyperlink ref="B1" location="'11.3.1'!A1" display="REGRESAR" xr:uid="{00000000-0004-0000-4801-000000000000}"/>
    <hyperlink ref="D8" r:id="rId1" xr:uid="{00000000-0004-0000-4801-000001000000}"/>
  </hyperlink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Hoja35"/>
  <dimension ref="A1:M64"/>
  <sheetViews>
    <sheetView showGridLines="0" workbookViewId="0">
      <pane ySplit="1" topLeftCell="A2" activePane="bottomLeft" state="frozen"/>
      <selection pane="bottomLeft"/>
    </sheetView>
  </sheetViews>
  <sheetFormatPr baseColWidth="10" defaultColWidth="11.44140625" defaultRowHeight="17.399999999999999" x14ac:dyDescent="0.45"/>
  <cols>
    <col min="1" max="2" width="11.44140625" style="22"/>
    <col min="3" max="3" width="23.77734375" style="22" customWidth="1"/>
    <col min="4" max="4" width="18.5546875" style="74" customWidth="1"/>
    <col min="5" max="16384" width="11.44140625" style="22"/>
  </cols>
  <sheetData>
    <row r="1" spans="1:13" ht="18.600000000000001" x14ac:dyDescent="0.45">
      <c r="A1" s="563" t="s">
        <v>337</v>
      </c>
      <c r="B1" s="160"/>
      <c r="C1" s="3119" t="s">
        <v>430</v>
      </c>
      <c r="D1" s="3119"/>
      <c r="E1" s="160"/>
      <c r="F1" s="160"/>
      <c r="G1" s="160"/>
      <c r="H1" s="160"/>
      <c r="I1" s="160"/>
      <c r="J1" s="160"/>
      <c r="K1" s="160"/>
      <c r="L1" s="160"/>
      <c r="M1" s="160"/>
    </row>
    <row r="2" spans="1:13" ht="18.600000000000001" x14ac:dyDescent="0.45">
      <c r="A2" s="160"/>
      <c r="B2" s="160"/>
      <c r="C2" s="160"/>
      <c r="D2" s="658"/>
      <c r="E2" s="160"/>
      <c r="F2" s="160"/>
      <c r="G2" s="160"/>
      <c r="H2" s="160"/>
      <c r="I2" s="160"/>
      <c r="J2" s="160"/>
      <c r="K2" s="160"/>
      <c r="L2" s="160"/>
      <c r="M2" s="160"/>
    </row>
    <row r="3" spans="1:13" ht="18.600000000000001" x14ac:dyDescent="0.45">
      <c r="A3" s="3208" t="s">
        <v>339</v>
      </c>
      <c r="B3" s="3208"/>
      <c r="C3" s="3222" t="s">
        <v>12</v>
      </c>
      <c r="D3" s="3223"/>
      <c r="E3" s="3223"/>
      <c r="F3" s="3223"/>
      <c r="G3" s="3223"/>
      <c r="H3" s="3223"/>
      <c r="I3" s="3223"/>
      <c r="J3" s="3223"/>
      <c r="K3" s="3223"/>
      <c r="L3" s="3223"/>
      <c r="M3" s="3224"/>
    </row>
    <row r="4" spans="1:13" ht="18.600000000000001" x14ac:dyDescent="0.45">
      <c r="A4" s="3208" t="s">
        <v>340</v>
      </c>
      <c r="B4" s="3208"/>
      <c r="C4" s="3215" t="s">
        <v>5032</v>
      </c>
      <c r="D4" s="3216"/>
      <c r="E4" s="3216"/>
      <c r="F4" s="3216"/>
      <c r="G4" s="3216"/>
      <c r="H4" s="3216"/>
      <c r="I4" s="3216"/>
      <c r="J4" s="3216"/>
      <c r="K4" s="3216"/>
      <c r="L4" s="3216"/>
      <c r="M4" s="3217"/>
    </row>
    <row r="5" spans="1:13" ht="18.600000000000001" x14ac:dyDescent="0.45">
      <c r="A5" s="3208" t="s">
        <v>341</v>
      </c>
      <c r="B5" s="3208"/>
      <c r="C5" s="3215" t="s">
        <v>5033</v>
      </c>
      <c r="D5" s="3216"/>
      <c r="E5" s="3216"/>
      <c r="F5" s="3216"/>
      <c r="G5" s="3216"/>
      <c r="H5" s="3216"/>
      <c r="I5" s="3216"/>
      <c r="J5" s="3216"/>
      <c r="K5" s="3216"/>
      <c r="L5" s="3216"/>
      <c r="M5" s="3217"/>
    </row>
    <row r="6" spans="1:13" ht="97.2" customHeight="1" x14ac:dyDescent="0.45">
      <c r="A6" s="3209" t="s">
        <v>417</v>
      </c>
      <c r="B6" s="3209"/>
      <c r="C6" s="3215" t="s">
        <v>5253</v>
      </c>
      <c r="D6" s="3216"/>
      <c r="E6" s="3216"/>
      <c r="F6" s="3216"/>
      <c r="G6" s="3216"/>
      <c r="H6" s="3216"/>
      <c r="I6" s="3216"/>
      <c r="J6" s="3216"/>
      <c r="K6" s="3216"/>
      <c r="L6" s="3216"/>
      <c r="M6" s="3217"/>
    </row>
    <row r="7" spans="1:13" ht="18.600000000000001" x14ac:dyDescent="0.45">
      <c r="A7" s="160"/>
      <c r="B7" s="160"/>
      <c r="C7" s="160"/>
      <c r="D7" s="658"/>
      <c r="E7" s="160"/>
      <c r="F7" s="160"/>
      <c r="G7" s="160"/>
      <c r="H7" s="160"/>
      <c r="I7" s="160"/>
      <c r="J7" s="160"/>
      <c r="K7" s="160"/>
      <c r="L7" s="160"/>
      <c r="M7" s="160"/>
    </row>
    <row r="8" spans="1:13" ht="18.600000000000001" x14ac:dyDescent="0.45">
      <c r="A8" s="160"/>
      <c r="B8" s="160"/>
      <c r="C8" s="160"/>
      <c r="D8" s="658"/>
      <c r="E8" s="160"/>
      <c r="F8" s="160"/>
      <c r="G8" s="160"/>
      <c r="H8" s="160"/>
      <c r="I8" s="160"/>
      <c r="J8" s="160"/>
      <c r="K8" s="160"/>
      <c r="L8" s="160"/>
      <c r="M8" s="160"/>
    </row>
    <row r="9" spans="1:13" ht="18.600000000000001" x14ac:dyDescent="0.45">
      <c r="A9" s="160"/>
      <c r="B9" s="160"/>
      <c r="C9" s="639" t="s">
        <v>5070</v>
      </c>
      <c r="D9" s="743"/>
      <c r="E9" s="639"/>
      <c r="F9" s="160"/>
      <c r="G9" s="160"/>
      <c r="H9" s="160"/>
      <c r="I9" s="160"/>
      <c r="J9" s="160"/>
      <c r="K9" s="160"/>
      <c r="L9" s="160"/>
      <c r="M9" s="160"/>
    </row>
    <row r="10" spans="1:13" ht="10.199999999999999" customHeight="1" x14ac:dyDescent="0.45">
      <c r="A10" s="39"/>
      <c r="B10" s="39"/>
      <c r="C10" s="483"/>
      <c r="D10" s="572"/>
      <c r="E10" s="483"/>
      <c r="F10" s="123"/>
      <c r="G10" s="123"/>
      <c r="H10" s="39"/>
      <c r="I10" s="39"/>
      <c r="J10" s="39"/>
      <c r="K10" s="39"/>
      <c r="L10" s="39"/>
      <c r="M10" s="39"/>
    </row>
    <row r="11" spans="1:13" ht="54" customHeight="1" x14ac:dyDescent="0.45">
      <c r="A11" s="39"/>
      <c r="B11" s="39"/>
      <c r="C11" s="3218" t="s">
        <v>4959</v>
      </c>
      <c r="D11" s="3220" t="s">
        <v>4960</v>
      </c>
      <c r="E11" s="3220" t="s">
        <v>4961</v>
      </c>
      <c r="G11" s="123"/>
      <c r="H11" s="39"/>
      <c r="I11" s="39"/>
      <c r="J11" s="39"/>
      <c r="K11" s="39"/>
      <c r="L11" s="39"/>
      <c r="M11" s="39"/>
    </row>
    <row r="12" spans="1:13" x14ac:dyDescent="0.45">
      <c r="A12" s="39"/>
      <c r="B12" s="39"/>
      <c r="C12" s="3219"/>
      <c r="D12" s="3221"/>
      <c r="E12" s="3221"/>
      <c r="G12" s="123"/>
      <c r="H12" s="39"/>
      <c r="I12" s="39"/>
      <c r="J12" s="39"/>
      <c r="K12" s="39"/>
      <c r="L12" s="39"/>
      <c r="M12" s="39"/>
    </row>
    <row r="13" spans="1:13" x14ac:dyDescent="0.45">
      <c r="C13" s="718" t="s">
        <v>4962</v>
      </c>
      <c r="D13" s="744">
        <v>16.420000000000002</v>
      </c>
      <c r="E13" s="744">
        <v>2.33</v>
      </c>
      <c r="G13" s="123"/>
    </row>
    <row r="14" spans="1:13" x14ac:dyDescent="0.45">
      <c r="C14" s="405" t="s">
        <v>4963</v>
      </c>
      <c r="D14" s="745">
        <v>17.72</v>
      </c>
      <c r="E14" s="745">
        <v>2.59</v>
      </c>
      <c r="G14" s="123"/>
    </row>
    <row r="15" spans="1:13" x14ac:dyDescent="0.45">
      <c r="C15" s="742" t="s">
        <v>5586</v>
      </c>
      <c r="D15" s="746"/>
      <c r="E15" s="742"/>
      <c r="G15" s="123"/>
    </row>
    <row r="16" spans="1:13" x14ac:dyDescent="0.45">
      <c r="G16" s="123"/>
    </row>
    <row r="17" spans="3:7" x14ac:dyDescent="0.45">
      <c r="G17" s="123"/>
    </row>
    <row r="18" spans="3:7" ht="31.5" customHeight="1" x14ac:dyDescent="0.45">
      <c r="C18" s="639" t="s">
        <v>5071</v>
      </c>
      <c r="D18" s="747"/>
      <c r="E18" s="489"/>
      <c r="G18" s="123"/>
    </row>
    <row r="19" spans="3:7" ht="26.55" customHeight="1" x14ac:dyDescent="0.45">
      <c r="C19" s="3218" t="s">
        <v>4964</v>
      </c>
      <c r="D19" s="3220" t="s">
        <v>4965</v>
      </c>
      <c r="E19" s="3218" t="s">
        <v>4966</v>
      </c>
      <c r="G19" s="123"/>
    </row>
    <row r="20" spans="3:7" x14ac:dyDescent="0.45">
      <c r="C20" s="3219"/>
      <c r="D20" s="3221"/>
      <c r="E20" s="3219"/>
      <c r="G20" s="123"/>
    </row>
    <row r="21" spans="3:7" x14ac:dyDescent="0.45">
      <c r="C21" s="719" t="s">
        <v>4996</v>
      </c>
      <c r="D21" s="748">
        <v>16.399999999999999</v>
      </c>
      <c r="E21" s="720" t="s">
        <v>4967</v>
      </c>
      <c r="G21" s="123"/>
    </row>
    <row r="22" spans="3:7" x14ac:dyDescent="0.45">
      <c r="C22" s="721" t="s">
        <v>354</v>
      </c>
      <c r="D22" s="749">
        <v>14.89</v>
      </c>
      <c r="E22" s="722">
        <v>2.3900000000000001E-2</v>
      </c>
      <c r="G22" s="123"/>
    </row>
    <row r="23" spans="3:7" x14ac:dyDescent="0.45">
      <c r="C23" s="721" t="s">
        <v>355</v>
      </c>
      <c r="D23" s="749">
        <v>20.29</v>
      </c>
      <c r="E23" s="722">
        <v>2.3E-2</v>
      </c>
      <c r="G23" s="123"/>
    </row>
    <row r="24" spans="3:7" x14ac:dyDescent="0.45">
      <c r="C24" s="721" t="s">
        <v>356</v>
      </c>
      <c r="D24" s="749">
        <v>19.93</v>
      </c>
      <c r="E24" s="722">
        <v>2.58E-2</v>
      </c>
      <c r="G24" s="123"/>
    </row>
    <row r="25" spans="3:7" x14ac:dyDescent="0.45">
      <c r="C25" s="721" t="s">
        <v>357</v>
      </c>
      <c r="D25" s="749">
        <v>11.75</v>
      </c>
      <c r="E25" s="722">
        <v>7.7999999999999996E-3</v>
      </c>
      <c r="G25" s="123"/>
    </row>
    <row r="26" spans="3:7" x14ac:dyDescent="0.45">
      <c r="C26" s="721" t="s">
        <v>358</v>
      </c>
      <c r="D26" s="749">
        <v>19.82</v>
      </c>
      <c r="E26" s="722">
        <v>2.3199999999999998E-2</v>
      </c>
      <c r="G26" s="123"/>
    </row>
    <row r="27" spans="3:7" x14ac:dyDescent="0.45">
      <c r="C27" s="723" t="s">
        <v>359</v>
      </c>
      <c r="D27" s="750">
        <v>22.65</v>
      </c>
      <c r="E27" s="724">
        <v>3.2099999999999997E-2</v>
      </c>
      <c r="G27" s="123"/>
    </row>
    <row r="28" spans="3:7" x14ac:dyDescent="0.45">
      <c r="C28" s="742" t="s">
        <v>5586</v>
      </c>
      <c r="D28" s="746"/>
      <c r="E28" s="742"/>
      <c r="G28" s="123"/>
    </row>
    <row r="29" spans="3:7" x14ac:dyDescent="0.45">
      <c r="G29" s="123"/>
    </row>
    <row r="30" spans="3:7" ht="39.6" customHeight="1" x14ac:dyDescent="0.45">
      <c r="C30" s="639" t="s">
        <v>5072</v>
      </c>
      <c r="D30" s="747"/>
      <c r="E30" s="489"/>
      <c r="G30" s="123"/>
    </row>
    <row r="31" spans="3:7" ht="26.55" customHeight="1" x14ac:dyDescent="0.45">
      <c r="C31" s="3218" t="s">
        <v>346</v>
      </c>
      <c r="D31" s="3220" t="s">
        <v>4965</v>
      </c>
      <c r="E31" s="3218" t="s">
        <v>4966</v>
      </c>
      <c r="G31" s="123"/>
    </row>
    <row r="32" spans="3:7" x14ac:dyDescent="0.45">
      <c r="C32" s="3219"/>
      <c r="D32" s="3221"/>
      <c r="E32" s="3219"/>
      <c r="G32" s="123"/>
    </row>
    <row r="33" spans="3:7" x14ac:dyDescent="0.45">
      <c r="C33" s="396" t="s">
        <v>352</v>
      </c>
      <c r="D33" s="406">
        <v>16.11</v>
      </c>
      <c r="E33" s="432">
        <v>2.37</v>
      </c>
      <c r="G33" s="123"/>
    </row>
    <row r="34" spans="3:7" ht="16.5" customHeight="1" x14ac:dyDescent="0.45">
      <c r="C34" s="397" t="s">
        <v>353</v>
      </c>
      <c r="D34" s="407">
        <v>17.260000000000002</v>
      </c>
      <c r="E34" s="725">
        <v>2.23</v>
      </c>
      <c r="G34" s="123"/>
    </row>
    <row r="35" spans="3:7" x14ac:dyDescent="0.45">
      <c r="C35" s="742" t="s">
        <v>5586</v>
      </c>
      <c r="D35" s="746"/>
      <c r="E35" s="742"/>
      <c r="G35" s="123"/>
    </row>
    <row r="36" spans="3:7" x14ac:dyDescent="0.45">
      <c r="G36" s="123"/>
    </row>
    <row r="37" spans="3:7" ht="17.399999999999999" customHeight="1" x14ac:dyDescent="0.45">
      <c r="C37" s="639" t="s">
        <v>5073</v>
      </c>
      <c r="D37" s="747"/>
      <c r="E37" s="489"/>
      <c r="G37" s="123"/>
    </row>
    <row r="38" spans="3:7" ht="14.55" customHeight="1" x14ac:dyDescent="0.45">
      <c r="C38" s="489"/>
      <c r="D38" s="747"/>
      <c r="E38" s="489"/>
      <c r="G38" s="123"/>
    </row>
    <row r="39" spans="3:7" ht="32.4" customHeight="1" x14ac:dyDescent="0.45">
      <c r="C39" s="726" t="s">
        <v>4968</v>
      </c>
      <c r="D39" s="727" t="s">
        <v>4969</v>
      </c>
      <c r="E39" s="726" t="s">
        <v>4966</v>
      </c>
      <c r="G39" s="123"/>
    </row>
    <row r="40" spans="3:7" x14ac:dyDescent="0.45">
      <c r="C40" s="73" t="s">
        <v>350</v>
      </c>
      <c r="D40" s="74">
        <v>14.31</v>
      </c>
      <c r="E40" s="728">
        <v>1.93</v>
      </c>
      <c r="G40" s="123"/>
    </row>
    <row r="41" spans="3:7" x14ac:dyDescent="0.45">
      <c r="C41" s="397" t="s">
        <v>351</v>
      </c>
      <c r="D41" s="407">
        <v>19.440000000000001</v>
      </c>
      <c r="E41" s="729">
        <v>2.9</v>
      </c>
      <c r="G41" s="123"/>
    </row>
    <row r="42" spans="3:7" x14ac:dyDescent="0.45">
      <c r="C42" s="742" t="s">
        <v>5586</v>
      </c>
      <c r="D42" s="746"/>
      <c r="E42" s="742"/>
      <c r="G42" s="123"/>
    </row>
    <row r="43" spans="3:7" x14ac:dyDescent="0.45">
      <c r="C43" s="730"/>
      <c r="G43" s="123"/>
    </row>
    <row r="44" spans="3:7" ht="17.399999999999999" customHeight="1" x14ac:dyDescent="0.45">
      <c r="C44" s="639" t="s">
        <v>5074</v>
      </c>
      <c r="D44" s="747"/>
      <c r="E44" s="489"/>
      <c r="G44" s="123"/>
    </row>
    <row r="45" spans="3:7" ht="27" customHeight="1" x14ac:dyDescent="0.45">
      <c r="C45" s="731" t="s">
        <v>4970</v>
      </c>
      <c r="D45" s="727" t="s">
        <v>4965</v>
      </c>
      <c r="E45" s="731" t="s">
        <v>4966</v>
      </c>
      <c r="G45" s="123"/>
    </row>
    <row r="46" spans="3:7" x14ac:dyDescent="0.45">
      <c r="C46" s="732" t="s">
        <v>4971</v>
      </c>
      <c r="D46" s="694">
        <v>35.729999999999997</v>
      </c>
      <c r="E46" s="694">
        <v>6.49</v>
      </c>
      <c r="G46" s="123"/>
    </row>
    <row r="47" spans="3:7" x14ac:dyDescent="0.45">
      <c r="C47" s="733" t="s">
        <v>4972</v>
      </c>
      <c r="D47" s="734">
        <v>20.92</v>
      </c>
      <c r="E47" s="734">
        <v>2.59</v>
      </c>
      <c r="G47" s="123"/>
    </row>
    <row r="48" spans="3:7" x14ac:dyDescent="0.45">
      <c r="C48" s="733" t="s">
        <v>4973</v>
      </c>
      <c r="D48" s="735">
        <v>14.4</v>
      </c>
      <c r="E48" s="735">
        <v>1.4</v>
      </c>
      <c r="G48" s="123"/>
    </row>
    <row r="49" spans="3:7" x14ac:dyDescent="0.45">
      <c r="C49" s="733" t="s">
        <v>4974</v>
      </c>
      <c r="D49" s="734">
        <v>8.09</v>
      </c>
      <c r="E49" s="734">
        <v>0.81</v>
      </c>
      <c r="G49" s="123"/>
    </row>
    <row r="50" spans="3:7" x14ac:dyDescent="0.45">
      <c r="C50" s="723" t="s">
        <v>4975</v>
      </c>
      <c r="D50" s="736">
        <v>3.03</v>
      </c>
      <c r="E50" s="736">
        <v>0.38</v>
      </c>
      <c r="G50" s="123"/>
    </row>
    <row r="51" spans="3:7" x14ac:dyDescent="0.45">
      <c r="C51" s="742" t="s">
        <v>5586</v>
      </c>
      <c r="D51" s="746"/>
      <c r="E51" s="742"/>
      <c r="G51" s="123"/>
    </row>
    <row r="52" spans="3:7" x14ac:dyDescent="0.45">
      <c r="G52" s="123"/>
    </row>
    <row r="53" spans="3:7" ht="25.5" customHeight="1" x14ac:dyDescent="0.45">
      <c r="C53" s="639" t="s">
        <v>5075</v>
      </c>
      <c r="D53" s="747"/>
      <c r="E53" s="489"/>
      <c r="G53" s="123"/>
    </row>
    <row r="54" spans="3:7" x14ac:dyDescent="0.45">
      <c r="C54" s="731" t="s">
        <v>4976</v>
      </c>
      <c r="D54" s="727" t="s">
        <v>4965</v>
      </c>
      <c r="E54" s="726" t="s">
        <v>4966</v>
      </c>
      <c r="G54" s="123"/>
    </row>
    <row r="55" spans="3:7" x14ac:dyDescent="0.45">
      <c r="C55" s="733" t="s">
        <v>4977</v>
      </c>
      <c r="D55" s="735">
        <v>15.3</v>
      </c>
      <c r="E55" s="737">
        <v>2</v>
      </c>
      <c r="G55" s="123"/>
    </row>
    <row r="56" spans="3:7" x14ac:dyDescent="0.45">
      <c r="C56" s="723" t="s">
        <v>4978</v>
      </c>
      <c r="D56" s="736">
        <v>21.94</v>
      </c>
      <c r="E56" s="738">
        <v>3.93</v>
      </c>
      <c r="G56" s="123"/>
    </row>
    <row r="57" spans="3:7" x14ac:dyDescent="0.45">
      <c r="C57" s="742" t="s">
        <v>5586</v>
      </c>
      <c r="D57" s="746"/>
      <c r="E57" s="742"/>
      <c r="G57" s="123"/>
    </row>
    <row r="58" spans="3:7" x14ac:dyDescent="0.45">
      <c r="G58" s="123"/>
    </row>
    <row r="59" spans="3:7" ht="26.55" customHeight="1" x14ac:dyDescent="0.45">
      <c r="C59" s="489" t="s">
        <v>5076</v>
      </c>
      <c r="D59" s="747"/>
      <c r="E59" s="489"/>
      <c r="G59" s="123"/>
    </row>
    <row r="60" spans="3:7" x14ac:dyDescent="0.45">
      <c r="C60" s="731" t="s">
        <v>4976</v>
      </c>
      <c r="D60" s="727" t="s">
        <v>4965</v>
      </c>
      <c r="E60" s="726" t="s">
        <v>4966</v>
      </c>
      <c r="G60" s="123"/>
    </row>
    <row r="61" spans="3:7" x14ac:dyDescent="0.45">
      <c r="C61" s="739" t="s">
        <v>4979</v>
      </c>
      <c r="D61" s="734">
        <v>14.8</v>
      </c>
      <c r="E61" s="740">
        <v>2.1</v>
      </c>
      <c r="G61" s="123"/>
    </row>
    <row r="62" spans="3:7" x14ac:dyDescent="0.45">
      <c r="C62" s="741" t="s">
        <v>4980</v>
      </c>
      <c r="D62" s="736">
        <v>21.17</v>
      </c>
      <c r="E62" s="738">
        <v>3.01</v>
      </c>
      <c r="G62" s="123"/>
    </row>
    <row r="63" spans="3:7" x14ac:dyDescent="0.45">
      <c r="C63" s="742" t="s">
        <v>5586</v>
      </c>
      <c r="D63" s="746"/>
      <c r="E63" s="742"/>
      <c r="G63" s="123"/>
    </row>
    <row r="64" spans="3:7" ht="61.5" customHeight="1" x14ac:dyDescent="0.45">
      <c r="C64" s="184"/>
      <c r="D64" s="751"/>
    </row>
  </sheetData>
  <mergeCells count="18">
    <mergeCell ref="C1:D1"/>
    <mergeCell ref="C11:C12"/>
    <mergeCell ref="D11:D12"/>
    <mergeCell ref="E11:E12"/>
    <mergeCell ref="C19:C20"/>
    <mergeCell ref="D19:D20"/>
    <mergeCell ref="E19:E20"/>
    <mergeCell ref="A3:B3"/>
    <mergeCell ref="C3:M3"/>
    <mergeCell ref="A4:B4"/>
    <mergeCell ref="C4:M4"/>
    <mergeCell ref="C5:M5"/>
    <mergeCell ref="A5:B5"/>
    <mergeCell ref="A6:B6"/>
    <mergeCell ref="C6:M6"/>
    <mergeCell ref="C31:C32"/>
    <mergeCell ref="D31:D32"/>
    <mergeCell ref="E31:E32"/>
  </mergeCells>
  <hyperlinks>
    <hyperlink ref="A3" location="'ODS 2.'!A1" display="REGRESAR" xr:uid="{00000000-0004-0000-2000-000000000000}"/>
    <hyperlink ref="C3" location="'Metadato 2.1.2'!A1" display="VER METADATO" xr:uid="{00000000-0004-0000-2000-000001000000}"/>
    <hyperlink ref="A1" location="'ODS 2.'!A1" display="REGRESAR" xr:uid="{00000000-0004-0000-2000-000002000000}"/>
    <hyperlink ref="C1" location="'Metadato 2.1.1'!A1" display="VER METADATO" xr:uid="{00000000-0004-0000-2000-000003000000}"/>
    <hyperlink ref="C1:D1" location="'Metadato 2.1.2'!A1" display="VER METADATO" xr:uid="{00000000-0004-0000-2000-000004000000}"/>
  </hyperlinks>
  <pageMargins left="0.7" right="0.7" top="0.75" bottom="0.75" header="0.3" footer="0.3"/>
  <pageSetup paperSize="9" orientation="portrait" r:id="rId1"/>
</worksheet>
</file>

<file path=xl/worksheets/sheet3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1-000000000000}">
  <sheetPr codeName="Hoja318"/>
  <dimension ref="A1:P41"/>
  <sheetViews>
    <sheetView showGridLines="0" workbookViewId="0">
      <pane ySplit="1" topLeftCell="A2" activePane="bottomLeft" state="frozen"/>
      <selection sqref="A1:B1"/>
      <selection pane="bottomLeft" activeCell="K9" sqref="K9"/>
    </sheetView>
  </sheetViews>
  <sheetFormatPr baseColWidth="10" defaultColWidth="11.44140625" defaultRowHeight="17.399999999999999" x14ac:dyDescent="0.45"/>
  <cols>
    <col min="1" max="2" width="15.21875" style="178" customWidth="1"/>
    <col min="3" max="3" width="11.21875" style="1271" customWidth="1"/>
    <col min="4" max="4" width="15.44140625" style="178" customWidth="1"/>
    <col min="5" max="8" width="11.21875" style="178" customWidth="1"/>
    <col min="9" max="16384" width="11.44140625" style="178"/>
  </cols>
  <sheetData>
    <row r="1" spans="1:16" s="1260" customFormat="1" ht="18.600000000000001" x14ac:dyDescent="0.45">
      <c r="A1" s="808" t="s">
        <v>337</v>
      </c>
      <c r="B1" s="1321"/>
      <c r="C1" s="3262" t="s">
        <v>430</v>
      </c>
      <c r="D1" s="3262"/>
    </row>
    <row r="2" spans="1:16" s="1260" customFormat="1" ht="18.600000000000001" x14ac:dyDescent="0.45">
      <c r="C2" s="1299"/>
    </row>
    <row r="3" spans="1:16" s="1260" customFormat="1" ht="18.600000000000001" x14ac:dyDescent="0.45">
      <c r="A3" s="3981" t="s">
        <v>339</v>
      </c>
      <c r="B3" s="3984"/>
      <c r="C3" s="3981" t="s">
        <v>1791</v>
      </c>
      <c r="D3" s="3983"/>
      <c r="E3" s="3983"/>
      <c r="F3" s="3983"/>
      <c r="G3" s="3983"/>
      <c r="H3" s="3983"/>
      <c r="I3" s="3983"/>
      <c r="J3" s="3983"/>
      <c r="K3" s="3983"/>
      <c r="L3" s="3983"/>
      <c r="M3" s="3983"/>
      <c r="N3" s="3983"/>
      <c r="O3" s="3983"/>
      <c r="P3" s="3983"/>
    </row>
    <row r="4" spans="1:16" s="1260" customFormat="1" ht="15" customHeight="1" x14ac:dyDescent="0.45">
      <c r="A4" s="3981" t="s">
        <v>340</v>
      </c>
      <c r="B4" s="3982"/>
      <c r="C4" s="3981" t="s">
        <v>1814</v>
      </c>
      <c r="D4" s="3983"/>
      <c r="E4" s="3983"/>
      <c r="F4" s="3983"/>
      <c r="G4" s="3983"/>
      <c r="H4" s="3983"/>
      <c r="I4" s="3983"/>
      <c r="J4" s="3983"/>
      <c r="K4" s="3983"/>
      <c r="L4" s="3983"/>
      <c r="M4" s="3983"/>
      <c r="N4" s="3983"/>
      <c r="O4" s="3983"/>
      <c r="P4" s="3983"/>
    </row>
    <row r="5" spans="1:16" s="1260" customFormat="1" ht="18.600000000000001" x14ac:dyDescent="0.45">
      <c r="A5" s="3981" t="s">
        <v>341</v>
      </c>
      <c r="B5" s="3982"/>
      <c r="C5" s="3981" t="s">
        <v>4089</v>
      </c>
      <c r="D5" s="3983"/>
      <c r="E5" s="3983"/>
      <c r="F5" s="3983"/>
      <c r="G5" s="3983"/>
      <c r="H5" s="3983"/>
      <c r="I5" s="3983"/>
      <c r="J5" s="3983"/>
      <c r="K5" s="3983"/>
      <c r="L5" s="3983"/>
      <c r="M5" s="3983"/>
      <c r="N5" s="3983"/>
      <c r="O5" s="3983"/>
      <c r="P5" s="3983"/>
    </row>
    <row r="6" spans="1:16" s="1260" customFormat="1" ht="18.600000000000001" x14ac:dyDescent="0.45">
      <c r="A6" s="3981" t="s">
        <v>417</v>
      </c>
      <c r="B6" s="3982"/>
      <c r="C6" s="3981" t="s">
        <v>5192</v>
      </c>
      <c r="D6" s="3983"/>
      <c r="E6" s="3983"/>
      <c r="F6" s="3983"/>
      <c r="G6" s="3983"/>
      <c r="H6" s="3983"/>
      <c r="I6" s="3983"/>
      <c r="J6" s="3983"/>
      <c r="K6" s="3983"/>
      <c r="L6" s="3983"/>
      <c r="M6" s="3983"/>
      <c r="N6" s="3983"/>
      <c r="O6" s="3983"/>
      <c r="P6" s="3983"/>
    </row>
    <row r="7" spans="1:16" s="1260" customFormat="1" ht="18.600000000000001" x14ac:dyDescent="0.45">
      <c r="A7" s="1325"/>
      <c r="C7" s="1299"/>
    </row>
    <row r="8" spans="1:16" s="1260" customFormat="1" ht="18.600000000000001" x14ac:dyDescent="0.45">
      <c r="A8" s="1325"/>
      <c r="C8" s="1299"/>
    </row>
    <row r="9" spans="1:16" s="1260" customFormat="1" ht="28.5" customHeight="1" x14ac:dyDescent="0.45">
      <c r="C9" s="639" t="s">
        <v>5192</v>
      </c>
      <c r="D9" s="639"/>
      <c r="E9" s="639"/>
    </row>
    <row r="10" spans="1:16" x14ac:dyDescent="0.45">
      <c r="C10" s="1752" t="s">
        <v>343</v>
      </c>
      <c r="D10" s="1752" t="s">
        <v>5038</v>
      </c>
      <c r="E10" s="1752" t="s">
        <v>344</v>
      </c>
    </row>
    <row r="11" spans="1:16" x14ac:dyDescent="0.45">
      <c r="C11" s="3986">
        <v>2020</v>
      </c>
      <c r="D11" s="1749" t="s">
        <v>5039</v>
      </c>
      <c r="E11" s="1660">
        <v>17</v>
      </c>
    </row>
    <row r="12" spans="1:16" x14ac:dyDescent="0.45">
      <c r="C12" s="3986"/>
      <c r="D12" s="1749" t="s">
        <v>5040</v>
      </c>
      <c r="E12" s="1660">
        <v>24</v>
      </c>
    </row>
    <row r="13" spans="1:16" x14ac:dyDescent="0.45">
      <c r="C13" s="3987"/>
      <c r="D13" s="1749" t="s">
        <v>5041</v>
      </c>
      <c r="E13" s="1660">
        <v>41</v>
      </c>
    </row>
    <row r="14" spans="1:16" x14ac:dyDescent="0.45">
      <c r="C14" s="3986">
        <v>2021</v>
      </c>
      <c r="D14" s="1749" t="s">
        <v>5039</v>
      </c>
      <c r="E14" s="1660">
        <v>16</v>
      </c>
    </row>
    <row r="15" spans="1:16" x14ac:dyDescent="0.45">
      <c r="C15" s="3986"/>
      <c r="D15" s="1749" t="s">
        <v>5040</v>
      </c>
      <c r="E15" s="1660">
        <v>25</v>
      </c>
    </row>
    <row r="16" spans="1:16" x14ac:dyDescent="0.45">
      <c r="C16" s="3987"/>
      <c r="D16" s="1750" t="s">
        <v>5041</v>
      </c>
      <c r="E16" s="1751">
        <v>41</v>
      </c>
    </row>
    <row r="17" spans="3:5" x14ac:dyDescent="0.45">
      <c r="C17" s="1753" t="s">
        <v>5056</v>
      </c>
      <c r="D17" s="1753"/>
      <c r="E17" s="1753"/>
    </row>
    <row r="21" spans="3:5" ht="18.600000000000001" x14ac:dyDescent="0.45">
      <c r="C21" s="245" t="s">
        <v>5057</v>
      </c>
    </row>
    <row r="36" spans="3:9" x14ac:dyDescent="0.45">
      <c r="C36" s="3988" t="s">
        <v>5056</v>
      </c>
      <c r="D36" s="3988"/>
      <c r="E36" s="3988"/>
      <c r="F36" s="3988"/>
      <c r="G36" s="3988"/>
      <c r="H36" s="3988"/>
      <c r="I36" s="3988"/>
    </row>
    <row r="41" spans="3:9" ht="10.5" customHeight="1" x14ac:dyDescent="0.45">
      <c r="C41" s="178"/>
    </row>
  </sheetData>
  <mergeCells count="12">
    <mergeCell ref="C11:C13"/>
    <mergeCell ref="C14:C16"/>
    <mergeCell ref="C36:I36"/>
    <mergeCell ref="A6:B6"/>
    <mergeCell ref="C6:P6"/>
    <mergeCell ref="A5:B5"/>
    <mergeCell ref="C5:P5"/>
    <mergeCell ref="C1:D1"/>
    <mergeCell ref="A3:B3"/>
    <mergeCell ref="C3:P3"/>
    <mergeCell ref="A4:B4"/>
    <mergeCell ref="C4:P4"/>
  </mergeCells>
  <hyperlinks>
    <hyperlink ref="A1" location="'ODS 11.'!A1" display="REGRESAR" xr:uid="{00000000-0004-0000-4901-000000000000}"/>
    <hyperlink ref="C1:D1" location="'Metadato 11.3.2'!A1" display="VER METADATO" xr:uid="{00000000-0004-0000-4901-000001000000}"/>
  </hyperlinks>
  <pageMargins left="0.7" right="0.7" top="0.75" bottom="0.75" header="0.3" footer="0.3"/>
  <drawing r:id="rId1"/>
</worksheet>
</file>

<file path=xl/worksheets/sheet3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1-000000000000}">
  <sheetPr codeName="Hoja319">
    <tabColor theme="0" tint="-0.499984740745262"/>
  </sheetPr>
  <dimension ref="B1:F36"/>
  <sheetViews>
    <sheetView showGridLines="0" zoomScaleNormal="100" workbookViewId="0">
      <pane ySplit="1" topLeftCell="A2" activePane="bottomLeft" state="frozen"/>
      <selection sqref="A1:B1"/>
      <selection pane="bottomLeft" activeCell="E14" sqref="E14"/>
    </sheetView>
  </sheetViews>
  <sheetFormatPr baseColWidth="10" defaultColWidth="11.44140625" defaultRowHeight="17.399999999999999" x14ac:dyDescent="0.45"/>
  <cols>
    <col min="1" max="1" width="11.44140625" style="178"/>
    <col min="2" max="2" width="26.44140625" style="178" customWidth="1"/>
    <col min="3" max="3" width="24" style="178" customWidth="1"/>
    <col min="4" max="4" width="85.77734375" style="178" customWidth="1"/>
    <col min="5" max="5" width="11.44140625" style="178"/>
    <col min="6" max="6" width="7.21875" style="178" customWidth="1"/>
    <col min="7" max="16384" width="11.44140625" style="178"/>
  </cols>
  <sheetData>
    <row r="1" spans="2:6" x14ac:dyDescent="0.45">
      <c r="B1" s="584" t="s">
        <v>337</v>
      </c>
    </row>
    <row r="2" spans="2:6" ht="18" thickBot="1" x14ac:dyDescent="0.5"/>
    <row r="3" spans="2:6" ht="23.25" customHeight="1" thickBot="1" x14ac:dyDescent="0.5">
      <c r="B3" s="3980" t="s">
        <v>370</v>
      </c>
      <c r="C3" s="3980"/>
      <c r="D3" s="3980"/>
      <c r="F3" s="1267" t="s">
        <v>456</v>
      </c>
    </row>
    <row r="4" spans="2:6" x14ac:dyDescent="0.45">
      <c r="B4" s="3142" t="s">
        <v>449</v>
      </c>
      <c r="C4" s="3142"/>
      <c r="D4" s="44" t="s">
        <v>36</v>
      </c>
    </row>
    <row r="5" spans="2:6" ht="34.799999999999997" x14ac:dyDescent="0.45">
      <c r="B5" s="3142" t="s">
        <v>373</v>
      </c>
      <c r="C5" s="3142"/>
      <c r="D5" s="44" t="s">
        <v>121</v>
      </c>
    </row>
    <row r="6" spans="2:6" x14ac:dyDescent="0.45">
      <c r="B6" s="3142" t="s">
        <v>374</v>
      </c>
      <c r="C6" s="3142"/>
      <c r="D6" s="45" t="s">
        <v>188</v>
      </c>
    </row>
    <row r="7" spans="2:6" ht="34.799999999999997" x14ac:dyDescent="0.45">
      <c r="B7" s="3143" t="s">
        <v>375</v>
      </c>
      <c r="C7" s="3143"/>
      <c r="D7" s="46" t="s">
        <v>4089</v>
      </c>
    </row>
    <row r="8" spans="2:6" x14ac:dyDescent="0.45">
      <c r="B8" s="3143" t="s">
        <v>2480</v>
      </c>
      <c r="C8" s="3143"/>
      <c r="D8" s="1266" t="s">
        <v>2615</v>
      </c>
    </row>
    <row r="10" spans="2:6" ht="23.25" customHeight="1" x14ac:dyDescent="0.45">
      <c r="B10" s="3980" t="s">
        <v>376</v>
      </c>
      <c r="C10" s="3980"/>
      <c r="D10" s="3980"/>
    </row>
    <row r="11" spans="2:6" x14ac:dyDescent="0.45">
      <c r="B11" s="3185" t="s">
        <v>377</v>
      </c>
      <c r="C11" s="3156"/>
      <c r="D11" s="44"/>
    </row>
    <row r="12" spans="2:6" x14ac:dyDescent="0.45">
      <c r="B12" s="3143" t="s">
        <v>379</v>
      </c>
      <c r="C12" s="3143"/>
      <c r="D12" s="661" t="s">
        <v>5042</v>
      </c>
    </row>
    <row r="13" spans="2:6" x14ac:dyDescent="0.45">
      <c r="B13" s="3142" t="s">
        <v>380</v>
      </c>
      <c r="C13" s="3142"/>
      <c r="D13" s="127" t="s">
        <v>188</v>
      </c>
    </row>
    <row r="14" spans="2:6" x14ac:dyDescent="0.45">
      <c r="B14" s="3142" t="s">
        <v>381</v>
      </c>
      <c r="C14" s="3156"/>
      <c r="D14" s="603" t="s">
        <v>18</v>
      </c>
    </row>
    <row r="15" spans="2:6" ht="139.19999999999999" x14ac:dyDescent="0.45">
      <c r="B15" s="3142" t="s">
        <v>382</v>
      </c>
      <c r="C15" s="3142"/>
      <c r="D15" s="44" t="s">
        <v>5043</v>
      </c>
    </row>
    <row r="16" spans="2:6" ht="34.799999999999997" x14ac:dyDescent="0.45">
      <c r="B16" s="3142" t="s">
        <v>383</v>
      </c>
      <c r="C16" s="3142"/>
      <c r="D16" s="44" t="s">
        <v>5044</v>
      </c>
    </row>
    <row r="17" spans="2:6" x14ac:dyDescent="0.45">
      <c r="B17" s="3142" t="s">
        <v>384</v>
      </c>
      <c r="C17" s="3142"/>
      <c r="D17" s="127" t="s">
        <v>5045</v>
      </c>
    </row>
    <row r="18" spans="2:6" x14ac:dyDescent="0.45">
      <c r="B18" s="3143" t="s">
        <v>386</v>
      </c>
      <c r="C18" s="3143"/>
      <c r="D18" s="44"/>
    </row>
    <row r="19" spans="2:6" x14ac:dyDescent="0.45">
      <c r="B19" s="3144" t="s">
        <v>387</v>
      </c>
      <c r="C19" s="3145"/>
      <c r="D19" s="57"/>
    </row>
    <row r="20" spans="2:6" x14ac:dyDescent="0.45">
      <c r="B20" s="3142" t="s">
        <v>388</v>
      </c>
      <c r="C20" s="3142"/>
      <c r="D20" s="44" t="s">
        <v>424</v>
      </c>
    </row>
    <row r="21" spans="2:6" x14ac:dyDescent="0.45">
      <c r="B21" s="3146" t="s">
        <v>390</v>
      </c>
      <c r="C21" s="54" t="s">
        <v>391</v>
      </c>
      <c r="D21" s="44"/>
    </row>
    <row r="22" spans="2:6" ht="69.599999999999994" x14ac:dyDescent="0.45">
      <c r="B22" s="3147"/>
      <c r="C22" s="577" t="s">
        <v>393</v>
      </c>
      <c r="D22" s="57" t="s">
        <v>5049</v>
      </c>
    </row>
    <row r="23" spans="2:6" x14ac:dyDescent="0.45">
      <c r="B23" s="3142" t="s">
        <v>395</v>
      </c>
      <c r="C23" s="3142"/>
      <c r="D23" s="44"/>
    </row>
    <row r="24" spans="2:6" x14ac:dyDescent="0.45">
      <c r="B24" s="3142" t="s">
        <v>397</v>
      </c>
      <c r="C24" s="3142"/>
      <c r="D24" s="3989" t="s">
        <v>5048</v>
      </c>
      <c r="E24" s="3989"/>
      <c r="F24" s="3989"/>
    </row>
    <row r="25" spans="2:6" x14ac:dyDescent="0.45">
      <c r="B25" s="3142" t="s">
        <v>399</v>
      </c>
      <c r="C25" s="3142"/>
      <c r="D25" s="57" t="s">
        <v>22</v>
      </c>
    </row>
    <row r="26" spans="2:6" ht="87" x14ac:dyDescent="0.45">
      <c r="B26" s="3143" t="s">
        <v>401</v>
      </c>
      <c r="C26" s="3143"/>
      <c r="D26" s="44" t="s">
        <v>5047</v>
      </c>
    </row>
    <row r="27" spans="2:6" ht="69.599999999999994" x14ac:dyDescent="0.45">
      <c r="B27" s="3149" t="s">
        <v>403</v>
      </c>
      <c r="C27" s="3150"/>
      <c r="D27" s="44" t="s">
        <v>5046</v>
      </c>
    </row>
    <row r="28" spans="2:6" ht="34.799999999999997" x14ac:dyDescent="0.45">
      <c r="B28" s="578" t="s">
        <v>404</v>
      </c>
      <c r="C28" s="579"/>
      <c r="D28" s="127" t="s">
        <v>5050</v>
      </c>
    </row>
    <row r="29" spans="2:6" ht="52.2" x14ac:dyDescent="0.45">
      <c r="B29" s="3151" t="s">
        <v>405</v>
      </c>
      <c r="C29" s="3152"/>
      <c r="D29" s="61" t="s">
        <v>5055</v>
      </c>
    </row>
    <row r="30" spans="2:6" x14ac:dyDescent="0.45">
      <c r="B30" s="62"/>
      <c r="C30" s="62"/>
      <c r="D30" s="63"/>
    </row>
    <row r="31" spans="2:6" ht="23.25" customHeight="1" x14ac:dyDescent="0.45">
      <c r="B31" s="3980" t="s">
        <v>406</v>
      </c>
      <c r="C31" s="3980"/>
      <c r="D31" s="3980"/>
    </row>
    <row r="32" spans="2:6" x14ac:dyDescent="0.45">
      <c r="B32" s="3149" t="s">
        <v>407</v>
      </c>
      <c r="C32" s="3150"/>
      <c r="D32" s="3989" t="s">
        <v>5051</v>
      </c>
      <c r="E32" s="3989"/>
      <c r="F32" s="3989"/>
    </row>
    <row r="33" spans="2:6" x14ac:dyDescent="0.45">
      <c r="B33" s="3149" t="s">
        <v>409</v>
      </c>
      <c r="C33" s="3150"/>
      <c r="D33" s="3989" t="s">
        <v>5052</v>
      </c>
      <c r="E33" s="3989"/>
      <c r="F33" s="3989"/>
    </row>
    <row r="34" spans="2:6" x14ac:dyDescent="0.45">
      <c r="B34" s="3149" t="s">
        <v>411</v>
      </c>
      <c r="C34" s="3150"/>
      <c r="D34" s="3989" t="s">
        <v>5048</v>
      </c>
      <c r="E34" s="3989"/>
      <c r="F34" s="3989"/>
    </row>
    <row r="35" spans="2:6" x14ac:dyDescent="0.45">
      <c r="B35" s="3149" t="s">
        <v>413</v>
      </c>
      <c r="C35" s="3150"/>
      <c r="D35" s="3990" t="s">
        <v>5053</v>
      </c>
      <c r="E35" s="3989"/>
      <c r="F35" s="3989"/>
    </row>
    <row r="36" spans="2:6" x14ac:dyDescent="0.45">
      <c r="B36" s="3149" t="s">
        <v>415</v>
      </c>
      <c r="C36" s="3150"/>
      <c r="D36" s="3989" t="s">
        <v>5054</v>
      </c>
      <c r="E36" s="3989"/>
      <c r="F36" s="3989"/>
    </row>
  </sheetData>
  <mergeCells count="36">
    <mergeCell ref="D32:F32"/>
    <mergeCell ref="D33:F33"/>
    <mergeCell ref="D34:F34"/>
    <mergeCell ref="D35:F35"/>
    <mergeCell ref="D36:F36"/>
    <mergeCell ref="B16:C16"/>
    <mergeCell ref="B3:D3"/>
    <mergeCell ref="B4:C4"/>
    <mergeCell ref="B5:C5"/>
    <mergeCell ref="B6:C6"/>
    <mergeCell ref="B7:C7"/>
    <mergeCell ref="B10:D10"/>
    <mergeCell ref="B11:C11"/>
    <mergeCell ref="B12:C12"/>
    <mergeCell ref="B13:C13"/>
    <mergeCell ref="B14:C14"/>
    <mergeCell ref="B15:C15"/>
    <mergeCell ref="B8:C8"/>
    <mergeCell ref="B31:D31"/>
    <mergeCell ref="B17:C17"/>
    <mergeCell ref="B18:C18"/>
    <mergeCell ref="B19:C19"/>
    <mergeCell ref="B20:C20"/>
    <mergeCell ref="B21:B22"/>
    <mergeCell ref="B23:C23"/>
    <mergeCell ref="B24:C24"/>
    <mergeCell ref="B25:C25"/>
    <mergeCell ref="B26:C26"/>
    <mergeCell ref="B27:C27"/>
    <mergeCell ref="B29:C29"/>
    <mergeCell ref="D24:F24"/>
    <mergeCell ref="B32:C32"/>
    <mergeCell ref="B33:C33"/>
    <mergeCell ref="B34:C34"/>
    <mergeCell ref="B35:C35"/>
    <mergeCell ref="B36:C36"/>
  </mergeCells>
  <dataValidations count="6">
    <dataValidation type="list" allowBlank="1" showInputMessage="1" showErrorMessage="1" sqref="D4" xr:uid="{00000000-0002-0000-4A01-000000000000}">
      <formula1>ODS</formula1>
    </dataValidation>
    <dataValidation type="list" allowBlank="1" showInputMessage="1" showErrorMessage="1" sqref="D5" xr:uid="{00000000-0002-0000-4A01-000001000000}">
      <formula1>Metas_ODS</formula1>
    </dataValidation>
    <dataValidation type="list" allowBlank="1" showInputMessage="1" showErrorMessage="1" sqref="D6" xr:uid="{00000000-0002-0000-4A01-000002000000}">
      <formula1>Numero_indicador</formula1>
    </dataValidation>
    <dataValidation type="list" allowBlank="1" showInputMessage="1" showErrorMessage="1" sqref="D7" xr:uid="{00000000-0002-0000-4A01-000003000000}">
      <formula1>Nombre_indicador_ODS</formula1>
    </dataValidation>
    <dataValidation type="list" allowBlank="1" showInputMessage="1" showErrorMessage="1" sqref="D14" xr:uid="{00000000-0002-0000-4A01-000004000000}">
      <formula1>Tipo_indicador</formula1>
    </dataValidation>
    <dataValidation type="list" allowBlank="1" showInputMessage="1" showErrorMessage="1" sqref="D25" xr:uid="{00000000-0002-0000-4A01-000005000000}">
      <formula1>Tipo_operación</formula1>
    </dataValidation>
  </dataValidations>
  <hyperlinks>
    <hyperlink ref="B1" location="'11.3.2'!A1" display="REGRESAR" xr:uid="{00000000-0004-0000-4A01-000000000000}"/>
    <hyperlink ref="D8" r:id="rId1" xr:uid="{00000000-0004-0000-4A01-000001000000}"/>
    <hyperlink ref="D35" r:id="rId2" xr:uid="{00000000-0004-0000-4A01-000002000000}"/>
  </hyperlinks>
  <pageMargins left="0.7" right="0.7" top="0.75" bottom="0.75" header="0.3" footer="0.3"/>
</worksheet>
</file>

<file path=xl/worksheets/sheet3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1-000000000000}">
  <sheetPr codeName="Hoja320"/>
  <dimension ref="A1:M19"/>
  <sheetViews>
    <sheetView showGridLines="0" workbookViewId="0">
      <pane ySplit="1" topLeftCell="A2" activePane="bottomLeft" state="frozen"/>
      <selection sqref="A1:B1"/>
      <selection pane="bottomLeft" activeCell="K11" sqref="K11"/>
    </sheetView>
  </sheetViews>
  <sheetFormatPr baseColWidth="10" defaultColWidth="11.44140625" defaultRowHeight="17.399999999999999" x14ac:dyDescent="0.45"/>
  <cols>
    <col min="1" max="2" width="15.21875" style="178" customWidth="1"/>
    <col min="3" max="3" width="30" style="1271" customWidth="1"/>
    <col min="4" max="4" width="26.109375" style="178" customWidth="1"/>
    <col min="5" max="5" width="18.44140625" style="178" customWidth="1"/>
    <col min="6" max="9" width="11.77734375" style="178" customWidth="1"/>
    <col min="10" max="16384" width="11.44140625" style="178"/>
  </cols>
  <sheetData>
    <row r="1" spans="1:13" x14ac:dyDescent="0.45">
      <c r="A1" s="584" t="s">
        <v>337</v>
      </c>
      <c r="B1" s="1308"/>
      <c r="C1" s="584" t="s">
        <v>430</v>
      </c>
    </row>
    <row r="3" spans="1:13" x14ac:dyDescent="0.45">
      <c r="A3" s="3997" t="s">
        <v>339</v>
      </c>
      <c r="B3" s="4000"/>
      <c r="C3" s="3997" t="s">
        <v>1791</v>
      </c>
      <c r="D3" s="3999"/>
      <c r="E3" s="3999"/>
      <c r="F3" s="3999"/>
      <c r="G3" s="3999"/>
      <c r="H3" s="3999"/>
      <c r="I3" s="3999"/>
      <c r="J3" s="3999"/>
      <c r="K3" s="3999"/>
      <c r="L3" s="3999"/>
      <c r="M3" s="3999"/>
    </row>
    <row r="4" spans="1:13" ht="19.8" customHeight="1" x14ac:dyDescent="0.45">
      <c r="A4" s="3997" t="s">
        <v>340</v>
      </c>
      <c r="B4" s="3998"/>
      <c r="C4" s="3997" t="s">
        <v>122</v>
      </c>
      <c r="D4" s="3999"/>
      <c r="E4" s="3999"/>
      <c r="F4" s="3999"/>
      <c r="G4" s="3999"/>
      <c r="H4" s="3999"/>
      <c r="I4" s="3999"/>
      <c r="J4" s="3999"/>
      <c r="K4" s="3999"/>
      <c r="L4" s="3999"/>
      <c r="M4" s="3999"/>
    </row>
    <row r="5" spans="1:13" ht="40.200000000000003" customHeight="1" x14ac:dyDescent="0.45">
      <c r="A5" s="3997" t="s">
        <v>341</v>
      </c>
      <c r="B5" s="3998"/>
      <c r="C5" s="3997" t="s">
        <v>4090</v>
      </c>
      <c r="D5" s="3999"/>
      <c r="E5" s="3999"/>
      <c r="F5" s="3999"/>
      <c r="G5" s="3999"/>
      <c r="H5" s="3999"/>
      <c r="I5" s="3999"/>
      <c r="J5" s="3999"/>
      <c r="K5" s="3999"/>
      <c r="L5" s="3999"/>
      <c r="M5" s="3999"/>
    </row>
    <row r="6" spans="1:13" ht="19.8" customHeight="1" x14ac:dyDescent="0.45">
      <c r="A6" s="3997" t="s">
        <v>417</v>
      </c>
      <c r="B6" s="3998"/>
      <c r="C6" s="3997" t="s">
        <v>5640</v>
      </c>
      <c r="D6" s="3999"/>
      <c r="E6" s="3999"/>
      <c r="F6" s="3999"/>
      <c r="G6" s="3999"/>
      <c r="H6" s="3999"/>
      <c r="I6" s="3999"/>
      <c r="J6" s="3999"/>
      <c r="K6" s="3999"/>
      <c r="L6" s="3999"/>
      <c r="M6" s="3999"/>
    </row>
    <row r="7" spans="1:13" x14ac:dyDescent="0.45">
      <c r="A7" s="853"/>
    </row>
    <row r="8" spans="1:13" x14ac:dyDescent="0.45">
      <c r="A8" s="853"/>
    </row>
    <row r="9" spans="1:13" ht="55.8" customHeight="1" x14ac:dyDescent="0.45">
      <c r="C9" s="3993" t="s">
        <v>5624</v>
      </c>
      <c r="D9" s="3993"/>
      <c r="E9" s="3993"/>
      <c r="F9" s="3993"/>
      <c r="G9" s="3993"/>
      <c r="H9" s="3993"/>
    </row>
    <row r="10" spans="1:13" x14ac:dyDescent="0.45">
      <c r="C10" s="3994" t="s">
        <v>5625</v>
      </c>
      <c r="D10" s="3994" t="s">
        <v>2036</v>
      </c>
      <c r="E10" s="3994"/>
      <c r="F10" s="3979" t="s">
        <v>5626</v>
      </c>
      <c r="G10" s="3979"/>
      <c r="H10" s="3979"/>
    </row>
    <row r="11" spans="1:13" ht="34.799999999999997" x14ac:dyDescent="0.45">
      <c r="C11" s="3985"/>
      <c r="D11" s="3985"/>
      <c r="E11" s="3985"/>
      <c r="F11" s="1761" t="s">
        <v>5627</v>
      </c>
      <c r="G11" s="1743" t="s">
        <v>5628</v>
      </c>
      <c r="H11" s="1743" t="s">
        <v>433</v>
      </c>
    </row>
    <row r="12" spans="1:13" x14ac:dyDescent="0.45">
      <c r="C12" s="3995" t="s">
        <v>5629</v>
      </c>
      <c r="D12" s="3370" t="s">
        <v>5630</v>
      </c>
      <c r="E12" s="3370"/>
      <c r="F12" s="1759"/>
      <c r="G12" s="1759"/>
      <c r="H12" s="1760">
        <v>10789451</v>
      </c>
    </row>
    <row r="13" spans="1:13" x14ac:dyDescent="0.45">
      <c r="C13" s="3991"/>
      <c r="D13" s="3996" t="s">
        <v>5631</v>
      </c>
      <c r="E13" s="3996"/>
      <c r="F13" s="1757"/>
      <c r="G13" s="1757"/>
      <c r="H13" s="1758">
        <v>262174</v>
      </c>
    </row>
    <row r="14" spans="1:13" x14ac:dyDescent="0.45">
      <c r="C14" s="3991" t="s">
        <v>5632</v>
      </c>
      <c r="D14" s="332" t="s">
        <v>5633</v>
      </c>
      <c r="E14" s="848" t="s">
        <v>5634</v>
      </c>
      <c r="F14" s="1754">
        <v>22250</v>
      </c>
      <c r="G14" s="1754">
        <v>19642</v>
      </c>
      <c r="H14" s="1754">
        <v>41893</v>
      </c>
    </row>
    <row r="15" spans="1:13" x14ac:dyDescent="0.45">
      <c r="C15" s="3991"/>
      <c r="D15" s="1368" t="s">
        <v>5635</v>
      </c>
      <c r="E15" s="848" t="s">
        <v>5634</v>
      </c>
      <c r="F15" s="1758">
        <v>22250</v>
      </c>
      <c r="G15" s="1758">
        <v>19642</v>
      </c>
      <c r="H15" s="1754">
        <v>41893</v>
      </c>
    </row>
    <row r="16" spans="1:13" x14ac:dyDescent="0.45">
      <c r="C16" s="1755" t="s">
        <v>5636</v>
      </c>
      <c r="D16" s="3368" t="s">
        <v>1575</v>
      </c>
      <c r="E16" s="3368"/>
      <c r="F16" s="1756">
        <v>22250</v>
      </c>
      <c r="G16" s="1756">
        <v>19642</v>
      </c>
      <c r="H16" s="1756">
        <v>41893</v>
      </c>
    </row>
    <row r="17" spans="3:8" x14ac:dyDescent="0.45">
      <c r="C17" s="3992" t="s">
        <v>5637</v>
      </c>
      <c r="D17" s="3992"/>
      <c r="E17" s="3992"/>
      <c r="F17" s="3992"/>
      <c r="G17" s="3992"/>
      <c r="H17" s="3992"/>
    </row>
    <row r="18" spans="3:8" x14ac:dyDescent="0.45">
      <c r="C18" s="178" t="s">
        <v>5638</v>
      </c>
    </row>
    <row r="19" spans="3:8" x14ac:dyDescent="0.45">
      <c r="C19" s="178" t="s">
        <v>5639</v>
      </c>
    </row>
  </sheetData>
  <mergeCells count="18">
    <mergeCell ref="A6:B6"/>
    <mergeCell ref="C6:M6"/>
    <mergeCell ref="A3:B3"/>
    <mergeCell ref="C3:M3"/>
    <mergeCell ref="A4:B4"/>
    <mergeCell ref="C4:M4"/>
    <mergeCell ref="A5:B5"/>
    <mergeCell ref="C5:M5"/>
    <mergeCell ref="C14:C15"/>
    <mergeCell ref="D16:E16"/>
    <mergeCell ref="C17:H17"/>
    <mergeCell ref="C9:H9"/>
    <mergeCell ref="C10:C11"/>
    <mergeCell ref="D10:E11"/>
    <mergeCell ref="F10:H10"/>
    <mergeCell ref="C12:C13"/>
    <mergeCell ref="D12:E12"/>
    <mergeCell ref="D13:E13"/>
  </mergeCells>
  <dataValidations count="1">
    <dataValidation allowBlank="1" showInputMessage="1" showErrorMessage="1" sqref="C12 C16:D16 F10 C14:F14 H14 D15:H15" xr:uid="{00000000-0002-0000-4B01-000000000000}"/>
  </dataValidations>
  <hyperlinks>
    <hyperlink ref="A1" location="'ODS 11.'!A1" display="REGRESAR" xr:uid="{00000000-0004-0000-4B01-000000000000}"/>
    <hyperlink ref="C1" location="'Metadato 11.4.1'!A1" display="VER METADATO" xr:uid="{00000000-0004-0000-4B01-000001000000}"/>
  </hyperlinks>
  <pageMargins left="0.7" right="0.7" top="0.75" bottom="0.75" header="0.3" footer="0.3"/>
</worksheet>
</file>

<file path=xl/worksheets/sheet3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1-000000000000}">
  <sheetPr codeName="Hoja321">
    <tabColor theme="0" tint="-0.499984740745262"/>
  </sheetPr>
  <dimension ref="B1:F36"/>
  <sheetViews>
    <sheetView showGridLines="0" zoomScaleNormal="100" workbookViewId="0">
      <pane ySplit="1" topLeftCell="A2" activePane="bottomLeft" state="frozen"/>
      <selection sqref="A1:B1"/>
      <selection pane="bottomLeft" activeCell="G9" sqref="G9"/>
    </sheetView>
  </sheetViews>
  <sheetFormatPr baseColWidth="10" defaultColWidth="11.44140625" defaultRowHeight="17.399999999999999" x14ac:dyDescent="0.45"/>
  <cols>
    <col min="1" max="1" width="11.44140625" style="178"/>
    <col min="2" max="2" width="26.44140625" style="178" customWidth="1"/>
    <col min="3" max="3" width="24" style="178" customWidth="1"/>
    <col min="4" max="4" width="85.77734375" style="178" customWidth="1"/>
    <col min="5" max="5" width="11.44140625" style="178"/>
    <col min="6" max="6" width="7.21875" style="178" customWidth="1"/>
    <col min="7" max="16384" width="11.44140625" style="178"/>
  </cols>
  <sheetData>
    <row r="1" spans="2:6" x14ac:dyDescent="0.45">
      <c r="B1" s="584" t="s">
        <v>337</v>
      </c>
    </row>
    <row r="2" spans="2:6" ht="18" thickBot="1" x14ac:dyDescent="0.5"/>
    <row r="3" spans="2:6" ht="23.25" customHeight="1" thickBot="1" x14ac:dyDescent="0.5">
      <c r="B3" s="3980" t="s">
        <v>370</v>
      </c>
      <c r="C3" s="3980"/>
      <c r="D3" s="3980"/>
      <c r="F3" s="1267" t="s">
        <v>456</v>
      </c>
    </row>
    <row r="4" spans="2:6" x14ac:dyDescent="0.45">
      <c r="B4" s="3142" t="s">
        <v>449</v>
      </c>
      <c r="C4" s="3142"/>
      <c r="D4" s="44" t="s">
        <v>36</v>
      </c>
    </row>
    <row r="5" spans="2:6" x14ac:dyDescent="0.45">
      <c r="B5" s="3142" t="s">
        <v>373</v>
      </c>
      <c r="C5" s="3142"/>
      <c r="D5" s="44" t="s">
        <v>122</v>
      </c>
    </row>
    <row r="6" spans="2:6" x14ac:dyDescent="0.45">
      <c r="B6" s="3142" t="s">
        <v>374</v>
      </c>
      <c r="C6" s="3142"/>
      <c r="D6" s="45" t="s">
        <v>190</v>
      </c>
    </row>
    <row r="7" spans="2:6" ht="52.2" x14ac:dyDescent="0.45">
      <c r="B7" s="3143" t="s">
        <v>375</v>
      </c>
      <c r="C7" s="3143"/>
      <c r="D7" s="46" t="s">
        <v>4090</v>
      </c>
    </row>
    <row r="8" spans="2:6" x14ac:dyDescent="0.45">
      <c r="B8" s="3143" t="s">
        <v>2480</v>
      </c>
      <c r="C8" s="3143"/>
      <c r="D8" s="1266" t="s">
        <v>2495</v>
      </c>
    </row>
    <row r="10" spans="2:6" ht="23.25" customHeight="1" x14ac:dyDescent="0.45">
      <c r="B10" s="3980" t="s">
        <v>376</v>
      </c>
      <c r="C10" s="3980"/>
      <c r="D10" s="3980"/>
    </row>
    <row r="11" spans="2:6" x14ac:dyDescent="0.45">
      <c r="B11" s="3185" t="s">
        <v>377</v>
      </c>
      <c r="C11" s="3156"/>
      <c r="D11" s="44"/>
    </row>
    <row r="12" spans="2:6" ht="34.799999999999997" x14ac:dyDescent="0.45">
      <c r="B12" s="3143" t="s">
        <v>379</v>
      </c>
      <c r="C12" s="3143"/>
      <c r="D12" s="661" t="s">
        <v>5640</v>
      </c>
    </row>
    <row r="13" spans="2:6" x14ac:dyDescent="0.45">
      <c r="B13" s="3142" t="s">
        <v>380</v>
      </c>
      <c r="C13" s="3142"/>
      <c r="D13" s="603" t="s">
        <v>190</v>
      </c>
    </row>
    <row r="14" spans="2:6" x14ac:dyDescent="0.45">
      <c r="B14" s="3142" t="s">
        <v>381</v>
      </c>
      <c r="C14" s="3156"/>
      <c r="D14" s="603" t="s">
        <v>18</v>
      </c>
    </row>
    <row r="15" spans="2:6" ht="104.4" x14ac:dyDescent="0.45">
      <c r="B15" s="3142" t="s">
        <v>382</v>
      </c>
      <c r="C15" s="3142"/>
      <c r="D15" s="44" t="s">
        <v>5641</v>
      </c>
    </row>
    <row r="16" spans="2:6" x14ac:dyDescent="0.45">
      <c r="B16" s="3142" t="s">
        <v>383</v>
      </c>
      <c r="C16" s="3142"/>
      <c r="D16" s="44" t="s">
        <v>5642</v>
      </c>
    </row>
    <row r="17" spans="2:4" x14ac:dyDescent="0.45">
      <c r="B17" s="3142" t="s">
        <v>384</v>
      </c>
      <c r="C17" s="3142"/>
      <c r="D17" s="57" t="s">
        <v>5643</v>
      </c>
    </row>
    <row r="18" spans="2:4" x14ac:dyDescent="0.45">
      <c r="B18" s="3143" t="s">
        <v>386</v>
      </c>
      <c r="C18" s="3143"/>
      <c r="D18" s="44" t="s">
        <v>5647</v>
      </c>
    </row>
    <row r="19" spans="2:4" x14ac:dyDescent="0.45">
      <c r="B19" s="3144" t="s">
        <v>387</v>
      </c>
      <c r="C19" s="3145"/>
      <c r="D19" s="57"/>
    </row>
    <row r="20" spans="2:4" x14ac:dyDescent="0.45">
      <c r="B20" s="3142" t="s">
        <v>388</v>
      </c>
      <c r="C20" s="3142"/>
      <c r="D20" s="44" t="s">
        <v>424</v>
      </c>
    </row>
    <row r="21" spans="2:4" x14ac:dyDescent="0.45">
      <c r="B21" s="3146" t="s">
        <v>390</v>
      </c>
      <c r="C21" s="54" t="s">
        <v>391</v>
      </c>
      <c r="D21" s="44" t="s">
        <v>3320</v>
      </c>
    </row>
    <row r="22" spans="2:4" x14ac:dyDescent="0.45">
      <c r="B22" s="3147"/>
      <c r="C22" s="577" t="s">
        <v>393</v>
      </c>
      <c r="D22" s="57" t="s">
        <v>5644</v>
      </c>
    </row>
    <row r="23" spans="2:4" x14ac:dyDescent="0.45">
      <c r="B23" s="3142" t="s">
        <v>395</v>
      </c>
      <c r="C23" s="3142"/>
      <c r="D23" s="44" t="s">
        <v>559</v>
      </c>
    </row>
    <row r="24" spans="2:4" x14ac:dyDescent="0.45">
      <c r="B24" s="3142" t="s">
        <v>397</v>
      </c>
      <c r="C24" s="3142"/>
      <c r="D24" s="44" t="s">
        <v>5645</v>
      </c>
    </row>
    <row r="25" spans="2:4" x14ac:dyDescent="0.45">
      <c r="B25" s="3142" t="s">
        <v>399</v>
      </c>
      <c r="C25" s="3142"/>
      <c r="D25" s="57" t="s">
        <v>19</v>
      </c>
    </row>
    <row r="26" spans="2:4" x14ac:dyDescent="0.45">
      <c r="B26" s="3143" t="s">
        <v>401</v>
      </c>
      <c r="C26" s="3143"/>
      <c r="D26" s="44"/>
    </row>
    <row r="27" spans="2:4" ht="104.4" x14ac:dyDescent="0.45">
      <c r="B27" s="3149" t="s">
        <v>403</v>
      </c>
      <c r="C27" s="3150"/>
      <c r="D27" s="44" t="s">
        <v>5646</v>
      </c>
    </row>
    <row r="28" spans="2:4" x14ac:dyDescent="0.45">
      <c r="B28" s="578" t="s">
        <v>404</v>
      </c>
      <c r="C28" s="579"/>
      <c r="D28" s="44"/>
    </row>
    <row r="29" spans="2:4" x14ac:dyDescent="0.45">
      <c r="B29" s="3151" t="s">
        <v>405</v>
      </c>
      <c r="C29" s="3152"/>
      <c r="D29" s="61"/>
    </row>
    <row r="30" spans="2:4" x14ac:dyDescent="0.45">
      <c r="B30" s="62"/>
      <c r="C30" s="62"/>
      <c r="D30" s="63"/>
    </row>
    <row r="31" spans="2:4" ht="23.25" customHeight="1" x14ac:dyDescent="0.45">
      <c r="B31" s="3980" t="s">
        <v>406</v>
      </c>
      <c r="C31" s="3980"/>
      <c r="D31" s="3980"/>
    </row>
    <row r="32" spans="2:4" x14ac:dyDescent="0.45">
      <c r="B32" s="3149" t="s">
        <v>407</v>
      </c>
      <c r="C32" s="3150"/>
      <c r="D32" s="57"/>
    </row>
    <row r="33" spans="2:4" x14ac:dyDescent="0.45">
      <c r="B33" s="3149" t="s">
        <v>409</v>
      </c>
      <c r="C33" s="3150"/>
      <c r="D33" s="57"/>
    </row>
    <row r="34" spans="2:4" x14ac:dyDescent="0.45">
      <c r="B34" s="3149" t="s">
        <v>411</v>
      </c>
      <c r="C34" s="3150"/>
      <c r="D34" s="83"/>
    </row>
    <row r="35" spans="2:4" x14ac:dyDescent="0.45">
      <c r="B35" s="3149" t="s">
        <v>413</v>
      </c>
      <c r="C35" s="3150"/>
      <c r="D35" s="157"/>
    </row>
    <row r="36" spans="2:4" x14ac:dyDescent="0.45">
      <c r="B36" s="3149" t="s">
        <v>415</v>
      </c>
      <c r="C36" s="3150"/>
      <c r="D36" s="57"/>
    </row>
  </sheetData>
  <mergeCells count="30">
    <mergeCell ref="B16:C16"/>
    <mergeCell ref="B3:D3"/>
    <mergeCell ref="B4:C4"/>
    <mergeCell ref="B5:C5"/>
    <mergeCell ref="B6:C6"/>
    <mergeCell ref="B7:C7"/>
    <mergeCell ref="B10:D10"/>
    <mergeCell ref="B11:C11"/>
    <mergeCell ref="B12:C12"/>
    <mergeCell ref="B13:C13"/>
    <mergeCell ref="B14:C14"/>
    <mergeCell ref="B15:C15"/>
    <mergeCell ref="B8:C8"/>
    <mergeCell ref="B31:D31"/>
    <mergeCell ref="B17:C17"/>
    <mergeCell ref="B18:C18"/>
    <mergeCell ref="B19:C19"/>
    <mergeCell ref="B20:C20"/>
    <mergeCell ref="B21:B22"/>
    <mergeCell ref="B23:C23"/>
    <mergeCell ref="B24:C24"/>
    <mergeCell ref="B25:C25"/>
    <mergeCell ref="B26:C26"/>
    <mergeCell ref="B27:C27"/>
    <mergeCell ref="B29:C29"/>
    <mergeCell ref="B32:C32"/>
    <mergeCell ref="B33:C33"/>
    <mergeCell ref="B34:C34"/>
    <mergeCell ref="B35:C35"/>
    <mergeCell ref="B36:C36"/>
  </mergeCells>
  <dataValidations count="7">
    <dataValidation allowBlank="1" showDropDown="1" showInputMessage="1" showErrorMessage="1" sqref="D13" xr:uid="{00000000-0002-0000-4C01-000000000000}"/>
    <dataValidation type="list" allowBlank="1" showInputMessage="1" showErrorMessage="1" sqref="D4" xr:uid="{00000000-0002-0000-4C01-000001000000}">
      <formula1>ODS</formula1>
    </dataValidation>
    <dataValidation type="list" allowBlank="1" showInputMessage="1" showErrorMessage="1" sqref="D5" xr:uid="{00000000-0002-0000-4C01-000002000000}">
      <formula1>Metas_ODS</formula1>
    </dataValidation>
    <dataValidation type="list" allowBlank="1" showInputMessage="1" showErrorMessage="1" sqref="D6" xr:uid="{00000000-0002-0000-4C01-000003000000}">
      <formula1>Numero_indicador</formula1>
    </dataValidation>
    <dataValidation type="list" allowBlank="1" showInputMessage="1" showErrorMessage="1" sqref="D7" xr:uid="{00000000-0002-0000-4C01-000004000000}">
      <formula1>Nombre_indicador_ODS</formula1>
    </dataValidation>
    <dataValidation type="list" allowBlank="1" showInputMessage="1" showErrorMessage="1" sqref="D14" xr:uid="{00000000-0002-0000-4C01-000005000000}">
      <formula1>Tipo_indicador</formula1>
    </dataValidation>
    <dataValidation type="list" allowBlank="1" showInputMessage="1" showErrorMessage="1" sqref="D25" xr:uid="{00000000-0002-0000-4C01-000006000000}">
      <formula1>Tipo_operación</formula1>
    </dataValidation>
  </dataValidations>
  <hyperlinks>
    <hyperlink ref="B1" location="'11.4.1'!A1" display="REGRESAR" xr:uid="{00000000-0004-0000-4C01-000000000000}"/>
    <hyperlink ref="D8" r:id="rId1" xr:uid="{00000000-0004-0000-4C01-000001000000}"/>
  </hyperlinks>
  <pageMargins left="0.7" right="0.7" top="0.75" bottom="0.75" header="0.3" footer="0.3"/>
</worksheet>
</file>

<file path=xl/worksheets/sheet3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1-000000000000}">
  <sheetPr codeName="Hoja322"/>
  <dimension ref="A1:AO49"/>
  <sheetViews>
    <sheetView showGridLines="0" workbookViewId="0">
      <pane ySplit="1" topLeftCell="A2" activePane="bottomLeft" state="frozen"/>
      <selection activeCell="B16" sqref="B16"/>
      <selection pane="bottomLeft"/>
    </sheetView>
  </sheetViews>
  <sheetFormatPr baseColWidth="10" defaultColWidth="11.44140625" defaultRowHeight="17.399999999999999" x14ac:dyDescent="0.45"/>
  <cols>
    <col min="1" max="2" width="15.5546875" style="178" customWidth="1"/>
    <col min="3" max="4" width="11.77734375" style="178" customWidth="1"/>
    <col min="5" max="5" width="2.21875" style="178" customWidth="1"/>
    <col min="6" max="6" width="6.5546875" style="178" customWidth="1"/>
    <col min="7" max="7" width="5.5546875" style="178" customWidth="1"/>
    <col min="8" max="8" width="11.77734375" style="178" customWidth="1"/>
    <col min="9" max="9" width="2.77734375" style="178" customWidth="1"/>
    <col min="10" max="11" width="11.77734375" style="178" customWidth="1"/>
    <col min="12" max="12" width="1.21875" style="178" customWidth="1"/>
    <col min="13" max="13" width="8.44140625" style="178" customWidth="1"/>
    <col min="14" max="14" width="1.77734375" style="178" customWidth="1"/>
    <col min="15" max="15" width="7.21875" style="178" customWidth="1"/>
    <col min="16" max="16" width="6" style="178" customWidth="1"/>
    <col min="17" max="17" width="3" style="178" customWidth="1"/>
    <col min="18" max="18" width="7.44140625" style="178" customWidth="1"/>
    <col min="19" max="19" width="3.44140625" style="178" customWidth="1"/>
    <col min="20" max="21" width="5.44140625" style="178" customWidth="1"/>
    <col min="22" max="22" width="1.5546875" style="178" customWidth="1"/>
    <col min="23" max="23" width="8.6640625" style="178" customWidth="1"/>
    <col min="24" max="24" width="7" style="178" customWidth="1"/>
    <col min="25" max="25" width="8.33203125" style="178" customWidth="1"/>
    <col min="26" max="26" width="1.5546875" style="178" customWidth="1"/>
    <col min="27" max="30" width="6.44140625" style="178" customWidth="1"/>
    <col min="31" max="31" width="2.5546875" style="178" customWidth="1"/>
    <col min="32" max="32" width="8.21875" style="178" customWidth="1"/>
    <col min="33" max="33" width="7" style="178" customWidth="1"/>
    <col min="34" max="34" width="8.44140625" style="178" customWidth="1"/>
    <col min="35" max="35" width="7" style="178" customWidth="1"/>
    <col min="36" max="36" width="2.21875" style="178" customWidth="1"/>
    <col min="37" max="38" width="6.5546875" style="178" customWidth="1"/>
    <col min="39" max="39" width="1.21875" style="178" customWidth="1"/>
    <col min="40" max="41" width="9" style="178" customWidth="1"/>
    <col min="42" max="42" width="11.44140625" style="178"/>
    <col min="43" max="43" width="12" style="178" customWidth="1"/>
    <col min="44" max="79" width="11.44140625" style="178"/>
    <col min="80" max="80" width="12.21875" style="178" customWidth="1"/>
    <col min="81" max="95" width="11.44140625" style="178"/>
    <col min="96" max="96" width="12.21875" style="178" customWidth="1"/>
    <col min="97" max="109" width="11.44140625" style="178"/>
    <col min="110" max="110" width="12.77734375" style="178" customWidth="1"/>
    <col min="111" max="120" width="11.44140625" style="178"/>
    <col min="121" max="121" width="11.77734375" style="178" customWidth="1"/>
    <col min="122" max="128" width="11.44140625" style="178"/>
    <col min="129" max="129" width="11.77734375" style="178" customWidth="1"/>
    <col min="130" max="16384" width="11.44140625" style="178"/>
  </cols>
  <sheetData>
    <row r="1" spans="1:41" x14ac:dyDescent="0.45">
      <c r="A1" s="584" t="s">
        <v>337</v>
      </c>
      <c r="C1" s="3225" t="s">
        <v>430</v>
      </c>
      <c r="D1" s="3225"/>
    </row>
    <row r="3" spans="1:41" ht="15" customHeight="1" x14ac:dyDescent="0.45">
      <c r="A3" s="3997" t="s">
        <v>339</v>
      </c>
      <c r="B3" s="4000"/>
      <c r="C3" s="3997" t="s">
        <v>1791</v>
      </c>
      <c r="D3" s="4001"/>
      <c r="E3" s="4001"/>
      <c r="F3" s="4001"/>
      <c r="G3" s="4001"/>
      <c r="H3" s="4001"/>
      <c r="I3" s="4001"/>
      <c r="J3" s="4001"/>
      <c r="K3" s="4001"/>
      <c r="L3" s="4001"/>
      <c r="M3" s="4001"/>
      <c r="N3" s="4001"/>
      <c r="O3" s="4001"/>
      <c r="P3" s="4001"/>
      <c r="Q3" s="4001"/>
      <c r="R3" s="4001"/>
      <c r="S3" s="4001"/>
      <c r="T3" s="4001"/>
      <c r="U3" s="4001"/>
      <c r="V3" s="4001"/>
      <c r="W3" s="4001"/>
      <c r="X3" s="4001"/>
      <c r="Y3" s="4001"/>
    </row>
    <row r="4" spans="1:41" ht="34.200000000000003" customHeight="1" x14ac:dyDescent="0.45">
      <c r="A4" s="3997" t="s">
        <v>340</v>
      </c>
      <c r="B4" s="3998"/>
      <c r="C4" s="3997" t="s">
        <v>1815</v>
      </c>
      <c r="D4" s="3999"/>
      <c r="E4" s="3999"/>
      <c r="F4" s="3999"/>
      <c r="G4" s="3999"/>
      <c r="H4" s="3999"/>
      <c r="I4" s="3999"/>
      <c r="J4" s="3999"/>
      <c r="K4" s="3999"/>
      <c r="L4" s="3999"/>
      <c r="M4" s="3999"/>
      <c r="N4" s="3999"/>
      <c r="O4" s="3999"/>
      <c r="P4" s="3999"/>
      <c r="Q4" s="3999"/>
      <c r="R4" s="3999"/>
      <c r="S4" s="3999"/>
      <c r="T4" s="3999"/>
      <c r="U4" s="3999"/>
      <c r="V4" s="3999"/>
      <c r="W4" s="3999"/>
      <c r="X4" s="3999"/>
      <c r="Y4" s="3999"/>
    </row>
    <row r="5" spans="1:41" x14ac:dyDescent="0.45">
      <c r="A5" s="3997" t="s">
        <v>341</v>
      </c>
      <c r="B5" s="3998"/>
      <c r="C5" s="3997" t="s">
        <v>4091</v>
      </c>
      <c r="D5" s="3999"/>
      <c r="E5" s="3999"/>
      <c r="F5" s="3999"/>
      <c r="G5" s="3999"/>
      <c r="H5" s="3999"/>
      <c r="I5" s="3999"/>
      <c r="J5" s="3999"/>
      <c r="K5" s="3999"/>
      <c r="L5" s="3999"/>
      <c r="M5" s="3999"/>
      <c r="N5" s="3999"/>
      <c r="O5" s="3999"/>
      <c r="P5" s="3999"/>
      <c r="Q5" s="3999"/>
      <c r="R5" s="3999"/>
      <c r="S5" s="3999"/>
      <c r="T5" s="3999"/>
      <c r="U5" s="3999"/>
      <c r="V5" s="3999"/>
      <c r="W5" s="3999"/>
      <c r="X5" s="3999"/>
      <c r="Y5" s="3999"/>
    </row>
    <row r="6" spans="1:41" x14ac:dyDescent="0.45">
      <c r="A6" s="3997" t="s">
        <v>417</v>
      </c>
      <c r="B6" s="3998"/>
      <c r="C6" s="3997" t="s">
        <v>5064</v>
      </c>
      <c r="D6" s="3999"/>
      <c r="E6" s="3999"/>
      <c r="F6" s="3999"/>
      <c r="G6" s="3999"/>
      <c r="H6" s="3999"/>
      <c r="I6" s="3999"/>
      <c r="J6" s="3999"/>
      <c r="K6" s="3999"/>
      <c r="L6" s="3999"/>
      <c r="M6" s="3999"/>
      <c r="N6" s="3999"/>
      <c r="O6" s="3999"/>
      <c r="P6" s="3999"/>
      <c r="Q6" s="3999"/>
      <c r="R6" s="3999"/>
      <c r="S6" s="3999"/>
      <c r="T6" s="3999"/>
      <c r="U6" s="3999"/>
      <c r="V6" s="3999"/>
      <c r="W6" s="3999"/>
      <c r="X6" s="3999"/>
      <c r="Y6" s="3999"/>
    </row>
    <row r="9" spans="1:41" x14ac:dyDescent="0.45">
      <c r="C9" s="1328" t="s">
        <v>5064</v>
      </c>
      <c r="D9" s="1328"/>
      <c r="E9" s="1328"/>
      <c r="F9" s="1328"/>
      <c r="G9" s="1328"/>
      <c r="H9" s="1328"/>
      <c r="I9" s="1328"/>
      <c r="J9" s="1328"/>
      <c r="K9" s="1328"/>
      <c r="L9" s="1328"/>
      <c r="M9" s="1328"/>
      <c r="N9" s="1328"/>
      <c r="O9" s="1328"/>
      <c r="P9" s="1328"/>
      <c r="Q9" s="1328"/>
      <c r="R9" s="1328"/>
      <c r="S9" s="1328"/>
      <c r="T9" s="1328"/>
      <c r="U9" s="1328"/>
      <c r="V9" s="1328"/>
      <c r="W9" s="1328"/>
      <c r="X9" s="1328"/>
      <c r="Y9" s="1328"/>
      <c r="Z9" s="1328"/>
      <c r="AA9" s="1328"/>
      <c r="AB9" s="1328"/>
      <c r="AC9" s="1328"/>
      <c r="AD9" s="1328"/>
      <c r="AE9" s="1328"/>
      <c r="AF9" s="1328"/>
      <c r="AG9" s="1328"/>
      <c r="AH9" s="1328"/>
      <c r="AI9" s="1328"/>
      <c r="AJ9" s="1328"/>
      <c r="AK9" s="1328"/>
      <c r="AL9" s="1328"/>
      <c r="AM9" s="1328"/>
      <c r="AN9" s="1328"/>
      <c r="AO9" s="1328"/>
    </row>
    <row r="10" spans="1:41" ht="9" customHeight="1" x14ac:dyDescent="0.45">
      <c r="C10" s="1328"/>
      <c r="D10" s="1328"/>
      <c r="E10" s="1328"/>
      <c r="F10" s="1328"/>
      <c r="G10" s="1328"/>
      <c r="H10" s="1328"/>
      <c r="I10" s="1328"/>
      <c r="J10" s="1328"/>
      <c r="K10" s="1328"/>
      <c r="L10" s="1328"/>
      <c r="M10" s="1328"/>
      <c r="N10" s="1328"/>
      <c r="O10" s="1328"/>
      <c r="P10" s="1328"/>
      <c r="Q10" s="1328"/>
      <c r="R10" s="1328"/>
      <c r="S10" s="1328"/>
      <c r="T10" s="1328"/>
      <c r="U10" s="1328"/>
      <c r="V10" s="1328"/>
      <c r="W10" s="1328"/>
      <c r="X10" s="1328"/>
      <c r="Y10" s="1328"/>
      <c r="Z10" s="1328"/>
      <c r="AA10" s="1328"/>
      <c r="AB10" s="1328"/>
      <c r="AC10" s="1328"/>
      <c r="AD10" s="1328"/>
      <c r="AE10" s="1328"/>
      <c r="AF10" s="1328"/>
      <c r="AG10" s="1328"/>
      <c r="AH10" s="1328"/>
      <c r="AI10" s="1328"/>
      <c r="AJ10" s="1328"/>
      <c r="AK10" s="1328"/>
      <c r="AL10" s="1328"/>
      <c r="AM10" s="1328"/>
      <c r="AN10" s="1328"/>
      <c r="AO10" s="1328"/>
    </row>
    <row r="11" spans="1:41" x14ac:dyDescent="0.45">
      <c r="C11" s="3977" t="s">
        <v>458</v>
      </c>
      <c r="D11" s="3977" t="s">
        <v>445</v>
      </c>
      <c r="E11" s="1768"/>
      <c r="F11" s="3979" t="s">
        <v>459</v>
      </c>
      <c r="G11" s="3979"/>
      <c r="H11" s="3979"/>
      <c r="I11" s="3979"/>
      <c r="J11" s="3979" t="s">
        <v>460</v>
      </c>
      <c r="K11" s="3979"/>
      <c r="L11" s="3979"/>
      <c r="M11" s="3979" t="s">
        <v>461</v>
      </c>
      <c r="N11" s="3979"/>
      <c r="O11" s="3979"/>
      <c r="P11" s="3979"/>
      <c r="Q11" s="1768"/>
      <c r="R11" s="3979" t="s">
        <v>462</v>
      </c>
      <c r="S11" s="3979"/>
      <c r="T11" s="3979"/>
      <c r="U11" s="3979"/>
      <c r="V11" s="1768"/>
      <c r="W11" s="3979" t="s">
        <v>463</v>
      </c>
      <c r="X11" s="3979"/>
      <c r="Y11" s="3979"/>
      <c r="Z11" s="3979"/>
      <c r="AA11" s="3979" t="s">
        <v>464</v>
      </c>
      <c r="AB11" s="3979"/>
      <c r="AC11" s="3979"/>
      <c r="AD11" s="3979"/>
      <c r="AE11" s="1768"/>
      <c r="AF11" s="3979" t="s">
        <v>465</v>
      </c>
      <c r="AG11" s="3979"/>
      <c r="AH11" s="3979"/>
      <c r="AI11" s="3979"/>
      <c r="AJ11" s="1768"/>
      <c r="AK11" s="3979" t="s">
        <v>466</v>
      </c>
      <c r="AL11" s="3979"/>
      <c r="AM11" s="1768"/>
      <c r="AN11" s="3979" t="s">
        <v>467</v>
      </c>
      <c r="AO11" s="3979"/>
    </row>
    <row r="12" spans="1:41" x14ac:dyDescent="0.45">
      <c r="C12" s="3978"/>
      <c r="D12" s="3978"/>
      <c r="E12" s="1743"/>
      <c r="F12" s="3978" t="s">
        <v>468</v>
      </c>
      <c r="G12" s="3978"/>
      <c r="H12" s="1743" t="s">
        <v>469</v>
      </c>
      <c r="I12" s="1743"/>
      <c r="J12" s="1743" t="s">
        <v>468</v>
      </c>
      <c r="K12" s="1743" t="s">
        <v>469</v>
      </c>
      <c r="L12" s="1743"/>
      <c r="M12" s="3978" t="s">
        <v>470</v>
      </c>
      <c r="N12" s="3978"/>
      <c r="O12" s="3978" t="s">
        <v>469</v>
      </c>
      <c r="P12" s="3978"/>
      <c r="Q12" s="1743"/>
      <c r="R12" s="3978" t="s">
        <v>470</v>
      </c>
      <c r="S12" s="3978"/>
      <c r="T12" s="3978" t="s">
        <v>469</v>
      </c>
      <c r="U12" s="3978"/>
      <c r="V12" s="1743"/>
      <c r="W12" s="3978" t="s">
        <v>470</v>
      </c>
      <c r="X12" s="3978"/>
      <c r="Y12" s="1743" t="s">
        <v>469</v>
      </c>
      <c r="Z12" s="1743"/>
      <c r="AA12" s="3978" t="s">
        <v>470</v>
      </c>
      <c r="AB12" s="3978"/>
      <c r="AC12" s="3978" t="s">
        <v>469</v>
      </c>
      <c r="AD12" s="3978"/>
      <c r="AE12" s="1743"/>
      <c r="AF12" s="3978" t="s">
        <v>470</v>
      </c>
      <c r="AG12" s="3978"/>
      <c r="AH12" s="3978" t="s">
        <v>469</v>
      </c>
      <c r="AI12" s="3978"/>
      <c r="AJ12" s="1743"/>
      <c r="AK12" s="3978" t="s">
        <v>470</v>
      </c>
      <c r="AL12" s="3978"/>
      <c r="AM12" s="1743"/>
      <c r="AN12" s="3978" t="s">
        <v>470</v>
      </c>
      <c r="AO12" s="3978"/>
    </row>
    <row r="13" spans="1:41" x14ac:dyDescent="0.45">
      <c r="C13" s="1762">
        <v>1990</v>
      </c>
      <c r="D13" s="671">
        <v>3029336</v>
      </c>
      <c r="E13" s="1762"/>
      <c r="F13" s="670">
        <v>16</v>
      </c>
      <c r="G13" s="670"/>
      <c r="H13" s="1763">
        <f>+F13/D13*100000</f>
        <v>0.52816854914740397</v>
      </c>
      <c r="I13" s="1764"/>
      <c r="J13" s="1764">
        <v>1</v>
      </c>
      <c r="K13" s="1763">
        <f>+J13/D13*100000</f>
        <v>3.3010534321712748E-2</v>
      </c>
      <c r="L13" s="670"/>
      <c r="M13" s="670">
        <v>1241</v>
      </c>
      <c r="N13" s="670"/>
      <c r="O13" s="670">
        <f>+M13/D13*100000</f>
        <v>40.966073093245519</v>
      </c>
      <c r="P13" s="670"/>
      <c r="Q13" s="670"/>
      <c r="R13" s="670">
        <v>746</v>
      </c>
      <c r="S13" s="670"/>
      <c r="T13" s="670">
        <f>+R13/D13*100000</f>
        <v>24.62585860399771</v>
      </c>
      <c r="U13" s="670"/>
      <c r="V13" s="670"/>
      <c r="W13" s="671">
        <v>0</v>
      </c>
      <c r="X13" s="670"/>
      <c r="Y13" s="1763">
        <f>+W13/D13*100000</f>
        <v>0</v>
      </c>
      <c r="Z13" s="670"/>
      <c r="AA13" s="670">
        <v>90</v>
      </c>
      <c r="AB13" s="670"/>
      <c r="AC13" s="1765">
        <f>+AA13/D13*100000</f>
        <v>2.9709480889541471</v>
      </c>
      <c r="AD13" s="1763"/>
      <c r="AE13" s="670"/>
      <c r="AF13" s="670">
        <v>0</v>
      </c>
      <c r="AG13" s="670"/>
      <c r="AH13" s="1766">
        <f>+AF13/D13*100000</f>
        <v>0</v>
      </c>
      <c r="AI13" s="1766"/>
      <c r="AJ13" s="670"/>
      <c r="AK13" s="670">
        <v>236</v>
      </c>
      <c r="AL13" s="670"/>
      <c r="AM13" s="670"/>
      <c r="AN13" s="670">
        <v>227</v>
      </c>
    </row>
    <row r="14" spans="1:41" x14ac:dyDescent="0.45">
      <c r="C14" s="1762">
        <v>1991</v>
      </c>
      <c r="D14" s="671">
        <v>3101536</v>
      </c>
      <c r="E14" s="1762"/>
      <c r="F14" s="670">
        <v>60</v>
      </c>
      <c r="G14" s="670"/>
      <c r="H14" s="1763">
        <f t="shared" ref="H14:H41" si="0">+F14/D14*100000</f>
        <v>1.9345253448613846</v>
      </c>
      <c r="I14" s="1764"/>
      <c r="J14" s="1764">
        <v>1</v>
      </c>
      <c r="K14" s="1763">
        <f t="shared" ref="K14:K41" si="1">+J14/D14*100000</f>
        <v>3.2242089081023079E-2</v>
      </c>
      <c r="L14" s="670"/>
      <c r="M14" s="670">
        <v>49527</v>
      </c>
      <c r="N14" s="670"/>
      <c r="O14" s="670">
        <f t="shared" ref="O14:O45" si="2">+M14/D14*100000</f>
        <v>1596.8539459158303</v>
      </c>
      <c r="P14" s="670"/>
      <c r="Q14" s="670"/>
      <c r="R14" s="670">
        <v>1272</v>
      </c>
      <c r="S14" s="670"/>
      <c r="T14" s="670">
        <f t="shared" ref="T14:T45" si="3">+R14/D14*100000</f>
        <v>41.011937311061352</v>
      </c>
      <c r="U14" s="670"/>
      <c r="V14" s="670"/>
      <c r="W14" s="671">
        <v>0</v>
      </c>
      <c r="X14" s="670"/>
      <c r="Y14" s="1763">
        <f t="shared" ref="Y14:Y41" si="4">+W14/D14*100000</f>
        <v>0</v>
      </c>
      <c r="Z14" s="670"/>
      <c r="AA14" s="670">
        <v>1670</v>
      </c>
      <c r="AB14" s="670"/>
      <c r="AC14" s="1765">
        <f t="shared" ref="AC14:AC39" si="5">+AA14/D14*100000</f>
        <v>53.844288765308548</v>
      </c>
      <c r="AD14" s="1763"/>
      <c r="AE14" s="670"/>
      <c r="AF14" s="670">
        <v>0</v>
      </c>
      <c r="AG14" s="670"/>
      <c r="AH14" s="1766">
        <f t="shared" ref="AH14:AH45" si="6">+AF14/D14*100000</f>
        <v>0</v>
      </c>
      <c r="AI14" s="1766"/>
      <c r="AJ14" s="670"/>
      <c r="AK14" s="670">
        <v>4451</v>
      </c>
      <c r="AL14" s="670"/>
      <c r="AM14" s="670"/>
      <c r="AN14" s="670">
        <v>7771</v>
      </c>
    </row>
    <row r="15" spans="1:41" x14ac:dyDescent="0.45">
      <c r="C15" s="1762">
        <v>1992</v>
      </c>
      <c r="D15" s="671">
        <v>3170537</v>
      </c>
      <c r="E15" s="1762"/>
      <c r="F15" s="670">
        <v>19</v>
      </c>
      <c r="G15" s="670"/>
      <c r="H15" s="1763">
        <f t="shared" si="0"/>
        <v>0.59926756886924837</v>
      </c>
      <c r="I15" s="1764"/>
      <c r="J15" s="1764">
        <v>0</v>
      </c>
      <c r="K15" s="1763">
        <f t="shared" si="1"/>
        <v>0</v>
      </c>
      <c r="L15" s="670"/>
      <c r="M15" s="670">
        <v>7049</v>
      </c>
      <c r="N15" s="670"/>
      <c r="O15" s="670">
        <f t="shared" si="2"/>
        <v>222.32826805049112</v>
      </c>
      <c r="P15" s="670"/>
      <c r="Q15" s="670"/>
      <c r="R15" s="670">
        <v>1883</v>
      </c>
      <c r="S15" s="670"/>
      <c r="T15" s="670">
        <f t="shared" si="3"/>
        <v>59.390570114778669</v>
      </c>
      <c r="U15" s="670"/>
      <c r="V15" s="670"/>
      <c r="W15" s="671">
        <v>0</v>
      </c>
      <c r="X15" s="670"/>
      <c r="Y15" s="1763">
        <f t="shared" si="4"/>
        <v>0</v>
      </c>
      <c r="Z15" s="670"/>
      <c r="AA15" s="670">
        <v>0</v>
      </c>
      <c r="AB15" s="670"/>
      <c r="AC15" s="1765">
        <f t="shared" si="5"/>
        <v>0</v>
      </c>
      <c r="AD15" s="1763"/>
      <c r="AE15" s="670"/>
      <c r="AF15" s="670">
        <v>0</v>
      </c>
      <c r="AG15" s="670"/>
      <c r="AH15" s="1766">
        <f t="shared" si="6"/>
        <v>0</v>
      </c>
      <c r="AI15" s="1766"/>
      <c r="AJ15" s="670"/>
      <c r="AK15" s="670">
        <v>50</v>
      </c>
      <c r="AL15" s="670"/>
      <c r="AM15" s="670"/>
      <c r="AN15" s="670">
        <v>118</v>
      </c>
    </row>
    <row r="16" spans="1:41" x14ac:dyDescent="0.45">
      <c r="C16" s="1762">
        <v>1993</v>
      </c>
      <c r="D16" s="671">
        <v>3239868</v>
      </c>
      <c r="E16" s="1762"/>
      <c r="F16" s="670">
        <v>15</v>
      </c>
      <c r="G16" s="670"/>
      <c r="H16" s="1763">
        <f t="shared" si="0"/>
        <v>0.46298182518547049</v>
      </c>
      <c r="I16" s="1764"/>
      <c r="J16" s="1764">
        <v>0</v>
      </c>
      <c r="K16" s="1763">
        <f t="shared" si="1"/>
        <v>0</v>
      </c>
      <c r="L16" s="670"/>
      <c r="M16" s="670">
        <v>860</v>
      </c>
      <c r="N16" s="670"/>
      <c r="O16" s="670">
        <f t="shared" si="2"/>
        <v>26.544291310633643</v>
      </c>
      <c r="P16" s="670"/>
      <c r="Q16" s="670"/>
      <c r="R16" s="670">
        <v>352</v>
      </c>
      <c r="S16" s="670"/>
      <c r="T16" s="670">
        <f t="shared" si="3"/>
        <v>10.864640164352375</v>
      </c>
      <c r="U16" s="670"/>
      <c r="V16" s="670"/>
      <c r="W16" s="671">
        <v>0</v>
      </c>
      <c r="X16" s="670"/>
      <c r="Y16" s="1763">
        <f t="shared" si="4"/>
        <v>0</v>
      </c>
      <c r="Z16" s="670"/>
      <c r="AA16" s="670">
        <v>0</v>
      </c>
      <c r="AB16" s="670"/>
      <c r="AC16" s="1765">
        <f t="shared" si="5"/>
        <v>0</v>
      </c>
      <c r="AD16" s="1763"/>
      <c r="AE16" s="670"/>
      <c r="AF16" s="670">
        <v>2000</v>
      </c>
      <c r="AG16" s="670"/>
      <c r="AH16" s="1766">
        <f t="shared" si="6"/>
        <v>61.730910024729397</v>
      </c>
      <c r="AI16" s="1766"/>
      <c r="AJ16" s="670"/>
      <c r="AK16" s="670">
        <v>76</v>
      </c>
      <c r="AL16" s="670"/>
      <c r="AM16" s="670"/>
      <c r="AN16" s="670">
        <v>668</v>
      </c>
    </row>
    <row r="17" spans="3:40" x14ac:dyDescent="0.45">
      <c r="C17" s="1762">
        <v>1994</v>
      </c>
      <c r="D17" s="671">
        <v>3334223</v>
      </c>
      <c r="E17" s="1762"/>
      <c r="F17" s="670">
        <v>28</v>
      </c>
      <c r="G17" s="670"/>
      <c r="H17" s="1763">
        <f t="shared" si="0"/>
        <v>0.83977586382194591</v>
      </c>
      <c r="I17" s="1764"/>
      <c r="J17" s="1764">
        <v>4</v>
      </c>
      <c r="K17" s="1763">
        <f t="shared" si="1"/>
        <v>0.11996798054599228</v>
      </c>
      <c r="L17" s="670"/>
      <c r="M17" s="670">
        <v>13114</v>
      </c>
      <c r="N17" s="670"/>
      <c r="O17" s="670">
        <f t="shared" si="2"/>
        <v>393.3150242200357</v>
      </c>
      <c r="P17" s="670"/>
      <c r="Q17" s="670"/>
      <c r="R17" s="670">
        <v>190</v>
      </c>
      <c r="S17" s="670"/>
      <c r="T17" s="670">
        <f t="shared" si="3"/>
        <v>5.6984790759346327</v>
      </c>
      <c r="U17" s="670"/>
      <c r="V17" s="670"/>
      <c r="W17" s="671">
        <v>0</v>
      </c>
      <c r="X17" s="670"/>
      <c r="Y17" s="1763">
        <f t="shared" si="4"/>
        <v>0</v>
      </c>
      <c r="Z17" s="670"/>
      <c r="AA17" s="670">
        <v>0</v>
      </c>
      <c r="AB17" s="670"/>
      <c r="AC17" s="1765">
        <f t="shared" si="5"/>
        <v>0</v>
      </c>
      <c r="AD17" s="1763"/>
      <c r="AE17" s="670"/>
      <c r="AF17" s="670">
        <v>3251</v>
      </c>
      <c r="AG17" s="670"/>
      <c r="AH17" s="1766">
        <f t="shared" si="6"/>
        <v>97.503976188755217</v>
      </c>
      <c r="AI17" s="1766"/>
      <c r="AJ17" s="670"/>
      <c r="AK17" s="670">
        <v>302</v>
      </c>
      <c r="AL17" s="670"/>
      <c r="AM17" s="670"/>
      <c r="AN17" s="670">
        <v>114</v>
      </c>
    </row>
    <row r="18" spans="3:40" x14ac:dyDescent="0.45">
      <c r="C18" s="1762">
        <v>1995</v>
      </c>
      <c r="D18" s="671">
        <v>3428278</v>
      </c>
      <c r="E18" s="1762"/>
      <c r="F18" s="670">
        <v>13</v>
      </c>
      <c r="G18" s="670"/>
      <c r="H18" s="1763">
        <f t="shared" si="0"/>
        <v>0.37919911979133547</v>
      </c>
      <c r="I18" s="1764"/>
      <c r="J18" s="1764">
        <v>0</v>
      </c>
      <c r="K18" s="1763">
        <f t="shared" si="1"/>
        <v>0</v>
      </c>
      <c r="L18" s="670"/>
      <c r="M18" s="670">
        <v>7497</v>
      </c>
      <c r="N18" s="670"/>
      <c r="O18" s="670">
        <f t="shared" si="2"/>
        <v>218.68121546735705</v>
      </c>
      <c r="P18" s="670"/>
      <c r="Q18" s="670"/>
      <c r="R18" s="670">
        <v>4018</v>
      </c>
      <c r="S18" s="670"/>
      <c r="T18" s="670">
        <f t="shared" si="3"/>
        <v>117.20169717858353</v>
      </c>
      <c r="U18" s="670"/>
      <c r="V18" s="670"/>
      <c r="W18" s="671">
        <v>0</v>
      </c>
      <c r="X18" s="670"/>
      <c r="Y18" s="1763">
        <f t="shared" si="4"/>
        <v>0</v>
      </c>
      <c r="Z18" s="670"/>
      <c r="AA18" s="670">
        <v>0</v>
      </c>
      <c r="AB18" s="670"/>
      <c r="AC18" s="1765">
        <f t="shared" si="5"/>
        <v>0</v>
      </c>
      <c r="AD18" s="1763"/>
      <c r="AE18" s="670"/>
      <c r="AF18" s="670">
        <v>116</v>
      </c>
      <c r="AG18" s="670"/>
      <c r="AH18" s="1766">
        <f t="shared" si="6"/>
        <v>3.3836229150611477</v>
      </c>
      <c r="AI18" s="1766"/>
      <c r="AJ18" s="670"/>
      <c r="AK18" s="670">
        <v>130</v>
      </c>
      <c r="AL18" s="670"/>
      <c r="AM18" s="670"/>
      <c r="AN18" s="670">
        <v>878</v>
      </c>
    </row>
    <row r="19" spans="3:40" x14ac:dyDescent="0.45">
      <c r="C19" s="1762">
        <v>1996</v>
      </c>
      <c r="D19" s="671">
        <v>3520866</v>
      </c>
      <c r="E19" s="1762"/>
      <c r="F19" s="670">
        <v>57</v>
      </c>
      <c r="G19" s="670"/>
      <c r="H19" s="1763">
        <f t="shared" si="0"/>
        <v>1.6189198907314282</v>
      </c>
      <c r="I19" s="1764"/>
      <c r="J19" s="1764">
        <v>0</v>
      </c>
      <c r="K19" s="1763">
        <f t="shared" si="1"/>
        <v>0</v>
      </c>
      <c r="L19" s="670"/>
      <c r="M19" s="670">
        <v>12346</v>
      </c>
      <c r="N19" s="670"/>
      <c r="O19" s="670">
        <f t="shared" si="2"/>
        <v>350.65236791175806</v>
      </c>
      <c r="P19" s="670"/>
      <c r="Q19" s="670"/>
      <c r="R19" s="670">
        <v>6551</v>
      </c>
      <c r="S19" s="670"/>
      <c r="T19" s="670">
        <f t="shared" si="3"/>
        <v>186.06217902072956</v>
      </c>
      <c r="U19" s="670"/>
      <c r="V19" s="670"/>
      <c r="W19" s="671">
        <v>0</v>
      </c>
      <c r="X19" s="670"/>
      <c r="Y19" s="1763">
        <f t="shared" si="4"/>
        <v>0</v>
      </c>
      <c r="Z19" s="670"/>
      <c r="AA19" s="670">
        <v>139</v>
      </c>
      <c r="AB19" s="670"/>
      <c r="AC19" s="1765">
        <f t="shared" si="5"/>
        <v>3.9478923651169908</v>
      </c>
      <c r="AD19" s="1763"/>
      <c r="AE19" s="670"/>
      <c r="AF19" s="670">
        <v>722</v>
      </c>
      <c r="AG19" s="670"/>
      <c r="AH19" s="1766">
        <f t="shared" si="6"/>
        <v>20.50631861593142</v>
      </c>
      <c r="AI19" s="1766"/>
      <c r="AJ19" s="670"/>
      <c r="AK19" s="670">
        <v>683</v>
      </c>
      <c r="AL19" s="670"/>
      <c r="AM19" s="670"/>
      <c r="AN19" s="670">
        <v>1057</v>
      </c>
    </row>
    <row r="20" spans="3:40" x14ac:dyDescent="0.45">
      <c r="C20" s="1762">
        <v>1997</v>
      </c>
      <c r="D20" s="671">
        <v>3611224</v>
      </c>
      <c r="E20" s="1762"/>
      <c r="F20" s="670">
        <v>20</v>
      </c>
      <c r="G20" s="670"/>
      <c r="H20" s="1763">
        <f t="shared" si="0"/>
        <v>0.55382884030456159</v>
      </c>
      <c r="I20" s="1764"/>
      <c r="J20" s="1764">
        <v>2</v>
      </c>
      <c r="K20" s="1763">
        <f t="shared" si="1"/>
        <v>5.5382884030456159E-2</v>
      </c>
      <c r="L20" s="670"/>
      <c r="M20" s="670">
        <v>1714</v>
      </c>
      <c r="N20" s="670"/>
      <c r="O20" s="670">
        <f t="shared" si="2"/>
        <v>47.463131614100924</v>
      </c>
      <c r="P20" s="670"/>
      <c r="Q20" s="670"/>
      <c r="R20" s="670">
        <v>1235</v>
      </c>
      <c r="S20" s="670"/>
      <c r="T20" s="670">
        <f t="shared" si="3"/>
        <v>34.198930888806679</v>
      </c>
      <c r="U20" s="670"/>
      <c r="V20" s="670"/>
      <c r="W20" s="671">
        <v>0</v>
      </c>
      <c r="X20" s="670"/>
      <c r="Y20" s="1763">
        <f t="shared" si="4"/>
        <v>0</v>
      </c>
      <c r="Z20" s="670"/>
      <c r="AA20" s="670">
        <v>14</v>
      </c>
      <c r="AB20" s="670"/>
      <c r="AC20" s="1765">
        <f t="shared" si="5"/>
        <v>0.38768018821319311</v>
      </c>
      <c r="AD20" s="1763"/>
      <c r="AE20" s="670"/>
      <c r="AF20" s="670">
        <v>105</v>
      </c>
      <c r="AG20" s="670"/>
      <c r="AH20" s="1766">
        <f t="shared" si="6"/>
        <v>2.9076014115989484</v>
      </c>
      <c r="AI20" s="1766"/>
      <c r="AJ20" s="670"/>
      <c r="AK20" s="670">
        <v>81</v>
      </c>
      <c r="AL20" s="670"/>
      <c r="AM20" s="670"/>
      <c r="AN20" s="670">
        <v>1059</v>
      </c>
    </row>
    <row r="21" spans="3:40" x14ac:dyDescent="0.45">
      <c r="C21" s="1762">
        <v>1998</v>
      </c>
      <c r="D21" s="671">
        <v>3699939</v>
      </c>
      <c r="E21" s="1762"/>
      <c r="F21" s="670">
        <v>14</v>
      </c>
      <c r="G21" s="670"/>
      <c r="H21" s="1763">
        <f t="shared" si="0"/>
        <v>0.37838461661124684</v>
      </c>
      <c r="I21" s="1764"/>
      <c r="J21" s="1764">
        <v>2</v>
      </c>
      <c r="K21" s="1763">
        <f t="shared" si="1"/>
        <v>5.405494523017812E-2</v>
      </c>
      <c r="L21" s="670"/>
      <c r="M21" s="670">
        <v>7467</v>
      </c>
      <c r="N21" s="670"/>
      <c r="O21" s="670">
        <f t="shared" si="2"/>
        <v>201.81413801687</v>
      </c>
      <c r="P21" s="670"/>
      <c r="Q21" s="670"/>
      <c r="R21" s="670">
        <v>8006</v>
      </c>
      <c r="S21" s="670"/>
      <c r="T21" s="670">
        <f t="shared" si="3"/>
        <v>216.38194575640301</v>
      </c>
      <c r="U21" s="670"/>
      <c r="V21" s="670"/>
      <c r="W21" s="671">
        <v>2</v>
      </c>
      <c r="X21" s="670"/>
      <c r="Y21" s="1763">
        <f t="shared" si="4"/>
        <v>5.405494523017812E-2</v>
      </c>
      <c r="Z21" s="670"/>
      <c r="AA21" s="670">
        <v>243</v>
      </c>
      <c r="AB21" s="670"/>
      <c r="AC21" s="1765">
        <f t="shared" si="5"/>
        <v>6.567675845466642</v>
      </c>
      <c r="AD21" s="1763"/>
      <c r="AE21" s="670"/>
      <c r="AF21" s="670">
        <v>911</v>
      </c>
      <c r="AG21" s="670"/>
      <c r="AH21" s="1766">
        <f t="shared" si="6"/>
        <v>24.622027552346132</v>
      </c>
      <c r="AI21" s="1766"/>
      <c r="AJ21" s="670"/>
      <c r="AK21" s="670">
        <v>122</v>
      </c>
      <c r="AL21" s="670"/>
      <c r="AM21" s="670"/>
      <c r="AN21" s="670">
        <v>1815</v>
      </c>
    </row>
    <row r="22" spans="3:40" x14ac:dyDescent="0.45">
      <c r="C22" s="1762">
        <v>1999</v>
      </c>
      <c r="D22" s="671">
        <v>3786841</v>
      </c>
      <c r="E22" s="1762"/>
      <c r="F22" s="670">
        <v>12</v>
      </c>
      <c r="G22" s="670"/>
      <c r="H22" s="1763">
        <f t="shared" si="0"/>
        <v>0.31688681938322733</v>
      </c>
      <c r="I22" s="1764"/>
      <c r="J22" s="1764">
        <v>0</v>
      </c>
      <c r="K22" s="1763">
        <f t="shared" si="1"/>
        <v>0</v>
      </c>
      <c r="L22" s="670"/>
      <c r="M22" s="670">
        <v>14786</v>
      </c>
      <c r="N22" s="670"/>
      <c r="O22" s="670">
        <f t="shared" si="2"/>
        <v>390.45737595003328</v>
      </c>
      <c r="P22" s="670"/>
      <c r="Q22" s="670"/>
      <c r="R22" s="670">
        <v>12829</v>
      </c>
      <c r="S22" s="670"/>
      <c r="T22" s="670">
        <f t="shared" si="3"/>
        <v>338.77841715561863</v>
      </c>
      <c r="U22" s="670"/>
      <c r="V22" s="670"/>
      <c r="W22" s="671">
        <v>0</v>
      </c>
      <c r="X22" s="670"/>
      <c r="Y22" s="1763">
        <f t="shared" si="4"/>
        <v>0</v>
      </c>
      <c r="Z22" s="670"/>
      <c r="AA22" s="670">
        <v>18</v>
      </c>
      <c r="AB22" s="670"/>
      <c r="AC22" s="1765">
        <f t="shared" si="5"/>
        <v>0.47533022907484096</v>
      </c>
      <c r="AD22" s="1763"/>
      <c r="AE22" s="670"/>
      <c r="AF22" s="670">
        <v>3410</v>
      </c>
      <c r="AG22" s="670"/>
      <c r="AH22" s="1766">
        <f t="shared" si="6"/>
        <v>90.048671174733769</v>
      </c>
      <c r="AI22" s="1766"/>
      <c r="AJ22" s="670"/>
      <c r="AK22" s="670">
        <v>173</v>
      </c>
      <c r="AL22" s="670"/>
      <c r="AM22" s="670"/>
      <c r="AN22" s="670">
        <v>5085</v>
      </c>
    </row>
    <row r="23" spans="3:40" x14ac:dyDescent="0.45">
      <c r="C23" s="1762">
        <v>2000</v>
      </c>
      <c r="D23" s="671">
        <v>3872349</v>
      </c>
      <c r="E23" s="1762"/>
      <c r="F23" s="670">
        <v>8</v>
      </c>
      <c r="G23" s="670"/>
      <c r="H23" s="1763">
        <f t="shared" si="0"/>
        <v>0.20659294913759063</v>
      </c>
      <c r="I23" s="1764"/>
      <c r="J23" s="1764">
        <v>8</v>
      </c>
      <c r="K23" s="1763">
        <f t="shared" si="1"/>
        <v>0.20659294913759063</v>
      </c>
      <c r="L23" s="670"/>
      <c r="M23" s="670">
        <v>3766</v>
      </c>
      <c r="N23" s="670"/>
      <c r="O23" s="670">
        <f t="shared" si="2"/>
        <v>97.253630806520803</v>
      </c>
      <c r="P23" s="670"/>
      <c r="Q23" s="670"/>
      <c r="R23" s="670">
        <v>2440</v>
      </c>
      <c r="S23" s="670"/>
      <c r="T23" s="670">
        <f t="shared" si="3"/>
        <v>63.010849486965142</v>
      </c>
      <c r="U23" s="670"/>
      <c r="V23" s="670"/>
      <c r="W23" s="671">
        <v>0</v>
      </c>
      <c r="X23" s="670"/>
      <c r="Y23" s="1763">
        <f t="shared" si="4"/>
        <v>0</v>
      </c>
      <c r="Z23" s="670"/>
      <c r="AA23" s="670">
        <v>14</v>
      </c>
      <c r="AB23" s="670"/>
      <c r="AC23" s="1765">
        <f t="shared" si="5"/>
        <v>0.3615376609907836</v>
      </c>
      <c r="AD23" s="1763"/>
      <c r="AE23" s="670"/>
      <c r="AF23" s="670">
        <v>0</v>
      </c>
      <c r="AG23" s="670"/>
      <c r="AH23" s="1766">
        <f t="shared" si="6"/>
        <v>0</v>
      </c>
      <c r="AI23" s="1766"/>
      <c r="AJ23" s="670"/>
      <c r="AK23" s="670">
        <v>5</v>
      </c>
      <c r="AL23" s="670"/>
      <c r="AM23" s="670"/>
      <c r="AN23" s="670">
        <v>1577</v>
      </c>
    </row>
    <row r="24" spans="3:40" x14ac:dyDescent="0.45">
      <c r="C24" s="1762">
        <v>2001</v>
      </c>
      <c r="D24" s="671">
        <v>3953393</v>
      </c>
      <c r="E24" s="1762"/>
      <c r="F24" s="670">
        <v>2</v>
      </c>
      <c r="G24" s="670"/>
      <c r="H24" s="1763">
        <f t="shared" si="0"/>
        <v>5.0589455690339923E-2</v>
      </c>
      <c r="I24" s="1764"/>
      <c r="J24" s="1764">
        <v>0</v>
      </c>
      <c r="K24" s="1763">
        <f t="shared" si="1"/>
        <v>0</v>
      </c>
      <c r="L24" s="670"/>
      <c r="M24" s="670">
        <v>3838</v>
      </c>
      <c r="N24" s="670"/>
      <c r="O24" s="670">
        <f t="shared" si="2"/>
        <v>97.081165469762311</v>
      </c>
      <c r="P24" s="670"/>
      <c r="Q24" s="670"/>
      <c r="R24" s="670">
        <v>2285</v>
      </c>
      <c r="S24" s="670"/>
      <c r="T24" s="670">
        <f t="shared" si="3"/>
        <v>57.79845312621336</v>
      </c>
      <c r="U24" s="670"/>
      <c r="V24" s="670"/>
      <c r="W24" s="671">
        <v>1</v>
      </c>
      <c r="X24" s="670"/>
      <c r="Y24" s="1763">
        <f t="shared" si="4"/>
        <v>2.5294727845169961E-2</v>
      </c>
      <c r="Z24" s="670"/>
      <c r="AA24" s="670">
        <v>0</v>
      </c>
      <c r="AB24" s="670"/>
      <c r="AC24" s="1765">
        <f t="shared" si="5"/>
        <v>0</v>
      </c>
      <c r="AD24" s="1763"/>
      <c r="AE24" s="670"/>
      <c r="AF24" s="670">
        <v>432</v>
      </c>
      <c r="AG24" s="670"/>
      <c r="AH24" s="1766">
        <f t="shared" si="6"/>
        <v>10.927322429113422</v>
      </c>
      <c r="AI24" s="1766"/>
      <c r="AJ24" s="670"/>
      <c r="AK24" s="670">
        <v>21</v>
      </c>
      <c r="AL24" s="670"/>
      <c r="AM24" s="670"/>
      <c r="AN24" s="670">
        <v>1555</v>
      </c>
    </row>
    <row r="25" spans="3:40" x14ac:dyDescent="0.45">
      <c r="C25" s="1762">
        <v>2002</v>
      </c>
      <c r="D25" s="671">
        <v>4022431</v>
      </c>
      <c r="E25" s="1762"/>
      <c r="F25" s="670">
        <v>18</v>
      </c>
      <c r="G25" s="670"/>
      <c r="H25" s="1763">
        <f t="shared" si="0"/>
        <v>0.44749058467379549</v>
      </c>
      <c r="I25" s="1764"/>
      <c r="J25" s="1764">
        <v>7</v>
      </c>
      <c r="K25" s="1763">
        <f t="shared" si="1"/>
        <v>0.1740241162620316</v>
      </c>
      <c r="L25" s="670"/>
      <c r="M25" s="670">
        <v>14835</v>
      </c>
      <c r="N25" s="670"/>
      <c r="O25" s="670">
        <f t="shared" si="2"/>
        <v>368.80682353531978</v>
      </c>
      <c r="P25" s="670"/>
      <c r="Q25" s="670"/>
      <c r="R25" s="670">
        <v>12638</v>
      </c>
      <c r="S25" s="670"/>
      <c r="T25" s="670">
        <f t="shared" si="3"/>
        <v>314.1881116170793</v>
      </c>
      <c r="U25" s="670"/>
      <c r="V25" s="670"/>
      <c r="W25" s="671">
        <v>0</v>
      </c>
      <c r="X25" s="670"/>
      <c r="Y25" s="1763">
        <f t="shared" si="4"/>
        <v>0</v>
      </c>
      <c r="Z25" s="670"/>
      <c r="AA25" s="670">
        <v>1</v>
      </c>
      <c r="AB25" s="670"/>
      <c r="AC25" s="1765">
        <f t="shared" si="5"/>
        <v>2.4860588037433084E-2</v>
      </c>
      <c r="AD25" s="1763"/>
      <c r="AE25" s="670"/>
      <c r="AF25" s="670">
        <v>0</v>
      </c>
      <c r="AG25" s="670"/>
      <c r="AH25" s="1766">
        <f t="shared" si="6"/>
        <v>0</v>
      </c>
      <c r="AI25" s="1766"/>
      <c r="AJ25" s="670"/>
      <c r="AK25" s="670">
        <v>98</v>
      </c>
      <c r="AL25" s="670"/>
      <c r="AM25" s="670"/>
      <c r="AN25" s="670">
        <v>1527</v>
      </c>
    </row>
    <row r="26" spans="3:40" x14ac:dyDescent="0.45">
      <c r="C26" s="1762">
        <v>2003</v>
      </c>
      <c r="D26" s="671">
        <v>4086405</v>
      </c>
      <c r="E26" s="1762"/>
      <c r="F26" s="670">
        <v>1</v>
      </c>
      <c r="G26" s="670"/>
      <c r="H26" s="1763">
        <f t="shared" si="0"/>
        <v>2.4471387442018107E-2</v>
      </c>
      <c r="I26" s="1764"/>
      <c r="J26" s="1764">
        <v>0</v>
      </c>
      <c r="K26" s="1763">
        <f t="shared" si="1"/>
        <v>0</v>
      </c>
      <c r="L26" s="670"/>
      <c r="M26" s="670">
        <v>2455</v>
      </c>
      <c r="N26" s="670"/>
      <c r="O26" s="670">
        <f t="shared" si="2"/>
        <v>60.077256170154449</v>
      </c>
      <c r="P26" s="670"/>
      <c r="Q26" s="670"/>
      <c r="R26" s="670">
        <v>462</v>
      </c>
      <c r="S26" s="670"/>
      <c r="T26" s="670">
        <f t="shared" si="3"/>
        <v>11.305780998212365</v>
      </c>
      <c r="U26" s="670"/>
      <c r="V26" s="670"/>
      <c r="W26" s="671">
        <v>0</v>
      </c>
      <c r="X26" s="670"/>
      <c r="Y26" s="1763">
        <f t="shared" si="4"/>
        <v>0</v>
      </c>
      <c r="Z26" s="670"/>
      <c r="AA26" s="670">
        <v>0</v>
      </c>
      <c r="AB26" s="670"/>
      <c r="AC26" s="1765">
        <f t="shared" si="5"/>
        <v>0</v>
      </c>
      <c r="AD26" s="1763"/>
      <c r="AE26" s="670"/>
      <c r="AF26" s="670">
        <v>500000</v>
      </c>
      <c r="AG26" s="670"/>
      <c r="AH26" s="1766">
        <f t="shared" si="6"/>
        <v>12235.693721009053</v>
      </c>
      <c r="AI26" s="1766"/>
      <c r="AJ26" s="670"/>
      <c r="AK26" s="670">
        <v>90</v>
      </c>
      <c r="AL26" s="670"/>
      <c r="AM26" s="670"/>
      <c r="AN26" s="670">
        <v>1525</v>
      </c>
    </row>
    <row r="27" spans="3:40" x14ac:dyDescent="0.45">
      <c r="C27" s="1762">
        <v>2004</v>
      </c>
      <c r="D27" s="671">
        <v>4151823</v>
      </c>
      <c r="E27" s="1762"/>
      <c r="F27" s="670">
        <v>9</v>
      </c>
      <c r="G27" s="670"/>
      <c r="H27" s="1763">
        <f t="shared" si="0"/>
        <v>0.21677224679375781</v>
      </c>
      <c r="I27" s="1764"/>
      <c r="J27" s="1764">
        <v>0</v>
      </c>
      <c r="K27" s="1763">
        <f t="shared" si="1"/>
        <v>0</v>
      </c>
      <c r="L27" s="670"/>
      <c r="M27" s="670">
        <v>1763</v>
      </c>
      <c r="N27" s="670"/>
      <c r="O27" s="670">
        <f t="shared" si="2"/>
        <v>42.46327456637723</v>
      </c>
      <c r="P27" s="670"/>
      <c r="Q27" s="670"/>
      <c r="R27" s="670">
        <v>1411</v>
      </c>
      <c r="S27" s="670"/>
      <c r="T27" s="670">
        <f t="shared" si="3"/>
        <v>33.985071136221364</v>
      </c>
      <c r="U27" s="670"/>
      <c r="V27" s="670"/>
      <c r="W27" s="671">
        <v>0</v>
      </c>
      <c r="X27" s="670"/>
      <c r="Y27" s="1763">
        <f t="shared" si="4"/>
        <v>0</v>
      </c>
      <c r="Z27" s="670"/>
      <c r="AA27" s="670">
        <v>0</v>
      </c>
      <c r="AB27" s="670"/>
      <c r="AC27" s="1765">
        <f t="shared" si="5"/>
        <v>0</v>
      </c>
      <c r="AD27" s="1763"/>
      <c r="AE27" s="670"/>
      <c r="AF27" s="670">
        <v>18</v>
      </c>
      <c r="AG27" s="670"/>
      <c r="AH27" s="1766">
        <f t="shared" si="6"/>
        <v>0.43354449358751562</v>
      </c>
      <c r="AI27" s="1766"/>
      <c r="AJ27" s="670"/>
      <c r="AK27" s="670">
        <v>15</v>
      </c>
      <c r="AL27" s="670"/>
      <c r="AM27" s="670"/>
      <c r="AN27" s="670">
        <v>2012</v>
      </c>
    </row>
    <row r="28" spans="3:40" x14ac:dyDescent="0.45">
      <c r="C28" s="1762">
        <v>2005</v>
      </c>
      <c r="D28" s="671">
        <v>4215248</v>
      </c>
      <c r="E28" s="1762"/>
      <c r="F28" s="670">
        <v>9</v>
      </c>
      <c r="G28" s="670"/>
      <c r="H28" s="1763">
        <f t="shared" si="0"/>
        <v>0.21351056924764569</v>
      </c>
      <c r="I28" s="1764"/>
      <c r="J28" s="1764">
        <v>1</v>
      </c>
      <c r="K28" s="1763">
        <f t="shared" si="1"/>
        <v>2.3723396583071741E-2</v>
      </c>
      <c r="L28" s="670"/>
      <c r="M28" s="670">
        <v>20215</v>
      </c>
      <c r="N28" s="670"/>
      <c r="O28" s="670">
        <f t="shared" si="2"/>
        <v>479.56846192679524</v>
      </c>
      <c r="P28" s="670"/>
      <c r="Q28" s="670"/>
      <c r="R28" s="670">
        <v>2866</v>
      </c>
      <c r="S28" s="670"/>
      <c r="T28" s="670">
        <f t="shared" si="3"/>
        <v>67.991254607083619</v>
      </c>
      <c r="U28" s="670"/>
      <c r="V28" s="670"/>
      <c r="W28" s="671">
        <v>50</v>
      </c>
      <c r="X28" s="670"/>
      <c r="Y28" s="1763">
        <f t="shared" si="4"/>
        <v>1.1861698291535872</v>
      </c>
      <c r="Z28" s="670"/>
      <c r="AA28" s="670">
        <v>0</v>
      </c>
      <c r="AB28" s="670"/>
      <c r="AC28" s="1765">
        <f t="shared" si="5"/>
        <v>0</v>
      </c>
      <c r="AD28" s="1763"/>
      <c r="AE28" s="670"/>
      <c r="AF28" s="670">
        <v>60</v>
      </c>
      <c r="AG28" s="670"/>
      <c r="AH28" s="1766">
        <f t="shared" si="6"/>
        <v>1.4234037949843046</v>
      </c>
      <c r="AI28" s="1766"/>
      <c r="AJ28" s="670"/>
      <c r="AK28" s="670">
        <v>35</v>
      </c>
      <c r="AL28" s="670"/>
      <c r="AM28" s="670"/>
      <c r="AN28" s="670">
        <v>3286</v>
      </c>
    </row>
    <row r="29" spans="3:40" x14ac:dyDescent="0.45">
      <c r="C29" s="1762">
        <v>2006</v>
      </c>
      <c r="D29" s="671">
        <v>4278656</v>
      </c>
      <c r="E29" s="1762"/>
      <c r="F29" s="670">
        <v>7</v>
      </c>
      <c r="G29" s="670"/>
      <c r="H29" s="1763">
        <f t="shared" si="0"/>
        <v>0.16360277619888117</v>
      </c>
      <c r="I29" s="1764"/>
      <c r="J29" s="1764">
        <v>0</v>
      </c>
      <c r="K29" s="1763">
        <f t="shared" si="1"/>
        <v>0</v>
      </c>
      <c r="L29" s="670"/>
      <c r="M29" s="670">
        <v>2441</v>
      </c>
      <c r="N29" s="670"/>
      <c r="O29" s="670">
        <f t="shared" si="2"/>
        <v>57.050625243066982</v>
      </c>
      <c r="P29" s="670"/>
      <c r="Q29" s="670"/>
      <c r="R29" s="670">
        <v>155</v>
      </c>
      <c r="S29" s="670"/>
      <c r="T29" s="670">
        <f t="shared" si="3"/>
        <v>3.6226329015466541</v>
      </c>
      <c r="U29" s="670"/>
      <c r="V29" s="670"/>
      <c r="W29" s="671">
        <v>58</v>
      </c>
      <c r="X29" s="670"/>
      <c r="Y29" s="1763">
        <f t="shared" si="4"/>
        <v>1.3555658599335867</v>
      </c>
      <c r="Z29" s="670"/>
      <c r="AA29" s="670">
        <v>0</v>
      </c>
      <c r="AB29" s="670"/>
      <c r="AC29" s="1765">
        <f t="shared" si="5"/>
        <v>0</v>
      </c>
      <c r="AD29" s="1763"/>
      <c r="AE29" s="670"/>
      <c r="AF29" s="670">
        <v>667</v>
      </c>
      <c r="AG29" s="670"/>
      <c r="AH29" s="1766">
        <f t="shared" si="6"/>
        <v>15.589007389236247</v>
      </c>
      <c r="AI29" s="1766"/>
      <c r="AJ29" s="670"/>
      <c r="AK29" s="670">
        <v>2</v>
      </c>
      <c r="AL29" s="670"/>
      <c r="AM29" s="670"/>
      <c r="AN29" s="670">
        <v>1414</v>
      </c>
    </row>
    <row r="30" spans="3:40" x14ac:dyDescent="0.45">
      <c r="C30" s="1762">
        <v>2007</v>
      </c>
      <c r="D30" s="671">
        <v>4340390</v>
      </c>
      <c r="E30" s="1762"/>
      <c r="F30" s="670">
        <v>30</v>
      </c>
      <c r="G30" s="670"/>
      <c r="H30" s="1763">
        <f t="shared" si="0"/>
        <v>0.69118212879487784</v>
      </c>
      <c r="I30" s="1764"/>
      <c r="J30" s="1764">
        <v>2</v>
      </c>
      <c r="K30" s="1763">
        <f t="shared" si="1"/>
        <v>4.6078808586325189E-2</v>
      </c>
      <c r="L30" s="670"/>
      <c r="M30" s="670">
        <v>24385</v>
      </c>
      <c r="N30" s="670"/>
      <c r="O30" s="670">
        <f t="shared" si="2"/>
        <v>561.8158736887699</v>
      </c>
      <c r="P30" s="670"/>
      <c r="Q30" s="670"/>
      <c r="R30" s="670">
        <v>4857</v>
      </c>
      <c r="S30" s="670"/>
      <c r="T30" s="670">
        <f t="shared" si="3"/>
        <v>111.90238665189072</v>
      </c>
      <c r="U30" s="670"/>
      <c r="V30" s="670"/>
      <c r="W30" s="671">
        <v>20</v>
      </c>
      <c r="X30" s="670"/>
      <c r="Y30" s="1763">
        <f t="shared" si="4"/>
        <v>0.46078808586325193</v>
      </c>
      <c r="Z30" s="670"/>
      <c r="AA30" s="670">
        <v>0</v>
      </c>
      <c r="AB30" s="670"/>
      <c r="AC30" s="1765">
        <f t="shared" si="5"/>
        <v>0</v>
      </c>
      <c r="AD30" s="1763"/>
      <c r="AE30" s="670"/>
      <c r="AF30" s="670">
        <v>5129</v>
      </c>
      <c r="AG30" s="670"/>
      <c r="AH30" s="1766">
        <f t="shared" si="6"/>
        <v>118.16910461963094</v>
      </c>
      <c r="AI30" s="1766"/>
      <c r="AJ30" s="670"/>
      <c r="AK30" s="670">
        <v>174</v>
      </c>
      <c r="AL30" s="670"/>
      <c r="AM30" s="670"/>
      <c r="AN30" s="670">
        <v>8910</v>
      </c>
    </row>
    <row r="31" spans="3:40" x14ac:dyDescent="0.45">
      <c r="C31" s="1762">
        <v>2008</v>
      </c>
      <c r="D31" s="671">
        <v>4404090</v>
      </c>
      <c r="E31" s="1762"/>
      <c r="F31" s="670">
        <v>9</v>
      </c>
      <c r="G31" s="670"/>
      <c r="H31" s="1763">
        <f t="shared" si="0"/>
        <v>0.204355496822272</v>
      </c>
      <c r="I31" s="1764"/>
      <c r="J31" s="1764">
        <v>3</v>
      </c>
      <c r="K31" s="1763">
        <f t="shared" si="1"/>
        <v>6.8118498940757347E-2</v>
      </c>
      <c r="L31" s="670"/>
      <c r="M31" s="670">
        <v>4371</v>
      </c>
      <c r="N31" s="670"/>
      <c r="O31" s="670">
        <f t="shared" si="2"/>
        <v>99.248652956683443</v>
      </c>
      <c r="P31" s="670"/>
      <c r="Q31" s="670"/>
      <c r="R31" s="670">
        <v>290</v>
      </c>
      <c r="S31" s="670"/>
      <c r="T31" s="670">
        <f t="shared" si="3"/>
        <v>6.5847882309398766</v>
      </c>
      <c r="U31" s="670"/>
      <c r="V31" s="670"/>
      <c r="W31" s="671">
        <v>30</v>
      </c>
      <c r="X31" s="670"/>
      <c r="Y31" s="1763">
        <f t="shared" si="4"/>
        <v>0.68118498940757333</v>
      </c>
      <c r="Z31" s="670"/>
      <c r="AA31" s="670">
        <v>0</v>
      </c>
      <c r="AB31" s="670"/>
      <c r="AC31" s="1765">
        <f t="shared" si="5"/>
        <v>0</v>
      </c>
      <c r="AD31" s="1763"/>
      <c r="AE31" s="670"/>
      <c r="AF31" s="670">
        <v>15739</v>
      </c>
      <c r="AG31" s="670"/>
      <c r="AH31" s="1766">
        <f t="shared" si="6"/>
        <v>357.37235160952662</v>
      </c>
      <c r="AI31" s="1766"/>
      <c r="AJ31" s="670"/>
      <c r="AK31" s="670">
        <v>274</v>
      </c>
      <c r="AL31" s="670"/>
      <c r="AM31" s="670"/>
      <c r="AN31" s="670">
        <v>2973</v>
      </c>
    </row>
    <row r="32" spans="3:40" x14ac:dyDescent="0.45">
      <c r="C32" s="1762">
        <v>2009</v>
      </c>
      <c r="D32" s="671">
        <v>4469337</v>
      </c>
      <c r="E32" s="1762"/>
      <c r="F32" s="670">
        <v>28</v>
      </c>
      <c r="G32" s="670"/>
      <c r="H32" s="1763">
        <f t="shared" si="0"/>
        <v>0.62649113280112911</v>
      </c>
      <c r="I32" s="1764"/>
      <c r="J32" s="1764">
        <v>7</v>
      </c>
      <c r="K32" s="1763">
        <f t="shared" si="1"/>
        <v>0.15662278320028228</v>
      </c>
      <c r="L32" s="670"/>
      <c r="M32" s="670">
        <v>14653</v>
      </c>
      <c r="N32" s="670"/>
      <c r="O32" s="670">
        <f t="shared" si="2"/>
        <v>327.85623460481946</v>
      </c>
      <c r="P32" s="670"/>
      <c r="Q32" s="670"/>
      <c r="R32" s="670">
        <v>1048</v>
      </c>
      <c r="S32" s="670"/>
      <c r="T32" s="670">
        <f t="shared" si="3"/>
        <v>23.448668113413689</v>
      </c>
      <c r="U32" s="670"/>
      <c r="V32" s="670"/>
      <c r="W32" s="671">
        <v>10</v>
      </c>
      <c r="X32" s="670"/>
      <c r="Y32" s="1763">
        <f t="shared" si="4"/>
        <v>0.22374683314326041</v>
      </c>
      <c r="Z32" s="670"/>
      <c r="AA32" s="670">
        <v>0</v>
      </c>
      <c r="AB32" s="670"/>
      <c r="AC32" s="1765">
        <f t="shared" si="5"/>
        <v>0</v>
      </c>
      <c r="AD32" s="1763"/>
      <c r="AE32" s="670"/>
      <c r="AF32" s="670">
        <v>0</v>
      </c>
      <c r="AG32" s="670"/>
      <c r="AH32" s="1766">
        <f t="shared" si="6"/>
        <v>0</v>
      </c>
      <c r="AI32" s="1766"/>
      <c r="AJ32" s="670"/>
      <c r="AK32" s="670">
        <v>853</v>
      </c>
      <c r="AL32" s="670"/>
      <c r="AM32" s="670"/>
      <c r="AN32" s="670">
        <v>2654</v>
      </c>
    </row>
    <row r="33" spans="3:41" x14ac:dyDescent="0.45">
      <c r="C33" s="1762">
        <v>2010</v>
      </c>
      <c r="D33" s="671">
        <v>4533894</v>
      </c>
      <c r="E33" s="1762"/>
      <c r="F33" s="670">
        <v>41</v>
      </c>
      <c r="G33" s="670"/>
      <c r="H33" s="1763">
        <f t="shared" si="0"/>
        <v>0.90429992408291859</v>
      </c>
      <c r="I33" s="1764"/>
      <c r="J33" s="1764">
        <v>2</v>
      </c>
      <c r="K33" s="1763">
        <f t="shared" si="1"/>
        <v>4.4112191418678955E-2</v>
      </c>
      <c r="L33" s="670"/>
      <c r="M33" s="670">
        <v>28797</v>
      </c>
      <c r="N33" s="670"/>
      <c r="O33" s="670">
        <f t="shared" si="2"/>
        <v>635.14938814184893</v>
      </c>
      <c r="P33" s="670"/>
      <c r="Q33" s="670"/>
      <c r="R33" s="670">
        <v>5104</v>
      </c>
      <c r="S33" s="670"/>
      <c r="T33" s="670">
        <f t="shared" si="3"/>
        <v>112.57431250046869</v>
      </c>
      <c r="U33" s="670"/>
      <c r="V33" s="670"/>
      <c r="W33" s="671">
        <v>73</v>
      </c>
      <c r="X33" s="670"/>
      <c r="Y33" s="1763">
        <f t="shared" si="4"/>
        <v>1.610094986781782</v>
      </c>
      <c r="Z33" s="670"/>
      <c r="AA33" s="670">
        <v>125</v>
      </c>
      <c r="AB33" s="670"/>
      <c r="AC33" s="1765">
        <f t="shared" si="5"/>
        <v>2.7570119636674346</v>
      </c>
      <c r="AD33" s="1763"/>
      <c r="AE33" s="670"/>
      <c r="AF33" s="670">
        <v>5204</v>
      </c>
      <c r="AG33" s="670"/>
      <c r="AH33" s="1766">
        <f t="shared" si="6"/>
        <v>114.77992207140264</v>
      </c>
      <c r="AI33" s="1766"/>
      <c r="AJ33" s="670"/>
      <c r="AK33" s="670">
        <v>39</v>
      </c>
      <c r="AL33" s="670"/>
      <c r="AM33" s="670"/>
      <c r="AN33" s="670">
        <v>10536</v>
      </c>
    </row>
    <row r="34" spans="3:41" x14ac:dyDescent="0.45">
      <c r="C34" s="1762">
        <v>2011</v>
      </c>
      <c r="D34" s="671">
        <v>4592149</v>
      </c>
      <c r="E34" s="1762"/>
      <c r="F34" s="670">
        <v>11</v>
      </c>
      <c r="G34" s="670"/>
      <c r="H34" s="1763">
        <f t="shared" si="0"/>
        <v>0.2395392658208608</v>
      </c>
      <c r="I34" s="1764"/>
      <c r="J34" s="1764">
        <v>0</v>
      </c>
      <c r="K34" s="1763">
        <f t="shared" si="1"/>
        <v>0</v>
      </c>
      <c r="L34" s="670"/>
      <c r="M34" s="670">
        <v>9767</v>
      </c>
      <c r="N34" s="670"/>
      <c r="O34" s="670">
        <f t="shared" si="2"/>
        <v>212.68909175203154</v>
      </c>
      <c r="P34" s="670"/>
      <c r="Q34" s="670"/>
      <c r="R34" s="670">
        <v>1728</v>
      </c>
      <c r="S34" s="670"/>
      <c r="T34" s="670">
        <f t="shared" si="3"/>
        <v>37.62944103076795</v>
      </c>
      <c r="U34" s="670"/>
      <c r="V34" s="670"/>
      <c r="W34" s="671">
        <v>6</v>
      </c>
      <c r="X34" s="670"/>
      <c r="Y34" s="1763">
        <f t="shared" si="4"/>
        <v>0.13065778135683315</v>
      </c>
      <c r="Z34" s="670"/>
      <c r="AA34" s="670">
        <v>45</v>
      </c>
      <c r="AB34" s="670"/>
      <c r="AC34" s="1765">
        <f t="shared" si="5"/>
        <v>0.97993336017624866</v>
      </c>
      <c r="AD34" s="1763"/>
      <c r="AE34" s="670"/>
      <c r="AF34" s="670">
        <v>1222</v>
      </c>
      <c r="AG34" s="670"/>
      <c r="AH34" s="1766">
        <f t="shared" si="6"/>
        <v>26.610634803008356</v>
      </c>
      <c r="AI34" s="1766"/>
      <c r="AJ34" s="670"/>
      <c r="AK34" s="670">
        <v>19</v>
      </c>
      <c r="AL34" s="670"/>
      <c r="AM34" s="670"/>
      <c r="AN34" s="670">
        <v>2381</v>
      </c>
    </row>
    <row r="35" spans="3:41" x14ac:dyDescent="0.45">
      <c r="C35" s="1762">
        <v>2012</v>
      </c>
      <c r="D35" s="671">
        <v>4652458.9305058112</v>
      </c>
      <c r="E35" s="1762"/>
      <c r="F35" s="670">
        <v>14</v>
      </c>
      <c r="G35" s="670"/>
      <c r="H35" s="1763">
        <f t="shared" si="0"/>
        <v>0.30091614368056185</v>
      </c>
      <c r="I35" s="1764"/>
      <c r="J35" s="1764">
        <v>3</v>
      </c>
      <c r="K35" s="1763">
        <f t="shared" si="1"/>
        <v>6.4482030788691844E-2</v>
      </c>
      <c r="L35" s="670"/>
      <c r="M35" s="670">
        <v>18231</v>
      </c>
      <c r="N35" s="670"/>
      <c r="O35" s="670">
        <f t="shared" si="2"/>
        <v>391.85730110288029</v>
      </c>
      <c r="P35" s="670"/>
      <c r="Q35" s="670"/>
      <c r="R35" s="670">
        <v>1858</v>
      </c>
      <c r="S35" s="670"/>
      <c r="T35" s="670">
        <f t="shared" si="3"/>
        <v>39.935871068463143</v>
      </c>
      <c r="U35" s="670"/>
      <c r="V35" s="670"/>
      <c r="W35" s="671">
        <v>13</v>
      </c>
      <c r="X35" s="670"/>
      <c r="Y35" s="1763">
        <f t="shared" si="4"/>
        <v>0.27942213341766459</v>
      </c>
      <c r="Z35" s="670"/>
      <c r="AA35" s="670">
        <v>1</v>
      </c>
      <c r="AB35" s="670"/>
      <c r="AC35" s="1765">
        <f t="shared" si="5"/>
        <v>2.1494010262897278E-2</v>
      </c>
      <c r="AD35" s="1763"/>
      <c r="AE35" s="670"/>
      <c r="AF35" s="670">
        <v>120550</v>
      </c>
      <c r="AG35" s="670"/>
      <c r="AH35" s="1766">
        <f t="shared" si="6"/>
        <v>2591.1029371922668</v>
      </c>
      <c r="AI35" s="1766"/>
      <c r="AJ35" s="670"/>
      <c r="AK35" s="670">
        <v>770</v>
      </c>
      <c r="AL35" s="670"/>
      <c r="AM35" s="670"/>
      <c r="AN35" s="670">
        <v>3567</v>
      </c>
    </row>
    <row r="36" spans="3:41" x14ac:dyDescent="0.45">
      <c r="C36" s="1762">
        <v>2013</v>
      </c>
      <c r="D36" s="671">
        <v>4713168.1414101515</v>
      </c>
      <c r="E36" s="1762"/>
      <c r="F36" s="670">
        <v>12</v>
      </c>
      <c r="G36" s="670"/>
      <c r="H36" s="1763">
        <f t="shared" si="0"/>
        <v>0.25460581163161461</v>
      </c>
      <c r="I36" s="1764"/>
      <c r="J36" s="1764">
        <v>0</v>
      </c>
      <c r="K36" s="1763">
        <f t="shared" si="1"/>
        <v>0</v>
      </c>
      <c r="L36" s="670"/>
      <c r="M36" s="670">
        <v>6020</v>
      </c>
      <c r="N36" s="670"/>
      <c r="O36" s="670">
        <f t="shared" si="2"/>
        <v>127.72724883519332</v>
      </c>
      <c r="P36" s="670"/>
      <c r="Q36" s="670"/>
      <c r="R36" s="670">
        <v>342</v>
      </c>
      <c r="S36" s="670"/>
      <c r="T36" s="670">
        <f t="shared" si="3"/>
        <v>7.256265631501015</v>
      </c>
      <c r="U36" s="670"/>
      <c r="V36" s="670"/>
      <c r="W36" s="671">
        <v>16</v>
      </c>
      <c r="X36" s="670"/>
      <c r="Y36" s="1763">
        <f t="shared" si="4"/>
        <v>0.33947441550881946</v>
      </c>
      <c r="Z36" s="670"/>
      <c r="AA36" s="670">
        <v>25</v>
      </c>
      <c r="AB36" s="670"/>
      <c r="AC36" s="1765">
        <f t="shared" si="5"/>
        <v>0.53042877423253043</v>
      </c>
      <c r="AD36" s="1763"/>
      <c r="AE36" s="670"/>
      <c r="AF36" s="670">
        <v>2558</v>
      </c>
      <c r="AG36" s="670"/>
      <c r="AH36" s="1766">
        <f t="shared" si="6"/>
        <v>54.273472179472499</v>
      </c>
      <c r="AI36" s="1766"/>
      <c r="AJ36" s="670"/>
      <c r="AK36" s="670">
        <v>21</v>
      </c>
      <c r="AL36" s="670"/>
      <c r="AM36" s="670"/>
      <c r="AN36" s="670">
        <v>1447</v>
      </c>
    </row>
    <row r="37" spans="3:41" x14ac:dyDescent="0.45">
      <c r="C37" s="1762">
        <v>2014</v>
      </c>
      <c r="D37" s="671">
        <v>4773129.933844462</v>
      </c>
      <c r="E37" s="1762"/>
      <c r="F37" s="670">
        <v>10</v>
      </c>
      <c r="G37" s="670"/>
      <c r="H37" s="1763">
        <f t="shared" si="0"/>
        <v>0.20950613410068258</v>
      </c>
      <c r="I37" s="1764"/>
      <c r="J37" s="1764">
        <v>2</v>
      </c>
      <c r="K37" s="1763">
        <f t="shared" si="1"/>
        <v>4.1901226820136514E-2</v>
      </c>
      <c r="L37" s="670"/>
      <c r="M37" s="670">
        <v>11204</v>
      </c>
      <c r="N37" s="670"/>
      <c r="O37" s="670">
        <f t="shared" si="2"/>
        <v>234.73067264640477</v>
      </c>
      <c r="P37" s="670"/>
      <c r="Q37" s="670"/>
      <c r="R37" s="670">
        <v>863</v>
      </c>
      <c r="S37" s="670"/>
      <c r="T37" s="670">
        <f t="shared" si="3"/>
        <v>18.080379372888906</v>
      </c>
      <c r="U37" s="670"/>
      <c r="V37" s="670"/>
      <c r="W37" s="671">
        <v>28</v>
      </c>
      <c r="X37" s="670"/>
      <c r="Y37" s="1763">
        <f t="shared" si="4"/>
        <v>0.58661717548191117</v>
      </c>
      <c r="Z37" s="670"/>
      <c r="AA37" s="670">
        <v>5</v>
      </c>
      <c r="AB37" s="670"/>
      <c r="AC37" s="1765">
        <f t="shared" si="5"/>
        <v>0.10475306705034129</v>
      </c>
      <c r="AD37" s="1763"/>
      <c r="AE37" s="670"/>
      <c r="AF37" s="670">
        <v>7870</v>
      </c>
      <c r="AG37" s="670"/>
      <c r="AH37" s="1766">
        <f t="shared" si="6"/>
        <v>164.88132753723718</v>
      </c>
      <c r="AI37" s="1766"/>
      <c r="AJ37" s="670"/>
      <c r="AK37" s="670">
        <v>3</v>
      </c>
      <c r="AL37" s="670"/>
      <c r="AM37" s="670"/>
      <c r="AN37" s="670">
        <v>2680</v>
      </c>
    </row>
    <row r="38" spans="3:41" x14ac:dyDescent="0.45">
      <c r="C38" s="1762">
        <v>2015</v>
      </c>
      <c r="D38" s="671">
        <v>4832233.8134650989</v>
      </c>
      <c r="E38" s="1762"/>
      <c r="F38" s="670">
        <v>8</v>
      </c>
      <c r="G38" s="670"/>
      <c r="H38" s="1763">
        <f t="shared" si="0"/>
        <v>0.1655549029458771</v>
      </c>
      <c r="I38" s="1764"/>
      <c r="J38" s="1764">
        <v>0</v>
      </c>
      <c r="K38" s="1763">
        <f t="shared" si="1"/>
        <v>0</v>
      </c>
      <c r="L38" s="670"/>
      <c r="M38" s="670">
        <v>2068</v>
      </c>
      <c r="N38" s="670"/>
      <c r="O38" s="670">
        <f t="shared" si="2"/>
        <v>42.79594241150923</v>
      </c>
      <c r="P38" s="670"/>
      <c r="Q38" s="670"/>
      <c r="R38" s="670">
        <v>144</v>
      </c>
      <c r="S38" s="670"/>
      <c r="T38" s="670">
        <f t="shared" si="3"/>
        <v>2.979988253025788</v>
      </c>
      <c r="U38" s="670"/>
      <c r="V38" s="670"/>
      <c r="W38" s="671">
        <v>11</v>
      </c>
      <c r="X38" s="670"/>
      <c r="Y38" s="1763">
        <f t="shared" si="4"/>
        <v>0.22763799155058101</v>
      </c>
      <c r="Z38" s="670"/>
      <c r="AA38" s="670">
        <v>36</v>
      </c>
      <c r="AB38" s="670"/>
      <c r="AC38" s="1765">
        <f t="shared" si="5"/>
        <v>0.74499706325644699</v>
      </c>
      <c r="AD38" s="1763"/>
      <c r="AE38" s="670"/>
      <c r="AF38" s="670">
        <v>0</v>
      </c>
      <c r="AG38" s="670"/>
      <c r="AH38" s="1766">
        <f t="shared" si="6"/>
        <v>0</v>
      </c>
      <c r="AI38" s="1766"/>
      <c r="AJ38" s="670"/>
      <c r="AK38" s="670">
        <v>22</v>
      </c>
      <c r="AL38" s="670"/>
      <c r="AM38" s="670"/>
      <c r="AN38" s="670">
        <v>465</v>
      </c>
    </row>
    <row r="39" spans="3:41" x14ac:dyDescent="0.45">
      <c r="C39" s="1762">
        <v>2016</v>
      </c>
      <c r="D39" s="671">
        <v>4890379.4522162471</v>
      </c>
      <c r="E39" s="1762"/>
      <c r="F39" s="670">
        <v>16</v>
      </c>
      <c r="G39" s="670"/>
      <c r="H39" s="1763">
        <f t="shared" si="0"/>
        <v>0.327172976173639</v>
      </c>
      <c r="I39" s="1764"/>
      <c r="J39" s="1764">
        <v>8</v>
      </c>
      <c r="K39" s="1763">
        <f t="shared" si="1"/>
        <v>0.1635864880868195</v>
      </c>
      <c r="L39" s="670"/>
      <c r="M39" s="670">
        <v>1118</v>
      </c>
      <c r="N39" s="670"/>
      <c r="O39" s="670">
        <f t="shared" si="2"/>
        <v>22.861211710133027</v>
      </c>
      <c r="P39" s="670"/>
      <c r="Q39" s="670"/>
      <c r="R39" s="670">
        <v>34</v>
      </c>
      <c r="S39" s="670"/>
      <c r="T39" s="670">
        <f t="shared" si="3"/>
        <v>0.69524257436898296</v>
      </c>
      <c r="U39" s="670"/>
      <c r="V39" s="670"/>
      <c r="W39" s="671">
        <v>19</v>
      </c>
      <c r="X39" s="670"/>
      <c r="Y39" s="1763">
        <f t="shared" si="4"/>
        <v>0.38851790920619633</v>
      </c>
      <c r="Z39" s="670"/>
      <c r="AA39" s="670">
        <v>26</v>
      </c>
      <c r="AB39" s="670"/>
      <c r="AC39" s="1765">
        <f t="shared" si="5"/>
        <v>0.53165608628216332</v>
      </c>
      <c r="AD39" s="1763"/>
      <c r="AE39" s="670"/>
      <c r="AF39" s="670">
        <v>0</v>
      </c>
      <c r="AG39" s="670"/>
      <c r="AH39" s="1766">
        <f t="shared" si="6"/>
        <v>0</v>
      </c>
      <c r="AI39" s="1766"/>
      <c r="AJ39" s="670"/>
      <c r="AK39" s="670">
        <v>11</v>
      </c>
      <c r="AL39" s="670"/>
      <c r="AM39" s="670"/>
      <c r="AN39" s="670">
        <v>284</v>
      </c>
      <c r="AO39" s="626"/>
    </row>
    <row r="40" spans="3:41" x14ac:dyDescent="0.45">
      <c r="C40" s="1762">
        <v>2017</v>
      </c>
      <c r="D40" s="671">
        <v>4947490</v>
      </c>
      <c r="E40" s="1762"/>
      <c r="F40" s="670">
        <v>22</v>
      </c>
      <c r="G40" s="670"/>
      <c r="H40" s="1763">
        <f t="shared" si="0"/>
        <v>0.44466992353698542</v>
      </c>
      <c r="I40" s="1764"/>
      <c r="J40" s="1764">
        <v>0</v>
      </c>
      <c r="K40" s="1763">
        <f t="shared" si="1"/>
        <v>0</v>
      </c>
      <c r="L40" s="670"/>
      <c r="M40" s="670">
        <v>9169</v>
      </c>
      <c r="N40" s="626"/>
      <c r="O40" s="670">
        <f t="shared" si="2"/>
        <v>185.32629676866452</v>
      </c>
      <c r="P40" s="670"/>
      <c r="Q40" s="670"/>
      <c r="R40" s="670"/>
      <c r="S40" s="670"/>
      <c r="T40" s="670">
        <f t="shared" si="3"/>
        <v>0</v>
      </c>
      <c r="U40" s="670"/>
      <c r="V40" s="670"/>
      <c r="W40" s="671">
        <v>11</v>
      </c>
      <c r="X40" s="626"/>
      <c r="Y40" s="1763">
        <f t="shared" si="4"/>
        <v>0.22233496176849271</v>
      </c>
      <c r="Z40" s="670"/>
      <c r="AA40" s="670">
        <v>222</v>
      </c>
      <c r="AB40" s="626"/>
      <c r="AC40" s="1765">
        <v>4.4871237738732166</v>
      </c>
      <c r="AD40" s="1763"/>
      <c r="AE40" s="670"/>
      <c r="AF40" s="626"/>
      <c r="AG40" s="670"/>
      <c r="AH40" s="1766">
        <f t="shared" si="6"/>
        <v>0</v>
      </c>
      <c r="AI40" s="1766"/>
      <c r="AJ40" s="670"/>
      <c r="AK40" s="670">
        <v>425</v>
      </c>
      <c r="AL40" s="670"/>
      <c r="AM40" s="670"/>
      <c r="AN40" s="670">
        <v>2126</v>
      </c>
      <c r="AO40" s="626"/>
    </row>
    <row r="41" spans="3:41" x14ac:dyDescent="0.45">
      <c r="C41" s="1762">
        <v>2018</v>
      </c>
      <c r="D41" s="671">
        <v>5003402</v>
      </c>
      <c r="E41" s="1762"/>
      <c r="F41" s="670">
        <v>14</v>
      </c>
      <c r="G41" s="670"/>
      <c r="H41" s="1763">
        <f t="shared" si="0"/>
        <v>0.27980961753622835</v>
      </c>
      <c r="I41" s="1764"/>
      <c r="J41" s="1764">
        <v>1</v>
      </c>
      <c r="K41" s="1763">
        <f t="shared" si="1"/>
        <v>1.998640125258774E-2</v>
      </c>
      <c r="L41" s="670"/>
      <c r="M41" s="670">
        <v>0</v>
      </c>
      <c r="N41" s="626"/>
      <c r="O41" s="670">
        <f t="shared" si="2"/>
        <v>0</v>
      </c>
      <c r="P41" s="670"/>
      <c r="Q41" s="670"/>
      <c r="R41" s="670">
        <v>7313</v>
      </c>
      <c r="S41" s="670"/>
      <c r="T41" s="670">
        <f t="shared" si="3"/>
        <v>146.16055236017414</v>
      </c>
      <c r="U41" s="670"/>
      <c r="V41" s="670"/>
      <c r="W41" s="671">
        <v>24</v>
      </c>
      <c r="X41" s="626"/>
      <c r="Y41" s="1763">
        <f t="shared" si="4"/>
        <v>0.47967363006210573</v>
      </c>
      <c r="Z41" s="670"/>
      <c r="AA41" s="670"/>
      <c r="AB41" s="626"/>
      <c r="AC41" s="1765"/>
      <c r="AD41" s="1763"/>
      <c r="AE41" s="670"/>
      <c r="AF41" s="670">
        <v>17112</v>
      </c>
      <c r="AG41" s="670"/>
      <c r="AH41" s="1766">
        <f t="shared" si="6"/>
        <v>342.00729823428139</v>
      </c>
      <c r="AI41" s="1766"/>
      <c r="AJ41" s="670"/>
      <c r="AK41" s="670">
        <v>20</v>
      </c>
      <c r="AL41" s="670"/>
      <c r="AM41" s="670"/>
      <c r="AN41" s="670">
        <v>1937</v>
      </c>
      <c r="AO41" s="626"/>
    </row>
    <row r="42" spans="3:41" x14ac:dyDescent="0.45">
      <c r="C42" s="1762">
        <v>2019</v>
      </c>
      <c r="D42" s="671">
        <v>5058007</v>
      </c>
      <c r="E42" s="1762"/>
      <c r="F42" s="670">
        <v>3</v>
      </c>
      <c r="G42" s="670"/>
      <c r="H42" s="1763">
        <f>+F42/D42*100000</f>
        <v>5.9311898935687515E-2</v>
      </c>
      <c r="I42" s="1764"/>
      <c r="J42" s="1764">
        <v>3</v>
      </c>
      <c r="K42" s="1763">
        <f>+J42/D42*100000</f>
        <v>5.9311898935687515E-2</v>
      </c>
      <c r="L42" s="670"/>
      <c r="M42" s="670"/>
      <c r="N42" s="626"/>
      <c r="O42" s="670">
        <f t="shared" si="2"/>
        <v>0</v>
      </c>
      <c r="P42" s="670"/>
      <c r="Q42" s="670"/>
      <c r="R42" s="670">
        <v>831</v>
      </c>
      <c r="S42" s="670"/>
      <c r="T42" s="670">
        <f t="shared" si="3"/>
        <v>16.429396005185442</v>
      </c>
      <c r="U42" s="670"/>
      <c r="V42" s="670"/>
      <c r="W42" s="671">
        <v>2</v>
      </c>
      <c r="X42" s="626"/>
      <c r="Y42" s="1763">
        <f>+W42/D42*100000</f>
        <v>3.954126595712501E-2</v>
      </c>
      <c r="Z42" s="670"/>
      <c r="AA42" s="670"/>
      <c r="AB42" s="626"/>
      <c r="AC42" s="1765"/>
      <c r="AD42" s="1763"/>
      <c r="AE42" s="670"/>
      <c r="AF42" s="670">
        <v>309</v>
      </c>
      <c r="AG42" s="670"/>
      <c r="AH42" s="1766">
        <f t="shared" si="6"/>
        <v>6.1091255903758146</v>
      </c>
      <c r="AI42" s="1766"/>
      <c r="AJ42" s="670"/>
      <c r="AK42" s="670">
        <v>28</v>
      </c>
      <c r="AL42" s="670"/>
      <c r="AM42" s="670"/>
      <c r="AN42" s="670">
        <v>1117</v>
      </c>
      <c r="AO42" s="626"/>
    </row>
    <row r="43" spans="3:41" x14ac:dyDescent="0.45">
      <c r="C43" s="672">
        <v>2020</v>
      </c>
      <c r="D43" s="673">
        <v>5111238</v>
      </c>
      <c r="E43" s="672"/>
      <c r="F43" s="674">
        <v>2187</v>
      </c>
      <c r="G43" s="674"/>
      <c r="H43" s="675">
        <f>+F43/D43*100000</f>
        <v>42.78806817448141</v>
      </c>
      <c r="I43" s="676"/>
      <c r="J43" s="676">
        <v>0</v>
      </c>
      <c r="K43" s="675">
        <f>+J43/D43*100000</f>
        <v>0</v>
      </c>
      <c r="L43" s="674"/>
      <c r="M43" s="674">
        <v>0</v>
      </c>
      <c r="N43" s="677"/>
      <c r="O43" s="670">
        <f t="shared" si="2"/>
        <v>0</v>
      </c>
      <c r="P43" s="674"/>
      <c r="Q43" s="674"/>
      <c r="R43" s="674">
        <v>0</v>
      </c>
      <c r="S43" s="674"/>
      <c r="T43" s="670">
        <f t="shared" si="3"/>
        <v>0</v>
      </c>
      <c r="U43" s="674"/>
      <c r="V43" s="674"/>
      <c r="W43" s="673">
        <v>169321</v>
      </c>
      <c r="X43" s="677"/>
      <c r="Y43" s="675">
        <f>+W43/D43*100000</f>
        <v>3312.7199320399482</v>
      </c>
      <c r="Z43" s="674"/>
      <c r="AA43" s="674"/>
      <c r="AB43" s="677"/>
      <c r="AC43" s="678"/>
      <c r="AD43" s="675"/>
      <c r="AE43" s="674"/>
      <c r="AF43" s="674"/>
      <c r="AG43" s="674"/>
      <c r="AH43" s="1766">
        <f t="shared" si="6"/>
        <v>0</v>
      </c>
      <c r="AI43" s="679"/>
      <c r="AJ43" s="674"/>
      <c r="AK43" s="674">
        <v>1660</v>
      </c>
      <c r="AL43" s="674"/>
      <c r="AM43" s="674"/>
      <c r="AN43" s="674">
        <v>998</v>
      </c>
      <c r="AO43" s="626"/>
    </row>
    <row r="44" spans="3:41" ht="19.5" customHeight="1" x14ac:dyDescent="0.45">
      <c r="C44" s="672">
        <v>2021</v>
      </c>
      <c r="D44" s="673">
        <v>5170506</v>
      </c>
      <c r="E44" s="672"/>
      <c r="F44" s="674">
        <v>5175</v>
      </c>
      <c r="G44" s="674"/>
      <c r="H44" s="675">
        <f>+F44/D44*100000</f>
        <v>100.08691605811887</v>
      </c>
      <c r="I44" s="676"/>
      <c r="J44" s="676">
        <v>2</v>
      </c>
      <c r="K44" s="675">
        <f>+J44/D44*100000</f>
        <v>3.8680933742268164E-2</v>
      </c>
      <c r="L44" s="674"/>
      <c r="M44" s="674"/>
      <c r="N44" s="677"/>
      <c r="O44" s="670">
        <f t="shared" si="2"/>
        <v>0</v>
      </c>
      <c r="P44" s="674"/>
      <c r="Q44" s="674"/>
      <c r="R44" s="674">
        <v>3318</v>
      </c>
      <c r="S44" s="674"/>
      <c r="T44" s="670">
        <f t="shared" si="3"/>
        <v>64.17166907842288</v>
      </c>
      <c r="U44" s="674"/>
      <c r="V44" s="674"/>
      <c r="W44" s="673">
        <v>398055</v>
      </c>
      <c r="X44" s="677"/>
      <c r="Y44" s="675">
        <f>+W44/D44*100000</f>
        <v>7698.5695403892769</v>
      </c>
      <c r="Z44" s="674"/>
      <c r="AA44" s="674"/>
      <c r="AB44" s="677"/>
      <c r="AC44" s="678"/>
      <c r="AD44" s="675"/>
      <c r="AE44" s="674"/>
      <c r="AF44" s="674">
        <v>406550</v>
      </c>
      <c r="AG44" s="674"/>
      <c r="AH44" s="1766">
        <f t="shared" si="6"/>
        <v>7862.8668064595604</v>
      </c>
      <c r="AI44" s="679"/>
      <c r="AJ44" s="674"/>
      <c r="AK44" s="674">
        <v>2</v>
      </c>
      <c r="AL44" s="674"/>
      <c r="AM44" s="674"/>
      <c r="AN44" s="674">
        <v>674</v>
      </c>
      <c r="AO44" s="626"/>
    </row>
    <row r="45" spans="3:41" s="2507" customFormat="1" ht="19.5" customHeight="1" x14ac:dyDescent="0.45">
      <c r="C45" s="2475">
        <v>2022</v>
      </c>
      <c r="D45" s="2519">
        <v>5205148</v>
      </c>
      <c r="E45" s="2475"/>
      <c r="F45" s="2520">
        <v>0</v>
      </c>
      <c r="G45" s="2520"/>
      <c r="H45" s="2521">
        <f>+F45/D45*100000</f>
        <v>0</v>
      </c>
      <c r="I45" s="2522"/>
      <c r="J45" s="2522">
        <v>0</v>
      </c>
      <c r="K45" s="2521">
        <f>+J45/D45*100000</f>
        <v>0</v>
      </c>
      <c r="L45" s="2520"/>
      <c r="M45" s="2520"/>
      <c r="O45" s="137">
        <f t="shared" si="2"/>
        <v>0</v>
      </c>
      <c r="P45" s="2520"/>
      <c r="Q45" s="2520"/>
      <c r="R45" s="2520">
        <v>2364</v>
      </c>
      <c r="S45" s="2520"/>
      <c r="T45" s="137">
        <f t="shared" si="3"/>
        <v>45.416576051247723</v>
      </c>
      <c r="U45" s="2520"/>
      <c r="V45" s="2520"/>
      <c r="W45" s="2519">
        <v>0</v>
      </c>
      <c r="Y45" s="2521">
        <f>+W45/D45*100000</f>
        <v>0</v>
      </c>
      <c r="Z45" s="2520"/>
      <c r="AA45" s="2520">
        <v>0</v>
      </c>
      <c r="AC45" s="2523"/>
      <c r="AD45" s="2521"/>
      <c r="AE45" s="2520"/>
      <c r="AF45" s="2520">
        <v>3820</v>
      </c>
      <c r="AG45" s="2520"/>
      <c r="AH45" s="2524">
        <f t="shared" si="6"/>
        <v>73.388883466906222</v>
      </c>
      <c r="AI45" s="2525"/>
      <c r="AJ45" s="2520"/>
      <c r="AK45" s="2520">
        <v>0</v>
      </c>
      <c r="AL45" s="2520"/>
      <c r="AM45" s="2520"/>
      <c r="AN45" s="2520">
        <v>954</v>
      </c>
      <c r="AO45" s="2467"/>
    </row>
    <row r="46" spans="3:41" ht="45" customHeight="1" x14ac:dyDescent="0.45">
      <c r="C46" s="3181" t="s">
        <v>4799</v>
      </c>
      <c r="D46" s="3181"/>
      <c r="E46" s="3181"/>
      <c r="F46" s="3181"/>
      <c r="G46" s="3181"/>
      <c r="H46" s="3181"/>
      <c r="I46" s="3181"/>
      <c r="J46" s="3181"/>
      <c r="K46" s="3181"/>
      <c r="L46" s="3181"/>
      <c r="M46" s="3181"/>
      <c r="N46" s="3181"/>
      <c r="O46" s="3181"/>
      <c r="P46" s="3181"/>
      <c r="Q46" s="3181"/>
      <c r="R46" s="3181"/>
      <c r="S46" s="3181"/>
      <c r="T46" s="3181"/>
      <c r="U46" s="3181"/>
      <c r="V46" s="3181"/>
      <c r="W46" s="3181"/>
      <c r="X46" s="3181"/>
      <c r="Y46" s="3181"/>
      <c r="Z46" s="3181"/>
      <c r="AA46" s="3181"/>
      <c r="AB46" s="3181"/>
      <c r="AC46" s="3181"/>
      <c r="AD46" s="3181"/>
      <c r="AE46" s="3181"/>
      <c r="AF46" s="3181"/>
      <c r="AG46" s="3181"/>
      <c r="AH46" s="3181"/>
      <c r="AI46" s="3181"/>
      <c r="AJ46" s="3181"/>
      <c r="AK46" s="3181"/>
      <c r="AL46" s="3181"/>
      <c r="AM46" s="3181"/>
      <c r="AN46" s="3181"/>
      <c r="AO46" s="626"/>
    </row>
    <row r="47" spans="3:41" x14ac:dyDescent="0.45">
      <c r="C47" s="3178" t="s">
        <v>4800</v>
      </c>
      <c r="D47" s="3178"/>
      <c r="E47" s="3178"/>
      <c r="F47" s="3178"/>
      <c r="G47" s="3178"/>
      <c r="H47" s="3178"/>
      <c r="I47" s="3178"/>
      <c r="J47" s="3178"/>
      <c r="K47" s="3178"/>
      <c r="L47" s="3178"/>
      <c r="M47" s="3178"/>
      <c r="N47" s="3178"/>
      <c r="O47" s="3178"/>
      <c r="P47" s="3178"/>
      <c r="Q47" s="3178"/>
      <c r="R47" s="3178"/>
      <c r="S47" s="3178"/>
      <c r="T47" s="3178"/>
      <c r="U47" s="3178"/>
      <c r="V47" s="3178"/>
      <c r="W47" s="3178"/>
      <c r="X47" s="3178"/>
      <c r="Y47" s="3178"/>
      <c r="Z47" s="3178"/>
      <c r="AA47" s="3178"/>
      <c r="AB47" s="3178"/>
      <c r="AC47" s="3178"/>
      <c r="AD47" s="3178"/>
      <c r="AE47" s="3178"/>
      <c r="AF47" s="3178"/>
      <c r="AG47" s="3178"/>
      <c r="AH47" s="3178"/>
      <c r="AI47" s="3178"/>
      <c r="AJ47" s="3178"/>
      <c r="AK47" s="3178"/>
      <c r="AL47" s="3178"/>
      <c r="AM47" s="3178"/>
      <c r="AN47" s="3178"/>
      <c r="AO47" s="626"/>
    </row>
    <row r="48" spans="3:41" x14ac:dyDescent="0.45">
      <c r="C48" s="3179" t="s">
        <v>5406</v>
      </c>
      <c r="D48" s="3179"/>
      <c r="E48" s="3179"/>
      <c r="F48" s="3179"/>
      <c r="G48" s="3179"/>
      <c r="H48" s="3179"/>
      <c r="I48" s="3179"/>
      <c r="J48" s="3179"/>
      <c r="K48" s="3179"/>
      <c r="L48" s="3179"/>
      <c r="M48" s="3179"/>
      <c r="N48" s="3179"/>
      <c r="O48" s="3179"/>
      <c r="P48" s="3179"/>
      <c r="Q48" s="3179"/>
      <c r="R48" s="3179"/>
      <c r="S48" s="3179"/>
      <c r="T48" s="3179"/>
      <c r="U48" s="3179"/>
      <c r="V48" s="3179"/>
      <c r="W48" s="3179"/>
      <c r="X48" s="3179"/>
      <c r="Y48" s="3179"/>
      <c r="Z48" s="3179"/>
      <c r="AA48" s="3179"/>
      <c r="AB48" s="3179"/>
      <c r="AC48" s="3179"/>
      <c r="AD48" s="3179"/>
      <c r="AE48" s="3179"/>
      <c r="AF48" s="3179"/>
      <c r="AG48" s="3179"/>
      <c r="AH48" s="3179"/>
      <c r="AI48" s="3179"/>
      <c r="AJ48" s="3179"/>
      <c r="AK48" s="3179"/>
      <c r="AL48" s="3179"/>
      <c r="AM48" s="3179"/>
      <c r="AN48" s="3179"/>
      <c r="AO48" s="626"/>
    </row>
    <row r="49" spans="3:41" x14ac:dyDescent="0.45">
      <c r="C49" s="3844" t="s">
        <v>5405</v>
      </c>
      <c r="D49" s="3844"/>
      <c r="E49" s="3844"/>
      <c r="F49" s="3844"/>
      <c r="G49" s="3844"/>
      <c r="H49" s="3844"/>
      <c r="I49" s="3844"/>
      <c r="J49" s="3844"/>
      <c r="K49" s="3844"/>
      <c r="L49" s="3844"/>
      <c r="M49" s="3844"/>
      <c r="N49" s="3844"/>
      <c r="O49" s="3844"/>
      <c r="P49" s="3844"/>
      <c r="Q49" s="3844"/>
      <c r="R49" s="3844"/>
      <c r="S49" s="3844"/>
      <c r="T49" s="3844"/>
      <c r="U49" s="3844"/>
      <c r="V49" s="3844"/>
      <c r="W49" s="3844"/>
      <c r="X49" s="3844"/>
      <c r="Y49" s="3844"/>
      <c r="Z49" s="3844"/>
      <c r="AA49" s="3844"/>
      <c r="AB49" s="3844"/>
      <c r="AC49" s="3844"/>
      <c r="AD49" s="1763"/>
      <c r="AE49" s="670"/>
      <c r="AF49" s="670"/>
      <c r="AG49" s="670"/>
      <c r="AH49" s="1766"/>
      <c r="AI49" s="1766"/>
      <c r="AJ49" s="670"/>
      <c r="AK49" s="670"/>
      <c r="AL49" s="670"/>
      <c r="AM49" s="670"/>
      <c r="AN49" s="670"/>
      <c r="AO49" s="626"/>
    </row>
  </sheetData>
  <mergeCells count="36">
    <mergeCell ref="AN12:AO12"/>
    <mergeCell ref="C48:AN48"/>
    <mergeCell ref="C11:C12"/>
    <mergeCell ref="F11:I11"/>
    <mergeCell ref="J11:L11"/>
    <mergeCell ref="M11:P11"/>
    <mergeCell ref="C47:AN47"/>
    <mergeCell ref="AA11:AD11"/>
    <mergeCell ref="C46:AN46"/>
    <mergeCell ref="AN11:AO11"/>
    <mergeCell ref="F12:G12"/>
    <mergeCell ref="M12:N12"/>
    <mergeCell ref="O12:P12"/>
    <mergeCell ref="R12:S12"/>
    <mergeCell ref="T12:U12"/>
    <mergeCell ref="W12:X12"/>
    <mergeCell ref="C49:AC49"/>
    <mergeCell ref="C1:D1"/>
    <mergeCell ref="A3:B3"/>
    <mergeCell ref="C3:Y3"/>
    <mergeCell ref="A4:B4"/>
    <mergeCell ref="C4:Y4"/>
    <mergeCell ref="R11:U11"/>
    <mergeCell ref="W11:Z11"/>
    <mergeCell ref="AA12:AB12"/>
    <mergeCell ref="AC12:AD12"/>
    <mergeCell ref="AF11:AI11"/>
    <mergeCell ref="AK11:AL11"/>
    <mergeCell ref="A5:B5"/>
    <mergeCell ref="C5:Y5"/>
    <mergeCell ref="A6:B6"/>
    <mergeCell ref="C6:Y6"/>
    <mergeCell ref="D11:D12"/>
    <mergeCell ref="AF12:AG12"/>
    <mergeCell ref="AH12:AI12"/>
    <mergeCell ref="AK12:AL12"/>
  </mergeCells>
  <hyperlinks>
    <hyperlink ref="A1" location="'ODS 11.'!A1" display="REGRESAR" xr:uid="{00000000-0004-0000-4D01-000000000000}"/>
    <hyperlink ref="C1:D1" location="'Metadato 11.5.1'!A1" display="VER METADATO" xr:uid="{00000000-0004-0000-4D01-000001000000}"/>
  </hyperlinks>
  <pageMargins left="0.7" right="0.7" top="0.75" bottom="0.75" header="0.3" footer="0.3"/>
  <pageSetup orientation="portrait" r:id="rId1"/>
</worksheet>
</file>

<file path=xl/worksheets/sheet3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1-000000000000}">
  <sheetPr codeName="Hoja323">
    <tabColor theme="0" tint="-0.499984740745262"/>
  </sheetPr>
  <dimension ref="A1:F37"/>
  <sheetViews>
    <sheetView showGridLines="0" zoomScaleNormal="100" workbookViewId="0">
      <pane ySplit="1" topLeftCell="A2" activePane="bottomLeft" state="frozen"/>
      <selection pane="bottomLeft" activeCell="G6" sqref="G6"/>
    </sheetView>
  </sheetViews>
  <sheetFormatPr baseColWidth="10" defaultColWidth="11.44140625" defaultRowHeight="17.399999999999999" x14ac:dyDescent="0.45"/>
  <cols>
    <col min="1" max="1" width="7.21875" style="178" customWidth="1"/>
    <col min="2" max="2" width="26.44140625" style="178" customWidth="1"/>
    <col min="3" max="3" width="24" style="178" customWidth="1"/>
    <col min="4" max="4" width="85.77734375" style="178" customWidth="1"/>
    <col min="5" max="5" width="9.21875" style="178" customWidth="1"/>
    <col min="6" max="6" width="7.21875" style="178" customWidth="1"/>
    <col min="7" max="8" width="12.44140625" style="178" customWidth="1"/>
    <col min="9" max="9" width="1.77734375" style="178" customWidth="1"/>
    <col min="10" max="11" width="11.44140625" style="178"/>
    <col min="12" max="12" width="2.21875" style="178" customWidth="1"/>
    <col min="13" max="14" width="11.44140625" style="178"/>
    <col min="15" max="15" width="2.21875" style="178" customWidth="1"/>
    <col min="16" max="16" width="11.44140625" style="178"/>
    <col min="17" max="17" width="9.77734375" style="178" customWidth="1"/>
    <col min="18" max="18" width="1.5546875" style="178" customWidth="1"/>
    <col min="19" max="20" width="11.44140625" style="178"/>
    <col min="21" max="21" width="3.21875" style="178" customWidth="1"/>
    <col min="22" max="23" width="9.21875" style="178" customWidth="1"/>
    <col min="24" max="24" width="1.5546875" style="178" customWidth="1"/>
    <col min="25" max="25" width="11.44140625" style="178"/>
    <col min="26" max="26" width="1.77734375" style="178" customWidth="1"/>
    <col min="27" max="40" width="11.44140625" style="178"/>
    <col min="41" max="41" width="12" style="178" customWidth="1"/>
    <col min="42" max="77" width="11.44140625" style="178"/>
    <col min="78" max="78" width="12.21875" style="178" customWidth="1"/>
    <col min="79" max="93" width="11.44140625" style="178"/>
    <col min="94" max="94" width="12.21875" style="178" customWidth="1"/>
    <col min="95" max="107" width="11.44140625" style="178"/>
    <col min="108" max="108" width="12.77734375" style="178" customWidth="1"/>
    <col min="109" max="118" width="11.44140625" style="178"/>
    <col min="119" max="119" width="11.77734375" style="178" customWidth="1"/>
    <col min="120" max="126" width="11.44140625" style="178"/>
    <col min="127" max="127" width="11.77734375" style="178" customWidth="1"/>
    <col min="128" max="16384" width="11.44140625" style="178"/>
  </cols>
  <sheetData>
    <row r="1" spans="1:6" x14ac:dyDescent="0.45">
      <c r="B1" s="584" t="s">
        <v>337</v>
      </c>
    </row>
    <row r="2" spans="1:6" ht="18" thickBot="1" x14ac:dyDescent="0.5"/>
    <row r="3" spans="1:6" ht="23.25" customHeight="1" thickBot="1" x14ac:dyDescent="0.5">
      <c r="B3" s="3980" t="s">
        <v>370</v>
      </c>
      <c r="C3" s="3980"/>
      <c r="D3" s="3980"/>
      <c r="F3" s="1267" t="s">
        <v>471</v>
      </c>
    </row>
    <row r="4" spans="1:6" x14ac:dyDescent="0.45">
      <c r="A4" s="1268"/>
      <c r="B4" s="3142" t="s">
        <v>449</v>
      </c>
      <c r="C4" s="3142"/>
      <c r="D4" s="44" t="s">
        <v>36</v>
      </c>
    </row>
    <row r="5" spans="1:6" ht="69.599999999999994" x14ac:dyDescent="0.45">
      <c r="B5" s="3142" t="s">
        <v>373</v>
      </c>
      <c r="C5" s="3142"/>
      <c r="D5" s="44" t="s">
        <v>125</v>
      </c>
    </row>
    <row r="6" spans="1:6" ht="19.5" customHeight="1" x14ac:dyDescent="0.45">
      <c r="B6" s="3142" t="s">
        <v>374</v>
      </c>
      <c r="C6" s="3142"/>
      <c r="D6" s="45" t="s">
        <v>192</v>
      </c>
    </row>
    <row r="7" spans="1:6" ht="34.799999999999997" x14ac:dyDescent="0.45">
      <c r="B7" s="3143" t="s">
        <v>375</v>
      </c>
      <c r="C7" s="3143"/>
      <c r="D7" s="46" t="s">
        <v>4091</v>
      </c>
    </row>
    <row r="8" spans="1:6" x14ac:dyDescent="0.45">
      <c r="B8" s="3143" t="s">
        <v>2480</v>
      </c>
      <c r="C8" s="3143"/>
      <c r="D8" s="1266" t="s">
        <v>2616</v>
      </c>
    </row>
    <row r="10" spans="1:6" ht="23.25" customHeight="1" x14ac:dyDescent="0.45">
      <c r="B10" s="3980" t="s">
        <v>376</v>
      </c>
      <c r="C10" s="3980"/>
      <c r="D10" s="3980"/>
    </row>
    <row r="11" spans="1:6" x14ac:dyDescent="0.45">
      <c r="B11" s="3185" t="s">
        <v>377</v>
      </c>
      <c r="C11" s="3156"/>
      <c r="D11" s="44" t="s">
        <v>439</v>
      </c>
    </row>
    <row r="12" spans="1:6" ht="33.75" customHeight="1" x14ac:dyDescent="0.45">
      <c r="B12" s="3143" t="s">
        <v>379</v>
      </c>
      <c r="C12" s="3143"/>
      <c r="D12" s="661" t="s">
        <v>457</v>
      </c>
    </row>
    <row r="13" spans="1:6" x14ac:dyDescent="0.45">
      <c r="B13" s="3142" t="s">
        <v>380</v>
      </c>
      <c r="C13" s="3142"/>
      <c r="D13" s="603" t="s">
        <v>330</v>
      </c>
    </row>
    <row r="14" spans="1:6" x14ac:dyDescent="0.45">
      <c r="B14" s="3142" t="s">
        <v>381</v>
      </c>
      <c r="C14" s="3156"/>
      <c r="D14" s="603" t="s">
        <v>10</v>
      </c>
    </row>
    <row r="15" spans="1:6" ht="10.5" customHeight="1" x14ac:dyDescent="0.45">
      <c r="B15" s="3151" t="s">
        <v>382</v>
      </c>
      <c r="C15" s="3152"/>
      <c r="D15" s="3169" t="s">
        <v>6292</v>
      </c>
    </row>
    <row r="16" spans="1:6" ht="72.75" customHeight="1" x14ac:dyDescent="0.45">
      <c r="B16" s="3167"/>
      <c r="C16" s="3168"/>
      <c r="D16" s="3171"/>
    </row>
    <row r="17" spans="2:4" ht="87" x14ac:dyDescent="0.45">
      <c r="B17" s="3142" t="s">
        <v>383</v>
      </c>
      <c r="C17" s="3142"/>
      <c r="D17" s="83" t="s">
        <v>6293</v>
      </c>
    </row>
    <row r="18" spans="2:4" x14ac:dyDescent="0.45">
      <c r="B18" s="3142" t="s">
        <v>384</v>
      </c>
      <c r="C18" s="3142"/>
      <c r="D18" s="127" t="s">
        <v>472</v>
      </c>
    </row>
    <row r="19" spans="2:4" ht="32.25" customHeight="1" x14ac:dyDescent="0.45">
      <c r="B19" s="3143" t="s">
        <v>386</v>
      </c>
      <c r="C19" s="3143"/>
      <c r="D19" s="44"/>
    </row>
    <row r="20" spans="2:4" ht="34.799999999999997" x14ac:dyDescent="0.45">
      <c r="B20" s="3144" t="s">
        <v>387</v>
      </c>
      <c r="C20" s="3145"/>
      <c r="D20" s="143" t="s">
        <v>473</v>
      </c>
    </row>
    <row r="21" spans="2:4" x14ac:dyDescent="0.45">
      <c r="B21" s="3142" t="s">
        <v>388</v>
      </c>
      <c r="C21" s="3142"/>
      <c r="D21" s="142" t="s">
        <v>424</v>
      </c>
    </row>
    <row r="22" spans="2:4" x14ac:dyDescent="0.45">
      <c r="B22" s="3146" t="s">
        <v>390</v>
      </c>
      <c r="C22" s="54" t="s">
        <v>391</v>
      </c>
      <c r="D22" s="44"/>
    </row>
    <row r="23" spans="2:4" ht="16.5" customHeight="1" x14ac:dyDescent="0.45">
      <c r="B23" s="3147"/>
      <c r="C23" s="577" t="s">
        <v>393</v>
      </c>
      <c r="D23" s="57" t="s">
        <v>474</v>
      </c>
    </row>
    <row r="24" spans="2:4" x14ac:dyDescent="0.45">
      <c r="B24" s="3142" t="s">
        <v>395</v>
      </c>
      <c r="C24" s="3142"/>
      <c r="D24" s="44" t="s">
        <v>427</v>
      </c>
    </row>
    <row r="25" spans="2:4" x14ac:dyDescent="0.45">
      <c r="B25" s="3142" t="s">
        <v>397</v>
      </c>
      <c r="C25" s="3142"/>
      <c r="D25" s="146" t="s">
        <v>475</v>
      </c>
    </row>
    <row r="26" spans="2:4" ht="15" customHeight="1" x14ac:dyDescent="0.45">
      <c r="B26" s="3142" t="s">
        <v>399</v>
      </c>
      <c r="C26" s="3142"/>
      <c r="D26" s="57" t="s">
        <v>19</v>
      </c>
    </row>
    <row r="27" spans="2:4" ht="14.55" customHeight="1" x14ac:dyDescent="0.45">
      <c r="B27" s="3143" t="s">
        <v>401</v>
      </c>
      <c r="C27" s="3143"/>
      <c r="D27" s="146" t="s">
        <v>476</v>
      </c>
    </row>
    <row r="28" spans="2:4" x14ac:dyDescent="0.45">
      <c r="B28" s="3149" t="s">
        <v>403</v>
      </c>
      <c r="C28" s="3150"/>
      <c r="D28" s="44"/>
    </row>
    <row r="29" spans="2:4" ht="69.599999999999994" x14ac:dyDescent="0.45">
      <c r="B29" s="578" t="s">
        <v>404</v>
      </c>
      <c r="C29" s="579"/>
      <c r="D29" s="127" t="s">
        <v>477</v>
      </c>
    </row>
    <row r="30" spans="2:4" x14ac:dyDescent="0.45">
      <c r="B30" s="3142" t="s">
        <v>405</v>
      </c>
      <c r="C30" s="3142"/>
      <c r="D30" s="44"/>
    </row>
    <row r="31" spans="2:4" ht="23.25" customHeight="1" x14ac:dyDescent="0.45"/>
    <row r="32" spans="2:4" ht="18.600000000000001" x14ac:dyDescent="0.45">
      <c r="B32" s="3980" t="s">
        <v>406</v>
      </c>
      <c r="C32" s="3980"/>
      <c r="D32" s="3980"/>
    </row>
    <row r="33" spans="2:4" x14ac:dyDescent="0.45">
      <c r="B33" s="578" t="s">
        <v>407</v>
      </c>
      <c r="C33" s="579"/>
      <c r="D33" s="146" t="s">
        <v>478</v>
      </c>
    </row>
    <row r="34" spans="2:4" x14ac:dyDescent="0.45">
      <c r="B34" s="578" t="s">
        <v>409</v>
      </c>
      <c r="C34" s="579"/>
      <c r="D34" s="146" t="s">
        <v>479</v>
      </c>
    </row>
    <row r="35" spans="2:4" x14ac:dyDescent="0.45">
      <c r="B35" s="578" t="s">
        <v>411</v>
      </c>
      <c r="C35" s="579"/>
      <c r="D35" s="146" t="s">
        <v>475</v>
      </c>
    </row>
    <row r="36" spans="2:4" x14ac:dyDescent="0.45">
      <c r="B36" s="578" t="s">
        <v>413</v>
      </c>
      <c r="C36" s="579"/>
      <c r="D36" s="146" t="s">
        <v>4945</v>
      </c>
    </row>
    <row r="37" spans="2:4" x14ac:dyDescent="0.45">
      <c r="B37" s="3149" t="s">
        <v>415</v>
      </c>
      <c r="C37" s="3150"/>
      <c r="D37" s="1723" t="s">
        <v>481</v>
      </c>
    </row>
  </sheetData>
  <mergeCells count="27">
    <mergeCell ref="D15:D16"/>
    <mergeCell ref="B10:D10"/>
    <mergeCell ref="B11:C11"/>
    <mergeCell ref="B12:C12"/>
    <mergeCell ref="B13:C13"/>
    <mergeCell ref="B14:C14"/>
    <mergeCell ref="B3:D3"/>
    <mergeCell ref="B4:C4"/>
    <mergeCell ref="B5:C5"/>
    <mergeCell ref="B6:C6"/>
    <mergeCell ref="B7:C7"/>
    <mergeCell ref="B8:C8"/>
    <mergeCell ref="B37:C37"/>
    <mergeCell ref="B17:C17"/>
    <mergeCell ref="B18:C18"/>
    <mergeCell ref="B19:C19"/>
    <mergeCell ref="B20:C20"/>
    <mergeCell ref="B24:C24"/>
    <mergeCell ref="B25:C25"/>
    <mergeCell ref="B26:C26"/>
    <mergeCell ref="B27:C27"/>
    <mergeCell ref="B21:C21"/>
    <mergeCell ref="B22:B23"/>
    <mergeCell ref="B28:C28"/>
    <mergeCell ref="B30:C30"/>
    <mergeCell ref="B15:C16"/>
    <mergeCell ref="B32:D32"/>
  </mergeCells>
  <dataValidations count="7">
    <dataValidation type="list" allowBlank="1" showInputMessage="1" showErrorMessage="1" sqref="D4" xr:uid="{00000000-0002-0000-4E01-000000000000}">
      <formula1>ODS</formula1>
    </dataValidation>
    <dataValidation type="list" allowBlank="1" showInputMessage="1" showErrorMessage="1" sqref="D5" xr:uid="{00000000-0002-0000-4E01-000001000000}">
      <formula1>Metas_ODS</formula1>
    </dataValidation>
    <dataValidation type="list" allowBlank="1" showInputMessage="1" showErrorMessage="1" sqref="D6" xr:uid="{00000000-0002-0000-4E01-000002000000}">
      <formula1>Numero_indicador</formula1>
    </dataValidation>
    <dataValidation type="list" allowBlank="1" showInputMessage="1" showErrorMessage="1" sqref="D7" xr:uid="{00000000-0002-0000-4E01-000003000000}">
      <formula1>Nombre_indicador_ODS</formula1>
    </dataValidation>
    <dataValidation type="list" allowBlank="1" showInputMessage="1" showErrorMessage="1" sqref="D14" xr:uid="{00000000-0002-0000-4E01-000004000000}">
      <formula1>Tipo_indicador</formula1>
    </dataValidation>
    <dataValidation type="list" allowBlank="1" showInputMessage="1" showErrorMessage="1" sqref="D26" xr:uid="{00000000-0002-0000-4E01-000005000000}">
      <formula1>Tipo_operación</formula1>
    </dataValidation>
    <dataValidation allowBlank="1" showDropDown="1" showInputMessage="1" showErrorMessage="1" sqref="D13" xr:uid="{00000000-0002-0000-4E01-000006000000}"/>
  </dataValidations>
  <hyperlinks>
    <hyperlink ref="B1" location="'11.5.1'!A1" display="REGRESAR" xr:uid="{00000000-0004-0000-4E01-000000000000}"/>
    <hyperlink ref="D8" r:id="rId1" xr:uid="{00000000-0004-0000-4E01-000001000000}"/>
    <hyperlink ref="D37" r:id="rId2" xr:uid="{00000000-0004-0000-4E01-000002000000}"/>
  </hyperlinks>
  <pageMargins left="0.7" right="0.7" top="0.75" bottom="0.75" header="0.3" footer="0.3"/>
  <pageSetup orientation="portrait" r:id="rId3"/>
  <drawing r:id="rId4"/>
</worksheet>
</file>

<file path=xl/worksheets/sheet3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1-000000000000}">
  <sheetPr codeName="Hoja324"/>
  <dimension ref="A1:O32"/>
  <sheetViews>
    <sheetView showGridLines="0" workbookViewId="0">
      <pane ySplit="1" topLeftCell="A2" activePane="bottomLeft" state="frozen"/>
      <selection activeCell="B16" sqref="B16"/>
      <selection pane="bottomLeft"/>
    </sheetView>
  </sheetViews>
  <sheetFormatPr baseColWidth="10" defaultColWidth="11.44140625" defaultRowHeight="17.399999999999999" x14ac:dyDescent="0.45"/>
  <cols>
    <col min="1" max="2" width="15.21875" style="178" customWidth="1"/>
    <col min="3" max="3" width="9.21875" style="178" customWidth="1"/>
    <col min="4" max="4" width="35.77734375" style="178" customWidth="1"/>
    <col min="5" max="16384" width="11.44140625" style="178"/>
  </cols>
  <sheetData>
    <row r="1" spans="1:15" x14ac:dyDescent="0.45">
      <c r="A1" s="584" t="s">
        <v>337</v>
      </c>
      <c r="D1" s="580" t="s">
        <v>430</v>
      </c>
    </row>
    <row r="3" spans="1:15" ht="15" customHeight="1" x14ac:dyDescent="0.45">
      <c r="A3" s="3997" t="s">
        <v>339</v>
      </c>
      <c r="B3" s="4000"/>
      <c r="C3" s="3997" t="s">
        <v>1791</v>
      </c>
      <c r="D3" s="4001"/>
      <c r="E3" s="4001"/>
      <c r="F3" s="4001"/>
      <c r="G3" s="4001"/>
      <c r="H3" s="4001"/>
      <c r="I3" s="4001"/>
      <c r="J3" s="4001"/>
      <c r="K3" s="4001"/>
      <c r="L3" s="4001"/>
      <c r="M3" s="4001"/>
      <c r="N3" s="4001"/>
      <c r="O3" s="4001"/>
    </row>
    <row r="4" spans="1:15" ht="32.25" customHeight="1" x14ac:dyDescent="0.45">
      <c r="A4" s="3997" t="s">
        <v>340</v>
      </c>
      <c r="B4" s="3998"/>
      <c r="C4" s="3997" t="s">
        <v>125</v>
      </c>
      <c r="D4" s="3999"/>
      <c r="E4" s="3999"/>
      <c r="F4" s="3999"/>
      <c r="G4" s="3999"/>
      <c r="H4" s="3999"/>
      <c r="I4" s="3999"/>
      <c r="J4" s="3999"/>
      <c r="K4" s="3999"/>
      <c r="L4" s="3999"/>
      <c r="M4" s="3999"/>
      <c r="N4" s="3999"/>
      <c r="O4" s="3999"/>
    </row>
    <row r="5" spans="1:15" ht="15" customHeight="1" x14ac:dyDescent="0.45">
      <c r="A5" s="3997" t="s">
        <v>341</v>
      </c>
      <c r="B5" s="3998"/>
      <c r="C5" s="3997" t="s">
        <v>4092</v>
      </c>
      <c r="D5" s="3999"/>
      <c r="E5" s="3999"/>
      <c r="F5" s="3999"/>
      <c r="G5" s="3999"/>
      <c r="H5" s="3999"/>
      <c r="I5" s="3999"/>
      <c r="J5" s="3999"/>
      <c r="K5" s="3999"/>
      <c r="L5" s="3999"/>
      <c r="M5" s="3999"/>
      <c r="N5" s="3999"/>
      <c r="O5" s="3999"/>
    </row>
    <row r="6" spans="1:15" ht="15" customHeight="1" x14ac:dyDescent="0.45">
      <c r="A6" s="3997" t="s">
        <v>417</v>
      </c>
      <c r="B6" s="3998"/>
      <c r="C6" s="3997" t="s">
        <v>5065</v>
      </c>
      <c r="D6" s="3999"/>
      <c r="E6" s="3999"/>
      <c r="F6" s="3999"/>
      <c r="G6" s="3999"/>
      <c r="H6" s="3999"/>
      <c r="I6" s="3999"/>
      <c r="J6" s="3999"/>
      <c r="K6" s="3999"/>
      <c r="L6" s="3999"/>
      <c r="M6" s="3999"/>
      <c r="N6" s="3999"/>
      <c r="O6" s="3999"/>
    </row>
    <row r="9" spans="1:15" x14ac:dyDescent="0.45">
      <c r="C9" s="489" t="s">
        <v>5065</v>
      </c>
      <c r="D9" s="489"/>
      <c r="E9" s="489"/>
      <c r="F9" s="489"/>
    </row>
    <row r="10" spans="1:15" x14ac:dyDescent="0.45">
      <c r="C10" s="489"/>
      <c r="D10" s="489"/>
      <c r="E10" s="489"/>
      <c r="F10" s="489"/>
    </row>
    <row r="11" spans="1:15" x14ac:dyDescent="0.45">
      <c r="C11" s="3977" t="s">
        <v>343</v>
      </c>
      <c r="D11" s="3977" t="s">
        <v>483</v>
      </c>
      <c r="E11" s="4002" t="s">
        <v>484</v>
      </c>
      <c r="F11" s="4002"/>
    </row>
    <row r="12" spans="1:15" ht="52.2" x14ac:dyDescent="0.45">
      <c r="C12" s="3978"/>
      <c r="D12" s="3978"/>
      <c r="E12" s="1743" t="s">
        <v>485</v>
      </c>
      <c r="F12" s="1743" t="s">
        <v>4801</v>
      </c>
    </row>
    <row r="13" spans="1:15" x14ac:dyDescent="0.45">
      <c r="C13" s="2498">
        <v>2010</v>
      </c>
      <c r="D13" s="2488" t="s">
        <v>486</v>
      </c>
      <c r="E13" s="2499">
        <v>7889869.7647700002</v>
      </c>
      <c r="F13" s="2499">
        <v>11222520</v>
      </c>
    </row>
    <row r="14" spans="1:15" x14ac:dyDescent="0.45">
      <c r="C14" s="2498">
        <v>2010</v>
      </c>
      <c r="D14" s="2488" t="s">
        <v>487</v>
      </c>
      <c r="E14" s="2499">
        <v>142822623.00569001</v>
      </c>
      <c r="F14" s="2499">
        <v>203150347</v>
      </c>
    </row>
    <row r="15" spans="1:15" x14ac:dyDescent="0.45">
      <c r="C15" s="2498">
        <v>2012</v>
      </c>
      <c r="D15" s="2488" t="s">
        <v>488</v>
      </c>
      <c r="E15" s="2499">
        <v>50602833.619999997</v>
      </c>
      <c r="F15" s="2499">
        <v>65677042</v>
      </c>
    </row>
    <row r="16" spans="1:15" x14ac:dyDescent="0.45">
      <c r="C16" s="2498">
        <v>2014</v>
      </c>
      <c r="D16" s="2488" t="s">
        <v>489</v>
      </c>
      <c r="E16" s="2499">
        <v>19241273.407910001</v>
      </c>
      <c r="F16" s="2499">
        <v>22705517</v>
      </c>
    </row>
    <row r="17" spans="3:7" x14ac:dyDescent="0.45">
      <c r="C17" s="2498">
        <v>2015</v>
      </c>
      <c r="D17" s="2488" t="s">
        <v>490</v>
      </c>
      <c r="E17" s="2499">
        <v>91016579.010000005</v>
      </c>
      <c r="F17" s="2499">
        <v>106548916</v>
      </c>
    </row>
    <row r="18" spans="3:7" x14ac:dyDescent="0.45">
      <c r="C18" s="2498">
        <v>2016</v>
      </c>
      <c r="D18" s="2488" t="s">
        <v>491</v>
      </c>
      <c r="E18" s="2499">
        <v>106258934.55</v>
      </c>
      <c r="F18" s="2499">
        <v>124414187</v>
      </c>
    </row>
    <row r="19" spans="3:7" x14ac:dyDescent="0.45">
      <c r="C19" s="2498">
        <v>2017</v>
      </c>
      <c r="D19" s="2488" t="s">
        <v>2444</v>
      </c>
      <c r="E19" s="2499">
        <v>329363329.70315999</v>
      </c>
      <c r="F19" s="2499">
        <v>379468246</v>
      </c>
    </row>
    <row r="20" spans="3:7" x14ac:dyDescent="0.45">
      <c r="C20" s="2498">
        <v>2018</v>
      </c>
      <c r="D20" s="2488" t="s">
        <v>3437</v>
      </c>
      <c r="E20" s="2499">
        <v>9100095</v>
      </c>
      <c r="F20" s="2499">
        <v>10256643</v>
      </c>
    </row>
    <row r="21" spans="3:7" x14ac:dyDescent="0.45">
      <c r="C21" s="2498">
        <v>2019</v>
      </c>
      <c r="D21" s="2488" t="s">
        <v>3438</v>
      </c>
      <c r="E21" s="2499">
        <v>35441377.055629998</v>
      </c>
      <c r="F21" s="2499">
        <v>39125617</v>
      </c>
    </row>
    <row r="22" spans="3:7" ht="18.600000000000001" x14ac:dyDescent="0.45">
      <c r="C22" s="2501">
        <v>2020</v>
      </c>
      <c r="D22" s="2488" t="s">
        <v>6126</v>
      </c>
      <c r="E22" s="2499">
        <v>155997347.20523998</v>
      </c>
      <c r="F22" s="2499">
        <v>157389542.97999999</v>
      </c>
    </row>
    <row r="23" spans="3:7" ht="18.600000000000001" x14ac:dyDescent="0.45">
      <c r="C23" s="2501">
        <v>2020</v>
      </c>
      <c r="D23" s="2488" t="s">
        <v>6127</v>
      </c>
      <c r="E23" s="2499">
        <v>503390326.56301498</v>
      </c>
      <c r="F23" s="2499">
        <v>551719877</v>
      </c>
    </row>
    <row r="24" spans="3:7" x14ac:dyDescent="0.45">
      <c r="C24" s="2501">
        <v>2021</v>
      </c>
      <c r="D24" s="2496" t="s">
        <v>5404</v>
      </c>
      <c r="E24" s="2499">
        <v>209606648.06900001</v>
      </c>
      <c r="F24" s="2499">
        <v>225831574</v>
      </c>
    </row>
    <row r="25" spans="3:7" ht="17.399999999999999" customHeight="1" x14ac:dyDescent="0.45">
      <c r="C25" s="2501">
        <v>2022</v>
      </c>
      <c r="D25" s="2516" t="s">
        <v>6424</v>
      </c>
      <c r="E25" s="2499">
        <v>52629437</v>
      </c>
      <c r="F25" s="2499"/>
    </row>
    <row r="26" spans="3:7" x14ac:dyDescent="0.45">
      <c r="C26" s="2501">
        <v>2022</v>
      </c>
      <c r="D26" s="2516" t="s">
        <v>6425</v>
      </c>
      <c r="E26" s="2499">
        <v>30808911</v>
      </c>
      <c r="F26" s="2499"/>
    </row>
    <row r="27" spans="3:7" ht="17.399999999999999" customHeight="1" x14ac:dyDescent="0.45">
      <c r="C27" s="2501">
        <v>2022</v>
      </c>
      <c r="D27" s="2516" t="s">
        <v>6426</v>
      </c>
      <c r="E27" s="2499">
        <v>122318297</v>
      </c>
      <c r="F27" s="2499"/>
    </row>
    <row r="28" spans="3:7" ht="17.399999999999999" customHeight="1" x14ac:dyDescent="0.45">
      <c r="C28" s="2501">
        <v>2022</v>
      </c>
      <c r="D28" s="2516" t="s">
        <v>6427</v>
      </c>
      <c r="E28" s="2499">
        <v>16507756</v>
      </c>
      <c r="F28" s="2499"/>
      <c r="G28" s="2467"/>
    </row>
    <row r="29" spans="3:7" ht="17.399999999999999" customHeight="1" x14ac:dyDescent="0.45">
      <c r="C29" s="2517" t="s">
        <v>492</v>
      </c>
      <c r="D29" s="2517"/>
      <c r="E29" s="2517"/>
      <c r="F29" s="2517"/>
      <c r="G29" s="2518"/>
    </row>
    <row r="30" spans="3:7" ht="18.600000000000001" x14ac:dyDescent="0.45">
      <c r="C30" s="327" t="s">
        <v>6128</v>
      </c>
      <c r="D30" s="327"/>
      <c r="E30" s="327"/>
      <c r="F30" s="327"/>
      <c r="G30" s="327"/>
    </row>
    <row r="31" spans="3:7" ht="17.399999999999999" customHeight="1" x14ac:dyDescent="0.45">
      <c r="C31" s="327" t="s">
        <v>6129</v>
      </c>
      <c r="D31" s="327"/>
      <c r="E31" s="327"/>
      <c r="F31" s="327"/>
      <c r="G31" s="327"/>
    </row>
    <row r="32" spans="3:7" ht="17.399999999999999" customHeight="1" x14ac:dyDescent="0.45">
      <c r="C32" s="885" t="s">
        <v>6428</v>
      </c>
      <c r="D32" s="885"/>
      <c r="E32" s="885"/>
      <c r="F32" s="885"/>
      <c r="G32" s="885"/>
    </row>
  </sheetData>
  <mergeCells count="11">
    <mergeCell ref="A3:B3"/>
    <mergeCell ref="C3:O3"/>
    <mergeCell ref="A4:B4"/>
    <mergeCell ref="C4:O4"/>
    <mergeCell ref="A5:B5"/>
    <mergeCell ref="C5:O5"/>
    <mergeCell ref="A6:B6"/>
    <mergeCell ref="C6:O6"/>
    <mergeCell ref="C11:C12"/>
    <mergeCell ref="D11:D12"/>
    <mergeCell ref="E11:F11"/>
  </mergeCells>
  <hyperlinks>
    <hyperlink ref="A1" location="'ODS 11.'!A1" display="REGRESAR" xr:uid="{00000000-0004-0000-4F01-000000000000}"/>
    <hyperlink ref="D1" location="'Metadato 11.5.2'!A1" display="VER METADATO" xr:uid="{00000000-0004-0000-4F01-000001000000}"/>
  </hyperlinks>
  <pageMargins left="0.7" right="0.7" top="0.75" bottom="0.75" header="0.3" footer="0.3"/>
</worksheet>
</file>

<file path=xl/worksheets/sheet3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1-000000000000}">
  <sheetPr codeName="Hoja325">
    <tabColor theme="0" tint="-0.499984740745262"/>
  </sheetPr>
  <dimension ref="A1:F36"/>
  <sheetViews>
    <sheetView showGridLines="0" zoomScaleNormal="100" workbookViewId="0">
      <pane ySplit="1" topLeftCell="A2" activePane="bottomLeft" state="frozen"/>
      <selection pane="bottomLeft" activeCell="G5" sqref="G5"/>
    </sheetView>
  </sheetViews>
  <sheetFormatPr baseColWidth="10" defaultColWidth="11.44140625" defaultRowHeight="17.399999999999999" x14ac:dyDescent="0.45"/>
  <cols>
    <col min="1" max="1" width="11.44140625" style="178"/>
    <col min="2" max="2" width="26.44140625" style="178" customWidth="1"/>
    <col min="3" max="3" width="24" style="178" customWidth="1"/>
    <col min="4" max="4" width="85.77734375" style="178" customWidth="1"/>
    <col min="5" max="5" width="11.44140625" style="178"/>
    <col min="6" max="6" width="7.21875" style="178" customWidth="1"/>
    <col min="7" max="16384" width="11.44140625" style="178"/>
  </cols>
  <sheetData>
    <row r="1" spans="1:6" x14ac:dyDescent="0.45">
      <c r="B1" s="584" t="s">
        <v>337</v>
      </c>
    </row>
    <row r="2" spans="1:6" ht="18" thickBot="1" x14ac:dyDescent="0.5"/>
    <row r="3" spans="1:6" ht="23.25" customHeight="1" thickBot="1" x14ac:dyDescent="0.5">
      <c r="B3" s="3980" t="s">
        <v>370</v>
      </c>
      <c r="C3" s="3980"/>
      <c r="D3" s="3980"/>
      <c r="F3" s="1267" t="s">
        <v>471</v>
      </c>
    </row>
    <row r="4" spans="1:6" x14ac:dyDescent="0.45">
      <c r="A4" s="1268"/>
      <c r="B4" s="3142" t="s">
        <v>449</v>
      </c>
      <c r="C4" s="3142"/>
      <c r="D4" s="44" t="s">
        <v>36</v>
      </c>
    </row>
    <row r="5" spans="1:6" ht="69.599999999999994" x14ac:dyDescent="0.45">
      <c r="B5" s="3142" t="s">
        <v>373</v>
      </c>
      <c r="C5" s="3142"/>
      <c r="D5" s="44" t="s">
        <v>125</v>
      </c>
    </row>
    <row r="6" spans="1:6" ht="19.5" customHeight="1" x14ac:dyDescent="0.45">
      <c r="B6" s="3142" t="s">
        <v>374</v>
      </c>
      <c r="C6" s="3142"/>
      <c r="D6" s="45" t="s">
        <v>194</v>
      </c>
    </row>
    <row r="7" spans="1:6" ht="34.799999999999997" x14ac:dyDescent="0.45">
      <c r="B7" s="3143" t="s">
        <v>375</v>
      </c>
      <c r="C7" s="3143"/>
      <c r="D7" s="46" t="s">
        <v>4092</v>
      </c>
    </row>
    <row r="8" spans="1:6" x14ac:dyDescent="0.45">
      <c r="B8" s="3144" t="s">
        <v>2480</v>
      </c>
      <c r="C8" s="3145"/>
      <c r="D8" s="1266" t="s">
        <v>2617</v>
      </c>
    </row>
    <row r="10" spans="1:6" ht="23.25" customHeight="1" x14ac:dyDescent="0.45">
      <c r="B10" s="3980" t="s">
        <v>376</v>
      </c>
      <c r="C10" s="3980"/>
      <c r="D10" s="3980"/>
    </row>
    <row r="11" spans="1:6" ht="18" customHeight="1" x14ac:dyDescent="0.45">
      <c r="B11" s="3185" t="s">
        <v>377</v>
      </c>
      <c r="C11" s="3156"/>
      <c r="D11" s="44" t="s">
        <v>439</v>
      </c>
    </row>
    <row r="12" spans="1:6" ht="18.75" customHeight="1" x14ac:dyDescent="0.45">
      <c r="B12" s="3143" t="s">
        <v>379</v>
      </c>
      <c r="C12" s="3143"/>
      <c r="D12" s="661" t="s">
        <v>482</v>
      </c>
    </row>
    <row r="13" spans="1:6" x14ac:dyDescent="0.45">
      <c r="B13" s="3142" t="s">
        <v>380</v>
      </c>
      <c r="C13" s="3142"/>
      <c r="D13" s="57" t="s">
        <v>194</v>
      </c>
    </row>
    <row r="14" spans="1:6" x14ac:dyDescent="0.45">
      <c r="B14" s="3142" t="s">
        <v>381</v>
      </c>
      <c r="C14" s="3156"/>
      <c r="D14" s="603" t="s">
        <v>10</v>
      </c>
    </row>
    <row r="15" spans="1:6" ht="174" x14ac:dyDescent="0.45">
      <c r="B15" s="3142" t="s">
        <v>382</v>
      </c>
      <c r="C15" s="3142"/>
      <c r="D15" s="83" t="s">
        <v>6294</v>
      </c>
    </row>
    <row r="16" spans="1:6" ht="48" customHeight="1" x14ac:dyDescent="0.45">
      <c r="B16" s="3142" t="s">
        <v>383</v>
      </c>
      <c r="C16" s="3142"/>
      <c r="D16" s="83"/>
    </row>
    <row r="17" spans="2:4" x14ac:dyDescent="0.45">
      <c r="B17" s="3142" t="s">
        <v>384</v>
      </c>
      <c r="C17" s="3142"/>
      <c r="D17" s="57" t="s">
        <v>472</v>
      </c>
    </row>
    <row r="18" spans="2:4" x14ac:dyDescent="0.45">
      <c r="B18" s="3143" t="s">
        <v>386</v>
      </c>
      <c r="C18" s="3143"/>
      <c r="D18" s="44"/>
    </row>
    <row r="19" spans="2:4" ht="15" customHeight="1" x14ac:dyDescent="0.45">
      <c r="B19" s="3144" t="s">
        <v>387</v>
      </c>
      <c r="C19" s="3145"/>
      <c r="D19" s="44" t="s">
        <v>494</v>
      </c>
    </row>
    <row r="20" spans="2:4" x14ac:dyDescent="0.45">
      <c r="B20" s="3142" t="s">
        <v>388</v>
      </c>
      <c r="C20" s="3142"/>
      <c r="D20" s="83" t="s">
        <v>424</v>
      </c>
    </row>
    <row r="21" spans="2:4" x14ac:dyDescent="0.45">
      <c r="B21" s="3146" t="s">
        <v>390</v>
      </c>
      <c r="C21" s="54" t="s">
        <v>391</v>
      </c>
      <c r="D21" s="57" t="s">
        <v>495</v>
      </c>
    </row>
    <row r="22" spans="2:4" ht="15" customHeight="1" x14ac:dyDescent="0.45">
      <c r="B22" s="3147"/>
      <c r="C22" s="577" t="s">
        <v>393</v>
      </c>
      <c r="D22" s="57"/>
    </row>
    <row r="23" spans="2:4" x14ac:dyDescent="0.45">
      <c r="B23" s="3142" t="s">
        <v>395</v>
      </c>
      <c r="C23" s="3142"/>
      <c r="D23" s="57" t="s">
        <v>427</v>
      </c>
    </row>
    <row r="24" spans="2:4" x14ac:dyDescent="0.45">
      <c r="B24" s="3142" t="s">
        <v>397</v>
      </c>
      <c r="C24" s="3142"/>
      <c r="D24" s="45" t="s">
        <v>1818</v>
      </c>
    </row>
    <row r="25" spans="2:4" x14ac:dyDescent="0.45">
      <c r="B25" s="3142" t="s">
        <v>399</v>
      </c>
      <c r="C25" s="3142"/>
      <c r="D25" s="57" t="s">
        <v>19</v>
      </c>
    </row>
    <row r="26" spans="2:4" ht="15" customHeight="1" x14ac:dyDescent="0.45">
      <c r="B26" s="3143" t="s">
        <v>401</v>
      </c>
      <c r="C26" s="3143"/>
      <c r="D26" s="45" t="s">
        <v>476</v>
      </c>
    </row>
    <row r="27" spans="2:4" x14ac:dyDescent="0.45">
      <c r="B27" s="3149" t="s">
        <v>403</v>
      </c>
      <c r="C27" s="3150"/>
      <c r="D27" s="44"/>
    </row>
    <row r="28" spans="2:4" ht="69.599999999999994" x14ac:dyDescent="0.45">
      <c r="B28" s="578" t="s">
        <v>404</v>
      </c>
      <c r="C28" s="579"/>
      <c r="D28" s="57" t="s">
        <v>1819</v>
      </c>
    </row>
    <row r="29" spans="2:4" x14ac:dyDescent="0.45">
      <c r="B29" s="3151" t="s">
        <v>405</v>
      </c>
      <c r="C29" s="3152"/>
      <c r="D29" s="61"/>
    </row>
    <row r="30" spans="2:4" x14ac:dyDescent="0.45">
      <c r="B30" s="62"/>
      <c r="C30" s="62"/>
      <c r="D30" s="63"/>
    </row>
    <row r="31" spans="2:4" ht="23.25" customHeight="1" x14ac:dyDescent="0.45">
      <c r="B31" s="3980" t="s">
        <v>406</v>
      </c>
      <c r="C31" s="3980"/>
      <c r="D31" s="3980"/>
    </row>
    <row r="32" spans="2:4" x14ac:dyDescent="0.45">
      <c r="B32" s="3149" t="s">
        <v>407</v>
      </c>
      <c r="C32" s="3150"/>
      <c r="D32" s="45" t="s">
        <v>478</v>
      </c>
    </row>
    <row r="33" spans="2:4" x14ac:dyDescent="0.45">
      <c r="B33" s="3149" t="s">
        <v>409</v>
      </c>
      <c r="C33" s="3150"/>
      <c r="D33" s="45" t="s">
        <v>479</v>
      </c>
    </row>
    <row r="34" spans="2:4" x14ac:dyDescent="0.45">
      <c r="B34" s="3149" t="s">
        <v>411</v>
      </c>
      <c r="C34" s="3150"/>
      <c r="D34" s="45" t="s">
        <v>1817</v>
      </c>
    </row>
    <row r="35" spans="2:4" x14ac:dyDescent="0.45">
      <c r="B35" s="3149" t="s">
        <v>413</v>
      </c>
      <c r="C35" s="3150"/>
      <c r="D35" s="45" t="s">
        <v>480</v>
      </c>
    </row>
    <row r="36" spans="2:4" x14ac:dyDescent="0.45">
      <c r="B36" s="3149" t="s">
        <v>415</v>
      </c>
      <c r="C36" s="3150"/>
      <c r="D36" s="45" t="s">
        <v>481</v>
      </c>
    </row>
  </sheetData>
  <mergeCells count="30">
    <mergeCell ref="B16:C16"/>
    <mergeCell ref="B3:D3"/>
    <mergeCell ref="B4:C4"/>
    <mergeCell ref="B5:C5"/>
    <mergeCell ref="B6:C6"/>
    <mergeCell ref="B7:C7"/>
    <mergeCell ref="B10:D10"/>
    <mergeCell ref="B11:C11"/>
    <mergeCell ref="B12:C12"/>
    <mergeCell ref="B13:C13"/>
    <mergeCell ref="B14:C14"/>
    <mergeCell ref="B15:C15"/>
    <mergeCell ref="B8:C8"/>
    <mergeCell ref="B31:D31"/>
    <mergeCell ref="B17:C17"/>
    <mergeCell ref="B18:C18"/>
    <mergeCell ref="B19:C19"/>
    <mergeCell ref="B20:C20"/>
    <mergeCell ref="B21:B22"/>
    <mergeCell ref="B23:C23"/>
    <mergeCell ref="B24:C24"/>
    <mergeCell ref="B25:C25"/>
    <mergeCell ref="B26:C26"/>
    <mergeCell ref="B27:C27"/>
    <mergeCell ref="B29:C29"/>
    <mergeCell ref="B32:C32"/>
    <mergeCell ref="B33:C33"/>
    <mergeCell ref="B34:C34"/>
    <mergeCell ref="B35:C35"/>
    <mergeCell ref="B36:C36"/>
  </mergeCells>
  <dataValidations count="6">
    <dataValidation type="list" allowBlank="1" showInputMessage="1" showErrorMessage="1" sqref="D4" xr:uid="{00000000-0002-0000-5001-000000000000}">
      <formula1>ODS</formula1>
    </dataValidation>
    <dataValidation type="list" allowBlank="1" showInputMessage="1" showErrorMessage="1" sqref="D5" xr:uid="{00000000-0002-0000-5001-000001000000}">
      <formula1>Metas_ODS</formula1>
    </dataValidation>
    <dataValidation type="list" allowBlank="1" showInputMessage="1" showErrorMessage="1" sqref="D6" xr:uid="{00000000-0002-0000-5001-000002000000}">
      <formula1>Numero_indicador</formula1>
    </dataValidation>
    <dataValidation type="list" allowBlank="1" showInputMessage="1" showErrorMessage="1" sqref="D7" xr:uid="{00000000-0002-0000-5001-000003000000}">
      <formula1>Nombre_indicador_ODS</formula1>
    </dataValidation>
    <dataValidation type="list" allowBlank="1" showInputMessage="1" showErrorMessage="1" sqref="D14" xr:uid="{00000000-0002-0000-5001-000004000000}">
      <formula1>Tipo_indicador</formula1>
    </dataValidation>
    <dataValidation type="list" allowBlank="1" showInputMessage="1" showErrorMessage="1" sqref="D25" xr:uid="{00000000-0002-0000-5001-000005000000}">
      <formula1>Tipo_operación</formula1>
    </dataValidation>
  </dataValidations>
  <hyperlinks>
    <hyperlink ref="B1" location="'11.5.2'!A1" display="REGRESAR" xr:uid="{00000000-0004-0000-5001-000000000000}"/>
    <hyperlink ref="D8" r:id="rId1" xr:uid="{00000000-0004-0000-5001-000001000000}"/>
  </hyperlinks>
  <pageMargins left="0.7" right="0.7" top="0.75" bottom="0.75" header="0.3" footer="0.3"/>
  <drawing r:id="rId2"/>
</worksheet>
</file>

<file path=xl/worksheets/sheet3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1-000000000000}">
  <sheetPr codeName="Hoja326"/>
  <dimension ref="A1:Z196"/>
  <sheetViews>
    <sheetView showGridLines="0" zoomScaleNormal="100" workbookViewId="0">
      <pane ySplit="1" topLeftCell="A2" activePane="bottomLeft" state="frozen"/>
      <selection pane="bottomLeft"/>
    </sheetView>
  </sheetViews>
  <sheetFormatPr baseColWidth="10" defaultColWidth="11.44140625" defaultRowHeight="17.399999999999999" x14ac:dyDescent="0.45"/>
  <cols>
    <col min="1" max="2" width="15.21875" style="178" customWidth="1"/>
    <col min="3" max="3" width="27.77734375" style="1271" customWidth="1"/>
    <col min="4" max="4" width="15.5546875" style="1271" customWidth="1"/>
    <col min="5" max="5" width="13.44140625" style="1271" customWidth="1"/>
    <col min="6" max="6" width="12.5546875" style="178" customWidth="1"/>
    <col min="7" max="7" width="11.21875" style="178" customWidth="1"/>
    <col min="8" max="8" width="18" style="178" customWidth="1"/>
    <col min="9" max="9" width="10.77734375" style="178" customWidth="1"/>
    <col min="10" max="11" width="11.44140625" style="178"/>
    <col min="12" max="12" width="13.77734375" style="178" customWidth="1"/>
    <col min="13" max="13" width="12.44140625" style="178" customWidth="1"/>
    <col min="14" max="14" width="14" style="178" customWidth="1"/>
    <col min="15" max="15" width="10.77734375" style="178" customWidth="1"/>
    <col min="16" max="16384" width="11.44140625" style="178"/>
  </cols>
  <sheetData>
    <row r="1" spans="1:20" s="1260" customFormat="1" ht="18.600000000000001" x14ac:dyDescent="0.45">
      <c r="A1" s="808" t="s">
        <v>337</v>
      </c>
      <c r="B1" s="1321"/>
      <c r="C1" s="808" t="s">
        <v>430</v>
      </c>
      <c r="D1" s="1808"/>
      <c r="E1" s="1808"/>
      <c r="F1" s="1808"/>
    </row>
    <row r="2" spans="1:20" s="1260" customFormat="1" ht="18.600000000000001" x14ac:dyDescent="0.45">
      <c r="C2" s="1299"/>
      <c r="D2" s="1299"/>
      <c r="E2" s="1299"/>
    </row>
    <row r="3" spans="1:20" s="1260" customFormat="1" ht="18.600000000000001" x14ac:dyDescent="0.45">
      <c r="A3" s="3981" t="s">
        <v>339</v>
      </c>
      <c r="B3" s="3984"/>
      <c r="C3" s="3981" t="s">
        <v>1791</v>
      </c>
      <c r="D3" s="4006"/>
      <c r="E3" s="4006"/>
      <c r="F3" s="4006"/>
      <c r="G3" s="4006"/>
      <c r="H3" s="4006"/>
      <c r="I3" s="4006"/>
      <c r="J3" s="4006"/>
      <c r="K3" s="4006"/>
      <c r="L3" s="4006"/>
      <c r="M3" s="4006"/>
      <c r="N3" s="4006"/>
      <c r="O3" s="4006"/>
      <c r="P3" s="4006"/>
      <c r="Q3" s="4006"/>
      <c r="R3" s="4006"/>
      <c r="S3" s="4006"/>
      <c r="T3" s="4006"/>
    </row>
    <row r="4" spans="1:20" s="1260" customFormat="1" ht="18.600000000000001" x14ac:dyDescent="0.45">
      <c r="A4" s="3981" t="s">
        <v>340</v>
      </c>
      <c r="B4" s="3982"/>
      <c r="C4" s="3981" t="s">
        <v>128</v>
      </c>
      <c r="D4" s="4006"/>
      <c r="E4" s="4006"/>
      <c r="F4" s="3983"/>
      <c r="G4" s="3983"/>
      <c r="H4" s="3983"/>
      <c r="I4" s="3983"/>
      <c r="J4" s="3983"/>
      <c r="K4" s="3983"/>
      <c r="L4" s="3983"/>
      <c r="M4" s="3983"/>
      <c r="N4" s="3983"/>
      <c r="O4" s="3983"/>
      <c r="P4" s="3983"/>
      <c r="Q4" s="3983"/>
      <c r="R4" s="3983"/>
      <c r="S4" s="3983"/>
      <c r="T4" s="3983"/>
    </row>
    <row r="5" spans="1:20" s="1260" customFormat="1" ht="16.2" customHeight="1" x14ac:dyDescent="0.45">
      <c r="A5" s="3981" t="s">
        <v>341</v>
      </c>
      <c r="B5" s="3982"/>
      <c r="C5" s="3981" t="s">
        <v>4093</v>
      </c>
      <c r="D5" s="4006"/>
      <c r="E5" s="4006"/>
      <c r="F5" s="3983"/>
      <c r="G5" s="3983"/>
      <c r="H5" s="3983"/>
      <c r="I5" s="3983"/>
      <c r="J5" s="3983"/>
      <c r="K5" s="3983"/>
      <c r="L5" s="3983"/>
      <c r="M5" s="3983"/>
      <c r="N5" s="3983"/>
      <c r="O5" s="3983"/>
      <c r="P5" s="3983"/>
      <c r="Q5" s="3983"/>
      <c r="R5" s="3983"/>
      <c r="S5" s="3983"/>
      <c r="T5" s="3983"/>
    </row>
    <row r="6" spans="1:20" s="1260" customFormat="1" ht="77.400000000000006" customHeight="1" x14ac:dyDescent="0.45">
      <c r="A6" s="3981" t="s">
        <v>417</v>
      </c>
      <c r="B6" s="3982"/>
      <c r="C6" s="3981" t="s">
        <v>5306</v>
      </c>
      <c r="D6" s="4006"/>
      <c r="E6" s="4006"/>
      <c r="F6" s="3983"/>
      <c r="G6" s="3983"/>
      <c r="H6" s="3983"/>
      <c r="I6" s="3983"/>
      <c r="J6" s="3983"/>
      <c r="K6" s="3983"/>
      <c r="L6" s="3983"/>
      <c r="M6" s="3983"/>
      <c r="N6" s="3983"/>
      <c r="O6" s="3983"/>
      <c r="P6" s="3983"/>
      <c r="Q6" s="3983"/>
      <c r="R6" s="3983"/>
      <c r="S6" s="3983"/>
      <c r="T6" s="3983"/>
    </row>
    <row r="7" spans="1:20" x14ac:dyDescent="0.45">
      <c r="A7" s="853"/>
    </row>
    <row r="8" spans="1:20" x14ac:dyDescent="0.45">
      <c r="A8" s="853"/>
    </row>
    <row r="9" spans="1:20" s="2562" customFormat="1" ht="18.600000000000001" customHeight="1" x14ac:dyDescent="0.45">
      <c r="A9" s="2530"/>
      <c r="C9" s="3506" t="s">
        <v>6566</v>
      </c>
      <c r="D9" s="3506"/>
      <c r="E9" s="3506"/>
      <c r="F9" s="3506"/>
      <c r="G9" s="3506"/>
      <c r="H9" s="3506"/>
      <c r="I9" s="3506"/>
      <c r="J9" s="3506"/>
      <c r="K9" s="3506"/>
      <c r="L9" s="3506"/>
      <c r="M9" s="3506"/>
      <c r="N9" s="3506"/>
    </row>
    <row r="10" spans="1:20" s="2562" customFormat="1" ht="18.600000000000001" customHeight="1" x14ac:dyDescent="0.45">
      <c r="A10" s="2530"/>
      <c r="C10" s="2662"/>
      <c r="D10" s="2662"/>
      <c r="E10" s="2662"/>
      <c r="F10" s="2662"/>
      <c r="G10" s="2662"/>
      <c r="H10" s="2662"/>
      <c r="I10" s="2662"/>
      <c r="J10" s="2662"/>
      <c r="K10" s="2662"/>
      <c r="L10" s="2662"/>
      <c r="M10" s="2662"/>
      <c r="N10" s="2662"/>
    </row>
    <row r="11" spans="1:20" s="2562" customFormat="1" ht="52.2" customHeight="1" x14ac:dyDescent="0.45">
      <c r="A11" s="2530"/>
      <c r="C11" s="3977" t="s">
        <v>4780</v>
      </c>
      <c r="D11" s="3979" t="s">
        <v>4781</v>
      </c>
      <c r="E11" s="3979"/>
      <c r="F11" s="3979" t="s">
        <v>4782</v>
      </c>
      <c r="G11" s="3979"/>
      <c r="H11" s="4004" t="s">
        <v>4783</v>
      </c>
      <c r="I11" s="4004"/>
      <c r="J11" s="3979" t="s">
        <v>4784</v>
      </c>
      <c r="K11" s="3979"/>
      <c r="L11" s="4004" t="s">
        <v>4785</v>
      </c>
      <c r="M11" s="4004"/>
      <c r="N11" s="2669" t="s">
        <v>4795</v>
      </c>
    </row>
    <row r="12" spans="1:20" s="2562" customFormat="1" x14ac:dyDescent="0.45">
      <c r="A12" s="2530"/>
      <c r="C12" s="3978"/>
      <c r="D12" s="2670" t="s">
        <v>3391</v>
      </c>
      <c r="E12" s="2670" t="s">
        <v>4759</v>
      </c>
      <c r="F12" s="2668" t="s">
        <v>3391</v>
      </c>
      <c r="G12" s="2668" t="s">
        <v>4759</v>
      </c>
      <c r="H12" s="1807" t="s">
        <v>4786</v>
      </c>
      <c r="I12" s="1807" t="s">
        <v>4759</v>
      </c>
      <c r="J12" s="1807" t="s">
        <v>4787</v>
      </c>
      <c r="K12" s="1807" t="s">
        <v>4759</v>
      </c>
      <c r="L12" s="1807" t="s">
        <v>4787</v>
      </c>
      <c r="M12" s="1807" t="s">
        <v>4759</v>
      </c>
      <c r="N12" s="1807" t="s">
        <v>4759</v>
      </c>
    </row>
    <row r="13" spans="1:20" s="2562" customFormat="1" x14ac:dyDescent="0.45">
      <c r="A13" s="2530"/>
      <c r="C13" s="2612" t="s">
        <v>507</v>
      </c>
      <c r="D13" s="2712">
        <v>210242526</v>
      </c>
      <c r="E13" s="2709">
        <f>D13/$D$20</f>
        <v>0.16398849657917858</v>
      </c>
      <c r="F13" s="2712">
        <v>10610501</v>
      </c>
      <c r="G13" s="2709">
        <f>F13/$F$20</f>
        <v>6.804575365133364E-2</v>
      </c>
      <c r="H13" s="2710">
        <v>220853027</v>
      </c>
      <c r="I13" s="2539">
        <f>H13/$H$20</f>
        <v>0.15358470587395068</v>
      </c>
      <c r="J13" s="2712">
        <v>42735739</v>
      </c>
      <c r="K13" s="2539">
        <f>J13/$J$20</f>
        <v>0.23670509174726778</v>
      </c>
      <c r="L13" s="2710">
        <v>263588766</v>
      </c>
      <c r="M13" s="2539">
        <f>L13/$L$20</f>
        <v>0.16285662652702929</v>
      </c>
      <c r="N13" s="2539">
        <v>0.83786964957376064</v>
      </c>
    </row>
    <row r="14" spans="1:20" s="2562" customFormat="1" x14ac:dyDescent="0.45">
      <c r="A14" s="2530"/>
      <c r="C14" s="2612" t="s">
        <v>508</v>
      </c>
      <c r="D14" s="2712">
        <v>130876839</v>
      </c>
      <c r="E14" s="2709">
        <f t="shared" ref="E14:E19" si="0">D14/$D$20</f>
        <v>0.10208351503846184</v>
      </c>
      <c r="F14" s="2712">
        <v>13839412</v>
      </c>
      <c r="G14" s="2709">
        <f t="shared" ref="G14:G19" si="1">F14/$F$20</f>
        <v>8.8752945749810547E-2</v>
      </c>
      <c r="H14" s="2710">
        <v>144716251</v>
      </c>
      <c r="I14" s="2539">
        <f t="shared" ref="I14:I19" si="2">H14/$H$20</f>
        <v>0.10063798149805672</v>
      </c>
      <c r="J14" s="2712">
        <v>15388891</v>
      </c>
      <c r="K14" s="2539">
        <f t="shared" ref="K14:K18" si="3">J14/$J$20</f>
        <v>8.5236126513307836E-2</v>
      </c>
      <c r="L14" s="2710">
        <v>160105142</v>
      </c>
      <c r="M14" s="2539">
        <f t="shared" ref="M14:M19" si="4">L14/$L$20</f>
        <v>9.8919933923705197E-2</v>
      </c>
      <c r="N14" s="2539">
        <v>0.90388259360214673</v>
      </c>
    </row>
    <row r="15" spans="1:20" s="2562" customFormat="1" x14ac:dyDescent="0.45">
      <c r="A15" s="2530"/>
      <c r="C15" s="2612" t="s">
        <v>510</v>
      </c>
      <c r="D15" s="2712">
        <v>83503275</v>
      </c>
      <c r="E15" s="2709">
        <f t="shared" si="0"/>
        <v>6.5132286922236216E-2</v>
      </c>
      <c r="F15" s="2712">
        <v>7573836</v>
      </c>
      <c r="G15" s="2709">
        <f t="shared" si="1"/>
        <v>4.8571446216498372E-2</v>
      </c>
      <c r="H15" s="2710">
        <v>91077111</v>
      </c>
      <c r="I15" s="2539">
        <f t="shared" si="2"/>
        <v>6.3336470841235781E-2</v>
      </c>
      <c r="J15" s="2712">
        <v>9281807</v>
      </c>
      <c r="K15" s="2539">
        <f t="shared" si="3"/>
        <v>5.1410155268765384E-2</v>
      </c>
      <c r="L15" s="2710">
        <v>100358918</v>
      </c>
      <c r="M15" s="2539">
        <f t="shared" si="4"/>
        <v>6.200611306546637E-2</v>
      </c>
      <c r="N15" s="2539">
        <v>0.90751387933456995</v>
      </c>
    </row>
    <row r="16" spans="1:20" s="2562" customFormat="1" x14ac:dyDescent="0.45">
      <c r="A16" s="2530"/>
      <c r="C16" s="2612" t="s">
        <v>509</v>
      </c>
      <c r="D16" s="2712">
        <v>159405696</v>
      </c>
      <c r="E16" s="2709">
        <f t="shared" si="0"/>
        <v>0.1243359320806371</v>
      </c>
      <c r="F16" s="2712">
        <v>24176252</v>
      </c>
      <c r="G16" s="2709">
        <f t="shared" si="1"/>
        <v>0.1550436956562713</v>
      </c>
      <c r="H16" s="2710">
        <v>183581948</v>
      </c>
      <c r="I16" s="2539">
        <f t="shared" si="2"/>
        <v>0.12766580503941613</v>
      </c>
      <c r="J16" s="2712">
        <v>9627390</v>
      </c>
      <c r="K16" s="2539">
        <f t="shared" si="3"/>
        <v>5.332427346668156E-2</v>
      </c>
      <c r="L16" s="2710">
        <v>193209338</v>
      </c>
      <c r="M16" s="2539">
        <f t="shared" si="4"/>
        <v>0.119373148854912</v>
      </c>
      <c r="N16" s="2539">
        <v>0.95017119721201049</v>
      </c>
    </row>
    <row r="17" spans="1:14" s="2562" customFormat="1" x14ac:dyDescent="0.45">
      <c r="A17" s="2530"/>
      <c r="C17" s="2612" t="s">
        <v>512</v>
      </c>
      <c r="D17" s="2712">
        <v>62991494</v>
      </c>
      <c r="E17" s="2709">
        <f t="shared" si="0"/>
        <v>4.9133163470155165E-2</v>
      </c>
      <c r="F17" s="2712">
        <v>3067017</v>
      </c>
      <c r="G17" s="2709">
        <f t="shared" si="1"/>
        <v>1.9668956557890374E-2</v>
      </c>
      <c r="H17" s="2710">
        <v>66058511</v>
      </c>
      <c r="I17" s="2539">
        <f t="shared" si="2"/>
        <v>4.593813868082567E-2</v>
      </c>
      <c r="J17" s="2712">
        <v>41780917</v>
      </c>
      <c r="K17" s="2539">
        <f t="shared" si="3"/>
        <v>0.2314165151507028</v>
      </c>
      <c r="L17" s="2710">
        <v>107839428</v>
      </c>
      <c r="M17" s="2539">
        <f t="shared" si="4"/>
        <v>6.6627898135402569E-2</v>
      </c>
      <c r="N17" s="2539">
        <v>0.61256362561567002</v>
      </c>
    </row>
    <row r="18" spans="1:14" s="2562" customFormat="1" x14ac:dyDescent="0.45">
      <c r="A18" s="2530"/>
      <c r="C18" s="2612" t="s">
        <v>1010</v>
      </c>
      <c r="D18" s="2712">
        <v>100144558</v>
      </c>
      <c r="E18" s="2709">
        <f t="shared" si="0"/>
        <v>7.8112434336935002E-2</v>
      </c>
      <c r="F18" s="2712">
        <v>3453913</v>
      </c>
      <c r="G18" s="2709">
        <f t="shared" si="1"/>
        <v>2.2150142875547417E-2</v>
      </c>
      <c r="H18" s="2710">
        <v>103598471</v>
      </c>
      <c r="I18" s="2539">
        <f t="shared" si="2"/>
        <v>7.2044023637158519E-2</v>
      </c>
      <c r="J18" s="2712">
        <v>26534584</v>
      </c>
      <c r="K18" s="2539">
        <f t="shared" si="3"/>
        <v>0.14696999015731502</v>
      </c>
      <c r="L18" s="2710">
        <v>130133055</v>
      </c>
      <c r="M18" s="2539">
        <f t="shared" si="4"/>
        <v>8.0401872426370258E-2</v>
      </c>
      <c r="N18" s="2539">
        <v>0.79609651060601017</v>
      </c>
    </row>
    <row r="19" spans="1:14" s="2562" customFormat="1" x14ac:dyDescent="0.45">
      <c r="A19" s="2530"/>
      <c r="C19" s="2612" t="s">
        <v>506</v>
      </c>
      <c r="D19" s="2712">
        <v>534892161</v>
      </c>
      <c r="E19" s="2709">
        <f t="shared" si="0"/>
        <v>0.41721417157239604</v>
      </c>
      <c r="F19" s="2712">
        <v>93210930</v>
      </c>
      <c r="G19" s="2709">
        <f t="shared" si="1"/>
        <v>0.5977670592926484</v>
      </c>
      <c r="H19" s="2710">
        <v>628103091</v>
      </c>
      <c r="I19" s="2539">
        <f t="shared" si="2"/>
        <v>0.43679287442935649</v>
      </c>
      <c r="J19" s="2712">
        <v>35194904</v>
      </c>
      <c r="K19" s="2539">
        <v>0.14809591646447429</v>
      </c>
      <c r="L19" s="2710">
        <v>663297995</v>
      </c>
      <c r="M19" s="2539">
        <f t="shared" si="4"/>
        <v>0.40981440706711431</v>
      </c>
      <c r="N19" s="2539">
        <v>0.94693952904229717</v>
      </c>
    </row>
    <row r="20" spans="1:14" s="2562" customFormat="1" x14ac:dyDescent="0.45">
      <c r="A20" s="2530"/>
      <c r="C20" s="1774" t="s">
        <v>4788</v>
      </c>
      <c r="D20" s="1770">
        <f t="shared" ref="D20:M20" si="5">SUM(D13:D19)</f>
        <v>1282056549</v>
      </c>
      <c r="E20" s="1775">
        <f t="shared" si="5"/>
        <v>1</v>
      </c>
      <c r="F20" s="1776">
        <f t="shared" si="5"/>
        <v>155931861</v>
      </c>
      <c r="G20" s="1775">
        <f t="shared" si="5"/>
        <v>1</v>
      </c>
      <c r="H20" s="1776">
        <f t="shared" si="5"/>
        <v>1437988410</v>
      </c>
      <c r="I20" s="1775">
        <f t="shared" si="5"/>
        <v>1</v>
      </c>
      <c r="J20" s="1776">
        <f t="shared" si="5"/>
        <v>180544232</v>
      </c>
      <c r="K20" s="1775">
        <f t="shared" si="5"/>
        <v>0.95315806876851472</v>
      </c>
      <c r="L20" s="1776">
        <f t="shared" si="5"/>
        <v>1618532642</v>
      </c>
      <c r="M20" s="1775">
        <f t="shared" si="5"/>
        <v>1</v>
      </c>
      <c r="N20" s="1775">
        <v>0.88845190556249531</v>
      </c>
    </row>
    <row r="21" spans="1:14" s="2562" customFormat="1" ht="17.399999999999999" customHeight="1" x14ac:dyDescent="0.45">
      <c r="A21" s="2530"/>
      <c r="C21" s="1369" t="s">
        <v>6567</v>
      </c>
      <c r="D21" s="1369"/>
      <c r="E21" s="1369"/>
      <c r="F21" s="1369"/>
      <c r="G21" s="1369"/>
      <c r="H21" s="1369"/>
      <c r="I21" s="1369"/>
      <c r="J21" s="1369"/>
      <c r="K21" s="1369"/>
      <c r="L21" s="1369"/>
      <c r="M21" s="1369"/>
      <c r="N21" s="2711"/>
    </row>
    <row r="22" spans="1:14" s="2562" customFormat="1" x14ac:dyDescent="0.45">
      <c r="A22" s="2530"/>
      <c r="C22" s="1271"/>
      <c r="D22" s="1271"/>
      <c r="E22" s="1271"/>
    </row>
    <row r="23" spans="1:14" s="2562" customFormat="1" x14ac:dyDescent="0.45">
      <c r="A23" s="2530"/>
      <c r="C23" s="1271"/>
      <c r="D23" s="1271"/>
      <c r="E23" s="1271"/>
    </row>
    <row r="24" spans="1:14" s="2562" customFormat="1" ht="18.600000000000001" x14ac:dyDescent="0.45">
      <c r="A24" s="2530"/>
      <c r="C24" s="2489" t="s">
        <v>6568</v>
      </c>
      <c r="D24" s="1253"/>
      <c r="E24" s="1253"/>
      <c r="F24" s="1253"/>
      <c r="G24" s="1253"/>
      <c r="H24" s="1253"/>
      <c r="I24" s="1253"/>
      <c r="J24" s="1253"/>
      <c r="K24" s="1253"/>
      <c r="L24" s="2713"/>
      <c r="M24" s="2713"/>
    </row>
    <row r="25" spans="1:14" s="2562" customFormat="1" ht="18.600000000000001" x14ac:dyDescent="0.45">
      <c r="A25" s="2530"/>
      <c r="C25" s="2489"/>
      <c r="D25" s="1253"/>
      <c r="E25" s="1253"/>
      <c r="F25" s="1253"/>
      <c r="G25" s="1253"/>
      <c r="H25" s="1253"/>
      <c r="I25" s="1253"/>
      <c r="J25" s="1253"/>
      <c r="K25" s="1253"/>
      <c r="L25" s="2713"/>
      <c r="M25" s="927"/>
    </row>
    <row r="26" spans="1:14" s="2562" customFormat="1" x14ac:dyDescent="0.45">
      <c r="A26" s="2530"/>
      <c r="C26" s="3977" t="s">
        <v>4780</v>
      </c>
      <c r="D26" s="3979" t="s">
        <v>4789</v>
      </c>
      <c r="E26" s="3979"/>
      <c r="F26" s="3979" t="s">
        <v>4790</v>
      </c>
      <c r="G26" s="3979"/>
      <c r="H26" s="3979" t="s">
        <v>3272</v>
      </c>
      <c r="I26" s="3979"/>
      <c r="J26" s="3979" t="s">
        <v>4791</v>
      </c>
      <c r="K26" s="3979"/>
      <c r="L26" s="2714"/>
      <c r="M26" s="1309"/>
    </row>
    <row r="27" spans="1:14" s="2562" customFormat="1" x14ac:dyDescent="0.45">
      <c r="A27" s="2530"/>
      <c r="C27" s="3978"/>
      <c r="D27" s="1809" t="s">
        <v>3391</v>
      </c>
      <c r="E27" s="1809" t="s">
        <v>4759</v>
      </c>
      <c r="F27" s="1810" t="s">
        <v>3391</v>
      </c>
      <c r="G27" s="1810" t="s">
        <v>4759</v>
      </c>
      <c r="H27" s="1810" t="s">
        <v>3391</v>
      </c>
      <c r="I27" s="1810" t="s">
        <v>4759</v>
      </c>
      <c r="J27" s="1810" t="s">
        <v>3391</v>
      </c>
      <c r="K27" s="1810" t="s">
        <v>4759</v>
      </c>
      <c r="L27" s="1309"/>
      <c r="M27" s="1309"/>
    </row>
    <row r="28" spans="1:14" s="2562" customFormat="1" x14ac:dyDescent="0.45">
      <c r="A28" s="2530"/>
      <c r="C28" s="2612" t="s">
        <v>507</v>
      </c>
      <c r="D28" s="2715">
        <v>7084266</v>
      </c>
      <c r="E28" s="2716">
        <v>0.1108</v>
      </c>
      <c r="F28" s="2717">
        <v>1872188</v>
      </c>
      <c r="G28" s="2716">
        <v>3.8800000000000001E-2</v>
      </c>
      <c r="H28" s="2717">
        <v>1654047</v>
      </c>
      <c r="I28" s="2716">
        <v>3.78E-2</v>
      </c>
      <c r="J28" s="2717">
        <v>10610501</v>
      </c>
      <c r="K28" s="2716">
        <f>J28/$J$34</f>
        <v>0.11383322749810564</v>
      </c>
    </row>
    <row r="29" spans="1:14" s="2562" customFormat="1" x14ac:dyDescent="0.45">
      <c r="A29" s="2530"/>
      <c r="C29" s="2612" t="s">
        <v>508</v>
      </c>
      <c r="D29" s="2715">
        <v>4612050</v>
      </c>
      <c r="E29" s="2716">
        <v>7.22E-2</v>
      </c>
      <c r="F29" s="2717">
        <v>7775422</v>
      </c>
      <c r="G29" s="2716">
        <v>0.16109999999999999</v>
      </c>
      <c r="H29" s="2717">
        <v>1451940</v>
      </c>
      <c r="I29" s="2716">
        <v>3.32E-2</v>
      </c>
      <c r="J29" s="2717">
        <v>13839412</v>
      </c>
      <c r="K29" s="2716">
        <f t="shared" ref="K29:K34" si="6">J29/$J$34</f>
        <v>0.1484741328082447</v>
      </c>
    </row>
    <row r="30" spans="1:14" s="2562" customFormat="1" x14ac:dyDescent="0.45">
      <c r="A30" s="2530"/>
      <c r="C30" s="2612" t="s">
        <v>510</v>
      </c>
      <c r="D30" s="2715">
        <v>7075330</v>
      </c>
      <c r="E30" s="2716">
        <v>0.11070000000000001</v>
      </c>
      <c r="F30" s="2718">
        <v>55935</v>
      </c>
      <c r="G30" s="2716">
        <v>1.1999999999999999E-3</v>
      </c>
      <c r="H30" s="2717">
        <v>442571</v>
      </c>
      <c r="I30" s="2716">
        <v>1.01E-2</v>
      </c>
      <c r="J30" s="2717">
        <v>7573836</v>
      </c>
      <c r="K30" s="2716">
        <f t="shared" si="6"/>
        <v>8.1254805632772889E-2</v>
      </c>
    </row>
    <row r="31" spans="1:14" s="2562" customFormat="1" x14ac:dyDescent="0.45">
      <c r="A31" s="2530"/>
      <c r="C31" s="2612" t="s">
        <v>509</v>
      </c>
      <c r="D31" s="2715">
        <v>5959371</v>
      </c>
      <c r="E31" s="2716">
        <v>9.3200000000000005E-2</v>
      </c>
      <c r="F31" s="2717">
        <v>2936771</v>
      </c>
      <c r="G31" s="2716">
        <v>6.0900000000000003E-2</v>
      </c>
      <c r="H31" s="2717">
        <v>15280110</v>
      </c>
      <c r="I31" s="2716">
        <v>0.34920000000000001</v>
      </c>
      <c r="J31" s="2717">
        <v>24176252</v>
      </c>
      <c r="K31" s="2716">
        <f t="shared" si="6"/>
        <v>0.25937142779285649</v>
      </c>
    </row>
    <row r="32" spans="1:14" s="2562" customFormat="1" x14ac:dyDescent="0.45">
      <c r="A32" s="2530"/>
      <c r="C32" s="2612" t="s">
        <v>512</v>
      </c>
      <c r="D32" s="2715">
        <v>2840839</v>
      </c>
      <c r="E32" s="2716">
        <v>4.4400000000000002E-2</v>
      </c>
      <c r="F32" s="2717">
        <v>68904</v>
      </c>
      <c r="G32" s="2716">
        <v>1.4E-3</v>
      </c>
      <c r="H32" s="2718">
        <v>157274</v>
      </c>
      <c r="I32" s="2716">
        <v>3.5999999999999999E-3</v>
      </c>
      <c r="J32" s="2717">
        <v>3067017</v>
      </c>
      <c r="K32" s="2716">
        <f t="shared" si="6"/>
        <v>3.2904048913576983E-2</v>
      </c>
    </row>
    <row r="33" spans="1:13" s="2562" customFormat="1" x14ac:dyDescent="0.45">
      <c r="A33" s="2530"/>
      <c r="C33" s="2612" t="s">
        <v>1010</v>
      </c>
      <c r="D33" s="2715">
        <v>2918067</v>
      </c>
      <c r="E33" s="2716">
        <v>4.5699999999999998E-2</v>
      </c>
      <c r="F33" s="2717">
        <v>377967</v>
      </c>
      <c r="G33" s="2716">
        <v>7.7999999999999996E-3</v>
      </c>
      <c r="H33" s="2717">
        <v>157879</v>
      </c>
      <c r="I33" s="2716">
        <v>3.5999999999999999E-3</v>
      </c>
      <c r="J33" s="2717">
        <v>3453913</v>
      </c>
      <c r="K33" s="2716">
        <f t="shared" si="6"/>
        <v>3.7054806769978584E-2</v>
      </c>
    </row>
    <row r="34" spans="1:13" s="2562" customFormat="1" x14ac:dyDescent="0.45">
      <c r="A34" s="2530"/>
      <c r="C34" s="2612" t="s">
        <v>506</v>
      </c>
      <c r="D34" s="2715">
        <v>33427534</v>
      </c>
      <c r="E34" s="2716">
        <v>0.52300000000000002</v>
      </c>
      <c r="F34" s="2717">
        <v>35172146</v>
      </c>
      <c r="G34" s="2716">
        <v>0.7288</v>
      </c>
      <c r="H34" s="2717">
        <v>24611250</v>
      </c>
      <c r="I34" s="2716">
        <v>0.5625</v>
      </c>
      <c r="J34" s="2717">
        <v>93210930</v>
      </c>
      <c r="K34" s="2716">
        <f t="shared" si="6"/>
        <v>1</v>
      </c>
    </row>
    <row r="35" spans="1:13" s="2562" customFormat="1" x14ac:dyDescent="0.45">
      <c r="A35" s="2530"/>
      <c r="C35" s="1785" t="s">
        <v>433</v>
      </c>
      <c r="D35" s="1786">
        <v>63917457</v>
      </c>
      <c r="E35" s="1787">
        <v>1</v>
      </c>
      <c r="F35" s="1788">
        <v>48259334</v>
      </c>
      <c r="G35" s="1789">
        <v>1</v>
      </c>
      <c r="H35" s="1801">
        <v>43755071</v>
      </c>
      <c r="I35" s="1789">
        <v>1</v>
      </c>
      <c r="J35" s="1801">
        <v>155931862</v>
      </c>
      <c r="K35" s="1789">
        <f>SUM(K28:K34)</f>
        <v>1.6728924494155355</v>
      </c>
      <c r="L35" s="2660"/>
      <c r="M35" s="2660"/>
    </row>
    <row r="36" spans="1:13" s="2562" customFormat="1" ht="17.399999999999999" customHeight="1" x14ac:dyDescent="0.45">
      <c r="A36" s="2530"/>
      <c r="C36" s="1369" t="s">
        <v>6567</v>
      </c>
      <c r="D36" s="1369"/>
      <c r="E36" s="1369"/>
      <c r="F36" s="1369"/>
      <c r="G36" s="1369"/>
      <c r="H36" s="1369"/>
      <c r="I36" s="1369"/>
      <c r="J36" s="1369"/>
      <c r="K36" s="1369"/>
      <c r="L36" s="2661"/>
      <c r="M36" s="2661"/>
    </row>
    <row r="37" spans="1:13" s="2562" customFormat="1" x14ac:dyDescent="0.45">
      <c r="A37" s="2530"/>
      <c r="C37" s="1271"/>
      <c r="D37" s="1271"/>
      <c r="E37" s="1271"/>
    </row>
    <row r="38" spans="1:13" s="2562" customFormat="1" x14ac:dyDescent="0.45">
      <c r="A38" s="2530"/>
      <c r="C38" s="1271"/>
      <c r="D38" s="1271"/>
      <c r="E38" s="1271"/>
    </row>
    <row r="39" spans="1:13" s="2562" customFormat="1" ht="17.399999999999999" customHeight="1" x14ac:dyDescent="0.45">
      <c r="A39" s="2530"/>
      <c r="C39" s="923" t="s">
        <v>6569</v>
      </c>
      <c r="D39" s="923"/>
      <c r="E39" s="923"/>
      <c r="F39" s="923"/>
      <c r="G39" s="923"/>
      <c r="H39" s="923"/>
      <c r="I39" s="923"/>
      <c r="J39" s="2713"/>
      <c r="K39" s="2713"/>
      <c r="L39" s="2713"/>
      <c r="M39" s="2713"/>
    </row>
    <row r="40" spans="1:13" s="2562" customFormat="1" x14ac:dyDescent="0.45">
      <c r="A40" s="2530"/>
      <c r="C40" s="2667"/>
      <c r="D40" s="2722"/>
      <c r="E40" s="2722"/>
      <c r="F40" s="2722"/>
      <c r="G40" s="2722"/>
      <c r="H40" s="2722"/>
      <c r="I40" s="2722"/>
      <c r="J40" s="927"/>
      <c r="K40" s="927"/>
      <c r="L40" s="927"/>
      <c r="M40" s="927"/>
    </row>
    <row r="41" spans="1:13" s="2562" customFormat="1" x14ac:dyDescent="0.45">
      <c r="A41" s="2530"/>
      <c r="C41" s="3977" t="s">
        <v>505</v>
      </c>
      <c r="D41" s="4002">
        <v>2021</v>
      </c>
      <c r="E41" s="4002"/>
      <c r="F41" s="4002"/>
      <c r="G41" s="4002"/>
      <c r="H41" s="4002"/>
      <c r="I41" s="4002"/>
    </row>
    <row r="42" spans="1:13" s="2562" customFormat="1" ht="34.799999999999997" x14ac:dyDescent="0.45">
      <c r="A42" s="2530"/>
      <c r="C42" s="3978"/>
      <c r="D42" s="2670" t="s">
        <v>4787</v>
      </c>
      <c r="E42" s="2670" t="s">
        <v>4759</v>
      </c>
      <c r="F42" s="2668" t="s">
        <v>5300</v>
      </c>
      <c r="G42" s="2668" t="s">
        <v>5301</v>
      </c>
      <c r="H42" s="2670" t="s">
        <v>2475</v>
      </c>
      <c r="I42" s="2668" t="s">
        <v>4269</v>
      </c>
    </row>
    <row r="43" spans="1:13" s="2562" customFormat="1" x14ac:dyDescent="0.45">
      <c r="A43" s="2530"/>
      <c r="C43" s="1271" t="s">
        <v>507</v>
      </c>
      <c r="D43" s="2715">
        <v>263588766</v>
      </c>
      <c r="E43" s="1964">
        <v>0.16289999999999999</v>
      </c>
      <c r="F43" s="2719">
        <v>722161.00273972598</v>
      </c>
      <c r="G43" s="2719">
        <v>103.16585753424657</v>
      </c>
      <c r="H43" s="2719">
        <v>1042717</v>
      </c>
      <c r="I43" s="2720">
        <v>0.69257622417178011</v>
      </c>
    </row>
    <row r="44" spans="1:13" s="2562" customFormat="1" x14ac:dyDescent="0.45">
      <c r="A44" s="2530"/>
      <c r="C44" s="1271" t="s">
        <v>508</v>
      </c>
      <c r="D44" s="2715">
        <v>160105142</v>
      </c>
      <c r="E44" s="1964">
        <v>9.8900000000000002E-2</v>
      </c>
      <c r="F44" s="2719">
        <v>438644.22465753427</v>
      </c>
      <c r="G44" s="2719">
        <v>62.663460665362038</v>
      </c>
      <c r="H44" s="2719">
        <v>544551</v>
      </c>
      <c r="I44" s="2720">
        <v>0.80551541482346789</v>
      </c>
    </row>
    <row r="45" spans="1:13" s="2562" customFormat="1" x14ac:dyDescent="0.45">
      <c r="A45" s="2530"/>
      <c r="C45" s="1271" t="s">
        <v>510</v>
      </c>
      <c r="D45" s="2715">
        <v>100358918</v>
      </c>
      <c r="E45" s="1964">
        <v>6.2E-2</v>
      </c>
      <c r="F45" s="2719">
        <v>274955.93972602737</v>
      </c>
      <c r="G45" s="2719">
        <v>39.279419960861055</v>
      </c>
      <c r="H45" s="2719">
        <v>399409</v>
      </c>
      <c r="I45" s="2720">
        <v>0.68840697061415079</v>
      </c>
    </row>
    <row r="46" spans="1:13" s="2562" customFormat="1" x14ac:dyDescent="0.45">
      <c r="A46" s="2530"/>
      <c r="C46" s="1271" t="s">
        <v>509</v>
      </c>
      <c r="D46" s="2715">
        <v>193209338</v>
      </c>
      <c r="E46" s="1964">
        <v>0.11940000000000001</v>
      </c>
      <c r="F46" s="2719">
        <v>529340.65205479448</v>
      </c>
      <c r="G46" s="2719">
        <v>75.620093150684923</v>
      </c>
      <c r="H46" s="2719">
        <v>532954</v>
      </c>
      <c r="I46" s="2720">
        <v>0.99322015043473633</v>
      </c>
    </row>
    <row r="47" spans="1:13" s="2562" customFormat="1" x14ac:dyDescent="0.45">
      <c r="A47" s="2530"/>
      <c r="C47" s="1271" t="s">
        <v>512</v>
      </c>
      <c r="D47" s="2715">
        <v>107839428</v>
      </c>
      <c r="E47" s="1964">
        <v>6.6600000000000006E-2</v>
      </c>
      <c r="F47" s="2719">
        <v>295450.4876712329</v>
      </c>
      <c r="G47" s="2719">
        <v>42.207212524461845</v>
      </c>
      <c r="H47" s="2719">
        <v>464991</v>
      </c>
      <c r="I47" s="2720">
        <v>0.63538969070634244</v>
      </c>
    </row>
    <row r="48" spans="1:13" s="2562" customFormat="1" x14ac:dyDescent="0.45">
      <c r="A48" s="2530"/>
      <c r="C48" s="1271" t="s">
        <v>1010</v>
      </c>
      <c r="D48" s="2715">
        <v>130133055</v>
      </c>
      <c r="E48" s="1964">
        <v>8.0399999999999999E-2</v>
      </c>
      <c r="F48" s="2719">
        <v>356528.91780821915</v>
      </c>
      <c r="G48" s="2719">
        <v>50.932702544031308</v>
      </c>
      <c r="H48" s="2719">
        <v>504716</v>
      </c>
      <c r="I48" s="2720">
        <v>0.70639511687408196</v>
      </c>
    </row>
    <row r="49" spans="1:17" s="2562" customFormat="1" x14ac:dyDescent="0.45">
      <c r="A49" s="2530"/>
      <c r="C49" s="1271" t="s">
        <v>506</v>
      </c>
      <c r="D49" s="2715">
        <v>663297995</v>
      </c>
      <c r="E49" s="1964">
        <v>0.4098</v>
      </c>
      <c r="F49" s="2719">
        <v>1817254.7808219178</v>
      </c>
      <c r="G49" s="2719">
        <v>259.60782583170254</v>
      </c>
      <c r="H49" s="2719">
        <v>1673683</v>
      </c>
      <c r="I49" s="2720">
        <v>1.0857819436667027</v>
      </c>
    </row>
    <row r="50" spans="1:17" s="2562" customFormat="1" x14ac:dyDescent="0.45">
      <c r="A50" s="2530"/>
      <c r="C50" s="1794" t="s">
        <v>2373</v>
      </c>
      <c r="D50" s="1795">
        <f>SUM(D43:D49)</f>
        <v>1618532642</v>
      </c>
      <c r="E50" s="1789">
        <f>SUM(E43:E49)</f>
        <v>1</v>
      </c>
      <c r="F50" s="1795">
        <f>D50/365</f>
        <v>4434336.0054794522</v>
      </c>
      <c r="G50" s="1795">
        <f>SUM(G43:G49)</f>
        <v>633.47657221135023</v>
      </c>
      <c r="H50" s="1795">
        <f>SUM(H43:H49)</f>
        <v>5163021</v>
      </c>
      <c r="I50" s="2721">
        <v>0.85886460765498573</v>
      </c>
    </row>
    <row r="51" spans="1:17" s="2660" customFormat="1" x14ac:dyDescent="0.45">
      <c r="A51" s="827"/>
      <c r="C51" s="3370" t="s">
        <v>5302</v>
      </c>
      <c r="D51" s="3370"/>
      <c r="E51" s="3370"/>
      <c r="F51" s="3370"/>
      <c r="G51" s="3370"/>
      <c r="H51" s="3370"/>
    </row>
    <row r="52" spans="1:17" s="2562" customFormat="1" ht="17.399999999999999" customHeight="1" x14ac:dyDescent="0.45">
      <c r="A52" s="2530"/>
      <c r="C52" s="2661" t="s">
        <v>6567</v>
      </c>
      <c r="D52" s="2661"/>
      <c r="E52" s="2661"/>
      <c r="F52" s="2661"/>
      <c r="G52" s="2661"/>
      <c r="H52" s="2661"/>
      <c r="I52" s="2661"/>
      <c r="J52" s="2661"/>
      <c r="K52" s="2661"/>
      <c r="L52" s="2661"/>
      <c r="M52" s="2661"/>
    </row>
    <row r="53" spans="1:17" s="2562" customFormat="1" x14ac:dyDescent="0.45">
      <c r="A53" s="2530"/>
      <c r="C53" s="1271"/>
      <c r="D53" s="1271"/>
      <c r="E53" s="1271"/>
    </row>
    <row r="54" spans="1:17" s="2562" customFormat="1" ht="22.2" x14ac:dyDescent="0.55000000000000004">
      <c r="A54" s="2530"/>
      <c r="C54" s="4003">
        <v>2020</v>
      </c>
      <c r="D54" s="4003"/>
      <c r="E54" s="4003"/>
      <c r="F54" s="4003"/>
      <c r="G54" s="4003"/>
      <c r="H54" s="4003"/>
      <c r="I54" s="4003"/>
      <c r="J54" s="4003"/>
      <c r="K54" s="4003"/>
      <c r="L54" s="4003"/>
      <c r="M54" s="4003"/>
      <c r="N54" s="4003"/>
      <c r="O54" s="4003"/>
      <c r="P54" s="4003"/>
      <c r="Q54" s="4003"/>
    </row>
    <row r="55" spans="1:17" s="2562" customFormat="1" x14ac:dyDescent="0.45">
      <c r="A55" s="2530"/>
      <c r="C55" s="1271"/>
      <c r="D55" s="1271"/>
      <c r="E55" s="1271"/>
    </row>
    <row r="56" spans="1:17" s="2562" customFormat="1" x14ac:dyDescent="0.45">
      <c r="A56" s="2530"/>
      <c r="C56" s="1271"/>
      <c r="D56" s="1271"/>
      <c r="E56" s="1271"/>
    </row>
    <row r="57" spans="1:17" ht="32.549999999999997" customHeight="1" x14ac:dyDescent="0.45">
      <c r="A57" s="853"/>
      <c r="C57" s="3329" t="s">
        <v>5303</v>
      </c>
      <c r="D57" s="3329"/>
      <c r="E57" s="3329"/>
      <c r="F57" s="3329"/>
      <c r="G57" s="3329"/>
      <c r="H57" s="3329"/>
      <c r="I57" s="3329"/>
      <c r="J57" s="3329"/>
      <c r="K57" s="3329"/>
      <c r="L57" s="3329"/>
      <c r="M57" s="3329"/>
      <c r="N57" s="3329"/>
    </row>
    <row r="58" spans="1:17" s="2562" customFormat="1" ht="18.600000000000001" x14ac:dyDescent="0.45">
      <c r="A58" s="2530"/>
      <c r="C58" s="2657"/>
      <c r="D58" s="2657"/>
      <c r="E58" s="2657"/>
      <c r="F58" s="2657"/>
      <c r="G58" s="2657"/>
      <c r="H58" s="2657"/>
      <c r="I58" s="2657"/>
      <c r="J58" s="2657"/>
      <c r="K58" s="2657"/>
      <c r="L58" s="2657"/>
      <c r="M58" s="2657"/>
      <c r="N58" s="2657"/>
    </row>
    <row r="59" spans="1:17" ht="52.2" x14ac:dyDescent="0.45">
      <c r="A59" s="853"/>
      <c r="C59" s="3977" t="s">
        <v>4780</v>
      </c>
      <c r="D59" s="3979" t="s">
        <v>4781</v>
      </c>
      <c r="E59" s="3979"/>
      <c r="F59" s="3979" t="s">
        <v>4782</v>
      </c>
      <c r="G59" s="3979"/>
      <c r="H59" s="4004" t="s">
        <v>4783</v>
      </c>
      <c r="I59" s="4004"/>
      <c r="J59" s="3979" t="s">
        <v>4784</v>
      </c>
      <c r="K59" s="3979"/>
      <c r="L59" s="4004" t="s">
        <v>4785</v>
      </c>
      <c r="M59" s="4004"/>
      <c r="N59" s="1768" t="s">
        <v>4795</v>
      </c>
    </row>
    <row r="60" spans="1:17" x14ac:dyDescent="0.45">
      <c r="A60" s="853"/>
      <c r="C60" s="3978"/>
      <c r="D60" s="1806" t="s">
        <v>3391</v>
      </c>
      <c r="E60" s="1806" t="s">
        <v>4759</v>
      </c>
      <c r="F60" s="1743" t="s">
        <v>3391</v>
      </c>
      <c r="G60" s="1743" t="s">
        <v>4759</v>
      </c>
      <c r="H60" s="1807" t="s">
        <v>4786</v>
      </c>
      <c r="I60" s="1807" t="s">
        <v>4759</v>
      </c>
      <c r="J60" s="1807" t="s">
        <v>4787</v>
      </c>
      <c r="K60" s="1807" t="s">
        <v>4759</v>
      </c>
      <c r="L60" s="1807" t="s">
        <v>4787</v>
      </c>
      <c r="M60" s="1807" t="s">
        <v>4759</v>
      </c>
      <c r="N60" s="1807" t="s">
        <v>4759</v>
      </c>
    </row>
    <row r="61" spans="1:17" x14ac:dyDescent="0.45">
      <c r="A61" s="853"/>
      <c r="C61" s="924" t="s">
        <v>507</v>
      </c>
      <c r="D61" s="1769">
        <v>283543211</v>
      </c>
      <c r="E61" s="1771">
        <v>0.23180219270994773</v>
      </c>
      <c r="F61" s="1772">
        <v>8518386.5693007447</v>
      </c>
      <c r="G61" s="1385">
        <v>9.3549899126072644E-2</v>
      </c>
      <c r="H61" s="1773">
        <v>292061597.56930077</v>
      </c>
      <c r="I61" s="1385">
        <v>0.22222359193561156</v>
      </c>
      <c r="J61" s="1773">
        <v>36526273.164708994</v>
      </c>
      <c r="K61" s="1385">
        <v>0.25187318943437403</v>
      </c>
      <c r="L61" s="1773">
        <v>328587870.73400974</v>
      </c>
      <c r="M61" s="1385">
        <v>0.22517005725192793</v>
      </c>
      <c r="N61" s="1385">
        <f t="shared" ref="N61:N68" si="7">H61/L61</f>
        <v>0.88883864433852822</v>
      </c>
    </row>
    <row r="62" spans="1:17" x14ac:dyDescent="0.45">
      <c r="A62" s="853"/>
      <c r="C62" s="924" t="s">
        <v>508</v>
      </c>
      <c r="D62" s="1769">
        <v>102524064.60000013</v>
      </c>
      <c r="E62" s="1771">
        <v>8.3815454074886525E-2</v>
      </c>
      <c r="F62" s="1772">
        <v>9465043.5990360342</v>
      </c>
      <c r="G62" s="1385">
        <v>0.10394619529298792</v>
      </c>
      <c r="H62" s="1773">
        <v>111989108.19903617</v>
      </c>
      <c r="I62" s="1385">
        <v>8.5210181991661985E-2</v>
      </c>
      <c r="J62" s="1773">
        <v>12489528.214800002</v>
      </c>
      <c r="K62" s="1385">
        <v>8.6123686690041834E-2</v>
      </c>
      <c r="L62" s="1773">
        <v>124478636.41383617</v>
      </c>
      <c r="M62" s="1385">
        <v>8.5300962647628084E-2</v>
      </c>
      <c r="N62" s="1385">
        <f t="shared" si="7"/>
        <v>0.89966528735679696</v>
      </c>
    </row>
    <row r="63" spans="1:17" x14ac:dyDescent="0.45">
      <c r="A63" s="853"/>
      <c r="C63" s="924" t="s">
        <v>510</v>
      </c>
      <c r="D63" s="1769">
        <v>105055620.2</v>
      </c>
      <c r="E63" s="1771">
        <v>8.5885050934488713E-2</v>
      </c>
      <c r="F63" s="1772">
        <v>13103170.627022335</v>
      </c>
      <c r="G63" s="1385">
        <v>0.14390052393340499</v>
      </c>
      <c r="H63" s="1773">
        <v>118158790.82702234</v>
      </c>
      <c r="I63" s="1385">
        <v>8.9904565115305993E-2</v>
      </c>
      <c r="J63" s="1773">
        <v>7933168.4576028781</v>
      </c>
      <c r="K63" s="1385">
        <v>5.4704525499392816E-2</v>
      </c>
      <c r="L63" s="1773">
        <v>126091959.28462522</v>
      </c>
      <c r="M63" s="1385">
        <v>8.6406517768606611E-2</v>
      </c>
      <c r="N63" s="1385">
        <f t="shared" si="7"/>
        <v>0.93708426371823228</v>
      </c>
    </row>
    <row r="64" spans="1:17" x14ac:dyDescent="0.45">
      <c r="A64" s="853"/>
      <c r="C64" s="924" t="s">
        <v>509</v>
      </c>
      <c r="D64" s="1769">
        <v>151309158.19999999</v>
      </c>
      <c r="E64" s="1771">
        <v>0.12369823465057807</v>
      </c>
      <c r="F64" s="1772">
        <v>23547017.335850514</v>
      </c>
      <c r="G64" s="1385">
        <v>0.25859604733452762</v>
      </c>
      <c r="H64" s="1773">
        <v>174856175.5358505</v>
      </c>
      <c r="I64" s="1385">
        <v>0.13304442529620972</v>
      </c>
      <c r="J64" s="1773">
        <v>6307044.225300001</v>
      </c>
      <c r="K64" s="1385">
        <v>4.3491306593655271E-2</v>
      </c>
      <c r="L64" s="1773">
        <v>181163219.76115051</v>
      </c>
      <c r="M64" s="1385">
        <v>0.1241449736852375</v>
      </c>
      <c r="N64" s="1385">
        <f t="shared" si="7"/>
        <v>0.96518584603643409</v>
      </c>
    </row>
    <row r="65" spans="1:14" x14ac:dyDescent="0.45">
      <c r="A65" s="853"/>
      <c r="C65" s="924" t="s">
        <v>512</v>
      </c>
      <c r="D65" s="1769">
        <v>57461985</v>
      </c>
      <c r="E65" s="1771">
        <v>4.6976311206640482E-2</v>
      </c>
      <c r="F65" s="1772">
        <v>2020940.0172440286</v>
      </c>
      <c r="G65" s="1385">
        <v>2.2194195252228592E-2</v>
      </c>
      <c r="H65" s="1773">
        <v>59482925.017244026</v>
      </c>
      <c r="I65" s="1385">
        <v>4.5259319835885339E-2</v>
      </c>
      <c r="J65" s="1773">
        <v>40909003.644599997</v>
      </c>
      <c r="K65" s="1385">
        <v>0.2820950601251937</v>
      </c>
      <c r="L65" s="1773">
        <v>100391928.66184402</v>
      </c>
      <c r="M65" s="1385">
        <v>6.8795163600903958E-2</v>
      </c>
      <c r="N65" s="1385">
        <f t="shared" si="7"/>
        <v>0.59250704523870468</v>
      </c>
    </row>
    <row r="66" spans="1:14" x14ac:dyDescent="0.45">
      <c r="A66" s="853"/>
      <c r="C66" s="924" t="s">
        <v>1010</v>
      </c>
      <c r="D66" s="1769">
        <v>77200862</v>
      </c>
      <c r="E66" s="1771">
        <v>6.3113234231864865E-2</v>
      </c>
      <c r="F66" s="1772">
        <v>2149797.0784825766</v>
      </c>
      <c r="G66" s="1385">
        <v>2.3609318290198196E-2</v>
      </c>
      <c r="H66" s="1773">
        <v>79350659.078482583</v>
      </c>
      <c r="I66" s="1385">
        <v>6.0376265245534112E-2</v>
      </c>
      <c r="J66" s="1773">
        <v>19376838.157950003</v>
      </c>
      <c r="K66" s="1385">
        <v>0.13361631519286787</v>
      </c>
      <c r="L66" s="1773">
        <v>98727497.236432582</v>
      </c>
      <c r="M66" s="1385">
        <v>6.7654585531133446E-2</v>
      </c>
      <c r="N66" s="1385">
        <f t="shared" si="7"/>
        <v>0.80373412979824299</v>
      </c>
    </row>
    <row r="67" spans="1:14" x14ac:dyDescent="0.45">
      <c r="A67" s="853"/>
      <c r="C67" s="924" t="s">
        <v>506</v>
      </c>
      <c r="D67" s="1769">
        <v>446117044</v>
      </c>
      <c r="E67" s="1771">
        <v>0.36470952219159369</v>
      </c>
      <c r="F67" s="1772">
        <v>32252788.061063766</v>
      </c>
      <c r="G67" s="1385">
        <v>0.35420382077057988</v>
      </c>
      <c r="H67" s="1773">
        <v>478369832.06106377</v>
      </c>
      <c r="I67" s="1385">
        <v>0.36398165057979132</v>
      </c>
      <c r="J67" s="1773">
        <v>21476648.274900008</v>
      </c>
      <c r="K67" s="1385">
        <v>0.14809591646447429</v>
      </c>
      <c r="L67" s="1773">
        <v>499846480.33596379</v>
      </c>
      <c r="M67" s="1385">
        <v>0.34252773951456256</v>
      </c>
      <c r="N67" s="1385">
        <f t="shared" si="7"/>
        <v>0.95703351104830259</v>
      </c>
    </row>
    <row r="68" spans="1:14" x14ac:dyDescent="0.45">
      <c r="A68" s="853"/>
      <c r="C68" s="1774" t="s">
        <v>4788</v>
      </c>
      <c r="D68" s="1770">
        <v>1223211945</v>
      </c>
      <c r="E68" s="1775">
        <v>1</v>
      </c>
      <c r="F68" s="1776">
        <v>91057143.288000017</v>
      </c>
      <c r="G68" s="1775">
        <v>1</v>
      </c>
      <c r="H68" s="1776">
        <v>1314269088.2880001</v>
      </c>
      <c r="I68" s="1775">
        <v>1</v>
      </c>
      <c r="J68" s="1776">
        <v>145018504.13986191</v>
      </c>
      <c r="K68" s="1775">
        <f>SUM(K61:K67)</f>
        <v>0.99999999999999978</v>
      </c>
      <c r="L68" s="1776">
        <v>1459287592.4278619</v>
      </c>
      <c r="M68" s="1775">
        <f>SUM(M61:M67)</f>
        <v>1</v>
      </c>
      <c r="N68" s="1775">
        <f t="shared" si="7"/>
        <v>0.90062376676650147</v>
      </c>
    </row>
    <row r="69" spans="1:14" x14ac:dyDescent="0.45">
      <c r="A69" s="853"/>
      <c r="C69" s="1271" t="s">
        <v>5299</v>
      </c>
      <c r="D69" s="1777"/>
      <c r="E69" s="1778"/>
      <c r="F69" s="1777"/>
      <c r="G69" s="1778"/>
      <c r="H69" s="1777"/>
      <c r="I69" s="1778"/>
      <c r="J69" s="1777"/>
      <c r="K69" s="1778"/>
      <c r="L69" s="1777"/>
      <c r="M69" s="1778"/>
      <c r="N69" s="1778"/>
    </row>
    <row r="70" spans="1:14" x14ac:dyDescent="0.45">
      <c r="A70" s="853"/>
      <c r="C70" s="927"/>
      <c r="D70" s="1777"/>
      <c r="E70" s="1778"/>
      <c r="F70" s="1777"/>
      <c r="G70" s="1778"/>
      <c r="H70" s="1777"/>
      <c r="I70" s="1778"/>
      <c r="J70" s="1777"/>
      <c r="K70" s="1778"/>
      <c r="L70" s="1777"/>
      <c r="M70" s="1778"/>
      <c r="N70" s="1778"/>
    </row>
    <row r="71" spans="1:14" x14ac:dyDescent="0.45">
      <c r="A71" s="853"/>
      <c r="C71" s="927"/>
      <c r="D71" s="1777"/>
      <c r="E71" s="1778"/>
      <c r="F71" s="1777"/>
      <c r="G71" s="1778"/>
      <c r="H71" s="1777"/>
      <c r="I71" s="1778"/>
      <c r="J71" s="1777"/>
      <c r="K71" s="1778"/>
      <c r="L71" s="1777"/>
      <c r="M71" s="1778"/>
      <c r="N71" s="1778"/>
    </row>
    <row r="72" spans="1:14" ht="17.399999999999999" customHeight="1" x14ac:dyDescent="0.45">
      <c r="A72" s="853"/>
      <c r="C72" s="639" t="s">
        <v>5304</v>
      </c>
      <c r="D72" s="489"/>
      <c r="E72" s="489"/>
      <c r="F72" s="489"/>
      <c r="G72" s="489"/>
      <c r="H72" s="489"/>
      <c r="I72" s="489"/>
      <c r="J72" s="489"/>
      <c r="K72" s="489"/>
      <c r="L72" s="1392"/>
      <c r="M72" s="1392"/>
      <c r="N72" s="1392"/>
    </row>
    <row r="73" spans="1:14" s="2562" customFormat="1" ht="17.399999999999999" customHeight="1" x14ac:dyDescent="0.45">
      <c r="A73" s="2530"/>
      <c r="C73" s="639"/>
      <c r="D73" s="489"/>
      <c r="E73" s="489"/>
      <c r="F73" s="489"/>
      <c r="G73" s="489"/>
      <c r="H73" s="489"/>
      <c r="I73" s="489"/>
      <c r="J73" s="489"/>
      <c r="K73" s="489"/>
      <c r="L73" s="1392"/>
      <c r="M73" s="554"/>
      <c r="N73" s="554"/>
    </row>
    <row r="74" spans="1:14" x14ac:dyDescent="0.45">
      <c r="A74" s="853"/>
      <c r="C74" s="3977" t="s">
        <v>4780</v>
      </c>
      <c r="D74" s="3979" t="s">
        <v>4789</v>
      </c>
      <c r="E74" s="3979"/>
      <c r="F74" s="3979" t="s">
        <v>4790</v>
      </c>
      <c r="G74" s="3979"/>
      <c r="H74" s="3979" t="s">
        <v>3272</v>
      </c>
      <c r="I74" s="3979"/>
      <c r="J74" s="3979" t="s">
        <v>4791</v>
      </c>
      <c r="K74" s="3979"/>
      <c r="L74" s="1779"/>
      <c r="M74" s="497"/>
      <c r="N74" s="497"/>
    </row>
    <row r="75" spans="1:14" x14ac:dyDescent="0.45">
      <c r="A75" s="853"/>
      <c r="C75" s="3978"/>
      <c r="D75" s="1809" t="s">
        <v>3391</v>
      </c>
      <c r="E75" s="1809" t="s">
        <v>4759</v>
      </c>
      <c r="F75" s="1810" t="s">
        <v>3391</v>
      </c>
      <c r="G75" s="1810" t="s">
        <v>4759</v>
      </c>
      <c r="H75" s="1810" t="s">
        <v>3391</v>
      </c>
      <c r="I75" s="1810" t="s">
        <v>4759</v>
      </c>
      <c r="J75" s="1810" t="s">
        <v>3391</v>
      </c>
      <c r="K75" s="1810" t="s">
        <v>4759</v>
      </c>
      <c r="L75" s="497"/>
      <c r="M75" s="497"/>
      <c r="N75" s="497"/>
    </row>
    <row r="76" spans="1:14" x14ac:dyDescent="0.45">
      <c r="A76" s="853"/>
      <c r="C76" s="924" t="s">
        <v>507</v>
      </c>
      <c r="D76" s="1780">
        <v>6804129.0668007452</v>
      </c>
      <c r="E76" s="1781">
        <v>0.14950625249951452</v>
      </c>
      <c r="F76" s="1772">
        <v>352113</v>
      </c>
      <c r="G76" s="1782">
        <v>0.19448631493247359</v>
      </c>
      <c r="H76" s="1772">
        <v>1362144.5024999999</v>
      </c>
      <c r="I76" s="1783">
        <v>3.1144697319016361E-2</v>
      </c>
      <c r="J76" s="1772">
        <f>D76+F76+H76</f>
        <v>8518386.5693007447</v>
      </c>
      <c r="K76" s="1782">
        <v>9.3549899126072644E-2</v>
      </c>
      <c r="L76" s="677"/>
      <c r="M76" s="677"/>
      <c r="N76" s="677"/>
    </row>
    <row r="77" spans="1:14" x14ac:dyDescent="0.45">
      <c r="A77" s="853"/>
      <c r="C77" s="924" t="s">
        <v>508</v>
      </c>
      <c r="D77" s="1780">
        <v>6983599.479036035</v>
      </c>
      <c r="E77" s="1781">
        <v>0.15344973277515506</v>
      </c>
      <c r="F77" s="1772">
        <v>56758</v>
      </c>
      <c r="G77" s="1782">
        <v>3.1349749264972714E-2</v>
      </c>
      <c r="H77" s="1772">
        <v>2424686.12</v>
      </c>
      <c r="I77" s="1783">
        <v>5.5439136715981566E-2</v>
      </c>
      <c r="J77" s="1772">
        <f t="shared" ref="J77:J83" si="8">D77+F77+H77</f>
        <v>9465043.5990360342</v>
      </c>
      <c r="K77" s="1782">
        <v>0.10394619529298792</v>
      </c>
      <c r="L77" s="677"/>
      <c r="M77" s="677"/>
      <c r="N77" s="677"/>
    </row>
    <row r="78" spans="1:14" x14ac:dyDescent="0.45">
      <c r="A78" s="853"/>
      <c r="C78" s="924" t="s">
        <v>510</v>
      </c>
      <c r="D78" s="1780">
        <v>12928626.227022335</v>
      </c>
      <c r="E78" s="1781">
        <v>0.28407904056380401</v>
      </c>
      <c r="F78" s="1784">
        <v>6250</v>
      </c>
      <c r="G78" s="1782">
        <v>3.4521289140928054E-3</v>
      </c>
      <c r="H78" s="1772">
        <v>168294.39999999999</v>
      </c>
      <c r="I78" s="1783">
        <v>3.8479604321461974E-3</v>
      </c>
      <c r="J78" s="1772">
        <f t="shared" si="8"/>
        <v>13103170.627022335</v>
      </c>
      <c r="K78" s="1782">
        <v>0.14390052393340499</v>
      </c>
      <c r="L78" s="626"/>
      <c r="M78" s="626"/>
      <c r="N78" s="626"/>
    </row>
    <row r="79" spans="1:14" x14ac:dyDescent="0.45">
      <c r="A79" s="853"/>
      <c r="C79" s="924" t="s">
        <v>509</v>
      </c>
      <c r="D79" s="1780">
        <v>7888027.1283505168</v>
      </c>
      <c r="E79" s="1781">
        <v>0.17332260514110087</v>
      </c>
      <c r="F79" s="1772">
        <v>246637</v>
      </c>
      <c r="G79" s="1782">
        <v>0.13622763503761715</v>
      </c>
      <c r="H79" s="1772">
        <v>15412353.2075</v>
      </c>
      <c r="I79" s="1783">
        <v>0.35239512015088759</v>
      </c>
      <c r="J79" s="1772">
        <f t="shared" si="8"/>
        <v>23547017.335850514</v>
      </c>
      <c r="K79" s="1782">
        <v>0.25859604733452762</v>
      </c>
      <c r="L79" s="626"/>
      <c r="M79" s="626"/>
      <c r="N79" s="626"/>
    </row>
    <row r="80" spans="1:14" x14ac:dyDescent="0.45">
      <c r="A80" s="853"/>
      <c r="C80" s="924" t="s">
        <v>512</v>
      </c>
      <c r="D80" s="1780">
        <v>1910394.0172440286</v>
      </c>
      <c r="E80" s="1781">
        <v>4.1976841931063227E-2</v>
      </c>
      <c r="F80" s="1772">
        <v>41750</v>
      </c>
      <c r="G80" s="1782">
        <v>2.3060221146139939E-2</v>
      </c>
      <c r="H80" s="1784">
        <v>68796</v>
      </c>
      <c r="I80" s="1783">
        <v>1.5729833309363224E-3</v>
      </c>
      <c r="J80" s="1772">
        <f t="shared" si="8"/>
        <v>2020940.0172440286</v>
      </c>
      <c r="K80" s="1782">
        <v>2.2194195252228592E-2</v>
      </c>
      <c r="L80" s="626"/>
      <c r="M80" s="626"/>
      <c r="N80" s="626"/>
    </row>
    <row r="81" spans="1:14" x14ac:dyDescent="0.45">
      <c r="A81" s="853"/>
      <c r="C81" s="924" t="s">
        <v>1010</v>
      </c>
      <c r="D81" s="1780">
        <v>1950744.1584825767</v>
      </c>
      <c r="E81" s="1781">
        <v>4.2863450392656967E-2</v>
      </c>
      <c r="F81" s="1772">
        <v>70450</v>
      </c>
      <c r="G81" s="1782">
        <v>3.89123971196541E-2</v>
      </c>
      <c r="H81" s="1772">
        <v>128602.92000000001</v>
      </c>
      <c r="I81" s="1783">
        <v>2.9404362095141784E-3</v>
      </c>
      <c r="J81" s="1772">
        <f t="shared" si="8"/>
        <v>2149797.0784825766</v>
      </c>
      <c r="K81" s="1782">
        <v>2.3609318290198196E-2</v>
      </c>
      <c r="L81" s="626"/>
      <c r="M81" s="626"/>
      <c r="N81" s="626"/>
    </row>
    <row r="82" spans="1:14" x14ac:dyDescent="0.45">
      <c r="A82" s="853"/>
      <c r="C82" s="924" t="s">
        <v>506</v>
      </c>
      <c r="D82" s="1780">
        <v>7045145.5510637639</v>
      </c>
      <c r="E82" s="1781">
        <v>0.15480207669670523</v>
      </c>
      <c r="F82" s="1772">
        <v>1036519</v>
      </c>
      <c r="G82" s="1782">
        <v>0.57251155358504968</v>
      </c>
      <c r="H82" s="1772">
        <v>24171123.510000002</v>
      </c>
      <c r="I82" s="1783">
        <v>0.55265966584151771</v>
      </c>
      <c r="J82" s="1772">
        <f t="shared" si="8"/>
        <v>32252788.061063766</v>
      </c>
      <c r="K82" s="1782">
        <v>0.35420382077057988</v>
      </c>
      <c r="L82" s="626"/>
      <c r="M82" s="626"/>
      <c r="N82" s="626"/>
    </row>
    <row r="83" spans="1:14" x14ac:dyDescent="0.45">
      <c r="A83" s="853"/>
      <c r="C83" s="1785" t="s">
        <v>433</v>
      </c>
      <c r="D83" s="1786">
        <v>45510665.628000006</v>
      </c>
      <c r="E83" s="1787">
        <v>1</v>
      </c>
      <c r="F83" s="1788">
        <v>1810477</v>
      </c>
      <c r="G83" s="1789">
        <v>1</v>
      </c>
      <c r="H83" s="1788">
        <v>43736000.660000004</v>
      </c>
      <c r="I83" s="1789">
        <v>1</v>
      </c>
      <c r="J83" s="1788">
        <f t="shared" si="8"/>
        <v>91057143.288000017</v>
      </c>
      <c r="K83" s="1789">
        <f>J83/$J$83</f>
        <v>1</v>
      </c>
      <c r="L83" s="626"/>
      <c r="M83" s="626"/>
      <c r="N83" s="626"/>
    </row>
    <row r="84" spans="1:14" x14ac:dyDescent="0.45">
      <c r="A84" s="853"/>
      <c r="C84" s="1271" t="s">
        <v>5299</v>
      </c>
      <c r="D84" s="1790"/>
      <c r="E84" s="1791"/>
      <c r="F84" s="1792"/>
      <c r="G84" s="1778"/>
      <c r="H84" s="1792"/>
      <c r="I84" s="1778"/>
      <c r="J84" s="1792"/>
      <c r="K84" s="1778"/>
      <c r="L84" s="626"/>
      <c r="M84" s="626"/>
      <c r="N84" s="626"/>
    </row>
    <row r="85" spans="1:14" x14ac:dyDescent="0.45">
      <c r="A85" s="853"/>
      <c r="C85" s="923"/>
      <c r="D85" s="1790"/>
      <c r="E85" s="1791"/>
      <c r="F85" s="1792"/>
      <c r="G85" s="1778"/>
      <c r="H85" s="1792"/>
      <c r="I85" s="1778"/>
      <c r="J85" s="1792"/>
      <c r="K85" s="1778"/>
      <c r="L85" s="626"/>
      <c r="M85" s="626"/>
      <c r="N85" s="626"/>
    </row>
    <row r="86" spans="1:14" x14ac:dyDescent="0.45">
      <c r="A86" s="853"/>
      <c r="C86" s="923"/>
      <c r="D86" s="1790"/>
      <c r="E86" s="1791"/>
      <c r="F86" s="1792"/>
      <c r="G86" s="1778"/>
      <c r="H86" s="1792"/>
      <c r="I86" s="1778"/>
      <c r="J86" s="1792"/>
      <c r="K86" s="1778"/>
      <c r="L86" s="626"/>
      <c r="M86" s="626"/>
      <c r="N86" s="626"/>
    </row>
    <row r="87" spans="1:14" x14ac:dyDescent="0.45">
      <c r="A87" s="853"/>
    </row>
    <row r="88" spans="1:14" ht="17.399999999999999" customHeight="1" x14ac:dyDescent="0.45">
      <c r="A88" s="853"/>
      <c r="C88" s="639" t="s">
        <v>5305</v>
      </c>
      <c r="D88" s="489"/>
      <c r="E88" s="489"/>
      <c r="F88" s="489"/>
      <c r="G88" s="489"/>
      <c r="H88" s="489"/>
      <c r="I88" s="489"/>
      <c r="J88" s="1392"/>
      <c r="K88" s="1392"/>
      <c r="L88" s="1392"/>
      <c r="M88" s="1392"/>
      <c r="N88" s="1392"/>
    </row>
    <row r="89" spans="1:14" s="2562" customFormat="1" ht="17.399999999999999" customHeight="1" x14ac:dyDescent="0.45">
      <c r="A89" s="2530"/>
      <c r="C89" s="639"/>
      <c r="D89" s="489"/>
      <c r="E89" s="489"/>
      <c r="F89" s="489"/>
      <c r="G89" s="489"/>
      <c r="H89" s="489"/>
      <c r="I89" s="489"/>
      <c r="J89" s="554"/>
      <c r="K89" s="554"/>
      <c r="L89" s="554"/>
      <c r="M89" s="554"/>
      <c r="N89" s="554"/>
    </row>
    <row r="90" spans="1:14" x14ac:dyDescent="0.45">
      <c r="A90" s="853"/>
      <c r="C90" s="3977" t="s">
        <v>505</v>
      </c>
      <c r="D90" s="4002">
        <v>2020</v>
      </c>
      <c r="E90" s="4002"/>
      <c r="F90" s="4002"/>
      <c r="G90" s="4002"/>
      <c r="H90" s="4002"/>
      <c r="I90" s="4002"/>
    </row>
    <row r="91" spans="1:14" ht="34.799999999999997" x14ac:dyDescent="0.45">
      <c r="A91" s="853"/>
      <c r="C91" s="3978"/>
      <c r="D91" s="1806" t="s">
        <v>4787</v>
      </c>
      <c r="E91" s="1806" t="s">
        <v>4759</v>
      </c>
      <c r="F91" s="1743" t="s">
        <v>5300</v>
      </c>
      <c r="G91" s="1743" t="s">
        <v>5301</v>
      </c>
      <c r="H91" s="1806" t="s">
        <v>2475</v>
      </c>
      <c r="I91" s="1743" t="s">
        <v>4269</v>
      </c>
    </row>
    <row r="92" spans="1:14" x14ac:dyDescent="0.45">
      <c r="A92" s="853"/>
      <c r="C92" s="1315" t="s">
        <v>507</v>
      </c>
      <c r="D92" s="1491">
        <v>328587870.73400974</v>
      </c>
      <c r="E92" s="1782">
        <v>0.22517005725192793</v>
      </c>
      <c r="F92" s="1491">
        <v>900240.74173701298</v>
      </c>
      <c r="G92" s="1491">
        <v>128.60582024814471</v>
      </c>
      <c r="H92" s="1491">
        <v>1029568</v>
      </c>
      <c r="I92" s="1793">
        <v>0.87438687074288735</v>
      </c>
    </row>
    <row r="93" spans="1:14" x14ac:dyDescent="0.45">
      <c r="A93" s="853"/>
      <c r="C93" s="1315" t="s">
        <v>508</v>
      </c>
      <c r="D93" s="1491">
        <v>124478636.41383617</v>
      </c>
      <c r="E93" s="1782">
        <v>8.5300962647628084E-2</v>
      </c>
      <c r="F93" s="1491">
        <v>341037.36003790732</v>
      </c>
      <c r="G93" s="1491">
        <v>48.71962286255819</v>
      </c>
      <c r="H93" s="1491">
        <v>541259</v>
      </c>
      <c r="I93" s="1793">
        <v>0.63008164305426295</v>
      </c>
    </row>
    <row r="94" spans="1:14" x14ac:dyDescent="0.45">
      <c r="A94" s="853"/>
      <c r="C94" s="1315" t="s">
        <v>510</v>
      </c>
      <c r="D94" s="1491">
        <v>126091959.28462522</v>
      </c>
      <c r="E94" s="1782">
        <v>8.6406517768606611E-2</v>
      </c>
      <c r="F94" s="1491">
        <v>345457.42269760335</v>
      </c>
      <c r="G94" s="1491">
        <v>49.351060385371909</v>
      </c>
      <c r="H94" s="1491">
        <v>393893</v>
      </c>
      <c r="I94" s="1793">
        <v>0.87703366827438756</v>
      </c>
    </row>
    <row r="95" spans="1:14" x14ac:dyDescent="0.45">
      <c r="A95" s="853"/>
      <c r="C95" s="1315" t="s">
        <v>509</v>
      </c>
      <c r="D95" s="1491">
        <v>181163219.76115051</v>
      </c>
      <c r="E95" s="1782">
        <v>0.1241449736852375</v>
      </c>
      <c r="F95" s="1491">
        <v>496337.5883867137</v>
      </c>
      <c r="G95" s="1491">
        <v>70.905369769530523</v>
      </c>
      <c r="H95" s="1491">
        <v>526092</v>
      </c>
      <c r="I95" s="1793">
        <v>0.94344256971539897</v>
      </c>
    </row>
    <row r="96" spans="1:14" x14ac:dyDescent="0.45">
      <c r="A96" s="853"/>
      <c r="C96" s="1315" t="s">
        <v>512</v>
      </c>
      <c r="D96" s="1491">
        <v>100391928.66184402</v>
      </c>
      <c r="E96" s="1782">
        <v>6.8795163600903958E-2</v>
      </c>
      <c r="F96" s="1491">
        <v>275046.37989546306</v>
      </c>
      <c r="G96" s="1491">
        <v>39.29233998506615</v>
      </c>
      <c r="H96" s="1491">
        <v>460083</v>
      </c>
      <c r="I96" s="1793">
        <v>0.59781904546671594</v>
      </c>
    </row>
    <row r="97" spans="1:17" x14ac:dyDescent="0.45">
      <c r="A97" s="853"/>
      <c r="C97" s="1315" t="s">
        <v>1010</v>
      </c>
      <c r="D97" s="1491">
        <v>98727497.236432582</v>
      </c>
      <c r="E97" s="1782">
        <v>6.7654585531133446E-2</v>
      </c>
      <c r="F97" s="1491">
        <v>270486.29379844543</v>
      </c>
      <c r="G97" s="1491">
        <v>38.640899114063636</v>
      </c>
      <c r="H97" s="1491">
        <v>498779</v>
      </c>
      <c r="I97" s="1793">
        <v>0.54229687656947356</v>
      </c>
    </row>
    <row r="98" spans="1:17" x14ac:dyDescent="0.45">
      <c r="A98" s="853"/>
      <c r="C98" s="1315" t="s">
        <v>506</v>
      </c>
      <c r="D98" s="1491">
        <v>499846480.33596379</v>
      </c>
      <c r="E98" s="1782">
        <v>0.34252773951456256</v>
      </c>
      <c r="F98" s="1491">
        <v>1369442.4118793528</v>
      </c>
      <c r="G98" s="1491">
        <v>195.63463026847896</v>
      </c>
      <c r="H98" s="1491">
        <v>1661547</v>
      </c>
      <c r="I98" s="1793">
        <v>0.82419721613613861</v>
      </c>
    </row>
    <row r="99" spans="1:17" x14ac:dyDescent="0.45">
      <c r="A99" s="853"/>
      <c r="C99" s="1794" t="s">
        <v>2373</v>
      </c>
      <c r="D99" s="1795">
        <v>1459287592.4278619</v>
      </c>
      <c r="E99" s="1789">
        <v>1</v>
      </c>
      <c r="F99" s="1795">
        <f>SUM(F92:F98)</f>
        <v>3998048.1984324981</v>
      </c>
      <c r="G99" s="1795">
        <v>571.14974263321403</v>
      </c>
      <c r="H99" s="1795">
        <v>5111221</v>
      </c>
      <c r="I99" s="1796">
        <v>0.78221000391736106</v>
      </c>
    </row>
    <row r="100" spans="1:17" ht="29.4" customHeight="1" x14ac:dyDescent="0.45">
      <c r="A100" s="853"/>
      <c r="C100" s="3370" t="s">
        <v>5302</v>
      </c>
      <c r="D100" s="3370"/>
      <c r="E100" s="3370"/>
      <c r="F100" s="3370"/>
      <c r="G100" s="3370"/>
      <c r="H100" s="3370"/>
    </row>
    <row r="101" spans="1:17" x14ac:dyDescent="0.45">
      <c r="A101" s="853"/>
      <c r="C101" s="1271" t="s">
        <v>5299</v>
      </c>
      <c r="D101" s="178"/>
      <c r="E101" s="178"/>
    </row>
    <row r="102" spans="1:17" x14ac:dyDescent="0.45">
      <c r="A102" s="853"/>
    </row>
    <row r="103" spans="1:17" ht="22.2" x14ac:dyDescent="0.55000000000000004">
      <c r="A103" s="853"/>
      <c r="C103" s="4003">
        <v>2019</v>
      </c>
      <c r="D103" s="4003"/>
      <c r="E103" s="4003"/>
      <c r="F103" s="4003"/>
      <c r="G103" s="4003"/>
      <c r="H103" s="4003"/>
      <c r="I103" s="4003"/>
      <c r="J103" s="4003"/>
      <c r="K103" s="4003"/>
      <c r="L103" s="4003"/>
      <c r="M103" s="4003"/>
      <c r="N103" s="4003"/>
      <c r="O103" s="4003"/>
      <c r="P103" s="4003"/>
      <c r="Q103" s="4003"/>
    </row>
    <row r="104" spans="1:17" s="2562" customFormat="1" x14ac:dyDescent="0.45">
      <c r="A104" s="2530"/>
      <c r="C104" s="1271"/>
      <c r="D104" s="1271"/>
      <c r="E104" s="1271"/>
    </row>
    <row r="105" spans="1:17" x14ac:dyDescent="0.45">
      <c r="A105" s="853"/>
    </row>
    <row r="106" spans="1:17" ht="18.600000000000001" x14ac:dyDescent="0.45">
      <c r="A106" s="853"/>
      <c r="C106" s="639" t="s">
        <v>5193</v>
      </c>
      <c r="D106" s="639"/>
      <c r="E106" s="639"/>
      <c r="F106" s="639"/>
      <c r="G106" s="639"/>
      <c r="H106" s="639"/>
      <c r="I106" s="639"/>
      <c r="J106" s="639"/>
      <c r="K106" s="639"/>
      <c r="L106" s="639"/>
      <c r="M106" s="639"/>
      <c r="N106" s="639"/>
    </row>
    <row r="107" spans="1:17" s="2562" customFormat="1" ht="18.600000000000001" x14ac:dyDescent="0.45">
      <c r="A107" s="2530"/>
      <c r="C107" s="2657"/>
      <c r="D107" s="2657"/>
      <c r="E107" s="2657"/>
      <c r="F107" s="2657"/>
      <c r="G107" s="2657"/>
      <c r="H107" s="2657"/>
      <c r="I107" s="2657"/>
      <c r="J107" s="2657"/>
      <c r="K107" s="2657"/>
      <c r="L107" s="2657"/>
      <c r="M107" s="2657"/>
      <c r="N107" s="2657"/>
    </row>
    <row r="108" spans="1:17" ht="52.2" x14ac:dyDescent="0.45">
      <c r="A108" s="853"/>
      <c r="C108" s="3977" t="s">
        <v>4780</v>
      </c>
      <c r="D108" s="3979" t="s">
        <v>4781</v>
      </c>
      <c r="E108" s="3979"/>
      <c r="F108" s="3979" t="s">
        <v>4782</v>
      </c>
      <c r="G108" s="3979"/>
      <c r="H108" s="4004" t="s">
        <v>4783</v>
      </c>
      <c r="I108" s="4004"/>
      <c r="J108" s="3979" t="s">
        <v>4784</v>
      </c>
      <c r="K108" s="3979"/>
      <c r="L108" s="4004" t="s">
        <v>4785</v>
      </c>
      <c r="M108" s="4004"/>
      <c r="N108" s="1768" t="s">
        <v>4795</v>
      </c>
    </row>
    <row r="109" spans="1:17" x14ac:dyDescent="0.45">
      <c r="A109" s="853"/>
      <c r="C109" s="3978"/>
      <c r="D109" s="1806" t="s">
        <v>3391</v>
      </c>
      <c r="E109" s="1806" t="s">
        <v>4759</v>
      </c>
      <c r="F109" s="1743" t="s">
        <v>3391</v>
      </c>
      <c r="G109" s="1743" t="s">
        <v>4759</v>
      </c>
      <c r="H109" s="1807" t="s">
        <v>4786</v>
      </c>
      <c r="I109" s="1807" t="s">
        <v>4759</v>
      </c>
      <c r="J109" s="1807" t="s">
        <v>4787</v>
      </c>
      <c r="K109" s="1807" t="s">
        <v>4759</v>
      </c>
      <c r="L109" s="1807" t="s">
        <v>4787</v>
      </c>
      <c r="M109" s="1807" t="s">
        <v>4759</v>
      </c>
      <c r="N109" s="1807" t="s">
        <v>4759</v>
      </c>
    </row>
    <row r="110" spans="1:17" x14ac:dyDescent="0.45">
      <c r="A110" s="853"/>
      <c r="C110" s="924" t="s">
        <v>507</v>
      </c>
      <c r="D110" s="1773">
        <v>236978129.28044948</v>
      </c>
      <c r="E110" s="1771">
        <v>0.20386092243145892</v>
      </c>
      <c r="F110" s="1772">
        <v>5102138</v>
      </c>
      <c r="G110" s="1385">
        <v>0.06</v>
      </c>
      <c r="H110" s="1773">
        <v>242080267.28044948</v>
      </c>
      <c r="I110" s="1385">
        <v>0.19317629177379486</v>
      </c>
      <c r="J110" s="1773">
        <v>27137633.296288438</v>
      </c>
      <c r="K110" s="1385">
        <v>0.30002471248932655</v>
      </c>
      <c r="L110" s="1773">
        <v>269217900.57673794</v>
      </c>
      <c r="M110" s="1385">
        <v>0.20036929552677391</v>
      </c>
      <c r="N110" s="1385">
        <v>0.89919825822074884</v>
      </c>
    </row>
    <row r="111" spans="1:17" x14ac:dyDescent="0.45">
      <c r="A111" s="853"/>
      <c r="C111" s="924" t="s">
        <v>508</v>
      </c>
      <c r="D111" s="1773">
        <v>107032936.44933179</v>
      </c>
      <c r="E111" s="1771">
        <v>9.2075303410324549E-2</v>
      </c>
      <c r="F111" s="1772">
        <v>38951004</v>
      </c>
      <c r="G111" s="1385">
        <v>0.43</v>
      </c>
      <c r="H111" s="1773">
        <v>145983940.44933179</v>
      </c>
      <c r="I111" s="1385">
        <v>0.11649291613619228</v>
      </c>
      <c r="J111" s="1773">
        <v>5736201.9408963248</v>
      </c>
      <c r="K111" s="1385">
        <v>6.3417554482671668E-2</v>
      </c>
      <c r="L111" s="1773">
        <v>151720142.39022812</v>
      </c>
      <c r="M111" s="1385">
        <v>0.11291989865022588</v>
      </c>
      <c r="N111" s="1385">
        <v>0.96219221884103778</v>
      </c>
    </row>
    <row r="112" spans="1:17" x14ac:dyDescent="0.45">
      <c r="A112" s="853"/>
      <c r="C112" s="924" t="s">
        <v>510</v>
      </c>
      <c r="D112" s="1773">
        <v>94181602.355515614</v>
      </c>
      <c r="E112" s="1771">
        <v>8.1019916861383795E-2</v>
      </c>
      <c r="F112" s="1772">
        <v>12021618</v>
      </c>
      <c r="G112" s="1385">
        <v>0.13</v>
      </c>
      <c r="H112" s="1773">
        <v>106203220.35551561</v>
      </c>
      <c r="I112" s="1385">
        <v>8.4748519626120691E-2</v>
      </c>
      <c r="J112" s="1773">
        <v>4003735.5521350312</v>
      </c>
      <c r="K112" s="1385">
        <v>4.4263978173693444E-2</v>
      </c>
      <c r="L112" s="1773">
        <v>110206955.90765065</v>
      </c>
      <c r="M112" s="1385">
        <v>8.2023112393568007E-2</v>
      </c>
      <c r="N112" s="1385">
        <v>0.96367075454393258</v>
      </c>
    </row>
    <row r="113" spans="1:15" x14ac:dyDescent="0.45">
      <c r="A113" s="853"/>
      <c r="C113" s="924" t="s">
        <v>509</v>
      </c>
      <c r="D113" s="1773">
        <v>149784251.53922334</v>
      </c>
      <c r="E113" s="1771">
        <v>0.12885221002126829</v>
      </c>
      <c r="F113" s="1772">
        <v>2672043</v>
      </c>
      <c r="G113" s="1385">
        <v>0.03</v>
      </c>
      <c r="H113" s="1773">
        <v>152456294.53922334</v>
      </c>
      <c r="I113" s="1385">
        <v>0.12165775413054118</v>
      </c>
      <c r="J113" s="1773">
        <v>897963.80857729656</v>
      </c>
      <c r="K113" s="1385">
        <v>9.927591347144887E-3</v>
      </c>
      <c r="L113" s="1773">
        <v>153354258.34780064</v>
      </c>
      <c r="M113" s="1385">
        <v>0.11413611296036806</v>
      </c>
      <c r="N113" s="1385">
        <v>0.99414451337542409</v>
      </c>
    </row>
    <row r="114" spans="1:15" x14ac:dyDescent="0.45">
      <c r="A114" s="853"/>
      <c r="C114" s="924" t="s">
        <v>512</v>
      </c>
      <c r="D114" s="1773">
        <v>44549627.867955104</v>
      </c>
      <c r="E114" s="1771">
        <v>3.8323908871740801E-2</v>
      </c>
      <c r="F114" s="1772">
        <v>4525434</v>
      </c>
      <c r="G114" s="1385">
        <v>0.05</v>
      </c>
      <c r="H114" s="1773">
        <v>49075061.867955104</v>
      </c>
      <c r="I114" s="1385">
        <v>3.9161136827556495E-2</v>
      </c>
      <c r="J114" s="1773">
        <v>31439297.274102733</v>
      </c>
      <c r="K114" s="1385">
        <v>0.34758248895710497</v>
      </c>
      <c r="L114" s="1773">
        <v>80514359.142057836</v>
      </c>
      <c r="M114" s="1385">
        <v>5.9923970087142682E-2</v>
      </c>
      <c r="N114" s="1385">
        <v>0.60951937506411868</v>
      </c>
    </row>
    <row r="115" spans="1:15" x14ac:dyDescent="0.45">
      <c r="A115" s="853"/>
      <c r="C115" s="924" t="s">
        <v>1010</v>
      </c>
      <c r="D115" s="1773">
        <v>83944460.51979883</v>
      </c>
      <c r="E115" s="1771">
        <v>7.2213394571636474E-2</v>
      </c>
      <c r="F115" s="1772">
        <v>631516</v>
      </c>
      <c r="G115" s="1385">
        <v>0.01</v>
      </c>
      <c r="H115" s="1773">
        <v>84575976.51979883</v>
      </c>
      <c r="I115" s="1385">
        <v>6.7490315095838263E-2</v>
      </c>
      <c r="J115" s="1773">
        <v>12205058.748589555</v>
      </c>
      <c r="K115" s="1385">
        <v>0.13493509923953984</v>
      </c>
      <c r="L115" s="1773">
        <v>96781035.268388391</v>
      </c>
      <c r="M115" s="1385">
        <v>7.2030677809818797E-2</v>
      </c>
      <c r="N115" s="1385">
        <v>0.87388997529585111</v>
      </c>
    </row>
    <row r="116" spans="1:15" x14ac:dyDescent="0.45">
      <c r="A116" s="853"/>
      <c r="C116" s="924" t="s">
        <v>506</v>
      </c>
      <c r="D116" s="1773">
        <v>445978991.98772591</v>
      </c>
      <c r="E116" s="1771">
        <v>0.38365434383218705</v>
      </c>
      <c r="F116" s="1772">
        <v>26803480</v>
      </c>
      <c r="G116" s="1385">
        <v>0.3</v>
      </c>
      <c r="H116" s="1773">
        <v>472782471.98772591</v>
      </c>
      <c r="I116" s="1385">
        <v>0.37727306640995611</v>
      </c>
      <c r="J116" s="1773">
        <v>9031436.1088841595</v>
      </c>
      <c r="K116" s="1385">
        <v>9.984857531051855E-2</v>
      </c>
      <c r="L116" s="1773">
        <v>481813908.09661007</v>
      </c>
      <c r="M116" s="1385">
        <v>0.35859693257210268</v>
      </c>
      <c r="N116" s="1385">
        <v>0.98125534369781364</v>
      </c>
    </row>
    <row r="117" spans="1:15" x14ac:dyDescent="0.45">
      <c r="A117" s="853"/>
      <c r="C117" s="1797" t="s">
        <v>4788</v>
      </c>
      <c r="D117" s="1776">
        <v>1162450000.0000002</v>
      </c>
      <c r="E117" s="1775">
        <v>1</v>
      </c>
      <c r="F117" s="1776">
        <v>90707233</v>
      </c>
      <c r="G117" s="1775">
        <v>1</v>
      </c>
      <c r="H117" s="1776">
        <v>1253157233.0000002</v>
      </c>
      <c r="I117" s="1775">
        <v>1</v>
      </c>
      <c r="J117" s="1776">
        <v>90451326.729473546</v>
      </c>
      <c r="K117" s="1775">
        <v>1</v>
      </c>
      <c r="L117" s="1776">
        <v>1343608559.7294736</v>
      </c>
      <c r="M117" s="1775">
        <v>1</v>
      </c>
      <c r="N117" s="1775">
        <v>0.93268029883072112</v>
      </c>
    </row>
    <row r="118" spans="1:15" x14ac:dyDescent="0.45">
      <c r="A118" s="853"/>
      <c r="C118" s="1271" t="s">
        <v>4796</v>
      </c>
      <c r="D118" s="1777"/>
      <c r="E118" s="1778"/>
      <c r="F118" s="1777"/>
      <c r="G118" s="1778"/>
      <c r="H118" s="1777"/>
      <c r="I118" s="1778"/>
      <c r="J118" s="1777"/>
      <c r="K118" s="1778"/>
      <c r="L118" s="1777"/>
      <c r="M118" s="1778"/>
      <c r="N118" s="1778"/>
    </row>
    <row r="119" spans="1:15" x14ac:dyDescent="0.45">
      <c r="A119" s="853"/>
      <c r="C119" s="927"/>
      <c r="D119" s="1777"/>
      <c r="E119" s="1778"/>
      <c r="F119" s="1777"/>
      <c r="G119" s="1778"/>
      <c r="H119" s="1777"/>
      <c r="I119" s="1778"/>
      <c r="J119" s="1777"/>
      <c r="K119" s="1778"/>
      <c r="L119" s="1777"/>
      <c r="M119" s="1778"/>
      <c r="N119" s="1778"/>
    </row>
    <row r="120" spans="1:15" x14ac:dyDescent="0.45">
      <c r="A120" s="853"/>
      <c r="C120" s="927"/>
      <c r="D120" s="1777"/>
      <c r="E120" s="1778"/>
      <c r="F120" s="1777"/>
      <c r="G120" s="1778"/>
      <c r="H120" s="1777"/>
      <c r="I120" s="1778"/>
      <c r="J120" s="1777"/>
      <c r="K120" s="1778"/>
      <c r="L120" s="1777"/>
      <c r="M120" s="1778"/>
      <c r="N120" s="1778"/>
    </row>
    <row r="121" spans="1:15" ht="18.600000000000001" x14ac:dyDescent="0.45">
      <c r="A121" s="853"/>
      <c r="C121" s="639" t="s">
        <v>5194</v>
      </c>
      <c r="D121" s="489"/>
      <c r="E121" s="489"/>
      <c r="F121" s="489"/>
      <c r="G121" s="489"/>
      <c r="H121" s="489"/>
      <c r="I121" s="489"/>
      <c r="J121" s="489"/>
      <c r="K121" s="489"/>
      <c r="L121" s="1392"/>
      <c r="M121" s="1392"/>
      <c r="N121" s="1392"/>
      <c r="O121" s="627"/>
    </row>
    <row r="122" spans="1:15" s="2562" customFormat="1" ht="18.600000000000001" x14ac:dyDescent="0.45">
      <c r="A122" s="2530"/>
      <c r="C122" s="639"/>
      <c r="D122" s="489"/>
      <c r="E122" s="489"/>
      <c r="F122" s="489"/>
      <c r="G122" s="489"/>
      <c r="H122" s="489"/>
      <c r="I122" s="489"/>
      <c r="J122" s="489"/>
      <c r="K122" s="489"/>
      <c r="L122" s="1392"/>
      <c r="M122" s="554"/>
      <c r="N122" s="554"/>
      <c r="O122" s="627"/>
    </row>
    <row r="123" spans="1:15" x14ac:dyDescent="0.45">
      <c r="A123" s="853"/>
      <c r="C123" s="3977" t="s">
        <v>4780</v>
      </c>
      <c r="D123" s="3979" t="s">
        <v>4789</v>
      </c>
      <c r="E123" s="3979"/>
      <c r="F123" s="3979" t="s">
        <v>4790</v>
      </c>
      <c r="G123" s="3979"/>
      <c r="H123" s="3979" t="s">
        <v>3272</v>
      </c>
      <c r="I123" s="3979"/>
      <c r="J123" s="3979" t="s">
        <v>4791</v>
      </c>
      <c r="K123" s="3979"/>
      <c r="L123" s="1779"/>
      <c r="M123" s="497"/>
      <c r="N123" s="497"/>
      <c r="O123" s="627"/>
    </row>
    <row r="124" spans="1:15" x14ac:dyDescent="0.45">
      <c r="A124" s="853"/>
      <c r="C124" s="3978"/>
      <c r="D124" s="1809" t="s">
        <v>3391</v>
      </c>
      <c r="E124" s="1809" t="s">
        <v>4759</v>
      </c>
      <c r="F124" s="1810" t="s">
        <v>3391</v>
      </c>
      <c r="G124" s="1810" t="s">
        <v>4759</v>
      </c>
      <c r="H124" s="1810" t="s">
        <v>3391</v>
      </c>
      <c r="I124" s="1810" t="s">
        <v>4759</v>
      </c>
      <c r="J124" s="1810" t="s">
        <v>3391</v>
      </c>
      <c r="K124" s="1810" t="s">
        <v>4759</v>
      </c>
      <c r="L124" s="497"/>
      <c r="M124" s="497"/>
      <c r="N124" s="497"/>
      <c r="O124" s="627"/>
    </row>
    <row r="125" spans="1:15" x14ac:dyDescent="0.45">
      <c r="A125" s="853"/>
      <c r="C125" s="924" t="s">
        <v>507</v>
      </c>
      <c r="D125" s="1780">
        <v>4512895</v>
      </c>
      <c r="E125" s="1781">
        <v>0.11</v>
      </c>
      <c r="F125" s="1772">
        <v>13522</v>
      </c>
      <c r="G125" s="1782">
        <v>7.0000000000000007E-2</v>
      </c>
      <c r="H125" s="1772">
        <v>575721</v>
      </c>
      <c r="I125" s="1783">
        <v>1.14E-2</v>
      </c>
      <c r="J125" s="1772">
        <v>5102138</v>
      </c>
      <c r="K125" s="1782">
        <v>0.06</v>
      </c>
      <c r="L125" s="677"/>
      <c r="M125" s="677"/>
      <c r="N125" s="677"/>
      <c r="O125" s="627"/>
    </row>
    <row r="126" spans="1:15" x14ac:dyDescent="0.45">
      <c r="A126" s="853"/>
      <c r="C126" s="924" t="s">
        <v>508</v>
      </c>
      <c r="D126" s="1780">
        <v>842018</v>
      </c>
      <c r="E126" s="1781">
        <v>0.02</v>
      </c>
      <c r="F126" s="1772">
        <v>57985</v>
      </c>
      <c r="G126" s="1782">
        <v>0.28000000000000003</v>
      </c>
      <c r="H126" s="1772">
        <v>38051000</v>
      </c>
      <c r="I126" s="1783">
        <v>0.75080000000000002</v>
      </c>
      <c r="J126" s="1772">
        <v>38951004</v>
      </c>
      <c r="K126" s="1782">
        <v>0.43</v>
      </c>
      <c r="L126" s="677"/>
      <c r="M126" s="677"/>
      <c r="N126" s="677"/>
      <c r="O126" s="627"/>
    </row>
    <row r="127" spans="1:15" x14ac:dyDescent="0.45">
      <c r="A127" s="853"/>
      <c r="C127" s="924" t="s">
        <v>510</v>
      </c>
      <c r="D127" s="1780">
        <v>246478</v>
      </c>
      <c r="E127" s="1781">
        <v>0.01</v>
      </c>
      <c r="F127" s="1784">
        <v>0</v>
      </c>
      <c r="G127" s="1782">
        <v>0</v>
      </c>
      <c r="H127" s="1772">
        <v>11775140</v>
      </c>
      <c r="I127" s="1783">
        <v>0.2324</v>
      </c>
      <c r="J127" s="1772">
        <v>12021618</v>
      </c>
      <c r="K127" s="1782">
        <v>0.13</v>
      </c>
      <c r="L127" s="626"/>
      <c r="M127" s="626"/>
      <c r="N127" s="626"/>
    </row>
    <row r="128" spans="1:15" x14ac:dyDescent="0.45">
      <c r="A128" s="853"/>
      <c r="C128" s="924" t="s">
        <v>509</v>
      </c>
      <c r="D128" s="1780">
        <v>2385155</v>
      </c>
      <c r="E128" s="1781">
        <v>0.06</v>
      </c>
      <c r="F128" s="1772">
        <v>82040</v>
      </c>
      <c r="G128" s="1782">
        <v>0.4</v>
      </c>
      <c r="H128" s="1772">
        <v>204848</v>
      </c>
      <c r="I128" s="1783">
        <v>4.0000000000000001E-3</v>
      </c>
      <c r="J128" s="1772">
        <v>2672043</v>
      </c>
      <c r="K128" s="1782">
        <v>0.03</v>
      </c>
      <c r="L128" s="626"/>
      <c r="M128" s="626"/>
      <c r="N128" s="626"/>
    </row>
    <row r="129" spans="1:15" x14ac:dyDescent="0.45">
      <c r="A129" s="853"/>
      <c r="C129" s="924" t="s">
        <v>512</v>
      </c>
      <c r="D129" s="1780">
        <v>4503434</v>
      </c>
      <c r="E129" s="1781">
        <v>0.11</v>
      </c>
      <c r="F129" s="1772">
        <v>22000</v>
      </c>
      <c r="G129" s="1782">
        <v>0.11</v>
      </c>
      <c r="H129" s="1784">
        <v>0</v>
      </c>
      <c r="I129" s="1783">
        <v>0</v>
      </c>
      <c r="J129" s="1772">
        <v>4525434</v>
      </c>
      <c r="K129" s="1782">
        <v>0.05</v>
      </c>
      <c r="L129" s="626"/>
      <c r="M129" s="626"/>
      <c r="N129" s="626"/>
    </row>
    <row r="130" spans="1:15" x14ac:dyDescent="0.45">
      <c r="A130" s="853"/>
      <c r="C130" s="924" t="s">
        <v>1010</v>
      </c>
      <c r="D130" s="1780">
        <v>558354</v>
      </c>
      <c r="E130" s="1781">
        <v>0.01</v>
      </c>
      <c r="F130" s="1772">
        <v>5250</v>
      </c>
      <c r="G130" s="1782">
        <v>0.03</v>
      </c>
      <c r="H130" s="1772">
        <v>67912</v>
      </c>
      <c r="I130" s="1783">
        <v>1.2999999999999999E-3</v>
      </c>
      <c r="J130" s="1772">
        <v>631516</v>
      </c>
      <c r="K130" s="1782">
        <v>0.01</v>
      </c>
      <c r="L130" s="626"/>
      <c r="M130" s="626"/>
      <c r="N130" s="626"/>
    </row>
    <row r="131" spans="1:15" x14ac:dyDescent="0.45">
      <c r="A131" s="853"/>
      <c r="C131" s="924" t="s">
        <v>506</v>
      </c>
      <c r="D131" s="1780">
        <v>26778179</v>
      </c>
      <c r="E131" s="1781">
        <v>0.67</v>
      </c>
      <c r="F131" s="1772">
        <v>22669</v>
      </c>
      <c r="G131" s="1782">
        <v>0.11</v>
      </c>
      <c r="H131" s="1772">
        <v>2632</v>
      </c>
      <c r="I131" s="1783">
        <v>1E-4</v>
      </c>
      <c r="J131" s="1772">
        <v>26803480</v>
      </c>
      <c r="K131" s="1782">
        <v>0.3</v>
      </c>
      <c r="L131" s="626"/>
      <c r="M131" s="626"/>
      <c r="N131" s="626"/>
    </row>
    <row r="132" spans="1:15" x14ac:dyDescent="0.45">
      <c r="A132" s="853"/>
      <c r="C132" s="1318" t="s">
        <v>433</v>
      </c>
      <c r="D132" s="1799">
        <v>39826513</v>
      </c>
      <c r="E132" s="1800">
        <v>1</v>
      </c>
      <c r="F132" s="1801">
        <v>203466</v>
      </c>
      <c r="G132" s="1802">
        <v>1</v>
      </c>
      <c r="H132" s="1801">
        <v>50677252</v>
      </c>
      <c r="I132" s="1802">
        <v>1</v>
      </c>
      <c r="J132" s="1801">
        <v>90707233</v>
      </c>
      <c r="K132" s="1802">
        <v>1</v>
      </c>
      <c r="L132" s="626"/>
      <c r="M132" s="626"/>
      <c r="N132" s="626"/>
    </row>
    <row r="133" spans="1:15" x14ac:dyDescent="0.45">
      <c r="A133" s="853"/>
      <c r="C133" s="1271" t="s">
        <v>4796</v>
      </c>
      <c r="D133" s="1790"/>
      <c r="E133" s="1791"/>
      <c r="F133" s="1792"/>
      <c r="G133" s="1778"/>
      <c r="H133" s="1792"/>
      <c r="I133" s="1778"/>
      <c r="J133" s="1792"/>
      <c r="K133" s="1778"/>
      <c r="L133" s="626"/>
      <c r="M133" s="626"/>
      <c r="N133" s="626"/>
    </row>
    <row r="134" spans="1:15" x14ac:dyDescent="0.45">
      <c r="A134" s="853"/>
      <c r="C134" s="923"/>
      <c r="D134" s="1790"/>
      <c r="E134" s="1791"/>
      <c r="F134" s="1792"/>
      <c r="G134" s="1778"/>
      <c r="H134" s="1792"/>
      <c r="I134" s="1778"/>
      <c r="J134" s="1792"/>
      <c r="K134" s="1778"/>
      <c r="L134" s="626"/>
      <c r="M134" s="626"/>
      <c r="N134" s="626"/>
    </row>
    <row r="135" spans="1:15" x14ac:dyDescent="0.45">
      <c r="A135" s="853"/>
      <c r="C135" s="923"/>
      <c r="D135" s="1790"/>
      <c r="E135" s="1791"/>
      <c r="F135" s="1792"/>
      <c r="G135" s="1778"/>
      <c r="H135" s="1792"/>
      <c r="I135" s="1778"/>
      <c r="J135" s="1792"/>
      <c r="K135" s="1778"/>
      <c r="L135" s="626"/>
      <c r="M135" s="626"/>
      <c r="N135" s="626"/>
    </row>
    <row r="136" spans="1:15" x14ac:dyDescent="0.45">
      <c r="A136" s="853"/>
    </row>
    <row r="137" spans="1:15" ht="18.600000000000001" customHeight="1" x14ac:dyDescent="0.45">
      <c r="A137" s="853"/>
      <c r="C137" s="639" t="s">
        <v>5195</v>
      </c>
      <c r="D137" s="639"/>
      <c r="E137" s="639"/>
      <c r="F137" s="639"/>
      <c r="G137" s="639"/>
      <c r="H137" s="639"/>
      <c r="I137" s="639"/>
      <c r="J137" s="639"/>
      <c r="K137" s="639"/>
      <c r="L137" s="639"/>
      <c r="M137" s="639"/>
      <c r="N137" s="639"/>
      <c r="O137" s="639"/>
    </row>
    <row r="138" spans="1:15" s="2562" customFormat="1" ht="18.600000000000001" customHeight="1" x14ac:dyDescent="0.45">
      <c r="A138" s="2530"/>
      <c r="C138" s="639"/>
      <c r="D138" s="639"/>
      <c r="E138" s="639"/>
      <c r="F138" s="639"/>
      <c r="G138" s="639"/>
      <c r="H138" s="639"/>
      <c r="I138" s="639"/>
      <c r="J138" s="639"/>
      <c r="K138" s="639"/>
      <c r="L138" s="639"/>
      <c r="M138" s="639"/>
      <c r="N138" s="639"/>
      <c r="O138" s="639"/>
    </row>
    <row r="139" spans="1:15" x14ac:dyDescent="0.45">
      <c r="A139" s="853"/>
      <c r="C139" s="3977" t="s">
        <v>505</v>
      </c>
      <c r="D139" s="4007">
        <v>2018</v>
      </c>
      <c r="E139" s="4007"/>
      <c r="F139" s="4007"/>
      <c r="G139" s="4007"/>
      <c r="H139" s="4007"/>
      <c r="I139" s="1812"/>
      <c r="J139" s="4002">
        <v>2019</v>
      </c>
      <c r="K139" s="4002"/>
      <c r="L139" s="4002"/>
      <c r="M139" s="4002"/>
      <c r="N139" s="4002"/>
      <c r="O139" s="4002"/>
    </row>
    <row r="140" spans="1:15" ht="34.799999999999997" x14ac:dyDescent="0.45">
      <c r="A140" s="853"/>
      <c r="C140" s="3978"/>
      <c r="D140" s="1810" t="s">
        <v>3391</v>
      </c>
      <c r="E140" s="1810" t="s">
        <v>4268</v>
      </c>
      <c r="F140" s="1810" t="s">
        <v>4798</v>
      </c>
      <c r="G140" s="1810" t="s">
        <v>2475</v>
      </c>
      <c r="H140" s="1743" t="s">
        <v>4269</v>
      </c>
      <c r="I140" s="1811"/>
      <c r="J140" s="1806" t="s">
        <v>4787</v>
      </c>
      <c r="K140" s="1806" t="s">
        <v>4759</v>
      </c>
      <c r="L140" s="1743" t="s">
        <v>4792</v>
      </c>
      <c r="M140" s="1743" t="s">
        <v>4793</v>
      </c>
      <c r="N140" s="1806" t="s">
        <v>2475</v>
      </c>
      <c r="O140" s="1743" t="s">
        <v>4794</v>
      </c>
    </row>
    <row r="141" spans="1:15" x14ac:dyDescent="0.45">
      <c r="A141" s="853"/>
      <c r="C141" s="1315" t="s">
        <v>507</v>
      </c>
      <c r="D141" s="1803">
        <v>263216593</v>
      </c>
      <c r="E141" s="1803">
        <v>721141</v>
      </c>
      <c r="F141" s="626">
        <v>103</v>
      </c>
      <c r="G141" s="1803">
        <v>1002917</v>
      </c>
      <c r="H141" s="626">
        <v>0.72</v>
      </c>
      <c r="J141" s="1491">
        <v>269217900.57673794</v>
      </c>
      <c r="K141" s="1782">
        <v>0.20036929552677391</v>
      </c>
      <c r="L141" s="1491">
        <v>737583.28925133683</v>
      </c>
      <c r="M141" s="1491">
        <v>105.36904132161955</v>
      </c>
      <c r="N141" s="1491">
        <v>1016421</v>
      </c>
      <c r="O141" s="1793">
        <v>0.72566710964387471</v>
      </c>
    </row>
    <row r="142" spans="1:15" x14ac:dyDescent="0.45">
      <c r="A142" s="853"/>
      <c r="C142" s="1315" t="s">
        <v>508</v>
      </c>
      <c r="D142" s="1803">
        <v>121190148</v>
      </c>
      <c r="E142" s="1803">
        <v>332028</v>
      </c>
      <c r="F142" s="626">
        <v>47</v>
      </c>
      <c r="G142" s="1803">
        <v>533795</v>
      </c>
      <c r="H142" s="626">
        <v>0.62</v>
      </c>
      <c r="J142" s="1491">
        <v>151720142.39022812</v>
      </c>
      <c r="K142" s="1782">
        <v>0.11291989865022588</v>
      </c>
      <c r="L142" s="1491">
        <v>415671.62298692635</v>
      </c>
      <c r="M142" s="1491">
        <v>59.381660426703768</v>
      </c>
      <c r="N142" s="1491">
        <v>537606</v>
      </c>
      <c r="O142" s="1793">
        <v>0.77319007411919949</v>
      </c>
    </row>
    <row r="143" spans="1:15" x14ac:dyDescent="0.45">
      <c r="A143" s="853"/>
      <c r="C143" s="1315" t="s">
        <v>510</v>
      </c>
      <c r="D143" s="1803">
        <v>123197567</v>
      </c>
      <c r="E143" s="1803">
        <v>337528</v>
      </c>
      <c r="F143" s="626">
        <v>48</v>
      </c>
      <c r="G143" s="1803">
        <v>382821</v>
      </c>
      <c r="H143" s="626">
        <v>0.88</v>
      </c>
      <c r="J143" s="1491">
        <v>110206955.90765065</v>
      </c>
      <c r="K143" s="1782">
        <v>8.2023112393568007E-2</v>
      </c>
      <c r="L143" s="1491">
        <v>301936.86550041276</v>
      </c>
      <c r="M143" s="1491">
        <v>43.133837928630392</v>
      </c>
      <c r="N143" s="1491">
        <v>388387</v>
      </c>
      <c r="O143" s="1793">
        <v>0.77741238893272113</v>
      </c>
    </row>
    <row r="144" spans="1:15" x14ac:dyDescent="0.45">
      <c r="A144" s="853"/>
      <c r="C144" s="1315" t="s">
        <v>509</v>
      </c>
      <c r="D144" s="1803">
        <v>150296755</v>
      </c>
      <c r="E144" s="1803">
        <v>411772</v>
      </c>
      <c r="F144" s="626">
        <v>59</v>
      </c>
      <c r="G144" s="1803">
        <v>512172</v>
      </c>
      <c r="H144" s="626">
        <v>0.8</v>
      </c>
      <c r="J144" s="1491">
        <v>153354258.34780064</v>
      </c>
      <c r="K144" s="1782">
        <v>0.11413611296036806</v>
      </c>
      <c r="L144" s="1491">
        <v>420148.65300767298</v>
      </c>
      <c r="M144" s="1491">
        <v>60.021236143953281</v>
      </c>
      <c r="N144" s="1491">
        <v>519170</v>
      </c>
      <c r="O144" s="1793">
        <v>0.80926989812137251</v>
      </c>
    </row>
    <row r="145" spans="1:26" x14ac:dyDescent="0.45">
      <c r="A145" s="853"/>
      <c r="C145" s="1315" t="s">
        <v>512</v>
      </c>
      <c r="D145" s="1803">
        <v>105411109</v>
      </c>
      <c r="E145" s="1803">
        <v>288798</v>
      </c>
      <c r="F145" s="626">
        <v>41</v>
      </c>
      <c r="G145" s="1803">
        <v>449781</v>
      </c>
      <c r="H145" s="626">
        <v>0.64</v>
      </c>
      <c r="J145" s="1491">
        <v>80514359.142057836</v>
      </c>
      <c r="K145" s="1782">
        <v>5.9923970087142682E-2</v>
      </c>
      <c r="L145" s="1491">
        <v>220587.2853207064</v>
      </c>
      <c r="M145" s="1491">
        <v>31.512469331529488</v>
      </c>
      <c r="N145" s="1491">
        <v>455024</v>
      </c>
      <c r="O145" s="1793">
        <v>0.48478164958487113</v>
      </c>
    </row>
    <row r="146" spans="1:26" x14ac:dyDescent="0.45">
      <c r="A146" s="853"/>
      <c r="C146" s="1315" t="s">
        <v>1010</v>
      </c>
      <c r="D146" s="1803">
        <v>125404762</v>
      </c>
      <c r="E146" s="1803">
        <v>343575</v>
      </c>
      <c r="F146" s="626">
        <v>49</v>
      </c>
      <c r="G146" s="1803">
        <v>486763</v>
      </c>
      <c r="H146" s="626">
        <v>0.71</v>
      </c>
      <c r="J146" s="1491">
        <v>96781035.268388391</v>
      </c>
      <c r="K146" s="1782">
        <v>7.2030677809818797E-2</v>
      </c>
      <c r="L146" s="1491">
        <v>265153.52128325589</v>
      </c>
      <c r="M146" s="1491">
        <v>37.879074469036553</v>
      </c>
      <c r="N146" s="1491">
        <v>492830</v>
      </c>
      <c r="O146" s="1793">
        <v>0.53802228209170688</v>
      </c>
    </row>
    <row r="147" spans="1:26" x14ac:dyDescent="0.45">
      <c r="A147" s="853"/>
      <c r="C147" s="1315" t="s">
        <v>506</v>
      </c>
      <c r="D147" s="1803">
        <v>534277938</v>
      </c>
      <c r="E147" s="1803">
        <v>1463775</v>
      </c>
      <c r="F147" s="626">
        <v>209</v>
      </c>
      <c r="G147" s="1803">
        <v>1635144</v>
      </c>
      <c r="H147" s="626">
        <v>0.9</v>
      </c>
      <c r="J147" s="1491">
        <v>481813908.09661007</v>
      </c>
      <c r="K147" s="1782">
        <v>0.35859693257210268</v>
      </c>
      <c r="L147" s="1491">
        <v>1320038.1043742741</v>
      </c>
      <c r="M147" s="1491">
        <v>188.57687205346772</v>
      </c>
      <c r="N147" s="1491">
        <v>1648561</v>
      </c>
      <c r="O147" s="1793">
        <v>0.80072141969528221</v>
      </c>
    </row>
    <row r="148" spans="1:26" x14ac:dyDescent="0.45">
      <c r="A148" s="853"/>
      <c r="C148" s="1315" t="s">
        <v>2373</v>
      </c>
      <c r="D148" s="1803">
        <v>1422994873</v>
      </c>
      <c r="E148" s="1803">
        <v>3898616</v>
      </c>
      <c r="F148" s="626">
        <v>557</v>
      </c>
      <c r="G148" s="1803">
        <v>5003393</v>
      </c>
      <c r="H148" s="626">
        <v>0.78</v>
      </c>
      <c r="J148" s="1491">
        <v>1343608559.7294736</v>
      </c>
      <c r="K148" s="1782">
        <v>1</v>
      </c>
      <c r="L148" s="1491">
        <v>3681119.3417245853</v>
      </c>
      <c r="M148" s="1491">
        <v>525.87419167494079</v>
      </c>
      <c r="N148" s="1491">
        <v>5057999</v>
      </c>
      <c r="O148" s="1793">
        <v>0.72778174565170639</v>
      </c>
    </row>
    <row r="149" spans="1:26" ht="23.55" customHeight="1" x14ac:dyDescent="0.45">
      <c r="A149" s="853"/>
      <c r="C149" s="1291" t="s">
        <v>4797</v>
      </c>
      <c r="D149" s="1804">
        <v>39401866</v>
      </c>
      <c r="E149" s="1291">
        <v>107950</v>
      </c>
      <c r="F149" s="924">
        <v>15</v>
      </c>
      <c r="G149" s="1804"/>
      <c r="H149" s="924"/>
      <c r="J149" s="924"/>
      <c r="K149" s="924"/>
      <c r="L149" s="924"/>
      <c r="M149" s="924"/>
      <c r="N149" s="924"/>
      <c r="O149" s="924"/>
    </row>
    <row r="150" spans="1:26" x14ac:dyDescent="0.45">
      <c r="A150" s="853"/>
      <c r="C150" s="1797" t="s">
        <v>2373</v>
      </c>
      <c r="D150" s="1672">
        <v>1462396738</v>
      </c>
      <c r="E150" s="1672">
        <v>4006566</v>
      </c>
      <c r="F150" s="1318">
        <v>572</v>
      </c>
      <c r="G150" s="1672">
        <v>5003393</v>
      </c>
      <c r="H150" s="1318">
        <v>0.8</v>
      </c>
      <c r="I150" s="630"/>
      <c r="J150" s="1318"/>
      <c r="K150" s="1318"/>
      <c r="L150" s="1318"/>
      <c r="M150" s="1318"/>
      <c r="N150" s="1318"/>
      <c r="O150" s="1318"/>
    </row>
    <row r="151" spans="1:26" ht="17.399999999999999" customHeight="1" x14ac:dyDescent="0.45">
      <c r="A151" s="853"/>
      <c r="C151" s="893" t="s">
        <v>4270</v>
      </c>
      <c r="D151" s="893"/>
      <c r="E151" s="893"/>
      <c r="F151" s="893"/>
      <c r="G151" s="893"/>
      <c r="H151" s="893"/>
    </row>
    <row r="152" spans="1:26" x14ac:dyDescent="0.45">
      <c r="A152" s="853"/>
      <c r="C152" s="1271" t="s">
        <v>4796</v>
      </c>
      <c r="D152" s="178"/>
      <c r="E152" s="178"/>
    </row>
    <row r="155" spans="1:26" ht="22.5" customHeight="1" x14ac:dyDescent="0.45">
      <c r="C155" s="178"/>
      <c r="D155" s="178"/>
      <c r="E155" s="178"/>
      <c r="G155" s="4005"/>
      <c r="H155" s="4005"/>
      <c r="I155" s="4005"/>
      <c r="J155" s="4005"/>
      <c r="K155" s="4005"/>
      <c r="L155" s="4005"/>
      <c r="N155" s="4005"/>
      <c r="O155" s="4005"/>
      <c r="P155" s="4005"/>
      <c r="Q155" s="4005"/>
      <c r="R155" s="4005"/>
      <c r="S155" s="4005"/>
      <c r="U155" s="4005" t="s">
        <v>3565</v>
      </c>
      <c r="V155" s="4005"/>
      <c r="W155" s="4005"/>
      <c r="X155" s="4005"/>
      <c r="Y155" s="4005"/>
      <c r="Z155" s="4005"/>
    </row>
    <row r="156" spans="1:26" x14ac:dyDescent="0.45">
      <c r="C156" s="3902"/>
      <c r="D156" s="3902"/>
      <c r="E156" s="3902"/>
    </row>
    <row r="178" spans="3:21" x14ac:dyDescent="0.45">
      <c r="U178" s="178" t="s">
        <v>3274</v>
      </c>
    </row>
    <row r="182" spans="3:21" ht="38.25" customHeight="1" x14ac:dyDescent="0.45">
      <c r="C182" s="178"/>
      <c r="D182" s="178"/>
      <c r="E182" s="178"/>
    </row>
    <row r="183" spans="3:21" ht="15" customHeight="1" x14ac:dyDescent="0.45">
      <c r="C183" s="178"/>
      <c r="D183" s="178"/>
      <c r="E183" s="178"/>
    </row>
    <row r="184" spans="3:21" x14ac:dyDescent="0.45">
      <c r="C184" s="178"/>
      <c r="D184" s="178"/>
      <c r="E184" s="178"/>
    </row>
    <row r="185" spans="3:21" x14ac:dyDescent="0.45">
      <c r="C185" s="178"/>
      <c r="D185" s="178"/>
      <c r="E185" s="178"/>
    </row>
    <row r="186" spans="3:21" x14ac:dyDescent="0.45">
      <c r="C186" s="178"/>
      <c r="D186" s="178"/>
      <c r="E186" s="178"/>
    </row>
    <row r="187" spans="3:21" x14ac:dyDescent="0.45">
      <c r="C187" s="178"/>
      <c r="D187" s="178"/>
      <c r="E187" s="178"/>
    </row>
    <row r="188" spans="3:21" x14ac:dyDescent="0.45">
      <c r="C188" s="178"/>
      <c r="D188" s="178"/>
      <c r="E188" s="178"/>
    </row>
    <row r="189" spans="3:21" x14ac:dyDescent="0.45">
      <c r="C189" s="178"/>
      <c r="D189" s="178"/>
      <c r="E189" s="178"/>
    </row>
    <row r="190" spans="3:21" x14ac:dyDescent="0.45">
      <c r="C190" s="178"/>
      <c r="D190" s="178"/>
      <c r="E190" s="178"/>
    </row>
    <row r="191" spans="3:21" x14ac:dyDescent="0.45">
      <c r="C191" s="178"/>
      <c r="D191" s="178"/>
      <c r="E191" s="178"/>
    </row>
    <row r="192" spans="3:21" x14ac:dyDescent="0.45">
      <c r="C192" s="178"/>
      <c r="D192" s="178"/>
      <c r="E192" s="178"/>
    </row>
    <row r="193" s="178" customFormat="1" x14ac:dyDescent="0.45"/>
    <row r="194" s="178" customFormat="1" x14ac:dyDescent="0.45"/>
    <row r="195" s="178" customFormat="1" x14ac:dyDescent="0.45"/>
    <row r="196" s="178" customFormat="1" ht="33" customHeight="1" x14ac:dyDescent="0.45"/>
  </sheetData>
  <mergeCells count="58">
    <mergeCell ref="N155:S155"/>
    <mergeCell ref="U155:Z155"/>
    <mergeCell ref="A3:B3"/>
    <mergeCell ref="C3:T3"/>
    <mergeCell ref="A4:B4"/>
    <mergeCell ref="C4:T4"/>
    <mergeCell ref="A5:B5"/>
    <mergeCell ref="C5:T5"/>
    <mergeCell ref="A6:B6"/>
    <mergeCell ref="C6:T6"/>
    <mergeCell ref="C139:C140"/>
    <mergeCell ref="D139:H139"/>
    <mergeCell ref="C57:N57"/>
    <mergeCell ref="L108:M108"/>
    <mergeCell ref="J139:O139"/>
    <mergeCell ref="C123:C124"/>
    <mergeCell ref="F59:G59"/>
    <mergeCell ref="H59:I59"/>
    <mergeCell ref="J59:K59"/>
    <mergeCell ref="C156:E156"/>
    <mergeCell ref="G155:L155"/>
    <mergeCell ref="D123:E123"/>
    <mergeCell ref="F123:G123"/>
    <mergeCell ref="H123:I123"/>
    <mergeCell ref="J123:K123"/>
    <mergeCell ref="C108:C109"/>
    <mergeCell ref="D108:E108"/>
    <mergeCell ref="F108:G108"/>
    <mergeCell ref="H108:I108"/>
    <mergeCell ref="J108:K108"/>
    <mergeCell ref="C9:N9"/>
    <mergeCell ref="C11:C12"/>
    <mergeCell ref="D11:E11"/>
    <mergeCell ref="F11:G11"/>
    <mergeCell ref="H11:I11"/>
    <mergeCell ref="J11:K11"/>
    <mergeCell ref="L11:M11"/>
    <mergeCell ref="C26:C27"/>
    <mergeCell ref="D26:E26"/>
    <mergeCell ref="F26:G26"/>
    <mergeCell ref="H26:I26"/>
    <mergeCell ref="J26:K26"/>
    <mergeCell ref="C54:Q54"/>
    <mergeCell ref="C103:Q103"/>
    <mergeCell ref="C41:C42"/>
    <mergeCell ref="D41:I41"/>
    <mergeCell ref="C51:H51"/>
    <mergeCell ref="L59:M59"/>
    <mergeCell ref="C90:C91"/>
    <mergeCell ref="D90:I90"/>
    <mergeCell ref="C100:H100"/>
    <mergeCell ref="C74:C75"/>
    <mergeCell ref="D74:E74"/>
    <mergeCell ref="F74:G74"/>
    <mergeCell ref="H74:I74"/>
    <mergeCell ref="J74:K74"/>
    <mergeCell ref="C59:C60"/>
    <mergeCell ref="D59:E59"/>
  </mergeCells>
  <hyperlinks>
    <hyperlink ref="A1" location="'ODS 11.'!A1" display="REGRESAR" xr:uid="{00000000-0004-0000-5101-000000000000}"/>
    <hyperlink ref="C1:F1" location="'Metadato 11.6.1'!A1" display="VER METADATO" xr:uid="{00000000-0004-0000-5101-000001000000}"/>
  </hyperlinks>
  <pageMargins left="0.7" right="0.7" top="0.75" bottom="0.75" header="0.3" footer="0.3"/>
  <pageSetup paperSize="9" orientation="portrait" r:id="rId1"/>
  <drawing r:id="rId2"/>
</worksheet>
</file>

<file path=xl/worksheets/sheet3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1-000000000000}">
  <sheetPr codeName="Hoja327">
    <tabColor theme="0" tint="-0.499984740745262"/>
  </sheetPr>
  <dimension ref="C1:G36"/>
  <sheetViews>
    <sheetView showGridLines="0" zoomScaleNormal="100" workbookViewId="0">
      <pane ySplit="1" topLeftCell="A2" activePane="bottomLeft" state="frozen"/>
      <selection pane="bottomLeft" activeCell="C1" sqref="C1"/>
    </sheetView>
  </sheetViews>
  <sheetFormatPr baseColWidth="10" defaultColWidth="11.44140625" defaultRowHeight="17.399999999999999" x14ac:dyDescent="0.45"/>
  <cols>
    <col min="1" max="1" width="3.77734375" style="178" customWidth="1"/>
    <col min="2" max="2" width="11.44140625" style="178"/>
    <col min="3" max="3" width="26.44140625" style="178" customWidth="1"/>
    <col min="4" max="4" width="24" style="178" customWidth="1"/>
    <col min="5" max="5" width="85.77734375" style="178" customWidth="1"/>
    <col min="6" max="6" width="11.44140625" style="178"/>
    <col min="7" max="7" width="7.21875" style="178" customWidth="1"/>
    <col min="8" max="16384" width="11.44140625" style="178"/>
  </cols>
  <sheetData>
    <row r="1" spans="3:7" x14ac:dyDescent="0.45">
      <c r="C1" s="584" t="s">
        <v>337</v>
      </c>
    </row>
    <row r="2" spans="3:7" ht="18" thickBot="1" x14ac:dyDescent="0.5"/>
    <row r="3" spans="3:7" ht="23.25" customHeight="1" thickBot="1" x14ac:dyDescent="0.5">
      <c r="C3" s="3980" t="s">
        <v>370</v>
      </c>
      <c r="D3" s="3980"/>
      <c r="E3" s="3980"/>
      <c r="G3" s="1267" t="s">
        <v>456</v>
      </c>
    </row>
    <row r="4" spans="3:7" x14ac:dyDescent="0.45">
      <c r="C4" s="3143" t="s">
        <v>372</v>
      </c>
      <c r="D4" s="3143"/>
      <c r="E4" s="44" t="s">
        <v>36</v>
      </c>
    </row>
    <row r="5" spans="3:7" ht="34.799999999999997" x14ac:dyDescent="0.45">
      <c r="C5" s="3143" t="s">
        <v>373</v>
      </c>
      <c r="D5" s="3143"/>
      <c r="E5" s="44" t="s">
        <v>128</v>
      </c>
    </row>
    <row r="6" spans="3:7" x14ac:dyDescent="0.45">
      <c r="C6" s="3142" t="s">
        <v>374</v>
      </c>
      <c r="D6" s="3142"/>
      <c r="E6" s="45" t="s">
        <v>196</v>
      </c>
    </row>
    <row r="7" spans="3:7" ht="34.799999999999997" x14ac:dyDescent="0.45">
      <c r="C7" s="3143" t="s">
        <v>375</v>
      </c>
      <c r="D7" s="3143"/>
      <c r="E7" s="44" t="s">
        <v>4093</v>
      </c>
    </row>
    <row r="8" spans="3:7" x14ac:dyDescent="0.45">
      <c r="C8" s="3143" t="s">
        <v>2480</v>
      </c>
      <c r="D8" s="3143"/>
      <c r="E8" s="1266" t="s">
        <v>2618</v>
      </c>
    </row>
    <row r="10" spans="3:7" ht="23.25" customHeight="1" x14ac:dyDescent="0.45">
      <c r="C10" s="3980" t="s">
        <v>376</v>
      </c>
      <c r="D10" s="3980"/>
      <c r="E10" s="3980"/>
    </row>
    <row r="11" spans="3:7" x14ac:dyDescent="0.45">
      <c r="C11" s="3185" t="s">
        <v>377</v>
      </c>
      <c r="D11" s="3156"/>
      <c r="E11" s="44" t="s">
        <v>3234</v>
      </c>
    </row>
    <row r="12" spans="3:7" ht="15" customHeight="1" x14ac:dyDescent="0.45">
      <c r="C12" s="3143" t="s">
        <v>379</v>
      </c>
      <c r="D12" s="3143"/>
      <c r="E12" s="661" t="s">
        <v>3431</v>
      </c>
    </row>
    <row r="13" spans="3:7" x14ac:dyDescent="0.45">
      <c r="C13" s="3142" t="s">
        <v>380</v>
      </c>
      <c r="D13" s="3142"/>
      <c r="E13" s="603" t="s">
        <v>3432</v>
      </c>
    </row>
    <row r="14" spans="3:7" x14ac:dyDescent="0.45">
      <c r="C14" s="3142" t="s">
        <v>381</v>
      </c>
      <c r="D14" s="3156"/>
      <c r="E14" s="603" t="s">
        <v>10</v>
      </c>
    </row>
    <row r="15" spans="3:7" ht="232.5" customHeight="1" x14ac:dyDescent="0.45">
      <c r="C15" s="3142" t="s">
        <v>382</v>
      </c>
      <c r="D15" s="3142"/>
      <c r="E15" s="44" t="s">
        <v>5307</v>
      </c>
    </row>
    <row r="16" spans="3:7" ht="365.4" x14ac:dyDescent="0.45">
      <c r="C16" s="3142" t="s">
        <v>383</v>
      </c>
      <c r="D16" s="3142"/>
      <c r="E16" s="44" t="s">
        <v>4810</v>
      </c>
    </row>
    <row r="17" spans="3:5" x14ac:dyDescent="0.45">
      <c r="C17" s="3142" t="s">
        <v>384</v>
      </c>
      <c r="D17" s="3142"/>
      <c r="E17" s="57" t="s">
        <v>3433</v>
      </c>
    </row>
    <row r="18" spans="3:5" ht="52.2" x14ac:dyDescent="0.45">
      <c r="C18" s="3143" t="s">
        <v>386</v>
      </c>
      <c r="D18" s="3143"/>
      <c r="E18" s="57" t="s">
        <v>3235</v>
      </c>
    </row>
    <row r="19" spans="3:5" ht="45.75" customHeight="1" x14ac:dyDescent="0.45">
      <c r="C19" s="3144" t="s">
        <v>387</v>
      </c>
      <c r="D19" s="3145"/>
      <c r="E19" s="57" t="s">
        <v>3236</v>
      </c>
    </row>
    <row r="20" spans="3:5" x14ac:dyDescent="0.45">
      <c r="C20" s="3142" t="s">
        <v>388</v>
      </c>
      <c r="D20" s="3142"/>
      <c r="E20" s="44" t="s">
        <v>777</v>
      </c>
    </row>
    <row r="21" spans="3:5" x14ac:dyDescent="0.45">
      <c r="C21" s="3146" t="s">
        <v>390</v>
      </c>
      <c r="D21" s="54" t="s">
        <v>391</v>
      </c>
      <c r="E21" s="44" t="s">
        <v>777</v>
      </c>
    </row>
    <row r="22" spans="3:5" ht="52.2" x14ac:dyDescent="0.45">
      <c r="C22" s="3147"/>
      <c r="D22" s="577" t="s">
        <v>393</v>
      </c>
      <c r="E22" s="57" t="s">
        <v>3237</v>
      </c>
    </row>
    <row r="23" spans="3:5" x14ac:dyDescent="0.45">
      <c r="C23" s="3142" t="s">
        <v>395</v>
      </c>
      <c r="D23" s="3142"/>
      <c r="E23" s="44" t="s">
        <v>427</v>
      </c>
    </row>
    <row r="24" spans="3:5" x14ac:dyDescent="0.45">
      <c r="C24" s="3142" t="s">
        <v>397</v>
      </c>
      <c r="D24" s="3142"/>
      <c r="E24" s="45" t="s">
        <v>3238</v>
      </c>
    </row>
    <row r="25" spans="3:5" x14ac:dyDescent="0.45">
      <c r="C25" s="3142" t="s">
        <v>399</v>
      </c>
      <c r="D25" s="3142"/>
      <c r="E25" s="57" t="s">
        <v>19</v>
      </c>
    </row>
    <row r="26" spans="3:5" ht="15" customHeight="1" x14ac:dyDescent="0.45">
      <c r="C26" s="3143" t="s">
        <v>401</v>
      </c>
      <c r="D26" s="3143"/>
      <c r="E26" s="44" t="s">
        <v>3239</v>
      </c>
    </row>
    <row r="27" spans="3:5" ht="382.8" x14ac:dyDescent="0.45">
      <c r="C27" s="3149" t="s">
        <v>403</v>
      </c>
      <c r="D27" s="3150"/>
      <c r="E27" s="44" t="s">
        <v>4811</v>
      </c>
    </row>
    <row r="28" spans="3:5" ht="34.799999999999997" x14ac:dyDescent="0.45">
      <c r="C28" s="578" t="s">
        <v>404</v>
      </c>
      <c r="D28" s="579"/>
      <c r="E28" s="57" t="s">
        <v>5308</v>
      </c>
    </row>
    <row r="29" spans="3:5" x14ac:dyDescent="0.45">
      <c r="C29" s="3151" t="s">
        <v>405</v>
      </c>
      <c r="D29" s="3152"/>
      <c r="E29" s="61"/>
    </row>
    <row r="30" spans="3:5" x14ac:dyDescent="0.45">
      <c r="C30" s="62"/>
      <c r="D30" s="62"/>
      <c r="E30" s="63"/>
    </row>
    <row r="31" spans="3:5" ht="23.25" customHeight="1" x14ac:dyDescent="0.45">
      <c r="C31" s="3980" t="s">
        <v>406</v>
      </c>
      <c r="D31" s="3980"/>
      <c r="E31" s="3980"/>
    </row>
    <row r="32" spans="3:5" x14ac:dyDescent="0.45">
      <c r="C32" s="3149" t="s">
        <v>407</v>
      </c>
      <c r="D32" s="3150"/>
      <c r="E32" s="57" t="s">
        <v>3230</v>
      </c>
    </row>
    <row r="33" spans="3:5" x14ac:dyDescent="0.45">
      <c r="C33" s="3149" t="s">
        <v>409</v>
      </c>
      <c r="D33" s="3150"/>
      <c r="E33" s="57" t="s">
        <v>3240</v>
      </c>
    </row>
    <row r="34" spans="3:5" x14ac:dyDescent="0.45">
      <c r="C34" s="3149" t="s">
        <v>411</v>
      </c>
      <c r="D34" s="3150"/>
      <c r="E34" s="57" t="s">
        <v>3241</v>
      </c>
    </row>
    <row r="35" spans="3:5" x14ac:dyDescent="0.45">
      <c r="C35" s="3149" t="s">
        <v>413</v>
      </c>
      <c r="D35" s="3150"/>
      <c r="E35" s="57" t="s">
        <v>3242</v>
      </c>
    </row>
    <row r="36" spans="3:5" x14ac:dyDescent="0.45">
      <c r="C36" s="3149" t="s">
        <v>415</v>
      </c>
      <c r="D36" s="3150"/>
      <c r="E36" s="162" t="s">
        <v>3233</v>
      </c>
    </row>
  </sheetData>
  <mergeCells count="30">
    <mergeCell ref="C16:D16"/>
    <mergeCell ref="C3:E3"/>
    <mergeCell ref="C4:D4"/>
    <mergeCell ref="C5:D5"/>
    <mergeCell ref="C6:D6"/>
    <mergeCell ref="C7:D7"/>
    <mergeCell ref="C10:E10"/>
    <mergeCell ref="C11:D11"/>
    <mergeCell ref="C12:D12"/>
    <mergeCell ref="C13:D13"/>
    <mergeCell ref="C14:D14"/>
    <mergeCell ref="C15:D15"/>
    <mergeCell ref="C8:D8"/>
    <mergeCell ref="C31:E31"/>
    <mergeCell ref="C17:D17"/>
    <mergeCell ref="C18:D18"/>
    <mergeCell ref="C19:D19"/>
    <mergeCell ref="C20:D20"/>
    <mergeCell ref="C21:C22"/>
    <mergeCell ref="C23:D23"/>
    <mergeCell ref="C24:D24"/>
    <mergeCell ref="C25:D25"/>
    <mergeCell ref="C26:D26"/>
    <mergeCell ref="C27:D27"/>
    <mergeCell ref="C29:D29"/>
    <mergeCell ref="C32:D32"/>
    <mergeCell ref="C33:D33"/>
    <mergeCell ref="C34:D34"/>
    <mergeCell ref="C35:D35"/>
    <mergeCell ref="C36:D36"/>
  </mergeCells>
  <dataValidations count="7">
    <dataValidation allowBlank="1" showDropDown="1" showInputMessage="1" showErrorMessage="1" sqref="E13" xr:uid="{00000000-0002-0000-5201-000000000000}"/>
    <dataValidation type="list" allowBlank="1" showInputMessage="1" showErrorMessage="1" sqref="E4" xr:uid="{00000000-0002-0000-5201-000001000000}">
      <formula1>ODS</formula1>
    </dataValidation>
    <dataValidation type="list" allowBlank="1" showInputMessage="1" showErrorMessage="1" sqref="E5" xr:uid="{00000000-0002-0000-5201-000002000000}">
      <formula1>Metas_ODS</formula1>
    </dataValidation>
    <dataValidation type="list" allowBlank="1" showInputMessage="1" showErrorMessage="1" sqref="E6" xr:uid="{00000000-0002-0000-5201-000003000000}">
      <formula1>Numero_indicador</formula1>
    </dataValidation>
    <dataValidation type="list" allowBlank="1" showInputMessage="1" showErrorMessage="1" sqref="E7" xr:uid="{00000000-0002-0000-5201-000004000000}">
      <formula1>Nombre_indicador_ODS</formula1>
    </dataValidation>
    <dataValidation type="list" allowBlank="1" showInputMessage="1" showErrorMessage="1" sqref="E14" xr:uid="{00000000-0002-0000-5201-000005000000}">
      <formula1>Tipo_indicador</formula1>
    </dataValidation>
    <dataValidation type="list" allowBlank="1" showInputMessage="1" showErrorMessage="1" sqref="E25" xr:uid="{00000000-0002-0000-5201-000006000000}">
      <formula1>Tipo_operación</formula1>
    </dataValidation>
  </dataValidations>
  <hyperlinks>
    <hyperlink ref="C1" location="'11.6.1'!A1" display="REGRESAR" xr:uid="{00000000-0004-0000-5201-000000000000}"/>
    <hyperlink ref="E8" r:id="rId1" xr:uid="{00000000-0004-0000-5201-000001000000}"/>
    <hyperlink ref="E36" r:id="rId2" xr:uid="{00000000-0004-0000-5201-000002000000}"/>
  </hyperlink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Hoja36">
    <tabColor theme="0" tint="-0.499984740745262"/>
  </sheetPr>
  <dimension ref="A1:F37"/>
  <sheetViews>
    <sheetView showGridLines="0" zoomScaleNormal="100" workbookViewId="0">
      <pane ySplit="1" topLeftCell="A2" activePane="bottomLeft" state="frozen"/>
      <selection activeCell="I38" sqref="I38"/>
      <selection pane="bottomLeft" activeCell="D13" sqref="D13"/>
    </sheetView>
  </sheetViews>
  <sheetFormatPr baseColWidth="10" defaultColWidth="11.44140625" defaultRowHeight="17.399999999999999" x14ac:dyDescent="0.3"/>
  <cols>
    <col min="1" max="1" width="7.21875" style="38" customWidth="1"/>
    <col min="2" max="2" width="26.44140625" style="38" customWidth="1"/>
    <col min="3" max="3" width="24" style="38" customWidth="1"/>
    <col min="4" max="4" width="85.77734375" style="38" customWidth="1"/>
    <col min="5" max="5" width="7.77734375" style="38" customWidth="1"/>
    <col min="6" max="6" width="7.21875" style="38" customWidth="1"/>
    <col min="7" max="7" width="6.21875" style="38" customWidth="1"/>
    <col min="8" max="8" width="6.77734375" style="38" customWidth="1"/>
    <col min="9" max="9" width="2" style="38" customWidth="1"/>
    <col min="10" max="10" width="10.21875" style="38" customWidth="1"/>
    <col min="11" max="11" width="7.77734375" style="38" customWidth="1"/>
    <col min="12" max="12" width="10.21875" style="38" customWidth="1"/>
    <col min="13" max="13" width="0.77734375" style="38" customWidth="1"/>
    <col min="14" max="14" width="6.77734375" style="38" customWidth="1"/>
    <col min="15" max="15" width="6.44140625" style="38" customWidth="1"/>
    <col min="16" max="16384" width="11.44140625" style="38"/>
  </cols>
  <sheetData>
    <row r="1" spans="1:6" x14ac:dyDescent="0.3">
      <c r="B1" s="481" t="s">
        <v>337</v>
      </c>
    </row>
    <row r="2" spans="1:6" ht="18" thickBot="1" x14ac:dyDescent="0.35"/>
    <row r="3" spans="1:6" ht="23.25" customHeight="1" thickBot="1" x14ac:dyDescent="0.35">
      <c r="B3" s="3214" t="s">
        <v>370</v>
      </c>
      <c r="C3" s="3214"/>
      <c r="D3" s="3214"/>
      <c r="F3" s="147" t="s">
        <v>471</v>
      </c>
    </row>
    <row r="4" spans="1:6" ht="30" customHeight="1" x14ac:dyDescent="0.3">
      <c r="A4" s="691"/>
      <c r="B4" s="3142" t="s">
        <v>449</v>
      </c>
      <c r="C4" s="3142"/>
      <c r="D4" s="44" t="s">
        <v>12</v>
      </c>
    </row>
    <row r="5" spans="1:6" ht="52.2" x14ac:dyDescent="0.3">
      <c r="B5" s="3142" t="s">
        <v>373</v>
      </c>
      <c r="C5" s="3142"/>
      <c r="D5" s="44" t="s">
        <v>4958</v>
      </c>
    </row>
    <row r="6" spans="1:6" x14ac:dyDescent="0.3">
      <c r="B6" s="3142" t="s">
        <v>374</v>
      </c>
      <c r="C6" s="3142"/>
      <c r="D6" s="45" t="s">
        <v>529</v>
      </c>
    </row>
    <row r="7" spans="1:6" ht="34.799999999999997" x14ac:dyDescent="0.3">
      <c r="B7" s="3143" t="s">
        <v>375</v>
      </c>
      <c r="C7" s="3143"/>
      <c r="D7" s="44" t="s">
        <v>4981</v>
      </c>
    </row>
    <row r="8" spans="1:6" x14ac:dyDescent="0.3">
      <c r="B8" s="3172" t="s">
        <v>2480</v>
      </c>
      <c r="C8" s="3172"/>
      <c r="D8" s="110" t="s">
        <v>4982</v>
      </c>
    </row>
    <row r="9" spans="1:6" x14ac:dyDescent="0.3">
      <c r="B9" s="3172"/>
      <c r="C9" s="3172"/>
      <c r="D9" s="47"/>
    </row>
    <row r="10" spans="1:6" ht="23.25" customHeight="1" x14ac:dyDescent="0.45">
      <c r="B10" s="22"/>
      <c r="C10" s="22"/>
      <c r="D10" s="22"/>
    </row>
    <row r="11" spans="1:6" ht="18.600000000000001" x14ac:dyDescent="0.3">
      <c r="B11" s="3214" t="s">
        <v>376</v>
      </c>
      <c r="C11" s="3214"/>
      <c r="D11" s="3214"/>
    </row>
    <row r="12" spans="1:6" ht="15" customHeight="1" x14ac:dyDescent="0.3">
      <c r="B12" s="3153" t="s">
        <v>377</v>
      </c>
      <c r="C12" s="3154"/>
      <c r="D12" s="44" t="s">
        <v>439</v>
      </c>
    </row>
    <row r="13" spans="1:6" ht="34.799999999999997" x14ac:dyDescent="0.3">
      <c r="B13" s="3155" t="s">
        <v>379</v>
      </c>
      <c r="C13" s="3155"/>
      <c r="D13" s="661" t="s">
        <v>4981</v>
      </c>
    </row>
    <row r="14" spans="1:6" x14ac:dyDescent="0.3">
      <c r="B14" s="3142" t="s">
        <v>380</v>
      </c>
      <c r="C14" s="3142"/>
      <c r="D14" s="575" t="s">
        <v>529</v>
      </c>
    </row>
    <row r="15" spans="1:6" x14ac:dyDescent="0.3">
      <c r="B15" s="3142" t="s">
        <v>381</v>
      </c>
      <c r="C15" s="3156"/>
      <c r="D15" s="575" t="s">
        <v>18</v>
      </c>
    </row>
    <row r="16" spans="1:6" ht="121.8" x14ac:dyDescent="0.3">
      <c r="B16" s="3142" t="s">
        <v>382</v>
      </c>
      <c r="C16" s="3142"/>
      <c r="D16" s="52" t="s">
        <v>5983</v>
      </c>
    </row>
    <row r="17" spans="2:4" ht="34.799999999999997" x14ac:dyDescent="0.45">
      <c r="B17" s="3142" t="s">
        <v>383</v>
      </c>
      <c r="C17" s="3142"/>
      <c r="D17" s="53" t="s">
        <v>4983</v>
      </c>
    </row>
    <row r="18" spans="2:4" x14ac:dyDescent="0.3">
      <c r="B18" s="3142" t="s">
        <v>384</v>
      </c>
      <c r="C18" s="3142"/>
      <c r="D18" s="52" t="s">
        <v>450</v>
      </c>
    </row>
    <row r="19" spans="2:4" ht="15" customHeight="1" x14ac:dyDescent="0.3">
      <c r="B19" s="3143" t="s">
        <v>386</v>
      </c>
      <c r="C19" s="3143"/>
      <c r="D19" s="44" t="s">
        <v>4984</v>
      </c>
    </row>
    <row r="20" spans="2:4" x14ac:dyDescent="0.3">
      <c r="B20" s="3144" t="s">
        <v>387</v>
      </c>
      <c r="C20" s="3145"/>
      <c r="D20" s="52" t="s">
        <v>4985</v>
      </c>
    </row>
    <row r="21" spans="2:4" x14ac:dyDescent="0.3">
      <c r="B21" s="3142" t="s">
        <v>388</v>
      </c>
      <c r="C21" s="3142"/>
      <c r="D21" s="52" t="s">
        <v>424</v>
      </c>
    </row>
    <row r="22" spans="2:4" x14ac:dyDescent="0.3">
      <c r="B22" s="3146" t="s">
        <v>390</v>
      </c>
      <c r="C22" s="54" t="s">
        <v>391</v>
      </c>
      <c r="D22" s="44" t="s">
        <v>4986</v>
      </c>
    </row>
    <row r="23" spans="2:4" x14ac:dyDescent="0.3">
      <c r="B23" s="3147"/>
      <c r="C23" s="567" t="s">
        <v>393</v>
      </c>
      <c r="D23" s="52" t="s">
        <v>4987</v>
      </c>
    </row>
    <row r="24" spans="2:4" x14ac:dyDescent="0.3">
      <c r="B24" s="3148" t="s">
        <v>395</v>
      </c>
      <c r="C24" s="3148"/>
      <c r="D24" s="52" t="s">
        <v>559</v>
      </c>
    </row>
    <row r="25" spans="2:4" x14ac:dyDescent="0.3">
      <c r="B25" s="3148" t="s">
        <v>397</v>
      </c>
      <c r="C25" s="3148"/>
      <c r="D25" s="84" t="s">
        <v>412</v>
      </c>
    </row>
    <row r="26" spans="2:4" x14ac:dyDescent="0.3">
      <c r="B26" s="3142" t="s">
        <v>399</v>
      </c>
      <c r="C26" s="3142"/>
      <c r="D26" s="52" t="s">
        <v>15</v>
      </c>
    </row>
    <row r="27" spans="2:4" ht="19.05" customHeight="1" x14ac:dyDescent="0.3">
      <c r="B27" s="3143" t="s">
        <v>401</v>
      </c>
      <c r="C27" s="3143"/>
      <c r="D27" s="84" t="s">
        <v>5035</v>
      </c>
    </row>
    <row r="28" spans="2:4" ht="34.799999999999997" x14ac:dyDescent="0.3">
      <c r="B28" s="3149" t="s">
        <v>403</v>
      </c>
      <c r="C28" s="3150"/>
      <c r="D28" s="44" t="s">
        <v>5009</v>
      </c>
    </row>
    <row r="29" spans="2:4" ht="52.2" x14ac:dyDescent="0.3">
      <c r="B29" s="568" t="s">
        <v>404</v>
      </c>
      <c r="C29" s="569"/>
      <c r="D29" s="44" t="s">
        <v>5036</v>
      </c>
    </row>
    <row r="30" spans="2:4" x14ac:dyDescent="0.3">
      <c r="B30" s="3151" t="s">
        <v>405</v>
      </c>
      <c r="C30" s="3152"/>
      <c r="D30" s="111" t="s">
        <v>4988</v>
      </c>
    </row>
    <row r="31" spans="2:4" ht="23.25" customHeight="1" x14ac:dyDescent="0.3">
      <c r="B31" s="62"/>
      <c r="C31" s="62"/>
      <c r="D31" s="63"/>
    </row>
    <row r="32" spans="2:4" ht="18.600000000000001" x14ac:dyDescent="0.3">
      <c r="B32" s="3214" t="s">
        <v>406</v>
      </c>
      <c r="C32" s="3214"/>
      <c r="D32" s="3214"/>
    </row>
    <row r="33" spans="2:4" x14ac:dyDescent="0.3">
      <c r="B33" s="3140" t="s">
        <v>407</v>
      </c>
      <c r="C33" s="3141"/>
      <c r="D33" s="84" t="s">
        <v>560</v>
      </c>
    </row>
    <row r="34" spans="2:4" x14ac:dyDescent="0.3">
      <c r="B34" s="3140" t="s">
        <v>409</v>
      </c>
      <c r="C34" s="3141"/>
      <c r="D34" s="84" t="s">
        <v>4956</v>
      </c>
    </row>
    <row r="35" spans="2:4" x14ac:dyDescent="0.3">
      <c r="B35" s="3140" t="s">
        <v>411</v>
      </c>
      <c r="C35" s="3141"/>
      <c r="D35" s="84" t="s">
        <v>645</v>
      </c>
    </row>
    <row r="36" spans="2:4" x14ac:dyDescent="0.3">
      <c r="B36" s="3140" t="s">
        <v>413</v>
      </c>
      <c r="C36" s="3141"/>
      <c r="D36" s="84">
        <v>22560255</v>
      </c>
    </row>
    <row r="37" spans="2:4" x14ac:dyDescent="0.3">
      <c r="B37" s="3140" t="s">
        <v>415</v>
      </c>
      <c r="C37" s="3141"/>
      <c r="D37" s="85" t="s">
        <v>4957</v>
      </c>
    </row>
  </sheetData>
  <mergeCells count="30">
    <mergeCell ref="B37:C37"/>
    <mergeCell ref="B16:C16"/>
    <mergeCell ref="B3:D3"/>
    <mergeCell ref="B4:C4"/>
    <mergeCell ref="B5:C5"/>
    <mergeCell ref="B6:C6"/>
    <mergeCell ref="B7:C7"/>
    <mergeCell ref="B12:C12"/>
    <mergeCell ref="B13:C13"/>
    <mergeCell ref="B14:C14"/>
    <mergeCell ref="B15:C15"/>
    <mergeCell ref="B8:C9"/>
    <mergeCell ref="B11:D11"/>
    <mergeCell ref="B17:C17"/>
    <mergeCell ref="B18:C18"/>
    <mergeCell ref="B19:C19"/>
    <mergeCell ref="B20:C20"/>
    <mergeCell ref="B24:C24"/>
    <mergeCell ref="B25:C25"/>
    <mergeCell ref="B26:C26"/>
    <mergeCell ref="B27:C27"/>
    <mergeCell ref="B21:C21"/>
    <mergeCell ref="B22:B23"/>
    <mergeCell ref="B36:C36"/>
    <mergeCell ref="B32:D32"/>
    <mergeCell ref="B28:C28"/>
    <mergeCell ref="B30:C30"/>
    <mergeCell ref="B33:C33"/>
    <mergeCell ref="B34:C34"/>
    <mergeCell ref="B35:C35"/>
  </mergeCells>
  <dataValidations count="7">
    <dataValidation allowBlank="1" showDropDown="1" showInputMessage="1" showErrorMessage="1" sqref="D14" xr:uid="{00000000-0002-0000-2100-000000000000}"/>
    <dataValidation type="list" allowBlank="1" showInputMessage="1" showErrorMessage="1" sqref="D4" xr:uid="{00000000-0002-0000-2100-000001000000}">
      <formula1>ODS</formula1>
    </dataValidation>
    <dataValidation type="list" allowBlank="1" showInputMessage="1" showErrorMessage="1" sqref="D5" xr:uid="{00000000-0002-0000-2100-000002000000}">
      <formula1>Metas_ODS</formula1>
    </dataValidation>
    <dataValidation type="list" allowBlank="1" showInputMessage="1" showErrorMessage="1" sqref="D6" xr:uid="{00000000-0002-0000-2100-000003000000}">
      <formula1>Numero_indicador</formula1>
    </dataValidation>
    <dataValidation type="list" allowBlank="1" showInputMessage="1" showErrorMessage="1" sqref="D7" xr:uid="{00000000-0002-0000-2100-000004000000}">
      <formula1>Nombre_indicador_ODS</formula1>
    </dataValidation>
    <dataValidation type="list" allowBlank="1" showInputMessage="1" showErrorMessage="1" sqref="D15" xr:uid="{00000000-0002-0000-2100-000005000000}">
      <formula1>Tipo_indicador</formula1>
    </dataValidation>
    <dataValidation type="list" allowBlank="1" showInputMessage="1" showErrorMessage="1" sqref="D26" xr:uid="{00000000-0002-0000-2100-000006000000}">
      <formula1>Tipo_operación</formula1>
    </dataValidation>
  </dataValidations>
  <hyperlinks>
    <hyperlink ref="B1" location="'2.1.2'!A1" display="REGRESAR" xr:uid="{00000000-0004-0000-2100-000000000000}"/>
    <hyperlink ref="D30" r:id="rId1" xr:uid="{00000000-0004-0000-2100-000001000000}"/>
    <hyperlink ref="D37" r:id="rId2" xr:uid="{00000000-0004-0000-2100-000002000000}"/>
  </hyperlinks>
  <pageMargins left="0.7" right="0.7" top="0.75" bottom="0.75" header="0.3" footer="0.3"/>
</worksheet>
</file>

<file path=xl/worksheets/sheet3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1-000000000000}">
  <sheetPr codeName="Hoja328"/>
  <dimension ref="A1:Z28"/>
  <sheetViews>
    <sheetView showGridLines="0" workbookViewId="0">
      <pane ySplit="1" topLeftCell="A2" activePane="bottomLeft" state="frozen"/>
      <selection activeCell="U11" sqref="U11"/>
      <selection pane="bottomLeft" activeCell="U11" sqref="U11"/>
    </sheetView>
  </sheetViews>
  <sheetFormatPr baseColWidth="10" defaultColWidth="11.44140625" defaultRowHeight="17.399999999999999" x14ac:dyDescent="0.45"/>
  <cols>
    <col min="1" max="1" width="15.21875" style="178" customWidth="1"/>
    <col min="2" max="2" width="15.21875" style="1271" customWidth="1"/>
    <col min="3" max="3" width="6.5546875" style="178" customWidth="1"/>
    <col min="4" max="4" width="13" style="178" customWidth="1"/>
    <col min="5" max="5" width="9.44140625" style="178" customWidth="1"/>
    <col min="6" max="6" width="9.21875" style="178" customWidth="1"/>
    <col min="7" max="7" width="7.44140625" style="178" customWidth="1"/>
    <col min="8" max="8" width="11.77734375" style="178" customWidth="1"/>
    <col min="9" max="9" width="10.77734375" style="178" customWidth="1"/>
    <col min="10" max="11" width="13" style="178" customWidth="1"/>
    <col min="12" max="12" width="9.21875" style="178" customWidth="1"/>
    <col min="13" max="13" width="1.21875" style="178" customWidth="1"/>
    <col min="14" max="15" width="9.77734375" style="178" customWidth="1"/>
    <col min="16" max="16" width="8.77734375" style="178" customWidth="1"/>
    <col min="17" max="17" width="9.21875" style="178" customWidth="1"/>
    <col min="18" max="19" width="8.21875" style="178" customWidth="1"/>
    <col min="20" max="20" width="2.21875" style="178" customWidth="1"/>
    <col min="21" max="26" width="7.44140625" style="178" customWidth="1"/>
    <col min="27" max="27" width="3.21875" style="178" customWidth="1"/>
    <col min="28" max="55" width="8.44140625" style="178" customWidth="1"/>
    <col min="56" max="56" width="2.5546875" style="178" customWidth="1"/>
    <col min="57" max="68" width="7.77734375" style="178" customWidth="1"/>
    <col min="69" max="69" width="2.44140625" style="178" customWidth="1"/>
    <col min="70" max="79" width="8.21875" style="178" customWidth="1"/>
    <col min="80" max="80" width="3.21875" style="178" customWidth="1"/>
    <col min="81" max="90" width="9" style="178" customWidth="1"/>
    <col min="91" max="16384" width="11.44140625" style="178"/>
  </cols>
  <sheetData>
    <row r="1" spans="1:26" x14ac:dyDescent="0.45">
      <c r="A1" s="584" t="s">
        <v>337</v>
      </c>
      <c r="C1" s="3193" t="s">
        <v>430</v>
      </c>
      <c r="D1" s="3193"/>
    </row>
    <row r="3" spans="1:26" x14ac:dyDescent="0.45">
      <c r="A3" s="3997" t="s">
        <v>339</v>
      </c>
      <c r="B3" s="4000"/>
      <c r="C3" s="3997" t="s">
        <v>1791</v>
      </c>
      <c r="D3" s="4001"/>
      <c r="E3" s="4001"/>
      <c r="F3" s="4001"/>
      <c r="G3" s="4001"/>
      <c r="H3" s="4001"/>
      <c r="I3" s="4001"/>
      <c r="J3" s="4001"/>
      <c r="K3" s="4001"/>
      <c r="L3" s="4001"/>
      <c r="M3" s="4001"/>
      <c r="N3" s="4001"/>
      <c r="O3" s="4001"/>
      <c r="P3" s="4001"/>
      <c r="Q3" s="4001"/>
      <c r="R3" s="4001"/>
      <c r="S3" s="4001"/>
      <c r="T3" s="4001"/>
      <c r="U3" s="4001"/>
      <c r="V3" s="4001"/>
      <c r="W3" s="4001"/>
      <c r="X3" s="4001"/>
      <c r="Y3" s="4001"/>
      <c r="Z3" s="4001"/>
    </row>
    <row r="4" spans="1:26" x14ac:dyDescent="0.45">
      <c r="A4" s="3997" t="s">
        <v>340</v>
      </c>
      <c r="B4" s="3998"/>
      <c r="C4" s="3997" t="s">
        <v>128</v>
      </c>
      <c r="D4" s="3999"/>
      <c r="E4" s="3999"/>
      <c r="F4" s="3999"/>
      <c r="G4" s="3999"/>
      <c r="H4" s="3999"/>
      <c r="I4" s="3999"/>
      <c r="J4" s="3999"/>
      <c r="K4" s="3999"/>
      <c r="L4" s="3999"/>
      <c r="M4" s="3999"/>
      <c r="N4" s="3999"/>
      <c r="O4" s="3999"/>
      <c r="P4" s="3999"/>
      <c r="Q4" s="3999"/>
      <c r="R4" s="3999"/>
      <c r="S4" s="3999"/>
      <c r="T4" s="3999"/>
      <c r="U4" s="3999"/>
      <c r="V4" s="3999"/>
      <c r="W4" s="3999"/>
      <c r="X4" s="3999"/>
      <c r="Y4" s="3999"/>
      <c r="Z4" s="3999"/>
    </row>
    <row r="5" spans="1:26" x14ac:dyDescent="0.45">
      <c r="A5" s="3997" t="s">
        <v>341</v>
      </c>
      <c r="B5" s="3998"/>
      <c r="C5" s="3997" t="s">
        <v>4094</v>
      </c>
      <c r="D5" s="3999"/>
      <c r="E5" s="3999"/>
      <c r="F5" s="3999"/>
      <c r="G5" s="3999"/>
      <c r="H5" s="3999"/>
      <c r="I5" s="3999"/>
      <c r="J5" s="3999"/>
      <c r="K5" s="3999"/>
      <c r="L5" s="3999"/>
      <c r="M5" s="3999"/>
      <c r="N5" s="3999"/>
      <c r="O5" s="3999"/>
      <c r="P5" s="3999"/>
      <c r="Q5" s="3999"/>
      <c r="R5" s="3999"/>
      <c r="S5" s="3999"/>
      <c r="T5" s="3999"/>
      <c r="U5" s="3999"/>
      <c r="V5" s="3999"/>
      <c r="W5" s="3999"/>
      <c r="X5" s="3999"/>
      <c r="Y5" s="3999"/>
      <c r="Z5" s="3999"/>
    </row>
    <row r="6" spans="1:26" x14ac:dyDescent="0.45">
      <c r="A6" s="3997" t="s">
        <v>417</v>
      </c>
      <c r="B6" s="3998"/>
      <c r="C6" s="3997" t="s">
        <v>5196</v>
      </c>
      <c r="D6" s="3999"/>
      <c r="E6" s="3999"/>
      <c r="F6" s="3999"/>
      <c r="G6" s="3999"/>
      <c r="H6" s="3999"/>
      <c r="I6" s="3999"/>
      <c r="J6" s="3999"/>
      <c r="K6" s="3999"/>
      <c r="L6" s="3999"/>
      <c r="M6" s="3999"/>
      <c r="N6" s="3999"/>
      <c r="O6" s="3999"/>
      <c r="P6" s="3999"/>
      <c r="Q6" s="3999"/>
      <c r="R6" s="3999"/>
      <c r="S6" s="3999"/>
      <c r="T6" s="3999"/>
      <c r="U6" s="3999"/>
      <c r="V6" s="3999"/>
      <c r="W6" s="3999"/>
      <c r="X6" s="3999"/>
      <c r="Y6" s="3999"/>
      <c r="Z6" s="3999"/>
    </row>
    <row r="9" spans="1:26" x14ac:dyDescent="0.45">
      <c r="B9" s="178"/>
      <c r="C9" s="489" t="s">
        <v>5196</v>
      </c>
      <c r="D9" s="489"/>
      <c r="E9" s="489"/>
      <c r="F9" s="489"/>
      <c r="G9" s="489"/>
      <c r="H9" s="489"/>
      <c r="I9" s="489"/>
      <c r="J9" s="489"/>
      <c r="K9" s="489"/>
      <c r="L9" s="489"/>
      <c r="M9" s="489"/>
      <c r="N9" s="489"/>
      <c r="O9" s="489"/>
      <c r="P9" s="489"/>
      <c r="Q9" s="489"/>
    </row>
    <row r="10" spans="1:26" ht="10.8" customHeight="1" x14ac:dyDescent="0.45">
      <c r="B10" s="178"/>
      <c r="C10" s="551"/>
      <c r="D10" s="551"/>
      <c r="E10" s="551"/>
      <c r="F10" s="551"/>
      <c r="G10" s="551"/>
      <c r="H10" s="551"/>
      <c r="I10" s="551"/>
      <c r="J10" s="551"/>
      <c r="K10" s="551"/>
      <c r="L10" s="551"/>
      <c r="M10" s="551"/>
      <c r="N10" s="551"/>
      <c r="O10" s="551"/>
      <c r="P10" s="551"/>
      <c r="Q10" s="551"/>
    </row>
    <row r="11" spans="1:26" x14ac:dyDescent="0.45">
      <c r="B11" s="178"/>
      <c r="C11" s="4009" t="s">
        <v>1820</v>
      </c>
      <c r="D11" s="4007"/>
      <c r="E11" s="4007"/>
      <c r="F11" s="4007"/>
      <c r="G11" s="4007"/>
      <c r="H11" s="4007"/>
      <c r="I11" s="4007"/>
      <c r="J11" s="4007"/>
      <c r="K11" s="4007"/>
      <c r="L11" s="4007"/>
      <c r="M11" s="1813"/>
      <c r="N11" s="3979" t="s">
        <v>1821</v>
      </c>
      <c r="O11" s="3979"/>
      <c r="P11" s="3979"/>
      <c r="Q11" s="3979"/>
    </row>
    <row r="12" spans="1:26" x14ac:dyDescent="0.45">
      <c r="B12" s="178"/>
      <c r="C12" s="4010" t="s">
        <v>343</v>
      </c>
      <c r="D12" s="4008" t="s">
        <v>4734</v>
      </c>
      <c r="E12" s="4008" t="s">
        <v>4735</v>
      </c>
      <c r="F12" s="4008" t="s">
        <v>4736</v>
      </c>
      <c r="G12" s="4008" t="s">
        <v>4737</v>
      </c>
      <c r="H12" s="4008" t="s">
        <v>4738</v>
      </c>
      <c r="I12" s="4008" t="s">
        <v>4739</v>
      </c>
      <c r="J12" s="4008" t="s">
        <v>4740</v>
      </c>
      <c r="K12" s="4008" t="s">
        <v>4741</v>
      </c>
      <c r="L12" s="4008" t="s">
        <v>4742</v>
      </c>
      <c r="M12" s="4008"/>
      <c r="N12" s="4008" t="s">
        <v>4743</v>
      </c>
      <c r="O12" s="1767"/>
      <c r="P12" s="4008" t="s">
        <v>4744</v>
      </c>
      <c r="Q12" s="4008" t="s">
        <v>4740</v>
      </c>
    </row>
    <row r="13" spans="1:26" ht="44.55" customHeight="1" x14ac:dyDescent="0.45">
      <c r="B13" s="178"/>
      <c r="C13" s="3985"/>
      <c r="D13" s="3978"/>
      <c r="E13" s="3978"/>
      <c r="F13" s="3978"/>
      <c r="G13" s="3978"/>
      <c r="H13" s="3978"/>
      <c r="I13" s="3978"/>
      <c r="J13" s="3978"/>
      <c r="K13" s="3978"/>
      <c r="L13" s="3978"/>
      <c r="M13" s="3978"/>
      <c r="N13" s="3978"/>
      <c r="O13" s="1743" t="s">
        <v>5411</v>
      </c>
      <c r="P13" s="3978"/>
      <c r="Q13" s="3978"/>
    </row>
    <row r="14" spans="1:26" x14ac:dyDescent="0.45">
      <c r="B14" s="178"/>
      <c r="C14" s="694">
        <v>2010</v>
      </c>
      <c r="D14" s="1069">
        <v>28</v>
      </c>
      <c r="E14" s="1069">
        <v>28</v>
      </c>
      <c r="F14" s="1069">
        <v>37</v>
      </c>
      <c r="G14" s="1069">
        <v>35</v>
      </c>
      <c r="H14" s="1069">
        <v>22</v>
      </c>
      <c r="I14" s="1069">
        <v>34</v>
      </c>
      <c r="J14" s="1069">
        <v>56</v>
      </c>
      <c r="K14" s="1069">
        <v>28</v>
      </c>
      <c r="L14" s="1069">
        <v>25</v>
      </c>
      <c r="M14" s="1069"/>
      <c r="N14" s="827" t="s">
        <v>4745</v>
      </c>
      <c r="O14" s="827" t="s">
        <v>4745</v>
      </c>
      <c r="P14" s="827" t="s">
        <v>4745</v>
      </c>
      <c r="Q14" s="827" t="s">
        <v>4745</v>
      </c>
    </row>
    <row r="15" spans="1:26" x14ac:dyDescent="0.45">
      <c r="B15" s="178"/>
      <c r="C15" s="694">
        <v>2011</v>
      </c>
      <c r="D15" s="1069">
        <v>24</v>
      </c>
      <c r="E15" s="1069">
        <v>26</v>
      </c>
      <c r="F15" s="1069">
        <v>32</v>
      </c>
      <c r="G15" s="1069">
        <v>32</v>
      </c>
      <c r="H15" s="1069">
        <v>23</v>
      </c>
      <c r="I15" s="1069">
        <v>33</v>
      </c>
      <c r="J15" s="1069">
        <v>45</v>
      </c>
      <c r="K15" s="1069">
        <v>28</v>
      </c>
      <c r="L15" s="1069">
        <v>26</v>
      </c>
      <c r="M15" s="1069"/>
      <c r="N15" s="827" t="s">
        <v>4745</v>
      </c>
      <c r="O15" s="827" t="s">
        <v>4745</v>
      </c>
      <c r="P15" s="827" t="s">
        <v>4745</v>
      </c>
      <c r="Q15" s="827" t="s">
        <v>4745</v>
      </c>
    </row>
    <row r="16" spans="1:26" x14ac:dyDescent="0.45">
      <c r="B16" s="178"/>
      <c r="C16" s="694">
        <v>2012</v>
      </c>
      <c r="D16" s="1665">
        <v>27</v>
      </c>
      <c r="E16" s="1665">
        <v>29</v>
      </c>
      <c r="F16" s="1665">
        <v>27</v>
      </c>
      <c r="G16" s="1665">
        <v>29</v>
      </c>
      <c r="H16" s="1665">
        <v>23</v>
      </c>
      <c r="I16" s="1665">
        <v>32</v>
      </c>
      <c r="J16" s="1665">
        <v>42</v>
      </c>
      <c r="K16" s="1665">
        <v>25</v>
      </c>
      <c r="L16" s="1665">
        <v>22</v>
      </c>
      <c r="M16" s="1665"/>
      <c r="N16" s="827" t="s">
        <v>4745</v>
      </c>
      <c r="O16" s="827" t="s">
        <v>4745</v>
      </c>
      <c r="P16" s="827" t="s">
        <v>4745</v>
      </c>
      <c r="Q16" s="827" t="s">
        <v>4745</v>
      </c>
    </row>
    <row r="17" spans="2:17" x14ac:dyDescent="0.45">
      <c r="B17" s="178"/>
      <c r="C17" s="694">
        <v>2013</v>
      </c>
      <c r="D17" s="1069">
        <v>23</v>
      </c>
      <c r="E17" s="1069">
        <v>27</v>
      </c>
      <c r="F17" s="1069">
        <v>29</v>
      </c>
      <c r="G17" s="1069">
        <v>30</v>
      </c>
      <c r="H17" s="1069">
        <v>22</v>
      </c>
      <c r="I17" s="1069">
        <v>36</v>
      </c>
      <c r="J17" s="1069">
        <v>46</v>
      </c>
      <c r="K17" s="1069">
        <v>26</v>
      </c>
      <c r="L17" s="1069">
        <v>27</v>
      </c>
      <c r="M17" s="1069"/>
      <c r="N17" s="1069">
        <v>22</v>
      </c>
      <c r="O17" s="827" t="s">
        <v>4745</v>
      </c>
      <c r="P17" s="827" t="s">
        <v>4745</v>
      </c>
      <c r="Q17" s="827" t="s">
        <v>4745</v>
      </c>
    </row>
    <row r="18" spans="2:17" x14ac:dyDescent="0.45">
      <c r="B18" s="178"/>
      <c r="C18" s="694">
        <v>2014</v>
      </c>
      <c r="D18" s="1069">
        <v>21</v>
      </c>
      <c r="E18" s="1069">
        <v>27</v>
      </c>
      <c r="F18" s="1069">
        <v>25</v>
      </c>
      <c r="G18" s="1069">
        <v>30</v>
      </c>
      <c r="H18" s="1069">
        <v>24</v>
      </c>
      <c r="I18" s="1069">
        <v>29</v>
      </c>
      <c r="J18" s="1069">
        <v>45</v>
      </c>
      <c r="K18" s="1069">
        <v>24</v>
      </c>
      <c r="L18" s="1069">
        <v>21</v>
      </c>
      <c r="M18" s="1069"/>
      <c r="N18" s="1069">
        <v>25</v>
      </c>
      <c r="O18" s="827" t="s">
        <v>4745</v>
      </c>
      <c r="P18" s="827" t="s">
        <v>4745</v>
      </c>
      <c r="Q18" s="827" t="s">
        <v>4745</v>
      </c>
    </row>
    <row r="19" spans="2:17" x14ac:dyDescent="0.45">
      <c r="B19" s="178"/>
      <c r="C19" s="694">
        <v>2015</v>
      </c>
      <c r="D19" s="827">
        <v>23</v>
      </c>
      <c r="E19" s="827">
        <v>24</v>
      </c>
      <c r="F19" s="827">
        <v>26</v>
      </c>
      <c r="G19" s="827">
        <v>33</v>
      </c>
      <c r="H19" s="827">
        <v>26</v>
      </c>
      <c r="I19" s="827">
        <v>30</v>
      </c>
      <c r="J19" s="827">
        <v>35</v>
      </c>
      <c r="K19" s="827">
        <v>26</v>
      </c>
      <c r="L19" s="827">
        <v>30</v>
      </c>
      <c r="M19" s="827"/>
      <c r="N19" s="827">
        <v>24</v>
      </c>
      <c r="O19" s="827" t="s">
        <v>4745</v>
      </c>
      <c r="P19" s="827" t="s">
        <v>4745</v>
      </c>
      <c r="Q19" s="827" t="s">
        <v>4745</v>
      </c>
    </row>
    <row r="20" spans="2:17" x14ac:dyDescent="0.45">
      <c r="B20" s="178"/>
      <c r="C20" s="694">
        <v>2016</v>
      </c>
      <c r="D20" s="827">
        <v>23</v>
      </c>
      <c r="E20" s="827">
        <v>24</v>
      </c>
      <c r="F20" s="827">
        <v>26</v>
      </c>
      <c r="G20" s="827">
        <v>31</v>
      </c>
      <c r="H20" s="827">
        <v>24</v>
      </c>
      <c r="I20" s="827">
        <v>34</v>
      </c>
      <c r="J20" s="827">
        <v>50</v>
      </c>
      <c r="K20" s="827">
        <v>27</v>
      </c>
      <c r="L20" s="827">
        <v>25</v>
      </c>
      <c r="M20" s="827"/>
      <c r="N20" s="827">
        <v>33</v>
      </c>
      <c r="O20" s="827" t="s">
        <v>4745</v>
      </c>
      <c r="P20" s="827" t="s">
        <v>4745</v>
      </c>
      <c r="Q20" s="827">
        <v>21</v>
      </c>
    </row>
    <row r="21" spans="2:17" x14ac:dyDescent="0.45">
      <c r="B21" s="178"/>
      <c r="C21" s="694">
        <v>2017</v>
      </c>
      <c r="D21" s="827">
        <v>24</v>
      </c>
      <c r="E21" s="827">
        <v>23</v>
      </c>
      <c r="F21" s="827">
        <v>25</v>
      </c>
      <c r="G21" s="827">
        <v>30</v>
      </c>
      <c r="H21" s="827">
        <v>24</v>
      </c>
      <c r="I21" s="827">
        <v>32</v>
      </c>
      <c r="J21" s="827">
        <v>36</v>
      </c>
      <c r="K21" s="827">
        <v>22</v>
      </c>
      <c r="L21" s="827">
        <v>23</v>
      </c>
      <c r="M21" s="827"/>
      <c r="N21" s="827" t="s">
        <v>4745</v>
      </c>
      <c r="O21" s="827" t="s">
        <v>4745</v>
      </c>
      <c r="P21" s="827">
        <v>26</v>
      </c>
      <c r="Q21" s="827">
        <v>20</v>
      </c>
    </row>
    <row r="22" spans="2:17" x14ac:dyDescent="0.45">
      <c r="B22" s="178"/>
      <c r="C22" s="694">
        <v>2018</v>
      </c>
      <c r="D22" s="827">
        <v>21</v>
      </c>
      <c r="E22" s="827">
        <v>22</v>
      </c>
      <c r="F22" s="827">
        <v>20</v>
      </c>
      <c r="G22" s="827">
        <v>24</v>
      </c>
      <c r="H22" s="827" t="s">
        <v>4745</v>
      </c>
      <c r="I22" s="827">
        <v>25</v>
      </c>
      <c r="J22" s="827">
        <v>30</v>
      </c>
      <c r="K22" s="827">
        <v>23</v>
      </c>
      <c r="L22" s="827">
        <v>18</v>
      </c>
      <c r="M22" s="827"/>
      <c r="N22" s="827" t="s">
        <v>4745</v>
      </c>
      <c r="O22" s="827" t="s">
        <v>4745</v>
      </c>
      <c r="P22" s="827">
        <v>22</v>
      </c>
      <c r="Q22" s="827">
        <v>23</v>
      </c>
    </row>
    <row r="23" spans="2:17" x14ac:dyDescent="0.45">
      <c r="B23" s="178"/>
      <c r="C23" s="694">
        <v>2019</v>
      </c>
      <c r="D23" s="827">
        <v>19</v>
      </c>
      <c r="E23" s="827">
        <v>24</v>
      </c>
      <c r="F23" s="827">
        <v>19</v>
      </c>
      <c r="G23" s="827">
        <v>28</v>
      </c>
      <c r="H23" s="827" t="s">
        <v>4745</v>
      </c>
      <c r="I23" s="827">
        <v>24</v>
      </c>
      <c r="J23" s="827">
        <v>36</v>
      </c>
      <c r="K23" s="827">
        <v>24</v>
      </c>
      <c r="L23" s="827">
        <v>21</v>
      </c>
      <c r="M23" s="827"/>
      <c r="N23" s="827" t="s">
        <v>4745</v>
      </c>
      <c r="O23" s="827" t="s">
        <v>4745</v>
      </c>
      <c r="P23" s="827">
        <v>21</v>
      </c>
      <c r="Q23" s="827">
        <v>27</v>
      </c>
    </row>
    <row r="24" spans="2:17" x14ac:dyDescent="0.45">
      <c r="B24" s="178"/>
      <c r="C24" s="1614">
        <v>2020</v>
      </c>
      <c r="D24" s="830">
        <v>18</v>
      </c>
      <c r="E24" s="830">
        <v>22</v>
      </c>
      <c r="F24" s="830">
        <v>20</v>
      </c>
      <c r="G24" s="830">
        <v>30</v>
      </c>
      <c r="H24" s="830">
        <v>16</v>
      </c>
      <c r="I24" s="830">
        <v>30</v>
      </c>
      <c r="J24" s="830">
        <v>29</v>
      </c>
      <c r="K24" s="830">
        <v>21</v>
      </c>
      <c r="L24" s="830">
        <v>24</v>
      </c>
      <c r="M24" s="830"/>
      <c r="N24" s="830" t="s">
        <v>4745</v>
      </c>
      <c r="O24" s="830">
        <v>18</v>
      </c>
      <c r="P24" s="830">
        <v>29</v>
      </c>
      <c r="Q24" s="830">
        <v>22</v>
      </c>
    </row>
    <row r="25" spans="2:17" x14ac:dyDescent="0.45">
      <c r="C25" s="178" t="s">
        <v>4758</v>
      </c>
      <c r="D25" s="626"/>
      <c r="E25" s="626"/>
      <c r="F25" s="626"/>
      <c r="G25" s="626"/>
      <c r="H25" s="626"/>
      <c r="I25" s="626"/>
      <c r="J25" s="626"/>
      <c r="K25" s="626"/>
      <c r="L25" s="626"/>
      <c r="M25" s="626"/>
      <c r="N25" s="626"/>
      <c r="O25" s="626"/>
      <c r="P25" s="626"/>
      <c r="Q25" s="626"/>
    </row>
    <row r="26" spans="2:17" x14ac:dyDescent="0.45">
      <c r="C26" s="626" t="s">
        <v>4746</v>
      </c>
      <c r="D26" s="626"/>
      <c r="E26" s="626"/>
      <c r="F26" s="626"/>
      <c r="G26" s="626"/>
      <c r="H26" s="626"/>
      <c r="I26" s="626"/>
      <c r="J26" s="626"/>
      <c r="K26" s="626"/>
      <c r="L26" s="626"/>
      <c r="M26" s="626"/>
      <c r="N26" s="626"/>
      <c r="O26" s="626"/>
      <c r="P26" s="626"/>
      <c r="Q26" s="626"/>
    </row>
    <row r="27" spans="2:17" x14ac:dyDescent="0.45">
      <c r="C27" s="626" t="s">
        <v>4747</v>
      </c>
      <c r="D27" s="626"/>
      <c r="E27" s="626"/>
      <c r="F27" s="626"/>
      <c r="G27" s="626"/>
      <c r="H27" s="626"/>
      <c r="I27" s="626"/>
      <c r="J27" s="626"/>
      <c r="K27" s="626"/>
      <c r="L27" s="626"/>
      <c r="M27" s="626"/>
      <c r="N27" s="626"/>
      <c r="O27" s="626"/>
      <c r="P27" s="626"/>
      <c r="Q27" s="626"/>
    </row>
    <row r="28" spans="2:17" x14ac:dyDescent="0.45">
      <c r="C28" s="626" t="s">
        <v>5570</v>
      </c>
    </row>
  </sheetData>
  <mergeCells count="25">
    <mergeCell ref="C11:L11"/>
    <mergeCell ref="N11:Q11"/>
    <mergeCell ref="C12:C13"/>
    <mergeCell ref="D12:D13"/>
    <mergeCell ref="E12:E13"/>
    <mergeCell ref="F12:F13"/>
    <mergeCell ref="G12:G13"/>
    <mergeCell ref="H12:H13"/>
    <mergeCell ref="I12:I13"/>
    <mergeCell ref="J12:J13"/>
    <mergeCell ref="K12:K13"/>
    <mergeCell ref="A5:B5"/>
    <mergeCell ref="C5:Z5"/>
    <mergeCell ref="C1:D1"/>
    <mergeCell ref="A3:B3"/>
    <mergeCell ref="C3:Z3"/>
    <mergeCell ref="A4:B4"/>
    <mergeCell ref="C4:Z4"/>
    <mergeCell ref="A6:B6"/>
    <mergeCell ref="C6:Z6"/>
    <mergeCell ref="L12:L13"/>
    <mergeCell ref="M12:M13"/>
    <mergeCell ref="N12:N13"/>
    <mergeCell ref="P12:P13"/>
    <mergeCell ref="Q12:Q13"/>
  </mergeCells>
  <hyperlinks>
    <hyperlink ref="A1" location="'ODS 11.'!A1" display="REGRESAR" xr:uid="{00000000-0004-0000-5301-000000000000}"/>
    <hyperlink ref="C1:D1" location="'Metadato 11.6.2'!A1" display="VER METADATO" xr:uid="{00000000-0004-0000-5301-000001000000}"/>
  </hyperlinks>
  <pageMargins left="0.7" right="0.7" top="0.75" bottom="0.75" header="0.3" footer="0.3"/>
  <pageSetup paperSize="9" orientation="portrait" r:id="rId1"/>
</worksheet>
</file>

<file path=xl/worksheets/sheet3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1-000000000000}">
  <sheetPr codeName="Hoja329">
    <tabColor theme="0" tint="-0.499984740745262"/>
  </sheetPr>
  <dimension ref="A1:F50"/>
  <sheetViews>
    <sheetView showGridLines="0" zoomScaleNormal="100" workbookViewId="0">
      <pane ySplit="1" topLeftCell="A2" activePane="bottomLeft" state="frozen"/>
      <selection activeCell="U11" sqref="U11"/>
      <selection pane="bottomLeft" activeCell="U11" sqref="U11"/>
    </sheetView>
  </sheetViews>
  <sheetFormatPr baseColWidth="10" defaultColWidth="11.44140625" defaultRowHeight="17.399999999999999" x14ac:dyDescent="0.45"/>
  <cols>
    <col min="1" max="1" width="11.44140625" style="178"/>
    <col min="2" max="2" width="26.44140625" style="178" customWidth="1"/>
    <col min="3" max="3" width="24" style="178" customWidth="1"/>
    <col min="4" max="4" width="85.77734375" style="178" customWidth="1"/>
    <col min="5" max="5" width="8.21875" style="178" customWidth="1"/>
    <col min="6" max="6" width="7.21875" style="178" customWidth="1"/>
    <col min="7" max="16" width="8.21875" style="178" customWidth="1"/>
    <col min="17" max="17" width="2.21875" style="178" customWidth="1"/>
    <col min="18" max="23" width="7.44140625" style="178" customWidth="1"/>
    <col min="24" max="24" width="3.21875" style="178" customWidth="1"/>
    <col min="25" max="52" width="8.44140625" style="178" customWidth="1"/>
    <col min="53" max="53" width="2.5546875" style="178" customWidth="1"/>
    <col min="54" max="65" width="7.77734375" style="178" customWidth="1"/>
    <col min="66" max="66" width="2.44140625" style="178" customWidth="1"/>
    <col min="67" max="76" width="8.21875" style="178" customWidth="1"/>
    <col min="77" max="77" width="3.21875" style="178" customWidth="1"/>
    <col min="78" max="87" width="9" style="178" customWidth="1"/>
    <col min="88" max="16384" width="11.44140625" style="178"/>
  </cols>
  <sheetData>
    <row r="1" spans="2:6" x14ac:dyDescent="0.45">
      <c r="B1" s="584" t="s">
        <v>337</v>
      </c>
    </row>
    <row r="2" spans="2:6" ht="18" thickBot="1" x14ac:dyDescent="0.5"/>
    <row r="3" spans="2:6" ht="23.25" customHeight="1" thickBot="1" x14ac:dyDescent="0.5">
      <c r="B3" s="3980" t="s">
        <v>370</v>
      </c>
      <c r="C3" s="3980"/>
      <c r="D3" s="3980"/>
      <c r="F3" s="1267" t="s">
        <v>371</v>
      </c>
    </row>
    <row r="4" spans="2:6" x14ac:dyDescent="0.45">
      <c r="B4" s="3142" t="s">
        <v>449</v>
      </c>
      <c r="C4" s="3142"/>
      <c r="D4" s="44" t="s">
        <v>36</v>
      </c>
    </row>
    <row r="5" spans="2:6" ht="34.799999999999997" x14ac:dyDescent="0.45">
      <c r="B5" s="3142" t="s">
        <v>373</v>
      </c>
      <c r="C5" s="3142"/>
      <c r="D5" s="44" t="s">
        <v>128</v>
      </c>
    </row>
    <row r="6" spans="2:6" x14ac:dyDescent="0.45">
      <c r="B6" s="3142" t="s">
        <v>374</v>
      </c>
      <c r="C6" s="3142"/>
      <c r="D6" s="45" t="s">
        <v>198</v>
      </c>
    </row>
    <row r="7" spans="2:6" ht="34.799999999999997" x14ac:dyDescent="0.45">
      <c r="B7" s="3143" t="s">
        <v>375</v>
      </c>
      <c r="C7" s="3143"/>
      <c r="D7" s="46" t="s">
        <v>4094</v>
      </c>
    </row>
    <row r="8" spans="2:6" x14ac:dyDescent="0.45">
      <c r="B8" s="3143" t="s">
        <v>2480</v>
      </c>
      <c r="C8" s="3143"/>
      <c r="D8" s="1266" t="s">
        <v>2619</v>
      </c>
    </row>
    <row r="10" spans="2:6" ht="23.25" customHeight="1" x14ac:dyDescent="0.45">
      <c r="B10" s="3980" t="s">
        <v>376</v>
      </c>
      <c r="C10" s="3980"/>
      <c r="D10" s="3980"/>
    </row>
    <row r="11" spans="2:6" x14ac:dyDescent="0.45">
      <c r="B11" s="3185" t="s">
        <v>377</v>
      </c>
      <c r="C11" s="3156"/>
      <c r="D11" s="44" t="s">
        <v>439</v>
      </c>
    </row>
    <row r="12" spans="2:6" ht="36" customHeight="1" x14ac:dyDescent="0.45">
      <c r="B12" s="3143" t="s">
        <v>379</v>
      </c>
      <c r="C12" s="3143"/>
      <c r="D12" s="661" t="s">
        <v>4748</v>
      </c>
    </row>
    <row r="13" spans="2:6" x14ac:dyDescent="0.45">
      <c r="B13" s="3142" t="s">
        <v>380</v>
      </c>
      <c r="C13" s="3142"/>
      <c r="D13" s="127" t="s">
        <v>198</v>
      </c>
    </row>
    <row r="14" spans="2:6" x14ac:dyDescent="0.45">
      <c r="B14" s="3142" t="s">
        <v>381</v>
      </c>
      <c r="C14" s="3156"/>
      <c r="D14" s="603" t="s">
        <v>10</v>
      </c>
    </row>
    <row r="15" spans="2:6" ht="60.75" customHeight="1" x14ac:dyDescent="0.45">
      <c r="B15" s="3142" t="s">
        <v>382</v>
      </c>
      <c r="C15" s="3142"/>
      <c r="D15" s="142" t="s">
        <v>4749</v>
      </c>
    </row>
    <row r="16" spans="2:6" ht="105.75" customHeight="1" x14ac:dyDescent="0.45">
      <c r="B16" s="3142" t="s">
        <v>383</v>
      </c>
      <c r="C16" s="3142"/>
      <c r="D16" s="127"/>
    </row>
    <row r="17" spans="2:4" x14ac:dyDescent="0.45">
      <c r="B17" s="3142" t="s">
        <v>384</v>
      </c>
      <c r="C17" s="3142"/>
      <c r="D17" s="127" t="s">
        <v>4750</v>
      </c>
    </row>
    <row r="18" spans="2:4" x14ac:dyDescent="0.45">
      <c r="B18" s="3143" t="s">
        <v>386</v>
      </c>
      <c r="C18" s="3143"/>
      <c r="D18" s="44"/>
    </row>
    <row r="19" spans="2:4" ht="16.5" customHeight="1" x14ac:dyDescent="0.45">
      <c r="B19" s="3144" t="s">
        <v>387</v>
      </c>
      <c r="C19" s="3145"/>
      <c r="D19" s="127" t="s">
        <v>1822</v>
      </c>
    </row>
    <row r="20" spans="2:4" x14ac:dyDescent="0.45">
      <c r="B20" s="3142" t="s">
        <v>388</v>
      </c>
      <c r="C20" s="3142"/>
      <c r="D20" s="142" t="s">
        <v>1823</v>
      </c>
    </row>
    <row r="21" spans="2:4" x14ac:dyDescent="0.45">
      <c r="B21" s="3146" t="s">
        <v>390</v>
      </c>
      <c r="C21" s="54" t="s">
        <v>391</v>
      </c>
      <c r="D21" s="127" t="s">
        <v>391</v>
      </c>
    </row>
    <row r="22" spans="2:4" x14ac:dyDescent="0.45">
      <c r="B22" s="3147"/>
      <c r="C22" s="577" t="s">
        <v>393</v>
      </c>
      <c r="D22" s="57"/>
    </row>
    <row r="23" spans="2:4" x14ac:dyDescent="0.45">
      <c r="B23" s="3142" t="s">
        <v>395</v>
      </c>
      <c r="C23" s="3142"/>
      <c r="D23" s="127" t="s">
        <v>1854</v>
      </c>
    </row>
    <row r="24" spans="2:4" x14ac:dyDescent="0.45">
      <c r="B24" s="3142" t="s">
        <v>397</v>
      </c>
      <c r="C24" s="3142"/>
      <c r="D24" s="146" t="s">
        <v>4751</v>
      </c>
    </row>
    <row r="25" spans="2:4" x14ac:dyDescent="0.45">
      <c r="B25" s="3142" t="s">
        <v>399</v>
      </c>
      <c r="C25" s="3142"/>
      <c r="D25" s="57" t="s">
        <v>22</v>
      </c>
    </row>
    <row r="26" spans="2:4" ht="14.55" customHeight="1" x14ac:dyDescent="0.45">
      <c r="B26" s="3143" t="s">
        <v>401</v>
      </c>
      <c r="C26" s="3143"/>
      <c r="D26" s="146" t="s">
        <v>1824</v>
      </c>
    </row>
    <row r="27" spans="2:4" x14ac:dyDescent="0.45">
      <c r="B27" s="3149" t="s">
        <v>403</v>
      </c>
      <c r="C27" s="3150"/>
      <c r="D27" s="44"/>
    </row>
    <row r="28" spans="2:4" x14ac:dyDescent="0.45">
      <c r="B28" s="578" t="s">
        <v>404</v>
      </c>
      <c r="C28" s="579"/>
      <c r="D28" s="44" t="s">
        <v>4752</v>
      </c>
    </row>
    <row r="29" spans="2:4" x14ac:dyDescent="0.45">
      <c r="B29" s="3151" t="s">
        <v>405</v>
      </c>
      <c r="C29" s="3152"/>
      <c r="D29" s="61"/>
    </row>
    <row r="30" spans="2:4" x14ac:dyDescent="0.45">
      <c r="B30" s="62"/>
      <c r="C30" s="62"/>
      <c r="D30" s="63"/>
    </row>
    <row r="31" spans="2:4" ht="23.25" customHeight="1" x14ac:dyDescent="0.45">
      <c r="B31" s="3980" t="s">
        <v>406</v>
      </c>
      <c r="C31" s="3980"/>
      <c r="D31" s="3980"/>
    </row>
    <row r="32" spans="2:4" x14ac:dyDescent="0.45">
      <c r="B32" s="3149" t="s">
        <v>407</v>
      </c>
      <c r="C32" s="3150"/>
      <c r="D32" s="146" t="s">
        <v>4753</v>
      </c>
    </row>
    <row r="33" spans="1:4" x14ac:dyDescent="0.45">
      <c r="B33" s="3149" t="s">
        <v>409</v>
      </c>
      <c r="C33" s="3150"/>
      <c r="D33" s="146" t="s">
        <v>4754</v>
      </c>
    </row>
    <row r="34" spans="1:4" ht="34.799999999999997" x14ac:dyDescent="0.45">
      <c r="B34" s="3149" t="s">
        <v>411</v>
      </c>
      <c r="C34" s="3150"/>
      <c r="D34" s="146" t="s">
        <v>4755</v>
      </c>
    </row>
    <row r="35" spans="1:4" x14ac:dyDescent="0.45">
      <c r="A35" s="1271"/>
      <c r="B35" s="3149" t="s">
        <v>413</v>
      </c>
      <c r="C35" s="3150"/>
      <c r="D35" s="146" t="s">
        <v>4756</v>
      </c>
    </row>
    <row r="36" spans="1:4" x14ac:dyDescent="0.45">
      <c r="A36" s="1271"/>
      <c r="B36" s="3149" t="s">
        <v>415</v>
      </c>
      <c r="C36" s="3150"/>
      <c r="D36" s="1723" t="s">
        <v>4757</v>
      </c>
    </row>
    <row r="37" spans="1:4" x14ac:dyDescent="0.45">
      <c r="A37" s="1271"/>
    </row>
    <row r="38" spans="1:4" x14ac:dyDescent="0.45">
      <c r="A38" s="1271"/>
    </row>
    <row r="39" spans="1:4" x14ac:dyDescent="0.45">
      <c r="A39" s="1271"/>
    </row>
    <row r="40" spans="1:4" x14ac:dyDescent="0.45">
      <c r="A40" s="1271"/>
    </row>
    <row r="41" spans="1:4" x14ac:dyDescent="0.45">
      <c r="A41" s="1271"/>
    </row>
    <row r="42" spans="1:4" x14ac:dyDescent="0.45">
      <c r="A42" s="1271"/>
    </row>
    <row r="43" spans="1:4" x14ac:dyDescent="0.45">
      <c r="A43" s="1271"/>
    </row>
    <row r="44" spans="1:4" x14ac:dyDescent="0.45">
      <c r="A44" s="1271"/>
    </row>
    <row r="45" spans="1:4" x14ac:dyDescent="0.45">
      <c r="A45" s="1271"/>
    </row>
    <row r="46" spans="1:4" x14ac:dyDescent="0.45">
      <c r="A46" s="1271"/>
    </row>
    <row r="47" spans="1:4" x14ac:dyDescent="0.45">
      <c r="A47" s="1271"/>
    </row>
    <row r="48" spans="1:4" x14ac:dyDescent="0.45">
      <c r="A48" s="1271"/>
    </row>
    <row r="49" spans="1:1" x14ac:dyDescent="0.45">
      <c r="A49" s="1271"/>
    </row>
    <row r="50" spans="1:1" x14ac:dyDescent="0.45">
      <c r="A50" s="1271"/>
    </row>
  </sheetData>
  <mergeCells count="30">
    <mergeCell ref="B16:C16"/>
    <mergeCell ref="B3:D3"/>
    <mergeCell ref="B4:C4"/>
    <mergeCell ref="B5:C5"/>
    <mergeCell ref="B6:C6"/>
    <mergeCell ref="B7:C7"/>
    <mergeCell ref="B10:D10"/>
    <mergeCell ref="B11:C11"/>
    <mergeCell ref="B12:C12"/>
    <mergeCell ref="B13:C13"/>
    <mergeCell ref="B14:C14"/>
    <mergeCell ref="B15:C15"/>
    <mergeCell ref="B8:C8"/>
    <mergeCell ref="B31:D31"/>
    <mergeCell ref="B17:C17"/>
    <mergeCell ref="B18:C18"/>
    <mergeCell ref="B19:C19"/>
    <mergeCell ref="B20:C20"/>
    <mergeCell ref="B21:B22"/>
    <mergeCell ref="B23:C23"/>
    <mergeCell ref="B24:C24"/>
    <mergeCell ref="B25:C25"/>
    <mergeCell ref="B26:C26"/>
    <mergeCell ref="B27:C27"/>
    <mergeCell ref="B29:C29"/>
    <mergeCell ref="B32:C32"/>
    <mergeCell ref="B33:C33"/>
    <mergeCell ref="B34:C34"/>
    <mergeCell ref="B35:C35"/>
    <mergeCell ref="B36:C36"/>
  </mergeCells>
  <dataValidations count="6">
    <dataValidation type="list" allowBlank="1" showInputMessage="1" showErrorMessage="1" sqref="D25" xr:uid="{00000000-0002-0000-5401-000000000000}">
      <formula1>Tipo_operación</formula1>
    </dataValidation>
    <dataValidation type="list" allowBlank="1" showInputMessage="1" showErrorMessage="1" sqref="D14" xr:uid="{00000000-0002-0000-5401-000001000000}">
      <formula1>Tipo_indicador</formula1>
    </dataValidation>
    <dataValidation type="list" allowBlank="1" showInputMessage="1" showErrorMessage="1" sqref="D7" xr:uid="{00000000-0002-0000-5401-000002000000}">
      <formula1>Nombre_indicador_ODS</formula1>
    </dataValidation>
    <dataValidation type="list" allowBlank="1" showInputMessage="1" showErrorMessage="1" sqref="D6" xr:uid="{00000000-0002-0000-5401-000003000000}">
      <formula1>Numero_indicador</formula1>
    </dataValidation>
    <dataValidation type="list" allowBlank="1" showInputMessage="1" showErrorMessage="1" sqref="D5" xr:uid="{00000000-0002-0000-5401-000004000000}">
      <formula1>Metas_ODS</formula1>
    </dataValidation>
    <dataValidation type="list" allowBlank="1" showInputMessage="1" showErrorMessage="1" sqref="D4" xr:uid="{00000000-0002-0000-5401-000005000000}">
      <formula1>ODS</formula1>
    </dataValidation>
  </dataValidations>
  <hyperlinks>
    <hyperlink ref="B1" location="'11.6.2'!A1" display="REGRESAR" xr:uid="{00000000-0004-0000-5401-000000000000}"/>
    <hyperlink ref="D8" r:id="rId1" xr:uid="{00000000-0004-0000-5401-000001000000}"/>
    <hyperlink ref="D36" r:id="rId2" display="jorge.herrera.murillo@una.ac.cr" xr:uid="{00000000-0004-0000-5401-000002000000}"/>
  </hyperlinks>
  <pageMargins left="0.7" right="0.7" top="0.75" bottom="0.75" header="0.3" footer="0.3"/>
  <drawing r:id="rId3"/>
</worksheet>
</file>

<file path=xl/worksheets/sheet3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1-000000000000}">
  <sheetPr codeName="Hoja330">
    <tabColor theme="5"/>
  </sheetPr>
  <dimension ref="A1:O10"/>
  <sheetViews>
    <sheetView showGridLines="0" workbookViewId="0">
      <pane ySplit="1" topLeftCell="A2" activePane="bottomLeft" state="frozen"/>
      <selection sqref="A1:B1"/>
      <selection pane="bottomLeft"/>
    </sheetView>
  </sheetViews>
  <sheetFormatPr baseColWidth="10" defaultColWidth="11.44140625" defaultRowHeight="18.600000000000001" x14ac:dyDescent="0.45"/>
  <cols>
    <col min="1" max="1" width="15.21875" style="1260" customWidth="1"/>
    <col min="2" max="2" width="19.109375" style="1260" customWidth="1"/>
    <col min="3" max="3" width="12" style="1299" customWidth="1"/>
    <col min="4" max="6" width="12" style="1260" customWidth="1"/>
    <col min="7" max="16384" width="11.44140625" style="1260"/>
  </cols>
  <sheetData>
    <row r="1" spans="1:15" x14ac:dyDescent="0.45">
      <c r="A1" s="808" t="s">
        <v>337</v>
      </c>
      <c r="B1" s="1321"/>
      <c r="C1" s="3119" t="s">
        <v>430</v>
      </c>
      <c r="D1" s="3119"/>
    </row>
    <row r="3" spans="1:15" ht="21.6" customHeight="1" x14ac:dyDescent="0.45">
      <c r="A3" s="3981" t="s">
        <v>339</v>
      </c>
      <c r="B3" s="3984"/>
      <c r="C3" s="3981" t="s">
        <v>1791</v>
      </c>
      <c r="D3" s="4006"/>
      <c r="E3" s="4006"/>
      <c r="F3" s="4006"/>
      <c r="G3" s="4006"/>
      <c r="H3" s="4006"/>
      <c r="I3" s="4006"/>
      <c r="J3" s="4006"/>
      <c r="K3" s="4006"/>
      <c r="L3" s="4006"/>
      <c r="M3" s="4006"/>
      <c r="N3" s="4006"/>
      <c r="O3" s="4006"/>
    </row>
    <row r="4" spans="1:15" ht="35.4" customHeight="1" x14ac:dyDescent="0.45">
      <c r="A4" s="3981" t="s">
        <v>340</v>
      </c>
      <c r="B4" s="3982"/>
      <c r="C4" s="3981" t="s">
        <v>4095</v>
      </c>
      <c r="D4" s="3983"/>
      <c r="E4" s="3983"/>
      <c r="F4" s="3983"/>
      <c r="G4" s="3983"/>
      <c r="H4" s="3983"/>
      <c r="I4" s="3983"/>
      <c r="J4" s="3983"/>
      <c r="K4" s="3983"/>
      <c r="L4" s="3983"/>
      <c r="M4" s="3983"/>
      <c r="N4" s="3983"/>
      <c r="O4" s="3983"/>
    </row>
    <row r="5" spans="1:15" ht="38.4" customHeight="1" x14ac:dyDescent="0.45">
      <c r="A5" s="3981" t="s">
        <v>341</v>
      </c>
      <c r="B5" s="3982"/>
      <c r="C5" s="3981" t="s">
        <v>4096</v>
      </c>
      <c r="D5" s="3983"/>
      <c r="E5" s="3983"/>
      <c r="F5" s="3983"/>
      <c r="G5" s="3983"/>
      <c r="H5" s="3983"/>
      <c r="I5" s="3983"/>
      <c r="J5" s="3983"/>
      <c r="K5" s="3983"/>
      <c r="L5" s="3983"/>
      <c r="M5" s="3983"/>
      <c r="N5" s="3983"/>
      <c r="O5" s="3983"/>
    </row>
    <row r="6" spans="1:15" ht="19.2" customHeight="1" x14ac:dyDescent="0.45">
      <c r="A6" s="3981" t="s">
        <v>417</v>
      </c>
      <c r="B6" s="3982"/>
      <c r="C6" s="3981" t="s">
        <v>454</v>
      </c>
      <c r="D6" s="3983"/>
      <c r="E6" s="3983"/>
      <c r="F6" s="3983"/>
      <c r="G6" s="3983"/>
      <c r="H6" s="3983"/>
      <c r="I6" s="3983"/>
      <c r="J6" s="3983"/>
      <c r="K6" s="3983"/>
      <c r="L6" s="3983"/>
      <c r="M6" s="3983"/>
      <c r="N6" s="3983"/>
      <c r="O6" s="3983"/>
    </row>
    <row r="9" spans="1:15" ht="11.25" customHeight="1" x14ac:dyDescent="0.45">
      <c r="C9" s="3203" t="s">
        <v>455</v>
      </c>
      <c r="D9" s="3203"/>
      <c r="E9" s="3203"/>
      <c r="F9" s="3203"/>
      <c r="G9" s="3203"/>
      <c r="H9" s="3203"/>
      <c r="I9" s="3203"/>
      <c r="J9" s="3203"/>
      <c r="K9" s="3203"/>
      <c r="L9" s="3203"/>
      <c r="M9" s="3203"/>
      <c r="N9" s="3203"/>
      <c r="O9" s="3203"/>
    </row>
    <row r="10" spans="1:15" ht="11.25" customHeight="1" x14ac:dyDescent="0.45">
      <c r="C10" s="3203"/>
      <c r="D10" s="3203"/>
      <c r="E10" s="3203"/>
      <c r="F10" s="3203"/>
      <c r="G10" s="3203"/>
      <c r="H10" s="3203"/>
      <c r="I10" s="3203"/>
      <c r="J10" s="3203"/>
      <c r="K10" s="3203"/>
      <c r="L10" s="3203"/>
      <c r="M10" s="3203"/>
      <c r="N10" s="3203"/>
      <c r="O10" s="3203"/>
    </row>
  </sheetData>
  <mergeCells count="10">
    <mergeCell ref="A6:B6"/>
    <mergeCell ref="C6:O6"/>
    <mergeCell ref="C9:O10"/>
    <mergeCell ref="C1:D1"/>
    <mergeCell ref="A3:B3"/>
    <mergeCell ref="C3:O3"/>
    <mergeCell ref="A4:B4"/>
    <mergeCell ref="C4:O4"/>
    <mergeCell ref="A5:B5"/>
    <mergeCell ref="C5:O5"/>
  </mergeCells>
  <hyperlinks>
    <hyperlink ref="A1" location="'ODS 11.'!A1" display="REGRESAR" xr:uid="{00000000-0004-0000-5501-000000000000}"/>
    <hyperlink ref="C1:D1" location="'Metadato 11.7.1'!A1" display="VER METADATO" xr:uid="{00000000-0004-0000-5501-000001000000}"/>
  </hyperlinks>
  <pageMargins left="0.7" right="0.7" top="0.75" bottom="0.75" header="0.3" footer="0.3"/>
</worksheet>
</file>

<file path=xl/worksheets/sheet3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1-000000000000}">
  <sheetPr codeName="Hoja331">
    <tabColor theme="0" tint="-0.499984740745262"/>
  </sheetPr>
  <dimension ref="B1:F36"/>
  <sheetViews>
    <sheetView showGridLines="0" zoomScaleNormal="100" workbookViewId="0">
      <pane ySplit="1" topLeftCell="A2" activePane="bottomLeft" state="frozen"/>
      <selection sqref="A1:B1"/>
      <selection pane="bottomLeft" activeCell="F12" sqref="F12"/>
    </sheetView>
  </sheetViews>
  <sheetFormatPr baseColWidth="10" defaultColWidth="11.44140625" defaultRowHeight="17.399999999999999" x14ac:dyDescent="0.45"/>
  <cols>
    <col min="1" max="1" width="11.44140625" style="178"/>
    <col min="2" max="2" width="26.44140625" style="178" customWidth="1"/>
    <col min="3" max="3" width="24" style="178" customWidth="1"/>
    <col min="4" max="4" width="85.77734375" style="178" customWidth="1"/>
    <col min="5" max="5" width="7.21875" style="178" customWidth="1"/>
    <col min="6" max="16384" width="11.44140625" style="178"/>
  </cols>
  <sheetData>
    <row r="1" spans="2:6" x14ac:dyDescent="0.45">
      <c r="B1" s="584" t="s">
        <v>337</v>
      </c>
    </row>
    <row r="2" spans="2:6" ht="18" thickBot="1" x14ac:dyDescent="0.5"/>
    <row r="3" spans="2:6" ht="23.25" customHeight="1" thickBot="1" x14ac:dyDescent="0.5">
      <c r="B3" s="3980" t="s">
        <v>370</v>
      </c>
      <c r="C3" s="3980"/>
      <c r="D3" s="3980"/>
      <c r="F3" s="1267" t="s">
        <v>456</v>
      </c>
    </row>
    <row r="4" spans="2:6" x14ac:dyDescent="0.45">
      <c r="B4" s="3142" t="s">
        <v>449</v>
      </c>
      <c r="C4" s="3142"/>
      <c r="D4" s="44" t="s">
        <v>36</v>
      </c>
    </row>
    <row r="5" spans="2:6" ht="34.799999999999997" x14ac:dyDescent="0.45">
      <c r="B5" s="3142" t="s">
        <v>373</v>
      </c>
      <c r="C5" s="3142"/>
      <c r="D5" s="44" t="s">
        <v>4095</v>
      </c>
    </row>
    <row r="6" spans="2:6" x14ac:dyDescent="0.45">
      <c r="B6" s="3142" t="s">
        <v>374</v>
      </c>
      <c r="C6" s="3142"/>
      <c r="D6" s="45" t="s">
        <v>200</v>
      </c>
    </row>
    <row r="7" spans="2:6" ht="34.799999999999997" x14ac:dyDescent="0.45">
      <c r="B7" s="3143" t="s">
        <v>375</v>
      </c>
      <c r="C7" s="3143"/>
      <c r="D7" s="46" t="s">
        <v>4096</v>
      </c>
    </row>
    <row r="8" spans="2:6" x14ac:dyDescent="0.45">
      <c r="B8" s="3143" t="s">
        <v>2486</v>
      </c>
      <c r="C8" s="3143"/>
      <c r="D8" s="1266" t="s">
        <v>2620</v>
      </c>
    </row>
    <row r="10" spans="2:6" ht="23.25" customHeight="1" x14ac:dyDescent="0.45">
      <c r="B10" s="3980" t="s">
        <v>376</v>
      </c>
      <c r="C10" s="3980"/>
      <c r="D10" s="3980"/>
    </row>
    <row r="11" spans="2:6" x14ac:dyDescent="0.45">
      <c r="B11" s="3185" t="s">
        <v>377</v>
      </c>
      <c r="C11" s="3156"/>
      <c r="D11" s="44"/>
    </row>
    <row r="12" spans="2:6" x14ac:dyDescent="0.45">
      <c r="B12" s="3143" t="s">
        <v>379</v>
      </c>
      <c r="C12" s="3143"/>
      <c r="D12" s="661"/>
    </row>
    <row r="13" spans="2:6" x14ac:dyDescent="0.45">
      <c r="B13" s="3142" t="s">
        <v>380</v>
      </c>
      <c r="C13" s="3142"/>
      <c r="D13" s="603"/>
    </row>
    <row r="14" spans="2:6" x14ac:dyDescent="0.45">
      <c r="B14" s="3142" t="s">
        <v>381</v>
      </c>
      <c r="C14" s="3156"/>
      <c r="D14" s="603"/>
    </row>
    <row r="15" spans="2:6" x14ac:dyDescent="0.45">
      <c r="B15" s="3142" t="s">
        <v>382</v>
      </c>
      <c r="C15" s="3142"/>
      <c r="D15" s="44"/>
    </row>
    <row r="16" spans="2:6" x14ac:dyDescent="0.45">
      <c r="B16" s="3142" t="s">
        <v>383</v>
      </c>
      <c r="C16" s="3142"/>
      <c r="D16" s="44"/>
    </row>
    <row r="17" spans="2:4" x14ac:dyDescent="0.45">
      <c r="B17" s="3142" t="s">
        <v>384</v>
      </c>
      <c r="C17" s="3142"/>
      <c r="D17" s="127" t="s">
        <v>766</v>
      </c>
    </row>
    <row r="18" spans="2:4" x14ac:dyDescent="0.45">
      <c r="B18" s="3143" t="s">
        <v>386</v>
      </c>
      <c r="C18" s="3143"/>
      <c r="D18" s="44"/>
    </row>
    <row r="19" spans="2:4" x14ac:dyDescent="0.45">
      <c r="B19" s="3144" t="s">
        <v>387</v>
      </c>
      <c r="C19" s="3145"/>
      <c r="D19" s="57"/>
    </row>
    <row r="20" spans="2:4" x14ac:dyDescent="0.45">
      <c r="B20" s="3142" t="s">
        <v>388</v>
      </c>
      <c r="C20" s="3142"/>
      <c r="D20" s="44"/>
    </row>
    <row r="21" spans="2:4" x14ac:dyDescent="0.45">
      <c r="B21" s="3146" t="s">
        <v>390</v>
      </c>
      <c r="C21" s="54" t="s">
        <v>391</v>
      </c>
      <c r="D21" s="44"/>
    </row>
    <row r="22" spans="2:4" x14ac:dyDescent="0.45">
      <c r="B22" s="3147"/>
      <c r="C22" s="577" t="s">
        <v>393</v>
      </c>
      <c r="D22" s="57"/>
    </row>
    <row r="23" spans="2:4" x14ac:dyDescent="0.45">
      <c r="B23" s="3142" t="s">
        <v>395</v>
      </c>
      <c r="C23" s="3142"/>
      <c r="D23" s="44"/>
    </row>
    <row r="24" spans="2:4" x14ac:dyDescent="0.45">
      <c r="B24" s="3142" t="s">
        <v>397</v>
      </c>
      <c r="C24" s="3142"/>
      <c r="D24" s="44"/>
    </row>
    <row r="25" spans="2:4" x14ac:dyDescent="0.45">
      <c r="B25" s="3142" t="s">
        <v>399</v>
      </c>
      <c r="C25" s="3142"/>
      <c r="D25" s="57"/>
    </row>
    <row r="26" spans="2:4" x14ac:dyDescent="0.45">
      <c r="B26" s="3143" t="s">
        <v>401</v>
      </c>
      <c r="C26" s="3143"/>
      <c r="D26" s="44"/>
    </row>
    <row r="27" spans="2:4" x14ac:dyDescent="0.45">
      <c r="B27" s="3149" t="s">
        <v>403</v>
      </c>
      <c r="C27" s="3150"/>
      <c r="D27" s="44"/>
    </row>
    <row r="28" spans="2:4" x14ac:dyDescent="0.45">
      <c r="B28" s="578" t="s">
        <v>404</v>
      </c>
      <c r="C28" s="579"/>
      <c r="D28" s="44"/>
    </row>
    <row r="29" spans="2:4" x14ac:dyDescent="0.45">
      <c r="B29" s="3151" t="s">
        <v>405</v>
      </c>
      <c r="C29" s="3152"/>
      <c r="D29" s="61"/>
    </row>
    <row r="30" spans="2:4" x14ac:dyDescent="0.45">
      <c r="B30" s="62"/>
      <c r="C30" s="62"/>
      <c r="D30" s="63"/>
    </row>
    <row r="31" spans="2:4" ht="23.25" customHeight="1" x14ac:dyDescent="0.45">
      <c r="B31" s="3980" t="s">
        <v>406</v>
      </c>
      <c r="C31" s="3980"/>
      <c r="D31" s="3980"/>
    </row>
    <row r="32" spans="2:4" x14ac:dyDescent="0.45">
      <c r="B32" s="3149" t="s">
        <v>407</v>
      </c>
      <c r="C32" s="3150"/>
      <c r="D32" s="146" t="s">
        <v>1825</v>
      </c>
    </row>
    <row r="33" spans="2:4" x14ac:dyDescent="0.45">
      <c r="B33" s="3149" t="s">
        <v>409</v>
      </c>
      <c r="C33" s="3150"/>
      <c r="D33" s="146" t="s">
        <v>1826</v>
      </c>
    </row>
    <row r="34" spans="2:4" x14ac:dyDescent="0.45">
      <c r="B34" s="3149" t="s">
        <v>411</v>
      </c>
      <c r="C34" s="3150"/>
      <c r="D34" s="146" t="s">
        <v>1827</v>
      </c>
    </row>
    <row r="35" spans="2:4" x14ac:dyDescent="0.45">
      <c r="B35" s="3149" t="s">
        <v>413</v>
      </c>
      <c r="C35" s="3150"/>
      <c r="D35" s="146" t="s">
        <v>1828</v>
      </c>
    </row>
    <row r="36" spans="2:4" x14ac:dyDescent="0.45">
      <c r="B36" s="3149" t="s">
        <v>415</v>
      </c>
      <c r="C36" s="3150"/>
      <c r="D36" s="1723" t="s">
        <v>1829</v>
      </c>
    </row>
  </sheetData>
  <mergeCells count="30">
    <mergeCell ref="B16:C16"/>
    <mergeCell ref="B3:D3"/>
    <mergeCell ref="B4:C4"/>
    <mergeCell ref="B5:C5"/>
    <mergeCell ref="B6:C6"/>
    <mergeCell ref="B7:C7"/>
    <mergeCell ref="B10:D10"/>
    <mergeCell ref="B11:C11"/>
    <mergeCell ref="B12:C12"/>
    <mergeCell ref="B13:C13"/>
    <mergeCell ref="B14:C14"/>
    <mergeCell ref="B15:C15"/>
    <mergeCell ref="B8:C8"/>
    <mergeCell ref="B31:D31"/>
    <mergeCell ref="B17:C17"/>
    <mergeCell ref="B18:C18"/>
    <mergeCell ref="B19:C19"/>
    <mergeCell ref="B20:C20"/>
    <mergeCell ref="B21:B22"/>
    <mergeCell ref="B23:C23"/>
    <mergeCell ref="B24:C24"/>
    <mergeCell ref="B25:C25"/>
    <mergeCell ref="B26:C26"/>
    <mergeCell ref="B27:C27"/>
    <mergeCell ref="B29:C29"/>
    <mergeCell ref="B32:C32"/>
    <mergeCell ref="B33:C33"/>
    <mergeCell ref="B34:C34"/>
    <mergeCell ref="B35:C35"/>
    <mergeCell ref="B36:C36"/>
  </mergeCells>
  <dataValidations count="7">
    <dataValidation type="list" allowBlank="1" showInputMessage="1" showErrorMessage="1" sqref="D25" xr:uid="{00000000-0002-0000-5601-000000000000}">
      <formula1>Tipo_operación</formula1>
    </dataValidation>
    <dataValidation type="list" allowBlank="1" showInputMessage="1" showErrorMessage="1" sqref="D14" xr:uid="{00000000-0002-0000-5601-000001000000}">
      <formula1>Tipo_indicador</formula1>
    </dataValidation>
    <dataValidation type="list" allowBlank="1" showInputMessage="1" showErrorMessage="1" sqref="D7" xr:uid="{00000000-0002-0000-5601-000002000000}">
      <formula1>Nombre_indicador_ODS</formula1>
    </dataValidation>
    <dataValidation type="list" allowBlank="1" showInputMessage="1" showErrorMessage="1" sqref="D6" xr:uid="{00000000-0002-0000-5601-000003000000}">
      <formula1>Numero_indicador</formula1>
    </dataValidation>
    <dataValidation type="list" allowBlank="1" showInputMessage="1" showErrorMessage="1" sqref="D5" xr:uid="{00000000-0002-0000-5601-000004000000}">
      <formula1>Metas_ODS</formula1>
    </dataValidation>
    <dataValidation type="list" allowBlank="1" showInputMessage="1" showErrorMessage="1" sqref="D4" xr:uid="{00000000-0002-0000-5601-000005000000}">
      <formula1>ODS</formula1>
    </dataValidation>
    <dataValidation allowBlank="1" showDropDown="1" showInputMessage="1" showErrorMessage="1" sqref="D13" xr:uid="{00000000-0002-0000-5601-000006000000}"/>
  </dataValidations>
  <hyperlinks>
    <hyperlink ref="B1" location="'11.7.1'!A1" display="REGRESAR" xr:uid="{00000000-0004-0000-5601-000000000000}"/>
    <hyperlink ref="D36" r:id="rId1" xr:uid="{00000000-0004-0000-5601-000001000000}"/>
    <hyperlink ref="D8" r:id="rId2" xr:uid="{00000000-0004-0000-5601-000002000000}"/>
  </hyperlinks>
  <pageMargins left="0.7" right="0.7" top="0.75" bottom="0.75" header="0.3" footer="0.3"/>
</worksheet>
</file>

<file path=xl/worksheets/sheet3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1-000000000000}">
  <sheetPr codeName="Hoja332"/>
  <dimension ref="A1:BW49"/>
  <sheetViews>
    <sheetView showGridLines="0" zoomScaleNormal="100" workbookViewId="0">
      <pane ySplit="1" topLeftCell="A2" activePane="bottomLeft" state="frozen"/>
      <selection activeCell="B1" sqref="B1"/>
      <selection pane="bottomLeft" activeCell="B14" sqref="B14"/>
    </sheetView>
  </sheetViews>
  <sheetFormatPr baseColWidth="10" defaultColWidth="11.44140625" defaultRowHeight="17.399999999999999" x14ac:dyDescent="0.45"/>
  <cols>
    <col min="1" max="2" width="16" style="178" customWidth="1"/>
    <col min="3" max="3" width="6.5546875" style="178" customWidth="1"/>
    <col min="4" max="5" width="11.44140625" style="178"/>
    <col min="6" max="6" width="2.5546875" style="178" customWidth="1"/>
    <col min="7" max="8" width="11.44140625" style="178"/>
    <col min="9" max="9" width="2.77734375" style="178" customWidth="1"/>
    <col min="10" max="10" width="11.44140625" style="178"/>
    <col min="11" max="11" width="9.77734375" style="178" customWidth="1"/>
    <col min="12" max="25" width="11.44140625" style="178"/>
    <col min="26" max="26" width="2" style="178" customWidth="1"/>
    <col min="27" max="27" width="11.44140625" style="178"/>
    <col min="28" max="28" width="2.77734375" style="178" customWidth="1"/>
    <col min="29" max="44" width="11.44140625" style="178"/>
    <col min="45" max="45" width="1.21875" style="178" customWidth="1"/>
    <col min="46" max="46" width="11.44140625" style="178"/>
    <col min="47" max="47" width="1.77734375" style="178" customWidth="1"/>
    <col min="48" max="49" width="11.44140625" style="178"/>
    <col min="50" max="50" width="1.44140625" style="178" customWidth="1"/>
    <col min="51" max="51" width="11.44140625" style="178" customWidth="1"/>
    <col min="52" max="52" width="1.21875" style="178" customWidth="1"/>
    <col min="53" max="55" width="11.44140625" style="178"/>
    <col min="56" max="56" width="2" style="178" customWidth="1"/>
    <col min="57" max="58" width="11.44140625" style="178"/>
    <col min="59" max="59" width="1" style="178" customWidth="1"/>
    <col min="60" max="63" width="11.44140625" style="178"/>
    <col min="64" max="64" width="2.21875" style="178" customWidth="1"/>
    <col min="65" max="67" width="11.44140625" style="178"/>
    <col min="68" max="68" width="1.5546875" style="178" customWidth="1"/>
    <col min="69" max="70" width="11.44140625" style="178"/>
    <col min="71" max="71" width="1.44140625" style="178" customWidth="1"/>
    <col min="72" max="16384" width="11.44140625" style="178"/>
  </cols>
  <sheetData>
    <row r="1" spans="1:75" s="1260" customFormat="1" ht="18.600000000000001" x14ac:dyDescent="0.45">
      <c r="A1" s="808" t="s">
        <v>337</v>
      </c>
      <c r="C1" s="3119" t="s">
        <v>430</v>
      </c>
      <c r="D1" s="3119"/>
    </row>
    <row r="2" spans="1:75" s="1260" customFormat="1" ht="18.600000000000001" x14ac:dyDescent="0.45"/>
    <row r="3" spans="1:75" s="1260" customFormat="1" ht="18.600000000000001" x14ac:dyDescent="0.45">
      <c r="A3" s="3981" t="s">
        <v>339</v>
      </c>
      <c r="B3" s="3984"/>
      <c r="C3" s="3981" t="s">
        <v>1791</v>
      </c>
      <c r="D3" s="4006"/>
      <c r="E3" s="4006"/>
      <c r="F3" s="4006"/>
      <c r="G3" s="4006"/>
      <c r="H3" s="4006"/>
      <c r="I3" s="4006"/>
      <c r="J3" s="4006"/>
      <c r="K3" s="4006"/>
      <c r="L3" s="4006"/>
      <c r="M3" s="4006"/>
      <c r="N3" s="4006"/>
      <c r="O3" s="4006"/>
      <c r="P3" s="4006"/>
      <c r="Q3" s="4006"/>
      <c r="R3" s="4006"/>
      <c r="S3" s="4006"/>
      <c r="T3" s="4006"/>
    </row>
    <row r="4" spans="1:75" s="1260" customFormat="1" ht="18.600000000000001" x14ac:dyDescent="0.45">
      <c r="A4" s="3981" t="s">
        <v>340</v>
      </c>
      <c r="B4" s="3982"/>
      <c r="C4" s="3981" t="s">
        <v>4095</v>
      </c>
      <c r="D4" s="3983"/>
      <c r="E4" s="3983"/>
      <c r="F4" s="3983"/>
      <c r="G4" s="3983"/>
      <c r="H4" s="3983"/>
      <c r="I4" s="3983"/>
      <c r="J4" s="3983"/>
      <c r="K4" s="3983"/>
      <c r="L4" s="3983"/>
      <c r="M4" s="3983"/>
      <c r="N4" s="3983"/>
      <c r="O4" s="3983"/>
      <c r="P4" s="3983"/>
      <c r="Q4" s="3983"/>
      <c r="R4" s="3983"/>
      <c r="S4" s="3983"/>
      <c r="T4" s="3983"/>
    </row>
    <row r="5" spans="1:75" s="1260" customFormat="1" ht="18.600000000000001" x14ac:dyDescent="0.45">
      <c r="A5" s="3981" t="s">
        <v>341</v>
      </c>
      <c r="B5" s="3982"/>
      <c r="C5" s="3981" t="s">
        <v>4097</v>
      </c>
      <c r="D5" s="3983"/>
      <c r="E5" s="3983"/>
      <c r="F5" s="3983"/>
      <c r="G5" s="3983"/>
      <c r="H5" s="3983"/>
      <c r="I5" s="3983"/>
      <c r="J5" s="3983"/>
      <c r="K5" s="3983"/>
      <c r="L5" s="3983"/>
      <c r="M5" s="3983"/>
      <c r="N5" s="3983"/>
      <c r="O5" s="3983"/>
      <c r="P5" s="3983"/>
      <c r="Q5" s="3983"/>
      <c r="R5" s="3983"/>
      <c r="S5" s="3983"/>
      <c r="T5" s="3983"/>
    </row>
    <row r="6" spans="1:75" s="1260" customFormat="1" ht="18.600000000000001" x14ac:dyDescent="0.45">
      <c r="A6" s="3981" t="s">
        <v>417</v>
      </c>
      <c r="B6" s="3982"/>
      <c r="C6" s="3981" t="s">
        <v>5197</v>
      </c>
      <c r="D6" s="3983"/>
      <c r="E6" s="3983"/>
      <c r="F6" s="3983"/>
      <c r="G6" s="3983"/>
      <c r="H6" s="3983"/>
      <c r="I6" s="3983"/>
      <c r="J6" s="3983"/>
      <c r="K6" s="3983"/>
      <c r="L6" s="3983"/>
      <c r="M6" s="3983"/>
      <c r="N6" s="3983"/>
      <c r="O6" s="3983"/>
      <c r="P6" s="3983"/>
      <c r="Q6" s="3983"/>
      <c r="R6" s="3983"/>
      <c r="S6" s="3983"/>
      <c r="T6" s="3983"/>
    </row>
    <row r="7" spans="1:75" s="1260" customFormat="1" ht="18.600000000000001" x14ac:dyDescent="0.45"/>
    <row r="8" spans="1:75" s="1260" customFormat="1" ht="18.600000000000001" x14ac:dyDescent="0.45"/>
    <row r="9" spans="1:75" s="1260" customFormat="1" ht="18.600000000000001" x14ac:dyDescent="0.45">
      <c r="A9" s="1325"/>
      <c r="C9" s="3831" t="s">
        <v>5197</v>
      </c>
      <c r="D9" s="3831"/>
      <c r="E9" s="3831"/>
      <c r="F9" s="3831"/>
      <c r="G9" s="3831"/>
      <c r="H9" s="3831"/>
      <c r="I9" s="3831"/>
      <c r="J9" s="3831"/>
      <c r="K9" s="3831"/>
      <c r="L9" s="3831"/>
      <c r="M9" s="3831"/>
      <c r="N9" s="3831"/>
      <c r="O9" s="3831"/>
      <c r="P9" s="3831"/>
      <c r="Q9" s="3831"/>
      <c r="R9" s="3831"/>
      <c r="S9" s="3831"/>
      <c r="T9" s="3831"/>
      <c r="U9" s="3831"/>
      <c r="V9" s="3831"/>
      <c r="W9" s="3831"/>
      <c r="X9" s="3831"/>
      <c r="Y9" s="3831"/>
      <c r="Z9" s="3831"/>
      <c r="AA9" s="3831"/>
      <c r="AB9" s="3831"/>
      <c r="AC9" s="3831"/>
      <c r="AD9" s="3831"/>
      <c r="AE9" s="3831"/>
      <c r="AF9" s="3831"/>
      <c r="AG9" s="3831"/>
      <c r="AH9" s="3831"/>
      <c r="AI9" s="3831"/>
      <c r="AJ9" s="3831"/>
      <c r="AK9" s="3831"/>
      <c r="AL9" s="3831"/>
      <c r="AM9" s="3831"/>
      <c r="AN9" s="3831"/>
      <c r="AO9" s="3831"/>
      <c r="AP9" s="3831"/>
      <c r="AQ9" s="3831"/>
      <c r="AR9" s="3831"/>
      <c r="AS9" s="3831"/>
      <c r="AT9" s="3831"/>
      <c r="AU9" s="3831"/>
      <c r="AV9" s="3831"/>
      <c r="AW9" s="3831"/>
      <c r="AX9" s="3831"/>
      <c r="AY9" s="3831"/>
      <c r="AZ9" s="3831"/>
      <c r="BA9" s="3831"/>
      <c r="BB9" s="3831"/>
      <c r="BC9" s="3831"/>
      <c r="BD9" s="3831"/>
      <c r="BE9" s="3831"/>
      <c r="BF9" s="3831"/>
      <c r="BG9" s="3831"/>
      <c r="BH9" s="3831"/>
      <c r="BI9" s="3831"/>
      <c r="BJ9" s="3831"/>
      <c r="BK9" s="3831"/>
      <c r="BL9" s="3831"/>
      <c r="BM9" s="3831"/>
      <c r="BN9" s="3831"/>
      <c r="BO9" s="3831"/>
      <c r="BP9" s="3831"/>
      <c r="BQ9" s="3831"/>
      <c r="BR9" s="3831"/>
      <c r="BS9" s="3831"/>
      <c r="BT9" s="3831"/>
      <c r="BU9" s="3831"/>
      <c r="BV9" s="3831"/>
      <c r="BW9" s="3831"/>
    </row>
    <row r="10" spans="1:75" s="1260" customFormat="1" ht="11.4" customHeight="1" x14ac:dyDescent="0.45">
      <c r="A10" s="1325"/>
      <c r="C10" s="1507"/>
      <c r="D10" s="1507"/>
      <c r="E10" s="1507"/>
      <c r="F10" s="1507"/>
      <c r="G10" s="1507"/>
      <c r="H10" s="1507"/>
      <c r="I10" s="1507"/>
      <c r="J10" s="1507"/>
      <c r="K10" s="1507"/>
      <c r="L10" s="1507"/>
      <c r="M10" s="1507"/>
      <c r="N10" s="1507"/>
      <c r="O10" s="1507"/>
      <c r="P10" s="1507"/>
      <c r="Q10" s="1507"/>
      <c r="R10" s="1507"/>
      <c r="S10" s="1507"/>
      <c r="T10" s="1507"/>
      <c r="U10" s="1507"/>
      <c r="V10" s="1507"/>
      <c r="W10" s="1507"/>
      <c r="X10" s="1507"/>
      <c r="Y10" s="1507"/>
      <c r="Z10" s="1507"/>
      <c r="AA10" s="1507"/>
      <c r="AB10" s="1507"/>
      <c r="AC10" s="1507"/>
      <c r="AD10" s="1507"/>
      <c r="AE10" s="1507"/>
      <c r="AF10" s="1507"/>
      <c r="AG10" s="1507"/>
      <c r="AH10" s="1507"/>
      <c r="AI10" s="1507"/>
      <c r="AJ10" s="1507"/>
      <c r="AK10" s="1507"/>
      <c r="AL10" s="1507"/>
      <c r="AM10" s="1507"/>
      <c r="AN10" s="1507"/>
      <c r="AO10" s="1507"/>
      <c r="AP10" s="1507"/>
      <c r="AQ10" s="1507"/>
      <c r="AR10" s="1507"/>
      <c r="AS10" s="1507"/>
      <c r="AT10" s="1507"/>
      <c r="AU10" s="1507"/>
      <c r="AV10" s="1507"/>
      <c r="AW10" s="1507"/>
      <c r="AX10" s="1507"/>
      <c r="AY10" s="1507"/>
      <c r="AZ10" s="1507"/>
      <c r="BA10" s="1507"/>
      <c r="BB10" s="1507"/>
      <c r="BC10" s="1507"/>
      <c r="BD10" s="1507"/>
      <c r="BE10" s="1507"/>
      <c r="BF10" s="1507"/>
      <c r="BG10" s="1507"/>
      <c r="BH10" s="1507"/>
      <c r="BI10" s="1507"/>
      <c r="BJ10" s="1507"/>
      <c r="BK10" s="1507"/>
      <c r="BL10" s="1507"/>
      <c r="BM10" s="1507"/>
      <c r="BN10" s="1507"/>
      <c r="BO10" s="1507"/>
      <c r="BP10" s="1507"/>
      <c r="BQ10" s="1507"/>
      <c r="BR10" s="1507"/>
      <c r="BS10" s="1507"/>
      <c r="BT10" s="1507"/>
      <c r="BU10" s="1507"/>
      <c r="BV10" s="1507"/>
      <c r="BW10" s="1507"/>
    </row>
    <row r="11" spans="1:75" ht="13.05" customHeight="1" x14ac:dyDescent="0.45">
      <c r="A11" s="853"/>
      <c r="C11" s="3994" t="s">
        <v>343</v>
      </c>
      <c r="D11" s="3994" t="s">
        <v>345</v>
      </c>
      <c r="E11" s="3994"/>
      <c r="F11" s="3994"/>
      <c r="G11" s="3994"/>
      <c r="H11" s="3994"/>
      <c r="I11" s="1848"/>
      <c r="J11" s="3977" t="s">
        <v>1832</v>
      </c>
      <c r="K11" s="3977"/>
      <c r="L11" s="3977"/>
      <c r="M11" s="3977"/>
      <c r="N11" s="3977"/>
      <c r="O11" s="3977"/>
      <c r="P11" s="3977"/>
      <c r="Q11" s="3977"/>
      <c r="R11" s="3977"/>
      <c r="S11" s="3977"/>
      <c r="T11" s="3977"/>
      <c r="U11" s="3977"/>
      <c r="V11" s="3977"/>
      <c r="W11" s="3977"/>
      <c r="X11" s="3977"/>
      <c r="Y11" s="3977"/>
      <c r="Z11" s="3977"/>
      <c r="AA11" s="3977"/>
      <c r="AB11" s="1746"/>
      <c r="AC11" s="3994" t="s">
        <v>505</v>
      </c>
      <c r="AD11" s="3994"/>
      <c r="AE11" s="3994"/>
      <c r="AF11" s="3994"/>
      <c r="AG11" s="3994"/>
      <c r="AH11" s="3994"/>
      <c r="AI11" s="3994"/>
      <c r="AJ11" s="3994"/>
      <c r="AK11" s="3994"/>
      <c r="AL11" s="3994"/>
      <c r="AM11" s="3994"/>
      <c r="AN11" s="3994"/>
      <c r="AO11" s="3994"/>
      <c r="AP11" s="3994"/>
      <c r="AQ11" s="3994"/>
      <c r="AR11" s="3994"/>
      <c r="AS11" s="1848"/>
      <c r="AT11" s="3979" t="s">
        <v>1833</v>
      </c>
      <c r="AU11" s="3979"/>
      <c r="AV11" s="3979"/>
      <c r="AW11" s="3979"/>
      <c r="AX11" s="3979"/>
      <c r="AY11" s="3979"/>
      <c r="AZ11" s="3979"/>
      <c r="BA11" s="3979"/>
      <c r="BB11" s="3979"/>
      <c r="BC11" s="3979"/>
      <c r="BD11" s="3979"/>
      <c r="BE11" s="3979"/>
      <c r="BF11" s="3979"/>
      <c r="BG11" s="3979"/>
      <c r="BH11" s="3979"/>
      <c r="BI11" s="3979"/>
      <c r="BJ11" s="3979"/>
      <c r="BK11" s="3979"/>
      <c r="BL11" s="3979"/>
      <c r="BM11" s="3979"/>
      <c r="BN11" s="3979"/>
      <c r="BO11" s="3979"/>
      <c r="BP11" s="3979"/>
      <c r="BQ11" s="3979"/>
      <c r="BR11" s="3979"/>
      <c r="BS11" s="3979"/>
      <c r="BT11" s="3979"/>
      <c r="BU11" s="3979"/>
      <c r="BV11" s="3979"/>
      <c r="BW11" s="3979"/>
    </row>
    <row r="12" spans="1:75" ht="13.05" customHeight="1" x14ac:dyDescent="0.45">
      <c r="A12" s="853"/>
      <c r="C12" s="4010"/>
      <c r="D12" s="3985"/>
      <c r="E12" s="3985"/>
      <c r="F12" s="3985"/>
      <c r="G12" s="3985"/>
      <c r="H12" s="3985"/>
      <c r="I12" s="1805"/>
      <c r="J12" s="3978"/>
      <c r="K12" s="3978"/>
      <c r="L12" s="3978"/>
      <c r="M12" s="3978"/>
      <c r="N12" s="3978"/>
      <c r="O12" s="3978"/>
      <c r="P12" s="3978"/>
      <c r="Q12" s="3978"/>
      <c r="R12" s="3978"/>
      <c r="S12" s="3978"/>
      <c r="T12" s="3978"/>
      <c r="U12" s="3978"/>
      <c r="V12" s="3978"/>
      <c r="W12" s="3978"/>
      <c r="X12" s="3978"/>
      <c r="Y12" s="3978"/>
      <c r="Z12" s="3978"/>
      <c r="AA12" s="3978"/>
      <c r="AB12" s="1767"/>
      <c r="AC12" s="4010"/>
      <c r="AD12" s="4010"/>
      <c r="AE12" s="4010"/>
      <c r="AF12" s="4010"/>
      <c r="AG12" s="4010"/>
      <c r="AH12" s="4010"/>
      <c r="AI12" s="4010"/>
      <c r="AJ12" s="4010"/>
      <c r="AK12" s="4010"/>
      <c r="AL12" s="4010"/>
      <c r="AM12" s="4010"/>
      <c r="AN12" s="4010"/>
      <c r="AO12" s="4010"/>
      <c r="AP12" s="4010"/>
      <c r="AQ12" s="4010"/>
      <c r="AR12" s="4010"/>
      <c r="AS12" s="1805"/>
      <c r="AT12" s="4008" t="s">
        <v>433</v>
      </c>
      <c r="AU12" s="1767"/>
      <c r="AV12" s="3979" t="s">
        <v>1834</v>
      </c>
      <c r="AW12" s="3979"/>
      <c r="AX12" s="3979"/>
      <c r="AY12" s="3979"/>
      <c r="AZ12" s="1767"/>
      <c r="BA12" s="3979" t="s">
        <v>1835</v>
      </c>
      <c r="BB12" s="3979"/>
      <c r="BC12" s="3979"/>
      <c r="BD12" s="1767"/>
      <c r="BE12" s="3979" t="s">
        <v>1836</v>
      </c>
      <c r="BF12" s="3979"/>
      <c r="BG12" s="1767"/>
      <c r="BH12" s="1767"/>
      <c r="BI12" s="3979" t="s">
        <v>1837</v>
      </c>
      <c r="BJ12" s="3979"/>
      <c r="BK12" s="3979"/>
      <c r="BL12" s="1767"/>
      <c r="BM12" s="3979" t="s">
        <v>1838</v>
      </c>
      <c r="BN12" s="3979"/>
      <c r="BO12" s="3979"/>
      <c r="BP12" s="1767"/>
      <c r="BQ12" s="3979" t="s">
        <v>1839</v>
      </c>
      <c r="BR12" s="3979"/>
      <c r="BS12" s="1767"/>
      <c r="BT12" s="1767"/>
      <c r="BU12" s="3979" t="s">
        <v>1840</v>
      </c>
      <c r="BV12" s="3979"/>
      <c r="BW12" s="3979"/>
    </row>
    <row r="13" spans="1:75" ht="15" customHeight="1" x14ac:dyDescent="0.45">
      <c r="A13" s="853"/>
      <c r="C13" s="4010"/>
      <c r="D13" s="4004" t="s">
        <v>558</v>
      </c>
      <c r="E13" s="4004"/>
      <c r="F13" s="1805"/>
      <c r="G13" s="4004" t="s">
        <v>557</v>
      </c>
      <c r="H13" s="4004"/>
      <c r="I13" s="1805"/>
      <c r="J13" s="4004" t="s">
        <v>1841</v>
      </c>
      <c r="K13" s="4004"/>
      <c r="L13" s="4004" t="s">
        <v>1842</v>
      </c>
      <c r="M13" s="4004"/>
      <c r="N13" s="4004" t="s">
        <v>1843</v>
      </c>
      <c r="O13" s="4004"/>
      <c r="P13" s="4004" t="s">
        <v>1844</v>
      </c>
      <c r="Q13" s="4004"/>
      <c r="R13" s="4004" t="s">
        <v>1845</v>
      </c>
      <c r="S13" s="4004"/>
      <c r="T13" s="4004" t="s">
        <v>1846</v>
      </c>
      <c r="U13" s="4004"/>
      <c r="V13" s="4004" t="s">
        <v>1847</v>
      </c>
      <c r="W13" s="4004"/>
      <c r="X13" s="4004" t="s">
        <v>369</v>
      </c>
      <c r="Y13" s="4004"/>
      <c r="Z13" s="1805"/>
      <c r="AA13" s="4012" t="s">
        <v>1848</v>
      </c>
      <c r="AB13" s="1805"/>
      <c r="AC13" s="4011" t="s">
        <v>1849</v>
      </c>
      <c r="AD13" s="4011"/>
      <c r="AE13" s="4011" t="s">
        <v>506</v>
      </c>
      <c r="AF13" s="4011"/>
      <c r="AG13" s="4011" t="s">
        <v>507</v>
      </c>
      <c r="AH13" s="4011"/>
      <c r="AI13" s="4011" t="s">
        <v>508</v>
      </c>
      <c r="AJ13" s="4011"/>
      <c r="AK13" s="4011" t="s">
        <v>509</v>
      </c>
      <c r="AL13" s="4011"/>
      <c r="AM13" s="4011" t="s">
        <v>510</v>
      </c>
      <c r="AN13" s="4011"/>
      <c r="AO13" s="4011" t="s">
        <v>1010</v>
      </c>
      <c r="AP13" s="4011"/>
      <c r="AQ13" s="4011" t="s">
        <v>512</v>
      </c>
      <c r="AR13" s="4011"/>
      <c r="AS13" s="1845"/>
      <c r="AT13" s="4008"/>
      <c r="AU13" s="1767"/>
      <c r="AV13" s="3979" t="s">
        <v>345</v>
      </c>
      <c r="AW13" s="3979"/>
      <c r="AX13" s="1767"/>
      <c r="AY13" s="4008" t="s">
        <v>344</v>
      </c>
      <c r="AZ13" s="1767"/>
      <c r="BA13" s="3979" t="s">
        <v>345</v>
      </c>
      <c r="BB13" s="3979"/>
      <c r="BC13" s="4008" t="s">
        <v>344</v>
      </c>
      <c r="BD13" s="1767"/>
      <c r="BE13" s="3979" t="s">
        <v>345</v>
      </c>
      <c r="BF13" s="3979"/>
      <c r="BG13" s="1767"/>
      <c r="BH13" s="1768"/>
      <c r="BI13" s="3979" t="s">
        <v>345</v>
      </c>
      <c r="BJ13" s="3979"/>
      <c r="BK13" s="3977" t="s">
        <v>344</v>
      </c>
      <c r="BL13" s="1767"/>
      <c r="BM13" s="3979" t="s">
        <v>345</v>
      </c>
      <c r="BN13" s="3979"/>
      <c r="BO13" s="4008" t="s">
        <v>344</v>
      </c>
      <c r="BP13" s="1767"/>
      <c r="BQ13" s="3979" t="s">
        <v>345</v>
      </c>
      <c r="BR13" s="3979"/>
      <c r="BS13" s="1767"/>
      <c r="BT13" s="4008" t="s">
        <v>344</v>
      </c>
      <c r="BU13" s="3979" t="s">
        <v>345</v>
      </c>
      <c r="BV13" s="3979"/>
      <c r="BW13" s="4008" t="s">
        <v>344</v>
      </c>
    </row>
    <row r="14" spans="1:75" x14ac:dyDescent="0.45">
      <c r="A14" s="853"/>
      <c r="C14" s="3985"/>
      <c r="D14" s="1806" t="s">
        <v>470</v>
      </c>
      <c r="E14" s="1806" t="s">
        <v>469</v>
      </c>
      <c r="F14" s="1806"/>
      <c r="G14" s="1806" t="s">
        <v>470</v>
      </c>
      <c r="H14" s="1806" t="s">
        <v>469</v>
      </c>
      <c r="I14" s="1806"/>
      <c r="J14" s="1806" t="s">
        <v>470</v>
      </c>
      <c r="K14" s="1806" t="s">
        <v>469</v>
      </c>
      <c r="L14" s="1806" t="s">
        <v>470</v>
      </c>
      <c r="M14" s="1806" t="s">
        <v>469</v>
      </c>
      <c r="N14" s="1806" t="s">
        <v>470</v>
      </c>
      <c r="O14" s="1806" t="s">
        <v>469</v>
      </c>
      <c r="P14" s="1806" t="s">
        <v>470</v>
      </c>
      <c r="Q14" s="1806" t="s">
        <v>469</v>
      </c>
      <c r="R14" s="1806" t="s">
        <v>470</v>
      </c>
      <c r="S14" s="1806" t="s">
        <v>469</v>
      </c>
      <c r="T14" s="1806" t="s">
        <v>470</v>
      </c>
      <c r="U14" s="1806" t="s">
        <v>469</v>
      </c>
      <c r="V14" s="1806" t="s">
        <v>470</v>
      </c>
      <c r="W14" s="1806" t="s">
        <v>469</v>
      </c>
      <c r="X14" s="1806" t="s">
        <v>470</v>
      </c>
      <c r="Y14" s="1806" t="s">
        <v>469</v>
      </c>
      <c r="Z14" s="1806"/>
      <c r="AA14" s="4013"/>
      <c r="AB14" s="1806"/>
      <c r="AC14" s="1846" t="s">
        <v>468</v>
      </c>
      <c r="AD14" s="1846" t="s">
        <v>469</v>
      </c>
      <c r="AE14" s="1846" t="s">
        <v>468</v>
      </c>
      <c r="AF14" s="1846" t="s">
        <v>469</v>
      </c>
      <c r="AG14" s="1846" t="s">
        <v>468</v>
      </c>
      <c r="AH14" s="1846" t="s">
        <v>469</v>
      </c>
      <c r="AI14" s="1846" t="s">
        <v>468</v>
      </c>
      <c r="AJ14" s="1846" t="s">
        <v>469</v>
      </c>
      <c r="AK14" s="1846" t="s">
        <v>468</v>
      </c>
      <c r="AL14" s="1846" t="s">
        <v>469</v>
      </c>
      <c r="AM14" s="1846" t="s">
        <v>468</v>
      </c>
      <c r="AN14" s="1846" t="s">
        <v>469</v>
      </c>
      <c r="AO14" s="1846" t="s">
        <v>468</v>
      </c>
      <c r="AP14" s="1846" t="s">
        <v>469</v>
      </c>
      <c r="AQ14" s="1846" t="s">
        <v>468</v>
      </c>
      <c r="AR14" s="1846" t="s">
        <v>469</v>
      </c>
      <c r="AS14" s="1846"/>
      <c r="AT14" s="3978"/>
      <c r="AU14" s="1743"/>
      <c r="AV14" s="1761" t="s">
        <v>558</v>
      </c>
      <c r="AW14" s="1761" t="s">
        <v>557</v>
      </c>
      <c r="AX14" s="1847"/>
      <c r="AY14" s="3978"/>
      <c r="AZ14" s="1743"/>
      <c r="BA14" s="1761" t="s">
        <v>558</v>
      </c>
      <c r="BB14" s="1761" t="s">
        <v>557</v>
      </c>
      <c r="BC14" s="3978"/>
      <c r="BD14" s="1743"/>
      <c r="BE14" s="1761" t="s">
        <v>558</v>
      </c>
      <c r="BF14" s="1761" t="s">
        <v>557</v>
      </c>
      <c r="BG14" s="1847"/>
      <c r="BH14" s="1761" t="s">
        <v>344</v>
      </c>
      <c r="BI14" s="1761" t="s">
        <v>558</v>
      </c>
      <c r="BJ14" s="1761" t="s">
        <v>557</v>
      </c>
      <c r="BK14" s="3978"/>
      <c r="BL14" s="1743"/>
      <c r="BM14" s="1761" t="s">
        <v>558</v>
      </c>
      <c r="BN14" s="1761" t="s">
        <v>557</v>
      </c>
      <c r="BO14" s="3978"/>
      <c r="BP14" s="1743"/>
      <c r="BQ14" s="1761" t="s">
        <v>558</v>
      </c>
      <c r="BR14" s="1761" t="s">
        <v>557</v>
      </c>
      <c r="BS14" s="1847"/>
      <c r="BT14" s="3978"/>
      <c r="BU14" s="1761" t="s">
        <v>558</v>
      </c>
      <c r="BV14" s="1761" t="s">
        <v>557</v>
      </c>
      <c r="BW14" s="3978"/>
    </row>
    <row r="15" spans="1:75" x14ac:dyDescent="0.45">
      <c r="A15" s="853"/>
      <c r="C15" s="856">
        <v>2012</v>
      </c>
      <c r="D15" s="1814">
        <v>1997</v>
      </c>
      <c r="E15" s="1815">
        <v>84.424574864981992</v>
      </c>
      <c r="F15" s="855"/>
      <c r="G15" s="1814">
        <v>7894</v>
      </c>
      <c r="H15" s="1815">
        <v>342.96821743854792</v>
      </c>
      <c r="I15" s="1816"/>
      <c r="J15" s="1814">
        <v>675</v>
      </c>
      <c r="K15" s="1815">
        <v>198.00528014080376</v>
      </c>
      <c r="L15" s="1814">
        <v>665</v>
      </c>
      <c r="M15" s="1815">
        <v>183.76866702775598</v>
      </c>
      <c r="N15" s="1814">
        <v>1063</v>
      </c>
      <c r="O15" s="1815">
        <v>270.119864101502</v>
      </c>
      <c r="P15" s="1814">
        <v>1098</v>
      </c>
      <c r="Q15" s="1815">
        <v>261.60484326343703</v>
      </c>
      <c r="R15" s="1814">
        <v>888</v>
      </c>
      <c r="S15" s="1817">
        <v>202.77761902040351</v>
      </c>
      <c r="T15" s="1307">
        <v>1933</v>
      </c>
      <c r="U15" s="1307">
        <v>239.26939282761217</v>
      </c>
      <c r="V15" s="1319">
        <v>2717</v>
      </c>
      <c r="W15" s="1307">
        <v>171.96899114900856</v>
      </c>
      <c r="X15" s="1319">
        <v>696</v>
      </c>
      <c r="Y15" s="1307">
        <v>213.59849007963911</v>
      </c>
      <c r="Z15" s="1816"/>
      <c r="AA15" s="1319">
        <v>157</v>
      </c>
      <c r="AB15" s="1816"/>
      <c r="AC15" s="1814">
        <v>9891</v>
      </c>
      <c r="AD15" s="1307">
        <v>211.92568909595084</v>
      </c>
      <c r="AE15" s="1814">
        <v>3846</v>
      </c>
      <c r="AF15" s="1307">
        <v>228.49198852193132</v>
      </c>
      <c r="AG15" s="1818">
        <v>2033</v>
      </c>
      <c r="AH15" s="1307">
        <v>227.23030512346779</v>
      </c>
      <c r="AI15" s="1818">
        <v>682</v>
      </c>
      <c r="AJ15" s="1307">
        <v>131.17150385628835</v>
      </c>
      <c r="AK15" s="1819">
        <v>581</v>
      </c>
      <c r="AL15" s="1307">
        <v>125.42771715078312</v>
      </c>
      <c r="AM15" s="856">
        <v>970</v>
      </c>
      <c r="AN15" s="1307">
        <v>346.5238654915816</v>
      </c>
      <c r="AO15" s="1814">
        <v>1067</v>
      </c>
      <c r="AP15" s="1307">
        <v>289.87239637808926</v>
      </c>
      <c r="AQ15" s="856">
        <v>712</v>
      </c>
      <c r="AR15" s="1307">
        <v>155.40965286023609</v>
      </c>
      <c r="AS15" s="1820"/>
      <c r="AT15" s="1320">
        <v>9891</v>
      </c>
      <c r="AU15" s="1821"/>
      <c r="AV15" s="1822">
        <v>699</v>
      </c>
      <c r="AW15" s="1823">
        <v>1813</v>
      </c>
      <c r="AX15" s="1822"/>
      <c r="AY15" s="1823">
        <v>2512</v>
      </c>
      <c r="AZ15" s="1821"/>
      <c r="BA15" s="853">
        <v>317</v>
      </c>
      <c r="BB15" s="1818">
        <v>1707</v>
      </c>
      <c r="BC15" s="1818">
        <v>2024</v>
      </c>
      <c r="BD15" s="1821"/>
      <c r="BE15" s="1818">
        <v>160</v>
      </c>
      <c r="BF15" s="1818">
        <v>1155</v>
      </c>
      <c r="BG15" s="1824"/>
      <c r="BH15" s="1825">
        <f>BE15+BF15</f>
        <v>1315</v>
      </c>
      <c r="BI15" s="853">
        <v>254</v>
      </c>
      <c r="BJ15" s="853">
        <v>262</v>
      </c>
      <c r="BK15" s="1818">
        <v>516</v>
      </c>
      <c r="BL15" s="1821"/>
      <c r="BM15" s="1818">
        <v>112</v>
      </c>
      <c r="BN15" s="1818">
        <v>859</v>
      </c>
      <c r="BO15" s="1818">
        <v>971</v>
      </c>
      <c r="BP15" s="1821"/>
      <c r="BQ15" s="1818">
        <v>444</v>
      </c>
      <c r="BR15" s="1818">
        <v>2010</v>
      </c>
      <c r="BS15" s="1818"/>
      <c r="BT15" s="1818">
        <f>BQ15+BR15</f>
        <v>2454</v>
      </c>
      <c r="BU15" s="1818">
        <v>11</v>
      </c>
      <c r="BV15" s="1818">
        <v>88</v>
      </c>
      <c r="BW15" s="1818">
        <v>99</v>
      </c>
    </row>
    <row r="16" spans="1:75" x14ac:dyDescent="0.45">
      <c r="A16" s="853"/>
      <c r="C16" s="856">
        <v>2013</v>
      </c>
      <c r="D16" s="1814">
        <v>2065</v>
      </c>
      <c r="E16" s="1815">
        <v>88.538521100644886</v>
      </c>
      <c r="F16" s="855"/>
      <c r="G16" s="1814">
        <v>7140</v>
      </c>
      <c r="H16" s="1815">
        <v>299.89289685037005</v>
      </c>
      <c r="I16" s="1816"/>
      <c r="J16" s="1814">
        <v>724</v>
      </c>
      <c r="K16" s="1815">
        <v>197.48252282437636</v>
      </c>
      <c r="L16" s="1814">
        <v>796</v>
      </c>
      <c r="M16" s="1815">
        <v>217.60617379244312</v>
      </c>
      <c r="N16" s="1814">
        <v>1131</v>
      </c>
      <c r="O16" s="1815">
        <v>291.27821838432379</v>
      </c>
      <c r="P16" s="1814">
        <v>1092</v>
      </c>
      <c r="Q16" s="1815">
        <v>261.2690896944269</v>
      </c>
      <c r="R16" s="1814">
        <v>795</v>
      </c>
      <c r="S16" s="1817">
        <v>180.3484200224118</v>
      </c>
      <c r="T16" s="1307">
        <v>1568</v>
      </c>
      <c r="U16" s="1307">
        <v>188.64504535830795</v>
      </c>
      <c r="V16" s="1319">
        <v>2374</v>
      </c>
      <c r="W16" s="1307">
        <v>150.77334600305053</v>
      </c>
      <c r="X16" s="1319">
        <v>669</v>
      </c>
      <c r="Y16" s="1307">
        <v>203.99226856022651</v>
      </c>
      <c r="Z16" s="1816"/>
      <c r="AA16" s="1319">
        <v>56</v>
      </c>
      <c r="AB16" s="1816"/>
      <c r="AC16" s="1814">
        <v>9205</v>
      </c>
      <c r="AD16" s="1307">
        <v>195.85060545602977</v>
      </c>
      <c r="AE16" s="1814">
        <v>3533</v>
      </c>
      <c r="AF16" s="1307">
        <v>230.88636051732135</v>
      </c>
      <c r="AG16" s="1818">
        <v>1702</v>
      </c>
      <c r="AH16" s="1307">
        <v>183.46329548369849</v>
      </c>
      <c r="AI16" s="1818">
        <v>668</v>
      </c>
      <c r="AJ16" s="1307">
        <v>124.91841966978899</v>
      </c>
      <c r="AK16" s="1819">
        <v>610</v>
      </c>
      <c r="AL16" s="1307">
        <v>129.10408117048723</v>
      </c>
      <c r="AM16" s="856">
        <v>617</v>
      </c>
      <c r="AN16" s="1307">
        <v>172.45282702450396</v>
      </c>
      <c r="AO16" s="1814">
        <v>1262</v>
      </c>
      <c r="AP16" s="1307">
        <v>280.13318534961155</v>
      </c>
      <c r="AQ16" s="856">
        <v>813</v>
      </c>
      <c r="AR16" s="1307">
        <v>190.57665260196907</v>
      </c>
      <c r="AS16" s="1820"/>
      <c r="AT16" s="1320">
        <v>9205</v>
      </c>
      <c r="AU16" s="1821"/>
      <c r="AV16" s="1822">
        <v>795</v>
      </c>
      <c r="AW16" s="1823">
        <v>1875</v>
      </c>
      <c r="AX16" s="1822"/>
      <c r="AY16" s="1823">
        <v>2670</v>
      </c>
      <c r="AZ16" s="1821"/>
      <c r="BA16" s="853">
        <v>380</v>
      </c>
      <c r="BB16" s="1818">
        <v>1971</v>
      </c>
      <c r="BC16" s="1818">
        <v>2351</v>
      </c>
      <c r="BD16" s="1821"/>
      <c r="BE16" s="1818">
        <v>218</v>
      </c>
      <c r="BF16" s="1818">
        <v>1267</v>
      </c>
      <c r="BG16" s="1824"/>
      <c r="BH16" s="1825">
        <f>BE16+BF16</f>
        <v>1485</v>
      </c>
      <c r="BI16" s="853">
        <v>302</v>
      </c>
      <c r="BJ16" s="853">
        <v>368</v>
      </c>
      <c r="BK16" s="1818">
        <v>670</v>
      </c>
      <c r="BL16" s="1821"/>
      <c r="BM16" s="1818">
        <v>134</v>
      </c>
      <c r="BN16" s="1818">
        <v>876</v>
      </c>
      <c r="BO16" s="1818">
        <v>1010</v>
      </c>
      <c r="BP16" s="1821"/>
      <c r="BQ16" s="1818">
        <v>203</v>
      </c>
      <c r="BR16" s="1818">
        <v>667</v>
      </c>
      <c r="BS16" s="1818"/>
      <c r="BT16" s="1818">
        <f>BQ16+BR16</f>
        <v>870</v>
      </c>
      <c r="BU16" s="1818">
        <v>33</v>
      </c>
      <c r="BV16" s="1818">
        <v>116</v>
      </c>
      <c r="BW16" s="1818">
        <v>149</v>
      </c>
    </row>
    <row r="17" spans="1:75" x14ac:dyDescent="0.45">
      <c r="A17" s="853"/>
      <c r="C17" s="856">
        <v>2014</v>
      </c>
      <c r="D17" s="1814">
        <v>2840</v>
      </c>
      <c r="E17" s="1815">
        <v>117.82692303703043</v>
      </c>
      <c r="F17" s="855"/>
      <c r="G17" s="1814">
        <v>8093</v>
      </c>
      <c r="H17" s="1815">
        <v>342.51677244494249</v>
      </c>
      <c r="I17" s="1816"/>
      <c r="J17" s="1814">
        <v>1177</v>
      </c>
      <c r="K17" s="1815">
        <v>321.62160685105937</v>
      </c>
      <c r="L17" s="1814">
        <v>1306</v>
      </c>
      <c r="M17" s="1815">
        <v>354.69853340575776</v>
      </c>
      <c r="N17" s="1814">
        <v>1176</v>
      </c>
      <c r="O17" s="1815">
        <v>306.45430286857908</v>
      </c>
      <c r="P17" s="1814">
        <v>865</v>
      </c>
      <c r="Q17" s="1815">
        <v>209.1053915347369</v>
      </c>
      <c r="R17" s="1814">
        <v>871</v>
      </c>
      <c r="S17" s="1817">
        <v>198.894674777555</v>
      </c>
      <c r="T17" s="1307">
        <v>1570</v>
      </c>
      <c r="U17" s="1307">
        <v>185.02913914309116</v>
      </c>
      <c r="V17" s="1319">
        <v>2909</v>
      </c>
      <c r="W17" s="1307">
        <v>180.29319180927223</v>
      </c>
      <c r="X17" s="1319">
        <v>872</v>
      </c>
      <c r="Y17" s="1307">
        <v>255.62177358125518</v>
      </c>
      <c r="Z17" s="1816"/>
      <c r="AA17" s="1319">
        <v>184</v>
      </c>
      <c r="AB17" s="1816"/>
      <c r="AC17" s="1814">
        <v>10933</v>
      </c>
      <c r="AD17" s="1307">
        <v>229.05358110702875</v>
      </c>
      <c r="AE17" s="1814">
        <v>4865</v>
      </c>
      <c r="AF17" s="1307">
        <v>308.51984039409365</v>
      </c>
      <c r="AG17" s="1818">
        <v>1893</v>
      </c>
      <c r="AH17" s="1307">
        <v>199.97739294131566</v>
      </c>
      <c r="AI17" s="1818">
        <v>1088</v>
      </c>
      <c r="AJ17" s="1307">
        <v>210.51368822690591</v>
      </c>
      <c r="AK17" s="1819">
        <v>731</v>
      </c>
      <c r="AL17" s="1307">
        <v>151.29751590590163</v>
      </c>
      <c r="AM17" s="856">
        <v>577</v>
      </c>
      <c r="AN17" s="1307">
        <v>160.33612231117434</v>
      </c>
      <c r="AO17" s="1814">
        <v>1076</v>
      </c>
      <c r="AP17" s="1307">
        <v>233.06640443086093</v>
      </c>
      <c r="AQ17" s="856">
        <v>703</v>
      </c>
      <c r="AR17" s="1307">
        <v>164.21281794334541</v>
      </c>
      <c r="AS17" s="1820"/>
      <c r="AT17" s="1320">
        <v>10933</v>
      </c>
      <c r="AU17" s="1821"/>
      <c r="AV17" s="1822">
        <v>918</v>
      </c>
      <c r="AW17" s="1823">
        <v>1779</v>
      </c>
      <c r="AX17" s="1822"/>
      <c r="AY17" s="1823">
        <v>2697</v>
      </c>
      <c r="AZ17" s="1821"/>
      <c r="BA17" s="853">
        <v>523</v>
      </c>
      <c r="BB17" s="1818">
        <v>2279</v>
      </c>
      <c r="BC17" s="1818">
        <v>2802</v>
      </c>
      <c r="BD17" s="1821"/>
      <c r="BE17" s="1818">
        <v>194</v>
      </c>
      <c r="BF17" s="1818">
        <v>1352</v>
      </c>
      <c r="BG17" s="1824"/>
      <c r="BH17" s="1825">
        <f>BE17+BF17</f>
        <v>1546</v>
      </c>
      <c r="BI17" s="853">
        <v>474</v>
      </c>
      <c r="BJ17" s="853">
        <v>490</v>
      </c>
      <c r="BK17" s="1818">
        <v>964</v>
      </c>
      <c r="BL17" s="1821"/>
      <c r="BM17" s="1818">
        <v>224</v>
      </c>
      <c r="BN17" s="1818">
        <v>993</v>
      </c>
      <c r="BO17" s="1818">
        <v>1217</v>
      </c>
      <c r="BP17" s="1821"/>
      <c r="BQ17" s="1818">
        <v>467</v>
      </c>
      <c r="BR17" s="1818">
        <v>1090</v>
      </c>
      <c r="BS17" s="1818"/>
      <c r="BT17" s="1818">
        <f>BQ17+BR17</f>
        <v>1557</v>
      </c>
      <c r="BU17" s="1818">
        <v>40</v>
      </c>
      <c r="BV17" s="1818">
        <v>110</v>
      </c>
      <c r="BW17" s="1818">
        <v>150</v>
      </c>
    </row>
    <row r="18" spans="1:75" x14ac:dyDescent="0.45">
      <c r="A18" s="853"/>
      <c r="C18" s="856">
        <v>2015</v>
      </c>
      <c r="D18" s="1814">
        <v>3669</v>
      </c>
      <c r="E18" s="1815">
        <v>150.4105235712845</v>
      </c>
      <c r="F18" s="855"/>
      <c r="G18" s="1814">
        <v>8822</v>
      </c>
      <c r="H18" s="1815">
        <v>368.673531689333</v>
      </c>
      <c r="I18" s="1816"/>
      <c r="J18" s="1814">
        <v>1537</v>
      </c>
      <c r="K18" s="1826">
        <v>419.25347241164849</v>
      </c>
      <c r="L18" s="1814">
        <v>1480</v>
      </c>
      <c r="M18" s="1826">
        <v>399.4752838163925</v>
      </c>
      <c r="N18" s="1814">
        <v>1736</v>
      </c>
      <c r="O18" s="1826">
        <v>462.19259267147856</v>
      </c>
      <c r="P18" s="1814">
        <v>1274</v>
      </c>
      <c r="Q18" s="1826">
        <v>309.83771216222459</v>
      </c>
      <c r="R18" s="1814">
        <v>812</v>
      </c>
      <c r="S18" s="1817">
        <v>186.44079471536782</v>
      </c>
      <c r="T18" s="1307">
        <v>1779</v>
      </c>
      <c r="U18" s="1307">
        <v>205.8041632828714</v>
      </c>
      <c r="V18" s="1319">
        <v>2662</v>
      </c>
      <c r="W18" s="1307">
        <v>161.0617734220242</v>
      </c>
      <c r="X18" s="1319">
        <v>971</v>
      </c>
      <c r="Y18" s="1307">
        <v>273.03120878873682</v>
      </c>
      <c r="Z18" s="1816"/>
      <c r="AA18" s="1319">
        <v>240</v>
      </c>
      <c r="AB18" s="1816"/>
      <c r="AC18" s="1814">
        <v>12491</v>
      </c>
      <c r="AD18" s="1307">
        <v>258.49365106399182</v>
      </c>
      <c r="AE18" s="1814">
        <v>4784</v>
      </c>
      <c r="AF18" s="1307">
        <v>300.40420189121522</v>
      </c>
      <c r="AG18" s="1818">
        <v>2611</v>
      </c>
      <c r="AH18" s="1307">
        <v>271.76741455615831</v>
      </c>
      <c r="AI18" s="1818">
        <v>1186</v>
      </c>
      <c r="AJ18" s="1307">
        <v>227.41915690004296</v>
      </c>
      <c r="AK18" s="1819">
        <v>673</v>
      </c>
      <c r="AL18" s="1307">
        <v>137.22763475019676</v>
      </c>
      <c r="AM18" s="856">
        <v>860</v>
      </c>
      <c r="AN18" s="1307">
        <v>235.26708285231246</v>
      </c>
      <c r="AO18" s="1814">
        <v>1515</v>
      </c>
      <c r="AP18" s="1307">
        <v>323.74354382718292</v>
      </c>
      <c r="AQ18" s="856">
        <v>862</v>
      </c>
      <c r="AR18" s="1307">
        <v>198.83604791441286</v>
      </c>
      <c r="AS18" s="1820"/>
      <c r="AT18" s="1320">
        <v>12491</v>
      </c>
      <c r="AU18" s="1821"/>
      <c r="AV18" s="1822">
        <v>907</v>
      </c>
      <c r="AW18" s="1823">
        <v>1498</v>
      </c>
      <c r="AX18" s="1822"/>
      <c r="AY18" s="1823">
        <v>2405</v>
      </c>
      <c r="AZ18" s="1821"/>
      <c r="BA18" s="853">
        <v>597</v>
      </c>
      <c r="BB18" s="1818">
        <v>2467</v>
      </c>
      <c r="BC18" s="1818">
        <v>3064</v>
      </c>
      <c r="BD18" s="1821"/>
      <c r="BE18" s="1818">
        <v>290</v>
      </c>
      <c r="BF18" s="1818">
        <v>1523</v>
      </c>
      <c r="BG18" s="1824"/>
      <c r="BH18" s="1825">
        <f>BE18+BF18</f>
        <v>1813</v>
      </c>
      <c r="BI18" s="853">
        <v>960</v>
      </c>
      <c r="BJ18" s="853">
        <v>848</v>
      </c>
      <c r="BK18" s="1818">
        <v>1808</v>
      </c>
      <c r="BL18" s="1821"/>
      <c r="BM18" s="1818">
        <v>341</v>
      </c>
      <c r="BN18" s="1818">
        <v>1224</v>
      </c>
      <c r="BO18" s="1818">
        <v>1565</v>
      </c>
      <c r="BP18" s="1821"/>
      <c r="BQ18" s="1818">
        <v>541</v>
      </c>
      <c r="BR18" s="1818">
        <v>1148</v>
      </c>
      <c r="BS18" s="1818"/>
      <c r="BT18" s="1818">
        <f>BQ18+BR18</f>
        <v>1689</v>
      </c>
      <c r="BU18" s="1818">
        <v>33</v>
      </c>
      <c r="BV18" s="1818">
        <v>115</v>
      </c>
      <c r="BW18" s="1818">
        <v>148</v>
      </c>
    </row>
    <row r="19" spans="1:75" x14ac:dyDescent="0.45">
      <c r="A19" s="853"/>
      <c r="C19" s="856">
        <v>2016</v>
      </c>
      <c r="D19" s="853">
        <v>3695</v>
      </c>
      <c r="E19" s="1815">
        <v>149.72698631385936</v>
      </c>
      <c r="F19" s="855"/>
      <c r="G19" s="1814">
        <v>9342</v>
      </c>
      <c r="H19" s="1815">
        <v>385.6271931979029</v>
      </c>
      <c r="I19" s="855"/>
      <c r="J19" s="1814">
        <v>1370</v>
      </c>
      <c r="K19" s="1826">
        <v>369.65384750294783</v>
      </c>
      <c r="L19" s="1814">
        <v>1384</v>
      </c>
      <c r="M19" s="1826">
        <v>374.73668249730588</v>
      </c>
      <c r="N19" s="1814">
        <v>1770</v>
      </c>
      <c r="O19" s="1826">
        <v>479.49</v>
      </c>
      <c r="P19" s="1814">
        <v>1445</v>
      </c>
      <c r="Q19" s="1826">
        <v>354.81890730509514</v>
      </c>
      <c r="R19" s="1814">
        <v>828</v>
      </c>
      <c r="S19" s="1817">
        <v>190.35401709048023</v>
      </c>
      <c r="T19" s="1307">
        <v>1910</v>
      </c>
      <c r="U19" s="1307">
        <v>218.12666878321863</v>
      </c>
      <c r="V19" s="1319">
        <v>2944</v>
      </c>
      <c r="W19" s="1307">
        <v>174.01028693965318</v>
      </c>
      <c r="X19" s="1319">
        <v>1130</v>
      </c>
      <c r="Y19" s="1307">
        <v>304.12151942340716</v>
      </c>
      <c r="Z19" s="855"/>
      <c r="AA19" s="1319">
        <v>256</v>
      </c>
      <c r="AB19" s="856"/>
      <c r="AC19" s="1814">
        <v>13037</v>
      </c>
      <c r="AD19" s="1307">
        <v>266.58503688471961</v>
      </c>
      <c r="AE19" s="1814">
        <v>4831</v>
      </c>
      <c r="AF19" s="1307">
        <v>300.59047891635606</v>
      </c>
      <c r="AG19" s="1818">
        <v>2930</v>
      </c>
      <c r="AH19" s="1307">
        <v>300.50573165966341</v>
      </c>
      <c r="AI19" s="1818">
        <v>1152</v>
      </c>
      <c r="AJ19" s="1307">
        <v>219.12638570809017</v>
      </c>
      <c r="AK19" s="1819">
        <v>511</v>
      </c>
      <c r="AL19" s="1307">
        <v>102.65063629332771</v>
      </c>
      <c r="AM19" s="856">
        <v>830</v>
      </c>
      <c r="AN19" s="1307">
        <v>223.49377314035678</v>
      </c>
      <c r="AO19" s="1814">
        <v>1721</v>
      </c>
      <c r="AP19" s="1307">
        <v>362.87958976262064</v>
      </c>
      <c r="AQ19" s="856">
        <v>1062</v>
      </c>
      <c r="AR19" s="1307">
        <v>241.90627612394167</v>
      </c>
      <c r="AS19" s="855"/>
      <c r="AT19" s="1827">
        <v>13037</v>
      </c>
      <c r="AU19" s="1827"/>
      <c r="AV19" s="1828">
        <v>921</v>
      </c>
      <c r="AW19" s="1823">
        <v>1682</v>
      </c>
      <c r="AX19" s="1829"/>
      <c r="AY19" s="1823">
        <v>2603</v>
      </c>
      <c r="AZ19" s="1827"/>
      <c r="BA19" s="1827">
        <v>765</v>
      </c>
      <c r="BB19" s="1818">
        <v>2850</v>
      </c>
      <c r="BC19" s="1818">
        <v>3615</v>
      </c>
      <c r="BD19" s="1827"/>
      <c r="BE19" s="1818">
        <v>246</v>
      </c>
      <c r="BF19" s="1818">
        <v>1620</v>
      </c>
      <c r="BG19" s="856"/>
      <c r="BH19" s="1830">
        <v>1866</v>
      </c>
      <c r="BI19" s="856">
        <v>1149</v>
      </c>
      <c r="BJ19" s="856">
        <v>1092</v>
      </c>
      <c r="BK19" s="1818">
        <v>2241</v>
      </c>
      <c r="BL19" s="1827"/>
      <c r="BM19" s="1818">
        <v>285</v>
      </c>
      <c r="BN19" s="1818">
        <v>1250</v>
      </c>
      <c r="BO19" s="1818">
        <v>1490</v>
      </c>
      <c r="BP19" s="1827"/>
      <c r="BQ19" s="1818">
        <v>294</v>
      </c>
      <c r="BR19" s="1818">
        <v>765</v>
      </c>
      <c r="BS19" s="1818"/>
      <c r="BT19" s="1818">
        <v>1059</v>
      </c>
      <c r="BU19" s="1818">
        <v>35</v>
      </c>
      <c r="BV19" s="1818">
        <v>128</v>
      </c>
      <c r="BW19" s="1818">
        <v>163</v>
      </c>
    </row>
    <row r="20" spans="1:75" x14ac:dyDescent="0.45">
      <c r="A20" s="853"/>
      <c r="C20" s="856">
        <v>2019</v>
      </c>
      <c r="D20" s="853">
        <v>2782</v>
      </c>
      <c r="E20" s="1815">
        <v>109.1</v>
      </c>
      <c r="F20" s="855"/>
      <c r="G20" s="1814">
        <v>8024</v>
      </c>
      <c r="H20" s="1815">
        <v>319.89999999999998</v>
      </c>
      <c r="I20" s="855"/>
      <c r="J20" s="1814">
        <v>1395</v>
      </c>
      <c r="K20" s="1826">
        <v>379.08</v>
      </c>
      <c r="L20" s="1814">
        <v>1038</v>
      </c>
      <c r="M20" s="1826">
        <v>279.7</v>
      </c>
      <c r="N20" s="1814">
        <v>1325</v>
      </c>
      <c r="O20" s="1826">
        <v>355.8</v>
      </c>
      <c r="P20" s="1814">
        <v>1431</v>
      </c>
      <c r="Q20" s="1826">
        <v>367.3</v>
      </c>
      <c r="R20" s="1814">
        <v>695</v>
      </c>
      <c r="S20" s="1817">
        <v>164.5</v>
      </c>
      <c r="T20" s="1307">
        <v>1438</v>
      </c>
      <c r="U20" s="1307">
        <v>160.11000000000001</v>
      </c>
      <c r="V20" s="1319">
        <v>2257</v>
      </c>
      <c r="W20" s="1307">
        <v>124.97</v>
      </c>
      <c r="X20" s="1319">
        <v>978</v>
      </c>
      <c r="Y20" s="1307">
        <v>227.29</v>
      </c>
      <c r="Z20" s="855"/>
      <c r="AA20" s="1319">
        <v>230.42699999999999</v>
      </c>
      <c r="AB20" s="856"/>
      <c r="AC20" s="1814">
        <v>10806</v>
      </c>
      <c r="AD20" s="1307">
        <v>213.6</v>
      </c>
      <c r="AE20" s="1814">
        <v>3641</v>
      </c>
      <c r="AF20" s="1307">
        <v>220.9</v>
      </c>
      <c r="AG20" s="1818">
        <v>2338</v>
      </c>
      <c r="AH20" s="1307">
        <v>230</v>
      </c>
      <c r="AI20" s="1818">
        <v>861</v>
      </c>
      <c r="AJ20" s="1307">
        <v>160.19999999999999</v>
      </c>
      <c r="AK20" s="1819">
        <v>344</v>
      </c>
      <c r="AL20" s="1307">
        <v>66.3</v>
      </c>
      <c r="AM20" s="856">
        <v>733</v>
      </c>
      <c r="AN20" s="1307">
        <v>188.7</v>
      </c>
      <c r="AO20" s="1814">
        <v>1453</v>
      </c>
      <c r="AP20" s="1307">
        <v>294.8</v>
      </c>
      <c r="AQ20" s="856">
        <v>1436</v>
      </c>
      <c r="AR20" s="1307">
        <v>315.60000000000002</v>
      </c>
      <c r="AS20" s="855"/>
      <c r="AT20" s="1827">
        <v>10806</v>
      </c>
      <c r="AU20" s="1827"/>
      <c r="AV20" s="1828">
        <v>414</v>
      </c>
      <c r="AW20" s="1823">
        <v>922</v>
      </c>
      <c r="AX20" s="1829"/>
      <c r="AY20" s="1823">
        <v>1336</v>
      </c>
      <c r="AZ20" s="1827"/>
      <c r="BA20" s="1827">
        <v>298</v>
      </c>
      <c r="BB20" s="1818">
        <v>1472</v>
      </c>
      <c r="BC20" s="1818">
        <v>1336</v>
      </c>
      <c r="BD20" s="1827"/>
      <c r="BE20" s="1818">
        <v>210</v>
      </c>
      <c r="BF20" s="1818">
        <v>1398</v>
      </c>
      <c r="BG20" s="856"/>
      <c r="BH20" s="1830">
        <v>1608</v>
      </c>
      <c r="BI20" s="856">
        <v>996</v>
      </c>
      <c r="BJ20" s="856">
        <v>1063</v>
      </c>
      <c r="BK20" s="1818">
        <v>2059</v>
      </c>
      <c r="BL20" s="1827"/>
      <c r="BM20" s="1818">
        <v>392</v>
      </c>
      <c r="BN20" s="1818">
        <v>1543</v>
      </c>
      <c r="BO20" s="1818">
        <v>1935</v>
      </c>
      <c r="BP20" s="1827"/>
      <c r="BQ20" s="1818">
        <v>460</v>
      </c>
      <c r="BR20" s="1818">
        <v>1571</v>
      </c>
      <c r="BS20" s="1818"/>
      <c r="BT20" s="1818">
        <v>2031</v>
      </c>
      <c r="BU20" s="1818">
        <v>12</v>
      </c>
      <c r="BV20" s="1818">
        <v>55</v>
      </c>
      <c r="BW20" s="1818">
        <v>67</v>
      </c>
    </row>
    <row r="21" spans="1:75" x14ac:dyDescent="0.45">
      <c r="A21" s="853"/>
      <c r="C21" s="856">
        <v>2020</v>
      </c>
      <c r="D21" s="853">
        <v>1533</v>
      </c>
      <c r="E21" s="1815">
        <v>59.5</v>
      </c>
      <c r="F21" s="855"/>
      <c r="G21" s="1814">
        <v>4281</v>
      </c>
      <c r="H21" s="1815">
        <v>168.8</v>
      </c>
      <c r="I21" s="855"/>
      <c r="J21" s="1814">
        <v>644</v>
      </c>
      <c r="K21" s="1826">
        <v>176.05</v>
      </c>
      <c r="L21" s="1814">
        <v>538</v>
      </c>
      <c r="M21" s="1826">
        <v>144.80000000000001</v>
      </c>
      <c r="N21" s="1814">
        <v>623</v>
      </c>
      <c r="O21" s="1826">
        <v>166.3</v>
      </c>
      <c r="P21" s="1814">
        <v>809</v>
      </c>
      <c r="Q21" s="1826">
        <v>212.1</v>
      </c>
      <c r="R21" s="1814">
        <v>402</v>
      </c>
      <c r="S21" s="1817">
        <v>95.8</v>
      </c>
      <c r="T21" s="1319">
        <v>848</v>
      </c>
      <c r="U21" s="1307">
        <v>94.6</v>
      </c>
      <c r="V21" s="1319">
        <v>1349</v>
      </c>
      <c r="W21" s="1307">
        <v>72.959999999999994</v>
      </c>
      <c r="X21" s="1319">
        <v>538</v>
      </c>
      <c r="Y21" s="1307">
        <v>118.74</v>
      </c>
      <c r="Z21" s="855"/>
      <c r="AA21" s="1319">
        <v>63</v>
      </c>
      <c r="AB21" s="856"/>
      <c r="AC21" s="1814">
        <v>5814</v>
      </c>
      <c r="AD21" s="1307">
        <v>113.7</v>
      </c>
      <c r="AE21" s="1814">
        <v>1570</v>
      </c>
      <c r="AF21" s="1307">
        <v>94.5</v>
      </c>
      <c r="AG21" s="1818">
        <v>1282</v>
      </c>
      <c r="AH21" s="1307">
        <v>124.5</v>
      </c>
      <c r="AI21" s="1818">
        <v>431</v>
      </c>
      <c r="AJ21" s="1307">
        <v>79.599999999999994</v>
      </c>
      <c r="AK21" s="1819">
        <v>112</v>
      </c>
      <c r="AL21" s="1307">
        <v>21.3</v>
      </c>
      <c r="AM21" s="856">
        <v>239</v>
      </c>
      <c r="AN21" s="1307">
        <v>60.7</v>
      </c>
      <c r="AO21" s="1814">
        <v>1484</v>
      </c>
      <c r="AP21" s="1307">
        <v>297.5</v>
      </c>
      <c r="AQ21" s="856">
        <v>696</v>
      </c>
      <c r="AR21" s="1307">
        <v>151.30000000000001</v>
      </c>
      <c r="AS21" s="855"/>
      <c r="AT21" s="1827">
        <v>5814</v>
      </c>
      <c r="AU21" s="1827"/>
      <c r="AV21" s="1828">
        <v>326</v>
      </c>
      <c r="AW21" s="1823">
        <v>613</v>
      </c>
      <c r="AX21" s="1829"/>
      <c r="AY21" s="1823">
        <v>939</v>
      </c>
      <c r="AZ21" s="1827"/>
      <c r="BA21" s="1827">
        <v>160</v>
      </c>
      <c r="BB21" s="1818">
        <v>807</v>
      </c>
      <c r="BC21" s="1818">
        <v>967</v>
      </c>
      <c r="BD21" s="1827"/>
      <c r="BE21" s="1818">
        <v>96</v>
      </c>
      <c r="BF21" s="1818">
        <v>734</v>
      </c>
      <c r="BG21" s="856"/>
      <c r="BH21" s="1830">
        <v>830</v>
      </c>
      <c r="BI21" s="856">
        <v>558</v>
      </c>
      <c r="BJ21" s="856">
        <v>611</v>
      </c>
      <c r="BK21" s="1818">
        <v>1169</v>
      </c>
      <c r="BL21" s="1827"/>
      <c r="BM21" s="1818">
        <v>184</v>
      </c>
      <c r="BN21" s="1818">
        <v>731</v>
      </c>
      <c r="BO21" s="1818">
        <v>915</v>
      </c>
      <c r="BP21" s="1827"/>
      <c r="BQ21" s="1818">
        <v>198</v>
      </c>
      <c r="BR21" s="1818">
        <v>737</v>
      </c>
      <c r="BS21" s="1818"/>
      <c r="BT21" s="1818">
        <v>935</v>
      </c>
      <c r="BU21" s="1818">
        <v>11</v>
      </c>
      <c r="BV21" s="1818">
        <v>48</v>
      </c>
      <c r="BW21" s="1818">
        <v>59</v>
      </c>
    </row>
    <row r="22" spans="1:75" x14ac:dyDescent="0.45">
      <c r="A22" s="853"/>
      <c r="C22" s="1831">
        <v>2021</v>
      </c>
      <c r="D22" s="1832">
        <v>2334</v>
      </c>
      <c r="E22" s="1833">
        <v>89.746656033443898</v>
      </c>
      <c r="F22" s="1834"/>
      <c r="G22" s="1832">
        <v>7072</v>
      </c>
      <c r="H22" s="1833">
        <v>275.99481260881049</v>
      </c>
      <c r="I22" s="1834"/>
      <c r="J22" s="1835">
        <v>855</v>
      </c>
      <c r="K22" s="1836" t="s">
        <v>5484</v>
      </c>
      <c r="L22" s="1832">
        <v>756</v>
      </c>
      <c r="M22" s="1833">
        <v>201.3</v>
      </c>
      <c r="N22" s="1832">
        <v>1115</v>
      </c>
      <c r="O22" s="1833">
        <v>298.66658095069727</v>
      </c>
      <c r="P22" s="1832">
        <v>1241</v>
      </c>
      <c r="Q22" s="1833">
        <v>331.18149866966979</v>
      </c>
      <c r="R22" s="1832">
        <v>661</v>
      </c>
      <c r="S22" s="1833">
        <v>159.09845811690968</v>
      </c>
      <c r="T22" s="1832">
        <v>1440</v>
      </c>
      <c r="U22" s="1833" t="s">
        <v>5485</v>
      </c>
      <c r="V22" s="1837">
        <v>2309</v>
      </c>
      <c r="W22" s="1838" t="s">
        <v>5486</v>
      </c>
      <c r="X22" s="1837">
        <v>910</v>
      </c>
      <c r="Y22" s="1838" t="s">
        <v>5487</v>
      </c>
      <c r="Z22" s="1834"/>
      <c r="AA22" s="1837">
        <v>119</v>
      </c>
      <c r="AB22" s="1831"/>
      <c r="AC22" s="1835">
        <v>9406</v>
      </c>
      <c r="AD22" s="1838">
        <v>182.18016157594556</v>
      </c>
      <c r="AE22" s="1835">
        <v>2609</v>
      </c>
      <c r="AF22" s="1838">
        <v>155.88376054485826</v>
      </c>
      <c r="AG22" s="1839">
        <v>1958</v>
      </c>
      <c r="AH22" s="1838">
        <v>187.77865902253441</v>
      </c>
      <c r="AI22" s="1839">
        <v>823</v>
      </c>
      <c r="AJ22" s="1838">
        <v>151.1336862846639</v>
      </c>
      <c r="AK22" s="1840">
        <v>106</v>
      </c>
      <c r="AL22" s="1838">
        <v>19.889146155202887</v>
      </c>
      <c r="AM22" s="1831">
        <v>536</v>
      </c>
      <c r="AN22" s="1838">
        <v>134.19827795567952</v>
      </c>
      <c r="AO22" s="1835">
        <v>2254</v>
      </c>
      <c r="AP22" s="1838">
        <v>446.5877840211129</v>
      </c>
      <c r="AQ22" s="1831">
        <v>1120</v>
      </c>
      <c r="AR22" s="1838">
        <v>240.86487695460772</v>
      </c>
      <c r="AS22" s="1834"/>
      <c r="AT22" s="1841">
        <v>9406</v>
      </c>
      <c r="AU22" s="1841"/>
      <c r="AV22" s="1841">
        <v>429</v>
      </c>
      <c r="AW22" s="1839">
        <v>980</v>
      </c>
      <c r="AX22" s="1831"/>
      <c r="AY22" s="1839">
        <f>SUM(AV22:AX22)</f>
        <v>1409</v>
      </c>
      <c r="AZ22" s="1841"/>
      <c r="BA22" s="1841">
        <v>427</v>
      </c>
      <c r="BB22" s="1839">
        <v>1937</v>
      </c>
      <c r="BC22" s="1839">
        <f>SUM(BA22:BB22)</f>
        <v>2364</v>
      </c>
      <c r="BD22" s="1841"/>
      <c r="BE22" s="1839">
        <v>161</v>
      </c>
      <c r="BF22" s="1839">
        <v>1084</v>
      </c>
      <c r="BG22" s="1831"/>
      <c r="BH22" s="1842">
        <f>SUM(BE22:BG22)</f>
        <v>1245</v>
      </c>
      <c r="BI22" s="1831">
        <v>840</v>
      </c>
      <c r="BJ22" s="1831">
        <v>954</v>
      </c>
      <c r="BK22" s="1839">
        <f>SUM(BI22:BJ22)</f>
        <v>1794</v>
      </c>
      <c r="BL22" s="1841"/>
      <c r="BM22" s="1839">
        <v>247</v>
      </c>
      <c r="BN22" s="1839">
        <v>1281</v>
      </c>
      <c r="BO22" s="1839">
        <f>SUM(BM22:BN22)</f>
        <v>1528</v>
      </c>
      <c r="BP22" s="1841"/>
      <c r="BQ22" s="1839">
        <v>201</v>
      </c>
      <c r="BR22" s="1839">
        <v>757</v>
      </c>
      <c r="BS22" s="1839"/>
      <c r="BT22" s="1839">
        <f>SUM(BQ22:BS22)</f>
        <v>958</v>
      </c>
      <c r="BU22" s="1839">
        <v>29</v>
      </c>
      <c r="BV22" s="1839">
        <v>79</v>
      </c>
      <c r="BW22" s="1839">
        <f>SUM(BU22:BV22)</f>
        <v>108</v>
      </c>
    </row>
    <row r="23" spans="1:75" x14ac:dyDescent="0.45">
      <c r="A23" s="853"/>
      <c r="C23" s="332" t="s">
        <v>5488</v>
      </c>
      <c r="AA23" s="1843"/>
    </row>
    <row r="24" spans="1:75" x14ac:dyDescent="0.45">
      <c r="A24" s="853"/>
      <c r="C24" s="332"/>
      <c r="F24" s="626"/>
    </row>
    <row r="25" spans="1:75" ht="23.25" customHeight="1" x14ac:dyDescent="0.45">
      <c r="A25" s="853"/>
    </row>
    <row r="26" spans="1:75" ht="23.25" customHeight="1" x14ac:dyDescent="0.45">
      <c r="A26" s="853"/>
      <c r="C26" s="1374" t="s">
        <v>5489</v>
      </c>
      <c r="D26" s="1260"/>
    </row>
    <row r="27" spans="1:75" x14ac:dyDescent="0.45">
      <c r="A27" s="853"/>
    </row>
    <row r="28" spans="1:75" x14ac:dyDescent="0.45">
      <c r="A28" s="853"/>
    </row>
    <row r="29" spans="1:75" x14ac:dyDescent="0.45">
      <c r="A29" s="853"/>
    </row>
    <row r="30" spans="1:75" x14ac:dyDescent="0.45">
      <c r="A30" s="853"/>
    </row>
    <row r="31" spans="1:75" x14ac:dyDescent="0.45">
      <c r="A31" s="853"/>
    </row>
    <row r="32" spans="1:75" x14ac:dyDescent="0.45">
      <c r="A32" s="853"/>
    </row>
    <row r="33" spans="1:1" x14ac:dyDescent="0.45">
      <c r="A33" s="853"/>
    </row>
    <row r="34" spans="1:1" x14ac:dyDescent="0.45">
      <c r="A34" s="853"/>
    </row>
    <row r="35" spans="1:1" x14ac:dyDescent="0.45">
      <c r="A35" s="853"/>
    </row>
    <row r="36" spans="1:1" x14ac:dyDescent="0.45">
      <c r="A36" s="853"/>
    </row>
    <row r="37" spans="1:1" x14ac:dyDescent="0.45">
      <c r="A37" s="853"/>
    </row>
    <row r="38" spans="1:1" x14ac:dyDescent="0.45">
      <c r="A38" s="853"/>
    </row>
    <row r="39" spans="1:1" x14ac:dyDescent="0.45">
      <c r="A39" s="853"/>
    </row>
    <row r="40" spans="1:1" x14ac:dyDescent="0.45">
      <c r="A40" s="853"/>
    </row>
    <row r="41" spans="1:1" x14ac:dyDescent="0.45">
      <c r="A41" s="853"/>
    </row>
    <row r="49" spans="3:3" x14ac:dyDescent="0.45">
      <c r="C49" s="1844" t="s">
        <v>5490</v>
      </c>
    </row>
  </sheetData>
  <mergeCells count="55">
    <mergeCell ref="A5:B5"/>
    <mergeCell ref="C5:T5"/>
    <mergeCell ref="C1:D1"/>
    <mergeCell ref="A3:B3"/>
    <mergeCell ref="C3:T3"/>
    <mergeCell ref="A4:B4"/>
    <mergeCell ref="C4:T4"/>
    <mergeCell ref="BU12:BW12"/>
    <mergeCell ref="A6:B6"/>
    <mergeCell ref="C6:T6"/>
    <mergeCell ref="C9:BW9"/>
    <mergeCell ref="C11:C14"/>
    <mergeCell ref="D11:H12"/>
    <mergeCell ref="J11:AA12"/>
    <mergeCell ref="AC11:AR12"/>
    <mergeCell ref="AT11:BW11"/>
    <mergeCell ref="AT12:AT14"/>
    <mergeCell ref="AV12:AY12"/>
    <mergeCell ref="BA12:BC12"/>
    <mergeCell ref="BE12:BF12"/>
    <mergeCell ref="BI12:BK12"/>
    <mergeCell ref="BM12:BO12"/>
    <mergeCell ref="BQ12:BR12"/>
    <mergeCell ref="AC13:AD13"/>
    <mergeCell ref="D13:E13"/>
    <mergeCell ref="G13:H13"/>
    <mergeCell ref="J13:K13"/>
    <mergeCell ref="L13:M13"/>
    <mergeCell ref="N13:O13"/>
    <mergeCell ref="P13:Q13"/>
    <mergeCell ref="R13:S13"/>
    <mergeCell ref="T13:U13"/>
    <mergeCell ref="V13:W13"/>
    <mergeCell ref="X13:Y13"/>
    <mergeCell ref="AA13:AA14"/>
    <mergeCell ref="BE13:BF13"/>
    <mergeCell ref="AE13:AF13"/>
    <mergeCell ref="AG13:AH13"/>
    <mergeCell ref="AI13:AJ13"/>
    <mergeCell ref="AK13:AL13"/>
    <mergeCell ref="AM13:AN13"/>
    <mergeCell ref="AO13:AP13"/>
    <mergeCell ref="AQ13:AR13"/>
    <mergeCell ref="AV13:AW13"/>
    <mergeCell ref="AY13:AY14"/>
    <mergeCell ref="BA13:BB13"/>
    <mergeCell ref="BC13:BC14"/>
    <mergeCell ref="BU13:BV13"/>
    <mergeCell ref="BW13:BW14"/>
    <mergeCell ref="BI13:BJ13"/>
    <mergeCell ref="BK13:BK14"/>
    <mergeCell ref="BM13:BN13"/>
    <mergeCell ref="BO13:BO14"/>
    <mergeCell ref="BQ13:BR13"/>
    <mergeCell ref="BT13:BT14"/>
  </mergeCells>
  <hyperlinks>
    <hyperlink ref="A1" location="'ODS 11.'!A1" display="REGRESAR" xr:uid="{00000000-0004-0000-5701-000000000000}"/>
    <hyperlink ref="C1:D1" location="'Metadato 11.7.2'!A1" display="VER METADATO" xr:uid="{00000000-0004-0000-5701-000001000000}"/>
  </hyperlinks>
  <pageMargins left="0.7" right="0.7" top="0.75" bottom="0.75" header="0.3" footer="0.3"/>
  <pageSetup orientation="portrait" r:id="rId1"/>
  <drawing r:id="rId2"/>
</worksheet>
</file>

<file path=xl/worksheets/sheet3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1-000000000000}">
  <sheetPr codeName="Hoja333">
    <tabColor theme="0" tint="-0.499984740745262"/>
  </sheetPr>
  <dimension ref="A1:F36"/>
  <sheetViews>
    <sheetView showGridLines="0" zoomScaleNormal="100" workbookViewId="0">
      <pane ySplit="1" topLeftCell="A17" activePane="bottomLeft" state="frozen"/>
      <selection pane="bottomLeft" activeCell="B10" sqref="B10:D10"/>
    </sheetView>
  </sheetViews>
  <sheetFormatPr baseColWidth="10" defaultColWidth="11.44140625" defaultRowHeight="17.399999999999999" x14ac:dyDescent="0.45"/>
  <cols>
    <col min="1" max="1" width="12.44140625" style="178" customWidth="1"/>
    <col min="2" max="2" width="26.44140625" style="178" customWidth="1"/>
    <col min="3" max="3" width="24" style="178" customWidth="1"/>
    <col min="4" max="4" width="85.77734375" style="178" customWidth="1"/>
    <col min="5" max="5" width="11.44140625" style="178"/>
    <col min="6" max="6" width="7.21875" style="178" customWidth="1"/>
    <col min="7" max="8" width="11.44140625" style="178"/>
    <col min="9" max="9" width="2.5546875" style="178" customWidth="1"/>
    <col min="10" max="16384" width="11.44140625" style="178"/>
  </cols>
  <sheetData>
    <row r="1" spans="1:6" x14ac:dyDescent="0.45">
      <c r="B1" s="584" t="s">
        <v>337</v>
      </c>
    </row>
    <row r="2" spans="1:6" ht="18" thickBot="1" x14ac:dyDescent="0.5"/>
    <row r="3" spans="1:6" ht="23.25" customHeight="1" thickBot="1" x14ac:dyDescent="0.5">
      <c r="B3" s="3980" t="s">
        <v>370</v>
      </c>
      <c r="C3" s="3980"/>
      <c r="D3" s="3980"/>
      <c r="F3" s="1267" t="s">
        <v>471</v>
      </c>
    </row>
    <row r="4" spans="1:6" x14ac:dyDescent="0.45">
      <c r="A4" s="1268"/>
      <c r="B4" s="3142" t="s">
        <v>449</v>
      </c>
      <c r="C4" s="3142"/>
      <c r="D4" s="44" t="s">
        <v>36</v>
      </c>
    </row>
    <row r="5" spans="1:6" ht="34.799999999999997" x14ac:dyDescent="0.45">
      <c r="B5" s="3142" t="s">
        <v>373</v>
      </c>
      <c r="C5" s="3142"/>
      <c r="D5" s="44" t="s">
        <v>4095</v>
      </c>
    </row>
    <row r="6" spans="1:6" x14ac:dyDescent="0.45">
      <c r="B6" s="3142" t="s">
        <v>374</v>
      </c>
      <c r="C6" s="3142"/>
      <c r="D6" s="45" t="s">
        <v>202</v>
      </c>
    </row>
    <row r="7" spans="1:6" ht="34.799999999999997" x14ac:dyDescent="0.45">
      <c r="B7" s="3143" t="s">
        <v>375</v>
      </c>
      <c r="C7" s="3143"/>
      <c r="D7" s="46" t="s">
        <v>4097</v>
      </c>
    </row>
    <row r="8" spans="1:6" x14ac:dyDescent="0.45">
      <c r="B8" s="3143" t="s">
        <v>2480</v>
      </c>
      <c r="C8" s="3143"/>
      <c r="D8" s="1266" t="s">
        <v>2495</v>
      </c>
    </row>
    <row r="10" spans="1:6" ht="23.25" customHeight="1" x14ac:dyDescent="0.45">
      <c r="B10" s="3980" t="s">
        <v>376</v>
      </c>
      <c r="C10" s="3980"/>
      <c r="D10" s="3980"/>
    </row>
    <row r="11" spans="1:6" x14ac:dyDescent="0.45">
      <c r="B11" s="3185" t="s">
        <v>377</v>
      </c>
      <c r="C11" s="3156"/>
      <c r="D11" s="44" t="s">
        <v>439</v>
      </c>
    </row>
    <row r="12" spans="1:6" ht="30.75" customHeight="1" x14ac:dyDescent="0.45">
      <c r="A12" s="1816"/>
      <c r="B12" s="3143" t="s">
        <v>379</v>
      </c>
      <c r="C12" s="3143"/>
      <c r="D12" s="661" t="s">
        <v>1830</v>
      </c>
    </row>
    <row r="13" spans="1:6" x14ac:dyDescent="0.45">
      <c r="B13" s="3142" t="s">
        <v>380</v>
      </c>
      <c r="C13" s="3142"/>
      <c r="D13" s="445" t="s">
        <v>202</v>
      </c>
    </row>
    <row r="14" spans="1:6" x14ac:dyDescent="0.45">
      <c r="B14" s="3142" t="s">
        <v>381</v>
      </c>
      <c r="C14" s="3156"/>
      <c r="D14" s="603" t="s">
        <v>18</v>
      </c>
    </row>
    <row r="15" spans="1:6" ht="228.75" customHeight="1" x14ac:dyDescent="0.45">
      <c r="B15" s="3142" t="s">
        <v>382</v>
      </c>
      <c r="C15" s="3142"/>
      <c r="D15" s="141" t="s">
        <v>6295</v>
      </c>
    </row>
    <row r="16" spans="1:6" ht="54.75" customHeight="1" x14ac:dyDescent="0.45">
      <c r="B16" s="3142" t="s">
        <v>383</v>
      </c>
      <c r="C16" s="3142"/>
      <c r="D16" s="142"/>
    </row>
    <row r="17" spans="2:4" x14ac:dyDescent="0.45">
      <c r="B17" s="3142" t="s">
        <v>384</v>
      </c>
      <c r="C17" s="3142"/>
      <c r="D17" s="142" t="s">
        <v>1850</v>
      </c>
    </row>
    <row r="18" spans="2:4" x14ac:dyDescent="0.45">
      <c r="B18" s="3143" t="s">
        <v>386</v>
      </c>
      <c r="C18" s="3143"/>
      <c r="D18" s="44"/>
    </row>
    <row r="19" spans="2:4" ht="45.75" customHeight="1" x14ac:dyDescent="0.45">
      <c r="B19" s="3144" t="s">
        <v>387</v>
      </c>
      <c r="C19" s="3145"/>
      <c r="D19" s="142" t="s">
        <v>1851</v>
      </c>
    </row>
    <row r="20" spans="2:4" x14ac:dyDescent="0.45">
      <c r="B20" s="3142" t="s">
        <v>388</v>
      </c>
      <c r="C20" s="3142"/>
      <c r="D20" s="142" t="s">
        <v>424</v>
      </c>
    </row>
    <row r="21" spans="2:4" x14ac:dyDescent="0.45">
      <c r="B21" s="3146" t="s">
        <v>390</v>
      </c>
      <c r="C21" s="54" t="s">
        <v>391</v>
      </c>
      <c r="D21" s="44" t="s">
        <v>1852</v>
      </c>
    </row>
    <row r="22" spans="2:4" x14ac:dyDescent="0.45">
      <c r="B22" s="3147"/>
      <c r="C22" s="577" t="s">
        <v>393</v>
      </c>
      <c r="D22" s="142" t="s">
        <v>1853</v>
      </c>
    </row>
    <row r="23" spans="2:4" x14ac:dyDescent="0.45">
      <c r="B23" s="3142" t="s">
        <v>395</v>
      </c>
      <c r="C23" s="3142"/>
      <c r="D23" s="142" t="s">
        <v>1854</v>
      </c>
    </row>
    <row r="24" spans="2:4" x14ac:dyDescent="0.45">
      <c r="B24" s="3142" t="s">
        <v>397</v>
      </c>
      <c r="C24" s="3142"/>
      <c r="D24" s="179" t="s">
        <v>645</v>
      </c>
    </row>
    <row r="25" spans="2:4" x14ac:dyDescent="0.45">
      <c r="B25" s="3142" t="s">
        <v>399</v>
      </c>
      <c r="C25" s="3142"/>
      <c r="D25" s="83" t="s">
        <v>19</v>
      </c>
    </row>
    <row r="26" spans="2:4" ht="15" customHeight="1" x14ac:dyDescent="0.45">
      <c r="B26" s="3143" t="s">
        <v>401</v>
      </c>
      <c r="C26" s="3143"/>
      <c r="D26" s="179" t="s">
        <v>1855</v>
      </c>
    </row>
    <row r="27" spans="2:4" x14ac:dyDescent="0.45">
      <c r="B27" s="3149" t="s">
        <v>403</v>
      </c>
      <c r="C27" s="3150"/>
      <c r="D27" s="44"/>
    </row>
    <row r="28" spans="2:4" x14ac:dyDescent="0.45">
      <c r="B28" s="578" t="s">
        <v>404</v>
      </c>
      <c r="C28" s="579"/>
      <c r="D28" s="142" t="s">
        <v>1856</v>
      </c>
    </row>
    <row r="29" spans="2:4" x14ac:dyDescent="0.45">
      <c r="B29" s="3151" t="s">
        <v>405</v>
      </c>
      <c r="C29" s="3152"/>
      <c r="D29" s="61"/>
    </row>
    <row r="30" spans="2:4" x14ac:dyDescent="0.45">
      <c r="B30" s="114"/>
      <c r="C30" s="114"/>
      <c r="D30" s="115"/>
    </row>
    <row r="31" spans="2:4" ht="23.25" customHeight="1" x14ac:dyDescent="0.45">
      <c r="B31" s="3980" t="s">
        <v>406</v>
      </c>
      <c r="C31" s="3980"/>
      <c r="D31" s="3980"/>
    </row>
    <row r="32" spans="2:4" x14ac:dyDescent="0.45">
      <c r="B32" s="3149" t="s">
        <v>407</v>
      </c>
      <c r="C32" s="3150"/>
      <c r="D32" s="179" t="s">
        <v>4438</v>
      </c>
    </row>
    <row r="33" spans="2:4" x14ac:dyDescent="0.45">
      <c r="B33" s="3149" t="s">
        <v>409</v>
      </c>
      <c r="C33" s="3150"/>
      <c r="D33" s="179" t="s">
        <v>4439</v>
      </c>
    </row>
    <row r="34" spans="2:4" x14ac:dyDescent="0.45">
      <c r="B34" s="3149" t="s">
        <v>411</v>
      </c>
      <c r="C34" s="3150"/>
      <c r="D34" s="179" t="s">
        <v>645</v>
      </c>
    </row>
    <row r="35" spans="2:4" x14ac:dyDescent="0.45">
      <c r="B35" s="3149" t="s">
        <v>413</v>
      </c>
      <c r="C35" s="3150"/>
      <c r="D35" s="179" t="s">
        <v>650</v>
      </c>
    </row>
    <row r="36" spans="2:4" x14ac:dyDescent="0.45">
      <c r="B36" s="3149" t="s">
        <v>415</v>
      </c>
      <c r="C36" s="3150"/>
      <c r="D36" s="1723" t="s">
        <v>4806</v>
      </c>
    </row>
  </sheetData>
  <mergeCells count="30">
    <mergeCell ref="B8:C8"/>
    <mergeCell ref="B23:C23"/>
    <mergeCell ref="B24:C24"/>
    <mergeCell ref="B25:C25"/>
    <mergeCell ref="B3:D3"/>
    <mergeCell ref="B4:C4"/>
    <mergeCell ref="B5:C5"/>
    <mergeCell ref="B6:C6"/>
    <mergeCell ref="B7:C7"/>
    <mergeCell ref="B21:B22"/>
    <mergeCell ref="B11:C11"/>
    <mergeCell ref="B12:C12"/>
    <mergeCell ref="B13:C13"/>
    <mergeCell ref="B14:C14"/>
    <mergeCell ref="B15:C15"/>
    <mergeCell ref="B16:C16"/>
    <mergeCell ref="B26:C26"/>
    <mergeCell ref="B36:C36"/>
    <mergeCell ref="B34:C34"/>
    <mergeCell ref="B35:C35"/>
    <mergeCell ref="B10:D10"/>
    <mergeCell ref="B27:C27"/>
    <mergeCell ref="B29:C29"/>
    <mergeCell ref="B31:D31"/>
    <mergeCell ref="B32:C32"/>
    <mergeCell ref="B33:C33"/>
    <mergeCell ref="B17:C17"/>
    <mergeCell ref="B18:C18"/>
    <mergeCell ref="B19:C19"/>
    <mergeCell ref="B20:C20"/>
  </mergeCells>
  <dataValidations count="6">
    <dataValidation type="list" allowBlank="1" showInputMessage="1" showErrorMessage="1" sqref="D4" xr:uid="{00000000-0002-0000-5801-000000000000}">
      <formula1>ODS</formula1>
    </dataValidation>
    <dataValidation type="list" allowBlank="1" showInputMessage="1" showErrorMessage="1" sqref="D5" xr:uid="{00000000-0002-0000-5801-000001000000}">
      <formula1>Metas_ODS</formula1>
    </dataValidation>
    <dataValidation type="list" allowBlank="1" showInputMessage="1" showErrorMessage="1" sqref="D6" xr:uid="{00000000-0002-0000-5801-000002000000}">
      <formula1>Numero_indicador</formula1>
    </dataValidation>
    <dataValidation type="list" allowBlank="1" showInputMessage="1" showErrorMessage="1" sqref="D7" xr:uid="{00000000-0002-0000-5801-000003000000}">
      <formula1>Nombre_indicador_ODS</formula1>
    </dataValidation>
    <dataValidation type="list" allowBlank="1" showInputMessage="1" showErrorMessage="1" sqref="D14" xr:uid="{00000000-0002-0000-5801-000004000000}">
      <formula1>Tipo_indicador</formula1>
    </dataValidation>
    <dataValidation type="list" allowBlank="1" showInputMessage="1" showErrorMessage="1" sqref="D25" xr:uid="{00000000-0002-0000-5801-000005000000}">
      <formula1>Tipo_operación</formula1>
    </dataValidation>
  </dataValidations>
  <hyperlinks>
    <hyperlink ref="B1" location="'11.7.2'!A1" display="REGRESAR" xr:uid="{00000000-0004-0000-5801-000000000000}"/>
    <hyperlink ref="D8" r:id="rId1" xr:uid="{00000000-0004-0000-5801-000001000000}"/>
    <hyperlink ref="D36" r:id="rId2" xr:uid="{00000000-0004-0000-5801-000002000000}"/>
  </hyperlinks>
  <pageMargins left="0.7" right="0.7" top="0.75" bottom="0.75" header="0.3" footer="0.3"/>
  <pageSetup orientation="portrait" r:id="rId3"/>
  <drawing r:id="rId4"/>
</worksheet>
</file>

<file path=xl/worksheets/sheet3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1-000000000000}">
  <sheetPr codeName="Hoja334">
    <tabColor rgb="FF7030A0"/>
  </sheetPr>
  <dimension ref="A1:O39"/>
  <sheetViews>
    <sheetView showGridLines="0" workbookViewId="0">
      <pane ySplit="1" topLeftCell="A2" activePane="bottomLeft" state="frozen"/>
      <selection sqref="A1:B1"/>
      <selection pane="bottomLeft" activeCell="B24" sqref="B24"/>
    </sheetView>
  </sheetViews>
  <sheetFormatPr baseColWidth="10" defaultColWidth="11.44140625" defaultRowHeight="13.2" x14ac:dyDescent="0.35"/>
  <cols>
    <col min="1" max="2" width="15" style="338" customWidth="1"/>
    <col min="3" max="3" width="12.5546875" style="1269" customWidth="1"/>
    <col min="4" max="6" width="12.5546875" style="338" customWidth="1"/>
    <col min="7" max="16384" width="11.44140625" style="338"/>
  </cols>
  <sheetData>
    <row r="1" spans="1:15" s="1260" customFormat="1" ht="18.600000000000001" x14ac:dyDescent="0.45">
      <c r="A1" s="808" t="s">
        <v>337</v>
      </c>
      <c r="B1" s="1321"/>
      <c r="C1" s="3262" t="s">
        <v>430</v>
      </c>
      <c r="D1" s="3262"/>
    </row>
    <row r="2" spans="1:15" s="1260" customFormat="1" ht="18.600000000000001" x14ac:dyDescent="0.45">
      <c r="C2" s="1299"/>
    </row>
    <row r="3" spans="1:15" s="1260" customFormat="1" ht="18.600000000000001" x14ac:dyDescent="0.45">
      <c r="A3" s="3981" t="s">
        <v>339</v>
      </c>
      <c r="B3" s="3984"/>
      <c r="C3" s="3981" t="s">
        <v>1791</v>
      </c>
      <c r="D3" s="4006"/>
      <c r="E3" s="4006"/>
      <c r="F3" s="4006"/>
      <c r="G3" s="4006"/>
      <c r="H3" s="4006"/>
      <c r="I3" s="4006"/>
      <c r="J3" s="4006"/>
      <c r="K3" s="4006"/>
      <c r="L3" s="4006"/>
      <c r="M3" s="4006"/>
      <c r="N3" s="4006"/>
      <c r="O3" s="4006"/>
    </row>
    <row r="4" spans="1:15" s="1260" customFormat="1" ht="15" customHeight="1" x14ac:dyDescent="0.45">
      <c r="A4" s="3981" t="s">
        <v>340</v>
      </c>
      <c r="B4" s="3982"/>
      <c r="C4" s="3981" t="s">
        <v>130</v>
      </c>
      <c r="D4" s="3983"/>
      <c r="E4" s="3983"/>
      <c r="F4" s="3983"/>
      <c r="G4" s="3983"/>
      <c r="H4" s="3983"/>
      <c r="I4" s="3983"/>
      <c r="J4" s="3983"/>
      <c r="K4" s="3983"/>
      <c r="L4" s="3983"/>
      <c r="M4" s="3983"/>
      <c r="N4" s="3983"/>
      <c r="O4" s="3983"/>
    </row>
    <row r="5" spans="1:15" s="1260" customFormat="1" ht="18.600000000000001" x14ac:dyDescent="0.45">
      <c r="A5" s="3981" t="s">
        <v>341</v>
      </c>
      <c r="B5" s="3982"/>
      <c r="C5" s="3981" t="s">
        <v>4098</v>
      </c>
      <c r="D5" s="3983"/>
      <c r="E5" s="3983"/>
      <c r="F5" s="3983"/>
      <c r="G5" s="3983"/>
      <c r="H5" s="3983"/>
      <c r="I5" s="3983"/>
      <c r="J5" s="3983"/>
      <c r="K5" s="3983"/>
      <c r="L5" s="3983"/>
      <c r="M5" s="3983"/>
      <c r="N5" s="3983"/>
      <c r="O5" s="3983"/>
    </row>
    <row r="6" spans="1:15" s="1260" customFormat="1" ht="15" customHeight="1" x14ac:dyDescent="0.45">
      <c r="A6" s="3981" t="s">
        <v>417</v>
      </c>
      <c r="B6" s="3982"/>
      <c r="C6" s="3981"/>
      <c r="D6" s="3983"/>
      <c r="E6" s="3983"/>
      <c r="F6" s="3983"/>
      <c r="G6" s="3983"/>
      <c r="H6" s="3983"/>
      <c r="I6" s="3983"/>
      <c r="J6" s="3983"/>
      <c r="K6" s="3983"/>
      <c r="L6" s="3983"/>
      <c r="M6" s="3983"/>
      <c r="N6" s="3983"/>
      <c r="O6" s="3983"/>
    </row>
    <row r="7" spans="1:15" s="1260" customFormat="1" ht="18.600000000000001" x14ac:dyDescent="0.45">
      <c r="A7" s="1849"/>
      <c r="B7" s="1475"/>
      <c r="C7" s="1299"/>
    </row>
    <row r="8" spans="1:15" s="1299" customFormat="1" ht="18.600000000000001" x14ac:dyDescent="0.45">
      <c r="A8" s="1641"/>
      <c r="B8" s="1475"/>
      <c r="D8" s="1260"/>
      <c r="E8" s="1260"/>
    </row>
    <row r="9" spans="1:15" s="1299" customFormat="1" ht="11.25" customHeight="1" x14ac:dyDescent="0.45">
      <c r="A9" s="1641"/>
      <c r="B9" s="1475"/>
      <c r="C9" s="3203" t="s">
        <v>497</v>
      </c>
      <c r="D9" s="3203"/>
      <c r="E9" s="3203"/>
      <c r="F9" s="3203"/>
      <c r="G9" s="3203"/>
      <c r="H9" s="3203"/>
      <c r="I9" s="3203"/>
      <c r="J9" s="3203"/>
      <c r="K9" s="3203"/>
      <c r="L9" s="3203"/>
      <c r="M9" s="3203"/>
      <c r="N9" s="3203"/>
      <c r="O9" s="3203"/>
    </row>
    <row r="10" spans="1:15" s="1299" customFormat="1" ht="11.25" customHeight="1" x14ac:dyDescent="0.45">
      <c r="A10" s="1641"/>
      <c r="B10" s="1475"/>
      <c r="C10" s="3203"/>
      <c r="D10" s="3203"/>
      <c r="E10" s="3203"/>
      <c r="F10" s="3203"/>
      <c r="G10" s="3203"/>
      <c r="H10" s="3203"/>
      <c r="I10" s="3203"/>
      <c r="J10" s="3203"/>
      <c r="K10" s="3203"/>
      <c r="L10" s="3203"/>
      <c r="M10" s="3203"/>
      <c r="N10" s="3203"/>
      <c r="O10" s="3203"/>
    </row>
    <row r="11" spans="1:15" s="1269" customFormat="1" ht="17.399999999999999" x14ac:dyDescent="0.45">
      <c r="A11" s="1468"/>
      <c r="B11" s="627"/>
      <c r="C11" s="1271"/>
      <c r="D11" s="178"/>
      <c r="E11" s="178"/>
      <c r="F11" s="1271"/>
      <c r="G11" s="1271"/>
      <c r="H11" s="1271"/>
      <c r="I11" s="1271"/>
      <c r="J11" s="1271"/>
      <c r="K11" s="1271"/>
      <c r="L11" s="1271"/>
      <c r="M11" s="1271"/>
      <c r="N11" s="1271"/>
      <c r="O11" s="1271"/>
    </row>
    <row r="12" spans="1:15" s="1269" customFormat="1" ht="17.399999999999999" x14ac:dyDescent="0.45">
      <c r="A12" s="1468"/>
      <c r="B12" s="627"/>
      <c r="C12" s="1271"/>
      <c r="D12" s="2562"/>
      <c r="E12" s="2562"/>
      <c r="F12" s="1271"/>
      <c r="G12" s="1271"/>
      <c r="H12" s="1271"/>
      <c r="I12" s="1271"/>
      <c r="J12" s="1271"/>
      <c r="K12" s="1271"/>
      <c r="L12" s="1271"/>
      <c r="M12" s="1271"/>
      <c r="N12" s="1271"/>
      <c r="O12" s="1271"/>
    </row>
    <row r="13" spans="1:15" s="1269" customFormat="1" ht="17.399999999999999" x14ac:dyDescent="0.45">
      <c r="A13" s="1468"/>
      <c r="B13" s="627"/>
      <c r="C13" s="3780" t="s">
        <v>6679</v>
      </c>
      <c r="D13" s="3780"/>
      <c r="E13" s="3780"/>
      <c r="F13" s="3780"/>
      <c r="G13" s="3780"/>
      <c r="H13" s="3780"/>
      <c r="I13" s="3780"/>
      <c r="J13" s="3780"/>
      <c r="K13" s="3780"/>
      <c r="L13" s="3780"/>
      <c r="M13" s="3780"/>
      <c r="N13" s="1271"/>
      <c r="O13" s="1271"/>
    </row>
    <row r="14" spans="1:15" s="1269" customFormat="1" ht="17.399999999999999" x14ac:dyDescent="0.45">
      <c r="A14" s="1468"/>
      <c r="B14" s="627"/>
      <c r="C14" s="3780"/>
      <c r="D14" s="3780"/>
      <c r="E14" s="3780"/>
      <c r="F14" s="3780"/>
      <c r="G14" s="3780"/>
      <c r="H14" s="3780"/>
      <c r="I14" s="3780"/>
      <c r="J14" s="3780"/>
      <c r="K14" s="3780"/>
      <c r="L14" s="3780"/>
      <c r="M14" s="3780"/>
      <c r="N14" s="1271"/>
      <c r="O14" s="1271"/>
    </row>
    <row r="15" spans="1:15" s="1269" customFormat="1" ht="17.399999999999999" x14ac:dyDescent="0.45">
      <c r="A15" s="1468"/>
      <c r="B15" s="627"/>
      <c r="C15" s="3780"/>
      <c r="D15" s="3780"/>
      <c r="E15" s="3780"/>
      <c r="F15" s="3780"/>
      <c r="G15" s="3780"/>
      <c r="H15" s="3780"/>
      <c r="I15" s="3780"/>
      <c r="J15" s="3780"/>
      <c r="K15" s="3780"/>
      <c r="L15" s="3780"/>
      <c r="M15" s="3780"/>
      <c r="N15" s="1271"/>
      <c r="O15" s="1271"/>
    </row>
    <row r="16" spans="1:15" s="1269" customFormat="1" ht="17.399999999999999" x14ac:dyDescent="0.45">
      <c r="A16" s="1468"/>
      <c r="B16" s="627"/>
      <c r="C16" s="3780"/>
      <c r="D16" s="3780"/>
      <c r="E16" s="3780"/>
      <c r="F16" s="3780"/>
      <c r="G16" s="3780"/>
      <c r="H16" s="3780"/>
      <c r="I16" s="3780"/>
      <c r="J16" s="3780"/>
      <c r="K16" s="3780"/>
      <c r="L16" s="3780"/>
      <c r="M16" s="3780"/>
      <c r="N16" s="1271"/>
      <c r="O16" s="1271"/>
    </row>
    <row r="17" spans="1:15" s="1269" customFormat="1" ht="17.399999999999999" x14ac:dyDescent="0.45">
      <c r="A17" s="1468"/>
      <c r="B17" s="627"/>
      <c r="C17" s="3780"/>
      <c r="D17" s="3780"/>
      <c r="E17" s="3780"/>
      <c r="F17" s="3780"/>
      <c r="G17" s="3780"/>
      <c r="H17" s="3780"/>
      <c r="I17" s="3780"/>
      <c r="J17" s="3780"/>
      <c r="K17" s="3780"/>
      <c r="L17" s="3780"/>
      <c r="M17" s="3780"/>
      <c r="N17" s="1271"/>
      <c r="O17" s="1271"/>
    </row>
    <row r="18" spans="1:15" s="1269" customFormat="1" ht="17.399999999999999" x14ac:dyDescent="0.45">
      <c r="A18" s="1468"/>
      <c r="B18" s="627"/>
      <c r="C18" s="1271"/>
      <c r="D18" s="2562"/>
      <c r="E18" s="2562"/>
      <c r="F18" s="1271"/>
      <c r="G18" s="1271"/>
      <c r="H18" s="1271"/>
      <c r="I18" s="1271"/>
      <c r="J18" s="1271"/>
      <c r="K18" s="1271"/>
      <c r="L18" s="1271"/>
      <c r="M18" s="1271"/>
      <c r="N18" s="1271"/>
      <c r="O18" s="1271"/>
    </row>
    <row r="19" spans="1:15" s="1269" customFormat="1" x14ac:dyDescent="0.35">
      <c r="A19" s="1632"/>
      <c r="B19" s="348"/>
      <c r="D19" s="338"/>
      <c r="E19" s="338"/>
    </row>
    <row r="20" spans="1:15" s="1269" customFormat="1" ht="16.2" x14ac:dyDescent="0.35">
      <c r="A20" s="690"/>
      <c r="B20" s="689"/>
      <c r="C20" s="689"/>
      <c r="D20" s="689"/>
      <c r="E20" s="689"/>
      <c r="F20" s="689"/>
      <c r="G20" s="689"/>
      <c r="H20" s="689"/>
      <c r="I20" s="689"/>
      <c r="J20" s="689"/>
      <c r="K20" s="689"/>
      <c r="L20" s="689"/>
      <c r="M20" s="689"/>
      <c r="N20" s="689"/>
      <c r="O20" s="689"/>
    </row>
    <row r="21" spans="1:15" s="1269" customFormat="1" ht="16.2" x14ac:dyDescent="0.35">
      <c r="A21" s="690"/>
      <c r="B21" s="689"/>
      <c r="C21" s="689"/>
      <c r="D21" s="689"/>
      <c r="E21" s="689"/>
      <c r="F21" s="689"/>
      <c r="G21" s="689"/>
      <c r="H21" s="689"/>
      <c r="I21" s="689"/>
      <c r="J21" s="689"/>
      <c r="K21" s="689"/>
      <c r="L21" s="689"/>
      <c r="M21" s="689"/>
      <c r="N21" s="689"/>
      <c r="O21" s="689"/>
    </row>
    <row r="22" spans="1:15" s="1269" customFormat="1" ht="16.2" x14ac:dyDescent="0.35">
      <c r="A22" s="690"/>
      <c r="B22" s="689"/>
      <c r="C22" s="689"/>
      <c r="D22" s="689"/>
      <c r="E22" s="689"/>
      <c r="F22" s="689"/>
      <c r="G22" s="689"/>
      <c r="H22" s="689"/>
      <c r="I22" s="689"/>
      <c r="J22" s="689"/>
      <c r="K22" s="689"/>
      <c r="L22" s="689"/>
      <c r="M22" s="689"/>
      <c r="N22" s="689"/>
      <c r="O22" s="689"/>
    </row>
    <row r="23" spans="1:15" s="1269" customFormat="1" ht="16.2" x14ac:dyDescent="0.35">
      <c r="A23" s="690"/>
      <c r="B23" s="689"/>
      <c r="C23" s="689"/>
      <c r="D23" s="689"/>
      <c r="E23" s="689"/>
      <c r="F23" s="689"/>
      <c r="G23" s="689"/>
      <c r="H23" s="689"/>
      <c r="I23" s="689"/>
      <c r="J23" s="689"/>
      <c r="K23" s="689"/>
      <c r="L23" s="689"/>
      <c r="M23" s="689"/>
      <c r="N23" s="689"/>
      <c r="O23" s="689"/>
    </row>
    <row r="24" spans="1:15" s="1269" customFormat="1" ht="16.2" x14ac:dyDescent="0.35">
      <c r="A24" s="690"/>
      <c r="B24" s="689"/>
      <c r="C24" s="689"/>
      <c r="D24" s="689"/>
      <c r="E24" s="689"/>
      <c r="F24" s="689"/>
      <c r="G24" s="689"/>
      <c r="H24" s="689"/>
      <c r="I24" s="689"/>
      <c r="J24" s="689"/>
      <c r="K24" s="689"/>
      <c r="L24" s="689"/>
      <c r="M24" s="689"/>
      <c r="N24" s="689"/>
      <c r="O24" s="689"/>
    </row>
    <row r="25" spans="1:15" s="1269" customFormat="1" ht="16.2" x14ac:dyDescent="0.4">
      <c r="A25" s="3194" t="s">
        <v>6668</v>
      </c>
      <c r="B25" s="3194"/>
      <c r="C25" s="3194"/>
      <c r="D25" s="3194"/>
      <c r="E25" s="3194"/>
      <c r="F25" s="3194"/>
      <c r="G25" s="3194"/>
      <c r="H25" s="3194"/>
      <c r="I25" s="3194"/>
      <c r="J25" s="3194"/>
      <c r="K25" s="3194"/>
      <c r="L25" s="3194"/>
      <c r="M25" s="3194"/>
      <c r="N25" s="3194"/>
      <c r="O25" s="3194"/>
    </row>
    <row r="26" spans="1:15" s="1269" customFormat="1" x14ac:dyDescent="0.35">
      <c r="A26" s="1646"/>
      <c r="B26" s="348"/>
      <c r="D26" s="338"/>
      <c r="E26" s="338"/>
    </row>
    <row r="27" spans="1:15" s="1269" customFormat="1" x14ac:dyDescent="0.35">
      <c r="A27" s="1632"/>
      <c r="B27" s="348"/>
      <c r="D27" s="338"/>
      <c r="E27" s="338"/>
    </row>
    <row r="28" spans="1:15" s="1269" customFormat="1" x14ac:dyDescent="0.35">
      <c r="A28" s="1632"/>
      <c r="B28" s="348"/>
      <c r="D28" s="338"/>
      <c r="E28" s="338"/>
    </row>
    <row r="29" spans="1:15" s="1269" customFormat="1" x14ac:dyDescent="0.35">
      <c r="A29" s="1632"/>
      <c r="B29" s="348"/>
      <c r="D29" s="338"/>
      <c r="E29" s="338"/>
    </row>
    <row r="30" spans="1:15" s="1269" customFormat="1" x14ac:dyDescent="0.35">
      <c r="A30" s="1646"/>
      <c r="B30" s="348"/>
      <c r="D30" s="338"/>
      <c r="E30" s="338"/>
    </row>
    <row r="31" spans="1:15" s="1269" customFormat="1" x14ac:dyDescent="0.35">
      <c r="A31" s="1632"/>
      <c r="B31" s="348"/>
      <c r="D31" s="338"/>
      <c r="E31" s="338"/>
    </row>
    <row r="32" spans="1:15" s="1269" customFormat="1" x14ac:dyDescent="0.35">
      <c r="A32" s="1632"/>
      <c r="B32" s="348"/>
      <c r="D32" s="338"/>
      <c r="E32" s="338"/>
    </row>
    <row r="33" spans="1:5" s="1269" customFormat="1" x14ac:dyDescent="0.35">
      <c r="A33" s="1632"/>
      <c r="B33" s="348"/>
      <c r="D33" s="338"/>
      <c r="E33" s="338"/>
    </row>
    <row r="34" spans="1:5" s="1269" customFormat="1" x14ac:dyDescent="0.35">
      <c r="A34" s="1646"/>
      <c r="B34" s="348"/>
      <c r="D34" s="338"/>
      <c r="E34" s="338"/>
    </row>
    <row r="35" spans="1:5" s="1269" customFormat="1" x14ac:dyDescent="0.35">
      <c r="A35" s="1632"/>
      <c r="B35" s="348"/>
      <c r="D35" s="338"/>
      <c r="E35" s="338"/>
    </row>
    <row r="36" spans="1:5" s="1269" customFormat="1" x14ac:dyDescent="0.35">
      <c r="A36" s="1632"/>
      <c r="B36" s="348"/>
      <c r="D36" s="338"/>
      <c r="E36" s="338"/>
    </row>
    <row r="37" spans="1:5" s="1269" customFormat="1" x14ac:dyDescent="0.35">
      <c r="A37" s="1632"/>
      <c r="B37" s="348"/>
      <c r="D37" s="338"/>
      <c r="E37" s="338"/>
    </row>
    <row r="38" spans="1:5" s="1269" customFormat="1" x14ac:dyDescent="0.35">
      <c r="A38" s="1646"/>
      <c r="B38" s="348"/>
      <c r="D38" s="338"/>
      <c r="E38" s="338"/>
    </row>
    <row r="39" spans="1:5" s="1269" customFormat="1" x14ac:dyDescent="0.35">
      <c r="A39" s="1632"/>
      <c r="B39" s="348"/>
      <c r="D39" s="338"/>
      <c r="E39" s="338"/>
    </row>
  </sheetData>
  <mergeCells count="12">
    <mergeCell ref="A25:O25"/>
    <mergeCell ref="C13:M17"/>
    <mergeCell ref="A6:B6"/>
    <mergeCell ref="C6:O6"/>
    <mergeCell ref="C9:O10"/>
    <mergeCell ref="A5:B5"/>
    <mergeCell ref="C5:O5"/>
    <mergeCell ref="C1:D1"/>
    <mergeCell ref="A3:B3"/>
    <mergeCell ref="C3:O3"/>
    <mergeCell ref="A4:B4"/>
    <mergeCell ref="C4:O4"/>
  </mergeCells>
  <hyperlinks>
    <hyperlink ref="A1" location="'ODS 11.'!A1" display="REGRESAR" xr:uid="{00000000-0004-0000-5901-000000000000}"/>
    <hyperlink ref="C1:D1" location="'Metadato 11.a.1'!A1" display="VER METADATO" xr:uid="{00000000-0004-0000-5901-000001000000}"/>
  </hyperlinks>
  <pageMargins left="0.7" right="0.7" top="0.75" bottom="0.75" header="0.3" footer="0.3"/>
  <drawing r:id="rId1"/>
</worksheet>
</file>

<file path=xl/worksheets/sheet3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1-000000000000}">
  <sheetPr codeName="Hoja335">
    <tabColor theme="0" tint="-0.499984740745262"/>
  </sheetPr>
  <dimension ref="B1:F36"/>
  <sheetViews>
    <sheetView showGridLines="0" zoomScaleNormal="100" workbookViewId="0">
      <pane ySplit="1" topLeftCell="A2" activePane="bottomLeft" state="frozen"/>
      <selection sqref="A1:B1"/>
      <selection pane="bottomLeft" activeCell="D13" sqref="D13"/>
    </sheetView>
  </sheetViews>
  <sheetFormatPr baseColWidth="10" defaultColWidth="11.44140625" defaultRowHeight="17.399999999999999" x14ac:dyDescent="0.45"/>
  <cols>
    <col min="1" max="1" width="11.44140625" style="178"/>
    <col min="2" max="2" width="26.44140625" style="178" customWidth="1"/>
    <col min="3" max="3" width="24" style="178" customWidth="1"/>
    <col min="4" max="4" width="85.77734375" style="178" customWidth="1"/>
    <col min="5" max="5" width="11.44140625" style="178"/>
    <col min="6" max="6" width="7.21875" style="178" customWidth="1"/>
    <col min="7" max="16384" width="11.44140625" style="178"/>
  </cols>
  <sheetData>
    <row r="1" spans="2:6" x14ac:dyDescent="0.45">
      <c r="B1" s="584" t="s">
        <v>337</v>
      </c>
    </row>
    <row r="2" spans="2:6" ht="18" thickBot="1" x14ac:dyDescent="0.5"/>
    <row r="3" spans="2:6" ht="23.25" customHeight="1" thickBot="1" x14ac:dyDescent="0.5">
      <c r="B3" s="3980" t="s">
        <v>370</v>
      </c>
      <c r="C3" s="3980"/>
      <c r="D3" s="3980"/>
      <c r="F3" s="1267" t="s">
        <v>471</v>
      </c>
    </row>
    <row r="4" spans="2:6" x14ac:dyDescent="0.45">
      <c r="B4" s="3142" t="s">
        <v>449</v>
      </c>
      <c r="C4" s="3142"/>
      <c r="D4" s="44" t="s">
        <v>36</v>
      </c>
    </row>
    <row r="5" spans="2:6" ht="34.799999999999997" x14ac:dyDescent="0.45">
      <c r="B5" s="3142" t="s">
        <v>373</v>
      </c>
      <c r="C5" s="3142"/>
      <c r="D5" s="44" t="s">
        <v>130</v>
      </c>
    </row>
    <row r="6" spans="2:6" x14ac:dyDescent="0.45">
      <c r="B6" s="3142" t="s">
        <v>374</v>
      </c>
      <c r="C6" s="3142"/>
      <c r="D6" s="45" t="s">
        <v>204</v>
      </c>
    </row>
    <row r="7" spans="2:6" ht="52.2" x14ac:dyDescent="0.45">
      <c r="B7" s="3143" t="s">
        <v>375</v>
      </c>
      <c r="C7" s="3143"/>
      <c r="D7" s="46" t="s">
        <v>4098</v>
      </c>
    </row>
    <row r="8" spans="2:6" x14ac:dyDescent="0.45">
      <c r="B8" s="3143" t="s">
        <v>2480</v>
      </c>
      <c r="C8" s="3143"/>
      <c r="D8" s="1266" t="s">
        <v>2495</v>
      </c>
    </row>
    <row r="10" spans="2:6" ht="23.25" customHeight="1" x14ac:dyDescent="0.45">
      <c r="B10" s="3980" t="s">
        <v>376</v>
      </c>
      <c r="C10" s="3980"/>
      <c r="D10" s="3980"/>
    </row>
    <row r="11" spans="2:6" x14ac:dyDescent="0.45">
      <c r="B11" s="3185" t="s">
        <v>377</v>
      </c>
      <c r="C11" s="3156"/>
      <c r="D11" s="44"/>
    </row>
    <row r="12" spans="2:6" x14ac:dyDescent="0.45">
      <c r="B12" s="3143" t="s">
        <v>379</v>
      </c>
      <c r="C12" s="3143"/>
      <c r="D12" s="1003" t="s">
        <v>1857</v>
      </c>
    </row>
    <row r="13" spans="2:6" x14ac:dyDescent="0.45">
      <c r="B13" s="3142" t="s">
        <v>380</v>
      </c>
      <c r="C13" s="3142"/>
      <c r="D13" s="127" t="s">
        <v>204</v>
      </c>
    </row>
    <row r="14" spans="2:6" x14ac:dyDescent="0.45">
      <c r="B14" s="3142" t="s">
        <v>381</v>
      </c>
      <c r="C14" s="3156"/>
      <c r="D14" s="603"/>
    </row>
    <row r="15" spans="2:6" x14ac:dyDescent="0.45">
      <c r="B15" s="3142" t="s">
        <v>382</v>
      </c>
      <c r="C15" s="3142"/>
      <c r="D15" s="44"/>
    </row>
    <row r="16" spans="2:6" x14ac:dyDescent="0.45">
      <c r="B16" s="3142" t="s">
        <v>383</v>
      </c>
      <c r="C16" s="3142"/>
      <c r="D16" s="44"/>
    </row>
    <row r="17" spans="2:4" x14ac:dyDescent="0.45">
      <c r="B17" s="3142" t="s">
        <v>384</v>
      </c>
      <c r="C17" s="3142"/>
      <c r="D17" s="57"/>
    </row>
    <row r="18" spans="2:4" x14ac:dyDescent="0.45">
      <c r="B18" s="3143" t="s">
        <v>386</v>
      </c>
      <c r="C18" s="3143"/>
      <c r="D18" s="44"/>
    </row>
    <row r="19" spans="2:4" x14ac:dyDescent="0.45">
      <c r="B19" s="3144" t="s">
        <v>387</v>
      </c>
      <c r="C19" s="3145"/>
      <c r="D19" s="57"/>
    </row>
    <row r="20" spans="2:4" x14ac:dyDescent="0.45">
      <c r="B20" s="3142" t="s">
        <v>388</v>
      </c>
      <c r="C20" s="3142"/>
      <c r="D20" s="44"/>
    </row>
    <row r="21" spans="2:4" x14ac:dyDescent="0.45">
      <c r="B21" s="3146" t="s">
        <v>390</v>
      </c>
      <c r="C21" s="54" t="s">
        <v>391</v>
      </c>
      <c r="D21" s="44"/>
    </row>
    <row r="22" spans="2:4" x14ac:dyDescent="0.45">
      <c r="B22" s="3147"/>
      <c r="C22" s="577" t="s">
        <v>393</v>
      </c>
      <c r="D22" s="57"/>
    </row>
    <row r="23" spans="2:4" x14ac:dyDescent="0.45">
      <c r="B23" s="3142" t="s">
        <v>395</v>
      </c>
      <c r="C23" s="3142"/>
      <c r="D23" s="44"/>
    </row>
    <row r="24" spans="2:4" x14ac:dyDescent="0.45">
      <c r="B24" s="3142" t="s">
        <v>397</v>
      </c>
      <c r="C24" s="3142"/>
      <c r="D24" s="44"/>
    </row>
    <row r="25" spans="2:4" x14ac:dyDescent="0.45">
      <c r="B25" s="3142" t="s">
        <v>399</v>
      </c>
      <c r="C25" s="3142"/>
      <c r="D25" s="57"/>
    </row>
    <row r="26" spans="2:4" x14ac:dyDescent="0.45">
      <c r="B26" s="3143" t="s">
        <v>401</v>
      </c>
      <c r="C26" s="3143"/>
      <c r="D26" s="44"/>
    </row>
    <row r="27" spans="2:4" x14ac:dyDescent="0.45">
      <c r="B27" s="3149" t="s">
        <v>403</v>
      </c>
      <c r="C27" s="3150"/>
      <c r="D27" s="44"/>
    </row>
    <row r="28" spans="2:4" x14ac:dyDescent="0.45">
      <c r="B28" s="578" t="s">
        <v>404</v>
      </c>
      <c r="C28" s="579"/>
      <c r="D28" s="44"/>
    </row>
    <row r="29" spans="2:4" x14ac:dyDescent="0.45">
      <c r="B29" s="3151" t="s">
        <v>405</v>
      </c>
      <c r="C29" s="3152"/>
      <c r="D29" s="61"/>
    </row>
    <row r="30" spans="2:4" x14ac:dyDescent="0.45">
      <c r="B30" s="62"/>
      <c r="C30" s="62"/>
      <c r="D30" s="63"/>
    </row>
    <row r="31" spans="2:4" ht="23.25" customHeight="1" x14ac:dyDescent="0.45">
      <c r="B31" s="3980" t="s">
        <v>406</v>
      </c>
      <c r="C31" s="3980"/>
      <c r="D31" s="3980"/>
    </row>
    <row r="32" spans="2:4" x14ac:dyDescent="0.45">
      <c r="B32" s="3149" t="s">
        <v>407</v>
      </c>
      <c r="C32" s="3150"/>
      <c r="D32" s="57"/>
    </row>
    <row r="33" spans="2:4" x14ac:dyDescent="0.45">
      <c r="B33" s="3149" t="s">
        <v>409</v>
      </c>
      <c r="C33" s="3150"/>
      <c r="D33" s="57"/>
    </row>
    <row r="34" spans="2:4" x14ac:dyDescent="0.45">
      <c r="B34" s="3149" t="s">
        <v>411</v>
      </c>
      <c r="C34" s="3150"/>
      <c r="D34" s="83"/>
    </row>
    <row r="35" spans="2:4" x14ac:dyDescent="0.45">
      <c r="B35" s="3149" t="s">
        <v>413</v>
      </c>
      <c r="C35" s="3150"/>
      <c r="D35" s="157"/>
    </row>
    <row r="36" spans="2:4" x14ac:dyDescent="0.45">
      <c r="B36" s="3149" t="s">
        <v>415</v>
      </c>
      <c r="C36" s="3150"/>
      <c r="D36" s="57"/>
    </row>
  </sheetData>
  <mergeCells count="30">
    <mergeCell ref="B16:C16"/>
    <mergeCell ref="B3:D3"/>
    <mergeCell ref="B4:C4"/>
    <mergeCell ref="B5:C5"/>
    <mergeCell ref="B6:C6"/>
    <mergeCell ref="B7:C7"/>
    <mergeCell ref="B10:D10"/>
    <mergeCell ref="B11:C11"/>
    <mergeCell ref="B12:C12"/>
    <mergeCell ref="B13:C13"/>
    <mergeCell ref="B14:C14"/>
    <mergeCell ref="B15:C15"/>
    <mergeCell ref="B8:C8"/>
    <mergeCell ref="B31:D31"/>
    <mergeCell ref="B17:C17"/>
    <mergeCell ref="B18:C18"/>
    <mergeCell ref="B19:C19"/>
    <mergeCell ref="B20:C20"/>
    <mergeCell ref="B21:B22"/>
    <mergeCell ref="B23:C23"/>
    <mergeCell ref="B24:C24"/>
    <mergeCell ref="B25:C25"/>
    <mergeCell ref="B26:C26"/>
    <mergeCell ref="B27:C27"/>
    <mergeCell ref="B29:C29"/>
    <mergeCell ref="B32:C32"/>
    <mergeCell ref="B33:C33"/>
    <mergeCell ref="B34:C34"/>
    <mergeCell ref="B35:C35"/>
    <mergeCell ref="B36:C36"/>
  </mergeCells>
  <dataValidations count="6">
    <dataValidation type="list" allowBlank="1" showInputMessage="1" showErrorMessage="1" sqref="D4" xr:uid="{00000000-0002-0000-5A01-000000000000}">
      <formula1>ODS</formula1>
    </dataValidation>
    <dataValidation type="list" allowBlank="1" showInputMessage="1" showErrorMessage="1" sqref="D5" xr:uid="{00000000-0002-0000-5A01-000001000000}">
      <formula1>Metas_ODS</formula1>
    </dataValidation>
    <dataValidation type="list" allowBlank="1" showInputMessage="1" showErrorMessage="1" sqref="D6" xr:uid="{00000000-0002-0000-5A01-000002000000}">
      <formula1>Numero_indicador</formula1>
    </dataValidation>
    <dataValidation type="list" allowBlank="1" showInputMessage="1" showErrorMessage="1" sqref="D7" xr:uid="{00000000-0002-0000-5A01-000003000000}">
      <formula1>Nombre_indicador_ODS</formula1>
    </dataValidation>
    <dataValidation type="list" allowBlank="1" showInputMessage="1" showErrorMessage="1" sqref="D14" xr:uid="{00000000-0002-0000-5A01-000004000000}">
      <formula1>Tipo_indicador</formula1>
    </dataValidation>
    <dataValidation type="list" allowBlank="1" showInputMessage="1" showErrorMessage="1" sqref="D25" xr:uid="{00000000-0002-0000-5A01-000005000000}">
      <formula1>Tipo_operación</formula1>
    </dataValidation>
  </dataValidations>
  <hyperlinks>
    <hyperlink ref="B1" location="'11.a.1'!A1" display="REGRESAR" xr:uid="{00000000-0004-0000-5A01-000000000000}"/>
    <hyperlink ref="D8" r:id="rId1" xr:uid="{00000000-0004-0000-5A01-000001000000}"/>
  </hyperlinks>
  <pageMargins left="0.7" right="0.7" top="0.75" bottom="0.75" header="0.3" footer="0.3"/>
</worksheet>
</file>

<file path=xl/worksheets/sheet3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1-000000000000}">
  <sheetPr codeName="Hoja336">
    <tabColor rgb="FF7030A0"/>
  </sheetPr>
  <dimension ref="A1:O25"/>
  <sheetViews>
    <sheetView showGridLines="0" workbookViewId="0">
      <pane ySplit="1" topLeftCell="A2" activePane="bottomLeft" state="frozen"/>
      <selection activeCell="B1" sqref="B1"/>
      <selection pane="bottomLeft" activeCell="C13" sqref="C13:M17"/>
    </sheetView>
  </sheetViews>
  <sheetFormatPr baseColWidth="10" defaultColWidth="11.44140625" defaultRowHeight="18.600000000000001" x14ac:dyDescent="0.45"/>
  <cols>
    <col min="1" max="2" width="15.21875" style="1260" customWidth="1"/>
    <col min="3" max="3" width="11.5546875" style="1299" customWidth="1"/>
    <col min="4" max="7" width="11.5546875" style="1260" customWidth="1"/>
    <col min="8" max="13" width="11.44140625" style="1260"/>
    <col min="14" max="14" width="13.6640625" style="1260" customWidth="1"/>
    <col min="15" max="15" width="24.5546875" style="1260" customWidth="1"/>
    <col min="16" max="16384" width="11.44140625" style="1260"/>
  </cols>
  <sheetData>
    <row r="1" spans="1:15" x14ac:dyDescent="0.45">
      <c r="A1" s="808" t="s">
        <v>337</v>
      </c>
      <c r="B1" s="1321"/>
      <c r="C1" s="3262" t="s">
        <v>430</v>
      </c>
      <c r="D1" s="3262"/>
    </row>
    <row r="3" spans="1:15" ht="16.8" customHeight="1" x14ac:dyDescent="0.45">
      <c r="A3" s="3981" t="s">
        <v>339</v>
      </c>
      <c r="B3" s="3984"/>
      <c r="C3" s="3981" t="s">
        <v>1791</v>
      </c>
      <c r="D3" s="4006"/>
      <c r="E3" s="4006"/>
      <c r="F3" s="4006"/>
      <c r="G3" s="4006"/>
      <c r="H3" s="4006"/>
      <c r="I3" s="4006"/>
      <c r="J3" s="4006"/>
      <c r="K3" s="4006"/>
      <c r="L3" s="4006"/>
      <c r="M3" s="4006"/>
      <c r="N3" s="4006"/>
      <c r="O3" s="4006"/>
    </row>
    <row r="4" spans="1:15" ht="59.4" customHeight="1" x14ac:dyDescent="0.45">
      <c r="A4" s="3981" t="s">
        <v>340</v>
      </c>
      <c r="B4" s="3982"/>
      <c r="C4" s="3981" t="s">
        <v>4099</v>
      </c>
      <c r="D4" s="3983"/>
      <c r="E4" s="3983"/>
      <c r="F4" s="3983"/>
      <c r="G4" s="3983"/>
      <c r="H4" s="3983"/>
      <c r="I4" s="3983"/>
      <c r="J4" s="3983"/>
      <c r="K4" s="3983"/>
      <c r="L4" s="3983"/>
      <c r="M4" s="3983"/>
      <c r="N4" s="3983"/>
      <c r="O4" s="3983"/>
    </row>
    <row r="5" spans="1:15" ht="21" customHeight="1" x14ac:dyDescent="0.45">
      <c r="A5" s="3981" t="s">
        <v>341</v>
      </c>
      <c r="B5" s="3982"/>
      <c r="C5" s="3981" t="s">
        <v>4100</v>
      </c>
      <c r="D5" s="3983"/>
      <c r="E5" s="3983"/>
      <c r="F5" s="3983"/>
      <c r="G5" s="3983"/>
      <c r="H5" s="3983"/>
      <c r="I5" s="3983"/>
      <c r="J5" s="3983"/>
      <c r="K5" s="3983"/>
      <c r="L5" s="3983"/>
      <c r="M5" s="3983"/>
      <c r="N5" s="3983"/>
      <c r="O5" s="3983"/>
    </row>
    <row r="6" spans="1:15" x14ac:dyDescent="0.45">
      <c r="A6" s="3981" t="s">
        <v>417</v>
      </c>
      <c r="B6" s="3982"/>
      <c r="C6" s="3981" t="s">
        <v>454</v>
      </c>
      <c r="D6" s="3983"/>
      <c r="E6" s="3983"/>
      <c r="F6" s="3983"/>
      <c r="G6" s="3983"/>
      <c r="H6" s="3983"/>
      <c r="I6" s="3983"/>
      <c r="J6" s="3983"/>
      <c r="K6" s="3983"/>
      <c r="L6" s="3983"/>
      <c r="M6" s="3983"/>
      <c r="N6" s="3983"/>
      <c r="O6" s="3983"/>
    </row>
    <row r="7" spans="1:15" x14ac:dyDescent="0.45">
      <c r="A7" s="1325"/>
    </row>
    <row r="8" spans="1:15" x14ac:dyDescent="0.45">
      <c r="A8" s="1325"/>
    </row>
    <row r="9" spans="1:15" ht="11.25" customHeight="1" x14ac:dyDescent="0.45">
      <c r="A9" s="1325"/>
      <c r="C9" s="4014" t="s">
        <v>497</v>
      </c>
      <c r="D9" s="4014"/>
      <c r="E9" s="4014"/>
      <c r="F9" s="4014"/>
      <c r="G9" s="4014"/>
      <c r="H9" s="4014"/>
      <c r="I9" s="4014"/>
      <c r="J9" s="4014"/>
      <c r="K9" s="4014"/>
      <c r="L9" s="4014"/>
      <c r="M9" s="4014"/>
      <c r="N9" s="4014"/>
      <c r="O9" s="4014"/>
    </row>
    <row r="10" spans="1:15" ht="11.25" customHeight="1" x14ac:dyDescent="0.45">
      <c r="A10" s="1325"/>
      <c r="C10" s="4014"/>
      <c r="D10" s="4014"/>
      <c r="E10" s="4014"/>
      <c r="F10" s="4014"/>
      <c r="G10" s="4014"/>
      <c r="H10" s="4014"/>
      <c r="I10" s="4014"/>
      <c r="J10" s="4014"/>
      <c r="K10" s="4014"/>
      <c r="L10" s="4014"/>
      <c r="M10" s="4014"/>
      <c r="N10" s="4014"/>
      <c r="O10" s="4014"/>
    </row>
    <row r="13" spans="1:15" x14ac:dyDescent="0.45">
      <c r="C13" s="3780" t="s">
        <v>6680</v>
      </c>
      <c r="D13" s="3780"/>
      <c r="E13" s="3780"/>
      <c r="F13" s="3780"/>
      <c r="G13" s="3780"/>
      <c r="H13" s="3780"/>
      <c r="I13" s="3780"/>
      <c r="J13" s="3780"/>
      <c r="K13" s="3780"/>
      <c r="L13" s="3780"/>
      <c r="M13" s="3780"/>
    </row>
    <row r="14" spans="1:15" x14ac:dyDescent="0.45">
      <c r="C14" s="3780"/>
      <c r="D14" s="3780"/>
      <c r="E14" s="3780"/>
      <c r="F14" s="3780"/>
      <c r="G14" s="3780"/>
      <c r="H14" s="3780"/>
      <c r="I14" s="3780"/>
      <c r="J14" s="3780"/>
      <c r="K14" s="3780"/>
      <c r="L14" s="3780"/>
      <c r="M14" s="3780"/>
    </row>
    <row r="15" spans="1:15" x14ac:dyDescent="0.45">
      <c r="C15" s="3780"/>
      <c r="D15" s="3780"/>
      <c r="E15" s="3780"/>
      <c r="F15" s="3780"/>
      <c r="G15" s="3780"/>
      <c r="H15" s="3780"/>
      <c r="I15" s="3780"/>
      <c r="J15" s="3780"/>
      <c r="K15" s="3780"/>
      <c r="L15" s="3780"/>
      <c r="M15" s="3780"/>
    </row>
    <row r="16" spans="1:15" x14ac:dyDescent="0.45">
      <c r="C16" s="3780"/>
      <c r="D16" s="3780"/>
      <c r="E16" s="3780"/>
      <c r="F16" s="3780"/>
      <c r="G16" s="3780"/>
      <c r="H16" s="3780"/>
      <c r="I16" s="3780"/>
      <c r="J16" s="3780"/>
      <c r="K16" s="3780"/>
      <c r="L16" s="3780"/>
      <c r="M16" s="3780"/>
    </row>
    <row r="17" spans="1:15" x14ac:dyDescent="0.45">
      <c r="C17" s="3780"/>
      <c r="D17" s="3780"/>
      <c r="E17" s="3780"/>
      <c r="F17" s="3780"/>
      <c r="G17" s="3780"/>
      <c r="H17" s="3780"/>
      <c r="I17" s="3780"/>
      <c r="J17" s="3780"/>
      <c r="K17" s="3780"/>
      <c r="L17" s="3780"/>
      <c r="M17" s="3780"/>
    </row>
    <row r="20" spans="1:15" x14ac:dyDescent="0.45">
      <c r="A20" s="690"/>
      <c r="B20" s="689"/>
      <c r="C20" s="689"/>
      <c r="D20" s="689"/>
      <c r="E20" s="689"/>
      <c r="F20" s="689"/>
      <c r="G20" s="689"/>
      <c r="H20" s="689"/>
      <c r="I20" s="689"/>
      <c r="J20" s="689"/>
      <c r="K20" s="689"/>
      <c r="L20" s="689"/>
      <c r="M20" s="689"/>
      <c r="N20" s="689"/>
      <c r="O20" s="689"/>
    </row>
    <row r="21" spans="1:15" x14ac:dyDescent="0.45">
      <c r="A21" s="690"/>
      <c r="B21" s="689"/>
      <c r="C21" s="689"/>
      <c r="D21" s="689"/>
      <c r="E21" s="689"/>
      <c r="F21" s="689"/>
      <c r="G21" s="689"/>
      <c r="H21" s="689"/>
      <c r="I21" s="689"/>
      <c r="J21" s="689"/>
      <c r="K21" s="689"/>
      <c r="L21" s="689"/>
      <c r="M21" s="689"/>
      <c r="N21" s="689"/>
      <c r="O21" s="689"/>
    </row>
    <row r="22" spans="1:15" x14ac:dyDescent="0.45">
      <c r="A22" s="690"/>
      <c r="B22" s="689"/>
      <c r="C22" s="689"/>
      <c r="D22" s="689"/>
      <c r="E22" s="689"/>
      <c r="F22" s="689"/>
      <c r="G22" s="689"/>
      <c r="H22" s="689"/>
      <c r="I22" s="689"/>
      <c r="J22" s="689"/>
      <c r="K22" s="689"/>
      <c r="L22" s="689"/>
      <c r="M22" s="689"/>
      <c r="N22" s="689"/>
      <c r="O22" s="689"/>
    </row>
    <row r="23" spans="1:15" x14ac:dyDescent="0.45">
      <c r="A23" s="690"/>
      <c r="B23" s="689"/>
      <c r="C23" s="689"/>
      <c r="D23" s="689"/>
      <c r="E23" s="689"/>
      <c r="F23" s="689"/>
      <c r="G23" s="689"/>
      <c r="H23" s="689"/>
      <c r="I23" s="689"/>
      <c r="J23" s="689"/>
      <c r="K23" s="689"/>
      <c r="L23" s="689"/>
      <c r="M23" s="689"/>
      <c r="N23" s="689"/>
      <c r="O23" s="689"/>
    </row>
    <row r="24" spans="1:15" x14ac:dyDescent="0.45">
      <c r="A24" s="690"/>
      <c r="B24" s="689"/>
      <c r="C24" s="689"/>
      <c r="D24" s="689"/>
      <c r="E24" s="689"/>
      <c r="F24" s="689"/>
      <c r="G24" s="689"/>
      <c r="H24" s="689"/>
      <c r="I24" s="689"/>
      <c r="J24" s="689"/>
      <c r="K24" s="689"/>
      <c r="L24" s="689"/>
      <c r="M24" s="689"/>
      <c r="N24" s="689"/>
      <c r="O24" s="689"/>
    </row>
    <row r="25" spans="1:15" x14ac:dyDescent="0.45">
      <c r="A25" s="3194" t="s">
        <v>6668</v>
      </c>
      <c r="B25" s="3194"/>
      <c r="C25" s="3194"/>
      <c r="D25" s="3194"/>
      <c r="E25" s="3194"/>
      <c r="F25" s="3194"/>
      <c r="G25" s="3194"/>
      <c r="H25" s="3194"/>
      <c r="I25" s="3194"/>
      <c r="J25" s="3194"/>
      <c r="K25" s="3194"/>
      <c r="L25" s="3194"/>
      <c r="M25" s="3194"/>
      <c r="N25" s="3194"/>
      <c r="O25" s="3194"/>
    </row>
  </sheetData>
  <mergeCells count="12">
    <mergeCell ref="A25:O25"/>
    <mergeCell ref="C13:M17"/>
    <mergeCell ref="A6:B6"/>
    <mergeCell ref="C6:O6"/>
    <mergeCell ref="C9:O10"/>
    <mergeCell ref="A5:B5"/>
    <mergeCell ref="C5:O5"/>
    <mergeCell ref="C1:D1"/>
    <mergeCell ref="A3:B3"/>
    <mergeCell ref="C3:O3"/>
    <mergeCell ref="A4:B4"/>
    <mergeCell ref="C4:O4"/>
  </mergeCells>
  <hyperlinks>
    <hyperlink ref="A1" location="'ODS 11.'!A1" display="REGRESAR" xr:uid="{00000000-0004-0000-5B01-000000000000}"/>
    <hyperlink ref="C1:D1" location="'Metadato 11.b.1'!A1" display="VER METADATO" xr:uid="{00000000-0004-0000-5B01-000001000000}"/>
  </hyperlinks>
  <pageMargins left="0.7" right="0.7" top="0.75" bottom="0.75" header="0.3" footer="0.3"/>
  <drawing r:id="rId1"/>
</worksheet>
</file>

<file path=xl/worksheets/sheet3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1-000000000000}">
  <sheetPr codeName="Hoja337">
    <tabColor theme="0" tint="-0.499984740745262"/>
  </sheetPr>
  <dimension ref="B1:F36"/>
  <sheetViews>
    <sheetView showGridLines="0" zoomScaleNormal="100" workbookViewId="0">
      <pane ySplit="1" topLeftCell="A2" activePane="bottomLeft" state="frozen"/>
      <selection pane="bottomLeft" activeCell="H7" sqref="H7"/>
    </sheetView>
  </sheetViews>
  <sheetFormatPr baseColWidth="10" defaultColWidth="11.44140625" defaultRowHeight="17.399999999999999" x14ac:dyDescent="0.45"/>
  <cols>
    <col min="1" max="1" width="11.44140625" style="178"/>
    <col min="2" max="2" width="26.44140625" style="178" customWidth="1"/>
    <col min="3" max="3" width="24" style="178" customWidth="1"/>
    <col min="4" max="4" width="85.77734375" style="178" customWidth="1"/>
    <col min="5" max="5" width="11.44140625" style="178"/>
    <col min="6" max="6" width="7.21875" style="178" customWidth="1"/>
    <col min="7" max="16384" width="11.44140625" style="178"/>
  </cols>
  <sheetData>
    <row r="1" spans="2:6" x14ac:dyDescent="0.45">
      <c r="B1" s="584" t="s">
        <v>337</v>
      </c>
    </row>
    <row r="2" spans="2:6" ht="18" thickBot="1" x14ac:dyDescent="0.5"/>
    <row r="3" spans="2:6" ht="23.25" customHeight="1" thickBot="1" x14ac:dyDescent="0.5">
      <c r="B3" s="3980" t="s">
        <v>370</v>
      </c>
      <c r="C3" s="3980"/>
      <c r="D3" s="3980"/>
      <c r="F3" s="1267" t="s">
        <v>498</v>
      </c>
    </row>
    <row r="4" spans="2:6" x14ac:dyDescent="0.45">
      <c r="B4" s="3142" t="s">
        <v>449</v>
      </c>
      <c r="C4" s="3142"/>
      <c r="D4" s="44" t="s">
        <v>36</v>
      </c>
    </row>
    <row r="5" spans="2:6" ht="87" x14ac:dyDescent="0.45">
      <c r="B5" s="3142" t="s">
        <v>373</v>
      </c>
      <c r="C5" s="3142"/>
      <c r="D5" s="44" t="s">
        <v>4099</v>
      </c>
    </row>
    <row r="6" spans="2:6" x14ac:dyDescent="0.45">
      <c r="B6" s="3142" t="s">
        <v>374</v>
      </c>
      <c r="C6" s="3142"/>
      <c r="D6" s="45" t="s">
        <v>206</v>
      </c>
    </row>
    <row r="7" spans="2:6" ht="34.799999999999997" x14ac:dyDescent="0.45">
      <c r="B7" s="3143" t="s">
        <v>375</v>
      </c>
      <c r="C7" s="3143"/>
      <c r="D7" s="46" t="s">
        <v>4100</v>
      </c>
    </row>
    <row r="8" spans="2:6" x14ac:dyDescent="0.45">
      <c r="B8" s="3143" t="s">
        <v>2480</v>
      </c>
      <c r="C8" s="3143"/>
      <c r="D8" s="1266" t="s">
        <v>2621</v>
      </c>
    </row>
    <row r="10" spans="2:6" ht="23.25" customHeight="1" x14ac:dyDescent="0.45">
      <c r="B10" s="3980" t="s">
        <v>376</v>
      </c>
      <c r="C10" s="3980"/>
      <c r="D10" s="3980"/>
    </row>
    <row r="11" spans="2:6" x14ac:dyDescent="0.45">
      <c r="B11" s="3185" t="s">
        <v>377</v>
      </c>
      <c r="C11" s="3156"/>
      <c r="D11" s="44"/>
    </row>
    <row r="12" spans="2:6" x14ac:dyDescent="0.45">
      <c r="B12" s="3143" t="s">
        <v>379</v>
      </c>
      <c r="C12" s="3143"/>
      <c r="D12" s="661"/>
    </row>
    <row r="13" spans="2:6" x14ac:dyDescent="0.45">
      <c r="B13" s="3142" t="s">
        <v>380</v>
      </c>
      <c r="C13" s="3142"/>
      <c r="D13" s="57"/>
    </row>
    <row r="14" spans="2:6" x14ac:dyDescent="0.45">
      <c r="B14" s="3142" t="s">
        <v>381</v>
      </c>
      <c r="C14" s="3156"/>
      <c r="D14" s="603"/>
    </row>
    <row r="15" spans="2:6" x14ac:dyDescent="0.45">
      <c r="B15" s="3142" t="s">
        <v>382</v>
      </c>
      <c r="C15" s="3142"/>
      <c r="D15" s="44"/>
    </row>
    <row r="16" spans="2:6" x14ac:dyDescent="0.45">
      <c r="B16" s="3142" t="s">
        <v>383</v>
      </c>
      <c r="C16" s="3142"/>
      <c r="D16" s="44"/>
    </row>
    <row r="17" spans="2:4" x14ac:dyDescent="0.45">
      <c r="B17" s="3142" t="s">
        <v>384</v>
      </c>
      <c r="C17" s="3142"/>
      <c r="D17" s="57"/>
    </row>
    <row r="18" spans="2:4" x14ac:dyDescent="0.45">
      <c r="B18" s="3143" t="s">
        <v>386</v>
      </c>
      <c r="C18" s="3143"/>
      <c r="D18" s="44"/>
    </row>
    <row r="19" spans="2:4" x14ac:dyDescent="0.45">
      <c r="B19" s="3144" t="s">
        <v>387</v>
      </c>
      <c r="C19" s="3145"/>
      <c r="D19" s="57"/>
    </row>
    <row r="20" spans="2:4" x14ac:dyDescent="0.45">
      <c r="B20" s="3142" t="s">
        <v>388</v>
      </c>
      <c r="C20" s="3142"/>
      <c r="D20" s="44"/>
    </row>
    <row r="21" spans="2:4" x14ac:dyDescent="0.45">
      <c r="B21" s="3146" t="s">
        <v>390</v>
      </c>
      <c r="C21" s="54" t="s">
        <v>391</v>
      </c>
      <c r="D21" s="44"/>
    </row>
    <row r="22" spans="2:4" x14ac:dyDescent="0.45">
      <c r="B22" s="3147"/>
      <c r="C22" s="577" t="s">
        <v>393</v>
      </c>
      <c r="D22" s="57"/>
    </row>
    <row r="23" spans="2:4" x14ac:dyDescent="0.45">
      <c r="B23" s="3142" t="s">
        <v>395</v>
      </c>
      <c r="C23" s="3142"/>
      <c r="D23" s="44"/>
    </row>
    <row r="24" spans="2:4" x14ac:dyDescent="0.45">
      <c r="B24" s="3142" t="s">
        <v>397</v>
      </c>
      <c r="C24" s="3142"/>
      <c r="D24" s="44"/>
    </row>
    <row r="25" spans="2:4" x14ac:dyDescent="0.45">
      <c r="B25" s="3142" t="s">
        <v>399</v>
      </c>
      <c r="C25" s="3142"/>
      <c r="D25" s="57"/>
    </row>
    <row r="26" spans="2:4" x14ac:dyDescent="0.45">
      <c r="B26" s="3143" t="s">
        <v>401</v>
      </c>
      <c r="C26" s="3143"/>
      <c r="D26" s="44"/>
    </row>
    <row r="27" spans="2:4" x14ac:dyDescent="0.45">
      <c r="B27" s="3149" t="s">
        <v>403</v>
      </c>
      <c r="C27" s="3150"/>
      <c r="D27" s="44"/>
    </row>
    <row r="28" spans="2:4" x14ac:dyDescent="0.45">
      <c r="B28" s="578" t="s">
        <v>404</v>
      </c>
      <c r="C28" s="579"/>
      <c r="D28" s="44"/>
    </row>
    <row r="29" spans="2:4" x14ac:dyDescent="0.45">
      <c r="B29" s="3151" t="s">
        <v>405</v>
      </c>
      <c r="C29" s="3152"/>
      <c r="D29" s="61"/>
    </row>
    <row r="30" spans="2:4" x14ac:dyDescent="0.45">
      <c r="B30" s="62"/>
      <c r="C30" s="62"/>
      <c r="D30" s="63"/>
    </row>
    <row r="31" spans="2:4" ht="23.25" customHeight="1" x14ac:dyDescent="0.45">
      <c r="B31" s="3980" t="s">
        <v>406</v>
      </c>
      <c r="C31" s="3980"/>
      <c r="D31" s="3980"/>
    </row>
    <row r="32" spans="2:4" x14ac:dyDescent="0.45">
      <c r="B32" s="3149" t="s">
        <v>407</v>
      </c>
      <c r="C32" s="3150"/>
      <c r="D32" s="57"/>
    </row>
    <row r="33" spans="2:4" x14ac:dyDescent="0.45">
      <c r="B33" s="3149" t="s">
        <v>409</v>
      </c>
      <c r="C33" s="3150"/>
      <c r="D33" s="57"/>
    </row>
    <row r="34" spans="2:4" x14ac:dyDescent="0.45">
      <c r="B34" s="3149" t="s">
        <v>411</v>
      </c>
      <c r="C34" s="3150"/>
      <c r="D34" s="83"/>
    </row>
    <row r="35" spans="2:4" x14ac:dyDescent="0.45">
      <c r="B35" s="3149" t="s">
        <v>413</v>
      </c>
      <c r="C35" s="3150"/>
      <c r="D35" s="157"/>
    </row>
    <row r="36" spans="2:4" x14ac:dyDescent="0.45">
      <c r="B36" s="3149" t="s">
        <v>415</v>
      </c>
      <c r="C36" s="3150"/>
      <c r="D36" s="57"/>
    </row>
  </sheetData>
  <mergeCells count="30">
    <mergeCell ref="B16:C16"/>
    <mergeCell ref="B3:D3"/>
    <mergeCell ref="B4:C4"/>
    <mergeCell ref="B5:C5"/>
    <mergeCell ref="B6:C6"/>
    <mergeCell ref="B7:C7"/>
    <mergeCell ref="B10:D10"/>
    <mergeCell ref="B11:C11"/>
    <mergeCell ref="B12:C12"/>
    <mergeCell ref="B13:C13"/>
    <mergeCell ref="B14:C14"/>
    <mergeCell ref="B15:C15"/>
    <mergeCell ref="B8:C8"/>
    <mergeCell ref="B31:D31"/>
    <mergeCell ref="B17:C17"/>
    <mergeCell ref="B18:C18"/>
    <mergeCell ref="B19:C19"/>
    <mergeCell ref="B20:C20"/>
    <mergeCell ref="B21:B22"/>
    <mergeCell ref="B23:C23"/>
    <mergeCell ref="B24:C24"/>
    <mergeCell ref="B25:C25"/>
    <mergeCell ref="B26:C26"/>
    <mergeCell ref="B27:C27"/>
    <mergeCell ref="B29:C29"/>
    <mergeCell ref="B32:C32"/>
    <mergeCell ref="B33:C33"/>
    <mergeCell ref="B34:C34"/>
    <mergeCell ref="B35:C35"/>
    <mergeCell ref="B36:C36"/>
  </mergeCells>
  <dataValidations count="6">
    <dataValidation type="list" allowBlank="1" showInputMessage="1" showErrorMessage="1" sqref="D4" xr:uid="{00000000-0002-0000-5C01-000000000000}">
      <formula1>ODS</formula1>
    </dataValidation>
    <dataValidation type="list" allowBlank="1" showInputMessage="1" showErrorMessage="1" sqref="D5" xr:uid="{00000000-0002-0000-5C01-000001000000}">
      <formula1>Metas_ODS</formula1>
    </dataValidation>
    <dataValidation type="list" allowBlank="1" showInputMessage="1" showErrorMessage="1" sqref="D6" xr:uid="{00000000-0002-0000-5C01-000002000000}">
      <formula1>Numero_indicador</formula1>
    </dataValidation>
    <dataValidation type="list" allowBlank="1" showInputMessage="1" showErrorMessage="1" sqref="D7" xr:uid="{00000000-0002-0000-5C01-000003000000}">
      <formula1>Nombre_indicador_ODS</formula1>
    </dataValidation>
    <dataValidation type="list" allowBlank="1" showInputMessage="1" showErrorMessage="1" sqref="D14" xr:uid="{00000000-0002-0000-5C01-000004000000}">
      <formula1>Tipo_indicador</formula1>
    </dataValidation>
    <dataValidation type="list" allowBlank="1" showInputMessage="1" showErrorMessage="1" sqref="D25" xr:uid="{00000000-0002-0000-5C01-000005000000}">
      <formula1>Tipo_operación</formula1>
    </dataValidation>
  </dataValidations>
  <hyperlinks>
    <hyperlink ref="B1" location="'11.b.1'!A1" display="REGRESAR" xr:uid="{00000000-0004-0000-5C01-000000000000}"/>
    <hyperlink ref="D8" r:id="rId1" xr:uid="{00000000-0004-0000-5C01-000001000000}"/>
  </hyperlink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Hoja37"/>
  <dimension ref="A1:AD57"/>
  <sheetViews>
    <sheetView showGridLines="0" workbookViewId="0">
      <pane ySplit="1" topLeftCell="A2" activePane="bottomLeft" state="frozen"/>
      <selection pane="bottomLeft" activeCell="L16" sqref="L16"/>
    </sheetView>
  </sheetViews>
  <sheetFormatPr baseColWidth="10" defaultColWidth="11.44140625" defaultRowHeight="17.399999999999999" x14ac:dyDescent="0.45"/>
  <cols>
    <col min="1" max="1" width="15.44140625" style="22" customWidth="1"/>
    <col min="2" max="2" width="9.21875" style="22" customWidth="1"/>
    <col min="3" max="3" width="17.21875" style="22" customWidth="1"/>
    <col min="4" max="4" width="19.88671875" style="22" customWidth="1"/>
    <col min="5" max="5" width="16.33203125" style="22" bestFit="1" customWidth="1"/>
    <col min="6" max="6" width="16" style="22" customWidth="1"/>
    <col min="7" max="7" width="12.21875" style="22" customWidth="1"/>
    <col min="8" max="8" width="2.44140625" style="22" customWidth="1"/>
    <col min="9" max="10" width="9.21875" style="22" customWidth="1"/>
    <col min="11" max="11" width="2" style="22" customWidth="1"/>
    <col min="12" max="13" width="8.77734375" style="22" customWidth="1"/>
    <col min="14" max="14" width="2.5546875" style="22" customWidth="1"/>
    <col min="15" max="24" width="9.77734375" style="22" customWidth="1"/>
    <col min="25" max="25" width="1.77734375" style="22" customWidth="1"/>
    <col min="26" max="32" width="6.5546875" style="22" customWidth="1"/>
    <col min="33" max="33" width="1.77734375" style="22" customWidth="1"/>
    <col min="34" max="34" width="20" style="22" customWidth="1"/>
    <col min="35" max="35" width="9" style="22" customWidth="1"/>
    <col min="36" max="36" width="10" style="22" customWidth="1"/>
    <col min="37" max="37" width="9" style="22" customWidth="1"/>
    <col min="38" max="38" width="10" style="22" customWidth="1"/>
    <col min="39" max="39" width="1.77734375" style="22" customWidth="1"/>
    <col min="40" max="40" width="7" style="22" customWidth="1"/>
    <col min="41" max="42" width="7.77734375" style="22" customWidth="1"/>
    <col min="43" max="43" width="11.77734375" style="22" customWidth="1"/>
    <col min="44" max="44" width="2.21875" style="22" customWidth="1"/>
    <col min="45" max="46" width="9.5546875" style="22" customWidth="1"/>
    <col min="47" max="47" width="11" style="22" customWidth="1"/>
    <col min="48" max="48" width="1.5546875" style="22" customWidth="1"/>
    <col min="49" max="50" width="9.21875" style="22" customWidth="1"/>
    <col min="51" max="51" width="10.77734375" style="22" customWidth="1"/>
    <col min="52" max="52" width="8.21875" style="22" customWidth="1"/>
    <col min="53" max="53" width="7.77734375" style="22" customWidth="1"/>
    <col min="54" max="16384" width="11.44140625" style="22"/>
  </cols>
  <sheetData>
    <row r="1" spans="1:30" x14ac:dyDescent="0.45">
      <c r="A1" s="570" t="s">
        <v>337</v>
      </c>
      <c r="C1" s="3225" t="s">
        <v>430</v>
      </c>
      <c r="D1" s="3225"/>
      <c r="F1" s="221"/>
      <c r="G1" s="221"/>
    </row>
    <row r="3" spans="1:30" x14ac:dyDescent="0.45">
      <c r="A3" s="3243" t="s">
        <v>339</v>
      </c>
      <c r="B3" s="3243"/>
      <c r="C3" s="3233" t="s">
        <v>12</v>
      </c>
      <c r="D3" s="3234"/>
      <c r="E3" s="3234"/>
      <c r="F3" s="3234"/>
      <c r="G3" s="3234"/>
      <c r="H3" s="3234"/>
      <c r="I3" s="3234"/>
      <c r="J3" s="3234"/>
      <c r="K3" s="3234"/>
      <c r="L3" s="3234"/>
      <c r="M3" s="3234"/>
      <c r="N3" s="3234"/>
      <c r="O3" s="3234"/>
      <c r="P3" s="3234"/>
      <c r="Q3" s="3234"/>
      <c r="R3" s="3234"/>
      <c r="S3" s="3235"/>
      <c r="T3" s="752"/>
      <c r="U3" s="752"/>
      <c r="V3" s="752"/>
      <c r="W3" s="752"/>
      <c r="X3" s="752"/>
      <c r="Y3" s="752"/>
      <c r="Z3" s="752"/>
      <c r="AA3" s="752"/>
      <c r="AB3" s="752"/>
      <c r="AC3" s="752"/>
      <c r="AD3" s="753"/>
    </row>
    <row r="4" spans="1:30" ht="34.799999999999997" customHeight="1" x14ac:dyDescent="0.45">
      <c r="A4" s="3243" t="s">
        <v>340</v>
      </c>
      <c r="B4" s="3243"/>
      <c r="C4" s="3236" t="s">
        <v>3951</v>
      </c>
      <c r="D4" s="3237"/>
      <c r="E4" s="3237"/>
      <c r="F4" s="3237"/>
      <c r="G4" s="3237"/>
      <c r="H4" s="3237"/>
      <c r="I4" s="3237"/>
      <c r="J4" s="3237"/>
      <c r="K4" s="3237"/>
      <c r="L4" s="3237"/>
      <c r="M4" s="3237"/>
      <c r="N4" s="3237"/>
      <c r="O4" s="3237"/>
      <c r="P4" s="3237"/>
      <c r="Q4" s="3237"/>
      <c r="R4" s="3237"/>
      <c r="S4" s="3238"/>
      <c r="T4" s="754"/>
      <c r="U4" s="754"/>
      <c r="V4" s="754"/>
      <c r="W4" s="754"/>
      <c r="X4" s="754"/>
      <c r="Y4" s="754"/>
      <c r="Z4" s="754"/>
      <c r="AA4" s="754"/>
      <c r="AB4" s="754"/>
      <c r="AC4" s="754"/>
      <c r="AD4" s="755"/>
    </row>
    <row r="5" spans="1:30" x14ac:dyDescent="0.45">
      <c r="A5" s="3243" t="s">
        <v>341</v>
      </c>
      <c r="B5" s="3243"/>
      <c r="C5" s="3236" t="s">
        <v>3952</v>
      </c>
      <c r="D5" s="3237"/>
      <c r="E5" s="3237"/>
      <c r="F5" s="3237"/>
      <c r="G5" s="3237"/>
      <c r="H5" s="3237"/>
      <c r="I5" s="3237"/>
      <c r="J5" s="3237"/>
      <c r="K5" s="3237"/>
      <c r="L5" s="3237"/>
      <c r="M5" s="3237"/>
      <c r="N5" s="3237"/>
      <c r="O5" s="3237"/>
      <c r="P5" s="3237"/>
      <c r="Q5" s="3237"/>
      <c r="R5" s="3237"/>
      <c r="S5" s="3238"/>
      <c r="T5" s="756"/>
      <c r="U5" s="756"/>
      <c r="V5" s="756"/>
      <c r="W5" s="246"/>
      <c r="X5" s="246"/>
      <c r="Y5" s="246"/>
      <c r="Z5" s="246"/>
      <c r="AA5" s="246"/>
      <c r="AB5" s="246"/>
      <c r="AC5" s="246"/>
      <c r="AD5" s="247"/>
    </row>
    <row r="6" spans="1:30" ht="31.8" customHeight="1" x14ac:dyDescent="0.45">
      <c r="A6" s="3243" t="s">
        <v>417</v>
      </c>
      <c r="B6" s="3243"/>
      <c r="C6" s="3236" t="s">
        <v>5077</v>
      </c>
      <c r="D6" s="3237"/>
      <c r="E6" s="3237"/>
      <c r="F6" s="3237"/>
      <c r="G6" s="3237"/>
      <c r="H6" s="3237"/>
      <c r="I6" s="3237"/>
      <c r="J6" s="3237"/>
      <c r="K6" s="3237"/>
      <c r="L6" s="3237"/>
      <c r="M6" s="3237"/>
      <c r="N6" s="3237"/>
      <c r="O6" s="3237"/>
      <c r="P6" s="3237"/>
      <c r="Q6" s="3237"/>
      <c r="R6" s="3237"/>
      <c r="S6" s="3238"/>
      <c r="T6" s="756"/>
      <c r="U6" s="756"/>
      <c r="V6" s="756"/>
      <c r="W6" s="246"/>
      <c r="X6" s="246"/>
      <c r="Y6" s="246"/>
      <c r="Z6" s="246"/>
      <c r="AA6" s="246"/>
      <c r="AB6" s="246"/>
      <c r="AC6" s="246"/>
      <c r="AD6" s="247"/>
    </row>
    <row r="9" spans="1:30" ht="16.2" customHeight="1" x14ac:dyDescent="0.45">
      <c r="C9" s="772" t="s">
        <v>5078</v>
      </c>
      <c r="D9" s="757"/>
      <c r="E9" s="757"/>
      <c r="F9" s="757"/>
    </row>
    <row r="10" spans="1:30" ht="16.2" customHeight="1" x14ac:dyDescent="0.45">
      <c r="C10" s="758"/>
      <c r="D10" s="758"/>
      <c r="E10" s="758"/>
      <c r="F10" s="758"/>
    </row>
    <row r="11" spans="1:30" x14ac:dyDescent="0.45">
      <c r="C11" s="3239" t="s">
        <v>1065</v>
      </c>
      <c r="D11" s="3239"/>
      <c r="E11" s="3244" t="s">
        <v>4387</v>
      </c>
      <c r="F11" s="3244"/>
    </row>
    <row r="12" spans="1:30" x14ac:dyDescent="0.45">
      <c r="C12" s="3240"/>
      <c r="D12" s="3240"/>
      <c r="E12" s="759" t="s">
        <v>3639</v>
      </c>
      <c r="F12" s="760" t="s">
        <v>3640</v>
      </c>
    </row>
    <row r="13" spans="1:30" x14ac:dyDescent="0.45">
      <c r="C13" s="3241"/>
      <c r="D13" s="3241"/>
      <c r="E13" s="761" t="s">
        <v>3636</v>
      </c>
      <c r="F13" s="571" t="s">
        <v>3638</v>
      </c>
    </row>
    <row r="14" spans="1:30" x14ac:dyDescent="0.45">
      <c r="C14" s="3242" t="s">
        <v>344</v>
      </c>
      <c r="D14" s="3242"/>
      <c r="E14" s="763">
        <v>9.0159548596610346</v>
      </c>
      <c r="F14" s="764">
        <v>0.90548030624407094</v>
      </c>
    </row>
    <row r="15" spans="1:30" x14ac:dyDescent="0.45">
      <c r="C15" s="3226" t="s">
        <v>350</v>
      </c>
      <c r="D15" s="3226"/>
      <c r="E15" s="763">
        <v>10.326762510248427</v>
      </c>
      <c r="F15" s="764">
        <v>0.84900674269798537</v>
      </c>
    </row>
    <row r="16" spans="1:30" x14ac:dyDescent="0.45">
      <c r="C16" s="3226" t="s">
        <v>351</v>
      </c>
      <c r="D16" s="3226"/>
      <c r="E16" s="763">
        <v>7.5750069887894931</v>
      </c>
      <c r="F16" s="764">
        <v>0.96756070462730548</v>
      </c>
    </row>
    <row r="17" spans="3:6" x14ac:dyDescent="0.45">
      <c r="C17" s="3227" t="s">
        <v>346</v>
      </c>
      <c r="D17" s="3227"/>
      <c r="E17" s="763"/>
      <c r="F17" s="764"/>
    </row>
    <row r="18" spans="3:6" x14ac:dyDescent="0.45">
      <c r="C18" s="3226" t="s">
        <v>418</v>
      </c>
      <c r="D18" s="3226"/>
      <c r="E18" s="763">
        <v>10.457562961191181</v>
      </c>
      <c r="F18" s="764">
        <v>0.96766801006796721</v>
      </c>
    </row>
    <row r="19" spans="3:6" x14ac:dyDescent="0.45">
      <c r="C19" s="3226" t="s">
        <v>353</v>
      </c>
      <c r="D19" s="3226"/>
      <c r="E19" s="763">
        <v>5.9225352030040828</v>
      </c>
      <c r="F19" s="764">
        <v>0.77203719836543339</v>
      </c>
    </row>
    <row r="20" spans="3:6" x14ac:dyDescent="0.45">
      <c r="C20" s="3227" t="s">
        <v>505</v>
      </c>
      <c r="D20" s="3227"/>
      <c r="E20" s="763"/>
      <c r="F20" s="764"/>
    </row>
    <row r="21" spans="3:6" x14ac:dyDescent="0.45">
      <c r="C21" s="3226" t="s">
        <v>506</v>
      </c>
      <c r="D21" s="3226"/>
      <c r="E21" s="763">
        <v>15.96511418301238</v>
      </c>
      <c r="F21" s="764">
        <v>1.6322224427782801</v>
      </c>
    </row>
    <row r="22" spans="3:6" x14ac:dyDescent="0.45">
      <c r="C22" s="3226" t="s">
        <v>507</v>
      </c>
      <c r="D22" s="3226"/>
      <c r="E22" s="763">
        <v>7.2786019387954699</v>
      </c>
      <c r="F22" s="764">
        <v>0.75233838979109824</v>
      </c>
    </row>
    <row r="23" spans="3:6" x14ac:dyDescent="0.45">
      <c r="C23" s="3226" t="s">
        <v>508</v>
      </c>
      <c r="D23" s="3226"/>
      <c r="E23" s="763">
        <v>7.9157224180983725</v>
      </c>
      <c r="F23" s="764">
        <v>1.6069928739425423</v>
      </c>
    </row>
    <row r="24" spans="3:6" x14ac:dyDescent="0.45">
      <c r="C24" s="3226" t="s">
        <v>509</v>
      </c>
      <c r="D24" s="3226"/>
      <c r="E24" s="763">
        <v>3.5434429855537926</v>
      </c>
      <c r="F24" s="764">
        <v>0</v>
      </c>
    </row>
    <row r="25" spans="3:6" x14ac:dyDescent="0.45">
      <c r="C25" s="3226" t="s">
        <v>510</v>
      </c>
      <c r="D25" s="3226"/>
      <c r="E25" s="763">
        <v>2.3697772080027266</v>
      </c>
      <c r="F25" s="764">
        <v>0.55841015815317119</v>
      </c>
    </row>
    <row r="26" spans="3:6" x14ac:dyDescent="0.45">
      <c r="C26" s="3226" t="s">
        <v>1010</v>
      </c>
      <c r="D26" s="3226"/>
      <c r="E26" s="763">
        <v>8.6801397344187627</v>
      </c>
      <c r="F26" s="764">
        <v>0.45434781507512539</v>
      </c>
    </row>
    <row r="27" spans="3:6" x14ac:dyDescent="0.45">
      <c r="C27" s="3226" t="s">
        <v>512</v>
      </c>
      <c r="D27" s="3226"/>
      <c r="E27" s="763">
        <v>6.2510512573483519</v>
      </c>
      <c r="F27" s="764">
        <v>0.25383629399810526</v>
      </c>
    </row>
    <row r="28" spans="3:6" x14ac:dyDescent="0.45">
      <c r="C28" s="3227" t="s">
        <v>3608</v>
      </c>
      <c r="D28" s="3227"/>
      <c r="E28" s="763"/>
      <c r="F28" s="764"/>
    </row>
    <row r="29" spans="3:6" x14ac:dyDescent="0.45">
      <c r="C29" s="3230" t="s">
        <v>3613</v>
      </c>
      <c r="D29" s="3230"/>
      <c r="E29" s="763">
        <v>8.1884909641693326</v>
      </c>
      <c r="F29" s="764">
        <v>1.6727969059925476</v>
      </c>
    </row>
    <row r="30" spans="3:6" x14ac:dyDescent="0.45">
      <c r="C30" s="3230" t="s">
        <v>3614</v>
      </c>
      <c r="D30" s="3230"/>
      <c r="E30" s="763">
        <v>2.5791225445911787</v>
      </c>
      <c r="F30" s="764">
        <v>0.14058389985858949</v>
      </c>
    </row>
    <row r="31" spans="3:6" x14ac:dyDescent="0.45">
      <c r="C31" s="3231" t="s">
        <v>3615</v>
      </c>
      <c r="D31" s="3231"/>
      <c r="E31" s="763">
        <v>10.059547111729712</v>
      </c>
      <c r="F31" s="764">
        <v>2.4122649919658739</v>
      </c>
    </row>
    <row r="32" spans="3:6" x14ac:dyDescent="0.45">
      <c r="C32" s="3226" t="s">
        <v>3616</v>
      </c>
      <c r="D32" s="3226"/>
      <c r="E32" s="763">
        <v>18.175747062610956</v>
      </c>
      <c r="F32" s="764">
        <v>0.7147451155821507</v>
      </c>
    </row>
    <row r="33" spans="3:6" x14ac:dyDescent="0.45">
      <c r="C33" s="3226" t="s">
        <v>3617</v>
      </c>
      <c r="D33" s="3226"/>
      <c r="E33" s="763">
        <v>8.0424893720292907</v>
      </c>
      <c r="F33" s="764">
        <v>0.76822950233867948</v>
      </c>
    </row>
    <row r="34" spans="3:6" x14ac:dyDescent="0.45">
      <c r="C34" s="3226" t="s">
        <v>3618</v>
      </c>
      <c r="D34" s="3226"/>
      <c r="E34" s="763">
        <v>11.835331737381019</v>
      </c>
      <c r="F34" s="764">
        <v>0.55737492102244257</v>
      </c>
    </row>
    <row r="35" spans="3:6" x14ac:dyDescent="0.45">
      <c r="C35" s="3226" t="s">
        <v>3619</v>
      </c>
      <c r="D35" s="3226"/>
      <c r="E35" s="763">
        <v>4.768617763100063</v>
      </c>
      <c r="F35" s="764">
        <v>0.69538911921320623</v>
      </c>
    </row>
    <row r="36" spans="3:6" x14ac:dyDescent="0.45">
      <c r="C36" s="3227" t="s">
        <v>3609</v>
      </c>
      <c r="D36" s="3227"/>
      <c r="E36" s="763"/>
      <c r="F36" s="766"/>
    </row>
    <row r="37" spans="3:6" ht="27" customHeight="1" x14ac:dyDescent="0.45">
      <c r="C37" s="3226" t="s">
        <v>3620</v>
      </c>
      <c r="D37" s="3226"/>
      <c r="E37" s="767">
        <v>8.469521100095637</v>
      </c>
      <c r="F37" s="768">
        <v>0</v>
      </c>
    </row>
    <row r="38" spans="3:6" x14ac:dyDescent="0.45">
      <c r="C38" s="3226" t="s">
        <v>3621</v>
      </c>
      <c r="D38" s="3226"/>
      <c r="E38" s="763">
        <v>8.5910299584788827</v>
      </c>
      <c r="F38" s="764">
        <v>0.82490757992291541</v>
      </c>
    </row>
    <row r="39" spans="3:6" x14ac:dyDescent="0.45">
      <c r="C39" s="3226" t="s">
        <v>3622</v>
      </c>
      <c r="D39" s="3226"/>
      <c r="E39" s="763">
        <v>9.7423194604758176</v>
      </c>
      <c r="F39" s="764">
        <v>1.1351847399756354</v>
      </c>
    </row>
    <row r="40" spans="3:6" x14ac:dyDescent="0.45">
      <c r="C40" s="3226" t="s">
        <v>3623</v>
      </c>
      <c r="D40" s="3226"/>
      <c r="E40" s="763">
        <v>7.9136762966910359</v>
      </c>
      <c r="F40" s="764">
        <v>0.55540682607611347</v>
      </c>
    </row>
    <row r="41" spans="3:6" x14ac:dyDescent="0.45">
      <c r="C41" s="3226" t="s">
        <v>3624</v>
      </c>
      <c r="D41" s="3226"/>
      <c r="E41" s="769" t="s">
        <v>3637</v>
      </c>
      <c r="F41" s="766" t="s">
        <v>3637</v>
      </c>
    </row>
    <row r="42" spans="3:6" x14ac:dyDescent="0.45">
      <c r="C42" s="3227" t="s">
        <v>3610</v>
      </c>
      <c r="D42" s="3227"/>
      <c r="E42" s="763"/>
      <c r="F42" s="764"/>
    </row>
    <row r="43" spans="3:6" x14ac:dyDescent="0.45">
      <c r="C43" s="3226" t="s">
        <v>2835</v>
      </c>
      <c r="D43" s="3226"/>
      <c r="E43" s="763">
        <v>6.1744605545011417</v>
      </c>
      <c r="F43" s="764">
        <v>0.66808799165913413</v>
      </c>
    </row>
    <row r="44" spans="3:6" x14ac:dyDescent="0.45">
      <c r="C44" s="3226" t="s">
        <v>3625</v>
      </c>
      <c r="D44" s="3226"/>
      <c r="E44" s="763">
        <v>9.6261607452002522</v>
      </c>
      <c r="F44" s="764">
        <v>0.85551363026771765</v>
      </c>
    </row>
    <row r="45" spans="3:6" x14ac:dyDescent="0.45">
      <c r="C45" s="3226" t="s">
        <v>3626</v>
      </c>
      <c r="D45" s="3226"/>
      <c r="E45" s="763">
        <v>9.0310445524749134</v>
      </c>
      <c r="F45" s="764">
        <v>1.6088580937952222</v>
      </c>
    </row>
    <row r="46" spans="3:6" x14ac:dyDescent="0.45">
      <c r="C46" s="3226" t="s">
        <v>3627</v>
      </c>
      <c r="D46" s="3226"/>
      <c r="E46" s="767">
        <v>0</v>
      </c>
      <c r="F46" s="768">
        <v>0</v>
      </c>
    </row>
    <row r="47" spans="3:6" ht="28.2" customHeight="1" x14ac:dyDescent="0.45">
      <c r="C47" s="3229" t="s">
        <v>3611</v>
      </c>
      <c r="D47" s="3229"/>
      <c r="E47" s="763"/>
      <c r="F47" s="764"/>
    </row>
    <row r="48" spans="3:6" x14ac:dyDescent="0.45">
      <c r="C48" s="3226" t="s">
        <v>3628</v>
      </c>
      <c r="D48" s="3226"/>
      <c r="E48" s="763">
        <v>9.8417617703741023</v>
      </c>
      <c r="F48" s="764">
        <v>1.2588892178220936</v>
      </c>
    </row>
    <row r="49" spans="3:6" x14ac:dyDescent="0.45">
      <c r="C49" s="3226" t="s">
        <v>3629</v>
      </c>
      <c r="D49" s="3226"/>
      <c r="E49" s="763">
        <v>9.1155483112611115</v>
      </c>
      <c r="F49" s="764">
        <v>0.88282085184314296</v>
      </c>
    </row>
    <row r="50" spans="3:6" x14ac:dyDescent="0.45">
      <c r="C50" s="3226" t="s">
        <v>3630</v>
      </c>
      <c r="D50" s="3226"/>
      <c r="E50" s="763">
        <v>3.7750547155221623</v>
      </c>
      <c r="F50" s="764">
        <v>0.54146448295216443</v>
      </c>
    </row>
    <row r="51" spans="3:6" x14ac:dyDescent="0.45">
      <c r="C51" s="3227" t="s">
        <v>3612</v>
      </c>
      <c r="D51" s="3227"/>
      <c r="E51" s="763"/>
      <c r="F51" s="766"/>
    </row>
    <row r="52" spans="3:6" x14ac:dyDescent="0.45">
      <c r="C52" s="3226" t="s">
        <v>3631</v>
      </c>
      <c r="D52" s="3226"/>
      <c r="E52" s="763">
        <v>9.0849692703267539</v>
      </c>
      <c r="F52" s="764">
        <v>1.2887138185325639</v>
      </c>
    </row>
    <row r="53" spans="3:6" x14ac:dyDescent="0.45">
      <c r="C53" s="3226" t="s">
        <v>3632</v>
      </c>
      <c r="D53" s="3226"/>
      <c r="E53" s="763">
        <v>8.2987128113912334</v>
      </c>
      <c r="F53" s="764">
        <v>0.85798353153339302</v>
      </c>
    </row>
    <row r="54" spans="3:6" x14ac:dyDescent="0.45">
      <c r="C54" s="3226" t="s">
        <v>3633</v>
      </c>
      <c r="D54" s="3226"/>
      <c r="E54" s="763">
        <v>6.7685496046427156</v>
      </c>
      <c r="F54" s="764">
        <v>0.50974656608908486</v>
      </c>
    </row>
    <row r="55" spans="3:6" x14ac:dyDescent="0.45">
      <c r="C55" s="3226" t="s">
        <v>3634</v>
      </c>
      <c r="D55" s="3226"/>
      <c r="E55" s="763">
        <v>8.7065556894783249</v>
      </c>
      <c r="F55" s="764">
        <v>0.72155684338841208</v>
      </c>
    </row>
    <row r="56" spans="3:6" x14ac:dyDescent="0.45">
      <c r="C56" s="3228" t="s">
        <v>3635</v>
      </c>
      <c r="D56" s="3228"/>
      <c r="E56" s="770">
        <v>13.549888123221136</v>
      </c>
      <c r="F56" s="771">
        <v>0.95747348378862707</v>
      </c>
    </row>
    <row r="57" spans="3:6" x14ac:dyDescent="0.45">
      <c r="C57" s="3232" t="s">
        <v>4388</v>
      </c>
      <c r="D57" s="3232"/>
      <c r="E57" s="3232"/>
      <c r="F57" s="3232"/>
    </row>
  </sheetData>
  <mergeCells count="55">
    <mergeCell ref="A6:B6"/>
    <mergeCell ref="A5:B5"/>
    <mergeCell ref="A3:B3"/>
    <mergeCell ref="A4:B4"/>
    <mergeCell ref="E11:F11"/>
    <mergeCell ref="C57:F57"/>
    <mergeCell ref="C3:S3"/>
    <mergeCell ref="C4:S4"/>
    <mergeCell ref="C5:S5"/>
    <mergeCell ref="C6:S6"/>
    <mergeCell ref="C11:D13"/>
    <mergeCell ref="C14:D14"/>
    <mergeCell ref="C15:D15"/>
    <mergeCell ref="C16:D16"/>
    <mergeCell ref="C17:D17"/>
    <mergeCell ref="C18:D18"/>
    <mergeCell ref="C19:D19"/>
    <mergeCell ref="C20:D20"/>
    <mergeCell ref="C21:D21"/>
    <mergeCell ref="C22:D22"/>
    <mergeCell ref="C23:D23"/>
    <mergeCell ref="C24:D24"/>
    <mergeCell ref="C25:D25"/>
    <mergeCell ref="C26:D26"/>
    <mergeCell ref="C33:D33"/>
    <mergeCell ref="C34:D34"/>
    <mergeCell ref="C35:D35"/>
    <mergeCell ref="C36:D36"/>
    <mergeCell ref="C27:D27"/>
    <mergeCell ref="C28:D28"/>
    <mergeCell ref="C29:D29"/>
    <mergeCell ref="C30:D30"/>
    <mergeCell ref="C31:D31"/>
    <mergeCell ref="C56:D56"/>
    <mergeCell ref="C47:D47"/>
    <mergeCell ref="C48:D48"/>
    <mergeCell ref="C49:D49"/>
    <mergeCell ref="C50:D50"/>
    <mergeCell ref="C51:D51"/>
    <mergeCell ref="C1:D1"/>
    <mergeCell ref="C52:D52"/>
    <mergeCell ref="C53:D53"/>
    <mergeCell ref="C54:D54"/>
    <mergeCell ref="C55:D55"/>
    <mergeCell ref="C42:D42"/>
    <mergeCell ref="C43:D43"/>
    <mergeCell ref="C44:D44"/>
    <mergeCell ref="C45:D45"/>
    <mergeCell ref="C46:D46"/>
    <mergeCell ref="C37:D37"/>
    <mergeCell ref="C38:D38"/>
    <mergeCell ref="C39:D39"/>
    <mergeCell ref="C40:D40"/>
    <mergeCell ref="C41:D41"/>
    <mergeCell ref="C32:D32"/>
  </mergeCells>
  <hyperlinks>
    <hyperlink ref="A1" location="'ODS 2.'!A1" display="REGRESAR" xr:uid="{00000000-0004-0000-2200-000000000000}"/>
    <hyperlink ref="C1" location="'Metadato 2.2.1'!A1" display="VER METADATO" xr:uid="{00000000-0004-0000-2200-000001000000}"/>
  </hyperlinks>
  <pageMargins left="0.7" right="0.7" top="0.75" bottom="0.75" header="0.3" footer="0.3"/>
  <pageSetup orientation="portrait" r:id="rId1"/>
</worksheet>
</file>

<file path=xl/worksheets/sheet3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1-000000000000}">
  <sheetPr codeName="Hoja338"/>
  <dimension ref="A1:AC47"/>
  <sheetViews>
    <sheetView showGridLines="0" workbookViewId="0">
      <pane ySplit="1" topLeftCell="A2" activePane="bottomLeft" state="frozen"/>
      <selection activeCell="B16" sqref="B16"/>
      <selection pane="bottomLeft"/>
    </sheetView>
  </sheetViews>
  <sheetFormatPr baseColWidth="10" defaultColWidth="11.44140625" defaultRowHeight="17.399999999999999" x14ac:dyDescent="0.45"/>
  <cols>
    <col min="1" max="1" width="15.77734375" style="178" customWidth="1"/>
    <col min="2" max="2" width="17.44140625" style="178" customWidth="1"/>
    <col min="3" max="3" width="11.44140625" style="178"/>
    <col min="4" max="4" width="17" style="178" customWidth="1"/>
    <col min="5" max="11" width="11.44140625" style="178"/>
    <col min="12" max="12" width="2.5546875" style="626" customWidth="1"/>
    <col min="13" max="20" width="11.44140625" style="178"/>
    <col min="21" max="21" width="1.77734375" style="626" customWidth="1"/>
    <col min="22" max="16384" width="11.44140625" style="178"/>
  </cols>
  <sheetData>
    <row r="1" spans="1:29" s="1260" customFormat="1" ht="18.600000000000001" x14ac:dyDescent="0.45">
      <c r="A1" s="808" t="s">
        <v>337</v>
      </c>
      <c r="C1" s="3119" t="s">
        <v>430</v>
      </c>
      <c r="D1" s="3119"/>
      <c r="L1" s="1261"/>
      <c r="U1" s="1261"/>
    </row>
    <row r="2" spans="1:29" s="1260" customFormat="1" ht="13.5" customHeight="1" x14ac:dyDescent="0.45">
      <c r="L2" s="1261"/>
      <c r="U2" s="1261"/>
    </row>
    <row r="3" spans="1:29" s="1260" customFormat="1" ht="18.600000000000001" x14ac:dyDescent="0.45">
      <c r="A3" s="3981" t="s">
        <v>339</v>
      </c>
      <c r="B3" s="3984"/>
      <c r="C3" s="3981" t="s">
        <v>1791</v>
      </c>
      <c r="D3" s="4006"/>
      <c r="E3" s="4006"/>
      <c r="F3" s="4006"/>
      <c r="G3" s="4006"/>
      <c r="H3" s="4006"/>
      <c r="I3" s="4006"/>
      <c r="J3" s="4006"/>
      <c r="K3" s="4006"/>
      <c r="L3" s="4006"/>
      <c r="M3" s="4006"/>
      <c r="N3" s="4006"/>
      <c r="O3" s="4006"/>
      <c r="P3" s="4006"/>
      <c r="Q3" s="4006"/>
      <c r="R3" s="4006"/>
      <c r="S3" s="1850"/>
      <c r="U3" s="1261"/>
    </row>
    <row r="4" spans="1:29" s="1260" customFormat="1" ht="39" customHeight="1" x14ac:dyDescent="0.45">
      <c r="A4" s="3981" t="s">
        <v>340</v>
      </c>
      <c r="B4" s="3982"/>
      <c r="C4" s="3981" t="s">
        <v>4099</v>
      </c>
      <c r="D4" s="4006"/>
      <c r="E4" s="4006"/>
      <c r="F4" s="4006"/>
      <c r="G4" s="4006"/>
      <c r="H4" s="4006"/>
      <c r="I4" s="4006"/>
      <c r="J4" s="4006"/>
      <c r="K4" s="4006"/>
      <c r="L4" s="4006"/>
      <c r="M4" s="4006"/>
      <c r="N4" s="4006"/>
      <c r="O4" s="4006"/>
      <c r="P4" s="4006"/>
      <c r="Q4" s="4006"/>
      <c r="R4" s="4006"/>
      <c r="S4" s="1850"/>
      <c r="U4" s="1261"/>
    </row>
    <row r="5" spans="1:29" s="1260" customFormat="1" ht="18.600000000000001" x14ac:dyDescent="0.45">
      <c r="A5" s="3981" t="s">
        <v>341</v>
      </c>
      <c r="B5" s="3982"/>
      <c r="C5" s="3981" t="s">
        <v>4101</v>
      </c>
      <c r="D5" s="4006"/>
      <c r="E5" s="4006"/>
      <c r="F5" s="4006"/>
      <c r="G5" s="4006"/>
      <c r="H5" s="4006"/>
      <c r="I5" s="4006"/>
      <c r="J5" s="4006"/>
      <c r="K5" s="4006"/>
      <c r="L5" s="4006"/>
      <c r="M5" s="4006"/>
      <c r="N5" s="4006"/>
      <c r="O5" s="4006"/>
      <c r="P5" s="4006"/>
      <c r="Q5" s="4006"/>
      <c r="R5" s="4006"/>
      <c r="S5" s="1851"/>
      <c r="U5" s="1261"/>
    </row>
    <row r="6" spans="1:29" s="1260" customFormat="1" ht="18.600000000000001" x14ac:dyDescent="0.45">
      <c r="A6" s="3981" t="s">
        <v>417</v>
      </c>
      <c r="B6" s="3982"/>
      <c r="C6" s="3981" t="s">
        <v>5198</v>
      </c>
      <c r="D6" s="4006"/>
      <c r="E6" s="4006"/>
      <c r="F6" s="4006"/>
      <c r="G6" s="4006"/>
      <c r="H6" s="4006"/>
      <c r="I6" s="4006"/>
      <c r="J6" s="4006"/>
      <c r="K6" s="4006"/>
      <c r="L6" s="4006"/>
      <c r="M6" s="4006"/>
      <c r="N6" s="4006"/>
      <c r="O6" s="4006"/>
      <c r="P6" s="4006"/>
      <c r="Q6" s="4006"/>
      <c r="R6" s="4006"/>
      <c r="S6" s="1852"/>
      <c r="U6" s="1261"/>
    </row>
    <row r="7" spans="1:29" s="1260" customFormat="1" ht="18.600000000000001" x14ac:dyDescent="0.45">
      <c r="L7" s="1261"/>
      <c r="U7" s="1261"/>
    </row>
    <row r="8" spans="1:29" s="1260" customFormat="1" ht="18.600000000000001" x14ac:dyDescent="0.45">
      <c r="L8" s="1261"/>
      <c r="U8" s="1261"/>
    </row>
    <row r="9" spans="1:29" s="1260" customFormat="1" ht="18.600000000000001" x14ac:dyDescent="0.45">
      <c r="C9" s="3329" t="s">
        <v>5066</v>
      </c>
      <c r="D9" s="3329"/>
      <c r="E9" s="3329"/>
      <c r="F9" s="3329"/>
      <c r="G9" s="3329"/>
      <c r="H9" s="3329"/>
      <c r="I9" s="3329"/>
      <c r="J9" s="3329"/>
      <c r="K9" s="3329"/>
      <c r="L9" s="3329"/>
      <c r="M9" s="3329"/>
      <c r="N9" s="3329"/>
      <c r="O9" s="3329"/>
      <c r="P9" s="3329"/>
      <c r="Q9" s="3329"/>
      <c r="R9" s="3329"/>
      <c r="S9" s="3329"/>
      <c r="T9" s="3329"/>
      <c r="U9" s="3329"/>
      <c r="V9" s="3329"/>
      <c r="W9" s="3329"/>
      <c r="X9" s="3329"/>
      <c r="Y9" s="3329"/>
      <c r="Z9" s="3329"/>
      <c r="AA9" s="3329"/>
      <c r="AB9" s="3329"/>
      <c r="AC9" s="3329"/>
    </row>
    <row r="10" spans="1:29" ht="12.75" customHeight="1" x14ac:dyDescent="0.45">
      <c r="C10" s="548"/>
      <c r="D10" s="548"/>
      <c r="E10" s="548"/>
      <c r="F10" s="548"/>
      <c r="G10" s="548"/>
      <c r="H10" s="548"/>
      <c r="I10" s="548"/>
      <c r="J10" s="548"/>
      <c r="K10" s="548"/>
      <c r="L10" s="548"/>
      <c r="M10" s="548"/>
      <c r="N10" s="548"/>
      <c r="O10" s="548"/>
      <c r="P10" s="548"/>
      <c r="Q10" s="548"/>
      <c r="R10" s="548"/>
      <c r="S10" s="548"/>
      <c r="T10" s="548"/>
      <c r="U10" s="548"/>
      <c r="V10" s="548"/>
      <c r="W10" s="548"/>
      <c r="X10" s="548"/>
      <c r="Y10" s="548"/>
      <c r="Z10" s="548"/>
      <c r="AA10" s="548"/>
      <c r="AB10" s="548"/>
      <c r="AC10" s="548"/>
    </row>
    <row r="11" spans="1:29" ht="19.8" customHeight="1" x14ac:dyDescent="0.45">
      <c r="C11" s="3994" t="s">
        <v>458</v>
      </c>
      <c r="D11" s="3979" t="s">
        <v>502</v>
      </c>
      <c r="E11" s="3979"/>
      <c r="F11" s="3979"/>
      <c r="G11" s="3979"/>
      <c r="H11" s="3979"/>
      <c r="I11" s="3979"/>
      <c r="J11" s="3979"/>
      <c r="K11" s="3979"/>
      <c r="L11" s="1848"/>
      <c r="M11" s="3979" t="s">
        <v>503</v>
      </c>
      <c r="N11" s="3979"/>
      <c r="O11" s="3979"/>
      <c r="P11" s="3979"/>
      <c r="Q11" s="3979"/>
      <c r="R11" s="3979"/>
      <c r="S11" s="3979"/>
      <c r="T11" s="3979"/>
      <c r="U11" s="1746"/>
      <c r="V11" s="3979" t="s">
        <v>504</v>
      </c>
      <c r="W11" s="3979"/>
      <c r="X11" s="3979"/>
      <c r="Y11" s="3979"/>
      <c r="Z11" s="3979"/>
      <c r="AA11" s="3979"/>
      <c r="AB11" s="3979"/>
      <c r="AC11" s="3979"/>
    </row>
    <row r="12" spans="1:29" ht="15" customHeight="1" x14ac:dyDescent="0.45">
      <c r="C12" s="4010"/>
      <c r="D12" s="3994" t="s">
        <v>344</v>
      </c>
      <c r="E12" s="3979" t="s">
        <v>505</v>
      </c>
      <c r="F12" s="3979"/>
      <c r="G12" s="3979"/>
      <c r="H12" s="3979"/>
      <c r="I12" s="3979"/>
      <c r="J12" s="3979"/>
      <c r="K12" s="3979"/>
      <c r="L12" s="1767"/>
      <c r="M12" s="3994" t="s">
        <v>344</v>
      </c>
      <c r="N12" s="3979" t="s">
        <v>505</v>
      </c>
      <c r="O12" s="3979"/>
      <c r="P12" s="3979"/>
      <c r="Q12" s="3979"/>
      <c r="R12" s="3979"/>
      <c r="S12" s="3979"/>
      <c r="T12" s="3979"/>
      <c r="U12" s="4008"/>
      <c r="V12" s="3994" t="s">
        <v>344</v>
      </c>
      <c r="W12" s="3979" t="s">
        <v>505</v>
      </c>
      <c r="X12" s="3979"/>
      <c r="Y12" s="3979"/>
      <c r="Z12" s="3979"/>
      <c r="AA12" s="3979"/>
      <c r="AB12" s="3979"/>
      <c r="AC12" s="3979"/>
    </row>
    <row r="13" spans="1:29" x14ac:dyDescent="0.45">
      <c r="C13" s="3985"/>
      <c r="D13" s="3985"/>
      <c r="E13" s="1806" t="s">
        <v>506</v>
      </c>
      <c r="F13" s="1806" t="s">
        <v>507</v>
      </c>
      <c r="G13" s="1806" t="s">
        <v>508</v>
      </c>
      <c r="H13" s="1806" t="s">
        <v>509</v>
      </c>
      <c r="I13" s="1806" t="s">
        <v>510</v>
      </c>
      <c r="J13" s="1806" t="s">
        <v>511</v>
      </c>
      <c r="K13" s="1806" t="s">
        <v>512</v>
      </c>
      <c r="L13" s="1806"/>
      <c r="M13" s="3985"/>
      <c r="N13" s="1806" t="s">
        <v>506</v>
      </c>
      <c r="O13" s="1806" t="s">
        <v>507</v>
      </c>
      <c r="P13" s="1806" t="s">
        <v>508</v>
      </c>
      <c r="Q13" s="1806" t="s">
        <v>509</v>
      </c>
      <c r="R13" s="1806" t="s">
        <v>510</v>
      </c>
      <c r="S13" s="1806" t="s">
        <v>511</v>
      </c>
      <c r="T13" s="1806" t="s">
        <v>512</v>
      </c>
      <c r="U13" s="3978"/>
      <c r="V13" s="3985"/>
      <c r="W13" s="1806" t="s">
        <v>506</v>
      </c>
      <c r="X13" s="1806" t="s">
        <v>507</v>
      </c>
      <c r="Y13" s="1806" t="s">
        <v>508</v>
      </c>
      <c r="Z13" s="1806" t="s">
        <v>509</v>
      </c>
      <c r="AA13" s="1806" t="s">
        <v>510</v>
      </c>
      <c r="AB13" s="1806" t="s">
        <v>511</v>
      </c>
      <c r="AC13" s="1806" t="s">
        <v>512</v>
      </c>
    </row>
    <row r="14" spans="1:29" x14ac:dyDescent="0.45">
      <c r="C14" s="74">
        <v>2017</v>
      </c>
      <c r="D14" s="2526">
        <f t="shared" ref="D14:K14" si="0">+V14/M14*100</f>
        <v>67.901234567901241</v>
      </c>
      <c r="E14" s="2526">
        <f t="shared" si="0"/>
        <v>55.000000000000007</v>
      </c>
      <c r="F14" s="2526">
        <f t="shared" si="0"/>
        <v>100</v>
      </c>
      <c r="G14" s="2526">
        <f t="shared" si="0"/>
        <v>75</v>
      </c>
      <c r="H14" s="2526">
        <f t="shared" si="0"/>
        <v>100</v>
      </c>
      <c r="I14" s="2526">
        <f t="shared" si="0"/>
        <v>45.454545454545453</v>
      </c>
      <c r="J14" s="2526">
        <f t="shared" si="0"/>
        <v>54.54545454545454</v>
      </c>
      <c r="K14" s="2526">
        <f t="shared" si="0"/>
        <v>33.333333333333329</v>
      </c>
      <c r="L14" s="74"/>
      <c r="M14" s="74">
        <f>+SUM(N14:T14)</f>
        <v>81</v>
      </c>
      <c r="N14" s="74">
        <v>20</v>
      </c>
      <c r="O14" s="74">
        <v>15</v>
      </c>
      <c r="P14" s="74">
        <v>8</v>
      </c>
      <c r="Q14" s="74">
        <v>10</v>
      </c>
      <c r="R14" s="74">
        <v>11</v>
      </c>
      <c r="S14" s="74">
        <v>11</v>
      </c>
      <c r="T14" s="74">
        <v>6</v>
      </c>
      <c r="U14" s="74"/>
      <c r="V14" s="74">
        <v>55</v>
      </c>
      <c r="W14" s="74">
        <v>11</v>
      </c>
      <c r="X14" s="74">
        <v>15</v>
      </c>
      <c r="Y14" s="74">
        <v>6</v>
      </c>
      <c r="Z14" s="74">
        <v>10</v>
      </c>
      <c r="AA14" s="74">
        <v>5</v>
      </c>
      <c r="AB14" s="74">
        <v>6</v>
      </c>
      <c r="AC14" s="74">
        <v>2</v>
      </c>
    </row>
    <row r="15" spans="1:29" x14ac:dyDescent="0.45">
      <c r="C15" s="74">
        <v>2018</v>
      </c>
      <c r="D15" s="2526">
        <f>+V15/M15*100</f>
        <v>100</v>
      </c>
      <c r="E15" s="2526">
        <v>100</v>
      </c>
      <c r="F15" s="2526">
        <v>100</v>
      </c>
      <c r="G15" s="2526">
        <v>100</v>
      </c>
      <c r="H15" s="2526">
        <v>100</v>
      </c>
      <c r="I15" s="2526">
        <v>100</v>
      </c>
      <c r="J15" s="2526">
        <v>100</v>
      </c>
      <c r="K15" s="2526">
        <v>100</v>
      </c>
      <c r="L15" s="74"/>
      <c r="M15" s="74">
        <f>+SUM(N15:T15)</f>
        <v>81</v>
      </c>
      <c r="N15" s="74">
        <v>20</v>
      </c>
      <c r="O15" s="74">
        <v>15</v>
      </c>
      <c r="P15" s="74">
        <v>8</v>
      </c>
      <c r="Q15" s="74">
        <v>10</v>
      </c>
      <c r="R15" s="74">
        <v>11</v>
      </c>
      <c r="S15" s="74">
        <v>11</v>
      </c>
      <c r="T15" s="74">
        <v>6</v>
      </c>
      <c r="U15" s="74"/>
      <c r="V15" s="74">
        <f>+SUM(W15:AC15)</f>
        <v>81</v>
      </c>
      <c r="W15" s="74">
        <v>20</v>
      </c>
      <c r="X15" s="74">
        <v>15</v>
      </c>
      <c r="Y15" s="74">
        <v>8</v>
      </c>
      <c r="Z15" s="74">
        <v>10</v>
      </c>
      <c r="AA15" s="74">
        <v>11</v>
      </c>
      <c r="AB15" s="74">
        <v>11</v>
      </c>
      <c r="AC15" s="74">
        <v>6</v>
      </c>
    </row>
    <row r="16" spans="1:29" x14ac:dyDescent="0.45">
      <c r="C16" s="74">
        <v>2019</v>
      </c>
      <c r="D16" s="2526">
        <f>+V16/M16*100</f>
        <v>100</v>
      </c>
      <c r="E16" s="2526">
        <v>100</v>
      </c>
      <c r="F16" s="2526">
        <v>100</v>
      </c>
      <c r="G16" s="2526">
        <v>100</v>
      </c>
      <c r="H16" s="2526">
        <v>100</v>
      </c>
      <c r="I16" s="2526">
        <v>100</v>
      </c>
      <c r="J16" s="2526">
        <v>100</v>
      </c>
      <c r="K16" s="2526">
        <v>100</v>
      </c>
      <c r="L16" s="74"/>
      <c r="M16" s="74">
        <f>+SUM(N16:T16)</f>
        <v>81</v>
      </c>
      <c r="N16" s="74">
        <v>20</v>
      </c>
      <c r="O16" s="74">
        <v>15</v>
      </c>
      <c r="P16" s="74">
        <v>8</v>
      </c>
      <c r="Q16" s="74">
        <v>10</v>
      </c>
      <c r="R16" s="74">
        <v>11</v>
      </c>
      <c r="S16" s="74">
        <v>11</v>
      </c>
      <c r="T16" s="74">
        <v>6</v>
      </c>
      <c r="U16" s="2473"/>
      <c r="V16" s="74">
        <f>+SUM(W16:AC16)</f>
        <v>81</v>
      </c>
      <c r="W16" s="74">
        <v>20</v>
      </c>
      <c r="X16" s="74">
        <v>15</v>
      </c>
      <c r="Y16" s="74">
        <v>8</v>
      </c>
      <c r="Z16" s="74">
        <v>10</v>
      </c>
      <c r="AA16" s="74">
        <v>11</v>
      </c>
      <c r="AB16" s="74">
        <v>11</v>
      </c>
      <c r="AC16" s="74">
        <v>6</v>
      </c>
    </row>
    <row r="17" spans="3:29" x14ac:dyDescent="0.45">
      <c r="C17" s="74">
        <v>2020</v>
      </c>
      <c r="D17" s="2526">
        <f>+V17/M17*100</f>
        <v>98.780487804878049</v>
      </c>
      <c r="E17" s="2526">
        <v>100</v>
      </c>
      <c r="F17" s="2526">
        <v>93.75</v>
      </c>
      <c r="G17" s="2526">
        <v>100</v>
      </c>
      <c r="H17" s="2526">
        <v>100</v>
      </c>
      <c r="I17" s="2526">
        <v>100</v>
      </c>
      <c r="J17" s="2526">
        <v>100</v>
      </c>
      <c r="K17" s="2526">
        <v>100</v>
      </c>
      <c r="L17" s="74"/>
      <c r="M17" s="74">
        <v>82</v>
      </c>
      <c r="N17" s="74">
        <v>20</v>
      </c>
      <c r="O17" s="74">
        <v>16</v>
      </c>
      <c r="P17" s="74">
        <v>8</v>
      </c>
      <c r="Q17" s="74">
        <v>10</v>
      </c>
      <c r="R17" s="74">
        <v>11</v>
      </c>
      <c r="S17" s="74">
        <v>11</v>
      </c>
      <c r="T17" s="74">
        <v>6</v>
      </c>
      <c r="U17" s="74"/>
      <c r="V17" s="74">
        <v>81</v>
      </c>
      <c r="W17" s="74">
        <v>20</v>
      </c>
      <c r="X17" s="74">
        <v>15</v>
      </c>
      <c r="Y17" s="74">
        <v>8</v>
      </c>
      <c r="Z17" s="74">
        <v>10</v>
      </c>
      <c r="AA17" s="74">
        <v>11</v>
      </c>
      <c r="AB17" s="74">
        <v>11</v>
      </c>
      <c r="AC17" s="74">
        <v>6</v>
      </c>
    </row>
    <row r="18" spans="3:29" x14ac:dyDescent="0.45">
      <c r="C18" s="74">
        <v>2021</v>
      </c>
      <c r="D18" s="2526">
        <f>+V18/M18*100</f>
        <v>96.428571428571431</v>
      </c>
      <c r="E18" s="2526">
        <f t="shared" ref="E18:K19" si="1">+W18/N18*100</f>
        <v>100</v>
      </c>
      <c r="F18" s="2526">
        <f t="shared" si="1"/>
        <v>93.75</v>
      </c>
      <c r="G18" s="2526">
        <f t="shared" si="1"/>
        <v>100</v>
      </c>
      <c r="H18" s="2526">
        <f t="shared" si="1"/>
        <v>100</v>
      </c>
      <c r="I18" s="2526">
        <f t="shared" si="1"/>
        <v>100</v>
      </c>
      <c r="J18" s="2526">
        <f t="shared" si="1"/>
        <v>84.615384615384613</v>
      </c>
      <c r="K18" s="2526">
        <f t="shared" si="1"/>
        <v>100</v>
      </c>
      <c r="L18" s="74"/>
      <c r="M18" s="74">
        <f>+SUM(N18:T18)</f>
        <v>84</v>
      </c>
      <c r="N18" s="74">
        <v>20</v>
      </c>
      <c r="O18" s="74">
        <v>16</v>
      </c>
      <c r="P18" s="74">
        <v>8</v>
      </c>
      <c r="Q18" s="74">
        <v>10</v>
      </c>
      <c r="R18" s="74">
        <v>11</v>
      </c>
      <c r="S18" s="74">
        <v>13</v>
      </c>
      <c r="T18" s="74">
        <v>6</v>
      </c>
      <c r="U18" s="74"/>
      <c r="V18" s="74">
        <v>81</v>
      </c>
      <c r="W18" s="74">
        <v>20</v>
      </c>
      <c r="X18" s="74">
        <v>15</v>
      </c>
      <c r="Y18" s="74">
        <v>8</v>
      </c>
      <c r="Z18" s="74">
        <v>10</v>
      </c>
      <c r="AA18" s="74">
        <v>11</v>
      </c>
      <c r="AB18" s="74">
        <v>11</v>
      </c>
      <c r="AC18" s="74">
        <v>6</v>
      </c>
    </row>
    <row r="19" spans="3:29" x14ac:dyDescent="0.45">
      <c r="C19" s="407">
        <v>2022</v>
      </c>
      <c r="D19" s="696">
        <f>+V19/M19*100</f>
        <v>96.428571428571431</v>
      </c>
      <c r="E19" s="407">
        <f t="shared" si="1"/>
        <v>100</v>
      </c>
      <c r="F19" s="407">
        <f t="shared" si="1"/>
        <v>93.75</v>
      </c>
      <c r="G19" s="407">
        <f t="shared" si="1"/>
        <v>100</v>
      </c>
      <c r="H19" s="407">
        <f t="shared" si="1"/>
        <v>100</v>
      </c>
      <c r="I19" s="407">
        <f t="shared" si="1"/>
        <v>100</v>
      </c>
      <c r="J19" s="696">
        <f t="shared" si="1"/>
        <v>84.615384615384613</v>
      </c>
      <c r="K19" s="407">
        <f t="shared" si="1"/>
        <v>100</v>
      </c>
      <c r="L19" s="407"/>
      <c r="M19" s="407">
        <f>+SUM(N19:T19)</f>
        <v>84</v>
      </c>
      <c r="N19" s="407">
        <v>20</v>
      </c>
      <c r="O19" s="407">
        <v>16</v>
      </c>
      <c r="P19" s="407">
        <v>8</v>
      </c>
      <c r="Q19" s="407">
        <v>10</v>
      </c>
      <c r="R19" s="407">
        <v>11</v>
      </c>
      <c r="S19" s="407">
        <v>13</v>
      </c>
      <c r="T19" s="407">
        <v>6</v>
      </c>
      <c r="U19" s="407"/>
      <c r="V19" s="407">
        <v>81</v>
      </c>
      <c r="W19" s="407">
        <v>20</v>
      </c>
      <c r="X19" s="407">
        <v>15</v>
      </c>
      <c r="Y19" s="407">
        <v>8</v>
      </c>
      <c r="Z19" s="407">
        <v>10</v>
      </c>
      <c r="AA19" s="407">
        <v>11</v>
      </c>
      <c r="AB19" s="407">
        <v>11</v>
      </c>
      <c r="AC19" s="407">
        <v>6</v>
      </c>
    </row>
    <row r="20" spans="3:29" x14ac:dyDescent="0.45">
      <c r="C20" s="2502" t="s">
        <v>6429</v>
      </c>
      <c r="D20" s="2502"/>
      <c r="E20" s="2502"/>
      <c r="F20" s="2502"/>
      <c r="G20" s="2502"/>
      <c r="H20" s="2502"/>
      <c r="I20" s="2502"/>
      <c r="J20" s="2502"/>
      <c r="K20" s="2502"/>
      <c r="L20" s="2502"/>
      <c r="M20" s="2502"/>
      <c r="N20" s="2502"/>
      <c r="O20" s="2502"/>
      <c r="P20" s="2502"/>
      <c r="Q20" s="2502"/>
      <c r="R20" s="2502"/>
      <c r="S20" s="2502"/>
      <c r="T20" s="2502"/>
      <c r="U20" s="2502"/>
      <c r="V20" s="2502"/>
      <c r="W20" s="2502"/>
      <c r="X20" s="2502"/>
      <c r="Y20" s="2502"/>
      <c r="Z20" s="2502"/>
      <c r="AA20" s="2502"/>
      <c r="AB20" s="2502"/>
      <c r="AC20" s="2502"/>
    </row>
    <row r="21" spans="3:29" x14ac:dyDescent="0.45">
      <c r="C21" s="2502" t="s">
        <v>5407</v>
      </c>
      <c r="D21" s="2502"/>
      <c r="E21" s="2502"/>
      <c r="F21" s="2502"/>
      <c r="G21" s="2502"/>
      <c r="H21" s="2502"/>
      <c r="I21" s="2502"/>
      <c r="J21" s="2502"/>
      <c r="K21" s="2502"/>
      <c r="L21" s="2502"/>
      <c r="M21" s="2502"/>
      <c r="N21" s="2502"/>
      <c r="O21" s="2502"/>
      <c r="P21" s="2502"/>
      <c r="Q21" s="2502"/>
      <c r="R21" s="2502"/>
      <c r="S21" s="2502"/>
      <c r="T21" s="2502"/>
      <c r="U21" s="2502"/>
      <c r="V21" s="2502"/>
      <c r="W21" s="2502"/>
      <c r="X21" s="2502"/>
      <c r="Y21" s="2502"/>
      <c r="Z21" s="2502"/>
      <c r="AA21" s="2502"/>
      <c r="AB21" s="2502"/>
      <c r="AC21" s="2502"/>
    </row>
    <row r="22" spans="3:29" x14ac:dyDescent="0.45">
      <c r="C22" s="2502" t="s">
        <v>6430</v>
      </c>
      <c r="D22" s="2502"/>
      <c r="E22" s="2502"/>
      <c r="F22" s="2502"/>
      <c r="G22" s="2502"/>
      <c r="H22" s="2502"/>
      <c r="I22" s="2502"/>
      <c r="J22" s="2502"/>
      <c r="K22" s="2502"/>
      <c r="L22" s="2502"/>
      <c r="M22" s="2502"/>
      <c r="N22" s="2502"/>
      <c r="O22" s="2502"/>
      <c r="P22" s="2502"/>
      <c r="Q22" s="2502"/>
      <c r="R22" s="2502"/>
      <c r="S22" s="2502"/>
      <c r="T22" s="2502"/>
      <c r="U22" s="2502"/>
      <c r="V22" s="2502"/>
      <c r="W22" s="2502"/>
      <c r="X22" s="2502"/>
      <c r="Y22" s="2502"/>
      <c r="Z22" s="2502"/>
      <c r="AA22" s="2502"/>
      <c r="AB22" s="2502"/>
      <c r="AC22" s="2502"/>
    </row>
    <row r="23" spans="3:29" x14ac:dyDescent="0.45">
      <c r="C23" s="73" t="s">
        <v>6431</v>
      </c>
      <c r="D23" s="2502"/>
      <c r="E23" s="2502"/>
      <c r="F23" s="2502"/>
      <c r="G23" s="2502"/>
      <c r="H23" s="2502"/>
      <c r="I23" s="2502"/>
      <c r="J23" s="2502"/>
      <c r="K23" s="2502"/>
      <c r="L23" s="2502"/>
      <c r="M23" s="2502"/>
      <c r="N23" s="2502"/>
      <c r="O23" s="2502"/>
      <c r="P23" s="2502"/>
      <c r="Q23" s="2502"/>
      <c r="R23" s="2502"/>
      <c r="S23" s="2502"/>
      <c r="T23" s="2502"/>
      <c r="U23" s="2502"/>
      <c r="V23" s="2502"/>
      <c r="W23" s="2502"/>
      <c r="X23" s="2502"/>
      <c r="Y23" s="2502"/>
      <c r="Z23" s="2502"/>
      <c r="AA23" s="2502"/>
      <c r="AB23" s="2502"/>
      <c r="AC23" s="2502"/>
    </row>
    <row r="24" spans="3:29" x14ac:dyDescent="0.45">
      <c r="C24" s="2502"/>
      <c r="D24" s="2502"/>
      <c r="E24" s="2502"/>
      <c r="F24" s="2502"/>
      <c r="G24" s="2502"/>
      <c r="H24" s="2502"/>
      <c r="I24" s="2502"/>
      <c r="J24" s="2502"/>
      <c r="K24" s="2502"/>
      <c r="L24" s="2502"/>
      <c r="M24" s="2502"/>
      <c r="N24" s="2502"/>
      <c r="O24" s="2502"/>
      <c r="P24" s="2502"/>
      <c r="Q24" s="2502"/>
      <c r="R24" s="2502"/>
      <c r="S24" s="2502"/>
      <c r="T24" s="2502"/>
      <c r="U24" s="2502"/>
      <c r="V24" s="2502"/>
      <c r="W24" s="2502"/>
      <c r="X24" s="2502"/>
      <c r="Y24" s="2502"/>
      <c r="Z24" s="2502"/>
      <c r="AA24" s="2502"/>
      <c r="AB24" s="2502"/>
      <c r="AC24" s="2502"/>
    </row>
    <row r="25" spans="3:29" x14ac:dyDescent="0.45">
      <c r="L25" s="178"/>
    </row>
    <row r="26" spans="3:29" x14ac:dyDescent="0.45">
      <c r="L26" s="178"/>
    </row>
    <row r="27" spans="3:29" x14ac:dyDescent="0.45">
      <c r="L27" s="178"/>
    </row>
    <row r="28" spans="3:29" x14ac:dyDescent="0.45">
      <c r="L28" s="178"/>
    </row>
    <row r="29" spans="3:29" x14ac:dyDescent="0.45">
      <c r="L29" s="178"/>
    </row>
    <row r="30" spans="3:29" x14ac:dyDescent="0.45">
      <c r="L30" s="178"/>
    </row>
    <row r="31" spans="3:29" x14ac:dyDescent="0.45">
      <c r="L31" s="178"/>
    </row>
    <row r="32" spans="3:29" x14ac:dyDescent="0.45">
      <c r="L32" s="178"/>
    </row>
    <row r="33" spans="3:12" x14ac:dyDescent="0.45">
      <c r="L33" s="178"/>
    </row>
    <row r="34" spans="3:12" x14ac:dyDescent="0.45">
      <c r="L34" s="178"/>
    </row>
    <row r="35" spans="3:12" x14ac:dyDescent="0.45">
      <c r="L35" s="178"/>
    </row>
    <row r="36" spans="3:12" x14ac:dyDescent="0.45">
      <c r="L36" s="178"/>
    </row>
    <row r="37" spans="3:12" x14ac:dyDescent="0.45">
      <c r="L37" s="178"/>
    </row>
    <row r="38" spans="3:12" x14ac:dyDescent="0.45">
      <c r="L38" s="178"/>
    </row>
    <row r="39" spans="3:12" x14ac:dyDescent="0.45">
      <c r="L39" s="178"/>
    </row>
    <row r="40" spans="3:12" x14ac:dyDescent="0.45">
      <c r="L40" s="178"/>
    </row>
    <row r="41" spans="3:12" x14ac:dyDescent="0.45">
      <c r="L41" s="178"/>
    </row>
    <row r="42" spans="3:12" x14ac:dyDescent="0.45">
      <c r="L42" s="178"/>
    </row>
    <row r="43" spans="3:12" x14ac:dyDescent="0.45">
      <c r="L43" s="178"/>
    </row>
    <row r="44" spans="3:12" x14ac:dyDescent="0.45">
      <c r="L44" s="178"/>
    </row>
    <row r="45" spans="3:12" x14ac:dyDescent="0.45">
      <c r="C45" s="347"/>
      <c r="L45" s="178"/>
    </row>
    <row r="46" spans="3:12" x14ac:dyDescent="0.45">
      <c r="L46" s="178"/>
    </row>
    <row r="47" spans="3:12" x14ac:dyDescent="0.45">
      <c r="L47" s="178"/>
    </row>
  </sheetData>
  <mergeCells count="21">
    <mergeCell ref="A5:B5"/>
    <mergeCell ref="C5:R5"/>
    <mergeCell ref="C1:D1"/>
    <mergeCell ref="A3:B3"/>
    <mergeCell ref="C3:R3"/>
    <mergeCell ref="A4:B4"/>
    <mergeCell ref="C4:R4"/>
    <mergeCell ref="U12:U13"/>
    <mergeCell ref="W12:AC12"/>
    <mergeCell ref="A6:B6"/>
    <mergeCell ref="C6:R6"/>
    <mergeCell ref="C9:AC9"/>
    <mergeCell ref="C11:C13"/>
    <mergeCell ref="D11:K11"/>
    <mergeCell ref="M11:T11"/>
    <mergeCell ref="V11:AC11"/>
    <mergeCell ref="E12:K12"/>
    <mergeCell ref="N12:T12"/>
    <mergeCell ref="V12:V13"/>
    <mergeCell ref="M12:M13"/>
    <mergeCell ref="D12:D13"/>
  </mergeCells>
  <hyperlinks>
    <hyperlink ref="A1" location="'ODS 11.'!A1" display="REGRESAR" xr:uid="{00000000-0004-0000-5D01-000000000000}"/>
    <hyperlink ref="C1:D1" location="'Metadato 11.b.2'!A1" display="VER METADATO" xr:uid="{00000000-0004-0000-5D01-000001000000}"/>
  </hyperlinks>
  <pageMargins left="0.7" right="0.7" top="0.75" bottom="0.75" header="0.3" footer="0.3"/>
</worksheet>
</file>

<file path=xl/worksheets/sheet3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1-000000000000}">
  <sheetPr codeName="Hoja339">
    <tabColor theme="0" tint="-0.499984740745262"/>
  </sheetPr>
  <dimension ref="A1:S36"/>
  <sheetViews>
    <sheetView showGridLines="0" zoomScaleNormal="100" workbookViewId="0">
      <pane ySplit="1" topLeftCell="A2" activePane="bottomLeft" state="frozen"/>
      <selection pane="bottomLeft" activeCell="B1" sqref="B1"/>
    </sheetView>
  </sheetViews>
  <sheetFormatPr baseColWidth="10" defaultColWidth="11.44140625" defaultRowHeight="17.399999999999999" x14ac:dyDescent="0.45"/>
  <cols>
    <col min="1" max="1" width="11.44140625" style="178"/>
    <col min="2" max="2" width="26.44140625" style="178" customWidth="1"/>
    <col min="3" max="3" width="24" style="178" customWidth="1"/>
    <col min="4" max="4" width="85.77734375" style="178" customWidth="1"/>
    <col min="5" max="5" width="11.44140625" style="178"/>
    <col min="6" max="6" width="7.21875" style="178" customWidth="1"/>
    <col min="7" max="9" width="11.44140625" style="178"/>
    <col min="10" max="10" width="2.5546875" style="626" customWidth="1"/>
    <col min="11" max="18" width="11.44140625" style="178"/>
    <col min="19" max="19" width="1.77734375" style="626" customWidth="1"/>
    <col min="20" max="16384" width="11.44140625" style="178"/>
  </cols>
  <sheetData>
    <row r="1" spans="1:6" x14ac:dyDescent="0.45">
      <c r="B1" s="584" t="s">
        <v>337</v>
      </c>
    </row>
    <row r="2" spans="1:6" ht="18" thickBot="1" x14ac:dyDescent="0.5"/>
    <row r="3" spans="1:6" ht="23.25" customHeight="1" thickBot="1" x14ac:dyDescent="0.5">
      <c r="B3" s="3980" t="s">
        <v>370</v>
      </c>
      <c r="C3" s="3980"/>
      <c r="D3" s="3980"/>
      <c r="F3" s="1267" t="s">
        <v>471</v>
      </c>
    </row>
    <row r="4" spans="1:6" x14ac:dyDescent="0.45">
      <c r="A4" s="1268"/>
      <c r="B4" s="3185" t="s">
        <v>449</v>
      </c>
      <c r="C4" s="3156"/>
      <c r="D4" s="44" t="s">
        <v>36</v>
      </c>
    </row>
    <row r="5" spans="1:6" ht="76.8" customHeight="1" x14ac:dyDescent="0.45">
      <c r="B5" s="3185" t="s">
        <v>373</v>
      </c>
      <c r="C5" s="3156"/>
      <c r="D5" s="44" t="s">
        <v>4099</v>
      </c>
    </row>
    <row r="6" spans="1:6" x14ac:dyDescent="0.45">
      <c r="B6" s="3185" t="s">
        <v>374</v>
      </c>
      <c r="C6" s="3156"/>
      <c r="D6" s="45" t="s">
        <v>208</v>
      </c>
    </row>
    <row r="7" spans="1:6" ht="33.6" customHeight="1" x14ac:dyDescent="0.45">
      <c r="B7" s="3144" t="s">
        <v>375</v>
      </c>
      <c r="C7" s="3145"/>
      <c r="D7" s="46" t="s">
        <v>4101</v>
      </c>
    </row>
    <row r="8" spans="1:6" x14ac:dyDescent="0.45">
      <c r="B8" s="3144" t="s">
        <v>2480</v>
      </c>
      <c r="C8" s="3145"/>
      <c r="D8" s="1266" t="s">
        <v>2622</v>
      </c>
    </row>
    <row r="10" spans="1:6" ht="23.25" customHeight="1" x14ac:dyDescent="0.45">
      <c r="B10" s="3980" t="s">
        <v>376</v>
      </c>
      <c r="C10" s="3980"/>
      <c r="D10" s="3980"/>
    </row>
    <row r="11" spans="1:6" x14ac:dyDescent="0.45">
      <c r="B11" s="3185" t="s">
        <v>377</v>
      </c>
      <c r="C11" s="3156"/>
      <c r="D11" s="44" t="s">
        <v>439</v>
      </c>
    </row>
    <row r="12" spans="1:6" ht="30.75" customHeight="1" x14ac:dyDescent="0.45">
      <c r="B12" s="3143" t="s">
        <v>379</v>
      </c>
      <c r="C12" s="3143"/>
      <c r="D12" s="661" t="s">
        <v>501</v>
      </c>
    </row>
    <row r="13" spans="1:6" x14ac:dyDescent="0.45">
      <c r="B13" s="3142" t="s">
        <v>380</v>
      </c>
      <c r="C13" s="3142"/>
      <c r="D13" s="603" t="s">
        <v>333</v>
      </c>
    </row>
    <row r="14" spans="1:6" x14ac:dyDescent="0.45">
      <c r="B14" s="3142" t="s">
        <v>381</v>
      </c>
      <c r="C14" s="3156"/>
      <c r="D14" s="603" t="s">
        <v>10</v>
      </c>
    </row>
    <row r="15" spans="1:6" ht="302.25" customHeight="1" x14ac:dyDescent="0.45">
      <c r="B15" s="3142" t="s">
        <v>382</v>
      </c>
      <c r="C15" s="3142"/>
      <c r="D15" s="83" t="s">
        <v>513</v>
      </c>
    </row>
    <row r="16" spans="1:6" ht="67.5" customHeight="1" x14ac:dyDescent="0.45">
      <c r="B16" s="3142" t="s">
        <v>383</v>
      </c>
      <c r="C16" s="3142"/>
      <c r="D16" s="44"/>
    </row>
    <row r="17" spans="2:4" x14ac:dyDescent="0.45">
      <c r="B17" s="3142" t="s">
        <v>384</v>
      </c>
      <c r="C17" s="3142"/>
      <c r="D17" s="57" t="s">
        <v>385</v>
      </c>
    </row>
    <row r="18" spans="2:4" x14ac:dyDescent="0.45">
      <c r="B18" s="3143" t="s">
        <v>386</v>
      </c>
      <c r="C18" s="3143"/>
      <c r="D18" s="44"/>
    </row>
    <row r="19" spans="2:4" ht="30" customHeight="1" x14ac:dyDescent="0.45">
      <c r="B19" s="3144" t="s">
        <v>387</v>
      </c>
      <c r="C19" s="3145"/>
      <c r="D19" s="57" t="s">
        <v>514</v>
      </c>
    </row>
    <row r="20" spans="2:4" x14ac:dyDescent="0.45">
      <c r="B20" s="3142" t="s">
        <v>388</v>
      </c>
      <c r="C20" s="3142"/>
      <c r="D20" s="83" t="s">
        <v>424</v>
      </c>
    </row>
    <row r="21" spans="2:4" x14ac:dyDescent="0.45">
      <c r="B21" s="3146" t="s">
        <v>390</v>
      </c>
      <c r="C21" s="54" t="s">
        <v>391</v>
      </c>
      <c r="D21" s="44" t="s">
        <v>505</v>
      </c>
    </row>
    <row r="22" spans="2:4" x14ac:dyDescent="0.45">
      <c r="B22" s="3147"/>
      <c r="C22" s="577" t="s">
        <v>393</v>
      </c>
      <c r="D22" s="57"/>
    </row>
    <row r="23" spans="2:4" x14ac:dyDescent="0.45">
      <c r="B23" s="3142" t="s">
        <v>395</v>
      </c>
      <c r="C23" s="3142"/>
      <c r="D23" s="44" t="s">
        <v>427</v>
      </c>
    </row>
    <row r="24" spans="2:4" x14ac:dyDescent="0.45">
      <c r="B24" s="3142" t="s">
        <v>397</v>
      </c>
      <c r="C24" s="3142"/>
      <c r="D24" s="45" t="s">
        <v>475</v>
      </c>
    </row>
    <row r="25" spans="2:4" x14ac:dyDescent="0.45">
      <c r="B25" s="3142" t="s">
        <v>399</v>
      </c>
      <c r="C25" s="3142"/>
      <c r="D25" s="57" t="s">
        <v>19</v>
      </c>
    </row>
    <row r="26" spans="2:4" ht="15" customHeight="1" x14ac:dyDescent="0.45">
      <c r="B26" s="3143" t="s">
        <v>401</v>
      </c>
      <c r="C26" s="3143"/>
      <c r="D26" s="44"/>
    </row>
    <row r="27" spans="2:4" x14ac:dyDescent="0.45">
      <c r="B27" s="3149" t="s">
        <v>403</v>
      </c>
      <c r="C27" s="3150"/>
      <c r="D27" s="44"/>
    </row>
    <row r="28" spans="2:4" x14ac:dyDescent="0.45">
      <c r="B28" s="578" t="s">
        <v>404</v>
      </c>
      <c r="C28" s="579"/>
      <c r="D28" s="57" t="s">
        <v>515</v>
      </c>
    </row>
    <row r="29" spans="2:4" x14ac:dyDescent="0.45">
      <c r="B29" s="3151" t="s">
        <v>405</v>
      </c>
      <c r="C29" s="3152"/>
      <c r="D29" s="61"/>
    </row>
    <row r="30" spans="2:4" x14ac:dyDescent="0.45">
      <c r="B30" s="62"/>
      <c r="C30" s="62"/>
      <c r="D30" s="63"/>
    </row>
    <row r="31" spans="2:4" ht="23.25" customHeight="1" x14ac:dyDescent="0.45">
      <c r="B31" s="3980" t="s">
        <v>406</v>
      </c>
      <c r="C31" s="3980"/>
      <c r="D31" s="3980"/>
    </row>
    <row r="32" spans="2:4" x14ac:dyDescent="0.45">
      <c r="B32" s="3149" t="s">
        <v>407</v>
      </c>
      <c r="C32" s="3150"/>
      <c r="D32" s="45" t="s">
        <v>478</v>
      </c>
    </row>
    <row r="33" spans="2:4" x14ac:dyDescent="0.45">
      <c r="B33" s="3149" t="s">
        <v>409</v>
      </c>
      <c r="C33" s="3150"/>
      <c r="D33" s="45" t="s">
        <v>479</v>
      </c>
    </row>
    <row r="34" spans="2:4" ht="13.5" customHeight="1" x14ac:dyDescent="0.45">
      <c r="B34" s="3149" t="s">
        <v>411</v>
      </c>
      <c r="C34" s="3150"/>
      <c r="D34" s="45" t="s">
        <v>475</v>
      </c>
    </row>
    <row r="35" spans="2:4" x14ac:dyDescent="0.45">
      <c r="B35" s="3149" t="s">
        <v>413</v>
      </c>
      <c r="C35" s="3150"/>
      <c r="D35" s="45" t="s">
        <v>480</v>
      </c>
    </row>
    <row r="36" spans="2:4" x14ac:dyDescent="0.45">
      <c r="B36" s="3149" t="s">
        <v>415</v>
      </c>
      <c r="C36" s="3150"/>
      <c r="D36" s="45" t="s">
        <v>481</v>
      </c>
    </row>
  </sheetData>
  <mergeCells count="30">
    <mergeCell ref="B16:C16"/>
    <mergeCell ref="B3:D3"/>
    <mergeCell ref="B4:C4"/>
    <mergeCell ref="B5:C5"/>
    <mergeCell ref="B6:C6"/>
    <mergeCell ref="B7:C7"/>
    <mergeCell ref="B10:D10"/>
    <mergeCell ref="B11:C11"/>
    <mergeCell ref="B12:C12"/>
    <mergeCell ref="B13:C13"/>
    <mergeCell ref="B14:C14"/>
    <mergeCell ref="B15:C15"/>
    <mergeCell ref="B8:C8"/>
    <mergeCell ref="B31:D31"/>
    <mergeCell ref="B17:C17"/>
    <mergeCell ref="B18:C18"/>
    <mergeCell ref="B19:C19"/>
    <mergeCell ref="B20:C20"/>
    <mergeCell ref="B21:B22"/>
    <mergeCell ref="B23:C23"/>
    <mergeCell ref="B24:C24"/>
    <mergeCell ref="B25:C25"/>
    <mergeCell ref="B26:C26"/>
    <mergeCell ref="B27:C27"/>
    <mergeCell ref="B29:C29"/>
    <mergeCell ref="B32:C32"/>
    <mergeCell ref="B33:C33"/>
    <mergeCell ref="B34:C34"/>
    <mergeCell ref="B35:C35"/>
    <mergeCell ref="B36:C36"/>
  </mergeCells>
  <dataValidations count="7">
    <dataValidation type="list" allowBlank="1" showInputMessage="1" showErrorMessage="1" sqref="D25" xr:uid="{00000000-0002-0000-5E01-000000000000}">
      <formula1>Tipo_operación</formula1>
    </dataValidation>
    <dataValidation type="list" allowBlank="1" showInputMessage="1" showErrorMessage="1" sqref="D14" xr:uid="{00000000-0002-0000-5E01-000001000000}">
      <formula1>Tipo_indicador</formula1>
    </dataValidation>
    <dataValidation type="list" allowBlank="1" showInputMessage="1" showErrorMessage="1" sqref="D7" xr:uid="{00000000-0002-0000-5E01-000002000000}">
      <formula1>Nombre_indicador_ODS</formula1>
    </dataValidation>
    <dataValidation type="list" allowBlank="1" showInputMessage="1" showErrorMessage="1" sqref="D6" xr:uid="{00000000-0002-0000-5E01-000003000000}">
      <formula1>Numero_indicador</formula1>
    </dataValidation>
    <dataValidation type="list" allowBlank="1" showInputMessage="1" showErrorMessage="1" sqref="D5" xr:uid="{00000000-0002-0000-5E01-000004000000}">
      <formula1>Metas_ODS</formula1>
    </dataValidation>
    <dataValidation type="list" allowBlank="1" showInputMessage="1" showErrorMessage="1" sqref="D4" xr:uid="{00000000-0002-0000-5E01-000005000000}">
      <formula1>ODS</formula1>
    </dataValidation>
    <dataValidation allowBlank="1" showDropDown="1" showInputMessage="1" showErrorMessage="1" sqref="D13" xr:uid="{00000000-0002-0000-5E01-000006000000}"/>
  </dataValidations>
  <hyperlinks>
    <hyperlink ref="B1" location="'11.b.2'!A1" display="REGRESAR" xr:uid="{00000000-0004-0000-5E01-000000000000}"/>
    <hyperlink ref="D8" r:id="rId1" xr:uid="{00000000-0004-0000-5E01-000001000000}"/>
  </hyperlinks>
  <pageMargins left="0.7" right="0.7" top="0.75" bottom="0.75" header="0.3" footer="0.3"/>
  <drawing r:id="rId2"/>
</worksheet>
</file>

<file path=xl/worksheets/sheet3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1-000000000000}">
  <sheetPr codeName="Hoja342">
    <tabColor rgb="FFBF8B2E"/>
  </sheetPr>
  <dimension ref="A1:E17"/>
  <sheetViews>
    <sheetView showGridLines="0" workbookViewId="0">
      <pane ySplit="4" topLeftCell="A5" activePane="bottomLeft" state="frozen"/>
      <selection sqref="A1:B1"/>
      <selection pane="bottomLeft" sqref="A1:B1"/>
    </sheetView>
  </sheetViews>
  <sheetFormatPr baseColWidth="10" defaultRowHeight="17.399999999999999" x14ac:dyDescent="0.45"/>
  <cols>
    <col min="1" max="2" width="11.5546875" style="22"/>
    <col min="3" max="3" width="65.77734375" style="22" customWidth="1"/>
    <col min="4" max="4" width="13.44140625" style="22" customWidth="1"/>
    <col min="5" max="5" width="84.21875" style="22" customWidth="1"/>
    <col min="6" max="16384" width="11.5546875" style="22"/>
  </cols>
  <sheetData>
    <row r="1" spans="1:5" ht="18.600000000000001" x14ac:dyDescent="0.45">
      <c r="A1" s="3108" t="s">
        <v>320</v>
      </c>
      <c r="B1" s="3108"/>
    </row>
    <row r="3" spans="1:5" ht="55.8" customHeight="1" x14ac:dyDescent="0.45">
      <c r="A3" s="3971"/>
      <c r="B3" s="3971"/>
      <c r="C3" s="4015" t="s">
        <v>1858</v>
      </c>
      <c r="D3" s="4015"/>
      <c r="E3" s="4015"/>
    </row>
    <row r="4" spans="1:5" s="68" customFormat="1" ht="43.2" customHeight="1" x14ac:dyDescent="0.3">
      <c r="A4" s="3971"/>
      <c r="B4" s="3971"/>
      <c r="C4" s="466" t="s">
        <v>322</v>
      </c>
      <c r="D4" s="466" t="s">
        <v>323</v>
      </c>
      <c r="E4" s="466" t="s">
        <v>324</v>
      </c>
    </row>
    <row r="5" spans="1:5" s="68" customFormat="1" ht="93" x14ac:dyDescent="0.3">
      <c r="C5" s="461" t="s">
        <v>132</v>
      </c>
      <c r="D5" s="453" t="s">
        <v>212</v>
      </c>
      <c r="E5" s="463" t="s">
        <v>4103</v>
      </c>
    </row>
    <row r="6" spans="1:5" s="68" customFormat="1" ht="40.799999999999997" customHeight="1" x14ac:dyDescent="0.3">
      <c r="C6" s="3106" t="s">
        <v>133</v>
      </c>
      <c r="D6" s="453" t="s">
        <v>214</v>
      </c>
      <c r="E6" s="463" t="s">
        <v>4104</v>
      </c>
    </row>
    <row r="7" spans="1:5" s="68" customFormat="1" ht="42.6" customHeight="1" x14ac:dyDescent="0.3">
      <c r="C7" s="3107"/>
      <c r="D7" s="452" t="s">
        <v>216</v>
      </c>
      <c r="E7" s="462" t="s">
        <v>4105</v>
      </c>
    </row>
    <row r="8" spans="1:5" s="68" customFormat="1" ht="93" x14ac:dyDescent="0.3">
      <c r="C8" s="461" t="s">
        <v>134</v>
      </c>
      <c r="D8" s="453" t="s">
        <v>218</v>
      </c>
      <c r="E8" s="463" t="s">
        <v>4106</v>
      </c>
    </row>
    <row r="9" spans="1:5" s="68" customFormat="1" ht="59.4" customHeight="1" x14ac:dyDescent="0.3">
      <c r="C9" s="3106" t="s">
        <v>135</v>
      </c>
      <c r="D9" s="453" t="s">
        <v>220</v>
      </c>
      <c r="E9" s="463" t="s">
        <v>4107</v>
      </c>
    </row>
    <row r="10" spans="1:5" s="68" customFormat="1" ht="53.4" customHeight="1" x14ac:dyDescent="0.3">
      <c r="C10" s="3107"/>
      <c r="D10" s="452" t="s">
        <v>222</v>
      </c>
      <c r="E10" s="462" t="s">
        <v>4108</v>
      </c>
    </row>
    <row r="11" spans="1:5" s="68" customFormat="1" ht="55.8" x14ac:dyDescent="0.3">
      <c r="C11" s="461" t="s">
        <v>136</v>
      </c>
      <c r="D11" s="452" t="s">
        <v>224</v>
      </c>
      <c r="E11" s="462" t="s">
        <v>4109</v>
      </c>
    </row>
    <row r="12" spans="1:5" s="68" customFormat="1" ht="74.400000000000006" x14ac:dyDescent="0.3">
      <c r="C12" s="461" t="s">
        <v>137</v>
      </c>
      <c r="D12" s="452" t="s">
        <v>226</v>
      </c>
      <c r="E12" s="462" t="s">
        <v>4110</v>
      </c>
    </row>
    <row r="13" spans="1:5" s="68" customFormat="1" ht="37.200000000000003" x14ac:dyDescent="0.3">
      <c r="C13" s="461" t="s">
        <v>138</v>
      </c>
      <c r="D13" s="452" t="s">
        <v>228</v>
      </c>
      <c r="E13" s="462" t="s">
        <v>6412</v>
      </c>
    </row>
    <row r="14" spans="1:5" s="68" customFormat="1" ht="58.2" customHeight="1" x14ac:dyDescent="0.3">
      <c r="C14" s="461" t="s">
        <v>139</v>
      </c>
      <c r="D14" s="452" t="s">
        <v>230</v>
      </c>
      <c r="E14" s="462" t="s">
        <v>4246</v>
      </c>
    </row>
    <row r="15" spans="1:5" s="68" customFormat="1" ht="55.8" x14ac:dyDescent="0.3">
      <c r="C15" s="461" t="s">
        <v>140</v>
      </c>
      <c r="D15" s="452" t="s">
        <v>232</v>
      </c>
      <c r="E15" s="462" t="s">
        <v>4113</v>
      </c>
    </row>
    <row r="16" spans="1:5" s="68" customFormat="1" ht="55.8" x14ac:dyDescent="0.3">
      <c r="C16" s="461" t="s">
        <v>142</v>
      </c>
      <c r="D16" s="452" t="s">
        <v>234</v>
      </c>
      <c r="E16" s="462" t="s">
        <v>4114</v>
      </c>
    </row>
    <row r="17" spans="3:5" s="68" customFormat="1" ht="167.4" x14ac:dyDescent="0.3">
      <c r="C17" s="461" t="s">
        <v>4115</v>
      </c>
      <c r="D17" s="452" t="s">
        <v>236</v>
      </c>
      <c r="E17" s="462" t="s">
        <v>4217</v>
      </c>
    </row>
  </sheetData>
  <mergeCells count="6">
    <mergeCell ref="C9:C10"/>
    <mergeCell ref="A1:B1"/>
    <mergeCell ref="A3:B3"/>
    <mergeCell ref="C3:E3"/>
    <mergeCell ref="A4:B4"/>
    <mergeCell ref="C6:C7"/>
  </mergeCells>
  <hyperlinks>
    <hyperlink ref="A1" location="Objetivos!A1" display="REGRESAR A INICIO" xr:uid="{00000000-0004-0000-5F01-000000000000}"/>
    <hyperlink ref="A1:B1" location="'Lista de Objetivos'!A1" display="REGRESAR A INICIO" xr:uid="{00000000-0004-0000-5F01-000001000000}"/>
    <hyperlink ref="D5" location="'12.1.1'!A1" display="12.1.1" xr:uid="{00000000-0004-0000-5F01-000002000000}"/>
    <hyperlink ref="E5" location="'12.1.1'!A1" display="12.1.1 Número de países que elaboran, adoptan o aplican instrumentos de política destinados a apoyar la transición hacia modalidades de consumo y producción sostenibles" xr:uid="{00000000-0004-0000-5F01-000003000000}"/>
    <hyperlink ref="D6" location="'12.2.1'!A1" display="12.2.1" xr:uid="{00000000-0004-0000-5F01-000004000000}"/>
    <hyperlink ref="E6" location="'11.2.1'!A1" display="12.2.1 Huella material en términos absolutos, huella material per cápita y huella material por PIB" xr:uid="{00000000-0004-0000-5F01-000005000000}"/>
    <hyperlink ref="D7" location="'12.2.2'!A1" display="12.2.2" xr:uid="{00000000-0004-0000-5F01-000006000000}"/>
    <hyperlink ref="E7" location="'12.2.2'!A1" display="12.2.2 Consumo material interno en términos absolutos, consumo material interno per cápita y consumo material interno por PIB" xr:uid="{00000000-0004-0000-5F01-000007000000}"/>
    <hyperlink ref="D8" location="'12.3.1'!A1" display="12.3.1" xr:uid="{00000000-0004-0000-5F01-000008000000}"/>
    <hyperlink ref="E8" location="'12.3.1'!A1" display="12.3.1 a) Índice de pérdidas de alimentos y b) índice de desperdicio de alimentos" xr:uid="{00000000-0004-0000-5F01-000009000000}"/>
    <hyperlink ref="D9" location="'12.4.1'!A1" display="12.4.1" xr:uid="{00000000-0004-0000-5F01-00000A000000}"/>
    <hyperlink ref="E9" location="'12.4.1'!A1" display="12.4.1 Número de partes en los acuerdos ambientales multilaterales internacionales sobre desechos peligrosos y otros productos químicos que cumplen sus compromisos y obligaciones de transmitir información como se exige en cada uno de esos acuerdos" xr:uid="{00000000-0004-0000-5F01-00000B000000}"/>
    <hyperlink ref="D10" location="'12.4.2'!A1" display="12.4.2" xr:uid="{00000000-0004-0000-5F01-00000C000000}"/>
    <hyperlink ref="E10" location="'12.4.2'!A1" display="12.4.2 a) Desechos peligrosos generados per cápita y b) proporción de desechos peligrosos tratados, desglosados por tipo de tratamiento" xr:uid="{00000000-0004-0000-5F01-00000D000000}"/>
    <hyperlink ref="D11" location="'12.5.1'!A1" display="12.5.1" xr:uid="{00000000-0004-0000-5F01-00000E000000}"/>
    <hyperlink ref="E11" location="'12.5.1'!A1" display="12.5.1 Tasa nacional de reciclado, en toneladas de material reciclado" xr:uid="{00000000-0004-0000-5F01-00000F000000}"/>
    <hyperlink ref="D12" location="'12.6.1'!A1" display="12.6.1" xr:uid="{00000000-0004-0000-5F01-000010000000}"/>
    <hyperlink ref="E12" location="'12.6.1'!A1" display="12.6.1 Número de empresas que publican informes sobre sostenibilidad" xr:uid="{00000000-0004-0000-5F01-000011000000}"/>
    <hyperlink ref="D13" location="'12.7.1'!A1" display="12.7.1" xr:uid="{00000000-0004-0000-5F01-000012000000}"/>
    <hyperlink ref="E13" location="'12.7.1'!A1" display="12.7.1 Grado de aplicación de políticas y planes de acción sostenibles en materia de adquisiciones públicas" xr:uid="{00000000-0004-0000-5F01-000013000000}"/>
    <hyperlink ref="D14" location="'12.8.1'!A1" display="12.8.1" xr:uid="{00000000-0004-0000-5F01-000014000000}"/>
    <hyperlink ref="E14" location="'12.8.1'!A1" display="'12.8.1'!A1" xr:uid="{00000000-0004-0000-5F01-000015000000}"/>
    <hyperlink ref="D15" location="'12.a.1'!A1" display="12.a.1" xr:uid="{00000000-0004-0000-5F01-000016000000}"/>
    <hyperlink ref="E15" location="'12.a.1'!A1" display="12.a.1 Capacidad instalada de generación de energía renovable en los países en desarrollo (expresada en vatios per cápita)" xr:uid="{00000000-0004-0000-5F01-000017000000}"/>
    <hyperlink ref="D16" location="'12.b.1'!A1" display="12.b.1" xr:uid="{00000000-0004-0000-5F01-000018000000}"/>
    <hyperlink ref="E16" location="'12.b.1'!A1" display="12.b.1 Aplicación de instrumentos normalizados de contabilidad para hacer un seguimiento de los aspectos económicos y ambientales de la sostenibilidad del turismo" xr:uid="{00000000-0004-0000-5F01-000019000000}"/>
    <hyperlink ref="D17" location="'12.c.1'!A1" display="12.c.1" xr:uid="{00000000-0004-0000-5F01-00001A000000}"/>
    <hyperlink ref="E17" location="'12.c.1'!A1" display="12.c.1 Cantidad de subsidios a los combustibles fósiles por unidad de PIB (producción y consumo)i" xr:uid="{00000000-0004-0000-5F01-00001B000000}"/>
  </hyperlinks>
  <pageMargins left="0.7" right="0.7" top="0.75" bottom="0.75" header="0.3" footer="0.3"/>
  <pageSetup orientation="portrait" r:id="rId1"/>
  <drawing r:id="rId2"/>
</worksheet>
</file>

<file path=xl/worksheets/sheet3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1-000000000000}">
  <sheetPr codeName="Hoja343">
    <tabColor rgb="FF7030A0"/>
  </sheetPr>
  <dimension ref="A1:O24"/>
  <sheetViews>
    <sheetView showGridLines="0" workbookViewId="0">
      <pane ySplit="1" topLeftCell="A2" activePane="bottomLeft" state="frozen"/>
      <selection activeCell="B1" sqref="B1"/>
      <selection pane="bottomLeft" activeCell="C12" sqref="C12:M16"/>
    </sheetView>
  </sheetViews>
  <sheetFormatPr baseColWidth="10" defaultColWidth="11.44140625" defaultRowHeight="17.399999999999999" x14ac:dyDescent="0.45"/>
  <cols>
    <col min="1" max="1" width="15.21875" style="178" customWidth="1"/>
    <col min="2" max="2" width="18" style="178" customWidth="1"/>
    <col min="3" max="3" width="11.77734375" style="1271" customWidth="1"/>
    <col min="4" max="7" width="11.77734375" style="178" customWidth="1"/>
    <col min="8" max="16384" width="11.44140625" style="178"/>
  </cols>
  <sheetData>
    <row r="1" spans="1:15" x14ac:dyDescent="0.45">
      <c r="A1" s="2345" t="s">
        <v>337</v>
      </c>
      <c r="B1" s="1308"/>
      <c r="C1" s="3225" t="s">
        <v>430</v>
      </c>
      <c r="D1" s="3225"/>
    </row>
    <row r="3" spans="1:15" s="1260" customFormat="1" ht="18.600000000000001" x14ac:dyDescent="0.45">
      <c r="A3" s="4016" t="s">
        <v>339</v>
      </c>
      <c r="B3" s="4019"/>
      <c r="C3" s="4016" t="s">
        <v>1858</v>
      </c>
      <c r="D3" s="4018"/>
      <c r="E3" s="4018"/>
      <c r="F3" s="4018"/>
      <c r="G3" s="4018"/>
      <c r="H3" s="4018"/>
      <c r="I3" s="4018"/>
      <c r="J3" s="4018"/>
      <c r="K3" s="4018"/>
      <c r="L3" s="4018"/>
      <c r="M3" s="4018"/>
      <c r="N3" s="4018"/>
      <c r="O3" s="4018"/>
    </row>
    <row r="4" spans="1:15" s="1260" customFormat="1" ht="33" customHeight="1" x14ac:dyDescent="0.45">
      <c r="A4" s="4016" t="s">
        <v>340</v>
      </c>
      <c r="B4" s="4017"/>
      <c r="C4" s="4020" t="s">
        <v>132</v>
      </c>
      <c r="D4" s="4021"/>
      <c r="E4" s="4021"/>
      <c r="F4" s="4021"/>
      <c r="G4" s="4021"/>
      <c r="H4" s="4021"/>
      <c r="I4" s="4021"/>
      <c r="J4" s="4021"/>
      <c r="K4" s="4021"/>
      <c r="L4" s="4021"/>
      <c r="M4" s="4021"/>
      <c r="N4" s="4021"/>
      <c r="O4" s="4021"/>
    </row>
    <row r="5" spans="1:15" s="1260" customFormat="1" ht="18.600000000000001" x14ac:dyDescent="0.45">
      <c r="A5" s="4016" t="s">
        <v>341</v>
      </c>
      <c r="B5" s="4017"/>
      <c r="C5" s="4016" t="s">
        <v>4103</v>
      </c>
      <c r="D5" s="4018"/>
      <c r="E5" s="4018"/>
      <c r="F5" s="4018"/>
      <c r="G5" s="4018"/>
      <c r="H5" s="4018"/>
      <c r="I5" s="4018"/>
      <c r="J5" s="4018"/>
      <c r="K5" s="4018"/>
      <c r="L5" s="4018"/>
      <c r="M5" s="4018"/>
      <c r="N5" s="4018"/>
      <c r="O5" s="4018"/>
    </row>
    <row r="6" spans="1:15" s="1260" customFormat="1" ht="18.600000000000001" x14ac:dyDescent="0.45">
      <c r="A6" s="4016" t="s">
        <v>417</v>
      </c>
      <c r="B6" s="4017"/>
      <c r="C6" s="4016" t="s">
        <v>454</v>
      </c>
      <c r="D6" s="4018"/>
      <c r="E6" s="4018"/>
      <c r="F6" s="4018"/>
      <c r="G6" s="4018"/>
      <c r="H6" s="4018"/>
      <c r="I6" s="4018"/>
      <c r="J6" s="4018"/>
      <c r="K6" s="4018"/>
      <c r="L6" s="4018"/>
      <c r="M6" s="4018"/>
      <c r="N6" s="4018"/>
      <c r="O6" s="4018"/>
    </row>
    <row r="7" spans="1:15" s="1260" customFormat="1" ht="18.600000000000001" x14ac:dyDescent="0.45">
      <c r="A7" s="1325"/>
      <c r="C7" s="1299"/>
    </row>
    <row r="8" spans="1:15" s="1260" customFormat="1" ht="18.600000000000001" x14ac:dyDescent="0.45">
      <c r="A8" s="1325"/>
      <c r="C8" s="1299"/>
    </row>
    <row r="9" spans="1:15" s="1260" customFormat="1" ht="11.25" customHeight="1" x14ac:dyDescent="0.45">
      <c r="A9" s="1325"/>
      <c r="C9" s="3203" t="s">
        <v>497</v>
      </c>
      <c r="D9" s="3203"/>
      <c r="E9" s="3203"/>
      <c r="F9" s="3203"/>
      <c r="G9" s="3203"/>
      <c r="H9" s="3203"/>
      <c r="I9" s="3203"/>
      <c r="J9" s="3203"/>
      <c r="K9" s="3203"/>
      <c r="L9" s="3203"/>
      <c r="M9" s="3203"/>
      <c r="N9" s="3203"/>
      <c r="O9" s="3203"/>
    </row>
    <row r="10" spans="1:15" s="1260" customFormat="1" ht="11.25" customHeight="1" x14ac:dyDescent="0.45">
      <c r="A10" s="1325"/>
      <c r="C10" s="3203"/>
      <c r="D10" s="3203"/>
      <c r="E10" s="3203"/>
      <c r="F10" s="3203"/>
      <c r="G10" s="3203"/>
      <c r="H10" s="3203"/>
      <c r="I10" s="3203"/>
      <c r="J10" s="3203"/>
      <c r="K10" s="3203"/>
      <c r="L10" s="3203"/>
      <c r="M10" s="3203"/>
      <c r="N10" s="3203"/>
      <c r="O10" s="3203"/>
    </row>
    <row r="12" spans="1:15" s="2562" customFormat="1" x14ac:dyDescent="0.45">
      <c r="C12" s="3780" t="s">
        <v>6681</v>
      </c>
      <c r="D12" s="3780"/>
      <c r="E12" s="3780"/>
      <c r="F12" s="3780"/>
      <c r="G12" s="3780"/>
      <c r="H12" s="3780"/>
      <c r="I12" s="3780"/>
      <c r="J12" s="3780"/>
      <c r="K12" s="3780"/>
      <c r="L12" s="3780"/>
      <c r="M12" s="3780"/>
    </row>
    <row r="13" spans="1:15" s="2562" customFormat="1" x14ac:dyDescent="0.45">
      <c r="C13" s="3780"/>
      <c r="D13" s="3780"/>
      <c r="E13" s="3780"/>
      <c r="F13" s="3780"/>
      <c r="G13" s="3780"/>
      <c r="H13" s="3780"/>
      <c r="I13" s="3780"/>
      <c r="J13" s="3780"/>
      <c r="K13" s="3780"/>
      <c r="L13" s="3780"/>
      <c r="M13" s="3780"/>
    </row>
    <row r="14" spans="1:15" s="2562" customFormat="1" x14ac:dyDescent="0.45">
      <c r="C14" s="3780"/>
      <c r="D14" s="3780"/>
      <c r="E14" s="3780"/>
      <c r="F14" s="3780"/>
      <c r="G14" s="3780"/>
      <c r="H14" s="3780"/>
      <c r="I14" s="3780"/>
      <c r="J14" s="3780"/>
      <c r="K14" s="3780"/>
      <c r="L14" s="3780"/>
      <c r="M14" s="3780"/>
    </row>
    <row r="15" spans="1:15" s="2562" customFormat="1" x14ac:dyDescent="0.45">
      <c r="C15" s="3780"/>
      <c r="D15" s="3780"/>
      <c r="E15" s="3780"/>
      <c r="F15" s="3780"/>
      <c r="G15" s="3780"/>
      <c r="H15" s="3780"/>
      <c r="I15" s="3780"/>
      <c r="J15" s="3780"/>
      <c r="K15" s="3780"/>
      <c r="L15" s="3780"/>
      <c r="M15" s="3780"/>
    </row>
    <row r="16" spans="1:15" s="2562" customFormat="1" x14ac:dyDescent="0.45">
      <c r="C16" s="3780"/>
      <c r="D16" s="3780"/>
      <c r="E16" s="3780"/>
      <c r="F16" s="3780"/>
      <c r="G16" s="3780"/>
      <c r="H16" s="3780"/>
      <c r="I16" s="3780"/>
      <c r="J16" s="3780"/>
      <c r="K16" s="3780"/>
      <c r="L16" s="3780"/>
      <c r="M16" s="3780"/>
    </row>
    <row r="17" spans="1:15" s="2562" customFormat="1" x14ac:dyDescent="0.45">
      <c r="C17" s="1271"/>
    </row>
    <row r="18" spans="1:15" s="2562" customFormat="1" x14ac:dyDescent="0.45">
      <c r="C18" s="1271"/>
    </row>
    <row r="19" spans="1:15" x14ac:dyDescent="0.45">
      <c r="A19" s="690"/>
      <c r="B19" s="689"/>
      <c r="C19" s="689"/>
      <c r="D19" s="689"/>
      <c r="E19" s="689"/>
      <c r="F19" s="689"/>
      <c r="G19" s="689"/>
      <c r="H19" s="689"/>
      <c r="I19" s="689"/>
      <c r="J19" s="689"/>
      <c r="K19" s="689"/>
      <c r="L19" s="689"/>
      <c r="M19" s="689"/>
      <c r="N19" s="689"/>
      <c r="O19" s="689"/>
    </row>
    <row r="20" spans="1:15" x14ac:dyDescent="0.45">
      <c r="A20" s="690"/>
      <c r="B20" s="689"/>
      <c r="C20" s="689"/>
      <c r="D20" s="689"/>
      <c r="E20" s="689"/>
      <c r="F20" s="689"/>
      <c r="G20" s="689"/>
      <c r="H20" s="689"/>
      <c r="I20" s="689"/>
      <c r="J20" s="689"/>
      <c r="K20" s="689"/>
      <c r="L20" s="689"/>
      <c r="M20" s="689"/>
      <c r="N20" s="689"/>
      <c r="O20" s="689"/>
    </row>
    <row r="21" spans="1:15" x14ac:dyDescent="0.45">
      <c r="A21" s="690"/>
      <c r="B21" s="689"/>
      <c r="C21" s="689"/>
      <c r="D21" s="689"/>
      <c r="E21" s="689"/>
      <c r="F21" s="689"/>
      <c r="G21" s="689"/>
      <c r="H21" s="689"/>
      <c r="I21" s="689"/>
      <c r="J21" s="689"/>
      <c r="K21" s="689"/>
      <c r="L21" s="689"/>
      <c r="M21" s="689"/>
      <c r="N21" s="689"/>
      <c r="O21" s="689"/>
    </row>
    <row r="22" spans="1:15" x14ac:dyDescent="0.45">
      <c r="A22" s="690"/>
      <c r="B22" s="689"/>
      <c r="C22" s="689"/>
      <c r="D22" s="689"/>
      <c r="E22" s="689"/>
      <c r="F22" s="689"/>
      <c r="G22" s="689"/>
      <c r="H22" s="689"/>
      <c r="I22" s="689"/>
      <c r="J22" s="689"/>
      <c r="K22" s="689"/>
      <c r="L22" s="689"/>
      <c r="M22" s="689"/>
      <c r="N22" s="689"/>
      <c r="O22" s="689"/>
    </row>
    <row r="23" spans="1:15" x14ac:dyDescent="0.45">
      <c r="A23" s="690"/>
      <c r="B23" s="689"/>
      <c r="C23" s="689"/>
      <c r="D23" s="689"/>
      <c r="E23" s="689"/>
      <c r="F23" s="689"/>
      <c r="G23" s="689"/>
      <c r="H23" s="689"/>
      <c r="I23" s="689"/>
      <c r="J23" s="689"/>
      <c r="K23" s="689"/>
      <c r="L23" s="689"/>
      <c r="M23" s="689"/>
      <c r="N23" s="689"/>
      <c r="O23" s="689"/>
    </row>
    <row r="24" spans="1:15" x14ac:dyDescent="0.45">
      <c r="A24" s="3194" t="s">
        <v>6668</v>
      </c>
      <c r="B24" s="3194"/>
      <c r="C24" s="3194"/>
      <c r="D24" s="3194"/>
      <c r="E24" s="3194"/>
      <c r="F24" s="3194"/>
      <c r="G24" s="3194"/>
      <c r="H24" s="3194"/>
      <c r="I24" s="3194"/>
      <c r="J24" s="3194"/>
      <c r="K24" s="3194"/>
      <c r="L24" s="3194"/>
      <c r="M24" s="3194"/>
      <c r="N24" s="3194"/>
      <c r="O24" s="3194"/>
    </row>
  </sheetData>
  <mergeCells count="12">
    <mergeCell ref="A24:O24"/>
    <mergeCell ref="C12:M16"/>
    <mergeCell ref="A6:B6"/>
    <mergeCell ref="C6:O6"/>
    <mergeCell ref="C9:O10"/>
    <mergeCell ref="A5:B5"/>
    <mergeCell ref="C5:O5"/>
    <mergeCell ref="C1:D1"/>
    <mergeCell ref="A3:B3"/>
    <mergeCell ref="C3:O3"/>
    <mergeCell ref="A4:B4"/>
    <mergeCell ref="C4:O4"/>
  </mergeCells>
  <hyperlinks>
    <hyperlink ref="A1" location="'ODS 12.'!A1" display="REGRESAR" xr:uid="{00000000-0004-0000-6001-000000000000}"/>
    <hyperlink ref="C1:D1" location="'Metadato 12.1.1'!A1" display="VER METADATO" xr:uid="{00000000-0004-0000-6001-000001000000}"/>
  </hyperlinks>
  <pageMargins left="0.7" right="0.7" top="0.75" bottom="0.75" header="0.3" footer="0.3"/>
  <pageSetup orientation="portrait" r:id="rId1"/>
  <drawing r:id="rId2"/>
</worksheet>
</file>

<file path=xl/worksheets/sheet3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1-000000000000}">
  <sheetPr codeName="Hoja344">
    <tabColor theme="0" tint="-0.499984740745262"/>
  </sheetPr>
  <dimension ref="A1:F36"/>
  <sheetViews>
    <sheetView showGridLines="0" zoomScaleNormal="100" workbookViewId="0">
      <pane ySplit="1" topLeftCell="A2" activePane="bottomLeft" state="frozen"/>
      <selection pane="bottomLeft" activeCell="B3" sqref="B3:D3"/>
    </sheetView>
  </sheetViews>
  <sheetFormatPr baseColWidth="10" defaultColWidth="11.44140625" defaultRowHeight="17.399999999999999" x14ac:dyDescent="0.45"/>
  <cols>
    <col min="1" max="1" width="11.44140625" style="178"/>
    <col min="2" max="2" width="26.44140625" style="178" customWidth="1"/>
    <col min="3" max="3" width="24" style="178" customWidth="1"/>
    <col min="4" max="4" width="85.77734375" style="178" customWidth="1"/>
    <col min="5" max="5" width="11.44140625" style="178"/>
    <col min="6" max="6" width="7.21875" style="178" customWidth="1"/>
    <col min="7" max="16384" width="11.44140625" style="178"/>
  </cols>
  <sheetData>
    <row r="1" spans="1:6" x14ac:dyDescent="0.45">
      <c r="B1" s="2345" t="s">
        <v>337</v>
      </c>
    </row>
    <row r="2" spans="1:6" ht="18" thickBot="1" x14ac:dyDescent="0.5"/>
    <row r="3" spans="1:6" ht="23.25" customHeight="1" thickBot="1" x14ac:dyDescent="0.5">
      <c r="B3" s="4022" t="s">
        <v>370</v>
      </c>
      <c r="C3" s="4022"/>
      <c r="D3" s="4022"/>
      <c r="F3" s="1356" t="s">
        <v>498</v>
      </c>
    </row>
    <row r="4" spans="1:6" x14ac:dyDescent="0.45">
      <c r="A4" s="1268"/>
      <c r="B4" s="3123" t="s">
        <v>449</v>
      </c>
      <c r="C4" s="3123"/>
      <c r="D4" s="44" t="s">
        <v>38</v>
      </c>
    </row>
    <row r="5" spans="1:6" ht="52.2" x14ac:dyDescent="0.45">
      <c r="B5" s="3123" t="s">
        <v>373</v>
      </c>
      <c r="C5" s="3123"/>
      <c r="D5" s="44" t="s">
        <v>132</v>
      </c>
    </row>
    <row r="6" spans="1:6" x14ac:dyDescent="0.45">
      <c r="B6" s="3123" t="s">
        <v>374</v>
      </c>
      <c r="C6" s="3123"/>
      <c r="D6" s="45" t="s">
        <v>212</v>
      </c>
    </row>
    <row r="7" spans="1:6" ht="34.799999999999997" x14ac:dyDescent="0.45">
      <c r="B7" s="3126" t="s">
        <v>375</v>
      </c>
      <c r="C7" s="3126"/>
      <c r="D7" s="46" t="s">
        <v>4103</v>
      </c>
    </row>
    <row r="8" spans="1:6" x14ac:dyDescent="0.45">
      <c r="B8" s="3126" t="s">
        <v>2480</v>
      </c>
      <c r="C8" s="3126"/>
      <c r="D8" s="1266" t="s">
        <v>2623</v>
      </c>
    </row>
    <row r="10" spans="1:6" ht="23.25" customHeight="1" x14ac:dyDescent="0.45">
      <c r="B10" s="4022" t="s">
        <v>376</v>
      </c>
      <c r="C10" s="4022"/>
      <c r="D10" s="4022"/>
    </row>
    <row r="11" spans="1:6" x14ac:dyDescent="0.45">
      <c r="B11" s="3129" t="s">
        <v>377</v>
      </c>
      <c r="C11" s="3124"/>
      <c r="D11" s="44"/>
    </row>
    <row r="12" spans="1:6" x14ac:dyDescent="0.45">
      <c r="B12" s="3126" t="s">
        <v>379</v>
      </c>
      <c r="C12" s="3126"/>
      <c r="D12" s="661"/>
    </row>
    <row r="13" spans="1:6" x14ac:dyDescent="0.45">
      <c r="B13" s="3123" t="s">
        <v>380</v>
      </c>
      <c r="C13" s="3123"/>
      <c r="D13" s="1857"/>
    </row>
    <row r="14" spans="1:6" x14ac:dyDescent="0.45">
      <c r="B14" s="3123" t="s">
        <v>381</v>
      </c>
      <c r="C14" s="3124"/>
      <c r="D14" s="1857"/>
    </row>
    <row r="15" spans="1:6" x14ac:dyDescent="0.45">
      <c r="B15" s="3123" t="s">
        <v>382</v>
      </c>
      <c r="C15" s="3123"/>
      <c r="D15" s="44"/>
    </row>
    <row r="16" spans="1:6" x14ac:dyDescent="0.45">
      <c r="B16" s="3123" t="s">
        <v>383</v>
      </c>
      <c r="C16" s="3123"/>
      <c r="D16" s="44"/>
    </row>
    <row r="17" spans="2:4" x14ac:dyDescent="0.45">
      <c r="B17" s="3123" t="s">
        <v>384</v>
      </c>
      <c r="C17" s="3123"/>
      <c r="D17" s="57"/>
    </row>
    <row r="18" spans="2:4" x14ac:dyDescent="0.45">
      <c r="B18" s="3126" t="s">
        <v>386</v>
      </c>
      <c r="C18" s="3126"/>
      <c r="D18" s="44"/>
    </row>
    <row r="19" spans="2:4" x14ac:dyDescent="0.45">
      <c r="B19" s="3132" t="s">
        <v>387</v>
      </c>
      <c r="C19" s="3133"/>
      <c r="D19" s="57"/>
    </row>
    <row r="20" spans="2:4" x14ac:dyDescent="0.45">
      <c r="B20" s="3123" t="s">
        <v>388</v>
      </c>
      <c r="C20" s="3123"/>
      <c r="D20" s="44"/>
    </row>
    <row r="21" spans="2:4" x14ac:dyDescent="0.45">
      <c r="B21" s="3134" t="s">
        <v>390</v>
      </c>
      <c r="C21" s="459" t="s">
        <v>391</v>
      </c>
      <c r="D21" s="44"/>
    </row>
    <row r="22" spans="2:4" x14ac:dyDescent="0.45">
      <c r="B22" s="3135"/>
      <c r="C22" s="2341" t="s">
        <v>393</v>
      </c>
      <c r="D22" s="57"/>
    </row>
    <row r="23" spans="2:4" x14ac:dyDescent="0.45">
      <c r="B23" s="3123" t="s">
        <v>395</v>
      </c>
      <c r="C23" s="3123"/>
      <c r="D23" s="44"/>
    </row>
    <row r="24" spans="2:4" x14ac:dyDescent="0.45">
      <c r="B24" s="3123" t="s">
        <v>397</v>
      </c>
      <c r="C24" s="3123"/>
      <c r="D24" s="146" t="s">
        <v>499</v>
      </c>
    </row>
    <row r="25" spans="2:4" x14ac:dyDescent="0.45">
      <c r="B25" s="3123" t="s">
        <v>399</v>
      </c>
      <c r="C25" s="3123"/>
      <c r="D25" s="57"/>
    </row>
    <row r="26" spans="2:4" x14ac:dyDescent="0.45">
      <c r="B26" s="3126" t="s">
        <v>401</v>
      </c>
      <c r="C26" s="3126"/>
      <c r="D26" s="44"/>
    </row>
    <row r="27" spans="2:4" x14ac:dyDescent="0.45">
      <c r="B27" s="3129" t="s">
        <v>403</v>
      </c>
      <c r="C27" s="3124"/>
      <c r="D27" s="44"/>
    </row>
    <row r="28" spans="2:4" x14ac:dyDescent="0.45">
      <c r="B28" s="2344" t="s">
        <v>404</v>
      </c>
      <c r="C28" s="2342"/>
      <c r="D28" s="44"/>
    </row>
    <row r="29" spans="2:4" x14ac:dyDescent="0.45">
      <c r="B29" s="3130" t="s">
        <v>405</v>
      </c>
      <c r="C29" s="3131"/>
      <c r="D29" s="61"/>
    </row>
    <row r="30" spans="2:4" x14ac:dyDescent="0.45">
      <c r="B30" s="62"/>
      <c r="C30" s="62"/>
      <c r="D30" s="63"/>
    </row>
    <row r="31" spans="2:4" ht="23.25" customHeight="1" x14ac:dyDescent="0.45">
      <c r="B31" s="4022" t="s">
        <v>406</v>
      </c>
      <c r="C31" s="4022"/>
      <c r="D31" s="4022"/>
    </row>
    <row r="32" spans="2:4" x14ac:dyDescent="0.45">
      <c r="B32" s="3129" t="s">
        <v>407</v>
      </c>
      <c r="C32" s="3124"/>
      <c r="D32" s="57"/>
    </row>
    <row r="33" spans="2:4" x14ac:dyDescent="0.45">
      <c r="B33" s="3129" t="s">
        <v>409</v>
      </c>
      <c r="C33" s="3124"/>
      <c r="D33" s="57"/>
    </row>
    <row r="34" spans="2:4" x14ac:dyDescent="0.45">
      <c r="B34" s="3129" t="s">
        <v>411</v>
      </c>
      <c r="C34" s="3124"/>
      <c r="D34" s="83"/>
    </row>
    <row r="35" spans="2:4" x14ac:dyDescent="0.45">
      <c r="B35" s="3129" t="s">
        <v>413</v>
      </c>
      <c r="C35" s="3124"/>
      <c r="D35" s="157"/>
    </row>
    <row r="36" spans="2:4" x14ac:dyDescent="0.45">
      <c r="B36" s="3129" t="s">
        <v>415</v>
      </c>
      <c r="C36" s="3124"/>
      <c r="D36" s="57"/>
    </row>
  </sheetData>
  <mergeCells count="30">
    <mergeCell ref="B16:C16"/>
    <mergeCell ref="B3:D3"/>
    <mergeCell ref="B4:C4"/>
    <mergeCell ref="B5:C5"/>
    <mergeCell ref="B6:C6"/>
    <mergeCell ref="B7:C7"/>
    <mergeCell ref="B10:D10"/>
    <mergeCell ref="B11:C11"/>
    <mergeCell ref="B12:C12"/>
    <mergeCell ref="B13:C13"/>
    <mergeCell ref="B14:C14"/>
    <mergeCell ref="B15:C15"/>
    <mergeCell ref="B8:C8"/>
    <mergeCell ref="B31:D31"/>
    <mergeCell ref="B17:C17"/>
    <mergeCell ref="B18:C18"/>
    <mergeCell ref="B19:C19"/>
    <mergeCell ref="B20:C20"/>
    <mergeCell ref="B21:B22"/>
    <mergeCell ref="B23:C23"/>
    <mergeCell ref="B24:C24"/>
    <mergeCell ref="B25:C25"/>
    <mergeCell ref="B26:C26"/>
    <mergeCell ref="B27:C27"/>
    <mergeCell ref="B29:C29"/>
    <mergeCell ref="B32:C32"/>
    <mergeCell ref="B33:C33"/>
    <mergeCell ref="B34:C34"/>
    <mergeCell ref="B35:C35"/>
    <mergeCell ref="B36:C36"/>
  </mergeCells>
  <dataValidations count="7">
    <dataValidation allowBlank="1" showDropDown="1" showInputMessage="1" showErrorMessage="1" sqref="D13" xr:uid="{00000000-0002-0000-6101-000000000000}"/>
    <dataValidation type="list" allowBlank="1" showInputMessage="1" showErrorMessage="1" sqref="D4" xr:uid="{00000000-0002-0000-6101-000001000000}">
      <formula1>ODS</formula1>
    </dataValidation>
    <dataValidation type="list" allowBlank="1" showInputMessage="1" showErrorMessage="1" sqref="D5" xr:uid="{00000000-0002-0000-6101-000002000000}">
      <formula1>Metas_ODS</formula1>
    </dataValidation>
    <dataValidation type="list" allowBlank="1" showInputMessage="1" showErrorMessage="1" sqref="D6" xr:uid="{00000000-0002-0000-6101-000003000000}">
      <formula1>Numero_indicador</formula1>
    </dataValidation>
    <dataValidation type="list" allowBlank="1" showInputMessage="1" showErrorMessage="1" sqref="D7" xr:uid="{00000000-0002-0000-6101-000004000000}">
      <formula1>Nombre_indicador_ODS</formula1>
    </dataValidation>
    <dataValidation type="list" allowBlank="1" showInputMessage="1" showErrorMessage="1" sqref="D14" xr:uid="{00000000-0002-0000-6101-000005000000}">
      <formula1>Tipo_indicador</formula1>
    </dataValidation>
    <dataValidation type="list" allowBlank="1" showInputMessage="1" showErrorMessage="1" sqref="D25" xr:uid="{00000000-0002-0000-6101-000006000000}">
      <formula1>Tipo_operación</formula1>
    </dataValidation>
  </dataValidations>
  <hyperlinks>
    <hyperlink ref="B1" location="'12.1.1'!A1" display="REGRESAR" xr:uid="{00000000-0004-0000-6101-000000000000}"/>
    <hyperlink ref="D8" r:id="rId1" xr:uid="{00000000-0004-0000-6101-000001000000}"/>
  </hyperlinks>
  <pageMargins left="0.7" right="0.7" top="0.75" bottom="0.75" header="0.3" footer="0.3"/>
  <pageSetup orientation="portrait" r:id="rId2"/>
</worksheet>
</file>

<file path=xl/worksheets/sheet3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1-000000000000}">
  <sheetPr codeName="Hoja345">
    <tabColor theme="5"/>
  </sheetPr>
  <dimension ref="A1:O10"/>
  <sheetViews>
    <sheetView showGridLines="0" workbookViewId="0">
      <pane ySplit="1" topLeftCell="A2" activePane="bottomLeft" state="frozen"/>
      <selection activeCell="B1" sqref="B1"/>
      <selection pane="bottomLeft" activeCell="C9" sqref="C9:O10"/>
    </sheetView>
  </sheetViews>
  <sheetFormatPr baseColWidth="10" defaultColWidth="11.44140625" defaultRowHeight="17.399999999999999" x14ac:dyDescent="0.45"/>
  <cols>
    <col min="1" max="1" width="15.44140625" style="178" customWidth="1"/>
    <col min="2" max="2" width="18" style="178" customWidth="1"/>
    <col min="3" max="3" width="12.44140625" style="1271" customWidth="1"/>
    <col min="4" max="5" width="12.44140625" style="178" customWidth="1"/>
    <col min="6" max="16384" width="11.44140625" style="178"/>
  </cols>
  <sheetData>
    <row r="1" spans="1:15" x14ac:dyDescent="0.45">
      <c r="A1" s="1854" t="s">
        <v>337</v>
      </c>
      <c r="B1" s="1308"/>
      <c r="C1" s="3225" t="s">
        <v>430</v>
      </c>
      <c r="D1" s="3225"/>
    </row>
    <row r="3" spans="1:15" s="1260" customFormat="1" ht="18.600000000000001" x14ac:dyDescent="0.45">
      <c r="A3" s="4023" t="s">
        <v>339</v>
      </c>
      <c r="B3" s="4023"/>
      <c r="C3" s="4023" t="s">
        <v>1858</v>
      </c>
      <c r="D3" s="4023"/>
      <c r="E3" s="4023"/>
      <c r="F3" s="4023"/>
      <c r="G3" s="4023"/>
      <c r="H3" s="4023"/>
      <c r="I3" s="4023"/>
      <c r="J3" s="4023"/>
      <c r="K3" s="4023"/>
      <c r="L3" s="4023"/>
      <c r="M3" s="4023"/>
      <c r="N3" s="4023"/>
      <c r="O3" s="4023"/>
    </row>
    <row r="4" spans="1:15" s="1260" customFormat="1" ht="18.600000000000001" x14ac:dyDescent="0.45">
      <c r="A4" s="4023" t="s">
        <v>340</v>
      </c>
      <c r="B4" s="4024"/>
      <c r="C4" s="4023" t="s">
        <v>133</v>
      </c>
      <c r="D4" s="4024"/>
      <c r="E4" s="4024"/>
      <c r="F4" s="4024"/>
      <c r="G4" s="4024"/>
      <c r="H4" s="4024"/>
      <c r="I4" s="4024"/>
      <c r="J4" s="4024"/>
      <c r="K4" s="4024"/>
      <c r="L4" s="4024"/>
      <c r="M4" s="4024"/>
      <c r="N4" s="4024"/>
      <c r="O4" s="4024"/>
    </row>
    <row r="5" spans="1:15" s="1260" customFormat="1" ht="18.600000000000001" x14ac:dyDescent="0.45">
      <c r="A5" s="4023" t="s">
        <v>341</v>
      </c>
      <c r="B5" s="4024"/>
      <c r="C5" s="4023" t="s">
        <v>4104</v>
      </c>
      <c r="D5" s="4024"/>
      <c r="E5" s="4024"/>
      <c r="F5" s="4024"/>
      <c r="G5" s="4024"/>
      <c r="H5" s="4024"/>
      <c r="I5" s="4024"/>
      <c r="J5" s="4024"/>
      <c r="K5" s="4024"/>
      <c r="L5" s="4024"/>
      <c r="M5" s="4024"/>
      <c r="N5" s="4024"/>
      <c r="O5" s="4024"/>
    </row>
    <row r="6" spans="1:15" s="1260" customFormat="1" ht="18.600000000000001" x14ac:dyDescent="0.45">
      <c r="A6" s="4023" t="s">
        <v>417</v>
      </c>
      <c r="B6" s="4024"/>
      <c r="C6" s="4023" t="s">
        <v>454</v>
      </c>
      <c r="D6" s="4024"/>
      <c r="E6" s="4024"/>
      <c r="F6" s="4024"/>
      <c r="G6" s="4024"/>
      <c r="H6" s="4024"/>
      <c r="I6" s="4024"/>
      <c r="J6" s="4024"/>
      <c r="K6" s="4024"/>
      <c r="L6" s="4024"/>
      <c r="M6" s="4024"/>
      <c r="N6" s="4024"/>
      <c r="O6" s="4024"/>
    </row>
    <row r="7" spans="1:15" s="1260" customFormat="1" ht="18.600000000000001" x14ac:dyDescent="0.45">
      <c r="A7" s="1325"/>
      <c r="C7" s="1299"/>
    </row>
    <row r="8" spans="1:15" s="1260" customFormat="1" ht="18.600000000000001" x14ac:dyDescent="0.45">
      <c r="A8" s="1325"/>
      <c r="C8" s="1299"/>
    </row>
    <row r="9" spans="1:15" s="1260" customFormat="1" ht="11.25" customHeight="1" x14ac:dyDescent="0.45">
      <c r="A9" s="1325"/>
      <c r="C9" s="3203" t="s">
        <v>455</v>
      </c>
      <c r="D9" s="3203"/>
      <c r="E9" s="3203"/>
      <c r="F9" s="3203"/>
      <c r="G9" s="3203"/>
      <c r="H9" s="3203"/>
      <c r="I9" s="3203"/>
      <c r="J9" s="3203"/>
      <c r="K9" s="3203"/>
      <c r="L9" s="3203"/>
      <c r="M9" s="3203"/>
      <c r="N9" s="3203"/>
      <c r="O9" s="3203"/>
    </row>
    <row r="10" spans="1:15" s="1260" customFormat="1" ht="11.25" customHeight="1" x14ac:dyDescent="0.45">
      <c r="A10" s="1325"/>
      <c r="C10" s="3203"/>
      <c r="D10" s="3203"/>
      <c r="E10" s="3203"/>
      <c r="F10" s="3203"/>
      <c r="G10" s="3203"/>
      <c r="H10" s="3203"/>
      <c r="I10" s="3203"/>
      <c r="J10" s="3203"/>
      <c r="K10" s="3203"/>
      <c r="L10" s="3203"/>
      <c r="M10" s="3203"/>
      <c r="N10" s="3203"/>
      <c r="O10" s="3203"/>
    </row>
  </sheetData>
  <mergeCells count="10">
    <mergeCell ref="A6:B6"/>
    <mergeCell ref="C6:O6"/>
    <mergeCell ref="C9:O10"/>
    <mergeCell ref="C1:D1"/>
    <mergeCell ref="A3:B3"/>
    <mergeCell ref="C3:O3"/>
    <mergeCell ref="A4:B4"/>
    <mergeCell ref="C4:O4"/>
    <mergeCell ref="A5:B5"/>
    <mergeCell ref="C5:O5"/>
  </mergeCells>
  <hyperlinks>
    <hyperlink ref="A1" location="'ODS 12.'!A1" display="REGRESAR" xr:uid="{00000000-0004-0000-6201-000000000000}"/>
    <hyperlink ref="C1:D1" location="'Metadato 12.2.1'!A1" display="VER METADATO" xr:uid="{00000000-0004-0000-6201-000001000000}"/>
  </hyperlinks>
  <pageMargins left="0.7" right="0.7" top="0.75" bottom="0.75" header="0.3" footer="0.3"/>
</worksheet>
</file>

<file path=xl/worksheets/sheet3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1-000000000000}">
  <sheetPr codeName="Hoja346">
    <tabColor theme="0" tint="-0.499984740745262"/>
  </sheetPr>
  <dimension ref="A1:F36"/>
  <sheetViews>
    <sheetView showGridLines="0" zoomScaleNormal="100" workbookViewId="0">
      <pane ySplit="1" topLeftCell="A2" activePane="bottomLeft" state="frozen"/>
      <selection pane="bottomLeft" activeCell="B31" sqref="B31:D31"/>
    </sheetView>
  </sheetViews>
  <sheetFormatPr baseColWidth="10" defaultColWidth="11.44140625" defaultRowHeight="17.399999999999999" x14ac:dyDescent="0.45"/>
  <cols>
    <col min="1" max="1" width="11.44140625" style="178"/>
    <col min="2" max="2" width="26.44140625" style="178" customWidth="1"/>
    <col min="3" max="3" width="24" style="178" customWidth="1"/>
    <col min="4" max="4" width="85.77734375" style="178" customWidth="1"/>
    <col min="5" max="5" width="11.44140625" style="178"/>
    <col min="6" max="6" width="7.21875" style="178" customWidth="1"/>
    <col min="7" max="16384" width="11.44140625" style="178"/>
  </cols>
  <sheetData>
    <row r="1" spans="1:6" x14ac:dyDescent="0.45">
      <c r="B1" s="2345" t="s">
        <v>337</v>
      </c>
    </row>
    <row r="2" spans="1:6" ht="18" thickBot="1" x14ac:dyDescent="0.5"/>
    <row r="3" spans="1:6" ht="23.25" customHeight="1" thickBot="1" x14ac:dyDescent="0.5">
      <c r="B3" s="4022" t="s">
        <v>370</v>
      </c>
      <c r="C3" s="4022"/>
      <c r="D3" s="4022"/>
      <c r="F3" s="1267" t="s">
        <v>456</v>
      </c>
    </row>
    <row r="4" spans="1:6" x14ac:dyDescent="0.45">
      <c r="A4" s="1268"/>
      <c r="B4" s="3123" t="s">
        <v>449</v>
      </c>
      <c r="C4" s="3123"/>
      <c r="D4" s="44" t="s">
        <v>38</v>
      </c>
    </row>
    <row r="5" spans="1:6" ht="21" customHeight="1" x14ac:dyDescent="0.45">
      <c r="B5" s="3123" t="s">
        <v>373</v>
      </c>
      <c r="C5" s="3123"/>
      <c r="D5" s="44" t="s">
        <v>133</v>
      </c>
    </row>
    <row r="6" spans="1:6" x14ac:dyDescent="0.45">
      <c r="B6" s="3123" t="s">
        <v>374</v>
      </c>
      <c r="C6" s="3123"/>
      <c r="D6" s="45" t="s">
        <v>214</v>
      </c>
    </row>
    <row r="7" spans="1:6" x14ac:dyDescent="0.45">
      <c r="B7" s="3126" t="s">
        <v>375</v>
      </c>
      <c r="C7" s="3126"/>
      <c r="D7" s="46" t="s">
        <v>4104</v>
      </c>
    </row>
    <row r="8" spans="1:6" x14ac:dyDescent="0.45">
      <c r="B8" s="3126" t="s">
        <v>2480</v>
      </c>
      <c r="C8" s="3126"/>
      <c r="D8" s="1266" t="s">
        <v>2624</v>
      </c>
    </row>
    <row r="10" spans="1:6" ht="23.25" customHeight="1" x14ac:dyDescent="0.45">
      <c r="B10" s="4022" t="s">
        <v>376</v>
      </c>
      <c r="C10" s="4022"/>
      <c r="D10" s="4022"/>
    </row>
    <row r="11" spans="1:6" x14ac:dyDescent="0.45">
      <c r="B11" s="3129" t="s">
        <v>377</v>
      </c>
      <c r="C11" s="3124"/>
      <c r="D11" s="44"/>
    </row>
    <row r="12" spans="1:6" x14ac:dyDescent="0.45">
      <c r="B12" s="3126" t="s">
        <v>379</v>
      </c>
      <c r="C12" s="3126"/>
      <c r="D12" s="661"/>
    </row>
    <row r="13" spans="1:6" x14ac:dyDescent="0.45">
      <c r="B13" s="3123" t="s">
        <v>380</v>
      </c>
      <c r="C13" s="3123"/>
      <c r="D13" s="810"/>
    </row>
    <row r="14" spans="1:6" x14ac:dyDescent="0.45">
      <c r="B14" s="3123" t="s">
        <v>381</v>
      </c>
      <c r="C14" s="3124"/>
      <c r="D14" s="810"/>
    </row>
    <row r="15" spans="1:6" x14ac:dyDescent="0.45">
      <c r="B15" s="3123" t="s">
        <v>382</v>
      </c>
      <c r="C15" s="3123"/>
      <c r="D15" s="44"/>
    </row>
    <row r="16" spans="1:6" x14ac:dyDescent="0.45">
      <c r="B16" s="3123" t="s">
        <v>383</v>
      </c>
      <c r="C16" s="3123"/>
      <c r="D16" s="44"/>
    </row>
    <row r="17" spans="2:4" x14ac:dyDescent="0.45">
      <c r="B17" s="3123" t="s">
        <v>384</v>
      </c>
      <c r="C17" s="3123"/>
      <c r="D17" s="57"/>
    </row>
    <row r="18" spans="2:4" x14ac:dyDescent="0.45">
      <c r="B18" s="3126" t="s">
        <v>386</v>
      </c>
      <c r="C18" s="3126"/>
      <c r="D18" s="44"/>
    </row>
    <row r="19" spans="2:4" x14ac:dyDescent="0.45">
      <c r="B19" s="3132" t="s">
        <v>387</v>
      </c>
      <c r="C19" s="3133"/>
      <c r="D19" s="57"/>
    </row>
    <row r="20" spans="2:4" x14ac:dyDescent="0.45">
      <c r="B20" s="3123" t="s">
        <v>388</v>
      </c>
      <c r="C20" s="3123"/>
      <c r="D20" s="44"/>
    </row>
    <row r="21" spans="2:4" x14ac:dyDescent="0.45">
      <c r="B21" s="3134" t="s">
        <v>390</v>
      </c>
      <c r="C21" s="459" t="s">
        <v>391</v>
      </c>
      <c r="D21" s="44"/>
    </row>
    <row r="22" spans="2:4" x14ac:dyDescent="0.45">
      <c r="B22" s="3135"/>
      <c r="C22" s="2341" t="s">
        <v>393</v>
      </c>
      <c r="D22" s="57"/>
    </row>
    <row r="23" spans="2:4" x14ac:dyDescent="0.45">
      <c r="B23" s="3123" t="s">
        <v>395</v>
      </c>
      <c r="C23" s="3123"/>
      <c r="D23" s="44"/>
    </row>
    <row r="24" spans="2:4" x14ac:dyDescent="0.45">
      <c r="B24" s="3123" t="s">
        <v>397</v>
      </c>
      <c r="C24" s="3123"/>
      <c r="D24" s="44"/>
    </row>
    <row r="25" spans="2:4" x14ac:dyDescent="0.45">
      <c r="B25" s="3123" t="s">
        <v>399</v>
      </c>
      <c r="C25" s="3123"/>
      <c r="D25" s="57"/>
    </row>
    <row r="26" spans="2:4" x14ac:dyDescent="0.45">
      <c r="B26" s="3126" t="s">
        <v>401</v>
      </c>
      <c r="C26" s="3126"/>
      <c r="D26" s="44"/>
    </row>
    <row r="27" spans="2:4" x14ac:dyDescent="0.45">
      <c r="B27" s="3129" t="s">
        <v>403</v>
      </c>
      <c r="C27" s="3124"/>
      <c r="D27" s="44"/>
    </row>
    <row r="28" spans="2:4" x14ac:dyDescent="0.45">
      <c r="B28" s="2344" t="s">
        <v>404</v>
      </c>
      <c r="C28" s="2342"/>
      <c r="D28" s="44"/>
    </row>
    <row r="29" spans="2:4" x14ac:dyDescent="0.45">
      <c r="B29" s="3130" t="s">
        <v>405</v>
      </c>
      <c r="C29" s="3131"/>
      <c r="D29" s="61"/>
    </row>
    <row r="30" spans="2:4" x14ac:dyDescent="0.45">
      <c r="B30" s="62"/>
      <c r="C30" s="62"/>
      <c r="D30" s="63"/>
    </row>
    <row r="31" spans="2:4" ht="23.25" customHeight="1" x14ac:dyDescent="0.45">
      <c r="B31" s="4022" t="s">
        <v>406</v>
      </c>
      <c r="C31" s="4022"/>
      <c r="D31" s="4022"/>
    </row>
    <row r="32" spans="2:4" x14ac:dyDescent="0.45">
      <c r="B32" s="3129" t="s">
        <v>407</v>
      </c>
      <c r="C32" s="3124"/>
      <c r="D32" s="57"/>
    </row>
    <row r="33" spans="2:4" x14ac:dyDescent="0.45">
      <c r="B33" s="3129" t="s">
        <v>409</v>
      </c>
      <c r="C33" s="3124"/>
      <c r="D33" s="57"/>
    </row>
    <row r="34" spans="2:4" x14ac:dyDescent="0.45">
      <c r="B34" s="3129" t="s">
        <v>411</v>
      </c>
      <c r="C34" s="3124"/>
      <c r="D34" s="83"/>
    </row>
    <row r="35" spans="2:4" x14ac:dyDescent="0.45">
      <c r="B35" s="3129" t="s">
        <v>413</v>
      </c>
      <c r="C35" s="3124"/>
      <c r="D35" s="157"/>
    </row>
    <row r="36" spans="2:4" x14ac:dyDescent="0.45">
      <c r="B36" s="3129" t="s">
        <v>415</v>
      </c>
      <c r="C36" s="3124"/>
      <c r="D36" s="57"/>
    </row>
  </sheetData>
  <mergeCells count="30">
    <mergeCell ref="B16:C16"/>
    <mergeCell ref="B3:D3"/>
    <mergeCell ref="B4:C4"/>
    <mergeCell ref="B5:C5"/>
    <mergeCell ref="B6:C6"/>
    <mergeCell ref="B7:C7"/>
    <mergeCell ref="B10:D10"/>
    <mergeCell ref="B11:C11"/>
    <mergeCell ref="B12:C12"/>
    <mergeCell ref="B13:C13"/>
    <mergeCell ref="B14:C14"/>
    <mergeCell ref="B15:C15"/>
    <mergeCell ref="B8:C8"/>
    <mergeCell ref="B31:D31"/>
    <mergeCell ref="B17:C17"/>
    <mergeCell ref="B18:C18"/>
    <mergeCell ref="B19:C19"/>
    <mergeCell ref="B20:C20"/>
    <mergeCell ref="B21:B22"/>
    <mergeCell ref="B23:C23"/>
    <mergeCell ref="B24:C24"/>
    <mergeCell ref="B25:C25"/>
    <mergeCell ref="B26:C26"/>
    <mergeCell ref="B27:C27"/>
    <mergeCell ref="B29:C29"/>
    <mergeCell ref="B32:C32"/>
    <mergeCell ref="B33:C33"/>
    <mergeCell ref="B34:C34"/>
    <mergeCell ref="B35:C35"/>
    <mergeCell ref="B36:C36"/>
  </mergeCells>
  <dataValidations count="7">
    <dataValidation type="list" allowBlank="1" showInputMessage="1" showErrorMessage="1" sqref="D25" xr:uid="{00000000-0002-0000-6301-000000000000}">
      <formula1>Tipo_operación</formula1>
    </dataValidation>
    <dataValidation type="list" allowBlank="1" showInputMessage="1" showErrorMessage="1" sqref="D14" xr:uid="{00000000-0002-0000-6301-000001000000}">
      <formula1>Tipo_indicador</formula1>
    </dataValidation>
    <dataValidation type="list" allowBlank="1" showInputMessage="1" showErrorMessage="1" sqref="D7" xr:uid="{00000000-0002-0000-6301-000002000000}">
      <formula1>Nombre_indicador_ODS</formula1>
    </dataValidation>
    <dataValidation type="list" allowBlank="1" showInputMessage="1" showErrorMessage="1" sqref="D6" xr:uid="{00000000-0002-0000-6301-000003000000}">
      <formula1>Numero_indicador</formula1>
    </dataValidation>
    <dataValidation type="list" allowBlank="1" showInputMessage="1" showErrorMessage="1" sqref="D5" xr:uid="{00000000-0002-0000-6301-000004000000}">
      <formula1>Metas_ODS</formula1>
    </dataValidation>
    <dataValidation type="list" allowBlank="1" showInputMessage="1" showErrorMessage="1" sqref="D4" xr:uid="{00000000-0002-0000-6301-000005000000}">
      <formula1>ODS</formula1>
    </dataValidation>
    <dataValidation allowBlank="1" showDropDown="1" showInputMessage="1" showErrorMessage="1" sqref="D13" xr:uid="{00000000-0002-0000-6301-000006000000}"/>
  </dataValidations>
  <hyperlinks>
    <hyperlink ref="B1" location="'12.2.1'!A1" display="REGRESAR" xr:uid="{00000000-0004-0000-6301-000000000000}"/>
    <hyperlink ref="D8" r:id="rId1" xr:uid="{00000000-0004-0000-6301-000001000000}"/>
  </hyperlinks>
  <pageMargins left="0.7" right="0.7" top="0.75" bottom="0.75" header="0.3" footer="0.3"/>
</worksheet>
</file>

<file path=xl/worksheets/sheet3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1-000000000000}">
  <dimension ref="A1:O49"/>
  <sheetViews>
    <sheetView showGridLines="0" zoomScaleNormal="100" workbookViewId="0">
      <pane ySplit="1" topLeftCell="A2" activePane="bottomLeft" state="frozen"/>
      <selection pane="bottomLeft"/>
    </sheetView>
  </sheetViews>
  <sheetFormatPr baseColWidth="10" defaultColWidth="11.44140625" defaultRowHeight="17.399999999999999" x14ac:dyDescent="0.45"/>
  <cols>
    <col min="1" max="2" width="15.5546875" style="1482" customWidth="1"/>
    <col min="3" max="3" width="12" style="1271" customWidth="1"/>
    <col min="4" max="4" width="11.77734375" style="178" customWidth="1"/>
    <col min="5" max="6" width="12" style="178" customWidth="1"/>
    <col min="7" max="16384" width="11.44140625" style="178"/>
  </cols>
  <sheetData>
    <row r="1" spans="1:15" x14ac:dyDescent="0.45">
      <c r="A1" s="1854" t="s">
        <v>337</v>
      </c>
      <c r="B1" s="1290"/>
      <c r="C1" s="3225" t="s">
        <v>430</v>
      </c>
      <c r="D1" s="3225"/>
    </row>
    <row r="3" spans="1:15" s="1260" customFormat="1" ht="18.600000000000001" x14ac:dyDescent="0.45">
      <c r="A3" s="4023" t="s">
        <v>339</v>
      </c>
      <c r="B3" s="4023"/>
      <c r="C3" s="4023" t="s">
        <v>1858</v>
      </c>
      <c r="D3" s="4023"/>
      <c r="E3" s="4023"/>
      <c r="F3" s="4023"/>
      <c r="G3" s="4023"/>
      <c r="H3" s="4023"/>
      <c r="I3" s="4023"/>
      <c r="J3" s="4023"/>
      <c r="K3" s="4023"/>
      <c r="L3" s="4023"/>
      <c r="M3" s="4023"/>
      <c r="N3" s="4023"/>
      <c r="O3" s="4023"/>
    </row>
    <row r="4" spans="1:15" s="1260" customFormat="1" ht="18.600000000000001" x14ac:dyDescent="0.45">
      <c r="A4" s="4023" t="s">
        <v>340</v>
      </c>
      <c r="B4" s="4024"/>
      <c r="C4" s="4023" t="s">
        <v>133</v>
      </c>
      <c r="D4" s="4024"/>
      <c r="E4" s="4024"/>
      <c r="F4" s="4024"/>
      <c r="G4" s="4024"/>
      <c r="H4" s="4024"/>
      <c r="I4" s="4024"/>
      <c r="J4" s="4024"/>
      <c r="K4" s="4024"/>
      <c r="L4" s="4024"/>
      <c r="M4" s="4024"/>
      <c r="N4" s="4024"/>
      <c r="O4" s="4024"/>
    </row>
    <row r="5" spans="1:15" s="1260" customFormat="1" ht="18.600000000000001" x14ac:dyDescent="0.45">
      <c r="A5" s="4023" t="s">
        <v>341</v>
      </c>
      <c r="B5" s="4024"/>
      <c r="C5" s="4023" t="s">
        <v>4105</v>
      </c>
      <c r="D5" s="4024"/>
      <c r="E5" s="4024"/>
      <c r="F5" s="4024"/>
      <c r="G5" s="4024"/>
      <c r="H5" s="4024"/>
      <c r="I5" s="4024"/>
      <c r="J5" s="4024"/>
      <c r="K5" s="4024"/>
      <c r="L5" s="4024"/>
      <c r="M5" s="4024"/>
      <c r="N5" s="4024"/>
      <c r="O5" s="4024"/>
    </row>
    <row r="6" spans="1:15" s="1260" customFormat="1" ht="18.600000000000001" x14ac:dyDescent="0.45">
      <c r="A6" s="4023" t="s">
        <v>417</v>
      </c>
      <c r="B6" s="4024"/>
      <c r="C6" s="4023" t="s">
        <v>5153</v>
      </c>
      <c r="D6" s="4024"/>
      <c r="E6" s="4024"/>
      <c r="F6" s="4024"/>
      <c r="G6" s="4024"/>
      <c r="H6" s="4024"/>
      <c r="I6" s="4024"/>
      <c r="J6" s="4024"/>
      <c r="K6" s="4024"/>
      <c r="L6" s="4024"/>
      <c r="M6" s="4024"/>
      <c r="N6" s="4024"/>
      <c r="O6" s="4024"/>
    </row>
    <row r="7" spans="1:15" s="1260" customFormat="1" ht="18.600000000000001" x14ac:dyDescent="0.45">
      <c r="A7" s="1531"/>
      <c r="B7" s="1490"/>
      <c r="C7" s="1299"/>
    </row>
    <row r="8" spans="1:15" s="1490" customFormat="1" ht="18.600000000000001" x14ac:dyDescent="0.45">
      <c r="A8" s="1532"/>
      <c r="C8" s="1299"/>
      <c r="D8" s="1260"/>
      <c r="E8" s="1260"/>
    </row>
    <row r="9" spans="1:15" s="1490" customFormat="1" ht="18.600000000000001" x14ac:dyDescent="0.45">
      <c r="A9" s="1531"/>
      <c r="C9" s="3319" t="s">
        <v>5154</v>
      </c>
      <c r="D9" s="3319"/>
      <c r="E9" s="3319"/>
      <c r="F9" s="3319"/>
      <c r="I9" s="1533" t="s">
        <v>6526</v>
      </c>
    </row>
    <row r="10" spans="1:15" s="1490" customFormat="1" ht="16.2" customHeight="1" x14ac:dyDescent="0.3">
      <c r="A10" s="1531"/>
      <c r="C10" s="889"/>
      <c r="D10" s="889"/>
      <c r="E10" s="889"/>
      <c r="F10" s="889"/>
      <c r="I10" s="2436" t="s">
        <v>4918</v>
      </c>
    </row>
    <row r="11" spans="1:15" s="1482" customFormat="1" ht="69.599999999999994" x14ac:dyDescent="0.3">
      <c r="A11" s="1513"/>
      <c r="C11" s="1858" t="s">
        <v>458</v>
      </c>
      <c r="D11" s="1858" t="s">
        <v>4905</v>
      </c>
      <c r="E11" s="1858" t="s">
        <v>4906</v>
      </c>
      <c r="F11" s="1858" t="s">
        <v>4907</v>
      </c>
    </row>
    <row r="12" spans="1:15" s="1482" customFormat="1" x14ac:dyDescent="0.45">
      <c r="A12" s="1513"/>
      <c r="C12" s="2697">
        <v>2014</v>
      </c>
      <c r="D12" s="2699">
        <f>+'[10]X - M - DE'!K8</f>
        <v>46306.819999999992</v>
      </c>
      <c r="E12" s="2698">
        <f>+'[10]X - M - DE'!K20</f>
        <v>9.7015850641896826</v>
      </c>
      <c r="F12" s="2699">
        <f>+'[10]X - M - DE'!K24</f>
        <v>1516.8885742686732</v>
      </c>
    </row>
    <row r="13" spans="1:15" s="1482" customFormat="1" x14ac:dyDescent="0.45">
      <c r="A13" s="1513"/>
      <c r="C13" s="2697">
        <v>2015</v>
      </c>
      <c r="D13" s="2699">
        <f>+'[10]X - M - DE'!L8</f>
        <v>46710.9</v>
      </c>
      <c r="E13" s="2698">
        <f>+'[10]X - M - DE'!L20</f>
        <v>9.6665367748659161</v>
      </c>
      <c r="F13" s="2699">
        <f>+'[10]X - M - DE'!L24</f>
        <v>1476.2126807124812</v>
      </c>
    </row>
    <row r="14" spans="1:15" s="1482" customFormat="1" x14ac:dyDescent="0.45">
      <c r="A14" s="1513"/>
      <c r="C14" s="2697">
        <v>2016</v>
      </c>
      <c r="D14" s="2699">
        <f>+'[10]X - M - DE'!M8</f>
        <v>46189.009999999995</v>
      </c>
      <c r="E14" s="2698">
        <f>+'[10]X - M - DE'!M20</f>
        <v>9.4448868102467447</v>
      </c>
      <c r="F14" s="2699">
        <f>+'[10]X - M - DE'!M24</f>
        <v>1400.8241260072346</v>
      </c>
    </row>
    <row r="15" spans="1:15" s="1482" customFormat="1" ht="16.2" customHeight="1" x14ac:dyDescent="0.45">
      <c r="A15" s="1513"/>
      <c r="C15" s="2697">
        <v>2017</v>
      </c>
      <c r="D15" s="2699">
        <f>+'[10]X - M - DE'!N8</f>
        <v>48126.97</v>
      </c>
      <c r="E15" s="2698">
        <f>+'[10]X - M - DE'!N20</f>
        <v>9.7275704545404018</v>
      </c>
      <c r="F15" s="2699">
        <f>+'[10]X - M - DE'!N24</f>
        <v>1401.3354290151017</v>
      </c>
    </row>
    <row r="16" spans="1:15" s="1482" customFormat="1" ht="15.6" customHeight="1" x14ac:dyDescent="0.45">
      <c r="A16" s="1513"/>
      <c r="C16" s="2697">
        <v>2018</v>
      </c>
      <c r="D16" s="2699">
        <f>+'[10]X - M - DE'!O8</f>
        <v>48671.73</v>
      </c>
      <c r="E16" s="2698">
        <f>+'[10]X - M - DE'!O20</f>
        <v>9.7277447524110148</v>
      </c>
      <c r="F16" s="2699">
        <f>+'[10]X - M - DE'!O24</f>
        <v>1381.0699892999548</v>
      </c>
    </row>
    <row r="17" spans="1:14" s="1482" customFormat="1" x14ac:dyDescent="0.45">
      <c r="A17" s="1513"/>
      <c r="C17" s="2697">
        <v>2019</v>
      </c>
      <c r="D17" s="2699">
        <f>+'[10]X - M - DE'!P8</f>
        <v>48153.05</v>
      </c>
      <c r="E17" s="2698">
        <f>+'[10]X - M - DE'!P20</f>
        <v>9.5201778410790521</v>
      </c>
      <c r="F17" s="2699">
        <f>+'[10]X - M - DE'!P24</f>
        <v>1334.1003088346877</v>
      </c>
    </row>
    <row r="18" spans="1:14" s="1482" customFormat="1" x14ac:dyDescent="0.45">
      <c r="A18" s="1513"/>
      <c r="C18" s="2697">
        <v>2020</v>
      </c>
      <c r="D18" s="2699">
        <f>+'[10]X - M - DE'!Q8</f>
        <v>46822.87000000001</v>
      </c>
      <c r="E18" s="2698">
        <f>+'[10]X - M - DE'!Q20</f>
        <v>9.1607993471618645</v>
      </c>
      <c r="F18" s="2699">
        <f>+'[10]X - M - DE'!Q24</f>
        <v>1355.1578127936984</v>
      </c>
    </row>
    <row r="19" spans="1:14" s="2612" customFormat="1" x14ac:dyDescent="0.45">
      <c r="A19" s="2626"/>
      <c r="C19" s="2700" t="s">
        <v>5467</v>
      </c>
      <c r="D19" s="2702">
        <f>+'[10]X - M - DE'!R8</f>
        <v>47712.069999999992</v>
      </c>
      <c r="E19" s="2701">
        <f>+'[10]X - M - DE'!R20</f>
        <v>9.2411148434220962</v>
      </c>
      <c r="F19" s="2702">
        <f>+'[10]X - M - DE'!R24</f>
        <v>1281.2052482279887</v>
      </c>
    </row>
    <row r="20" spans="1:14" s="2612" customFormat="1" x14ac:dyDescent="0.3">
      <c r="A20" s="2626"/>
      <c r="C20" s="3852" t="s">
        <v>6523</v>
      </c>
      <c r="D20" s="3852"/>
      <c r="E20" s="3852"/>
      <c r="F20" s="3852"/>
    </row>
    <row r="21" spans="1:14" s="1482" customFormat="1" x14ac:dyDescent="0.3">
      <c r="A21" s="1513"/>
      <c r="C21" s="3852"/>
      <c r="D21" s="3852"/>
      <c r="E21" s="3852"/>
      <c r="F21" s="3852"/>
    </row>
    <row r="22" spans="1:14" s="1482" customFormat="1" x14ac:dyDescent="0.45">
      <c r="A22" s="1513"/>
      <c r="C22" s="3852" t="s">
        <v>6524</v>
      </c>
      <c r="D22" s="3852"/>
      <c r="E22" s="3852"/>
      <c r="F22" s="3852"/>
    </row>
    <row r="23" spans="1:14" s="1482" customFormat="1" ht="17.399999999999999" customHeight="1" x14ac:dyDescent="0.45">
      <c r="A23" s="1513"/>
      <c r="C23" s="3852" t="s">
        <v>6525</v>
      </c>
      <c r="D23" s="3852"/>
      <c r="E23" s="3852"/>
      <c r="F23" s="3852"/>
      <c r="I23" s="3370" t="s">
        <v>6530</v>
      </c>
      <c r="J23" s="3370"/>
      <c r="K23" s="3370"/>
      <c r="L23" s="3370"/>
      <c r="M23" s="3370"/>
      <c r="N23" s="3370"/>
    </row>
    <row r="24" spans="1:14" s="1482" customFormat="1" x14ac:dyDescent="0.45">
      <c r="A24" s="1513"/>
      <c r="C24" s="1271"/>
      <c r="D24" s="178"/>
      <c r="E24" s="178"/>
      <c r="I24" s="1487"/>
      <c r="J24" s="1487"/>
      <c r="K24" s="1487"/>
      <c r="L24" s="1487"/>
    </row>
    <row r="25" spans="1:14" s="1482" customFormat="1" x14ac:dyDescent="0.45">
      <c r="A25" s="1513"/>
      <c r="C25" s="1271"/>
      <c r="D25" s="178"/>
      <c r="E25" s="178"/>
      <c r="I25" s="1487"/>
      <c r="J25" s="1487"/>
      <c r="K25" s="1487"/>
      <c r="L25" s="1487"/>
    </row>
    <row r="26" spans="1:14" s="1482" customFormat="1" ht="18.600000000000001" x14ac:dyDescent="0.45">
      <c r="A26" s="1513"/>
      <c r="C26" s="1326" t="s">
        <v>6528</v>
      </c>
      <c r="D26" s="178"/>
      <c r="E26" s="178"/>
      <c r="I26" s="1326" t="s">
        <v>6527</v>
      </c>
    </row>
    <row r="27" spans="1:14" s="1482" customFormat="1" x14ac:dyDescent="0.45">
      <c r="A27" s="1513"/>
      <c r="C27" s="1309" t="s">
        <v>4919</v>
      </c>
      <c r="D27" s="178"/>
      <c r="E27" s="178"/>
      <c r="I27" s="1309" t="s">
        <v>4920</v>
      </c>
    </row>
    <row r="28" spans="1:14" s="1482" customFormat="1" x14ac:dyDescent="0.45">
      <c r="A28" s="1513"/>
      <c r="C28" s="1271"/>
      <c r="D28" s="178"/>
      <c r="E28" s="178"/>
    </row>
    <row r="29" spans="1:14" s="1482" customFormat="1" x14ac:dyDescent="0.45">
      <c r="A29" s="1513"/>
      <c r="C29" s="1271"/>
      <c r="D29" s="178"/>
      <c r="E29" s="178"/>
    </row>
    <row r="30" spans="1:14" s="1482" customFormat="1" x14ac:dyDescent="0.45">
      <c r="A30" s="1513"/>
      <c r="C30" s="1271"/>
      <c r="D30" s="178"/>
      <c r="E30" s="178"/>
    </row>
    <row r="31" spans="1:14" s="1482" customFormat="1" x14ac:dyDescent="0.45">
      <c r="A31" s="1513"/>
      <c r="C31" s="1271"/>
      <c r="D31" s="178"/>
      <c r="E31" s="178"/>
    </row>
    <row r="32" spans="1:14" s="1482" customFormat="1" x14ac:dyDescent="0.45">
      <c r="A32" s="1513"/>
      <c r="C32" s="1271"/>
      <c r="D32" s="178"/>
      <c r="E32" s="178"/>
    </row>
    <row r="33" spans="1:15" s="1482" customFormat="1" x14ac:dyDescent="0.45">
      <c r="A33" s="1513"/>
      <c r="C33" s="1271"/>
      <c r="D33" s="178"/>
      <c r="E33" s="178"/>
    </row>
    <row r="34" spans="1:15" s="1482" customFormat="1" x14ac:dyDescent="0.45">
      <c r="A34" s="1513"/>
      <c r="C34" s="1271"/>
      <c r="D34" s="178"/>
      <c r="E34" s="178"/>
    </row>
    <row r="35" spans="1:15" s="1482" customFormat="1" x14ac:dyDescent="0.45">
      <c r="A35" s="1513"/>
      <c r="C35" s="1271"/>
      <c r="D35" s="178"/>
      <c r="E35" s="178"/>
    </row>
    <row r="36" spans="1:15" s="1482" customFormat="1" x14ac:dyDescent="0.45">
      <c r="A36" s="1513"/>
      <c r="C36" s="1271"/>
      <c r="D36" s="178"/>
      <c r="E36" s="178"/>
    </row>
    <row r="43" spans="1:15" ht="32.4" customHeight="1" x14ac:dyDescent="0.45">
      <c r="C43" s="3515" t="s">
        <v>6534</v>
      </c>
      <c r="D43" s="3515"/>
      <c r="E43" s="3515"/>
      <c r="F43" s="3515"/>
      <c r="G43" s="3515"/>
      <c r="I43" s="1275" t="s">
        <v>4908</v>
      </c>
      <c r="K43" s="1275"/>
      <c r="L43" s="1275"/>
      <c r="M43" s="1275"/>
      <c r="N43" s="1275"/>
      <c r="O43" s="1275"/>
    </row>
    <row r="44" spans="1:15" ht="13.05" customHeight="1" x14ac:dyDescent="0.45">
      <c r="D44" s="1530"/>
      <c r="E44" s="1530"/>
      <c r="F44" s="1530"/>
      <c r="G44" s="1530"/>
      <c r="H44" s="1530"/>
      <c r="I44" s="3819" t="s">
        <v>6530</v>
      </c>
      <c r="J44" s="3819"/>
      <c r="K44" s="3819"/>
      <c r="L44" s="3819"/>
      <c r="M44" s="3819"/>
      <c r="N44" s="3819"/>
      <c r="O44" s="1275"/>
    </row>
    <row r="45" spans="1:15" ht="13.05" customHeight="1" x14ac:dyDescent="0.45">
      <c r="A45" s="178"/>
      <c r="B45" s="178"/>
      <c r="C45" s="178"/>
      <c r="K45" s="1275"/>
      <c r="L45" s="1275"/>
      <c r="M45" s="1275"/>
      <c r="N45" s="1275"/>
      <c r="O45" s="1275"/>
    </row>
    <row r="46" spans="1:15" ht="10.5" customHeight="1" x14ac:dyDescent="0.45"/>
    <row r="47" spans="1:15" ht="13.05" customHeight="1" x14ac:dyDescent="0.45"/>
    <row r="49" spans="9:9" x14ac:dyDescent="0.45">
      <c r="I49" s="1275"/>
    </row>
  </sheetData>
  <mergeCells count="16">
    <mergeCell ref="C1:D1"/>
    <mergeCell ref="A3:B3"/>
    <mergeCell ref="A4:B4"/>
    <mergeCell ref="A5:B5"/>
    <mergeCell ref="C3:O3"/>
    <mergeCell ref="C4:O4"/>
    <mergeCell ref="C5:O5"/>
    <mergeCell ref="I44:N44"/>
    <mergeCell ref="A6:B6"/>
    <mergeCell ref="C9:F9"/>
    <mergeCell ref="C6:O6"/>
    <mergeCell ref="C43:G43"/>
    <mergeCell ref="C23:F23"/>
    <mergeCell ref="I23:N23"/>
    <mergeCell ref="C20:F21"/>
    <mergeCell ref="C22:F22"/>
  </mergeCells>
  <hyperlinks>
    <hyperlink ref="A1" location="'ODS 12.'!A1" display="REGRESAR" xr:uid="{00000000-0004-0000-6401-000000000000}"/>
    <hyperlink ref="C1:D1" location="'Metadato 12.2.2'!A1" display="VER METADATO" xr:uid="{00000000-0004-0000-6401-000001000000}"/>
  </hyperlinks>
  <pageMargins left="0.7" right="0.7" top="0.75" bottom="0.75" header="0.3" footer="0.3"/>
  <pageSetup orientation="portrait" horizontalDpi="90" verticalDpi="90" r:id="rId1"/>
  <drawing r:id="rId2"/>
</worksheet>
</file>

<file path=xl/worksheets/sheet3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1-000000000000}">
  <sheetPr>
    <tabColor theme="0" tint="-0.499984740745262"/>
  </sheetPr>
  <dimension ref="A1:F46"/>
  <sheetViews>
    <sheetView showGridLines="0" zoomScaleNormal="100" zoomScaleSheetLayoutView="90" workbookViewId="0">
      <pane ySplit="1" topLeftCell="A2" activePane="bottomLeft" state="frozen"/>
      <selection pane="bottomLeft" activeCell="B1" sqref="B1"/>
    </sheetView>
  </sheetViews>
  <sheetFormatPr baseColWidth="10" defaultColWidth="11.44140625" defaultRowHeight="17.399999999999999" x14ac:dyDescent="0.3"/>
  <cols>
    <col min="1" max="1" width="11.44140625" style="1305"/>
    <col min="2" max="2" width="26.44140625" style="1305" customWidth="1"/>
    <col min="3" max="3" width="24" style="1305" customWidth="1"/>
    <col min="4" max="4" width="83" style="1305" customWidth="1"/>
    <col min="5" max="5" width="11.44140625" style="1305"/>
    <col min="6" max="6" width="7.21875" style="1305" customWidth="1"/>
    <col min="7" max="16384" width="11.44140625" style="1305"/>
  </cols>
  <sheetData>
    <row r="1" spans="1:6" x14ac:dyDescent="0.3">
      <c r="B1" s="481" t="s">
        <v>337</v>
      </c>
    </row>
    <row r="2" spans="1:6" ht="18" thickBot="1" x14ac:dyDescent="0.35"/>
    <row r="3" spans="1:6" ht="23.25" customHeight="1" thickBot="1" x14ac:dyDescent="0.35">
      <c r="B3" s="4022" t="s">
        <v>370</v>
      </c>
      <c r="C3" s="4022"/>
      <c r="D3" s="4022"/>
      <c r="F3" s="1267" t="s">
        <v>471</v>
      </c>
    </row>
    <row r="4" spans="1:6" x14ac:dyDescent="0.3">
      <c r="A4" s="1306"/>
      <c r="B4" s="3123" t="s">
        <v>449</v>
      </c>
      <c r="C4" s="3123"/>
      <c r="D4" s="44" t="s">
        <v>38</v>
      </c>
    </row>
    <row r="5" spans="1:6" x14ac:dyDescent="0.3">
      <c r="B5" s="3123" t="s">
        <v>373</v>
      </c>
      <c r="C5" s="3123"/>
      <c r="D5" s="44" t="s">
        <v>133</v>
      </c>
    </row>
    <row r="6" spans="1:6" x14ac:dyDescent="0.3">
      <c r="B6" s="3123" t="s">
        <v>374</v>
      </c>
      <c r="C6" s="3123"/>
      <c r="D6" s="45" t="s">
        <v>216</v>
      </c>
    </row>
    <row r="7" spans="1:6" ht="34.799999999999997" x14ac:dyDescent="0.3">
      <c r="B7" s="3126" t="s">
        <v>375</v>
      </c>
      <c r="C7" s="3126"/>
      <c r="D7" s="46" t="s">
        <v>4105</v>
      </c>
    </row>
    <row r="8" spans="1:6" x14ac:dyDescent="0.3">
      <c r="B8" s="3126" t="s">
        <v>2480</v>
      </c>
      <c r="C8" s="3126"/>
      <c r="D8" s="1266" t="s">
        <v>2625</v>
      </c>
    </row>
    <row r="9" spans="1:6" x14ac:dyDescent="0.45">
      <c r="B9" s="178"/>
      <c r="C9" s="178"/>
      <c r="D9" s="178"/>
    </row>
    <row r="10" spans="1:6" ht="23.25" customHeight="1" x14ac:dyDescent="0.3">
      <c r="B10" s="4022" t="s">
        <v>376</v>
      </c>
      <c r="C10" s="4022"/>
      <c r="D10" s="4022"/>
    </row>
    <row r="11" spans="1:6" x14ac:dyDescent="0.3">
      <c r="B11" s="3129" t="s">
        <v>377</v>
      </c>
      <c r="C11" s="3124"/>
      <c r="D11" s="44" t="s">
        <v>4909</v>
      </c>
    </row>
    <row r="12" spans="1:6" ht="14.55" customHeight="1" x14ac:dyDescent="0.3">
      <c r="B12" s="3126" t="s">
        <v>379</v>
      </c>
      <c r="C12" s="3126"/>
      <c r="D12" s="661" t="s">
        <v>4910</v>
      </c>
    </row>
    <row r="13" spans="1:6" x14ac:dyDescent="0.3">
      <c r="B13" s="3123" t="s">
        <v>380</v>
      </c>
      <c r="C13" s="3123"/>
      <c r="D13" s="45" t="s">
        <v>216</v>
      </c>
    </row>
    <row r="14" spans="1:6" x14ac:dyDescent="0.3">
      <c r="B14" s="3123" t="s">
        <v>381</v>
      </c>
      <c r="C14" s="3124"/>
      <c r="D14" s="1857" t="s">
        <v>10</v>
      </c>
    </row>
    <row r="15" spans="1:6" ht="172.2" customHeight="1" x14ac:dyDescent="0.3">
      <c r="B15" s="3123" t="s">
        <v>382</v>
      </c>
      <c r="C15" s="3123"/>
      <c r="D15" s="44" t="s">
        <v>6020</v>
      </c>
    </row>
    <row r="16" spans="1:6" ht="87" x14ac:dyDescent="0.3">
      <c r="B16" s="3123" t="s">
        <v>383</v>
      </c>
      <c r="C16" s="3123"/>
      <c r="D16" s="44" t="s">
        <v>6223</v>
      </c>
    </row>
    <row r="17" spans="2:4" ht="52.2" x14ac:dyDescent="0.3">
      <c r="B17" s="3123" t="s">
        <v>384</v>
      </c>
      <c r="C17" s="3123"/>
      <c r="D17" s="57" t="s">
        <v>4911</v>
      </c>
    </row>
    <row r="18" spans="2:4" ht="34.799999999999997" x14ac:dyDescent="0.3">
      <c r="B18" s="3126" t="s">
        <v>386</v>
      </c>
      <c r="C18" s="3126"/>
      <c r="D18" s="44" t="s">
        <v>4912</v>
      </c>
    </row>
    <row r="19" spans="2:4" x14ac:dyDescent="0.3">
      <c r="B19" s="3132" t="s">
        <v>387</v>
      </c>
      <c r="C19" s="3133"/>
      <c r="D19" s="57" t="s">
        <v>4913</v>
      </c>
    </row>
    <row r="20" spans="2:4" x14ac:dyDescent="0.3">
      <c r="B20" s="3123" t="s">
        <v>388</v>
      </c>
      <c r="C20" s="3123"/>
      <c r="D20" s="44" t="s">
        <v>424</v>
      </c>
    </row>
    <row r="21" spans="2:4" x14ac:dyDescent="0.3">
      <c r="B21" s="3134" t="s">
        <v>390</v>
      </c>
      <c r="C21" s="459" t="s">
        <v>391</v>
      </c>
      <c r="D21" s="44" t="s">
        <v>652</v>
      </c>
    </row>
    <row r="22" spans="2:4" x14ac:dyDescent="0.3">
      <c r="B22" s="3135"/>
      <c r="C22" s="2341" t="s">
        <v>393</v>
      </c>
      <c r="D22" s="57" t="s">
        <v>652</v>
      </c>
    </row>
    <row r="23" spans="2:4" x14ac:dyDescent="0.3">
      <c r="B23" s="3123" t="s">
        <v>395</v>
      </c>
      <c r="C23" s="3123"/>
      <c r="D23" s="44" t="s">
        <v>427</v>
      </c>
    </row>
    <row r="24" spans="2:4" x14ac:dyDescent="0.3">
      <c r="B24" s="3123" t="s">
        <v>397</v>
      </c>
      <c r="C24" s="3123"/>
      <c r="D24" s="45" t="s">
        <v>4914</v>
      </c>
    </row>
    <row r="25" spans="2:4" x14ac:dyDescent="0.3">
      <c r="B25" s="3123" t="s">
        <v>399</v>
      </c>
      <c r="C25" s="3123"/>
      <c r="D25" s="57" t="s">
        <v>22</v>
      </c>
    </row>
    <row r="26" spans="2:4" ht="14.55" customHeight="1" x14ac:dyDescent="0.3">
      <c r="B26" s="3126" t="s">
        <v>401</v>
      </c>
      <c r="C26" s="3126"/>
      <c r="D26" s="44" t="s">
        <v>4915</v>
      </c>
    </row>
    <row r="27" spans="2:4" x14ac:dyDescent="0.3">
      <c r="B27" s="3129" t="s">
        <v>403</v>
      </c>
      <c r="C27" s="3124"/>
      <c r="D27" s="44"/>
    </row>
    <row r="28" spans="2:4" ht="121.8" x14ac:dyDescent="0.3">
      <c r="B28" s="2344" t="s">
        <v>404</v>
      </c>
      <c r="C28" s="2342"/>
      <c r="D28" s="57" t="s">
        <v>1518</v>
      </c>
    </row>
    <row r="29" spans="2:4" ht="52.2" x14ac:dyDescent="0.3">
      <c r="B29" s="3130" t="s">
        <v>405</v>
      </c>
      <c r="C29" s="3131"/>
      <c r="D29" s="61" t="s">
        <v>4916</v>
      </c>
    </row>
    <row r="30" spans="2:4" x14ac:dyDescent="0.3">
      <c r="B30" s="937"/>
      <c r="C30" s="937"/>
      <c r="D30" s="938"/>
    </row>
    <row r="31" spans="2:4" ht="23.25" customHeight="1" x14ac:dyDescent="0.3">
      <c r="B31" s="4025" t="s">
        <v>406</v>
      </c>
      <c r="C31" s="4025"/>
      <c r="D31" s="4025"/>
    </row>
    <row r="32" spans="2:4" x14ac:dyDescent="0.3">
      <c r="B32" s="3149" t="s">
        <v>407</v>
      </c>
      <c r="C32" s="3150"/>
      <c r="D32" s="2566" t="s">
        <v>1075</v>
      </c>
    </row>
    <row r="33" spans="2:4" x14ac:dyDescent="0.3">
      <c r="B33" s="3149" t="s">
        <v>409</v>
      </c>
      <c r="C33" s="3150"/>
      <c r="D33" s="2566" t="s">
        <v>1076</v>
      </c>
    </row>
    <row r="34" spans="2:4" x14ac:dyDescent="0.3">
      <c r="B34" s="3149" t="s">
        <v>411</v>
      </c>
      <c r="C34" s="3150"/>
      <c r="D34" s="2566" t="s">
        <v>1077</v>
      </c>
    </row>
    <row r="35" spans="2:4" x14ac:dyDescent="0.3">
      <c r="B35" s="3149" t="s">
        <v>413</v>
      </c>
      <c r="C35" s="3150"/>
      <c r="D35" s="2566" t="s">
        <v>1078</v>
      </c>
    </row>
    <row r="36" spans="2:4" ht="18" thickBot="1" x14ac:dyDescent="0.35">
      <c r="B36" s="3149" t="s">
        <v>415</v>
      </c>
      <c r="C36" s="3150"/>
      <c r="D36" s="2576" t="s">
        <v>4476</v>
      </c>
    </row>
    <row r="37" spans="2:4" x14ac:dyDescent="0.3">
      <c r="B37" s="3556" t="s">
        <v>407</v>
      </c>
      <c r="C37" s="3557"/>
      <c r="D37" s="164" t="s">
        <v>6531</v>
      </c>
    </row>
    <row r="38" spans="2:4" x14ac:dyDescent="0.3">
      <c r="B38" s="3558" t="s">
        <v>409</v>
      </c>
      <c r="C38" s="3150"/>
      <c r="D38" s="165" t="s">
        <v>1649</v>
      </c>
    </row>
    <row r="39" spans="2:4" x14ac:dyDescent="0.3">
      <c r="B39" s="3558" t="s">
        <v>411</v>
      </c>
      <c r="C39" s="3150"/>
      <c r="D39" s="165" t="s">
        <v>1077</v>
      </c>
    </row>
    <row r="40" spans="2:4" x14ac:dyDescent="0.3">
      <c r="B40" s="3558" t="s">
        <v>413</v>
      </c>
      <c r="C40" s="3150"/>
      <c r="D40" s="165" t="s">
        <v>1650</v>
      </c>
    </row>
    <row r="41" spans="2:4" ht="18" thickBot="1" x14ac:dyDescent="0.35">
      <c r="B41" s="3559" t="s">
        <v>415</v>
      </c>
      <c r="C41" s="3560"/>
      <c r="D41" s="2645" t="s">
        <v>4878</v>
      </c>
    </row>
    <row r="42" spans="2:4" x14ac:dyDescent="0.3">
      <c r="B42" s="3556" t="s">
        <v>407</v>
      </c>
      <c r="C42" s="3557"/>
      <c r="D42" s="164" t="s">
        <v>6532</v>
      </c>
    </row>
    <row r="43" spans="2:4" x14ac:dyDescent="0.3">
      <c r="B43" s="3558" t="s">
        <v>409</v>
      </c>
      <c r="C43" s="3150"/>
      <c r="D43" s="165" t="s">
        <v>1649</v>
      </c>
    </row>
    <row r="44" spans="2:4" x14ac:dyDescent="0.3">
      <c r="B44" s="3558" t="s">
        <v>411</v>
      </c>
      <c r="C44" s="3150"/>
      <c r="D44" s="165" t="s">
        <v>1077</v>
      </c>
    </row>
    <row r="45" spans="2:4" x14ac:dyDescent="0.3">
      <c r="B45" s="3558" t="s">
        <v>413</v>
      </c>
      <c r="C45" s="3150"/>
      <c r="D45" s="165" t="s">
        <v>4917</v>
      </c>
    </row>
    <row r="46" spans="2:4" ht="18" thickBot="1" x14ac:dyDescent="0.35">
      <c r="B46" s="3559" t="s">
        <v>415</v>
      </c>
      <c r="C46" s="3560"/>
      <c r="D46" s="2645" t="s">
        <v>6533</v>
      </c>
    </row>
  </sheetData>
  <mergeCells count="4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 ref="B43:C43"/>
    <mergeCell ref="B44:C44"/>
    <mergeCell ref="B45:C45"/>
    <mergeCell ref="B46:C46"/>
    <mergeCell ref="B37:C37"/>
    <mergeCell ref="B38:C38"/>
    <mergeCell ref="B39:C39"/>
    <mergeCell ref="B40:C40"/>
    <mergeCell ref="B41:C41"/>
    <mergeCell ref="B42:C42"/>
  </mergeCells>
  <dataValidations count="6">
    <dataValidation type="list" allowBlank="1" showInputMessage="1" showErrorMessage="1" sqref="D25" xr:uid="{00000000-0002-0000-6501-000000000000}">
      <formula1>Tipo_operación</formula1>
    </dataValidation>
    <dataValidation type="list" allowBlank="1" showInputMessage="1" showErrorMessage="1" sqref="D14" xr:uid="{00000000-0002-0000-6501-000001000000}">
      <formula1>Tipo_indicador</formula1>
    </dataValidation>
    <dataValidation type="list" allowBlank="1" showInputMessage="1" showErrorMessage="1" sqref="D7" xr:uid="{00000000-0002-0000-6501-000002000000}">
      <formula1>Nombre_indicador_ODS</formula1>
    </dataValidation>
    <dataValidation type="list" allowBlank="1" showInputMessage="1" showErrorMessage="1" sqref="D6 D13" xr:uid="{00000000-0002-0000-6501-000003000000}">
      <formula1>Numero_indicador</formula1>
    </dataValidation>
    <dataValidation type="list" allowBlank="1" showInputMessage="1" showErrorMessage="1" sqref="D5" xr:uid="{00000000-0002-0000-6501-000004000000}">
      <formula1>Metas_ODS</formula1>
    </dataValidation>
    <dataValidation type="list" allowBlank="1" showInputMessage="1" showErrorMessage="1" sqref="D4" xr:uid="{00000000-0002-0000-6501-000005000000}">
      <formula1>ODS</formula1>
    </dataValidation>
  </dataValidations>
  <hyperlinks>
    <hyperlink ref="B1" location="'12.2.2'!A1" display="REGRESAR" xr:uid="{00000000-0004-0000-6501-000000000000}"/>
    <hyperlink ref="D8" r:id="rId1" xr:uid="{00000000-0004-0000-6501-000001000000}"/>
    <hyperlink ref="D46" r:id="rId2" xr:uid="{0475CACE-1F0C-4849-B7AF-CE5B885E9CB1}"/>
    <hyperlink ref="D36" r:id="rId3" xr:uid="{82E18FD0-AA43-480E-A525-33FDD56E991C}"/>
    <hyperlink ref="D41" r:id="rId4" xr:uid="{FD7F4713-9752-46D5-9708-D4F1DE1526EC}"/>
  </hyperlinks>
  <pageMargins left="0.7" right="0.7" top="0.75" bottom="0.75" header="0.3" footer="0.3"/>
  <pageSetup orientation="portrait" horizontalDpi="90" verticalDpi="90" r:id="rId5"/>
</worksheet>
</file>

<file path=xl/worksheets/sheet3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1-000000000000}">
  <sheetPr codeName="Hoja349">
    <tabColor theme="5"/>
  </sheetPr>
  <dimension ref="A1:O32"/>
  <sheetViews>
    <sheetView showGridLines="0" workbookViewId="0">
      <pane ySplit="1" topLeftCell="A2" activePane="bottomLeft" state="frozen"/>
      <selection sqref="A1:B1"/>
      <selection pane="bottomLeft"/>
    </sheetView>
  </sheetViews>
  <sheetFormatPr baseColWidth="10" defaultColWidth="11.44140625" defaultRowHeight="13.2" x14ac:dyDescent="0.35"/>
  <cols>
    <col min="1" max="2" width="15.21875" style="338" customWidth="1"/>
    <col min="3" max="3" width="12.77734375" style="1269" customWidth="1"/>
    <col min="4" max="6" width="12.77734375" style="338" customWidth="1"/>
    <col min="7" max="16384" width="11.44140625" style="338"/>
  </cols>
  <sheetData>
    <row r="1" spans="1:15" ht="17.399999999999999" x14ac:dyDescent="0.45">
      <c r="A1" s="1854" t="s">
        <v>337</v>
      </c>
      <c r="B1" s="1881"/>
      <c r="C1" s="3225" t="s">
        <v>430</v>
      </c>
      <c r="D1" s="3225"/>
    </row>
    <row r="3" spans="1:15" ht="16.5" customHeight="1" x14ac:dyDescent="0.35">
      <c r="A3" s="4023" t="s">
        <v>339</v>
      </c>
      <c r="B3" s="4023"/>
      <c r="C3" s="4023" t="s">
        <v>1858</v>
      </c>
      <c r="D3" s="4023"/>
      <c r="E3" s="4023"/>
      <c r="F3" s="4023"/>
      <c r="G3" s="4023"/>
      <c r="H3" s="4023"/>
      <c r="I3" s="4023"/>
      <c r="J3" s="4023"/>
      <c r="K3" s="4023"/>
      <c r="L3" s="4023"/>
      <c r="M3" s="4023"/>
      <c r="N3" s="4023"/>
      <c r="O3" s="4023"/>
    </row>
    <row r="4" spans="1:15" ht="36.6" customHeight="1" x14ac:dyDescent="0.35">
      <c r="A4" s="4023" t="s">
        <v>340</v>
      </c>
      <c r="B4" s="4024"/>
      <c r="C4" s="4020" t="s">
        <v>134</v>
      </c>
      <c r="D4" s="4021"/>
      <c r="E4" s="4021"/>
      <c r="F4" s="4021"/>
      <c r="G4" s="4021"/>
      <c r="H4" s="4021"/>
      <c r="I4" s="4021"/>
      <c r="J4" s="4021"/>
      <c r="K4" s="4021"/>
      <c r="L4" s="4021"/>
      <c r="M4" s="4021"/>
      <c r="N4" s="4021"/>
      <c r="O4" s="4026"/>
    </row>
    <row r="5" spans="1:15" ht="16.8" customHeight="1" x14ac:dyDescent="0.35">
      <c r="A5" s="4023" t="s">
        <v>341</v>
      </c>
      <c r="B5" s="4024"/>
      <c r="C5" s="4023" t="s">
        <v>4106</v>
      </c>
      <c r="D5" s="4024"/>
      <c r="E5" s="4024"/>
      <c r="F5" s="4024"/>
      <c r="G5" s="4024"/>
      <c r="H5" s="4024"/>
      <c r="I5" s="4024"/>
      <c r="J5" s="4024"/>
      <c r="K5" s="4024"/>
      <c r="L5" s="4024"/>
      <c r="M5" s="4024"/>
      <c r="N5" s="4024"/>
      <c r="O5" s="4024"/>
    </row>
    <row r="6" spans="1:15" ht="15" customHeight="1" x14ac:dyDescent="0.35">
      <c r="A6" s="4023" t="s">
        <v>417</v>
      </c>
      <c r="B6" s="4024"/>
      <c r="C6" s="4023" t="s">
        <v>454</v>
      </c>
      <c r="D6" s="4024"/>
      <c r="E6" s="4024"/>
      <c r="F6" s="4024"/>
      <c r="G6" s="4024"/>
      <c r="H6" s="4024"/>
      <c r="I6" s="4024"/>
      <c r="J6" s="4024"/>
      <c r="K6" s="4024"/>
      <c r="L6" s="4024"/>
      <c r="M6" s="4024"/>
      <c r="N6" s="4024"/>
      <c r="O6" s="4024"/>
    </row>
    <row r="7" spans="1:15" x14ac:dyDescent="0.35">
      <c r="A7" s="1882"/>
    </row>
    <row r="8" spans="1:15" x14ac:dyDescent="0.35">
      <c r="A8" s="1882"/>
    </row>
    <row r="9" spans="1:15" ht="11.25" customHeight="1" x14ac:dyDescent="0.35">
      <c r="A9" s="1882"/>
      <c r="C9" s="3203" t="s">
        <v>455</v>
      </c>
      <c r="D9" s="3203"/>
      <c r="E9" s="3203"/>
      <c r="F9" s="3203"/>
      <c r="G9" s="3203"/>
      <c r="H9" s="3203"/>
      <c r="I9" s="3203"/>
      <c r="J9" s="3203"/>
      <c r="K9" s="3203"/>
      <c r="L9" s="3203"/>
      <c r="M9" s="3203"/>
      <c r="N9" s="3203"/>
      <c r="O9" s="3203"/>
    </row>
    <row r="10" spans="1:15" ht="11.25" customHeight="1" x14ac:dyDescent="0.35">
      <c r="A10" s="1882"/>
      <c r="C10" s="3203"/>
      <c r="D10" s="3203"/>
      <c r="E10" s="3203"/>
      <c r="F10" s="3203"/>
      <c r="G10" s="3203"/>
      <c r="H10" s="3203"/>
      <c r="I10" s="3203"/>
      <c r="J10" s="3203"/>
      <c r="K10" s="3203"/>
      <c r="L10" s="3203"/>
      <c r="M10" s="3203"/>
      <c r="N10" s="3203"/>
      <c r="O10" s="3203"/>
    </row>
    <row r="11" spans="1:15" x14ac:dyDescent="0.35">
      <c r="A11" s="1883"/>
    </row>
    <row r="12" spans="1:15" x14ac:dyDescent="0.35">
      <c r="A12" s="1882"/>
    </row>
    <row r="13" spans="1:15" x14ac:dyDescent="0.35">
      <c r="A13" s="1882"/>
    </row>
    <row r="14" spans="1:15" x14ac:dyDescent="0.35">
      <c r="A14" s="1882"/>
    </row>
    <row r="15" spans="1:15" x14ac:dyDescent="0.35">
      <c r="A15" s="1883"/>
    </row>
    <row r="16" spans="1:15" x14ac:dyDescent="0.35">
      <c r="A16" s="1882"/>
    </row>
    <row r="17" spans="1:1" x14ac:dyDescent="0.35">
      <c r="A17" s="1882"/>
    </row>
    <row r="18" spans="1:1" x14ac:dyDescent="0.35">
      <c r="A18" s="1882"/>
    </row>
    <row r="19" spans="1:1" x14ac:dyDescent="0.35">
      <c r="A19" s="1883"/>
    </row>
    <row r="20" spans="1:1" x14ac:dyDescent="0.35">
      <c r="A20" s="1882"/>
    </row>
    <row r="21" spans="1:1" x14ac:dyDescent="0.35">
      <c r="A21" s="1882"/>
    </row>
    <row r="22" spans="1:1" x14ac:dyDescent="0.35">
      <c r="A22" s="1882"/>
    </row>
    <row r="23" spans="1:1" x14ac:dyDescent="0.35">
      <c r="A23" s="1883"/>
    </row>
    <row r="24" spans="1:1" x14ac:dyDescent="0.35">
      <c r="A24" s="1882"/>
    </row>
    <row r="25" spans="1:1" x14ac:dyDescent="0.35">
      <c r="A25" s="1882"/>
    </row>
    <row r="26" spans="1:1" x14ac:dyDescent="0.35">
      <c r="A26" s="1882"/>
    </row>
    <row r="27" spans="1:1" x14ac:dyDescent="0.35">
      <c r="A27" s="1883"/>
    </row>
    <row r="28" spans="1:1" x14ac:dyDescent="0.35">
      <c r="A28" s="1882"/>
    </row>
    <row r="29" spans="1:1" x14ac:dyDescent="0.35">
      <c r="A29" s="1882"/>
    </row>
    <row r="30" spans="1:1" x14ac:dyDescent="0.35">
      <c r="A30" s="1882"/>
    </row>
    <row r="31" spans="1:1" x14ac:dyDescent="0.35">
      <c r="A31" s="1883"/>
    </row>
    <row r="32" spans="1:1" x14ac:dyDescent="0.35">
      <c r="A32" s="1882"/>
    </row>
  </sheetData>
  <mergeCells count="10">
    <mergeCell ref="A6:B6"/>
    <mergeCell ref="C6:O6"/>
    <mergeCell ref="C9:O10"/>
    <mergeCell ref="C1:D1"/>
    <mergeCell ref="A3:B3"/>
    <mergeCell ref="C3:O3"/>
    <mergeCell ref="A4:B4"/>
    <mergeCell ref="C4:O4"/>
    <mergeCell ref="A5:B5"/>
    <mergeCell ref="C5:O5"/>
  </mergeCells>
  <hyperlinks>
    <hyperlink ref="A1" location="'ODS 12.'!A1" display="REGRESAR" xr:uid="{00000000-0004-0000-6601-000000000000}"/>
    <hyperlink ref="C1:D1" location="'Metadato 12.3.1'!A1" display="VER METADATO" xr:uid="{00000000-0004-0000-6601-000001000000}"/>
  </hyperlink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Hoja38">
    <tabColor theme="0" tint="-0.499984740745262"/>
  </sheetPr>
  <dimension ref="A1:F36"/>
  <sheetViews>
    <sheetView showGridLines="0" zoomScaleNormal="100" workbookViewId="0">
      <pane ySplit="1" topLeftCell="A2" activePane="bottomLeft" state="frozen"/>
      <selection pane="bottomLeft" activeCell="F10" sqref="F10"/>
    </sheetView>
  </sheetViews>
  <sheetFormatPr baseColWidth="10" defaultColWidth="11.44140625" defaultRowHeight="17.399999999999999" x14ac:dyDescent="0.3"/>
  <cols>
    <col min="1" max="1" width="8.21875" style="38" customWidth="1"/>
    <col min="2" max="2" width="26.44140625" style="38" customWidth="1"/>
    <col min="3" max="3" width="24" style="38" customWidth="1"/>
    <col min="4" max="4" width="88.77734375" style="38" customWidth="1"/>
    <col min="5" max="5" width="7.77734375" style="38" customWidth="1"/>
    <col min="6" max="8" width="7.21875" style="38" customWidth="1"/>
    <col min="9" max="9" width="1.21875" style="38" customWidth="1"/>
    <col min="10" max="11" width="7.21875" style="38" customWidth="1"/>
    <col min="12" max="12" width="9.21875" style="38" customWidth="1"/>
    <col min="13" max="13" width="0.77734375" style="38" customWidth="1"/>
    <col min="14" max="15" width="7.21875" style="38" customWidth="1"/>
    <col min="16" max="16384" width="11.44140625" style="38"/>
  </cols>
  <sheetData>
    <row r="1" spans="1:6" x14ac:dyDescent="0.3">
      <c r="B1" s="481" t="s">
        <v>337</v>
      </c>
    </row>
    <row r="2" spans="1:6" ht="18" thickBot="1" x14ac:dyDescent="0.35"/>
    <row r="3" spans="1:6" ht="23.25" customHeight="1" thickBot="1" x14ac:dyDescent="0.35">
      <c r="B3" s="3241" t="s">
        <v>370</v>
      </c>
      <c r="C3" s="3241"/>
      <c r="D3" s="3241"/>
      <c r="F3" s="147" t="s">
        <v>471</v>
      </c>
    </row>
    <row r="4" spans="1:6" ht="31.5" customHeight="1" x14ac:dyDescent="0.3">
      <c r="A4" s="691"/>
      <c r="B4" s="3142" t="s">
        <v>449</v>
      </c>
      <c r="C4" s="3142"/>
      <c r="D4" s="44" t="s">
        <v>12</v>
      </c>
    </row>
    <row r="5" spans="1:6" ht="63" customHeight="1" x14ac:dyDescent="0.3">
      <c r="B5" s="3142" t="s">
        <v>373</v>
      </c>
      <c r="C5" s="3142"/>
      <c r="D5" s="44" t="s">
        <v>3951</v>
      </c>
    </row>
    <row r="6" spans="1:6" x14ac:dyDescent="0.3">
      <c r="B6" s="3142" t="s">
        <v>374</v>
      </c>
      <c r="C6" s="3142"/>
      <c r="D6" s="45" t="s">
        <v>530</v>
      </c>
    </row>
    <row r="7" spans="1:6" ht="34.799999999999997" x14ac:dyDescent="0.3">
      <c r="B7" s="3143" t="s">
        <v>375</v>
      </c>
      <c r="C7" s="3143"/>
      <c r="D7" s="44" t="s">
        <v>3952</v>
      </c>
    </row>
    <row r="8" spans="1:6" x14ac:dyDescent="0.3">
      <c r="B8" s="3143" t="s">
        <v>2480</v>
      </c>
      <c r="C8" s="3143"/>
      <c r="D8" s="47" t="s">
        <v>2498</v>
      </c>
    </row>
    <row r="9" spans="1:6" x14ac:dyDescent="0.45">
      <c r="B9" s="22"/>
      <c r="C9" s="22"/>
      <c r="D9" s="22"/>
    </row>
    <row r="10" spans="1:6" ht="23.25" customHeight="1" x14ac:dyDescent="0.3">
      <c r="B10" s="3241" t="s">
        <v>376</v>
      </c>
      <c r="C10" s="3241"/>
      <c r="D10" s="3241"/>
    </row>
    <row r="11" spans="1:6" ht="18" customHeight="1" x14ac:dyDescent="0.3">
      <c r="B11" s="3153" t="s">
        <v>377</v>
      </c>
      <c r="C11" s="3154"/>
      <c r="D11" s="44" t="s">
        <v>439</v>
      </c>
    </row>
    <row r="12" spans="1:6" ht="31.5" customHeight="1" x14ac:dyDescent="0.3">
      <c r="B12" s="3155" t="s">
        <v>379</v>
      </c>
      <c r="C12" s="3155"/>
      <c r="D12" s="661" t="s">
        <v>4947</v>
      </c>
    </row>
    <row r="13" spans="1:6" x14ac:dyDescent="0.3">
      <c r="B13" s="3142" t="s">
        <v>380</v>
      </c>
      <c r="C13" s="3142"/>
      <c r="D13" s="575" t="s">
        <v>530</v>
      </c>
    </row>
    <row r="14" spans="1:6" x14ac:dyDescent="0.3">
      <c r="B14" s="3142" t="s">
        <v>381</v>
      </c>
      <c r="C14" s="3156"/>
      <c r="D14" s="575" t="s">
        <v>2400</v>
      </c>
    </row>
    <row r="15" spans="1:6" ht="139.19999999999999" x14ac:dyDescent="0.3">
      <c r="B15" s="3142" t="s">
        <v>382</v>
      </c>
      <c r="C15" s="3142"/>
      <c r="D15" s="44" t="s">
        <v>4948</v>
      </c>
    </row>
    <row r="16" spans="1:6" ht="52.2" x14ac:dyDescent="0.45">
      <c r="B16" s="3142" t="s">
        <v>383</v>
      </c>
      <c r="C16" s="3142"/>
      <c r="D16" s="53" t="s">
        <v>5034</v>
      </c>
    </row>
    <row r="17" spans="2:4" x14ac:dyDescent="0.3">
      <c r="B17" s="3142" t="s">
        <v>384</v>
      </c>
      <c r="C17" s="3142"/>
      <c r="D17" s="57" t="s">
        <v>519</v>
      </c>
    </row>
    <row r="18" spans="2:4" ht="87" x14ac:dyDescent="0.3">
      <c r="B18" s="3143" t="s">
        <v>386</v>
      </c>
      <c r="C18" s="3143"/>
      <c r="D18" s="44" t="s">
        <v>5008</v>
      </c>
    </row>
    <row r="19" spans="2:4" ht="33" customHeight="1" x14ac:dyDescent="0.3">
      <c r="B19" s="3144" t="s">
        <v>387</v>
      </c>
      <c r="C19" s="3145"/>
      <c r="D19" s="52" t="s">
        <v>4949</v>
      </c>
    </row>
    <row r="20" spans="2:4" x14ac:dyDescent="0.3">
      <c r="B20" s="3142" t="s">
        <v>388</v>
      </c>
      <c r="C20" s="3142"/>
      <c r="D20" s="44" t="s">
        <v>424</v>
      </c>
    </row>
    <row r="21" spans="2:4" x14ac:dyDescent="0.3">
      <c r="B21" s="3146" t="s">
        <v>390</v>
      </c>
      <c r="C21" s="54" t="s">
        <v>391</v>
      </c>
      <c r="D21" s="44" t="s">
        <v>4950</v>
      </c>
    </row>
    <row r="22" spans="2:4" ht="34.799999999999997" x14ac:dyDescent="0.3">
      <c r="B22" s="3147"/>
      <c r="C22" s="567" t="s">
        <v>393</v>
      </c>
      <c r="D22" s="57" t="s">
        <v>4951</v>
      </c>
    </row>
    <row r="23" spans="2:4" x14ac:dyDescent="0.3">
      <c r="B23" s="3148" t="s">
        <v>395</v>
      </c>
      <c r="C23" s="3148"/>
      <c r="D23" s="52" t="s">
        <v>721</v>
      </c>
    </row>
    <row r="24" spans="2:4" x14ac:dyDescent="0.3">
      <c r="B24" s="3148" t="s">
        <v>397</v>
      </c>
      <c r="C24" s="3148"/>
      <c r="D24" s="57" t="s">
        <v>412</v>
      </c>
    </row>
    <row r="25" spans="2:4" x14ac:dyDescent="0.3">
      <c r="B25" s="3142" t="s">
        <v>399</v>
      </c>
      <c r="C25" s="3142"/>
      <c r="D25" s="52" t="s">
        <v>400</v>
      </c>
    </row>
    <row r="26" spans="2:4" ht="15" customHeight="1" x14ac:dyDescent="0.3">
      <c r="B26" s="3143" t="s">
        <v>401</v>
      </c>
      <c r="C26" s="3143"/>
      <c r="D26" s="84" t="s">
        <v>4952</v>
      </c>
    </row>
    <row r="27" spans="2:4" x14ac:dyDescent="0.3">
      <c r="B27" s="3149" t="s">
        <v>403</v>
      </c>
      <c r="C27" s="3150"/>
      <c r="D27" s="44" t="s">
        <v>4953</v>
      </c>
    </row>
    <row r="28" spans="2:4" ht="243.6" x14ac:dyDescent="0.3">
      <c r="B28" s="568" t="s">
        <v>404</v>
      </c>
      <c r="C28" s="569"/>
      <c r="D28" s="44" t="s">
        <v>4954</v>
      </c>
    </row>
    <row r="29" spans="2:4" ht="52.2" x14ac:dyDescent="0.3">
      <c r="B29" s="3151" t="s">
        <v>405</v>
      </c>
      <c r="C29" s="3152"/>
      <c r="D29" s="61" t="s">
        <v>4955</v>
      </c>
    </row>
    <row r="30" spans="2:4" x14ac:dyDescent="0.3">
      <c r="B30" s="62"/>
      <c r="C30" s="62"/>
      <c r="D30" s="63"/>
    </row>
    <row r="31" spans="2:4" ht="23.25" customHeight="1" x14ac:dyDescent="0.3">
      <c r="B31" s="3241" t="s">
        <v>406</v>
      </c>
      <c r="C31" s="3241"/>
      <c r="D31" s="3241"/>
    </row>
    <row r="32" spans="2:4" x14ac:dyDescent="0.3">
      <c r="B32" s="3140" t="s">
        <v>407</v>
      </c>
      <c r="C32" s="3141"/>
      <c r="D32" s="84" t="s">
        <v>560</v>
      </c>
    </row>
    <row r="33" spans="2:4" x14ac:dyDescent="0.3">
      <c r="B33" s="3140" t="s">
        <v>409</v>
      </c>
      <c r="C33" s="3141"/>
      <c r="D33" s="84" t="s">
        <v>4956</v>
      </c>
    </row>
    <row r="34" spans="2:4" x14ac:dyDescent="0.3">
      <c r="B34" s="3140" t="s">
        <v>411</v>
      </c>
      <c r="C34" s="3141"/>
      <c r="D34" s="84" t="s">
        <v>645</v>
      </c>
    </row>
    <row r="35" spans="2:4" x14ac:dyDescent="0.3">
      <c r="B35" s="3140" t="s">
        <v>413</v>
      </c>
      <c r="C35" s="3141"/>
      <c r="D35" s="84">
        <v>22560255</v>
      </c>
    </row>
    <row r="36" spans="2:4" x14ac:dyDescent="0.3">
      <c r="B36" s="3140" t="s">
        <v>415</v>
      </c>
      <c r="C36" s="3141"/>
      <c r="D36" s="85" t="s">
        <v>4957</v>
      </c>
    </row>
  </sheetData>
  <mergeCells count="30">
    <mergeCell ref="B16:C16"/>
    <mergeCell ref="B3:D3"/>
    <mergeCell ref="B4:C4"/>
    <mergeCell ref="B5:C5"/>
    <mergeCell ref="B6:C6"/>
    <mergeCell ref="B7:C7"/>
    <mergeCell ref="B10:D10"/>
    <mergeCell ref="B11:C11"/>
    <mergeCell ref="B12:C12"/>
    <mergeCell ref="B13:C13"/>
    <mergeCell ref="B14:C14"/>
    <mergeCell ref="B15:C15"/>
    <mergeCell ref="B8:C8"/>
    <mergeCell ref="B31:D31"/>
    <mergeCell ref="B17:C17"/>
    <mergeCell ref="B18:C18"/>
    <mergeCell ref="B19:C19"/>
    <mergeCell ref="B20:C20"/>
    <mergeCell ref="B21:B22"/>
    <mergeCell ref="B23:C23"/>
    <mergeCell ref="B24:C24"/>
    <mergeCell ref="B25:C25"/>
    <mergeCell ref="B26:C26"/>
    <mergeCell ref="B27:C27"/>
    <mergeCell ref="B29:C29"/>
    <mergeCell ref="B32:C32"/>
    <mergeCell ref="B33:C33"/>
    <mergeCell ref="B34:C34"/>
    <mergeCell ref="B35:C35"/>
    <mergeCell ref="B36:C36"/>
  </mergeCells>
  <dataValidations count="7">
    <dataValidation allowBlank="1" showDropDown="1" showInputMessage="1" showErrorMessage="1" sqref="D13" xr:uid="{00000000-0002-0000-2300-000000000000}"/>
    <dataValidation type="list" allowBlank="1" showInputMessage="1" showErrorMessage="1" sqref="D4" xr:uid="{00000000-0002-0000-2300-000001000000}">
      <formula1>ODS</formula1>
    </dataValidation>
    <dataValidation type="list" allowBlank="1" showInputMessage="1" showErrorMessage="1" sqref="D5" xr:uid="{00000000-0002-0000-2300-000002000000}">
      <formula1>Metas_ODS</formula1>
    </dataValidation>
    <dataValidation type="list" allowBlank="1" showInputMessage="1" showErrorMessage="1" sqref="D6" xr:uid="{00000000-0002-0000-2300-000003000000}">
      <formula1>Numero_indicador</formula1>
    </dataValidation>
    <dataValidation type="list" allowBlank="1" showInputMessage="1" showErrorMessage="1" sqref="D7" xr:uid="{00000000-0002-0000-2300-000004000000}">
      <formula1>Nombre_indicador_ODS</formula1>
    </dataValidation>
    <dataValidation type="list" allowBlank="1" showInputMessage="1" showErrorMessage="1" sqref="D14" xr:uid="{00000000-0002-0000-2300-000005000000}">
      <formula1>Tipo_indicador</formula1>
    </dataValidation>
    <dataValidation type="list" allowBlank="1" showInputMessage="1" showErrorMessage="1" sqref="D25" xr:uid="{00000000-0002-0000-2300-000006000000}">
      <formula1>Tipo_operación</formula1>
    </dataValidation>
  </dataValidations>
  <hyperlinks>
    <hyperlink ref="D8" r:id="rId1" xr:uid="{00000000-0004-0000-2300-000000000000}"/>
    <hyperlink ref="D36" r:id="rId2" xr:uid="{00000000-0004-0000-2300-000001000000}"/>
    <hyperlink ref="B1" location="'2.2.1'!A1" display="REGRESAR" xr:uid="{00000000-0004-0000-2300-000002000000}"/>
  </hyperlinks>
  <pageMargins left="0.7" right="0.7" top="0.75" bottom="0.75" header="0.3" footer="0.3"/>
  <pageSetup orientation="portrait" r:id="rId3"/>
</worksheet>
</file>

<file path=xl/worksheets/sheet3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1-000000000000}">
  <sheetPr codeName="Hoja350">
    <tabColor theme="0" tint="-0.499984740745262"/>
  </sheetPr>
  <dimension ref="A1:F36"/>
  <sheetViews>
    <sheetView showGridLines="0" zoomScaleNormal="100" workbookViewId="0">
      <pane ySplit="1" topLeftCell="A2" activePane="bottomLeft" state="frozen"/>
      <selection sqref="A1:B1"/>
      <selection pane="bottomLeft" activeCell="B10" sqref="B10:D10"/>
    </sheetView>
  </sheetViews>
  <sheetFormatPr baseColWidth="10" defaultColWidth="11.44140625" defaultRowHeight="17.399999999999999" x14ac:dyDescent="0.45"/>
  <cols>
    <col min="1" max="1" width="11.44140625" style="22"/>
    <col min="2" max="2" width="26.44140625" style="22" customWidth="1"/>
    <col min="3" max="3" width="24" style="22" customWidth="1"/>
    <col min="4" max="4" width="85.77734375" style="22" customWidth="1"/>
    <col min="5" max="5" width="11.44140625" style="22"/>
    <col min="6" max="6" width="7.21875" style="22" customWidth="1"/>
    <col min="7" max="16384" width="11.44140625" style="22"/>
  </cols>
  <sheetData>
    <row r="1" spans="1:6" x14ac:dyDescent="0.45">
      <c r="B1" s="1884" t="s">
        <v>337</v>
      </c>
    </row>
    <row r="2" spans="1:6" ht="18" thickBot="1" x14ac:dyDescent="0.5"/>
    <row r="3" spans="1:6" ht="23.25" customHeight="1" thickBot="1" x14ac:dyDescent="0.5">
      <c r="B3" s="4027" t="s">
        <v>370</v>
      </c>
      <c r="C3" s="4027"/>
      <c r="D3" s="4027"/>
      <c r="F3" s="147" t="s">
        <v>371</v>
      </c>
    </row>
    <row r="4" spans="1:6" x14ac:dyDescent="0.45">
      <c r="A4" s="148"/>
      <c r="B4" s="3125" t="s">
        <v>449</v>
      </c>
      <c r="C4" s="3125"/>
      <c r="D4" s="120" t="s">
        <v>38</v>
      </c>
    </row>
    <row r="5" spans="1:6" ht="52.2" x14ac:dyDescent="0.45">
      <c r="B5" s="3125" t="s">
        <v>373</v>
      </c>
      <c r="C5" s="3125"/>
      <c r="D5" s="120" t="s">
        <v>134</v>
      </c>
    </row>
    <row r="6" spans="1:6" ht="15.75" customHeight="1" x14ac:dyDescent="0.45">
      <c r="B6" s="3125" t="s">
        <v>374</v>
      </c>
      <c r="C6" s="3125"/>
      <c r="D6" s="84" t="s">
        <v>218</v>
      </c>
    </row>
    <row r="7" spans="1:6" ht="15" customHeight="1" x14ac:dyDescent="0.45">
      <c r="B7" s="3128" t="s">
        <v>375</v>
      </c>
      <c r="C7" s="3128"/>
      <c r="D7" s="1885" t="s">
        <v>4106</v>
      </c>
    </row>
    <row r="8" spans="1:6" ht="15" customHeight="1" x14ac:dyDescent="0.45">
      <c r="B8" s="3128" t="s">
        <v>2480</v>
      </c>
      <c r="C8" s="3128"/>
      <c r="D8" s="1886" t="s">
        <v>2495</v>
      </c>
    </row>
    <row r="10" spans="1:6" ht="23.25" customHeight="1" x14ac:dyDescent="0.45">
      <c r="B10" s="4027" t="s">
        <v>376</v>
      </c>
      <c r="C10" s="4027"/>
      <c r="D10" s="4027"/>
    </row>
    <row r="11" spans="1:6" x14ac:dyDescent="0.45">
      <c r="B11" s="3120" t="s">
        <v>377</v>
      </c>
      <c r="C11" s="3121"/>
      <c r="D11" s="120"/>
    </row>
    <row r="12" spans="1:6" ht="15" customHeight="1" x14ac:dyDescent="0.45">
      <c r="B12" s="3128" t="s">
        <v>379</v>
      </c>
      <c r="C12" s="3128"/>
      <c r="D12" s="460"/>
    </row>
    <row r="13" spans="1:6" x14ac:dyDescent="0.45">
      <c r="B13" s="3125" t="s">
        <v>380</v>
      </c>
      <c r="C13" s="3125"/>
      <c r="D13" s="133"/>
    </row>
    <row r="14" spans="1:6" x14ac:dyDescent="0.45">
      <c r="B14" s="3125" t="s">
        <v>381</v>
      </c>
      <c r="C14" s="3121"/>
      <c r="D14" s="133"/>
    </row>
    <row r="15" spans="1:6" x14ac:dyDescent="0.45">
      <c r="B15" s="3125" t="s">
        <v>382</v>
      </c>
      <c r="C15" s="3125"/>
      <c r="D15" s="120"/>
    </row>
    <row r="16" spans="1:6" x14ac:dyDescent="0.45">
      <c r="B16" s="3125" t="s">
        <v>383</v>
      </c>
      <c r="C16" s="3125"/>
      <c r="D16" s="120"/>
    </row>
    <row r="17" spans="2:4" x14ac:dyDescent="0.45">
      <c r="B17" s="3125" t="s">
        <v>384</v>
      </c>
      <c r="C17" s="3125"/>
      <c r="D17" s="52"/>
    </row>
    <row r="18" spans="2:4" x14ac:dyDescent="0.45">
      <c r="B18" s="3128" t="s">
        <v>386</v>
      </c>
      <c r="C18" s="3128"/>
      <c r="D18" s="120"/>
    </row>
    <row r="19" spans="2:4" ht="15" customHeight="1" x14ac:dyDescent="0.45">
      <c r="B19" s="4028" t="s">
        <v>387</v>
      </c>
      <c r="C19" s="4029"/>
      <c r="D19" s="52"/>
    </row>
    <row r="20" spans="2:4" x14ac:dyDescent="0.45">
      <c r="B20" s="3125" t="s">
        <v>388</v>
      </c>
      <c r="C20" s="3125"/>
      <c r="D20" s="120"/>
    </row>
    <row r="21" spans="2:4" x14ac:dyDescent="0.45">
      <c r="B21" s="4030" t="s">
        <v>390</v>
      </c>
      <c r="C21" s="2433" t="s">
        <v>391</v>
      </c>
      <c r="D21" s="120"/>
    </row>
    <row r="22" spans="2:4" x14ac:dyDescent="0.45">
      <c r="B22" s="4031"/>
      <c r="C22" s="2343" t="s">
        <v>393</v>
      </c>
      <c r="D22" s="52"/>
    </row>
    <row r="23" spans="2:4" x14ac:dyDescent="0.45">
      <c r="B23" s="3125" t="s">
        <v>395</v>
      </c>
      <c r="C23" s="3125"/>
      <c r="D23" s="120"/>
    </row>
    <row r="24" spans="2:4" x14ac:dyDescent="0.45">
      <c r="B24" s="3125" t="s">
        <v>397</v>
      </c>
      <c r="C24" s="3125"/>
      <c r="D24" s="64" t="s">
        <v>412</v>
      </c>
    </row>
    <row r="25" spans="2:4" x14ac:dyDescent="0.45">
      <c r="B25" s="3125" t="s">
        <v>399</v>
      </c>
      <c r="C25" s="3125"/>
      <c r="D25" s="52"/>
    </row>
    <row r="26" spans="2:4" ht="15" customHeight="1" x14ac:dyDescent="0.45">
      <c r="B26" s="3128" t="s">
        <v>401</v>
      </c>
      <c r="C26" s="3128"/>
      <c r="D26" s="64" t="s">
        <v>1859</v>
      </c>
    </row>
    <row r="27" spans="2:4" x14ac:dyDescent="0.45">
      <c r="B27" s="3120" t="s">
        <v>403</v>
      </c>
      <c r="C27" s="3121"/>
      <c r="D27" s="120"/>
    </row>
    <row r="28" spans="2:4" x14ac:dyDescent="0.45">
      <c r="B28" s="2339" t="s">
        <v>404</v>
      </c>
      <c r="C28" s="2340"/>
      <c r="D28" s="120"/>
    </row>
    <row r="29" spans="2:4" x14ac:dyDescent="0.45">
      <c r="B29" s="4032" t="s">
        <v>405</v>
      </c>
      <c r="C29" s="4033"/>
      <c r="D29" s="1887"/>
    </row>
    <row r="30" spans="2:4" x14ac:dyDescent="0.45">
      <c r="B30" s="1888"/>
      <c r="C30" s="1888"/>
      <c r="D30" s="1889"/>
    </row>
    <row r="31" spans="2:4" ht="23.25" customHeight="1" x14ac:dyDescent="0.45">
      <c r="B31" s="4027" t="s">
        <v>406</v>
      </c>
      <c r="C31" s="4027"/>
      <c r="D31" s="4027"/>
    </row>
    <row r="32" spans="2:4" x14ac:dyDescent="0.45">
      <c r="B32" s="3120" t="s">
        <v>407</v>
      </c>
      <c r="C32" s="3121"/>
      <c r="D32" s="64" t="s">
        <v>1860</v>
      </c>
    </row>
    <row r="33" spans="2:4" x14ac:dyDescent="0.45">
      <c r="B33" s="3120" t="s">
        <v>409</v>
      </c>
      <c r="C33" s="3121"/>
      <c r="D33" s="64" t="s">
        <v>1859</v>
      </c>
    </row>
    <row r="34" spans="2:4" x14ac:dyDescent="0.45">
      <c r="B34" s="3120" t="s">
        <v>411</v>
      </c>
      <c r="C34" s="3121"/>
      <c r="D34" s="64" t="s">
        <v>412</v>
      </c>
    </row>
    <row r="35" spans="2:4" x14ac:dyDescent="0.45">
      <c r="B35" s="3120" t="s">
        <v>413</v>
      </c>
      <c r="C35" s="3121"/>
      <c r="D35" s="64" t="s">
        <v>1861</v>
      </c>
    </row>
    <row r="36" spans="2:4" x14ac:dyDescent="0.45">
      <c r="B36" s="3120" t="s">
        <v>415</v>
      </c>
      <c r="C36" s="3121"/>
      <c r="D36" s="1890" t="s">
        <v>1862</v>
      </c>
    </row>
  </sheetData>
  <mergeCells count="30">
    <mergeCell ref="B16:C16"/>
    <mergeCell ref="B3:D3"/>
    <mergeCell ref="B4:C4"/>
    <mergeCell ref="B5:C5"/>
    <mergeCell ref="B6:C6"/>
    <mergeCell ref="B7:C7"/>
    <mergeCell ref="B10:D10"/>
    <mergeCell ref="B11:C11"/>
    <mergeCell ref="B12:C12"/>
    <mergeCell ref="B13:C13"/>
    <mergeCell ref="B14:C14"/>
    <mergeCell ref="B15:C15"/>
    <mergeCell ref="B8:C8"/>
    <mergeCell ref="B31:D31"/>
    <mergeCell ref="B17:C17"/>
    <mergeCell ref="B18:C18"/>
    <mergeCell ref="B19:C19"/>
    <mergeCell ref="B20:C20"/>
    <mergeCell ref="B21:B22"/>
    <mergeCell ref="B23:C23"/>
    <mergeCell ref="B24:C24"/>
    <mergeCell ref="B25:C25"/>
    <mergeCell ref="B26:C26"/>
    <mergeCell ref="B27:C27"/>
    <mergeCell ref="B29:C29"/>
    <mergeCell ref="B32:C32"/>
    <mergeCell ref="B33:C33"/>
    <mergeCell ref="B34:C34"/>
    <mergeCell ref="B35:C35"/>
    <mergeCell ref="B36:C36"/>
  </mergeCells>
  <dataValidations count="7">
    <dataValidation type="list" allowBlank="1" showInputMessage="1" showErrorMessage="1" sqref="D25" xr:uid="{00000000-0002-0000-6701-000000000000}">
      <formula1>Tipo_operación</formula1>
    </dataValidation>
    <dataValidation type="list" allowBlank="1" showInputMessage="1" showErrorMessage="1" sqref="D14" xr:uid="{00000000-0002-0000-6701-000001000000}">
      <formula1>Tipo_indicador</formula1>
    </dataValidation>
    <dataValidation type="list" allowBlank="1" showInputMessage="1" showErrorMessage="1" sqref="D7" xr:uid="{00000000-0002-0000-6701-000002000000}">
      <formula1>Nombre_indicador_ODS</formula1>
    </dataValidation>
    <dataValidation type="list" allowBlank="1" showInputMessage="1" showErrorMessage="1" sqref="D6" xr:uid="{00000000-0002-0000-6701-000003000000}">
      <formula1>Numero_indicador</formula1>
    </dataValidation>
    <dataValidation type="list" allowBlank="1" showInputMessage="1" showErrorMessage="1" sqref="D5" xr:uid="{00000000-0002-0000-6701-000004000000}">
      <formula1>Metas_ODS</formula1>
    </dataValidation>
    <dataValidation type="list" allowBlank="1" showInputMessage="1" showErrorMessage="1" sqref="D4" xr:uid="{00000000-0002-0000-6701-000005000000}">
      <formula1>ODS</formula1>
    </dataValidation>
    <dataValidation allowBlank="1" showDropDown="1" showInputMessage="1" showErrorMessage="1" sqref="D13" xr:uid="{00000000-0002-0000-6701-000006000000}"/>
  </dataValidations>
  <hyperlinks>
    <hyperlink ref="B1" location="'12.3.1'!A1" display="REGRESAR" xr:uid="{00000000-0004-0000-6701-000000000000}"/>
    <hyperlink ref="D36" r:id="rId1" xr:uid="{00000000-0004-0000-6701-000001000000}"/>
    <hyperlink ref="D8" r:id="rId2" xr:uid="{00000000-0004-0000-6701-000002000000}"/>
  </hyperlinks>
  <pageMargins left="0.7" right="0.7" top="0.75" bottom="0.75" header="0.3" footer="0.3"/>
</worksheet>
</file>

<file path=xl/worksheets/sheet3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1-000000000000}">
  <sheetPr codeName="Hoja351">
    <tabColor rgb="FF7030A0"/>
  </sheetPr>
  <dimension ref="A1:O23"/>
  <sheetViews>
    <sheetView showGridLines="0" workbookViewId="0">
      <pane ySplit="1" topLeftCell="A2" activePane="bottomLeft" state="frozen"/>
      <selection activeCell="B1" sqref="B1"/>
      <selection pane="bottomLeft"/>
    </sheetView>
  </sheetViews>
  <sheetFormatPr baseColWidth="10" defaultColWidth="11.44140625" defaultRowHeight="18.600000000000001" x14ac:dyDescent="0.45"/>
  <cols>
    <col min="1" max="2" width="15" style="160" customWidth="1"/>
    <col min="3" max="3" width="12" style="687" customWidth="1"/>
    <col min="4" max="5" width="12" style="160" customWidth="1"/>
    <col min="6" max="16384" width="11.44140625" style="160"/>
  </cols>
  <sheetData>
    <row r="1" spans="1:15" x14ac:dyDescent="0.45">
      <c r="A1" s="1884" t="s">
        <v>337</v>
      </c>
      <c r="B1" s="2434"/>
      <c r="C1" s="4038" t="s">
        <v>430</v>
      </c>
      <c r="D1" s="4038"/>
    </row>
    <row r="3" spans="1:15" x14ac:dyDescent="0.45">
      <c r="A3" s="4034" t="s">
        <v>339</v>
      </c>
      <c r="B3" s="4034"/>
      <c r="C3" s="4034" t="s">
        <v>1858</v>
      </c>
      <c r="D3" s="4034"/>
      <c r="E3" s="4034"/>
      <c r="F3" s="4034"/>
      <c r="G3" s="4034"/>
      <c r="H3" s="4034"/>
      <c r="I3" s="4034"/>
      <c r="J3" s="4034"/>
      <c r="K3" s="4034"/>
      <c r="L3" s="4034"/>
      <c r="M3" s="4034"/>
      <c r="N3" s="4034"/>
      <c r="O3" s="4034"/>
    </row>
    <row r="4" spans="1:15" ht="38.4" customHeight="1" x14ac:dyDescent="0.45">
      <c r="A4" s="4034" t="s">
        <v>340</v>
      </c>
      <c r="B4" s="4035"/>
      <c r="C4" s="4036" t="s">
        <v>135</v>
      </c>
      <c r="D4" s="4037"/>
      <c r="E4" s="4037"/>
      <c r="F4" s="4037"/>
      <c r="G4" s="4037"/>
      <c r="H4" s="4037"/>
      <c r="I4" s="4037"/>
      <c r="J4" s="4037"/>
      <c r="K4" s="4037"/>
      <c r="L4" s="4037"/>
      <c r="M4" s="4037"/>
      <c r="N4" s="4037"/>
      <c r="O4" s="4037"/>
    </row>
    <row r="5" spans="1:15" ht="36" customHeight="1" x14ac:dyDescent="0.45">
      <c r="A5" s="4034" t="s">
        <v>341</v>
      </c>
      <c r="B5" s="4035"/>
      <c r="C5" s="4036" t="s">
        <v>4107</v>
      </c>
      <c r="D5" s="4037"/>
      <c r="E5" s="4037"/>
      <c r="F5" s="4037"/>
      <c r="G5" s="4037"/>
      <c r="H5" s="4037"/>
      <c r="I5" s="4037"/>
      <c r="J5" s="4037"/>
      <c r="K5" s="4037"/>
      <c r="L5" s="4037"/>
      <c r="M5" s="4037"/>
      <c r="N5" s="4037"/>
      <c r="O5" s="4037"/>
    </row>
    <row r="6" spans="1:15" ht="15" customHeight="1" x14ac:dyDescent="0.45">
      <c r="A6" s="4034" t="s">
        <v>417</v>
      </c>
      <c r="B6" s="4035"/>
      <c r="C6" s="4034" t="s">
        <v>454</v>
      </c>
      <c r="D6" s="4035"/>
      <c r="E6" s="4035"/>
      <c r="F6" s="4035"/>
      <c r="G6" s="4035"/>
      <c r="H6" s="4035"/>
      <c r="I6" s="4035"/>
      <c r="J6" s="4035"/>
      <c r="K6" s="4035"/>
      <c r="L6" s="4035"/>
      <c r="M6" s="4035"/>
      <c r="N6" s="4035"/>
      <c r="O6" s="4035"/>
    </row>
    <row r="7" spans="1:15" x14ac:dyDescent="0.45">
      <c r="A7" s="686"/>
    </row>
    <row r="8" spans="1:15" x14ac:dyDescent="0.45">
      <c r="A8" s="686"/>
    </row>
    <row r="9" spans="1:15" ht="11.25" customHeight="1" x14ac:dyDescent="0.45">
      <c r="A9" s="686"/>
      <c r="C9" s="4039" t="s">
        <v>497</v>
      </c>
      <c r="D9" s="4039"/>
      <c r="E9" s="4039"/>
      <c r="F9" s="4039"/>
      <c r="G9" s="4039"/>
      <c r="H9" s="4039"/>
      <c r="I9" s="4039"/>
      <c r="J9" s="4039"/>
      <c r="K9" s="4039"/>
      <c r="L9" s="4039"/>
      <c r="M9" s="4039"/>
      <c r="N9" s="4039"/>
      <c r="O9" s="4039"/>
    </row>
    <row r="10" spans="1:15" ht="11.25" customHeight="1" x14ac:dyDescent="0.45">
      <c r="A10" s="686"/>
      <c r="C10" s="4039"/>
      <c r="D10" s="4039"/>
      <c r="E10" s="4039"/>
      <c r="F10" s="4039"/>
      <c r="G10" s="4039"/>
      <c r="H10" s="4039"/>
      <c r="I10" s="4039"/>
      <c r="J10" s="4039"/>
      <c r="K10" s="4039"/>
      <c r="L10" s="4039"/>
      <c r="M10" s="4039"/>
      <c r="N10" s="4039"/>
      <c r="O10" s="4039"/>
    </row>
    <row r="11" spans="1:15" x14ac:dyDescent="0.45">
      <c r="A11" s="686"/>
    </row>
    <row r="12" spans="1:15" x14ac:dyDescent="0.45">
      <c r="A12" s="686"/>
      <c r="C12" s="3780" t="s">
        <v>6682</v>
      </c>
      <c r="D12" s="3780"/>
      <c r="E12" s="3780"/>
      <c r="F12" s="3780"/>
      <c r="G12" s="3780"/>
      <c r="H12" s="3780"/>
      <c r="I12" s="3780"/>
      <c r="J12" s="3780"/>
      <c r="K12" s="3780"/>
      <c r="L12" s="3780"/>
      <c r="M12" s="3780"/>
    </row>
    <row r="13" spans="1:15" x14ac:dyDescent="0.45">
      <c r="A13" s="686"/>
      <c r="C13" s="3780"/>
      <c r="D13" s="3780"/>
      <c r="E13" s="3780"/>
      <c r="F13" s="3780"/>
      <c r="G13" s="3780"/>
      <c r="H13" s="3780"/>
      <c r="I13" s="3780"/>
      <c r="J13" s="3780"/>
      <c r="K13" s="3780"/>
      <c r="L13" s="3780"/>
      <c r="M13" s="3780"/>
    </row>
    <row r="14" spans="1:15" x14ac:dyDescent="0.45">
      <c r="A14" s="686"/>
      <c r="C14" s="3780"/>
      <c r="D14" s="3780"/>
      <c r="E14" s="3780"/>
      <c r="F14" s="3780"/>
      <c r="G14" s="3780"/>
      <c r="H14" s="3780"/>
      <c r="I14" s="3780"/>
      <c r="J14" s="3780"/>
      <c r="K14" s="3780"/>
      <c r="L14" s="3780"/>
      <c r="M14" s="3780"/>
    </row>
    <row r="15" spans="1:15" x14ac:dyDescent="0.45">
      <c r="A15" s="686"/>
      <c r="C15" s="3780"/>
      <c r="D15" s="3780"/>
      <c r="E15" s="3780"/>
      <c r="F15" s="3780"/>
      <c r="G15" s="3780"/>
      <c r="H15" s="3780"/>
      <c r="I15" s="3780"/>
      <c r="J15" s="3780"/>
      <c r="K15" s="3780"/>
      <c r="L15" s="3780"/>
      <c r="M15" s="3780"/>
    </row>
    <row r="16" spans="1:15" x14ac:dyDescent="0.45">
      <c r="A16" s="686"/>
      <c r="C16" s="3780"/>
      <c r="D16" s="3780"/>
      <c r="E16" s="3780"/>
      <c r="F16" s="3780"/>
      <c r="G16" s="3780"/>
      <c r="H16" s="3780"/>
      <c r="I16" s="3780"/>
      <c r="J16" s="3780"/>
      <c r="K16" s="3780"/>
      <c r="L16" s="3780"/>
      <c r="M16" s="3780"/>
    </row>
    <row r="17" spans="1:15" x14ac:dyDescent="0.45">
      <c r="A17" s="686"/>
    </row>
    <row r="18" spans="1:15" x14ac:dyDescent="0.45">
      <c r="A18" s="690"/>
      <c r="B18" s="689"/>
      <c r="C18" s="689"/>
      <c r="D18" s="689"/>
      <c r="E18" s="689"/>
      <c r="F18" s="689"/>
      <c r="G18" s="689"/>
      <c r="H18" s="689"/>
      <c r="I18" s="689"/>
      <c r="J18" s="689"/>
      <c r="K18" s="689"/>
      <c r="L18" s="689"/>
      <c r="M18" s="689"/>
      <c r="N18" s="689"/>
      <c r="O18" s="689"/>
    </row>
    <row r="19" spans="1:15" x14ac:dyDescent="0.45">
      <c r="A19" s="690"/>
      <c r="B19" s="689"/>
      <c r="C19" s="689"/>
      <c r="D19" s="689"/>
      <c r="E19" s="689"/>
      <c r="F19" s="689"/>
      <c r="G19" s="689"/>
      <c r="H19" s="689"/>
      <c r="I19" s="689"/>
      <c r="J19" s="689"/>
      <c r="K19" s="689"/>
      <c r="L19" s="689"/>
      <c r="M19" s="689"/>
      <c r="N19" s="689"/>
      <c r="O19" s="689"/>
    </row>
    <row r="20" spans="1:15" x14ac:dyDescent="0.45">
      <c r="A20" s="690"/>
      <c r="B20" s="689"/>
      <c r="C20" s="689"/>
      <c r="D20" s="689"/>
      <c r="E20" s="689"/>
      <c r="F20" s="689"/>
      <c r="G20" s="689"/>
      <c r="H20" s="689"/>
      <c r="I20" s="689"/>
      <c r="J20" s="689"/>
      <c r="K20" s="689"/>
      <c r="L20" s="689"/>
      <c r="M20" s="689"/>
      <c r="N20" s="689"/>
      <c r="O20" s="689"/>
    </row>
    <row r="21" spans="1:15" x14ac:dyDescent="0.45">
      <c r="A21" s="690"/>
      <c r="B21" s="689"/>
      <c r="C21" s="689"/>
      <c r="D21" s="689"/>
      <c r="E21" s="689"/>
      <c r="F21" s="689"/>
      <c r="G21" s="689"/>
      <c r="H21" s="689"/>
      <c r="I21" s="689"/>
      <c r="J21" s="689"/>
      <c r="K21" s="689"/>
      <c r="L21" s="689"/>
      <c r="M21" s="689"/>
      <c r="N21" s="689"/>
      <c r="O21" s="689"/>
    </row>
    <row r="22" spans="1:15" x14ac:dyDescent="0.45">
      <c r="A22" s="690"/>
      <c r="B22" s="689"/>
      <c r="C22" s="689"/>
      <c r="D22" s="689"/>
      <c r="E22" s="689"/>
      <c r="F22" s="689"/>
      <c r="G22" s="689"/>
      <c r="H22" s="689"/>
      <c r="I22" s="689"/>
      <c r="J22" s="689"/>
      <c r="K22" s="689"/>
      <c r="L22" s="689"/>
      <c r="M22" s="689"/>
      <c r="N22" s="689"/>
      <c r="O22" s="689"/>
    </row>
    <row r="23" spans="1:15" x14ac:dyDescent="0.45">
      <c r="A23" s="3194" t="s">
        <v>6668</v>
      </c>
      <c r="B23" s="3194"/>
      <c r="C23" s="3194"/>
      <c r="D23" s="3194"/>
      <c r="E23" s="3194"/>
      <c r="F23" s="3194"/>
      <c r="G23" s="3194"/>
      <c r="H23" s="3194"/>
      <c r="I23" s="3194"/>
      <c r="J23" s="3194"/>
      <c r="K23" s="3194"/>
      <c r="L23" s="3194"/>
      <c r="M23" s="3194"/>
      <c r="N23" s="3194"/>
      <c r="O23" s="3194"/>
    </row>
  </sheetData>
  <mergeCells count="12">
    <mergeCell ref="A23:O23"/>
    <mergeCell ref="C12:M16"/>
    <mergeCell ref="A6:B6"/>
    <mergeCell ref="C6:O6"/>
    <mergeCell ref="C9:O10"/>
    <mergeCell ref="A5:B5"/>
    <mergeCell ref="C5:O5"/>
    <mergeCell ref="C1:D1"/>
    <mergeCell ref="A3:B3"/>
    <mergeCell ref="C3:O3"/>
    <mergeCell ref="A4:B4"/>
    <mergeCell ref="C4:O4"/>
  </mergeCells>
  <hyperlinks>
    <hyperlink ref="A1" location="'ODS 12.'!A1" display="REGRESAR" xr:uid="{00000000-0004-0000-6801-000000000000}"/>
    <hyperlink ref="C1:D1" location="'Metadato 12.4.1'!A1" display="VER METADATO" xr:uid="{00000000-0004-0000-6801-000001000000}"/>
  </hyperlinks>
  <pageMargins left="0.7" right="0.7" top="0.75" bottom="0.75" header="0.3" footer="0.3"/>
  <pageSetup orientation="portrait" r:id="rId1"/>
  <drawing r:id="rId2"/>
</worksheet>
</file>

<file path=xl/worksheets/sheet3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1-000000000000}">
  <sheetPr codeName="Hoja352">
    <tabColor theme="0" tint="-0.499984740745262"/>
  </sheetPr>
  <dimension ref="A1:F36"/>
  <sheetViews>
    <sheetView showGridLines="0" zoomScaleNormal="100" workbookViewId="0">
      <pane ySplit="1" topLeftCell="A2" activePane="bottomLeft" state="frozen"/>
      <selection pane="bottomLeft" activeCell="B33" sqref="B33:C33"/>
    </sheetView>
  </sheetViews>
  <sheetFormatPr baseColWidth="10" defaultColWidth="11.44140625" defaultRowHeight="17.399999999999999" x14ac:dyDescent="0.45"/>
  <cols>
    <col min="1" max="1" width="11.44140625" style="22"/>
    <col min="2" max="2" width="26.44140625" style="22" customWidth="1"/>
    <col min="3" max="3" width="24" style="22" customWidth="1"/>
    <col min="4" max="4" width="68.44140625" style="22" customWidth="1"/>
    <col min="5" max="5" width="11.44140625" style="22"/>
    <col min="6" max="6" width="7.21875" style="22" customWidth="1"/>
    <col min="7" max="16384" width="11.44140625" style="22"/>
  </cols>
  <sheetData>
    <row r="1" spans="1:6" x14ac:dyDescent="0.45">
      <c r="B1" s="1884" t="s">
        <v>337</v>
      </c>
    </row>
    <row r="2" spans="1:6" ht="18" thickBot="1" x14ac:dyDescent="0.5"/>
    <row r="3" spans="1:6" ht="23.25" customHeight="1" thickBot="1" x14ac:dyDescent="0.5">
      <c r="B3" s="4027" t="s">
        <v>370</v>
      </c>
      <c r="C3" s="4027"/>
      <c r="D3" s="4027"/>
      <c r="F3" s="147" t="s">
        <v>498</v>
      </c>
    </row>
    <row r="4" spans="1:6" x14ac:dyDescent="0.45">
      <c r="A4" s="148"/>
      <c r="B4" s="3125" t="s">
        <v>449</v>
      </c>
      <c r="C4" s="3125"/>
      <c r="D4" s="120" t="s">
        <v>38</v>
      </c>
    </row>
    <row r="5" spans="1:6" ht="69.599999999999994" x14ac:dyDescent="0.45">
      <c r="B5" s="3125" t="s">
        <v>373</v>
      </c>
      <c r="C5" s="3125"/>
      <c r="D5" s="120" t="s">
        <v>135</v>
      </c>
    </row>
    <row r="6" spans="1:6" x14ac:dyDescent="0.45">
      <c r="B6" s="3125" t="s">
        <v>374</v>
      </c>
      <c r="C6" s="3125"/>
      <c r="D6" s="84" t="s">
        <v>220</v>
      </c>
    </row>
    <row r="7" spans="1:6" ht="52.2" x14ac:dyDescent="0.45">
      <c r="B7" s="3128" t="s">
        <v>375</v>
      </c>
      <c r="C7" s="3128"/>
      <c r="D7" s="1885" t="s">
        <v>4107</v>
      </c>
    </row>
    <row r="8" spans="1:6" x14ac:dyDescent="0.45">
      <c r="B8" s="3128" t="s">
        <v>2480</v>
      </c>
      <c r="C8" s="3128"/>
      <c r="D8" s="1886" t="s">
        <v>2626</v>
      </c>
    </row>
    <row r="10" spans="1:6" ht="23.25" customHeight="1" x14ac:dyDescent="0.45">
      <c r="B10" s="4027" t="s">
        <v>376</v>
      </c>
      <c r="C10" s="4027"/>
      <c r="D10" s="4027"/>
    </row>
    <row r="11" spans="1:6" x14ac:dyDescent="0.45">
      <c r="B11" s="3120" t="s">
        <v>377</v>
      </c>
      <c r="C11" s="3121"/>
      <c r="D11" s="120"/>
    </row>
    <row r="12" spans="1:6" x14ac:dyDescent="0.45">
      <c r="B12" s="3128" t="s">
        <v>379</v>
      </c>
      <c r="C12" s="3128"/>
      <c r="D12" s="460"/>
    </row>
    <row r="13" spans="1:6" x14ac:dyDescent="0.45">
      <c r="B13" s="3125" t="s">
        <v>380</v>
      </c>
      <c r="C13" s="3125"/>
      <c r="D13" s="133"/>
    </row>
    <row r="14" spans="1:6" x14ac:dyDescent="0.45">
      <c r="B14" s="3125" t="s">
        <v>381</v>
      </c>
      <c r="C14" s="3121"/>
      <c r="D14" s="133"/>
    </row>
    <row r="15" spans="1:6" x14ac:dyDescent="0.45">
      <c r="B15" s="3125" t="s">
        <v>382</v>
      </c>
      <c r="C15" s="3125"/>
      <c r="D15" s="120"/>
    </row>
    <row r="16" spans="1:6" x14ac:dyDescent="0.45">
      <c r="B16" s="3125" t="s">
        <v>383</v>
      </c>
      <c r="C16" s="3125"/>
      <c r="D16" s="120"/>
    </row>
    <row r="17" spans="2:4" x14ac:dyDescent="0.45">
      <c r="B17" s="3125" t="s">
        <v>384</v>
      </c>
      <c r="C17" s="3125"/>
      <c r="D17" s="52"/>
    </row>
    <row r="18" spans="2:4" x14ac:dyDescent="0.45">
      <c r="B18" s="3128" t="s">
        <v>386</v>
      </c>
      <c r="C18" s="3128"/>
      <c r="D18" s="120"/>
    </row>
    <row r="19" spans="2:4" x14ac:dyDescent="0.45">
      <c r="B19" s="4028" t="s">
        <v>387</v>
      </c>
      <c r="C19" s="4029"/>
      <c r="D19" s="52"/>
    </row>
    <row r="20" spans="2:4" x14ac:dyDescent="0.45">
      <c r="B20" s="3125" t="s">
        <v>388</v>
      </c>
      <c r="C20" s="3125"/>
      <c r="D20" s="120"/>
    </row>
    <row r="21" spans="2:4" x14ac:dyDescent="0.45">
      <c r="B21" s="4030" t="s">
        <v>390</v>
      </c>
      <c r="C21" s="2433" t="s">
        <v>391</v>
      </c>
      <c r="D21" s="120"/>
    </row>
    <row r="22" spans="2:4" x14ac:dyDescent="0.45">
      <c r="B22" s="4031"/>
      <c r="C22" s="2343" t="s">
        <v>393</v>
      </c>
      <c r="D22" s="52"/>
    </row>
    <row r="23" spans="2:4" x14ac:dyDescent="0.45">
      <c r="B23" s="3125" t="s">
        <v>395</v>
      </c>
      <c r="C23" s="3125"/>
      <c r="D23" s="120"/>
    </row>
    <row r="24" spans="2:4" x14ac:dyDescent="0.45">
      <c r="B24" s="3125" t="s">
        <v>397</v>
      </c>
      <c r="C24" s="3125"/>
      <c r="D24" s="64" t="s">
        <v>499</v>
      </c>
    </row>
    <row r="25" spans="2:4" x14ac:dyDescent="0.45">
      <c r="B25" s="3125" t="s">
        <v>399</v>
      </c>
      <c r="C25" s="3125"/>
      <c r="D25" s="52"/>
    </row>
    <row r="26" spans="2:4" x14ac:dyDescent="0.45">
      <c r="B26" s="3128" t="s">
        <v>401</v>
      </c>
      <c r="C26" s="3128"/>
      <c r="D26" s="120"/>
    </row>
    <row r="27" spans="2:4" x14ac:dyDescent="0.45">
      <c r="B27" s="3120" t="s">
        <v>403</v>
      </c>
      <c r="C27" s="3121"/>
      <c r="D27" s="120"/>
    </row>
    <row r="28" spans="2:4" x14ac:dyDescent="0.45">
      <c r="B28" s="2339" t="s">
        <v>404</v>
      </c>
      <c r="C28" s="2340"/>
      <c r="D28" s="120"/>
    </row>
    <row r="29" spans="2:4" x14ac:dyDescent="0.45">
      <c r="B29" s="4032" t="s">
        <v>405</v>
      </c>
      <c r="C29" s="4033"/>
      <c r="D29" s="1887"/>
    </row>
    <row r="30" spans="2:4" x14ac:dyDescent="0.45">
      <c r="B30" s="1888"/>
      <c r="C30" s="1888"/>
      <c r="D30" s="1889"/>
    </row>
    <row r="31" spans="2:4" ht="23.25" customHeight="1" x14ac:dyDescent="0.45">
      <c r="B31" s="4027" t="s">
        <v>406</v>
      </c>
      <c r="C31" s="4027"/>
      <c r="D31" s="4027"/>
    </row>
    <row r="32" spans="2:4" x14ac:dyDescent="0.45">
      <c r="B32" s="3120" t="s">
        <v>407</v>
      </c>
      <c r="C32" s="3121"/>
      <c r="D32" s="52"/>
    </row>
    <row r="33" spans="2:4" x14ac:dyDescent="0.45">
      <c r="B33" s="3120" t="s">
        <v>409</v>
      </c>
      <c r="C33" s="3121"/>
      <c r="D33" s="52"/>
    </row>
    <row r="34" spans="2:4" x14ac:dyDescent="0.45">
      <c r="B34" s="3120" t="s">
        <v>411</v>
      </c>
      <c r="C34" s="3121"/>
      <c r="D34" s="49"/>
    </row>
    <row r="35" spans="2:4" x14ac:dyDescent="0.45">
      <c r="B35" s="3120" t="s">
        <v>413</v>
      </c>
      <c r="C35" s="3121"/>
      <c r="D35" s="1893"/>
    </row>
    <row r="36" spans="2:4" x14ac:dyDescent="0.45">
      <c r="B36" s="3120" t="s">
        <v>415</v>
      </c>
      <c r="C36" s="3121"/>
      <c r="D36" s="52"/>
    </row>
  </sheetData>
  <mergeCells count="30">
    <mergeCell ref="B16:C16"/>
    <mergeCell ref="B3:D3"/>
    <mergeCell ref="B4:C4"/>
    <mergeCell ref="B5:C5"/>
    <mergeCell ref="B6:C6"/>
    <mergeCell ref="B7:C7"/>
    <mergeCell ref="B10:D10"/>
    <mergeCell ref="B11:C11"/>
    <mergeCell ref="B12:C12"/>
    <mergeCell ref="B13:C13"/>
    <mergeCell ref="B14:C14"/>
    <mergeCell ref="B15:C15"/>
    <mergeCell ref="B8:C8"/>
    <mergeCell ref="B31:D31"/>
    <mergeCell ref="B17:C17"/>
    <mergeCell ref="B18:C18"/>
    <mergeCell ref="B19:C19"/>
    <mergeCell ref="B20:C20"/>
    <mergeCell ref="B21:B22"/>
    <mergeCell ref="B23:C23"/>
    <mergeCell ref="B24:C24"/>
    <mergeCell ref="B25:C25"/>
    <mergeCell ref="B26:C26"/>
    <mergeCell ref="B27:C27"/>
    <mergeCell ref="B29:C29"/>
    <mergeCell ref="B32:C32"/>
    <mergeCell ref="B33:C33"/>
    <mergeCell ref="B34:C34"/>
    <mergeCell ref="B35:C35"/>
    <mergeCell ref="B36:C36"/>
  </mergeCells>
  <dataValidations count="7">
    <dataValidation allowBlank="1" showDropDown="1" showInputMessage="1" showErrorMessage="1" sqref="D13" xr:uid="{00000000-0002-0000-6901-000000000000}"/>
    <dataValidation type="list" allowBlank="1" showInputMessage="1" showErrorMessage="1" sqref="D4" xr:uid="{00000000-0002-0000-6901-000001000000}">
      <formula1>ODS</formula1>
    </dataValidation>
    <dataValidation type="list" allowBlank="1" showInputMessage="1" showErrorMessage="1" sqref="D5" xr:uid="{00000000-0002-0000-6901-000002000000}">
      <formula1>Metas_ODS</formula1>
    </dataValidation>
    <dataValidation type="list" allowBlank="1" showInputMessage="1" showErrorMessage="1" sqref="D6" xr:uid="{00000000-0002-0000-6901-000003000000}">
      <formula1>Numero_indicador</formula1>
    </dataValidation>
    <dataValidation type="list" allowBlank="1" showInputMessage="1" showErrorMessage="1" sqref="D7" xr:uid="{00000000-0002-0000-6901-000004000000}">
      <formula1>Nombre_indicador_ODS</formula1>
    </dataValidation>
    <dataValidation type="list" allowBlank="1" showInputMessage="1" showErrorMessage="1" sqref="D14" xr:uid="{00000000-0002-0000-6901-000005000000}">
      <formula1>Tipo_indicador</formula1>
    </dataValidation>
    <dataValidation type="list" allowBlank="1" showInputMessage="1" showErrorMessage="1" sqref="D25" xr:uid="{00000000-0002-0000-6901-000006000000}">
      <formula1>Tipo_operación</formula1>
    </dataValidation>
  </dataValidations>
  <hyperlinks>
    <hyperlink ref="B1" location="'12.4.1'!A1" display="REGRESAR" xr:uid="{00000000-0004-0000-6901-000000000000}"/>
    <hyperlink ref="D8" r:id="rId1" xr:uid="{00000000-0004-0000-6901-000001000000}"/>
  </hyperlinks>
  <pageMargins left="0.7" right="0.7" top="0.75" bottom="0.75" header="0.3" footer="0.3"/>
</worksheet>
</file>

<file path=xl/worksheets/sheet3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1-000000000000}">
  <sheetPr codeName="Hoja353"/>
  <dimension ref="A1:O184"/>
  <sheetViews>
    <sheetView showGridLines="0" zoomScaleNormal="100" workbookViewId="0">
      <pane ySplit="1" topLeftCell="A2" activePane="bottomLeft" state="frozen"/>
      <selection pane="bottomLeft"/>
    </sheetView>
  </sheetViews>
  <sheetFormatPr baseColWidth="10" defaultColWidth="11.44140625" defaultRowHeight="18.600000000000001" x14ac:dyDescent="0.45"/>
  <cols>
    <col min="1" max="2" width="15.5546875" style="160" customWidth="1"/>
    <col min="3" max="3" width="38.77734375" style="687" customWidth="1"/>
    <col min="4" max="4" width="17.5546875" style="160" customWidth="1"/>
    <col min="5" max="7" width="11.77734375" style="160" customWidth="1"/>
    <col min="8" max="16384" width="11.44140625" style="160"/>
  </cols>
  <sheetData>
    <row r="1" spans="1:15" x14ac:dyDescent="0.45">
      <c r="A1" s="1891" t="s">
        <v>337</v>
      </c>
      <c r="B1" s="1892"/>
      <c r="C1" s="1895" t="s">
        <v>430</v>
      </c>
    </row>
    <row r="3" spans="1:15" ht="17.25" customHeight="1" x14ac:dyDescent="0.45">
      <c r="A3" s="4034" t="s">
        <v>339</v>
      </c>
      <c r="B3" s="4034"/>
      <c r="C3" s="4034" t="s">
        <v>1858</v>
      </c>
      <c r="D3" s="4034"/>
      <c r="E3" s="4034"/>
      <c r="F3" s="4034"/>
      <c r="G3" s="4034"/>
      <c r="H3" s="4034"/>
      <c r="I3" s="4034"/>
      <c r="J3" s="4034"/>
      <c r="K3" s="4034"/>
      <c r="L3" s="4034"/>
      <c r="M3" s="4034"/>
      <c r="N3" s="4034"/>
      <c r="O3" s="4034"/>
    </row>
    <row r="4" spans="1:15" ht="36" customHeight="1" x14ac:dyDescent="0.45">
      <c r="A4" s="4034" t="s">
        <v>340</v>
      </c>
      <c r="B4" s="4035"/>
      <c r="C4" s="4036" t="s">
        <v>135</v>
      </c>
      <c r="D4" s="4037"/>
      <c r="E4" s="4037"/>
      <c r="F4" s="4037"/>
      <c r="G4" s="4037"/>
      <c r="H4" s="4037"/>
      <c r="I4" s="4037"/>
      <c r="J4" s="4037"/>
      <c r="K4" s="4037"/>
      <c r="L4" s="4037"/>
      <c r="M4" s="4037"/>
      <c r="N4" s="4037"/>
      <c r="O4" s="4037"/>
    </row>
    <row r="5" spans="1:15" ht="18" customHeight="1" x14ac:dyDescent="0.45">
      <c r="A5" s="4034" t="s">
        <v>341</v>
      </c>
      <c r="B5" s="4035"/>
      <c r="C5" s="4036" t="s">
        <v>4108</v>
      </c>
      <c r="D5" s="4037"/>
      <c r="E5" s="4037"/>
      <c r="F5" s="4037"/>
      <c r="G5" s="4037"/>
      <c r="H5" s="4037"/>
      <c r="I5" s="4037"/>
      <c r="J5" s="4037"/>
      <c r="K5" s="4037"/>
      <c r="L5" s="4037"/>
      <c r="M5" s="4037"/>
      <c r="N5" s="4037"/>
      <c r="O5" s="4037"/>
    </row>
    <row r="6" spans="1:15" ht="225.6" customHeight="1" x14ac:dyDescent="0.45">
      <c r="A6" s="4034" t="s">
        <v>417</v>
      </c>
      <c r="B6" s="4035"/>
      <c r="C6" s="4041" t="s">
        <v>5210</v>
      </c>
      <c r="D6" s="4042"/>
      <c r="E6" s="4042"/>
      <c r="F6" s="4042"/>
      <c r="G6" s="4042"/>
      <c r="H6" s="4042"/>
      <c r="I6" s="4042"/>
      <c r="J6" s="4042"/>
      <c r="K6" s="4042"/>
      <c r="L6" s="4042"/>
      <c r="M6" s="4042"/>
      <c r="N6" s="4042"/>
      <c r="O6" s="4043"/>
    </row>
    <row r="7" spans="1:15" x14ac:dyDescent="0.45">
      <c r="A7" s="686"/>
    </row>
    <row r="8" spans="1:15" x14ac:dyDescent="0.45">
      <c r="A8" s="686"/>
    </row>
    <row r="9" spans="1:15" x14ac:dyDescent="0.45">
      <c r="C9" s="2438" t="s">
        <v>5199</v>
      </c>
      <c r="D9" s="2438"/>
      <c r="E9" s="687"/>
      <c r="H9" s="934" t="s">
        <v>6586</v>
      </c>
    </row>
    <row r="10" spans="1:15" ht="9" customHeight="1" x14ac:dyDescent="0.45">
      <c r="C10" s="786"/>
      <c r="D10" s="786"/>
    </row>
    <row r="11" spans="1:15" x14ac:dyDescent="0.45">
      <c r="C11" s="1903" t="s">
        <v>458</v>
      </c>
      <c r="D11" s="1898" t="s">
        <v>4427</v>
      </c>
      <c r="E11" s="1123"/>
    </row>
    <row r="12" spans="1:15" x14ac:dyDescent="0.45">
      <c r="C12" s="406">
        <v>2016</v>
      </c>
      <c r="D12" s="399">
        <v>28928955</v>
      </c>
      <c r="E12" s="66"/>
      <c r="F12" s="22"/>
    </row>
    <row r="13" spans="1:15" x14ac:dyDescent="0.45">
      <c r="C13" s="406">
        <v>2017</v>
      </c>
      <c r="D13" s="399">
        <v>31971645</v>
      </c>
      <c r="E13" s="66"/>
      <c r="F13" s="22"/>
    </row>
    <row r="14" spans="1:15" x14ac:dyDescent="0.45">
      <c r="C14" s="406">
        <v>2018</v>
      </c>
      <c r="D14" s="399">
        <v>31342355.66</v>
      </c>
      <c r="E14" s="22"/>
      <c r="F14" s="22"/>
    </row>
    <row r="15" spans="1:15" x14ac:dyDescent="0.45">
      <c r="C15" s="406">
        <v>2019</v>
      </c>
      <c r="D15" s="399">
        <v>31267741.890000001</v>
      </c>
      <c r="E15" s="22"/>
      <c r="F15" s="22"/>
    </row>
    <row r="16" spans="1:15" x14ac:dyDescent="0.45">
      <c r="C16" s="406">
        <v>2020</v>
      </c>
      <c r="D16" s="399">
        <v>29825114.300000001</v>
      </c>
      <c r="E16" s="22"/>
      <c r="F16" s="22"/>
    </row>
    <row r="17" spans="3:9" x14ac:dyDescent="0.45">
      <c r="C17" s="406">
        <v>2021</v>
      </c>
      <c r="D17" s="399">
        <v>57281577.960000001</v>
      </c>
      <c r="E17" s="22"/>
      <c r="F17" s="22"/>
    </row>
    <row r="18" spans="3:9" x14ac:dyDescent="0.45">
      <c r="C18" s="407">
        <v>2022</v>
      </c>
      <c r="D18" s="408">
        <v>33291766.969999999</v>
      </c>
      <c r="E18" s="2502"/>
      <c r="F18" s="2502"/>
    </row>
    <row r="19" spans="3:9" ht="18.600000000000001" customHeight="1" x14ac:dyDescent="0.45">
      <c r="C19" s="1904" t="s">
        <v>6580</v>
      </c>
      <c r="D19" s="2750"/>
      <c r="E19" s="22"/>
      <c r="F19" s="22"/>
    </row>
    <row r="21" spans="3:9" x14ac:dyDescent="0.45">
      <c r="H21" s="168" t="s">
        <v>6580</v>
      </c>
    </row>
    <row r="22" spans="3:9" x14ac:dyDescent="0.45">
      <c r="H22" s="168"/>
    </row>
    <row r="23" spans="3:9" x14ac:dyDescent="0.45">
      <c r="C23" s="2391" t="s">
        <v>5209</v>
      </c>
      <c r="D23" s="1905"/>
      <c r="E23" s="1905"/>
      <c r="F23" s="1905"/>
      <c r="G23" s="1905"/>
    </row>
    <row r="24" spans="3:9" ht="7.8" customHeight="1" x14ac:dyDescent="0.45">
      <c r="C24" s="1906"/>
      <c r="D24" s="1906"/>
      <c r="E24" s="1906"/>
      <c r="F24" s="1906"/>
      <c r="G24" s="1906"/>
      <c r="H24" s="1906"/>
    </row>
    <row r="25" spans="3:9" x14ac:dyDescent="0.45">
      <c r="C25" s="1908" t="s">
        <v>505</v>
      </c>
      <c r="D25" s="1902">
        <v>2018</v>
      </c>
      <c r="E25" s="1902">
        <v>2019</v>
      </c>
      <c r="F25" s="1902">
        <v>2020</v>
      </c>
      <c r="G25" s="1902">
        <v>2021</v>
      </c>
      <c r="H25" s="1902">
        <v>2022</v>
      </c>
      <c r="I25" s="1902">
        <v>2023</v>
      </c>
    </row>
    <row r="26" spans="3:9" x14ac:dyDescent="0.45">
      <c r="C26" s="67" t="s">
        <v>507</v>
      </c>
      <c r="D26" s="22">
        <v>149</v>
      </c>
      <c r="E26" s="415">
        <v>158</v>
      </c>
      <c r="F26" s="415"/>
      <c r="G26" s="415">
        <v>153</v>
      </c>
      <c r="H26" s="415">
        <v>169</v>
      </c>
      <c r="I26" s="415">
        <v>168</v>
      </c>
    </row>
    <row r="27" spans="3:9" ht="15" customHeight="1" x14ac:dyDescent="0.45">
      <c r="C27" s="67" t="s">
        <v>508</v>
      </c>
      <c r="D27" s="22">
        <v>89</v>
      </c>
      <c r="E27" s="415">
        <v>76</v>
      </c>
      <c r="F27" s="415"/>
      <c r="G27" s="415">
        <v>77</v>
      </c>
      <c r="H27" s="415">
        <v>85</v>
      </c>
      <c r="I27" s="415">
        <v>92</v>
      </c>
    </row>
    <row r="28" spans="3:9" ht="18.600000000000001" customHeight="1" x14ac:dyDescent="0.45">
      <c r="C28" s="67" t="s">
        <v>510</v>
      </c>
      <c r="D28" s="22">
        <v>50</v>
      </c>
      <c r="E28" s="415">
        <v>59</v>
      </c>
      <c r="F28" s="415"/>
      <c r="G28" s="415">
        <v>60</v>
      </c>
      <c r="H28" s="415">
        <v>58</v>
      </c>
      <c r="I28" s="415">
        <v>59</v>
      </c>
    </row>
    <row r="29" spans="3:9" x14ac:dyDescent="0.45">
      <c r="C29" s="67" t="s">
        <v>509</v>
      </c>
      <c r="D29" s="22">
        <v>101</v>
      </c>
      <c r="E29" s="415">
        <v>107</v>
      </c>
      <c r="F29" s="415"/>
      <c r="G29" s="415">
        <v>106</v>
      </c>
      <c r="H29" s="415">
        <v>105</v>
      </c>
      <c r="I29" s="415">
        <v>98</v>
      </c>
    </row>
    <row r="30" spans="3:9" x14ac:dyDescent="0.45">
      <c r="C30" s="67" t="s">
        <v>512</v>
      </c>
      <c r="D30" s="22">
        <v>49</v>
      </c>
      <c r="E30" s="415">
        <v>48</v>
      </c>
      <c r="F30" s="415"/>
      <c r="G30" s="415">
        <v>44</v>
      </c>
      <c r="H30" s="415">
        <v>42</v>
      </c>
      <c r="I30" s="415">
        <v>42</v>
      </c>
    </row>
    <row r="31" spans="3:9" x14ac:dyDescent="0.45">
      <c r="C31" s="67" t="s">
        <v>1010</v>
      </c>
      <c r="D31" s="22">
        <v>37</v>
      </c>
      <c r="E31" s="415">
        <v>39</v>
      </c>
      <c r="F31" s="415"/>
      <c r="G31" s="415">
        <v>41</v>
      </c>
      <c r="H31" s="415">
        <v>47</v>
      </c>
      <c r="I31" s="415">
        <v>49</v>
      </c>
    </row>
    <row r="32" spans="3:9" x14ac:dyDescent="0.45">
      <c r="C32" s="404" t="s">
        <v>506</v>
      </c>
      <c r="D32" s="168">
        <v>215</v>
      </c>
      <c r="E32" s="415">
        <v>225</v>
      </c>
      <c r="F32" s="415"/>
      <c r="G32" s="415">
        <v>194</v>
      </c>
      <c r="H32" s="415">
        <v>216</v>
      </c>
      <c r="I32" s="415">
        <v>213</v>
      </c>
    </row>
    <row r="33" spans="3:9" x14ac:dyDescent="0.45">
      <c r="C33" s="403" t="s">
        <v>2373</v>
      </c>
      <c r="D33" s="172">
        <v>690</v>
      </c>
      <c r="E33" s="172">
        <v>712</v>
      </c>
      <c r="F33" s="172"/>
      <c r="G33" s="172">
        <f>SUM(G26:G32)</f>
        <v>675</v>
      </c>
      <c r="H33" s="416">
        <f>SUM(H26:H32)</f>
        <v>722</v>
      </c>
      <c r="I33" s="416">
        <f>SUM(I26:I32)</f>
        <v>721</v>
      </c>
    </row>
    <row r="34" spans="3:9" x14ac:dyDescent="0.45">
      <c r="C34" s="22" t="s">
        <v>6581</v>
      </c>
      <c r="D34" s="22"/>
      <c r="E34" s="22"/>
      <c r="F34" s="22"/>
      <c r="G34" s="22"/>
      <c r="H34" s="22"/>
    </row>
    <row r="35" spans="3:9" x14ac:dyDescent="0.45">
      <c r="G35" s="614"/>
    </row>
    <row r="36" spans="3:9" x14ac:dyDescent="0.45">
      <c r="C36" s="2391" t="s">
        <v>5204</v>
      </c>
      <c r="D36" s="1905"/>
      <c r="E36" s="1905"/>
      <c r="F36" s="1905"/>
      <c r="G36" s="1905"/>
    </row>
    <row r="37" spans="3:9" ht="7.8" customHeight="1" x14ac:dyDescent="0.45">
      <c r="C37" s="1906"/>
      <c r="D37" s="1906"/>
      <c r="E37" s="1906"/>
      <c r="F37" s="1906"/>
      <c r="G37" s="1906"/>
    </row>
    <row r="38" spans="3:9" x14ac:dyDescent="0.45">
      <c r="C38" s="1909" t="s">
        <v>996</v>
      </c>
      <c r="D38" s="1909">
        <v>2018</v>
      </c>
      <c r="E38" s="1909">
        <v>2019</v>
      </c>
      <c r="F38" s="1909">
        <v>2020</v>
      </c>
      <c r="G38" s="1909">
        <v>2021</v>
      </c>
      <c r="H38" s="1909">
        <v>2022</v>
      </c>
    </row>
    <row r="39" spans="3:9" x14ac:dyDescent="0.45">
      <c r="C39" s="67" t="s">
        <v>4274</v>
      </c>
      <c r="D39" s="168">
        <v>83428</v>
      </c>
      <c r="E39" s="417">
        <v>285.2029</v>
      </c>
      <c r="F39" s="418">
        <f>1962440/1000</f>
        <v>1962.44</v>
      </c>
      <c r="G39" s="419">
        <v>1286.3420000000001</v>
      </c>
      <c r="H39" s="2751">
        <v>1282.3589999999999</v>
      </c>
    </row>
    <row r="40" spans="3:9" x14ac:dyDescent="0.45">
      <c r="C40" s="67" t="s">
        <v>1038</v>
      </c>
      <c r="D40" s="168">
        <v>2964</v>
      </c>
      <c r="E40" s="417">
        <v>4753.9697999999999</v>
      </c>
      <c r="F40" s="418">
        <f>1454022.01/1000</f>
        <v>1454.0220099999999</v>
      </c>
      <c r="G40" s="419">
        <v>2609.0100000000002</v>
      </c>
      <c r="H40" s="2751">
        <v>3126.5602799999997</v>
      </c>
    </row>
    <row r="41" spans="3:9" x14ac:dyDescent="0.45">
      <c r="C41" s="67" t="s">
        <v>508</v>
      </c>
      <c r="D41" s="168">
        <v>571</v>
      </c>
      <c r="E41" s="417">
        <v>13406.505499999999</v>
      </c>
      <c r="F41" s="419">
        <f>10639915.08/1000</f>
        <v>10639.915080000001</v>
      </c>
      <c r="G41" s="419">
        <v>37140.392</v>
      </c>
      <c r="H41" s="2751">
        <v>9832.48</v>
      </c>
    </row>
    <row r="42" spans="3:9" x14ac:dyDescent="0.45">
      <c r="C42" s="67" t="s">
        <v>507</v>
      </c>
      <c r="D42" s="168">
        <v>420</v>
      </c>
      <c r="E42" s="417">
        <v>2.5507</v>
      </c>
      <c r="F42" s="419">
        <f>42407.36/1000</f>
        <v>42.407359999999997</v>
      </c>
      <c r="G42" s="419">
        <v>82.764340000000004</v>
      </c>
      <c r="H42" s="2751">
        <v>518.57578999999998</v>
      </c>
    </row>
    <row r="43" spans="3:9" x14ac:dyDescent="0.45">
      <c r="C43" s="67" t="s">
        <v>4275</v>
      </c>
      <c r="D43" s="168">
        <v>315</v>
      </c>
      <c r="E43" s="168"/>
      <c r="F43" s="418"/>
      <c r="G43" s="419"/>
      <c r="H43" s="2751">
        <v>0</v>
      </c>
    </row>
    <row r="44" spans="3:9" x14ac:dyDescent="0.45">
      <c r="C44" s="67" t="s">
        <v>509</v>
      </c>
      <c r="D44" s="168">
        <v>169</v>
      </c>
      <c r="E44" s="417">
        <v>2.9</v>
      </c>
      <c r="F44" s="418"/>
      <c r="G44" s="419">
        <v>0.26</v>
      </c>
      <c r="H44" s="2751">
        <v>0</v>
      </c>
    </row>
    <row r="45" spans="3:9" ht="14.55" customHeight="1" x14ac:dyDescent="0.45">
      <c r="C45" s="67" t="s">
        <v>3159</v>
      </c>
      <c r="D45" s="168"/>
      <c r="E45" s="417">
        <v>10134.34</v>
      </c>
      <c r="F45" s="419">
        <f>11405342/1000</f>
        <v>11405.342000000001</v>
      </c>
      <c r="G45" s="419">
        <v>11510.471600000001</v>
      </c>
      <c r="H45" s="2751">
        <v>14274.366</v>
      </c>
    </row>
    <row r="46" spans="3:9" x14ac:dyDescent="0.45">
      <c r="C46" s="67" t="s">
        <v>3113</v>
      </c>
      <c r="D46" s="168"/>
      <c r="E46" s="417">
        <v>1392.5934</v>
      </c>
      <c r="F46" s="419">
        <f>2027744.94/1000</f>
        <v>2027.74494</v>
      </c>
      <c r="G46" s="419">
        <v>2196.7399999999998</v>
      </c>
      <c r="H46" s="2751">
        <v>1965.8191000000002</v>
      </c>
    </row>
    <row r="47" spans="3:9" x14ac:dyDescent="0.45">
      <c r="C47" s="67" t="s">
        <v>506</v>
      </c>
      <c r="D47" s="168"/>
      <c r="E47" s="417">
        <v>1191.7786000000001</v>
      </c>
      <c r="F47" s="418">
        <f>2363930.68/1000</f>
        <v>2363.9306800000004</v>
      </c>
      <c r="G47" s="419">
        <v>2382.1545999999998</v>
      </c>
      <c r="H47" s="2751">
        <v>2332.4557400000003</v>
      </c>
    </row>
    <row r="48" spans="3:9" ht="18.600000000000001" customHeight="1" x14ac:dyDescent="0.45">
      <c r="C48" s="67" t="s">
        <v>4279</v>
      </c>
      <c r="D48" s="168"/>
      <c r="E48" s="417">
        <v>93.782699999999991</v>
      </c>
      <c r="F48" s="418">
        <f>62558/1000</f>
        <v>62.558</v>
      </c>
      <c r="G48" s="419">
        <v>62.672499999999999</v>
      </c>
      <c r="H48" s="2751">
        <v>54.406999999999996</v>
      </c>
    </row>
    <row r="49" spans="3:8" x14ac:dyDescent="0.45">
      <c r="C49" s="67" t="s">
        <v>1018</v>
      </c>
      <c r="D49" s="168"/>
      <c r="E49" s="417">
        <v>4.1183000000000005</v>
      </c>
      <c r="F49" s="420"/>
      <c r="G49" s="421">
        <v>9.75</v>
      </c>
      <c r="H49" s="2751">
        <v>0</v>
      </c>
    </row>
    <row r="50" spans="3:8" x14ac:dyDescent="0.45">
      <c r="C50" s="67" t="s">
        <v>6582</v>
      </c>
      <c r="D50" s="168"/>
      <c r="E50" s="417"/>
      <c r="F50" s="420"/>
      <c r="G50" s="421"/>
      <c r="H50" s="2751">
        <v>1.9910000000000001</v>
      </c>
    </row>
    <row r="51" spans="3:8" x14ac:dyDescent="0.45">
      <c r="C51" s="67" t="s">
        <v>4428</v>
      </c>
      <c r="D51" s="420"/>
      <c r="E51" s="420"/>
      <c r="F51" s="421">
        <f>2526/1000</f>
        <v>2.5259999999999998</v>
      </c>
      <c r="G51" s="421">
        <v>2.6490999999999998</v>
      </c>
      <c r="H51" s="2751">
        <v>1.75</v>
      </c>
    </row>
    <row r="52" spans="3:8" x14ac:dyDescent="0.45">
      <c r="C52" s="403" t="s">
        <v>4671</v>
      </c>
      <c r="D52" s="422"/>
      <c r="E52" s="422"/>
      <c r="F52" s="422"/>
      <c r="G52" s="423">
        <f>180/1000</f>
        <v>0.18</v>
      </c>
      <c r="H52" s="422"/>
    </row>
    <row r="53" spans="3:8" x14ac:dyDescent="0.45">
      <c r="C53" s="1910" t="s">
        <v>5288</v>
      </c>
      <c r="D53" s="168"/>
      <c r="E53" s="168"/>
      <c r="F53" s="22"/>
      <c r="G53" s="415"/>
    </row>
    <row r="54" spans="3:8" x14ac:dyDescent="0.45">
      <c r="C54" s="803"/>
      <c r="D54" s="940"/>
      <c r="G54" s="1897"/>
    </row>
    <row r="55" spans="3:8" s="658" customFormat="1" ht="24" customHeight="1" x14ac:dyDescent="0.45">
      <c r="C55" s="803"/>
      <c r="D55" s="940"/>
      <c r="E55" s="160"/>
      <c r="F55" s="160"/>
      <c r="G55" s="1897"/>
      <c r="H55" s="160"/>
    </row>
    <row r="56" spans="3:8" x14ac:dyDescent="0.45">
      <c r="C56" s="2391" t="s">
        <v>5205</v>
      </c>
      <c r="D56" s="1905"/>
      <c r="E56" s="1905"/>
      <c r="F56" s="1905"/>
    </row>
    <row r="57" spans="3:8" ht="9.6" customHeight="1" x14ac:dyDescent="0.45">
      <c r="C57" s="1906"/>
      <c r="D57" s="1906"/>
      <c r="E57" s="1906"/>
      <c r="F57" s="1906"/>
      <c r="G57" s="1894"/>
    </row>
    <row r="58" spans="3:8" x14ac:dyDescent="0.45">
      <c r="C58" s="1909" t="s">
        <v>996</v>
      </c>
      <c r="D58" s="1903">
        <v>2018</v>
      </c>
      <c r="E58" s="1903">
        <v>2019</v>
      </c>
      <c r="F58" s="1903">
        <v>2021</v>
      </c>
      <c r="G58" s="1903">
        <v>2022</v>
      </c>
    </row>
    <row r="59" spans="3:8" x14ac:dyDescent="0.45">
      <c r="C59" s="327" t="s">
        <v>508</v>
      </c>
      <c r="D59" s="22">
        <v>8</v>
      </c>
      <c r="E59" s="65">
        <v>9</v>
      </c>
      <c r="F59" s="424">
        <v>11</v>
      </c>
      <c r="G59" s="424">
        <v>12</v>
      </c>
    </row>
    <row r="60" spans="3:8" x14ac:dyDescent="0.45">
      <c r="C60" s="327" t="s">
        <v>506</v>
      </c>
      <c r="D60" s="22">
        <v>6</v>
      </c>
      <c r="E60" s="65">
        <v>9</v>
      </c>
      <c r="F60" s="1911">
        <v>6</v>
      </c>
      <c r="G60" s="2502">
        <v>6</v>
      </c>
    </row>
    <row r="61" spans="3:8" x14ac:dyDescent="0.45">
      <c r="C61" s="327" t="s">
        <v>507</v>
      </c>
      <c r="D61" s="22">
        <v>4</v>
      </c>
      <c r="E61" s="65">
        <v>4</v>
      </c>
      <c r="F61" s="1911">
        <v>2</v>
      </c>
      <c r="G61" s="2502">
        <v>2</v>
      </c>
    </row>
    <row r="62" spans="3:8" x14ac:dyDescent="0.45">
      <c r="C62" s="327" t="s">
        <v>1040</v>
      </c>
      <c r="D62" s="22">
        <v>2</v>
      </c>
      <c r="E62" s="65">
        <v>1</v>
      </c>
      <c r="F62" s="1911"/>
      <c r="G62" s="2502"/>
    </row>
    <row r="63" spans="3:8" x14ac:dyDescent="0.45">
      <c r="C63" s="327" t="s">
        <v>512</v>
      </c>
      <c r="D63" s="22">
        <v>2</v>
      </c>
      <c r="E63" s="65">
        <v>2</v>
      </c>
      <c r="F63" s="1911">
        <v>1</v>
      </c>
      <c r="G63" s="2502">
        <v>1</v>
      </c>
    </row>
    <row r="64" spans="3:8" x14ac:dyDescent="0.45">
      <c r="C64" s="327" t="s">
        <v>1038</v>
      </c>
      <c r="D64" s="22">
        <v>2</v>
      </c>
      <c r="E64" s="65">
        <v>2</v>
      </c>
      <c r="F64" s="1911">
        <v>1</v>
      </c>
      <c r="G64" s="2502">
        <v>1</v>
      </c>
    </row>
    <row r="65" spans="3:7" x14ac:dyDescent="0.45">
      <c r="C65" s="327" t="s">
        <v>3159</v>
      </c>
      <c r="D65" s="22">
        <v>1</v>
      </c>
      <c r="E65" s="65">
        <v>1</v>
      </c>
      <c r="F65" s="1911">
        <v>1</v>
      </c>
      <c r="G65" s="2502">
        <v>1</v>
      </c>
    </row>
    <row r="66" spans="3:7" x14ac:dyDescent="0.45">
      <c r="C66" s="327" t="s">
        <v>4276</v>
      </c>
      <c r="D66" s="22">
        <v>1</v>
      </c>
      <c r="E66" s="65">
        <v>1</v>
      </c>
      <c r="F66" s="1911">
        <v>1</v>
      </c>
      <c r="G66" s="2502"/>
    </row>
    <row r="67" spans="3:7" x14ac:dyDescent="0.45">
      <c r="C67" s="327" t="s">
        <v>3113</v>
      </c>
      <c r="D67" s="22">
        <v>1</v>
      </c>
      <c r="E67" s="65">
        <v>1</v>
      </c>
      <c r="F67" s="1911">
        <v>1</v>
      </c>
      <c r="G67" s="2502">
        <v>1</v>
      </c>
    </row>
    <row r="68" spans="3:7" x14ac:dyDescent="0.45">
      <c r="C68" s="327" t="s">
        <v>4277</v>
      </c>
      <c r="D68" s="22">
        <v>1</v>
      </c>
      <c r="E68" s="65">
        <v>1</v>
      </c>
      <c r="F68" s="1911"/>
      <c r="G68" s="2502"/>
    </row>
    <row r="69" spans="3:7" x14ac:dyDescent="0.45">
      <c r="C69" s="327" t="s">
        <v>509</v>
      </c>
      <c r="D69" s="22">
        <v>1</v>
      </c>
      <c r="E69" s="22"/>
      <c r="F69" s="1911"/>
      <c r="G69" s="2502">
        <v>1</v>
      </c>
    </row>
    <row r="70" spans="3:7" x14ac:dyDescent="0.45">
      <c r="C70" s="327" t="s">
        <v>4278</v>
      </c>
      <c r="D70" s="22">
        <v>1</v>
      </c>
      <c r="E70" s="22"/>
      <c r="F70" s="1911"/>
      <c r="G70" s="2502"/>
    </row>
    <row r="71" spans="3:7" x14ac:dyDescent="0.45">
      <c r="C71" s="327" t="s">
        <v>1037</v>
      </c>
      <c r="D71" s="22">
        <v>1</v>
      </c>
      <c r="E71" s="22"/>
      <c r="F71" s="1911"/>
      <c r="G71" s="2502"/>
    </row>
    <row r="72" spans="3:7" x14ac:dyDescent="0.45">
      <c r="C72" s="327" t="s">
        <v>1055</v>
      </c>
      <c r="D72" s="22">
        <v>1</v>
      </c>
      <c r="E72" s="65">
        <v>1</v>
      </c>
      <c r="F72" s="1911"/>
      <c r="G72" s="2502"/>
    </row>
    <row r="73" spans="3:7" x14ac:dyDescent="0.45">
      <c r="C73" s="327" t="s">
        <v>1010</v>
      </c>
      <c r="D73" s="22">
        <v>1</v>
      </c>
      <c r="E73" s="65">
        <v>1</v>
      </c>
      <c r="F73" s="1911"/>
      <c r="G73" s="2502"/>
    </row>
    <row r="74" spans="3:7" x14ac:dyDescent="0.45">
      <c r="C74" s="327" t="s">
        <v>4279</v>
      </c>
      <c r="D74" s="22">
        <v>1</v>
      </c>
      <c r="E74" s="65">
        <v>1</v>
      </c>
      <c r="F74" s="1911">
        <v>1</v>
      </c>
      <c r="G74" s="2502">
        <v>1</v>
      </c>
    </row>
    <row r="75" spans="3:7" x14ac:dyDescent="0.45">
      <c r="C75" s="412" t="s">
        <v>4280</v>
      </c>
      <c r="D75" s="168">
        <v>1</v>
      </c>
      <c r="E75" s="65">
        <v>1</v>
      </c>
      <c r="F75" s="1911">
        <v>1</v>
      </c>
      <c r="G75" s="2502">
        <v>1</v>
      </c>
    </row>
    <row r="76" spans="3:7" ht="18.600000000000001" customHeight="1" x14ac:dyDescent="0.45">
      <c r="C76" s="412" t="s">
        <v>4428</v>
      </c>
      <c r="D76" s="168"/>
      <c r="E76" s="65">
        <v>1</v>
      </c>
      <c r="F76" s="1911">
        <v>1</v>
      </c>
      <c r="G76" s="2502">
        <v>1</v>
      </c>
    </row>
    <row r="77" spans="3:7" x14ac:dyDescent="0.45">
      <c r="C77" s="412" t="s">
        <v>4429</v>
      </c>
      <c r="D77" s="168"/>
      <c r="E77" s="65">
        <v>1</v>
      </c>
      <c r="F77" s="1911">
        <v>1</v>
      </c>
      <c r="G77" s="2502">
        <v>1</v>
      </c>
    </row>
    <row r="78" spans="3:7" x14ac:dyDescent="0.45">
      <c r="C78" s="412" t="s">
        <v>3150</v>
      </c>
      <c r="D78" s="168"/>
      <c r="E78" s="65">
        <v>1</v>
      </c>
      <c r="F78" s="1911">
        <v>2</v>
      </c>
      <c r="G78" s="2502"/>
    </row>
    <row r="79" spans="3:7" x14ac:dyDescent="0.45">
      <c r="C79" s="412" t="s">
        <v>1026</v>
      </c>
      <c r="D79" s="168"/>
      <c r="E79" s="65"/>
      <c r="F79" s="1911"/>
      <c r="G79" s="2502">
        <v>1</v>
      </c>
    </row>
    <row r="80" spans="3:7" x14ac:dyDescent="0.45">
      <c r="C80" s="412" t="s">
        <v>4430</v>
      </c>
      <c r="D80" s="168"/>
      <c r="E80" s="65">
        <v>1</v>
      </c>
      <c r="F80" s="1911">
        <v>1</v>
      </c>
      <c r="G80" s="2502"/>
    </row>
    <row r="81" spans="3:7" x14ac:dyDescent="0.45">
      <c r="C81" s="403" t="s">
        <v>2373</v>
      </c>
      <c r="D81" s="172">
        <v>35</v>
      </c>
      <c r="E81" s="172">
        <f>SUM(E59:E80)</f>
        <v>39</v>
      </c>
      <c r="F81" s="1912">
        <f>SUM(F59:F80)</f>
        <v>31</v>
      </c>
      <c r="G81" s="172">
        <f>SUM(G59:G80)</f>
        <v>30</v>
      </c>
    </row>
    <row r="82" spans="3:7" x14ac:dyDescent="0.45">
      <c r="C82" s="426" t="s">
        <v>6583</v>
      </c>
      <c r="D82" s="22"/>
      <c r="E82" s="22"/>
      <c r="F82" s="425"/>
    </row>
    <row r="83" spans="3:7" x14ac:dyDescent="0.45">
      <c r="G83" s="614"/>
    </row>
    <row r="84" spans="3:7" x14ac:dyDescent="0.45">
      <c r="F84" s="908"/>
    </row>
    <row r="85" spans="3:7" x14ac:dyDescent="0.45">
      <c r="C85" s="2391" t="s">
        <v>6585</v>
      </c>
      <c r="D85" s="1905"/>
      <c r="E85" s="1905"/>
      <c r="F85" s="1905"/>
    </row>
    <row r="86" spans="3:7" ht="10.8" customHeight="1" x14ac:dyDescent="0.45">
      <c r="C86" s="1906"/>
      <c r="D86" s="1906"/>
      <c r="E86" s="1906"/>
      <c r="F86" s="1906"/>
    </row>
    <row r="87" spans="3:7" x14ac:dyDescent="0.45">
      <c r="C87" s="1901" t="s">
        <v>4281</v>
      </c>
      <c r="D87" s="1903">
        <v>2018</v>
      </c>
      <c r="E87" s="1903">
        <v>2019</v>
      </c>
      <c r="F87" s="1903">
        <v>2021</v>
      </c>
      <c r="G87" s="1903">
        <v>2022</v>
      </c>
    </row>
    <row r="88" spans="3:7" x14ac:dyDescent="0.45">
      <c r="C88" s="67" t="s">
        <v>4282</v>
      </c>
      <c r="D88" s="22">
        <v>20</v>
      </c>
      <c r="E88" s="22">
        <v>7</v>
      </c>
      <c r="F88" s="65">
        <v>40</v>
      </c>
      <c r="G88" s="168">
        <v>21</v>
      </c>
    </row>
    <row r="89" spans="3:7" x14ac:dyDescent="0.45">
      <c r="C89" s="67" t="s">
        <v>4283</v>
      </c>
      <c r="D89" s="22">
        <v>2</v>
      </c>
      <c r="E89" s="22"/>
      <c r="F89" s="65"/>
      <c r="G89" s="168"/>
    </row>
    <row r="90" spans="3:7" x14ac:dyDescent="0.45">
      <c r="C90" s="67" t="s">
        <v>4284</v>
      </c>
      <c r="D90" s="22">
        <v>7</v>
      </c>
      <c r="E90" s="22">
        <v>8</v>
      </c>
      <c r="F90" s="65">
        <v>10</v>
      </c>
      <c r="G90" s="168">
        <v>26</v>
      </c>
    </row>
    <row r="91" spans="3:7" x14ac:dyDescent="0.45">
      <c r="C91" s="67" t="s">
        <v>4285</v>
      </c>
      <c r="D91" s="22">
        <v>10</v>
      </c>
      <c r="E91" s="22">
        <v>3</v>
      </c>
      <c r="F91" s="65"/>
      <c r="G91" s="168"/>
    </row>
    <row r="92" spans="3:7" x14ac:dyDescent="0.45">
      <c r="C92" s="67" t="s">
        <v>4286</v>
      </c>
      <c r="D92" s="22">
        <v>24</v>
      </c>
      <c r="E92" s="22"/>
      <c r="F92" s="65">
        <v>68</v>
      </c>
      <c r="G92" s="168">
        <v>1</v>
      </c>
    </row>
    <row r="93" spans="3:7" x14ac:dyDescent="0.45">
      <c r="C93" s="67" t="s">
        <v>4287</v>
      </c>
      <c r="D93" s="22">
        <v>25</v>
      </c>
      <c r="E93" s="22">
        <v>1</v>
      </c>
      <c r="F93" s="65">
        <v>68</v>
      </c>
      <c r="G93" s="168">
        <v>48</v>
      </c>
    </row>
    <row r="94" spans="3:7" x14ac:dyDescent="0.45">
      <c r="C94" s="67" t="s">
        <v>5289</v>
      </c>
      <c r="D94" s="22"/>
      <c r="E94" s="22"/>
      <c r="F94" s="65">
        <v>1</v>
      </c>
      <c r="G94" s="168">
        <v>1</v>
      </c>
    </row>
    <row r="95" spans="3:7" x14ac:dyDescent="0.45">
      <c r="C95" s="67" t="s">
        <v>4288</v>
      </c>
      <c r="D95" s="22">
        <v>17</v>
      </c>
      <c r="E95" s="22">
        <v>13</v>
      </c>
      <c r="F95" s="65">
        <v>29</v>
      </c>
      <c r="G95" s="168">
        <v>46</v>
      </c>
    </row>
    <row r="96" spans="3:7" x14ac:dyDescent="0.45">
      <c r="C96" s="67" t="s">
        <v>4289</v>
      </c>
      <c r="D96" s="22">
        <v>12</v>
      </c>
      <c r="E96" s="22">
        <v>4</v>
      </c>
      <c r="F96" s="65">
        <v>19</v>
      </c>
      <c r="G96" s="168">
        <v>35</v>
      </c>
    </row>
    <row r="97" spans="3:9" x14ac:dyDescent="0.45">
      <c r="C97" s="404" t="s">
        <v>4290</v>
      </c>
      <c r="D97" s="168">
        <v>7</v>
      </c>
      <c r="E97" s="168">
        <v>3</v>
      </c>
      <c r="F97" s="65">
        <v>8</v>
      </c>
      <c r="G97" s="168"/>
    </row>
    <row r="98" spans="3:9" x14ac:dyDescent="0.45">
      <c r="C98" s="404" t="s">
        <v>5290</v>
      </c>
      <c r="D98" s="168"/>
      <c r="E98" s="168"/>
      <c r="F98" s="65">
        <v>21</v>
      </c>
      <c r="G98" s="168">
        <v>31</v>
      </c>
    </row>
    <row r="99" spans="3:9" x14ac:dyDescent="0.45">
      <c r="C99" s="427" t="s">
        <v>4431</v>
      </c>
      <c r="D99" s="172"/>
      <c r="E99" s="428"/>
      <c r="F99" s="428">
        <f>SUM(F88:F98)</f>
        <v>264</v>
      </c>
      <c r="G99" s="1896">
        <f>SUM(G88:G98)</f>
        <v>209</v>
      </c>
    </row>
    <row r="100" spans="3:9" x14ac:dyDescent="0.45">
      <c r="C100" s="22" t="s">
        <v>6584</v>
      </c>
      <c r="D100" s="22"/>
      <c r="E100" s="22"/>
      <c r="F100" s="65"/>
    </row>
    <row r="103" spans="3:9" x14ac:dyDescent="0.45">
      <c r="C103" s="2437" t="s">
        <v>5206</v>
      </c>
      <c r="D103" s="2437"/>
      <c r="E103" s="2437"/>
      <c r="F103" s="2437"/>
      <c r="G103" s="2437"/>
      <c r="H103" s="2437"/>
      <c r="I103" s="821"/>
    </row>
    <row r="104" spans="3:9" x14ac:dyDescent="0.45">
      <c r="C104" s="1900"/>
      <c r="D104" s="1900"/>
      <c r="E104" s="1900"/>
      <c r="F104" s="1900"/>
      <c r="G104" s="1900"/>
      <c r="H104" s="1900"/>
      <c r="I104" s="821"/>
    </row>
    <row r="105" spans="3:9" x14ac:dyDescent="0.45">
      <c r="C105" s="1899" t="s">
        <v>1065</v>
      </c>
      <c r="D105" s="1899">
        <v>2016</v>
      </c>
      <c r="E105" s="1899">
        <v>2017</v>
      </c>
      <c r="F105" s="1899">
        <v>2018</v>
      </c>
      <c r="G105" s="1899">
        <v>2018</v>
      </c>
      <c r="H105" s="1899">
        <v>2019</v>
      </c>
      <c r="I105" s="821"/>
    </row>
    <row r="106" spans="3:9" x14ac:dyDescent="0.45">
      <c r="C106" s="327" t="s">
        <v>4317</v>
      </c>
      <c r="D106" s="398" t="s">
        <v>682</v>
      </c>
      <c r="E106" s="398" t="s">
        <v>682</v>
      </c>
      <c r="F106" s="398" t="s">
        <v>682</v>
      </c>
      <c r="G106" s="2752"/>
      <c r="H106" s="2752"/>
      <c r="I106" s="821"/>
    </row>
    <row r="107" spans="3:9" x14ac:dyDescent="0.45">
      <c r="C107" s="327" t="s">
        <v>4318</v>
      </c>
      <c r="D107" s="399">
        <v>8864470</v>
      </c>
      <c r="E107" s="399">
        <v>27873563</v>
      </c>
      <c r="F107" s="399">
        <v>10614550</v>
      </c>
      <c r="G107" s="2752"/>
      <c r="H107" s="2752"/>
      <c r="I107" s="821"/>
    </row>
    <row r="108" spans="3:9" x14ac:dyDescent="0.45">
      <c r="C108" s="327" t="s">
        <v>4319</v>
      </c>
      <c r="D108" s="399">
        <v>24217740</v>
      </c>
      <c r="E108" s="399">
        <v>29132218</v>
      </c>
      <c r="F108" s="399">
        <v>31333516</v>
      </c>
      <c r="G108" s="2752"/>
      <c r="H108" s="399">
        <v>31267741.890000001</v>
      </c>
      <c r="I108" s="821"/>
    </row>
    <row r="109" spans="3:9" x14ac:dyDescent="0.45">
      <c r="C109" s="73" t="s">
        <v>4320</v>
      </c>
      <c r="D109" s="399">
        <v>21174248</v>
      </c>
      <c r="E109" s="399">
        <v>21421522</v>
      </c>
      <c r="F109" s="399">
        <v>21663610</v>
      </c>
      <c r="G109" s="2752"/>
      <c r="H109" s="2752"/>
      <c r="I109" s="821"/>
    </row>
    <row r="110" spans="3:9" x14ac:dyDescent="0.45">
      <c r="C110" s="327" t="s">
        <v>4321</v>
      </c>
      <c r="D110" s="399">
        <v>10241550</v>
      </c>
      <c r="E110" s="399">
        <v>10361151</v>
      </c>
      <c r="F110" s="399">
        <v>10478244</v>
      </c>
      <c r="G110" s="2752"/>
      <c r="H110" s="2752"/>
      <c r="I110" s="821"/>
    </row>
    <row r="111" spans="3:9" x14ac:dyDescent="0.45">
      <c r="C111" s="327" t="s">
        <v>4322</v>
      </c>
      <c r="D111" s="399">
        <v>54757</v>
      </c>
      <c r="E111" s="399">
        <v>107888</v>
      </c>
      <c r="F111" s="400" t="s">
        <v>682</v>
      </c>
      <c r="G111" s="401">
        <v>106751000</v>
      </c>
      <c r="H111" s="402">
        <v>92867000</v>
      </c>
      <c r="I111" s="821"/>
    </row>
    <row r="112" spans="3:9" x14ac:dyDescent="0.45">
      <c r="C112" s="327" t="s">
        <v>4323</v>
      </c>
      <c r="D112" s="399">
        <v>15510405</v>
      </c>
      <c r="E112" s="399">
        <v>19732659</v>
      </c>
      <c r="F112" s="399">
        <v>18887788</v>
      </c>
      <c r="G112" s="402">
        <v>7595000</v>
      </c>
      <c r="H112" s="402">
        <v>5251000</v>
      </c>
      <c r="I112" s="821"/>
    </row>
    <row r="113" spans="3:9" x14ac:dyDescent="0.45">
      <c r="C113" s="327" t="s">
        <v>4324</v>
      </c>
      <c r="D113" s="399">
        <v>49042359</v>
      </c>
      <c r="E113" s="399">
        <v>69163683</v>
      </c>
      <c r="F113" s="399">
        <v>124365815</v>
      </c>
      <c r="G113" s="2752"/>
      <c r="H113" s="2752"/>
      <c r="I113" s="821"/>
    </row>
    <row r="114" spans="3:9" x14ac:dyDescent="0.45">
      <c r="C114" s="327" t="s">
        <v>2475</v>
      </c>
      <c r="D114" s="399">
        <v>4890379</v>
      </c>
      <c r="E114" s="399">
        <v>4947490</v>
      </c>
      <c r="F114" s="399">
        <v>5003402</v>
      </c>
      <c r="G114" s="2752"/>
      <c r="H114" s="2752"/>
      <c r="I114" s="821"/>
    </row>
    <row r="115" spans="3:9" x14ac:dyDescent="0.45">
      <c r="C115" s="397" t="s">
        <v>4325</v>
      </c>
      <c r="D115" s="397">
        <v>10.029999999999999</v>
      </c>
      <c r="E115" s="397">
        <v>13.98</v>
      </c>
      <c r="F115" s="397">
        <v>24.86</v>
      </c>
      <c r="G115" s="397"/>
      <c r="H115" s="397"/>
      <c r="I115" s="821"/>
    </row>
    <row r="116" spans="3:9" x14ac:dyDescent="0.45">
      <c r="C116" s="838" t="s">
        <v>4426</v>
      </c>
      <c r="D116" s="838"/>
      <c r="E116" s="838"/>
      <c r="F116" s="838"/>
      <c r="G116" s="838"/>
      <c r="H116" s="838"/>
      <c r="I116" s="821"/>
    </row>
    <row r="117" spans="3:9" x14ac:dyDescent="0.45">
      <c r="C117" s="396" t="s">
        <v>5571</v>
      </c>
      <c r="D117" s="396"/>
      <c r="E117" s="396"/>
      <c r="F117" s="396"/>
      <c r="G117" s="803"/>
      <c r="H117" s="803"/>
      <c r="I117" s="803"/>
    </row>
    <row r="118" spans="3:9" x14ac:dyDescent="0.45">
      <c r="C118" s="803" t="s">
        <v>7</v>
      </c>
      <c r="D118" s="803"/>
      <c r="E118" s="803"/>
      <c r="F118" s="803"/>
      <c r="G118" s="803"/>
      <c r="H118" s="803"/>
      <c r="I118" s="803"/>
    </row>
    <row r="119" spans="3:9" x14ac:dyDescent="0.45">
      <c r="C119" s="821"/>
      <c r="D119" s="821"/>
      <c r="E119" s="821"/>
      <c r="F119" s="821"/>
      <c r="G119" s="821"/>
      <c r="H119" s="803"/>
      <c r="I119" s="803"/>
    </row>
    <row r="120" spans="3:9" x14ac:dyDescent="0.45">
      <c r="C120" s="2437" t="s">
        <v>5207</v>
      </c>
      <c r="D120" s="2437"/>
      <c r="E120" s="2437"/>
      <c r="F120" s="2437"/>
      <c r="G120" s="821"/>
      <c r="H120" s="803"/>
      <c r="I120" s="803"/>
    </row>
    <row r="121" spans="3:9" x14ac:dyDescent="0.45">
      <c r="C121" s="1900"/>
      <c r="D121" s="1900"/>
      <c r="E121" s="1900"/>
      <c r="F121" s="1900"/>
      <c r="G121" s="821"/>
      <c r="H121" s="803"/>
      <c r="I121" s="803"/>
    </row>
    <row r="122" spans="3:9" x14ac:dyDescent="0.45">
      <c r="C122" s="1908" t="s">
        <v>1065</v>
      </c>
      <c r="D122" s="1908">
        <v>2016</v>
      </c>
      <c r="E122" s="1908">
        <v>2017</v>
      </c>
      <c r="F122" s="1908">
        <v>2018</v>
      </c>
      <c r="G122" s="821"/>
      <c r="H122" s="803"/>
      <c r="I122" s="803"/>
    </row>
    <row r="123" spans="3:9" x14ac:dyDescent="0.45">
      <c r="C123" s="73" t="s">
        <v>4326</v>
      </c>
      <c r="D123" s="399">
        <v>28082809</v>
      </c>
      <c r="E123" s="399">
        <v>28020839</v>
      </c>
      <c r="F123" s="399">
        <v>3118601</v>
      </c>
      <c r="G123" s="821"/>
      <c r="H123" s="803"/>
      <c r="I123" s="803"/>
    </row>
    <row r="124" spans="3:9" x14ac:dyDescent="0.45">
      <c r="C124" s="73" t="s">
        <v>4322</v>
      </c>
      <c r="D124" s="399">
        <v>54757</v>
      </c>
      <c r="E124" s="399">
        <v>10788</v>
      </c>
      <c r="F124" s="399" t="s">
        <v>682</v>
      </c>
      <c r="G124" s="821"/>
      <c r="H124" s="803"/>
      <c r="I124" s="803"/>
    </row>
    <row r="125" spans="3:9" x14ac:dyDescent="0.45">
      <c r="C125" s="73" t="s">
        <v>4323</v>
      </c>
      <c r="D125" s="399">
        <v>13510405</v>
      </c>
      <c r="E125" s="399">
        <v>19732569</v>
      </c>
      <c r="F125" s="399">
        <v>18887788</v>
      </c>
      <c r="G125" s="821"/>
      <c r="H125" s="803"/>
      <c r="I125" s="803"/>
    </row>
    <row r="126" spans="3:9" x14ac:dyDescent="0.45">
      <c r="C126" s="73" t="s">
        <v>4327</v>
      </c>
      <c r="D126" s="399">
        <v>43538457</v>
      </c>
      <c r="E126" s="399">
        <v>48645610</v>
      </c>
      <c r="F126" s="399">
        <v>50006389</v>
      </c>
      <c r="G126" s="821"/>
      <c r="H126" s="803"/>
      <c r="I126" s="803"/>
    </row>
    <row r="127" spans="3:9" x14ac:dyDescent="0.45">
      <c r="C127" s="73" t="s">
        <v>4328</v>
      </c>
      <c r="D127" s="399">
        <v>49042359</v>
      </c>
      <c r="E127" s="399">
        <v>69163683</v>
      </c>
      <c r="F127" s="399">
        <v>124365815</v>
      </c>
      <c r="G127" s="821"/>
      <c r="H127" s="821"/>
      <c r="I127" s="821"/>
    </row>
    <row r="128" spans="3:9" x14ac:dyDescent="0.45">
      <c r="C128" s="397" t="s">
        <v>4329</v>
      </c>
      <c r="D128" s="397">
        <v>89</v>
      </c>
      <c r="E128" s="397">
        <v>70</v>
      </c>
      <c r="F128" s="397">
        <v>40</v>
      </c>
      <c r="G128" s="821"/>
      <c r="H128" s="821"/>
      <c r="I128" s="821"/>
    </row>
    <row r="129" spans="3:9" x14ac:dyDescent="0.45">
      <c r="C129" s="838" t="s">
        <v>4589</v>
      </c>
      <c r="D129" s="838"/>
      <c r="E129" s="838"/>
      <c r="F129" s="838"/>
      <c r="G129" s="821"/>
      <c r="H129" s="821"/>
      <c r="I129" s="821"/>
    </row>
    <row r="130" spans="3:9" x14ac:dyDescent="0.45">
      <c r="C130" s="821"/>
      <c r="D130" s="821"/>
      <c r="E130" s="821"/>
      <c r="F130" s="821"/>
      <c r="G130" s="821"/>
      <c r="H130" s="821"/>
      <c r="I130" s="821"/>
    </row>
    <row r="131" spans="3:9" x14ac:dyDescent="0.45">
      <c r="C131" s="2437" t="s">
        <v>5208</v>
      </c>
      <c r="D131" s="2437"/>
      <c r="E131" s="2437"/>
      <c r="F131" s="2437"/>
      <c r="G131" s="821"/>
      <c r="H131" s="821"/>
      <c r="I131" s="821"/>
    </row>
    <row r="132" spans="3:9" x14ac:dyDescent="0.45">
      <c r="C132" s="1900"/>
      <c r="D132" s="1900"/>
      <c r="E132" s="1900"/>
      <c r="F132" s="1900"/>
      <c r="G132" s="821"/>
      <c r="H132" s="821"/>
      <c r="I132" s="821"/>
    </row>
    <row r="133" spans="3:9" x14ac:dyDescent="0.45">
      <c r="C133" s="1908" t="s">
        <v>1065</v>
      </c>
      <c r="D133" s="1908">
        <v>2016</v>
      </c>
      <c r="E133" s="1908">
        <v>2017</v>
      </c>
      <c r="F133" s="1908">
        <v>2018</v>
      </c>
      <c r="G133" s="821"/>
      <c r="H133" s="821"/>
      <c r="I133" s="821"/>
    </row>
    <row r="134" spans="3:9" x14ac:dyDescent="0.45">
      <c r="C134" s="327" t="s">
        <v>4326</v>
      </c>
      <c r="D134" s="399">
        <v>28082809</v>
      </c>
      <c r="E134" s="399">
        <v>28020839</v>
      </c>
      <c r="F134" s="399">
        <v>3118601</v>
      </c>
      <c r="G134" s="821"/>
      <c r="H134" s="821"/>
      <c r="I134" s="821"/>
    </row>
    <row r="135" spans="3:9" x14ac:dyDescent="0.45">
      <c r="C135" s="327" t="s">
        <v>4322</v>
      </c>
      <c r="D135" s="399">
        <v>54757</v>
      </c>
      <c r="E135" s="399">
        <v>10788</v>
      </c>
      <c r="F135" s="399" t="s">
        <v>682</v>
      </c>
      <c r="G135" s="821"/>
      <c r="H135" s="821"/>
      <c r="I135" s="821"/>
    </row>
    <row r="136" spans="3:9" x14ac:dyDescent="0.45">
      <c r="C136" s="327" t="s">
        <v>4323</v>
      </c>
      <c r="D136" s="399">
        <v>13510405</v>
      </c>
      <c r="E136" s="399">
        <v>19732569</v>
      </c>
      <c r="F136" s="399">
        <v>18887788</v>
      </c>
      <c r="G136" s="821"/>
      <c r="H136" s="821"/>
      <c r="I136" s="821"/>
    </row>
    <row r="137" spans="3:9" x14ac:dyDescent="0.45">
      <c r="C137" s="327" t="s">
        <v>4332</v>
      </c>
      <c r="D137" s="399">
        <v>12517647</v>
      </c>
      <c r="E137" s="399">
        <v>9180292</v>
      </c>
      <c r="F137" s="399">
        <v>12230813</v>
      </c>
      <c r="G137" s="821"/>
      <c r="H137" s="821"/>
      <c r="I137" s="821"/>
    </row>
    <row r="138" spans="3:9" x14ac:dyDescent="0.45">
      <c r="C138" s="73" t="s">
        <v>4330</v>
      </c>
      <c r="D138" s="399">
        <v>49042359</v>
      </c>
      <c r="E138" s="399">
        <v>69163683</v>
      </c>
      <c r="F138" s="399">
        <v>124365815</v>
      </c>
      <c r="G138" s="821"/>
      <c r="H138" s="821"/>
      <c r="I138" s="821"/>
    </row>
    <row r="139" spans="3:9" x14ac:dyDescent="0.45">
      <c r="C139" s="397" t="s">
        <v>4331</v>
      </c>
      <c r="D139" s="397">
        <v>26</v>
      </c>
      <c r="E139" s="397">
        <v>26</v>
      </c>
      <c r="F139" s="397">
        <v>13</v>
      </c>
      <c r="G139" s="821"/>
      <c r="H139" s="821"/>
      <c r="I139" s="821"/>
    </row>
    <row r="140" spans="3:9" x14ac:dyDescent="0.45">
      <c r="C140" s="838" t="s">
        <v>4589</v>
      </c>
      <c r="D140" s="838"/>
      <c r="E140" s="838"/>
      <c r="F140" s="838"/>
      <c r="G140" s="821"/>
      <c r="H140" s="821"/>
      <c r="I140" s="821"/>
    </row>
    <row r="142" spans="3:9" x14ac:dyDescent="0.45">
      <c r="C142" s="2391" t="s">
        <v>5200</v>
      </c>
      <c r="D142" s="1905"/>
      <c r="E142" s="1905"/>
      <c r="F142" s="1905"/>
      <c r="G142" s="1905"/>
    </row>
    <row r="143" spans="3:9" x14ac:dyDescent="0.45">
      <c r="C143" s="1906"/>
      <c r="D143" s="1906"/>
      <c r="E143" s="1906"/>
      <c r="F143" s="1906"/>
      <c r="G143" s="1906"/>
    </row>
    <row r="144" spans="3:9" x14ac:dyDescent="0.45">
      <c r="C144" s="1901" t="s">
        <v>4291</v>
      </c>
      <c r="D144" s="1902" t="s">
        <v>4292</v>
      </c>
      <c r="E144" s="1902">
        <v>2016</v>
      </c>
      <c r="F144" s="1902">
        <v>2017</v>
      </c>
      <c r="G144" s="1902">
        <v>2018</v>
      </c>
    </row>
    <row r="145" spans="3:7" x14ac:dyDescent="0.45">
      <c r="C145" s="67" t="s">
        <v>4293</v>
      </c>
      <c r="D145" s="22" t="s">
        <v>4298</v>
      </c>
      <c r="E145" s="409">
        <v>9684</v>
      </c>
      <c r="F145" s="409"/>
      <c r="G145" s="409"/>
    </row>
    <row r="146" spans="3:7" x14ac:dyDescent="0.45">
      <c r="C146" s="67" t="s">
        <v>4294</v>
      </c>
      <c r="D146" s="22" t="s">
        <v>4299</v>
      </c>
      <c r="E146" s="409">
        <v>20765192</v>
      </c>
      <c r="F146" s="409">
        <v>29123218</v>
      </c>
      <c r="G146" s="409">
        <v>31332623</v>
      </c>
    </row>
    <row r="147" spans="3:7" x14ac:dyDescent="0.45">
      <c r="C147" s="67" t="s">
        <v>4295</v>
      </c>
      <c r="D147" s="22" t="s">
        <v>4300</v>
      </c>
      <c r="E147" s="410">
        <v>37587</v>
      </c>
      <c r="F147" s="410"/>
      <c r="G147" s="410"/>
    </row>
    <row r="148" spans="3:7" x14ac:dyDescent="0.45">
      <c r="C148" s="67" t="s">
        <v>4296</v>
      </c>
      <c r="D148" s="22" t="s">
        <v>4301</v>
      </c>
      <c r="E148" s="410">
        <v>151510</v>
      </c>
      <c r="F148" s="410"/>
      <c r="G148" s="410"/>
    </row>
    <row r="149" spans="3:7" x14ac:dyDescent="0.45">
      <c r="C149" s="67" t="s">
        <v>4297</v>
      </c>
      <c r="D149" s="22"/>
      <c r="E149" s="410">
        <v>83137</v>
      </c>
      <c r="F149" s="410"/>
      <c r="G149" s="410"/>
    </row>
    <row r="150" spans="3:7" x14ac:dyDescent="0.45">
      <c r="C150" s="404" t="s">
        <v>2781</v>
      </c>
      <c r="D150" s="168" t="s">
        <v>4302</v>
      </c>
      <c r="E150" s="410">
        <v>7130587</v>
      </c>
      <c r="F150" s="410"/>
      <c r="G150" s="410"/>
    </row>
    <row r="151" spans="3:7" x14ac:dyDescent="0.45">
      <c r="C151" s="403" t="s">
        <v>2373</v>
      </c>
      <c r="D151" s="172"/>
      <c r="E151" s="411">
        <v>28177689</v>
      </c>
      <c r="F151" s="411">
        <v>29123218</v>
      </c>
      <c r="G151" s="411">
        <v>31332623</v>
      </c>
    </row>
    <row r="152" spans="3:7" x14ac:dyDescent="0.45">
      <c r="C152" s="2439" t="s">
        <v>4303</v>
      </c>
      <c r="D152" s="1853"/>
      <c r="E152" s="1853"/>
      <c r="F152" s="1853"/>
      <c r="G152" s="1853"/>
    </row>
    <row r="153" spans="3:7" x14ac:dyDescent="0.45">
      <c r="C153" s="2379" t="s">
        <v>4939</v>
      </c>
      <c r="D153" s="1855"/>
      <c r="E153" s="1855"/>
      <c r="F153" s="1855"/>
      <c r="G153" s="1855"/>
    </row>
    <row r="155" spans="3:7" x14ac:dyDescent="0.45">
      <c r="C155" s="1907" t="s">
        <v>5201</v>
      </c>
      <c r="D155" s="1907"/>
      <c r="E155" s="1907"/>
      <c r="F155" s="1907"/>
    </row>
    <row r="156" spans="3:7" x14ac:dyDescent="0.45">
      <c r="C156" s="1900"/>
      <c r="D156" s="1900"/>
      <c r="E156" s="1900"/>
      <c r="F156" s="1900"/>
    </row>
    <row r="157" spans="3:7" x14ac:dyDescent="0.45">
      <c r="C157" s="1901" t="s">
        <v>4304</v>
      </c>
      <c r="D157" s="1899">
        <v>2016</v>
      </c>
      <c r="E157" s="1899">
        <v>2017</v>
      </c>
      <c r="F157" s="1899">
        <v>2018</v>
      </c>
    </row>
    <row r="158" spans="3:7" x14ac:dyDescent="0.45">
      <c r="C158" s="327" t="s">
        <v>4305</v>
      </c>
      <c r="D158" s="410">
        <v>2607141</v>
      </c>
      <c r="E158" s="410">
        <v>3376235</v>
      </c>
      <c r="F158" s="410">
        <v>5684497</v>
      </c>
    </row>
    <row r="159" spans="3:7" x14ac:dyDescent="0.45">
      <c r="C159" s="327" t="s">
        <v>4306</v>
      </c>
      <c r="D159" s="410">
        <v>25143674</v>
      </c>
      <c r="E159" s="410">
        <v>25384355</v>
      </c>
      <c r="F159" s="410">
        <v>25152898</v>
      </c>
    </row>
    <row r="160" spans="3:7" x14ac:dyDescent="0.45">
      <c r="C160" s="327" t="s">
        <v>4307</v>
      </c>
      <c r="D160" s="410">
        <v>0</v>
      </c>
      <c r="E160" s="410">
        <v>0</v>
      </c>
      <c r="F160" s="410">
        <v>0</v>
      </c>
    </row>
    <row r="161" spans="3:6" x14ac:dyDescent="0.45">
      <c r="C161" s="327" t="s">
        <v>4308</v>
      </c>
      <c r="D161" s="410">
        <v>0</v>
      </c>
      <c r="E161" s="410">
        <v>0</v>
      </c>
      <c r="F161" s="410">
        <v>0</v>
      </c>
    </row>
    <row r="162" spans="3:6" x14ac:dyDescent="0.45">
      <c r="C162" s="412" t="s">
        <v>4309</v>
      </c>
      <c r="D162" s="410">
        <v>331994</v>
      </c>
      <c r="E162" s="410">
        <v>260249</v>
      </c>
      <c r="F162" s="410">
        <v>281206</v>
      </c>
    </row>
    <row r="163" spans="3:6" x14ac:dyDescent="0.45">
      <c r="C163" s="413" t="s">
        <v>344</v>
      </c>
      <c r="D163" s="411">
        <v>28082809</v>
      </c>
      <c r="E163" s="411">
        <v>29020839</v>
      </c>
      <c r="F163" s="411">
        <v>3118601</v>
      </c>
    </row>
    <row r="164" spans="3:6" x14ac:dyDescent="0.45">
      <c r="C164" s="2440" t="s">
        <v>4940</v>
      </c>
      <c r="D164" s="1856"/>
      <c r="E164" s="1856"/>
      <c r="F164" s="1856"/>
    </row>
    <row r="166" spans="3:6" x14ac:dyDescent="0.45">
      <c r="C166" s="4040" t="s">
        <v>5202</v>
      </c>
      <c r="D166" s="4040"/>
      <c r="E166" s="657"/>
      <c r="F166" s="657"/>
    </row>
    <row r="167" spans="3:6" x14ac:dyDescent="0.45">
      <c r="C167" s="1906"/>
      <c r="D167" s="1906"/>
    </row>
    <row r="168" spans="3:6" x14ac:dyDescent="0.45">
      <c r="C168" s="1901" t="s">
        <v>343</v>
      </c>
      <c r="D168" s="1902" t="s">
        <v>1898</v>
      </c>
    </row>
    <row r="169" spans="3:6" x14ac:dyDescent="0.45">
      <c r="C169" s="414">
        <v>2016</v>
      </c>
      <c r="D169" s="410">
        <v>21623302</v>
      </c>
    </row>
    <row r="170" spans="3:6" x14ac:dyDescent="0.45">
      <c r="C170" s="414">
        <v>2017</v>
      </c>
      <c r="D170" s="410">
        <v>21179525</v>
      </c>
    </row>
    <row r="171" spans="3:6" x14ac:dyDescent="0.45">
      <c r="C171" s="18">
        <v>2018</v>
      </c>
      <c r="D171" s="411">
        <v>18651572</v>
      </c>
    </row>
    <row r="172" spans="3:6" x14ac:dyDescent="0.45">
      <c r="C172" s="844" t="s">
        <v>4941</v>
      </c>
      <c r="D172" s="844"/>
    </row>
    <row r="174" spans="3:6" x14ac:dyDescent="0.45">
      <c r="C174" s="2391" t="s">
        <v>5203</v>
      </c>
      <c r="D174" s="1905"/>
      <c r="E174" s="1905"/>
      <c r="F174" s="1905"/>
    </row>
    <row r="175" spans="3:6" x14ac:dyDescent="0.45">
      <c r="C175" s="1906"/>
      <c r="D175" s="1906"/>
      <c r="E175" s="1906"/>
      <c r="F175" s="1906"/>
    </row>
    <row r="176" spans="3:6" x14ac:dyDescent="0.45">
      <c r="C176" s="1901" t="s">
        <v>4310</v>
      </c>
      <c r="D176" s="1902">
        <v>2016</v>
      </c>
      <c r="E176" s="1902">
        <v>2017</v>
      </c>
      <c r="F176" s="1902">
        <v>2018</v>
      </c>
    </row>
    <row r="177" spans="3:6" x14ac:dyDescent="0.45">
      <c r="C177" s="67" t="s">
        <v>4311</v>
      </c>
      <c r="D177" s="410">
        <v>8634230</v>
      </c>
      <c r="E177" s="410">
        <v>13897860</v>
      </c>
      <c r="F177" s="410">
        <v>7044860</v>
      </c>
    </row>
    <row r="178" spans="3:6" x14ac:dyDescent="0.45">
      <c r="C178" s="67" t="s">
        <v>4312</v>
      </c>
      <c r="D178" s="410">
        <v>60830</v>
      </c>
      <c r="E178" s="410">
        <v>70910</v>
      </c>
      <c r="F178" s="410">
        <v>924240</v>
      </c>
    </row>
    <row r="179" spans="3:6" x14ac:dyDescent="0.45">
      <c r="C179" s="67" t="s">
        <v>4313</v>
      </c>
      <c r="D179" s="410">
        <v>50790</v>
      </c>
      <c r="E179" s="410"/>
      <c r="F179" s="410"/>
    </row>
    <row r="180" spans="3:6" x14ac:dyDescent="0.45">
      <c r="C180" s="67" t="s">
        <v>4314</v>
      </c>
      <c r="D180" s="410">
        <v>65030</v>
      </c>
      <c r="E180" s="410">
        <v>12031713</v>
      </c>
      <c r="F180" s="410">
        <v>2527160</v>
      </c>
    </row>
    <row r="181" spans="3:6" x14ac:dyDescent="0.45">
      <c r="C181" s="67" t="s">
        <v>4315</v>
      </c>
      <c r="D181" s="410">
        <v>7890</v>
      </c>
      <c r="E181" s="410">
        <v>14330</v>
      </c>
      <c r="F181" s="410">
        <v>7900</v>
      </c>
    </row>
    <row r="182" spans="3:6" x14ac:dyDescent="0.45">
      <c r="C182" s="67" t="s">
        <v>4316</v>
      </c>
      <c r="D182" s="410">
        <v>45700</v>
      </c>
      <c r="E182" s="410">
        <v>1858750</v>
      </c>
      <c r="F182" s="410">
        <v>110390</v>
      </c>
    </row>
    <row r="183" spans="3:6" x14ac:dyDescent="0.45">
      <c r="C183" s="403" t="s">
        <v>344</v>
      </c>
      <c r="D183" s="411">
        <v>8864470</v>
      </c>
      <c r="E183" s="411">
        <v>27873563</v>
      </c>
      <c r="F183" s="411">
        <v>10617550</v>
      </c>
    </row>
    <row r="184" spans="3:6" x14ac:dyDescent="0.45">
      <c r="C184" s="2440" t="s">
        <v>4941</v>
      </c>
      <c r="D184" s="1856"/>
      <c r="E184" s="1856"/>
      <c r="F184" s="1856"/>
    </row>
  </sheetData>
  <mergeCells count="9">
    <mergeCell ref="C166:D166"/>
    <mergeCell ref="A5:B5"/>
    <mergeCell ref="C5:O5"/>
    <mergeCell ref="A3:B3"/>
    <mergeCell ref="C3:O3"/>
    <mergeCell ref="A4:B4"/>
    <mergeCell ref="C4:O4"/>
    <mergeCell ref="A6:B6"/>
    <mergeCell ref="C6:O6"/>
  </mergeCells>
  <hyperlinks>
    <hyperlink ref="A1" location="'ODS 12.'!A1" display="REGRESAR" xr:uid="{00000000-0004-0000-6A01-000000000000}"/>
    <hyperlink ref="C1:D1" location="'Metadato 12.4.2'!A1" display="VER METADATO" xr:uid="{00000000-0004-0000-6A01-000001000000}"/>
  </hyperlinks>
  <pageMargins left="0.7" right="0.7" top="0.75" bottom="0.75" header="0.3" footer="0.3"/>
  <pageSetup orientation="portrait" r:id="rId1"/>
  <drawing r:id="rId2"/>
</worksheet>
</file>

<file path=xl/worksheets/sheet3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1-000000000000}">
  <sheetPr codeName="Hoja354">
    <tabColor theme="0" tint="-0.499984740745262"/>
  </sheetPr>
  <dimension ref="A1:F41"/>
  <sheetViews>
    <sheetView showGridLines="0" zoomScaleNormal="100" workbookViewId="0">
      <pane ySplit="1" topLeftCell="A2" activePane="bottomLeft" state="frozen"/>
      <selection pane="bottomLeft" activeCell="B1" sqref="B1"/>
    </sheetView>
  </sheetViews>
  <sheetFormatPr baseColWidth="10" defaultColWidth="11.44140625" defaultRowHeight="17.399999999999999" x14ac:dyDescent="0.45"/>
  <cols>
    <col min="1" max="1" width="11.44140625" style="178"/>
    <col min="2" max="2" width="26.44140625" style="178" customWidth="1"/>
    <col min="3" max="3" width="24" style="178" customWidth="1"/>
    <col min="4" max="4" width="85.77734375" style="178" customWidth="1"/>
    <col min="5" max="5" width="11.44140625" style="178"/>
    <col min="6" max="6" width="7.21875" style="178" customWidth="1"/>
    <col min="7" max="16384" width="11.44140625" style="178"/>
  </cols>
  <sheetData>
    <row r="1" spans="1:6" x14ac:dyDescent="0.45">
      <c r="B1" s="2345" t="s">
        <v>337</v>
      </c>
    </row>
    <row r="2" spans="1:6" ht="18" thickBot="1" x14ac:dyDescent="0.5"/>
    <row r="3" spans="1:6" ht="23.25" customHeight="1" thickBot="1" x14ac:dyDescent="0.5">
      <c r="B3" s="4022" t="s">
        <v>370</v>
      </c>
      <c r="C3" s="4022"/>
      <c r="D3" s="4022"/>
      <c r="F3" s="1267" t="s">
        <v>456</v>
      </c>
    </row>
    <row r="4" spans="1:6" x14ac:dyDescent="0.45">
      <c r="A4" s="1268"/>
      <c r="B4" s="3123" t="s">
        <v>449</v>
      </c>
      <c r="C4" s="3123"/>
      <c r="D4" s="44" t="s">
        <v>38</v>
      </c>
    </row>
    <row r="5" spans="1:6" ht="52.2" x14ac:dyDescent="0.45">
      <c r="B5" s="3123" t="s">
        <v>373</v>
      </c>
      <c r="C5" s="3123"/>
      <c r="D5" s="44" t="s">
        <v>135</v>
      </c>
    </row>
    <row r="6" spans="1:6" ht="16.5" customHeight="1" x14ac:dyDescent="0.45">
      <c r="B6" s="3123" t="s">
        <v>374</v>
      </c>
      <c r="C6" s="3123"/>
      <c r="D6" s="45" t="s">
        <v>222</v>
      </c>
    </row>
    <row r="7" spans="1:6" ht="34.799999999999997" x14ac:dyDescent="0.45">
      <c r="B7" s="3126" t="s">
        <v>375</v>
      </c>
      <c r="C7" s="3126"/>
      <c r="D7" s="46" t="s">
        <v>4108</v>
      </c>
    </row>
    <row r="8" spans="1:6" x14ac:dyDescent="0.45">
      <c r="B8" s="3126" t="s">
        <v>2480</v>
      </c>
      <c r="C8" s="3126"/>
      <c r="D8" s="1266" t="s">
        <v>2495</v>
      </c>
    </row>
    <row r="10" spans="1:6" ht="23.25" customHeight="1" x14ac:dyDescent="0.45">
      <c r="B10" s="4022" t="s">
        <v>376</v>
      </c>
      <c r="C10" s="4022"/>
      <c r="D10" s="4022"/>
    </row>
    <row r="11" spans="1:6" x14ac:dyDescent="0.45">
      <c r="B11" s="3129" t="s">
        <v>377</v>
      </c>
      <c r="C11" s="3124"/>
      <c r="D11" s="44"/>
    </row>
    <row r="12" spans="1:6" ht="34.799999999999997" x14ac:dyDescent="0.45">
      <c r="B12" s="3126" t="s">
        <v>379</v>
      </c>
      <c r="C12" s="3126"/>
      <c r="D12" s="661" t="s">
        <v>4333</v>
      </c>
    </row>
    <row r="13" spans="1:6" x14ac:dyDescent="0.45">
      <c r="B13" s="3123" t="s">
        <v>380</v>
      </c>
      <c r="C13" s="3123"/>
      <c r="D13" s="1880" t="s">
        <v>222</v>
      </c>
    </row>
    <row r="14" spans="1:6" x14ac:dyDescent="0.45">
      <c r="B14" s="3123" t="s">
        <v>381</v>
      </c>
      <c r="C14" s="3124"/>
      <c r="D14" s="1880" t="s">
        <v>18</v>
      </c>
    </row>
    <row r="15" spans="1:6" ht="409.6" x14ac:dyDescent="0.45">
      <c r="B15" s="3123" t="s">
        <v>382</v>
      </c>
      <c r="C15" s="3123"/>
      <c r="D15" s="44" t="s">
        <v>4335</v>
      </c>
    </row>
    <row r="16" spans="1:6" ht="34.799999999999997" x14ac:dyDescent="0.45">
      <c r="B16" s="3123" t="s">
        <v>383</v>
      </c>
      <c r="C16" s="3123"/>
      <c r="D16" s="44" t="s">
        <v>4273</v>
      </c>
    </row>
    <row r="17" spans="2:4" x14ac:dyDescent="0.45">
      <c r="B17" s="3123" t="s">
        <v>384</v>
      </c>
      <c r="C17" s="3123"/>
      <c r="D17" s="57"/>
    </row>
    <row r="18" spans="2:4" ht="15" customHeight="1" x14ac:dyDescent="0.45">
      <c r="B18" s="3126" t="s">
        <v>386</v>
      </c>
      <c r="C18" s="3126"/>
      <c r="D18" s="44"/>
    </row>
    <row r="19" spans="2:4" ht="15" customHeight="1" x14ac:dyDescent="0.45">
      <c r="B19" s="3132" t="s">
        <v>387</v>
      </c>
      <c r="C19" s="3133"/>
      <c r="D19" s="57"/>
    </row>
    <row r="20" spans="2:4" x14ac:dyDescent="0.45">
      <c r="B20" s="3123" t="s">
        <v>388</v>
      </c>
      <c r="C20" s="3123"/>
      <c r="D20" s="44" t="s">
        <v>4336</v>
      </c>
    </row>
    <row r="21" spans="2:4" x14ac:dyDescent="0.45">
      <c r="B21" s="3134" t="s">
        <v>390</v>
      </c>
      <c r="C21" s="459" t="s">
        <v>391</v>
      </c>
      <c r="D21" s="44" t="s">
        <v>3320</v>
      </c>
    </row>
    <row r="22" spans="2:4" x14ac:dyDescent="0.45">
      <c r="B22" s="3135"/>
      <c r="C22" s="1859" t="s">
        <v>393</v>
      </c>
      <c r="D22" s="57" t="s">
        <v>3320</v>
      </c>
    </row>
    <row r="23" spans="2:4" x14ac:dyDescent="0.45">
      <c r="B23" s="3123" t="s">
        <v>395</v>
      </c>
      <c r="C23" s="3123"/>
      <c r="D23" s="44" t="s">
        <v>427</v>
      </c>
    </row>
    <row r="24" spans="2:4" x14ac:dyDescent="0.45">
      <c r="B24" s="3123" t="s">
        <v>397</v>
      </c>
      <c r="C24" s="3123"/>
      <c r="D24" s="44" t="s">
        <v>4272</v>
      </c>
    </row>
    <row r="25" spans="2:4" ht="15" customHeight="1" x14ac:dyDescent="0.45">
      <c r="B25" s="3123" t="s">
        <v>399</v>
      </c>
      <c r="C25" s="3123"/>
      <c r="D25" s="57" t="s">
        <v>19</v>
      </c>
    </row>
    <row r="26" spans="2:4" ht="15" customHeight="1" x14ac:dyDescent="0.45">
      <c r="B26" s="3126" t="s">
        <v>401</v>
      </c>
      <c r="C26" s="3126"/>
      <c r="D26" s="44" t="s">
        <v>4271</v>
      </c>
    </row>
    <row r="27" spans="2:4" ht="16.2" customHeight="1" x14ac:dyDescent="0.45">
      <c r="B27" s="3129" t="s">
        <v>403</v>
      </c>
      <c r="C27" s="3124"/>
      <c r="D27" s="44"/>
    </row>
    <row r="28" spans="2:4" ht="409.6" customHeight="1" x14ac:dyDescent="0.45">
      <c r="B28" s="1861" t="s">
        <v>404</v>
      </c>
      <c r="C28" s="1860"/>
      <c r="D28" s="127" t="s">
        <v>4334</v>
      </c>
    </row>
    <row r="29" spans="2:4" x14ac:dyDescent="0.45">
      <c r="B29" s="3151" t="s">
        <v>405</v>
      </c>
      <c r="C29" s="3152"/>
      <c r="D29" s="61"/>
    </row>
    <row r="30" spans="2:4" x14ac:dyDescent="0.45">
      <c r="B30" s="62"/>
      <c r="C30" s="62"/>
      <c r="D30" s="63"/>
    </row>
    <row r="31" spans="2:4" ht="23.25" customHeight="1" x14ac:dyDescent="0.45">
      <c r="B31" s="4022" t="s">
        <v>406</v>
      </c>
      <c r="C31" s="4022"/>
      <c r="D31" s="4022"/>
    </row>
    <row r="32" spans="2:4" x14ac:dyDescent="0.45">
      <c r="B32" s="3129" t="s">
        <v>407</v>
      </c>
      <c r="C32" s="3124"/>
      <c r="D32" s="57" t="s">
        <v>4337</v>
      </c>
    </row>
    <row r="33" spans="2:4" x14ac:dyDescent="0.45">
      <c r="B33" s="3129" t="s">
        <v>409</v>
      </c>
      <c r="C33" s="3124"/>
      <c r="D33" s="57"/>
    </row>
    <row r="34" spans="2:4" x14ac:dyDescent="0.45">
      <c r="B34" s="3129" t="s">
        <v>411</v>
      </c>
      <c r="C34" s="3124"/>
      <c r="D34" s="83" t="s">
        <v>645</v>
      </c>
    </row>
    <row r="35" spans="2:4" x14ac:dyDescent="0.45">
      <c r="B35" s="3129" t="s">
        <v>413</v>
      </c>
      <c r="C35" s="3124"/>
      <c r="D35" s="157"/>
    </row>
    <row r="36" spans="2:4" x14ac:dyDescent="0.45">
      <c r="B36" s="3129" t="s">
        <v>415</v>
      </c>
      <c r="C36" s="3124"/>
      <c r="D36" s="57"/>
    </row>
    <row r="37" spans="2:4" x14ac:dyDescent="0.45">
      <c r="B37" s="3129" t="s">
        <v>407</v>
      </c>
      <c r="C37" s="3124"/>
      <c r="D37" s="57" t="s">
        <v>6587</v>
      </c>
    </row>
    <row r="38" spans="2:4" x14ac:dyDescent="0.45">
      <c r="B38" s="3129" t="s">
        <v>409</v>
      </c>
      <c r="C38" s="3124"/>
      <c r="D38" s="57" t="s">
        <v>6588</v>
      </c>
    </row>
    <row r="39" spans="2:4" x14ac:dyDescent="0.45">
      <c r="B39" s="3129" t="s">
        <v>411</v>
      </c>
      <c r="C39" s="3124"/>
      <c r="D39" s="2568" t="s">
        <v>645</v>
      </c>
    </row>
    <row r="40" spans="2:4" x14ac:dyDescent="0.45">
      <c r="B40" s="3129" t="s">
        <v>413</v>
      </c>
      <c r="C40" s="3124"/>
      <c r="D40" s="157"/>
    </row>
    <row r="41" spans="2:4" x14ac:dyDescent="0.45">
      <c r="B41" s="3129" t="s">
        <v>415</v>
      </c>
      <c r="C41" s="3124"/>
      <c r="D41" s="2461" t="s">
        <v>6589</v>
      </c>
    </row>
  </sheetData>
  <mergeCells count="35">
    <mergeCell ref="B16:C16"/>
    <mergeCell ref="B3:D3"/>
    <mergeCell ref="B4:C4"/>
    <mergeCell ref="B5:C5"/>
    <mergeCell ref="B6:C6"/>
    <mergeCell ref="B7:C7"/>
    <mergeCell ref="B10:D10"/>
    <mergeCell ref="B11:C11"/>
    <mergeCell ref="B12:C12"/>
    <mergeCell ref="B13:C13"/>
    <mergeCell ref="B14:C14"/>
    <mergeCell ref="B15:C15"/>
    <mergeCell ref="B8:C8"/>
    <mergeCell ref="B31:D31"/>
    <mergeCell ref="B17:C17"/>
    <mergeCell ref="B18:C18"/>
    <mergeCell ref="B19:C19"/>
    <mergeCell ref="B20:C20"/>
    <mergeCell ref="B21:B22"/>
    <mergeCell ref="B23:C23"/>
    <mergeCell ref="B24:C24"/>
    <mergeCell ref="B25:C25"/>
    <mergeCell ref="B26:C26"/>
    <mergeCell ref="B27:C27"/>
    <mergeCell ref="B29:C29"/>
    <mergeCell ref="B32:C32"/>
    <mergeCell ref="B33:C33"/>
    <mergeCell ref="B34:C34"/>
    <mergeCell ref="B35:C35"/>
    <mergeCell ref="B36:C36"/>
    <mergeCell ref="B37:C37"/>
    <mergeCell ref="B38:C38"/>
    <mergeCell ref="B39:C39"/>
    <mergeCell ref="B40:C40"/>
    <mergeCell ref="B41:C41"/>
  </mergeCells>
  <dataValidations count="7">
    <dataValidation type="list" allowBlank="1" showInputMessage="1" showErrorMessage="1" sqref="D25" xr:uid="{00000000-0002-0000-6B01-000000000000}">
      <formula1>Tipo_operación</formula1>
    </dataValidation>
    <dataValidation type="list" allowBlank="1" showInputMessage="1" showErrorMessage="1" sqref="D14" xr:uid="{00000000-0002-0000-6B01-000001000000}">
      <formula1>Tipo_indicador</formula1>
    </dataValidation>
    <dataValidation type="list" allowBlank="1" showInputMessage="1" showErrorMessage="1" sqref="D7" xr:uid="{00000000-0002-0000-6B01-000002000000}">
      <formula1>Nombre_indicador_ODS</formula1>
    </dataValidation>
    <dataValidation type="list" allowBlank="1" showInputMessage="1" showErrorMessage="1" sqref="D6" xr:uid="{00000000-0002-0000-6B01-000003000000}">
      <formula1>Numero_indicador</formula1>
    </dataValidation>
    <dataValidation type="list" allowBlank="1" showInputMessage="1" showErrorMessage="1" sqref="D5" xr:uid="{00000000-0002-0000-6B01-000004000000}">
      <formula1>Metas_ODS</formula1>
    </dataValidation>
    <dataValidation type="list" allowBlank="1" showInputMessage="1" showErrorMessage="1" sqref="D4" xr:uid="{00000000-0002-0000-6B01-000005000000}">
      <formula1>ODS</formula1>
    </dataValidation>
    <dataValidation allowBlank="1" showDropDown="1" showInputMessage="1" showErrorMessage="1" sqref="D13" xr:uid="{00000000-0002-0000-6B01-000006000000}"/>
  </dataValidations>
  <hyperlinks>
    <hyperlink ref="B1" location="'12.4.2'!A1" display="REGRESAR" xr:uid="{00000000-0004-0000-6B01-000000000000}"/>
    <hyperlink ref="D8" r:id="rId1" xr:uid="{00000000-0004-0000-6B01-000001000000}"/>
    <hyperlink ref="D41" r:id="rId2" xr:uid="{8F30D6BB-E260-4836-A1C2-644772AA4903}"/>
  </hyperlinks>
  <pageMargins left="0.7" right="0.7" top="0.75" bottom="0.75" header="0.3" footer="0.3"/>
  <pageSetup orientation="portrait" r:id="rId3"/>
</worksheet>
</file>

<file path=xl/worksheets/sheet3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1-000000000000}">
  <sheetPr codeName="Hoja355"/>
  <dimension ref="A1:W61"/>
  <sheetViews>
    <sheetView showGridLines="0" zoomScaleNormal="100" workbookViewId="0">
      <pane ySplit="1" topLeftCell="A2" activePane="bottomLeft" state="frozen"/>
      <selection activeCell="C61" sqref="C61"/>
      <selection pane="bottomLeft"/>
    </sheetView>
  </sheetViews>
  <sheetFormatPr baseColWidth="10" defaultColWidth="11.44140625" defaultRowHeight="17.399999999999999" x14ac:dyDescent="0.45"/>
  <cols>
    <col min="1" max="2" width="15.77734375" style="178" customWidth="1"/>
    <col min="3" max="3" width="31.77734375" style="1271" customWidth="1"/>
    <col min="4" max="5" width="12.44140625" style="178" customWidth="1"/>
    <col min="6" max="11" width="11.44140625" style="178"/>
    <col min="12" max="14" width="11.44140625" style="2562"/>
    <col min="15" max="16384" width="11.44140625" style="178"/>
  </cols>
  <sheetData>
    <row r="1" spans="1:23" x14ac:dyDescent="0.45">
      <c r="A1" s="1862" t="s">
        <v>337</v>
      </c>
      <c r="B1" s="1308"/>
      <c r="C1" s="1862" t="s">
        <v>430</v>
      </c>
    </row>
    <row r="3" spans="1:23" ht="18" customHeight="1" x14ac:dyDescent="0.45">
      <c r="A3" s="4023" t="s">
        <v>339</v>
      </c>
      <c r="B3" s="4023"/>
      <c r="C3" s="4023" t="s">
        <v>1858</v>
      </c>
      <c r="D3" s="4023"/>
      <c r="E3" s="4023"/>
      <c r="F3" s="4023"/>
      <c r="G3" s="4023"/>
      <c r="H3" s="4023"/>
      <c r="I3" s="4023"/>
      <c r="J3" s="4023"/>
      <c r="K3" s="4023"/>
      <c r="L3" s="4023"/>
      <c r="M3" s="4023"/>
      <c r="N3" s="4023"/>
      <c r="O3" s="4023"/>
      <c r="P3" s="4023"/>
      <c r="Q3" s="4023"/>
      <c r="R3" s="4023"/>
      <c r="S3" s="4023"/>
      <c r="T3" s="4023"/>
      <c r="U3" s="4023"/>
      <c r="V3" s="4023"/>
      <c r="W3" s="4023"/>
    </row>
    <row r="4" spans="1:23" ht="21" customHeight="1" x14ac:dyDescent="0.45">
      <c r="A4" s="4023" t="s">
        <v>340</v>
      </c>
      <c r="B4" s="4024"/>
      <c r="C4" s="4047" t="s">
        <v>1863</v>
      </c>
      <c r="D4" s="4048"/>
      <c r="E4" s="4048"/>
      <c r="F4" s="4048"/>
      <c r="G4" s="4048"/>
      <c r="H4" s="4048"/>
      <c r="I4" s="4048"/>
      <c r="J4" s="4048"/>
      <c r="K4" s="4048"/>
      <c r="L4" s="4048"/>
      <c r="M4" s="4048"/>
      <c r="N4" s="4048"/>
      <c r="O4" s="4048"/>
      <c r="P4" s="4048"/>
      <c r="Q4" s="4048"/>
      <c r="R4" s="4048"/>
      <c r="S4" s="4048"/>
      <c r="T4" s="4048"/>
      <c r="U4" s="4048"/>
      <c r="V4" s="4048"/>
      <c r="W4" s="4048"/>
    </row>
    <row r="5" spans="1:23" ht="16.8" customHeight="1" x14ac:dyDescent="0.45">
      <c r="A5" s="4023" t="s">
        <v>341</v>
      </c>
      <c r="B5" s="4024"/>
      <c r="C5" s="4047" t="s">
        <v>4109</v>
      </c>
      <c r="D5" s="4048"/>
      <c r="E5" s="4048"/>
      <c r="F5" s="4048"/>
      <c r="G5" s="4048"/>
      <c r="H5" s="4048"/>
      <c r="I5" s="4048"/>
      <c r="J5" s="4048"/>
      <c r="K5" s="4048"/>
      <c r="L5" s="4048"/>
      <c r="M5" s="4048"/>
      <c r="N5" s="4048"/>
      <c r="O5" s="4048"/>
      <c r="P5" s="4048"/>
      <c r="Q5" s="4048"/>
      <c r="R5" s="4048"/>
      <c r="S5" s="4048"/>
      <c r="T5" s="4048"/>
      <c r="U5" s="4048"/>
      <c r="V5" s="4048"/>
      <c r="W5" s="4048"/>
    </row>
    <row r="6" spans="1:23" ht="61.8" customHeight="1" x14ac:dyDescent="0.45">
      <c r="A6" s="4023" t="s">
        <v>417</v>
      </c>
      <c r="B6" s="4024"/>
      <c r="C6" s="4047" t="s">
        <v>5214</v>
      </c>
      <c r="D6" s="4024"/>
      <c r="E6" s="4024"/>
      <c r="F6" s="4024"/>
      <c r="G6" s="4024"/>
      <c r="H6" s="4024"/>
      <c r="I6" s="4024"/>
      <c r="J6" s="4024"/>
      <c r="K6" s="4024"/>
      <c r="L6" s="4024"/>
      <c r="M6" s="4024"/>
      <c r="N6" s="4024"/>
      <c r="O6" s="4024"/>
      <c r="P6" s="4024"/>
      <c r="Q6" s="4024"/>
      <c r="R6" s="4024"/>
      <c r="S6" s="4024"/>
      <c r="T6" s="4024"/>
      <c r="U6" s="4024"/>
      <c r="V6" s="4024"/>
      <c r="W6" s="4024"/>
    </row>
    <row r="7" spans="1:23" x14ac:dyDescent="0.45">
      <c r="A7" s="853"/>
    </row>
    <row r="8" spans="1:23" x14ac:dyDescent="0.45">
      <c r="A8" s="853"/>
    </row>
    <row r="9" spans="1:23" ht="12.75" customHeight="1" x14ac:dyDescent="0.45"/>
    <row r="10" spans="1:23" ht="18.600000000000001" x14ac:dyDescent="0.45">
      <c r="C10" s="639" t="s">
        <v>5211</v>
      </c>
      <c r="D10" s="639"/>
      <c r="E10" s="639"/>
      <c r="F10" s="639"/>
      <c r="G10" s="639"/>
      <c r="H10" s="639"/>
      <c r="I10" s="639"/>
      <c r="J10" s="1866"/>
      <c r="K10" s="1866"/>
      <c r="L10" s="2657"/>
      <c r="M10" s="2657"/>
      <c r="N10" s="2657"/>
      <c r="P10" s="1326" t="s">
        <v>6571</v>
      </c>
    </row>
    <row r="11" spans="1:23" ht="18.600000000000001" x14ac:dyDescent="0.45">
      <c r="C11" s="1866"/>
      <c r="D11" s="1866"/>
      <c r="E11" s="1866"/>
      <c r="F11" s="1866"/>
      <c r="G11" s="1866"/>
      <c r="H11" s="1866"/>
      <c r="I11" s="1866"/>
      <c r="J11" s="1866"/>
      <c r="K11" s="1866"/>
      <c r="L11" s="2657"/>
      <c r="M11" s="2657"/>
      <c r="N11" s="2657"/>
    </row>
    <row r="12" spans="1:23" x14ac:dyDescent="0.45">
      <c r="C12" s="1956" t="s">
        <v>3390</v>
      </c>
      <c r="D12" s="4044">
        <v>2017</v>
      </c>
      <c r="E12" s="4044"/>
      <c r="F12" s="4044">
        <v>2018</v>
      </c>
      <c r="G12" s="4044"/>
      <c r="H12" s="4044">
        <v>2019</v>
      </c>
      <c r="I12" s="4044"/>
      <c r="J12" s="4044">
        <v>2020</v>
      </c>
      <c r="K12" s="4044"/>
      <c r="L12" s="4044">
        <v>2021</v>
      </c>
      <c r="M12" s="4044"/>
      <c r="N12" s="2656"/>
    </row>
    <row r="13" spans="1:23" x14ac:dyDescent="0.45">
      <c r="C13" s="1954"/>
      <c r="D13" s="1858" t="s">
        <v>4759</v>
      </c>
      <c r="E13" s="1858" t="s">
        <v>3391</v>
      </c>
      <c r="F13" s="1858" t="s">
        <v>4759</v>
      </c>
      <c r="G13" s="1858" t="s">
        <v>3391</v>
      </c>
      <c r="H13" s="1858" t="s">
        <v>4759</v>
      </c>
      <c r="I13" s="1858" t="s">
        <v>3391</v>
      </c>
      <c r="J13" s="1858" t="s">
        <v>4759</v>
      </c>
      <c r="K13" s="1858" t="s">
        <v>3391</v>
      </c>
      <c r="L13" s="2672" t="s">
        <v>4759</v>
      </c>
      <c r="M13" s="2672" t="s">
        <v>3391</v>
      </c>
      <c r="N13" s="2656"/>
      <c r="O13" s="1942"/>
    </row>
    <row r="14" spans="1:23" s="627" customFormat="1" ht="34.799999999999997" x14ac:dyDescent="0.45">
      <c r="C14" s="1291" t="s">
        <v>4762</v>
      </c>
      <c r="D14" s="1877">
        <v>36.82</v>
      </c>
      <c r="E14" s="1940">
        <v>36900000</v>
      </c>
      <c r="F14" s="1877">
        <v>32.51</v>
      </c>
      <c r="G14" s="1670">
        <v>17385159</v>
      </c>
      <c r="H14" s="694">
        <v>8.4</v>
      </c>
      <c r="I14" s="1670">
        <v>3345199.9018332171</v>
      </c>
      <c r="J14" s="1941">
        <v>12.49</v>
      </c>
      <c r="K14" s="1670">
        <v>5683324</v>
      </c>
      <c r="L14" s="2726">
        <v>12.2</v>
      </c>
      <c r="M14" s="2727">
        <v>7799506</v>
      </c>
      <c r="N14" s="1670"/>
      <c r="O14" s="1942"/>
      <c r="P14" s="178"/>
      <c r="Q14" s="178"/>
      <c r="R14" s="178"/>
      <c r="S14" s="178"/>
      <c r="T14" s="178"/>
      <c r="U14" s="178"/>
      <c r="V14" s="178"/>
      <c r="W14" s="178"/>
    </row>
    <row r="15" spans="1:23" ht="34.799999999999997" x14ac:dyDescent="0.45">
      <c r="C15" s="1291" t="s">
        <v>4763</v>
      </c>
      <c r="D15" s="1877"/>
      <c r="E15" s="1940"/>
      <c r="F15" s="1877">
        <v>0.65</v>
      </c>
      <c r="G15" s="1670">
        <v>344950</v>
      </c>
      <c r="H15" s="694">
        <v>0.2</v>
      </c>
      <c r="I15" s="1670">
        <v>81552.248952220994</v>
      </c>
      <c r="J15" s="1941">
        <v>0.45</v>
      </c>
      <c r="K15" s="1670">
        <v>202538</v>
      </c>
      <c r="L15" s="2726">
        <v>4.4800000000000004</v>
      </c>
      <c r="M15" s="2727">
        <v>2860323</v>
      </c>
      <c r="N15" s="1670"/>
      <c r="O15" s="1942"/>
      <c r="P15" s="627"/>
      <c r="Q15" s="627"/>
      <c r="R15" s="627"/>
      <c r="S15" s="627"/>
      <c r="T15" s="627"/>
      <c r="U15" s="627"/>
      <c r="V15" s="627"/>
      <c r="W15" s="627"/>
    </row>
    <row r="16" spans="1:23" ht="34.799999999999997" x14ac:dyDescent="0.45">
      <c r="C16" s="1291" t="s">
        <v>4764</v>
      </c>
      <c r="D16" s="1877">
        <v>2.14</v>
      </c>
      <c r="E16" s="1940">
        <v>2140000</v>
      </c>
      <c r="F16" s="1877">
        <v>13.34</v>
      </c>
      <c r="G16" s="1670">
        <v>7131113</v>
      </c>
      <c r="H16" s="694">
        <v>3.56</v>
      </c>
      <c r="I16" s="1670">
        <v>1417305.0567020231</v>
      </c>
      <c r="J16" s="1941">
        <v>10.62</v>
      </c>
      <c r="K16" s="1670">
        <v>4833093</v>
      </c>
      <c r="L16" s="2726">
        <v>32.76</v>
      </c>
      <c r="M16" s="2727">
        <v>20941815</v>
      </c>
      <c r="N16" s="1670"/>
      <c r="O16" s="1942"/>
    </row>
    <row r="17" spans="3:18" x14ac:dyDescent="0.45">
      <c r="C17" s="1291" t="s">
        <v>4765</v>
      </c>
      <c r="D17" s="1877">
        <v>55.3</v>
      </c>
      <c r="E17" s="1940">
        <v>55415000</v>
      </c>
      <c r="F17" s="1877">
        <v>52.38</v>
      </c>
      <c r="G17" s="1670">
        <v>28009341</v>
      </c>
      <c r="H17" s="694">
        <v>55.27</v>
      </c>
      <c r="I17" s="1670">
        <v>22012070.243636534</v>
      </c>
      <c r="J17" s="1941">
        <v>59.19</v>
      </c>
      <c r="K17" s="1670">
        <v>26937255</v>
      </c>
      <c r="L17" s="2726">
        <v>32.630000000000003</v>
      </c>
      <c r="M17" s="2727">
        <v>20855296</v>
      </c>
      <c r="N17" s="1670"/>
      <c r="O17" s="1942"/>
    </row>
    <row r="18" spans="3:18" x14ac:dyDescent="0.45">
      <c r="C18" s="1291" t="s">
        <v>4766</v>
      </c>
      <c r="D18" s="1877">
        <v>5.74</v>
      </c>
      <c r="E18" s="1940">
        <v>5752000</v>
      </c>
      <c r="F18" s="1877">
        <v>0.84</v>
      </c>
      <c r="G18" s="1670">
        <v>446934</v>
      </c>
      <c r="H18" s="694">
        <v>1.93</v>
      </c>
      <c r="I18" s="1670">
        <v>770408.69219786115</v>
      </c>
      <c r="J18" s="1941">
        <v>6.97</v>
      </c>
      <c r="K18" s="1670">
        <v>3170452</v>
      </c>
      <c r="L18" s="2726">
        <v>12.19</v>
      </c>
      <c r="M18" s="2727">
        <v>7790036</v>
      </c>
      <c r="N18" s="1670"/>
      <c r="O18" s="1942"/>
    </row>
    <row r="19" spans="3:18" ht="34.799999999999997" x14ac:dyDescent="0.45">
      <c r="C19" s="1291" t="s">
        <v>4767</v>
      </c>
      <c r="D19" s="1877"/>
      <c r="E19" s="1940"/>
      <c r="F19" s="1877">
        <v>0.27</v>
      </c>
      <c r="G19" s="1670">
        <v>145560</v>
      </c>
      <c r="H19" s="694">
        <v>0.21</v>
      </c>
      <c r="I19" s="1670">
        <v>85347.244553334094</v>
      </c>
      <c r="J19" s="1941">
        <v>0.1</v>
      </c>
      <c r="K19" s="1670">
        <v>45028</v>
      </c>
      <c r="L19" s="2726">
        <v>2.56</v>
      </c>
      <c r="M19" s="2727">
        <v>1639019</v>
      </c>
      <c r="N19" s="1670"/>
      <c r="O19" s="1942"/>
    </row>
    <row r="20" spans="3:18" x14ac:dyDescent="0.45">
      <c r="C20" s="1291" t="s">
        <v>4760</v>
      </c>
      <c r="D20" s="1877"/>
      <c r="E20" s="1940"/>
      <c r="F20" s="1877"/>
      <c r="G20" s="1670"/>
      <c r="H20" s="694">
        <v>30.15</v>
      </c>
      <c r="I20" s="1670">
        <v>12006919</v>
      </c>
      <c r="J20" s="1941">
        <v>0.1</v>
      </c>
      <c r="K20" s="1670">
        <v>45717</v>
      </c>
      <c r="L20" s="2726">
        <v>0.09</v>
      </c>
      <c r="M20" s="2727">
        <v>55756</v>
      </c>
      <c r="N20" s="1670"/>
      <c r="O20" s="1942"/>
    </row>
    <row r="21" spans="3:18" x14ac:dyDescent="0.45">
      <c r="C21" s="1937" t="s">
        <v>4768</v>
      </c>
      <c r="D21" s="1877"/>
      <c r="E21" s="1940"/>
      <c r="F21" s="1877">
        <v>0.02</v>
      </c>
      <c r="G21" s="1670">
        <v>9900</v>
      </c>
      <c r="H21" s="694">
        <v>0.27</v>
      </c>
      <c r="I21" s="1670">
        <v>107710.33212481055</v>
      </c>
      <c r="J21" s="1941">
        <v>10.9</v>
      </c>
      <c r="K21" s="1670">
        <v>4593258</v>
      </c>
      <c r="L21" s="2726">
        <v>3.09</v>
      </c>
      <c r="M21" s="2727">
        <v>1975706</v>
      </c>
      <c r="N21" s="1670"/>
      <c r="O21" s="1942"/>
    </row>
    <row r="22" spans="3:18" ht="27.6" customHeight="1" x14ac:dyDescent="0.45">
      <c r="C22" s="1943" t="s">
        <v>4761</v>
      </c>
      <c r="D22" s="830">
        <v>100</v>
      </c>
      <c r="E22" s="1671">
        <v>100207000</v>
      </c>
      <c r="F22" s="830">
        <v>100</v>
      </c>
      <c r="G22" s="1944">
        <v>53472957</v>
      </c>
      <c r="H22" s="1614">
        <v>100</v>
      </c>
      <c r="I22" s="1944">
        <v>39826512.719999999</v>
      </c>
      <c r="J22" s="1945">
        <v>100</v>
      </c>
      <c r="K22" s="1944">
        <v>45510666</v>
      </c>
      <c r="L22" s="729">
        <v>100</v>
      </c>
      <c r="M22" s="1671">
        <f>SUM(M14:M21)</f>
        <v>63917457</v>
      </c>
      <c r="N22" s="1670"/>
    </row>
    <row r="23" spans="3:18" ht="17.399999999999999" customHeight="1" x14ac:dyDescent="0.45">
      <c r="C23" s="893" t="s">
        <v>3392</v>
      </c>
      <c r="D23" s="893"/>
      <c r="E23" s="893"/>
      <c r="F23" s="893"/>
      <c r="G23" s="893"/>
      <c r="H23" s="893"/>
      <c r="I23" s="893"/>
      <c r="J23" s="1868"/>
      <c r="K23" s="1868"/>
      <c r="L23" s="2659"/>
      <c r="M23" s="2659"/>
      <c r="N23" s="2659"/>
    </row>
    <row r="24" spans="3:18" x14ac:dyDescent="0.45">
      <c r="C24" s="1271" t="s">
        <v>6570</v>
      </c>
      <c r="D24" s="1271"/>
      <c r="E24" s="1271"/>
      <c r="F24" s="1271"/>
      <c r="G24" s="1271"/>
    </row>
    <row r="25" spans="3:18" ht="26.25" customHeight="1" x14ac:dyDescent="0.45"/>
    <row r="26" spans="3:18" x14ac:dyDescent="0.45">
      <c r="P26" s="1305" t="s">
        <v>6570</v>
      </c>
    </row>
    <row r="27" spans="3:18" x14ac:dyDescent="0.45">
      <c r="C27" s="178"/>
    </row>
    <row r="30" spans="3:18" ht="12.75" customHeight="1" x14ac:dyDescent="0.45"/>
    <row r="31" spans="3:18" ht="15" customHeight="1" x14ac:dyDescent="0.45">
      <c r="C31" s="1866" t="s">
        <v>5212</v>
      </c>
      <c r="D31" s="1866"/>
      <c r="E31" s="1866"/>
      <c r="F31" s="1866"/>
      <c r="G31" s="1866"/>
      <c r="H31" s="1866"/>
      <c r="I31" s="1866"/>
      <c r="J31" s="1866"/>
      <c r="K31" s="1866"/>
      <c r="L31" s="2657"/>
      <c r="M31" s="2657"/>
      <c r="N31" s="2657"/>
      <c r="O31" s="1866"/>
      <c r="P31" s="1866"/>
      <c r="Q31" s="1866"/>
      <c r="R31" s="1866"/>
    </row>
    <row r="32" spans="3:18" ht="18.600000000000001" x14ac:dyDescent="0.45">
      <c r="C32" s="1866"/>
      <c r="D32" s="1866"/>
      <c r="E32" s="1866"/>
      <c r="F32" s="1866"/>
      <c r="G32" s="1866"/>
      <c r="H32" s="1866"/>
      <c r="I32" s="1866"/>
      <c r="J32" s="1866"/>
      <c r="K32" s="1866"/>
      <c r="L32" s="2657"/>
      <c r="M32" s="2657"/>
      <c r="N32" s="2657"/>
      <c r="O32" s="1866"/>
      <c r="P32" s="1866"/>
      <c r="Q32" s="1866"/>
      <c r="R32" s="1866"/>
    </row>
    <row r="33" spans="3:16" x14ac:dyDescent="0.45">
      <c r="C33" s="2359" t="s">
        <v>4769</v>
      </c>
      <c r="D33" s="4045">
        <v>2016</v>
      </c>
      <c r="E33" s="4045"/>
      <c r="F33" s="4045">
        <v>2017</v>
      </c>
      <c r="G33" s="4045"/>
      <c r="H33" s="4045">
        <v>2018</v>
      </c>
      <c r="I33" s="4045"/>
      <c r="J33" s="4045">
        <v>2019</v>
      </c>
      <c r="K33" s="4045"/>
      <c r="L33" s="2723">
        <v>2020</v>
      </c>
      <c r="M33" s="2723"/>
      <c r="N33" s="2723">
        <v>2021</v>
      </c>
      <c r="O33" s="2723"/>
    </row>
    <row r="34" spans="3:16" x14ac:dyDescent="0.45">
      <c r="C34" s="1291" t="s">
        <v>4770</v>
      </c>
      <c r="D34" s="1780">
        <v>1218000</v>
      </c>
      <c r="E34" s="1781">
        <v>1</v>
      </c>
      <c r="F34" s="1780">
        <v>1266917</v>
      </c>
      <c r="G34" s="1781">
        <v>1</v>
      </c>
      <c r="H34" s="1780">
        <v>1462397</v>
      </c>
      <c r="I34" s="1781">
        <v>1</v>
      </c>
      <c r="J34" s="1780">
        <v>1343607.6488463683</v>
      </c>
      <c r="K34" s="1942">
        <v>1</v>
      </c>
      <c r="L34" s="1780">
        <v>1459288</v>
      </c>
      <c r="M34" s="1942">
        <v>1</v>
      </c>
      <c r="N34" s="1780">
        <v>1618533</v>
      </c>
      <c r="O34" s="1942">
        <v>1</v>
      </c>
    </row>
    <row r="35" spans="3:16" x14ac:dyDescent="0.45">
      <c r="C35" s="1291" t="s">
        <v>4771</v>
      </c>
      <c r="D35" s="1780">
        <v>73400</v>
      </c>
      <c r="E35" s="1942">
        <v>0.06</v>
      </c>
      <c r="F35" s="1780">
        <v>103895</v>
      </c>
      <c r="G35" s="1942">
        <v>8.2000000000000003E-2</v>
      </c>
      <c r="H35" s="1780">
        <v>61370</v>
      </c>
      <c r="I35" s="1942">
        <v>4.2000000000000003E-2</v>
      </c>
      <c r="J35" s="1772">
        <v>90706.765039999998</v>
      </c>
      <c r="K35" s="1946">
        <v>6.7509860574165026E-2</v>
      </c>
      <c r="L35" s="1772">
        <v>91057</v>
      </c>
      <c r="M35" s="1946">
        <f>L35/$L$34</f>
        <v>6.2398238044854754E-2</v>
      </c>
      <c r="N35" s="1772">
        <v>155932</v>
      </c>
      <c r="O35" s="1946">
        <f>N35/N$34</f>
        <v>9.6341563625826604E-2</v>
      </c>
    </row>
    <row r="36" spans="3:16" x14ac:dyDescent="0.45">
      <c r="C36" s="1291" t="s">
        <v>4772</v>
      </c>
      <c r="D36" s="1780">
        <v>40000</v>
      </c>
      <c r="E36" s="1942">
        <v>3.3000000000000002E-2</v>
      </c>
      <c r="F36" s="1780">
        <v>100207</v>
      </c>
      <c r="G36" s="1942">
        <v>7.9000000000000001E-2</v>
      </c>
      <c r="H36" s="1780">
        <v>53473</v>
      </c>
      <c r="I36" s="1942">
        <v>3.6999999999999998E-2</v>
      </c>
      <c r="J36" s="1947">
        <v>39826.512719999999</v>
      </c>
      <c r="K36" s="1946">
        <v>2.9641475139111736E-2</v>
      </c>
      <c r="L36" s="1947">
        <v>45511</v>
      </c>
      <c r="M36" s="1946">
        <f>L36/$L$34</f>
        <v>3.1187126872831133E-2</v>
      </c>
      <c r="N36" s="1947">
        <v>63917</v>
      </c>
      <c r="O36" s="1946">
        <f>N36/N$34</f>
        <v>3.9490699293743159E-2</v>
      </c>
    </row>
    <row r="37" spans="3:16" x14ac:dyDescent="0.45">
      <c r="C37" s="1291" t="s">
        <v>4773</v>
      </c>
      <c r="D37" s="1948">
        <v>400</v>
      </c>
      <c r="E37" s="1942">
        <v>0</v>
      </c>
      <c r="F37" s="1780">
        <v>1774</v>
      </c>
      <c r="G37" s="1942">
        <v>1E-3</v>
      </c>
      <c r="H37" s="1780">
        <v>4857</v>
      </c>
      <c r="I37" s="1942">
        <v>3.0000000000000001E-3</v>
      </c>
      <c r="J37" s="1947">
        <v>50677.25232</v>
      </c>
      <c r="K37" s="1946">
        <v>3.7717299662227935E-2</v>
      </c>
      <c r="L37" s="1947">
        <v>43736</v>
      </c>
      <c r="M37" s="1946">
        <f>L37/$L$34</f>
        <v>2.9970780270926645E-2</v>
      </c>
      <c r="N37" s="1947">
        <v>43755</v>
      </c>
      <c r="O37" s="1946">
        <f>N37/N$34</f>
        <v>2.7033739812533944E-2</v>
      </c>
    </row>
    <row r="38" spans="3:16" x14ac:dyDescent="0.45">
      <c r="C38" s="1797" t="s">
        <v>4774</v>
      </c>
      <c r="D38" s="1799">
        <v>33000</v>
      </c>
      <c r="E38" s="1949">
        <v>2.7E-2</v>
      </c>
      <c r="F38" s="1799">
        <v>1914</v>
      </c>
      <c r="G38" s="1949">
        <v>2E-3</v>
      </c>
      <c r="H38" s="1799">
        <v>3040</v>
      </c>
      <c r="I38" s="1949">
        <v>2E-3</v>
      </c>
      <c r="J38" s="1935">
        <v>203</v>
      </c>
      <c r="K38" s="1950">
        <v>1.5108577282534625E-4</v>
      </c>
      <c r="L38" s="1935">
        <v>1810</v>
      </c>
      <c r="M38" s="1950">
        <f>L38/$L$34</f>
        <v>1.2403309010969733E-3</v>
      </c>
      <c r="N38" s="1935">
        <v>48259</v>
      </c>
      <c r="O38" s="1950">
        <f>N38/N$34</f>
        <v>2.9816506676107316E-2</v>
      </c>
    </row>
    <row r="39" spans="3:16" x14ac:dyDescent="0.45">
      <c r="C39" s="1271" t="s">
        <v>6570</v>
      </c>
      <c r="D39" s="1271"/>
      <c r="E39" s="1271"/>
      <c r="F39" s="1271"/>
      <c r="G39" s="1271"/>
      <c r="H39" s="1936"/>
      <c r="I39" s="1491"/>
      <c r="J39" s="1491"/>
      <c r="K39" s="1491"/>
      <c r="L39" s="1491"/>
      <c r="M39" s="1491"/>
      <c r="N39" s="1491"/>
      <c r="O39" s="1869"/>
      <c r="P39" s="1869"/>
    </row>
    <row r="40" spans="3:16" ht="34.049999999999997" customHeight="1" x14ac:dyDescent="0.45">
      <c r="C40" s="1937"/>
      <c r="D40" s="1938"/>
      <c r="E40" s="1772"/>
      <c r="F40" s="1938"/>
      <c r="G40" s="1772"/>
      <c r="H40" s="1936"/>
      <c r="I40" s="1491"/>
      <c r="J40" s="1491"/>
      <c r="K40" s="1491"/>
      <c r="L40" s="1491"/>
      <c r="M40" s="1491"/>
      <c r="N40" s="1491"/>
      <c r="O40" s="1869"/>
      <c r="P40" s="1869"/>
    </row>
    <row r="41" spans="3:16" ht="15" customHeight="1" x14ac:dyDescent="0.45">
      <c r="C41" s="1937"/>
      <c r="D41" s="1938"/>
      <c r="E41" s="1772"/>
      <c r="F41" s="1938"/>
      <c r="G41" s="1772"/>
      <c r="H41" s="1936"/>
      <c r="I41" s="1491"/>
      <c r="J41" s="1491"/>
      <c r="K41" s="1491"/>
      <c r="L41" s="1491"/>
      <c r="M41" s="1491"/>
      <c r="N41" s="1491"/>
      <c r="O41" s="1869"/>
      <c r="P41" s="1869"/>
    </row>
    <row r="42" spans="3:16" ht="37.200000000000003" customHeight="1" x14ac:dyDescent="0.45">
      <c r="C42" s="652" t="s">
        <v>5213</v>
      </c>
      <c r="D42" s="2441"/>
      <c r="E42" s="2441"/>
      <c r="F42" s="2441"/>
      <c r="G42" s="2441"/>
      <c r="H42" s="2441"/>
      <c r="I42" s="1957"/>
      <c r="J42" s="1957"/>
      <c r="K42" s="1957"/>
      <c r="L42" s="1957"/>
      <c r="M42" s="1957"/>
      <c r="N42" s="1957"/>
      <c r="O42" s="1957"/>
      <c r="P42" s="1957"/>
    </row>
    <row r="43" spans="3:16" ht="9" customHeight="1" x14ac:dyDescent="0.45">
      <c r="C43" s="1871"/>
      <c r="D43" s="1871"/>
      <c r="E43" s="1871"/>
      <c r="F43" s="1871"/>
      <c r="G43" s="1871"/>
      <c r="H43" s="1871"/>
      <c r="I43" s="1871"/>
      <c r="J43" s="1871"/>
      <c r="K43" s="1871"/>
      <c r="L43" s="2663"/>
      <c r="M43" s="2663"/>
      <c r="N43" s="2663"/>
      <c r="O43" s="1871"/>
      <c r="P43" s="1871"/>
    </row>
    <row r="44" spans="3:16" x14ac:dyDescent="0.45">
      <c r="C44" s="2671" t="s">
        <v>4769</v>
      </c>
      <c r="D44" s="4045">
        <v>2016</v>
      </c>
      <c r="E44" s="4045"/>
      <c r="F44" s="4045">
        <v>2017</v>
      </c>
      <c r="G44" s="4045"/>
      <c r="H44" s="4045">
        <v>2018</v>
      </c>
      <c r="I44" s="4045"/>
      <c r="J44" s="4045">
        <v>2019</v>
      </c>
      <c r="K44" s="4045"/>
      <c r="L44" s="4045">
        <v>2020</v>
      </c>
      <c r="M44" s="4045"/>
      <c r="N44" s="4045">
        <v>2021</v>
      </c>
      <c r="O44" s="4045"/>
    </row>
    <row r="45" spans="3:16" ht="12.75" customHeight="1" x14ac:dyDescent="0.45">
      <c r="C45" s="1291" t="s">
        <v>4775</v>
      </c>
      <c r="D45" s="1951">
        <v>4890372</v>
      </c>
      <c r="E45" s="1951"/>
      <c r="F45" s="4049">
        <v>4947481</v>
      </c>
      <c r="G45" s="4049"/>
      <c r="H45" s="4049">
        <v>5003393</v>
      </c>
      <c r="I45" s="4049"/>
      <c r="J45" s="4049">
        <v>5057999</v>
      </c>
      <c r="K45" s="4049"/>
      <c r="L45" s="4049">
        <v>5111221</v>
      </c>
      <c r="M45" s="4049"/>
      <c r="N45" s="4046">
        <v>5163021</v>
      </c>
      <c r="O45" s="4046"/>
    </row>
    <row r="46" spans="3:16" x14ac:dyDescent="0.45">
      <c r="C46" s="1291" t="s">
        <v>5309</v>
      </c>
      <c r="D46" s="1780">
        <v>1218000</v>
      </c>
      <c r="E46" s="1781">
        <v>1</v>
      </c>
      <c r="F46" s="1780">
        <v>1266917</v>
      </c>
      <c r="G46" s="1781">
        <v>1</v>
      </c>
      <c r="H46" s="1780">
        <v>1462397</v>
      </c>
      <c r="I46" s="1781">
        <v>1</v>
      </c>
      <c r="J46" s="1780">
        <v>1343607.6488463683</v>
      </c>
      <c r="K46" s="1942">
        <v>1</v>
      </c>
      <c r="L46" s="1780">
        <v>1459288</v>
      </c>
      <c r="M46" s="1942">
        <v>1</v>
      </c>
      <c r="N46" s="2728">
        <v>1618533</v>
      </c>
      <c r="O46" s="2724">
        <v>1</v>
      </c>
    </row>
    <row r="47" spans="3:16" x14ac:dyDescent="0.45">
      <c r="C47" s="1291" t="s">
        <v>5310</v>
      </c>
      <c r="D47" s="1780">
        <v>1147000</v>
      </c>
      <c r="E47" s="1942">
        <v>0.94199999999999995</v>
      </c>
      <c r="F47" s="1780">
        <v>898370</v>
      </c>
      <c r="G47" s="1942">
        <v>0.70899999999999996</v>
      </c>
      <c r="H47" s="1780">
        <v>1063012</v>
      </c>
      <c r="I47" s="1942">
        <v>0.72699999999999998</v>
      </c>
      <c r="J47" s="1772">
        <v>1071031.72135116</v>
      </c>
      <c r="K47" s="1942">
        <v>0.79713130709754143</v>
      </c>
      <c r="L47" s="1772">
        <v>1181662</v>
      </c>
      <c r="M47" s="1942">
        <v>0.81</v>
      </c>
      <c r="N47" s="2729">
        <v>1327197</v>
      </c>
      <c r="O47" s="2725">
        <v>0.82</v>
      </c>
    </row>
    <row r="48" spans="3:16" ht="34.799999999999997" x14ac:dyDescent="0.45">
      <c r="C48" s="1291" t="s">
        <v>4776</v>
      </c>
      <c r="D48" s="1780">
        <v>71000</v>
      </c>
      <c r="E48" s="1942">
        <v>5.8000000000000003E-2</v>
      </c>
      <c r="F48" s="1780">
        <v>368547</v>
      </c>
      <c r="G48" s="1942">
        <v>0.29099999999999998</v>
      </c>
      <c r="H48" s="1780">
        <v>399385</v>
      </c>
      <c r="I48" s="1942">
        <v>0.27300000000000002</v>
      </c>
      <c r="J48" s="1780">
        <v>272575.92749520828</v>
      </c>
      <c r="K48" s="1942">
        <v>0.20286869290245857</v>
      </c>
      <c r="L48" s="1780">
        <v>277626</v>
      </c>
      <c r="M48" s="1942">
        <v>0.19</v>
      </c>
      <c r="N48" s="2715">
        <v>291336</v>
      </c>
      <c r="O48" s="2725">
        <v>0.18</v>
      </c>
    </row>
    <row r="49" spans="3:15" x14ac:dyDescent="0.45">
      <c r="C49" s="1291" t="s">
        <v>4777</v>
      </c>
      <c r="D49" s="1780">
        <v>1218000</v>
      </c>
      <c r="E49" s="1781">
        <v>1</v>
      </c>
      <c r="F49" s="1780">
        <v>1266917</v>
      </c>
      <c r="G49" s="1781">
        <v>1</v>
      </c>
      <c r="H49" s="1780">
        <v>1462397</v>
      </c>
      <c r="I49" s="1781">
        <v>1</v>
      </c>
      <c r="J49" s="1772">
        <v>1343607.6488463683</v>
      </c>
      <c r="K49" s="1942">
        <v>1</v>
      </c>
      <c r="L49" s="1772">
        <v>1459288</v>
      </c>
      <c r="M49" s="1942">
        <v>1</v>
      </c>
      <c r="N49" s="2729">
        <v>1618533</v>
      </c>
      <c r="O49" s="2724">
        <v>1</v>
      </c>
    </row>
    <row r="50" spans="3:15" x14ac:dyDescent="0.45">
      <c r="C50" s="1291" t="s">
        <v>5311</v>
      </c>
      <c r="D50" s="1780">
        <v>1061800</v>
      </c>
      <c r="E50" s="1942">
        <v>0.872</v>
      </c>
      <c r="F50" s="1780">
        <v>1147345</v>
      </c>
      <c r="G50" s="1942">
        <v>0.90600000000000003</v>
      </c>
      <c r="H50" s="1780">
        <v>1357572</v>
      </c>
      <c r="I50" s="1942">
        <v>0.92800000000000005</v>
      </c>
      <c r="J50" s="1772">
        <v>1253156.3221168949</v>
      </c>
      <c r="K50" s="1946">
        <v>0.93268025319211634</v>
      </c>
      <c r="L50" s="1772">
        <v>1314269</v>
      </c>
      <c r="M50" s="1946">
        <v>0.90100000000000002</v>
      </c>
      <c r="N50" s="2729">
        <v>1437988</v>
      </c>
      <c r="O50" s="2725">
        <v>0.88800000000000001</v>
      </c>
    </row>
    <row r="51" spans="3:15" x14ac:dyDescent="0.45">
      <c r="C51" s="1291" t="s">
        <v>5312</v>
      </c>
      <c r="D51" s="1780">
        <v>73400</v>
      </c>
      <c r="E51" s="1942">
        <v>0.06</v>
      </c>
      <c r="F51" s="1780">
        <v>103895</v>
      </c>
      <c r="G51" s="1942">
        <v>8.2000000000000003E-2</v>
      </c>
      <c r="H51" s="1780">
        <v>61370</v>
      </c>
      <c r="I51" s="1942">
        <v>4.2000000000000003E-2</v>
      </c>
      <c r="J51" s="1772">
        <v>90706.765039999998</v>
      </c>
      <c r="K51" s="1946">
        <v>6.7509860574165026E-2</v>
      </c>
      <c r="L51" s="1772">
        <v>91057</v>
      </c>
      <c r="M51" s="1946">
        <v>6.2E-2</v>
      </c>
      <c r="N51" s="2729">
        <v>155932</v>
      </c>
      <c r="O51" s="2725">
        <v>9.6000000000000002E-2</v>
      </c>
    </row>
    <row r="52" spans="3:15" x14ac:dyDescent="0.45">
      <c r="C52" s="1291" t="s">
        <v>5313</v>
      </c>
      <c r="D52" s="1780">
        <v>40000</v>
      </c>
      <c r="E52" s="1942">
        <v>3.3000000000000002E-2</v>
      </c>
      <c r="F52" s="1780">
        <v>100207</v>
      </c>
      <c r="G52" s="1942">
        <v>7.9000000000000001E-2</v>
      </c>
      <c r="H52" s="1780">
        <v>53473</v>
      </c>
      <c r="I52" s="1942">
        <v>3.6999999999999998E-2</v>
      </c>
      <c r="J52" s="1947">
        <v>39826.512719999999</v>
      </c>
      <c r="K52" s="1946">
        <v>2.9641475139111736E-2</v>
      </c>
      <c r="L52" s="1947">
        <v>45511</v>
      </c>
      <c r="M52" s="1946">
        <v>3.1E-2</v>
      </c>
      <c r="N52" s="2730">
        <v>63917</v>
      </c>
      <c r="O52" s="2725">
        <v>3.9E-2</v>
      </c>
    </row>
    <row r="53" spans="3:15" x14ac:dyDescent="0.45">
      <c r="C53" s="1291" t="s">
        <v>5314</v>
      </c>
      <c r="D53" s="1948">
        <v>400</v>
      </c>
      <c r="E53" s="1942">
        <v>0</v>
      </c>
      <c r="F53" s="1780">
        <v>1774</v>
      </c>
      <c r="G53" s="1942">
        <v>1E-3</v>
      </c>
      <c r="H53" s="1780">
        <v>4857</v>
      </c>
      <c r="I53" s="1942">
        <v>3.0000000000000001E-3</v>
      </c>
      <c r="J53" s="1947">
        <v>50677.25232</v>
      </c>
      <c r="K53" s="1946">
        <v>3.7717299662227935E-2</v>
      </c>
      <c r="L53" s="1947">
        <v>43736</v>
      </c>
      <c r="M53" s="1946">
        <v>0.03</v>
      </c>
      <c r="N53" s="2730">
        <v>43755</v>
      </c>
      <c r="O53" s="2725">
        <v>2.7E-2</v>
      </c>
    </row>
    <row r="54" spans="3:15" x14ac:dyDescent="0.45">
      <c r="C54" s="1291" t="s">
        <v>5315</v>
      </c>
      <c r="D54" s="1780">
        <v>33000</v>
      </c>
      <c r="E54" s="1942">
        <v>2.7E-2</v>
      </c>
      <c r="F54" s="1780">
        <v>1914</v>
      </c>
      <c r="G54" s="1942">
        <v>2E-3</v>
      </c>
      <c r="H54" s="1780">
        <v>3040</v>
      </c>
      <c r="I54" s="1942">
        <v>2E-3</v>
      </c>
      <c r="J54" s="1939">
        <v>203</v>
      </c>
      <c r="K54" s="1946">
        <v>1.5108577282534625E-4</v>
      </c>
      <c r="L54" s="1939">
        <v>1810</v>
      </c>
      <c r="M54" s="1946">
        <v>1E-3</v>
      </c>
      <c r="N54" s="2731">
        <v>48259</v>
      </c>
      <c r="O54" s="2725">
        <v>3.4000000000000002E-2</v>
      </c>
    </row>
    <row r="55" spans="3:15" x14ac:dyDescent="0.45">
      <c r="C55" s="1291" t="s">
        <v>4778</v>
      </c>
      <c r="D55" s="1780">
        <v>1144600</v>
      </c>
      <c r="E55" s="1942">
        <v>0.94</v>
      </c>
      <c r="F55" s="1780">
        <v>1163022</v>
      </c>
      <c r="G55" s="1942">
        <v>0.91800000000000004</v>
      </c>
      <c r="H55" s="1780">
        <v>1401027</v>
      </c>
      <c r="I55" s="1942">
        <v>0.95799999999999996</v>
      </c>
      <c r="J55" s="1772">
        <v>1252900.8838063683</v>
      </c>
      <c r="K55" s="1946">
        <v>0.93249013942583503</v>
      </c>
      <c r="L55" s="1772">
        <v>1368230</v>
      </c>
      <c r="M55" s="1946">
        <v>0.93799999999999994</v>
      </c>
      <c r="N55" s="2729">
        <v>1462601</v>
      </c>
      <c r="O55" s="2725">
        <v>0.90400000000000003</v>
      </c>
    </row>
    <row r="56" spans="3:15" x14ac:dyDescent="0.45">
      <c r="C56" s="1291" t="s">
        <v>5316</v>
      </c>
      <c r="D56" s="1780">
        <v>988400</v>
      </c>
      <c r="E56" s="1942">
        <v>0.81100000000000005</v>
      </c>
      <c r="F56" s="1780">
        <v>1043450</v>
      </c>
      <c r="G56" s="1942">
        <v>0.82399999999999995</v>
      </c>
      <c r="H56" s="1780">
        <v>1296202</v>
      </c>
      <c r="I56" s="1942">
        <v>0.88600000000000001</v>
      </c>
      <c r="J56" s="1939">
        <v>1162449.5570768949</v>
      </c>
      <c r="K56" s="1946">
        <v>0.86517039261795126</v>
      </c>
      <c r="L56" s="1939">
        <v>1223212</v>
      </c>
      <c r="M56" s="1946">
        <v>0.83799999999999997</v>
      </c>
      <c r="N56" s="2732">
        <v>1282057</v>
      </c>
      <c r="O56" s="2725">
        <v>0.79200000000000004</v>
      </c>
    </row>
    <row r="57" spans="3:15" ht="52.2" x14ac:dyDescent="0.45">
      <c r="C57" s="1291" t="s">
        <v>4779</v>
      </c>
      <c r="D57" s="1780">
        <v>156200</v>
      </c>
      <c r="E57" s="1942">
        <v>0.128</v>
      </c>
      <c r="F57" s="1780">
        <v>119572</v>
      </c>
      <c r="G57" s="1942">
        <v>9.4E-2</v>
      </c>
      <c r="H57" s="1780">
        <v>104825</v>
      </c>
      <c r="I57" s="1942">
        <v>7.1999999999999995E-2</v>
      </c>
      <c r="J57" s="1939">
        <v>90451.326729473527</v>
      </c>
      <c r="K57" s="1946">
        <v>6.7319746807883774E-2</v>
      </c>
      <c r="L57" s="1939">
        <v>145019</v>
      </c>
      <c r="M57" s="1946">
        <v>9.9000000000000005E-2</v>
      </c>
      <c r="N57" s="2732">
        <v>180544</v>
      </c>
      <c r="O57" s="2725">
        <v>0.112</v>
      </c>
    </row>
    <row r="58" spans="3:15" ht="34.799999999999997" x14ac:dyDescent="0.45">
      <c r="C58" s="1291" t="s">
        <v>5317</v>
      </c>
      <c r="D58" s="1780">
        <v>1061800</v>
      </c>
      <c r="E58" s="1942">
        <v>0.87175697865353041</v>
      </c>
      <c r="F58" s="1780">
        <v>1147345</v>
      </c>
      <c r="G58" s="1942">
        <v>0.90561970515827006</v>
      </c>
      <c r="H58" s="1780">
        <v>1357572</v>
      </c>
      <c r="I58" s="1942">
        <v>0.92831973807386092</v>
      </c>
      <c r="J58" s="1939">
        <v>1253156.3221168949</v>
      </c>
      <c r="K58" s="1946">
        <v>0.93268025319211634</v>
      </c>
      <c r="L58" s="1939">
        <f>L50</f>
        <v>1314269</v>
      </c>
      <c r="M58" s="1946">
        <f>M50</f>
        <v>0.90100000000000002</v>
      </c>
      <c r="N58" s="2732">
        <f t="shared" ref="N58:O58" si="0">N50</f>
        <v>1437988</v>
      </c>
      <c r="O58" s="2725">
        <f t="shared" si="0"/>
        <v>0.88800000000000001</v>
      </c>
    </row>
    <row r="59" spans="3:15" ht="34.799999999999997" x14ac:dyDescent="0.45">
      <c r="C59" s="1291" t="s">
        <v>5318</v>
      </c>
      <c r="D59" s="1780">
        <v>156200</v>
      </c>
      <c r="E59" s="1942">
        <v>0.12824302134646962</v>
      </c>
      <c r="F59" s="1780">
        <v>119572</v>
      </c>
      <c r="G59" s="1942">
        <v>9.4380294841729967E-2</v>
      </c>
      <c r="H59" s="1780">
        <v>104825</v>
      </c>
      <c r="I59" s="1942">
        <v>7.1680261926139077E-2</v>
      </c>
      <c r="J59" s="1939">
        <v>90451.326729473527</v>
      </c>
      <c r="K59" s="1946">
        <v>6.7319746807883774E-2</v>
      </c>
      <c r="L59" s="1939">
        <f>L57</f>
        <v>145019</v>
      </c>
      <c r="M59" s="1946">
        <f>M57</f>
        <v>9.9000000000000005E-2</v>
      </c>
      <c r="N59" s="2732">
        <f t="shared" ref="N59:O59" si="1">N57</f>
        <v>180544</v>
      </c>
      <c r="O59" s="2725">
        <f t="shared" si="1"/>
        <v>0.112</v>
      </c>
    </row>
    <row r="60" spans="3:15" x14ac:dyDescent="0.45">
      <c r="C60" s="1797" t="s">
        <v>5309</v>
      </c>
      <c r="D60" s="1799">
        <v>1218000</v>
      </c>
      <c r="E60" s="1949">
        <v>1</v>
      </c>
      <c r="F60" s="1799">
        <v>1266917</v>
      </c>
      <c r="G60" s="1949">
        <v>1</v>
      </c>
      <c r="H60" s="1799">
        <v>1462397</v>
      </c>
      <c r="I60" s="1949">
        <v>1</v>
      </c>
      <c r="J60" s="1935">
        <v>1343607.6488463683</v>
      </c>
      <c r="K60" s="1950">
        <v>1</v>
      </c>
      <c r="L60" s="1935">
        <f>L46</f>
        <v>1459288</v>
      </c>
      <c r="M60" s="1950">
        <f>M46</f>
        <v>1</v>
      </c>
      <c r="N60" s="2733">
        <f t="shared" ref="N60:O60" si="2">N46</f>
        <v>1618533</v>
      </c>
      <c r="O60" s="1800">
        <f t="shared" si="2"/>
        <v>1</v>
      </c>
    </row>
    <row r="61" spans="3:15" x14ac:dyDescent="0.45">
      <c r="C61" s="1952" t="s">
        <v>5319</v>
      </c>
    </row>
  </sheetData>
  <mergeCells count="28">
    <mergeCell ref="F33:G33"/>
    <mergeCell ref="J33:K33"/>
    <mergeCell ref="D33:E33"/>
    <mergeCell ref="L44:M44"/>
    <mergeCell ref="L45:M45"/>
    <mergeCell ref="D44:E44"/>
    <mergeCell ref="J44:K44"/>
    <mergeCell ref="H44:I44"/>
    <mergeCell ref="F44:G44"/>
    <mergeCell ref="J45:K45"/>
    <mergeCell ref="H45:I45"/>
    <mergeCell ref="F45:G45"/>
    <mergeCell ref="L12:M12"/>
    <mergeCell ref="N44:O44"/>
    <mergeCell ref="N45:O45"/>
    <mergeCell ref="A3:B3"/>
    <mergeCell ref="C3:W3"/>
    <mergeCell ref="A4:B4"/>
    <mergeCell ref="C4:W4"/>
    <mergeCell ref="A5:B5"/>
    <mergeCell ref="C5:W5"/>
    <mergeCell ref="D12:E12"/>
    <mergeCell ref="F12:G12"/>
    <mergeCell ref="A6:B6"/>
    <mergeCell ref="C6:W6"/>
    <mergeCell ref="H12:I12"/>
    <mergeCell ref="J12:K12"/>
    <mergeCell ref="H33:I33"/>
  </mergeCells>
  <hyperlinks>
    <hyperlink ref="A1" location="'ODS 12.'!A1" display="REGRESAR" xr:uid="{00000000-0004-0000-6C01-000000000000}"/>
    <hyperlink ref="C1" location="'Metadato 12.5.1'!A1" display="VER METADATO" xr:uid="{00000000-0004-0000-6C01-000001000000}"/>
  </hyperlinks>
  <pageMargins left="0.7" right="0.7" top="0.75" bottom="0.75" header="0.3" footer="0.3"/>
  <pageSetup paperSize="9" orientation="portrait" r:id="rId1"/>
  <drawing r:id="rId2"/>
</worksheet>
</file>

<file path=xl/worksheets/sheet3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1-000000000000}">
  <sheetPr codeName="Hoja356">
    <tabColor theme="0" tint="-0.499984740745262"/>
  </sheetPr>
  <dimension ref="A1:F36"/>
  <sheetViews>
    <sheetView showGridLines="0" zoomScaleNormal="100" workbookViewId="0">
      <pane ySplit="1" topLeftCell="A2" activePane="bottomLeft" state="frozen"/>
      <selection activeCell="C61" sqref="C61"/>
      <selection pane="bottomLeft" activeCell="B1" sqref="B1"/>
    </sheetView>
  </sheetViews>
  <sheetFormatPr baseColWidth="10" defaultColWidth="11.44140625" defaultRowHeight="17.399999999999999" x14ac:dyDescent="0.45"/>
  <cols>
    <col min="1" max="1" width="11.44140625" style="178"/>
    <col min="2" max="2" width="26.44140625" style="178" customWidth="1"/>
    <col min="3" max="3" width="24" style="178" customWidth="1"/>
    <col min="4" max="4" width="85.77734375" style="178" customWidth="1"/>
    <col min="5" max="5" width="11.44140625" style="178"/>
    <col min="6" max="6" width="7.21875" style="178" customWidth="1"/>
    <col min="7" max="16384" width="11.44140625" style="178"/>
  </cols>
  <sheetData>
    <row r="1" spans="1:6" x14ac:dyDescent="0.45">
      <c r="B1" s="1862" t="s">
        <v>337</v>
      </c>
    </row>
    <row r="2" spans="1:6" ht="18" thickBot="1" x14ac:dyDescent="0.5"/>
    <row r="3" spans="1:6" ht="23.25" customHeight="1" thickBot="1" x14ac:dyDescent="0.5">
      <c r="B3" s="4022" t="s">
        <v>370</v>
      </c>
      <c r="C3" s="4022"/>
      <c r="D3" s="4022"/>
      <c r="F3" s="1267" t="s">
        <v>456</v>
      </c>
    </row>
    <row r="4" spans="1:6" x14ac:dyDescent="0.45">
      <c r="A4" s="1268"/>
      <c r="B4" s="3123" t="s">
        <v>372</v>
      </c>
      <c r="C4" s="3123"/>
      <c r="D4" s="44" t="s">
        <v>38</v>
      </c>
    </row>
    <row r="5" spans="1:6" ht="34.799999999999997" x14ac:dyDescent="0.45">
      <c r="B5" s="3123" t="s">
        <v>373</v>
      </c>
      <c r="C5" s="3123"/>
      <c r="D5" s="44" t="s">
        <v>136</v>
      </c>
    </row>
    <row r="6" spans="1:6" x14ac:dyDescent="0.45">
      <c r="B6" s="3123" t="s">
        <v>374</v>
      </c>
      <c r="C6" s="3123"/>
      <c r="D6" s="45" t="s">
        <v>224</v>
      </c>
    </row>
    <row r="7" spans="1:6" ht="15" customHeight="1" x14ac:dyDescent="0.45">
      <c r="B7" s="3126" t="s">
        <v>375</v>
      </c>
      <c r="C7" s="3126"/>
      <c r="D7" s="46" t="s">
        <v>4109</v>
      </c>
    </row>
    <row r="8" spans="1:6" x14ac:dyDescent="0.45">
      <c r="B8" s="3126" t="s">
        <v>2480</v>
      </c>
      <c r="C8" s="3126"/>
      <c r="D8" s="1266" t="s">
        <v>2495</v>
      </c>
    </row>
    <row r="10" spans="1:6" ht="23.25" customHeight="1" x14ac:dyDescent="0.45">
      <c r="B10" s="4022" t="s">
        <v>376</v>
      </c>
      <c r="C10" s="4022"/>
      <c r="D10" s="4022"/>
    </row>
    <row r="11" spans="1:6" x14ac:dyDescent="0.45">
      <c r="B11" s="3129" t="s">
        <v>377</v>
      </c>
      <c r="C11" s="3124"/>
      <c r="D11" s="178" t="s">
        <v>3226</v>
      </c>
    </row>
    <row r="12" spans="1:6" ht="54.75" customHeight="1" x14ac:dyDescent="0.45">
      <c r="B12" s="3126" t="s">
        <v>379</v>
      </c>
      <c r="C12" s="3126"/>
      <c r="D12" s="661" t="s">
        <v>3564</v>
      </c>
    </row>
    <row r="13" spans="1:6" x14ac:dyDescent="0.45">
      <c r="B13" s="3123" t="s">
        <v>380</v>
      </c>
      <c r="C13" s="3123"/>
      <c r="D13" s="1880" t="s">
        <v>224</v>
      </c>
    </row>
    <row r="14" spans="1:6" x14ac:dyDescent="0.45">
      <c r="B14" s="3123" t="s">
        <v>381</v>
      </c>
      <c r="C14" s="3124"/>
      <c r="D14" s="1880" t="s">
        <v>10</v>
      </c>
    </row>
    <row r="15" spans="1:6" ht="409.6" x14ac:dyDescent="0.45">
      <c r="B15" s="3123" t="s">
        <v>382</v>
      </c>
      <c r="C15" s="3123"/>
      <c r="D15" s="2734" t="s">
        <v>5320</v>
      </c>
    </row>
    <row r="16" spans="1:6" ht="162" x14ac:dyDescent="0.45">
      <c r="B16" s="3123" t="s">
        <v>383</v>
      </c>
      <c r="C16" s="3123"/>
      <c r="D16" s="2734" t="s">
        <v>6574</v>
      </c>
    </row>
    <row r="17" spans="2:4" x14ac:dyDescent="0.45">
      <c r="B17" s="3123" t="s">
        <v>384</v>
      </c>
      <c r="C17" s="3123"/>
      <c r="D17" s="2568" t="s">
        <v>3227</v>
      </c>
    </row>
    <row r="18" spans="2:4" ht="145.80000000000001" x14ac:dyDescent="0.45">
      <c r="B18" s="3126" t="s">
        <v>386</v>
      </c>
      <c r="C18" s="3126"/>
      <c r="D18" s="2734" t="s">
        <v>6575</v>
      </c>
    </row>
    <row r="19" spans="2:4" ht="106.2" customHeight="1" x14ac:dyDescent="0.45">
      <c r="B19" s="3132" t="s">
        <v>387</v>
      </c>
      <c r="C19" s="3133"/>
      <c r="D19" s="2734" t="s">
        <v>3434</v>
      </c>
    </row>
    <row r="20" spans="2:4" x14ac:dyDescent="0.45">
      <c r="B20" s="3123" t="s">
        <v>388</v>
      </c>
      <c r="C20" s="3123"/>
      <c r="D20" s="2674" t="s">
        <v>424</v>
      </c>
    </row>
    <row r="21" spans="2:4" x14ac:dyDescent="0.45">
      <c r="B21" s="3134" t="s">
        <v>390</v>
      </c>
      <c r="C21" s="459" t="s">
        <v>391</v>
      </c>
      <c r="D21" s="2674" t="s">
        <v>6572</v>
      </c>
    </row>
    <row r="22" spans="2:4" x14ac:dyDescent="0.45">
      <c r="B22" s="3135"/>
      <c r="C22" s="2653" t="s">
        <v>393</v>
      </c>
      <c r="D22" s="2735" t="s">
        <v>3228</v>
      </c>
    </row>
    <row r="23" spans="2:4" x14ac:dyDescent="0.45">
      <c r="B23" s="3123" t="s">
        <v>395</v>
      </c>
      <c r="C23" s="3123"/>
      <c r="D23" s="2674" t="s">
        <v>427</v>
      </c>
    </row>
    <row r="24" spans="2:4" ht="33" x14ac:dyDescent="0.45">
      <c r="B24" s="3123" t="s">
        <v>397</v>
      </c>
      <c r="C24" s="3123"/>
      <c r="D24" s="2736" t="s">
        <v>4807</v>
      </c>
    </row>
    <row r="25" spans="2:4" ht="48.6" x14ac:dyDescent="0.45">
      <c r="B25" s="3123" t="s">
        <v>399</v>
      </c>
      <c r="C25" s="3123"/>
      <c r="D25" s="2527" t="s">
        <v>3229</v>
      </c>
    </row>
    <row r="26" spans="2:4" ht="15" customHeight="1" x14ac:dyDescent="0.45">
      <c r="B26" s="3126" t="s">
        <v>401</v>
      </c>
      <c r="C26" s="3126"/>
      <c r="D26" s="2734" t="s">
        <v>4808</v>
      </c>
    </row>
    <row r="27" spans="2:4" ht="32.4" x14ac:dyDescent="0.45">
      <c r="B27" s="3129" t="s">
        <v>403</v>
      </c>
      <c r="C27" s="3124"/>
      <c r="D27" s="2734" t="s">
        <v>6573</v>
      </c>
    </row>
    <row r="28" spans="2:4" ht="113.4" x14ac:dyDescent="0.45">
      <c r="B28" s="2655" t="s">
        <v>404</v>
      </c>
      <c r="C28" s="2654"/>
      <c r="D28" s="2734" t="s">
        <v>4809</v>
      </c>
    </row>
    <row r="29" spans="2:4" x14ac:dyDescent="0.45">
      <c r="B29" s="3130" t="s">
        <v>405</v>
      </c>
      <c r="C29" s="3131"/>
      <c r="D29" s="2573"/>
    </row>
    <row r="30" spans="2:4" x14ac:dyDescent="0.45">
      <c r="B30" s="2574"/>
      <c r="C30" s="2574"/>
      <c r="D30" s="2575"/>
    </row>
    <row r="31" spans="2:4" ht="23.25" customHeight="1" x14ac:dyDescent="0.45">
      <c r="B31" s="4022" t="s">
        <v>406</v>
      </c>
      <c r="C31" s="4022"/>
      <c r="D31" s="4022"/>
    </row>
    <row r="32" spans="2:4" x14ac:dyDescent="0.45">
      <c r="B32" s="3129" t="s">
        <v>407</v>
      </c>
      <c r="C32" s="3124"/>
      <c r="D32" s="2568" t="s">
        <v>3230</v>
      </c>
    </row>
    <row r="33" spans="2:4" x14ac:dyDescent="0.45">
      <c r="B33" s="3129" t="s">
        <v>409</v>
      </c>
      <c r="C33" s="3124"/>
      <c r="D33" s="2568" t="s">
        <v>3231</v>
      </c>
    </row>
    <row r="34" spans="2:4" x14ac:dyDescent="0.45">
      <c r="B34" s="3129" t="s">
        <v>411</v>
      </c>
      <c r="C34" s="3124"/>
      <c r="D34" s="2568" t="s">
        <v>645</v>
      </c>
    </row>
    <row r="35" spans="2:4" x14ac:dyDescent="0.45">
      <c r="B35" s="3129" t="s">
        <v>413</v>
      </c>
      <c r="C35" s="3124"/>
      <c r="D35" s="2568" t="s">
        <v>3232</v>
      </c>
    </row>
    <row r="36" spans="2:4" x14ac:dyDescent="0.45">
      <c r="B36" s="3129" t="s">
        <v>415</v>
      </c>
      <c r="C36" s="3124"/>
      <c r="D36" s="162" t="s">
        <v>3233</v>
      </c>
    </row>
  </sheetData>
  <mergeCells count="30">
    <mergeCell ref="B16:C16"/>
    <mergeCell ref="B3:D3"/>
    <mergeCell ref="B4:C4"/>
    <mergeCell ref="B5:C5"/>
    <mergeCell ref="B6:C6"/>
    <mergeCell ref="B7:C7"/>
    <mergeCell ref="B10:D10"/>
    <mergeCell ref="B11:C11"/>
    <mergeCell ref="B12:C12"/>
    <mergeCell ref="B13:C13"/>
    <mergeCell ref="B14:C14"/>
    <mergeCell ref="B15:C15"/>
    <mergeCell ref="B8:C8"/>
    <mergeCell ref="B31:D31"/>
    <mergeCell ref="B17:C17"/>
    <mergeCell ref="B18:C18"/>
    <mergeCell ref="B19:C19"/>
    <mergeCell ref="B20:C20"/>
    <mergeCell ref="B21:B22"/>
    <mergeCell ref="B23:C23"/>
    <mergeCell ref="B24:C24"/>
    <mergeCell ref="B25:C25"/>
    <mergeCell ref="B26:C26"/>
    <mergeCell ref="B27:C27"/>
    <mergeCell ref="B29:C29"/>
    <mergeCell ref="B32:C32"/>
    <mergeCell ref="B33:C33"/>
    <mergeCell ref="B34:C34"/>
    <mergeCell ref="B35:C35"/>
    <mergeCell ref="B36:C36"/>
  </mergeCells>
  <dataValidations count="7">
    <dataValidation allowBlank="1" showDropDown="1" showInputMessage="1" showErrorMessage="1" sqref="D13" xr:uid="{00000000-0002-0000-6D01-000000000000}"/>
    <dataValidation type="list" allowBlank="1" showInputMessage="1" showErrorMessage="1" sqref="D4" xr:uid="{00000000-0002-0000-6D01-000001000000}">
      <formula1>ODS</formula1>
    </dataValidation>
    <dataValidation type="list" allowBlank="1" showInputMessage="1" showErrorMessage="1" sqref="D5" xr:uid="{00000000-0002-0000-6D01-000002000000}">
      <formula1>Metas_ODS</formula1>
    </dataValidation>
    <dataValidation type="list" allowBlank="1" showInputMessage="1" showErrorMessage="1" sqref="D6" xr:uid="{00000000-0002-0000-6D01-000003000000}">
      <formula1>Numero_indicador</formula1>
    </dataValidation>
    <dataValidation type="list" allowBlank="1" showInputMessage="1" showErrorMessage="1" sqref="D7" xr:uid="{00000000-0002-0000-6D01-000004000000}">
      <formula1>Nombre_indicador_ODS</formula1>
    </dataValidation>
    <dataValidation type="list" allowBlank="1" showInputMessage="1" showErrorMessage="1" sqref="D14" xr:uid="{00000000-0002-0000-6D01-000005000000}">
      <formula1>Tipo_indicador</formula1>
    </dataValidation>
    <dataValidation type="list" allowBlank="1" showInputMessage="1" showErrorMessage="1" sqref="D25" xr:uid="{933C4B65-322B-47E7-A555-A3E7D2E28A7B}">
      <formula1>Tipo_operación</formula1>
    </dataValidation>
  </dataValidations>
  <hyperlinks>
    <hyperlink ref="B1" location="'12.5.1'!A1" display="REGRESAR" xr:uid="{00000000-0004-0000-6D01-000000000000}"/>
    <hyperlink ref="D8" r:id="rId1" xr:uid="{00000000-0004-0000-6D01-000001000000}"/>
    <hyperlink ref="D36" r:id="rId2" xr:uid="{0CFE9DFE-9F3C-488F-92F9-A5DF4A23E0D1}"/>
  </hyperlinks>
  <pageMargins left="0.7" right="0.7" top="0.75" bottom="0.75" header="0.3" footer="0.3"/>
</worksheet>
</file>

<file path=xl/worksheets/sheet3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1-000000000000}">
  <sheetPr codeName="Hoja357"/>
  <dimension ref="A1:AE26"/>
  <sheetViews>
    <sheetView showGridLines="0" zoomScaleNormal="100" workbookViewId="0">
      <pane ySplit="1" topLeftCell="A2" activePane="bottomLeft" state="frozen"/>
      <selection activeCell="B1" sqref="B1"/>
      <selection pane="bottomLeft"/>
    </sheetView>
  </sheetViews>
  <sheetFormatPr baseColWidth="10" defaultColWidth="11.44140625" defaultRowHeight="17.399999999999999" x14ac:dyDescent="0.45"/>
  <cols>
    <col min="1" max="2" width="15.21875" style="178" customWidth="1"/>
    <col min="3" max="3" width="12.21875" style="1271" customWidth="1"/>
    <col min="4" max="4" width="32.77734375" style="178" customWidth="1"/>
    <col min="5" max="6" width="10.77734375" style="178" customWidth="1"/>
    <col min="7" max="7" width="10.77734375" style="2562" customWidth="1"/>
    <col min="8" max="8" width="2.21875" style="178" customWidth="1"/>
    <col min="9" max="10" width="11.21875" style="178" customWidth="1"/>
    <col min="11" max="11" width="11.21875" style="2562" customWidth="1"/>
    <col min="12" max="12" width="2.44140625" style="178" customWidth="1"/>
    <col min="13" max="14" width="10.77734375" style="178" customWidth="1"/>
    <col min="15" max="15" width="10.77734375" style="2562" customWidth="1"/>
    <col min="16" max="16" width="2" style="178" customWidth="1"/>
    <col min="17" max="18" width="8.21875" style="178" customWidth="1"/>
    <col min="19" max="19" width="8.21875" style="2562" customWidth="1"/>
    <col min="20" max="20" width="1.21875" style="178" customWidth="1"/>
    <col min="21" max="22" width="8.21875" style="178" customWidth="1"/>
    <col min="23" max="23" width="8.21875" style="2562" customWidth="1"/>
    <col min="24" max="16384" width="11.44140625" style="178"/>
  </cols>
  <sheetData>
    <row r="1" spans="1:31" x14ac:dyDescent="0.45">
      <c r="A1" s="1862" t="s">
        <v>337</v>
      </c>
      <c r="B1" s="1308"/>
      <c r="C1" s="3225" t="s">
        <v>430</v>
      </c>
      <c r="D1" s="3225"/>
    </row>
    <row r="3" spans="1:31" ht="18" customHeight="1" x14ac:dyDescent="0.45">
      <c r="A3" s="4023" t="s">
        <v>339</v>
      </c>
      <c r="B3" s="4023"/>
      <c r="C3" s="4023" t="s">
        <v>1858</v>
      </c>
      <c r="D3" s="4023"/>
      <c r="E3" s="4023"/>
      <c r="F3" s="4023"/>
      <c r="G3" s="4023"/>
      <c r="H3" s="4023"/>
      <c r="I3" s="4023"/>
      <c r="J3" s="4023"/>
      <c r="K3" s="4023"/>
      <c r="L3" s="4023"/>
      <c r="M3" s="4023"/>
      <c r="N3" s="4023"/>
      <c r="O3" s="4023"/>
      <c r="P3" s="4023"/>
      <c r="Q3" s="4023"/>
      <c r="R3" s="4023"/>
      <c r="S3" s="4023"/>
      <c r="T3" s="4023"/>
      <c r="U3" s="4023"/>
      <c r="V3" s="4023"/>
      <c r="W3" s="4023"/>
      <c r="X3" s="4023"/>
      <c r="Y3" s="4023"/>
      <c r="Z3" s="4023"/>
      <c r="AA3" s="4023"/>
      <c r="AB3" s="4023"/>
      <c r="AC3" s="4023"/>
      <c r="AD3" s="4023"/>
      <c r="AE3" s="4023"/>
    </row>
    <row r="4" spans="1:31" ht="22.8" customHeight="1" x14ac:dyDescent="0.45">
      <c r="A4" s="4023" t="s">
        <v>340</v>
      </c>
      <c r="B4" s="4024"/>
      <c r="C4" s="4047" t="s">
        <v>137</v>
      </c>
      <c r="D4" s="4048"/>
      <c r="E4" s="4048"/>
      <c r="F4" s="4048"/>
      <c r="G4" s="4048"/>
      <c r="H4" s="4048"/>
      <c r="I4" s="4048"/>
      <c r="J4" s="4048"/>
      <c r="K4" s="4048"/>
      <c r="L4" s="4048"/>
      <c r="M4" s="4048"/>
      <c r="N4" s="4048"/>
      <c r="O4" s="4048"/>
      <c r="P4" s="4048"/>
      <c r="Q4" s="4048"/>
      <c r="R4" s="4048"/>
      <c r="S4" s="4048"/>
      <c r="T4" s="4048"/>
      <c r="U4" s="4048"/>
      <c r="V4" s="4048"/>
      <c r="W4" s="4048"/>
      <c r="X4" s="4048"/>
      <c r="Y4" s="4048"/>
      <c r="Z4" s="4048"/>
      <c r="AA4" s="4048"/>
      <c r="AB4" s="4048"/>
      <c r="AC4" s="4048"/>
      <c r="AD4" s="4048"/>
      <c r="AE4" s="4048"/>
    </row>
    <row r="5" spans="1:31" ht="16.2" customHeight="1" x14ac:dyDescent="0.45">
      <c r="A5" s="4023" t="s">
        <v>341</v>
      </c>
      <c r="B5" s="4024"/>
      <c r="C5" s="4047" t="s">
        <v>4110</v>
      </c>
      <c r="D5" s="4048"/>
      <c r="E5" s="4048"/>
      <c r="F5" s="4048"/>
      <c r="G5" s="4048"/>
      <c r="H5" s="4048"/>
      <c r="I5" s="4048"/>
      <c r="J5" s="4048"/>
      <c r="K5" s="4048"/>
      <c r="L5" s="4048"/>
      <c r="M5" s="4048"/>
      <c r="N5" s="4048"/>
      <c r="O5" s="4048"/>
      <c r="P5" s="4048"/>
      <c r="Q5" s="4048"/>
      <c r="R5" s="4048"/>
      <c r="S5" s="4048"/>
      <c r="T5" s="4048"/>
      <c r="U5" s="4048"/>
      <c r="V5" s="4048"/>
      <c r="W5" s="4048"/>
      <c r="X5" s="4048"/>
      <c r="Y5" s="4048"/>
      <c r="Z5" s="4048"/>
      <c r="AA5" s="4048"/>
      <c r="AB5" s="4048"/>
      <c r="AC5" s="4048"/>
      <c r="AD5" s="4048"/>
      <c r="AE5" s="4048"/>
    </row>
    <row r="6" spans="1:31" ht="18.600000000000001" x14ac:dyDescent="0.45">
      <c r="A6" s="4023" t="s">
        <v>417</v>
      </c>
      <c r="B6" s="4024"/>
      <c r="C6" s="4047" t="s">
        <v>5215</v>
      </c>
      <c r="D6" s="4048"/>
      <c r="E6" s="4048"/>
      <c r="F6" s="4048"/>
      <c r="G6" s="4048"/>
      <c r="H6" s="4048"/>
      <c r="I6" s="4048"/>
      <c r="J6" s="4048"/>
      <c r="K6" s="4048"/>
      <c r="L6" s="4048"/>
      <c r="M6" s="4048"/>
      <c r="N6" s="4048"/>
      <c r="O6" s="4048"/>
      <c r="P6" s="4048"/>
      <c r="Q6" s="4048"/>
      <c r="R6" s="4048"/>
      <c r="S6" s="4048"/>
      <c r="T6" s="4048"/>
      <c r="U6" s="4048"/>
      <c r="V6" s="4048"/>
      <c r="W6" s="4048"/>
      <c r="X6" s="4048"/>
      <c r="Y6" s="4048"/>
      <c r="Z6" s="4048"/>
      <c r="AA6" s="4048"/>
      <c r="AB6" s="4048"/>
      <c r="AC6" s="4048"/>
      <c r="AD6" s="4048"/>
      <c r="AE6" s="4048"/>
    </row>
    <row r="7" spans="1:31" x14ac:dyDescent="0.45">
      <c r="A7" s="1079"/>
    </row>
    <row r="8" spans="1:31" x14ac:dyDescent="0.45">
      <c r="A8" s="853"/>
    </row>
    <row r="9" spans="1:31" ht="15.6" customHeight="1" x14ac:dyDescent="0.45">
      <c r="A9" s="853"/>
      <c r="C9" s="652" t="s">
        <v>5215</v>
      </c>
      <c r="D9" s="652"/>
      <c r="E9" s="652"/>
      <c r="F9" s="652"/>
      <c r="G9" s="652"/>
      <c r="H9" s="652"/>
      <c r="I9" s="652"/>
      <c r="J9" s="652"/>
      <c r="K9" s="652"/>
      <c r="L9" s="652"/>
      <c r="M9" s="652"/>
      <c r="N9" s="652"/>
      <c r="O9" s="652"/>
      <c r="P9" s="652"/>
      <c r="Q9" s="652"/>
      <c r="R9" s="652"/>
      <c r="S9" s="652"/>
      <c r="T9" s="652"/>
      <c r="U9" s="652"/>
      <c r="V9" s="652"/>
      <c r="W9" s="639"/>
      <c r="X9" s="1368"/>
      <c r="Y9" s="1368"/>
      <c r="Z9" s="1368"/>
      <c r="AA9" s="1368"/>
    </row>
    <row r="10" spans="1:31" ht="12" customHeight="1" x14ac:dyDescent="0.45">
      <c r="A10" s="853"/>
      <c r="C10" s="1866"/>
      <c r="D10" s="1866"/>
      <c r="E10" s="1866"/>
      <c r="F10" s="1866"/>
      <c r="G10" s="2737"/>
      <c r="H10" s="1866"/>
      <c r="I10" s="1866"/>
      <c r="J10" s="1866"/>
      <c r="K10" s="2737"/>
      <c r="L10" s="1866"/>
      <c r="M10" s="1866"/>
      <c r="N10" s="1866"/>
      <c r="O10" s="2737"/>
      <c r="P10" s="1866"/>
      <c r="Q10" s="1866"/>
      <c r="R10" s="1866"/>
      <c r="S10" s="2737"/>
      <c r="T10" s="1866"/>
      <c r="U10" s="1866"/>
      <c r="V10" s="1866"/>
      <c r="W10" s="2737"/>
      <c r="X10" s="1368"/>
      <c r="Y10" s="1368"/>
      <c r="Z10" s="1368"/>
      <c r="AA10" s="1368"/>
    </row>
    <row r="11" spans="1:31" ht="46.8" customHeight="1" x14ac:dyDescent="0.45">
      <c r="A11" s="853"/>
      <c r="C11" s="4044" t="s">
        <v>390</v>
      </c>
      <c r="D11" s="4044"/>
      <c r="E11" s="4044" t="s">
        <v>3932</v>
      </c>
      <c r="F11" s="4044"/>
      <c r="G11" s="4044"/>
      <c r="H11" s="1960"/>
      <c r="I11" s="4044" t="s">
        <v>3933</v>
      </c>
      <c r="J11" s="4044"/>
      <c r="K11" s="4044"/>
      <c r="L11" s="1960"/>
      <c r="M11" s="4044" t="s">
        <v>3934</v>
      </c>
      <c r="N11" s="4044"/>
      <c r="O11" s="4044"/>
      <c r="P11" s="1956"/>
      <c r="Q11" s="4050" t="s">
        <v>3930</v>
      </c>
      <c r="R11" s="4050"/>
      <c r="S11" s="4050"/>
      <c r="T11" s="4050"/>
      <c r="U11" s="4050"/>
      <c r="V11" s="4050"/>
      <c r="W11" s="4050"/>
      <c r="X11" s="1368"/>
      <c r="Y11" s="1368"/>
      <c r="Z11" s="1368"/>
      <c r="AA11" s="1368"/>
    </row>
    <row r="12" spans="1:31" ht="22.5" customHeight="1" x14ac:dyDescent="0.45">
      <c r="A12" s="853"/>
      <c r="C12" s="4053"/>
      <c r="D12" s="4053"/>
      <c r="E12" s="4050"/>
      <c r="F12" s="4050"/>
      <c r="G12" s="4050"/>
      <c r="H12" s="1953"/>
      <c r="I12" s="4050"/>
      <c r="J12" s="4050"/>
      <c r="K12" s="4050"/>
      <c r="L12" s="1953"/>
      <c r="M12" s="4050"/>
      <c r="N12" s="4050"/>
      <c r="O12" s="4050"/>
      <c r="P12" s="1953"/>
      <c r="Q12" s="4050" t="s">
        <v>470</v>
      </c>
      <c r="R12" s="4050"/>
      <c r="S12" s="4050"/>
      <c r="T12" s="1953"/>
      <c r="U12" s="4050" t="s">
        <v>385</v>
      </c>
      <c r="V12" s="4050"/>
      <c r="W12" s="4050"/>
    </row>
    <row r="13" spans="1:31" x14ac:dyDescent="0.45">
      <c r="A13" s="853"/>
      <c r="C13" s="4050"/>
      <c r="D13" s="4050"/>
      <c r="E13" s="1955">
        <v>2019</v>
      </c>
      <c r="F13" s="1955">
        <v>2021</v>
      </c>
      <c r="G13" s="2741">
        <v>2022</v>
      </c>
      <c r="H13" s="1955"/>
      <c r="I13" s="1955">
        <v>2019</v>
      </c>
      <c r="J13" s="1955">
        <v>2021</v>
      </c>
      <c r="K13" s="2741">
        <v>2022</v>
      </c>
      <c r="L13" s="1955"/>
      <c r="M13" s="1955">
        <v>2019</v>
      </c>
      <c r="N13" s="1955">
        <v>2021</v>
      </c>
      <c r="O13" s="2741">
        <v>2022</v>
      </c>
      <c r="P13" s="1955"/>
      <c r="Q13" s="1955">
        <v>2019</v>
      </c>
      <c r="R13" s="1955">
        <v>2021</v>
      </c>
      <c r="S13" s="2741">
        <v>2022</v>
      </c>
      <c r="T13" s="1955"/>
      <c r="U13" s="1955">
        <v>2019</v>
      </c>
      <c r="V13" s="1955">
        <v>2021</v>
      </c>
      <c r="W13" s="2742">
        <v>2022</v>
      </c>
    </row>
    <row r="14" spans="1:31" ht="15" customHeight="1" x14ac:dyDescent="0.45">
      <c r="A14" s="853"/>
      <c r="C14" s="4054" t="s">
        <v>344</v>
      </c>
      <c r="D14" s="4054"/>
      <c r="E14" s="694">
        <v>2</v>
      </c>
      <c r="F14" s="1876">
        <v>10</v>
      </c>
      <c r="G14" s="2739">
        <v>15</v>
      </c>
      <c r="H14" s="694"/>
      <c r="I14" s="694">
        <v>6</v>
      </c>
      <c r="J14" s="1876">
        <v>6</v>
      </c>
      <c r="K14" s="2739">
        <v>8</v>
      </c>
      <c r="L14" s="694"/>
      <c r="M14" s="694">
        <v>26</v>
      </c>
      <c r="N14" s="1876">
        <v>27</v>
      </c>
      <c r="O14" s="2739">
        <v>1</v>
      </c>
      <c r="P14" s="694"/>
      <c r="Q14" s="1622" t="s">
        <v>4402</v>
      </c>
      <c r="R14" s="1622">
        <v>0</v>
      </c>
      <c r="S14" s="1622"/>
      <c r="T14" s="1622"/>
      <c r="U14" s="1959">
        <v>3.125E-2</v>
      </c>
      <c r="V14" s="1959">
        <v>0</v>
      </c>
      <c r="W14" s="1959"/>
    </row>
    <row r="15" spans="1:31" ht="12.75" customHeight="1" x14ac:dyDescent="0.45">
      <c r="A15" s="853"/>
      <c r="C15" s="3229" t="s">
        <v>3917</v>
      </c>
      <c r="D15" s="1958" t="s">
        <v>3920</v>
      </c>
      <c r="E15" s="641">
        <v>2</v>
      </c>
      <c r="F15" s="1081">
        <v>9</v>
      </c>
      <c r="G15" s="2744">
        <v>9</v>
      </c>
      <c r="H15" s="641"/>
      <c r="I15" s="641">
        <v>5</v>
      </c>
      <c r="J15" s="1081">
        <v>5</v>
      </c>
      <c r="K15" s="2744">
        <v>6</v>
      </c>
      <c r="L15" s="641"/>
      <c r="M15" s="641">
        <v>11</v>
      </c>
      <c r="N15" s="1081">
        <v>18</v>
      </c>
      <c r="O15" s="2744">
        <v>0</v>
      </c>
      <c r="P15" s="641"/>
      <c r="Q15" s="694"/>
      <c r="R15" s="694"/>
      <c r="S15" s="2743"/>
      <c r="T15" s="694"/>
      <c r="U15" s="694"/>
      <c r="V15" s="694"/>
      <c r="W15" s="2743"/>
    </row>
    <row r="16" spans="1:31" ht="34.799999999999997" x14ac:dyDescent="0.45">
      <c r="A16" s="853"/>
      <c r="C16" s="4055"/>
      <c r="D16" s="1864" t="s">
        <v>3921</v>
      </c>
      <c r="E16" s="641">
        <v>0</v>
      </c>
      <c r="F16" s="1081">
        <v>1</v>
      </c>
      <c r="G16" s="2744">
        <v>6</v>
      </c>
      <c r="H16" s="641"/>
      <c r="I16" s="641">
        <v>1</v>
      </c>
      <c r="J16" s="1081">
        <v>1</v>
      </c>
      <c r="K16" s="2744">
        <v>2</v>
      </c>
      <c r="L16" s="641"/>
      <c r="M16" s="641">
        <v>8</v>
      </c>
      <c r="N16" s="1081">
        <v>9</v>
      </c>
      <c r="O16" s="2744">
        <v>1</v>
      </c>
      <c r="P16" s="641"/>
      <c r="Q16" s="641"/>
      <c r="R16" s="641"/>
      <c r="S16" s="641"/>
      <c r="T16" s="641"/>
      <c r="U16" s="694"/>
      <c r="V16" s="694"/>
      <c r="W16" s="2743"/>
    </row>
    <row r="17" spans="1:23" x14ac:dyDescent="0.45">
      <c r="A17" s="853"/>
      <c r="C17" s="4051" t="s">
        <v>3918</v>
      </c>
      <c r="D17" s="1958" t="s">
        <v>3922</v>
      </c>
      <c r="E17" s="694">
        <v>2</v>
      </c>
      <c r="F17" s="1876">
        <v>7</v>
      </c>
      <c r="G17" s="2739">
        <v>13</v>
      </c>
      <c r="H17" s="694"/>
      <c r="I17" s="694">
        <v>5</v>
      </c>
      <c r="J17" s="1876">
        <v>2</v>
      </c>
      <c r="K17" s="2739">
        <v>8</v>
      </c>
      <c r="L17" s="694"/>
      <c r="M17" s="694">
        <v>14</v>
      </c>
      <c r="N17" s="1876">
        <v>20</v>
      </c>
      <c r="O17" s="2739"/>
      <c r="P17" s="694"/>
      <c r="Q17" s="694"/>
      <c r="R17" s="694"/>
      <c r="S17" s="2743"/>
      <c r="T17" s="694"/>
      <c r="U17" s="694"/>
      <c r="V17" s="694"/>
      <c r="W17" s="2743"/>
    </row>
    <row r="18" spans="1:23" x14ac:dyDescent="0.45">
      <c r="A18" s="853"/>
      <c r="C18" s="4052"/>
      <c r="D18" s="1864" t="s">
        <v>3923</v>
      </c>
      <c r="E18" s="694">
        <v>0</v>
      </c>
      <c r="F18" s="1876">
        <v>3</v>
      </c>
      <c r="G18" s="2739">
        <v>2</v>
      </c>
      <c r="H18" s="694"/>
      <c r="I18" s="694">
        <v>1</v>
      </c>
      <c r="J18" s="1876">
        <v>4</v>
      </c>
      <c r="K18" s="2739">
        <v>0</v>
      </c>
      <c r="L18" s="694"/>
      <c r="M18" s="694">
        <v>5</v>
      </c>
      <c r="N18" s="1876">
        <v>7</v>
      </c>
      <c r="O18" s="2739"/>
      <c r="P18" s="694"/>
      <c r="Q18" s="694"/>
      <c r="R18" s="694"/>
      <c r="S18" s="2743"/>
      <c r="T18" s="694"/>
      <c r="U18" s="694"/>
      <c r="V18" s="694"/>
      <c r="W18" s="2743"/>
    </row>
    <row r="19" spans="1:23" x14ac:dyDescent="0.45">
      <c r="C19" s="4051" t="s">
        <v>3919</v>
      </c>
      <c r="D19" s="1958" t="s">
        <v>3924</v>
      </c>
      <c r="E19" s="694"/>
      <c r="F19" s="1876">
        <v>2</v>
      </c>
      <c r="G19" s="2739">
        <v>0</v>
      </c>
      <c r="H19" s="694"/>
      <c r="I19" s="694"/>
      <c r="J19" s="1876">
        <v>0</v>
      </c>
      <c r="K19" s="2739">
        <v>0</v>
      </c>
      <c r="L19" s="694"/>
      <c r="M19" s="694">
        <v>1</v>
      </c>
      <c r="N19" s="1876">
        <v>4</v>
      </c>
      <c r="O19" s="2739"/>
      <c r="P19" s="694"/>
      <c r="Q19" s="694"/>
      <c r="R19" s="694"/>
      <c r="S19" s="2743"/>
      <c r="T19" s="694"/>
      <c r="U19" s="694"/>
      <c r="V19" s="694"/>
      <c r="W19" s="2743"/>
    </row>
    <row r="20" spans="1:23" x14ac:dyDescent="0.45">
      <c r="C20" s="3781"/>
      <c r="D20" s="1863" t="s">
        <v>3925</v>
      </c>
      <c r="E20" s="694">
        <v>0</v>
      </c>
      <c r="F20" s="1876">
        <v>1</v>
      </c>
      <c r="G20" s="2739">
        <v>2</v>
      </c>
      <c r="H20" s="694"/>
      <c r="I20" s="694">
        <v>2</v>
      </c>
      <c r="J20" s="1876">
        <v>3</v>
      </c>
      <c r="K20" s="2739">
        <v>1</v>
      </c>
      <c r="L20" s="694"/>
      <c r="M20" s="694">
        <v>3</v>
      </c>
      <c r="N20" s="1876">
        <v>1</v>
      </c>
      <c r="O20" s="2739"/>
      <c r="P20" s="694"/>
      <c r="Q20" s="694"/>
      <c r="R20" s="694"/>
      <c r="S20" s="2743"/>
      <c r="T20" s="694"/>
      <c r="U20" s="694"/>
      <c r="V20" s="694"/>
      <c r="W20" s="2743"/>
    </row>
    <row r="21" spans="1:23" ht="34.799999999999997" x14ac:dyDescent="0.45">
      <c r="C21" s="3781"/>
      <c r="D21" s="1863" t="s">
        <v>3926</v>
      </c>
      <c r="E21" s="694"/>
      <c r="F21" s="1876">
        <v>3</v>
      </c>
      <c r="G21" s="2739">
        <v>0</v>
      </c>
      <c r="H21" s="694"/>
      <c r="I21" s="694"/>
      <c r="J21" s="1876">
        <v>0</v>
      </c>
      <c r="K21" s="2739">
        <v>0</v>
      </c>
      <c r="L21" s="694"/>
      <c r="M21" s="694">
        <v>1</v>
      </c>
      <c r="N21" s="1876">
        <v>0</v>
      </c>
      <c r="O21" s="2739"/>
      <c r="P21" s="694"/>
      <c r="Q21" s="694"/>
      <c r="R21" s="694"/>
      <c r="S21" s="2743"/>
      <c r="T21" s="694"/>
      <c r="U21" s="694"/>
      <c r="V21" s="694"/>
      <c r="W21" s="2743"/>
    </row>
    <row r="22" spans="1:23" x14ac:dyDescent="0.45">
      <c r="C22" s="3781"/>
      <c r="D22" s="1863" t="s">
        <v>3927</v>
      </c>
      <c r="E22" s="694">
        <v>1</v>
      </c>
      <c r="F22" s="1876">
        <v>3</v>
      </c>
      <c r="G22" s="2739">
        <v>4</v>
      </c>
      <c r="H22" s="694"/>
      <c r="I22" s="694">
        <v>3</v>
      </c>
      <c r="J22" s="1876">
        <v>1</v>
      </c>
      <c r="K22" s="2739">
        <v>3</v>
      </c>
      <c r="L22" s="694"/>
      <c r="M22" s="694">
        <v>2</v>
      </c>
      <c r="N22" s="1876">
        <v>7</v>
      </c>
      <c r="O22" s="2739"/>
      <c r="P22" s="694"/>
      <c r="Q22" s="694"/>
      <c r="R22" s="694"/>
      <c r="S22" s="2743"/>
      <c r="T22" s="694"/>
      <c r="U22" s="694"/>
      <c r="V22" s="694"/>
      <c r="W22" s="2743"/>
    </row>
    <row r="23" spans="1:23" x14ac:dyDescent="0.45">
      <c r="C23" s="3781"/>
      <c r="D23" s="1863" t="s">
        <v>3928</v>
      </c>
      <c r="E23" s="694">
        <v>1</v>
      </c>
      <c r="F23" s="1876">
        <v>1</v>
      </c>
      <c r="G23" s="2739">
        <v>2</v>
      </c>
      <c r="H23" s="694"/>
      <c r="I23" s="694"/>
      <c r="J23" s="1876">
        <v>0</v>
      </c>
      <c r="K23" s="2739">
        <v>0</v>
      </c>
      <c r="L23" s="694"/>
      <c r="M23" s="694">
        <v>1</v>
      </c>
      <c r="N23" s="1876">
        <v>2</v>
      </c>
      <c r="O23" s="2739"/>
      <c r="P23" s="694"/>
      <c r="Q23" s="694"/>
      <c r="R23" s="694"/>
      <c r="S23" s="2743"/>
      <c r="T23" s="694"/>
      <c r="U23" s="694"/>
      <c r="V23" s="694"/>
      <c r="W23" s="2743"/>
    </row>
    <row r="24" spans="1:23" x14ac:dyDescent="0.45">
      <c r="C24" s="4052"/>
      <c r="D24" s="1864" t="s">
        <v>3929</v>
      </c>
      <c r="E24" s="1614"/>
      <c r="F24" s="1878">
        <v>0</v>
      </c>
      <c r="G24" s="2740">
        <v>7</v>
      </c>
      <c r="H24" s="1614"/>
      <c r="I24" s="1614">
        <v>1</v>
      </c>
      <c r="J24" s="1878">
        <v>2</v>
      </c>
      <c r="K24" s="2740">
        <v>4</v>
      </c>
      <c r="L24" s="1614"/>
      <c r="M24" s="1614">
        <v>11</v>
      </c>
      <c r="N24" s="1878">
        <v>13</v>
      </c>
      <c r="O24" s="2740"/>
      <c r="P24" s="1614"/>
      <c r="Q24" s="1614"/>
      <c r="R24" s="1614"/>
      <c r="S24" s="1614"/>
      <c r="T24" s="1614"/>
      <c r="U24" s="1614"/>
      <c r="V24" s="1614"/>
      <c r="W24" s="1614"/>
    </row>
    <row r="25" spans="1:23" x14ac:dyDescent="0.45">
      <c r="C25" s="1874" t="s">
        <v>3931</v>
      </c>
    </row>
    <row r="26" spans="1:23" x14ac:dyDescent="0.45">
      <c r="C26" s="2388" t="s">
        <v>3936</v>
      </c>
      <c r="D26" s="1368"/>
      <c r="E26" s="1368"/>
      <c r="F26" s="1368"/>
      <c r="G26" s="1368"/>
      <c r="H26" s="1368"/>
      <c r="I26" s="1368"/>
      <c r="J26" s="1368"/>
      <c r="K26" s="1368"/>
      <c r="L26" s="1368"/>
      <c r="M26" s="1368"/>
      <c r="N26" s="1368"/>
      <c r="O26" s="1368"/>
      <c r="P26" s="1368"/>
      <c r="Q26" s="1368"/>
      <c r="R26" s="1368"/>
      <c r="S26" s="1368"/>
      <c r="T26" s="1368"/>
      <c r="U26" s="1368"/>
      <c r="V26" s="1870"/>
      <c r="W26" s="2738"/>
    </row>
  </sheetData>
  <mergeCells count="20">
    <mergeCell ref="C17:C18"/>
    <mergeCell ref="C19:C24"/>
    <mergeCell ref="C11:D13"/>
    <mergeCell ref="C14:D14"/>
    <mergeCell ref="C15:C16"/>
    <mergeCell ref="Q11:W11"/>
    <mergeCell ref="A6:B6"/>
    <mergeCell ref="C6:AE6"/>
    <mergeCell ref="C1:D1"/>
    <mergeCell ref="A3:B3"/>
    <mergeCell ref="C3:AE3"/>
    <mergeCell ref="A4:B4"/>
    <mergeCell ref="C4:AE4"/>
    <mergeCell ref="A5:B5"/>
    <mergeCell ref="C5:AE5"/>
    <mergeCell ref="E11:G12"/>
    <mergeCell ref="I11:K12"/>
    <mergeCell ref="M11:O12"/>
    <mergeCell ref="Q12:S12"/>
    <mergeCell ref="U12:W12"/>
  </mergeCells>
  <hyperlinks>
    <hyperlink ref="A1" location="'ODS 12.'!A1" display="REGRESAR" xr:uid="{00000000-0004-0000-6E01-000000000000}"/>
    <hyperlink ref="C1:D1" location="'Metadato 12.6.1'!A1" display="VER METADATO" xr:uid="{00000000-0004-0000-6E01-000001000000}"/>
  </hyperlinks>
  <pageMargins left="0.7" right="0.7" top="0.75" bottom="0.75" header="0.3" footer="0.3"/>
  <pageSetup orientation="portrait" r:id="rId1"/>
</worksheet>
</file>

<file path=xl/worksheets/sheet3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1-000000000000}">
  <sheetPr codeName="Hoja358">
    <tabColor theme="0" tint="-0.499984740745262"/>
  </sheetPr>
  <dimension ref="A1:F36"/>
  <sheetViews>
    <sheetView showGridLines="0" zoomScaleNormal="100" workbookViewId="0">
      <pane ySplit="1" topLeftCell="A2" activePane="bottomLeft" state="frozen"/>
      <selection pane="bottomLeft" activeCell="B1" sqref="B1"/>
    </sheetView>
  </sheetViews>
  <sheetFormatPr baseColWidth="10" defaultColWidth="11.44140625" defaultRowHeight="17.399999999999999" x14ac:dyDescent="0.45"/>
  <cols>
    <col min="1" max="1" width="11.44140625" style="178"/>
    <col min="2" max="2" width="26.44140625" style="178" customWidth="1"/>
    <col min="3" max="3" width="24" style="178" customWidth="1"/>
    <col min="4" max="4" width="85.77734375" style="178" customWidth="1"/>
    <col min="5" max="5" width="11.44140625" style="178"/>
    <col min="6" max="6" width="7.21875" style="178" customWidth="1"/>
    <col min="7" max="16384" width="11.44140625" style="178"/>
  </cols>
  <sheetData>
    <row r="1" spans="1:6" x14ac:dyDescent="0.45">
      <c r="B1" s="1862" t="s">
        <v>337</v>
      </c>
    </row>
    <row r="2" spans="1:6" ht="18" thickBot="1" x14ac:dyDescent="0.5"/>
    <row r="3" spans="1:6" ht="23.25" customHeight="1" thickBot="1" x14ac:dyDescent="0.5">
      <c r="B3" s="4022" t="s">
        <v>370</v>
      </c>
      <c r="C3" s="4022"/>
      <c r="D3" s="4022"/>
      <c r="F3" s="1267" t="s">
        <v>371</v>
      </c>
    </row>
    <row r="4" spans="1:6" x14ac:dyDescent="0.45">
      <c r="A4" s="1268"/>
      <c r="B4" s="3126" t="s">
        <v>372</v>
      </c>
      <c r="C4" s="3126"/>
      <c r="D4" s="44" t="s">
        <v>36</v>
      </c>
    </row>
    <row r="5" spans="1:6" ht="34.799999999999997" x14ac:dyDescent="0.45">
      <c r="B5" s="3126" t="s">
        <v>373</v>
      </c>
      <c r="C5" s="3126"/>
      <c r="D5" s="44" t="s">
        <v>128</v>
      </c>
    </row>
    <row r="6" spans="1:6" x14ac:dyDescent="0.45">
      <c r="B6" s="3123" t="s">
        <v>374</v>
      </c>
      <c r="C6" s="3123"/>
      <c r="D6" s="45" t="s">
        <v>196</v>
      </c>
    </row>
    <row r="7" spans="1:6" ht="15" customHeight="1" x14ac:dyDescent="0.45">
      <c r="B7" s="3126" t="s">
        <v>375</v>
      </c>
      <c r="C7" s="3126"/>
      <c r="D7" s="44" t="s">
        <v>4093</v>
      </c>
    </row>
    <row r="8" spans="1:6" x14ac:dyDescent="0.45">
      <c r="B8" s="3126" t="s">
        <v>2480</v>
      </c>
      <c r="C8" s="3126"/>
      <c r="D8" s="1266" t="s">
        <v>2618</v>
      </c>
    </row>
    <row r="10" spans="1:6" ht="23.25" customHeight="1" x14ac:dyDescent="0.45">
      <c r="B10" s="4022" t="s">
        <v>376</v>
      </c>
      <c r="C10" s="4022"/>
      <c r="D10" s="4022"/>
    </row>
    <row r="11" spans="1:6" ht="34.799999999999997" x14ac:dyDescent="0.45">
      <c r="B11" s="3129" t="s">
        <v>377</v>
      </c>
      <c r="C11" s="3124"/>
      <c r="D11" s="44" t="s">
        <v>3393</v>
      </c>
    </row>
    <row r="12" spans="1:6" ht="32.25" customHeight="1" x14ac:dyDescent="0.45">
      <c r="B12" s="3126" t="s">
        <v>379</v>
      </c>
      <c r="C12" s="3126"/>
      <c r="D12" s="661" t="s">
        <v>3935</v>
      </c>
    </row>
    <row r="13" spans="1:6" x14ac:dyDescent="0.45">
      <c r="B13" s="3123" t="s">
        <v>380</v>
      </c>
      <c r="C13" s="3123"/>
      <c r="D13" s="1880" t="s">
        <v>226</v>
      </c>
    </row>
    <row r="14" spans="1:6" x14ac:dyDescent="0.45">
      <c r="B14" s="3123" t="s">
        <v>381</v>
      </c>
      <c r="C14" s="3124"/>
      <c r="D14" s="1880" t="s">
        <v>3394</v>
      </c>
    </row>
    <row r="15" spans="1:6" ht="87" x14ac:dyDescent="0.45">
      <c r="B15" s="3123" t="s">
        <v>382</v>
      </c>
      <c r="C15" s="3123"/>
      <c r="D15" s="44" t="s">
        <v>4403</v>
      </c>
    </row>
    <row r="16" spans="1:6" ht="156.6" x14ac:dyDescent="0.45">
      <c r="B16" s="3123" t="s">
        <v>383</v>
      </c>
      <c r="C16" s="3123"/>
      <c r="D16" s="44" t="s">
        <v>5445</v>
      </c>
    </row>
    <row r="17" spans="2:4" x14ac:dyDescent="0.45">
      <c r="B17" s="3123" t="s">
        <v>384</v>
      </c>
      <c r="C17" s="3123"/>
      <c r="D17" s="57" t="s">
        <v>472</v>
      </c>
    </row>
    <row r="18" spans="2:4" ht="52.2" x14ac:dyDescent="0.45">
      <c r="B18" s="3126" t="s">
        <v>386</v>
      </c>
      <c r="C18" s="3126"/>
      <c r="D18" s="44" t="s">
        <v>4404</v>
      </c>
    </row>
    <row r="19" spans="2:4" ht="63.75" customHeight="1" x14ac:dyDescent="0.45">
      <c r="B19" s="3132" t="s">
        <v>387</v>
      </c>
      <c r="C19" s="3133"/>
      <c r="D19" s="57" t="s">
        <v>5446</v>
      </c>
    </row>
    <row r="20" spans="2:4" x14ac:dyDescent="0.45">
      <c r="B20" s="3123" t="s">
        <v>388</v>
      </c>
      <c r="C20" s="3123"/>
      <c r="D20" s="44" t="s">
        <v>424</v>
      </c>
    </row>
    <row r="21" spans="2:4" x14ac:dyDescent="0.45">
      <c r="B21" s="3134" t="s">
        <v>390</v>
      </c>
      <c r="C21" s="459" t="s">
        <v>391</v>
      </c>
      <c r="D21" s="44" t="s">
        <v>5447</v>
      </c>
    </row>
    <row r="22" spans="2:4" ht="69.599999999999994" x14ac:dyDescent="0.45">
      <c r="B22" s="3135"/>
      <c r="C22" s="1859" t="s">
        <v>393</v>
      </c>
      <c r="D22" s="57" t="s">
        <v>3395</v>
      </c>
    </row>
    <row r="23" spans="2:4" x14ac:dyDescent="0.45">
      <c r="B23" s="3123" t="s">
        <v>395</v>
      </c>
      <c r="C23" s="3123"/>
      <c r="D23" s="44" t="s">
        <v>5448</v>
      </c>
    </row>
    <row r="24" spans="2:4" ht="52.2" customHeight="1" x14ac:dyDescent="0.45">
      <c r="B24" s="3123" t="s">
        <v>397</v>
      </c>
      <c r="C24" s="3123"/>
      <c r="D24" s="146" t="s">
        <v>5449</v>
      </c>
    </row>
    <row r="25" spans="2:4" x14ac:dyDescent="0.45">
      <c r="B25" s="3123" t="s">
        <v>399</v>
      </c>
      <c r="C25" s="3123"/>
      <c r="D25" s="57" t="s">
        <v>19</v>
      </c>
    </row>
    <row r="26" spans="2:4" ht="48.75" customHeight="1" x14ac:dyDescent="0.45">
      <c r="B26" s="3126" t="s">
        <v>401</v>
      </c>
      <c r="C26" s="3126"/>
      <c r="D26" s="44" t="s">
        <v>5450</v>
      </c>
    </row>
    <row r="27" spans="2:4" x14ac:dyDescent="0.45">
      <c r="B27" s="3129" t="s">
        <v>403</v>
      </c>
      <c r="C27" s="3124"/>
      <c r="D27" s="44" t="s">
        <v>4405</v>
      </c>
    </row>
    <row r="28" spans="2:4" ht="226.2" x14ac:dyDescent="0.45">
      <c r="B28" s="1861" t="s">
        <v>404</v>
      </c>
      <c r="C28" s="1860"/>
      <c r="D28" s="44" t="s">
        <v>6579</v>
      </c>
    </row>
    <row r="29" spans="2:4" x14ac:dyDescent="0.45">
      <c r="B29" s="3130" t="s">
        <v>405</v>
      </c>
      <c r="C29" s="3131"/>
      <c r="D29" s="1608" t="s">
        <v>3396</v>
      </c>
    </row>
    <row r="30" spans="2:4" x14ac:dyDescent="0.45">
      <c r="B30" s="62"/>
      <c r="C30" s="62"/>
      <c r="D30" s="63"/>
    </row>
    <row r="31" spans="2:4" ht="23.25" customHeight="1" x14ac:dyDescent="0.45">
      <c r="B31" s="4022" t="s">
        <v>406</v>
      </c>
      <c r="C31" s="4022"/>
      <c r="D31" s="4022"/>
    </row>
    <row r="32" spans="2:4" x14ac:dyDescent="0.45">
      <c r="B32" s="3129" t="s">
        <v>407</v>
      </c>
      <c r="C32" s="3124"/>
      <c r="D32" s="57" t="s">
        <v>3397</v>
      </c>
    </row>
    <row r="33" spans="2:4" x14ac:dyDescent="0.45">
      <c r="B33" s="3129" t="s">
        <v>409</v>
      </c>
      <c r="C33" s="3124"/>
      <c r="D33" s="57" t="s">
        <v>5451</v>
      </c>
    </row>
    <row r="34" spans="2:4" x14ac:dyDescent="0.45">
      <c r="B34" s="3129" t="s">
        <v>411</v>
      </c>
      <c r="C34" s="3124"/>
      <c r="D34" s="83" t="s">
        <v>3398</v>
      </c>
    </row>
    <row r="35" spans="2:4" x14ac:dyDescent="0.45">
      <c r="B35" s="3129" t="s">
        <v>413</v>
      </c>
      <c r="C35" s="3124"/>
      <c r="D35" s="157" t="s">
        <v>3399</v>
      </c>
    </row>
    <row r="36" spans="2:4" x14ac:dyDescent="0.45">
      <c r="B36" s="3129" t="s">
        <v>415</v>
      </c>
      <c r="C36" s="3124"/>
      <c r="D36" s="162" t="s">
        <v>3400</v>
      </c>
    </row>
  </sheetData>
  <mergeCells count="30">
    <mergeCell ref="B8:C8"/>
    <mergeCell ref="B23:C23"/>
    <mergeCell ref="B24:C24"/>
    <mergeCell ref="B25:C25"/>
    <mergeCell ref="B3:D3"/>
    <mergeCell ref="B4:C4"/>
    <mergeCell ref="B5:C5"/>
    <mergeCell ref="B6:C6"/>
    <mergeCell ref="B7:C7"/>
    <mergeCell ref="B21:B22"/>
    <mergeCell ref="B11:C11"/>
    <mergeCell ref="B12:C12"/>
    <mergeCell ref="B13:C13"/>
    <mergeCell ref="B14:C14"/>
    <mergeCell ref="B15:C15"/>
    <mergeCell ref="B16:C16"/>
    <mergeCell ref="B26:C26"/>
    <mergeCell ref="B36:C36"/>
    <mergeCell ref="B34:C34"/>
    <mergeCell ref="B35:C35"/>
    <mergeCell ref="B10:D10"/>
    <mergeCell ref="B27:C27"/>
    <mergeCell ref="B29:C29"/>
    <mergeCell ref="B31:D31"/>
    <mergeCell ref="B32:C32"/>
    <mergeCell ref="B33:C33"/>
    <mergeCell ref="B17:C17"/>
    <mergeCell ref="B18:C18"/>
    <mergeCell ref="B19:C19"/>
    <mergeCell ref="B20:C20"/>
  </mergeCells>
  <dataValidations count="7">
    <dataValidation type="list" allowBlank="1" showInputMessage="1" showErrorMessage="1" sqref="D25" xr:uid="{00000000-0002-0000-6F01-000000000000}">
      <formula1>Tipo_operación</formula1>
    </dataValidation>
    <dataValidation type="list" allowBlank="1" showInputMessage="1" showErrorMessage="1" sqref="D14" xr:uid="{00000000-0002-0000-6F01-000001000000}">
      <formula1>Tipo_indicador</formula1>
    </dataValidation>
    <dataValidation type="list" allowBlank="1" showInputMessage="1" showErrorMessage="1" sqref="D7" xr:uid="{00000000-0002-0000-6F01-000002000000}">
      <formula1>Nombre_indicador_ODS</formula1>
    </dataValidation>
    <dataValidation type="list" allowBlank="1" showInputMessage="1" showErrorMessage="1" sqref="D6" xr:uid="{00000000-0002-0000-6F01-000003000000}">
      <formula1>Numero_indicador</formula1>
    </dataValidation>
    <dataValidation type="list" allowBlank="1" showInputMessage="1" showErrorMessage="1" sqref="D5" xr:uid="{00000000-0002-0000-6F01-000004000000}">
      <formula1>Metas_ODS</formula1>
    </dataValidation>
    <dataValidation type="list" allowBlank="1" showInputMessage="1" showErrorMessage="1" sqref="D4" xr:uid="{00000000-0002-0000-6F01-000005000000}">
      <formula1>ODS</formula1>
    </dataValidation>
    <dataValidation allowBlank="1" showDropDown="1" showInputMessage="1" showErrorMessage="1" sqref="D13" xr:uid="{00000000-0002-0000-6F01-000006000000}"/>
  </dataValidations>
  <hyperlinks>
    <hyperlink ref="B1" location="'12.6.1'!A1" display="REGRESAR" xr:uid="{00000000-0004-0000-6F01-000000000000}"/>
    <hyperlink ref="D8" r:id="rId1" xr:uid="{00000000-0004-0000-6F01-000001000000}"/>
    <hyperlink ref="D36" r:id="rId2" xr:uid="{00000000-0004-0000-6F01-000002000000}"/>
    <hyperlink ref="D29" r:id="rId3" xr:uid="{00000000-0004-0000-6F01-000003000000}"/>
  </hyperlinks>
  <pageMargins left="0.7" right="0.7" top="0.75" bottom="0.75" header="0.3" footer="0.3"/>
  <pageSetup paperSize="9" orientation="portrait" r:id="rId4"/>
</worksheet>
</file>

<file path=xl/worksheets/sheet3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1-000000000000}">
  <sheetPr codeName="Hoja359"/>
  <dimension ref="A1:R114"/>
  <sheetViews>
    <sheetView showGridLines="0" workbookViewId="0">
      <pane ySplit="1" topLeftCell="A2" activePane="bottomLeft" state="frozen"/>
      <selection activeCell="B1" sqref="B1"/>
      <selection pane="bottomLeft"/>
    </sheetView>
  </sheetViews>
  <sheetFormatPr baseColWidth="10" defaultColWidth="11.44140625" defaultRowHeight="17.399999999999999" x14ac:dyDescent="0.45"/>
  <cols>
    <col min="1" max="2" width="15" style="178" customWidth="1"/>
    <col min="3" max="3" width="55.109375" style="1271" customWidth="1"/>
    <col min="4" max="4" width="15.6640625" style="178" customWidth="1"/>
    <col min="5" max="5" width="26.33203125" style="178" customWidth="1"/>
    <col min="6" max="6" width="37.21875" style="178" customWidth="1"/>
    <col min="7" max="9" width="17" style="178" customWidth="1"/>
    <col min="10" max="10" width="35.77734375" style="178" customWidth="1"/>
    <col min="11" max="11" width="63.77734375" style="178" customWidth="1"/>
    <col min="12" max="16384" width="11.44140625" style="178"/>
  </cols>
  <sheetData>
    <row r="1" spans="1:18" x14ac:dyDescent="0.45">
      <c r="A1" s="1862" t="s">
        <v>337</v>
      </c>
      <c r="B1" s="1308"/>
      <c r="C1" s="1862" t="s">
        <v>430</v>
      </c>
    </row>
    <row r="3" spans="1:18" ht="18.600000000000001" x14ac:dyDescent="0.45">
      <c r="A3" s="4023" t="s">
        <v>339</v>
      </c>
      <c r="B3" s="4023"/>
      <c r="C3" s="4023" t="s">
        <v>1858</v>
      </c>
      <c r="D3" s="4023"/>
      <c r="E3" s="4023"/>
      <c r="F3" s="4023"/>
      <c r="G3" s="4023"/>
      <c r="H3" s="4023"/>
      <c r="I3" s="4023"/>
      <c r="J3" s="4023"/>
      <c r="K3" s="4023"/>
      <c r="L3" s="4023"/>
      <c r="M3" s="4023"/>
      <c r="N3" s="4023"/>
      <c r="O3" s="4023"/>
      <c r="P3" s="4023"/>
      <c r="Q3" s="4023"/>
      <c r="R3" s="4023"/>
    </row>
    <row r="4" spans="1:18" ht="18.600000000000001" x14ac:dyDescent="0.45">
      <c r="A4" s="4023" t="s">
        <v>340</v>
      </c>
      <c r="B4" s="4024"/>
      <c r="C4" s="4047" t="s">
        <v>138</v>
      </c>
      <c r="D4" s="4048"/>
      <c r="E4" s="4048"/>
      <c r="F4" s="4048"/>
      <c r="G4" s="4048"/>
      <c r="H4" s="4048"/>
      <c r="I4" s="4048"/>
      <c r="J4" s="4048"/>
      <c r="K4" s="4048"/>
      <c r="L4" s="4048"/>
      <c r="M4" s="4048"/>
      <c r="N4" s="4048"/>
      <c r="O4" s="4048"/>
      <c r="P4" s="4048"/>
      <c r="Q4" s="4048"/>
      <c r="R4" s="4048"/>
    </row>
    <row r="5" spans="1:18" ht="15" customHeight="1" x14ac:dyDescent="0.45">
      <c r="A5" s="4023" t="s">
        <v>341</v>
      </c>
      <c r="B5" s="4024"/>
      <c r="C5" s="4047" t="s">
        <v>6412</v>
      </c>
      <c r="D5" s="4048"/>
      <c r="E5" s="4048"/>
      <c r="F5" s="4048"/>
      <c r="G5" s="4048"/>
      <c r="H5" s="4048"/>
      <c r="I5" s="4048"/>
      <c r="J5" s="4048"/>
      <c r="K5" s="4048"/>
      <c r="L5" s="4048"/>
      <c r="M5" s="4048"/>
      <c r="N5" s="4048"/>
      <c r="O5" s="4048"/>
      <c r="P5" s="4048"/>
      <c r="Q5" s="4048"/>
      <c r="R5" s="4048"/>
    </row>
    <row r="6" spans="1:18" ht="54" customHeight="1" x14ac:dyDescent="0.45">
      <c r="A6" s="4023" t="s">
        <v>417</v>
      </c>
      <c r="B6" s="4024"/>
      <c r="C6" s="4020" t="s">
        <v>5870</v>
      </c>
      <c r="D6" s="4018"/>
      <c r="E6" s="4018"/>
      <c r="F6" s="4018"/>
      <c r="G6" s="4018"/>
      <c r="H6" s="4018"/>
      <c r="I6" s="4018"/>
      <c r="J6" s="4018"/>
      <c r="K6" s="4018"/>
      <c r="L6" s="4018"/>
      <c r="M6" s="4018"/>
      <c r="N6" s="4018"/>
      <c r="O6" s="4018"/>
      <c r="P6" s="4018"/>
      <c r="Q6" s="4018"/>
      <c r="R6" s="4017"/>
    </row>
    <row r="7" spans="1:18" x14ac:dyDescent="0.45">
      <c r="A7" s="853"/>
    </row>
    <row r="8" spans="1:18" x14ac:dyDescent="0.45">
      <c r="A8" s="853"/>
    </row>
    <row r="9" spans="1:18" s="1874" customFormat="1" ht="18.600000000000001" x14ac:dyDescent="0.3">
      <c r="C9" s="652" t="s">
        <v>5869</v>
      </c>
      <c r="D9" s="652"/>
      <c r="E9" s="1865"/>
      <c r="F9" s="1865"/>
      <c r="G9" s="1865"/>
      <c r="H9" s="1865"/>
      <c r="I9" s="1865"/>
      <c r="J9" s="1865"/>
      <c r="K9" s="1865"/>
    </row>
    <row r="10" spans="1:18" s="1874" customFormat="1" ht="9" customHeight="1" x14ac:dyDescent="0.3">
      <c r="C10" s="1866"/>
      <c r="D10" s="1866"/>
      <c r="E10" s="1865"/>
      <c r="F10" s="1865"/>
      <c r="G10" s="1865"/>
      <c r="H10" s="1865"/>
      <c r="I10" s="1865"/>
      <c r="J10" s="1865"/>
      <c r="K10" s="1865"/>
    </row>
    <row r="11" spans="1:18" x14ac:dyDescent="0.45">
      <c r="C11" s="1972" t="s">
        <v>5648</v>
      </c>
      <c r="D11" s="1972" t="s">
        <v>5649</v>
      </c>
      <c r="E11" s="1879"/>
      <c r="F11" s="1879"/>
      <c r="G11" s="1879"/>
      <c r="H11" s="1879"/>
      <c r="I11" s="1879"/>
      <c r="J11" s="1879"/>
      <c r="K11" s="1879"/>
    </row>
    <row r="12" spans="1:18" x14ac:dyDescent="0.45">
      <c r="C12" s="1865" t="s">
        <v>5650</v>
      </c>
      <c r="D12" s="1876">
        <v>2.23</v>
      </c>
      <c r="E12" s="1879"/>
      <c r="F12" s="1879"/>
      <c r="G12" s="1879"/>
      <c r="H12" s="1879"/>
      <c r="I12" s="1879"/>
      <c r="J12" s="1879"/>
      <c r="K12" s="1879"/>
    </row>
    <row r="13" spans="1:18" x14ac:dyDescent="0.45">
      <c r="C13" s="1865" t="s">
        <v>5651</v>
      </c>
      <c r="D13" s="1876">
        <v>1</v>
      </c>
      <c r="E13" s="1879"/>
      <c r="F13" s="1879"/>
      <c r="G13" s="1879"/>
      <c r="H13" s="1879"/>
      <c r="I13" s="1879"/>
      <c r="J13" s="1879"/>
      <c r="K13" s="1879"/>
    </row>
    <row r="14" spans="1:18" x14ac:dyDescent="0.45">
      <c r="C14" s="1865" t="s">
        <v>5652</v>
      </c>
      <c r="D14" s="1876">
        <v>0.65</v>
      </c>
      <c r="E14" s="1879"/>
      <c r="F14" s="1879"/>
      <c r="G14" s="1879"/>
      <c r="H14" s="1879"/>
      <c r="I14" s="1879"/>
      <c r="J14" s="1879"/>
      <c r="K14" s="1879"/>
    </row>
    <row r="15" spans="1:18" x14ac:dyDescent="0.45">
      <c r="C15" s="1865" t="s">
        <v>5653</v>
      </c>
      <c r="D15" s="1876">
        <v>0.3</v>
      </c>
      <c r="E15" s="1879"/>
      <c r="F15" s="1879"/>
      <c r="G15" s="1879"/>
      <c r="H15" s="1879"/>
      <c r="I15" s="1879"/>
      <c r="J15" s="1879"/>
      <c r="K15" s="1879"/>
    </row>
    <row r="16" spans="1:18" x14ac:dyDescent="0.45">
      <c r="C16" s="1865" t="s">
        <v>5654</v>
      </c>
      <c r="D16" s="1876">
        <v>0.95</v>
      </c>
      <c r="E16" s="1879"/>
      <c r="F16" s="1879"/>
      <c r="G16" s="1879"/>
      <c r="H16" s="1879"/>
      <c r="I16" s="1879"/>
      <c r="J16" s="1879"/>
      <c r="K16" s="1879"/>
    </row>
    <row r="17" spans="3:11" x14ac:dyDescent="0.45">
      <c r="C17" s="1865" t="s">
        <v>5655</v>
      </c>
      <c r="D17" s="1876">
        <v>0.8</v>
      </c>
      <c r="E17" s="1879"/>
      <c r="F17" s="1879"/>
      <c r="G17" s="1879"/>
      <c r="H17" s="1879"/>
      <c r="I17" s="1879"/>
      <c r="J17" s="1879"/>
      <c r="K17" s="1879"/>
    </row>
    <row r="18" spans="3:11" x14ac:dyDescent="0.45">
      <c r="C18" s="1865" t="s">
        <v>5656</v>
      </c>
      <c r="D18" s="1876">
        <v>0.08</v>
      </c>
      <c r="E18" s="1879"/>
      <c r="F18" s="1879"/>
      <c r="G18" s="1879"/>
      <c r="H18" s="1879"/>
      <c r="I18" s="1879"/>
      <c r="J18" s="1879"/>
      <c r="K18" s="1879"/>
    </row>
    <row r="19" spans="3:11" x14ac:dyDescent="0.45">
      <c r="C19" s="1865" t="s">
        <v>5657</v>
      </c>
      <c r="D19" s="1876">
        <v>0.2</v>
      </c>
      <c r="E19" s="1879"/>
      <c r="F19" s="1879"/>
      <c r="G19" s="1879"/>
      <c r="H19" s="1879"/>
      <c r="I19" s="1879"/>
      <c r="J19" s="1879"/>
      <c r="K19" s="1879"/>
    </row>
    <row r="20" spans="3:11" x14ac:dyDescent="0.45">
      <c r="C20" s="1865" t="s">
        <v>5658</v>
      </c>
      <c r="D20" s="1876">
        <v>0</v>
      </c>
      <c r="E20" s="1879"/>
      <c r="F20" s="1879"/>
      <c r="G20" s="1879"/>
      <c r="H20" s="1879"/>
      <c r="I20" s="1879"/>
      <c r="J20" s="1879"/>
      <c r="K20" s="1879"/>
    </row>
    <row r="21" spans="3:11" x14ac:dyDescent="0.45">
      <c r="C21" s="1865" t="s">
        <v>5659</v>
      </c>
      <c r="D21" s="1876">
        <v>0.28000000000000003</v>
      </c>
      <c r="E21" s="1879"/>
      <c r="F21" s="1879"/>
      <c r="G21" s="1879"/>
      <c r="H21" s="1879"/>
      <c r="I21" s="1879"/>
      <c r="J21" s="1879"/>
      <c r="K21" s="1879"/>
    </row>
    <row r="22" spans="3:11" x14ac:dyDescent="0.45">
      <c r="C22" s="1865" t="s">
        <v>5660</v>
      </c>
      <c r="D22" s="1876">
        <v>0.2</v>
      </c>
      <c r="E22" s="1879"/>
      <c r="F22" s="1879"/>
      <c r="G22" s="1879"/>
      <c r="H22" s="1879"/>
      <c r="I22" s="1879"/>
      <c r="J22" s="1879"/>
      <c r="K22" s="1879"/>
    </row>
    <row r="23" spans="3:11" x14ac:dyDescent="0.45">
      <c r="C23" s="1867" t="s">
        <v>5661</v>
      </c>
      <c r="D23" s="1878">
        <v>1E-4</v>
      </c>
      <c r="E23" s="1879"/>
      <c r="F23" s="1879"/>
      <c r="G23" s="1879"/>
      <c r="H23" s="1879"/>
      <c r="I23" s="1879"/>
      <c r="J23" s="1879"/>
      <c r="K23" s="1879"/>
    </row>
    <row r="24" spans="3:11" x14ac:dyDescent="0.45">
      <c r="C24" s="1879" t="s">
        <v>5662</v>
      </c>
      <c r="D24" s="1879"/>
      <c r="E24" s="1879"/>
      <c r="F24" s="1879"/>
      <c r="G24" s="1879"/>
      <c r="H24" s="1879"/>
      <c r="I24" s="1879"/>
      <c r="J24" s="1879"/>
      <c r="K24" s="1879"/>
    </row>
    <row r="25" spans="3:11" x14ac:dyDescent="0.45">
      <c r="C25" s="1879"/>
      <c r="D25" s="1879"/>
      <c r="E25" s="1879"/>
      <c r="F25" s="1879"/>
      <c r="G25" s="1879"/>
      <c r="H25" s="1879"/>
      <c r="I25" s="1879"/>
      <c r="J25" s="1879"/>
      <c r="K25" s="1879"/>
    </row>
    <row r="26" spans="3:11" x14ac:dyDescent="0.45">
      <c r="C26" s="1879"/>
      <c r="D26" s="1879"/>
      <c r="E26" s="1879"/>
      <c r="F26" s="1879"/>
      <c r="G26" s="1879"/>
      <c r="H26" s="1879"/>
      <c r="I26" s="1879"/>
      <c r="J26" s="1879"/>
      <c r="K26" s="1879"/>
    </row>
    <row r="27" spans="3:11" x14ac:dyDescent="0.45">
      <c r="C27" s="1879"/>
      <c r="D27" s="1879"/>
      <c r="E27" s="1879"/>
      <c r="F27" s="1879"/>
      <c r="G27" s="1879"/>
      <c r="H27" s="1879"/>
      <c r="I27" s="1879"/>
      <c r="J27" s="1879"/>
      <c r="K27" s="1879"/>
    </row>
    <row r="28" spans="3:11" ht="18.600000000000001" x14ac:dyDescent="0.45">
      <c r="C28" s="652" t="s">
        <v>5663</v>
      </c>
      <c r="D28" s="652"/>
      <c r="E28" s="652"/>
      <c r="F28" s="1879"/>
      <c r="G28" s="1879"/>
      <c r="H28" s="1879"/>
      <c r="I28" s="1879"/>
      <c r="J28" s="1879"/>
      <c r="K28" s="1879"/>
    </row>
    <row r="29" spans="3:11" ht="9.6" customHeight="1" x14ac:dyDescent="0.45">
      <c r="C29" s="1872"/>
      <c r="D29" s="1872"/>
      <c r="E29" s="1872"/>
      <c r="F29" s="1879"/>
      <c r="G29" s="1879"/>
      <c r="H29" s="1879"/>
      <c r="I29" s="1879"/>
      <c r="J29" s="1879"/>
      <c r="K29" s="1879"/>
    </row>
    <row r="30" spans="3:11" ht="52.2" x14ac:dyDescent="0.45">
      <c r="C30" s="1973"/>
      <c r="D30" s="1858" t="s">
        <v>5664</v>
      </c>
      <c r="E30" s="1858" t="s">
        <v>5665</v>
      </c>
      <c r="F30" s="1879"/>
      <c r="G30" s="1879"/>
      <c r="H30" s="1879"/>
      <c r="I30" s="1879"/>
      <c r="J30" s="1879"/>
      <c r="K30" s="1879"/>
    </row>
    <row r="31" spans="3:11" x14ac:dyDescent="0.45">
      <c r="C31" s="1865" t="s">
        <v>5666</v>
      </c>
      <c r="D31" s="1963">
        <f>199723900000/576.97</f>
        <v>346159938.99162865</v>
      </c>
      <c r="E31" s="1964">
        <v>1</v>
      </c>
      <c r="F31" s="1879"/>
      <c r="G31" s="1879"/>
      <c r="H31" s="1879"/>
      <c r="I31" s="1879"/>
      <c r="J31" s="1879"/>
      <c r="K31" s="1879"/>
    </row>
    <row r="32" spans="3:11" x14ac:dyDescent="0.45">
      <c r="C32" s="1867" t="s">
        <v>5667</v>
      </c>
      <c r="D32" s="1965">
        <v>60130106115</v>
      </c>
      <c r="E32" s="1949">
        <v>173.70613794929676</v>
      </c>
      <c r="F32" s="1879"/>
      <c r="G32" s="1879"/>
      <c r="H32" s="1879"/>
      <c r="I32" s="1879"/>
      <c r="J32" s="1879"/>
      <c r="K32" s="1879"/>
    </row>
    <row r="33" spans="3:11" x14ac:dyDescent="0.45">
      <c r="C33" s="1879" t="s">
        <v>5662</v>
      </c>
      <c r="D33" s="1966"/>
      <c r="E33" s="1967"/>
      <c r="F33" s="1879"/>
      <c r="G33" s="1879"/>
      <c r="H33" s="1879"/>
      <c r="I33" s="1879"/>
      <c r="J33" s="1879"/>
      <c r="K33" s="1879"/>
    </row>
    <row r="34" spans="3:11" x14ac:dyDescent="0.45">
      <c r="C34" s="1865"/>
      <c r="D34" s="1966"/>
      <c r="E34" s="1968"/>
      <c r="F34" s="1879"/>
      <c r="G34" s="1879"/>
      <c r="H34" s="1879"/>
      <c r="I34" s="1879"/>
      <c r="J34" s="1879"/>
      <c r="K34" s="1879"/>
    </row>
    <row r="35" spans="3:11" x14ac:dyDescent="0.45">
      <c r="C35" s="1879"/>
      <c r="D35" s="1879"/>
      <c r="E35" s="1879"/>
      <c r="F35" s="1879"/>
      <c r="G35" s="1879"/>
      <c r="H35" s="1879"/>
      <c r="I35" s="1879"/>
      <c r="J35" s="1879"/>
      <c r="K35" s="1879"/>
    </row>
    <row r="36" spans="3:11" ht="18.600000000000001" x14ac:dyDescent="0.45">
      <c r="C36" s="662" t="s">
        <v>5668</v>
      </c>
      <c r="D36" s="662"/>
      <c r="E36" s="662"/>
      <c r="F36" s="662"/>
      <c r="G36" s="662"/>
      <c r="H36" s="662"/>
      <c r="I36" s="662"/>
      <c r="J36" s="662"/>
      <c r="K36" s="662"/>
    </row>
    <row r="37" spans="3:11" ht="10.8" customHeight="1" x14ac:dyDescent="0.45">
      <c r="C37" s="1875"/>
      <c r="D37" s="1875"/>
      <c r="E37" s="1875"/>
      <c r="F37" s="1875"/>
      <c r="G37" s="1875"/>
      <c r="H37" s="1875"/>
      <c r="I37" s="1875"/>
      <c r="J37" s="1875"/>
      <c r="K37" s="1875"/>
    </row>
    <row r="38" spans="3:11" ht="34.799999999999997" x14ac:dyDescent="0.45">
      <c r="C38" s="1858" t="s">
        <v>5669</v>
      </c>
      <c r="D38" s="1858" t="s">
        <v>5670</v>
      </c>
      <c r="E38" s="1974" t="s">
        <v>5671</v>
      </c>
      <c r="F38" s="4045" t="s">
        <v>5672</v>
      </c>
      <c r="G38" s="4045"/>
      <c r="H38" s="4045"/>
      <c r="I38" s="4045"/>
      <c r="J38" s="1975" t="s">
        <v>5673</v>
      </c>
      <c r="K38" s="1975" t="s">
        <v>5674</v>
      </c>
    </row>
    <row r="39" spans="3:11" ht="52.2" x14ac:dyDescent="0.45">
      <c r="C39" s="1004" t="s">
        <v>5675</v>
      </c>
      <c r="D39" s="1976" t="s">
        <v>5676</v>
      </c>
      <c r="E39" s="1873" t="s">
        <v>5677</v>
      </c>
      <c r="F39" s="4070" t="s">
        <v>5678</v>
      </c>
      <c r="G39" s="4070"/>
      <c r="H39" s="4070"/>
      <c r="I39" s="4070"/>
      <c r="J39" s="1976"/>
      <c r="K39" s="1976"/>
    </row>
    <row r="40" spans="3:11" ht="87" x14ac:dyDescent="0.45">
      <c r="C40" s="140" t="s">
        <v>5679</v>
      </c>
      <c r="D40" s="140"/>
      <c r="E40" s="140" t="s">
        <v>5680</v>
      </c>
      <c r="F40" s="4071" t="s">
        <v>5681</v>
      </c>
      <c r="G40" s="4072"/>
      <c r="H40" s="4072"/>
      <c r="I40" s="4073"/>
      <c r="J40" s="1978" t="s">
        <v>5682</v>
      </c>
      <c r="K40" s="140" t="s">
        <v>5683</v>
      </c>
    </row>
    <row r="41" spans="3:11" x14ac:dyDescent="0.45">
      <c r="C41" s="1979" t="s">
        <v>371</v>
      </c>
      <c r="D41" s="1980">
        <f>IF(E40=[11]Lists!$A$2,1,0)</f>
        <v>1</v>
      </c>
      <c r="E41" s="4074"/>
      <c r="F41" s="4075"/>
      <c r="G41" s="4075"/>
      <c r="H41" s="4075"/>
      <c r="I41" s="4075"/>
      <c r="J41" s="4075"/>
      <c r="K41" s="4076"/>
    </row>
    <row r="42" spans="3:11" ht="34.799999999999997" x14ac:dyDescent="0.45">
      <c r="C42" s="140" t="s">
        <v>5684</v>
      </c>
      <c r="D42" s="1981"/>
      <c r="E42" s="1982"/>
      <c r="F42" s="4064"/>
      <c r="G42" s="4064"/>
      <c r="H42" s="4064"/>
      <c r="I42" s="4064"/>
      <c r="J42" s="1982"/>
      <c r="K42" s="1981"/>
    </row>
    <row r="43" spans="3:11" ht="52.2" x14ac:dyDescent="0.45">
      <c r="C43" s="140" t="s">
        <v>5685</v>
      </c>
      <c r="D43" s="1981" t="s">
        <v>5686</v>
      </c>
      <c r="E43" s="140" t="s">
        <v>5677</v>
      </c>
      <c r="F43" s="4061" t="s">
        <v>5678</v>
      </c>
      <c r="G43" s="4061"/>
      <c r="H43" s="4061"/>
      <c r="I43" s="4061"/>
      <c r="J43" s="1981"/>
      <c r="K43" s="1981"/>
    </row>
    <row r="44" spans="3:11" ht="52.2" x14ac:dyDescent="0.45">
      <c r="C44" s="140" t="s">
        <v>5687</v>
      </c>
      <c r="D44" s="1981"/>
      <c r="E44" s="1983" t="s">
        <v>5688</v>
      </c>
      <c r="F44" s="4069"/>
      <c r="G44" s="4069"/>
      <c r="H44" s="4069"/>
      <c r="I44" s="4069"/>
      <c r="J44" s="1981"/>
      <c r="K44" s="1981"/>
    </row>
    <row r="45" spans="3:11" ht="191.4" x14ac:dyDescent="0.45">
      <c r="C45" s="140" t="s">
        <v>5689</v>
      </c>
      <c r="D45" s="1981"/>
      <c r="E45" s="140" t="s">
        <v>5690</v>
      </c>
      <c r="F45" s="4057" t="s">
        <v>5691</v>
      </c>
      <c r="G45" s="4057"/>
      <c r="H45" s="4057"/>
      <c r="I45" s="4057"/>
      <c r="J45" s="1984" t="s">
        <v>5692</v>
      </c>
      <c r="K45" s="1983" t="s">
        <v>5693</v>
      </c>
    </row>
    <row r="46" spans="3:11" ht="409.6" x14ac:dyDescent="0.45">
      <c r="C46" s="1985" t="s">
        <v>5694</v>
      </c>
      <c r="D46" s="140"/>
      <c r="E46" s="140" t="s">
        <v>5695</v>
      </c>
      <c r="F46" s="4057" t="s">
        <v>5696</v>
      </c>
      <c r="G46" s="4057"/>
      <c r="H46" s="4057"/>
      <c r="I46" s="4057"/>
      <c r="J46" s="1984" t="s">
        <v>5697</v>
      </c>
      <c r="K46" s="1983" t="s">
        <v>5698</v>
      </c>
    </row>
    <row r="47" spans="3:11" ht="69.599999999999994" x14ac:dyDescent="0.45">
      <c r="C47" s="140" t="s">
        <v>5699</v>
      </c>
      <c r="D47" s="140"/>
      <c r="E47" s="1983" t="s">
        <v>5700</v>
      </c>
      <c r="F47" s="4061"/>
      <c r="G47" s="4061"/>
      <c r="H47" s="4061"/>
      <c r="I47" s="4061"/>
      <c r="J47" s="140"/>
      <c r="K47" s="140"/>
    </row>
    <row r="48" spans="3:11" ht="409.6" x14ac:dyDescent="0.45">
      <c r="C48" s="140" t="s">
        <v>5701</v>
      </c>
      <c r="D48" s="140"/>
      <c r="E48" s="1977" t="s">
        <v>5702</v>
      </c>
      <c r="F48" s="4057" t="s">
        <v>5703</v>
      </c>
      <c r="G48" s="4057"/>
      <c r="H48" s="4057"/>
      <c r="I48" s="4057"/>
      <c r="J48" s="1984" t="s">
        <v>5697</v>
      </c>
      <c r="K48" s="1983" t="s">
        <v>5704</v>
      </c>
    </row>
    <row r="49" spans="3:11" ht="104.4" x14ac:dyDescent="0.45">
      <c r="C49" s="1985" t="s">
        <v>5705</v>
      </c>
      <c r="D49" s="140"/>
      <c r="E49" s="140" t="s">
        <v>5706</v>
      </c>
      <c r="F49" s="4057" t="s">
        <v>5707</v>
      </c>
      <c r="G49" s="4057"/>
      <c r="H49" s="4057"/>
      <c r="I49" s="4057"/>
      <c r="J49" s="1984" t="s">
        <v>5708</v>
      </c>
      <c r="K49" s="1983" t="s">
        <v>5709</v>
      </c>
    </row>
    <row r="50" spans="3:11" x14ac:dyDescent="0.45">
      <c r="C50" s="140" t="s">
        <v>5710</v>
      </c>
      <c r="D50" s="140"/>
      <c r="E50" s="1986"/>
      <c r="F50" s="4061"/>
      <c r="G50" s="4061"/>
      <c r="H50" s="4061"/>
      <c r="I50" s="4061"/>
      <c r="J50" s="140"/>
      <c r="K50" s="140"/>
    </row>
    <row r="51" spans="3:11" ht="69.599999999999994" x14ac:dyDescent="0.45">
      <c r="C51" s="140" t="s">
        <v>5711</v>
      </c>
      <c r="D51" s="140"/>
      <c r="E51" s="140" t="s">
        <v>5712</v>
      </c>
      <c r="F51" s="4057" t="s">
        <v>5713</v>
      </c>
      <c r="G51" s="4057"/>
      <c r="H51" s="4057"/>
      <c r="I51" s="4057"/>
      <c r="J51" s="1984" t="s">
        <v>5714</v>
      </c>
      <c r="K51" s="1983" t="s">
        <v>5715</v>
      </c>
    </row>
    <row r="52" spans="3:11" ht="121.8" x14ac:dyDescent="0.45">
      <c r="C52" s="140" t="s">
        <v>6296</v>
      </c>
      <c r="D52" s="140"/>
      <c r="E52" s="1977" t="s">
        <v>5716</v>
      </c>
      <c r="F52" s="4057"/>
      <c r="G52" s="4057"/>
      <c r="H52" s="4057"/>
      <c r="I52" s="4057"/>
      <c r="J52" s="1984"/>
      <c r="K52" s="140" t="s">
        <v>585</v>
      </c>
    </row>
    <row r="53" spans="3:11" ht="139.19999999999999" x14ac:dyDescent="0.45">
      <c r="C53" s="140" t="s">
        <v>5717</v>
      </c>
      <c r="D53" s="140"/>
      <c r="E53" s="140" t="s">
        <v>5718</v>
      </c>
      <c r="F53" s="4057" t="s">
        <v>5719</v>
      </c>
      <c r="G53" s="4057"/>
      <c r="H53" s="4057"/>
      <c r="I53" s="4057"/>
      <c r="J53" s="1984" t="s">
        <v>5720</v>
      </c>
      <c r="K53" s="140" t="s">
        <v>5721</v>
      </c>
    </row>
    <row r="54" spans="3:11" x14ac:dyDescent="0.45">
      <c r="C54" s="140"/>
      <c r="D54" s="140" t="s">
        <v>5722</v>
      </c>
      <c r="E54" s="140">
        <f>SUM(IF(E45=[11]Lists!$C$2,0.2,IF(E45=[11]Lists!$C$3,0.2,IF(E45=[11]Lists!$C$4,0.2,IF(E45=[11]Lists!$C$5,0,IF(E45="",0))))),IF(E46=[11]Lists!$D$2,0.1,0),IF(E48=[11]Lists!$E$2,0.05,0),IF(E49=[11]Lists!$F$2,0.05,0),IF(E51=[11]Lists!$G$2,0.15,0),IF(E52=[11]Lists!$H$2,0.05,0),IF(E$23=[11]Lists!$I$2,0.1,0))</f>
        <v>0.55000000000000004</v>
      </c>
      <c r="F54" s="4061"/>
      <c r="G54" s="4061"/>
      <c r="H54" s="4061"/>
      <c r="I54" s="4061"/>
      <c r="J54" s="140"/>
      <c r="K54" s="140"/>
    </row>
    <row r="55" spans="3:11" ht="34.799999999999997" x14ac:dyDescent="0.45">
      <c r="C55" s="140" t="s">
        <v>5723</v>
      </c>
      <c r="D55" s="140" t="s">
        <v>5724</v>
      </c>
      <c r="E55" s="140" t="s">
        <v>5725</v>
      </c>
      <c r="F55" s="4061" t="s">
        <v>5678</v>
      </c>
      <c r="G55" s="4061"/>
      <c r="H55" s="4061"/>
      <c r="I55" s="4061"/>
      <c r="J55" s="140"/>
      <c r="K55" s="140"/>
    </row>
    <row r="56" spans="3:11" ht="409.6" x14ac:dyDescent="0.45">
      <c r="C56" s="140" t="s">
        <v>5726</v>
      </c>
      <c r="D56" s="140"/>
      <c r="E56" s="140" t="s">
        <v>5727</v>
      </c>
      <c r="F56" s="4057" t="s">
        <v>5728</v>
      </c>
      <c r="G56" s="4057"/>
      <c r="H56" s="4057"/>
      <c r="I56" s="4057"/>
      <c r="J56" s="1984" t="s">
        <v>5729</v>
      </c>
      <c r="K56" s="140" t="s">
        <v>5730</v>
      </c>
    </row>
    <row r="57" spans="3:11" x14ac:dyDescent="0.45">
      <c r="C57" s="140"/>
      <c r="D57" s="140" t="s">
        <v>5731</v>
      </c>
      <c r="E57" s="140">
        <f>SUM(IF(E56=[11]Lists!$K$3,0.3,IF(E56=[11]Lists!$K$2,0,IF(E56="",0))))</f>
        <v>0.3</v>
      </c>
      <c r="F57" s="4061"/>
      <c r="G57" s="4061"/>
      <c r="H57" s="4061"/>
      <c r="I57" s="4061"/>
      <c r="J57" s="140"/>
      <c r="K57" s="140"/>
    </row>
    <row r="58" spans="3:11" x14ac:dyDescent="0.45">
      <c r="C58" s="1987" t="s">
        <v>471</v>
      </c>
      <c r="D58" s="1987">
        <f>E54+E57</f>
        <v>0.85000000000000009</v>
      </c>
      <c r="E58" s="4058"/>
      <c r="F58" s="4059"/>
      <c r="G58" s="4059"/>
      <c r="H58" s="4059"/>
      <c r="I58" s="4059"/>
      <c r="J58" s="4059"/>
      <c r="K58" s="4060"/>
    </row>
    <row r="59" spans="3:11" ht="52.2" x14ac:dyDescent="0.45">
      <c r="C59" s="140" t="s">
        <v>5732</v>
      </c>
      <c r="D59" s="140"/>
      <c r="E59" s="140" t="s">
        <v>5677</v>
      </c>
      <c r="F59" s="4061" t="s">
        <v>5678</v>
      </c>
      <c r="G59" s="4061"/>
      <c r="H59" s="4061"/>
      <c r="I59" s="4061"/>
      <c r="J59" s="140"/>
      <c r="K59" s="140"/>
    </row>
    <row r="60" spans="3:11" ht="139.19999999999999" x14ac:dyDescent="0.45">
      <c r="C60" s="1985" t="s">
        <v>6297</v>
      </c>
      <c r="D60" s="1985" t="s">
        <v>5733</v>
      </c>
      <c r="E60" s="1985" t="s">
        <v>5680</v>
      </c>
      <c r="F60" s="4057" t="s">
        <v>5734</v>
      </c>
      <c r="G60" s="4057"/>
      <c r="H60" s="4057"/>
      <c r="I60" s="4057"/>
      <c r="J60" s="1984" t="s">
        <v>5735</v>
      </c>
      <c r="K60" s="140" t="s">
        <v>5736</v>
      </c>
    </row>
    <row r="61" spans="3:11" ht="69.599999999999994" x14ac:dyDescent="0.45">
      <c r="C61" s="140" t="s">
        <v>5737</v>
      </c>
      <c r="D61" s="1985" t="s">
        <v>5733</v>
      </c>
      <c r="E61" s="1985" t="s">
        <v>5680</v>
      </c>
      <c r="F61" s="4057" t="s">
        <v>5738</v>
      </c>
      <c r="G61" s="4057"/>
      <c r="H61" s="4057"/>
      <c r="I61" s="4057"/>
      <c r="J61" s="1984" t="s">
        <v>5739</v>
      </c>
      <c r="K61" s="140" t="s">
        <v>5740</v>
      </c>
    </row>
    <row r="62" spans="3:11" ht="52.2" x14ac:dyDescent="0.45">
      <c r="C62" s="140" t="s">
        <v>5741</v>
      </c>
      <c r="D62" s="1985" t="s">
        <v>5733</v>
      </c>
      <c r="E62" s="1985" t="s">
        <v>5680</v>
      </c>
      <c r="F62" s="4057" t="s">
        <v>5738</v>
      </c>
      <c r="G62" s="4057"/>
      <c r="H62" s="4057"/>
      <c r="I62" s="4057"/>
      <c r="J62" s="1984"/>
      <c r="K62" s="140" t="s">
        <v>5742</v>
      </c>
    </row>
    <row r="63" spans="3:11" ht="69.599999999999994" x14ac:dyDescent="0.45">
      <c r="C63" s="140" t="s">
        <v>5743</v>
      </c>
      <c r="D63" s="1985" t="s">
        <v>5733</v>
      </c>
      <c r="E63" s="1977" t="s">
        <v>5333</v>
      </c>
      <c r="F63" s="4057"/>
      <c r="G63" s="4057"/>
      <c r="H63" s="4057"/>
      <c r="I63" s="4057"/>
      <c r="J63" s="1984"/>
      <c r="K63" s="140" t="s">
        <v>585</v>
      </c>
    </row>
    <row r="64" spans="3:11" ht="191.4" x14ac:dyDescent="0.45">
      <c r="C64" s="140" t="s">
        <v>5744</v>
      </c>
      <c r="D64" s="1985" t="s">
        <v>5733</v>
      </c>
      <c r="E64" s="140" t="s">
        <v>5680</v>
      </c>
      <c r="F64" s="4057" t="s">
        <v>5745</v>
      </c>
      <c r="G64" s="4057"/>
      <c r="H64" s="4057"/>
      <c r="I64" s="4057"/>
      <c r="J64" s="1984" t="s">
        <v>5746</v>
      </c>
      <c r="K64" s="1983" t="s">
        <v>5747</v>
      </c>
    </row>
    <row r="65" spans="3:11" x14ac:dyDescent="0.45">
      <c r="C65" s="1987" t="s">
        <v>456</v>
      </c>
      <c r="D65" s="1987">
        <f>SUM(IF(E60=[11]Lists!$L$2,0.2,0),IF(E61=[11]Lists!$L$2,0.2,0),IF(E62=[11]Lists!$L$2,0.2,0),IF(E63=[11]Lists!$L$2,0.2,0),IF(E64=[11]Lists!$L$2,0.2,0))</f>
        <v>0.8</v>
      </c>
      <c r="E65" s="4058"/>
      <c r="F65" s="4059"/>
      <c r="G65" s="4059"/>
      <c r="H65" s="4059"/>
      <c r="I65" s="4059"/>
      <c r="J65" s="4059"/>
      <c r="K65" s="4060"/>
    </row>
    <row r="66" spans="3:11" ht="52.2" x14ac:dyDescent="0.45">
      <c r="C66" s="140" t="s">
        <v>5748</v>
      </c>
      <c r="D66" s="140"/>
      <c r="E66" s="140" t="s">
        <v>5677</v>
      </c>
      <c r="F66" s="140"/>
      <c r="G66" s="140"/>
      <c r="H66" s="140"/>
      <c r="I66" s="140"/>
      <c r="J66" s="140"/>
      <c r="K66" s="140"/>
    </row>
    <row r="67" spans="3:11" x14ac:dyDescent="0.45">
      <c r="C67" s="140" t="s">
        <v>5749</v>
      </c>
      <c r="D67" s="140" t="s">
        <v>5750</v>
      </c>
      <c r="E67" s="1983"/>
      <c r="F67" s="140"/>
      <c r="G67" s="4061" t="s">
        <v>5751</v>
      </c>
      <c r="H67" s="4061"/>
      <c r="I67" s="140"/>
      <c r="J67" s="140"/>
      <c r="K67" s="140"/>
    </row>
    <row r="68" spans="3:11" ht="208.8" x14ac:dyDescent="0.45">
      <c r="C68" s="140" t="s">
        <v>5752</v>
      </c>
      <c r="D68" s="140"/>
      <c r="E68" s="140" t="s">
        <v>5753</v>
      </c>
      <c r="F68" s="140" t="s">
        <v>5754</v>
      </c>
      <c r="G68" s="140" t="s">
        <v>5755</v>
      </c>
      <c r="H68" s="140" t="s">
        <v>5756</v>
      </c>
      <c r="I68" s="140" t="s">
        <v>5757</v>
      </c>
      <c r="J68" s="140"/>
      <c r="K68" s="140"/>
    </row>
    <row r="69" spans="3:11" ht="52.2" x14ac:dyDescent="0.45">
      <c r="C69" s="140" t="s">
        <v>5758</v>
      </c>
      <c r="D69" s="140"/>
      <c r="E69" s="1988" t="s">
        <v>5759</v>
      </c>
      <c r="F69" s="1988" t="s">
        <v>5760</v>
      </c>
      <c r="G69" s="1988" t="s">
        <v>5761</v>
      </c>
      <c r="H69" s="140"/>
      <c r="I69" s="140"/>
      <c r="J69" s="140"/>
      <c r="K69" s="1983"/>
    </row>
    <row r="70" spans="3:11" ht="208.8" x14ac:dyDescent="0.45">
      <c r="C70" s="4066">
        <f>[11]Lists!O44</f>
        <v>0</v>
      </c>
      <c r="D70" s="140" t="s">
        <v>5762</v>
      </c>
      <c r="E70" s="1977" t="s">
        <v>5763</v>
      </c>
      <c r="F70" s="1978" t="s">
        <v>5764</v>
      </c>
      <c r="G70" s="1977" t="s">
        <v>5765</v>
      </c>
      <c r="H70" s="1977"/>
      <c r="I70" s="1977"/>
      <c r="J70" s="1977" t="s">
        <v>5766</v>
      </c>
      <c r="K70" s="1983" t="s">
        <v>5767</v>
      </c>
    </row>
    <row r="71" spans="3:11" ht="278.39999999999998" x14ac:dyDescent="0.45">
      <c r="C71" s="4066"/>
      <c r="D71" s="140" t="s">
        <v>5768</v>
      </c>
      <c r="E71" s="1977" t="s">
        <v>5769</v>
      </c>
      <c r="F71" s="1984" t="s">
        <v>5770</v>
      </c>
      <c r="G71" s="1977" t="s">
        <v>5765</v>
      </c>
      <c r="H71" s="1977"/>
      <c r="I71" s="1977"/>
      <c r="J71" s="1977" t="s">
        <v>5766</v>
      </c>
      <c r="K71" s="1983" t="s">
        <v>5771</v>
      </c>
    </row>
    <row r="72" spans="3:11" ht="87" x14ac:dyDescent="0.45">
      <c r="C72" s="4066"/>
      <c r="D72" s="140" t="s">
        <v>5772</v>
      </c>
      <c r="E72" s="1977" t="s">
        <v>5773</v>
      </c>
      <c r="F72" s="1984" t="s">
        <v>2164</v>
      </c>
      <c r="G72" s="1977"/>
      <c r="H72" s="1977"/>
      <c r="I72" s="1977"/>
      <c r="J72" s="1977" t="s">
        <v>5774</v>
      </c>
      <c r="K72" s="1983" t="s">
        <v>5775</v>
      </c>
    </row>
    <row r="73" spans="3:11" ht="409.6" x14ac:dyDescent="0.45">
      <c r="C73" s="4066"/>
      <c r="D73" s="140" t="s">
        <v>5776</v>
      </c>
      <c r="E73" s="1977" t="s">
        <v>5777</v>
      </c>
      <c r="F73" s="1984" t="s">
        <v>2164</v>
      </c>
      <c r="G73" s="1977"/>
      <c r="H73" s="1977"/>
      <c r="I73" s="1977"/>
      <c r="J73" s="1977" t="s">
        <v>5778</v>
      </c>
      <c r="K73" s="1983" t="s">
        <v>5779</v>
      </c>
    </row>
    <row r="74" spans="3:11" x14ac:dyDescent="0.45">
      <c r="C74" s="140" t="s">
        <v>5780</v>
      </c>
      <c r="D74" s="140"/>
      <c r="E74" s="1986">
        <f>0.02*COUNTA(E70:E73)</f>
        <v>0.08</v>
      </c>
      <c r="F74" s="140"/>
      <c r="G74" s="140"/>
      <c r="H74" s="140"/>
      <c r="I74" s="140"/>
      <c r="J74" s="140"/>
      <c r="K74" s="140"/>
    </row>
    <row r="75" spans="3:11" x14ac:dyDescent="0.45">
      <c r="C75" s="140" t="s">
        <v>5781</v>
      </c>
      <c r="D75" s="140" t="s">
        <v>5750</v>
      </c>
      <c r="E75" s="140"/>
      <c r="F75" s="140"/>
      <c r="G75" s="140"/>
      <c r="H75" s="140"/>
      <c r="I75" s="140"/>
      <c r="J75" s="140"/>
      <c r="K75" s="140"/>
    </row>
    <row r="76" spans="3:11" ht="87" x14ac:dyDescent="0.45">
      <c r="C76" s="140" t="s">
        <v>5782</v>
      </c>
      <c r="D76" s="140"/>
      <c r="E76" s="140" t="s">
        <v>5783</v>
      </c>
      <c r="F76" s="4061" t="s">
        <v>5784</v>
      </c>
      <c r="G76" s="4061"/>
      <c r="H76" s="4061" t="s">
        <v>5785</v>
      </c>
      <c r="I76" s="4061"/>
      <c r="J76" s="140"/>
      <c r="K76" s="140"/>
    </row>
    <row r="77" spans="3:11" ht="52.2" x14ac:dyDescent="0.45">
      <c r="C77" s="140" t="s">
        <v>5786</v>
      </c>
      <c r="D77" s="1983"/>
      <c r="E77" s="1986" t="s">
        <v>5787</v>
      </c>
      <c r="F77" s="4066" t="s">
        <v>5788</v>
      </c>
      <c r="G77" s="4066"/>
      <c r="H77" s="4067"/>
      <c r="I77" s="4067"/>
      <c r="J77" s="1988"/>
      <c r="K77" s="140"/>
    </row>
    <row r="78" spans="3:11" ht="243.6" x14ac:dyDescent="0.45">
      <c r="C78" s="4068">
        <f>[11]Lists!Q44</f>
        <v>0</v>
      </c>
      <c r="D78" s="140" t="s">
        <v>5762</v>
      </c>
      <c r="E78" s="1977" t="s">
        <v>5789</v>
      </c>
      <c r="F78" s="4057" t="s">
        <v>5790</v>
      </c>
      <c r="G78" s="4057"/>
      <c r="H78" s="4057" t="s">
        <v>5791</v>
      </c>
      <c r="I78" s="4057"/>
      <c r="J78" s="1984" t="s">
        <v>5792</v>
      </c>
      <c r="K78" s="140" t="s">
        <v>5793</v>
      </c>
    </row>
    <row r="79" spans="3:11" ht="278.39999999999998" x14ac:dyDescent="0.45">
      <c r="C79" s="4068"/>
      <c r="D79" s="140" t="s">
        <v>5768</v>
      </c>
      <c r="E79" s="1977" t="s">
        <v>5794</v>
      </c>
      <c r="F79" s="4057" t="s">
        <v>5795</v>
      </c>
      <c r="G79" s="4057"/>
      <c r="H79" s="4057" t="s">
        <v>5796</v>
      </c>
      <c r="I79" s="4057"/>
      <c r="J79" s="1984" t="s">
        <v>5797</v>
      </c>
      <c r="K79" s="140" t="s">
        <v>5798</v>
      </c>
    </row>
    <row r="80" spans="3:11" ht="174" x14ac:dyDescent="0.45">
      <c r="C80" s="4068"/>
      <c r="D80" s="140" t="s">
        <v>5772</v>
      </c>
      <c r="E80" s="1977" t="s">
        <v>5799</v>
      </c>
      <c r="F80" s="4057" t="s">
        <v>5800</v>
      </c>
      <c r="G80" s="4057"/>
      <c r="H80" s="4057" t="s">
        <v>5801</v>
      </c>
      <c r="I80" s="4057"/>
      <c r="J80" s="1984" t="s">
        <v>5802</v>
      </c>
      <c r="K80" s="140" t="s">
        <v>5803</v>
      </c>
    </row>
    <row r="81" spans="3:11" ht="104.4" x14ac:dyDescent="0.45">
      <c r="C81" s="4068"/>
      <c r="D81" s="140" t="s">
        <v>5776</v>
      </c>
      <c r="E81" s="1977" t="s">
        <v>5804</v>
      </c>
      <c r="F81" s="4057" t="s">
        <v>5805</v>
      </c>
      <c r="G81" s="4057"/>
      <c r="H81" s="4057" t="s">
        <v>5806</v>
      </c>
      <c r="I81" s="4057"/>
      <c r="J81" s="1984" t="s">
        <v>5807</v>
      </c>
      <c r="K81" s="140" t="s">
        <v>5798</v>
      </c>
    </row>
    <row r="82" spans="3:11" ht="87" x14ac:dyDescent="0.45">
      <c r="C82" s="4068"/>
      <c r="D82" s="140" t="s">
        <v>5808</v>
      </c>
      <c r="E82" s="1977"/>
      <c r="F82" s="4057" t="s">
        <v>5809</v>
      </c>
      <c r="G82" s="4057"/>
      <c r="H82" s="4057" t="s">
        <v>5810</v>
      </c>
      <c r="I82" s="4057"/>
      <c r="J82" s="1984" t="s">
        <v>5811</v>
      </c>
      <c r="K82" s="140" t="s">
        <v>5812</v>
      </c>
    </row>
    <row r="83" spans="3:11" ht="295.8" x14ac:dyDescent="0.45">
      <c r="C83" s="4068"/>
      <c r="D83" s="140" t="s">
        <v>5813</v>
      </c>
      <c r="E83" s="1977" t="s">
        <v>5814</v>
      </c>
      <c r="F83" s="4057" t="s">
        <v>5815</v>
      </c>
      <c r="G83" s="4057"/>
      <c r="H83" s="4057" t="s">
        <v>5816</v>
      </c>
      <c r="I83" s="4057"/>
      <c r="J83" s="1984"/>
      <c r="K83" s="140" t="s">
        <v>5817</v>
      </c>
    </row>
    <row r="84" spans="3:11" x14ac:dyDescent="0.45">
      <c r="C84" s="4068"/>
      <c r="D84" s="140" t="s">
        <v>5818</v>
      </c>
      <c r="E84" s="1977"/>
      <c r="F84" s="4057" t="s">
        <v>2164</v>
      </c>
      <c r="G84" s="4057"/>
      <c r="H84" s="4057" t="s">
        <v>2164</v>
      </c>
      <c r="I84" s="4057"/>
      <c r="J84" s="1984"/>
      <c r="K84" s="140"/>
    </row>
    <row r="85" spans="3:11" x14ac:dyDescent="0.45">
      <c r="C85" s="4068"/>
      <c r="D85" s="140" t="s">
        <v>5819</v>
      </c>
      <c r="E85" s="1977"/>
      <c r="F85" s="4057" t="s">
        <v>2164</v>
      </c>
      <c r="G85" s="4057"/>
      <c r="H85" s="4057" t="s">
        <v>2164</v>
      </c>
      <c r="I85" s="4057"/>
      <c r="J85" s="1984"/>
      <c r="K85" s="140"/>
    </row>
    <row r="86" spans="3:11" x14ac:dyDescent="0.45">
      <c r="C86" s="4068"/>
      <c r="D86" s="140" t="s">
        <v>5820</v>
      </c>
      <c r="E86" s="1977"/>
      <c r="F86" s="4057" t="s">
        <v>2164</v>
      </c>
      <c r="G86" s="4057"/>
      <c r="H86" s="4057" t="s">
        <v>2164</v>
      </c>
      <c r="I86" s="4057"/>
      <c r="J86" s="1984"/>
      <c r="K86" s="140"/>
    </row>
    <row r="87" spans="3:11" ht="69.599999999999994" x14ac:dyDescent="0.45">
      <c r="C87" s="140" t="s">
        <v>5821</v>
      </c>
      <c r="D87" s="140" t="s">
        <v>5822</v>
      </c>
      <c r="E87" s="1984"/>
      <c r="F87" s="4057" t="s">
        <v>2164</v>
      </c>
      <c r="G87" s="4057"/>
      <c r="H87" s="4057" t="s">
        <v>2164</v>
      </c>
      <c r="I87" s="4057"/>
      <c r="J87" s="1984"/>
      <c r="K87" s="140"/>
    </row>
    <row r="88" spans="3:11" x14ac:dyDescent="0.45">
      <c r="C88" s="140" t="s">
        <v>5823</v>
      </c>
      <c r="D88" s="140"/>
      <c r="E88" s="140">
        <f>0.04*COUNTA(E78:E87)</f>
        <v>0.2</v>
      </c>
      <c r="F88" s="4061"/>
      <c r="G88" s="4061"/>
      <c r="H88" s="4061"/>
      <c r="I88" s="4061"/>
      <c r="J88" s="140"/>
      <c r="K88" s="140"/>
    </row>
    <row r="89" spans="3:11" ht="52.2" x14ac:dyDescent="0.45">
      <c r="C89" s="140" t="s">
        <v>5824</v>
      </c>
      <c r="D89" s="140" t="s">
        <v>5733</v>
      </c>
      <c r="E89" s="140" t="s">
        <v>5677</v>
      </c>
      <c r="F89" s="4061" t="s">
        <v>5825</v>
      </c>
      <c r="G89" s="4061"/>
      <c r="H89" s="4061"/>
      <c r="I89" s="4061"/>
      <c r="J89" s="140"/>
      <c r="K89" s="140"/>
    </row>
    <row r="90" spans="3:11" ht="69.599999999999994" x14ac:dyDescent="0.45">
      <c r="C90" s="140" t="s">
        <v>5826</v>
      </c>
      <c r="D90" s="140"/>
      <c r="E90" s="1977" t="s">
        <v>5827</v>
      </c>
      <c r="F90" s="4057" t="s">
        <v>5828</v>
      </c>
      <c r="G90" s="4057"/>
      <c r="H90" s="4057"/>
      <c r="I90" s="4057"/>
      <c r="J90" s="1984"/>
      <c r="K90" s="140"/>
    </row>
    <row r="91" spans="3:11" x14ac:dyDescent="0.45">
      <c r="C91" s="140"/>
      <c r="D91" s="140" t="s">
        <v>5829</v>
      </c>
      <c r="E91" s="1989">
        <f>IF(E90=[11]Lists!$R$2,0.2,0)</f>
        <v>0</v>
      </c>
      <c r="F91" s="4065"/>
      <c r="G91" s="4065"/>
      <c r="H91" s="4065"/>
      <c r="I91" s="4065"/>
      <c r="J91" s="1989"/>
      <c r="K91" s="140"/>
    </row>
    <row r="92" spans="3:11" x14ac:dyDescent="0.45">
      <c r="C92" s="1987" t="s">
        <v>4365</v>
      </c>
      <c r="D92" s="1990">
        <f>E74+E88+E91</f>
        <v>0.28000000000000003</v>
      </c>
      <c r="E92" s="4058"/>
      <c r="F92" s="4059"/>
      <c r="G92" s="4059"/>
      <c r="H92" s="4059"/>
      <c r="I92" s="4059"/>
      <c r="J92" s="4059"/>
      <c r="K92" s="4060"/>
    </row>
    <row r="93" spans="3:11" ht="52.2" x14ac:dyDescent="0.45">
      <c r="C93" s="140" t="s">
        <v>5830</v>
      </c>
      <c r="D93" s="140"/>
      <c r="E93" s="140" t="s">
        <v>5677</v>
      </c>
      <c r="F93" s="4061" t="s">
        <v>5831</v>
      </c>
      <c r="G93" s="4061"/>
      <c r="H93" s="4061" t="s">
        <v>5832</v>
      </c>
      <c r="I93" s="4061"/>
      <c r="J93" s="140"/>
      <c r="K93" s="140"/>
    </row>
    <row r="94" spans="3:11" x14ac:dyDescent="0.45">
      <c r="C94" s="140" t="s">
        <v>5833</v>
      </c>
      <c r="D94" s="140" t="s">
        <v>5750</v>
      </c>
      <c r="E94" s="140"/>
      <c r="F94" s="4061" t="s">
        <v>5834</v>
      </c>
      <c r="G94" s="4061"/>
      <c r="H94" s="4061"/>
      <c r="I94" s="4061"/>
      <c r="J94" s="140"/>
      <c r="K94" s="140"/>
    </row>
    <row r="95" spans="3:11" ht="87" x14ac:dyDescent="0.45">
      <c r="C95" s="140" t="s">
        <v>5835</v>
      </c>
      <c r="D95" s="140"/>
      <c r="E95" s="140" t="s">
        <v>5836</v>
      </c>
      <c r="F95" s="4057" t="s">
        <v>5837</v>
      </c>
      <c r="G95" s="4057"/>
      <c r="H95" s="4057" t="s">
        <v>2164</v>
      </c>
      <c r="I95" s="4057"/>
      <c r="J95" s="1984" t="s">
        <v>5838</v>
      </c>
      <c r="K95" s="140"/>
    </row>
    <row r="96" spans="3:11" ht="52.2" x14ac:dyDescent="0.45">
      <c r="C96" s="140" t="s">
        <v>5839</v>
      </c>
      <c r="D96" s="140"/>
      <c r="E96" s="1977" t="s">
        <v>5333</v>
      </c>
      <c r="F96" s="4057" t="s">
        <v>2164</v>
      </c>
      <c r="G96" s="4057"/>
      <c r="H96" s="4057" t="s">
        <v>2164</v>
      </c>
      <c r="I96" s="4057"/>
      <c r="J96" s="1984"/>
      <c r="K96" s="140"/>
    </row>
    <row r="97" spans="3:11" ht="69.599999999999994" x14ac:dyDescent="0.45">
      <c r="C97" s="140" t="s">
        <v>5840</v>
      </c>
      <c r="D97" s="140"/>
      <c r="E97" s="1977"/>
      <c r="F97" s="4057" t="s">
        <v>5841</v>
      </c>
      <c r="G97" s="4057"/>
      <c r="H97" s="4057" t="s">
        <v>2164</v>
      </c>
      <c r="I97" s="4057"/>
      <c r="J97" s="1984" t="s">
        <v>5842</v>
      </c>
      <c r="K97" s="140" t="s">
        <v>5843</v>
      </c>
    </row>
    <row r="98" spans="3:11" x14ac:dyDescent="0.45">
      <c r="C98" s="140" t="s">
        <v>5844</v>
      </c>
      <c r="D98" s="140" t="s">
        <v>5845</v>
      </c>
      <c r="E98" s="140"/>
      <c r="F98" s="4061" t="s">
        <v>5846</v>
      </c>
      <c r="G98" s="4061"/>
      <c r="H98" s="4061"/>
      <c r="I98" s="4061"/>
      <c r="J98" s="140"/>
      <c r="K98" s="140"/>
    </row>
    <row r="99" spans="3:11" ht="69.599999999999994" x14ac:dyDescent="0.45">
      <c r="C99" s="140" t="s">
        <v>5847</v>
      </c>
      <c r="D99" s="140"/>
      <c r="E99" s="1977" t="s">
        <v>5333</v>
      </c>
      <c r="F99" s="4057" t="s">
        <v>2164</v>
      </c>
      <c r="G99" s="4057"/>
      <c r="H99" s="4057" t="s">
        <v>2164</v>
      </c>
      <c r="I99" s="4057"/>
      <c r="J99" s="1984"/>
      <c r="K99" s="140"/>
    </row>
    <row r="100" spans="3:11" ht="69.599999999999994" x14ac:dyDescent="0.45">
      <c r="C100" s="140" t="s">
        <v>5848</v>
      </c>
      <c r="D100" s="140"/>
      <c r="E100" s="1977" t="s">
        <v>5333</v>
      </c>
      <c r="F100" s="4057" t="s">
        <v>2164</v>
      </c>
      <c r="G100" s="4057"/>
      <c r="H100" s="4057" t="s">
        <v>2164</v>
      </c>
      <c r="I100" s="4057"/>
      <c r="J100" s="1984"/>
      <c r="K100" s="140"/>
    </row>
    <row r="101" spans="3:11" ht="121.8" x14ac:dyDescent="0.45">
      <c r="C101" s="140" t="s">
        <v>5849</v>
      </c>
      <c r="D101" s="140"/>
      <c r="E101" s="1977" t="s">
        <v>5850</v>
      </c>
      <c r="F101" s="4057" t="s">
        <v>2164</v>
      </c>
      <c r="G101" s="4057"/>
      <c r="H101" s="4057" t="s">
        <v>2164</v>
      </c>
      <c r="I101" s="4057"/>
      <c r="J101" s="1984"/>
      <c r="K101" s="140"/>
    </row>
    <row r="102" spans="3:11" x14ac:dyDescent="0.45">
      <c r="C102" s="1987" t="s">
        <v>5851</v>
      </c>
      <c r="D102" s="1987">
        <f>SUM(IF(E95=[11]Lists!$S$2,0.2,0),IF(E96=[11]Lists!$T$2,0.1,0),IF(E97=[11]Lists!$U$2,0.1,0),IF(E99=[11]Lists!$V$2,0.3,0),IF(E100=[11]Lists!$W$2,0.1,0),IF(E101=[11]Lists!$X$3,0.1,IF(E101=[11]Lists!$X$4,0.1,IF(E101=[11]Lists!$X$5,0.15,IF(E101=[11]Lists!$X$6,0.2,IF(E101=[11]Lists!$X$2,0,0))))))</f>
        <v>0.2</v>
      </c>
      <c r="E102" s="4058"/>
      <c r="F102" s="4059"/>
      <c r="G102" s="4059"/>
      <c r="H102" s="4059"/>
      <c r="I102" s="4059"/>
      <c r="J102" s="4059"/>
      <c r="K102" s="4060"/>
    </row>
    <row r="103" spans="3:11" ht="52.2" x14ac:dyDescent="0.45">
      <c r="C103" s="140" t="s">
        <v>5852</v>
      </c>
      <c r="D103" s="140" t="s">
        <v>5853</v>
      </c>
      <c r="E103" s="140" t="s">
        <v>5854</v>
      </c>
      <c r="F103" s="140"/>
      <c r="G103" s="4061"/>
      <c r="H103" s="4061"/>
      <c r="I103" s="4061"/>
      <c r="J103" s="140"/>
      <c r="K103" s="140"/>
    </row>
    <row r="104" spans="3:11" ht="156.6" x14ac:dyDescent="0.45">
      <c r="C104" s="140" t="s">
        <v>5855</v>
      </c>
      <c r="D104" s="1991">
        <v>2018</v>
      </c>
      <c r="E104" s="140" t="s">
        <v>5856</v>
      </c>
      <c r="F104" s="140" t="s">
        <v>5857</v>
      </c>
      <c r="G104" s="4061" t="s">
        <v>5858</v>
      </c>
      <c r="H104" s="4061"/>
      <c r="I104" s="140" t="s">
        <v>5859</v>
      </c>
      <c r="J104" s="140" t="s">
        <v>5860</v>
      </c>
      <c r="K104" s="140"/>
    </row>
    <row r="105" spans="3:11" x14ac:dyDescent="0.45">
      <c r="C105" s="1992" t="s">
        <v>5861</v>
      </c>
      <c r="D105" s="1982"/>
      <c r="E105" s="1993">
        <f>1846012808.75/576.97</f>
        <v>3199495.3095481568</v>
      </c>
      <c r="F105" s="1994" t="s">
        <v>2164</v>
      </c>
      <c r="G105" s="4062" t="s">
        <v>5862</v>
      </c>
      <c r="H105" s="4062"/>
      <c r="I105" s="1995">
        <f>IF(ISERROR(E105/F105),0,E105/F105)</f>
        <v>0</v>
      </c>
      <c r="J105" s="1996"/>
      <c r="K105" s="1981"/>
    </row>
    <row r="106" spans="3:11" x14ac:dyDescent="0.45">
      <c r="C106" s="1992" t="s">
        <v>5863</v>
      </c>
      <c r="D106" s="1982"/>
      <c r="E106" s="1993">
        <f>464500886.7615/576.97</f>
        <v>805069.39140943205</v>
      </c>
      <c r="F106" s="1994" t="s">
        <v>2164</v>
      </c>
      <c r="G106" s="4062"/>
      <c r="H106" s="4062"/>
      <c r="I106" s="1995">
        <f>IF(ISERROR(E106/F106),0,E106/F106)</f>
        <v>0</v>
      </c>
      <c r="J106" s="1996"/>
      <c r="K106" s="1981"/>
    </row>
    <row r="107" spans="3:11" x14ac:dyDescent="0.45">
      <c r="C107" s="1992" t="s">
        <v>5864</v>
      </c>
      <c r="D107" s="1982"/>
      <c r="E107" s="1993">
        <f>192716736.7547/576.97</f>
        <v>334015.17714040593</v>
      </c>
      <c r="F107" s="1994" t="s">
        <v>2164</v>
      </c>
      <c r="G107" s="4062"/>
      <c r="H107" s="4062"/>
      <c r="I107" s="1995">
        <f>IF(ISERROR(E107/F107),0,E107/F107)</f>
        <v>0</v>
      </c>
      <c r="J107" s="1996"/>
      <c r="K107" s="1981"/>
    </row>
    <row r="108" spans="3:11" x14ac:dyDescent="0.45">
      <c r="C108" s="1997" t="s">
        <v>5865</v>
      </c>
      <c r="D108" s="1982"/>
      <c r="E108" s="1993" t="s">
        <v>2164</v>
      </c>
      <c r="F108" s="1998" t="s">
        <v>2164</v>
      </c>
      <c r="G108" s="4062"/>
      <c r="H108" s="4062"/>
      <c r="I108" s="1995">
        <f>IF(ISERROR(E108/F108),0,E108/F108)</f>
        <v>0</v>
      </c>
      <c r="J108" s="1996"/>
      <c r="K108" s="1981"/>
    </row>
    <row r="109" spans="3:11" ht="52.2" x14ac:dyDescent="0.45">
      <c r="C109" s="140" t="s">
        <v>5866</v>
      </c>
      <c r="D109" s="1981"/>
      <c r="E109" s="1999">
        <f>SUM(E105:E108)</f>
        <v>4338579.8780979952</v>
      </c>
      <c r="F109" s="2000">
        <f>SUM(F105:F108)</f>
        <v>0</v>
      </c>
      <c r="G109" s="4063"/>
      <c r="H109" s="4063"/>
      <c r="I109" s="1995">
        <f>IF(ISERROR(E109/F109),0,E109/F109)</f>
        <v>0</v>
      </c>
      <c r="J109" s="1996"/>
      <c r="K109" s="1981"/>
    </row>
    <row r="110" spans="3:11" ht="52.2" x14ac:dyDescent="0.45">
      <c r="C110" s="1983" t="s">
        <v>5867</v>
      </c>
      <c r="D110" s="1981"/>
      <c r="E110" s="2001">
        <v>60130106115</v>
      </c>
      <c r="F110" s="1982"/>
      <c r="G110" s="4064"/>
      <c r="H110" s="4064"/>
      <c r="I110" s="1982"/>
      <c r="J110" s="1982"/>
      <c r="K110" s="1981"/>
    </row>
    <row r="111" spans="3:11" x14ac:dyDescent="0.45">
      <c r="C111" s="1969" t="s">
        <v>2961</v>
      </c>
      <c r="D111" s="1970">
        <f>IF(ISERROR(E109/E110),0,E109/E110)</f>
        <v>7.215320508166702E-5</v>
      </c>
      <c r="E111" s="4056"/>
      <c r="F111" s="4056"/>
      <c r="G111" s="4056"/>
      <c r="H111" s="4056"/>
      <c r="I111" s="4056"/>
      <c r="J111" s="4056"/>
      <c r="K111" s="4056"/>
    </row>
    <row r="112" spans="3:11" x14ac:dyDescent="0.45">
      <c r="C112" s="1879" t="s">
        <v>5868</v>
      </c>
      <c r="D112" s="1879"/>
      <c r="E112" s="1879"/>
      <c r="F112" s="1879"/>
      <c r="G112" s="1879"/>
      <c r="H112" s="1879"/>
      <c r="I112" s="1879"/>
      <c r="J112" s="1879"/>
      <c r="K112" s="1879"/>
    </row>
    <row r="113" spans="3:11" x14ac:dyDescent="0.45">
      <c r="C113" s="1879"/>
      <c r="D113" s="1879"/>
      <c r="E113" s="1879"/>
      <c r="F113" s="1879"/>
      <c r="G113" s="1879"/>
      <c r="H113" s="1879"/>
      <c r="I113" s="1879"/>
      <c r="J113" s="1879"/>
      <c r="K113" s="1879"/>
    </row>
    <row r="114" spans="3:11" x14ac:dyDescent="0.45">
      <c r="C114" s="1865"/>
      <c r="D114" s="1865"/>
      <c r="E114" s="1971"/>
      <c r="F114" s="1879"/>
      <c r="G114" s="1879"/>
      <c r="H114" s="1879"/>
      <c r="I114" s="1879"/>
      <c r="J114" s="1879"/>
      <c r="K114" s="1879"/>
    </row>
  </sheetData>
  <mergeCells count="93">
    <mergeCell ref="A6:B6"/>
    <mergeCell ref="C6:R6"/>
    <mergeCell ref="A3:B3"/>
    <mergeCell ref="C3:R3"/>
    <mergeCell ref="A4:B4"/>
    <mergeCell ref="C4:R4"/>
    <mergeCell ref="A5:B5"/>
    <mergeCell ref="C5:R5"/>
    <mergeCell ref="F38:I38"/>
    <mergeCell ref="F39:I39"/>
    <mergeCell ref="F40:I40"/>
    <mergeCell ref="E41:K41"/>
    <mergeCell ref="F42:I42"/>
    <mergeCell ref="F43:I43"/>
    <mergeCell ref="F44:I44"/>
    <mergeCell ref="F45:I45"/>
    <mergeCell ref="F46:I46"/>
    <mergeCell ref="F47:I47"/>
    <mergeCell ref="F48:I48"/>
    <mergeCell ref="F49:I49"/>
    <mergeCell ref="F50:I50"/>
    <mergeCell ref="F51:I51"/>
    <mergeCell ref="F52:I52"/>
    <mergeCell ref="F53:I53"/>
    <mergeCell ref="F54:I54"/>
    <mergeCell ref="F55:I55"/>
    <mergeCell ref="F56:I56"/>
    <mergeCell ref="F57:I57"/>
    <mergeCell ref="E58:K58"/>
    <mergeCell ref="F59:I59"/>
    <mergeCell ref="F60:I60"/>
    <mergeCell ref="F61:I61"/>
    <mergeCell ref="F62:I62"/>
    <mergeCell ref="F63:I63"/>
    <mergeCell ref="F64:I64"/>
    <mergeCell ref="E65:K65"/>
    <mergeCell ref="G67:H67"/>
    <mergeCell ref="C70:C73"/>
    <mergeCell ref="F76:G76"/>
    <mergeCell ref="H76:I76"/>
    <mergeCell ref="F77:G77"/>
    <mergeCell ref="H77:I77"/>
    <mergeCell ref="C78:C86"/>
    <mergeCell ref="F78:G78"/>
    <mergeCell ref="H78:I78"/>
    <mergeCell ref="F79:G79"/>
    <mergeCell ref="H79:I79"/>
    <mergeCell ref="F80:G80"/>
    <mergeCell ref="H80:I80"/>
    <mergeCell ref="F81:G81"/>
    <mergeCell ref="H81:I81"/>
    <mergeCell ref="F82:G82"/>
    <mergeCell ref="H82:I82"/>
    <mergeCell ref="F83:G83"/>
    <mergeCell ref="H83:I83"/>
    <mergeCell ref="F84:G84"/>
    <mergeCell ref="H84:I84"/>
    <mergeCell ref="F85:G85"/>
    <mergeCell ref="H85:I85"/>
    <mergeCell ref="F86:G86"/>
    <mergeCell ref="H86:I86"/>
    <mergeCell ref="F87:G87"/>
    <mergeCell ref="H87:I87"/>
    <mergeCell ref="F88:I88"/>
    <mergeCell ref="F89:I89"/>
    <mergeCell ref="F90:I90"/>
    <mergeCell ref="F91:I91"/>
    <mergeCell ref="E92:K92"/>
    <mergeCell ref="F93:G93"/>
    <mergeCell ref="H93:I93"/>
    <mergeCell ref="F94:G94"/>
    <mergeCell ref="H94:I94"/>
    <mergeCell ref="F95:G95"/>
    <mergeCell ref="H95:I95"/>
    <mergeCell ref="F96:G96"/>
    <mergeCell ref="H96:I96"/>
    <mergeCell ref="F97:G97"/>
    <mergeCell ref="H97:I97"/>
    <mergeCell ref="F98:G98"/>
    <mergeCell ref="H98:I98"/>
    <mergeCell ref="F99:G99"/>
    <mergeCell ref="H99:I99"/>
    <mergeCell ref="F100:G100"/>
    <mergeCell ref="H100:I100"/>
    <mergeCell ref="G105:H108"/>
    <mergeCell ref="G109:H109"/>
    <mergeCell ref="G110:H110"/>
    <mergeCell ref="E111:K111"/>
    <mergeCell ref="F101:G101"/>
    <mergeCell ref="H101:I101"/>
    <mergeCell ref="E102:K102"/>
    <mergeCell ref="G103:I103"/>
    <mergeCell ref="G104:H104"/>
  </mergeCells>
  <conditionalFormatting sqref="E101">
    <cfRule type="containsText" dxfId="1" priority="1" operator="containsText" text="Monitoreo mediante">
      <formula>NOT(ISERROR(SEARCH("Monitoreo mediante",E101)))</formula>
    </cfRule>
    <cfRule type="containsText" dxfId="0" priority="3" operator="containsText" text="Monitoreo a través">
      <formula>NOT(ISERROR(SEARCH("Monitoreo a través",E101)))</formula>
    </cfRule>
  </conditionalFormatting>
  <dataValidations count="1">
    <dataValidation allowBlank="1" showInputMessage="1" showErrorMessage="1" promptTitle="Please enter other consideration" sqref="E87" xr:uid="{00000000-0002-0000-7001-000000000000}"/>
  </dataValidations>
  <hyperlinks>
    <hyperlink ref="A1" location="'ODS 12.'!A1" display="REGRESAR" xr:uid="{00000000-0004-0000-7001-000000000000}"/>
    <hyperlink ref="C1" location="'Metadato 12.7.1'!A1" display="VER METADATO" xr:uid="{00000000-0004-0000-7001-000001000000}"/>
  </hyperlinks>
  <pageMargins left="0.7" right="0.7" top="0.75" bottom="0.75" header="0.3" footer="0.3"/>
  <pageSetup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Hoja39"/>
  <dimension ref="A1:T60"/>
  <sheetViews>
    <sheetView showGridLines="0" workbookViewId="0">
      <pane ySplit="1" topLeftCell="A2" activePane="bottomLeft" state="frozen"/>
      <selection pane="bottomLeft" activeCell="N14" sqref="N14"/>
    </sheetView>
  </sheetViews>
  <sheetFormatPr baseColWidth="10" defaultColWidth="11.44140625" defaultRowHeight="13.2" x14ac:dyDescent="0.35"/>
  <cols>
    <col min="1" max="2" width="15.77734375" style="39" customWidth="1"/>
    <col min="3" max="3" width="7.21875" style="39" customWidth="1"/>
    <col min="4" max="4" width="5.5546875" style="39" customWidth="1"/>
    <col min="5" max="5" width="7.44140625" style="39" customWidth="1"/>
    <col min="6" max="6" width="8" style="39" customWidth="1"/>
    <col min="7" max="7" width="7.77734375" style="39" customWidth="1"/>
    <col min="8" max="8" width="7" style="39" customWidth="1"/>
    <col min="9" max="9" width="9.21875" style="39" customWidth="1"/>
    <col min="10" max="10" width="6.77734375" style="39" customWidth="1"/>
    <col min="11" max="11" width="14.44140625" style="39" customWidth="1"/>
    <col min="12" max="12" width="6.44140625" style="39" customWidth="1"/>
    <col min="13" max="16384" width="11.44140625" style="39"/>
  </cols>
  <sheetData>
    <row r="1" spans="1:20" ht="18.600000000000001" x14ac:dyDescent="0.45">
      <c r="A1" s="563" t="s">
        <v>337</v>
      </c>
      <c r="B1" s="160"/>
      <c r="C1" s="3119" t="s">
        <v>430</v>
      </c>
      <c r="D1" s="3119"/>
      <c r="E1" s="3119"/>
      <c r="F1" s="160"/>
      <c r="G1" s="160"/>
      <c r="H1" s="160"/>
      <c r="I1" s="160"/>
      <c r="J1" s="160"/>
      <c r="K1" s="160"/>
      <c r="L1" s="160"/>
      <c r="M1" s="160"/>
      <c r="N1" s="160"/>
      <c r="O1" s="160"/>
      <c r="P1" s="160"/>
      <c r="Q1" s="160"/>
      <c r="R1" s="160"/>
      <c r="S1" s="160"/>
      <c r="T1" s="160"/>
    </row>
    <row r="2" spans="1:20" ht="18.600000000000001" x14ac:dyDescent="0.45">
      <c r="A2" s="160"/>
      <c r="B2" s="160"/>
      <c r="C2" s="160"/>
      <c r="D2" s="160"/>
      <c r="E2" s="160"/>
      <c r="F2" s="160"/>
      <c r="G2" s="160"/>
      <c r="H2" s="160"/>
      <c r="I2" s="160"/>
      <c r="J2" s="160"/>
      <c r="K2" s="160"/>
      <c r="L2" s="160"/>
      <c r="M2" s="160"/>
      <c r="N2" s="160"/>
      <c r="O2" s="160"/>
      <c r="P2" s="160"/>
      <c r="Q2" s="160"/>
      <c r="R2" s="160"/>
      <c r="S2" s="160"/>
      <c r="T2" s="160"/>
    </row>
    <row r="3" spans="1:20" ht="18.600000000000001" x14ac:dyDescent="0.35">
      <c r="A3" s="3208" t="s">
        <v>339</v>
      </c>
      <c r="B3" s="3208"/>
      <c r="C3" s="3209" t="s">
        <v>12</v>
      </c>
      <c r="D3" s="3209"/>
      <c r="E3" s="3209"/>
      <c r="F3" s="3209"/>
      <c r="G3" s="3209"/>
      <c r="H3" s="3209"/>
      <c r="I3" s="3209"/>
      <c r="J3" s="3209"/>
      <c r="K3" s="3209"/>
      <c r="L3" s="3209"/>
      <c r="M3" s="3209"/>
      <c r="N3" s="3209"/>
      <c r="O3" s="3209"/>
      <c r="P3" s="3209"/>
      <c r="Q3" s="3209"/>
      <c r="R3" s="3209"/>
      <c r="S3" s="3209"/>
      <c r="T3" s="3209"/>
    </row>
    <row r="4" spans="1:20" ht="38.4" customHeight="1" x14ac:dyDescent="0.35">
      <c r="A4" s="3208" t="s">
        <v>340</v>
      </c>
      <c r="B4" s="3208"/>
      <c r="C4" s="3209" t="s">
        <v>3951</v>
      </c>
      <c r="D4" s="3209"/>
      <c r="E4" s="3209"/>
      <c r="F4" s="3209"/>
      <c r="G4" s="3209"/>
      <c r="H4" s="3209"/>
      <c r="I4" s="3209"/>
      <c r="J4" s="3209"/>
      <c r="K4" s="3209"/>
      <c r="L4" s="3209"/>
      <c r="M4" s="3245"/>
      <c r="N4" s="3245"/>
      <c r="O4" s="3245"/>
      <c r="P4" s="3245"/>
      <c r="Q4" s="3245"/>
      <c r="R4" s="3245"/>
      <c r="S4" s="3245"/>
      <c r="T4" s="3245"/>
    </row>
    <row r="5" spans="1:20" ht="18.75" customHeight="1" x14ac:dyDescent="0.35">
      <c r="A5" s="3208" t="s">
        <v>341</v>
      </c>
      <c r="B5" s="3208"/>
      <c r="C5" s="3209" t="s">
        <v>3953</v>
      </c>
      <c r="D5" s="3209"/>
      <c r="E5" s="3209"/>
      <c r="F5" s="3209"/>
      <c r="G5" s="3209"/>
      <c r="H5" s="3209"/>
      <c r="I5" s="3209"/>
      <c r="J5" s="3209"/>
      <c r="K5" s="3209"/>
      <c r="L5" s="3209"/>
      <c r="M5" s="3245"/>
      <c r="N5" s="3245"/>
      <c r="O5" s="3245"/>
      <c r="P5" s="3245"/>
      <c r="Q5" s="3245"/>
      <c r="R5" s="3245"/>
      <c r="S5" s="3245"/>
      <c r="T5" s="3245"/>
    </row>
    <row r="6" spans="1:20" ht="34.799999999999997" customHeight="1" x14ac:dyDescent="0.35">
      <c r="A6" s="3208" t="s">
        <v>417</v>
      </c>
      <c r="B6" s="3208"/>
      <c r="C6" s="3209" t="s">
        <v>5079</v>
      </c>
      <c r="D6" s="3209"/>
      <c r="E6" s="3209"/>
      <c r="F6" s="3209"/>
      <c r="G6" s="3209"/>
      <c r="H6" s="3209"/>
      <c r="I6" s="3209"/>
      <c r="J6" s="3209"/>
      <c r="K6" s="3209"/>
      <c r="L6" s="3209"/>
      <c r="M6" s="3245"/>
      <c r="N6" s="3245"/>
      <c r="O6" s="3245"/>
      <c r="P6" s="3245"/>
      <c r="Q6" s="3245"/>
      <c r="R6" s="3245"/>
      <c r="S6" s="3245"/>
      <c r="T6" s="3245"/>
    </row>
    <row r="7" spans="1:20" ht="18.600000000000001" x14ac:dyDescent="0.45">
      <c r="A7" s="160"/>
      <c r="B7" s="160"/>
      <c r="C7" s="160"/>
      <c r="D7" s="160"/>
      <c r="E7" s="160"/>
      <c r="F7" s="160"/>
      <c r="G7" s="160"/>
      <c r="H7" s="160"/>
      <c r="I7" s="160"/>
      <c r="J7" s="160"/>
      <c r="K7" s="160"/>
      <c r="L7" s="160"/>
      <c r="M7" s="160"/>
      <c r="N7" s="160"/>
      <c r="O7" s="160"/>
      <c r="P7" s="160"/>
      <c r="Q7" s="160"/>
      <c r="R7" s="160"/>
      <c r="S7" s="160"/>
      <c r="T7" s="160"/>
    </row>
    <row r="8" spans="1:20" ht="18.600000000000001" x14ac:dyDescent="0.45">
      <c r="A8" s="160"/>
      <c r="B8" s="160"/>
      <c r="C8" s="160"/>
      <c r="D8" s="160"/>
      <c r="E8" s="160"/>
      <c r="F8" s="160"/>
      <c r="G8" s="160"/>
      <c r="H8" s="160"/>
      <c r="I8" s="160"/>
      <c r="J8" s="160"/>
      <c r="K8" s="160"/>
      <c r="L8" s="160"/>
      <c r="M8" s="160"/>
      <c r="N8" s="160"/>
      <c r="O8" s="160"/>
      <c r="P8" s="160"/>
      <c r="Q8" s="160"/>
      <c r="R8" s="160"/>
      <c r="S8" s="160"/>
      <c r="T8" s="160"/>
    </row>
    <row r="9" spans="1:20" ht="18.600000000000001" x14ac:dyDescent="0.45">
      <c r="A9" s="686"/>
      <c r="B9" s="160"/>
      <c r="C9" s="773" t="s">
        <v>6096</v>
      </c>
      <c r="D9" s="774"/>
      <c r="E9" s="774"/>
      <c r="F9" s="774"/>
      <c r="G9" s="774"/>
      <c r="H9" s="774"/>
      <c r="I9" s="774"/>
      <c r="J9" s="774"/>
      <c r="K9" s="774"/>
      <c r="L9" s="160"/>
      <c r="M9" s="160"/>
      <c r="N9" s="160"/>
      <c r="O9" s="160"/>
      <c r="P9" s="160"/>
      <c r="Q9" s="160"/>
      <c r="R9" s="160"/>
      <c r="S9" s="160"/>
      <c r="T9" s="160"/>
    </row>
    <row r="10" spans="1:20" ht="18.600000000000001" x14ac:dyDescent="0.45">
      <c r="A10" s="686"/>
      <c r="B10" s="160"/>
      <c r="C10" s="775" t="s">
        <v>6097</v>
      </c>
      <c r="D10" s="775"/>
      <c r="E10" s="775"/>
      <c r="F10" s="775"/>
      <c r="G10" s="775"/>
      <c r="H10" s="775"/>
      <c r="I10" s="775"/>
      <c r="J10" s="775"/>
      <c r="K10" s="775"/>
      <c r="L10" s="160"/>
      <c r="M10" s="160"/>
      <c r="N10" s="160"/>
      <c r="O10" s="160"/>
      <c r="P10" s="160"/>
      <c r="Q10" s="160"/>
      <c r="R10" s="160"/>
      <c r="S10" s="160"/>
      <c r="T10" s="160"/>
    </row>
    <row r="11" spans="1:20" ht="18.600000000000001" x14ac:dyDescent="0.45">
      <c r="A11" s="686"/>
      <c r="B11" s="160"/>
      <c r="C11" s="775" t="s">
        <v>6098</v>
      </c>
      <c r="D11" s="775"/>
      <c r="E11" s="775"/>
      <c r="F11" s="775"/>
      <c r="G11" s="775"/>
      <c r="H11" s="775"/>
      <c r="I11" s="775"/>
      <c r="J11" s="775"/>
      <c r="K11" s="775"/>
      <c r="L11" s="160"/>
      <c r="M11" s="160"/>
      <c r="N11" s="160"/>
      <c r="O11" s="160"/>
      <c r="P11" s="160"/>
      <c r="Q11" s="160"/>
      <c r="R11" s="160"/>
      <c r="S11" s="160"/>
      <c r="T11" s="160"/>
    </row>
    <row r="12" spans="1:20" ht="9.6" customHeight="1" x14ac:dyDescent="0.35">
      <c r="A12" s="195"/>
      <c r="C12" s="485"/>
      <c r="D12" s="485"/>
      <c r="E12" s="485"/>
      <c r="F12" s="485"/>
      <c r="G12" s="485"/>
      <c r="H12" s="485"/>
      <c r="I12" s="485"/>
      <c r="J12" s="485"/>
      <c r="K12" s="485"/>
    </row>
    <row r="13" spans="1:20" ht="28.8" customHeight="1" x14ac:dyDescent="0.45">
      <c r="A13" s="195"/>
      <c r="C13" s="3220" t="s">
        <v>3891</v>
      </c>
      <c r="D13" s="3220"/>
      <c r="E13" s="3220"/>
      <c r="F13" s="776"/>
      <c r="G13" s="776"/>
      <c r="H13" s="776"/>
      <c r="I13" s="3244" t="s">
        <v>4862</v>
      </c>
      <c r="J13" s="3244"/>
      <c r="K13" s="727" t="s">
        <v>4863</v>
      </c>
    </row>
    <row r="14" spans="1:20" ht="31.8" customHeight="1" x14ac:dyDescent="0.45">
      <c r="A14" s="195"/>
      <c r="C14" s="3221"/>
      <c r="D14" s="3221"/>
      <c r="E14" s="3221"/>
      <c r="F14" s="777"/>
      <c r="G14" s="777"/>
      <c r="H14" s="777"/>
      <c r="I14" s="3221" t="s">
        <v>4864</v>
      </c>
      <c r="J14" s="3221"/>
      <c r="K14" s="778" t="s">
        <v>4864</v>
      </c>
    </row>
    <row r="15" spans="1:20" ht="17.399999999999999" x14ac:dyDescent="0.45">
      <c r="A15" s="195"/>
      <c r="C15" s="779" t="s">
        <v>344</v>
      </c>
      <c r="D15" s="22"/>
      <c r="E15" s="22"/>
      <c r="F15" s="22"/>
      <c r="G15" s="22"/>
      <c r="H15" s="22"/>
      <c r="I15" s="138">
        <v>1.7967106945586699</v>
      </c>
      <c r="J15" s="22"/>
      <c r="K15" s="138">
        <v>7.3986189963285653</v>
      </c>
    </row>
    <row r="16" spans="1:20" ht="17.399999999999999" x14ac:dyDescent="0.45">
      <c r="C16" s="3246" t="s">
        <v>345</v>
      </c>
      <c r="D16" s="3246"/>
      <c r="E16" s="3246"/>
      <c r="F16" s="3246"/>
      <c r="G16" s="3246"/>
      <c r="H16" s="3246"/>
      <c r="I16" s="138"/>
      <c r="J16" s="22"/>
      <c r="K16" s="138"/>
    </row>
    <row r="17" spans="3:11" ht="17.399999999999999" x14ac:dyDescent="0.45">
      <c r="C17" s="780" t="s">
        <v>350</v>
      </c>
      <c r="D17" s="22"/>
      <c r="E17" s="22"/>
      <c r="F17" s="22"/>
      <c r="G17" s="22"/>
      <c r="H17" s="22"/>
      <c r="I17" s="138">
        <v>1.7674057594567687</v>
      </c>
      <c r="J17" s="22"/>
      <c r="K17" s="138">
        <v>8.0270081156319986</v>
      </c>
    </row>
    <row r="18" spans="3:11" ht="17.399999999999999" x14ac:dyDescent="0.45">
      <c r="C18" s="780" t="s">
        <v>351</v>
      </c>
      <c r="D18" s="22"/>
      <c r="E18" s="22"/>
      <c r="F18" s="22"/>
      <c r="G18" s="22"/>
      <c r="H18" s="22"/>
      <c r="I18" s="138">
        <v>1.8290076324362172</v>
      </c>
      <c r="J18" s="22"/>
      <c r="K18" s="138">
        <v>6.7060720147879165</v>
      </c>
    </row>
    <row r="19" spans="3:11" ht="17.399999999999999" x14ac:dyDescent="0.45">
      <c r="C19" s="3246" t="s">
        <v>346</v>
      </c>
      <c r="D19" s="3246"/>
      <c r="E19" s="3246"/>
      <c r="F19" s="3246"/>
      <c r="G19" s="3246"/>
      <c r="H19" s="3246"/>
      <c r="I19" s="138"/>
      <c r="J19" s="22"/>
      <c r="K19" s="138"/>
    </row>
    <row r="20" spans="3:11" ht="17.399999999999999" x14ac:dyDescent="0.45">
      <c r="C20" s="780" t="s">
        <v>418</v>
      </c>
      <c r="D20" s="22"/>
      <c r="E20" s="22"/>
      <c r="F20" s="22"/>
      <c r="G20" s="22"/>
      <c r="H20" s="22"/>
      <c r="I20" s="138">
        <v>1.9408537934171108</v>
      </c>
      <c r="J20" s="22"/>
      <c r="K20" s="138">
        <v>7.5900342355457235</v>
      </c>
    </row>
    <row r="21" spans="3:11" ht="17.399999999999999" x14ac:dyDescent="0.45">
      <c r="C21" s="780" t="s">
        <v>353</v>
      </c>
      <c r="D21" s="22"/>
      <c r="E21" s="22"/>
      <c r="F21" s="22"/>
      <c r="G21" s="22"/>
      <c r="H21" s="22"/>
      <c r="I21" s="138">
        <v>1.4864440901569433</v>
      </c>
      <c r="J21" s="22"/>
      <c r="K21" s="138">
        <v>6.9865995741502225</v>
      </c>
    </row>
    <row r="22" spans="3:11" ht="17.399999999999999" x14ac:dyDescent="0.45">
      <c r="C22" s="3246" t="s">
        <v>505</v>
      </c>
      <c r="D22" s="3246"/>
      <c r="E22" s="3246"/>
      <c r="F22" s="3246"/>
      <c r="G22" s="3246"/>
      <c r="H22" s="3246"/>
      <c r="I22" s="138"/>
      <c r="J22" s="22"/>
      <c r="K22" s="138"/>
    </row>
    <row r="23" spans="3:11" ht="17.399999999999999" x14ac:dyDescent="0.45">
      <c r="C23" s="780" t="s">
        <v>506</v>
      </c>
      <c r="D23" s="22"/>
      <c r="E23" s="22"/>
      <c r="F23" s="22"/>
      <c r="G23" s="22"/>
      <c r="H23" s="22"/>
      <c r="I23" s="138">
        <v>0.8345183288883079</v>
      </c>
      <c r="J23" s="22"/>
      <c r="K23" s="138">
        <v>7.6491852757729841</v>
      </c>
    </row>
    <row r="24" spans="3:11" ht="17.399999999999999" x14ac:dyDescent="0.45">
      <c r="C24" s="780" t="s">
        <v>507</v>
      </c>
      <c r="D24" s="22"/>
      <c r="E24" s="22"/>
      <c r="F24" s="22"/>
      <c r="G24" s="22"/>
      <c r="H24" s="22"/>
      <c r="I24" s="138">
        <v>1.2674839726675031</v>
      </c>
      <c r="J24" s="22"/>
      <c r="K24" s="138">
        <v>6.4190600475366519</v>
      </c>
    </row>
    <row r="25" spans="3:11" ht="17.399999999999999" x14ac:dyDescent="0.45">
      <c r="C25" s="780" t="s">
        <v>508</v>
      </c>
      <c r="D25" s="22"/>
      <c r="E25" s="22"/>
      <c r="F25" s="22"/>
      <c r="G25" s="22"/>
      <c r="H25" s="22"/>
      <c r="I25" s="138">
        <v>2.8229765948666641</v>
      </c>
      <c r="J25" s="22"/>
      <c r="K25" s="138">
        <v>11.302019886452278</v>
      </c>
    </row>
    <row r="26" spans="3:11" ht="17.399999999999999" x14ac:dyDescent="0.45">
      <c r="C26" s="780" t="s">
        <v>509</v>
      </c>
      <c r="D26" s="22"/>
      <c r="E26" s="22"/>
      <c r="F26" s="22"/>
      <c r="G26" s="22"/>
      <c r="H26" s="22"/>
      <c r="I26" s="138">
        <v>2.3963681613599772</v>
      </c>
      <c r="J26" s="22"/>
      <c r="K26" s="138">
        <v>10.254226731298846</v>
      </c>
    </row>
    <row r="27" spans="3:11" ht="17.399999999999999" x14ac:dyDescent="0.45">
      <c r="C27" s="780" t="s">
        <v>510</v>
      </c>
      <c r="D27" s="22"/>
      <c r="E27" s="22"/>
      <c r="F27" s="22"/>
      <c r="G27" s="22"/>
      <c r="H27" s="22"/>
      <c r="I27" s="138">
        <v>0.84402368500325609</v>
      </c>
      <c r="J27" s="22"/>
      <c r="K27" s="138">
        <v>6.2995524331939254</v>
      </c>
    </row>
    <row r="28" spans="3:11" ht="17.399999999999999" x14ac:dyDescent="0.45">
      <c r="C28" s="780" t="s">
        <v>1010</v>
      </c>
      <c r="D28" s="22"/>
      <c r="E28" s="22"/>
      <c r="F28" s="22"/>
      <c r="G28" s="22"/>
      <c r="H28" s="22"/>
      <c r="I28" s="138">
        <v>3.5709703939991435</v>
      </c>
      <c r="J28" s="22"/>
      <c r="K28" s="138">
        <v>6.0294053277056197</v>
      </c>
    </row>
    <row r="29" spans="3:11" ht="17.399999999999999" x14ac:dyDescent="0.45">
      <c r="C29" s="780" t="s">
        <v>512</v>
      </c>
      <c r="D29" s="22"/>
      <c r="E29" s="22"/>
      <c r="F29" s="22"/>
      <c r="G29" s="22"/>
      <c r="H29" s="22"/>
      <c r="I29" s="138">
        <v>2.6331775600550089</v>
      </c>
      <c r="J29" s="22"/>
      <c r="K29" s="138">
        <v>4.6238809791428546</v>
      </c>
    </row>
    <row r="30" spans="3:11" ht="17.399999999999999" x14ac:dyDescent="0.45">
      <c r="C30" s="3246" t="s">
        <v>3608</v>
      </c>
      <c r="D30" s="3246"/>
      <c r="E30" s="3246"/>
      <c r="F30" s="3246"/>
      <c r="G30" s="3246"/>
      <c r="H30" s="3246"/>
      <c r="I30" s="138"/>
      <c r="J30" s="22"/>
      <c r="K30" s="138"/>
    </row>
    <row r="31" spans="3:11" ht="17.399999999999999" x14ac:dyDescent="0.45">
      <c r="C31" s="781" t="s">
        <v>3613</v>
      </c>
      <c r="D31" s="22"/>
      <c r="E31" s="22"/>
      <c r="F31" s="22"/>
      <c r="G31" s="22"/>
      <c r="H31" s="22"/>
      <c r="I31" s="138">
        <v>1.704198297569729</v>
      </c>
      <c r="J31" s="22"/>
      <c r="K31" s="138">
        <v>6.9684052560254059</v>
      </c>
    </row>
    <row r="32" spans="3:11" ht="17.399999999999999" x14ac:dyDescent="0.45">
      <c r="C32" s="781" t="s">
        <v>3614</v>
      </c>
      <c r="D32" s="22"/>
      <c r="E32" s="22"/>
      <c r="F32" s="22"/>
      <c r="G32" s="22"/>
      <c r="H32" s="22"/>
      <c r="I32" s="138">
        <v>0.42579399401924262</v>
      </c>
      <c r="J32" s="22"/>
      <c r="K32" s="138">
        <v>9.399810629945927</v>
      </c>
    </row>
    <row r="33" spans="3:11" ht="17.399999999999999" x14ac:dyDescent="0.45">
      <c r="C33" s="782" t="s">
        <v>3615</v>
      </c>
      <c r="D33" s="22"/>
      <c r="E33" s="22"/>
      <c r="F33" s="22"/>
      <c r="G33" s="22"/>
      <c r="H33" s="22"/>
      <c r="I33" s="138">
        <v>2.3360990555812116</v>
      </c>
      <c r="J33" s="22"/>
      <c r="K33" s="138">
        <v>9.1203597373421701</v>
      </c>
    </row>
    <row r="34" spans="3:11" ht="17.399999999999999" x14ac:dyDescent="0.45">
      <c r="C34" s="780" t="s">
        <v>3616</v>
      </c>
      <c r="D34" s="22"/>
      <c r="E34" s="22"/>
      <c r="F34" s="22"/>
      <c r="G34" s="22"/>
      <c r="H34" s="22"/>
      <c r="I34" s="138">
        <v>2.3467226095580664</v>
      </c>
      <c r="J34" s="22"/>
      <c r="K34" s="138">
        <v>6.2616903266681554</v>
      </c>
    </row>
    <row r="35" spans="3:11" ht="17.399999999999999" x14ac:dyDescent="0.45">
      <c r="C35" s="780" t="s">
        <v>3617</v>
      </c>
      <c r="D35" s="22"/>
      <c r="E35" s="22"/>
      <c r="F35" s="22"/>
      <c r="G35" s="22"/>
      <c r="H35" s="22"/>
      <c r="I35" s="138">
        <v>2.4369377037999231</v>
      </c>
      <c r="J35" s="22"/>
      <c r="K35" s="138">
        <v>8.172802410997738</v>
      </c>
    </row>
    <row r="36" spans="3:11" ht="17.399999999999999" x14ac:dyDescent="0.45">
      <c r="C36" s="780" t="s">
        <v>3618</v>
      </c>
      <c r="D36" s="22"/>
      <c r="E36" s="22"/>
      <c r="F36" s="22"/>
      <c r="G36" s="22"/>
      <c r="H36" s="22"/>
      <c r="I36" s="138">
        <v>1.9238024454534799</v>
      </c>
      <c r="J36" s="22"/>
      <c r="K36" s="138">
        <v>5.4252503650852626</v>
      </c>
    </row>
    <row r="37" spans="3:11" ht="17.399999999999999" x14ac:dyDescent="0.45">
      <c r="C37" s="780" t="s">
        <v>3619</v>
      </c>
      <c r="D37" s="22"/>
      <c r="E37" s="22"/>
      <c r="F37" s="22"/>
      <c r="G37" s="22"/>
      <c r="H37" s="22"/>
      <c r="I37" s="138">
        <v>1.1519304474694978</v>
      </c>
      <c r="J37" s="22"/>
      <c r="K37" s="138">
        <v>7.6325208585758988</v>
      </c>
    </row>
    <row r="38" spans="3:11" ht="17.399999999999999" x14ac:dyDescent="0.45">
      <c r="C38" s="3246" t="s">
        <v>3609</v>
      </c>
      <c r="D38" s="3246"/>
      <c r="E38" s="3246"/>
      <c r="F38" s="3246"/>
      <c r="G38" s="3246"/>
      <c r="H38" s="3246"/>
      <c r="I38" s="138"/>
      <c r="J38" s="22"/>
      <c r="K38" s="138"/>
    </row>
    <row r="39" spans="3:11" ht="17.399999999999999" x14ac:dyDescent="0.45">
      <c r="C39" s="780" t="s">
        <v>3620</v>
      </c>
      <c r="D39" s="22"/>
      <c r="E39" s="22"/>
      <c r="F39" s="22"/>
      <c r="G39" s="22"/>
      <c r="H39" s="22"/>
      <c r="I39" s="138">
        <v>0</v>
      </c>
      <c r="J39" s="22"/>
      <c r="K39" s="138">
        <v>9.12582943471884</v>
      </c>
    </row>
    <row r="40" spans="3:11" ht="17.399999999999999" x14ac:dyDescent="0.45">
      <c r="C40" s="780" t="s">
        <v>3621</v>
      </c>
      <c r="D40" s="22"/>
      <c r="E40" s="22"/>
      <c r="F40" s="22"/>
      <c r="G40" s="22"/>
      <c r="H40" s="22"/>
      <c r="I40" s="138">
        <v>1.9868626989257954</v>
      </c>
      <c r="J40" s="22"/>
      <c r="K40" s="138">
        <v>6.9163291890760998</v>
      </c>
    </row>
    <row r="41" spans="3:11" ht="17.399999999999999" x14ac:dyDescent="0.45">
      <c r="C41" s="780" t="s">
        <v>3622</v>
      </c>
      <c r="D41" s="22"/>
      <c r="E41" s="22"/>
      <c r="F41" s="22"/>
      <c r="G41" s="22"/>
      <c r="H41" s="22"/>
      <c r="I41" s="138">
        <v>1.5376828686011232</v>
      </c>
      <c r="J41" s="22"/>
      <c r="K41" s="138">
        <v>7.292899830864414</v>
      </c>
    </row>
    <row r="42" spans="3:11" ht="17.399999999999999" x14ac:dyDescent="0.45">
      <c r="C42" s="780" t="s">
        <v>3623</v>
      </c>
      <c r="D42" s="22"/>
      <c r="E42" s="22"/>
      <c r="F42" s="22"/>
      <c r="G42" s="22"/>
      <c r="H42" s="22"/>
      <c r="I42" s="138">
        <v>2.2810265954266424</v>
      </c>
      <c r="J42" s="22"/>
      <c r="K42" s="138">
        <v>7.9159311296129706</v>
      </c>
    </row>
    <row r="43" spans="3:11" ht="17.399999999999999" x14ac:dyDescent="0.45">
      <c r="C43" s="780" t="s">
        <v>3624</v>
      </c>
      <c r="D43" s="22"/>
      <c r="E43" s="22"/>
      <c r="F43" s="22"/>
      <c r="G43" s="22"/>
      <c r="H43" s="22"/>
      <c r="I43" s="138" t="s">
        <v>3637</v>
      </c>
      <c r="J43" s="22"/>
      <c r="K43" s="138" t="s">
        <v>3637</v>
      </c>
    </row>
    <row r="44" spans="3:11" ht="17.399999999999999" x14ac:dyDescent="0.45">
      <c r="C44" s="3246" t="s">
        <v>3610</v>
      </c>
      <c r="D44" s="3246"/>
      <c r="E44" s="3246"/>
      <c r="F44" s="3246"/>
      <c r="G44" s="3246"/>
      <c r="H44" s="3246"/>
      <c r="I44" s="138"/>
      <c r="J44" s="22"/>
      <c r="K44" s="138"/>
    </row>
    <row r="45" spans="3:11" ht="17.399999999999999" x14ac:dyDescent="0.45">
      <c r="C45" s="780" t="s">
        <v>2835</v>
      </c>
      <c r="D45" s="22"/>
      <c r="E45" s="22"/>
      <c r="F45" s="22"/>
      <c r="G45" s="22"/>
      <c r="H45" s="22"/>
      <c r="I45" s="138">
        <v>2.8215373511543453</v>
      </c>
      <c r="J45" s="22"/>
      <c r="K45" s="138">
        <v>9.3166499662334932</v>
      </c>
    </row>
    <row r="46" spans="3:11" ht="17.399999999999999" x14ac:dyDescent="0.45">
      <c r="C46" s="780" t="s">
        <v>3625</v>
      </c>
      <c r="D46" s="22"/>
      <c r="E46" s="22"/>
      <c r="F46" s="22"/>
      <c r="G46" s="22"/>
      <c r="H46" s="22"/>
      <c r="I46" s="138">
        <v>1.581362575075387</v>
      </c>
      <c r="J46" s="22"/>
      <c r="K46" s="138">
        <v>6.8218389374760235</v>
      </c>
    </row>
    <row r="47" spans="3:11" ht="17.399999999999999" x14ac:dyDescent="0.45">
      <c r="C47" s="780" t="s">
        <v>3626</v>
      </c>
      <c r="D47" s="22"/>
      <c r="E47" s="22"/>
      <c r="F47" s="22"/>
      <c r="G47" s="22"/>
      <c r="H47" s="22"/>
      <c r="I47" s="138">
        <v>2.045698997348965</v>
      </c>
      <c r="J47" s="22"/>
      <c r="K47" s="138">
        <v>9.1056165013967512</v>
      </c>
    </row>
    <row r="48" spans="3:11" ht="17.399999999999999" x14ac:dyDescent="0.45">
      <c r="C48" s="780" t="s">
        <v>3627</v>
      </c>
      <c r="D48" s="22"/>
      <c r="E48" s="22"/>
      <c r="F48" s="22"/>
      <c r="G48" s="22"/>
      <c r="H48" s="22"/>
      <c r="I48" s="138">
        <v>0</v>
      </c>
      <c r="J48" s="22"/>
      <c r="K48" s="138">
        <v>2.8935057295111601</v>
      </c>
    </row>
    <row r="49" spans="3:11" ht="17.399999999999999" x14ac:dyDescent="0.45">
      <c r="C49" s="3246" t="s">
        <v>3611</v>
      </c>
      <c r="D49" s="3246"/>
      <c r="E49" s="3246"/>
      <c r="F49" s="3246"/>
      <c r="G49" s="3246"/>
      <c r="H49" s="3246"/>
      <c r="I49" s="138"/>
      <c r="J49" s="22"/>
      <c r="K49" s="138"/>
    </row>
    <row r="50" spans="3:11" ht="17.399999999999999" x14ac:dyDescent="0.45">
      <c r="C50" s="780" t="s">
        <v>3628</v>
      </c>
      <c r="D50" s="22"/>
      <c r="E50" s="22"/>
      <c r="F50" s="22"/>
      <c r="G50" s="22"/>
      <c r="H50" s="22"/>
      <c r="I50" s="138">
        <v>1.7455889415352381</v>
      </c>
      <c r="J50" s="22"/>
      <c r="K50" s="138">
        <v>5.5398220631742676</v>
      </c>
    </row>
    <row r="51" spans="3:11" ht="17.399999999999999" x14ac:dyDescent="0.45">
      <c r="C51" s="780" t="s">
        <v>3629</v>
      </c>
      <c r="D51" s="22"/>
      <c r="E51" s="22"/>
      <c r="F51" s="22"/>
      <c r="G51" s="22"/>
      <c r="H51" s="22"/>
      <c r="I51" s="138">
        <v>1.811206659458749</v>
      </c>
      <c r="J51" s="22"/>
      <c r="K51" s="138">
        <v>7.5613195098430834</v>
      </c>
    </row>
    <row r="52" spans="3:11" ht="17.399999999999999" x14ac:dyDescent="0.45">
      <c r="C52" s="780" t="s">
        <v>3630</v>
      </c>
      <c r="D52" s="22"/>
      <c r="E52" s="22"/>
      <c r="F52" s="22"/>
      <c r="G52" s="22"/>
      <c r="H52" s="22"/>
      <c r="I52" s="138">
        <v>1.5427828155813639</v>
      </c>
      <c r="J52" s="22"/>
      <c r="K52" s="138">
        <v>8.0505015860524765</v>
      </c>
    </row>
    <row r="53" spans="3:11" ht="17.399999999999999" x14ac:dyDescent="0.45">
      <c r="C53" s="3246" t="s">
        <v>3612</v>
      </c>
      <c r="D53" s="3246"/>
      <c r="E53" s="3246"/>
      <c r="F53" s="3246"/>
      <c r="G53" s="3246"/>
      <c r="H53" s="3246"/>
      <c r="I53" s="138"/>
      <c r="J53" s="22"/>
      <c r="K53" s="138"/>
    </row>
    <row r="54" spans="3:11" ht="17.399999999999999" x14ac:dyDescent="0.45">
      <c r="C54" s="780" t="s">
        <v>3631</v>
      </c>
      <c r="D54" s="22"/>
      <c r="E54" s="22"/>
      <c r="F54" s="22"/>
      <c r="G54" s="22"/>
      <c r="H54" s="22"/>
      <c r="I54" s="138">
        <v>2.0994522135022469</v>
      </c>
      <c r="J54" s="22"/>
      <c r="K54" s="138">
        <v>6.3832956491391428</v>
      </c>
    </row>
    <row r="55" spans="3:11" ht="17.399999999999999" x14ac:dyDescent="0.45">
      <c r="C55" s="780" t="s">
        <v>3632</v>
      </c>
      <c r="D55" s="22"/>
      <c r="E55" s="22"/>
      <c r="F55" s="22"/>
      <c r="G55" s="22"/>
      <c r="H55" s="22"/>
      <c r="I55" s="138">
        <v>1.4922233928842623</v>
      </c>
      <c r="J55" s="22"/>
      <c r="K55" s="138">
        <v>7.4279881690289074</v>
      </c>
    </row>
    <row r="56" spans="3:11" ht="17.399999999999999" x14ac:dyDescent="0.45">
      <c r="C56" s="780" t="s">
        <v>3633</v>
      </c>
      <c r="D56" s="22"/>
      <c r="E56" s="22"/>
      <c r="F56" s="22"/>
      <c r="G56" s="22"/>
      <c r="H56" s="22"/>
      <c r="I56" s="138">
        <v>2.296676025261926</v>
      </c>
      <c r="J56" s="22"/>
      <c r="K56" s="138">
        <v>7.9958235868243221</v>
      </c>
    </row>
    <row r="57" spans="3:11" ht="17.399999999999999" x14ac:dyDescent="0.45">
      <c r="C57" s="780" t="s">
        <v>3634</v>
      </c>
      <c r="D57" s="22"/>
      <c r="E57" s="22"/>
      <c r="F57" s="22"/>
      <c r="G57" s="22"/>
      <c r="H57" s="22"/>
      <c r="I57" s="138">
        <v>1.2563205944271516</v>
      </c>
      <c r="J57" s="22"/>
      <c r="K57" s="138">
        <v>7.5638295382030281</v>
      </c>
    </row>
    <row r="58" spans="3:11" ht="17.399999999999999" x14ac:dyDescent="0.45">
      <c r="C58" s="780" t="s">
        <v>3635</v>
      </c>
      <c r="D58" s="22"/>
      <c r="E58" s="22"/>
      <c r="F58" s="22"/>
      <c r="G58" s="22"/>
      <c r="H58" s="22"/>
      <c r="I58" s="138">
        <v>1.6672659446541898</v>
      </c>
      <c r="J58" s="22"/>
      <c r="K58" s="138">
        <v>8.4609929580249439</v>
      </c>
    </row>
    <row r="59" spans="3:11" ht="17.399999999999999" x14ac:dyDescent="0.45">
      <c r="C59" s="172"/>
      <c r="D59" s="172"/>
      <c r="E59" s="172"/>
      <c r="F59" s="172"/>
      <c r="G59" s="172"/>
      <c r="H59" s="172"/>
      <c r="I59" s="172"/>
      <c r="J59" s="172"/>
      <c r="K59" s="172"/>
    </row>
    <row r="60" spans="3:11" ht="17.399999999999999" x14ac:dyDescent="0.45">
      <c r="C60" s="412" t="s">
        <v>4388</v>
      </c>
      <c r="D60" s="412"/>
      <c r="E60" s="412"/>
      <c r="F60" s="327"/>
      <c r="G60" s="327"/>
      <c r="H60" s="327"/>
      <c r="I60" s="327"/>
      <c r="J60" s="327"/>
      <c r="K60" s="327"/>
    </row>
  </sheetData>
  <mergeCells count="20">
    <mergeCell ref="C44:H44"/>
    <mergeCell ref="C49:H49"/>
    <mergeCell ref="C53:H53"/>
    <mergeCell ref="C16:H16"/>
    <mergeCell ref="C19:H19"/>
    <mergeCell ref="C22:H22"/>
    <mergeCell ref="C30:H30"/>
    <mergeCell ref="C38:H38"/>
    <mergeCell ref="C13:E14"/>
    <mergeCell ref="I13:J13"/>
    <mergeCell ref="I14:J14"/>
    <mergeCell ref="A5:B5"/>
    <mergeCell ref="C5:T5"/>
    <mergeCell ref="A6:B6"/>
    <mergeCell ref="C6:T6"/>
    <mergeCell ref="C1:E1"/>
    <mergeCell ref="A3:B3"/>
    <mergeCell ref="C3:T3"/>
    <mergeCell ref="A4:B4"/>
    <mergeCell ref="C4:T4"/>
  </mergeCells>
  <hyperlinks>
    <hyperlink ref="A1" location="'ODS 2.'!A1" display="REGRESAR" xr:uid="{00000000-0004-0000-2400-000000000000}"/>
    <hyperlink ref="C1" location="'Metadato 2.2.2'!A1" display="VER METADATO" xr:uid="{00000000-0004-0000-2400-000001000000}"/>
  </hyperlinks>
  <pageMargins left="0.7" right="0.7" top="0.75" bottom="0.75" header="0.3" footer="0.3"/>
  <pageSetup orientation="portrait" r:id="rId1"/>
</worksheet>
</file>

<file path=xl/worksheets/sheet3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1-000000000000}">
  <sheetPr codeName="Hoja360">
    <tabColor theme="0" tint="-0.499984740745262"/>
  </sheetPr>
  <dimension ref="A1:F37"/>
  <sheetViews>
    <sheetView showGridLines="0" zoomScaleNormal="100" workbookViewId="0">
      <pane ySplit="1" topLeftCell="A2" activePane="bottomLeft" state="frozen"/>
      <selection pane="bottomLeft" activeCell="D5" sqref="D5"/>
    </sheetView>
  </sheetViews>
  <sheetFormatPr baseColWidth="10" defaultColWidth="11.44140625" defaultRowHeight="17.399999999999999" x14ac:dyDescent="0.45"/>
  <cols>
    <col min="1" max="1" width="11.44140625" style="178"/>
    <col min="2" max="2" width="26.44140625" style="178" customWidth="1"/>
    <col min="3" max="3" width="24" style="178" customWidth="1"/>
    <col min="4" max="4" width="68.44140625" style="178" customWidth="1"/>
    <col min="5" max="5" width="7.21875" style="178" customWidth="1"/>
    <col min="6" max="16384" width="11.44140625" style="178"/>
  </cols>
  <sheetData>
    <row r="1" spans="1:6" x14ac:dyDescent="0.45">
      <c r="B1" s="1916" t="s">
        <v>337</v>
      </c>
    </row>
    <row r="2" spans="1:6" ht="18" thickBot="1" x14ac:dyDescent="0.5"/>
    <row r="3" spans="1:6" ht="23.25" customHeight="1" thickBot="1" x14ac:dyDescent="0.5">
      <c r="B3" s="4022" t="s">
        <v>370</v>
      </c>
      <c r="C3" s="4022"/>
      <c r="D3" s="4022"/>
      <c r="F3" s="1267" t="s">
        <v>498</v>
      </c>
    </row>
    <row r="4" spans="1:6" x14ac:dyDescent="0.45">
      <c r="A4" s="1268"/>
      <c r="B4" s="3123" t="s">
        <v>449</v>
      </c>
      <c r="C4" s="3123"/>
      <c r="D4" s="44" t="s">
        <v>38</v>
      </c>
    </row>
    <row r="5" spans="1:6" ht="34.799999999999997" x14ac:dyDescent="0.45">
      <c r="B5" s="3123" t="s">
        <v>373</v>
      </c>
      <c r="C5" s="3123"/>
      <c r="D5" s="44" t="s">
        <v>138</v>
      </c>
    </row>
    <row r="6" spans="1:6" x14ac:dyDescent="0.45">
      <c r="B6" s="3123" t="s">
        <v>374</v>
      </c>
      <c r="C6" s="3123"/>
      <c r="D6" s="45" t="s">
        <v>228</v>
      </c>
    </row>
    <row r="7" spans="1:6" ht="34.799999999999997" x14ac:dyDescent="0.45">
      <c r="B7" s="3126" t="s">
        <v>375</v>
      </c>
      <c r="C7" s="3126"/>
      <c r="D7" s="46" t="s">
        <v>4111</v>
      </c>
    </row>
    <row r="8" spans="1:6" x14ac:dyDescent="0.45">
      <c r="B8" s="3126" t="s">
        <v>2480</v>
      </c>
      <c r="C8" s="3126"/>
      <c r="D8" s="1266" t="s">
        <v>2495</v>
      </c>
    </row>
    <row r="10" spans="1:6" ht="23.25" customHeight="1" x14ac:dyDescent="0.45">
      <c r="B10" s="4022" t="s">
        <v>376</v>
      </c>
      <c r="C10" s="4022"/>
      <c r="D10" s="4022"/>
    </row>
    <row r="11" spans="1:6" x14ac:dyDescent="0.45">
      <c r="B11" s="3129" t="s">
        <v>377</v>
      </c>
      <c r="C11" s="3124"/>
      <c r="D11" s="44"/>
    </row>
    <row r="12" spans="1:6" ht="87" x14ac:dyDescent="0.45">
      <c r="B12" s="3126" t="s">
        <v>379</v>
      </c>
      <c r="C12" s="3126"/>
      <c r="D12" s="661" t="s">
        <v>5870</v>
      </c>
    </row>
    <row r="13" spans="1:6" x14ac:dyDescent="0.45">
      <c r="B13" s="3123" t="s">
        <v>380</v>
      </c>
      <c r="C13" s="3123"/>
      <c r="D13" s="1933" t="s">
        <v>228</v>
      </c>
    </row>
    <row r="14" spans="1:6" x14ac:dyDescent="0.45">
      <c r="B14" s="3123" t="s">
        <v>381</v>
      </c>
      <c r="C14" s="3124"/>
      <c r="D14" s="1933" t="s">
        <v>18</v>
      </c>
    </row>
    <row r="15" spans="1:6" ht="121.8" x14ac:dyDescent="0.45">
      <c r="B15" s="3123" t="s">
        <v>382</v>
      </c>
      <c r="C15" s="3123"/>
      <c r="D15" s="44" t="s">
        <v>5871</v>
      </c>
    </row>
    <row r="16" spans="1:6" ht="409.6" x14ac:dyDescent="0.45">
      <c r="B16" s="3123" t="s">
        <v>383</v>
      </c>
      <c r="C16" s="3123"/>
      <c r="D16" s="44" t="s">
        <v>5872</v>
      </c>
    </row>
    <row r="17" spans="2:4" x14ac:dyDescent="0.45">
      <c r="B17" s="3123" t="s">
        <v>384</v>
      </c>
      <c r="C17" s="3123"/>
      <c r="D17" s="57"/>
    </row>
    <row r="18" spans="2:4" ht="139.19999999999999" x14ac:dyDescent="0.45">
      <c r="B18" s="3126" t="s">
        <v>386</v>
      </c>
      <c r="C18" s="3126"/>
      <c r="D18" s="44" t="s">
        <v>5873</v>
      </c>
    </row>
    <row r="19" spans="2:4" x14ac:dyDescent="0.45">
      <c r="B19" s="3132" t="s">
        <v>387</v>
      </c>
      <c r="C19" s="3133"/>
      <c r="D19" s="57"/>
    </row>
    <row r="20" spans="2:4" x14ac:dyDescent="0.45">
      <c r="B20" s="3123" t="s">
        <v>388</v>
      </c>
      <c r="C20" s="3123"/>
      <c r="D20" s="44"/>
    </row>
    <row r="21" spans="2:4" x14ac:dyDescent="0.45">
      <c r="B21" s="3134" t="s">
        <v>390</v>
      </c>
      <c r="C21" s="459" t="s">
        <v>391</v>
      </c>
      <c r="D21" s="44" t="s">
        <v>5874</v>
      </c>
    </row>
    <row r="22" spans="2:4" x14ac:dyDescent="0.45">
      <c r="B22" s="3135"/>
      <c r="C22" s="1915" t="s">
        <v>393</v>
      </c>
      <c r="D22" s="57"/>
    </row>
    <row r="23" spans="2:4" x14ac:dyDescent="0.45">
      <c r="B23" s="3123" t="s">
        <v>395</v>
      </c>
      <c r="C23" s="3123"/>
      <c r="D23" s="44" t="s">
        <v>559</v>
      </c>
    </row>
    <row r="24" spans="2:4" x14ac:dyDescent="0.45">
      <c r="B24" s="3123" t="s">
        <v>397</v>
      </c>
      <c r="C24" s="3123"/>
      <c r="D24" s="146" t="s">
        <v>522</v>
      </c>
    </row>
    <row r="25" spans="2:4" x14ac:dyDescent="0.45">
      <c r="B25" s="3123" t="s">
        <v>399</v>
      </c>
      <c r="C25" s="3123"/>
      <c r="D25" s="57" t="s">
        <v>19</v>
      </c>
    </row>
    <row r="26" spans="2:4" x14ac:dyDescent="0.45">
      <c r="B26" s="3126" t="s">
        <v>401</v>
      </c>
      <c r="C26" s="3126"/>
      <c r="D26" s="44" t="s">
        <v>5875</v>
      </c>
    </row>
    <row r="27" spans="2:4" x14ac:dyDescent="0.45">
      <c r="B27" s="3129" t="s">
        <v>403</v>
      </c>
      <c r="C27" s="3124"/>
      <c r="D27" s="44" t="s">
        <v>5876</v>
      </c>
    </row>
    <row r="28" spans="2:4" x14ac:dyDescent="0.45">
      <c r="B28" s="1913" t="s">
        <v>404</v>
      </c>
      <c r="C28" s="1914"/>
      <c r="D28" s="44"/>
    </row>
    <row r="29" spans="2:4" x14ac:dyDescent="0.45">
      <c r="B29" s="3130" t="s">
        <v>405</v>
      </c>
      <c r="C29" s="3131"/>
      <c r="D29" s="61"/>
    </row>
    <row r="30" spans="2:4" x14ac:dyDescent="0.45">
      <c r="B30" s="62"/>
      <c r="C30" s="62"/>
      <c r="D30" s="63"/>
    </row>
    <row r="31" spans="2:4" ht="23.25" customHeight="1" x14ac:dyDescent="0.45">
      <c r="B31" s="4022" t="s">
        <v>406</v>
      </c>
      <c r="C31" s="4022"/>
      <c r="D31" s="4022"/>
    </row>
    <row r="32" spans="2:4" x14ac:dyDescent="0.45">
      <c r="B32" s="3129" t="s">
        <v>407</v>
      </c>
      <c r="C32" s="3124"/>
      <c r="D32" s="57" t="s">
        <v>5877</v>
      </c>
    </row>
    <row r="33" spans="2:4" ht="34.799999999999997" x14ac:dyDescent="0.45">
      <c r="B33" s="3129" t="s">
        <v>409</v>
      </c>
      <c r="C33" s="3124"/>
      <c r="D33" s="57" t="s">
        <v>5879</v>
      </c>
    </row>
    <row r="34" spans="2:4" x14ac:dyDescent="0.45">
      <c r="B34" s="3129" t="s">
        <v>411</v>
      </c>
      <c r="C34" s="3124"/>
      <c r="D34" s="83" t="s">
        <v>522</v>
      </c>
    </row>
    <row r="35" spans="2:4" x14ac:dyDescent="0.45">
      <c r="B35" s="3129" t="s">
        <v>413</v>
      </c>
      <c r="C35" s="3124"/>
      <c r="D35" s="157" t="s">
        <v>5880</v>
      </c>
    </row>
    <row r="36" spans="2:4" x14ac:dyDescent="0.45">
      <c r="B36" s="3129" t="s">
        <v>415</v>
      </c>
      <c r="C36" s="3124"/>
      <c r="D36" s="162" t="s">
        <v>5878</v>
      </c>
    </row>
    <row r="37" spans="2:4" x14ac:dyDescent="0.45">
      <c r="D37" s="1308" t="s">
        <v>5881</v>
      </c>
    </row>
  </sheetData>
  <mergeCells count="30">
    <mergeCell ref="B16:C16"/>
    <mergeCell ref="B3:D3"/>
    <mergeCell ref="B4:C4"/>
    <mergeCell ref="B5:C5"/>
    <mergeCell ref="B6:C6"/>
    <mergeCell ref="B7:C7"/>
    <mergeCell ref="B10:D10"/>
    <mergeCell ref="B11:C11"/>
    <mergeCell ref="B12:C12"/>
    <mergeCell ref="B13:C13"/>
    <mergeCell ref="B14:C14"/>
    <mergeCell ref="B15:C15"/>
    <mergeCell ref="B8:C8"/>
    <mergeCell ref="B31:D31"/>
    <mergeCell ref="B17:C17"/>
    <mergeCell ref="B18:C18"/>
    <mergeCell ref="B19:C19"/>
    <mergeCell ref="B20:C20"/>
    <mergeCell ref="B21:B22"/>
    <mergeCell ref="B23:C23"/>
    <mergeCell ref="B24:C24"/>
    <mergeCell ref="B25:C25"/>
    <mergeCell ref="B26:C26"/>
    <mergeCell ref="B27:C27"/>
    <mergeCell ref="B29:C29"/>
    <mergeCell ref="B32:C32"/>
    <mergeCell ref="B33:C33"/>
    <mergeCell ref="B34:C34"/>
    <mergeCell ref="B35:C35"/>
    <mergeCell ref="B36:C36"/>
  </mergeCells>
  <dataValidations count="7">
    <dataValidation allowBlank="1" showDropDown="1" showInputMessage="1" showErrorMessage="1" sqref="D13" xr:uid="{00000000-0002-0000-7101-000000000000}"/>
    <dataValidation type="list" allowBlank="1" showInputMessage="1" showErrorMessage="1" sqref="D4" xr:uid="{00000000-0002-0000-7101-000001000000}">
      <formula1>ODS</formula1>
    </dataValidation>
    <dataValidation type="list" allowBlank="1" showInputMessage="1" showErrorMessage="1" sqref="D5" xr:uid="{00000000-0002-0000-7101-000002000000}">
      <formula1>Metas_ODS</formula1>
    </dataValidation>
    <dataValidation type="list" allowBlank="1" showInputMessage="1" showErrorMessage="1" sqref="D6" xr:uid="{00000000-0002-0000-7101-000003000000}">
      <formula1>Numero_indicador</formula1>
    </dataValidation>
    <dataValidation type="list" allowBlank="1" showInputMessage="1" showErrorMessage="1" sqref="D7" xr:uid="{00000000-0002-0000-7101-000004000000}">
      <formula1>Nombre_indicador_ODS</formula1>
    </dataValidation>
    <dataValidation type="list" allowBlank="1" showInputMessage="1" showErrorMessage="1" sqref="D14" xr:uid="{00000000-0002-0000-7101-000005000000}">
      <formula1>Tipo_indicador</formula1>
    </dataValidation>
    <dataValidation type="list" allowBlank="1" showInputMessage="1" showErrorMessage="1" sqref="D25" xr:uid="{00000000-0002-0000-7101-000006000000}">
      <formula1>Tipo_operación</formula1>
    </dataValidation>
  </dataValidations>
  <hyperlinks>
    <hyperlink ref="B1" location="'12.7.1'!A1" display="REGRESAR" xr:uid="{00000000-0004-0000-7101-000000000000}"/>
    <hyperlink ref="D8" r:id="rId1" xr:uid="{00000000-0004-0000-7101-000001000000}"/>
    <hyperlink ref="D36" r:id="rId2" xr:uid="{00000000-0004-0000-7101-000002000000}"/>
    <hyperlink ref="D37" r:id="rId3" xr:uid="{00000000-0004-0000-7101-000003000000}"/>
  </hyperlinks>
  <pageMargins left="0.7" right="0.7" top="0.75" bottom="0.75" header="0.3" footer="0.3"/>
  <pageSetup orientation="portrait" r:id="rId4"/>
</worksheet>
</file>

<file path=xl/worksheets/sheet3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1-000000000000}">
  <sheetPr codeName="Hoja361"/>
  <dimension ref="A1:P20"/>
  <sheetViews>
    <sheetView showGridLines="0" workbookViewId="0">
      <pane ySplit="1" topLeftCell="A2" activePane="bottomLeft" state="frozen"/>
      <selection activeCell="B16" sqref="B16"/>
      <selection pane="bottomLeft"/>
    </sheetView>
  </sheetViews>
  <sheetFormatPr baseColWidth="10" defaultColWidth="11.44140625" defaultRowHeight="17.399999999999999" x14ac:dyDescent="0.45"/>
  <cols>
    <col min="1" max="2" width="15.44140625" style="178" customWidth="1"/>
    <col min="3" max="3" width="34.77734375" style="178" customWidth="1"/>
    <col min="4" max="16384" width="11.44140625" style="178"/>
  </cols>
  <sheetData>
    <row r="1" spans="1:16" x14ac:dyDescent="0.45">
      <c r="A1" s="1916" t="s">
        <v>337</v>
      </c>
      <c r="C1" s="1916" t="s">
        <v>430</v>
      </c>
      <c r="D1" s="2003"/>
    </row>
    <row r="3" spans="1:16" ht="18" customHeight="1" x14ac:dyDescent="0.45">
      <c r="A3" s="4023" t="s">
        <v>339</v>
      </c>
      <c r="B3" s="4023"/>
      <c r="C3" s="4023" t="s">
        <v>1858</v>
      </c>
      <c r="D3" s="4023"/>
      <c r="E3" s="4023"/>
      <c r="F3" s="4023"/>
      <c r="G3" s="4023"/>
      <c r="H3" s="4023"/>
      <c r="I3" s="4023"/>
      <c r="J3" s="4023"/>
      <c r="K3" s="4023"/>
      <c r="L3" s="4023"/>
      <c r="M3" s="4023"/>
      <c r="N3" s="4023"/>
      <c r="O3" s="4023"/>
      <c r="P3" s="4023"/>
    </row>
    <row r="4" spans="1:16" ht="17.399999999999999" customHeight="1" x14ac:dyDescent="0.45">
      <c r="A4" s="4023" t="s">
        <v>340</v>
      </c>
      <c r="B4" s="4024"/>
      <c r="C4" s="4047" t="s">
        <v>139</v>
      </c>
      <c r="D4" s="4048"/>
      <c r="E4" s="4048"/>
      <c r="F4" s="4048"/>
      <c r="G4" s="4048"/>
      <c r="H4" s="4048"/>
      <c r="I4" s="4048"/>
      <c r="J4" s="4048"/>
      <c r="K4" s="4048"/>
      <c r="L4" s="4048"/>
      <c r="M4" s="4048"/>
      <c r="N4" s="4048"/>
      <c r="O4" s="4048"/>
      <c r="P4" s="4048"/>
    </row>
    <row r="5" spans="1:16" ht="36" customHeight="1" x14ac:dyDescent="0.45">
      <c r="A5" s="4023" t="s">
        <v>341</v>
      </c>
      <c r="B5" s="4024"/>
      <c r="C5" s="4047" t="s">
        <v>4246</v>
      </c>
      <c r="D5" s="4048"/>
      <c r="E5" s="4048"/>
      <c r="F5" s="4048"/>
      <c r="G5" s="4048"/>
      <c r="H5" s="4048"/>
      <c r="I5" s="4048"/>
      <c r="J5" s="4048"/>
      <c r="K5" s="4048"/>
      <c r="L5" s="4048"/>
      <c r="M5" s="4048"/>
      <c r="N5" s="4048"/>
      <c r="O5" s="4048"/>
      <c r="P5" s="4048"/>
    </row>
    <row r="6" spans="1:16" ht="19.8" customHeight="1" x14ac:dyDescent="0.45">
      <c r="A6" s="4023" t="s">
        <v>417</v>
      </c>
      <c r="B6" s="4024"/>
      <c r="C6" s="4023" t="s">
        <v>5216</v>
      </c>
      <c r="D6" s="4024"/>
      <c r="E6" s="4024"/>
      <c r="F6" s="4024"/>
      <c r="G6" s="4024"/>
      <c r="H6" s="4024"/>
      <c r="I6" s="4024"/>
      <c r="J6" s="4024"/>
      <c r="K6" s="4024"/>
      <c r="L6" s="4024"/>
      <c r="M6" s="4024"/>
      <c r="N6" s="4024"/>
      <c r="O6" s="4024"/>
      <c r="P6" s="4024"/>
    </row>
    <row r="9" spans="1:16" x14ac:dyDescent="0.45">
      <c r="A9" s="1467"/>
    </row>
    <row r="10" spans="1:16" ht="18.600000000000001" x14ac:dyDescent="0.45">
      <c r="C10" s="457" t="s">
        <v>6361</v>
      </c>
      <c r="D10" s="457"/>
      <c r="E10" s="457"/>
      <c r="F10" s="457"/>
      <c r="G10" s="457"/>
      <c r="H10" s="457"/>
    </row>
    <row r="11" spans="1:16" ht="18.600000000000001" x14ac:dyDescent="0.45">
      <c r="C11" s="711" t="s">
        <v>6362</v>
      </c>
      <c r="D11" s="711"/>
      <c r="E11" s="711"/>
      <c r="F11" s="711"/>
      <c r="G11" s="711"/>
      <c r="H11" s="711"/>
    </row>
    <row r="12" spans="1:16" ht="10.199999999999999" customHeight="1" x14ac:dyDescent="0.45">
      <c r="C12" s="1929"/>
      <c r="D12" s="1929"/>
      <c r="E12" s="1929"/>
      <c r="F12" s="1929"/>
      <c r="G12" s="1929"/>
      <c r="H12" s="1929"/>
    </row>
    <row r="13" spans="1:16" ht="52.2" x14ac:dyDescent="0.45">
      <c r="A13" s="1467"/>
      <c r="C13" s="2004"/>
      <c r="D13" s="1962" t="s">
        <v>2815</v>
      </c>
      <c r="E13" s="1962" t="s">
        <v>2816</v>
      </c>
      <c r="F13" s="1962" t="s">
        <v>2817</v>
      </c>
      <c r="G13" s="1962" t="s">
        <v>2818</v>
      </c>
      <c r="H13" s="1962" t="s">
        <v>2819</v>
      </c>
    </row>
    <row r="14" spans="1:16" x14ac:dyDescent="0.45">
      <c r="A14" s="1467"/>
      <c r="C14" s="677" t="s">
        <v>2820</v>
      </c>
      <c r="D14" s="1069">
        <v>1</v>
      </c>
      <c r="E14" s="1069">
        <v>1</v>
      </c>
      <c r="F14" s="1069">
        <v>1</v>
      </c>
      <c r="G14" s="1069">
        <v>1</v>
      </c>
      <c r="H14" s="1069">
        <v>1</v>
      </c>
    </row>
    <row r="15" spans="1:16" x14ac:dyDescent="0.45">
      <c r="A15" s="1467"/>
      <c r="C15" s="677" t="s">
        <v>2821</v>
      </c>
      <c r="D15" s="1069">
        <v>1</v>
      </c>
      <c r="E15" s="1069">
        <v>1</v>
      </c>
      <c r="F15" s="1069">
        <v>1</v>
      </c>
      <c r="G15" s="1069">
        <v>1</v>
      </c>
      <c r="H15" s="1069">
        <v>1</v>
      </c>
    </row>
    <row r="16" spans="1:16" x14ac:dyDescent="0.45">
      <c r="A16" s="1467"/>
      <c r="C16" s="677" t="s">
        <v>2822</v>
      </c>
      <c r="D16" s="1069">
        <v>1</v>
      </c>
      <c r="E16" s="1069">
        <v>1</v>
      </c>
      <c r="F16" s="1069">
        <v>1</v>
      </c>
      <c r="G16" s="1069">
        <v>1</v>
      </c>
      <c r="H16" s="1069">
        <v>1</v>
      </c>
    </row>
    <row r="17" spans="1:8" x14ac:dyDescent="0.45">
      <c r="A17" s="1467"/>
      <c r="C17" s="677" t="s">
        <v>2823</v>
      </c>
      <c r="D17" s="1069">
        <v>1</v>
      </c>
      <c r="E17" s="1069">
        <v>1</v>
      </c>
      <c r="F17" s="1069">
        <v>1</v>
      </c>
      <c r="G17" s="1069">
        <v>1</v>
      </c>
      <c r="H17" s="1069">
        <v>1</v>
      </c>
    </row>
    <row r="18" spans="1:8" x14ac:dyDescent="0.45">
      <c r="A18" s="1467"/>
      <c r="C18" s="1070" t="s">
        <v>2819</v>
      </c>
      <c r="D18" s="1071">
        <v>1</v>
      </c>
      <c r="E18" s="1071">
        <v>1</v>
      </c>
      <c r="F18" s="1071">
        <v>1</v>
      </c>
      <c r="G18" s="1071">
        <v>1</v>
      </c>
      <c r="H18" s="1071">
        <v>1</v>
      </c>
    </row>
    <row r="19" spans="1:8" ht="17.399999999999999" customHeight="1" x14ac:dyDescent="0.45">
      <c r="A19" s="1468"/>
      <c r="C19" s="1035" t="s">
        <v>2824</v>
      </c>
      <c r="D19" s="1035"/>
      <c r="E19" s="1035"/>
      <c r="F19" s="1035"/>
      <c r="G19" s="1035"/>
      <c r="H19" s="1035"/>
    </row>
    <row r="20" spans="1:8" x14ac:dyDescent="0.45">
      <c r="A20" s="1467"/>
      <c r="C20" s="1035" t="s">
        <v>4394</v>
      </c>
      <c r="D20" s="1926"/>
      <c r="E20" s="1926"/>
      <c r="F20" s="1926"/>
      <c r="G20" s="1926"/>
      <c r="H20" s="1926"/>
    </row>
  </sheetData>
  <mergeCells count="8">
    <mergeCell ref="A6:B6"/>
    <mergeCell ref="C6:P6"/>
    <mergeCell ref="A3:B3"/>
    <mergeCell ref="C3:P3"/>
    <mergeCell ref="A4:B4"/>
    <mergeCell ref="C4:P4"/>
    <mergeCell ref="A5:B5"/>
    <mergeCell ref="C5:P5"/>
  </mergeCells>
  <conditionalFormatting sqref="D14:G18">
    <cfRule type="iconSet" priority="2">
      <iconSet iconSet="3Symbols2">
        <cfvo type="percent" val="0"/>
        <cfvo type="percent" val="33"/>
        <cfvo type="percent" val="67"/>
      </iconSet>
    </cfRule>
  </conditionalFormatting>
  <conditionalFormatting sqref="H14:H18">
    <cfRule type="iconSet" priority="1">
      <iconSet iconSet="3Symbols2">
        <cfvo type="percent" val="0"/>
        <cfvo type="percent" val="33"/>
        <cfvo type="percent" val="67"/>
      </iconSet>
    </cfRule>
  </conditionalFormatting>
  <hyperlinks>
    <hyperlink ref="A1" location="'ODS 12.'!A1" display="REGRESAR" xr:uid="{00000000-0004-0000-7201-000000000000}"/>
    <hyperlink ref="C1" location="'Metadato 12.8.1'!A1" display="VER METADATO" xr:uid="{00000000-0004-0000-7201-000001000000}"/>
  </hyperlinks>
  <pageMargins left="0.7" right="0.7" top="0.75" bottom="0.75" header="0.3" footer="0.3"/>
  <pageSetup orientation="portrait" r:id="rId1"/>
</worksheet>
</file>

<file path=xl/worksheets/sheet3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1-000000000000}">
  <sheetPr codeName="Hoja362">
    <tabColor theme="0" tint="-0.499984740745262"/>
  </sheetPr>
  <dimension ref="A1:F36"/>
  <sheetViews>
    <sheetView showGridLines="0" zoomScaleNormal="100" workbookViewId="0">
      <pane ySplit="1" topLeftCell="A2" activePane="bottomLeft" state="frozen"/>
      <selection sqref="A1:B1"/>
      <selection pane="bottomLeft" activeCell="E12" sqref="E12"/>
    </sheetView>
  </sheetViews>
  <sheetFormatPr baseColWidth="10" defaultColWidth="11.44140625" defaultRowHeight="17.399999999999999" x14ac:dyDescent="0.45"/>
  <cols>
    <col min="1" max="1" width="10.44140625" style="178" customWidth="1"/>
    <col min="2" max="2" width="26.44140625" style="178" customWidth="1"/>
    <col min="3" max="3" width="24" style="178" customWidth="1"/>
    <col min="4" max="4" width="85.77734375" style="178" customWidth="1"/>
    <col min="5" max="5" width="63.77734375" style="178" customWidth="1"/>
    <col min="6" max="6" width="7.21875" style="178" customWidth="1"/>
    <col min="7" max="16384" width="11.44140625" style="178"/>
  </cols>
  <sheetData>
    <row r="1" spans="1:6" x14ac:dyDescent="0.45">
      <c r="B1" s="1916" t="s">
        <v>337</v>
      </c>
    </row>
    <row r="2" spans="1:6" ht="18" thickBot="1" x14ac:dyDescent="0.5"/>
    <row r="3" spans="1:6" ht="23.25" customHeight="1" thickBot="1" x14ac:dyDescent="0.5">
      <c r="B3" s="4022" t="s">
        <v>370</v>
      </c>
      <c r="C3" s="4022"/>
      <c r="D3" s="4022"/>
      <c r="F3" s="1267" t="s">
        <v>471</v>
      </c>
    </row>
    <row r="4" spans="1:6" x14ac:dyDescent="0.45">
      <c r="A4" s="1268"/>
      <c r="B4" s="3123" t="s">
        <v>449</v>
      </c>
      <c r="C4" s="3123"/>
      <c r="D4" s="44" t="s">
        <v>38</v>
      </c>
    </row>
    <row r="5" spans="1:6" ht="34.799999999999997" x14ac:dyDescent="0.45">
      <c r="B5" s="3123" t="s">
        <v>2154</v>
      </c>
      <c r="C5" s="3123"/>
      <c r="D5" s="44" t="s">
        <v>139</v>
      </c>
    </row>
    <row r="6" spans="1:6" x14ac:dyDescent="0.45">
      <c r="B6" s="3123" t="s">
        <v>374</v>
      </c>
      <c r="C6" s="3123"/>
      <c r="D6" s="45" t="s">
        <v>230</v>
      </c>
    </row>
    <row r="7" spans="1:6" ht="52.2" x14ac:dyDescent="0.45">
      <c r="B7" s="3126" t="s">
        <v>375</v>
      </c>
      <c r="C7" s="3126"/>
      <c r="D7" s="46" t="s">
        <v>4112</v>
      </c>
    </row>
    <row r="8" spans="1:6" x14ac:dyDescent="0.45">
      <c r="B8" s="3126" t="s">
        <v>2480</v>
      </c>
      <c r="C8" s="3126"/>
      <c r="D8" s="1266" t="s">
        <v>2495</v>
      </c>
    </row>
    <row r="10" spans="1:6" ht="23.25" customHeight="1" x14ac:dyDescent="0.45">
      <c r="B10" s="4022" t="s">
        <v>376</v>
      </c>
      <c r="C10" s="4022"/>
      <c r="D10" s="4022"/>
    </row>
    <row r="11" spans="1:6" ht="17.25" customHeight="1" x14ac:dyDescent="0.45">
      <c r="B11" s="3129" t="s">
        <v>377</v>
      </c>
      <c r="C11" s="3124"/>
      <c r="D11" s="44" t="s">
        <v>439</v>
      </c>
    </row>
    <row r="12" spans="1:6" ht="69.599999999999994" x14ac:dyDescent="0.45">
      <c r="B12" s="3126" t="s">
        <v>379</v>
      </c>
      <c r="C12" s="3126"/>
      <c r="D12" s="1073" t="s">
        <v>4841</v>
      </c>
    </row>
    <row r="13" spans="1:6" x14ac:dyDescent="0.45">
      <c r="B13" s="3123" t="s">
        <v>380</v>
      </c>
      <c r="C13" s="3123"/>
      <c r="D13" s="1933" t="s">
        <v>6022</v>
      </c>
    </row>
    <row r="14" spans="1:6" x14ac:dyDescent="0.45">
      <c r="B14" s="3123" t="s">
        <v>381</v>
      </c>
      <c r="C14" s="3124"/>
      <c r="D14" s="1933" t="s">
        <v>10</v>
      </c>
    </row>
    <row r="15" spans="1:6" ht="174" x14ac:dyDescent="0.45">
      <c r="B15" s="3123" t="s">
        <v>382</v>
      </c>
      <c r="C15" s="3123"/>
      <c r="D15" s="83" t="s">
        <v>5587</v>
      </c>
    </row>
    <row r="16" spans="1:6" ht="243" customHeight="1" x14ac:dyDescent="0.45">
      <c r="B16" s="3123" t="s">
        <v>383</v>
      </c>
      <c r="C16" s="3123"/>
      <c r="D16" s="83" t="s">
        <v>6023</v>
      </c>
    </row>
    <row r="17" spans="2:4" x14ac:dyDescent="0.45">
      <c r="B17" s="3123" t="s">
        <v>384</v>
      </c>
      <c r="C17" s="3123"/>
      <c r="D17" s="127" t="s">
        <v>829</v>
      </c>
    </row>
    <row r="18" spans="2:4" x14ac:dyDescent="0.45">
      <c r="B18" s="3126" t="s">
        <v>386</v>
      </c>
      <c r="C18" s="3126"/>
      <c r="D18" s="44"/>
    </row>
    <row r="19" spans="2:4" ht="34.799999999999997" x14ac:dyDescent="0.45">
      <c r="B19" s="3132" t="s">
        <v>387</v>
      </c>
      <c r="C19" s="3133"/>
      <c r="D19" s="57" t="s">
        <v>830</v>
      </c>
    </row>
    <row r="20" spans="2:4" x14ac:dyDescent="0.45">
      <c r="B20" s="3123" t="s">
        <v>388</v>
      </c>
      <c r="C20" s="3123"/>
      <c r="D20" s="142" t="s">
        <v>424</v>
      </c>
    </row>
    <row r="21" spans="2:4" x14ac:dyDescent="0.45">
      <c r="B21" s="3134" t="s">
        <v>390</v>
      </c>
      <c r="C21" s="459" t="s">
        <v>391</v>
      </c>
      <c r="D21" s="142" t="s">
        <v>424</v>
      </c>
    </row>
    <row r="22" spans="2:4" ht="18" customHeight="1" x14ac:dyDescent="0.45">
      <c r="B22" s="3135"/>
      <c r="C22" s="1915" t="s">
        <v>393</v>
      </c>
      <c r="D22" s="57"/>
    </row>
    <row r="23" spans="2:4" x14ac:dyDescent="0.45">
      <c r="B23" s="3123" t="s">
        <v>395</v>
      </c>
      <c r="C23" s="3123"/>
      <c r="D23" s="127" t="s">
        <v>427</v>
      </c>
    </row>
    <row r="24" spans="2:4" x14ac:dyDescent="0.45">
      <c r="B24" s="3123" t="s">
        <v>397</v>
      </c>
      <c r="C24" s="3123"/>
      <c r="D24" s="146" t="s">
        <v>771</v>
      </c>
    </row>
    <row r="25" spans="2:4" x14ac:dyDescent="0.45">
      <c r="B25" s="3123" t="s">
        <v>399</v>
      </c>
      <c r="C25" s="3123"/>
      <c r="D25" s="57" t="s">
        <v>22</v>
      </c>
    </row>
    <row r="26" spans="2:4" ht="15" customHeight="1" x14ac:dyDescent="0.45">
      <c r="B26" s="3126" t="s">
        <v>401</v>
      </c>
      <c r="C26" s="3126"/>
      <c r="D26" s="146"/>
    </row>
    <row r="27" spans="2:4" x14ac:dyDescent="0.45">
      <c r="B27" s="3129" t="s">
        <v>403</v>
      </c>
      <c r="C27" s="3124"/>
      <c r="D27" s="44" t="s">
        <v>2167</v>
      </c>
    </row>
    <row r="28" spans="2:4" ht="121.8" x14ac:dyDescent="0.45">
      <c r="B28" s="1913" t="s">
        <v>404</v>
      </c>
      <c r="C28" s="1914"/>
      <c r="D28" s="127" t="s">
        <v>5588</v>
      </c>
    </row>
    <row r="29" spans="2:4" x14ac:dyDescent="0.45">
      <c r="B29" s="3130" t="s">
        <v>405</v>
      </c>
      <c r="C29" s="3131"/>
      <c r="D29" s="61"/>
    </row>
    <row r="30" spans="2:4" x14ac:dyDescent="0.45">
      <c r="B30" s="62"/>
      <c r="C30" s="62"/>
      <c r="D30" s="63"/>
    </row>
    <row r="31" spans="2:4" ht="23.25" customHeight="1" x14ac:dyDescent="0.45">
      <c r="B31" s="4022" t="s">
        <v>406</v>
      </c>
      <c r="C31" s="4022"/>
      <c r="D31" s="4022"/>
    </row>
    <row r="32" spans="2:4" x14ac:dyDescent="0.45">
      <c r="B32" s="3129" t="s">
        <v>407</v>
      </c>
      <c r="C32" s="3124"/>
      <c r="D32" s="146" t="s">
        <v>2169</v>
      </c>
    </row>
    <row r="33" spans="2:4" x14ac:dyDescent="0.45">
      <c r="B33" s="3129" t="s">
        <v>409</v>
      </c>
      <c r="C33" s="3124"/>
      <c r="D33" s="146" t="s">
        <v>2170</v>
      </c>
    </row>
    <row r="34" spans="2:4" x14ac:dyDescent="0.45">
      <c r="B34" s="3129" t="s">
        <v>411</v>
      </c>
      <c r="C34" s="3124"/>
      <c r="D34" s="146" t="s">
        <v>771</v>
      </c>
    </row>
    <row r="35" spans="2:4" x14ac:dyDescent="0.45">
      <c r="B35" s="3129" t="s">
        <v>413</v>
      </c>
      <c r="C35" s="3124"/>
      <c r="D35" s="146" t="s">
        <v>2171</v>
      </c>
    </row>
    <row r="36" spans="2:4" x14ac:dyDescent="0.45">
      <c r="B36" s="3129" t="s">
        <v>415</v>
      </c>
      <c r="C36" s="3124"/>
      <c r="D36" s="1723" t="s">
        <v>2172</v>
      </c>
    </row>
  </sheetData>
  <mergeCells count="30">
    <mergeCell ref="B36:C36"/>
    <mergeCell ref="B10:D10"/>
    <mergeCell ref="B8:C8"/>
    <mergeCell ref="B3:D3"/>
    <mergeCell ref="B4:C4"/>
    <mergeCell ref="B5:C5"/>
    <mergeCell ref="B6:C6"/>
    <mergeCell ref="B7:C7"/>
    <mergeCell ref="B34:C34"/>
    <mergeCell ref="B23:C23"/>
    <mergeCell ref="B24:C24"/>
    <mergeCell ref="B25:C25"/>
    <mergeCell ref="B26:C26"/>
    <mergeCell ref="B27:C27"/>
    <mergeCell ref="B35:C35"/>
    <mergeCell ref="B21:B22"/>
    <mergeCell ref="B11:C11"/>
    <mergeCell ref="B12:C12"/>
    <mergeCell ref="B13:C13"/>
    <mergeCell ref="B14:C14"/>
    <mergeCell ref="B15:C15"/>
    <mergeCell ref="B29:C29"/>
    <mergeCell ref="B31:D31"/>
    <mergeCell ref="B32:C32"/>
    <mergeCell ref="B33:C33"/>
    <mergeCell ref="B16:C16"/>
    <mergeCell ref="B17:C17"/>
    <mergeCell ref="B18:C18"/>
    <mergeCell ref="B19:C19"/>
    <mergeCell ref="B20:C20"/>
  </mergeCells>
  <dataValidations count="7">
    <dataValidation type="list" allowBlank="1" showInputMessage="1" showErrorMessage="1" sqref="D25" xr:uid="{00000000-0002-0000-7301-000000000000}">
      <formula1>Tipo_operación</formula1>
    </dataValidation>
    <dataValidation type="list" allowBlank="1" showInputMessage="1" showErrorMessage="1" sqref="D14" xr:uid="{00000000-0002-0000-7301-000001000000}">
      <formula1>Tipo_indicador</formula1>
    </dataValidation>
    <dataValidation type="list" allowBlank="1" showInputMessage="1" showErrorMessage="1" sqref="D7" xr:uid="{00000000-0002-0000-7301-000002000000}">
      <formula1>Nombre_indicador_ODS</formula1>
    </dataValidation>
    <dataValidation type="list" allowBlank="1" showInputMessage="1" showErrorMessage="1" sqref="D6" xr:uid="{00000000-0002-0000-7301-000003000000}">
      <formula1>Numero_indicador</formula1>
    </dataValidation>
    <dataValidation type="list" allowBlank="1" showInputMessage="1" showErrorMessage="1" sqref="D5" xr:uid="{00000000-0002-0000-7301-000004000000}">
      <formula1>Metas_ODS</formula1>
    </dataValidation>
    <dataValidation type="list" allowBlank="1" showInputMessage="1" showErrorMessage="1" sqref="D4" xr:uid="{00000000-0002-0000-7301-000005000000}">
      <formula1>ODS</formula1>
    </dataValidation>
    <dataValidation allowBlank="1" showDropDown="1" showInputMessage="1" showErrorMessage="1" sqref="D13" xr:uid="{00000000-0002-0000-7301-000006000000}"/>
  </dataValidations>
  <hyperlinks>
    <hyperlink ref="B1" location="'12.8.1'!A1" display="REGRESAR" xr:uid="{00000000-0004-0000-7301-000000000000}"/>
    <hyperlink ref="D8" r:id="rId1" xr:uid="{00000000-0004-0000-7301-000001000000}"/>
    <hyperlink ref="D36" r:id="rId2" xr:uid="{00000000-0004-0000-7301-000002000000}"/>
  </hyperlinks>
  <pageMargins left="0.7" right="0.7" top="0.75" bottom="0.75" header="0.3" footer="0.3"/>
  <pageSetup orientation="portrait" r:id="rId3"/>
  <drawing r:id="rId4"/>
</worksheet>
</file>

<file path=xl/worksheets/sheet3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1-000000000000}">
  <sheetPr codeName="Hoja363"/>
  <dimension ref="A1:R29"/>
  <sheetViews>
    <sheetView showGridLines="0" zoomScaleNormal="100" workbookViewId="0">
      <pane ySplit="1" topLeftCell="A2" activePane="bottomLeft" state="frozen"/>
      <selection activeCell="B16" sqref="B16"/>
      <selection pane="bottomLeft"/>
    </sheetView>
  </sheetViews>
  <sheetFormatPr baseColWidth="10" defaultColWidth="11.44140625" defaultRowHeight="17.399999999999999" x14ac:dyDescent="0.45"/>
  <cols>
    <col min="1" max="2" width="16" style="178" customWidth="1"/>
    <col min="3" max="3" width="11.77734375" style="1271" customWidth="1"/>
    <col min="4" max="4" width="11.77734375" style="178" customWidth="1"/>
    <col min="5" max="5" width="15.21875" style="178" customWidth="1"/>
    <col min="6" max="7" width="11.77734375" style="178" customWidth="1"/>
    <col min="8" max="16384" width="11.44140625" style="178"/>
  </cols>
  <sheetData>
    <row r="1" spans="1:18" x14ac:dyDescent="0.45">
      <c r="A1" s="1916" t="s">
        <v>337</v>
      </c>
      <c r="B1" s="1308"/>
      <c r="C1" s="3225" t="s">
        <v>430</v>
      </c>
      <c r="D1" s="3225"/>
    </row>
    <row r="2" spans="1:18" ht="15" customHeight="1" x14ac:dyDescent="0.45"/>
    <row r="3" spans="1:18" ht="18.600000000000001" x14ac:dyDescent="0.45">
      <c r="A3" s="4023" t="s">
        <v>339</v>
      </c>
      <c r="B3" s="4023"/>
      <c r="C3" s="4023" t="s">
        <v>1858</v>
      </c>
      <c r="D3" s="4023"/>
      <c r="E3" s="4023"/>
      <c r="F3" s="4023"/>
      <c r="G3" s="4023"/>
      <c r="H3" s="4023"/>
      <c r="I3" s="4023"/>
      <c r="J3" s="4023"/>
      <c r="K3" s="4023"/>
      <c r="L3" s="4023"/>
      <c r="M3" s="4023"/>
      <c r="N3" s="4023"/>
      <c r="O3" s="4023"/>
      <c r="P3" s="4023"/>
      <c r="Q3" s="4023"/>
      <c r="R3" s="4023"/>
    </row>
    <row r="4" spans="1:18" ht="17.399999999999999" customHeight="1" x14ac:dyDescent="0.45">
      <c r="A4" s="4023" t="s">
        <v>340</v>
      </c>
      <c r="B4" s="4024"/>
      <c r="C4" s="4047" t="s">
        <v>140</v>
      </c>
      <c r="D4" s="4048"/>
      <c r="E4" s="4048"/>
      <c r="F4" s="4048"/>
      <c r="G4" s="4048"/>
      <c r="H4" s="4048"/>
      <c r="I4" s="4048"/>
      <c r="J4" s="4048"/>
      <c r="K4" s="4048"/>
      <c r="L4" s="4048"/>
      <c r="M4" s="4048"/>
      <c r="N4" s="4048"/>
      <c r="O4" s="4048"/>
      <c r="P4" s="4048"/>
      <c r="Q4" s="4048"/>
      <c r="R4" s="4048"/>
    </row>
    <row r="5" spans="1:18" ht="18" customHeight="1" x14ac:dyDescent="0.45">
      <c r="A5" s="4023" t="s">
        <v>341</v>
      </c>
      <c r="B5" s="4024"/>
      <c r="C5" s="4047" t="s">
        <v>4113</v>
      </c>
      <c r="D5" s="4048"/>
      <c r="E5" s="4048"/>
      <c r="F5" s="4048"/>
      <c r="G5" s="4048"/>
      <c r="H5" s="4048"/>
      <c r="I5" s="4048"/>
      <c r="J5" s="4048"/>
      <c r="K5" s="4048"/>
      <c r="L5" s="4048"/>
      <c r="M5" s="4048"/>
      <c r="N5" s="4048"/>
      <c r="O5" s="4048"/>
      <c r="P5" s="4048"/>
      <c r="Q5" s="4048"/>
      <c r="R5" s="4048"/>
    </row>
    <row r="6" spans="1:18" ht="19.2" customHeight="1" x14ac:dyDescent="0.45">
      <c r="A6" s="4023" t="s">
        <v>417</v>
      </c>
      <c r="B6" s="4024"/>
      <c r="C6" s="4023" t="s">
        <v>5217</v>
      </c>
      <c r="D6" s="4024"/>
      <c r="E6" s="4024"/>
      <c r="F6" s="4024"/>
      <c r="G6" s="4024"/>
      <c r="H6" s="4024"/>
      <c r="I6" s="4024"/>
      <c r="J6" s="4024"/>
      <c r="K6" s="4024"/>
      <c r="L6" s="4024"/>
      <c r="M6" s="4024"/>
      <c r="N6" s="4024"/>
      <c r="O6" s="4024"/>
      <c r="P6" s="4024"/>
      <c r="Q6" s="4024"/>
      <c r="R6" s="4024"/>
    </row>
    <row r="7" spans="1:18" x14ac:dyDescent="0.45">
      <c r="A7" s="853"/>
    </row>
    <row r="9" spans="1:18" ht="18.600000000000001" x14ac:dyDescent="0.45">
      <c r="C9" s="1489" t="s">
        <v>6363</v>
      </c>
      <c r="D9" s="1489"/>
      <c r="E9" s="1489"/>
      <c r="F9" s="1489"/>
      <c r="H9" s="245" t="s">
        <v>6517</v>
      </c>
      <c r="I9" s="1260"/>
      <c r="J9" s="1260"/>
      <c r="K9" s="1260"/>
      <c r="L9" s="1260"/>
      <c r="M9" s="1260"/>
    </row>
    <row r="10" spans="1:18" ht="18.600000000000001" x14ac:dyDescent="0.45">
      <c r="C10" s="842" t="s">
        <v>6364</v>
      </c>
      <c r="D10" s="2374"/>
      <c r="E10" s="2374"/>
      <c r="F10" s="2374"/>
      <c r="H10" s="245"/>
      <c r="I10" s="1260"/>
      <c r="J10" s="1260"/>
      <c r="K10" s="1260"/>
      <c r="L10" s="1260"/>
      <c r="M10" s="1260"/>
    </row>
    <row r="11" spans="1:18" ht="7.8" customHeight="1" x14ac:dyDescent="0.45">
      <c r="C11" s="1927"/>
      <c r="D11" s="1927"/>
      <c r="E11" s="1927"/>
      <c r="F11" s="1927"/>
    </row>
    <row r="12" spans="1:18" ht="52.2" x14ac:dyDescent="0.45">
      <c r="C12" s="1962" t="s">
        <v>458</v>
      </c>
      <c r="D12" s="1962" t="s">
        <v>1501</v>
      </c>
      <c r="E12" s="1962" t="s">
        <v>4596</v>
      </c>
      <c r="F12" s="1962" t="s">
        <v>4597</v>
      </c>
    </row>
    <row r="13" spans="1:18" x14ac:dyDescent="0.45">
      <c r="C13" s="1931">
        <v>2012</v>
      </c>
      <c r="D13" s="1491">
        <v>4652458.9305058112</v>
      </c>
      <c r="E13" s="1492">
        <v>2107430000</v>
      </c>
      <c r="F13" s="1493">
        <v>452.9712204833761</v>
      </c>
    </row>
    <row r="14" spans="1:18" x14ac:dyDescent="0.45">
      <c r="C14" s="1931">
        <v>2013</v>
      </c>
      <c r="D14" s="1491">
        <v>4713168.1414101515</v>
      </c>
      <c r="E14" s="1492">
        <v>2132632000</v>
      </c>
      <c r="F14" s="1493">
        <v>452.48375105962788</v>
      </c>
    </row>
    <row r="15" spans="1:18" x14ac:dyDescent="0.45">
      <c r="C15" s="1931">
        <v>2014</v>
      </c>
      <c r="D15" s="1491">
        <v>4773129.933844462</v>
      </c>
      <c r="E15" s="1492">
        <v>2291305000</v>
      </c>
      <c r="F15" s="1493">
        <v>480.0424525955645</v>
      </c>
    </row>
    <row r="16" spans="1:18" x14ac:dyDescent="0.45">
      <c r="C16" s="1931">
        <v>2015</v>
      </c>
      <c r="D16" s="1491">
        <v>4832233.8134650989</v>
      </c>
      <c r="E16" s="1492">
        <v>2474189000</v>
      </c>
      <c r="F16" s="1493">
        <v>512.01764970594593</v>
      </c>
    </row>
    <row r="17" spans="3:14" x14ac:dyDescent="0.45">
      <c r="C17" s="1931">
        <v>2016</v>
      </c>
      <c r="D17" s="1491">
        <v>4890379.4522162471</v>
      </c>
      <c r="E17" s="1492">
        <v>2898753000</v>
      </c>
      <c r="F17" s="1493">
        <v>592.74602887641538</v>
      </c>
    </row>
    <row r="18" spans="3:14" x14ac:dyDescent="0.45">
      <c r="C18" s="1931">
        <v>2017</v>
      </c>
      <c r="D18" s="1491">
        <v>4947489.5933225229</v>
      </c>
      <c r="E18" s="1492">
        <v>2962084000</v>
      </c>
      <c r="F18" s="1493">
        <v>598.70444275372199</v>
      </c>
    </row>
    <row r="19" spans="3:14" x14ac:dyDescent="0.45">
      <c r="C19" s="1931">
        <v>2018</v>
      </c>
      <c r="D19" s="1491">
        <v>5003401.9576721285</v>
      </c>
      <c r="E19" s="1492">
        <v>3049042000</v>
      </c>
      <c r="F19" s="1493">
        <v>609.39377363528683</v>
      </c>
    </row>
    <row r="20" spans="3:14" x14ac:dyDescent="0.45">
      <c r="C20" s="1931">
        <v>2019</v>
      </c>
      <c r="D20" s="1491">
        <v>5058007.147219019</v>
      </c>
      <c r="E20" s="1492">
        <v>3096242000</v>
      </c>
      <c r="F20" s="1493">
        <v>612.14662413088286</v>
      </c>
    </row>
    <row r="21" spans="3:14" x14ac:dyDescent="0.45">
      <c r="C21" s="1931">
        <v>2020</v>
      </c>
      <c r="D21" s="1491">
        <v>5111238.2164686518</v>
      </c>
      <c r="E21" s="1492">
        <v>3066966000</v>
      </c>
      <c r="F21" s="1493">
        <v>600.04364306834498</v>
      </c>
    </row>
    <row r="22" spans="3:14" x14ac:dyDescent="0.45">
      <c r="C22" s="2614">
        <v>2021</v>
      </c>
      <c r="D22" s="1491">
        <v>5163021</v>
      </c>
      <c r="E22" s="1492">
        <v>3115300000</v>
      </c>
      <c r="F22" s="1493">
        <v>603.38704800929531</v>
      </c>
    </row>
    <row r="23" spans="3:14" x14ac:dyDescent="0.45">
      <c r="C23" s="2615">
        <v>2022</v>
      </c>
      <c r="D23" s="1494">
        <v>5213362</v>
      </c>
      <c r="E23" s="1495">
        <v>3064300000</v>
      </c>
      <c r="F23" s="1496">
        <v>587.77809789536968</v>
      </c>
    </row>
    <row r="24" spans="3:14" ht="54" customHeight="1" x14ac:dyDescent="0.45">
      <c r="C24" s="3787" t="s">
        <v>6516</v>
      </c>
      <c r="D24" s="3787"/>
      <c r="E24" s="3787"/>
      <c r="F24" s="3787"/>
    </row>
    <row r="25" spans="3:14" x14ac:dyDescent="0.45">
      <c r="C25" s="2384"/>
    </row>
    <row r="26" spans="3:14" ht="17.399999999999999" customHeight="1" x14ac:dyDescent="0.45">
      <c r="H26" s="1305" t="s">
        <v>6518</v>
      </c>
      <c r="I26" s="1305"/>
      <c r="J26" s="1305"/>
      <c r="K26" s="1305"/>
      <c r="L26" s="1305"/>
      <c r="M26" s="1305"/>
      <c r="N26" s="1305"/>
    </row>
    <row r="27" spans="3:14" x14ac:dyDescent="0.45">
      <c r="H27" s="1305"/>
      <c r="I27" s="1305"/>
      <c r="J27" s="1305"/>
      <c r="K27" s="1305"/>
      <c r="L27" s="1305"/>
      <c r="M27" s="1305"/>
      <c r="N27" s="1305"/>
    </row>
    <row r="28" spans="3:14" x14ac:dyDescent="0.45">
      <c r="H28" s="1305"/>
      <c r="I28" s="1305"/>
      <c r="J28" s="1305"/>
      <c r="K28" s="1305"/>
      <c r="L28" s="1305"/>
      <c r="M28" s="1305"/>
      <c r="N28" s="1305"/>
    </row>
    <row r="29" spans="3:14" x14ac:dyDescent="0.45">
      <c r="H29" s="1305"/>
      <c r="I29" s="1305"/>
      <c r="J29" s="1305"/>
      <c r="K29" s="1305"/>
      <c r="L29" s="1305"/>
      <c r="M29" s="1305"/>
      <c r="N29" s="1305"/>
    </row>
  </sheetData>
  <mergeCells count="10">
    <mergeCell ref="C1:D1"/>
    <mergeCell ref="A3:B3"/>
    <mergeCell ref="C3:R3"/>
    <mergeCell ref="A4:B4"/>
    <mergeCell ref="C4:R4"/>
    <mergeCell ref="C24:F24"/>
    <mergeCell ref="A6:B6"/>
    <mergeCell ref="C6:R6"/>
    <mergeCell ref="A5:B5"/>
    <mergeCell ref="C5:R5"/>
  </mergeCells>
  <hyperlinks>
    <hyperlink ref="A1" location="'ODS 12.'!A1" display="REGRESAR" xr:uid="{00000000-0004-0000-7401-000000000000}"/>
    <hyperlink ref="C1:D1" location="'Metadato 12.a.1'!A1" display="VER METADATO" xr:uid="{00000000-0004-0000-7401-000001000000}"/>
  </hyperlinks>
  <pageMargins left="0.7" right="0.7" top="0.75" bottom="0.75" header="0.3" footer="0.3"/>
  <drawing r:id="rId1"/>
</worksheet>
</file>

<file path=xl/worksheets/sheet3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1-000000000000}">
  <sheetPr codeName="Hoja364">
    <tabColor theme="0" tint="-0.499984740745262"/>
  </sheetPr>
  <dimension ref="A1:F46"/>
  <sheetViews>
    <sheetView showGridLines="0" zoomScaleNormal="100" workbookViewId="0">
      <pane ySplit="1" topLeftCell="A2" activePane="bottomLeft" state="frozen"/>
      <selection pane="bottomLeft" activeCell="B1" sqref="B1"/>
    </sheetView>
  </sheetViews>
  <sheetFormatPr baseColWidth="10" defaultColWidth="11.44140625" defaultRowHeight="17.399999999999999" x14ac:dyDescent="0.45"/>
  <cols>
    <col min="1" max="1" width="11.44140625" style="178"/>
    <col min="2" max="2" width="26.44140625" style="178" customWidth="1"/>
    <col min="3" max="3" width="24" style="178" customWidth="1"/>
    <col min="4" max="4" width="94.6640625" style="178" customWidth="1"/>
    <col min="5" max="5" width="11.44140625" style="178"/>
    <col min="6" max="6" width="7.21875" style="178" customWidth="1"/>
    <col min="7" max="16384" width="11.44140625" style="178"/>
  </cols>
  <sheetData>
    <row r="1" spans="1:6" x14ac:dyDescent="0.45">
      <c r="B1" s="1916" t="s">
        <v>337</v>
      </c>
    </row>
    <row r="2" spans="1:6" ht="18" thickBot="1" x14ac:dyDescent="0.5"/>
    <row r="3" spans="1:6" ht="23.25" customHeight="1" thickBot="1" x14ac:dyDescent="0.5">
      <c r="B3" s="4022" t="s">
        <v>370</v>
      </c>
      <c r="C3" s="4022"/>
      <c r="D3" s="4022"/>
      <c r="F3" s="1267" t="s">
        <v>471</v>
      </c>
    </row>
    <row r="4" spans="1:6" x14ac:dyDescent="0.45">
      <c r="A4" s="1268"/>
      <c r="B4" s="3123" t="s">
        <v>449</v>
      </c>
      <c r="C4" s="3123"/>
      <c r="D4" s="44" t="s">
        <v>38</v>
      </c>
    </row>
    <row r="5" spans="1:6" ht="34.799999999999997" x14ac:dyDescent="0.45">
      <c r="B5" s="3123" t="s">
        <v>373</v>
      </c>
      <c r="C5" s="3123"/>
      <c r="D5" s="44" t="s">
        <v>140</v>
      </c>
    </row>
    <row r="6" spans="1:6" x14ac:dyDescent="0.45">
      <c r="B6" s="3123" t="s">
        <v>374</v>
      </c>
      <c r="C6" s="3123"/>
      <c r="D6" s="45" t="s">
        <v>232</v>
      </c>
    </row>
    <row r="7" spans="1:6" ht="30" customHeight="1" x14ac:dyDescent="0.45">
      <c r="B7" s="3126" t="s">
        <v>375</v>
      </c>
      <c r="C7" s="3126"/>
      <c r="D7" s="46" t="s">
        <v>4113</v>
      </c>
    </row>
    <row r="8" spans="1:6" x14ac:dyDescent="0.45">
      <c r="B8" s="3126" t="s">
        <v>2480</v>
      </c>
      <c r="C8" s="3126"/>
      <c r="D8" s="1266" t="s">
        <v>2495</v>
      </c>
    </row>
    <row r="10" spans="1:6" ht="23.25" customHeight="1" x14ac:dyDescent="0.45">
      <c r="B10" s="4022" t="s">
        <v>376</v>
      </c>
      <c r="C10" s="4022"/>
      <c r="D10" s="4022"/>
    </row>
    <row r="11" spans="1:6" x14ac:dyDescent="0.45">
      <c r="B11" s="3129" t="s">
        <v>377</v>
      </c>
      <c r="C11" s="3124"/>
      <c r="D11" s="44" t="s">
        <v>1482</v>
      </c>
    </row>
    <row r="12" spans="1:6" ht="15" customHeight="1" x14ac:dyDescent="0.45">
      <c r="B12" s="3126" t="s">
        <v>379</v>
      </c>
      <c r="C12" s="3126"/>
      <c r="D12" s="661" t="s">
        <v>4598</v>
      </c>
    </row>
    <row r="13" spans="1:6" x14ac:dyDescent="0.45">
      <c r="B13" s="3123" t="s">
        <v>380</v>
      </c>
      <c r="C13" s="3123"/>
      <c r="D13" s="1933" t="s">
        <v>1431</v>
      </c>
    </row>
    <row r="14" spans="1:6" x14ac:dyDescent="0.45">
      <c r="B14" s="3123" t="s">
        <v>381</v>
      </c>
      <c r="C14" s="3124"/>
      <c r="D14" s="1933" t="s">
        <v>10</v>
      </c>
    </row>
    <row r="15" spans="1:6" ht="104.4" x14ac:dyDescent="0.45">
      <c r="B15" s="3123" t="s">
        <v>382</v>
      </c>
      <c r="C15" s="3123"/>
      <c r="D15" s="44" t="s">
        <v>6019</v>
      </c>
    </row>
    <row r="16" spans="1:6" ht="121.8" x14ac:dyDescent="0.45">
      <c r="B16" s="3123" t="s">
        <v>383</v>
      </c>
      <c r="C16" s="3123"/>
      <c r="D16" s="83" t="s">
        <v>4599</v>
      </c>
    </row>
    <row r="17" spans="2:4" x14ac:dyDescent="0.45">
      <c r="B17" s="3123" t="s">
        <v>384</v>
      </c>
      <c r="C17" s="3123"/>
      <c r="D17" s="57" t="s">
        <v>4597</v>
      </c>
    </row>
    <row r="18" spans="2:4" x14ac:dyDescent="0.45">
      <c r="B18" s="3126" t="s">
        <v>386</v>
      </c>
      <c r="C18" s="3126"/>
      <c r="D18" s="44"/>
    </row>
    <row r="19" spans="2:4" ht="15" customHeight="1" x14ac:dyDescent="0.45">
      <c r="B19" s="3132" t="s">
        <v>387</v>
      </c>
      <c r="C19" s="3133"/>
      <c r="D19" s="57" t="s">
        <v>4600</v>
      </c>
    </row>
    <row r="20" spans="2:4" x14ac:dyDescent="0.45">
      <c r="B20" s="3123" t="s">
        <v>388</v>
      </c>
      <c r="C20" s="3123"/>
      <c r="D20" s="44" t="s">
        <v>389</v>
      </c>
    </row>
    <row r="21" spans="2:4" x14ac:dyDescent="0.45">
      <c r="B21" s="3134" t="s">
        <v>390</v>
      </c>
      <c r="C21" s="459" t="s">
        <v>391</v>
      </c>
      <c r="D21" s="44" t="s">
        <v>1643</v>
      </c>
    </row>
    <row r="22" spans="2:4" x14ac:dyDescent="0.45">
      <c r="B22" s="3135"/>
      <c r="C22" s="1915" t="s">
        <v>393</v>
      </c>
      <c r="D22" s="57" t="s">
        <v>1643</v>
      </c>
    </row>
    <row r="23" spans="2:4" x14ac:dyDescent="0.45">
      <c r="B23" s="3123" t="s">
        <v>395</v>
      </c>
      <c r="C23" s="3123"/>
      <c r="D23" s="44" t="s">
        <v>427</v>
      </c>
    </row>
    <row r="24" spans="2:4" ht="34.799999999999997" x14ac:dyDescent="0.45">
      <c r="B24" s="3123" t="s">
        <v>397</v>
      </c>
      <c r="C24" s="3123"/>
      <c r="D24" s="44" t="s">
        <v>4601</v>
      </c>
    </row>
    <row r="25" spans="2:4" x14ac:dyDescent="0.45">
      <c r="B25" s="3123" t="s">
        <v>399</v>
      </c>
      <c r="C25" s="3123"/>
      <c r="D25" s="57" t="s">
        <v>22</v>
      </c>
    </row>
    <row r="26" spans="2:4" ht="15" customHeight="1" x14ac:dyDescent="0.45">
      <c r="B26" s="3126" t="s">
        <v>401</v>
      </c>
      <c r="C26" s="3126"/>
      <c r="D26" s="44"/>
    </row>
    <row r="27" spans="2:4" x14ac:dyDescent="0.45">
      <c r="B27" s="3129" t="s">
        <v>403</v>
      </c>
      <c r="C27" s="3124"/>
      <c r="D27" s="44"/>
    </row>
    <row r="28" spans="2:4" x14ac:dyDescent="0.45">
      <c r="B28" s="1913" t="s">
        <v>404</v>
      </c>
      <c r="C28" s="1914"/>
      <c r="D28" s="44"/>
    </row>
    <row r="29" spans="2:4" x14ac:dyDescent="0.45">
      <c r="B29" s="3130" t="s">
        <v>405</v>
      </c>
      <c r="C29" s="3131"/>
      <c r="D29" s="61"/>
    </row>
    <row r="30" spans="2:4" x14ac:dyDescent="0.45">
      <c r="B30" s="62"/>
      <c r="C30" s="62"/>
      <c r="D30" s="63"/>
    </row>
    <row r="31" spans="2:4" ht="23.25" customHeight="1" thickBot="1" x14ac:dyDescent="0.5">
      <c r="B31" s="4082" t="s">
        <v>406</v>
      </c>
      <c r="C31" s="4082"/>
      <c r="D31" s="4082"/>
    </row>
    <row r="32" spans="2:4" x14ac:dyDescent="0.45">
      <c r="B32" s="4077" t="s">
        <v>407</v>
      </c>
      <c r="C32" s="4078"/>
      <c r="D32" s="158" t="s">
        <v>1075</v>
      </c>
    </row>
    <row r="33" spans="2:4" x14ac:dyDescent="0.45">
      <c r="B33" s="4079" t="s">
        <v>409</v>
      </c>
      <c r="C33" s="3124"/>
      <c r="D33" s="159" t="s">
        <v>6508</v>
      </c>
    </row>
    <row r="34" spans="2:4" x14ac:dyDescent="0.45">
      <c r="B34" s="4079" t="s">
        <v>411</v>
      </c>
      <c r="C34" s="3124"/>
      <c r="D34" s="159" t="s">
        <v>1077</v>
      </c>
    </row>
    <row r="35" spans="2:4" x14ac:dyDescent="0.45">
      <c r="B35" s="4079" t="s">
        <v>413</v>
      </c>
      <c r="C35" s="3124"/>
      <c r="D35" s="45" t="s">
        <v>1647</v>
      </c>
    </row>
    <row r="36" spans="2:4" ht="18" thickBot="1" x14ac:dyDescent="0.5">
      <c r="B36" s="4080" t="s">
        <v>415</v>
      </c>
      <c r="C36" s="4081"/>
      <c r="D36" s="1357" t="s">
        <v>1648</v>
      </c>
    </row>
    <row r="37" spans="2:4" x14ac:dyDescent="0.45">
      <c r="B37" s="4077" t="s">
        <v>407</v>
      </c>
      <c r="C37" s="4078"/>
      <c r="D37" s="158" t="s">
        <v>4876</v>
      </c>
    </row>
    <row r="38" spans="2:4" x14ac:dyDescent="0.45">
      <c r="B38" s="4079" t="s">
        <v>409</v>
      </c>
      <c r="C38" s="3124"/>
      <c r="D38" s="159" t="s">
        <v>1649</v>
      </c>
    </row>
    <row r="39" spans="2:4" x14ac:dyDescent="0.45">
      <c r="B39" s="4079" t="s">
        <v>411</v>
      </c>
      <c r="C39" s="3124"/>
      <c r="D39" s="159" t="s">
        <v>1077</v>
      </c>
    </row>
    <row r="40" spans="2:4" x14ac:dyDescent="0.45">
      <c r="B40" s="4079" t="s">
        <v>413</v>
      </c>
      <c r="C40" s="3124"/>
      <c r="D40" s="159" t="s">
        <v>4877</v>
      </c>
    </row>
    <row r="41" spans="2:4" ht="18" thickBot="1" x14ac:dyDescent="0.5">
      <c r="B41" s="4080" t="s">
        <v>415</v>
      </c>
      <c r="C41" s="4081"/>
      <c r="D41" s="1357" t="s">
        <v>4878</v>
      </c>
    </row>
    <row r="42" spans="2:4" x14ac:dyDescent="0.45">
      <c r="B42" s="4077" t="s">
        <v>407</v>
      </c>
      <c r="C42" s="4078"/>
      <c r="D42" s="158" t="s">
        <v>4472</v>
      </c>
    </row>
    <row r="43" spans="2:4" x14ac:dyDescent="0.45">
      <c r="B43" s="4079" t="s">
        <v>409</v>
      </c>
      <c r="C43" s="3124"/>
      <c r="D43" s="159" t="s">
        <v>1649</v>
      </c>
    </row>
    <row r="44" spans="2:4" x14ac:dyDescent="0.45">
      <c r="B44" s="4079" t="s">
        <v>411</v>
      </c>
      <c r="C44" s="3124"/>
      <c r="D44" s="159" t="s">
        <v>1077</v>
      </c>
    </row>
    <row r="45" spans="2:4" x14ac:dyDescent="0.45">
      <c r="B45" s="4079" t="s">
        <v>413</v>
      </c>
      <c r="C45" s="3124"/>
      <c r="D45" s="159" t="s">
        <v>6509</v>
      </c>
    </row>
    <row r="46" spans="2:4" ht="18" thickBot="1" x14ac:dyDescent="0.5">
      <c r="B46" s="4080" t="s">
        <v>415</v>
      </c>
      <c r="C46" s="4081"/>
      <c r="D46" s="1357" t="s">
        <v>4473</v>
      </c>
    </row>
  </sheetData>
  <mergeCells count="40">
    <mergeCell ref="B16:C16"/>
    <mergeCell ref="B3:D3"/>
    <mergeCell ref="B4:C4"/>
    <mergeCell ref="B5:C5"/>
    <mergeCell ref="B6:C6"/>
    <mergeCell ref="B7:C7"/>
    <mergeCell ref="B10:D10"/>
    <mergeCell ref="B11:C11"/>
    <mergeCell ref="B12:C12"/>
    <mergeCell ref="B13:C13"/>
    <mergeCell ref="B14:C14"/>
    <mergeCell ref="B15:C15"/>
    <mergeCell ref="B8:C8"/>
    <mergeCell ref="B31:D31"/>
    <mergeCell ref="B17:C17"/>
    <mergeCell ref="B18:C18"/>
    <mergeCell ref="B19:C19"/>
    <mergeCell ref="B20:C20"/>
    <mergeCell ref="B21:B22"/>
    <mergeCell ref="B23:C23"/>
    <mergeCell ref="B24:C24"/>
    <mergeCell ref="B25:C25"/>
    <mergeCell ref="B26:C26"/>
    <mergeCell ref="B27:C27"/>
    <mergeCell ref="B29:C29"/>
    <mergeCell ref="B32:C32"/>
    <mergeCell ref="B33:C33"/>
    <mergeCell ref="B34:C34"/>
    <mergeCell ref="B35:C35"/>
    <mergeCell ref="B36:C36"/>
    <mergeCell ref="B37:C37"/>
    <mergeCell ref="B38:C38"/>
    <mergeCell ref="B39:C39"/>
    <mergeCell ref="B40:C40"/>
    <mergeCell ref="B41:C41"/>
    <mergeCell ref="B42:C42"/>
    <mergeCell ref="B43:C43"/>
    <mergeCell ref="B44:C44"/>
    <mergeCell ref="B45:C45"/>
    <mergeCell ref="B46:C46"/>
  </mergeCells>
  <dataValidations count="7">
    <dataValidation allowBlank="1" showDropDown="1" showInputMessage="1" showErrorMessage="1" sqref="D13" xr:uid="{00000000-0002-0000-7501-000000000000}"/>
    <dataValidation type="list" allowBlank="1" showInputMessage="1" showErrorMessage="1" sqref="D4" xr:uid="{00000000-0002-0000-7501-000001000000}">
      <formula1>ODS</formula1>
    </dataValidation>
    <dataValidation type="list" allowBlank="1" showInputMessage="1" showErrorMessage="1" sqref="D5" xr:uid="{00000000-0002-0000-7501-000002000000}">
      <formula1>Metas_ODS</formula1>
    </dataValidation>
    <dataValidation type="list" allowBlank="1" showInputMessage="1" showErrorMessage="1" sqref="D6" xr:uid="{00000000-0002-0000-7501-000003000000}">
      <formula1>Numero_indicador</formula1>
    </dataValidation>
    <dataValidation type="list" allowBlank="1" showInputMessage="1" showErrorMessage="1" sqref="D7" xr:uid="{00000000-0002-0000-7501-000004000000}">
      <formula1>Nombre_indicador_ODS</formula1>
    </dataValidation>
    <dataValidation type="list" allowBlank="1" showInputMessage="1" showErrorMessage="1" sqref="D14" xr:uid="{00000000-0002-0000-7501-000005000000}">
      <formula1>Tipo_indicador</formula1>
    </dataValidation>
    <dataValidation type="list" allowBlank="1" showInputMessage="1" showErrorMessage="1" sqref="D25" xr:uid="{00000000-0002-0000-7501-000006000000}">
      <formula1>Tipo_operación</formula1>
    </dataValidation>
  </dataValidations>
  <hyperlinks>
    <hyperlink ref="B1" location="'12.a.1'!A1" display="REGRESAR" xr:uid="{00000000-0004-0000-7501-000000000000}"/>
    <hyperlink ref="D8" r:id="rId1" xr:uid="{00000000-0004-0000-7501-000001000000}"/>
    <hyperlink ref="D41" r:id="rId2" display="alvaradoqi@bccr.fi.cr" xr:uid="{00000000-0004-0000-7501-000002000000}"/>
    <hyperlink ref="D36" r:id="rId3" xr:uid="{00000000-0004-0000-7501-000003000000}"/>
    <hyperlink ref="D46" r:id="rId4" display="rodriguezzm@bccr.fi.cr" xr:uid="{00000000-0004-0000-7501-000004000000}"/>
  </hyperlinks>
  <pageMargins left="0.7" right="0.7" top="0.75" bottom="0.75" header="0.3" footer="0.3"/>
  <pageSetup orientation="portrait" r:id="rId5"/>
  <drawing r:id="rId6"/>
</worksheet>
</file>

<file path=xl/worksheets/sheet3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1-000000000000}">
  <sheetPr codeName="Hoja365"/>
  <dimension ref="A1:R20"/>
  <sheetViews>
    <sheetView showGridLines="0" zoomScaleNormal="100" workbookViewId="0">
      <pane ySplit="1" topLeftCell="A2" activePane="bottomLeft" state="frozen"/>
      <selection activeCell="B1" sqref="B1"/>
      <selection pane="bottomLeft" activeCell="G11" sqref="G11"/>
    </sheetView>
  </sheetViews>
  <sheetFormatPr baseColWidth="10" defaultColWidth="11.44140625" defaultRowHeight="17.399999999999999" x14ac:dyDescent="0.45"/>
  <cols>
    <col min="1" max="2" width="15.21875" style="178" customWidth="1"/>
    <col min="3" max="3" width="12.21875" style="1271" customWidth="1"/>
    <col min="4" max="4" width="16.44140625" style="178" customWidth="1"/>
    <col min="5" max="5" width="12.21875" style="178" customWidth="1"/>
    <col min="6" max="16384" width="11.44140625" style="178"/>
  </cols>
  <sheetData>
    <row r="1" spans="1:18" x14ac:dyDescent="0.45">
      <c r="A1" s="1916" t="s">
        <v>337</v>
      </c>
      <c r="B1" s="1308"/>
      <c r="C1" s="3225" t="s">
        <v>430</v>
      </c>
      <c r="D1" s="3225"/>
    </row>
    <row r="3" spans="1:18" ht="16.2" customHeight="1" x14ac:dyDescent="0.45">
      <c r="A3" s="4023" t="s">
        <v>339</v>
      </c>
      <c r="B3" s="4023"/>
      <c r="C3" s="4023" t="s">
        <v>1858</v>
      </c>
      <c r="D3" s="4023"/>
      <c r="E3" s="4023"/>
      <c r="F3" s="4023"/>
      <c r="G3" s="4023"/>
      <c r="H3" s="4023"/>
      <c r="I3" s="4023"/>
      <c r="J3" s="4023"/>
      <c r="K3" s="4023"/>
      <c r="L3" s="4023"/>
      <c r="M3" s="4023"/>
      <c r="N3" s="4023"/>
      <c r="O3" s="4023"/>
      <c r="P3" s="4023"/>
      <c r="Q3" s="4023"/>
      <c r="R3" s="4023"/>
    </row>
    <row r="4" spans="1:18" ht="20.399999999999999" customHeight="1" x14ac:dyDescent="0.45">
      <c r="A4" s="4023" t="s">
        <v>340</v>
      </c>
      <c r="B4" s="4024"/>
      <c r="C4" s="4047" t="s">
        <v>142</v>
      </c>
      <c r="D4" s="4048"/>
      <c r="E4" s="4048"/>
      <c r="F4" s="4048"/>
      <c r="G4" s="4048"/>
      <c r="H4" s="4048"/>
      <c r="I4" s="4048"/>
      <c r="J4" s="4048"/>
      <c r="K4" s="4048"/>
      <c r="L4" s="4048"/>
      <c r="M4" s="4048"/>
      <c r="N4" s="4048"/>
      <c r="O4" s="4048"/>
      <c r="P4" s="4048"/>
      <c r="Q4" s="4048"/>
      <c r="R4" s="4048"/>
    </row>
    <row r="5" spans="1:18" ht="19.8" customHeight="1" x14ac:dyDescent="0.45">
      <c r="A5" s="4023" t="s">
        <v>341</v>
      </c>
      <c r="B5" s="4024"/>
      <c r="C5" s="4047" t="s">
        <v>4114</v>
      </c>
      <c r="D5" s="4048"/>
      <c r="E5" s="4048"/>
      <c r="F5" s="4048"/>
      <c r="G5" s="4048"/>
      <c r="H5" s="4048"/>
      <c r="I5" s="4048"/>
      <c r="J5" s="4048"/>
      <c r="K5" s="4048"/>
      <c r="L5" s="4048"/>
      <c r="M5" s="4048"/>
      <c r="N5" s="4048"/>
      <c r="O5" s="4048"/>
      <c r="P5" s="4048"/>
      <c r="Q5" s="4048"/>
      <c r="R5" s="4048"/>
    </row>
    <row r="6" spans="1:18" ht="15" customHeight="1" x14ac:dyDescent="0.45">
      <c r="A6" s="4023" t="s">
        <v>417</v>
      </c>
      <c r="B6" s="4024"/>
      <c r="C6" s="4023" t="s">
        <v>5218</v>
      </c>
      <c r="D6" s="4024"/>
      <c r="E6" s="4024"/>
      <c r="F6" s="4024"/>
      <c r="G6" s="4024"/>
      <c r="H6" s="4024"/>
      <c r="I6" s="4024"/>
      <c r="J6" s="4024"/>
      <c r="K6" s="4024"/>
      <c r="L6" s="4024"/>
      <c r="M6" s="4024"/>
      <c r="N6" s="4024"/>
      <c r="O6" s="4024"/>
      <c r="P6" s="4024"/>
      <c r="Q6" s="4024"/>
      <c r="R6" s="4024"/>
    </row>
    <row r="7" spans="1:18" x14ac:dyDescent="0.45">
      <c r="A7" s="853"/>
    </row>
    <row r="8" spans="1:18" x14ac:dyDescent="0.45">
      <c r="A8" s="853"/>
    </row>
    <row r="9" spans="1:18" ht="18.600000000000001" x14ac:dyDescent="0.45">
      <c r="C9" s="457" t="s">
        <v>6365</v>
      </c>
      <c r="D9" s="457"/>
      <c r="H9" s="1308"/>
    </row>
    <row r="10" spans="1:18" ht="18.600000000000001" x14ac:dyDescent="0.45">
      <c r="C10" s="711" t="s">
        <v>6366</v>
      </c>
      <c r="D10" s="711"/>
      <c r="H10" s="1308"/>
    </row>
    <row r="11" spans="1:18" ht="18.600000000000001" x14ac:dyDescent="0.45">
      <c r="C11" s="711" t="s">
        <v>6367</v>
      </c>
      <c r="D11" s="711"/>
      <c r="H11" s="1308"/>
    </row>
    <row r="12" spans="1:18" ht="7.8" customHeight="1" x14ac:dyDescent="0.45">
      <c r="C12" s="1929"/>
      <c r="D12" s="1929"/>
    </row>
    <row r="13" spans="1:18" ht="16.8" customHeight="1" x14ac:dyDescent="0.45">
      <c r="A13" s="1926"/>
      <c r="B13" s="1926"/>
      <c r="C13" s="1962" t="s">
        <v>458</v>
      </c>
      <c r="D13" s="1962" t="s">
        <v>344</v>
      </c>
      <c r="E13" s="1926"/>
      <c r="F13" s="1926"/>
      <c r="G13" s="1926"/>
      <c r="H13" s="1926"/>
      <c r="I13" s="1926"/>
      <c r="J13" s="1926"/>
    </row>
    <row r="14" spans="1:18" ht="12.75" customHeight="1" x14ac:dyDescent="0.45">
      <c r="A14" s="1926"/>
      <c r="B14" s="1926"/>
      <c r="C14" s="1920" t="s">
        <v>3436</v>
      </c>
      <c r="D14" s="1931">
        <v>1</v>
      </c>
      <c r="E14" s="1926"/>
      <c r="F14" s="1926"/>
      <c r="G14" s="1926"/>
      <c r="H14" s="1926"/>
      <c r="I14" s="1926"/>
      <c r="J14" s="1926"/>
    </row>
    <row r="15" spans="1:18" x14ac:dyDescent="0.45">
      <c r="A15" s="1926"/>
      <c r="B15" s="1926"/>
      <c r="C15" s="1920" t="s">
        <v>5408</v>
      </c>
      <c r="D15" s="1931">
        <v>1</v>
      </c>
      <c r="E15" s="1926"/>
      <c r="F15" s="1926"/>
      <c r="G15" s="1926"/>
      <c r="H15" s="1926"/>
      <c r="I15" s="1926"/>
      <c r="J15" s="1926"/>
    </row>
    <row r="16" spans="1:18" x14ac:dyDescent="0.45">
      <c r="A16" s="1926"/>
      <c r="B16" s="1926"/>
      <c r="C16" s="2389" t="s">
        <v>5410</v>
      </c>
      <c r="D16" s="2389"/>
      <c r="E16" s="1926"/>
      <c r="F16" s="1926"/>
      <c r="G16" s="1926"/>
      <c r="H16" s="1926"/>
      <c r="I16" s="1926"/>
      <c r="J16" s="1926"/>
    </row>
    <row r="17" spans="1:10" x14ac:dyDescent="0.45">
      <c r="A17" s="1926"/>
      <c r="B17" s="1926"/>
      <c r="C17" s="2442" t="s">
        <v>2707</v>
      </c>
      <c r="D17" s="2387"/>
      <c r="E17" s="1926"/>
      <c r="F17" s="1926"/>
      <c r="G17" s="1926"/>
      <c r="H17" s="1926"/>
      <c r="I17" s="1926"/>
      <c r="J17" s="1926"/>
    </row>
    <row r="18" spans="1:10" x14ac:dyDescent="0.45">
      <c r="C18" s="1722" t="s">
        <v>5409</v>
      </c>
      <c r="D18" s="1722"/>
    </row>
    <row r="19" spans="1:10" x14ac:dyDescent="0.45">
      <c r="A19" s="1926"/>
      <c r="B19" s="1926"/>
      <c r="C19" s="2388" t="s">
        <v>5572</v>
      </c>
      <c r="D19" s="2388"/>
      <c r="E19" s="1926"/>
      <c r="F19" s="1926"/>
      <c r="G19" s="1926"/>
      <c r="H19" s="1926"/>
      <c r="I19" s="1926"/>
      <c r="J19" s="1926"/>
    </row>
    <row r="20" spans="1:10" ht="19.5" customHeight="1" x14ac:dyDescent="0.45">
      <c r="C20" s="178"/>
    </row>
  </sheetData>
  <mergeCells count="9">
    <mergeCell ref="A6:B6"/>
    <mergeCell ref="C6:R6"/>
    <mergeCell ref="A5:B5"/>
    <mergeCell ref="C5:R5"/>
    <mergeCell ref="C1:D1"/>
    <mergeCell ref="A3:B3"/>
    <mergeCell ref="C3:R3"/>
    <mergeCell ref="A4:B4"/>
    <mergeCell ref="C4:R4"/>
  </mergeCells>
  <hyperlinks>
    <hyperlink ref="A1" location="'ODS 12.'!A1" display="REGRESAR" xr:uid="{00000000-0004-0000-7601-000000000000}"/>
    <hyperlink ref="C1:D1" location="'Metadato 12.b.1'!A1" display="VER METADATO" xr:uid="{00000000-0004-0000-7601-000001000000}"/>
    <hyperlink ref="C17" r:id="rId1" xr:uid="{00000000-0004-0000-7601-000002000000}"/>
    <hyperlink ref="C18" r:id="rId2" display="https://www.ict.go.cr/pdf/Plan nacional de turismo 2022-2027.pdf" xr:uid="{00000000-0004-0000-7601-000003000000}"/>
  </hyperlinks>
  <pageMargins left="0.7" right="0.7" top="0.75" bottom="0.75" header="0.3" footer="0.3"/>
  <drawing r:id="rId3"/>
</worksheet>
</file>

<file path=xl/worksheets/sheet3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701-000000000000}">
  <sheetPr codeName="Hoja366">
    <tabColor theme="0" tint="-0.499984740745262"/>
  </sheetPr>
  <dimension ref="A1:F36"/>
  <sheetViews>
    <sheetView showGridLines="0" zoomScaleNormal="100" workbookViewId="0">
      <pane ySplit="1" topLeftCell="A2" activePane="bottomLeft" state="frozen"/>
      <selection pane="bottomLeft" activeCell="D14" sqref="D14"/>
    </sheetView>
  </sheetViews>
  <sheetFormatPr baseColWidth="10" defaultColWidth="11.44140625" defaultRowHeight="17.399999999999999" x14ac:dyDescent="0.45"/>
  <cols>
    <col min="1" max="1" width="11.44140625" style="178"/>
    <col min="2" max="2" width="26.44140625" style="178" customWidth="1"/>
    <col min="3" max="3" width="24" style="178" customWidth="1"/>
    <col min="4" max="4" width="85.77734375" style="178" customWidth="1"/>
    <col min="5" max="5" width="11.44140625" style="178"/>
    <col min="6" max="6" width="7.21875" style="178" customWidth="1"/>
    <col min="7" max="16384" width="11.44140625" style="178"/>
  </cols>
  <sheetData>
    <row r="1" spans="1:6" x14ac:dyDescent="0.45">
      <c r="B1" s="1916" t="s">
        <v>337</v>
      </c>
    </row>
    <row r="2" spans="1:6" ht="18" thickBot="1" x14ac:dyDescent="0.5"/>
    <row r="3" spans="1:6" ht="23.25" customHeight="1" thickBot="1" x14ac:dyDescent="0.5">
      <c r="B3" s="4022" t="s">
        <v>370</v>
      </c>
      <c r="C3" s="4022"/>
      <c r="D3" s="4022"/>
      <c r="F3" s="1267" t="s">
        <v>471</v>
      </c>
    </row>
    <row r="4" spans="1:6" x14ac:dyDescent="0.45">
      <c r="A4" s="1268"/>
      <c r="B4" s="3123" t="s">
        <v>449</v>
      </c>
      <c r="C4" s="3123"/>
      <c r="D4" s="44" t="s">
        <v>38</v>
      </c>
    </row>
    <row r="5" spans="1:6" ht="34.799999999999997" x14ac:dyDescent="0.45">
      <c r="B5" s="3123" t="s">
        <v>373</v>
      </c>
      <c r="C5" s="3123"/>
      <c r="D5" s="44" t="s">
        <v>142</v>
      </c>
    </row>
    <row r="6" spans="1:6" x14ac:dyDescent="0.45">
      <c r="B6" s="3123" t="s">
        <v>374</v>
      </c>
      <c r="C6" s="3123"/>
      <c r="D6" s="45" t="s">
        <v>234</v>
      </c>
    </row>
    <row r="7" spans="1:6" ht="34.799999999999997" x14ac:dyDescent="0.45">
      <c r="B7" s="3126" t="s">
        <v>375</v>
      </c>
      <c r="C7" s="3126"/>
      <c r="D7" s="46" t="s">
        <v>4114</v>
      </c>
    </row>
    <row r="8" spans="1:6" x14ac:dyDescent="0.45">
      <c r="B8" s="3126" t="s">
        <v>2480</v>
      </c>
      <c r="C8" s="3126"/>
      <c r="D8" s="1266" t="s">
        <v>2495</v>
      </c>
    </row>
    <row r="10" spans="1:6" ht="23.25" customHeight="1" x14ac:dyDescent="0.45">
      <c r="B10" s="4022" t="s">
        <v>376</v>
      </c>
      <c r="C10" s="4022"/>
      <c r="D10" s="4022"/>
    </row>
    <row r="11" spans="1:6" x14ac:dyDescent="0.45">
      <c r="B11" s="3129" t="s">
        <v>377</v>
      </c>
      <c r="C11" s="3124"/>
      <c r="D11" s="44"/>
    </row>
    <row r="12" spans="1:6" ht="32.25" customHeight="1" x14ac:dyDescent="0.45">
      <c r="B12" s="3126" t="s">
        <v>379</v>
      </c>
      <c r="C12" s="3126"/>
      <c r="D12" s="661" t="s">
        <v>2708</v>
      </c>
    </row>
    <row r="13" spans="1:6" x14ac:dyDescent="0.45">
      <c r="B13" s="3123" t="s">
        <v>380</v>
      </c>
      <c r="C13" s="3123"/>
      <c r="D13" s="1933" t="s">
        <v>234</v>
      </c>
    </row>
    <row r="14" spans="1:6" x14ac:dyDescent="0.45">
      <c r="B14" s="3123" t="s">
        <v>381</v>
      </c>
      <c r="C14" s="3124"/>
      <c r="D14" s="1933" t="s">
        <v>10</v>
      </c>
    </row>
    <row r="15" spans="1:6" ht="34.799999999999997" x14ac:dyDescent="0.45">
      <c r="B15" s="3123" t="s">
        <v>382</v>
      </c>
      <c r="C15" s="3123"/>
      <c r="D15" s="44" t="s">
        <v>2709</v>
      </c>
    </row>
    <row r="16" spans="1:6" x14ac:dyDescent="0.45">
      <c r="B16" s="3123" t="s">
        <v>383</v>
      </c>
      <c r="C16" s="3123"/>
      <c r="D16" s="44" t="s">
        <v>1898</v>
      </c>
    </row>
    <row r="17" spans="2:4" x14ac:dyDescent="0.45">
      <c r="B17" s="3123" t="s">
        <v>384</v>
      </c>
      <c r="C17" s="3123"/>
      <c r="D17" s="57" t="s">
        <v>470</v>
      </c>
    </row>
    <row r="18" spans="2:4" ht="34.799999999999997" x14ac:dyDescent="0.45">
      <c r="B18" s="3126" t="s">
        <v>386</v>
      </c>
      <c r="C18" s="3126"/>
      <c r="D18" s="44" t="s">
        <v>2710</v>
      </c>
    </row>
    <row r="19" spans="2:4" ht="15" customHeight="1" x14ac:dyDescent="0.45">
      <c r="B19" s="3132" t="s">
        <v>387</v>
      </c>
      <c r="C19" s="3133"/>
      <c r="D19" s="57" t="s">
        <v>789</v>
      </c>
    </row>
    <row r="20" spans="2:4" x14ac:dyDescent="0.45">
      <c r="B20" s="3123" t="s">
        <v>388</v>
      </c>
      <c r="C20" s="3123"/>
      <c r="D20" s="44" t="s">
        <v>424</v>
      </c>
    </row>
    <row r="21" spans="2:4" x14ac:dyDescent="0.45">
      <c r="B21" s="3134" t="s">
        <v>390</v>
      </c>
      <c r="C21" s="459" t="s">
        <v>391</v>
      </c>
      <c r="D21" s="44"/>
    </row>
    <row r="22" spans="2:4" x14ac:dyDescent="0.45">
      <c r="B22" s="3135"/>
      <c r="C22" s="1915" t="s">
        <v>393</v>
      </c>
      <c r="D22" s="57"/>
    </row>
    <row r="23" spans="2:4" x14ac:dyDescent="0.45">
      <c r="B23" s="3123" t="s">
        <v>395</v>
      </c>
      <c r="C23" s="3123"/>
      <c r="D23" s="44" t="s">
        <v>3435</v>
      </c>
    </row>
    <row r="24" spans="2:4" x14ac:dyDescent="0.45">
      <c r="B24" s="3123" t="s">
        <v>397</v>
      </c>
      <c r="C24" s="3123"/>
      <c r="D24" s="44" t="s">
        <v>1865</v>
      </c>
    </row>
    <row r="25" spans="2:4" x14ac:dyDescent="0.45">
      <c r="B25" s="3123" t="s">
        <v>399</v>
      </c>
      <c r="C25" s="3123"/>
      <c r="D25" s="57" t="s">
        <v>22</v>
      </c>
    </row>
    <row r="26" spans="2:4" ht="15" customHeight="1" x14ac:dyDescent="0.45">
      <c r="B26" s="3126" t="s">
        <v>401</v>
      </c>
      <c r="C26" s="3126"/>
      <c r="D26" s="44" t="s">
        <v>789</v>
      </c>
    </row>
    <row r="27" spans="2:4" ht="34.799999999999997" x14ac:dyDescent="0.45">
      <c r="B27" s="3129" t="s">
        <v>403</v>
      </c>
      <c r="C27" s="3124"/>
      <c r="D27" s="44" t="s">
        <v>2711</v>
      </c>
    </row>
    <row r="28" spans="2:4" x14ac:dyDescent="0.45">
      <c r="B28" s="1913" t="s">
        <v>404</v>
      </c>
      <c r="C28" s="1914"/>
      <c r="D28" s="44"/>
    </row>
    <row r="29" spans="2:4" x14ac:dyDescent="0.45">
      <c r="B29" s="3130" t="s">
        <v>405</v>
      </c>
      <c r="C29" s="3131"/>
      <c r="D29" s="1608" t="s">
        <v>2712</v>
      </c>
    </row>
    <row r="30" spans="2:4" x14ac:dyDescent="0.45">
      <c r="B30" s="62"/>
      <c r="C30" s="62"/>
      <c r="D30" s="63"/>
    </row>
    <row r="31" spans="2:4" ht="23.25" customHeight="1" x14ac:dyDescent="0.45">
      <c r="B31" s="4022" t="s">
        <v>406</v>
      </c>
      <c r="C31" s="4022"/>
      <c r="D31" s="4022"/>
    </row>
    <row r="32" spans="2:4" x14ac:dyDescent="0.45">
      <c r="B32" s="3129" t="s">
        <v>407</v>
      </c>
      <c r="C32" s="3124"/>
      <c r="D32" s="146" t="s">
        <v>2713</v>
      </c>
    </row>
    <row r="33" spans="2:4" x14ac:dyDescent="0.45">
      <c r="B33" s="3129" t="s">
        <v>409</v>
      </c>
      <c r="C33" s="3124"/>
      <c r="D33" s="146" t="s">
        <v>2714</v>
      </c>
    </row>
    <row r="34" spans="2:4" x14ac:dyDescent="0.45">
      <c r="B34" s="3129" t="s">
        <v>411</v>
      </c>
      <c r="C34" s="3124"/>
      <c r="D34" s="146" t="s">
        <v>1865</v>
      </c>
    </row>
    <row r="35" spans="2:4" x14ac:dyDescent="0.45">
      <c r="B35" s="3129" t="s">
        <v>413</v>
      </c>
      <c r="C35" s="3124"/>
      <c r="D35" s="146" t="s">
        <v>2715</v>
      </c>
    </row>
    <row r="36" spans="2:4" x14ac:dyDescent="0.45">
      <c r="B36" s="3129" t="s">
        <v>415</v>
      </c>
      <c r="C36" s="3124"/>
      <c r="D36" s="1723" t="s">
        <v>2716</v>
      </c>
    </row>
  </sheetData>
  <mergeCells count="30">
    <mergeCell ref="B16:C16"/>
    <mergeCell ref="B3:D3"/>
    <mergeCell ref="B4:C4"/>
    <mergeCell ref="B5:C5"/>
    <mergeCell ref="B6:C6"/>
    <mergeCell ref="B7:C7"/>
    <mergeCell ref="B10:D10"/>
    <mergeCell ref="B11:C11"/>
    <mergeCell ref="B12:C12"/>
    <mergeCell ref="B13:C13"/>
    <mergeCell ref="B14:C14"/>
    <mergeCell ref="B15:C15"/>
    <mergeCell ref="B8:C8"/>
    <mergeCell ref="B31:D31"/>
    <mergeCell ref="B17:C17"/>
    <mergeCell ref="B18:C18"/>
    <mergeCell ref="B19:C19"/>
    <mergeCell ref="B20:C20"/>
    <mergeCell ref="B21:B22"/>
    <mergeCell ref="B23:C23"/>
    <mergeCell ref="B24:C24"/>
    <mergeCell ref="B25:C25"/>
    <mergeCell ref="B26:C26"/>
    <mergeCell ref="B27:C27"/>
    <mergeCell ref="B29:C29"/>
    <mergeCell ref="B32:C32"/>
    <mergeCell ref="B33:C33"/>
    <mergeCell ref="B34:C34"/>
    <mergeCell ref="B35:C35"/>
    <mergeCell ref="B36:C36"/>
  </mergeCells>
  <dataValidations count="7">
    <dataValidation type="list" allowBlank="1" showInputMessage="1" showErrorMessage="1" sqref="D25" xr:uid="{00000000-0002-0000-7701-000000000000}">
      <formula1>Tipo_operación</formula1>
    </dataValidation>
    <dataValidation type="list" allowBlank="1" showInputMessage="1" showErrorMessage="1" sqref="D14" xr:uid="{00000000-0002-0000-7701-000001000000}">
      <formula1>Tipo_indicador</formula1>
    </dataValidation>
    <dataValidation type="list" allowBlank="1" showInputMessage="1" showErrorMessage="1" sqref="D7" xr:uid="{00000000-0002-0000-7701-000002000000}">
      <formula1>Nombre_indicador_ODS</formula1>
    </dataValidation>
    <dataValidation type="list" allowBlank="1" showInputMessage="1" showErrorMessage="1" sqref="D6" xr:uid="{00000000-0002-0000-7701-000003000000}">
      <formula1>Numero_indicador</formula1>
    </dataValidation>
    <dataValidation type="list" allowBlank="1" showInputMessage="1" showErrorMessage="1" sqref="D5" xr:uid="{00000000-0002-0000-7701-000004000000}">
      <formula1>Metas_ODS</formula1>
    </dataValidation>
    <dataValidation type="list" allowBlank="1" showInputMessage="1" showErrorMessage="1" sqref="D4" xr:uid="{00000000-0002-0000-7701-000005000000}">
      <formula1>ODS</formula1>
    </dataValidation>
    <dataValidation allowBlank="1" showDropDown="1" showInputMessage="1" showErrorMessage="1" sqref="D13" xr:uid="{00000000-0002-0000-7701-000006000000}"/>
  </dataValidations>
  <hyperlinks>
    <hyperlink ref="B1" location="'12.b.1'!A1" display="REGRESAR" xr:uid="{00000000-0004-0000-7701-000000000000}"/>
    <hyperlink ref="D8" r:id="rId1" xr:uid="{00000000-0004-0000-7701-000001000000}"/>
    <hyperlink ref="D36" r:id="rId2" xr:uid="{00000000-0004-0000-7701-000002000000}"/>
    <hyperlink ref="D29" r:id="rId3" xr:uid="{00000000-0004-0000-7701-000003000000}"/>
  </hyperlinks>
  <pageMargins left="0.7" right="0.7" top="0.75" bottom="0.75" header="0.3" footer="0.3"/>
  <pageSetup orientation="portrait" r:id="rId4"/>
</worksheet>
</file>

<file path=xl/worksheets/sheet3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801-000000000000}">
  <sheetPr codeName="Hoja367"/>
  <dimension ref="A1:O17"/>
  <sheetViews>
    <sheetView showGridLines="0" workbookViewId="0">
      <pane ySplit="1" topLeftCell="A2" activePane="bottomLeft" state="frozen"/>
      <selection sqref="A1:B1"/>
      <selection pane="bottomLeft" activeCell="C12" sqref="C12:C13"/>
    </sheetView>
  </sheetViews>
  <sheetFormatPr baseColWidth="10" defaultColWidth="11.44140625" defaultRowHeight="17.399999999999999" x14ac:dyDescent="0.45"/>
  <cols>
    <col min="1" max="2" width="15.5546875" style="178" customWidth="1"/>
    <col min="3" max="3" width="60.44140625" style="1271" customWidth="1"/>
    <col min="4" max="10" width="12.6640625" style="178" customWidth="1"/>
    <col min="11" max="16384" width="11.44140625" style="178"/>
  </cols>
  <sheetData>
    <row r="1" spans="1:15" x14ac:dyDescent="0.45">
      <c r="A1" s="1916" t="s">
        <v>337</v>
      </c>
      <c r="B1" s="1308"/>
      <c r="C1" s="3225" t="s">
        <v>430</v>
      </c>
      <c r="D1" s="3225"/>
    </row>
    <row r="3" spans="1:15" ht="18" customHeight="1" x14ac:dyDescent="0.45">
      <c r="A3" s="4023" t="s">
        <v>339</v>
      </c>
      <c r="B3" s="4023"/>
      <c r="C3" s="4023" t="s">
        <v>1858</v>
      </c>
      <c r="D3" s="4023"/>
      <c r="E3" s="4023"/>
      <c r="F3" s="4023"/>
      <c r="G3" s="4023"/>
      <c r="H3" s="4023"/>
      <c r="I3" s="4023"/>
      <c r="J3" s="4023"/>
      <c r="K3" s="4023"/>
      <c r="L3" s="4023"/>
      <c r="M3" s="4023"/>
      <c r="N3" s="4023"/>
      <c r="O3" s="4023"/>
    </row>
    <row r="4" spans="1:15" ht="54.6" customHeight="1" x14ac:dyDescent="0.45">
      <c r="A4" s="4023" t="s">
        <v>340</v>
      </c>
      <c r="B4" s="4024"/>
      <c r="C4" s="4047" t="s">
        <v>4115</v>
      </c>
      <c r="D4" s="4048"/>
      <c r="E4" s="4048"/>
      <c r="F4" s="4048"/>
      <c r="G4" s="4048"/>
      <c r="H4" s="4048"/>
      <c r="I4" s="4048"/>
      <c r="J4" s="4048"/>
      <c r="K4" s="4048"/>
      <c r="L4" s="4048"/>
      <c r="M4" s="4048"/>
      <c r="N4" s="4048"/>
      <c r="O4" s="4048"/>
    </row>
    <row r="5" spans="1:15" ht="16.8" customHeight="1" x14ac:dyDescent="0.45">
      <c r="A5" s="4023" t="s">
        <v>341</v>
      </c>
      <c r="B5" s="4024"/>
      <c r="C5" s="4047" t="s">
        <v>4247</v>
      </c>
      <c r="D5" s="4048"/>
      <c r="E5" s="4048"/>
      <c r="F5" s="4048"/>
      <c r="G5" s="4048"/>
      <c r="H5" s="4048"/>
      <c r="I5" s="4048"/>
      <c r="J5" s="4048"/>
      <c r="K5" s="4048"/>
      <c r="L5" s="4048"/>
      <c r="M5" s="4048"/>
      <c r="N5" s="4048"/>
      <c r="O5" s="4048"/>
    </row>
    <row r="6" spans="1:15" ht="18" customHeight="1" x14ac:dyDescent="0.45">
      <c r="A6" s="4023" t="s">
        <v>417</v>
      </c>
      <c r="B6" s="4024"/>
      <c r="C6" s="4023" t="s">
        <v>5942</v>
      </c>
      <c r="D6" s="4024"/>
      <c r="E6" s="4024"/>
      <c r="F6" s="4024"/>
      <c r="G6" s="4024"/>
      <c r="H6" s="4024"/>
      <c r="I6" s="4024"/>
      <c r="J6" s="4024"/>
      <c r="K6" s="4024"/>
      <c r="L6" s="4024"/>
      <c r="M6" s="4024"/>
      <c r="N6" s="4024"/>
      <c r="O6" s="4024"/>
    </row>
    <row r="7" spans="1:15" x14ac:dyDescent="0.45">
      <c r="A7" s="853"/>
    </row>
    <row r="8" spans="1:15" x14ac:dyDescent="0.45">
      <c r="A8" s="853"/>
    </row>
    <row r="9" spans="1:15" ht="18.600000000000001" x14ac:dyDescent="0.45">
      <c r="A9" s="853"/>
      <c r="C9" s="2007" t="s">
        <v>5942</v>
      </c>
      <c r="D9" s="2007"/>
      <c r="E9" s="1684"/>
      <c r="F9" s="1684"/>
      <c r="G9" s="1684"/>
      <c r="H9" s="1684"/>
      <c r="I9" s="1684"/>
      <c r="J9" s="1684"/>
    </row>
    <row r="10" spans="1:15" ht="18.600000000000001" x14ac:dyDescent="0.45">
      <c r="A10" s="853"/>
      <c r="C10" s="2443" t="s">
        <v>5924</v>
      </c>
      <c r="D10" s="2008"/>
      <c r="E10" s="2009"/>
      <c r="F10" s="2009"/>
      <c r="G10" s="2009"/>
      <c r="H10" s="2009"/>
      <c r="I10" s="2009"/>
      <c r="J10" s="2009"/>
    </row>
    <row r="11" spans="1:15" ht="10.8" customHeight="1" x14ac:dyDescent="0.45">
      <c r="A11" s="853"/>
      <c r="C11" s="2010"/>
      <c r="D11" s="2010"/>
      <c r="E11" s="2011"/>
      <c r="F11" s="2011"/>
      <c r="G11" s="2011"/>
      <c r="H11" s="2011"/>
      <c r="I11" s="2011"/>
      <c r="J11" s="2011"/>
    </row>
    <row r="12" spans="1:15" x14ac:dyDescent="0.45">
      <c r="A12" s="853"/>
      <c r="C12" s="4053" t="s">
        <v>5935</v>
      </c>
      <c r="D12" s="4050" t="s">
        <v>343</v>
      </c>
      <c r="E12" s="4050"/>
      <c r="F12" s="4050"/>
      <c r="G12" s="4050"/>
      <c r="H12" s="4050"/>
      <c r="I12" s="4050"/>
      <c r="J12" s="4050"/>
    </row>
    <row r="13" spans="1:15" x14ac:dyDescent="0.45">
      <c r="A13" s="853"/>
      <c r="C13" s="4050"/>
      <c r="D13" s="1961">
        <v>2015</v>
      </c>
      <c r="E13" s="1961" t="s">
        <v>5925</v>
      </c>
      <c r="F13" s="1961" t="s">
        <v>5926</v>
      </c>
      <c r="G13" s="1961" t="s">
        <v>5927</v>
      </c>
      <c r="H13" s="1961" t="s">
        <v>5928</v>
      </c>
      <c r="I13" s="1961" t="s">
        <v>5929</v>
      </c>
      <c r="J13" s="1961" t="s">
        <v>5930</v>
      </c>
    </row>
    <row r="14" spans="1:15" x14ac:dyDescent="0.45">
      <c r="A14" s="853"/>
      <c r="C14" s="1271" t="s">
        <v>5931</v>
      </c>
      <c r="D14" s="2005">
        <v>0</v>
      </c>
      <c r="E14" s="2005">
        <v>58473.948986968797</v>
      </c>
      <c r="F14" s="2005">
        <v>58518.66624696384</v>
      </c>
      <c r="G14" s="2005">
        <v>58772.379874935781</v>
      </c>
      <c r="H14" s="2005">
        <v>60366.388544223868</v>
      </c>
      <c r="I14" s="2005">
        <v>44579.799836817096</v>
      </c>
      <c r="J14" s="2005">
        <v>53076.068246687559</v>
      </c>
    </row>
    <row r="15" spans="1:15" x14ac:dyDescent="0.45">
      <c r="A15" s="853"/>
      <c r="C15" s="1271" t="s">
        <v>5932</v>
      </c>
      <c r="D15" s="2005">
        <v>30171919</v>
      </c>
      <c r="E15" s="2005">
        <v>32056288</v>
      </c>
      <c r="F15" s="2005">
        <v>34343647</v>
      </c>
      <c r="G15" s="2005">
        <v>36014719</v>
      </c>
      <c r="H15" s="2005">
        <v>37832149.784087896</v>
      </c>
      <c r="I15" s="2005">
        <v>36356271.448320404</v>
      </c>
      <c r="J15" s="2005">
        <v>39993109.700000003</v>
      </c>
    </row>
    <row r="16" spans="1:15" ht="16.8" customHeight="1" x14ac:dyDescent="0.45">
      <c r="C16" s="1317" t="s">
        <v>5936</v>
      </c>
      <c r="D16" s="2006"/>
      <c r="E16" s="2006">
        <f t="shared" ref="E16:J16" si="0">+(E14/E15)*100</f>
        <v>0.18241023098796966</v>
      </c>
      <c r="F16" s="2006">
        <f t="shared" si="0"/>
        <v>0.17039153193882944</v>
      </c>
      <c r="G16" s="2006">
        <f t="shared" si="0"/>
        <v>0.16318988876446816</v>
      </c>
      <c r="H16" s="2006">
        <f t="shared" si="0"/>
        <v>0.15956372791062962</v>
      </c>
      <c r="I16" s="2006">
        <f t="shared" si="0"/>
        <v>0.12261928426897747</v>
      </c>
      <c r="J16" s="2006">
        <f t="shared" si="0"/>
        <v>0.13271303143173074</v>
      </c>
    </row>
    <row r="17" spans="3:3" x14ac:dyDescent="0.45">
      <c r="C17" s="1923" t="s">
        <v>5933</v>
      </c>
    </row>
  </sheetData>
  <mergeCells count="11">
    <mergeCell ref="C12:C13"/>
    <mergeCell ref="D12:J12"/>
    <mergeCell ref="A6:B6"/>
    <mergeCell ref="C6:O6"/>
    <mergeCell ref="C1:D1"/>
    <mergeCell ref="A3:B3"/>
    <mergeCell ref="C3:O3"/>
    <mergeCell ref="A4:B4"/>
    <mergeCell ref="C4:O4"/>
    <mergeCell ref="A5:B5"/>
    <mergeCell ref="C5:O5"/>
  </mergeCells>
  <hyperlinks>
    <hyperlink ref="A1" location="'ODS 12.'!A1" display="REGRESAR" xr:uid="{00000000-0004-0000-7801-000000000000}"/>
    <hyperlink ref="C1:D1" location="'Metadato 12.c.1'!A1" display="VER METADATO" xr:uid="{00000000-0004-0000-7801-000001000000}"/>
  </hyperlinks>
  <pageMargins left="0.7" right="0.7" top="0.75" bottom="0.75" header="0.3" footer="0.3"/>
</worksheet>
</file>

<file path=xl/worksheets/sheet3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901-000000000000}">
  <sheetPr codeName="Hoja368">
    <tabColor theme="0" tint="-0.499984740745262"/>
  </sheetPr>
  <dimension ref="A1:F36"/>
  <sheetViews>
    <sheetView showGridLines="0" zoomScaleNormal="100" workbookViewId="0">
      <pane ySplit="1" topLeftCell="A2" activePane="bottomLeft" state="frozen"/>
      <selection sqref="A1:B1"/>
      <selection pane="bottomLeft" activeCell="D15" sqref="D15"/>
    </sheetView>
  </sheetViews>
  <sheetFormatPr baseColWidth="10" defaultColWidth="11.44140625" defaultRowHeight="17.399999999999999" x14ac:dyDescent="0.45"/>
  <cols>
    <col min="1" max="1" width="11.44140625" style="178"/>
    <col min="2" max="2" width="26.44140625" style="178" customWidth="1"/>
    <col min="3" max="3" width="24" style="178" customWidth="1"/>
    <col min="4" max="4" width="85.77734375" style="178" customWidth="1"/>
    <col min="5" max="5" width="11.44140625" style="178"/>
    <col min="6" max="6" width="7.21875" style="178" customWidth="1"/>
    <col min="7" max="16384" width="11.44140625" style="178"/>
  </cols>
  <sheetData>
    <row r="1" spans="1:6" x14ac:dyDescent="0.45">
      <c r="B1" s="1916" t="s">
        <v>337</v>
      </c>
    </row>
    <row r="2" spans="1:6" ht="18" thickBot="1" x14ac:dyDescent="0.5"/>
    <row r="3" spans="1:6" ht="23.25" customHeight="1" thickBot="1" x14ac:dyDescent="0.5">
      <c r="B3" s="4022" t="s">
        <v>370</v>
      </c>
      <c r="C3" s="4022"/>
      <c r="D3" s="4022"/>
      <c r="F3" s="1267" t="s">
        <v>456</v>
      </c>
    </row>
    <row r="4" spans="1:6" x14ac:dyDescent="0.45">
      <c r="A4" s="1268"/>
      <c r="B4" s="3123" t="s">
        <v>449</v>
      </c>
      <c r="C4" s="3123"/>
      <c r="D4" s="44" t="s">
        <v>38</v>
      </c>
    </row>
    <row r="5" spans="1:6" ht="91.2" customHeight="1" x14ac:dyDescent="0.45">
      <c r="B5" s="3123" t="s">
        <v>373</v>
      </c>
      <c r="C5" s="3123"/>
      <c r="D5" s="44" t="s">
        <v>4115</v>
      </c>
    </row>
    <row r="6" spans="1:6" x14ac:dyDescent="0.45">
      <c r="B6" s="3123" t="s">
        <v>374</v>
      </c>
      <c r="C6" s="3123"/>
      <c r="D6" s="45" t="s">
        <v>236</v>
      </c>
    </row>
    <row r="7" spans="1:6" x14ac:dyDescent="0.45">
      <c r="B7" s="3126" t="s">
        <v>375</v>
      </c>
      <c r="C7" s="3126"/>
      <c r="D7" s="46" t="s">
        <v>4217</v>
      </c>
    </row>
    <row r="8" spans="1:6" x14ac:dyDescent="0.45">
      <c r="B8" s="3126" t="s">
        <v>2486</v>
      </c>
      <c r="C8" s="3126"/>
      <c r="D8" s="1266" t="s">
        <v>2627</v>
      </c>
    </row>
    <row r="10" spans="1:6" ht="23.25" customHeight="1" x14ac:dyDescent="0.45">
      <c r="B10" s="4022" t="s">
        <v>376</v>
      </c>
      <c r="C10" s="4022"/>
      <c r="D10" s="4022"/>
    </row>
    <row r="11" spans="1:6" x14ac:dyDescent="0.45">
      <c r="B11" s="3129" t="s">
        <v>377</v>
      </c>
      <c r="C11" s="3124"/>
      <c r="D11" s="44"/>
    </row>
    <row r="12" spans="1:6" x14ac:dyDescent="0.45">
      <c r="B12" s="3126" t="s">
        <v>379</v>
      </c>
      <c r="C12" s="3126"/>
      <c r="D12" s="661" t="s">
        <v>5934</v>
      </c>
    </row>
    <row r="13" spans="1:6" x14ac:dyDescent="0.45">
      <c r="B13" s="3123" t="s">
        <v>380</v>
      </c>
      <c r="C13" s="3123"/>
      <c r="D13" s="1933" t="s">
        <v>236</v>
      </c>
    </row>
    <row r="14" spans="1:6" x14ac:dyDescent="0.45">
      <c r="B14" s="3123" t="s">
        <v>381</v>
      </c>
      <c r="C14" s="3124"/>
      <c r="D14" s="1933" t="s">
        <v>10</v>
      </c>
    </row>
    <row r="15" spans="1:6" ht="324" customHeight="1" x14ac:dyDescent="0.45">
      <c r="B15" s="3123" t="s">
        <v>382</v>
      </c>
      <c r="C15" s="3123"/>
      <c r="D15" s="44" t="s">
        <v>5937</v>
      </c>
    </row>
    <row r="16" spans="1:6" x14ac:dyDescent="0.45">
      <c r="B16" s="3123" t="s">
        <v>383</v>
      </c>
      <c r="C16" s="3123"/>
      <c r="D16" s="44" t="s">
        <v>5938</v>
      </c>
    </row>
    <row r="17" spans="2:4" x14ac:dyDescent="0.45">
      <c r="B17" s="3123" t="s">
        <v>384</v>
      </c>
      <c r="C17" s="3123"/>
      <c r="D17" s="57" t="s">
        <v>5924</v>
      </c>
    </row>
    <row r="18" spans="2:4" x14ac:dyDescent="0.45">
      <c r="B18" s="3126" t="s">
        <v>386</v>
      </c>
      <c r="C18" s="3126"/>
      <c r="D18" s="44"/>
    </row>
    <row r="19" spans="2:4" ht="34.799999999999997" x14ac:dyDescent="0.45">
      <c r="B19" s="3132" t="s">
        <v>387</v>
      </c>
      <c r="C19" s="3133"/>
      <c r="D19" s="57" t="s">
        <v>5939</v>
      </c>
    </row>
    <row r="20" spans="2:4" x14ac:dyDescent="0.45">
      <c r="B20" s="3123" t="s">
        <v>388</v>
      </c>
      <c r="C20" s="3123"/>
      <c r="D20" s="44" t="s">
        <v>424</v>
      </c>
    </row>
    <row r="21" spans="2:4" x14ac:dyDescent="0.45">
      <c r="B21" s="3134" t="s">
        <v>390</v>
      </c>
      <c r="C21" s="459" t="s">
        <v>391</v>
      </c>
      <c r="D21" s="44"/>
    </row>
    <row r="22" spans="2:4" x14ac:dyDescent="0.45">
      <c r="B22" s="3135"/>
      <c r="C22" s="1915" t="s">
        <v>393</v>
      </c>
      <c r="D22" s="57"/>
    </row>
    <row r="23" spans="2:4" x14ac:dyDescent="0.45">
      <c r="B23" s="3123" t="s">
        <v>395</v>
      </c>
      <c r="C23" s="3123"/>
      <c r="D23" s="44" t="s">
        <v>5940</v>
      </c>
    </row>
    <row r="24" spans="2:4" x14ac:dyDescent="0.45">
      <c r="B24" s="3123" t="s">
        <v>397</v>
      </c>
      <c r="C24" s="3123"/>
      <c r="D24" s="44"/>
    </row>
    <row r="25" spans="2:4" x14ac:dyDescent="0.45">
      <c r="B25" s="3123" t="s">
        <v>399</v>
      </c>
      <c r="C25" s="3123"/>
      <c r="D25" s="57" t="s">
        <v>19</v>
      </c>
    </row>
    <row r="26" spans="2:4" x14ac:dyDescent="0.45">
      <c r="B26" s="3126" t="s">
        <v>401</v>
      </c>
      <c r="C26" s="3126"/>
      <c r="D26" s="44" t="s">
        <v>559</v>
      </c>
    </row>
    <row r="27" spans="2:4" x14ac:dyDescent="0.45">
      <c r="B27" s="3129" t="s">
        <v>403</v>
      </c>
      <c r="C27" s="3124"/>
      <c r="D27" s="44"/>
    </row>
    <row r="28" spans="2:4" x14ac:dyDescent="0.45">
      <c r="B28" s="1913" t="s">
        <v>404</v>
      </c>
      <c r="C28" s="1914"/>
      <c r="D28" s="44"/>
    </row>
    <row r="29" spans="2:4" x14ac:dyDescent="0.45">
      <c r="B29" s="3130" t="s">
        <v>405</v>
      </c>
      <c r="C29" s="3131"/>
      <c r="D29" s="61"/>
    </row>
    <row r="30" spans="2:4" x14ac:dyDescent="0.45">
      <c r="B30" s="62"/>
      <c r="C30" s="62"/>
      <c r="D30" s="63"/>
    </row>
    <row r="31" spans="2:4" ht="23.25" customHeight="1" x14ac:dyDescent="0.45">
      <c r="B31" s="4022" t="s">
        <v>406</v>
      </c>
      <c r="C31" s="4022"/>
      <c r="D31" s="4022"/>
    </row>
    <row r="32" spans="2:4" x14ac:dyDescent="0.45">
      <c r="B32" s="3129" t="s">
        <v>407</v>
      </c>
      <c r="C32" s="3124"/>
      <c r="D32" s="57" t="s">
        <v>5941</v>
      </c>
    </row>
    <row r="33" spans="2:4" x14ac:dyDescent="0.45">
      <c r="B33" s="3129" t="s">
        <v>409</v>
      </c>
      <c r="C33" s="3124"/>
      <c r="D33" s="57"/>
    </row>
    <row r="34" spans="2:4" x14ac:dyDescent="0.45">
      <c r="B34" s="3129" t="s">
        <v>411</v>
      </c>
      <c r="C34" s="3124"/>
      <c r="D34" s="83"/>
    </row>
    <row r="35" spans="2:4" x14ac:dyDescent="0.45">
      <c r="B35" s="3129" t="s">
        <v>413</v>
      </c>
      <c r="C35" s="3124"/>
      <c r="D35" s="157"/>
    </row>
    <row r="36" spans="2:4" x14ac:dyDescent="0.45">
      <c r="B36" s="3129" t="s">
        <v>415</v>
      </c>
      <c r="C36" s="3124"/>
      <c r="D36" s="57"/>
    </row>
  </sheetData>
  <mergeCells count="30">
    <mergeCell ref="B16:C16"/>
    <mergeCell ref="B3:D3"/>
    <mergeCell ref="B4:C4"/>
    <mergeCell ref="B5:C5"/>
    <mergeCell ref="B6:C6"/>
    <mergeCell ref="B7:C7"/>
    <mergeCell ref="B10:D10"/>
    <mergeCell ref="B11:C11"/>
    <mergeCell ref="B12:C12"/>
    <mergeCell ref="B13:C13"/>
    <mergeCell ref="B14:C14"/>
    <mergeCell ref="B15:C15"/>
    <mergeCell ref="B8:C8"/>
    <mergeCell ref="B31:D31"/>
    <mergeCell ref="B17:C17"/>
    <mergeCell ref="B18:C18"/>
    <mergeCell ref="B19:C19"/>
    <mergeCell ref="B20:C20"/>
    <mergeCell ref="B21:B22"/>
    <mergeCell ref="B23:C23"/>
    <mergeCell ref="B24:C24"/>
    <mergeCell ref="B25:C25"/>
    <mergeCell ref="B26:C26"/>
    <mergeCell ref="B27:C27"/>
    <mergeCell ref="B29:C29"/>
    <mergeCell ref="B32:C32"/>
    <mergeCell ref="B33:C33"/>
    <mergeCell ref="B34:C34"/>
    <mergeCell ref="B35:C35"/>
    <mergeCell ref="B36:C36"/>
  </mergeCells>
  <dataValidations count="7">
    <dataValidation type="list" allowBlank="1" showInputMessage="1" showErrorMessage="1" sqref="D25" xr:uid="{00000000-0002-0000-7901-000000000000}">
      <formula1>Tipo_operación</formula1>
    </dataValidation>
    <dataValidation type="list" allowBlank="1" showInputMessage="1" showErrorMessage="1" sqref="D14" xr:uid="{00000000-0002-0000-7901-000001000000}">
      <formula1>Tipo_indicador</formula1>
    </dataValidation>
    <dataValidation type="list" allowBlank="1" showInputMessage="1" showErrorMessage="1" sqref="D7" xr:uid="{00000000-0002-0000-7901-000002000000}">
      <formula1>Nombre_indicador_ODS</formula1>
    </dataValidation>
    <dataValidation type="list" allowBlank="1" showInputMessage="1" showErrorMessage="1" sqref="D6" xr:uid="{00000000-0002-0000-7901-000003000000}">
      <formula1>Numero_indicador</formula1>
    </dataValidation>
    <dataValidation type="list" allowBlank="1" showInputMessage="1" showErrorMessage="1" sqref="D5" xr:uid="{00000000-0002-0000-7901-000004000000}">
      <formula1>Metas_ODS</formula1>
    </dataValidation>
    <dataValidation type="list" allowBlank="1" showInputMessage="1" showErrorMessage="1" sqref="D4" xr:uid="{00000000-0002-0000-7901-000005000000}">
      <formula1>ODS</formula1>
    </dataValidation>
    <dataValidation allowBlank="1" showDropDown="1" showInputMessage="1" showErrorMessage="1" sqref="D13" xr:uid="{00000000-0002-0000-7901-000006000000}"/>
  </dataValidations>
  <hyperlinks>
    <hyperlink ref="B1" location="'12.c.1'!A1" display="REGRESAR" xr:uid="{00000000-0004-0000-7901-000000000000}"/>
    <hyperlink ref="D8" r:id="rId1" xr:uid="{00000000-0004-0000-7901-000001000000}"/>
  </hyperlinks>
  <pageMargins left="0.7" right="0.7" top="0.75" bottom="0.75" header="0.3" footer="0.3"/>
</worksheet>
</file>

<file path=xl/worksheets/sheet3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A01-000000000000}">
  <sheetPr codeName="Hoja369">
    <tabColor rgb="FF3F7E44"/>
  </sheetPr>
  <dimension ref="A1:E12"/>
  <sheetViews>
    <sheetView showGridLines="0" workbookViewId="0">
      <pane ySplit="4" topLeftCell="A5" activePane="bottomLeft" state="frozen"/>
      <selection sqref="A1:B1"/>
      <selection pane="bottomLeft" sqref="A1:B1"/>
    </sheetView>
  </sheetViews>
  <sheetFormatPr baseColWidth="10" defaultRowHeight="17.399999999999999" x14ac:dyDescent="0.45"/>
  <cols>
    <col min="1" max="2" width="11.5546875" style="22"/>
    <col min="3" max="3" width="61.21875" style="22" customWidth="1"/>
    <col min="4" max="4" width="13.5546875" style="22" customWidth="1"/>
    <col min="5" max="5" width="88.5546875" style="22" customWidth="1"/>
    <col min="6" max="16384" width="11.5546875" style="22"/>
  </cols>
  <sheetData>
    <row r="1" spans="1:5" ht="18.600000000000001" x14ac:dyDescent="0.45">
      <c r="A1" s="3108" t="s">
        <v>320</v>
      </c>
      <c r="B1" s="3108"/>
    </row>
    <row r="3" spans="1:5" ht="57" customHeight="1" x14ac:dyDescent="0.45">
      <c r="A3" s="65"/>
      <c r="B3" s="65"/>
      <c r="C3" s="4083" t="s">
        <v>1866</v>
      </c>
      <c r="D3" s="4083"/>
      <c r="E3" s="4083"/>
    </row>
    <row r="4" spans="1:5" s="73" customFormat="1" ht="44.4" x14ac:dyDescent="0.3">
      <c r="A4" s="77"/>
      <c r="B4" s="77"/>
      <c r="C4" s="466" t="s">
        <v>322</v>
      </c>
      <c r="D4" s="466" t="s">
        <v>323</v>
      </c>
      <c r="E4" s="466" t="s">
        <v>324</v>
      </c>
    </row>
    <row r="5" spans="1:5" s="73" customFormat="1" ht="45" customHeight="1" x14ac:dyDescent="0.3">
      <c r="C5" s="3106" t="s">
        <v>145</v>
      </c>
      <c r="D5" s="452" t="s">
        <v>238</v>
      </c>
      <c r="E5" s="462" t="s">
        <v>4116</v>
      </c>
    </row>
    <row r="6" spans="1:5" s="73" customFormat="1" ht="55.8" x14ac:dyDescent="0.3">
      <c r="C6" s="3110"/>
      <c r="D6" s="453" t="s">
        <v>239</v>
      </c>
      <c r="E6" s="463" t="s">
        <v>4117</v>
      </c>
    </row>
    <row r="7" spans="1:5" s="73" customFormat="1" ht="55.8" x14ac:dyDescent="0.3">
      <c r="C7" s="3107"/>
      <c r="D7" s="452" t="s">
        <v>241</v>
      </c>
      <c r="E7" s="462" t="s">
        <v>4118</v>
      </c>
    </row>
    <row r="8" spans="1:5" s="73" customFormat="1" ht="55.8" x14ac:dyDescent="0.3">
      <c r="C8" s="3106" t="s">
        <v>147</v>
      </c>
      <c r="D8" s="453" t="s">
        <v>243</v>
      </c>
      <c r="E8" s="463" t="s">
        <v>4119</v>
      </c>
    </row>
    <row r="9" spans="1:5" s="73" customFormat="1" ht="30" customHeight="1" x14ac:dyDescent="0.3">
      <c r="C9" s="3107"/>
      <c r="D9" s="452" t="s">
        <v>4120</v>
      </c>
      <c r="E9" s="462" t="s">
        <v>4121</v>
      </c>
    </row>
    <row r="10" spans="1:5" s="73" customFormat="1" ht="74.400000000000006" x14ac:dyDescent="0.3">
      <c r="C10" s="461" t="s">
        <v>148</v>
      </c>
      <c r="D10" s="452" t="s">
        <v>244</v>
      </c>
      <c r="E10" s="462" t="s">
        <v>4122</v>
      </c>
    </row>
    <row r="11" spans="1:5" s="73" customFormat="1" ht="167.4" x14ac:dyDescent="0.3">
      <c r="C11" s="461" t="s">
        <v>4123</v>
      </c>
      <c r="D11" s="453" t="s">
        <v>245</v>
      </c>
      <c r="E11" s="463" t="s">
        <v>4124</v>
      </c>
    </row>
    <row r="12" spans="1:5" s="73" customFormat="1" ht="93" x14ac:dyDescent="0.3">
      <c r="C12" s="461" t="s">
        <v>149</v>
      </c>
      <c r="D12" s="453" t="s">
        <v>246</v>
      </c>
      <c r="E12" s="463" t="s">
        <v>4248</v>
      </c>
    </row>
  </sheetData>
  <mergeCells count="4">
    <mergeCell ref="A1:B1"/>
    <mergeCell ref="C3:E3"/>
    <mergeCell ref="C5:C7"/>
    <mergeCell ref="C8:C9"/>
  </mergeCells>
  <hyperlinks>
    <hyperlink ref="A1" location="Objetivos!A1" display="REGRESAR A INICIO" xr:uid="{00000000-0004-0000-7A01-000000000000}"/>
    <hyperlink ref="A1:B1" location="'Lista de Objetivos'!A1" display="REGRESAR A INICIO" xr:uid="{00000000-0004-0000-7A01-000001000000}"/>
    <hyperlink ref="D5" location="'13.1.1'!A1" display="13.1.1" xr:uid="{00000000-0004-0000-7A01-000002000000}"/>
    <hyperlink ref="E5" location="'13.1.1'!A1" display="13.1.1 Número de personas muertas, desaparecidas y afectadas directamente atribuido a desastres por cada 100.000 personas" xr:uid="{00000000-0004-0000-7A01-000003000000}"/>
    <hyperlink ref="D6" location="'13.1.2'!A1" display="13.1.2" xr:uid="{00000000-0004-0000-7A01-000004000000}"/>
    <hyperlink ref="E6" location="'13.1.2'!A1" display="13.1.2 Número de países que adoptan y aplican estrategias nacionales de reducción del riesgo de desastres en consonancia con el Marco de Sendái para la Reducción del Riesgo de Desastres 2015‑2030" xr:uid="{00000000-0004-0000-7A01-000005000000}"/>
    <hyperlink ref="D7" location="'13.1.3'!A1" display="13.1.3" xr:uid="{00000000-0004-0000-7A01-000006000000}"/>
    <hyperlink ref="E7" location="'13.1.3'!A1" display="13.1.3 Proporción de gobiernos locales que adoptan y aplican estrategias locales de reducción del riesgo de desastres en consonancia con las estrategias nacionales de reducción del riesgo de desastres" xr:uid="{00000000-0004-0000-7A01-000007000000}"/>
    <hyperlink ref="D8" location="'13.2.1'!A1" display="13.2.1" xr:uid="{00000000-0004-0000-7A01-000008000000}"/>
    <hyperlink ref="E8" location="'13.2.1'!A1" display="13.2.1 Número de países con contribuciones determinadas a nivel nacional, estrategias a largo plazo y planes y estrategias nacionales de adaptación y estrategias indicadas en comunicaciones sobre la adaptación y comunicaciones nacionales" xr:uid="{00000000-0004-0000-7A01-000009000000}"/>
    <hyperlink ref="D9" location="'13.2.2'!A1" display="13.2.2" xr:uid="{00000000-0004-0000-7A01-00000A000000}"/>
    <hyperlink ref="E9" location="'13.2.2'!A1" display="13.2.2 Emisiones totales de gases de efecto invernadero por año" xr:uid="{00000000-0004-0000-7A01-00000B000000}"/>
    <hyperlink ref="D10" location="'13.3.1'!A1" display="13.3.1" xr:uid="{00000000-0004-0000-7A01-00000C000000}"/>
    <hyperlink ref="E10" location="'13.3.1'!A1" display="'13.3.1'!A1" xr:uid="{00000000-0004-0000-7A01-00000D000000}"/>
    <hyperlink ref="D11" location="'13.a.1'!A1" display="13.a.1" xr:uid="{00000000-0004-0000-7A01-00000E000000}"/>
    <hyperlink ref="E11" location="'13.a.1'!A1" display="13.a.1 Cantidades proporcionadas y movilizadas en dólares de los Estados Unidos al año en relación con el objetivo actual mantenido de movilización colectiva de 100.000 millones de dólares de aquí a 2025" xr:uid="{00000000-0004-0000-7A01-00000F000000}"/>
    <hyperlink ref="D12" location="'13.b.1'!A1" display="13.b.1" xr:uid="{00000000-0004-0000-7A01-000010000000}"/>
    <hyperlink ref="E12" location="'13.b.1'!A1" display="13.b.1 Número de países menos adelantados y pequeños Estados insulares en desarrollo con contribuciones determinadas a nivel nacional, estrategias a largo plazo y planes, estrategias nacionales de adaptación y estrategias indicadas en comunicaciones sobre" xr:uid="{00000000-0004-0000-7A01-000011000000}"/>
  </hyperlinks>
  <pageMargins left="0.7" right="0.7" top="0.75" bottom="0.75" header="0.3" footer="0.3"/>
  <pageSetup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Hoja40">
    <tabColor theme="0" tint="-0.499984740745262"/>
  </sheetPr>
  <dimension ref="A1:F37"/>
  <sheetViews>
    <sheetView showGridLines="0" zoomScaleNormal="100" workbookViewId="0">
      <pane ySplit="1" topLeftCell="A2" activePane="bottomLeft" state="frozen"/>
      <selection pane="bottomLeft" activeCell="F14" sqref="F14"/>
    </sheetView>
  </sheetViews>
  <sheetFormatPr baseColWidth="10" defaultColWidth="11.44140625" defaultRowHeight="17.399999999999999" x14ac:dyDescent="0.3"/>
  <cols>
    <col min="1" max="1" width="7.21875" style="38" customWidth="1"/>
    <col min="2" max="2" width="26.44140625" style="38" customWidth="1"/>
    <col min="3" max="3" width="24" style="38" customWidth="1"/>
    <col min="4" max="4" width="85.77734375" style="38" customWidth="1"/>
    <col min="5" max="5" width="7.77734375" style="38" customWidth="1"/>
    <col min="6" max="6" width="7.21875" style="38" customWidth="1"/>
    <col min="7" max="7" width="6.21875" style="38" customWidth="1"/>
    <col min="8" max="8" width="6.77734375" style="38" customWidth="1"/>
    <col min="9" max="9" width="2" style="38" customWidth="1"/>
    <col min="10" max="10" width="10.21875" style="38" customWidth="1"/>
    <col min="11" max="11" width="7.77734375" style="38" customWidth="1"/>
    <col min="12" max="12" width="10.21875" style="38" customWidth="1"/>
    <col min="13" max="13" width="0.77734375" style="38" customWidth="1"/>
    <col min="14" max="14" width="6.77734375" style="38" customWidth="1"/>
    <col min="15" max="15" width="6.44140625" style="38" customWidth="1"/>
    <col min="16" max="16384" width="11.44140625" style="38"/>
  </cols>
  <sheetData>
    <row r="1" spans="1:6" x14ac:dyDescent="0.3">
      <c r="B1" s="481" t="s">
        <v>337</v>
      </c>
    </row>
    <row r="2" spans="1:6" ht="18" thickBot="1" x14ac:dyDescent="0.35"/>
    <row r="3" spans="1:6" ht="23.25" customHeight="1" thickBot="1" x14ac:dyDescent="0.35">
      <c r="B3" s="3214" t="s">
        <v>370</v>
      </c>
      <c r="C3" s="3214"/>
      <c r="D3" s="3214"/>
      <c r="F3" s="147" t="s">
        <v>471</v>
      </c>
    </row>
    <row r="4" spans="1:6" ht="30" customHeight="1" x14ac:dyDescent="0.3">
      <c r="A4" s="691"/>
      <c r="B4" s="3142" t="s">
        <v>449</v>
      </c>
      <c r="C4" s="3142"/>
      <c r="D4" s="44" t="s">
        <v>12</v>
      </c>
    </row>
    <row r="5" spans="1:6" ht="29.25" customHeight="1" x14ac:dyDescent="0.3">
      <c r="B5" s="3142" t="s">
        <v>373</v>
      </c>
      <c r="C5" s="3142"/>
      <c r="D5" s="44" t="s">
        <v>3951</v>
      </c>
    </row>
    <row r="6" spans="1:6" x14ac:dyDescent="0.3">
      <c r="B6" s="3142" t="s">
        <v>374</v>
      </c>
      <c r="C6" s="3142"/>
      <c r="D6" s="45" t="s">
        <v>531</v>
      </c>
    </row>
    <row r="7" spans="1:6" ht="52.2" x14ac:dyDescent="0.3">
      <c r="B7" s="3143" t="s">
        <v>375</v>
      </c>
      <c r="C7" s="3143"/>
      <c r="D7" s="46" t="s">
        <v>3953</v>
      </c>
    </row>
    <row r="8" spans="1:6" x14ac:dyDescent="0.3">
      <c r="B8" s="3172" t="s">
        <v>2480</v>
      </c>
      <c r="C8" s="3172"/>
      <c r="D8" s="110" t="s">
        <v>2499</v>
      </c>
    </row>
    <row r="9" spans="1:6" x14ac:dyDescent="0.3">
      <c r="B9" s="3172"/>
      <c r="C9" s="3172"/>
      <c r="D9" s="47" t="s">
        <v>2500</v>
      </c>
    </row>
    <row r="10" spans="1:6" x14ac:dyDescent="0.45">
      <c r="B10" s="22"/>
      <c r="C10" s="22"/>
      <c r="D10" s="22"/>
    </row>
    <row r="11" spans="1:6" ht="23.25" customHeight="1" x14ac:dyDescent="0.3">
      <c r="B11" s="3214" t="s">
        <v>376</v>
      </c>
      <c r="C11" s="3214"/>
      <c r="D11" s="3214"/>
    </row>
    <row r="12" spans="1:6" ht="16.5" customHeight="1" x14ac:dyDescent="0.3">
      <c r="B12" s="3153" t="s">
        <v>377</v>
      </c>
      <c r="C12" s="3154"/>
      <c r="D12" s="44"/>
    </row>
    <row r="13" spans="1:6" x14ac:dyDescent="0.3">
      <c r="B13" s="3155" t="s">
        <v>379</v>
      </c>
      <c r="C13" s="3155"/>
      <c r="D13" s="661"/>
    </row>
    <row r="14" spans="1:6" x14ac:dyDescent="0.3">
      <c r="B14" s="3142" t="s">
        <v>380</v>
      </c>
      <c r="C14" s="3142"/>
      <c r="D14" s="575" t="s">
        <v>531</v>
      </c>
    </row>
    <row r="15" spans="1:6" x14ac:dyDescent="0.3">
      <c r="B15" s="3142" t="s">
        <v>381</v>
      </c>
      <c r="C15" s="3156"/>
      <c r="D15" s="575"/>
    </row>
    <row r="16" spans="1:6" x14ac:dyDescent="0.3">
      <c r="B16" s="3142" t="s">
        <v>382</v>
      </c>
      <c r="C16" s="3142"/>
      <c r="D16" s="52"/>
    </row>
    <row r="17" spans="2:4" x14ac:dyDescent="0.45">
      <c r="B17" s="3142" t="s">
        <v>383</v>
      </c>
      <c r="C17" s="3142"/>
      <c r="D17" s="53"/>
    </row>
    <row r="18" spans="2:4" x14ac:dyDescent="0.3">
      <c r="B18" s="3142" t="s">
        <v>384</v>
      </c>
      <c r="C18" s="3142"/>
      <c r="D18" s="52"/>
    </row>
    <row r="19" spans="2:4" x14ac:dyDescent="0.3">
      <c r="B19" s="3143" t="s">
        <v>386</v>
      </c>
      <c r="C19" s="3143"/>
      <c r="D19" s="44"/>
    </row>
    <row r="20" spans="2:4" ht="14.55" customHeight="1" x14ac:dyDescent="0.3">
      <c r="B20" s="3144" t="s">
        <v>387</v>
      </c>
      <c r="C20" s="3145"/>
      <c r="D20" s="52"/>
    </row>
    <row r="21" spans="2:4" x14ac:dyDescent="0.3">
      <c r="B21" s="3142" t="s">
        <v>388</v>
      </c>
      <c r="C21" s="3142"/>
      <c r="D21" s="52"/>
    </row>
    <row r="22" spans="2:4" x14ac:dyDescent="0.3">
      <c r="B22" s="3146" t="s">
        <v>390</v>
      </c>
      <c r="C22" s="54" t="s">
        <v>391</v>
      </c>
      <c r="D22" s="57"/>
    </row>
    <row r="23" spans="2:4" x14ac:dyDescent="0.3">
      <c r="B23" s="3147"/>
      <c r="C23" s="567" t="s">
        <v>393</v>
      </c>
      <c r="D23" s="52"/>
    </row>
    <row r="24" spans="2:4" x14ac:dyDescent="0.3">
      <c r="B24" s="3148" t="s">
        <v>395</v>
      </c>
      <c r="C24" s="3148"/>
      <c r="D24" s="52"/>
    </row>
    <row r="25" spans="2:4" x14ac:dyDescent="0.3">
      <c r="B25" s="3148" t="s">
        <v>397</v>
      </c>
      <c r="C25" s="3148"/>
      <c r="D25" s="84" t="s">
        <v>412</v>
      </c>
    </row>
    <row r="26" spans="2:4" x14ac:dyDescent="0.3">
      <c r="B26" s="3142" t="s">
        <v>399</v>
      </c>
      <c r="C26" s="3142"/>
      <c r="D26" s="52"/>
    </row>
    <row r="27" spans="2:4" ht="14.55" customHeight="1" x14ac:dyDescent="0.3">
      <c r="B27" s="3143" t="s">
        <v>401</v>
      </c>
      <c r="C27" s="3143"/>
      <c r="D27" s="99"/>
    </row>
    <row r="28" spans="2:4" x14ac:dyDescent="0.3">
      <c r="B28" s="3149" t="s">
        <v>403</v>
      </c>
      <c r="C28" s="3150"/>
      <c r="D28" s="44"/>
    </row>
    <row r="29" spans="2:4" x14ac:dyDescent="0.3">
      <c r="B29" s="568" t="s">
        <v>404</v>
      </c>
      <c r="C29" s="569"/>
      <c r="D29" s="44"/>
    </row>
    <row r="30" spans="2:4" x14ac:dyDescent="0.3">
      <c r="B30" s="3151" t="s">
        <v>405</v>
      </c>
      <c r="C30" s="3152"/>
      <c r="D30" s="61"/>
    </row>
    <row r="31" spans="2:4" x14ac:dyDescent="0.3">
      <c r="B31" s="62"/>
      <c r="C31" s="62"/>
      <c r="D31" s="63"/>
    </row>
    <row r="32" spans="2:4" ht="23.25" customHeight="1" x14ac:dyDescent="0.3">
      <c r="B32" s="3214" t="s">
        <v>406</v>
      </c>
      <c r="C32" s="3214"/>
      <c r="D32" s="3214"/>
    </row>
    <row r="33" spans="2:4" x14ac:dyDescent="0.3">
      <c r="B33" s="3140" t="s">
        <v>407</v>
      </c>
      <c r="C33" s="3141"/>
      <c r="D33" s="84" t="s">
        <v>560</v>
      </c>
    </row>
    <row r="34" spans="2:4" x14ac:dyDescent="0.3">
      <c r="B34" s="3140" t="s">
        <v>409</v>
      </c>
      <c r="C34" s="3141"/>
      <c r="D34" s="84" t="s">
        <v>4956</v>
      </c>
    </row>
    <row r="35" spans="2:4" x14ac:dyDescent="0.3">
      <c r="B35" s="3140" t="s">
        <v>411</v>
      </c>
      <c r="C35" s="3141"/>
      <c r="D35" s="84" t="s">
        <v>645</v>
      </c>
    </row>
    <row r="36" spans="2:4" x14ac:dyDescent="0.3">
      <c r="B36" s="3140" t="s">
        <v>413</v>
      </c>
      <c r="C36" s="3141"/>
      <c r="D36" s="84">
        <v>22560255</v>
      </c>
    </row>
    <row r="37" spans="2:4" x14ac:dyDescent="0.3">
      <c r="B37" s="3140" t="s">
        <v>415</v>
      </c>
      <c r="C37" s="3141"/>
      <c r="D37" s="85" t="s">
        <v>4957</v>
      </c>
    </row>
  </sheetData>
  <mergeCells count="30">
    <mergeCell ref="B32:D32"/>
    <mergeCell ref="B18:C18"/>
    <mergeCell ref="B19:C19"/>
    <mergeCell ref="B20:C20"/>
    <mergeCell ref="B21:C21"/>
    <mergeCell ref="B22:B23"/>
    <mergeCell ref="B24:C24"/>
    <mergeCell ref="B25:C25"/>
    <mergeCell ref="B26:C26"/>
    <mergeCell ref="B27:C27"/>
    <mergeCell ref="B28:C28"/>
    <mergeCell ref="B30:C30"/>
    <mergeCell ref="B3:D3"/>
    <mergeCell ref="B4:C4"/>
    <mergeCell ref="B5:C5"/>
    <mergeCell ref="B6:C6"/>
    <mergeCell ref="B7:C7"/>
    <mergeCell ref="B11:D11"/>
    <mergeCell ref="B8:C9"/>
    <mergeCell ref="B17:C17"/>
    <mergeCell ref="B12:C12"/>
    <mergeCell ref="B13:C13"/>
    <mergeCell ref="B14:C14"/>
    <mergeCell ref="B15:C15"/>
    <mergeCell ref="B16:C16"/>
    <mergeCell ref="B33:C33"/>
    <mergeCell ref="B34:C34"/>
    <mergeCell ref="B35:C35"/>
    <mergeCell ref="B36:C36"/>
    <mergeCell ref="B37:C37"/>
  </mergeCells>
  <dataValidations count="7">
    <dataValidation allowBlank="1" showDropDown="1" showInputMessage="1" showErrorMessage="1" sqref="D14" xr:uid="{00000000-0002-0000-2500-000000000000}"/>
    <dataValidation type="list" allowBlank="1" showInputMessage="1" showErrorMessage="1" sqref="D4" xr:uid="{00000000-0002-0000-2500-000001000000}">
      <formula1>ODS</formula1>
    </dataValidation>
    <dataValidation type="list" allowBlank="1" showInputMessage="1" showErrorMessage="1" sqref="D5" xr:uid="{00000000-0002-0000-2500-000002000000}">
      <formula1>Metas_ODS</formula1>
    </dataValidation>
    <dataValidation type="list" allowBlank="1" showInputMessage="1" showErrorMessage="1" sqref="D6" xr:uid="{00000000-0002-0000-2500-000003000000}">
      <formula1>Numero_indicador</formula1>
    </dataValidation>
    <dataValidation type="list" allowBlank="1" showInputMessage="1" showErrorMessage="1" sqref="D7" xr:uid="{00000000-0002-0000-2500-000004000000}">
      <formula1>Nombre_indicador_ODS</formula1>
    </dataValidation>
    <dataValidation type="list" allowBlank="1" showInputMessage="1" showErrorMessage="1" sqref="D15" xr:uid="{00000000-0002-0000-2500-000005000000}">
      <formula1>Tipo_indicador</formula1>
    </dataValidation>
    <dataValidation type="list" allowBlank="1" showInputMessage="1" showErrorMessage="1" sqref="D26" xr:uid="{00000000-0002-0000-2500-000006000000}">
      <formula1>Tipo_operación</formula1>
    </dataValidation>
  </dataValidations>
  <hyperlinks>
    <hyperlink ref="B1" location="'2.2.2'!A1" display="REGRESAR" xr:uid="{00000000-0004-0000-2500-000000000000}"/>
    <hyperlink ref="D8" r:id="rId1" xr:uid="{00000000-0004-0000-2500-000001000000}"/>
    <hyperlink ref="D9" r:id="rId2" xr:uid="{00000000-0004-0000-2500-000002000000}"/>
    <hyperlink ref="D37" r:id="rId3" xr:uid="{00000000-0004-0000-2500-000003000000}"/>
  </hyperlinks>
  <pageMargins left="0.7" right="0.7" top="0.75" bottom="0.75" header="0.3" footer="0.3"/>
  <pageSetup orientation="portrait" r:id="rId4"/>
</worksheet>
</file>

<file path=xl/worksheets/sheet3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B01-000000000000}">
  <sheetPr codeName="Hoja370"/>
  <dimension ref="A1:AO49"/>
  <sheetViews>
    <sheetView showGridLines="0" zoomScaleNormal="100" workbookViewId="0">
      <pane ySplit="1" topLeftCell="A2" activePane="bottomLeft" state="frozen"/>
      <selection activeCell="B16" sqref="B16"/>
      <selection pane="bottomLeft"/>
    </sheetView>
  </sheetViews>
  <sheetFormatPr baseColWidth="10" defaultColWidth="11.44140625" defaultRowHeight="17.399999999999999" x14ac:dyDescent="0.45"/>
  <cols>
    <col min="1" max="2" width="15" style="178" customWidth="1"/>
    <col min="3" max="3" width="7.21875" style="178" customWidth="1"/>
    <col min="4" max="4" width="11.77734375" style="178" customWidth="1"/>
    <col min="5" max="5" width="2.21875" style="178" customWidth="1"/>
    <col min="6" max="6" width="6.88671875" style="178" customWidth="1"/>
    <col min="7" max="7" width="5.5546875" style="178" customWidth="1"/>
    <col min="8" max="8" width="11.77734375" style="178" customWidth="1"/>
    <col min="9" max="9" width="2.77734375" style="178" customWidth="1"/>
    <col min="10" max="11" width="11.77734375" style="178" customWidth="1"/>
    <col min="12" max="12" width="1.21875" style="178" customWidth="1"/>
    <col min="13" max="13" width="8.21875" style="178" customWidth="1"/>
    <col min="14" max="14" width="1.77734375" style="178" customWidth="1"/>
    <col min="15" max="15" width="7.21875" style="178" customWidth="1"/>
    <col min="16" max="16" width="6" style="178" customWidth="1"/>
    <col min="17" max="17" width="3" style="178" customWidth="1"/>
    <col min="18" max="18" width="7.44140625" style="178" customWidth="1"/>
    <col min="19" max="19" width="3.44140625" style="178" customWidth="1"/>
    <col min="20" max="21" width="5.44140625" style="178" customWidth="1"/>
    <col min="22" max="22" width="1.5546875" style="178" customWidth="1"/>
    <col min="23" max="23" width="9.33203125" style="178" customWidth="1"/>
    <col min="24" max="24" width="7" style="178" customWidth="1"/>
    <col min="25" max="25" width="8.109375" style="178" customWidth="1"/>
    <col min="26" max="26" width="1.5546875" style="178" customWidth="1"/>
    <col min="27" max="30" width="6.44140625" style="178" customWidth="1"/>
    <col min="31" max="31" width="2.5546875" style="178" customWidth="1"/>
    <col min="32" max="32" width="8.21875" style="178" customWidth="1"/>
    <col min="33" max="33" width="7" style="178" customWidth="1"/>
    <col min="34" max="34" width="8.44140625" style="178" customWidth="1"/>
    <col min="35" max="35" width="7" style="178" customWidth="1"/>
    <col min="36" max="36" width="2.21875" style="178" customWidth="1"/>
    <col min="37" max="38" width="6.5546875" style="178" customWidth="1"/>
    <col min="39" max="39" width="1.21875" style="178" customWidth="1"/>
    <col min="40" max="41" width="9" style="178" customWidth="1"/>
    <col min="42" max="16384" width="11.44140625" style="178"/>
  </cols>
  <sheetData>
    <row r="1" spans="1:41" x14ac:dyDescent="0.45">
      <c r="A1" s="1916" t="s">
        <v>1867</v>
      </c>
      <c r="C1" s="3225" t="s">
        <v>430</v>
      </c>
      <c r="D1" s="3225"/>
    </row>
    <row r="3" spans="1:41" ht="15" customHeight="1" x14ac:dyDescent="0.45">
      <c r="A3" s="4087" t="s">
        <v>339</v>
      </c>
      <c r="B3" s="4088"/>
      <c r="C3" s="4087" t="s">
        <v>1868</v>
      </c>
      <c r="D3" s="4089"/>
      <c r="E3" s="4089"/>
      <c r="F3" s="4089"/>
      <c r="G3" s="4089"/>
      <c r="H3" s="4089"/>
      <c r="I3" s="4089"/>
      <c r="J3" s="4089"/>
      <c r="K3" s="4089"/>
      <c r="L3" s="4089"/>
      <c r="M3" s="4089"/>
      <c r="N3" s="4089"/>
      <c r="O3" s="4089"/>
      <c r="P3" s="4089"/>
      <c r="Q3" s="4089"/>
      <c r="R3" s="4089"/>
      <c r="S3" s="4089"/>
      <c r="T3" s="4089"/>
      <c r="U3" s="4089"/>
      <c r="V3" s="4089"/>
      <c r="W3" s="4089"/>
      <c r="X3" s="4089"/>
      <c r="Y3" s="4088"/>
    </row>
    <row r="4" spans="1:41" ht="18.600000000000001" x14ac:dyDescent="0.45">
      <c r="A4" s="4087" t="s">
        <v>340</v>
      </c>
      <c r="B4" s="4090"/>
      <c r="C4" s="4087" t="s">
        <v>1869</v>
      </c>
      <c r="D4" s="4091"/>
      <c r="E4" s="4091"/>
      <c r="F4" s="4091"/>
      <c r="G4" s="4091"/>
      <c r="H4" s="4091"/>
      <c r="I4" s="4091"/>
      <c r="J4" s="4091"/>
      <c r="K4" s="4091"/>
      <c r="L4" s="4091"/>
      <c r="M4" s="4091"/>
      <c r="N4" s="4091"/>
      <c r="O4" s="4091"/>
      <c r="P4" s="4091"/>
      <c r="Q4" s="4091"/>
      <c r="R4" s="4091"/>
      <c r="S4" s="4091"/>
      <c r="T4" s="4091"/>
      <c r="U4" s="4091"/>
      <c r="V4" s="4091"/>
      <c r="W4" s="4091"/>
      <c r="X4" s="4091"/>
      <c r="Y4" s="4090"/>
    </row>
    <row r="5" spans="1:41" ht="18.600000000000001" x14ac:dyDescent="0.45">
      <c r="A5" s="4087" t="s">
        <v>341</v>
      </c>
      <c r="B5" s="4090"/>
      <c r="C5" s="4087" t="s">
        <v>4116</v>
      </c>
      <c r="D5" s="4091"/>
      <c r="E5" s="4091"/>
      <c r="F5" s="4091"/>
      <c r="G5" s="4091"/>
      <c r="H5" s="4091"/>
      <c r="I5" s="4091"/>
      <c r="J5" s="4091"/>
      <c r="K5" s="4091"/>
      <c r="L5" s="4091"/>
      <c r="M5" s="4091"/>
      <c r="N5" s="4091"/>
      <c r="O5" s="4091"/>
      <c r="P5" s="4091"/>
      <c r="Q5" s="4091"/>
      <c r="R5" s="4091"/>
      <c r="S5" s="4091"/>
      <c r="T5" s="4091"/>
      <c r="U5" s="4091"/>
      <c r="V5" s="4091"/>
      <c r="W5" s="4091"/>
      <c r="X5" s="4091"/>
      <c r="Y5" s="4090"/>
    </row>
    <row r="6" spans="1:41" ht="18.600000000000001" x14ac:dyDescent="0.45">
      <c r="A6" s="4087" t="s">
        <v>417</v>
      </c>
      <c r="B6" s="4090"/>
      <c r="C6" s="4087" t="s">
        <v>5064</v>
      </c>
      <c r="D6" s="4091"/>
      <c r="E6" s="4091"/>
      <c r="F6" s="4091"/>
      <c r="G6" s="4091"/>
      <c r="H6" s="4091"/>
      <c r="I6" s="4091"/>
      <c r="J6" s="4091"/>
      <c r="K6" s="4091"/>
      <c r="L6" s="4091"/>
      <c r="M6" s="4091"/>
      <c r="N6" s="4091"/>
      <c r="O6" s="4091"/>
      <c r="P6" s="4091"/>
      <c r="Q6" s="4091"/>
      <c r="R6" s="4091"/>
      <c r="S6" s="4091"/>
      <c r="T6" s="4091"/>
      <c r="U6" s="4091"/>
      <c r="V6" s="4091"/>
      <c r="W6" s="4091"/>
      <c r="X6" s="4091"/>
      <c r="Y6" s="4090"/>
    </row>
    <row r="9" spans="1:41" ht="18.600000000000001" x14ac:dyDescent="0.45">
      <c r="C9" s="662" t="s">
        <v>5064</v>
      </c>
      <c r="D9" s="662"/>
      <c r="E9" s="662"/>
      <c r="F9" s="662"/>
      <c r="G9" s="662"/>
      <c r="H9" s="662"/>
      <c r="I9" s="662"/>
      <c r="J9" s="662"/>
      <c r="K9" s="662"/>
      <c r="L9" s="662"/>
      <c r="M9" s="662"/>
      <c r="N9" s="662"/>
      <c r="O9" s="662"/>
      <c r="P9" s="662"/>
      <c r="Q9" s="662"/>
      <c r="R9" s="662"/>
      <c r="S9" s="662"/>
      <c r="T9" s="662"/>
      <c r="U9" s="662"/>
      <c r="V9" s="662"/>
      <c r="W9" s="662"/>
      <c r="X9" s="662"/>
      <c r="Y9" s="662"/>
      <c r="Z9" s="662"/>
      <c r="AA9" s="662"/>
      <c r="AB9" s="662"/>
      <c r="AC9" s="662"/>
      <c r="AD9" s="662"/>
      <c r="AE9" s="662"/>
      <c r="AF9" s="662"/>
      <c r="AG9" s="662"/>
      <c r="AH9" s="662"/>
      <c r="AI9" s="662"/>
      <c r="AJ9" s="662"/>
      <c r="AK9" s="662"/>
      <c r="AL9" s="662"/>
      <c r="AM9" s="662"/>
      <c r="AN9" s="662"/>
      <c r="AO9" s="662"/>
    </row>
    <row r="10" spans="1:41" ht="11.4" customHeight="1" x14ac:dyDescent="0.45">
      <c r="C10" s="1928"/>
      <c r="D10" s="1928"/>
      <c r="E10" s="1928"/>
      <c r="F10" s="1928"/>
      <c r="G10" s="1928"/>
      <c r="H10" s="1928"/>
      <c r="I10" s="1928"/>
      <c r="J10" s="1928"/>
      <c r="K10" s="1928"/>
      <c r="L10" s="1928"/>
      <c r="M10" s="1928"/>
      <c r="N10" s="1928"/>
      <c r="O10" s="1928"/>
      <c r="P10" s="1928"/>
      <c r="Q10" s="1928"/>
      <c r="R10" s="1928"/>
      <c r="S10" s="1928"/>
      <c r="T10" s="1928"/>
      <c r="U10" s="1928"/>
      <c r="V10" s="1928"/>
      <c r="W10" s="1928"/>
      <c r="X10" s="1928"/>
      <c r="Y10" s="1928"/>
      <c r="Z10" s="1928"/>
      <c r="AA10" s="1928"/>
      <c r="AB10" s="1928"/>
      <c r="AC10" s="1928"/>
      <c r="AD10" s="1928"/>
      <c r="AE10" s="1928"/>
      <c r="AF10" s="1928"/>
      <c r="AG10" s="1928"/>
      <c r="AH10" s="1928"/>
      <c r="AI10" s="1928"/>
      <c r="AJ10" s="1928"/>
      <c r="AK10" s="1928"/>
      <c r="AL10" s="1928"/>
      <c r="AM10" s="1928"/>
      <c r="AN10" s="1928"/>
      <c r="AO10" s="1928"/>
    </row>
    <row r="11" spans="1:41" ht="17.399999999999999" customHeight="1" x14ac:dyDescent="0.45">
      <c r="C11" s="4086" t="s">
        <v>458</v>
      </c>
      <c r="D11" s="4086" t="s">
        <v>445</v>
      </c>
      <c r="E11" s="2014"/>
      <c r="F11" s="4084" t="s">
        <v>459</v>
      </c>
      <c r="G11" s="4084"/>
      <c r="H11" s="4084"/>
      <c r="I11" s="4084"/>
      <c r="J11" s="4084" t="s">
        <v>460</v>
      </c>
      <c r="K11" s="4084"/>
      <c r="L11" s="4084"/>
      <c r="M11" s="4084" t="s">
        <v>461</v>
      </c>
      <c r="N11" s="4084"/>
      <c r="O11" s="4084"/>
      <c r="P11" s="4084"/>
      <c r="Q11" s="2014"/>
      <c r="R11" s="4084" t="s">
        <v>462</v>
      </c>
      <c r="S11" s="4084"/>
      <c r="T11" s="4084"/>
      <c r="U11" s="4084"/>
      <c r="V11" s="2014"/>
      <c r="W11" s="4084" t="s">
        <v>463</v>
      </c>
      <c r="X11" s="4084"/>
      <c r="Y11" s="4084"/>
      <c r="Z11" s="4084"/>
      <c r="AA11" s="4084" t="s">
        <v>464</v>
      </c>
      <c r="AB11" s="4084"/>
      <c r="AC11" s="4084"/>
      <c r="AD11" s="4084"/>
      <c r="AE11" s="2014"/>
      <c r="AF11" s="4084" t="s">
        <v>465</v>
      </c>
      <c r="AG11" s="4084"/>
      <c r="AH11" s="4084"/>
      <c r="AI11" s="4084"/>
      <c r="AJ11" s="2014"/>
      <c r="AK11" s="4084" t="s">
        <v>466</v>
      </c>
      <c r="AL11" s="4084"/>
      <c r="AM11" s="2014"/>
      <c r="AN11" s="4084" t="s">
        <v>467</v>
      </c>
      <c r="AO11" s="4084"/>
    </row>
    <row r="12" spans="1:41" ht="13.05" customHeight="1" x14ac:dyDescent="0.45">
      <c r="C12" s="4085"/>
      <c r="D12" s="4085"/>
      <c r="E12" s="2013"/>
      <c r="F12" s="4085" t="s">
        <v>468</v>
      </c>
      <c r="G12" s="4085"/>
      <c r="H12" s="2013" t="s">
        <v>469</v>
      </c>
      <c r="I12" s="2013"/>
      <c r="J12" s="2013" t="s">
        <v>468</v>
      </c>
      <c r="K12" s="2013" t="s">
        <v>469</v>
      </c>
      <c r="L12" s="2013"/>
      <c r="M12" s="4085" t="s">
        <v>470</v>
      </c>
      <c r="N12" s="4085"/>
      <c r="O12" s="4085" t="s">
        <v>469</v>
      </c>
      <c r="P12" s="4085"/>
      <c r="Q12" s="2013"/>
      <c r="R12" s="4085" t="s">
        <v>470</v>
      </c>
      <c r="S12" s="4085"/>
      <c r="T12" s="4085" t="s">
        <v>469</v>
      </c>
      <c r="U12" s="4085"/>
      <c r="V12" s="2013"/>
      <c r="W12" s="4085" t="s">
        <v>470</v>
      </c>
      <c r="X12" s="4085"/>
      <c r="Y12" s="2013" t="s">
        <v>469</v>
      </c>
      <c r="Z12" s="2013"/>
      <c r="AA12" s="4085" t="s">
        <v>470</v>
      </c>
      <c r="AB12" s="4085"/>
      <c r="AC12" s="4085" t="s">
        <v>469</v>
      </c>
      <c r="AD12" s="4085"/>
      <c r="AE12" s="2013"/>
      <c r="AF12" s="4085" t="s">
        <v>470</v>
      </c>
      <c r="AG12" s="4085"/>
      <c r="AH12" s="4085" t="s">
        <v>469</v>
      </c>
      <c r="AI12" s="4085"/>
      <c r="AJ12" s="2013"/>
      <c r="AK12" s="4085" t="s">
        <v>470</v>
      </c>
      <c r="AL12" s="4085"/>
      <c r="AM12" s="2013"/>
      <c r="AN12" s="4085" t="s">
        <v>470</v>
      </c>
      <c r="AO12" s="4085"/>
    </row>
    <row r="13" spans="1:41" x14ac:dyDescent="0.45">
      <c r="C13" s="1924">
        <v>1990</v>
      </c>
      <c r="D13" s="671">
        <v>3029336</v>
      </c>
      <c r="E13" s="1924"/>
      <c r="F13" s="670">
        <v>16</v>
      </c>
      <c r="G13" s="670"/>
      <c r="H13" s="1763">
        <f>+F13/D13*100000</f>
        <v>0.52816854914740397</v>
      </c>
      <c r="I13" s="1764"/>
      <c r="J13" s="1764">
        <v>1</v>
      </c>
      <c r="K13" s="1763">
        <f>+J13/D13*100000</f>
        <v>3.3010534321712748E-2</v>
      </c>
      <c r="L13" s="670"/>
      <c r="M13" s="670">
        <v>1241</v>
      </c>
      <c r="N13" s="670"/>
      <c r="O13" s="670">
        <f>+M13/D13*100000</f>
        <v>40.966073093245519</v>
      </c>
      <c r="P13" s="670"/>
      <c r="Q13" s="670"/>
      <c r="R13" s="670">
        <v>746</v>
      </c>
      <c r="S13" s="670"/>
      <c r="T13" s="670">
        <f>+R13/D13*100000</f>
        <v>24.62585860399771</v>
      </c>
      <c r="U13" s="670"/>
      <c r="V13" s="670"/>
      <c r="W13" s="671">
        <v>0</v>
      </c>
      <c r="X13" s="670"/>
      <c r="Y13" s="1763">
        <f>+W13/D13*100000</f>
        <v>0</v>
      </c>
      <c r="Z13" s="670"/>
      <c r="AA13" s="670">
        <v>90</v>
      </c>
      <c r="AB13" s="670"/>
      <c r="AC13" s="1765">
        <f>+AA13/D13*100000</f>
        <v>2.9709480889541471</v>
      </c>
      <c r="AD13" s="1763"/>
      <c r="AE13" s="670"/>
      <c r="AF13" s="670">
        <v>0</v>
      </c>
      <c r="AG13" s="670"/>
      <c r="AH13" s="1766">
        <f>+AF13/D13*100000</f>
        <v>0</v>
      </c>
      <c r="AI13" s="1766"/>
      <c r="AJ13" s="670"/>
      <c r="AK13" s="670">
        <v>236</v>
      </c>
      <c r="AL13" s="670"/>
      <c r="AM13" s="670"/>
      <c r="AN13" s="670">
        <v>227</v>
      </c>
    </row>
    <row r="14" spans="1:41" x14ac:dyDescent="0.45">
      <c r="C14" s="1924">
        <v>1991</v>
      </c>
      <c r="D14" s="671">
        <v>3101536</v>
      </c>
      <c r="E14" s="1924"/>
      <c r="F14" s="670">
        <v>60</v>
      </c>
      <c r="G14" s="670"/>
      <c r="H14" s="1763">
        <f t="shared" ref="H14:H41" si="0">+F14/D14*100000</f>
        <v>1.9345253448613846</v>
      </c>
      <c r="I14" s="1764"/>
      <c r="J14" s="1764">
        <v>1</v>
      </c>
      <c r="K14" s="1763">
        <f t="shared" ref="K14:K41" si="1">+J14/D14*100000</f>
        <v>3.2242089081023079E-2</v>
      </c>
      <c r="L14" s="670"/>
      <c r="M14" s="670">
        <v>49527</v>
      </c>
      <c r="N14" s="670"/>
      <c r="O14" s="670">
        <f t="shared" ref="O14:O45" si="2">+M14/D14*100000</f>
        <v>1596.8539459158303</v>
      </c>
      <c r="P14" s="670"/>
      <c r="Q14" s="670"/>
      <c r="R14" s="670">
        <v>1272</v>
      </c>
      <c r="S14" s="670"/>
      <c r="T14" s="670">
        <f t="shared" ref="T14:T45" si="3">+R14/D14*100000</f>
        <v>41.011937311061352</v>
      </c>
      <c r="U14" s="670"/>
      <c r="V14" s="670"/>
      <c r="W14" s="671">
        <v>0</v>
      </c>
      <c r="X14" s="670"/>
      <c r="Y14" s="1763">
        <f t="shared" ref="Y14:Y41" si="4">+W14/D14*100000</f>
        <v>0</v>
      </c>
      <c r="Z14" s="670"/>
      <c r="AA14" s="670">
        <v>1670</v>
      </c>
      <c r="AB14" s="670"/>
      <c r="AC14" s="1765">
        <f t="shared" ref="AC14:AC39" si="5">+AA14/D14*100000</f>
        <v>53.844288765308548</v>
      </c>
      <c r="AD14" s="1763"/>
      <c r="AE14" s="670"/>
      <c r="AF14" s="670">
        <v>0</v>
      </c>
      <c r="AG14" s="670"/>
      <c r="AH14" s="1766">
        <f t="shared" ref="AH14:AH45" si="6">+AF14/D14*100000</f>
        <v>0</v>
      </c>
      <c r="AI14" s="1766"/>
      <c r="AJ14" s="670"/>
      <c r="AK14" s="670">
        <v>4451</v>
      </c>
      <c r="AL14" s="670"/>
      <c r="AM14" s="670"/>
      <c r="AN14" s="670">
        <v>7771</v>
      </c>
    </row>
    <row r="15" spans="1:41" x14ac:dyDescent="0.45">
      <c r="C15" s="1924">
        <v>1992</v>
      </c>
      <c r="D15" s="671">
        <v>3170537</v>
      </c>
      <c r="E15" s="1924"/>
      <c r="F15" s="670">
        <v>19</v>
      </c>
      <c r="G15" s="670"/>
      <c r="H15" s="1763">
        <f t="shared" si="0"/>
        <v>0.59926756886924837</v>
      </c>
      <c r="I15" s="1764"/>
      <c r="J15" s="1764">
        <v>0</v>
      </c>
      <c r="K15" s="1763">
        <f t="shared" si="1"/>
        <v>0</v>
      </c>
      <c r="L15" s="670"/>
      <c r="M15" s="670">
        <v>7049</v>
      </c>
      <c r="N15" s="670"/>
      <c r="O15" s="670">
        <f t="shared" si="2"/>
        <v>222.32826805049112</v>
      </c>
      <c r="P15" s="670"/>
      <c r="Q15" s="670"/>
      <c r="R15" s="670">
        <v>1883</v>
      </c>
      <c r="S15" s="670"/>
      <c r="T15" s="670">
        <f t="shared" si="3"/>
        <v>59.390570114778669</v>
      </c>
      <c r="U15" s="670"/>
      <c r="V15" s="670"/>
      <c r="W15" s="671">
        <v>0</v>
      </c>
      <c r="X15" s="670"/>
      <c r="Y15" s="1763">
        <f t="shared" si="4"/>
        <v>0</v>
      </c>
      <c r="Z15" s="670"/>
      <c r="AA15" s="670">
        <v>0</v>
      </c>
      <c r="AB15" s="670"/>
      <c r="AC15" s="1765">
        <f t="shared" si="5"/>
        <v>0</v>
      </c>
      <c r="AD15" s="1763"/>
      <c r="AE15" s="670"/>
      <c r="AF15" s="670">
        <v>0</v>
      </c>
      <c r="AG15" s="670"/>
      <c r="AH15" s="1766">
        <f t="shared" si="6"/>
        <v>0</v>
      </c>
      <c r="AI15" s="1766"/>
      <c r="AJ15" s="670"/>
      <c r="AK15" s="670">
        <v>50</v>
      </c>
      <c r="AL15" s="670"/>
      <c r="AM15" s="670"/>
      <c r="AN15" s="670">
        <v>118</v>
      </c>
    </row>
    <row r="16" spans="1:41" x14ac:dyDescent="0.45">
      <c r="C16" s="1924">
        <v>1993</v>
      </c>
      <c r="D16" s="671">
        <v>3239868</v>
      </c>
      <c r="E16" s="1924"/>
      <c r="F16" s="670">
        <v>15</v>
      </c>
      <c r="G16" s="670"/>
      <c r="H16" s="1763">
        <f t="shared" si="0"/>
        <v>0.46298182518547049</v>
      </c>
      <c r="I16" s="1764"/>
      <c r="J16" s="1764">
        <v>0</v>
      </c>
      <c r="K16" s="1763">
        <f t="shared" si="1"/>
        <v>0</v>
      </c>
      <c r="L16" s="670"/>
      <c r="M16" s="670">
        <v>860</v>
      </c>
      <c r="N16" s="670"/>
      <c r="O16" s="670">
        <f t="shared" si="2"/>
        <v>26.544291310633643</v>
      </c>
      <c r="P16" s="670"/>
      <c r="Q16" s="670"/>
      <c r="R16" s="670">
        <v>352</v>
      </c>
      <c r="S16" s="670"/>
      <c r="T16" s="670">
        <f t="shared" si="3"/>
        <v>10.864640164352375</v>
      </c>
      <c r="U16" s="670"/>
      <c r="V16" s="670"/>
      <c r="W16" s="671">
        <v>0</v>
      </c>
      <c r="X16" s="670"/>
      <c r="Y16" s="1763">
        <f t="shared" si="4"/>
        <v>0</v>
      </c>
      <c r="Z16" s="670"/>
      <c r="AA16" s="670">
        <v>0</v>
      </c>
      <c r="AB16" s="670"/>
      <c r="AC16" s="1765">
        <f t="shared" si="5"/>
        <v>0</v>
      </c>
      <c r="AD16" s="1763"/>
      <c r="AE16" s="670"/>
      <c r="AF16" s="670">
        <v>2000</v>
      </c>
      <c r="AG16" s="670"/>
      <c r="AH16" s="1766">
        <f t="shared" si="6"/>
        <v>61.730910024729397</v>
      </c>
      <c r="AI16" s="1766"/>
      <c r="AJ16" s="670"/>
      <c r="AK16" s="670">
        <v>76</v>
      </c>
      <c r="AL16" s="670"/>
      <c r="AM16" s="670"/>
      <c r="AN16" s="670">
        <v>668</v>
      </c>
    </row>
    <row r="17" spans="3:40" x14ac:dyDescent="0.45">
      <c r="C17" s="1924">
        <v>1994</v>
      </c>
      <c r="D17" s="671">
        <v>3334223</v>
      </c>
      <c r="E17" s="1924"/>
      <c r="F17" s="670">
        <v>28</v>
      </c>
      <c r="G17" s="670"/>
      <c r="H17" s="1763">
        <f t="shared" si="0"/>
        <v>0.83977586382194591</v>
      </c>
      <c r="I17" s="1764"/>
      <c r="J17" s="1764">
        <v>4</v>
      </c>
      <c r="K17" s="1763">
        <f t="shared" si="1"/>
        <v>0.11996798054599228</v>
      </c>
      <c r="L17" s="670"/>
      <c r="M17" s="670">
        <v>13114</v>
      </c>
      <c r="N17" s="670"/>
      <c r="O17" s="670">
        <f t="shared" si="2"/>
        <v>393.3150242200357</v>
      </c>
      <c r="P17" s="670"/>
      <c r="Q17" s="670"/>
      <c r="R17" s="670">
        <v>190</v>
      </c>
      <c r="S17" s="670"/>
      <c r="T17" s="670">
        <f t="shared" si="3"/>
        <v>5.6984790759346327</v>
      </c>
      <c r="U17" s="670"/>
      <c r="V17" s="670"/>
      <c r="W17" s="671">
        <v>0</v>
      </c>
      <c r="X17" s="670"/>
      <c r="Y17" s="1763">
        <f t="shared" si="4"/>
        <v>0</v>
      </c>
      <c r="Z17" s="670"/>
      <c r="AA17" s="670">
        <v>0</v>
      </c>
      <c r="AB17" s="670"/>
      <c r="AC17" s="1765">
        <f t="shared" si="5"/>
        <v>0</v>
      </c>
      <c r="AD17" s="1763"/>
      <c r="AE17" s="670"/>
      <c r="AF17" s="670">
        <v>3251</v>
      </c>
      <c r="AG17" s="670"/>
      <c r="AH17" s="1766">
        <f t="shared" si="6"/>
        <v>97.503976188755217</v>
      </c>
      <c r="AI17" s="1766"/>
      <c r="AJ17" s="670"/>
      <c r="AK17" s="670">
        <v>302</v>
      </c>
      <c r="AL17" s="670"/>
      <c r="AM17" s="670"/>
      <c r="AN17" s="670">
        <v>114</v>
      </c>
    </row>
    <row r="18" spans="3:40" x14ac:dyDescent="0.45">
      <c r="C18" s="1924">
        <v>1995</v>
      </c>
      <c r="D18" s="671">
        <v>3428278</v>
      </c>
      <c r="E18" s="1924"/>
      <c r="F18" s="670">
        <v>13</v>
      </c>
      <c r="G18" s="670"/>
      <c r="H18" s="1763">
        <f t="shared" si="0"/>
        <v>0.37919911979133547</v>
      </c>
      <c r="I18" s="1764"/>
      <c r="J18" s="1764">
        <v>0</v>
      </c>
      <c r="K18" s="1763">
        <f t="shared" si="1"/>
        <v>0</v>
      </c>
      <c r="L18" s="670"/>
      <c r="M18" s="670">
        <v>7497</v>
      </c>
      <c r="N18" s="670"/>
      <c r="O18" s="670">
        <f t="shared" si="2"/>
        <v>218.68121546735705</v>
      </c>
      <c r="P18" s="670"/>
      <c r="Q18" s="670"/>
      <c r="R18" s="670">
        <v>4018</v>
      </c>
      <c r="S18" s="670"/>
      <c r="T18" s="670">
        <f t="shared" si="3"/>
        <v>117.20169717858353</v>
      </c>
      <c r="U18" s="670"/>
      <c r="V18" s="670"/>
      <c r="W18" s="671">
        <v>0</v>
      </c>
      <c r="X18" s="670"/>
      <c r="Y18" s="1763">
        <f t="shared" si="4"/>
        <v>0</v>
      </c>
      <c r="Z18" s="670"/>
      <c r="AA18" s="670">
        <v>0</v>
      </c>
      <c r="AB18" s="670"/>
      <c r="AC18" s="1765">
        <f t="shared" si="5"/>
        <v>0</v>
      </c>
      <c r="AD18" s="1763"/>
      <c r="AE18" s="670"/>
      <c r="AF18" s="670">
        <v>116</v>
      </c>
      <c r="AG18" s="670"/>
      <c r="AH18" s="1766">
        <f t="shared" si="6"/>
        <v>3.3836229150611477</v>
      </c>
      <c r="AI18" s="1766"/>
      <c r="AJ18" s="670"/>
      <c r="AK18" s="670">
        <v>130</v>
      </c>
      <c r="AL18" s="670"/>
      <c r="AM18" s="670"/>
      <c r="AN18" s="670">
        <v>878</v>
      </c>
    </row>
    <row r="19" spans="3:40" x14ac:dyDescent="0.45">
      <c r="C19" s="1924">
        <v>1996</v>
      </c>
      <c r="D19" s="671">
        <v>3520866</v>
      </c>
      <c r="E19" s="1924"/>
      <c r="F19" s="670">
        <v>57</v>
      </c>
      <c r="G19" s="670"/>
      <c r="H19" s="1763">
        <f t="shared" si="0"/>
        <v>1.6189198907314282</v>
      </c>
      <c r="I19" s="1764"/>
      <c r="J19" s="1764">
        <v>0</v>
      </c>
      <c r="K19" s="1763">
        <f t="shared" si="1"/>
        <v>0</v>
      </c>
      <c r="L19" s="670"/>
      <c r="M19" s="670">
        <v>12346</v>
      </c>
      <c r="N19" s="670"/>
      <c r="O19" s="670">
        <f t="shared" si="2"/>
        <v>350.65236791175806</v>
      </c>
      <c r="P19" s="670"/>
      <c r="Q19" s="670"/>
      <c r="R19" s="670">
        <v>6551</v>
      </c>
      <c r="S19" s="670"/>
      <c r="T19" s="670">
        <f t="shared" si="3"/>
        <v>186.06217902072956</v>
      </c>
      <c r="U19" s="670"/>
      <c r="V19" s="670"/>
      <c r="W19" s="671">
        <v>0</v>
      </c>
      <c r="X19" s="670"/>
      <c r="Y19" s="1763">
        <f t="shared" si="4"/>
        <v>0</v>
      </c>
      <c r="Z19" s="670"/>
      <c r="AA19" s="670">
        <v>139</v>
      </c>
      <c r="AB19" s="670"/>
      <c r="AC19" s="1765">
        <f t="shared" si="5"/>
        <v>3.9478923651169908</v>
      </c>
      <c r="AD19" s="1763"/>
      <c r="AE19" s="670"/>
      <c r="AF19" s="670">
        <v>722</v>
      </c>
      <c r="AG19" s="670"/>
      <c r="AH19" s="1766">
        <f t="shared" si="6"/>
        <v>20.50631861593142</v>
      </c>
      <c r="AI19" s="1766"/>
      <c r="AJ19" s="670"/>
      <c r="AK19" s="670">
        <v>683</v>
      </c>
      <c r="AL19" s="670"/>
      <c r="AM19" s="670"/>
      <c r="AN19" s="670">
        <v>1057</v>
      </c>
    </row>
    <row r="20" spans="3:40" x14ac:dyDescent="0.45">
      <c r="C20" s="1924">
        <v>1997</v>
      </c>
      <c r="D20" s="671">
        <v>3611224</v>
      </c>
      <c r="E20" s="1924"/>
      <c r="F20" s="670">
        <v>20</v>
      </c>
      <c r="G20" s="670"/>
      <c r="H20" s="1763">
        <f t="shared" si="0"/>
        <v>0.55382884030456159</v>
      </c>
      <c r="I20" s="1764"/>
      <c r="J20" s="1764">
        <v>2</v>
      </c>
      <c r="K20" s="1763">
        <f t="shared" si="1"/>
        <v>5.5382884030456159E-2</v>
      </c>
      <c r="L20" s="670"/>
      <c r="M20" s="670">
        <v>1714</v>
      </c>
      <c r="N20" s="670"/>
      <c r="O20" s="670">
        <f t="shared" si="2"/>
        <v>47.463131614100924</v>
      </c>
      <c r="P20" s="670"/>
      <c r="Q20" s="670"/>
      <c r="R20" s="670">
        <v>1235</v>
      </c>
      <c r="S20" s="670"/>
      <c r="T20" s="670">
        <f t="shared" si="3"/>
        <v>34.198930888806679</v>
      </c>
      <c r="U20" s="670"/>
      <c r="V20" s="670"/>
      <c r="W20" s="671">
        <v>0</v>
      </c>
      <c r="X20" s="670"/>
      <c r="Y20" s="1763">
        <f t="shared" si="4"/>
        <v>0</v>
      </c>
      <c r="Z20" s="670"/>
      <c r="AA20" s="670">
        <v>14</v>
      </c>
      <c r="AB20" s="670"/>
      <c r="AC20" s="1765">
        <f t="shared" si="5"/>
        <v>0.38768018821319311</v>
      </c>
      <c r="AD20" s="1763"/>
      <c r="AE20" s="670"/>
      <c r="AF20" s="670">
        <v>105</v>
      </c>
      <c r="AG20" s="670"/>
      <c r="AH20" s="1766">
        <f t="shared" si="6"/>
        <v>2.9076014115989484</v>
      </c>
      <c r="AI20" s="1766"/>
      <c r="AJ20" s="670"/>
      <c r="AK20" s="670">
        <v>81</v>
      </c>
      <c r="AL20" s="670"/>
      <c r="AM20" s="670"/>
      <c r="AN20" s="670">
        <v>1059</v>
      </c>
    </row>
    <row r="21" spans="3:40" x14ac:dyDescent="0.45">
      <c r="C21" s="1924">
        <v>1998</v>
      </c>
      <c r="D21" s="671">
        <v>3699939</v>
      </c>
      <c r="E21" s="1924"/>
      <c r="F21" s="670">
        <v>14</v>
      </c>
      <c r="G21" s="670"/>
      <c r="H21" s="1763">
        <f t="shared" si="0"/>
        <v>0.37838461661124684</v>
      </c>
      <c r="I21" s="1764"/>
      <c r="J21" s="1764">
        <v>2</v>
      </c>
      <c r="K21" s="1763">
        <f t="shared" si="1"/>
        <v>5.405494523017812E-2</v>
      </c>
      <c r="L21" s="670"/>
      <c r="M21" s="670">
        <v>7467</v>
      </c>
      <c r="N21" s="670"/>
      <c r="O21" s="670">
        <f t="shared" si="2"/>
        <v>201.81413801687</v>
      </c>
      <c r="P21" s="670"/>
      <c r="Q21" s="670"/>
      <c r="R21" s="670">
        <v>8006</v>
      </c>
      <c r="S21" s="670"/>
      <c r="T21" s="670">
        <f t="shared" si="3"/>
        <v>216.38194575640301</v>
      </c>
      <c r="U21" s="670"/>
      <c r="V21" s="670"/>
      <c r="W21" s="671">
        <v>2</v>
      </c>
      <c r="X21" s="670"/>
      <c r="Y21" s="1763">
        <f t="shared" si="4"/>
        <v>5.405494523017812E-2</v>
      </c>
      <c r="Z21" s="670"/>
      <c r="AA21" s="670">
        <v>243</v>
      </c>
      <c r="AB21" s="670"/>
      <c r="AC21" s="1765">
        <f t="shared" si="5"/>
        <v>6.567675845466642</v>
      </c>
      <c r="AD21" s="1763"/>
      <c r="AE21" s="670"/>
      <c r="AF21" s="670">
        <v>911</v>
      </c>
      <c r="AG21" s="670"/>
      <c r="AH21" s="1766">
        <f t="shared" si="6"/>
        <v>24.622027552346132</v>
      </c>
      <c r="AI21" s="1766"/>
      <c r="AJ21" s="670"/>
      <c r="AK21" s="670">
        <v>122</v>
      </c>
      <c r="AL21" s="670"/>
      <c r="AM21" s="670"/>
      <c r="AN21" s="670">
        <v>1815</v>
      </c>
    </row>
    <row r="22" spans="3:40" x14ac:dyDescent="0.45">
      <c r="C22" s="1924">
        <v>1999</v>
      </c>
      <c r="D22" s="671">
        <v>3786841</v>
      </c>
      <c r="E22" s="1924"/>
      <c r="F22" s="670">
        <v>12</v>
      </c>
      <c r="G22" s="670"/>
      <c r="H22" s="1763">
        <f t="shared" si="0"/>
        <v>0.31688681938322733</v>
      </c>
      <c r="I22" s="1764"/>
      <c r="J22" s="1764">
        <v>0</v>
      </c>
      <c r="K22" s="1763">
        <f t="shared" si="1"/>
        <v>0</v>
      </c>
      <c r="L22" s="670"/>
      <c r="M22" s="670">
        <v>14786</v>
      </c>
      <c r="N22" s="670"/>
      <c r="O22" s="670">
        <f t="shared" si="2"/>
        <v>390.45737595003328</v>
      </c>
      <c r="P22" s="670"/>
      <c r="Q22" s="670"/>
      <c r="R22" s="670">
        <v>12829</v>
      </c>
      <c r="S22" s="670"/>
      <c r="T22" s="670">
        <f t="shared" si="3"/>
        <v>338.77841715561863</v>
      </c>
      <c r="U22" s="670"/>
      <c r="V22" s="670"/>
      <c r="W22" s="671">
        <v>0</v>
      </c>
      <c r="X22" s="670"/>
      <c r="Y22" s="1763">
        <f t="shared" si="4"/>
        <v>0</v>
      </c>
      <c r="Z22" s="670"/>
      <c r="AA22" s="670">
        <v>18</v>
      </c>
      <c r="AB22" s="670"/>
      <c r="AC22" s="1765">
        <f t="shared" si="5"/>
        <v>0.47533022907484096</v>
      </c>
      <c r="AD22" s="1763"/>
      <c r="AE22" s="670"/>
      <c r="AF22" s="670">
        <v>3410</v>
      </c>
      <c r="AG22" s="670"/>
      <c r="AH22" s="1766">
        <f t="shared" si="6"/>
        <v>90.048671174733769</v>
      </c>
      <c r="AI22" s="1766"/>
      <c r="AJ22" s="670"/>
      <c r="AK22" s="670">
        <v>173</v>
      </c>
      <c r="AL22" s="670"/>
      <c r="AM22" s="670"/>
      <c r="AN22" s="670">
        <v>5085</v>
      </c>
    </row>
    <row r="23" spans="3:40" x14ac:dyDescent="0.45">
      <c r="C23" s="1924">
        <v>2000</v>
      </c>
      <c r="D23" s="671">
        <v>3872349</v>
      </c>
      <c r="E23" s="1924"/>
      <c r="F23" s="670">
        <v>8</v>
      </c>
      <c r="G23" s="670"/>
      <c r="H23" s="1763">
        <f t="shared" si="0"/>
        <v>0.20659294913759063</v>
      </c>
      <c r="I23" s="1764"/>
      <c r="J23" s="1764">
        <v>8</v>
      </c>
      <c r="K23" s="1763">
        <f t="shared" si="1"/>
        <v>0.20659294913759063</v>
      </c>
      <c r="L23" s="670"/>
      <c r="M23" s="670">
        <v>3766</v>
      </c>
      <c r="N23" s="670"/>
      <c r="O23" s="670">
        <f t="shared" si="2"/>
        <v>97.253630806520803</v>
      </c>
      <c r="P23" s="670"/>
      <c r="Q23" s="670"/>
      <c r="R23" s="670">
        <v>2440</v>
      </c>
      <c r="S23" s="670"/>
      <c r="T23" s="670">
        <f t="shared" si="3"/>
        <v>63.010849486965142</v>
      </c>
      <c r="U23" s="670"/>
      <c r="V23" s="670"/>
      <c r="W23" s="671">
        <v>0</v>
      </c>
      <c r="X23" s="670"/>
      <c r="Y23" s="1763">
        <f t="shared" si="4"/>
        <v>0</v>
      </c>
      <c r="Z23" s="670"/>
      <c r="AA23" s="670">
        <v>14</v>
      </c>
      <c r="AB23" s="670"/>
      <c r="AC23" s="1765">
        <f t="shared" si="5"/>
        <v>0.3615376609907836</v>
      </c>
      <c r="AD23" s="1763"/>
      <c r="AE23" s="670"/>
      <c r="AF23" s="670">
        <v>0</v>
      </c>
      <c r="AG23" s="670"/>
      <c r="AH23" s="1766">
        <f t="shared" si="6"/>
        <v>0</v>
      </c>
      <c r="AI23" s="1766"/>
      <c r="AJ23" s="670"/>
      <c r="AK23" s="670">
        <v>5</v>
      </c>
      <c r="AL23" s="670"/>
      <c r="AM23" s="670"/>
      <c r="AN23" s="670">
        <v>1577</v>
      </c>
    </row>
    <row r="24" spans="3:40" x14ac:dyDescent="0.45">
      <c r="C24" s="1924">
        <v>2001</v>
      </c>
      <c r="D24" s="671">
        <v>3953393</v>
      </c>
      <c r="E24" s="1924"/>
      <c r="F24" s="670">
        <v>2</v>
      </c>
      <c r="G24" s="670"/>
      <c r="H24" s="1763">
        <f t="shared" si="0"/>
        <v>5.0589455690339923E-2</v>
      </c>
      <c r="I24" s="1764"/>
      <c r="J24" s="1764">
        <v>0</v>
      </c>
      <c r="K24" s="1763">
        <f t="shared" si="1"/>
        <v>0</v>
      </c>
      <c r="L24" s="670"/>
      <c r="M24" s="670">
        <v>3838</v>
      </c>
      <c r="N24" s="670"/>
      <c r="O24" s="670">
        <f t="shared" si="2"/>
        <v>97.081165469762311</v>
      </c>
      <c r="P24" s="670"/>
      <c r="Q24" s="670"/>
      <c r="R24" s="670">
        <v>2285</v>
      </c>
      <c r="S24" s="670"/>
      <c r="T24" s="670">
        <f t="shared" si="3"/>
        <v>57.79845312621336</v>
      </c>
      <c r="U24" s="670"/>
      <c r="V24" s="670"/>
      <c r="W24" s="671">
        <v>1</v>
      </c>
      <c r="X24" s="670"/>
      <c r="Y24" s="1763">
        <f t="shared" si="4"/>
        <v>2.5294727845169961E-2</v>
      </c>
      <c r="Z24" s="670"/>
      <c r="AA24" s="670">
        <v>0</v>
      </c>
      <c r="AB24" s="670"/>
      <c r="AC24" s="1765">
        <f t="shared" si="5"/>
        <v>0</v>
      </c>
      <c r="AD24" s="1763"/>
      <c r="AE24" s="670"/>
      <c r="AF24" s="670">
        <v>432</v>
      </c>
      <c r="AG24" s="670"/>
      <c r="AH24" s="1766">
        <f t="shared" si="6"/>
        <v>10.927322429113422</v>
      </c>
      <c r="AI24" s="1766"/>
      <c r="AJ24" s="670"/>
      <c r="AK24" s="670">
        <v>21</v>
      </c>
      <c r="AL24" s="670"/>
      <c r="AM24" s="670"/>
      <c r="AN24" s="670">
        <v>1555</v>
      </c>
    </row>
    <row r="25" spans="3:40" x14ac:dyDescent="0.45">
      <c r="C25" s="1924">
        <v>2002</v>
      </c>
      <c r="D25" s="671">
        <v>4022431</v>
      </c>
      <c r="E25" s="1924"/>
      <c r="F25" s="670">
        <v>18</v>
      </c>
      <c r="G25" s="670"/>
      <c r="H25" s="1763">
        <f t="shared" si="0"/>
        <v>0.44749058467379549</v>
      </c>
      <c r="I25" s="1764"/>
      <c r="J25" s="1764">
        <v>7</v>
      </c>
      <c r="K25" s="1763">
        <f t="shared" si="1"/>
        <v>0.1740241162620316</v>
      </c>
      <c r="L25" s="670"/>
      <c r="M25" s="670">
        <v>14835</v>
      </c>
      <c r="N25" s="670"/>
      <c r="O25" s="670">
        <f t="shared" si="2"/>
        <v>368.80682353531978</v>
      </c>
      <c r="P25" s="670"/>
      <c r="Q25" s="670"/>
      <c r="R25" s="670">
        <v>12638</v>
      </c>
      <c r="S25" s="670"/>
      <c r="T25" s="670">
        <f t="shared" si="3"/>
        <v>314.1881116170793</v>
      </c>
      <c r="U25" s="670"/>
      <c r="V25" s="670"/>
      <c r="W25" s="671">
        <v>0</v>
      </c>
      <c r="X25" s="670"/>
      <c r="Y25" s="1763">
        <f t="shared" si="4"/>
        <v>0</v>
      </c>
      <c r="Z25" s="670"/>
      <c r="AA25" s="670">
        <v>1</v>
      </c>
      <c r="AB25" s="670"/>
      <c r="AC25" s="1765">
        <f t="shared" si="5"/>
        <v>2.4860588037433084E-2</v>
      </c>
      <c r="AD25" s="1763"/>
      <c r="AE25" s="670"/>
      <c r="AF25" s="670">
        <v>0</v>
      </c>
      <c r="AG25" s="670"/>
      <c r="AH25" s="1766">
        <f t="shared" si="6"/>
        <v>0</v>
      </c>
      <c r="AI25" s="1766"/>
      <c r="AJ25" s="670"/>
      <c r="AK25" s="670">
        <v>98</v>
      </c>
      <c r="AL25" s="670"/>
      <c r="AM25" s="670"/>
      <c r="AN25" s="670">
        <v>1527</v>
      </c>
    </row>
    <row r="26" spans="3:40" x14ac:dyDescent="0.45">
      <c r="C26" s="1924">
        <v>2003</v>
      </c>
      <c r="D26" s="671">
        <v>4086405</v>
      </c>
      <c r="E26" s="1924"/>
      <c r="F26" s="670">
        <v>1</v>
      </c>
      <c r="G26" s="670"/>
      <c r="H26" s="1763">
        <f t="shared" si="0"/>
        <v>2.4471387442018107E-2</v>
      </c>
      <c r="I26" s="1764"/>
      <c r="J26" s="1764">
        <v>0</v>
      </c>
      <c r="K26" s="1763">
        <f t="shared" si="1"/>
        <v>0</v>
      </c>
      <c r="L26" s="670"/>
      <c r="M26" s="670">
        <v>2455</v>
      </c>
      <c r="N26" s="670"/>
      <c r="O26" s="670">
        <f t="shared" si="2"/>
        <v>60.077256170154449</v>
      </c>
      <c r="P26" s="670"/>
      <c r="Q26" s="670"/>
      <c r="R26" s="670">
        <v>462</v>
      </c>
      <c r="S26" s="670"/>
      <c r="T26" s="670">
        <f t="shared" si="3"/>
        <v>11.305780998212365</v>
      </c>
      <c r="U26" s="670"/>
      <c r="V26" s="670"/>
      <c r="W26" s="671">
        <v>0</v>
      </c>
      <c r="X26" s="670"/>
      <c r="Y26" s="1763">
        <f t="shared" si="4"/>
        <v>0</v>
      </c>
      <c r="Z26" s="670"/>
      <c r="AA26" s="670">
        <v>0</v>
      </c>
      <c r="AB26" s="670"/>
      <c r="AC26" s="1765">
        <f t="shared" si="5"/>
        <v>0</v>
      </c>
      <c r="AD26" s="1763"/>
      <c r="AE26" s="670"/>
      <c r="AF26" s="670">
        <v>500000</v>
      </c>
      <c r="AG26" s="670"/>
      <c r="AH26" s="1766">
        <f t="shared" si="6"/>
        <v>12235.693721009053</v>
      </c>
      <c r="AI26" s="1766"/>
      <c r="AJ26" s="670"/>
      <c r="AK26" s="670">
        <v>90</v>
      </c>
      <c r="AL26" s="670"/>
      <c r="AM26" s="670"/>
      <c r="AN26" s="670">
        <v>1525</v>
      </c>
    </row>
    <row r="27" spans="3:40" x14ac:dyDescent="0.45">
      <c r="C27" s="1924">
        <v>2004</v>
      </c>
      <c r="D27" s="671">
        <v>4151823</v>
      </c>
      <c r="E27" s="1924"/>
      <c r="F27" s="670">
        <v>9</v>
      </c>
      <c r="G27" s="670"/>
      <c r="H27" s="1763">
        <f t="shared" si="0"/>
        <v>0.21677224679375781</v>
      </c>
      <c r="I27" s="1764"/>
      <c r="J27" s="1764">
        <v>0</v>
      </c>
      <c r="K27" s="1763">
        <f t="shared" si="1"/>
        <v>0</v>
      </c>
      <c r="L27" s="670"/>
      <c r="M27" s="670">
        <v>1763</v>
      </c>
      <c r="N27" s="670"/>
      <c r="O27" s="670">
        <f t="shared" si="2"/>
        <v>42.46327456637723</v>
      </c>
      <c r="P27" s="670"/>
      <c r="Q27" s="670"/>
      <c r="R27" s="670">
        <v>1411</v>
      </c>
      <c r="S27" s="670"/>
      <c r="T27" s="670">
        <f t="shared" si="3"/>
        <v>33.985071136221364</v>
      </c>
      <c r="U27" s="670"/>
      <c r="V27" s="670"/>
      <c r="W27" s="671">
        <v>0</v>
      </c>
      <c r="X27" s="670"/>
      <c r="Y27" s="1763">
        <f t="shared" si="4"/>
        <v>0</v>
      </c>
      <c r="Z27" s="670"/>
      <c r="AA27" s="670">
        <v>0</v>
      </c>
      <c r="AB27" s="670"/>
      <c r="AC27" s="1765">
        <f t="shared" si="5"/>
        <v>0</v>
      </c>
      <c r="AD27" s="1763"/>
      <c r="AE27" s="670"/>
      <c r="AF27" s="670">
        <v>18</v>
      </c>
      <c r="AG27" s="670"/>
      <c r="AH27" s="1766">
        <f t="shared" si="6"/>
        <v>0.43354449358751562</v>
      </c>
      <c r="AI27" s="1766"/>
      <c r="AJ27" s="670"/>
      <c r="AK27" s="670">
        <v>15</v>
      </c>
      <c r="AL27" s="670"/>
      <c r="AM27" s="670"/>
      <c r="AN27" s="670">
        <v>2012</v>
      </c>
    </row>
    <row r="28" spans="3:40" x14ac:dyDescent="0.45">
      <c r="C28" s="1924">
        <v>2005</v>
      </c>
      <c r="D28" s="671">
        <v>4215248</v>
      </c>
      <c r="E28" s="1924"/>
      <c r="F28" s="670">
        <v>9</v>
      </c>
      <c r="G28" s="670"/>
      <c r="H28" s="1763">
        <f t="shared" si="0"/>
        <v>0.21351056924764569</v>
      </c>
      <c r="I28" s="1764"/>
      <c r="J28" s="1764">
        <v>1</v>
      </c>
      <c r="K28" s="1763">
        <f t="shared" si="1"/>
        <v>2.3723396583071741E-2</v>
      </c>
      <c r="L28" s="670"/>
      <c r="M28" s="670">
        <v>20215</v>
      </c>
      <c r="N28" s="670"/>
      <c r="O28" s="670">
        <f t="shared" si="2"/>
        <v>479.56846192679524</v>
      </c>
      <c r="P28" s="670"/>
      <c r="Q28" s="670"/>
      <c r="R28" s="670">
        <v>2866</v>
      </c>
      <c r="S28" s="670"/>
      <c r="T28" s="670">
        <f t="shared" si="3"/>
        <v>67.991254607083619</v>
      </c>
      <c r="U28" s="670"/>
      <c r="V28" s="670"/>
      <c r="W28" s="671">
        <v>50</v>
      </c>
      <c r="X28" s="670"/>
      <c r="Y28" s="1763">
        <f t="shared" si="4"/>
        <v>1.1861698291535872</v>
      </c>
      <c r="Z28" s="670"/>
      <c r="AA28" s="670">
        <v>0</v>
      </c>
      <c r="AB28" s="670"/>
      <c r="AC28" s="1765">
        <f t="shared" si="5"/>
        <v>0</v>
      </c>
      <c r="AD28" s="1763"/>
      <c r="AE28" s="670"/>
      <c r="AF28" s="670">
        <v>60</v>
      </c>
      <c r="AG28" s="670"/>
      <c r="AH28" s="1766">
        <f t="shared" si="6"/>
        <v>1.4234037949843046</v>
      </c>
      <c r="AI28" s="1766"/>
      <c r="AJ28" s="670"/>
      <c r="AK28" s="670">
        <v>35</v>
      </c>
      <c r="AL28" s="670"/>
      <c r="AM28" s="670"/>
      <c r="AN28" s="670">
        <v>3286</v>
      </c>
    </row>
    <row r="29" spans="3:40" x14ac:dyDescent="0.45">
      <c r="C29" s="1924">
        <v>2006</v>
      </c>
      <c r="D29" s="671">
        <v>4278656</v>
      </c>
      <c r="E29" s="1924"/>
      <c r="F29" s="670">
        <v>7</v>
      </c>
      <c r="G29" s="670"/>
      <c r="H29" s="1763">
        <f t="shared" si="0"/>
        <v>0.16360277619888117</v>
      </c>
      <c r="I29" s="1764"/>
      <c r="J29" s="1764">
        <v>0</v>
      </c>
      <c r="K29" s="1763">
        <f t="shared" si="1"/>
        <v>0</v>
      </c>
      <c r="L29" s="670"/>
      <c r="M29" s="670">
        <v>2441</v>
      </c>
      <c r="N29" s="670"/>
      <c r="O29" s="670">
        <f t="shared" si="2"/>
        <v>57.050625243066982</v>
      </c>
      <c r="P29" s="670"/>
      <c r="Q29" s="670"/>
      <c r="R29" s="670">
        <v>155</v>
      </c>
      <c r="S29" s="670"/>
      <c r="T29" s="670">
        <f t="shared" si="3"/>
        <v>3.6226329015466541</v>
      </c>
      <c r="U29" s="670"/>
      <c r="V29" s="670"/>
      <c r="W29" s="671">
        <v>58</v>
      </c>
      <c r="X29" s="670"/>
      <c r="Y29" s="1763">
        <f t="shared" si="4"/>
        <v>1.3555658599335867</v>
      </c>
      <c r="Z29" s="670"/>
      <c r="AA29" s="670">
        <v>0</v>
      </c>
      <c r="AB29" s="670"/>
      <c r="AC29" s="1765">
        <f t="shared" si="5"/>
        <v>0</v>
      </c>
      <c r="AD29" s="1763"/>
      <c r="AE29" s="670"/>
      <c r="AF29" s="670">
        <v>667</v>
      </c>
      <c r="AG29" s="670"/>
      <c r="AH29" s="1766">
        <f t="shared" si="6"/>
        <v>15.589007389236247</v>
      </c>
      <c r="AI29" s="1766"/>
      <c r="AJ29" s="670"/>
      <c r="AK29" s="670">
        <v>2</v>
      </c>
      <c r="AL29" s="670"/>
      <c r="AM29" s="670"/>
      <c r="AN29" s="670">
        <v>1414</v>
      </c>
    </row>
    <row r="30" spans="3:40" x14ac:dyDescent="0.45">
      <c r="C30" s="1924">
        <v>2007</v>
      </c>
      <c r="D30" s="671">
        <v>4340390</v>
      </c>
      <c r="E30" s="1924"/>
      <c r="F30" s="670">
        <v>30</v>
      </c>
      <c r="G30" s="670"/>
      <c r="H30" s="1763">
        <f t="shared" si="0"/>
        <v>0.69118212879487784</v>
      </c>
      <c r="I30" s="1764"/>
      <c r="J30" s="1764">
        <v>2</v>
      </c>
      <c r="K30" s="1763">
        <f t="shared" si="1"/>
        <v>4.6078808586325189E-2</v>
      </c>
      <c r="L30" s="670"/>
      <c r="M30" s="670">
        <v>24385</v>
      </c>
      <c r="N30" s="670"/>
      <c r="O30" s="670">
        <f t="shared" si="2"/>
        <v>561.8158736887699</v>
      </c>
      <c r="P30" s="670"/>
      <c r="Q30" s="670"/>
      <c r="R30" s="670">
        <v>4857</v>
      </c>
      <c r="S30" s="670"/>
      <c r="T30" s="670">
        <f t="shared" si="3"/>
        <v>111.90238665189072</v>
      </c>
      <c r="U30" s="670"/>
      <c r="V30" s="670"/>
      <c r="W30" s="671">
        <v>20</v>
      </c>
      <c r="X30" s="670"/>
      <c r="Y30" s="1763">
        <f t="shared" si="4"/>
        <v>0.46078808586325193</v>
      </c>
      <c r="Z30" s="670"/>
      <c r="AA30" s="670">
        <v>0</v>
      </c>
      <c r="AB30" s="670"/>
      <c r="AC30" s="1765">
        <f t="shared" si="5"/>
        <v>0</v>
      </c>
      <c r="AD30" s="1763"/>
      <c r="AE30" s="670"/>
      <c r="AF30" s="670">
        <v>5129</v>
      </c>
      <c r="AG30" s="670"/>
      <c r="AH30" s="1766">
        <f t="shared" si="6"/>
        <v>118.16910461963094</v>
      </c>
      <c r="AI30" s="1766"/>
      <c r="AJ30" s="670"/>
      <c r="AK30" s="670">
        <v>174</v>
      </c>
      <c r="AL30" s="670"/>
      <c r="AM30" s="670"/>
      <c r="AN30" s="670">
        <v>8910</v>
      </c>
    </row>
    <row r="31" spans="3:40" x14ac:dyDescent="0.45">
      <c r="C31" s="1924">
        <v>2008</v>
      </c>
      <c r="D31" s="671">
        <v>4404090</v>
      </c>
      <c r="E31" s="1924"/>
      <c r="F31" s="670">
        <v>9</v>
      </c>
      <c r="G31" s="670"/>
      <c r="H31" s="1763">
        <f t="shared" si="0"/>
        <v>0.204355496822272</v>
      </c>
      <c r="I31" s="1764"/>
      <c r="J31" s="1764">
        <v>3</v>
      </c>
      <c r="K31" s="1763">
        <f t="shared" si="1"/>
        <v>6.8118498940757347E-2</v>
      </c>
      <c r="L31" s="670"/>
      <c r="M31" s="670">
        <v>4371</v>
      </c>
      <c r="N31" s="670"/>
      <c r="O31" s="670">
        <f t="shared" si="2"/>
        <v>99.248652956683443</v>
      </c>
      <c r="P31" s="670"/>
      <c r="Q31" s="670"/>
      <c r="R31" s="670">
        <v>290</v>
      </c>
      <c r="S31" s="670"/>
      <c r="T31" s="670">
        <f t="shared" si="3"/>
        <v>6.5847882309398766</v>
      </c>
      <c r="U31" s="670"/>
      <c r="V31" s="670"/>
      <c r="W31" s="671">
        <v>30</v>
      </c>
      <c r="X31" s="670"/>
      <c r="Y31" s="1763">
        <f t="shared" si="4"/>
        <v>0.68118498940757333</v>
      </c>
      <c r="Z31" s="670"/>
      <c r="AA31" s="670">
        <v>0</v>
      </c>
      <c r="AB31" s="670"/>
      <c r="AC31" s="1765">
        <f t="shared" si="5"/>
        <v>0</v>
      </c>
      <c r="AD31" s="1763"/>
      <c r="AE31" s="670"/>
      <c r="AF31" s="670">
        <v>15739</v>
      </c>
      <c r="AG31" s="670"/>
      <c r="AH31" s="1766">
        <f t="shared" si="6"/>
        <v>357.37235160952662</v>
      </c>
      <c r="AI31" s="1766"/>
      <c r="AJ31" s="670"/>
      <c r="AK31" s="670">
        <v>274</v>
      </c>
      <c r="AL31" s="670"/>
      <c r="AM31" s="670"/>
      <c r="AN31" s="670">
        <v>2973</v>
      </c>
    </row>
    <row r="32" spans="3:40" x14ac:dyDescent="0.45">
      <c r="C32" s="1924">
        <v>2009</v>
      </c>
      <c r="D32" s="671">
        <v>4469337</v>
      </c>
      <c r="E32" s="1924"/>
      <c r="F32" s="670">
        <v>28</v>
      </c>
      <c r="G32" s="670"/>
      <c r="H32" s="1763">
        <f t="shared" si="0"/>
        <v>0.62649113280112911</v>
      </c>
      <c r="I32" s="1764"/>
      <c r="J32" s="1764">
        <v>7</v>
      </c>
      <c r="K32" s="1763">
        <f t="shared" si="1"/>
        <v>0.15662278320028228</v>
      </c>
      <c r="L32" s="670"/>
      <c r="M32" s="670">
        <v>14653</v>
      </c>
      <c r="N32" s="670"/>
      <c r="O32" s="670">
        <f t="shared" si="2"/>
        <v>327.85623460481946</v>
      </c>
      <c r="P32" s="670"/>
      <c r="Q32" s="670"/>
      <c r="R32" s="670">
        <v>1048</v>
      </c>
      <c r="S32" s="670"/>
      <c r="T32" s="670">
        <f t="shared" si="3"/>
        <v>23.448668113413689</v>
      </c>
      <c r="U32" s="670"/>
      <c r="V32" s="670"/>
      <c r="W32" s="671">
        <v>10</v>
      </c>
      <c r="X32" s="670"/>
      <c r="Y32" s="1763">
        <f t="shared" si="4"/>
        <v>0.22374683314326041</v>
      </c>
      <c r="Z32" s="670"/>
      <c r="AA32" s="670">
        <v>0</v>
      </c>
      <c r="AB32" s="670"/>
      <c r="AC32" s="1765">
        <f t="shared" si="5"/>
        <v>0</v>
      </c>
      <c r="AD32" s="1763"/>
      <c r="AE32" s="670"/>
      <c r="AF32" s="670">
        <v>0</v>
      </c>
      <c r="AG32" s="670"/>
      <c r="AH32" s="1766">
        <f t="shared" si="6"/>
        <v>0</v>
      </c>
      <c r="AI32" s="1766"/>
      <c r="AJ32" s="670"/>
      <c r="AK32" s="670">
        <v>853</v>
      </c>
      <c r="AL32" s="670"/>
      <c r="AM32" s="670"/>
      <c r="AN32" s="670">
        <v>2654</v>
      </c>
    </row>
    <row r="33" spans="3:41" x14ac:dyDescent="0.45">
      <c r="C33" s="1924">
        <v>2010</v>
      </c>
      <c r="D33" s="671">
        <v>4533894</v>
      </c>
      <c r="E33" s="1924"/>
      <c r="F33" s="670">
        <v>41</v>
      </c>
      <c r="G33" s="670"/>
      <c r="H33" s="1763">
        <f t="shared" si="0"/>
        <v>0.90429992408291859</v>
      </c>
      <c r="I33" s="1764"/>
      <c r="J33" s="1764">
        <v>2</v>
      </c>
      <c r="K33" s="1763">
        <f t="shared" si="1"/>
        <v>4.4112191418678955E-2</v>
      </c>
      <c r="L33" s="670"/>
      <c r="M33" s="670">
        <v>28797</v>
      </c>
      <c r="N33" s="670"/>
      <c r="O33" s="670">
        <f t="shared" si="2"/>
        <v>635.14938814184893</v>
      </c>
      <c r="P33" s="670"/>
      <c r="Q33" s="670"/>
      <c r="R33" s="670">
        <v>5104</v>
      </c>
      <c r="S33" s="670"/>
      <c r="T33" s="670">
        <f t="shared" si="3"/>
        <v>112.57431250046869</v>
      </c>
      <c r="U33" s="670"/>
      <c r="V33" s="670"/>
      <c r="W33" s="671">
        <v>73</v>
      </c>
      <c r="X33" s="670"/>
      <c r="Y33" s="1763">
        <f t="shared" si="4"/>
        <v>1.610094986781782</v>
      </c>
      <c r="Z33" s="670"/>
      <c r="AA33" s="670">
        <v>125</v>
      </c>
      <c r="AB33" s="670"/>
      <c r="AC33" s="1765">
        <f t="shared" si="5"/>
        <v>2.7570119636674346</v>
      </c>
      <c r="AD33" s="1763"/>
      <c r="AE33" s="670"/>
      <c r="AF33" s="670">
        <v>5204</v>
      </c>
      <c r="AG33" s="670"/>
      <c r="AH33" s="1766">
        <f t="shared" si="6"/>
        <v>114.77992207140264</v>
      </c>
      <c r="AI33" s="1766"/>
      <c r="AJ33" s="670"/>
      <c r="AK33" s="670">
        <v>39</v>
      </c>
      <c r="AL33" s="670"/>
      <c r="AM33" s="670"/>
      <c r="AN33" s="670">
        <v>10536</v>
      </c>
    </row>
    <row r="34" spans="3:41" x14ac:dyDescent="0.45">
      <c r="C34" s="1924">
        <v>2011</v>
      </c>
      <c r="D34" s="671">
        <v>4592149</v>
      </c>
      <c r="E34" s="1924"/>
      <c r="F34" s="670">
        <v>11</v>
      </c>
      <c r="G34" s="670"/>
      <c r="H34" s="1763">
        <f t="shared" si="0"/>
        <v>0.2395392658208608</v>
      </c>
      <c r="I34" s="1764"/>
      <c r="J34" s="1764">
        <v>0</v>
      </c>
      <c r="K34" s="1763">
        <f t="shared" si="1"/>
        <v>0</v>
      </c>
      <c r="L34" s="670"/>
      <c r="M34" s="670">
        <v>9767</v>
      </c>
      <c r="N34" s="670"/>
      <c r="O34" s="670">
        <f t="shared" si="2"/>
        <v>212.68909175203154</v>
      </c>
      <c r="P34" s="670"/>
      <c r="Q34" s="670"/>
      <c r="R34" s="670">
        <v>1728</v>
      </c>
      <c r="S34" s="670"/>
      <c r="T34" s="670">
        <f t="shared" si="3"/>
        <v>37.62944103076795</v>
      </c>
      <c r="U34" s="670"/>
      <c r="V34" s="670"/>
      <c r="W34" s="671">
        <v>6</v>
      </c>
      <c r="X34" s="670"/>
      <c r="Y34" s="1763">
        <f t="shared" si="4"/>
        <v>0.13065778135683315</v>
      </c>
      <c r="Z34" s="670"/>
      <c r="AA34" s="670">
        <v>45</v>
      </c>
      <c r="AB34" s="670"/>
      <c r="AC34" s="1765">
        <f t="shared" si="5"/>
        <v>0.97993336017624866</v>
      </c>
      <c r="AD34" s="1763"/>
      <c r="AE34" s="670"/>
      <c r="AF34" s="670">
        <v>1222</v>
      </c>
      <c r="AG34" s="670"/>
      <c r="AH34" s="1766">
        <f t="shared" si="6"/>
        <v>26.610634803008356</v>
      </c>
      <c r="AI34" s="1766"/>
      <c r="AJ34" s="670"/>
      <c r="AK34" s="670">
        <v>19</v>
      </c>
      <c r="AL34" s="670"/>
      <c r="AM34" s="670"/>
      <c r="AN34" s="670">
        <v>2381</v>
      </c>
    </row>
    <row r="35" spans="3:41" x14ac:dyDescent="0.45">
      <c r="C35" s="1924">
        <v>2012</v>
      </c>
      <c r="D35" s="671">
        <v>4652458.9305058112</v>
      </c>
      <c r="E35" s="1924"/>
      <c r="F35" s="670">
        <v>14</v>
      </c>
      <c r="G35" s="670"/>
      <c r="H35" s="1763">
        <f t="shared" si="0"/>
        <v>0.30091614368056185</v>
      </c>
      <c r="I35" s="1764"/>
      <c r="J35" s="1764">
        <v>3</v>
      </c>
      <c r="K35" s="1763">
        <f t="shared" si="1"/>
        <v>6.4482030788691844E-2</v>
      </c>
      <c r="L35" s="670"/>
      <c r="M35" s="670">
        <v>18231</v>
      </c>
      <c r="N35" s="670"/>
      <c r="O35" s="670">
        <f t="shared" si="2"/>
        <v>391.85730110288029</v>
      </c>
      <c r="P35" s="670"/>
      <c r="Q35" s="670"/>
      <c r="R35" s="670">
        <v>1858</v>
      </c>
      <c r="S35" s="670"/>
      <c r="T35" s="670">
        <f t="shared" si="3"/>
        <v>39.935871068463143</v>
      </c>
      <c r="U35" s="670"/>
      <c r="V35" s="670"/>
      <c r="W35" s="671">
        <v>13</v>
      </c>
      <c r="X35" s="670"/>
      <c r="Y35" s="1763">
        <f t="shared" si="4"/>
        <v>0.27942213341766459</v>
      </c>
      <c r="Z35" s="670"/>
      <c r="AA35" s="670">
        <v>1</v>
      </c>
      <c r="AB35" s="670"/>
      <c r="AC35" s="1765">
        <f t="shared" si="5"/>
        <v>2.1494010262897278E-2</v>
      </c>
      <c r="AD35" s="1763"/>
      <c r="AE35" s="670"/>
      <c r="AF35" s="670">
        <v>120550</v>
      </c>
      <c r="AG35" s="670"/>
      <c r="AH35" s="1766">
        <f t="shared" si="6"/>
        <v>2591.1029371922668</v>
      </c>
      <c r="AI35" s="1766"/>
      <c r="AJ35" s="670"/>
      <c r="AK35" s="670">
        <v>770</v>
      </c>
      <c r="AL35" s="670"/>
      <c r="AM35" s="670"/>
      <c r="AN35" s="670">
        <v>3567</v>
      </c>
    </row>
    <row r="36" spans="3:41" x14ac:dyDescent="0.45">
      <c r="C36" s="1924">
        <v>2013</v>
      </c>
      <c r="D36" s="671">
        <v>4713168.1414101515</v>
      </c>
      <c r="E36" s="1924"/>
      <c r="F36" s="670">
        <v>12</v>
      </c>
      <c r="G36" s="670"/>
      <c r="H36" s="1763">
        <f t="shared" si="0"/>
        <v>0.25460581163161461</v>
      </c>
      <c r="I36" s="1764"/>
      <c r="J36" s="1764">
        <v>0</v>
      </c>
      <c r="K36" s="1763">
        <f t="shared" si="1"/>
        <v>0</v>
      </c>
      <c r="L36" s="670"/>
      <c r="M36" s="670">
        <v>6020</v>
      </c>
      <c r="N36" s="670"/>
      <c r="O36" s="670">
        <f t="shared" si="2"/>
        <v>127.72724883519332</v>
      </c>
      <c r="P36" s="670"/>
      <c r="Q36" s="670"/>
      <c r="R36" s="670">
        <v>342</v>
      </c>
      <c r="S36" s="670"/>
      <c r="T36" s="670">
        <f t="shared" si="3"/>
        <v>7.256265631501015</v>
      </c>
      <c r="U36" s="670"/>
      <c r="V36" s="670"/>
      <c r="W36" s="671">
        <v>16</v>
      </c>
      <c r="X36" s="670"/>
      <c r="Y36" s="1763">
        <f t="shared" si="4"/>
        <v>0.33947441550881946</v>
      </c>
      <c r="Z36" s="670"/>
      <c r="AA36" s="670">
        <v>25</v>
      </c>
      <c r="AB36" s="670"/>
      <c r="AC36" s="1765">
        <f t="shared" si="5"/>
        <v>0.53042877423253043</v>
      </c>
      <c r="AD36" s="1763"/>
      <c r="AE36" s="670"/>
      <c r="AF36" s="670">
        <v>2558</v>
      </c>
      <c r="AG36" s="670"/>
      <c r="AH36" s="1766">
        <f t="shared" si="6"/>
        <v>54.273472179472499</v>
      </c>
      <c r="AI36" s="1766"/>
      <c r="AJ36" s="670"/>
      <c r="AK36" s="670">
        <v>21</v>
      </c>
      <c r="AL36" s="670"/>
      <c r="AM36" s="670"/>
      <c r="AN36" s="670">
        <v>1447</v>
      </c>
    </row>
    <row r="37" spans="3:41" x14ac:dyDescent="0.45">
      <c r="C37" s="1924">
        <v>2014</v>
      </c>
      <c r="D37" s="671">
        <v>4773129.933844462</v>
      </c>
      <c r="E37" s="1924"/>
      <c r="F37" s="670">
        <v>10</v>
      </c>
      <c r="G37" s="670"/>
      <c r="H37" s="1763">
        <f t="shared" si="0"/>
        <v>0.20950613410068258</v>
      </c>
      <c r="I37" s="1764"/>
      <c r="J37" s="1764">
        <v>2</v>
      </c>
      <c r="K37" s="1763">
        <f t="shared" si="1"/>
        <v>4.1901226820136514E-2</v>
      </c>
      <c r="L37" s="670"/>
      <c r="M37" s="670">
        <v>11204</v>
      </c>
      <c r="N37" s="670"/>
      <c r="O37" s="670">
        <f t="shared" si="2"/>
        <v>234.73067264640477</v>
      </c>
      <c r="P37" s="670"/>
      <c r="Q37" s="670"/>
      <c r="R37" s="670">
        <v>863</v>
      </c>
      <c r="S37" s="670"/>
      <c r="T37" s="670">
        <f t="shared" si="3"/>
        <v>18.080379372888906</v>
      </c>
      <c r="U37" s="670"/>
      <c r="V37" s="670"/>
      <c r="W37" s="671">
        <v>28</v>
      </c>
      <c r="X37" s="670"/>
      <c r="Y37" s="1763">
        <f t="shared" si="4"/>
        <v>0.58661717548191117</v>
      </c>
      <c r="Z37" s="670"/>
      <c r="AA37" s="670">
        <v>5</v>
      </c>
      <c r="AB37" s="670"/>
      <c r="AC37" s="1765">
        <f t="shared" si="5"/>
        <v>0.10475306705034129</v>
      </c>
      <c r="AD37" s="1763"/>
      <c r="AE37" s="670"/>
      <c r="AF37" s="670">
        <v>7870</v>
      </c>
      <c r="AG37" s="670"/>
      <c r="AH37" s="1766">
        <f t="shared" si="6"/>
        <v>164.88132753723718</v>
      </c>
      <c r="AI37" s="1766"/>
      <c r="AJ37" s="670"/>
      <c r="AK37" s="670">
        <v>3</v>
      </c>
      <c r="AL37" s="670"/>
      <c r="AM37" s="670"/>
      <c r="AN37" s="670">
        <v>2680</v>
      </c>
    </row>
    <row r="38" spans="3:41" x14ac:dyDescent="0.45">
      <c r="C38" s="1924">
        <v>2015</v>
      </c>
      <c r="D38" s="671">
        <v>4832233.8134650989</v>
      </c>
      <c r="E38" s="1924"/>
      <c r="F38" s="670">
        <v>8</v>
      </c>
      <c r="G38" s="670"/>
      <c r="H38" s="1763">
        <f t="shared" si="0"/>
        <v>0.1655549029458771</v>
      </c>
      <c r="I38" s="1764"/>
      <c r="J38" s="1764">
        <v>0</v>
      </c>
      <c r="K38" s="1763">
        <f t="shared" si="1"/>
        <v>0</v>
      </c>
      <c r="L38" s="670"/>
      <c r="M38" s="670">
        <v>2068</v>
      </c>
      <c r="N38" s="670"/>
      <c r="O38" s="670">
        <f t="shared" si="2"/>
        <v>42.79594241150923</v>
      </c>
      <c r="P38" s="670"/>
      <c r="Q38" s="670"/>
      <c r="R38" s="670">
        <v>144</v>
      </c>
      <c r="S38" s="670"/>
      <c r="T38" s="670">
        <f t="shared" si="3"/>
        <v>2.979988253025788</v>
      </c>
      <c r="U38" s="670"/>
      <c r="V38" s="670"/>
      <c r="W38" s="671">
        <v>11</v>
      </c>
      <c r="X38" s="670"/>
      <c r="Y38" s="1763">
        <f t="shared" si="4"/>
        <v>0.22763799155058101</v>
      </c>
      <c r="Z38" s="670"/>
      <c r="AA38" s="670">
        <v>36</v>
      </c>
      <c r="AB38" s="670"/>
      <c r="AC38" s="1765">
        <f t="shared" si="5"/>
        <v>0.74499706325644699</v>
      </c>
      <c r="AD38" s="1763"/>
      <c r="AE38" s="670"/>
      <c r="AF38" s="670">
        <v>0</v>
      </c>
      <c r="AG38" s="670"/>
      <c r="AH38" s="1766">
        <f t="shared" si="6"/>
        <v>0</v>
      </c>
      <c r="AI38" s="1766"/>
      <c r="AJ38" s="670"/>
      <c r="AK38" s="670">
        <v>22</v>
      </c>
      <c r="AL38" s="670"/>
      <c r="AM38" s="670"/>
      <c r="AN38" s="670">
        <v>465</v>
      </c>
    </row>
    <row r="39" spans="3:41" x14ac:dyDescent="0.45">
      <c r="C39" s="1924">
        <v>2016</v>
      </c>
      <c r="D39" s="671">
        <v>4890379.4522162471</v>
      </c>
      <c r="E39" s="1924"/>
      <c r="F39" s="670">
        <v>16</v>
      </c>
      <c r="G39" s="670"/>
      <c r="H39" s="1763">
        <f t="shared" si="0"/>
        <v>0.327172976173639</v>
      </c>
      <c r="I39" s="1764"/>
      <c r="J39" s="1764">
        <v>8</v>
      </c>
      <c r="K39" s="1763">
        <f t="shared" si="1"/>
        <v>0.1635864880868195</v>
      </c>
      <c r="L39" s="670"/>
      <c r="M39" s="670">
        <v>1118</v>
      </c>
      <c r="N39" s="670"/>
      <c r="O39" s="670">
        <f t="shared" si="2"/>
        <v>22.861211710133027</v>
      </c>
      <c r="P39" s="670"/>
      <c r="Q39" s="670"/>
      <c r="R39" s="670">
        <v>34</v>
      </c>
      <c r="S39" s="670"/>
      <c r="T39" s="670">
        <f t="shared" si="3"/>
        <v>0.69524257436898296</v>
      </c>
      <c r="U39" s="670"/>
      <c r="V39" s="670"/>
      <c r="W39" s="671">
        <v>19</v>
      </c>
      <c r="X39" s="670"/>
      <c r="Y39" s="1763">
        <f t="shared" si="4"/>
        <v>0.38851790920619633</v>
      </c>
      <c r="Z39" s="670"/>
      <c r="AA39" s="670">
        <v>26</v>
      </c>
      <c r="AB39" s="670"/>
      <c r="AC39" s="1765">
        <f t="shared" si="5"/>
        <v>0.53165608628216332</v>
      </c>
      <c r="AD39" s="1763"/>
      <c r="AE39" s="670"/>
      <c r="AF39" s="670">
        <v>0</v>
      </c>
      <c r="AG39" s="670"/>
      <c r="AH39" s="1766">
        <f t="shared" si="6"/>
        <v>0</v>
      </c>
      <c r="AI39" s="1766"/>
      <c r="AJ39" s="670"/>
      <c r="AK39" s="670">
        <v>11</v>
      </c>
      <c r="AL39" s="670"/>
      <c r="AM39" s="670"/>
      <c r="AN39" s="670">
        <v>284</v>
      </c>
      <c r="AO39" s="1919"/>
    </row>
    <row r="40" spans="3:41" x14ac:dyDescent="0.45">
      <c r="C40" s="1924">
        <v>2017</v>
      </c>
      <c r="D40" s="671">
        <v>4947490</v>
      </c>
      <c r="E40" s="1924"/>
      <c r="F40" s="670">
        <v>22</v>
      </c>
      <c r="G40" s="670"/>
      <c r="H40" s="1763">
        <f t="shared" si="0"/>
        <v>0.44466992353698542</v>
      </c>
      <c r="I40" s="1764"/>
      <c r="J40" s="1764">
        <v>0</v>
      </c>
      <c r="K40" s="1763">
        <f t="shared" si="1"/>
        <v>0</v>
      </c>
      <c r="L40" s="670"/>
      <c r="M40" s="670">
        <v>9169</v>
      </c>
      <c r="N40" s="1919"/>
      <c r="O40" s="670">
        <f t="shared" si="2"/>
        <v>185.32629676866452</v>
      </c>
      <c r="P40" s="670"/>
      <c r="Q40" s="670"/>
      <c r="R40" s="670"/>
      <c r="S40" s="670"/>
      <c r="T40" s="670">
        <f t="shared" si="3"/>
        <v>0</v>
      </c>
      <c r="U40" s="670"/>
      <c r="V40" s="670"/>
      <c r="W40" s="671">
        <v>11</v>
      </c>
      <c r="X40" s="1919"/>
      <c r="Y40" s="1763">
        <f t="shared" si="4"/>
        <v>0.22233496176849271</v>
      </c>
      <c r="Z40" s="670"/>
      <c r="AA40" s="670">
        <v>222</v>
      </c>
      <c r="AB40" s="1919"/>
      <c r="AC40" s="1765">
        <v>4.4871237738732166</v>
      </c>
      <c r="AD40" s="1763"/>
      <c r="AE40" s="670"/>
      <c r="AF40" s="1919"/>
      <c r="AG40" s="670"/>
      <c r="AH40" s="1766">
        <f t="shared" si="6"/>
        <v>0</v>
      </c>
      <c r="AI40" s="1766"/>
      <c r="AJ40" s="670"/>
      <c r="AK40" s="670">
        <v>425</v>
      </c>
      <c r="AL40" s="670"/>
      <c r="AM40" s="670"/>
      <c r="AN40" s="670">
        <v>2126</v>
      </c>
      <c r="AO40" s="1919"/>
    </row>
    <row r="41" spans="3:41" x14ac:dyDescent="0.45">
      <c r="C41" s="1924">
        <v>2018</v>
      </c>
      <c r="D41" s="671">
        <v>5003402</v>
      </c>
      <c r="E41" s="1924"/>
      <c r="F41" s="670">
        <v>14</v>
      </c>
      <c r="G41" s="670"/>
      <c r="H41" s="1763">
        <f t="shared" si="0"/>
        <v>0.27980961753622835</v>
      </c>
      <c r="I41" s="1764"/>
      <c r="J41" s="1764">
        <v>1</v>
      </c>
      <c r="K41" s="1763">
        <f t="shared" si="1"/>
        <v>1.998640125258774E-2</v>
      </c>
      <c r="L41" s="670"/>
      <c r="M41" s="670">
        <v>0</v>
      </c>
      <c r="N41" s="1919"/>
      <c r="O41" s="670">
        <f t="shared" si="2"/>
        <v>0</v>
      </c>
      <c r="P41" s="670"/>
      <c r="Q41" s="670"/>
      <c r="R41" s="670">
        <v>7313</v>
      </c>
      <c r="S41" s="670"/>
      <c r="T41" s="670">
        <f t="shared" si="3"/>
        <v>146.16055236017414</v>
      </c>
      <c r="U41" s="670"/>
      <c r="V41" s="670"/>
      <c r="W41" s="671">
        <v>24</v>
      </c>
      <c r="X41" s="1919"/>
      <c r="Y41" s="1763">
        <f t="shared" si="4"/>
        <v>0.47967363006210573</v>
      </c>
      <c r="Z41" s="670"/>
      <c r="AA41" s="670"/>
      <c r="AB41" s="1919"/>
      <c r="AC41" s="1765"/>
      <c r="AD41" s="1763"/>
      <c r="AE41" s="670"/>
      <c r="AF41" s="670">
        <v>17112</v>
      </c>
      <c r="AG41" s="670"/>
      <c r="AH41" s="1766">
        <f t="shared" si="6"/>
        <v>342.00729823428139</v>
      </c>
      <c r="AI41" s="1766"/>
      <c r="AJ41" s="670"/>
      <c r="AK41" s="670">
        <v>20</v>
      </c>
      <c r="AL41" s="670"/>
      <c r="AM41" s="670"/>
      <c r="AN41" s="670">
        <v>1937</v>
      </c>
      <c r="AO41" s="1919"/>
    </row>
    <row r="42" spans="3:41" x14ac:dyDescent="0.45">
      <c r="C42" s="1924">
        <v>2019</v>
      </c>
      <c r="D42" s="671">
        <v>5058007</v>
      </c>
      <c r="E42" s="1924"/>
      <c r="F42" s="670">
        <v>3</v>
      </c>
      <c r="G42" s="670"/>
      <c r="H42" s="1763">
        <f>+F42/D42*100000</f>
        <v>5.9311898935687515E-2</v>
      </c>
      <c r="I42" s="1764"/>
      <c r="J42" s="1764">
        <v>3</v>
      </c>
      <c r="K42" s="1763">
        <f>+J42/D42*100000</f>
        <v>5.9311898935687515E-2</v>
      </c>
      <c r="L42" s="670"/>
      <c r="M42" s="670"/>
      <c r="N42" s="1919"/>
      <c r="O42" s="670">
        <f t="shared" si="2"/>
        <v>0</v>
      </c>
      <c r="P42" s="670"/>
      <c r="Q42" s="670"/>
      <c r="R42" s="670">
        <v>831</v>
      </c>
      <c r="S42" s="670"/>
      <c r="T42" s="670">
        <f t="shared" si="3"/>
        <v>16.429396005185442</v>
      </c>
      <c r="U42" s="670"/>
      <c r="V42" s="670"/>
      <c r="W42" s="671">
        <v>2</v>
      </c>
      <c r="X42" s="1919"/>
      <c r="Y42" s="1763">
        <f>+W42/D42*100000</f>
        <v>3.954126595712501E-2</v>
      </c>
      <c r="Z42" s="670"/>
      <c r="AA42" s="670"/>
      <c r="AB42" s="1919"/>
      <c r="AC42" s="1765"/>
      <c r="AD42" s="1763"/>
      <c r="AE42" s="670"/>
      <c r="AF42" s="670">
        <v>309</v>
      </c>
      <c r="AG42" s="670"/>
      <c r="AH42" s="1766">
        <f t="shared" si="6"/>
        <v>6.1091255903758146</v>
      </c>
      <c r="AI42" s="1766"/>
      <c r="AJ42" s="670"/>
      <c r="AK42" s="670">
        <v>28</v>
      </c>
      <c r="AL42" s="670"/>
      <c r="AM42" s="670"/>
      <c r="AN42" s="670">
        <v>1117</v>
      </c>
      <c r="AO42" s="1919"/>
    </row>
    <row r="43" spans="3:41" x14ac:dyDescent="0.45">
      <c r="C43" s="672">
        <v>2020</v>
      </c>
      <c r="D43" s="673">
        <v>5111238</v>
      </c>
      <c r="E43" s="672"/>
      <c r="F43" s="674">
        <v>2187</v>
      </c>
      <c r="G43" s="674"/>
      <c r="H43" s="675">
        <f>+F43/D43*100000</f>
        <v>42.78806817448141</v>
      </c>
      <c r="I43" s="676"/>
      <c r="J43" s="676">
        <v>0</v>
      </c>
      <c r="K43" s="675">
        <f>+J43/D43*100000</f>
        <v>0</v>
      </c>
      <c r="L43" s="674"/>
      <c r="M43" s="674">
        <v>0</v>
      </c>
      <c r="N43" s="677"/>
      <c r="O43" s="670">
        <f t="shared" si="2"/>
        <v>0</v>
      </c>
      <c r="P43" s="674"/>
      <c r="Q43" s="674"/>
      <c r="R43" s="674">
        <v>0</v>
      </c>
      <c r="S43" s="674"/>
      <c r="T43" s="670">
        <f t="shared" si="3"/>
        <v>0</v>
      </c>
      <c r="U43" s="674"/>
      <c r="V43" s="674"/>
      <c r="W43" s="673">
        <v>169321</v>
      </c>
      <c r="X43" s="677"/>
      <c r="Y43" s="675">
        <f>+W43/D43*100000</f>
        <v>3312.7199320399482</v>
      </c>
      <c r="Z43" s="674"/>
      <c r="AA43" s="674"/>
      <c r="AB43" s="677"/>
      <c r="AC43" s="678"/>
      <c r="AD43" s="675"/>
      <c r="AE43" s="674"/>
      <c r="AF43" s="674"/>
      <c r="AG43" s="674"/>
      <c r="AH43" s="1766">
        <f t="shared" si="6"/>
        <v>0</v>
      </c>
      <c r="AI43" s="679"/>
      <c r="AJ43" s="674"/>
      <c r="AK43" s="674">
        <v>1660</v>
      </c>
      <c r="AL43" s="674"/>
      <c r="AM43" s="674"/>
      <c r="AN43" s="674">
        <v>998</v>
      </c>
      <c r="AO43" s="1919"/>
    </row>
    <row r="44" spans="3:41" x14ac:dyDescent="0.45">
      <c r="C44" s="672">
        <v>2021</v>
      </c>
      <c r="D44" s="673">
        <v>5170506</v>
      </c>
      <c r="E44" s="672"/>
      <c r="F44" s="674">
        <v>5175</v>
      </c>
      <c r="G44" s="674"/>
      <c r="H44" s="675">
        <f>+F44/D44*100000</f>
        <v>100.08691605811887</v>
      </c>
      <c r="I44" s="676"/>
      <c r="J44" s="676">
        <v>2</v>
      </c>
      <c r="K44" s="675">
        <f>+J44/D44*100000</f>
        <v>3.8680933742268164E-2</v>
      </c>
      <c r="L44" s="674"/>
      <c r="M44" s="674"/>
      <c r="N44" s="677"/>
      <c r="O44" s="670">
        <f t="shared" si="2"/>
        <v>0</v>
      </c>
      <c r="P44" s="674"/>
      <c r="Q44" s="674"/>
      <c r="R44" s="674">
        <v>3318</v>
      </c>
      <c r="S44" s="674"/>
      <c r="T44" s="670">
        <f t="shared" si="3"/>
        <v>64.17166907842288</v>
      </c>
      <c r="U44" s="674"/>
      <c r="V44" s="674"/>
      <c r="W44" s="673">
        <v>398055</v>
      </c>
      <c r="X44" s="677"/>
      <c r="Y44" s="675">
        <f>+W44/D44*100000</f>
        <v>7698.5695403892769</v>
      </c>
      <c r="Z44" s="674"/>
      <c r="AA44" s="674"/>
      <c r="AB44" s="677"/>
      <c r="AC44" s="678"/>
      <c r="AD44" s="675"/>
      <c r="AE44" s="674"/>
      <c r="AF44" s="674">
        <v>406550</v>
      </c>
      <c r="AG44" s="674"/>
      <c r="AH44" s="1766">
        <f t="shared" si="6"/>
        <v>7862.8668064595604</v>
      </c>
      <c r="AI44" s="679"/>
      <c r="AJ44" s="674"/>
      <c r="AK44" s="674">
        <v>2</v>
      </c>
      <c r="AL44" s="674"/>
      <c r="AM44" s="674"/>
      <c r="AN44" s="674">
        <v>674</v>
      </c>
      <c r="AO44" s="1919"/>
    </row>
    <row r="45" spans="3:41" s="2507" customFormat="1" x14ac:dyDescent="0.45">
      <c r="C45" s="2475">
        <v>2022</v>
      </c>
      <c r="D45" s="2519">
        <v>5205148</v>
      </c>
      <c r="E45" s="2475"/>
      <c r="F45" s="2520">
        <v>0</v>
      </c>
      <c r="G45" s="2520"/>
      <c r="H45" s="2521">
        <f>+F45/D45*100000</f>
        <v>0</v>
      </c>
      <c r="I45" s="2522"/>
      <c r="J45" s="2522">
        <v>0</v>
      </c>
      <c r="K45" s="2521">
        <f>+J45/D45*100000</f>
        <v>0</v>
      </c>
      <c r="L45" s="2520"/>
      <c r="M45" s="2520"/>
      <c r="O45" s="137">
        <f t="shared" si="2"/>
        <v>0</v>
      </c>
      <c r="P45" s="2520"/>
      <c r="Q45" s="2520"/>
      <c r="R45" s="2520">
        <v>2364</v>
      </c>
      <c r="S45" s="2520"/>
      <c r="T45" s="137">
        <f t="shared" si="3"/>
        <v>45.416576051247723</v>
      </c>
      <c r="U45" s="2520"/>
      <c r="V45" s="2520"/>
      <c r="W45" s="2519">
        <v>0</v>
      </c>
      <c r="Y45" s="2521">
        <f>+W45/D45*100000</f>
        <v>0</v>
      </c>
      <c r="Z45" s="2520"/>
      <c r="AA45" s="2520">
        <v>0</v>
      </c>
      <c r="AC45" s="2523"/>
      <c r="AD45" s="2521"/>
      <c r="AE45" s="2520"/>
      <c r="AF45" s="2520">
        <v>3820</v>
      </c>
      <c r="AG45" s="2520"/>
      <c r="AH45" s="2524">
        <f t="shared" si="6"/>
        <v>73.388883466906222</v>
      </c>
      <c r="AI45" s="2525"/>
      <c r="AJ45" s="2520"/>
      <c r="AK45" s="2520">
        <v>0</v>
      </c>
      <c r="AL45" s="2520"/>
      <c r="AM45" s="2520"/>
      <c r="AN45" s="2520">
        <v>954</v>
      </c>
      <c r="AO45" s="2467"/>
    </row>
    <row r="46" spans="3:41" x14ac:dyDescent="0.45">
      <c r="C46" s="2444" t="s">
        <v>4799</v>
      </c>
      <c r="D46" s="2444"/>
      <c r="E46" s="2444"/>
      <c r="F46" s="2444"/>
      <c r="G46" s="2444"/>
      <c r="H46" s="2444"/>
      <c r="I46" s="2444"/>
      <c r="J46" s="2444"/>
      <c r="K46" s="2444"/>
      <c r="L46" s="2444"/>
      <c r="M46" s="2444"/>
      <c r="N46" s="2444"/>
      <c r="O46" s="2444"/>
      <c r="P46" s="2444"/>
      <c r="Q46" s="2444"/>
      <c r="R46" s="2444"/>
      <c r="S46" s="2444"/>
      <c r="T46" s="2444"/>
      <c r="U46" s="2444"/>
      <c r="V46" s="2444"/>
      <c r="W46" s="2444"/>
      <c r="X46" s="2444"/>
      <c r="Y46" s="2444"/>
      <c r="Z46" s="2444"/>
      <c r="AA46" s="2444"/>
      <c r="AB46" s="2444"/>
      <c r="AC46" s="2444"/>
      <c r="AD46" s="2444"/>
      <c r="AE46" s="2444"/>
      <c r="AF46" s="2444"/>
      <c r="AG46" s="2444"/>
      <c r="AH46" s="2444"/>
      <c r="AI46" s="2444"/>
      <c r="AJ46" s="2444"/>
      <c r="AK46" s="2444"/>
      <c r="AL46" s="2444"/>
      <c r="AM46" s="2444"/>
      <c r="AN46" s="2444"/>
      <c r="AO46" s="1919"/>
    </row>
    <row r="47" spans="3:41" ht="17.399999999999999" customHeight="1" x14ac:dyDescent="0.45">
      <c r="C47" s="2445" t="s">
        <v>4800</v>
      </c>
      <c r="D47" s="2445"/>
      <c r="E47" s="2445"/>
      <c r="F47" s="2445"/>
      <c r="G47" s="2445"/>
      <c r="H47" s="2445"/>
      <c r="I47" s="2445"/>
      <c r="J47" s="2445"/>
      <c r="K47" s="2445"/>
      <c r="L47" s="2445"/>
      <c r="M47" s="2445"/>
      <c r="N47" s="2445"/>
      <c r="O47" s="2445"/>
      <c r="P47" s="2445"/>
      <c r="Q47" s="2445"/>
      <c r="R47" s="2445"/>
      <c r="S47" s="2445"/>
      <c r="T47" s="2445"/>
      <c r="U47" s="2445"/>
      <c r="V47" s="2445"/>
      <c r="W47" s="2445"/>
      <c r="X47" s="2445"/>
      <c r="Y47" s="2445"/>
      <c r="Z47" s="2445"/>
      <c r="AA47" s="2445"/>
      <c r="AB47" s="2445"/>
      <c r="AC47" s="2445"/>
      <c r="AD47" s="2445"/>
      <c r="AE47" s="2445"/>
      <c r="AF47" s="2445"/>
      <c r="AG47" s="2445"/>
      <c r="AH47" s="2445"/>
      <c r="AI47" s="2445"/>
      <c r="AJ47" s="2445"/>
      <c r="AK47" s="2445"/>
      <c r="AL47" s="2445"/>
      <c r="AM47" s="2445"/>
      <c r="AN47" s="2445"/>
      <c r="AO47" s="1919"/>
    </row>
    <row r="48" spans="3:41" ht="17.399999999999999" customHeight="1" x14ac:dyDescent="0.45">
      <c r="C48" s="2446" t="s">
        <v>5406</v>
      </c>
      <c r="D48" s="2446"/>
      <c r="E48" s="2446"/>
      <c r="F48" s="2446"/>
      <c r="G48" s="2446"/>
      <c r="H48" s="2446"/>
      <c r="I48" s="2446"/>
      <c r="J48" s="2446"/>
      <c r="K48" s="2446"/>
      <c r="L48" s="2446"/>
      <c r="M48" s="2446"/>
      <c r="N48" s="2446"/>
      <c r="O48" s="2446"/>
      <c r="P48" s="2446"/>
      <c r="Q48" s="2446"/>
      <c r="R48" s="2446"/>
      <c r="S48" s="2446"/>
      <c r="T48" s="2446"/>
      <c r="U48" s="2446"/>
      <c r="V48" s="2446"/>
      <c r="W48" s="2446"/>
      <c r="X48" s="2446"/>
      <c r="Y48" s="2446"/>
      <c r="Z48" s="2446"/>
      <c r="AA48" s="2446"/>
      <c r="AB48" s="2446"/>
      <c r="AC48" s="2446"/>
      <c r="AD48" s="2446"/>
      <c r="AE48" s="2446"/>
      <c r="AF48" s="2446"/>
      <c r="AG48" s="2446"/>
      <c r="AH48" s="2446"/>
      <c r="AI48" s="2446"/>
      <c r="AJ48" s="2446"/>
      <c r="AK48" s="2446"/>
      <c r="AL48" s="2446"/>
      <c r="AM48" s="2446"/>
      <c r="AN48" s="2446"/>
      <c r="AO48" s="1919"/>
    </row>
    <row r="49" spans="3:41" x14ac:dyDescent="0.45">
      <c r="C49" s="2377" t="s">
        <v>6428</v>
      </c>
      <c r="D49" s="2377"/>
      <c r="E49" s="2377"/>
      <c r="F49" s="2377"/>
      <c r="G49" s="2377"/>
      <c r="H49" s="2377"/>
      <c r="I49" s="2377"/>
      <c r="J49" s="2377"/>
      <c r="K49" s="2377"/>
      <c r="L49" s="2377"/>
      <c r="M49" s="2377"/>
      <c r="N49" s="2377"/>
      <c r="O49" s="2377"/>
      <c r="P49" s="2377"/>
      <c r="Q49" s="2377"/>
      <c r="R49" s="2377"/>
      <c r="S49" s="2377"/>
      <c r="T49" s="2377"/>
      <c r="U49" s="2377"/>
      <c r="V49" s="2377"/>
      <c r="W49" s="2377"/>
      <c r="X49" s="2377"/>
      <c r="Y49" s="2377"/>
      <c r="Z49" s="2377"/>
      <c r="AA49" s="2377"/>
      <c r="AB49" s="2377"/>
      <c r="AC49" s="2377"/>
      <c r="AD49" s="1763"/>
      <c r="AE49" s="670"/>
      <c r="AF49" s="670"/>
      <c r="AG49" s="670"/>
      <c r="AH49" s="1766"/>
      <c r="AI49" s="1766"/>
      <c r="AJ49" s="670"/>
      <c r="AK49" s="670"/>
      <c r="AL49" s="670"/>
      <c r="AM49" s="670"/>
      <c r="AN49" s="670"/>
      <c r="AO49" s="1919"/>
    </row>
  </sheetData>
  <mergeCells count="32">
    <mergeCell ref="A3:B3"/>
    <mergeCell ref="C3:Y3"/>
    <mergeCell ref="A4:B4"/>
    <mergeCell ref="C4:Y4"/>
    <mergeCell ref="R12:S12"/>
    <mergeCell ref="T12:U12"/>
    <mergeCell ref="W12:X12"/>
    <mergeCell ref="A5:B5"/>
    <mergeCell ref="C5:Y5"/>
    <mergeCell ref="A6:B6"/>
    <mergeCell ref="C6:Y6"/>
    <mergeCell ref="C11:C12"/>
    <mergeCell ref="C1:D1"/>
    <mergeCell ref="D11:D12"/>
    <mergeCell ref="J11:L11"/>
    <mergeCell ref="M11:P11"/>
    <mergeCell ref="AF12:AG12"/>
    <mergeCell ref="AN11:AO11"/>
    <mergeCell ref="AA12:AB12"/>
    <mergeCell ref="AC12:AD12"/>
    <mergeCell ref="O12:P12"/>
    <mergeCell ref="F12:G12"/>
    <mergeCell ref="M12:N12"/>
    <mergeCell ref="F11:I11"/>
    <mergeCell ref="AH12:AI12"/>
    <mergeCell ref="AK12:AL12"/>
    <mergeCell ref="AN12:AO12"/>
    <mergeCell ref="R11:U11"/>
    <mergeCell ref="W11:Z11"/>
    <mergeCell ref="AA11:AD11"/>
    <mergeCell ref="AF11:AI11"/>
    <mergeCell ref="AK11:AL11"/>
  </mergeCells>
  <hyperlinks>
    <hyperlink ref="A1" location="'ODS 13.'!A1" display="REGRESAR " xr:uid="{00000000-0004-0000-7B01-000000000000}"/>
    <hyperlink ref="C1:D1" location="'Metadato 13.1.1'!A1" display="VER METADATO" xr:uid="{00000000-0004-0000-7B01-000001000000}"/>
  </hyperlinks>
  <pageMargins left="0.7" right="0.7" top="0.75" bottom="0.75" header="0.3" footer="0.3"/>
  <pageSetup orientation="portrait" r:id="rId1"/>
</worksheet>
</file>

<file path=xl/worksheets/sheet3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C01-000000000000}">
  <sheetPr codeName="Hoja371">
    <tabColor theme="0" tint="-0.499984740745262"/>
  </sheetPr>
  <dimension ref="B1:FG67"/>
  <sheetViews>
    <sheetView showGridLines="0" zoomScaleNormal="100" workbookViewId="0">
      <pane ySplit="1" topLeftCell="A2" activePane="bottomLeft" state="frozen"/>
      <selection pane="bottomLeft" activeCell="C29" sqref="C29"/>
    </sheetView>
  </sheetViews>
  <sheetFormatPr baseColWidth="10" defaultColWidth="11.44140625" defaultRowHeight="17.399999999999999" x14ac:dyDescent="0.45"/>
  <cols>
    <col min="1" max="1" width="10.77734375" style="178" customWidth="1"/>
    <col min="2" max="2" width="26.44140625" style="178" customWidth="1"/>
    <col min="3" max="3" width="24" style="178" customWidth="1"/>
    <col min="4" max="4" width="85.77734375" style="178" customWidth="1"/>
    <col min="5" max="5" width="9.21875" style="178" customWidth="1"/>
    <col min="6" max="6" width="7.21875" style="178" customWidth="1"/>
    <col min="7" max="8" width="12.44140625" style="178" customWidth="1"/>
    <col min="9" max="9" width="12.77734375" style="178" customWidth="1"/>
    <col min="10" max="10" width="11.44140625" style="178"/>
    <col min="11" max="34" width="15.77734375" style="178" customWidth="1"/>
    <col min="35" max="16384" width="11.44140625" style="178"/>
  </cols>
  <sheetData>
    <row r="1" spans="2:6" x14ac:dyDescent="0.45">
      <c r="B1" s="1916" t="s">
        <v>1867</v>
      </c>
    </row>
    <row r="2" spans="2:6" ht="18" thickBot="1" x14ac:dyDescent="0.5"/>
    <row r="3" spans="2:6" ht="23.25" customHeight="1" thickBot="1" x14ac:dyDescent="0.5">
      <c r="B3" s="4092" t="s">
        <v>370</v>
      </c>
      <c r="C3" s="4092"/>
      <c r="D3" s="4092"/>
      <c r="F3" s="1267" t="s">
        <v>471</v>
      </c>
    </row>
    <row r="4" spans="2:6" x14ac:dyDescent="0.45">
      <c r="B4" s="3123" t="s">
        <v>449</v>
      </c>
      <c r="C4" s="3123"/>
      <c r="D4" s="44" t="s">
        <v>40</v>
      </c>
    </row>
    <row r="5" spans="2:6" ht="34.799999999999997" x14ac:dyDescent="0.45">
      <c r="B5" s="3123" t="s">
        <v>373</v>
      </c>
      <c r="C5" s="3123"/>
      <c r="D5" s="44" t="s">
        <v>145</v>
      </c>
    </row>
    <row r="6" spans="2:6" x14ac:dyDescent="0.45">
      <c r="B6" s="3123" t="s">
        <v>374</v>
      </c>
      <c r="C6" s="3123"/>
      <c r="D6" s="45" t="s">
        <v>238</v>
      </c>
    </row>
    <row r="7" spans="2:6" ht="34.799999999999997" x14ac:dyDescent="0.45">
      <c r="B7" s="3126" t="s">
        <v>375</v>
      </c>
      <c r="C7" s="3126"/>
      <c r="D7" s="46" t="s">
        <v>4116</v>
      </c>
    </row>
    <row r="8" spans="2:6" x14ac:dyDescent="0.45">
      <c r="B8" s="3126" t="s">
        <v>2480</v>
      </c>
      <c r="C8" s="3126"/>
      <c r="D8" s="1266" t="s">
        <v>2628</v>
      </c>
    </row>
    <row r="10" spans="2:6" ht="23.25" customHeight="1" x14ac:dyDescent="0.45">
      <c r="B10" s="4092" t="s">
        <v>376</v>
      </c>
      <c r="C10" s="4092"/>
      <c r="D10" s="4092"/>
    </row>
    <row r="11" spans="2:6" ht="20.25" customHeight="1" x14ac:dyDescent="0.45">
      <c r="B11" s="3129" t="s">
        <v>377</v>
      </c>
      <c r="C11" s="3124"/>
      <c r="D11" s="44" t="s">
        <v>439</v>
      </c>
    </row>
    <row r="12" spans="2:6" ht="34.799999999999997" x14ac:dyDescent="0.45">
      <c r="B12" s="3132" t="s">
        <v>379</v>
      </c>
      <c r="C12" s="3133"/>
      <c r="D12" s="661" t="s">
        <v>457</v>
      </c>
    </row>
    <row r="13" spans="2:6" x14ac:dyDescent="0.45">
      <c r="B13" s="3129" t="s">
        <v>380</v>
      </c>
      <c r="C13" s="3124"/>
      <c r="D13" s="1933" t="s">
        <v>330</v>
      </c>
    </row>
    <row r="14" spans="2:6" x14ac:dyDescent="0.45">
      <c r="B14" s="3129" t="s">
        <v>381</v>
      </c>
      <c r="C14" s="3124"/>
      <c r="D14" s="1933" t="s">
        <v>10</v>
      </c>
    </row>
    <row r="15" spans="2:6" ht="194.25" customHeight="1" x14ac:dyDescent="0.45">
      <c r="B15" s="3130" t="s">
        <v>382</v>
      </c>
      <c r="C15" s="3131"/>
      <c r="D15" s="3169" t="s">
        <v>6292</v>
      </c>
    </row>
    <row r="16" spans="2:6" ht="228.75" customHeight="1" x14ac:dyDescent="0.45">
      <c r="B16" s="4094"/>
      <c r="C16" s="4095"/>
      <c r="D16" s="3171"/>
    </row>
    <row r="17" spans="2:4" ht="55.5" customHeight="1" x14ac:dyDescent="0.45">
      <c r="B17" s="3129" t="s">
        <v>383</v>
      </c>
      <c r="C17" s="3124"/>
      <c r="D17" s="83" t="s">
        <v>6293</v>
      </c>
    </row>
    <row r="18" spans="2:4" x14ac:dyDescent="0.45">
      <c r="B18" s="3129" t="s">
        <v>384</v>
      </c>
      <c r="C18" s="3124"/>
      <c r="D18" s="127" t="s">
        <v>472</v>
      </c>
    </row>
    <row r="19" spans="2:4" x14ac:dyDescent="0.45">
      <c r="B19" s="3132" t="s">
        <v>386</v>
      </c>
      <c r="C19" s="3133"/>
      <c r="D19" s="44"/>
    </row>
    <row r="20" spans="2:4" ht="34.799999999999997" x14ac:dyDescent="0.45">
      <c r="B20" s="3132" t="s">
        <v>387</v>
      </c>
      <c r="C20" s="3133"/>
      <c r="D20" s="143" t="s">
        <v>473</v>
      </c>
    </row>
    <row r="21" spans="2:4" x14ac:dyDescent="0.45">
      <c r="B21" s="3129" t="s">
        <v>388</v>
      </c>
      <c r="C21" s="3124"/>
      <c r="D21" s="142" t="s">
        <v>424</v>
      </c>
    </row>
    <row r="22" spans="2:4" x14ac:dyDescent="0.45">
      <c r="B22" s="3134" t="s">
        <v>390</v>
      </c>
      <c r="C22" s="459" t="s">
        <v>391</v>
      </c>
      <c r="D22" s="44"/>
    </row>
    <row r="23" spans="2:4" x14ac:dyDescent="0.45">
      <c r="B23" s="3135"/>
      <c r="C23" s="1915" t="s">
        <v>393</v>
      </c>
      <c r="D23" s="57" t="s">
        <v>474</v>
      </c>
    </row>
    <row r="24" spans="2:4" ht="18.75" customHeight="1" x14ac:dyDescent="0.45">
      <c r="B24" s="3129" t="s">
        <v>395</v>
      </c>
      <c r="C24" s="3124"/>
      <c r="D24" s="44" t="s">
        <v>427</v>
      </c>
    </row>
    <row r="25" spans="2:4" ht="18" customHeight="1" x14ac:dyDescent="0.45">
      <c r="B25" s="3129" t="s">
        <v>397</v>
      </c>
      <c r="C25" s="3124"/>
      <c r="D25" s="146" t="s">
        <v>475</v>
      </c>
    </row>
    <row r="26" spans="2:4" x14ac:dyDescent="0.45">
      <c r="B26" s="3129" t="s">
        <v>399</v>
      </c>
      <c r="C26" s="3124"/>
      <c r="D26" s="57" t="s">
        <v>19</v>
      </c>
    </row>
    <row r="27" spans="2:4" ht="15" customHeight="1" x14ac:dyDescent="0.45">
      <c r="B27" s="3132" t="s">
        <v>401</v>
      </c>
      <c r="C27" s="3133"/>
      <c r="D27" s="146" t="s">
        <v>476</v>
      </c>
    </row>
    <row r="28" spans="2:4" x14ac:dyDescent="0.45">
      <c r="B28" s="3129" t="s">
        <v>403</v>
      </c>
      <c r="C28" s="3124"/>
      <c r="D28" s="44"/>
    </row>
    <row r="29" spans="2:4" ht="69.599999999999994" x14ac:dyDescent="0.45">
      <c r="B29" s="1913" t="s">
        <v>404</v>
      </c>
      <c r="C29" s="2342"/>
      <c r="D29" s="127" t="s">
        <v>477</v>
      </c>
    </row>
    <row r="30" spans="2:4" x14ac:dyDescent="0.45">
      <c r="B30" s="3129" t="s">
        <v>405</v>
      </c>
      <c r="C30" s="3124"/>
      <c r="D30" s="44"/>
    </row>
    <row r="32" spans="2:4" ht="23.25" customHeight="1" x14ac:dyDescent="0.45">
      <c r="B32" s="4092" t="s">
        <v>406</v>
      </c>
      <c r="C32" s="4093"/>
      <c r="D32" s="4093"/>
    </row>
    <row r="33" spans="2:163" x14ac:dyDescent="0.45">
      <c r="B33" s="1913" t="s">
        <v>407</v>
      </c>
      <c r="C33" s="1914"/>
      <c r="D33" s="146" t="s">
        <v>478</v>
      </c>
    </row>
    <row r="34" spans="2:163" x14ac:dyDescent="0.45">
      <c r="B34" s="1913" t="s">
        <v>409</v>
      </c>
      <c r="C34" s="1914"/>
      <c r="D34" s="146" t="s">
        <v>479</v>
      </c>
    </row>
    <row r="35" spans="2:163" ht="18" customHeight="1" x14ac:dyDescent="0.45">
      <c r="B35" s="1913" t="s">
        <v>411</v>
      </c>
      <c r="C35" s="1914"/>
      <c r="D35" s="146" t="s">
        <v>475</v>
      </c>
    </row>
    <row r="36" spans="2:163" x14ac:dyDescent="0.45">
      <c r="B36" s="1913" t="s">
        <v>413</v>
      </c>
      <c r="C36" s="1914"/>
      <c r="D36" s="146" t="s">
        <v>4945</v>
      </c>
    </row>
    <row r="37" spans="2:163" x14ac:dyDescent="0.45">
      <c r="B37" s="3129" t="s">
        <v>415</v>
      </c>
      <c r="C37" s="3124"/>
      <c r="D37" s="1723" t="s">
        <v>481</v>
      </c>
    </row>
    <row r="38" spans="2:163" ht="58.5" customHeight="1" x14ac:dyDescent="0.45"/>
    <row r="41" spans="2:163" x14ac:dyDescent="0.45">
      <c r="AC41" s="1924">
        <v>1991</v>
      </c>
      <c r="AD41" s="1924"/>
      <c r="AE41" s="670">
        <v>60</v>
      </c>
      <c r="AF41" s="670">
        <v>1</v>
      </c>
      <c r="AG41" s="670">
        <v>49527</v>
      </c>
      <c r="AH41" s="670">
        <v>1272</v>
      </c>
      <c r="AI41" s="670">
        <v>0</v>
      </c>
      <c r="AJ41" s="670">
        <v>4451</v>
      </c>
      <c r="AK41" s="670">
        <v>1670</v>
      </c>
      <c r="AL41" s="670">
        <v>7771</v>
      </c>
      <c r="AM41" s="670">
        <v>0</v>
      </c>
      <c r="AN41" s="670"/>
      <c r="AO41" s="670"/>
      <c r="AP41" s="670"/>
      <c r="AQ41" s="670"/>
      <c r="AR41" s="670"/>
      <c r="AS41" s="670"/>
      <c r="AT41" s="670"/>
      <c r="AU41" s="670"/>
      <c r="AV41" s="670"/>
      <c r="AW41" s="670"/>
      <c r="AX41" s="670"/>
      <c r="AY41" s="670"/>
      <c r="AZ41" s="670"/>
      <c r="BA41" s="670"/>
      <c r="BB41" s="670"/>
      <c r="BC41" s="670"/>
      <c r="BD41" s="670"/>
      <c r="BE41" s="670"/>
      <c r="BF41" s="670"/>
      <c r="BG41" s="670"/>
      <c r="BH41" s="670"/>
      <c r="BI41" s="670"/>
      <c r="BJ41" s="670"/>
      <c r="BK41" s="670"/>
      <c r="BL41" s="670"/>
      <c r="BM41" s="670"/>
      <c r="BN41" s="670"/>
      <c r="BO41" s="670"/>
      <c r="BP41" s="670"/>
      <c r="BQ41" s="670">
        <v>0</v>
      </c>
      <c r="BR41" s="670">
        <v>0</v>
      </c>
      <c r="BS41" s="670">
        <v>20</v>
      </c>
      <c r="BT41" s="670">
        <v>0</v>
      </c>
      <c r="BU41" s="670">
        <v>0</v>
      </c>
      <c r="BV41" s="670">
        <v>0</v>
      </c>
      <c r="BW41" s="670">
        <v>0</v>
      </c>
      <c r="BX41" s="670">
        <v>5</v>
      </c>
      <c r="BY41" s="670">
        <v>0</v>
      </c>
      <c r="BZ41" s="670">
        <v>2</v>
      </c>
      <c r="CA41" s="670">
        <v>0</v>
      </c>
      <c r="CB41" s="670">
        <v>0</v>
      </c>
      <c r="CC41" s="670"/>
      <c r="CD41" s="670"/>
      <c r="CE41" s="670"/>
      <c r="CF41" s="670"/>
      <c r="CG41" s="670"/>
      <c r="CH41" s="670"/>
      <c r="CI41" s="670">
        <v>0</v>
      </c>
      <c r="CJ41" s="670">
        <v>3</v>
      </c>
      <c r="CK41" s="670">
        <v>0</v>
      </c>
      <c r="CL41" s="670">
        <v>0</v>
      </c>
      <c r="CM41" s="670">
        <v>0</v>
      </c>
      <c r="CN41" s="670">
        <v>0</v>
      </c>
      <c r="CO41" s="670">
        <v>0</v>
      </c>
      <c r="CP41" s="670"/>
      <c r="CQ41" s="670"/>
      <c r="CR41" s="670">
        <v>6</v>
      </c>
      <c r="CS41" s="670">
        <v>30</v>
      </c>
      <c r="CT41" s="670">
        <v>0</v>
      </c>
      <c r="CU41" s="670">
        <v>93</v>
      </c>
      <c r="CV41" s="670">
        <v>0</v>
      </c>
      <c r="CW41" s="670">
        <v>16</v>
      </c>
      <c r="CX41" s="670">
        <v>0</v>
      </c>
      <c r="CY41" s="670">
        <v>0</v>
      </c>
      <c r="CZ41" s="670">
        <v>0</v>
      </c>
      <c r="DA41" s="670">
        <v>0</v>
      </c>
      <c r="DB41" s="670">
        <v>4</v>
      </c>
      <c r="DC41" s="670">
        <v>1</v>
      </c>
      <c r="DD41" s="670">
        <v>1413</v>
      </c>
      <c r="DE41" s="670">
        <v>1272</v>
      </c>
      <c r="DF41" s="670">
        <v>0</v>
      </c>
      <c r="DG41" s="670">
        <v>26</v>
      </c>
      <c r="DH41" s="670">
        <v>0</v>
      </c>
      <c r="DI41" s="670">
        <v>48</v>
      </c>
      <c r="DJ41" s="670">
        <v>0</v>
      </c>
      <c r="DK41" s="670">
        <v>0</v>
      </c>
      <c r="DL41" s="670">
        <v>0</v>
      </c>
      <c r="DM41" s="670">
        <v>0</v>
      </c>
      <c r="DN41" s="670">
        <v>0</v>
      </c>
      <c r="DO41" s="670">
        <v>0</v>
      </c>
      <c r="DP41" s="670">
        <v>0</v>
      </c>
      <c r="DQ41" s="670">
        <v>0</v>
      </c>
      <c r="DR41" s="670"/>
      <c r="DS41" s="670"/>
      <c r="DT41" s="670"/>
      <c r="DU41" s="670"/>
      <c r="DV41" s="670"/>
      <c r="DW41" s="670"/>
      <c r="DX41" s="670"/>
      <c r="DY41" s="670"/>
      <c r="DZ41" s="670"/>
      <c r="EA41" s="670"/>
      <c r="EB41" s="670"/>
      <c r="EC41" s="670">
        <v>1</v>
      </c>
      <c r="ED41" s="670">
        <v>25</v>
      </c>
      <c r="EE41" s="670">
        <v>0</v>
      </c>
      <c r="EF41" s="670">
        <v>47</v>
      </c>
      <c r="EG41" s="670">
        <v>0</v>
      </c>
      <c r="EH41" s="670">
        <v>48036</v>
      </c>
      <c r="EI41" s="670">
        <v>0</v>
      </c>
      <c r="EJ41" s="670">
        <v>4332</v>
      </c>
      <c r="EK41" s="670">
        <v>1670</v>
      </c>
      <c r="EL41" s="670">
        <v>7677</v>
      </c>
      <c r="EM41" s="670"/>
      <c r="EN41" s="670"/>
      <c r="EO41" s="670"/>
      <c r="EP41" s="670"/>
      <c r="EQ41" s="670"/>
      <c r="ER41" s="670"/>
      <c r="ES41" s="670"/>
      <c r="ET41" s="670"/>
      <c r="EU41" s="670"/>
      <c r="EV41" s="670"/>
      <c r="EW41" s="670"/>
      <c r="EX41" s="670"/>
      <c r="EY41" s="670">
        <v>0</v>
      </c>
      <c r="EZ41" s="670">
        <v>0</v>
      </c>
      <c r="FA41" s="670">
        <v>0</v>
      </c>
      <c r="FB41" s="670">
        <v>0</v>
      </c>
      <c r="FC41" s="670">
        <v>0</v>
      </c>
      <c r="FD41" s="670">
        <v>0</v>
      </c>
      <c r="FE41" s="670">
        <v>0</v>
      </c>
      <c r="FF41" s="670">
        <v>25</v>
      </c>
      <c r="FG41" s="670">
        <v>0</v>
      </c>
    </row>
    <row r="42" spans="2:163" x14ac:dyDescent="0.45">
      <c r="AC42" s="1924">
        <v>1992</v>
      </c>
      <c r="AD42" s="1924"/>
      <c r="AE42" s="670">
        <v>19</v>
      </c>
      <c r="AF42" s="670">
        <v>0</v>
      </c>
      <c r="AG42" s="670">
        <v>7049</v>
      </c>
      <c r="AH42" s="670">
        <v>1883</v>
      </c>
      <c r="AI42" s="670">
        <v>0</v>
      </c>
      <c r="AJ42" s="670">
        <v>50</v>
      </c>
      <c r="AK42" s="670">
        <v>0</v>
      </c>
      <c r="AL42" s="670">
        <v>118</v>
      </c>
      <c r="AM42" s="670">
        <v>0</v>
      </c>
      <c r="AN42" s="670">
        <v>4</v>
      </c>
      <c r="AO42" s="670">
        <v>0</v>
      </c>
      <c r="AP42" s="670">
        <v>1</v>
      </c>
      <c r="AQ42" s="670">
        <v>0</v>
      </c>
      <c r="AR42" s="670">
        <v>0</v>
      </c>
      <c r="AS42" s="670">
        <v>0</v>
      </c>
      <c r="AT42" s="670"/>
      <c r="AU42" s="670"/>
      <c r="AV42" s="670"/>
      <c r="AW42" s="670"/>
      <c r="AX42" s="670"/>
      <c r="AY42" s="670"/>
      <c r="AZ42" s="670">
        <v>0</v>
      </c>
      <c r="BA42" s="670">
        <v>0</v>
      </c>
      <c r="BB42" s="670">
        <v>0</v>
      </c>
      <c r="BC42" s="670">
        <v>0</v>
      </c>
      <c r="BD42" s="670">
        <v>0</v>
      </c>
      <c r="BE42" s="670">
        <v>0</v>
      </c>
      <c r="BF42" s="670">
        <v>0</v>
      </c>
      <c r="BG42" s="670">
        <v>0</v>
      </c>
      <c r="BH42" s="670">
        <v>0</v>
      </c>
      <c r="BI42" s="670"/>
      <c r="BJ42" s="670"/>
      <c r="BK42" s="670"/>
      <c r="BL42" s="670"/>
      <c r="BM42" s="670"/>
      <c r="BN42" s="670"/>
      <c r="BO42" s="670"/>
      <c r="BP42" s="670"/>
      <c r="BQ42" s="670">
        <v>8</v>
      </c>
      <c r="BR42" s="670">
        <v>0</v>
      </c>
      <c r="BS42" s="670">
        <v>233</v>
      </c>
      <c r="BT42" s="670">
        <v>0</v>
      </c>
      <c r="BU42" s="670">
        <v>0</v>
      </c>
      <c r="BV42" s="670">
        <v>3</v>
      </c>
      <c r="BW42" s="670">
        <v>0</v>
      </c>
      <c r="BX42" s="670">
        <v>15</v>
      </c>
      <c r="BY42" s="670">
        <v>0</v>
      </c>
      <c r="BZ42" s="670">
        <v>2</v>
      </c>
      <c r="CA42" s="670">
        <v>4713</v>
      </c>
      <c r="CB42" s="670">
        <v>0</v>
      </c>
      <c r="CC42" s="670"/>
      <c r="CD42" s="670"/>
      <c r="CE42" s="670"/>
      <c r="CF42" s="670"/>
      <c r="CG42" s="670"/>
      <c r="CH42" s="670"/>
      <c r="CI42" s="670">
        <v>2</v>
      </c>
      <c r="CJ42" s="670">
        <v>6</v>
      </c>
      <c r="CK42" s="670">
        <v>0</v>
      </c>
      <c r="CL42" s="670">
        <v>0</v>
      </c>
      <c r="CM42" s="670">
        <v>0</v>
      </c>
      <c r="CN42" s="670">
        <v>0</v>
      </c>
      <c r="CO42" s="670">
        <v>0</v>
      </c>
      <c r="CP42" s="670"/>
      <c r="CQ42" s="670"/>
      <c r="CR42" s="670">
        <v>0</v>
      </c>
      <c r="CS42" s="670">
        <v>41</v>
      </c>
      <c r="CT42" s="670">
        <v>0</v>
      </c>
      <c r="CU42" s="670">
        <v>21</v>
      </c>
      <c r="CV42" s="670">
        <v>0</v>
      </c>
      <c r="CW42" s="670">
        <v>3</v>
      </c>
      <c r="CX42" s="670">
        <v>0</v>
      </c>
      <c r="CY42" s="670">
        <v>0</v>
      </c>
      <c r="CZ42" s="670">
        <v>0</v>
      </c>
      <c r="DA42" s="670">
        <v>0</v>
      </c>
      <c r="DB42" s="670">
        <v>2</v>
      </c>
      <c r="DC42" s="670">
        <v>0</v>
      </c>
      <c r="DD42" s="670">
        <v>2026</v>
      </c>
      <c r="DE42" s="670">
        <v>1855</v>
      </c>
      <c r="DF42" s="670">
        <v>0</v>
      </c>
      <c r="DG42" s="670">
        <v>25</v>
      </c>
      <c r="DH42" s="670">
        <v>0</v>
      </c>
      <c r="DI42" s="670">
        <v>89</v>
      </c>
      <c r="DJ42" s="670">
        <v>0</v>
      </c>
      <c r="DK42" s="670"/>
      <c r="DL42" s="670"/>
      <c r="DM42" s="670"/>
      <c r="DN42" s="670"/>
      <c r="DO42" s="670"/>
      <c r="DP42" s="670"/>
      <c r="DQ42" s="670"/>
      <c r="DR42" s="670"/>
      <c r="DS42" s="670"/>
      <c r="DT42" s="670"/>
      <c r="DU42" s="670"/>
      <c r="DV42" s="670"/>
      <c r="DW42" s="670"/>
      <c r="DX42" s="670"/>
      <c r="DY42" s="670"/>
      <c r="DZ42" s="670"/>
      <c r="EA42" s="670"/>
      <c r="EB42" s="670"/>
      <c r="EC42" s="670"/>
      <c r="ED42" s="670"/>
      <c r="EE42" s="670"/>
      <c r="EF42" s="670">
        <v>1</v>
      </c>
      <c r="EG42" s="670">
        <v>0</v>
      </c>
      <c r="EH42" s="670">
        <v>1</v>
      </c>
      <c r="EI42" s="670">
        <v>0</v>
      </c>
      <c r="EJ42" s="670">
        <v>1</v>
      </c>
      <c r="EK42" s="670">
        <v>0</v>
      </c>
      <c r="EL42" s="670">
        <v>8</v>
      </c>
      <c r="EM42" s="670"/>
      <c r="EN42" s="670"/>
      <c r="EO42" s="670"/>
      <c r="EP42" s="670"/>
      <c r="EQ42" s="670"/>
      <c r="ER42" s="670"/>
      <c r="ES42" s="670"/>
      <c r="ET42" s="670"/>
      <c r="EU42" s="670"/>
      <c r="EV42" s="670"/>
      <c r="EW42" s="670"/>
      <c r="EX42" s="670"/>
      <c r="EY42" s="670">
        <v>0</v>
      </c>
      <c r="EZ42" s="670">
        <v>0</v>
      </c>
      <c r="FA42" s="670">
        <v>28</v>
      </c>
      <c r="FB42" s="670">
        <v>28</v>
      </c>
      <c r="FC42" s="670">
        <v>0</v>
      </c>
      <c r="FD42" s="670">
        <v>0</v>
      </c>
      <c r="FE42" s="670">
        <v>0</v>
      </c>
      <c r="FF42" s="670">
        <v>3</v>
      </c>
      <c r="FG42" s="670">
        <v>0</v>
      </c>
    </row>
    <row r="43" spans="2:163" x14ac:dyDescent="0.45">
      <c r="AC43" s="1924">
        <v>1993</v>
      </c>
      <c r="AD43" s="1924"/>
      <c r="AE43" s="670">
        <v>15</v>
      </c>
      <c r="AF43" s="670">
        <v>0</v>
      </c>
      <c r="AG43" s="670">
        <v>860</v>
      </c>
      <c r="AH43" s="670">
        <v>352</v>
      </c>
      <c r="AI43" s="670">
        <v>0</v>
      </c>
      <c r="AJ43" s="670">
        <v>76</v>
      </c>
      <c r="AK43" s="670">
        <v>0</v>
      </c>
      <c r="AL43" s="670">
        <v>668</v>
      </c>
      <c r="AM43" s="670">
        <v>2000</v>
      </c>
      <c r="AN43" s="670">
        <v>2</v>
      </c>
      <c r="AO43" s="670">
        <v>0</v>
      </c>
      <c r="AP43" s="670">
        <v>149</v>
      </c>
      <c r="AQ43" s="670">
        <v>144</v>
      </c>
      <c r="AR43" s="670">
        <v>0</v>
      </c>
      <c r="AS43" s="670">
        <v>0</v>
      </c>
      <c r="AT43" s="670">
        <v>0</v>
      </c>
      <c r="AU43" s="670">
        <v>135</v>
      </c>
      <c r="AV43" s="670">
        <v>0</v>
      </c>
      <c r="AW43" s="670">
        <v>0</v>
      </c>
      <c r="AX43" s="670"/>
      <c r="AY43" s="670"/>
      <c r="AZ43" s="670"/>
      <c r="BA43" s="670"/>
      <c r="BB43" s="670"/>
      <c r="BC43" s="670"/>
      <c r="BD43" s="670"/>
      <c r="BE43" s="670"/>
      <c r="BF43" s="670"/>
      <c r="BG43" s="670"/>
      <c r="BH43" s="670"/>
      <c r="BI43" s="670"/>
      <c r="BJ43" s="670"/>
      <c r="BK43" s="670"/>
      <c r="BL43" s="670"/>
      <c r="BM43" s="670"/>
      <c r="BN43" s="670"/>
      <c r="BO43" s="670"/>
      <c r="BP43" s="670"/>
      <c r="BQ43" s="670">
        <v>5</v>
      </c>
      <c r="BR43" s="670">
        <v>0</v>
      </c>
      <c r="BS43" s="670">
        <v>1</v>
      </c>
      <c r="BT43" s="670">
        <v>0</v>
      </c>
      <c r="BU43" s="670">
        <v>0</v>
      </c>
      <c r="BV43" s="670">
        <v>0</v>
      </c>
      <c r="BW43" s="670">
        <v>0</v>
      </c>
      <c r="BX43" s="670">
        <v>1</v>
      </c>
      <c r="BY43" s="670">
        <v>0</v>
      </c>
      <c r="BZ43" s="670">
        <v>0</v>
      </c>
      <c r="CA43" s="670">
        <v>21</v>
      </c>
      <c r="CB43" s="670">
        <v>0</v>
      </c>
      <c r="CC43" s="670"/>
      <c r="CD43" s="670"/>
      <c r="CE43" s="670"/>
      <c r="CF43" s="670"/>
      <c r="CG43" s="670"/>
      <c r="CH43" s="670"/>
      <c r="CI43" s="670">
        <v>0</v>
      </c>
      <c r="CJ43" s="670">
        <v>9</v>
      </c>
      <c r="CK43" s="670">
        <v>0</v>
      </c>
      <c r="CL43" s="670">
        <v>0</v>
      </c>
      <c r="CM43" s="670">
        <v>0</v>
      </c>
      <c r="CN43" s="670">
        <v>0</v>
      </c>
      <c r="CO43" s="670">
        <v>0</v>
      </c>
      <c r="CP43" s="670">
        <v>0</v>
      </c>
      <c r="CQ43" s="670">
        <v>10</v>
      </c>
      <c r="CR43" s="670">
        <v>6</v>
      </c>
      <c r="CS43" s="670">
        <v>65</v>
      </c>
      <c r="CT43" s="670">
        <v>0</v>
      </c>
      <c r="CU43" s="670">
        <v>61</v>
      </c>
      <c r="CV43" s="670">
        <v>0</v>
      </c>
      <c r="CW43" s="670">
        <v>15</v>
      </c>
      <c r="CX43" s="670">
        <v>0</v>
      </c>
      <c r="CY43" s="670">
        <v>0</v>
      </c>
      <c r="CZ43" s="670">
        <v>0</v>
      </c>
      <c r="DA43" s="670">
        <v>0</v>
      </c>
      <c r="DB43" s="670">
        <v>2</v>
      </c>
      <c r="DC43" s="670">
        <v>0</v>
      </c>
      <c r="DD43" s="670">
        <v>449</v>
      </c>
      <c r="DE43" s="670">
        <v>208</v>
      </c>
      <c r="DF43" s="670">
        <v>0</v>
      </c>
      <c r="DG43" s="670">
        <v>15</v>
      </c>
      <c r="DH43" s="670">
        <v>0</v>
      </c>
      <c r="DI43" s="670">
        <v>273</v>
      </c>
      <c r="DJ43" s="670">
        <v>2000</v>
      </c>
      <c r="DK43" s="670"/>
      <c r="DL43" s="670"/>
      <c r="DM43" s="670"/>
      <c r="DN43" s="670"/>
      <c r="DO43" s="670"/>
      <c r="DP43" s="670"/>
      <c r="DQ43" s="670"/>
      <c r="DR43" s="670"/>
      <c r="DS43" s="670"/>
      <c r="DT43" s="670"/>
      <c r="DU43" s="670"/>
      <c r="DV43" s="670"/>
      <c r="DW43" s="670"/>
      <c r="DX43" s="670"/>
      <c r="DY43" s="670"/>
      <c r="DZ43" s="670"/>
      <c r="EA43" s="670"/>
      <c r="EB43" s="670"/>
      <c r="EC43" s="670"/>
      <c r="ED43" s="670"/>
      <c r="EE43" s="670"/>
      <c r="EF43" s="670">
        <v>0</v>
      </c>
      <c r="EG43" s="670">
        <v>0</v>
      </c>
      <c r="EH43" s="670">
        <v>30</v>
      </c>
      <c r="EI43" s="670">
        <v>0</v>
      </c>
      <c r="EJ43" s="670">
        <v>0</v>
      </c>
      <c r="EK43" s="670">
        <v>0</v>
      </c>
      <c r="EL43" s="670">
        <v>350</v>
      </c>
      <c r="EM43" s="670"/>
      <c r="EN43" s="670"/>
      <c r="EO43" s="670"/>
      <c r="EP43" s="670"/>
      <c r="EQ43" s="670"/>
      <c r="ER43" s="670"/>
      <c r="ES43" s="670"/>
      <c r="ET43" s="670"/>
      <c r="EU43" s="670"/>
      <c r="EV43" s="670"/>
      <c r="EW43" s="670"/>
      <c r="EX43" s="670"/>
      <c r="EY43" s="670">
        <v>0</v>
      </c>
      <c r="EZ43" s="670">
        <v>0</v>
      </c>
      <c r="FA43" s="670">
        <v>1</v>
      </c>
      <c r="FB43" s="670">
        <v>0</v>
      </c>
      <c r="FC43" s="670">
        <v>0</v>
      </c>
      <c r="FD43" s="670">
        <v>0</v>
      </c>
      <c r="FE43" s="670">
        <v>0</v>
      </c>
      <c r="FF43" s="670">
        <v>19</v>
      </c>
      <c r="FG43" s="670">
        <v>0</v>
      </c>
    </row>
    <row r="44" spans="2:163" x14ac:dyDescent="0.45">
      <c r="AC44" s="1924">
        <v>1994</v>
      </c>
      <c r="AD44" s="1924"/>
      <c r="AE44" s="670">
        <v>28</v>
      </c>
      <c r="AF44" s="670">
        <v>4</v>
      </c>
      <c r="AG44" s="670">
        <v>13114</v>
      </c>
      <c r="AH44" s="670">
        <v>190</v>
      </c>
      <c r="AI44" s="670">
        <v>0</v>
      </c>
      <c r="AJ44" s="670">
        <v>302</v>
      </c>
      <c r="AK44" s="670">
        <v>0</v>
      </c>
      <c r="AL44" s="670">
        <v>114</v>
      </c>
      <c r="AM44" s="670">
        <v>3251</v>
      </c>
      <c r="AN44" s="670">
        <v>8</v>
      </c>
      <c r="AO44" s="670">
        <v>0</v>
      </c>
      <c r="AP44" s="670">
        <v>1</v>
      </c>
      <c r="AQ44" s="670">
        <v>0</v>
      </c>
      <c r="AR44" s="670">
        <v>0</v>
      </c>
      <c r="AS44" s="670">
        <v>2</v>
      </c>
      <c r="AT44" s="670">
        <v>0</v>
      </c>
      <c r="AU44" s="670">
        <v>0</v>
      </c>
      <c r="AV44" s="670">
        <v>0</v>
      </c>
      <c r="AW44" s="670">
        <v>0</v>
      </c>
      <c r="AX44" s="670"/>
      <c r="AY44" s="670"/>
      <c r="AZ44" s="670"/>
      <c r="BA44" s="670"/>
      <c r="BB44" s="670"/>
      <c r="BC44" s="670"/>
      <c r="BD44" s="670"/>
      <c r="BE44" s="670"/>
      <c r="BF44" s="670"/>
      <c r="BG44" s="670"/>
      <c r="BH44" s="670"/>
      <c r="BI44" s="670"/>
      <c r="BJ44" s="670"/>
      <c r="BK44" s="670"/>
      <c r="BL44" s="670"/>
      <c r="BM44" s="670"/>
      <c r="BN44" s="670"/>
      <c r="BO44" s="670"/>
      <c r="BP44" s="670"/>
      <c r="BQ44" s="670">
        <v>6</v>
      </c>
      <c r="BR44" s="670">
        <v>0</v>
      </c>
      <c r="BS44" s="670">
        <v>89</v>
      </c>
      <c r="BT44" s="670">
        <v>0</v>
      </c>
      <c r="BU44" s="670">
        <v>0</v>
      </c>
      <c r="BV44" s="670">
        <v>8</v>
      </c>
      <c r="BW44" s="670">
        <v>0</v>
      </c>
      <c r="BX44" s="670">
        <v>8</v>
      </c>
      <c r="BY44" s="670">
        <v>700</v>
      </c>
      <c r="BZ44" s="670">
        <v>0</v>
      </c>
      <c r="CA44" s="670">
        <v>12774</v>
      </c>
      <c r="CB44" s="670">
        <v>35</v>
      </c>
      <c r="CC44" s="670">
        <v>0</v>
      </c>
      <c r="CD44" s="670">
        <v>0</v>
      </c>
      <c r="CE44" s="670">
        <v>0</v>
      </c>
      <c r="CF44" s="670">
        <v>0</v>
      </c>
      <c r="CG44" s="670">
        <v>0</v>
      </c>
      <c r="CH44" s="670">
        <v>0</v>
      </c>
      <c r="CI44" s="670">
        <v>0</v>
      </c>
      <c r="CJ44" s="670">
        <v>0</v>
      </c>
      <c r="CK44" s="670">
        <v>0</v>
      </c>
      <c r="CL44" s="670">
        <v>0</v>
      </c>
      <c r="CM44" s="670">
        <v>0</v>
      </c>
      <c r="CN44" s="670">
        <v>0</v>
      </c>
      <c r="CO44" s="670">
        <v>0</v>
      </c>
      <c r="CP44" s="670"/>
      <c r="CQ44" s="670"/>
      <c r="CR44" s="670">
        <v>5</v>
      </c>
      <c r="CS44" s="670">
        <v>34</v>
      </c>
      <c r="CT44" s="670">
        <v>0</v>
      </c>
      <c r="CU44" s="670">
        <v>56</v>
      </c>
      <c r="CV44" s="670">
        <v>0</v>
      </c>
      <c r="CW44" s="670">
        <v>1</v>
      </c>
      <c r="CX44" s="670">
        <v>310</v>
      </c>
      <c r="CY44" s="670">
        <v>0</v>
      </c>
      <c r="CZ44" s="670">
        <v>0</v>
      </c>
      <c r="DA44" s="670">
        <v>0</v>
      </c>
      <c r="DB44" s="670">
        <v>5</v>
      </c>
      <c r="DC44" s="670">
        <v>4</v>
      </c>
      <c r="DD44" s="670">
        <v>169</v>
      </c>
      <c r="DE44" s="670">
        <v>190</v>
      </c>
      <c r="DF44" s="670">
        <v>0</v>
      </c>
      <c r="DG44" s="670">
        <v>238</v>
      </c>
      <c r="DH44" s="670">
        <v>0</v>
      </c>
      <c r="DI44" s="670">
        <v>86</v>
      </c>
      <c r="DJ44" s="670">
        <v>2204</v>
      </c>
      <c r="DK44" s="670"/>
      <c r="DL44" s="670"/>
      <c r="DM44" s="670"/>
      <c r="DN44" s="670"/>
      <c r="DO44" s="670"/>
      <c r="DP44" s="670"/>
      <c r="DQ44" s="670"/>
      <c r="DR44" s="670"/>
      <c r="DS44" s="670"/>
      <c r="DT44" s="670"/>
      <c r="DU44" s="670"/>
      <c r="DV44" s="670"/>
      <c r="DW44" s="670"/>
      <c r="DX44" s="670"/>
      <c r="DY44" s="670"/>
      <c r="DZ44" s="670"/>
      <c r="EA44" s="670">
        <v>1</v>
      </c>
      <c r="EB44" s="670">
        <v>25</v>
      </c>
      <c r="EC44" s="670">
        <v>2</v>
      </c>
      <c r="ED44" s="670">
        <v>22</v>
      </c>
      <c r="EE44" s="670"/>
      <c r="EF44" s="670">
        <v>1</v>
      </c>
      <c r="EG44" s="670">
        <v>0</v>
      </c>
      <c r="EH44" s="670">
        <v>0</v>
      </c>
      <c r="EI44" s="670">
        <v>0</v>
      </c>
      <c r="EJ44" s="670">
        <v>0</v>
      </c>
      <c r="EK44" s="670">
        <v>0</v>
      </c>
      <c r="EL44" s="670">
        <v>0</v>
      </c>
      <c r="EM44" s="670"/>
      <c r="EN44" s="670"/>
      <c r="EO44" s="670"/>
      <c r="EP44" s="670"/>
      <c r="EQ44" s="670"/>
      <c r="ER44" s="670"/>
      <c r="ES44" s="670"/>
      <c r="ET44" s="670"/>
      <c r="EU44" s="670"/>
      <c r="EV44" s="670"/>
      <c r="EW44" s="670"/>
      <c r="EX44" s="670"/>
      <c r="EY44" s="670">
        <v>0</v>
      </c>
      <c r="EZ44" s="670">
        <v>0</v>
      </c>
      <c r="FA44" s="670">
        <v>0</v>
      </c>
      <c r="FB44" s="670">
        <v>0</v>
      </c>
      <c r="FC44" s="670">
        <v>0</v>
      </c>
      <c r="FD44" s="670">
        <v>0</v>
      </c>
      <c r="FE44" s="670">
        <v>0</v>
      </c>
      <c r="FF44" s="670">
        <v>19</v>
      </c>
      <c r="FG44" s="670">
        <v>0</v>
      </c>
    </row>
    <row r="45" spans="2:163" x14ac:dyDescent="0.45">
      <c r="AC45" s="1924">
        <v>1995</v>
      </c>
      <c r="AD45" s="1924"/>
      <c r="AE45" s="670">
        <v>13</v>
      </c>
      <c r="AF45" s="670">
        <v>0</v>
      </c>
      <c r="AG45" s="670">
        <v>7497</v>
      </c>
      <c r="AH45" s="670">
        <v>4018</v>
      </c>
      <c r="AI45" s="670">
        <v>0</v>
      </c>
      <c r="AJ45" s="670">
        <v>130</v>
      </c>
      <c r="AK45" s="670">
        <v>0</v>
      </c>
      <c r="AL45" s="670">
        <v>878</v>
      </c>
      <c r="AM45" s="670">
        <v>116</v>
      </c>
      <c r="AN45" s="670">
        <v>0</v>
      </c>
      <c r="AO45" s="670">
        <v>0</v>
      </c>
      <c r="AP45" s="670">
        <v>2</v>
      </c>
      <c r="AQ45" s="670">
        <v>0</v>
      </c>
      <c r="AR45" s="670">
        <v>0</v>
      </c>
      <c r="AS45" s="670">
        <v>0</v>
      </c>
      <c r="AT45" s="670">
        <v>0</v>
      </c>
      <c r="AU45" s="670">
        <v>552</v>
      </c>
      <c r="AV45" s="670">
        <v>552</v>
      </c>
      <c r="AW45" s="670">
        <v>0</v>
      </c>
      <c r="AX45" s="670"/>
      <c r="AY45" s="670"/>
      <c r="AZ45" s="670">
        <v>0</v>
      </c>
      <c r="BA45" s="670">
        <v>0</v>
      </c>
      <c r="BB45" s="670">
        <v>0</v>
      </c>
      <c r="BC45" s="670">
        <v>0</v>
      </c>
      <c r="BD45" s="670">
        <v>0</v>
      </c>
      <c r="BE45" s="670">
        <v>0</v>
      </c>
      <c r="BF45" s="670">
        <v>0</v>
      </c>
      <c r="BG45" s="670">
        <v>0</v>
      </c>
      <c r="BH45" s="670">
        <v>0</v>
      </c>
      <c r="BI45" s="670"/>
      <c r="BJ45" s="670"/>
      <c r="BK45" s="670"/>
      <c r="BL45" s="670"/>
      <c r="BM45" s="670">
        <v>0</v>
      </c>
      <c r="BN45" s="670">
        <v>0</v>
      </c>
      <c r="BO45" s="670">
        <v>0</v>
      </c>
      <c r="BP45" s="670">
        <v>0</v>
      </c>
      <c r="BQ45" s="670">
        <v>8</v>
      </c>
      <c r="BR45" s="670">
        <v>0</v>
      </c>
      <c r="BS45" s="670">
        <v>284</v>
      </c>
      <c r="BT45" s="670">
        <v>40</v>
      </c>
      <c r="BU45" s="670">
        <v>0</v>
      </c>
      <c r="BV45" s="670">
        <v>22</v>
      </c>
      <c r="BW45" s="670">
        <v>0</v>
      </c>
      <c r="BX45" s="670">
        <v>59</v>
      </c>
      <c r="BY45" s="670">
        <v>5</v>
      </c>
      <c r="BZ45" s="670">
        <v>1</v>
      </c>
      <c r="CA45" s="670">
        <v>214</v>
      </c>
      <c r="CB45" s="670">
        <v>0</v>
      </c>
      <c r="CC45" s="670">
        <v>0</v>
      </c>
      <c r="CD45" s="670">
        <v>102</v>
      </c>
      <c r="CE45" s="670">
        <v>0</v>
      </c>
      <c r="CF45" s="670">
        <v>0</v>
      </c>
      <c r="CG45" s="670">
        <v>30</v>
      </c>
      <c r="CH45" s="670">
        <v>0</v>
      </c>
      <c r="CI45" s="670">
        <v>1</v>
      </c>
      <c r="CJ45" s="670">
        <v>10</v>
      </c>
      <c r="CK45" s="670">
        <v>0</v>
      </c>
      <c r="CL45" s="670">
        <v>0</v>
      </c>
      <c r="CM45" s="670">
        <v>2</v>
      </c>
      <c r="CN45" s="670">
        <v>1</v>
      </c>
      <c r="CO45" s="670">
        <v>0</v>
      </c>
      <c r="CP45" s="670"/>
      <c r="CQ45" s="670"/>
      <c r="CR45" s="670">
        <v>0</v>
      </c>
      <c r="CS45" s="670">
        <v>104</v>
      </c>
      <c r="CT45" s="670">
        <v>0</v>
      </c>
      <c r="CU45" s="670">
        <v>30</v>
      </c>
      <c r="CV45" s="670">
        <v>0</v>
      </c>
      <c r="CW45" s="670">
        <v>14</v>
      </c>
      <c r="CX45" s="670">
        <v>0</v>
      </c>
      <c r="CY45" s="670">
        <v>0</v>
      </c>
      <c r="CZ45" s="670">
        <v>0</v>
      </c>
      <c r="DA45" s="670">
        <v>0</v>
      </c>
      <c r="DB45" s="670">
        <v>1</v>
      </c>
      <c r="DC45" s="670">
        <v>0</v>
      </c>
      <c r="DD45" s="670">
        <v>6229</v>
      </c>
      <c r="DE45" s="670">
        <v>3426</v>
      </c>
      <c r="DF45" s="670">
        <v>0</v>
      </c>
      <c r="DG45" s="670">
        <v>75</v>
      </c>
      <c r="DH45" s="670">
        <v>0</v>
      </c>
      <c r="DI45" s="670">
        <v>696</v>
      </c>
      <c r="DJ45" s="670">
        <v>111</v>
      </c>
      <c r="DK45" s="670">
        <v>0</v>
      </c>
      <c r="DL45" s="670">
        <v>0</v>
      </c>
      <c r="DM45" s="670">
        <v>0</v>
      </c>
      <c r="DN45" s="670">
        <v>0</v>
      </c>
      <c r="DO45" s="670">
        <v>0</v>
      </c>
      <c r="DP45" s="670">
        <v>8</v>
      </c>
      <c r="DQ45" s="670">
        <v>0</v>
      </c>
      <c r="DR45" s="670"/>
      <c r="DS45" s="670"/>
      <c r="DT45" s="670"/>
      <c r="DU45" s="670"/>
      <c r="DV45" s="670"/>
      <c r="DW45" s="670"/>
      <c r="DX45" s="670"/>
      <c r="DY45" s="670"/>
      <c r="DZ45" s="670"/>
      <c r="EA45" s="670"/>
      <c r="EB45" s="670"/>
      <c r="EC45" s="670"/>
      <c r="ED45" s="670"/>
      <c r="EE45" s="670"/>
      <c r="EF45" s="670"/>
      <c r="EG45" s="670"/>
      <c r="EH45" s="670"/>
      <c r="EI45" s="670"/>
      <c r="EJ45" s="670"/>
      <c r="EK45" s="670"/>
      <c r="EL45" s="670"/>
      <c r="EM45" s="670">
        <v>2</v>
      </c>
      <c r="EN45" s="670">
        <v>0</v>
      </c>
      <c r="EO45" s="670">
        <v>0</v>
      </c>
      <c r="EP45" s="670">
        <v>10</v>
      </c>
      <c r="EQ45" s="670"/>
      <c r="ER45" s="670"/>
      <c r="ES45" s="670"/>
      <c r="ET45" s="670"/>
      <c r="EU45" s="670"/>
      <c r="EV45" s="670"/>
      <c r="EW45" s="670"/>
      <c r="EX45" s="670"/>
      <c r="EY45" s="670">
        <v>0</v>
      </c>
      <c r="EZ45" s="670">
        <v>0</v>
      </c>
      <c r="FA45" s="670">
        <v>0</v>
      </c>
      <c r="FB45" s="670">
        <v>0</v>
      </c>
      <c r="FC45" s="670">
        <v>0</v>
      </c>
      <c r="FD45" s="670">
        <v>1</v>
      </c>
      <c r="FE45" s="670">
        <v>0</v>
      </c>
      <c r="FF45" s="670">
        <v>60</v>
      </c>
      <c r="FG45" s="670">
        <v>0</v>
      </c>
    </row>
    <row r="46" spans="2:163" x14ac:dyDescent="0.45">
      <c r="AC46" s="1924">
        <v>1996</v>
      </c>
      <c r="AD46" s="1924"/>
      <c r="AE46" s="670">
        <v>57</v>
      </c>
      <c r="AF46" s="670">
        <v>0</v>
      </c>
      <c r="AG46" s="670">
        <v>12346</v>
      </c>
      <c r="AH46" s="670">
        <v>6551</v>
      </c>
      <c r="AI46" s="670">
        <v>0</v>
      </c>
      <c r="AJ46" s="670">
        <v>683</v>
      </c>
      <c r="AK46" s="670">
        <v>139</v>
      </c>
      <c r="AL46" s="670">
        <v>1057</v>
      </c>
      <c r="AM46" s="670">
        <v>722</v>
      </c>
      <c r="AN46" s="670">
        <v>2</v>
      </c>
      <c r="AO46" s="670">
        <v>0</v>
      </c>
      <c r="AP46" s="670">
        <v>0</v>
      </c>
      <c r="AQ46" s="670">
        <v>0</v>
      </c>
      <c r="AR46" s="670">
        <v>0</v>
      </c>
      <c r="AS46" s="670">
        <v>0</v>
      </c>
      <c r="AT46" s="670"/>
      <c r="AU46" s="670"/>
      <c r="AV46" s="670"/>
      <c r="AW46" s="670"/>
      <c r="AX46" s="670"/>
      <c r="AY46" s="670"/>
      <c r="AZ46" s="670">
        <v>6</v>
      </c>
      <c r="BA46" s="670">
        <v>0</v>
      </c>
      <c r="BB46" s="670">
        <v>1</v>
      </c>
      <c r="BC46" s="670">
        <v>0</v>
      </c>
      <c r="BD46" s="670">
        <v>0</v>
      </c>
      <c r="BE46" s="670">
        <v>0</v>
      </c>
      <c r="BF46" s="670">
        <v>0</v>
      </c>
      <c r="BG46" s="670">
        <v>3</v>
      </c>
      <c r="BH46" s="670">
        <v>0</v>
      </c>
      <c r="BI46" s="670"/>
      <c r="BJ46" s="670"/>
      <c r="BK46" s="670"/>
      <c r="BL46" s="670"/>
      <c r="BM46" s="670"/>
      <c r="BN46" s="670"/>
      <c r="BO46" s="670"/>
      <c r="BP46" s="670"/>
      <c r="BQ46" s="670">
        <v>22</v>
      </c>
      <c r="BR46" s="670">
        <v>0</v>
      </c>
      <c r="BS46" s="670">
        <v>132</v>
      </c>
      <c r="BT46" s="670">
        <v>127</v>
      </c>
      <c r="BU46" s="670">
        <v>0</v>
      </c>
      <c r="BV46" s="670">
        <v>26</v>
      </c>
      <c r="BW46" s="670">
        <v>23</v>
      </c>
      <c r="BX46" s="670">
        <v>34</v>
      </c>
      <c r="BY46" s="670">
        <v>2</v>
      </c>
      <c r="BZ46" s="670">
        <v>0</v>
      </c>
      <c r="CA46" s="670">
        <v>25</v>
      </c>
      <c r="CB46" s="670">
        <v>0</v>
      </c>
      <c r="CC46" s="670">
        <v>0</v>
      </c>
      <c r="CD46" s="670">
        <v>185</v>
      </c>
      <c r="CE46" s="670">
        <v>0</v>
      </c>
      <c r="CF46" s="670">
        <v>0</v>
      </c>
      <c r="CG46" s="670">
        <v>0</v>
      </c>
      <c r="CH46" s="670">
        <v>20</v>
      </c>
      <c r="CI46" s="670"/>
      <c r="CJ46" s="670"/>
      <c r="CK46" s="670"/>
      <c r="CL46" s="670"/>
      <c r="CM46" s="670"/>
      <c r="CN46" s="670"/>
      <c r="CO46" s="670"/>
      <c r="CP46" s="670"/>
      <c r="CQ46" s="670"/>
      <c r="CR46" s="670">
        <v>4</v>
      </c>
      <c r="CS46" s="670">
        <v>369</v>
      </c>
      <c r="CT46" s="670">
        <v>0</v>
      </c>
      <c r="CU46" s="670">
        <v>70</v>
      </c>
      <c r="CV46" s="670">
        <v>93</v>
      </c>
      <c r="CW46" s="670">
        <v>16</v>
      </c>
      <c r="CX46" s="670">
        <v>0</v>
      </c>
      <c r="CY46" s="670">
        <v>0</v>
      </c>
      <c r="CZ46" s="670">
        <v>0</v>
      </c>
      <c r="DA46" s="670">
        <v>0</v>
      </c>
      <c r="DB46" s="670">
        <v>23</v>
      </c>
      <c r="DC46" s="670">
        <v>0</v>
      </c>
      <c r="DD46" s="670">
        <v>11631</v>
      </c>
      <c r="DE46" s="670">
        <v>6424</v>
      </c>
      <c r="DF46" s="670">
        <v>0</v>
      </c>
      <c r="DG46" s="670">
        <v>587</v>
      </c>
      <c r="DH46" s="670">
        <v>23</v>
      </c>
      <c r="DI46" s="670">
        <v>991</v>
      </c>
      <c r="DJ46" s="670">
        <v>700</v>
      </c>
      <c r="DK46" s="670">
        <v>0</v>
      </c>
      <c r="DL46" s="670">
        <v>0</v>
      </c>
      <c r="DM46" s="670">
        <v>0</v>
      </c>
      <c r="DN46" s="670">
        <v>0</v>
      </c>
      <c r="DO46" s="670">
        <v>0</v>
      </c>
      <c r="DP46" s="670">
        <v>3</v>
      </c>
      <c r="DQ46" s="670">
        <v>0</v>
      </c>
      <c r="DR46" s="670"/>
      <c r="DS46" s="670"/>
      <c r="DT46" s="670"/>
      <c r="DU46" s="670"/>
      <c r="DV46" s="670"/>
      <c r="DW46" s="670"/>
      <c r="DX46" s="670"/>
      <c r="DY46" s="670"/>
      <c r="DZ46" s="670"/>
      <c r="EA46" s="670"/>
      <c r="EB46" s="670"/>
      <c r="EC46" s="670"/>
      <c r="ED46" s="670"/>
      <c r="EE46" s="670"/>
      <c r="EF46" s="670"/>
      <c r="EG46" s="670"/>
      <c r="EH46" s="670"/>
      <c r="EI46" s="670"/>
      <c r="EJ46" s="670"/>
      <c r="EK46" s="670"/>
      <c r="EL46" s="670"/>
      <c r="EM46" s="670"/>
      <c r="EN46" s="670"/>
      <c r="EO46" s="670"/>
      <c r="EP46" s="670"/>
      <c r="EQ46" s="670"/>
      <c r="ER46" s="670"/>
      <c r="ES46" s="670"/>
      <c r="ET46" s="670"/>
      <c r="EU46" s="670"/>
      <c r="EV46" s="670"/>
      <c r="EW46" s="670"/>
      <c r="EX46" s="670"/>
      <c r="EY46" s="670">
        <v>0</v>
      </c>
      <c r="EZ46" s="670">
        <v>0</v>
      </c>
      <c r="FA46" s="670">
        <v>3</v>
      </c>
      <c r="FB46" s="670">
        <v>0</v>
      </c>
      <c r="FC46" s="670">
        <v>0</v>
      </c>
      <c r="FD46" s="670">
        <v>0</v>
      </c>
      <c r="FE46" s="670">
        <v>0</v>
      </c>
      <c r="FF46" s="670">
        <v>10</v>
      </c>
      <c r="FG46" s="670">
        <v>0</v>
      </c>
    </row>
    <row r="47" spans="2:163" x14ac:dyDescent="0.45">
      <c r="AC47" s="1924">
        <v>1997</v>
      </c>
      <c r="AD47" s="1924"/>
      <c r="AE47" s="670">
        <v>20</v>
      </c>
      <c r="AF47" s="670">
        <v>2</v>
      </c>
      <c r="AG47" s="670">
        <v>1714</v>
      </c>
      <c r="AH47" s="670">
        <v>1235</v>
      </c>
      <c r="AI47" s="670">
        <v>0</v>
      </c>
      <c r="AJ47" s="670">
        <v>81</v>
      </c>
      <c r="AK47" s="670">
        <v>14</v>
      </c>
      <c r="AL47" s="670">
        <v>1059</v>
      </c>
      <c r="AM47" s="670">
        <v>105</v>
      </c>
      <c r="AN47" s="670">
        <v>0</v>
      </c>
      <c r="AO47" s="670">
        <v>2</v>
      </c>
      <c r="AP47" s="670">
        <v>1</v>
      </c>
      <c r="AQ47" s="670">
        <v>0</v>
      </c>
      <c r="AR47" s="670">
        <v>0</v>
      </c>
      <c r="AS47" s="670">
        <v>0</v>
      </c>
      <c r="AT47" s="670"/>
      <c r="AU47" s="670"/>
      <c r="AV47" s="670"/>
      <c r="AW47" s="670"/>
      <c r="AX47" s="670"/>
      <c r="AY47" s="670"/>
      <c r="AZ47" s="670">
        <v>11</v>
      </c>
      <c r="BA47" s="670">
        <v>0</v>
      </c>
      <c r="BB47" s="670">
        <v>5</v>
      </c>
      <c r="BC47" s="670">
        <v>0</v>
      </c>
      <c r="BD47" s="670">
        <v>0</v>
      </c>
      <c r="BE47" s="670">
        <v>6</v>
      </c>
      <c r="BF47" s="670">
        <v>0</v>
      </c>
      <c r="BG47" s="670">
        <v>24</v>
      </c>
      <c r="BH47" s="670">
        <v>0</v>
      </c>
      <c r="BI47" s="670"/>
      <c r="BJ47" s="670"/>
      <c r="BK47" s="670"/>
      <c r="BL47" s="670"/>
      <c r="BM47" s="670"/>
      <c r="BN47" s="670"/>
      <c r="BO47" s="670"/>
      <c r="BP47" s="670"/>
      <c r="BQ47" s="670">
        <v>2</v>
      </c>
      <c r="BR47" s="670">
        <v>0</v>
      </c>
      <c r="BS47" s="670">
        <v>26</v>
      </c>
      <c r="BT47" s="670">
        <v>0</v>
      </c>
      <c r="BU47" s="670">
        <v>0</v>
      </c>
      <c r="BV47" s="670">
        <v>6</v>
      </c>
      <c r="BW47" s="670">
        <v>0</v>
      </c>
      <c r="BX47" s="670">
        <v>11</v>
      </c>
      <c r="BY47" s="670">
        <v>0</v>
      </c>
      <c r="BZ47" s="670">
        <v>0</v>
      </c>
      <c r="CA47" s="670">
        <v>9</v>
      </c>
      <c r="CB47" s="670">
        <v>0</v>
      </c>
      <c r="CC47" s="670">
        <v>1</v>
      </c>
      <c r="CD47" s="670">
        <v>74</v>
      </c>
      <c r="CE47" s="670">
        <v>0</v>
      </c>
      <c r="CF47" s="670">
        <v>0</v>
      </c>
      <c r="CG47" s="670">
        <v>0</v>
      </c>
      <c r="CH47" s="670">
        <v>42</v>
      </c>
      <c r="CI47" s="670">
        <v>2</v>
      </c>
      <c r="CJ47" s="670">
        <v>14</v>
      </c>
      <c r="CK47" s="670">
        <v>0</v>
      </c>
      <c r="CL47" s="670">
        <v>0</v>
      </c>
      <c r="CM47" s="670">
        <v>0</v>
      </c>
      <c r="CN47" s="670">
        <v>0</v>
      </c>
      <c r="CO47" s="670">
        <v>3</v>
      </c>
      <c r="CP47" s="670"/>
      <c r="CQ47" s="670"/>
      <c r="CR47" s="670">
        <v>4</v>
      </c>
      <c r="CS47" s="670">
        <v>107</v>
      </c>
      <c r="CT47" s="670">
        <v>0</v>
      </c>
      <c r="CU47" s="670">
        <v>59</v>
      </c>
      <c r="CV47" s="670">
        <v>0</v>
      </c>
      <c r="CW47" s="670">
        <v>26</v>
      </c>
      <c r="CX47" s="670">
        <v>0</v>
      </c>
      <c r="CY47" s="670">
        <v>6</v>
      </c>
      <c r="CZ47" s="670">
        <v>0</v>
      </c>
      <c r="DA47" s="670">
        <v>60</v>
      </c>
      <c r="DB47" s="670">
        <v>0</v>
      </c>
      <c r="DC47" s="670">
        <v>0</v>
      </c>
      <c r="DD47" s="670">
        <v>1236</v>
      </c>
      <c r="DE47" s="670">
        <v>1235</v>
      </c>
      <c r="DF47" s="670">
        <v>0</v>
      </c>
      <c r="DG47" s="670">
        <v>8</v>
      </c>
      <c r="DH47" s="670">
        <v>14</v>
      </c>
      <c r="DI47" s="670">
        <v>765</v>
      </c>
      <c r="DJ47" s="670">
        <v>0</v>
      </c>
      <c r="DK47" s="670"/>
      <c r="DL47" s="670"/>
      <c r="DM47" s="670"/>
      <c r="DN47" s="670"/>
      <c r="DO47" s="670"/>
      <c r="DP47" s="670"/>
      <c r="DQ47" s="670"/>
      <c r="DR47" s="670">
        <v>0</v>
      </c>
      <c r="DS47" s="670">
        <v>0</v>
      </c>
      <c r="DT47" s="670">
        <v>0</v>
      </c>
      <c r="DU47" s="670">
        <v>0</v>
      </c>
      <c r="DV47" s="670">
        <v>0</v>
      </c>
      <c r="DW47" s="670">
        <v>2</v>
      </c>
      <c r="DX47" s="670">
        <v>0</v>
      </c>
      <c r="DY47" s="670">
        <v>0</v>
      </c>
      <c r="DZ47" s="670"/>
      <c r="EA47" s="670"/>
      <c r="EB47" s="670"/>
      <c r="EC47" s="670"/>
      <c r="ED47" s="670"/>
      <c r="EE47" s="670">
        <v>0</v>
      </c>
      <c r="EF47" s="670"/>
      <c r="EG47" s="670"/>
      <c r="EH47" s="670"/>
      <c r="EI47" s="670"/>
      <c r="EJ47" s="670"/>
      <c r="EK47" s="670"/>
      <c r="EL47" s="670"/>
      <c r="EM47" s="670"/>
      <c r="EN47" s="670"/>
      <c r="EO47" s="670"/>
      <c r="EP47" s="670"/>
      <c r="EQ47" s="670"/>
      <c r="ER47" s="670"/>
      <c r="ES47" s="670"/>
      <c r="ET47" s="670"/>
      <c r="EU47" s="670"/>
      <c r="EV47" s="670"/>
      <c r="EW47" s="670"/>
      <c r="EX47" s="670"/>
      <c r="EY47" s="670">
        <v>0</v>
      </c>
      <c r="EZ47" s="670">
        <v>0</v>
      </c>
      <c r="FA47" s="670">
        <v>236</v>
      </c>
      <c r="FB47" s="670">
        <v>0</v>
      </c>
      <c r="FC47" s="670">
        <v>0</v>
      </c>
      <c r="FD47" s="670">
        <v>0</v>
      </c>
      <c r="FE47" s="670">
        <v>0</v>
      </c>
      <c r="FF47" s="670">
        <v>233</v>
      </c>
      <c r="FG47" s="670">
        <v>0</v>
      </c>
    </row>
    <row r="48" spans="2:163" x14ac:dyDescent="0.45">
      <c r="AC48" s="1924">
        <v>1998</v>
      </c>
      <c r="AD48" s="1924"/>
      <c r="AE48" s="670">
        <v>14</v>
      </c>
      <c r="AF48" s="670">
        <v>2</v>
      </c>
      <c r="AG48" s="670">
        <v>7467</v>
      </c>
      <c r="AH48" s="670">
        <v>8006</v>
      </c>
      <c r="AI48" s="670">
        <v>2</v>
      </c>
      <c r="AJ48" s="670">
        <v>122</v>
      </c>
      <c r="AK48" s="670">
        <v>243</v>
      </c>
      <c r="AL48" s="670">
        <v>1815</v>
      </c>
      <c r="AM48" s="670">
        <v>911</v>
      </c>
      <c r="AN48" s="670">
        <v>2</v>
      </c>
      <c r="AO48" s="670">
        <v>0</v>
      </c>
      <c r="AP48" s="670">
        <v>1</v>
      </c>
      <c r="AQ48" s="670">
        <v>0</v>
      </c>
      <c r="AR48" s="670">
        <v>2</v>
      </c>
      <c r="AS48" s="670">
        <v>0</v>
      </c>
      <c r="AT48" s="670"/>
      <c r="AU48" s="670"/>
      <c r="AV48" s="670"/>
      <c r="AW48" s="670"/>
      <c r="AX48" s="670"/>
      <c r="AY48" s="670"/>
      <c r="AZ48" s="670">
        <v>10</v>
      </c>
      <c r="BA48" s="670">
        <v>0</v>
      </c>
      <c r="BB48" s="670">
        <v>286</v>
      </c>
      <c r="BC48" s="670">
        <v>271</v>
      </c>
      <c r="BD48" s="670">
        <v>0</v>
      </c>
      <c r="BE48" s="670">
        <v>10</v>
      </c>
      <c r="BF48" s="670">
        <v>126</v>
      </c>
      <c r="BG48" s="670">
        <v>254</v>
      </c>
      <c r="BH48" s="670">
        <v>361</v>
      </c>
      <c r="BI48" s="670"/>
      <c r="BJ48" s="670"/>
      <c r="BK48" s="670"/>
      <c r="BL48" s="670"/>
      <c r="BM48" s="670"/>
      <c r="BN48" s="670"/>
      <c r="BO48" s="670"/>
      <c r="BP48" s="670"/>
      <c r="BQ48" s="670">
        <v>0</v>
      </c>
      <c r="BR48" s="670">
        <v>0</v>
      </c>
      <c r="BS48" s="670">
        <v>243</v>
      </c>
      <c r="BT48" s="670">
        <v>79</v>
      </c>
      <c r="BU48" s="670">
        <v>0</v>
      </c>
      <c r="BV48" s="670">
        <v>9</v>
      </c>
      <c r="BW48" s="670">
        <v>0</v>
      </c>
      <c r="BX48" s="670">
        <v>97</v>
      </c>
      <c r="BY48" s="670">
        <v>0</v>
      </c>
      <c r="BZ48" s="670">
        <v>0</v>
      </c>
      <c r="CA48" s="670">
        <v>0</v>
      </c>
      <c r="CB48" s="670">
        <v>0</v>
      </c>
      <c r="CC48" s="670">
        <v>0</v>
      </c>
      <c r="CD48" s="670">
        <v>7</v>
      </c>
      <c r="CE48" s="670">
        <v>0</v>
      </c>
      <c r="CF48" s="670">
        <v>0</v>
      </c>
      <c r="CG48" s="670">
        <v>0</v>
      </c>
      <c r="CH48" s="670">
        <v>0</v>
      </c>
      <c r="CI48" s="670">
        <v>1</v>
      </c>
      <c r="CJ48" s="670">
        <v>19</v>
      </c>
      <c r="CK48" s="670">
        <v>0</v>
      </c>
      <c r="CL48" s="670">
        <v>0</v>
      </c>
      <c r="CM48" s="670">
        <v>5</v>
      </c>
      <c r="CN48" s="670">
        <v>4</v>
      </c>
      <c r="CO48" s="670">
        <v>0</v>
      </c>
      <c r="CP48" s="670"/>
      <c r="CQ48" s="670"/>
      <c r="CR48" s="670">
        <v>1</v>
      </c>
      <c r="CS48" s="670">
        <v>115</v>
      </c>
      <c r="CT48" s="670">
        <v>0</v>
      </c>
      <c r="CU48" s="670">
        <v>19</v>
      </c>
      <c r="CV48" s="670">
        <v>0</v>
      </c>
      <c r="CW48" s="670">
        <v>12</v>
      </c>
      <c r="CX48" s="670">
        <v>0</v>
      </c>
      <c r="CY48" s="670">
        <v>3</v>
      </c>
      <c r="CZ48" s="670">
        <v>0</v>
      </c>
      <c r="DA48" s="670">
        <v>0</v>
      </c>
      <c r="DB48" s="670">
        <v>0</v>
      </c>
      <c r="DC48" s="670">
        <v>2</v>
      </c>
      <c r="DD48" s="670">
        <v>6186</v>
      </c>
      <c r="DE48" s="670">
        <v>7656</v>
      </c>
      <c r="DF48" s="670">
        <v>0</v>
      </c>
      <c r="DG48" s="670">
        <v>60</v>
      </c>
      <c r="DH48" s="670">
        <v>117</v>
      </c>
      <c r="DI48" s="670">
        <v>1308</v>
      </c>
      <c r="DJ48" s="670">
        <v>0</v>
      </c>
      <c r="DK48" s="670">
        <v>0</v>
      </c>
      <c r="DL48" s="670">
        <v>196</v>
      </c>
      <c r="DM48" s="670">
        <v>0</v>
      </c>
      <c r="DN48" s="670">
        <v>0</v>
      </c>
      <c r="DO48" s="670">
        <v>19</v>
      </c>
      <c r="DP48" s="670">
        <v>31</v>
      </c>
      <c r="DQ48" s="670">
        <v>0</v>
      </c>
      <c r="DR48" s="670">
        <v>0</v>
      </c>
      <c r="DS48" s="670">
        <v>0</v>
      </c>
      <c r="DT48" s="670">
        <v>0</v>
      </c>
      <c r="DU48" s="670">
        <v>0</v>
      </c>
      <c r="DV48" s="670">
        <v>0</v>
      </c>
      <c r="DW48" s="670">
        <v>0</v>
      </c>
      <c r="DX48" s="670">
        <v>3</v>
      </c>
      <c r="DY48" s="670">
        <v>0</v>
      </c>
      <c r="DZ48" s="670"/>
      <c r="EA48" s="670"/>
      <c r="EB48" s="670"/>
      <c r="EC48" s="670">
        <v>0</v>
      </c>
      <c r="ED48" s="670">
        <v>0</v>
      </c>
      <c r="EE48" s="670">
        <v>0</v>
      </c>
      <c r="EF48" s="670"/>
      <c r="EG48" s="670"/>
      <c r="EH48" s="670"/>
      <c r="EI48" s="670"/>
      <c r="EJ48" s="670"/>
      <c r="EK48" s="670"/>
      <c r="EL48" s="670"/>
      <c r="EM48" s="670"/>
      <c r="EN48" s="670"/>
      <c r="EO48" s="670"/>
      <c r="EP48" s="670"/>
      <c r="EQ48" s="670"/>
      <c r="ER48" s="670"/>
      <c r="ES48" s="670"/>
      <c r="ET48" s="670"/>
      <c r="EU48" s="670"/>
      <c r="EV48" s="670"/>
      <c r="EW48" s="670"/>
      <c r="EX48" s="670"/>
      <c r="EY48" s="670">
        <v>0</v>
      </c>
      <c r="EZ48" s="670">
        <v>0</v>
      </c>
      <c r="FA48" s="670">
        <v>411</v>
      </c>
      <c r="FB48" s="670">
        <v>0</v>
      </c>
      <c r="FC48" s="670">
        <v>0</v>
      </c>
      <c r="FD48" s="670">
        <v>0</v>
      </c>
      <c r="FE48" s="670">
        <v>0</v>
      </c>
      <c r="FF48" s="670">
        <v>106</v>
      </c>
      <c r="FG48" s="670">
        <v>550</v>
      </c>
    </row>
    <row r="49" spans="29:163" x14ac:dyDescent="0.45">
      <c r="AC49" s="1924">
        <v>1999</v>
      </c>
      <c r="AD49" s="1924"/>
      <c r="AE49" s="670">
        <v>12</v>
      </c>
      <c r="AF49" s="670">
        <v>0</v>
      </c>
      <c r="AG49" s="670">
        <v>14786</v>
      </c>
      <c r="AH49" s="670">
        <v>12829</v>
      </c>
      <c r="AI49" s="670">
        <v>0</v>
      </c>
      <c r="AJ49" s="670">
        <v>173</v>
      </c>
      <c r="AK49" s="670">
        <v>18</v>
      </c>
      <c r="AL49" s="670">
        <v>5085</v>
      </c>
      <c r="AM49" s="670">
        <v>3410</v>
      </c>
      <c r="AN49" s="670">
        <v>1</v>
      </c>
      <c r="AO49" s="670">
        <v>0</v>
      </c>
      <c r="AP49" s="670">
        <v>1</v>
      </c>
      <c r="AQ49" s="670">
        <v>0</v>
      </c>
      <c r="AR49" s="670">
        <v>0</v>
      </c>
      <c r="AS49" s="670">
        <v>0</v>
      </c>
      <c r="AT49" s="670"/>
      <c r="AU49" s="670"/>
      <c r="AV49" s="670"/>
      <c r="AW49" s="670"/>
      <c r="AX49" s="670"/>
      <c r="AY49" s="670"/>
      <c r="AZ49" s="670">
        <v>6</v>
      </c>
      <c r="BA49" s="670">
        <v>0</v>
      </c>
      <c r="BB49" s="670">
        <v>250</v>
      </c>
      <c r="BC49" s="670">
        <v>150</v>
      </c>
      <c r="BD49" s="670">
        <v>0</v>
      </c>
      <c r="BE49" s="670">
        <v>6</v>
      </c>
      <c r="BF49" s="670">
        <v>0</v>
      </c>
      <c r="BG49" s="670">
        <v>53</v>
      </c>
      <c r="BH49" s="670">
        <v>510</v>
      </c>
      <c r="BI49" s="670"/>
      <c r="BJ49" s="670"/>
      <c r="BK49" s="670"/>
      <c r="BL49" s="670"/>
      <c r="BM49" s="670"/>
      <c r="BN49" s="670"/>
      <c r="BO49" s="670"/>
      <c r="BP49" s="670"/>
      <c r="BQ49" s="670">
        <v>3</v>
      </c>
      <c r="BR49" s="670">
        <v>0</v>
      </c>
      <c r="BS49" s="670">
        <v>743</v>
      </c>
      <c r="BT49" s="670">
        <v>454</v>
      </c>
      <c r="BU49" s="670">
        <v>0</v>
      </c>
      <c r="BV49" s="670">
        <v>17</v>
      </c>
      <c r="BW49" s="670">
        <v>0</v>
      </c>
      <c r="BX49" s="670">
        <v>313</v>
      </c>
      <c r="BY49" s="670">
        <v>150</v>
      </c>
      <c r="BZ49" s="670"/>
      <c r="CA49" s="670"/>
      <c r="CB49" s="670"/>
      <c r="CC49" s="670">
        <v>0</v>
      </c>
      <c r="CD49" s="670">
        <v>5</v>
      </c>
      <c r="CE49" s="670">
        <v>0</v>
      </c>
      <c r="CF49" s="670">
        <v>0</v>
      </c>
      <c r="CG49" s="670">
        <v>0</v>
      </c>
      <c r="CH49" s="670">
        <v>0</v>
      </c>
      <c r="CI49" s="670">
        <v>1</v>
      </c>
      <c r="CJ49" s="670">
        <v>2</v>
      </c>
      <c r="CK49" s="670">
        <v>0</v>
      </c>
      <c r="CL49" s="670">
        <v>0</v>
      </c>
      <c r="CM49" s="670">
        <v>0</v>
      </c>
      <c r="CN49" s="670">
        <v>0</v>
      </c>
      <c r="CO49" s="670">
        <v>0</v>
      </c>
      <c r="CP49" s="670"/>
      <c r="CQ49" s="670"/>
      <c r="CR49" s="670">
        <v>0</v>
      </c>
      <c r="CS49" s="670">
        <v>29</v>
      </c>
      <c r="CT49" s="670">
        <v>0</v>
      </c>
      <c r="CU49" s="670">
        <v>6</v>
      </c>
      <c r="CV49" s="670">
        <v>0</v>
      </c>
      <c r="CW49" s="670">
        <v>1</v>
      </c>
      <c r="CX49" s="670">
        <v>0</v>
      </c>
      <c r="CY49" s="670"/>
      <c r="CZ49" s="670"/>
      <c r="DA49" s="670"/>
      <c r="DB49" s="670">
        <v>1</v>
      </c>
      <c r="DC49" s="670">
        <v>0</v>
      </c>
      <c r="DD49" s="670">
        <v>13527</v>
      </c>
      <c r="DE49" s="670">
        <v>12026</v>
      </c>
      <c r="DF49" s="670">
        <v>0</v>
      </c>
      <c r="DG49" s="670">
        <v>122</v>
      </c>
      <c r="DH49" s="670">
        <v>18</v>
      </c>
      <c r="DI49" s="670">
        <v>4406</v>
      </c>
      <c r="DJ49" s="670">
        <v>2750</v>
      </c>
      <c r="DK49" s="670">
        <v>0</v>
      </c>
      <c r="DL49" s="670">
        <v>71</v>
      </c>
      <c r="DM49" s="670">
        <v>78</v>
      </c>
      <c r="DN49" s="670">
        <v>0</v>
      </c>
      <c r="DO49" s="670">
        <v>3</v>
      </c>
      <c r="DP49" s="670">
        <v>24</v>
      </c>
      <c r="DQ49" s="670">
        <v>0</v>
      </c>
      <c r="DR49" s="670">
        <v>0</v>
      </c>
      <c r="DS49" s="670">
        <v>0</v>
      </c>
      <c r="DT49" s="670">
        <v>0</v>
      </c>
      <c r="DU49" s="670">
        <v>0</v>
      </c>
      <c r="DV49" s="670">
        <v>0</v>
      </c>
      <c r="DW49" s="670">
        <v>0</v>
      </c>
      <c r="DX49" s="670">
        <v>8</v>
      </c>
      <c r="DY49" s="670">
        <v>0</v>
      </c>
      <c r="DZ49" s="670"/>
      <c r="EA49" s="670"/>
      <c r="EB49" s="670"/>
      <c r="EC49" s="670"/>
      <c r="ED49" s="670"/>
      <c r="EE49" s="670"/>
      <c r="EF49" s="670">
        <v>0</v>
      </c>
      <c r="EG49" s="670">
        <v>0</v>
      </c>
      <c r="EH49" s="670">
        <v>0</v>
      </c>
      <c r="EI49" s="670">
        <v>0</v>
      </c>
      <c r="EJ49" s="670">
        <v>0</v>
      </c>
      <c r="EK49" s="670">
        <v>0</v>
      </c>
      <c r="EL49" s="670">
        <v>1</v>
      </c>
      <c r="EM49" s="670"/>
      <c r="EN49" s="670"/>
      <c r="EO49" s="670"/>
      <c r="EP49" s="670"/>
      <c r="EQ49" s="670"/>
      <c r="ER49" s="670"/>
      <c r="ES49" s="670"/>
      <c r="ET49" s="670"/>
      <c r="EU49" s="670"/>
      <c r="EV49" s="670"/>
      <c r="EW49" s="670"/>
      <c r="EX49" s="670"/>
      <c r="EY49" s="670">
        <v>0</v>
      </c>
      <c r="EZ49" s="670">
        <v>0</v>
      </c>
      <c r="FA49" s="670">
        <v>158</v>
      </c>
      <c r="FB49" s="670">
        <v>121</v>
      </c>
      <c r="FC49" s="670">
        <v>0</v>
      </c>
      <c r="FD49" s="670">
        <v>19</v>
      </c>
      <c r="FE49" s="670">
        <v>0</v>
      </c>
      <c r="FF49" s="670">
        <v>279</v>
      </c>
      <c r="FG49" s="670">
        <v>0</v>
      </c>
    </row>
    <row r="50" spans="29:163" x14ac:dyDescent="0.45">
      <c r="AC50" s="1924">
        <v>2000</v>
      </c>
      <c r="AD50" s="1924"/>
      <c r="AE50" s="670">
        <v>8</v>
      </c>
      <c r="AF50" s="670">
        <v>8</v>
      </c>
      <c r="AG50" s="670">
        <v>3766</v>
      </c>
      <c r="AH50" s="670">
        <v>2440</v>
      </c>
      <c r="AI50" s="670">
        <v>0</v>
      </c>
      <c r="AJ50" s="670">
        <v>5</v>
      </c>
      <c r="AK50" s="670">
        <v>14</v>
      </c>
      <c r="AL50" s="670">
        <v>1577</v>
      </c>
      <c r="AM50" s="670">
        <v>0</v>
      </c>
      <c r="AN50" s="670">
        <v>1</v>
      </c>
      <c r="AO50" s="670">
        <v>0</v>
      </c>
      <c r="AP50" s="670">
        <v>0</v>
      </c>
      <c r="AQ50" s="670">
        <v>0</v>
      </c>
      <c r="AR50" s="670">
        <v>0</v>
      </c>
      <c r="AS50" s="670">
        <v>0</v>
      </c>
      <c r="AT50" s="670">
        <v>2</v>
      </c>
      <c r="AU50" s="670">
        <v>0</v>
      </c>
      <c r="AV50" s="670">
        <v>0</v>
      </c>
      <c r="AW50" s="670">
        <v>0</v>
      </c>
      <c r="AX50" s="670"/>
      <c r="AY50" s="670"/>
      <c r="AZ50" s="670">
        <v>0</v>
      </c>
      <c r="BA50" s="670">
        <v>0</v>
      </c>
      <c r="BB50" s="670">
        <v>0</v>
      </c>
      <c r="BC50" s="670">
        <v>100</v>
      </c>
      <c r="BD50" s="670">
        <v>0</v>
      </c>
      <c r="BE50" s="670">
        <v>0</v>
      </c>
      <c r="BF50" s="670">
        <v>0</v>
      </c>
      <c r="BG50" s="670">
        <v>0</v>
      </c>
      <c r="BH50" s="670">
        <v>0</v>
      </c>
      <c r="BI50" s="670"/>
      <c r="BJ50" s="670"/>
      <c r="BK50" s="670"/>
      <c r="BL50" s="670"/>
      <c r="BM50" s="670">
        <v>0</v>
      </c>
      <c r="BN50" s="670">
        <v>0</v>
      </c>
      <c r="BO50" s="670">
        <v>0</v>
      </c>
      <c r="BP50" s="670">
        <v>0</v>
      </c>
      <c r="BQ50" s="670">
        <v>0</v>
      </c>
      <c r="BR50" s="670">
        <v>8</v>
      </c>
      <c r="BS50" s="670">
        <v>578</v>
      </c>
      <c r="BT50" s="670">
        <v>378</v>
      </c>
      <c r="BU50" s="670">
        <v>0</v>
      </c>
      <c r="BV50" s="670">
        <v>3</v>
      </c>
      <c r="BW50" s="670">
        <v>0</v>
      </c>
      <c r="BX50" s="670">
        <v>109</v>
      </c>
      <c r="BY50" s="670">
        <v>0</v>
      </c>
      <c r="BZ50" s="670"/>
      <c r="CA50" s="670"/>
      <c r="CB50" s="670"/>
      <c r="CC50" s="670">
        <v>0</v>
      </c>
      <c r="CD50" s="670">
        <v>3</v>
      </c>
      <c r="CE50" s="670">
        <v>0</v>
      </c>
      <c r="CF50" s="670">
        <v>0</v>
      </c>
      <c r="CG50" s="670">
        <v>0</v>
      </c>
      <c r="CH50" s="670">
        <v>0</v>
      </c>
      <c r="CI50" s="670">
        <v>4</v>
      </c>
      <c r="CJ50" s="670">
        <v>10</v>
      </c>
      <c r="CK50" s="670">
        <v>0</v>
      </c>
      <c r="CL50" s="670">
        <v>0</v>
      </c>
      <c r="CM50" s="670">
        <v>0</v>
      </c>
      <c r="CN50" s="670">
        <v>0</v>
      </c>
      <c r="CO50" s="670">
        <v>0</v>
      </c>
      <c r="CP50" s="670"/>
      <c r="CQ50" s="670"/>
      <c r="CR50" s="670"/>
      <c r="CS50" s="670"/>
      <c r="CT50" s="670"/>
      <c r="CU50" s="670"/>
      <c r="CV50" s="670"/>
      <c r="CW50" s="670"/>
      <c r="CX50" s="670"/>
      <c r="CY50" s="670">
        <v>0</v>
      </c>
      <c r="CZ50" s="670">
        <v>0</v>
      </c>
      <c r="DA50" s="670">
        <v>0</v>
      </c>
      <c r="DB50" s="670">
        <v>1</v>
      </c>
      <c r="DC50" s="670">
        <v>0</v>
      </c>
      <c r="DD50" s="670">
        <v>3169</v>
      </c>
      <c r="DE50" s="670">
        <v>1962</v>
      </c>
      <c r="DF50" s="670">
        <v>0</v>
      </c>
      <c r="DG50" s="670">
        <v>2</v>
      </c>
      <c r="DH50" s="670">
        <v>14</v>
      </c>
      <c r="DI50" s="670">
        <v>1452</v>
      </c>
      <c r="DJ50" s="670">
        <v>0</v>
      </c>
      <c r="DK50" s="670">
        <v>0</v>
      </c>
      <c r="DL50" s="670">
        <v>0</v>
      </c>
      <c r="DM50" s="670">
        <v>0</v>
      </c>
      <c r="DN50" s="670">
        <v>0</v>
      </c>
      <c r="DO50" s="670">
        <v>0</v>
      </c>
      <c r="DP50" s="670">
        <v>1</v>
      </c>
      <c r="DQ50" s="670">
        <v>0</v>
      </c>
      <c r="DR50" s="670"/>
      <c r="DS50" s="670"/>
      <c r="DT50" s="670"/>
      <c r="DU50" s="670"/>
      <c r="DV50" s="670"/>
      <c r="DW50" s="670"/>
      <c r="DX50" s="670"/>
      <c r="DY50" s="670"/>
      <c r="DZ50" s="670"/>
      <c r="EA50" s="670"/>
      <c r="EB50" s="670"/>
      <c r="EC50" s="670"/>
      <c r="ED50" s="670"/>
      <c r="EE50" s="670"/>
      <c r="EF50" s="670"/>
      <c r="EG50" s="670"/>
      <c r="EH50" s="670"/>
      <c r="EI50" s="670"/>
      <c r="EJ50" s="670"/>
      <c r="EK50" s="670"/>
      <c r="EL50" s="670"/>
      <c r="EM50" s="670"/>
      <c r="EN50" s="670"/>
      <c r="EO50" s="670"/>
      <c r="EP50" s="670"/>
      <c r="EQ50" s="670">
        <v>0</v>
      </c>
      <c r="ER50" s="670">
        <v>0</v>
      </c>
      <c r="ES50" s="670">
        <v>0</v>
      </c>
      <c r="ET50" s="670">
        <v>0</v>
      </c>
      <c r="EU50" s="670">
        <v>0</v>
      </c>
      <c r="EV50" s="670">
        <v>1</v>
      </c>
      <c r="EW50" s="670"/>
      <c r="EX50" s="670"/>
      <c r="EY50" s="670">
        <v>0</v>
      </c>
      <c r="EZ50" s="670">
        <v>0</v>
      </c>
      <c r="FA50" s="670">
        <v>6</v>
      </c>
      <c r="FB50" s="670">
        <v>0</v>
      </c>
      <c r="FC50" s="670">
        <v>0</v>
      </c>
      <c r="FD50" s="670">
        <v>0</v>
      </c>
      <c r="FE50" s="670">
        <v>0</v>
      </c>
      <c r="FF50" s="670">
        <v>14</v>
      </c>
      <c r="FG50" s="670">
        <v>0</v>
      </c>
    </row>
    <row r="51" spans="29:163" x14ac:dyDescent="0.45">
      <c r="AC51" s="1924">
        <v>2001</v>
      </c>
      <c r="AD51" s="1924"/>
      <c r="AE51" s="670">
        <v>2</v>
      </c>
      <c r="AF51" s="670">
        <v>0</v>
      </c>
      <c r="AG51" s="670">
        <v>3838</v>
      </c>
      <c r="AH51" s="670">
        <v>2285</v>
      </c>
      <c r="AI51" s="670">
        <v>1</v>
      </c>
      <c r="AJ51" s="670">
        <v>21</v>
      </c>
      <c r="AK51" s="670">
        <v>0</v>
      </c>
      <c r="AL51" s="670">
        <v>1555</v>
      </c>
      <c r="AM51" s="670">
        <v>432</v>
      </c>
      <c r="AN51" s="670"/>
      <c r="AO51" s="670"/>
      <c r="AP51" s="670"/>
      <c r="AQ51" s="670"/>
      <c r="AR51" s="670"/>
      <c r="AS51" s="670"/>
      <c r="AT51" s="670"/>
      <c r="AU51" s="670"/>
      <c r="AV51" s="670"/>
      <c r="AW51" s="670"/>
      <c r="AX51" s="670"/>
      <c r="AY51" s="670"/>
      <c r="AZ51" s="670"/>
      <c r="BA51" s="670"/>
      <c r="BB51" s="670"/>
      <c r="BC51" s="670"/>
      <c r="BD51" s="670"/>
      <c r="BE51" s="670"/>
      <c r="BF51" s="670"/>
      <c r="BG51" s="670"/>
      <c r="BH51" s="670"/>
      <c r="BI51" s="670"/>
      <c r="BJ51" s="670"/>
      <c r="BK51" s="670"/>
      <c r="BL51" s="670"/>
      <c r="BM51" s="670"/>
      <c r="BN51" s="670"/>
      <c r="BO51" s="670"/>
      <c r="BP51" s="670"/>
      <c r="BQ51" s="670">
        <v>2</v>
      </c>
      <c r="BR51" s="670">
        <v>0</v>
      </c>
      <c r="BS51" s="670">
        <v>49</v>
      </c>
      <c r="BT51" s="670">
        <v>10</v>
      </c>
      <c r="BU51" s="670">
        <v>0</v>
      </c>
      <c r="BV51" s="670">
        <v>3</v>
      </c>
      <c r="BW51" s="670">
        <v>0</v>
      </c>
      <c r="BX51" s="670">
        <v>89</v>
      </c>
      <c r="BY51" s="670">
        <v>0</v>
      </c>
      <c r="BZ51" s="670"/>
      <c r="CA51" s="670"/>
      <c r="CB51" s="670"/>
      <c r="CC51" s="670">
        <v>0</v>
      </c>
      <c r="CD51" s="670">
        <v>0</v>
      </c>
      <c r="CE51" s="670">
        <v>75</v>
      </c>
      <c r="CF51" s="670">
        <v>1</v>
      </c>
      <c r="CG51" s="670">
        <v>0</v>
      </c>
      <c r="CH51" s="670">
        <v>0</v>
      </c>
      <c r="CI51" s="670">
        <v>0</v>
      </c>
      <c r="CJ51" s="670">
        <v>0</v>
      </c>
      <c r="CK51" s="670">
        <v>0</v>
      </c>
      <c r="CL51" s="670">
        <v>0</v>
      </c>
      <c r="CM51" s="670">
        <v>0</v>
      </c>
      <c r="CN51" s="670">
        <v>0</v>
      </c>
      <c r="CO51" s="670">
        <v>0</v>
      </c>
      <c r="CP51" s="670"/>
      <c r="CQ51" s="670"/>
      <c r="CR51" s="670"/>
      <c r="CS51" s="670"/>
      <c r="CT51" s="670"/>
      <c r="CU51" s="670"/>
      <c r="CV51" s="670"/>
      <c r="CW51" s="670"/>
      <c r="CX51" s="670"/>
      <c r="CY51" s="670">
        <v>0</v>
      </c>
      <c r="CZ51" s="670">
        <v>3</v>
      </c>
      <c r="DA51" s="670">
        <v>0</v>
      </c>
      <c r="DB51" s="670">
        <v>0</v>
      </c>
      <c r="DC51" s="670">
        <v>0</v>
      </c>
      <c r="DD51" s="670">
        <v>3789</v>
      </c>
      <c r="DE51" s="670">
        <v>2200</v>
      </c>
      <c r="DF51" s="670">
        <v>0</v>
      </c>
      <c r="DG51" s="670">
        <v>18</v>
      </c>
      <c r="DH51" s="670">
        <v>0</v>
      </c>
      <c r="DI51" s="670">
        <v>1426</v>
      </c>
      <c r="DJ51" s="670">
        <v>432</v>
      </c>
      <c r="DK51" s="670">
        <v>0</v>
      </c>
      <c r="DL51" s="670">
        <v>0</v>
      </c>
      <c r="DM51" s="670">
        <v>0</v>
      </c>
      <c r="DN51" s="670">
        <v>0</v>
      </c>
      <c r="DO51" s="670">
        <v>0</v>
      </c>
      <c r="DP51" s="670">
        <v>0</v>
      </c>
      <c r="DQ51" s="670">
        <v>0</v>
      </c>
      <c r="DR51" s="670"/>
      <c r="DS51" s="670"/>
      <c r="DT51" s="670"/>
      <c r="DU51" s="670"/>
      <c r="DV51" s="670"/>
      <c r="DW51" s="670"/>
      <c r="DX51" s="670"/>
      <c r="DY51" s="670"/>
      <c r="DZ51" s="670"/>
      <c r="EA51" s="670"/>
      <c r="EB51" s="670"/>
      <c r="EC51" s="670"/>
      <c r="ED51" s="670"/>
      <c r="EE51" s="670"/>
      <c r="EF51" s="670"/>
      <c r="EG51" s="670"/>
      <c r="EH51" s="670"/>
      <c r="EI51" s="670"/>
      <c r="EJ51" s="670"/>
      <c r="EK51" s="670"/>
      <c r="EL51" s="670"/>
      <c r="EM51" s="670"/>
      <c r="EN51" s="670"/>
      <c r="EO51" s="670"/>
      <c r="EP51" s="670"/>
      <c r="EQ51" s="670"/>
      <c r="ER51" s="670"/>
      <c r="ES51" s="670"/>
      <c r="ET51" s="670"/>
      <c r="EU51" s="670"/>
      <c r="EV51" s="670"/>
      <c r="EW51" s="670"/>
      <c r="EX51" s="670"/>
      <c r="EY51" s="670">
        <v>0</v>
      </c>
      <c r="EZ51" s="670">
        <v>0</v>
      </c>
      <c r="FA51" s="670">
        <v>0</v>
      </c>
      <c r="FB51" s="670">
        <v>0</v>
      </c>
      <c r="FC51" s="670">
        <v>0</v>
      </c>
      <c r="FD51" s="670">
        <v>0</v>
      </c>
      <c r="FE51" s="670">
        <v>0</v>
      </c>
      <c r="FF51" s="670">
        <v>37</v>
      </c>
      <c r="FG51" s="670">
        <v>0</v>
      </c>
    </row>
    <row r="52" spans="29:163" x14ac:dyDescent="0.45">
      <c r="AC52" s="1924">
        <v>2002</v>
      </c>
      <c r="AD52" s="1924"/>
      <c r="AE52" s="670">
        <v>18</v>
      </c>
      <c r="AF52" s="670">
        <v>7</v>
      </c>
      <c r="AG52" s="670">
        <v>14835</v>
      </c>
      <c r="AH52" s="670">
        <v>12638</v>
      </c>
      <c r="AI52" s="670">
        <v>0</v>
      </c>
      <c r="AJ52" s="670">
        <v>98</v>
      </c>
      <c r="AK52" s="670">
        <v>1</v>
      </c>
      <c r="AL52" s="670">
        <v>1527</v>
      </c>
      <c r="AM52" s="670">
        <v>0</v>
      </c>
      <c r="AN52" s="670">
        <v>2</v>
      </c>
      <c r="AO52" s="670">
        <v>0</v>
      </c>
      <c r="AP52" s="670">
        <v>0</v>
      </c>
      <c r="AQ52" s="670">
        <v>0</v>
      </c>
      <c r="AR52" s="670">
        <v>0</v>
      </c>
      <c r="AS52" s="670">
        <v>0</v>
      </c>
      <c r="AT52" s="670"/>
      <c r="AU52" s="670"/>
      <c r="AV52" s="670"/>
      <c r="AW52" s="670"/>
      <c r="AX52" s="670"/>
      <c r="AY52" s="670"/>
      <c r="AZ52" s="670"/>
      <c r="BA52" s="670"/>
      <c r="BB52" s="670"/>
      <c r="BC52" s="670"/>
      <c r="BD52" s="670"/>
      <c r="BE52" s="670"/>
      <c r="BF52" s="670"/>
      <c r="BG52" s="670"/>
      <c r="BH52" s="670"/>
      <c r="BI52" s="670">
        <v>0</v>
      </c>
      <c r="BJ52" s="670">
        <v>0</v>
      </c>
      <c r="BK52" s="670">
        <v>0</v>
      </c>
      <c r="BL52" s="670">
        <v>0</v>
      </c>
      <c r="BM52" s="670">
        <v>0</v>
      </c>
      <c r="BN52" s="670">
        <v>0</v>
      </c>
      <c r="BO52" s="670">
        <v>0</v>
      </c>
      <c r="BP52" s="670">
        <v>0</v>
      </c>
      <c r="BQ52" s="670">
        <v>4</v>
      </c>
      <c r="BR52" s="670">
        <v>7</v>
      </c>
      <c r="BS52" s="670">
        <v>226</v>
      </c>
      <c r="BT52" s="670">
        <v>599</v>
      </c>
      <c r="BU52" s="670">
        <v>0</v>
      </c>
      <c r="BV52" s="670">
        <v>23</v>
      </c>
      <c r="BW52" s="670">
        <v>0</v>
      </c>
      <c r="BX52" s="670">
        <v>111</v>
      </c>
      <c r="BY52" s="670">
        <v>0</v>
      </c>
      <c r="BZ52" s="670"/>
      <c r="CA52" s="670"/>
      <c r="CB52" s="670"/>
      <c r="CC52" s="670">
        <v>1</v>
      </c>
      <c r="CD52" s="670">
        <v>2480</v>
      </c>
      <c r="CE52" s="670">
        <v>237</v>
      </c>
      <c r="CF52" s="670">
        <v>0</v>
      </c>
      <c r="CG52" s="670">
        <v>0</v>
      </c>
      <c r="CH52" s="670">
        <v>0</v>
      </c>
      <c r="CI52" s="670">
        <v>4</v>
      </c>
      <c r="CJ52" s="670">
        <v>7</v>
      </c>
      <c r="CK52" s="670">
        <v>0</v>
      </c>
      <c r="CL52" s="670">
        <v>0</v>
      </c>
      <c r="CM52" s="670">
        <v>0</v>
      </c>
      <c r="CN52" s="670">
        <v>0</v>
      </c>
      <c r="CO52" s="670">
        <v>0</v>
      </c>
      <c r="CP52" s="670"/>
      <c r="CQ52" s="670"/>
      <c r="CR52" s="670"/>
      <c r="CS52" s="670"/>
      <c r="CT52" s="670"/>
      <c r="CU52" s="670"/>
      <c r="CV52" s="670"/>
      <c r="CW52" s="670"/>
      <c r="CX52" s="670"/>
      <c r="CY52" s="670">
        <v>0</v>
      </c>
      <c r="CZ52" s="670">
        <v>0</v>
      </c>
      <c r="DA52" s="670">
        <v>0</v>
      </c>
      <c r="DB52" s="670">
        <v>2</v>
      </c>
      <c r="DC52" s="670">
        <v>0</v>
      </c>
      <c r="DD52" s="670">
        <v>11971</v>
      </c>
      <c r="DE52" s="670">
        <v>11670</v>
      </c>
      <c r="DF52" s="670">
        <v>0</v>
      </c>
      <c r="DG52" s="670">
        <v>70</v>
      </c>
      <c r="DH52" s="670">
        <v>1</v>
      </c>
      <c r="DI52" s="670">
        <v>1263</v>
      </c>
      <c r="DJ52" s="670">
        <v>0</v>
      </c>
      <c r="DK52" s="670">
        <v>3</v>
      </c>
      <c r="DL52" s="670">
        <v>0</v>
      </c>
      <c r="DM52" s="670">
        <v>0</v>
      </c>
      <c r="DN52" s="670">
        <v>0</v>
      </c>
      <c r="DO52" s="670">
        <v>0</v>
      </c>
      <c r="DP52" s="670">
        <v>1</v>
      </c>
      <c r="DQ52" s="670">
        <v>0</v>
      </c>
      <c r="DR52" s="670">
        <v>0</v>
      </c>
      <c r="DS52" s="670">
        <v>0</v>
      </c>
      <c r="DT52" s="670">
        <v>52</v>
      </c>
      <c r="DU52" s="670">
        <v>52</v>
      </c>
      <c r="DV52" s="670">
        <v>0</v>
      </c>
      <c r="DW52" s="670">
        <v>0</v>
      </c>
      <c r="DX52" s="670">
        <v>27</v>
      </c>
      <c r="DY52" s="670">
        <v>0</v>
      </c>
      <c r="DZ52" s="670"/>
      <c r="EA52" s="670"/>
      <c r="EB52" s="670"/>
      <c r="EC52" s="670"/>
      <c r="ED52" s="670"/>
      <c r="EE52" s="670"/>
      <c r="EF52" s="670">
        <v>0</v>
      </c>
      <c r="EG52" s="670">
        <v>0</v>
      </c>
      <c r="EH52" s="670">
        <v>9</v>
      </c>
      <c r="EI52" s="670">
        <v>0</v>
      </c>
      <c r="EJ52" s="670">
        <v>5</v>
      </c>
      <c r="EK52" s="670">
        <v>0</v>
      </c>
      <c r="EL52" s="670">
        <v>5</v>
      </c>
      <c r="EM52" s="670">
        <v>2</v>
      </c>
      <c r="EN52" s="670">
        <v>3</v>
      </c>
      <c r="EO52" s="670">
        <v>0</v>
      </c>
      <c r="EP52" s="670">
        <v>0</v>
      </c>
      <c r="EQ52" s="670">
        <v>0</v>
      </c>
      <c r="ER52" s="670">
        <v>0</v>
      </c>
      <c r="ES52" s="670">
        <v>0</v>
      </c>
      <c r="ET52" s="670">
        <v>0</v>
      </c>
      <c r="EU52" s="670">
        <v>0</v>
      </c>
      <c r="EV52" s="670">
        <v>1</v>
      </c>
      <c r="EW52" s="670"/>
      <c r="EX52" s="670"/>
      <c r="EY52" s="670">
        <v>0</v>
      </c>
      <c r="EZ52" s="670">
        <v>0</v>
      </c>
      <c r="FA52" s="670">
        <v>87</v>
      </c>
      <c r="FB52" s="670">
        <v>80</v>
      </c>
      <c r="FC52" s="670">
        <v>0</v>
      </c>
      <c r="FD52" s="670">
        <v>0</v>
      </c>
      <c r="FE52" s="670">
        <v>0</v>
      </c>
      <c r="FF52" s="670">
        <v>119</v>
      </c>
      <c r="FG52" s="670">
        <v>0</v>
      </c>
    </row>
    <row r="53" spans="29:163" x14ac:dyDescent="0.45">
      <c r="AC53" s="1924">
        <v>2003</v>
      </c>
      <c r="AD53" s="1924"/>
      <c r="AE53" s="670">
        <v>1</v>
      </c>
      <c r="AF53" s="670">
        <v>0</v>
      </c>
      <c r="AG53" s="670">
        <v>2455</v>
      </c>
      <c r="AH53" s="670">
        <v>462</v>
      </c>
      <c r="AI53" s="670">
        <v>0</v>
      </c>
      <c r="AJ53" s="670">
        <v>90</v>
      </c>
      <c r="AK53" s="670">
        <v>0</v>
      </c>
      <c r="AL53" s="670">
        <v>1525</v>
      </c>
      <c r="AM53" s="670">
        <v>500000</v>
      </c>
      <c r="AN53" s="670">
        <v>0</v>
      </c>
      <c r="AO53" s="670">
        <v>0</v>
      </c>
      <c r="AP53" s="670">
        <v>0</v>
      </c>
      <c r="AQ53" s="670">
        <v>0</v>
      </c>
      <c r="AR53" s="670">
        <v>0</v>
      </c>
      <c r="AS53" s="670">
        <v>0</v>
      </c>
      <c r="AT53" s="670"/>
      <c r="AU53" s="670"/>
      <c r="AV53" s="670"/>
      <c r="AW53" s="670"/>
      <c r="AX53" s="670"/>
      <c r="AY53" s="670"/>
      <c r="AZ53" s="670">
        <v>0</v>
      </c>
      <c r="BA53" s="670">
        <v>0</v>
      </c>
      <c r="BB53" s="670">
        <v>612</v>
      </c>
      <c r="BC53" s="670">
        <v>192</v>
      </c>
      <c r="BD53" s="670">
        <v>0</v>
      </c>
      <c r="BE53" s="670">
        <v>6</v>
      </c>
      <c r="BF53" s="670">
        <v>0</v>
      </c>
      <c r="BG53" s="670">
        <v>31</v>
      </c>
      <c r="BH53" s="670">
        <v>0</v>
      </c>
      <c r="BI53" s="670"/>
      <c r="BJ53" s="670"/>
      <c r="BK53" s="670"/>
      <c r="BL53" s="670"/>
      <c r="BM53" s="670">
        <v>0</v>
      </c>
      <c r="BN53" s="670">
        <v>0</v>
      </c>
      <c r="BO53" s="670">
        <v>0</v>
      </c>
      <c r="BP53" s="670">
        <v>500000</v>
      </c>
      <c r="BQ53" s="670">
        <v>0</v>
      </c>
      <c r="BR53" s="670">
        <v>0</v>
      </c>
      <c r="BS53" s="670">
        <v>81</v>
      </c>
      <c r="BT53" s="670">
        <v>35</v>
      </c>
      <c r="BU53" s="670">
        <v>0</v>
      </c>
      <c r="BV53" s="670">
        <v>4</v>
      </c>
      <c r="BW53" s="670">
        <v>0</v>
      </c>
      <c r="BX53" s="670">
        <v>116</v>
      </c>
      <c r="BY53" s="670">
        <v>0</v>
      </c>
      <c r="BZ53" s="670"/>
      <c r="CA53" s="670"/>
      <c r="CB53" s="670"/>
      <c r="CC53" s="670"/>
      <c r="CD53" s="670"/>
      <c r="CE53" s="670"/>
      <c r="CF53" s="670"/>
      <c r="CG53" s="670"/>
      <c r="CH53" s="670"/>
      <c r="CI53" s="670"/>
      <c r="CJ53" s="670"/>
      <c r="CK53" s="670"/>
      <c r="CL53" s="670"/>
      <c r="CM53" s="670"/>
      <c r="CN53" s="670"/>
      <c r="CO53" s="670"/>
      <c r="CP53" s="670"/>
      <c r="CQ53" s="670"/>
      <c r="CR53" s="670"/>
      <c r="CS53" s="670"/>
      <c r="CT53" s="670"/>
      <c r="CU53" s="670"/>
      <c r="CV53" s="670"/>
      <c r="CW53" s="670"/>
      <c r="CX53" s="670"/>
      <c r="CY53" s="670"/>
      <c r="CZ53" s="670"/>
      <c r="DA53" s="670"/>
      <c r="DB53" s="670">
        <v>1</v>
      </c>
      <c r="DC53" s="670">
        <v>0</v>
      </c>
      <c r="DD53" s="670">
        <v>1506</v>
      </c>
      <c r="DE53" s="670">
        <v>235</v>
      </c>
      <c r="DF53" s="670">
        <v>0</v>
      </c>
      <c r="DG53" s="670">
        <v>23</v>
      </c>
      <c r="DH53" s="670">
        <v>0</v>
      </c>
      <c r="DI53" s="670">
        <v>1227</v>
      </c>
      <c r="DJ53" s="670">
        <v>0</v>
      </c>
      <c r="DK53" s="670">
        <v>0</v>
      </c>
      <c r="DL53" s="670">
        <v>23</v>
      </c>
      <c r="DM53" s="670">
        <v>0</v>
      </c>
      <c r="DN53" s="670">
        <v>0</v>
      </c>
      <c r="DO53" s="670">
        <v>0</v>
      </c>
      <c r="DP53" s="670">
        <v>8</v>
      </c>
      <c r="DQ53" s="670">
        <v>0</v>
      </c>
      <c r="DR53" s="670">
        <v>0</v>
      </c>
      <c r="DS53" s="670">
        <v>0</v>
      </c>
      <c r="DT53" s="670">
        <v>0</v>
      </c>
      <c r="DU53" s="670">
        <v>0</v>
      </c>
      <c r="DV53" s="670">
        <v>0</v>
      </c>
      <c r="DW53" s="670">
        <v>0</v>
      </c>
      <c r="DX53" s="670">
        <v>10</v>
      </c>
      <c r="DY53" s="670">
        <v>0</v>
      </c>
      <c r="DZ53" s="670"/>
      <c r="EA53" s="670"/>
      <c r="EB53" s="670"/>
      <c r="EC53" s="670"/>
      <c r="ED53" s="670"/>
      <c r="EE53" s="670"/>
      <c r="EF53" s="670">
        <v>0</v>
      </c>
      <c r="EG53" s="670">
        <v>0</v>
      </c>
      <c r="EH53" s="670">
        <v>228</v>
      </c>
      <c r="EI53" s="670">
        <v>0</v>
      </c>
      <c r="EJ53" s="670">
        <v>57</v>
      </c>
      <c r="EK53" s="670">
        <v>0</v>
      </c>
      <c r="EL53" s="670">
        <v>79</v>
      </c>
      <c r="EM53" s="670"/>
      <c r="EN53" s="670"/>
      <c r="EO53" s="670"/>
      <c r="EP53" s="670"/>
      <c r="EQ53" s="670"/>
      <c r="ER53" s="670"/>
      <c r="ES53" s="670"/>
      <c r="ET53" s="670"/>
      <c r="EU53" s="670"/>
      <c r="EV53" s="670"/>
      <c r="EW53" s="670"/>
      <c r="EX53" s="670"/>
      <c r="EY53" s="670">
        <v>0</v>
      </c>
      <c r="EZ53" s="670">
        <v>0</v>
      </c>
      <c r="FA53" s="670">
        <v>5</v>
      </c>
      <c r="FB53" s="670">
        <v>0</v>
      </c>
      <c r="FC53" s="670">
        <v>0</v>
      </c>
      <c r="FD53" s="670">
        <v>0</v>
      </c>
      <c r="FE53" s="670">
        <v>0</v>
      </c>
      <c r="FF53" s="670">
        <v>54</v>
      </c>
      <c r="FG53" s="670">
        <v>0</v>
      </c>
    </row>
    <row r="54" spans="29:163" x14ac:dyDescent="0.45">
      <c r="AC54" s="1924">
        <v>2004</v>
      </c>
      <c r="AD54" s="1924"/>
      <c r="AE54" s="670">
        <v>9</v>
      </c>
      <c r="AF54" s="670">
        <v>0</v>
      </c>
      <c r="AG54" s="670">
        <v>1763</v>
      </c>
      <c r="AH54" s="670">
        <v>1411</v>
      </c>
      <c r="AI54" s="670">
        <v>0</v>
      </c>
      <c r="AJ54" s="670">
        <v>15</v>
      </c>
      <c r="AK54" s="670">
        <v>0</v>
      </c>
      <c r="AL54" s="670">
        <v>2012</v>
      </c>
      <c r="AM54" s="670">
        <v>18</v>
      </c>
      <c r="AN54" s="670">
        <v>0</v>
      </c>
      <c r="AO54" s="670">
        <v>0</v>
      </c>
      <c r="AP54" s="670">
        <v>0</v>
      </c>
      <c r="AQ54" s="670">
        <v>0</v>
      </c>
      <c r="AR54" s="670">
        <v>0</v>
      </c>
      <c r="AS54" s="670">
        <v>0</v>
      </c>
      <c r="AT54" s="670"/>
      <c r="AU54" s="670"/>
      <c r="AV54" s="670"/>
      <c r="AW54" s="670"/>
      <c r="AX54" s="670"/>
      <c r="AY54" s="670"/>
      <c r="AZ54" s="670"/>
      <c r="BA54" s="670"/>
      <c r="BB54" s="670"/>
      <c r="BC54" s="670"/>
      <c r="BD54" s="670"/>
      <c r="BE54" s="670"/>
      <c r="BF54" s="670"/>
      <c r="BG54" s="670"/>
      <c r="BH54" s="670"/>
      <c r="BI54" s="670"/>
      <c r="BJ54" s="670"/>
      <c r="BK54" s="670"/>
      <c r="BL54" s="670"/>
      <c r="BM54" s="670"/>
      <c r="BN54" s="670"/>
      <c r="BO54" s="670"/>
      <c r="BP54" s="670"/>
      <c r="BQ54" s="670">
        <v>3</v>
      </c>
      <c r="BR54" s="670">
        <v>0</v>
      </c>
      <c r="BS54" s="670">
        <v>45</v>
      </c>
      <c r="BT54" s="670">
        <v>37</v>
      </c>
      <c r="BU54" s="670">
        <v>0</v>
      </c>
      <c r="BV54" s="670">
        <v>2</v>
      </c>
      <c r="BW54" s="670">
        <v>0</v>
      </c>
      <c r="BX54" s="670">
        <v>154</v>
      </c>
      <c r="BY54" s="670">
        <v>8</v>
      </c>
      <c r="BZ54" s="670"/>
      <c r="CA54" s="670"/>
      <c r="CB54" s="670"/>
      <c r="CC54" s="670"/>
      <c r="CD54" s="670"/>
      <c r="CE54" s="670"/>
      <c r="CF54" s="670"/>
      <c r="CG54" s="670"/>
      <c r="CH54" s="670"/>
      <c r="CI54" s="670"/>
      <c r="CJ54" s="670"/>
      <c r="CK54" s="670"/>
      <c r="CL54" s="670"/>
      <c r="CM54" s="670"/>
      <c r="CN54" s="670"/>
      <c r="CO54" s="670"/>
      <c r="CP54" s="670"/>
      <c r="CQ54" s="670"/>
      <c r="CR54" s="670">
        <v>0</v>
      </c>
      <c r="CS54" s="670">
        <v>222</v>
      </c>
      <c r="CT54" s="670">
        <v>0</v>
      </c>
      <c r="CU54" s="670">
        <v>8</v>
      </c>
      <c r="CV54" s="670">
        <v>0</v>
      </c>
      <c r="CW54" s="670">
        <v>12</v>
      </c>
      <c r="CX54" s="670">
        <v>0</v>
      </c>
      <c r="CY54" s="670"/>
      <c r="CZ54" s="670"/>
      <c r="DA54" s="670"/>
      <c r="DB54" s="670">
        <v>3</v>
      </c>
      <c r="DC54" s="670">
        <v>0</v>
      </c>
      <c r="DD54" s="670">
        <v>1496</v>
      </c>
      <c r="DE54" s="670">
        <v>1315</v>
      </c>
      <c r="DF54" s="670">
        <v>0</v>
      </c>
      <c r="DG54" s="670">
        <v>5</v>
      </c>
      <c r="DH54" s="670">
        <v>0</v>
      </c>
      <c r="DI54" s="670">
        <v>1507</v>
      </c>
      <c r="DJ54" s="670">
        <v>10</v>
      </c>
      <c r="DK54" s="670">
        <v>0</v>
      </c>
      <c r="DL54" s="670">
        <v>0</v>
      </c>
      <c r="DM54" s="670">
        <v>0</v>
      </c>
      <c r="DN54" s="670">
        <v>0</v>
      </c>
      <c r="DO54" s="670">
        <v>0</v>
      </c>
      <c r="DP54" s="670">
        <v>4</v>
      </c>
      <c r="DQ54" s="670">
        <v>0</v>
      </c>
      <c r="DR54" s="670"/>
      <c r="DS54" s="670"/>
      <c r="DT54" s="670"/>
      <c r="DU54" s="670"/>
      <c r="DV54" s="670"/>
      <c r="DW54" s="670"/>
      <c r="DX54" s="670"/>
      <c r="DY54" s="670"/>
      <c r="DZ54" s="670"/>
      <c r="EA54" s="670"/>
      <c r="EB54" s="670"/>
      <c r="EC54" s="670"/>
      <c r="ED54" s="670"/>
      <c r="EE54" s="670"/>
      <c r="EF54" s="670">
        <v>3</v>
      </c>
      <c r="EG54" s="670">
        <v>0</v>
      </c>
      <c r="EH54" s="670">
        <v>0</v>
      </c>
      <c r="EI54" s="670">
        <v>59</v>
      </c>
      <c r="EJ54" s="670">
        <v>0</v>
      </c>
      <c r="EK54" s="670">
        <v>0</v>
      </c>
      <c r="EL54" s="670">
        <v>304</v>
      </c>
      <c r="EM54" s="670"/>
      <c r="EN54" s="670"/>
      <c r="EO54" s="670"/>
      <c r="EP54" s="670"/>
      <c r="EQ54" s="670"/>
      <c r="ER54" s="670"/>
      <c r="ES54" s="670"/>
      <c r="ET54" s="670"/>
      <c r="EU54" s="670"/>
      <c r="EV54" s="670"/>
      <c r="EW54" s="670"/>
      <c r="EX54" s="670"/>
      <c r="EY54" s="670">
        <v>0</v>
      </c>
      <c r="EZ54" s="670">
        <v>0</v>
      </c>
      <c r="FA54" s="670">
        <v>0</v>
      </c>
      <c r="FB54" s="670">
        <v>0</v>
      </c>
      <c r="FC54" s="670">
        <v>0</v>
      </c>
      <c r="FD54" s="670">
        <v>0</v>
      </c>
      <c r="FE54" s="670">
        <v>0</v>
      </c>
      <c r="FF54" s="670">
        <v>31</v>
      </c>
      <c r="FG54" s="670">
        <v>0</v>
      </c>
    </row>
    <row r="55" spans="29:163" x14ac:dyDescent="0.45">
      <c r="AC55" s="1924">
        <v>2005</v>
      </c>
      <c r="AD55" s="1924"/>
      <c r="AE55" s="670">
        <v>9</v>
      </c>
      <c r="AF55" s="670">
        <v>1</v>
      </c>
      <c r="AG55" s="670">
        <v>20215</v>
      </c>
      <c r="AH55" s="670">
        <v>2866</v>
      </c>
      <c r="AI55" s="670">
        <v>50</v>
      </c>
      <c r="AJ55" s="670">
        <v>35</v>
      </c>
      <c r="AK55" s="670">
        <v>0</v>
      </c>
      <c r="AL55" s="670">
        <v>3286</v>
      </c>
      <c r="AM55" s="670">
        <v>60</v>
      </c>
      <c r="AN55" s="670">
        <v>1</v>
      </c>
      <c r="AO55" s="670">
        <v>0</v>
      </c>
      <c r="AP55" s="670">
        <v>0</v>
      </c>
      <c r="AQ55" s="670">
        <v>0</v>
      </c>
      <c r="AR55" s="670">
        <v>2</v>
      </c>
      <c r="AS55" s="670">
        <v>0</v>
      </c>
      <c r="AT55" s="670"/>
      <c r="AU55" s="670"/>
      <c r="AV55" s="670"/>
      <c r="AW55" s="670"/>
      <c r="AX55" s="670"/>
      <c r="AY55" s="670"/>
      <c r="AZ55" s="670">
        <v>0</v>
      </c>
      <c r="BA55" s="670">
        <v>1</v>
      </c>
      <c r="BB55" s="670">
        <v>91</v>
      </c>
      <c r="BC55" s="670">
        <v>160</v>
      </c>
      <c r="BD55" s="670">
        <v>0</v>
      </c>
      <c r="BE55" s="670">
        <v>4</v>
      </c>
      <c r="BF55" s="670">
        <v>0</v>
      </c>
      <c r="BG55" s="670">
        <v>23</v>
      </c>
      <c r="BH55" s="670">
        <v>0</v>
      </c>
      <c r="BI55" s="670"/>
      <c r="BJ55" s="670"/>
      <c r="BK55" s="670"/>
      <c r="BL55" s="670"/>
      <c r="BM55" s="670"/>
      <c r="BN55" s="670"/>
      <c r="BO55" s="670"/>
      <c r="BP55" s="670"/>
      <c r="BQ55" s="670">
        <v>3</v>
      </c>
      <c r="BR55" s="670">
        <v>0</v>
      </c>
      <c r="BS55" s="670">
        <v>8310</v>
      </c>
      <c r="BT55" s="670">
        <v>9</v>
      </c>
      <c r="BU55" s="670">
        <v>2</v>
      </c>
      <c r="BV55" s="670">
        <v>17</v>
      </c>
      <c r="BW55" s="670">
        <v>0</v>
      </c>
      <c r="BX55" s="670">
        <v>202</v>
      </c>
      <c r="BY55" s="670">
        <v>0</v>
      </c>
      <c r="BZ55" s="670"/>
      <c r="CA55" s="670"/>
      <c r="CB55" s="670"/>
      <c r="CC55" s="670">
        <v>0</v>
      </c>
      <c r="CD55" s="670">
        <v>0</v>
      </c>
      <c r="CE55" s="670">
        <v>136</v>
      </c>
      <c r="CF55" s="670">
        <v>36</v>
      </c>
      <c r="CG55" s="670">
        <v>0</v>
      </c>
      <c r="CH55" s="670">
        <v>0</v>
      </c>
      <c r="CI55" s="670">
        <v>0</v>
      </c>
      <c r="CJ55" s="670">
        <v>0</v>
      </c>
      <c r="CK55" s="670">
        <v>0</v>
      </c>
      <c r="CL55" s="670">
        <v>2</v>
      </c>
      <c r="CM55" s="670">
        <v>0</v>
      </c>
      <c r="CN55" s="670">
        <v>0</v>
      </c>
      <c r="CO55" s="670">
        <v>0</v>
      </c>
      <c r="CP55" s="670"/>
      <c r="CQ55" s="670"/>
      <c r="CR55" s="670"/>
      <c r="CS55" s="670"/>
      <c r="CT55" s="670"/>
      <c r="CU55" s="670"/>
      <c r="CV55" s="670"/>
      <c r="CW55" s="670"/>
      <c r="CX55" s="670"/>
      <c r="CY55" s="670"/>
      <c r="CZ55" s="670"/>
      <c r="DA55" s="670"/>
      <c r="DB55" s="670">
        <v>5</v>
      </c>
      <c r="DC55" s="670">
        <v>0</v>
      </c>
      <c r="DD55" s="670">
        <v>11810</v>
      </c>
      <c r="DE55" s="670">
        <v>2561</v>
      </c>
      <c r="DF55" s="670">
        <v>4</v>
      </c>
      <c r="DG55" s="670">
        <v>13</v>
      </c>
      <c r="DH55" s="670">
        <v>0</v>
      </c>
      <c r="DI55" s="670">
        <v>2907</v>
      </c>
      <c r="DJ55" s="670">
        <v>60</v>
      </c>
      <c r="DK55" s="670">
        <v>0</v>
      </c>
      <c r="DL55" s="670">
        <v>4</v>
      </c>
      <c r="DM55" s="670">
        <v>0</v>
      </c>
      <c r="DN55" s="670">
        <v>4</v>
      </c>
      <c r="DO55" s="670">
        <v>1</v>
      </c>
      <c r="DP55" s="670">
        <v>90</v>
      </c>
      <c r="DQ55" s="670">
        <v>0</v>
      </c>
      <c r="DR55" s="670">
        <v>0</v>
      </c>
      <c r="DS55" s="670">
        <v>0</v>
      </c>
      <c r="DT55" s="670">
        <v>0</v>
      </c>
      <c r="DU55" s="670">
        <v>0</v>
      </c>
      <c r="DV55" s="670">
        <v>0</v>
      </c>
      <c r="DW55" s="670">
        <v>0</v>
      </c>
      <c r="DX55" s="670">
        <v>6</v>
      </c>
      <c r="DY55" s="670">
        <v>0</v>
      </c>
      <c r="DZ55" s="670"/>
      <c r="EA55" s="670"/>
      <c r="EB55" s="670"/>
      <c r="EC55" s="670"/>
      <c r="ED55" s="670"/>
      <c r="EE55" s="670"/>
      <c r="EF55" s="670">
        <v>0</v>
      </c>
      <c r="EG55" s="670">
        <v>0</v>
      </c>
      <c r="EH55" s="670">
        <v>0</v>
      </c>
      <c r="EI55" s="670">
        <v>0</v>
      </c>
      <c r="EJ55" s="670">
        <v>0</v>
      </c>
      <c r="EK55" s="670">
        <v>0</v>
      </c>
      <c r="EL55" s="670">
        <v>0</v>
      </c>
      <c r="EM55" s="670"/>
      <c r="EN55" s="670"/>
      <c r="EO55" s="670"/>
      <c r="EP55" s="670"/>
      <c r="EQ55" s="670"/>
      <c r="ER55" s="670"/>
      <c r="ES55" s="670"/>
      <c r="ET55" s="670"/>
      <c r="EU55" s="670"/>
      <c r="EV55" s="670"/>
      <c r="EW55" s="670"/>
      <c r="EX55" s="670"/>
      <c r="EY55" s="670">
        <v>0</v>
      </c>
      <c r="EZ55" s="670">
        <v>0</v>
      </c>
      <c r="FA55" s="670">
        <v>0</v>
      </c>
      <c r="FB55" s="670">
        <v>0</v>
      </c>
      <c r="FC55" s="670">
        <v>0</v>
      </c>
      <c r="FD55" s="670">
        <v>0</v>
      </c>
      <c r="FE55" s="670">
        <v>0</v>
      </c>
      <c r="FF55" s="670">
        <v>58</v>
      </c>
      <c r="FG55" s="670">
        <v>0</v>
      </c>
    </row>
    <row r="56" spans="29:163" x14ac:dyDescent="0.45">
      <c r="AC56" s="1924">
        <v>2006</v>
      </c>
      <c r="AD56" s="1924"/>
      <c r="AE56" s="670">
        <v>7</v>
      </c>
      <c r="AF56" s="670">
        <v>0</v>
      </c>
      <c r="AG56" s="670">
        <v>2441</v>
      </c>
      <c r="AH56" s="670">
        <v>155</v>
      </c>
      <c r="AI56" s="670">
        <v>58</v>
      </c>
      <c r="AJ56" s="670">
        <v>2</v>
      </c>
      <c r="AK56" s="670">
        <v>0</v>
      </c>
      <c r="AL56" s="670">
        <v>1414</v>
      </c>
      <c r="AM56" s="670">
        <v>667</v>
      </c>
      <c r="AN56" s="670">
        <v>0</v>
      </c>
      <c r="AO56" s="670">
        <v>0</v>
      </c>
      <c r="AP56" s="670">
        <v>0</v>
      </c>
      <c r="AQ56" s="670">
        <v>0</v>
      </c>
      <c r="AR56" s="670">
        <v>0</v>
      </c>
      <c r="AS56" s="670">
        <v>0</v>
      </c>
      <c r="AT56" s="670">
        <v>0</v>
      </c>
      <c r="AU56" s="670">
        <v>0</v>
      </c>
      <c r="AV56" s="670">
        <v>0</v>
      </c>
      <c r="AW56" s="670">
        <v>0</v>
      </c>
      <c r="AX56" s="670"/>
      <c r="AY56" s="670"/>
      <c r="AZ56" s="670">
        <v>3</v>
      </c>
      <c r="BA56" s="670">
        <v>0</v>
      </c>
      <c r="BB56" s="670">
        <v>0</v>
      </c>
      <c r="BC56" s="670">
        <v>0</v>
      </c>
      <c r="BD56" s="670">
        <v>0</v>
      </c>
      <c r="BE56" s="670">
        <v>0</v>
      </c>
      <c r="BF56" s="670">
        <v>0</v>
      </c>
      <c r="BG56" s="670">
        <v>4</v>
      </c>
      <c r="BH56" s="670">
        <v>0</v>
      </c>
      <c r="BI56" s="670">
        <v>14</v>
      </c>
      <c r="BJ56" s="670">
        <v>0</v>
      </c>
      <c r="BK56" s="670">
        <v>7</v>
      </c>
      <c r="BL56" s="670">
        <v>0</v>
      </c>
      <c r="BM56" s="670"/>
      <c r="BN56" s="670"/>
      <c r="BO56" s="670"/>
      <c r="BP56" s="670"/>
      <c r="BQ56" s="670">
        <v>0</v>
      </c>
      <c r="BR56" s="670">
        <v>0</v>
      </c>
      <c r="BS56" s="670">
        <v>265</v>
      </c>
      <c r="BT56" s="670">
        <v>0</v>
      </c>
      <c r="BU56" s="670">
        <v>0</v>
      </c>
      <c r="BV56" s="670">
        <v>1</v>
      </c>
      <c r="BW56" s="670">
        <v>0</v>
      </c>
      <c r="BX56" s="670">
        <v>113</v>
      </c>
      <c r="BY56" s="670">
        <v>650</v>
      </c>
      <c r="BZ56" s="670"/>
      <c r="CA56" s="670"/>
      <c r="CB56" s="670"/>
      <c r="CC56" s="670">
        <v>0</v>
      </c>
      <c r="CD56" s="670">
        <v>0</v>
      </c>
      <c r="CE56" s="670">
        <v>0</v>
      </c>
      <c r="CF56" s="670">
        <v>18</v>
      </c>
      <c r="CG56" s="670">
        <v>0</v>
      </c>
      <c r="CH56" s="670">
        <v>0</v>
      </c>
      <c r="CI56" s="670">
        <v>4</v>
      </c>
      <c r="CJ56" s="670">
        <v>0</v>
      </c>
      <c r="CK56" s="670">
        <v>0</v>
      </c>
      <c r="CL56" s="670">
        <v>40</v>
      </c>
      <c r="CM56" s="670">
        <v>0</v>
      </c>
      <c r="CN56" s="670">
        <v>0</v>
      </c>
      <c r="CO56" s="670">
        <v>0</v>
      </c>
      <c r="CP56" s="670"/>
      <c r="CQ56" s="670"/>
      <c r="CR56" s="670"/>
      <c r="CS56" s="670"/>
      <c r="CT56" s="670"/>
      <c r="CU56" s="670"/>
      <c r="CV56" s="670"/>
      <c r="CW56" s="670"/>
      <c r="CX56" s="670"/>
      <c r="CY56" s="670"/>
      <c r="CZ56" s="670"/>
      <c r="DA56" s="670"/>
      <c r="DB56" s="670">
        <v>0</v>
      </c>
      <c r="DC56" s="670">
        <v>0</v>
      </c>
      <c r="DD56" s="670">
        <v>2162</v>
      </c>
      <c r="DE56" s="670">
        <v>155</v>
      </c>
      <c r="DF56" s="670">
        <v>0</v>
      </c>
      <c r="DG56" s="670">
        <v>1</v>
      </c>
      <c r="DH56" s="670">
        <v>0</v>
      </c>
      <c r="DI56" s="670">
        <v>1284</v>
      </c>
      <c r="DJ56" s="670">
        <v>17</v>
      </c>
      <c r="DK56" s="670">
        <v>0</v>
      </c>
      <c r="DL56" s="670">
        <v>0</v>
      </c>
      <c r="DM56" s="670">
        <v>0</v>
      </c>
      <c r="DN56" s="670">
        <v>0</v>
      </c>
      <c r="DO56" s="670">
        <v>0</v>
      </c>
      <c r="DP56" s="670">
        <v>0</v>
      </c>
      <c r="DQ56" s="670">
        <v>0</v>
      </c>
      <c r="DR56" s="670">
        <v>0</v>
      </c>
      <c r="DS56" s="670">
        <v>0</v>
      </c>
      <c r="DT56" s="670">
        <v>0</v>
      </c>
      <c r="DU56" s="670">
        <v>0</v>
      </c>
      <c r="DV56" s="670">
        <v>0</v>
      </c>
      <c r="DW56" s="670">
        <v>0</v>
      </c>
      <c r="DX56" s="670">
        <v>0</v>
      </c>
      <c r="DY56" s="670">
        <v>0</v>
      </c>
      <c r="DZ56" s="670"/>
      <c r="EA56" s="670"/>
      <c r="EB56" s="670"/>
      <c r="EC56" s="670"/>
      <c r="ED56" s="670"/>
      <c r="EE56" s="670"/>
      <c r="EF56" s="670">
        <v>0</v>
      </c>
      <c r="EG56" s="670">
        <v>0</v>
      </c>
      <c r="EH56" s="670">
        <v>0</v>
      </c>
      <c r="EI56" s="670">
        <v>0</v>
      </c>
      <c r="EJ56" s="670">
        <v>0</v>
      </c>
      <c r="EK56" s="670">
        <v>0</v>
      </c>
      <c r="EL56" s="670">
        <v>0</v>
      </c>
      <c r="EM56" s="670"/>
      <c r="EN56" s="670"/>
      <c r="EO56" s="670"/>
      <c r="EP56" s="670"/>
      <c r="EQ56" s="670">
        <v>0</v>
      </c>
      <c r="ER56" s="670">
        <v>0</v>
      </c>
      <c r="ES56" s="670">
        <v>0</v>
      </c>
      <c r="ET56" s="670">
        <v>0</v>
      </c>
      <c r="EU56" s="670">
        <v>0</v>
      </c>
      <c r="EV56" s="670">
        <v>0</v>
      </c>
      <c r="EW56" s="670"/>
      <c r="EX56" s="670"/>
      <c r="EY56" s="670">
        <v>0</v>
      </c>
      <c r="EZ56" s="670">
        <v>0</v>
      </c>
      <c r="FA56" s="670">
        <v>0</v>
      </c>
      <c r="FB56" s="670">
        <v>0</v>
      </c>
      <c r="FC56" s="670">
        <v>0</v>
      </c>
      <c r="FD56" s="670">
        <v>0</v>
      </c>
      <c r="FE56" s="670">
        <v>0</v>
      </c>
      <c r="FF56" s="670">
        <v>6</v>
      </c>
      <c r="FG56" s="670">
        <v>0</v>
      </c>
    </row>
    <row r="57" spans="29:163" x14ac:dyDescent="0.45">
      <c r="AC57" s="1924">
        <v>2007</v>
      </c>
      <c r="AD57" s="1924"/>
      <c r="AE57" s="670">
        <v>30</v>
      </c>
      <c r="AF57" s="670">
        <v>2</v>
      </c>
      <c r="AG57" s="670">
        <v>24385</v>
      </c>
      <c r="AH57" s="670">
        <v>4857</v>
      </c>
      <c r="AI57" s="670">
        <v>20</v>
      </c>
      <c r="AJ57" s="670">
        <v>174</v>
      </c>
      <c r="AK57" s="670">
        <v>0</v>
      </c>
      <c r="AL57" s="670">
        <v>8910</v>
      </c>
      <c r="AM57" s="670">
        <v>5129</v>
      </c>
      <c r="AN57" s="670"/>
      <c r="AO57" s="670"/>
      <c r="AP57" s="670"/>
      <c r="AQ57" s="670"/>
      <c r="AR57" s="670"/>
      <c r="AS57" s="670"/>
      <c r="AT57" s="670">
        <v>0</v>
      </c>
      <c r="AU57" s="670">
        <v>0</v>
      </c>
      <c r="AV57" s="670">
        <v>0</v>
      </c>
      <c r="AW57" s="670">
        <v>0</v>
      </c>
      <c r="AX57" s="670"/>
      <c r="AY57" s="670"/>
      <c r="AZ57" s="670">
        <v>0</v>
      </c>
      <c r="BA57" s="670">
        <v>0</v>
      </c>
      <c r="BB57" s="670">
        <v>0</v>
      </c>
      <c r="BC57" s="670">
        <v>0</v>
      </c>
      <c r="BD57" s="670">
        <v>0</v>
      </c>
      <c r="BE57" s="670">
        <v>0</v>
      </c>
      <c r="BF57" s="670">
        <v>0</v>
      </c>
      <c r="BG57" s="670">
        <v>8</v>
      </c>
      <c r="BH57" s="670">
        <v>0</v>
      </c>
      <c r="BI57" s="670">
        <v>5</v>
      </c>
      <c r="BJ57" s="670">
        <v>0</v>
      </c>
      <c r="BK57" s="670">
        <v>1</v>
      </c>
      <c r="BL57" s="670">
        <v>0</v>
      </c>
      <c r="BM57" s="670"/>
      <c r="BN57" s="670"/>
      <c r="BO57" s="670"/>
      <c r="BP57" s="670"/>
      <c r="BQ57" s="670">
        <v>15</v>
      </c>
      <c r="BR57" s="670">
        <v>0</v>
      </c>
      <c r="BS57" s="670">
        <v>885</v>
      </c>
      <c r="BT57" s="670">
        <v>159</v>
      </c>
      <c r="BU57" s="670">
        <v>6</v>
      </c>
      <c r="BV57" s="670">
        <v>65</v>
      </c>
      <c r="BW57" s="670">
        <v>0</v>
      </c>
      <c r="BX57" s="670">
        <v>737</v>
      </c>
      <c r="BY57" s="670">
        <v>0</v>
      </c>
      <c r="BZ57" s="670"/>
      <c r="CA57" s="670"/>
      <c r="CB57" s="670"/>
      <c r="CC57" s="670">
        <v>0</v>
      </c>
      <c r="CD57" s="670">
        <v>0</v>
      </c>
      <c r="CE57" s="670">
        <v>0</v>
      </c>
      <c r="CF57" s="670">
        <v>0</v>
      </c>
      <c r="CG57" s="670">
        <v>0</v>
      </c>
      <c r="CH57" s="670">
        <v>0</v>
      </c>
      <c r="CI57" s="670">
        <v>0</v>
      </c>
      <c r="CJ57" s="670">
        <v>0</v>
      </c>
      <c r="CK57" s="670">
        <v>20</v>
      </c>
      <c r="CL57" s="670">
        <v>5</v>
      </c>
      <c r="CM57" s="670">
        <v>0</v>
      </c>
      <c r="CN57" s="670">
        <v>3</v>
      </c>
      <c r="CO57" s="670">
        <v>0</v>
      </c>
      <c r="CP57" s="670"/>
      <c r="CQ57" s="670"/>
      <c r="CR57" s="670">
        <v>0</v>
      </c>
      <c r="CS57" s="670">
        <v>0</v>
      </c>
      <c r="CT57" s="670">
        <v>0</v>
      </c>
      <c r="CU57" s="670">
        <v>0</v>
      </c>
      <c r="CV57" s="670">
        <v>0</v>
      </c>
      <c r="CW57" s="670">
        <v>0</v>
      </c>
      <c r="CX57" s="670">
        <v>0</v>
      </c>
      <c r="CY57" s="670"/>
      <c r="CZ57" s="670"/>
      <c r="DA57" s="670"/>
      <c r="DB57" s="670">
        <v>13</v>
      </c>
      <c r="DC57" s="670">
        <v>2</v>
      </c>
      <c r="DD57" s="670">
        <v>19533</v>
      </c>
      <c r="DE57" s="670">
        <v>4648</v>
      </c>
      <c r="DF57" s="670">
        <v>2</v>
      </c>
      <c r="DG57" s="670">
        <v>96</v>
      </c>
      <c r="DH57" s="670">
        <v>0</v>
      </c>
      <c r="DI57" s="670">
        <v>6635</v>
      </c>
      <c r="DJ57" s="670">
        <v>4</v>
      </c>
      <c r="DK57" s="670">
        <v>0</v>
      </c>
      <c r="DL57" s="670">
        <v>3695</v>
      </c>
      <c r="DM57" s="670">
        <v>30</v>
      </c>
      <c r="DN57" s="670">
        <v>0</v>
      </c>
      <c r="DO57" s="670">
        <v>0</v>
      </c>
      <c r="DP57" s="670">
        <v>1061</v>
      </c>
      <c r="DQ57" s="670">
        <v>5125</v>
      </c>
      <c r="DR57" s="670">
        <v>0</v>
      </c>
      <c r="DS57" s="670">
        <v>0</v>
      </c>
      <c r="DT57" s="670">
        <v>0</v>
      </c>
      <c r="DU57" s="670">
        <v>0</v>
      </c>
      <c r="DV57" s="670">
        <v>0</v>
      </c>
      <c r="DW57" s="670">
        <v>0</v>
      </c>
      <c r="DX57" s="670">
        <v>0</v>
      </c>
      <c r="DY57" s="670">
        <v>0</v>
      </c>
      <c r="DZ57" s="670"/>
      <c r="EA57" s="670"/>
      <c r="EB57" s="670"/>
      <c r="EC57" s="670"/>
      <c r="ED57" s="670"/>
      <c r="EE57" s="670"/>
      <c r="EF57" s="670"/>
      <c r="EG57" s="670"/>
      <c r="EH57" s="670"/>
      <c r="EI57" s="670"/>
      <c r="EJ57" s="670"/>
      <c r="EK57" s="670"/>
      <c r="EL57" s="670"/>
      <c r="EM57" s="670"/>
      <c r="EN57" s="670"/>
      <c r="EO57" s="670"/>
      <c r="EP57" s="670"/>
      <c r="EQ57" s="670">
        <v>2</v>
      </c>
      <c r="ER57" s="670">
        <v>0</v>
      </c>
      <c r="ES57" s="670">
        <v>0</v>
      </c>
      <c r="ET57" s="670">
        <v>7</v>
      </c>
      <c r="EU57" s="670">
        <v>0</v>
      </c>
      <c r="EV57" s="670">
        <v>0</v>
      </c>
      <c r="EW57" s="670"/>
      <c r="EX57" s="670"/>
      <c r="EY57" s="670">
        <v>0</v>
      </c>
      <c r="EZ57" s="670">
        <v>0</v>
      </c>
      <c r="FA57" s="670">
        <v>267</v>
      </c>
      <c r="FB57" s="670">
        <v>0</v>
      </c>
      <c r="FC57" s="670">
        <v>0</v>
      </c>
      <c r="FD57" s="670">
        <v>13</v>
      </c>
      <c r="FE57" s="670">
        <v>0</v>
      </c>
      <c r="FF57" s="670">
        <v>465</v>
      </c>
      <c r="FG57" s="670">
        <v>0</v>
      </c>
    </row>
    <row r="58" spans="29:163" x14ac:dyDescent="0.45">
      <c r="AC58" s="1924">
        <v>2008</v>
      </c>
      <c r="AD58" s="1924"/>
      <c r="AE58" s="670">
        <v>9</v>
      </c>
      <c r="AF58" s="670">
        <v>3</v>
      </c>
      <c r="AG58" s="670">
        <v>4371</v>
      </c>
      <c r="AH58" s="670">
        <v>290</v>
      </c>
      <c r="AI58" s="670">
        <v>30</v>
      </c>
      <c r="AJ58" s="670">
        <v>274</v>
      </c>
      <c r="AK58" s="670">
        <v>0</v>
      </c>
      <c r="AL58" s="670">
        <v>2973</v>
      </c>
      <c r="AM58" s="670">
        <v>15739</v>
      </c>
      <c r="AN58" s="670">
        <v>0</v>
      </c>
      <c r="AO58" s="670">
        <v>0</v>
      </c>
      <c r="AP58" s="670">
        <v>0</v>
      </c>
      <c r="AQ58" s="670">
        <v>0</v>
      </c>
      <c r="AR58" s="670">
        <v>0</v>
      </c>
      <c r="AS58" s="670">
        <v>0</v>
      </c>
      <c r="AT58" s="670"/>
      <c r="AU58" s="670"/>
      <c r="AV58" s="670"/>
      <c r="AW58" s="670"/>
      <c r="AX58" s="670"/>
      <c r="AY58" s="670"/>
      <c r="AZ58" s="670">
        <v>3</v>
      </c>
      <c r="BA58" s="670">
        <v>1</v>
      </c>
      <c r="BB58" s="670">
        <v>19</v>
      </c>
      <c r="BC58" s="670">
        <v>0</v>
      </c>
      <c r="BD58" s="670">
        <v>0</v>
      </c>
      <c r="BE58" s="670">
        <v>1</v>
      </c>
      <c r="BF58" s="670">
        <v>0</v>
      </c>
      <c r="BG58" s="670">
        <v>24</v>
      </c>
      <c r="BH58" s="670">
        <v>16</v>
      </c>
      <c r="BI58" s="670">
        <v>27</v>
      </c>
      <c r="BJ58" s="670">
        <v>3</v>
      </c>
      <c r="BK58" s="670">
        <v>6</v>
      </c>
      <c r="BL58" s="670">
        <v>2168</v>
      </c>
      <c r="BM58" s="670">
        <v>0</v>
      </c>
      <c r="BN58" s="670">
        <v>10</v>
      </c>
      <c r="BO58" s="670">
        <v>0</v>
      </c>
      <c r="BP58" s="670">
        <v>0</v>
      </c>
      <c r="BQ58" s="670">
        <v>3</v>
      </c>
      <c r="BR58" s="670">
        <v>2</v>
      </c>
      <c r="BS58" s="670">
        <v>393</v>
      </c>
      <c r="BT58" s="670">
        <v>0</v>
      </c>
      <c r="BU58" s="670">
        <v>9</v>
      </c>
      <c r="BV58" s="670">
        <v>36</v>
      </c>
      <c r="BW58" s="670">
        <v>0</v>
      </c>
      <c r="BX58" s="670">
        <v>453</v>
      </c>
      <c r="BY58" s="670">
        <v>2276</v>
      </c>
      <c r="BZ58" s="670"/>
      <c r="CA58" s="670"/>
      <c r="CB58" s="670"/>
      <c r="CC58" s="670">
        <v>0</v>
      </c>
      <c r="CD58" s="670">
        <v>0</v>
      </c>
      <c r="CE58" s="670">
        <v>0</v>
      </c>
      <c r="CF58" s="670">
        <v>0</v>
      </c>
      <c r="CG58" s="670">
        <v>0</v>
      </c>
      <c r="CH58" s="670">
        <v>0</v>
      </c>
      <c r="CI58" s="670">
        <v>0</v>
      </c>
      <c r="CJ58" s="670">
        <v>0</v>
      </c>
      <c r="CK58" s="670">
        <v>0</v>
      </c>
      <c r="CL58" s="670">
        <v>4</v>
      </c>
      <c r="CM58" s="670">
        <v>0</v>
      </c>
      <c r="CN58" s="670">
        <v>0</v>
      </c>
      <c r="CO58" s="670">
        <v>0</v>
      </c>
      <c r="CP58" s="670"/>
      <c r="CQ58" s="670"/>
      <c r="CR58" s="670">
        <v>1</v>
      </c>
      <c r="CS58" s="670">
        <v>303</v>
      </c>
      <c r="CT58" s="670">
        <v>0</v>
      </c>
      <c r="CU58" s="670">
        <v>32</v>
      </c>
      <c r="CV58" s="670">
        <v>0</v>
      </c>
      <c r="CW58" s="670">
        <v>37</v>
      </c>
      <c r="CX58" s="670">
        <v>56</v>
      </c>
      <c r="CY58" s="670">
        <v>0</v>
      </c>
      <c r="CZ58" s="670">
        <v>0</v>
      </c>
      <c r="DA58" s="670">
        <v>0</v>
      </c>
      <c r="DB58" s="670">
        <v>1</v>
      </c>
      <c r="DC58" s="670">
        <v>0</v>
      </c>
      <c r="DD58" s="670">
        <v>3231</v>
      </c>
      <c r="DE58" s="670">
        <v>290</v>
      </c>
      <c r="DF58" s="670">
        <v>5</v>
      </c>
      <c r="DG58" s="670">
        <v>177</v>
      </c>
      <c r="DH58" s="670">
        <v>0</v>
      </c>
      <c r="DI58" s="670">
        <v>2245</v>
      </c>
      <c r="DJ58" s="670">
        <v>11223</v>
      </c>
      <c r="DK58" s="670">
        <v>1</v>
      </c>
      <c r="DL58" s="670">
        <v>0</v>
      </c>
      <c r="DM58" s="670">
        <v>0</v>
      </c>
      <c r="DN58" s="670">
        <v>0</v>
      </c>
      <c r="DO58" s="670">
        <v>0</v>
      </c>
      <c r="DP58" s="670">
        <v>0</v>
      </c>
      <c r="DQ58" s="670">
        <v>0</v>
      </c>
      <c r="DR58" s="670">
        <v>0</v>
      </c>
      <c r="DS58" s="670">
        <v>0</v>
      </c>
      <c r="DT58" s="670">
        <v>0</v>
      </c>
      <c r="DU58" s="670">
        <v>0</v>
      </c>
      <c r="DV58" s="670">
        <v>0</v>
      </c>
      <c r="DW58" s="670">
        <v>0</v>
      </c>
      <c r="DX58" s="670">
        <v>54</v>
      </c>
      <c r="DY58" s="670">
        <v>0</v>
      </c>
      <c r="DZ58" s="670"/>
      <c r="EA58" s="670"/>
      <c r="EB58" s="670"/>
      <c r="EC58" s="670"/>
      <c r="ED58" s="670"/>
      <c r="EE58" s="670">
        <v>0</v>
      </c>
      <c r="EF58" s="670">
        <v>0</v>
      </c>
      <c r="EG58" s="670">
        <v>0</v>
      </c>
      <c r="EH58" s="670">
        <v>172</v>
      </c>
      <c r="EI58" s="670">
        <v>0</v>
      </c>
      <c r="EJ58" s="670">
        <v>21</v>
      </c>
      <c r="EK58" s="670">
        <v>0</v>
      </c>
      <c r="EL58" s="670">
        <v>31</v>
      </c>
      <c r="EM58" s="670">
        <v>0</v>
      </c>
      <c r="EN58" s="670">
        <v>0</v>
      </c>
      <c r="EO58" s="670">
        <v>0</v>
      </c>
      <c r="EP58" s="670">
        <v>7</v>
      </c>
      <c r="EQ58" s="670"/>
      <c r="ER58" s="670"/>
      <c r="ES58" s="670"/>
      <c r="ET58" s="670"/>
      <c r="EU58" s="670"/>
      <c r="EV58" s="670"/>
      <c r="EW58" s="670"/>
      <c r="EX58" s="670"/>
      <c r="EY58" s="670">
        <v>0</v>
      </c>
      <c r="EZ58" s="670">
        <v>0</v>
      </c>
      <c r="FA58" s="670">
        <v>226</v>
      </c>
      <c r="FB58" s="670">
        <v>0</v>
      </c>
      <c r="FC58" s="670">
        <v>2</v>
      </c>
      <c r="FD58" s="670">
        <v>4</v>
      </c>
      <c r="FE58" s="670">
        <v>0</v>
      </c>
      <c r="FF58" s="670">
        <v>116</v>
      </c>
      <c r="FG58" s="670">
        <v>0</v>
      </c>
    </row>
    <row r="59" spans="29:163" x14ac:dyDescent="0.45">
      <c r="AC59" s="1924">
        <v>2009</v>
      </c>
      <c r="AD59" s="1924"/>
      <c r="AE59" s="670">
        <v>28</v>
      </c>
      <c r="AF59" s="670">
        <v>7</v>
      </c>
      <c r="AG59" s="670">
        <v>14653</v>
      </c>
      <c r="AH59" s="670">
        <v>1048</v>
      </c>
      <c r="AI59" s="670">
        <v>10</v>
      </c>
      <c r="AJ59" s="670">
        <v>853</v>
      </c>
      <c r="AK59" s="670">
        <v>0</v>
      </c>
      <c r="AL59" s="670">
        <v>2654</v>
      </c>
      <c r="AM59" s="670">
        <v>0</v>
      </c>
      <c r="AN59" s="670"/>
      <c r="AO59" s="670"/>
      <c r="AP59" s="670"/>
      <c r="AQ59" s="670"/>
      <c r="AR59" s="670"/>
      <c r="AS59" s="670"/>
      <c r="AT59" s="670"/>
      <c r="AU59" s="670"/>
      <c r="AV59" s="670"/>
      <c r="AW59" s="670"/>
      <c r="AX59" s="670"/>
      <c r="AY59" s="670"/>
      <c r="AZ59" s="670">
        <v>0</v>
      </c>
      <c r="BA59" s="670">
        <v>0</v>
      </c>
      <c r="BB59" s="670">
        <v>0</v>
      </c>
      <c r="BC59" s="670">
        <v>0</v>
      </c>
      <c r="BD59" s="670">
        <v>0</v>
      </c>
      <c r="BE59" s="670">
        <v>0</v>
      </c>
      <c r="BF59" s="670">
        <v>0</v>
      </c>
      <c r="BG59" s="670">
        <v>0</v>
      </c>
      <c r="BH59" s="670">
        <v>0</v>
      </c>
      <c r="BI59" s="670"/>
      <c r="BJ59" s="670"/>
      <c r="BK59" s="670"/>
      <c r="BL59" s="670"/>
      <c r="BM59" s="670"/>
      <c r="BN59" s="670"/>
      <c r="BO59" s="670"/>
      <c r="BP59" s="670"/>
      <c r="BQ59" s="670">
        <v>12</v>
      </c>
      <c r="BR59" s="670">
        <v>0</v>
      </c>
      <c r="BS59" s="670">
        <v>260</v>
      </c>
      <c r="BT59" s="670">
        <v>0</v>
      </c>
      <c r="BU59" s="670">
        <v>4</v>
      </c>
      <c r="BV59" s="670">
        <v>0</v>
      </c>
      <c r="BW59" s="670">
        <v>0</v>
      </c>
      <c r="BX59" s="670">
        <v>64</v>
      </c>
      <c r="BY59" s="670">
        <v>0</v>
      </c>
      <c r="BZ59" s="670"/>
      <c r="CA59" s="670"/>
      <c r="CB59" s="670"/>
      <c r="CC59" s="670">
        <v>0</v>
      </c>
      <c r="CD59" s="670">
        <v>0</v>
      </c>
      <c r="CE59" s="670">
        <v>0</v>
      </c>
      <c r="CF59" s="670">
        <v>0</v>
      </c>
      <c r="CG59" s="670">
        <v>0</v>
      </c>
      <c r="CH59" s="670">
        <v>0</v>
      </c>
      <c r="CI59" s="670"/>
      <c r="CJ59" s="670"/>
      <c r="CK59" s="670"/>
      <c r="CL59" s="670"/>
      <c r="CM59" s="670"/>
      <c r="CN59" s="670"/>
      <c r="CO59" s="670"/>
      <c r="CP59" s="670"/>
      <c r="CQ59" s="670"/>
      <c r="CR59" s="670">
        <v>0</v>
      </c>
      <c r="CS59" s="670">
        <v>0</v>
      </c>
      <c r="CT59" s="670">
        <v>0</v>
      </c>
      <c r="CU59" s="670">
        <v>0</v>
      </c>
      <c r="CV59" s="670">
        <v>0</v>
      </c>
      <c r="CW59" s="670">
        <v>0</v>
      </c>
      <c r="CX59" s="670">
        <v>0</v>
      </c>
      <c r="CY59" s="670"/>
      <c r="CZ59" s="670"/>
      <c r="DA59" s="670"/>
      <c r="DB59" s="670">
        <v>0</v>
      </c>
      <c r="DC59" s="670">
        <v>0</v>
      </c>
      <c r="DD59" s="670">
        <v>3413</v>
      </c>
      <c r="DE59" s="670">
        <v>1048</v>
      </c>
      <c r="DF59" s="670">
        <v>0</v>
      </c>
      <c r="DG59" s="670">
        <v>0</v>
      </c>
      <c r="DH59" s="670">
        <v>0</v>
      </c>
      <c r="DI59" s="670">
        <v>773</v>
      </c>
      <c r="DJ59" s="670">
        <v>0</v>
      </c>
      <c r="DK59" s="670"/>
      <c r="DL59" s="670"/>
      <c r="DM59" s="670"/>
      <c r="DN59" s="670"/>
      <c r="DO59" s="670"/>
      <c r="DP59" s="670"/>
      <c r="DQ59" s="670"/>
      <c r="DR59" s="670">
        <v>0</v>
      </c>
      <c r="DS59" s="670">
        <v>0</v>
      </c>
      <c r="DT59" s="670">
        <v>27</v>
      </c>
      <c r="DU59" s="670">
        <v>0</v>
      </c>
      <c r="DV59" s="670">
        <v>0</v>
      </c>
      <c r="DW59" s="670">
        <v>0</v>
      </c>
      <c r="DX59" s="670">
        <v>0</v>
      </c>
      <c r="DY59" s="670">
        <v>0</v>
      </c>
      <c r="DZ59" s="670"/>
      <c r="EA59" s="670"/>
      <c r="EB59" s="670"/>
      <c r="EC59" s="670"/>
      <c r="ED59" s="670"/>
      <c r="EE59" s="670"/>
      <c r="EF59" s="670">
        <v>16</v>
      </c>
      <c r="EG59" s="670">
        <v>7</v>
      </c>
      <c r="EH59" s="670">
        <v>7956</v>
      </c>
      <c r="EI59" s="670">
        <v>0</v>
      </c>
      <c r="EJ59" s="670">
        <v>743</v>
      </c>
      <c r="EK59" s="670">
        <v>0</v>
      </c>
      <c r="EL59" s="670">
        <v>1246</v>
      </c>
      <c r="EM59" s="670">
        <v>0</v>
      </c>
      <c r="EN59" s="670">
        <v>1560</v>
      </c>
      <c r="EO59" s="670">
        <v>109</v>
      </c>
      <c r="EP59" s="670">
        <v>281</v>
      </c>
      <c r="EQ59" s="670"/>
      <c r="ER59" s="670"/>
      <c r="ES59" s="670"/>
      <c r="ET59" s="670"/>
      <c r="EU59" s="670"/>
      <c r="EV59" s="670"/>
      <c r="EW59" s="670"/>
      <c r="EX59" s="670"/>
      <c r="EY59" s="670">
        <v>0</v>
      </c>
      <c r="EZ59" s="670">
        <v>0</v>
      </c>
      <c r="FA59" s="670">
        <v>1437</v>
      </c>
      <c r="FB59" s="670">
        <v>0</v>
      </c>
      <c r="FC59" s="670">
        <v>6</v>
      </c>
      <c r="FD59" s="670">
        <v>1</v>
      </c>
      <c r="FE59" s="670">
        <v>0</v>
      </c>
      <c r="FF59" s="670">
        <v>290</v>
      </c>
      <c r="FG59" s="670">
        <v>0</v>
      </c>
    </row>
    <row r="60" spans="29:163" x14ac:dyDescent="0.45">
      <c r="AC60" s="1924">
        <v>2010</v>
      </c>
      <c r="AD60" s="1924"/>
      <c r="AE60" s="670">
        <v>41</v>
      </c>
      <c r="AF60" s="670">
        <v>2</v>
      </c>
      <c r="AG60" s="670">
        <v>28797</v>
      </c>
      <c r="AH60" s="670">
        <v>5104</v>
      </c>
      <c r="AI60" s="670">
        <v>73</v>
      </c>
      <c r="AJ60" s="670">
        <v>39</v>
      </c>
      <c r="AK60" s="670">
        <v>125</v>
      </c>
      <c r="AL60" s="670">
        <v>10536</v>
      </c>
      <c r="AM60" s="670">
        <v>5204</v>
      </c>
      <c r="AN60" s="670">
        <v>1</v>
      </c>
      <c r="AO60" s="670">
        <v>0</v>
      </c>
      <c r="AP60" s="670">
        <v>0</v>
      </c>
      <c r="AQ60" s="670">
        <v>0</v>
      </c>
      <c r="AR60" s="670">
        <v>1</v>
      </c>
      <c r="AS60" s="670">
        <v>0</v>
      </c>
      <c r="AT60" s="670">
        <v>0</v>
      </c>
      <c r="AU60" s="670">
        <v>33</v>
      </c>
      <c r="AV60" s="670">
        <v>37</v>
      </c>
      <c r="AW60" s="670">
        <v>7</v>
      </c>
      <c r="AX60" s="670"/>
      <c r="AY60" s="670"/>
      <c r="AZ60" s="670">
        <v>3</v>
      </c>
      <c r="BA60" s="670">
        <v>0</v>
      </c>
      <c r="BB60" s="670">
        <v>487</v>
      </c>
      <c r="BC60" s="670">
        <v>377</v>
      </c>
      <c r="BD60" s="670">
        <v>0</v>
      </c>
      <c r="BE60" s="670">
        <v>3</v>
      </c>
      <c r="BF60" s="670">
        <v>0</v>
      </c>
      <c r="BG60" s="670">
        <v>111</v>
      </c>
      <c r="BH60" s="670">
        <v>5</v>
      </c>
      <c r="BI60" s="670"/>
      <c r="BJ60" s="670"/>
      <c r="BK60" s="670"/>
      <c r="BL60" s="670"/>
      <c r="BM60" s="670"/>
      <c r="BN60" s="670"/>
      <c r="BO60" s="670"/>
      <c r="BP60" s="670"/>
      <c r="BQ60" s="670">
        <v>32</v>
      </c>
      <c r="BR60" s="670">
        <v>1</v>
      </c>
      <c r="BS60" s="670">
        <v>1277</v>
      </c>
      <c r="BT60" s="670">
        <v>675</v>
      </c>
      <c r="BU60" s="670">
        <v>0</v>
      </c>
      <c r="BV60" s="670">
        <v>30</v>
      </c>
      <c r="BW60" s="670">
        <v>125</v>
      </c>
      <c r="BX60" s="670">
        <v>225</v>
      </c>
      <c r="BY60" s="670">
        <v>2655</v>
      </c>
      <c r="BZ60" s="670"/>
      <c r="CA60" s="670"/>
      <c r="CB60" s="670"/>
      <c r="CC60" s="670">
        <v>0</v>
      </c>
      <c r="CD60" s="670">
        <v>8</v>
      </c>
      <c r="CE60" s="670">
        <v>0</v>
      </c>
      <c r="CF60" s="670">
        <v>58</v>
      </c>
      <c r="CG60" s="670">
        <v>4</v>
      </c>
      <c r="CH60" s="670">
        <v>530</v>
      </c>
      <c r="CI60" s="670">
        <v>0</v>
      </c>
      <c r="CJ60" s="670">
        <v>0</v>
      </c>
      <c r="CK60" s="670">
        <v>0</v>
      </c>
      <c r="CL60" s="670">
        <v>0</v>
      </c>
      <c r="CM60" s="670">
        <v>0</v>
      </c>
      <c r="CN60" s="670">
        <v>0</v>
      </c>
      <c r="CO60" s="670">
        <v>0</v>
      </c>
      <c r="CP60" s="670"/>
      <c r="CQ60" s="670"/>
      <c r="CR60" s="670"/>
      <c r="CS60" s="670"/>
      <c r="CT60" s="670"/>
      <c r="CU60" s="670"/>
      <c r="CV60" s="670"/>
      <c r="CW60" s="670"/>
      <c r="CX60" s="670"/>
      <c r="CY60" s="670"/>
      <c r="CZ60" s="670"/>
      <c r="DA60" s="670"/>
      <c r="DB60" s="670">
        <v>1</v>
      </c>
      <c r="DC60" s="670">
        <v>1</v>
      </c>
      <c r="DD60" s="670">
        <v>26302</v>
      </c>
      <c r="DE60" s="670">
        <v>3990</v>
      </c>
      <c r="DF60" s="670">
        <v>0</v>
      </c>
      <c r="DG60" s="670">
        <v>6</v>
      </c>
      <c r="DH60" s="670">
        <v>0</v>
      </c>
      <c r="DI60" s="670">
        <v>10020</v>
      </c>
      <c r="DJ60" s="670">
        <v>2014</v>
      </c>
      <c r="DK60" s="670">
        <v>0</v>
      </c>
      <c r="DL60" s="670">
        <v>64</v>
      </c>
      <c r="DM60" s="670">
        <v>0</v>
      </c>
      <c r="DN60" s="670">
        <v>0</v>
      </c>
      <c r="DO60" s="670">
        <v>0</v>
      </c>
      <c r="DP60" s="670">
        <v>16</v>
      </c>
      <c r="DQ60" s="670">
        <v>0</v>
      </c>
      <c r="DR60" s="670">
        <v>0</v>
      </c>
      <c r="DS60" s="670">
        <v>0</v>
      </c>
      <c r="DT60" s="670">
        <v>360</v>
      </c>
      <c r="DU60" s="670">
        <v>0</v>
      </c>
      <c r="DV60" s="670">
        <v>0</v>
      </c>
      <c r="DW60" s="670">
        <v>0</v>
      </c>
      <c r="DX60" s="670">
        <v>90</v>
      </c>
      <c r="DY60" s="670">
        <v>0</v>
      </c>
      <c r="DZ60" s="670"/>
      <c r="EA60" s="670"/>
      <c r="EB60" s="670"/>
      <c r="EC60" s="670"/>
      <c r="ED60" s="670"/>
      <c r="EE60" s="670"/>
      <c r="EF60" s="670"/>
      <c r="EG60" s="670"/>
      <c r="EH60" s="670"/>
      <c r="EI60" s="670"/>
      <c r="EJ60" s="670"/>
      <c r="EK60" s="670"/>
      <c r="EL60" s="670"/>
      <c r="EM60" s="670"/>
      <c r="EN60" s="670"/>
      <c r="EO60" s="670"/>
      <c r="EP60" s="670"/>
      <c r="EQ60" s="670">
        <v>4</v>
      </c>
      <c r="ER60" s="670">
        <v>0</v>
      </c>
      <c r="ES60" s="670">
        <v>0</v>
      </c>
      <c r="ET60" s="670">
        <v>14</v>
      </c>
      <c r="EU60" s="670">
        <v>0</v>
      </c>
      <c r="EV60" s="670">
        <v>0</v>
      </c>
      <c r="EW60" s="670"/>
      <c r="EX60" s="670"/>
      <c r="EY60" s="670">
        <v>0</v>
      </c>
      <c r="EZ60" s="670">
        <v>0</v>
      </c>
      <c r="FA60" s="670">
        <v>266</v>
      </c>
      <c r="FB60" s="670">
        <v>25</v>
      </c>
      <c r="FC60" s="670">
        <v>0</v>
      </c>
      <c r="FD60" s="670">
        <v>0</v>
      </c>
      <c r="FE60" s="670">
        <v>0</v>
      </c>
      <c r="FF60" s="670">
        <v>63</v>
      </c>
      <c r="FG60" s="670">
        <v>0</v>
      </c>
    </row>
    <row r="61" spans="29:163" x14ac:dyDescent="0.45">
      <c r="AC61" s="1924">
        <v>2011</v>
      </c>
      <c r="AD61" s="1924"/>
      <c r="AE61" s="670">
        <v>11</v>
      </c>
      <c r="AF61" s="670">
        <v>0</v>
      </c>
      <c r="AG61" s="670">
        <v>9767</v>
      </c>
      <c r="AH61" s="670">
        <v>1728</v>
      </c>
      <c r="AI61" s="670">
        <v>6</v>
      </c>
      <c r="AJ61" s="670">
        <v>19</v>
      </c>
      <c r="AK61" s="670">
        <v>45</v>
      </c>
      <c r="AL61" s="670">
        <v>2381</v>
      </c>
      <c r="AM61" s="670">
        <v>1222</v>
      </c>
      <c r="AN61" s="670"/>
      <c r="AO61" s="670"/>
      <c r="AP61" s="670"/>
      <c r="AQ61" s="670"/>
      <c r="AR61" s="670"/>
      <c r="AS61" s="670"/>
      <c r="AT61" s="670"/>
      <c r="AU61" s="670"/>
      <c r="AV61" s="670"/>
      <c r="AW61" s="670"/>
      <c r="AX61" s="670"/>
      <c r="AY61" s="670"/>
      <c r="AZ61" s="670">
        <v>4</v>
      </c>
      <c r="BA61" s="670">
        <v>0</v>
      </c>
      <c r="BB61" s="670">
        <v>420</v>
      </c>
      <c r="BC61" s="670">
        <v>21</v>
      </c>
      <c r="BD61" s="670">
        <v>0</v>
      </c>
      <c r="BE61" s="670">
        <v>0</v>
      </c>
      <c r="BF61" s="670">
        <v>0</v>
      </c>
      <c r="BG61" s="670">
        <v>105</v>
      </c>
      <c r="BH61" s="670">
        <v>0</v>
      </c>
      <c r="BI61" s="670">
        <v>8</v>
      </c>
      <c r="BJ61" s="670">
        <v>0</v>
      </c>
      <c r="BK61" s="670">
        <v>2</v>
      </c>
      <c r="BL61" s="670">
        <v>0</v>
      </c>
      <c r="BM61" s="670">
        <v>0</v>
      </c>
      <c r="BN61" s="670">
        <v>0</v>
      </c>
      <c r="BO61" s="670">
        <v>0</v>
      </c>
      <c r="BP61" s="670">
        <v>0</v>
      </c>
      <c r="BQ61" s="670">
        <v>2</v>
      </c>
      <c r="BR61" s="670">
        <v>0</v>
      </c>
      <c r="BS61" s="670">
        <v>625</v>
      </c>
      <c r="BT61" s="670">
        <v>214</v>
      </c>
      <c r="BU61" s="670">
        <v>0</v>
      </c>
      <c r="BV61" s="670">
        <v>16</v>
      </c>
      <c r="BW61" s="670">
        <v>45</v>
      </c>
      <c r="BX61" s="670">
        <v>102</v>
      </c>
      <c r="BY61" s="670">
        <v>1132</v>
      </c>
      <c r="BZ61" s="670"/>
      <c r="CA61" s="670"/>
      <c r="CB61" s="670"/>
      <c r="CC61" s="670">
        <v>0</v>
      </c>
      <c r="CD61" s="670">
        <v>0</v>
      </c>
      <c r="CE61" s="670">
        <v>0</v>
      </c>
      <c r="CF61" s="670">
        <v>0</v>
      </c>
      <c r="CG61" s="670">
        <v>0</v>
      </c>
      <c r="CH61" s="670">
        <v>0</v>
      </c>
      <c r="CI61" s="670">
        <v>0</v>
      </c>
      <c r="CJ61" s="670">
        <v>0</v>
      </c>
      <c r="CK61" s="670">
        <v>0</v>
      </c>
      <c r="CL61" s="670">
        <v>2</v>
      </c>
      <c r="CM61" s="670">
        <v>0</v>
      </c>
      <c r="CN61" s="670">
        <v>0</v>
      </c>
      <c r="CO61" s="670">
        <v>0</v>
      </c>
      <c r="CP61" s="670"/>
      <c r="CQ61" s="670"/>
      <c r="CR61" s="670">
        <v>0</v>
      </c>
      <c r="CS61" s="670">
        <v>240</v>
      </c>
      <c r="CT61" s="670">
        <v>0</v>
      </c>
      <c r="CU61" s="670">
        <v>3</v>
      </c>
      <c r="CV61" s="670">
        <v>0</v>
      </c>
      <c r="CW61" s="670">
        <v>53</v>
      </c>
      <c r="CX61" s="670">
        <v>0</v>
      </c>
      <c r="CY61" s="670">
        <v>0</v>
      </c>
      <c r="CZ61" s="670">
        <v>0</v>
      </c>
      <c r="DA61" s="670">
        <v>0</v>
      </c>
      <c r="DB61" s="670">
        <v>0</v>
      </c>
      <c r="DC61" s="670">
        <v>0</v>
      </c>
      <c r="DD61" s="670">
        <v>8081</v>
      </c>
      <c r="DE61" s="670">
        <v>1485</v>
      </c>
      <c r="DF61" s="670">
        <v>0</v>
      </c>
      <c r="DG61" s="670">
        <v>0</v>
      </c>
      <c r="DH61" s="670">
        <v>0</v>
      </c>
      <c r="DI61" s="670">
        <v>1984</v>
      </c>
      <c r="DJ61" s="670">
        <v>90</v>
      </c>
      <c r="DK61" s="670">
        <v>0</v>
      </c>
      <c r="DL61" s="670">
        <v>0</v>
      </c>
      <c r="DM61" s="670">
        <v>0</v>
      </c>
      <c r="DN61" s="670">
        <v>0</v>
      </c>
      <c r="DO61" s="670">
        <v>0</v>
      </c>
      <c r="DP61" s="670">
        <v>0</v>
      </c>
      <c r="DQ61" s="670">
        <v>0</v>
      </c>
      <c r="DR61" s="670">
        <v>0</v>
      </c>
      <c r="DS61" s="670">
        <v>0</v>
      </c>
      <c r="DT61" s="670">
        <v>97</v>
      </c>
      <c r="DU61" s="670">
        <v>0</v>
      </c>
      <c r="DV61" s="670">
        <v>0</v>
      </c>
      <c r="DW61" s="670">
        <v>0</v>
      </c>
      <c r="DX61" s="670">
        <v>58</v>
      </c>
      <c r="DY61" s="670">
        <v>0</v>
      </c>
      <c r="DZ61" s="670">
        <v>1</v>
      </c>
      <c r="EA61" s="670"/>
      <c r="EB61" s="670"/>
      <c r="EC61" s="670"/>
      <c r="ED61" s="670"/>
      <c r="EE61" s="670"/>
      <c r="EF61" s="670">
        <v>0</v>
      </c>
      <c r="EG61" s="670">
        <v>0</v>
      </c>
      <c r="EH61" s="670">
        <v>16</v>
      </c>
      <c r="EI61" s="670">
        <v>0</v>
      </c>
      <c r="EJ61" s="670">
        <v>0</v>
      </c>
      <c r="EK61" s="670">
        <v>0</v>
      </c>
      <c r="EL61" s="670">
        <v>4</v>
      </c>
      <c r="EM61" s="670"/>
      <c r="EN61" s="670"/>
      <c r="EO61" s="670"/>
      <c r="EP61" s="670"/>
      <c r="EQ61" s="670">
        <v>4</v>
      </c>
      <c r="ER61" s="670">
        <v>0</v>
      </c>
      <c r="ES61" s="670">
        <v>1</v>
      </c>
      <c r="ET61" s="670">
        <v>4</v>
      </c>
      <c r="EU61" s="670">
        <v>0</v>
      </c>
      <c r="EV61" s="670">
        <v>0</v>
      </c>
      <c r="EW61" s="670"/>
      <c r="EX61" s="670"/>
      <c r="EY61" s="670">
        <v>0</v>
      </c>
      <c r="EZ61" s="670">
        <v>0</v>
      </c>
      <c r="FA61" s="670">
        <v>279</v>
      </c>
      <c r="FB61" s="670">
        <v>8</v>
      </c>
      <c r="FC61" s="670">
        <v>0</v>
      </c>
      <c r="FD61" s="670">
        <v>0</v>
      </c>
      <c r="FE61" s="670">
        <v>0</v>
      </c>
      <c r="FF61" s="670">
        <v>73</v>
      </c>
      <c r="FG61" s="670">
        <v>0</v>
      </c>
    </row>
    <row r="62" spans="29:163" x14ac:dyDescent="0.45">
      <c r="AC62" s="1924">
        <v>2012</v>
      </c>
      <c r="AD62" s="1924"/>
      <c r="AE62" s="670">
        <v>14</v>
      </c>
      <c r="AF62" s="670">
        <v>3</v>
      </c>
      <c r="AG62" s="670">
        <v>18231</v>
      </c>
      <c r="AH62" s="670">
        <v>1858</v>
      </c>
      <c r="AI62" s="670">
        <v>13</v>
      </c>
      <c r="AJ62" s="670">
        <v>770</v>
      </c>
      <c r="AK62" s="670">
        <v>1</v>
      </c>
      <c r="AL62" s="670">
        <v>3567</v>
      </c>
      <c r="AM62" s="670">
        <v>120550</v>
      </c>
      <c r="AN62" s="670"/>
      <c r="AO62" s="670"/>
      <c r="AP62" s="670"/>
      <c r="AQ62" s="670"/>
      <c r="AR62" s="670"/>
      <c r="AS62" s="670"/>
      <c r="AT62" s="670"/>
      <c r="AU62" s="670"/>
      <c r="AV62" s="670"/>
      <c r="AW62" s="670"/>
      <c r="AX62" s="670">
        <v>4</v>
      </c>
      <c r="AY62" s="670">
        <v>1</v>
      </c>
      <c r="AZ62" s="670">
        <v>6</v>
      </c>
      <c r="BA62" s="670">
        <v>1</v>
      </c>
      <c r="BB62" s="670">
        <v>0</v>
      </c>
      <c r="BC62" s="670">
        <v>0</v>
      </c>
      <c r="BD62" s="670">
        <v>5</v>
      </c>
      <c r="BE62" s="670">
        <v>0</v>
      </c>
      <c r="BF62" s="670">
        <v>0</v>
      </c>
      <c r="BG62" s="670">
        <v>0</v>
      </c>
      <c r="BH62" s="670">
        <v>0</v>
      </c>
      <c r="BI62" s="670"/>
      <c r="BJ62" s="670"/>
      <c r="BK62" s="670"/>
      <c r="BL62" s="670"/>
      <c r="BM62" s="670"/>
      <c r="BN62" s="670"/>
      <c r="BO62" s="670"/>
      <c r="BP62" s="670"/>
      <c r="BQ62" s="670">
        <v>1</v>
      </c>
      <c r="BR62" s="670">
        <v>1</v>
      </c>
      <c r="BS62" s="670">
        <v>349</v>
      </c>
      <c r="BT62" s="670">
        <v>32</v>
      </c>
      <c r="BU62" s="670">
        <v>5</v>
      </c>
      <c r="BV62" s="670">
        <v>5</v>
      </c>
      <c r="BW62" s="670">
        <v>0</v>
      </c>
      <c r="BX62" s="670">
        <v>81</v>
      </c>
      <c r="BY62" s="670">
        <v>100000</v>
      </c>
      <c r="BZ62" s="670"/>
      <c r="CA62" s="670"/>
      <c r="CB62" s="670"/>
      <c r="CC62" s="670"/>
      <c r="CD62" s="670"/>
      <c r="CE62" s="670"/>
      <c r="CF62" s="670"/>
      <c r="CG62" s="670"/>
      <c r="CH62" s="670"/>
      <c r="CI62" s="670"/>
      <c r="CJ62" s="670"/>
      <c r="CK62" s="670"/>
      <c r="CL62" s="670"/>
      <c r="CM62" s="670"/>
      <c r="CN62" s="670"/>
      <c r="CO62" s="670"/>
      <c r="CP62" s="670">
        <v>4</v>
      </c>
      <c r="CQ62" s="670">
        <v>1</v>
      </c>
      <c r="CR62" s="670"/>
      <c r="CS62" s="670"/>
      <c r="CT62" s="670"/>
      <c r="CU62" s="670"/>
      <c r="CV62" s="670"/>
      <c r="CW62" s="670"/>
      <c r="CX62" s="670"/>
      <c r="CY62" s="670"/>
      <c r="CZ62" s="670"/>
      <c r="DA62" s="670"/>
      <c r="DB62" s="670">
        <v>4</v>
      </c>
      <c r="DC62" s="670">
        <v>1</v>
      </c>
      <c r="DD62" s="670">
        <v>4836</v>
      </c>
      <c r="DE62" s="670">
        <v>1757</v>
      </c>
      <c r="DF62" s="670">
        <v>0</v>
      </c>
      <c r="DG62" s="670">
        <v>4</v>
      </c>
      <c r="DH62" s="670">
        <v>0</v>
      </c>
      <c r="DI62" s="670">
        <v>1144</v>
      </c>
      <c r="DJ62" s="670">
        <v>550</v>
      </c>
      <c r="DK62" s="670">
        <v>0</v>
      </c>
      <c r="DL62" s="670">
        <v>4</v>
      </c>
      <c r="DM62" s="670">
        <v>0</v>
      </c>
      <c r="DN62" s="670">
        <v>0</v>
      </c>
      <c r="DO62" s="670">
        <v>0</v>
      </c>
      <c r="DP62" s="670">
        <v>1</v>
      </c>
      <c r="DQ62" s="670">
        <v>20000</v>
      </c>
      <c r="DR62" s="670">
        <v>0</v>
      </c>
      <c r="DS62" s="670">
        <v>0</v>
      </c>
      <c r="DT62" s="670">
        <v>184</v>
      </c>
      <c r="DU62" s="670">
        <v>0</v>
      </c>
      <c r="DV62" s="670">
        <v>0</v>
      </c>
      <c r="DW62" s="670">
        <v>0</v>
      </c>
      <c r="DX62" s="670">
        <v>46</v>
      </c>
      <c r="DY62" s="670">
        <v>0</v>
      </c>
      <c r="DZ62" s="670"/>
      <c r="EA62" s="670"/>
      <c r="EB62" s="670"/>
      <c r="EC62" s="670"/>
      <c r="ED62" s="670"/>
      <c r="EE62" s="670"/>
      <c r="EF62" s="670">
        <v>0</v>
      </c>
      <c r="EG62" s="670">
        <v>0</v>
      </c>
      <c r="EH62" s="670">
        <v>12476</v>
      </c>
      <c r="EI62" s="670">
        <v>69</v>
      </c>
      <c r="EJ62" s="670">
        <v>756</v>
      </c>
      <c r="EK62" s="670">
        <v>0</v>
      </c>
      <c r="EL62" s="670">
        <v>2200</v>
      </c>
      <c r="EM62" s="670"/>
      <c r="EN62" s="670"/>
      <c r="EO62" s="670"/>
      <c r="EP62" s="670"/>
      <c r="EQ62" s="670">
        <v>3</v>
      </c>
      <c r="ER62" s="670">
        <v>0</v>
      </c>
      <c r="ES62" s="670">
        <v>8</v>
      </c>
      <c r="ET62" s="670">
        <v>2</v>
      </c>
      <c r="EU62" s="670">
        <v>1</v>
      </c>
      <c r="EV62" s="670">
        <v>1</v>
      </c>
      <c r="EW62" s="670"/>
      <c r="EX62" s="670"/>
      <c r="EY62" s="670">
        <v>0</v>
      </c>
      <c r="EZ62" s="670">
        <v>0</v>
      </c>
      <c r="FA62" s="670">
        <v>366</v>
      </c>
      <c r="FB62" s="670">
        <v>0</v>
      </c>
      <c r="FC62" s="670">
        <v>1</v>
      </c>
      <c r="FD62" s="670">
        <v>4</v>
      </c>
      <c r="FE62" s="670">
        <v>1</v>
      </c>
      <c r="FF62" s="670">
        <v>92</v>
      </c>
      <c r="FG62" s="670">
        <v>0</v>
      </c>
    </row>
    <row r="63" spans="29:163" x14ac:dyDescent="0.45">
      <c r="AC63" s="1924">
        <v>2013</v>
      </c>
      <c r="AD63" s="1924"/>
      <c r="AE63" s="670">
        <v>12</v>
      </c>
      <c r="AF63" s="670">
        <v>0</v>
      </c>
      <c r="AG63" s="670">
        <v>6020</v>
      </c>
      <c r="AH63" s="670">
        <v>342</v>
      </c>
      <c r="AI63" s="670">
        <v>16</v>
      </c>
      <c r="AJ63" s="670">
        <v>21</v>
      </c>
      <c r="AK63" s="670">
        <v>25</v>
      </c>
      <c r="AL63" s="670">
        <v>1447</v>
      </c>
      <c r="AM63" s="670">
        <v>2558</v>
      </c>
      <c r="AN63" s="670"/>
      <c r="AO63" s="670"/>
      <c r="AP63" s="670"/>
      <c r="AQ63" s="670"/>
      <c r="AR63" s="670"/>
      <c r="AS63" s="670"/>
      <c r="AT63" s="670"/>
      <c r="AU63" s="670"/>
      <c r="AV63" s="670"/>
      <c r="AW63" s="670"/>
      <c r="AX63" s="670"/>
      <c r="AY63" s="670"/>
      <c r="AZ63" s="670">
        <v>2</v>
      </c>
      <c r="BA63" s="670">
        <v>0</v>
      </c>
      <c r="BB63" s="670">
        <v>320</v>
      </c>
      <c r="BC63" s="670">
        <v>0</v>
      </c>
      <c r="BD63" s="670">
        <v>6</v>
      </c>
      <c r="BE63" s="670">
        <v>0</v>
      </c>
      <c r="BF63" s="670">
        <v>0</v>
      </c>
      <c r="BG63" s="670">
        <v>31</v>
      </c>
      <c r="BH63" s="670">
        <v>0</v>
      </c>
      <c r="BI63" s="670"/>
      <c r="BJ63" s="670"/>
      <c r="BK63" s="670"/>
      <c r="BL63" s="670"/>
      <c r="BM63" s="670"/>
      <c r="BN63" s="670"/>
      <c r="BO63" s="670"/>
      <c r="BP63" s="670"/>
      <c r="BQ63" s="670">
        <v>2</v>
      </c>
      <c r="BR63" s="670">
        <v>0</v>
      </c>
      <c r="BS63" s="670">
        <v>489</v>
      </c>
      <c r="BT63" s="670">
        <v>281</v>
      </c>
      <c r="BU63" s="670">
        <v>2</v>
      </c>
      <c r="BV63" s="670">
        <v>3</v>
      </c>
      <c r="BW63" s="670">
        <v>0</v>
      </c>
      <c r="BX63" s="670">
        <v>136</v>
      </c>
      <c r="BY63" s="670">
        <v>320</v>
      </c>
      <c r="BZ63" s="670"/>
      <c r="CA63" s="670"/>
      <c r="CB63" s="670"/>
      <c r="CC63" s="670"/>
      <c r="CD63" s="670"/>
      <c r="CE63" s="670"/>
      <c r="CF63" s="670"/>
      <c r="CG63" s="670"/>
      <c r="CH63" s="670"/>
      <c r="CI63" s="670">
        <v>5</v>
      </c>
      <c r="CJ63" s="670">
        <v>0</v>
      </c>
      <c r="CK63" s="670">
        <v>0</v>
      </c>
      <c r="CL63" s="670">
        <v>2</v>
      </c>
      <c r="CM63" s="670">
        <v>0</v>
      </c>
      <c r="CN63" s="670">
        <v>0</v>
      </c>
      <c r="CO63" s="670">
        <v>0</v>
      </c>
      <c r="CP63" s="670"/>
      <c r="CQ63" s="670"/>
      <c r="CR63" s="670">
        <v>0</v>
      </c>
      <c r="CS63" s="670">
        <v>2</v>
      </c>
      <c r="CT63" s="670">
        <v>1</v>
      </c>
      <c r="CU63" s="670">
        <v>1</v>
      </c>
      <c r="CV63" s="670">
        <v>0</v>
      </c>
      <c r="CW63" s="670">
        <v>1</v>
      </c>
      <c r="CX63" s="670">
        <v>0</v>
      </c>
      <c r="CY63" s="670"/>
      <c r="CZ63" s="670"/>
      <c r="DA63" s="670"/>
      <c r="DB63" s="670">
        <v>0</v>
      </c>
      <c r="DC63" s="670">
        <v>0</v>
      </c>
      <c r="DD63" s="670">
        <v>4491</v>
      </c>
      <c r="DE63" s="670">
        <v>61</v>
      </c>
      <c r="DF63" s="670">
        <v>1</v>
      </c>
      <c r="DG63" s="670">
        <v>15</v>
      </c>
      <c r="DH63" s="670">
        <v>25</v>
      </c>
      <c r="DI63" s="670">
        <v>1100</v>
      </c>
      <c r="DJ63" s="670">
        <v>2158</v>
      </c>
      <c r="DK63" s="670">
        <v>0</v>
      </c>
      <c r="DL63" s="670">
        <v>4</v>
      </c>
      <c r="DM63" s="670">
        <v>0</v>
      </c>
      <c r="DN63" s="670">
        <v>0</v>
      </c>
      <c r="DO63" s="670">
        <v>0</v>
      </c>
      <c r="DP63" s="670">
        <v>1</v>
      </c>
      <c r="DQ63" s="670">
        <v>0</v>
      </c>
      <c r="DR63" s="670">
        <v>0</v>
      </c>
      <c r="DS63" s="670">
        <v>0</v>
      </c>
      <c r="DT63" s="670">
        <v>0</v>
      </c>
      <c r="DU63" s="670">
        <v>0</v>
      </c>
      <c r="DV63" s="670">
        <v>0</v>
      </c>
      <c r="DW63" s="670">
        <v>0</v>
      </c>
      <c r="DX63" s="670">
        <v>0</v>
      </c>
      <c r="DY63" s="670">
        <v>80</v>
      </c>
      <c r="DZ63" s="670"/>
      <c r="EA63" s="670"/>
      <c r="EB63" s="670"/>
      <c r="EC63" s="670"/>
      <c r="ED63" s="670"/>
      <c r="EE63" s="670"/>
      <c r="EF63" s="670"/>
      <c r="EG63" s="670"/>
      <c r="EH63" s="670"/>
      <c r="EI63" s="670"/>
      <c r="EJ63" s="670"/>
      <c r="EK63" s="670"/>
      <c r="EL63" s="670"/>
      <c r="EM63" s="670">
        <v>0</v>
      </c>
      <c r="EN63" s="670">
        <v>212</v>
      </c>
      <c r="EO63" s="670">
        <v>2</v>
      </c>
      <c r="EP63" s="670">
        <v>51</v>
      </c>
      <c r="EQ63" s="670">
        <v>2</v>
      </c>
      <c r="ER63" s="670">
        <v>0</v>
      </c>
      <c r="ES63" s="670">
        <v>6</v>
      </c>
      <c r="ET63" s="670">
        <v>3</v>
      </c>
      <c r="EU63" s="670">
        <v>0</v>
      </c>
      <c r="EV63" s="670">
        <v>1</v>
      </c>
      <c r="EW63" s="670">
        <v>6</v>
      </c>
      <c r="EX63" s="670">
        <v>2</v>
      </c>
      <c r="EY63" s="670">
        <v>1</v>
      </c>
      <c r="EZ63" s="670">
        <v>0</v>
      </c>
      <c r="FA63" s="670">
        <v>490</v>
      </c>
      <c r="FB63" s="670">
        <v>0</v>
      </c>
      <c r="FC63" s="670">
        <v>1</v>
      </c>
      <c r="FD63" s="670">
        <v>0</v>
      </c>
      <c r="FE63" s="670">
        <v>0</v>
      </c>
      <c r="FF63" s="670">
        <v>124</v>
      </c>
      <c r="FG63" s="670">
        <v>0</v>
      </c>
    </row>
    <row r="64" spans="29:163" x14ac:dyDescent="0.45">
      <c r="AC64" s="1924">
        <v>2014</v>
      </c>
      <c r="AD64" s="1924"/>
      <c r="AE64" s="670">
        <v>10</v>
      </c>
      <c r="AF64" s="670">
        <v>2</v>
      </c>
      <c r="AG64" s="670">
        <v>11204</v>
      </c>
      <c r="AH64" s="670">
        <v>863</v>
      </c>
      <c r="AI64" s="670">
        <v>28</v>
      </c>
      <c r="AJ64" s="670">
        <v>3</v>
      </c>
      <c r="AK64" s="670">
        <v>5</v>
      </c>
      <c r="AL64" s="670">
        <v>2680</v>
      </c>
      <c r="AM64" s="670">
        <v>7870</v>
      </c>
      <c r="AN64" s="670"/>
      <c r="AO64" s="670"/>
      <c r="AP64" s="670"/>
      <c r="AQ64" s="670"/>
      <c r="AR64" s="670"/>
      <c r="AS64" s="670"/>
      <c r="AT64" s="670">
        <v>0</v>
      </c>
      <c r="AU64" s="670">
        <v>244</v>
      </c>
      <c r="AV64" s="670">
        <v>0</v>
      </c>
      <c r="AW64" s="670">
        <v>61</v>
      </c>
      <c r="AX64" s="670"/>
      <c r="AY64" s="670"/>
      <c r="AZ64" s="670"/>
      <c r="BA64" s="670"/>
      <c r="BB64" s="670"/>
      <c r="BC64" s="670"/>
      <c r="BD64" s="670"/>
      <c r="BE64" s="670"/>
      <c r="BF64" s="670"/>
      <c r="BG64" s="670"/>
      <c r="BH64" s="670"/>
      <c r="BI64" s="670"/>
      <c r="BJ64" s="670"/>
      <c r="BK64" s="670"/>
      <c r="BL64" s="670"/>
      <c r="BM64" s="670">
        <v>165</v>
      </c>
      <c r="BN64" s="670">
        <v>0</v>
      </c>
      <c r="BO64" s="670">
        <v>41</v>
      </c>
      <c r="BP64" s="670">
        <v>0</v>
      </c>
      <c r="BQ64" s="670">
        <v>2</v>
      </c>
      <c r="BR64" s="670">
        <v>1</v>
      </c>
      <c r="BS64" s="670">
        <v>1449</v>
      </c>
      <c r="BT64" s="670">
        <v>83</v>
      </c>
      <c r="BU64" s="670">
        <v>5</v>
      </c>
      <c r="BV64" s="670">
        <v>3</v>
      </c>
      <c r="BW64" s="670">
        <v>0</v>
      </c>
      <c r="BX64" s="670">
        <v>344</v>
      </c>
      <c r="BY64" s="670">
        <v>6550</v>
      </c>
      <c r="BZ64" s="670"/>
      <c r="CA64" s="670"/>
      <c r="CB64" s="670"/>
      <c r="CC64" s="670"/>
      <c r="CD64" s="670"/>
      <c r="CE64" s="670"/>
      <c r="CF64" s="670"/>
      <c r="CG64" s="670"/>
      <c r="CH64" s="670"/>
      <c r="CI64" s="670"/>
      <c r="CJ64" s="670"/>
      <c r="CK64" s="670"/>
      <c r="CL64" s="670"/>
      <c r="CM64" s="670"/>
      <c r="CN64" s="670"/>
      <c r="CO64" s="670"/>
      <c r="CP64" s="670"/>
      <c r="CQ64" s="670"/>
      <c r="CR64" s="670"/>
      <c r="CS64" s="670"/>
      <c r="CT64" s="670"/>
      <c r="CU64" s="670"/>
      <c r="CV64" s="670"/>
      <c r="CW64" s="670"/>
      <c r="CX64" s="670"/>
      <c r="CY64" s="670"/>
      <c r="CZ64" s="670"/>
      <c r="DA64" s="670"/>
      <c r="DB64" s="670">
        <v>0</v>
      </c>
      <c r="DC64" s="670">
        <v>1</v>
      </c>
      <c r="DD64" s="670">
        <v>7943</v>
      </c>
      <c r="DE64" s="670">
        <v>615</v>
      </c>
      <c r="DF64" s="670">
        <v>10</v>
      </c>
      <c r="DG64" s="670">
        <v>0</v>
      </c>
      <c r="DH64" s="670">
        <v>5</v>
      </c>
      <c r="DI64" s="670">
        <v>2079</v>
      </c>
      <c r="DJ64" s="670">
        <v>920</v>
      </c>
      <c r="DK64" s="670">
        <v>0</v>
      </c>
      <c r="DL64" s="670">
        <v>0</v>
      </c>
      <c r="DM64" s="670">
        <v>0</v>
      </c>
      <c r="DN64" s="670">
        <v>0</v>
      </c>
      <c r="DO64" s="670">
        <v>0</v>
      </c>
      <c r="DP64" s="670">
        <v>0</v>
      </c>
      <c r="DQ64" s="670">
        <v>400</v>
      </c>
      <c r="DR64" s="670">
        <v>2</v>
      </c>
      <c r="DS64" s="670">
        <v>0</v>
      </c>
      <c r="DT64" s="670">
        <v>216</v>
      </c>
      <c r="DU64" s="670">
        <v>0</v>
      </c>
      <c r="DV64" s="670">
        <v>1</v>
      </c>
      <c r="DW64" s="670">
        <v>0</v>
      </c>
      <c r="DX64" s="670">
        <v>54</v>
      </c>
      <c r="DY64" s="670">
        <v>0</v>
      </c>
      <c r="DZ64" s="670"/>
      <c r="EA64" s="670"/>
      <c r="EB64" s="670"/>
      <c r="EC64" s="670"/>
      <c r="ED64" s="670"/>
      <c r="EE64" s="670">
        <v>951</v>
      </c>
      <c r="EF64" s="670"/>
      <c r="EG64" s="670"/>
      <c r="EH64" s="670"/>
      <c r="EI64" s="670"/>
      <c r="EJ64" s="670"/>
      <c r="EK64" s="670"/>
      <c r="EL64" s="670"/>
      <c r="EM64" s="670">
        <v>0</v>
      </c>
      <c r="EN64" s="670">
        <v>49</v>
      </c>
      <c r="EO64" s="670">
        <v>0</v>
      </c>
      <c r="EP64" s="670">
        <v>12</v>
      </c>
      <c r="EQ64" s="670">
        <v>6</v>
      </c>
      <c r="ER64" s="670">
        <v>0</v>
      </c>
      <c r="ES64" s="670">
        <v>0</v>
      </c>
      <c r="ET64" s="670">
        <v>1</v>
      </c>
      <c r="EU64" s="670">
        <v>0</v>
      </c>
      <c r="EV64" s="670">
        <v>0</v>
      </c>
      <c r="EW64" s="670"/>
      <c r="EX64" s="670"/>
      <c r="EY64" s="670">
        <v>0</v>
      </c>
      <c r="EZ64" s="670">
        <v>0</v>
      </c>
      <c r="FA64" s="670">
        <v>352</v>
      </c>
      <c r="FB64" s="670">
        <v>0</v>
      </c>
      <c r="FC64" s="670">
        <v>11</v>
      </c>
      <c r="FD64" s="670">
        <v>0</v>
      </c>
      <c r="FE64" s="670">
        <v>0</v>
      </c>
      <c r="FF64" s="670">
        <v>89</v>
      </c>
      <c r="FG64" s="670">
        <v>0</v>
      </c>
    </row>
    <row r="65" spans="29:163" x14ac:dyDescent="0.45">
      <c r="AC65" s="1924">
        <v>2015</v>
      </c>
      <c r="AD65" s="1924"/>
      <c r="AE65" s="670">
        <v>8</v>
      </c>
      <c r="AF65" s="670">
        <v>0</v>
      </c>
      <c r="AG65" s="670">
        <v>2068</v>
      </c>
      <c r="AH65" s="670">
        <v>144</v>
      </c>
      <c r="AI65" s="670">
        <v>11</v>
      </c>
      <c r="AJ65" s="670">
        <v>22</v>
      </c>
      <c r="AK65" s="670">
        <v>36</v>
      </c>
      <c r="AL65" s="670">
        <v>465</v>
      </c>
      <c r="AM65" s="670">
        <v>0</v>
      </c>
      <c r="AN65" s="670"/>
      <c r="AO65" s="670"/>
      <c r="AP65" s="670"/>
      <c r="AQ65" s="670"/>
      <c r="AR65" s="670"/>
      <c r="AS65" s="670"/>
      <c r="AT65" s="670"/>
      <c r="AU65" s="670"/>
      <c r="AV65" s="670"/>
      <c r="AW65" s="670"/>
      <c r="AX65" s="670"/>
      <c r="AY65" s="670"/>
      <c r="AZ65" s="670">
        <v>1</v>
      </c>
      <c r="BA65" s="670">
        <v>0</v>
      </c>
      <c r="BB65" s="670">
        <v>0</v>
      </c>
      <c r="BC65" s="670">
        <v>0</v>
      </c>
      <c r="BD65" s="670">
        <v>0</v>
      </c>
      <c r="BE65" s="670">
        <v>0</v>
      </c>
      <c r="BF65" s="670">
        <v>0</v>
      </c>
      <c r="BG65" s="670">
        <v>0</v>
      </c>
      <c r="BH65" s="670">
        <v>0</v>
      </c>
      <c r="BI65" s="670"/>
      <c r="BJ65" s="670"/>
      <c r="BK65" s="670"/>
      <c r="BL65" s="670"/>
      <c r="BM65" s="670"/>
      <c r="BN65" s="670"/>
      <c r="BO65" s="670"/>
      <c r="BP65" s="670"/>
      <c r="BQ65" s="670">
        <v>1</v>
      </c>
      <c r="BR65" s="670">
        <v>0</v>
      </c>
      <c r="BS65" s="670">
        <v>60</v>
      </c>
      <c r="BT65" s="670">
        <v>20</v>
      </c>
      <c r="BU65" s="670">
        <v>0</v>
      </c>
      <c r="BV65" s="670">
        <v>7</v>
      </c>
      <c r="BW65" s="670">
        <v>8</v>
      </c>
      <c r="BX65" s="670">
        <v>8</v>
      </c>
      <c r="BY65" s="670">
        <v>0</v>
      </c>
      <c r="BZ65" s="670"/>
      <c r="CA65" s="670"/>
      <c r="CB65" s="670"/>
      <c r="CC65" s="670"/>
      <c r="CD65" s="670"/>
      <c r="CE65" s="670"/>
      <c r="CF65" s="670"/>
      <c r="CG65" s="670"/>
      <c r="CH65" s="670"/>
      <c r="CI65" s="670"/>
      <c r="CJ65" s="670"/>
      <c r="CK65" s="670"/>
      <c r="CL65" s="670"/>
      <c r="CM65" s="670"/>
      <c r="CN65" s="670"/>
      <c r="CO65" s="670"/>
      <c r="CP65" s="670"/>
      <c r="CQ65" s="670"/>
      <c r="CR65" s="670"/>
      <c r="CS65" s="670"/>
      <c r="CT65" s="670"/>
      <c r="CU65" s="670"/>
      <c r="CV65" s="670"/>
      <c r="CW65" s="670"/>
      <c r="CX65" s="670"/>
      <c r="CY65" s="670"/>
      <c r="CZ65" s="670"/>
      <c r="DA65" s="670"/>
      <c r="DB65" s="670">
        <v>0</v>
      </c>
      <c r="DC65" s="670">
        <v>0</v>
      </c>
      <c r="DD65" s="670">
        <v>1700</v>
      </c>
      <c r="DE65" s="670">
        <v>120</v>
      </c>
      <c r="DF65" s="670">
        <v>0</v>
      </c>
      <c r="DG65" s="670">
        <v>14</v>
      </c>
      <c r="DH65" s="670">
        <v>28</v>
      </c>
      <c r="DI65" s="670">
        <v>414</v>
      </c>
      <c r="DJ65" s="670">
        <v>0</v>
      </c>
      <c r="DK65" s="670">
        <v>0</v>
      </c>
      <c r="DL65" s="670">
        <v>30</v>
      </c>
      <c r="DM65" s="670">
        <v>0</v>
      </c>
      <c r="DN65" s="670">
        <v>0</v>
      </c>
      <c r="DO65" s="670">
        <v>0</v>
      </c>
      <c r="DP65" s="670">
        <v>2</v>
      </c>
      <c r="DQ65" s="670">
        <v>0</v>
      </c>
      <c r="DR65" s="670">
        <v>5</v>
      </c>
      <c r="DS65" s="670">
        <v>0</v>
      </c>
      <c r="DT65" s="670">
        <v>156</v>
      </c>
      <c r="DU65" s="670">
        <v>0</v>
      </c>
      <c r="DV65" s="670">
        <v>2</v>
      </c>
      <c r="DW65" s="670">
        <v>0</v>
      </c>
      <c r="DX65" s="670">
        <v>12</v>
      </c>
      <c r="DY65" s="670">
        <v>0</v>
      </c>
      <c r="DZ65" s="670"/>
      <c r="EA65" s="670"/>
      <c r="EB65" s="670"/>
      <c r="EC65" s="670"/>
      <c r="ED65" s="670"/>
      <c r="EE65" s="670"/>
      <c r="EF65" s="670"/>
      <c r="EG65" s="670"/>
      <c r="EH65" s="670"/>
      <c r="EI65" s="670"/>
      <c r="EJ65" s="670"/>
      <c r="EK65" s="670"/>
      <c r="EL65" s="670"/>
      <c r="EM65" s="670"/>
      <c r="EN65" s="670"/>
      <c r="EO65" s="670"/>
      <c r="EP65" s="670"/>
      <c r="EQ65" s="670">
        <v>1</v>
      </c>
      <c r="ER65" s="670">
        <v>0</v>
      </c>
      <c r="ES65" s="670">
        <v>0</v>
      </c>
      <c r="ET65" s="670">
        <v>9</v>
      </c>
      <c r="EU65" s="670">
        <v>0</v>
      </c>
      <c r="EV65" s="670">
        <v>0</v>
      </c>
      <c r="EW65" s="670"/>
      <c r="EX65" s="670"/>
      <c r="EY65" s="670">
        <v>0</v>
      </c>
      <c r="EZ65" s="670">
        <v>0</v>
      </c>
      <c r="FA65" s="670">
        <v>122</v>
      </c>
      <c r="FB65" s="670">
        <v>4</v>
      </c>
      <c r="FC65" s="670">
        <v>0</v>
      </c>
      <c r="FD65" s="670">
        <v>1</v>
      </c>
      <c r="FE65" s="670">
        <v>0</v>
      </c>
      <c r="FF65" s="670">
        <v>29</v>
      </c>
      <c r="FG65" s="670">
        <v>0</v>
      </c>
    </row>
    <row r="66" spans="29:163" x14ac:dyDescent="0.45">
      <c r="AC66" s="1414">
        <v>2016</v>
      </c>
      <c r="AD66" s="1414"/>
      <c r="AE66" s="2015">
        <v>16</v>
      </c>
      <c r="AF66" s="2015">
        <v>8</v>
      </c>
      <c r="AG66" s="2015">
        <v>1118</v>
      </c>
      <c r="AH66" s="2015">
        <v>34</v>
      </c>
      <c r="AI66" s="2015">
        <v>19</v>
      </c>
      <c r="AJ66" s="2015">
        <v>11</v>
      </c>
      <c r="AK66" s="2015">
        <v>26</v>
      </c>
      <c r="AL66" s="2015">
        <v>284</v>
      </c>
      <c r="AM66" s="2015">
        <v>0</v>
      </c>
      <c r="AN66" s="2015"/>
      <c r="AO66" s="2015"/>
      <c r="AP66" s="2015"/>
      <c r="AQ66" s="2015"/>
      <c r="AR66" s="2015"/>
      <c r="AS66" s="2015"/>
      <c r="AT66" s="2015"/>
      <c r="AU66" s="2015"/>
      <c r="AV66" s="2015"/>
      <c r="AW66" s="2015"/>
      <c r="AX66" s="2015"/>
      <c r="AY66" s="2015"/>
      <c r="AZ66" s="2015">
        <v>3</v>
      </c>
      <c r="BA66" s="2015">
        <v>0</v>
      </c>
      <c r="BB66" s="2015">
        <v>0</v>
      </c>
      <c r="BC66" s="2015">
        <v>0</v>
      </c>
      <c r="BD66" s="2015">
        <v>0</v>
      </c>
      <c r="BE66" s="2015">
        <v>0</v>
      </c>
      <c r="BF66" s="2015">
        <v>0</v>
      </c>
      <c r="BG66" s="2015">
        <v>0</v>
      </c>
      <c r="BH66" s="2015">
        <v>0</v>
      </c>
      <c r="BI66" s="2015"/>
      <c r="BJ66" s="2015"/>
      <c r="BK66" s="2015"/>
      <c r="BL66" s="2015"/>
      <c r="BM66" s="2015"/>
      <c r="BN66" s="2015"/>
      <c r="BO66" s="2015"/>
      <c r="BP66" s="2015"/>
      <c r="BQ66" s="2015">
        <v>4</v>
      </c>
      <c r="BR66" s="2015">
        <v>0</v>
      </c>
      <c r="BS66" s="2015">
        <v>67</v>
      </c>
      <c r="BT66" s="2015">
        <v>0</v>
      </c>
      <c r="BU66" s="2015">
        <v>0</v>
      </c>
      <c r="BV66" s="2015">
        <v>4</v>
      </c>
      <c r="BW66" s="2015">
        <v>0</v>
      </c>
      <c r="BX66" s="2015">
        <v>10</v>
      </c>
      <c r="BY66" s="2015">
        <v>0</v>
      </c>
      <c r="BZ66" s="2015"/>
      <c r="CA66" s="2015"/>
      <c r="CB66" s="2015"/>
      <c r="CC66" s="2015"/>
      <c r="CD66" s="2015"/>
      <c r="CE66" s="2015"/>
      <c r="CF66" s="2015"/>
      <c r="CG66" s="2015"/>
      <c r="CH66" s="2015"/>
      <c r="CI66" s="2015"/>
      <c r="CJ66" s="2015"/>
      <c r="CK66" s="2015"/>
      <c r="CL66" s="2015"/>
      <c r="CM66" s="2015"/>
      <c r="CN66" s="2015"/>
      <c r="CO66" s="2015"/>
      <c r="CP66" s="2015"/>
      <c r="CQ66" s="2015"/>
      <c r="CR66" s="2015"/>
      <c r="CS66" s="2015"/>
      <c r="CT66" s="2015"/>
      <c r="CU66" s="2015"/>
      <c r="CV66" s="2015"/>
      <c r="CW66" s="2015"/>
      <c r="CX66" s="2015"/>
      <c r="CY66" s="2015"/>
      <c r="CZ66" s="2015"/>
      <c r="DA66" s="2015"/>
      <c r="DB66" s="2015">
        <v>1</v>
      </c>
      <c r="DC66" s="2015">
        <v>0</v>
      </c>
      <c r="DD66" s="2015">
        <v>1033</v>
      </c>
      <c r="DE66" s="2015">
        <v>26</v>
      </c>
      <c r="DF66" s="2015">
        <v>0</v>
      </c>
      <c r="DG66" s="2015">
        <v>6</v>
      </c>
      <c r="DH66" s="2015">
        <v>26</v>
      </c>
      <c r="DI66" s="2015">
        <v>267</v>
      </c>
      <c r="DJ66" s="2015">
        <v>0</v>
      </c>
      <c r="DK66" s="2015"/>
      <c r="DL66" s="2015"/>
      <c r="DM66" s="2015"/>
      <c r="DN66" s="2015"/>
      <c r="DO66" s="2015"/>
      <c r="DP66" s="2015"/>
      <c r="DQ66" s="2015"/>
      <c r="DR66" s="2015">
        <v>0</v>
      </c>
      <c r="DS66" s="2015">
        <v>0</v>
      </c>
      <c r="DT66" s="2015">
        <v>0</v>
      </c>
      <c r="DU66" s="2015">
        <v>8</v>
      </c>
      <c r="DV66" s="2015">
        <v>0</v>
      </c>
      <c r="DW66" s="2015">
        <v>0</v>
      </c>
      <c r="DX66" s="2015">
        <v>2</v>
      </c>
      <c r="DY66" s="2015">
        <v>0</v>
      </c>
      <c r="DZ66" s="2015"/>
      <c r="EA66" s="2015"/>
      <c r="EB66" s="2015"/>
      <c r="EC66" s="2015"/>
      <c r="ED66" s="2015"/>
      <c r="EE66" s="2015"/>
      <c r="EF66" s="2015"/>
      <c r="EG66" s="2015"/>
      <c r="EH66" s="2015"/>
      <c r="EI66" s="2015"/>
      <c r="EJ66" s="2015"/>
      <c r="EK66" s="2015"/>
      <c r="EL66" s="2015"/>
      <c r="EM66" s="2015"/>
      <c r="EN66" s="2015"/>
      <c r="EO66" s="2015"/>
      <c r="EP66" s="2015"/>
      <c r="EQ66" s="2015">
        <v>1</v>
      </c>
      <c r="ER66" s="2015">
        <v>8</v>
      </c>
      <c r="ES66" s="2015">
        <v>0</v>
      </c>
      <c r="ET66" s="2015">
        <v>8</v>
      </c>
      <c r="EU66" s="2015">
        <v>0</v>
      </c>
      <c r="EV66" s="2015">
        <v>0</v>
      </c>
      <c r="EW66" s="2015"/>
      <c r="EX66" s="2015"/>
      <c r="EY66" s="2015">
        <v>7</v>
      </c>
      <c r="EZ66" s="2015">
        <v>0</v>
      </c>
      <c r="FA66" s="2015">
        <v>18</v>
      </c>
      <c r="FB66" s="2015">
        <v>0</v>
      </c>
      <c r="FC66" s="2015">
        <v>11</v>
      </c>
      <c r="FD66" s="2015">
        <v>1</v>
      </c>
      <c r="FE66" s="2015">
        <v>0</v>
      </c>
      <c r="FF66" s="2015">
        <v>5</v>
      </c>
      <c r="FG66" s="2015">
        <v>0</v>
      </c>
    </row>
    <row r="67" spans="29:163" x14ac:dyDescent="0.45">
      <c r="AC67" s="178" t="s">
        <v>1816</v>
      </c>
    </row>
  </sheetData>
  <mergeCells count="27">
    <mergeCell ref="D15:D16"/>
    <mergeCell ref="B3:D3"/>
    <mergeCell ref="B4:C4"/>
    <mergeCell ref="B5:C5"/>
    <mergeCell ref="B6:C6"/>
    <mergeCell ref="B7:C7"/>
    <mergeCell ref="B10:D10"/>
    <mergeCell ref="B8:C8"/>
    <mergeCell ref="B22:B23"/>
    <mergeCell ref="B11:C11"/>
    <mergeCell ref="B12:C12"/>
    <mergeCell ref="B13:C13"/>
    <mergeCell ref="B14:C14"/>
    <mergeCell ref="B15:C16"/>
    <mergeCell ref="B17:C17"/>
    <mergeCell ref="B18:C18"/>
    <mergeCell ref="B19:C19"/>
    <mergeCell ref="B20:C20"/>
    <mergeCell ref="B21:C21"/>
    <mergeCell ref="B37:C37"/>
    <mergeCell ref="B24:C24"/>
    <mergeCell ref="B25:C25"/>
    <mergeCell ref="B26:C26"/>
    <mergeCell ref="B27:C27"/>
    <mergeCell ref="B28:C28"/>
    <mergeCell ref="B30:C30"/>
    <mergeCell ref="B32:D32"/>
  </mergeCells>
  <dataValidations count="7">
    <dataValidation type="list" allowBlank="1" showInputMessage="1" showErrorMessage="1" sqref="D4" xr:uid="{00000000-0002-0000-7C01-000000000000}">
      <formula1>ODS</formula1>
    </dataValidation>
    <dataValidation type="list" allowBlank="1" showInputMessage="1" showErrorMessage="1" sqref="D5" xr:uid="{00000000-0002-0000-7C01-000001000000}">
      <formula1>Metas_ODS</formula1>
    </dataValidation>
    <dataValidation type="list" allowBlank="1" showInputMessage="1" showErrorMessage="1" sqref="D6" xr:uid="{00000000-0002-0000-7C01-000002000000}">
      <formula1>Numero_indicador</formula1>
    </dataValidation>
    <dataValidation type="list" allowBlank="1" showInputMessage="1" showErrorMessage="1" sqref="D7" xr:uid="{00000000-0002-0000-7C01-000003000000}">
      <formula1>Nombre_indicador_ODS</formula1>
    </dataValidation>
    <dataValidation type="list" allowBlank="1" showInputMessage="1" showErrorMessage="1" sqref="D14" xr:uid="{00000000-0002-0000-7C01-000004000000}">
      <formula1>Tipo_indicador</formula1>
    </dataValidation>
    <dataValidation type="list" allowBlank="1" showInputMessage="1" showErrorMessage="1" sqref="D26" xr:uid="{00000000-0002-0000-7C01-000005000000}">
      <formula1>Tipo_operación</formula1>
    </dataValidation>
    <dataValidation allowBlank="1" showDropDown="1" showInputMessage="1" showErrorMessage="1" sqref="D13" xr:uid="{00000000-0002-0000-7C01-000006000000}"/>
  </dataValidations>
  <hyperlinks>
    <hyperlink ref="B1" location="'13.1.1'!A1" display="REGRESAR " xr:uid="{00000000-0004-0000-7C01-000000000000}"/>
    <hyperlink ref="D8" r:id="rId1" xr:uid="{00000000-0004-0000-7C01-000001000000}"/>
    <hyperlink ref="D37" r:id="rId2" xr:uid="{00000000-0004-0000-7C01-000002000000}"/>
  </hyperlinks>
  <pageMargins left="0.7" right="0.7" top="0.75" bottom="0.75" header="0.3" footer="0.3"/>
  <pageSetup orientation="portrait" r:id="rId3"/>
  <drawing r:id="rId4"/>
</worksheet>
</file>

<file path=xl/worksheets/sheet3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D01-000000000000}">
  <sheetPr codeName="Hoja372">
    <tabColor rgb="FF7030A0"/>
  </sheetPr>
  <dimension ref="A1:O25"/>
  <sheetViews>
    <sheetView showGridLines="0" workbookViewId="0">
      <pane ySplit="1" topLeftCell="A2" activePane="bottomLeft" state="frozen"/>
      <selection activeCell="B1" sqref="B1"/>
      <selection pane="bottomLeft"/>
    </sheetView>
  </sheetViews>
  <sheetFormatPr baseColWidth="10" defaultColWidth="11.44140625" defaultRowHeight="17.399999999999999" x14ac:dyDescent="0.45"/>
  <cols>
    <col min="1" max="1" width="15.5546875" style="178" customWidth="1"/>
    <col min="2" max="2" width="17.5546875" style="178" customWidth="1"/>
    <col min="3" max="3" width="12" style="1271" customWidth="1"/>
    <col min="4" max="7" width="12" style="178" customWidth="1"/>
    <col min="8" max="16384" width="11.44140625" style="178"/>
  </cols>
  <sheetData>
    <row r="1" spans="1:15" x14ac:dyDescent="0.45">
      <c r="A1" s="1916" t="s">
        <v>1867</v>
      </c>
      <c r="B1" s="1308"/>
      <c r="C1" s="3225" t="s">
        <v>430</v>
      </c>
      <c r="D1" s="3225"/>
    </row>
    <row r="3" spans="1:15" ht="17.399999999999999" customHeight="1" x14ac:dyDescent="0.45">
      <c r="A3" s="4087" t="s">
        <v>339</v>
      </c>
      <c r="B3" s="4088"/>
      <c r="C3" s="4087" t="s">
        <v>1868</v>
      </c>
      <c r="D3" s="4089"/>
      <c r="E3" s="4089"/>
      <c r="F3" s="4089"/>
      <c r="G3" s="4089"/>
      <c r="H3" s="4089"/>
      <c r="I3" s="4089"/>
      <c r="J3" s="4089"/>
      <c r="K3" s="4089"/>
      <c r="L3" s="4089"/>
      <c r="M3" s="4089"/>
      <c r="N3" s="4089"/>
      <c r="O3" s="4089"/>
    </row>
    <row r="4" spans="1:15" ht="19.2" customHeight="1" x14ac:dyDescent="0.45">
      <c r="A4" s="4087" t="s">
        <v>340</v>
      </c>
      <c r="B4" s="4090"/>
      <c r="C4" s="4087" t="s">
        <v>1869</v>
      </c>
      <c r="D4" s="4091"/>
      <c r="E4" s="4091"/>
      <c r="F4" s="4091"/>
      <c r="G4" s="4091"/>
      <c r="H4" s="4091"/>
      <c r="I4" s="4091"/>
      <c r="J4" s="4091"/>
      <c r="K4" s="4091"/>
      <c r="L4" s="4091"/>
      <c r="M4" s="4091"/>
      <c r="N4" s="4091"/>
      <c r="O4" s="4091"/>
    </row>
    <row r="5" spans="1:15" ht="34.799999999999997" customHeight="1" x14ac:dyDescent="0.45">
      <c r="A5" s="4087" t="s">
        <v>341</v>
      </c>
      <c r="B5" s="4090"/>
      <c r="C5" s="4096" t="s">
        <v>4117</v>
      </c>
      <c r="D5" s="4097"/>
      <c r="E5" s="4097"/>
      <c r="F5" s="4097"/>
      <c r="G5" s="4097"/>
      <c r="H5" s="4097"/>
      <c r="I5" s="4097"/>
      <c r="J5" s="4097"/>
      <c r="K5" s="4097"/>
      <c r="L5" s="4097"/>
      <c r="M5" s="4097"/>
      <c r="N5" s="4097"/>
      <c r="O5" s="4097"/>
    </row>
    <row r="6" spans="1:15" ht="15" customHeight="1" x14ac:dyDescent="0.45">
      <c r="A6" s="4087" t="s">
        <v>417</v>
      </c>
      <c r="B6" s="4090"/>
      <c r="C6" s="4087" t="s">
        <v>454</v>
      </c>
      <c r="D6" s="4091"/>
      <c r="E6" s="4091"/>
      <c r="F6" s="4091"/>
      <c r="G6" s="4091"/>
      <c r="H6" s="4091"/>
      <c r="I6" s="4091"/>
      <c r="J6" s="4091"/>
      <c r="K6" s="4091"/>
      <c r="L6" s="4091"/>
      <c r="M6" s="4091"/>
      <c r="N6" s="4091"/>
      <c r="O6" s="4091"/>
    </row>
    <row r="7" spans="1:15" x14ac:dyDescent="0.45">
      <c r="A7" s="853"/>
    </row>
    <row r="8" spans="1:15" x14ac:dyDescent="0.45">
      <c r="A8" s="853"/>
    </row>
    <row r="9" spans="1:15" ht="11.25" customHeight="1" x14ac:dyDescent="0.45">
      <c r="C9" s="3203" t="s">
        <v>497</v>
      </c>
      <c r="D9" s="3203"/>
      <c r="E9" s="3203"/>
      <c r="F9" s="3203"/>
      <c r="G9" s="3203"/>
      <c r="H9" s="3203"/>
      <c r="I9" s="3203"/>
      <c r="J9" s="3203"/>
      <c r="K9" s="3203"/>
      <c r="L9" s="3203"/>
      <c r="M9" s="3203"/>
      <c r="N9" s="3203"/>
      <c r="O9" s="3203"/>
    </row>
    <row r="10" spans="1:15" ht="11.25" customHeight="1" x14ac:dyDescent="0.45">
      <c r="C10" s="3203"/>
      <c r="D10" s="3203"/>
      <c r="E10" s="3203"/>
      <c r="F10" s="3203"/>
      <c r="G10" s="3203"/>
      <c r="H10" s="3203"/>
      <c r="I10" s="3203"/>
      <c r="J10" s="3203"/>
      <c r="K10" s="3203"/>
      <c r="L10" s="3203"/>
      <c r="M10" s="3203"/>
      <c r="N10" s="3203"/>
      <c r="O10" s="3203"/>
    </row>
    <row r="11" spans="1:15" ht="18.600000000000001" x14ac:dyDescent="0.45">
      <c r="C11" s="1299"/>
      <c r="D11" s="1260"/>
      <c r="E11" s="1260"/>
      <c r="F11" s="1260"/>
      <c r="G11" s="1260"/>
      <c r="H11" s="1260"/>
      <c r="I11" s="1260"/>
      <c r="J11" s="1260"/>
      <c r="K11" s="1260"/>
      <c r="L11" s="1260"/>
      <c r="M11" s="1260"/>
      <c r="N11" s="1260"/>
      <c r="O11" s="1260"/>
    </row>
    <row r="12" spans="1:15" ht="18.600000000000001" x14ac:dyDescent="0.45">
      <c r="C12" s="1299"/>
      <c r="D12" s="1260"/>
      <c r="E12" s="1260"/>
      <c r="F12" s="1260"/>
      <c r="G12" s="1260"/>
      <c r="H12" s="1260"/>
      <c r="I12" s="1260"/>
      <c r="J12" s="1260"/>
      <c r="K12" s="1260"/>
      <c r="L12" s="1260"/>
      <c r="M12" s="1260"/>
      <c r="N12" s="1260"/>
      <c r="O12" s="1260"/>
    </row>
    <row r="13" spans="1:15" ht="18.600000000000001" customHeight="1" x14ac:dyDescent="0.45">
      <c r="C13" s="4098" t="s">
        <v>6680</v>
      </c>
      <c r="D13" s="4098"/>
      <c r="E13" s="4098"/>
      <c r="F13" s="4098"/>
      <c r="G13" s="4098"/>
      <c r="H13" s="4098"/>
      <c r="I13" s="4098"/>
      <c r="J13" s="4098"/>
      <c r="K13" s="4098"/>
      <c r="L13" s="4098"/>
      <c r="M13" s="4098"/>
      <c r="N13" s="4098"/>
      <c r="O13" s="4098"/>
    </row>
    <row r="14" spans="1:15" ht="18.600000000000001" customHeight="1" x14ac:dyDescent="0.45">
      <c r="C14" s="4098"/>
      <c r="D14" s="4098"/>
      <c r="E14" s="4098"/>
      <c r="F14" s="4098"/>
      <c r="G14" s="4098"/>
      <c r="H14" s="4098"/>
      <c r="I14" s="4098"/>
      <c r="J14" s="4098"/>
      <c r="K14" s="4098"/>
      <c r="L14" s="4098"/>
      <c r="M14" s="4098"/>
      <c r="N14" s="4098"/>
      <c r="O14" s="4098"/>
    </row>
    <row r="15" spans="1:15" ht="18.600000000000001" customHeight="1" x14ac:dyDescent="0.45">
      <c r="C15" s="4098"/>
      <c r="D15" s="4098"/>
      <c r="E15" s="4098"/>
      <c r="F15" s="4098"/>
      <c r="G15" s="4098"/>
      <c r="H15" s="4098"/>
      <c r="I15" s="4098"/>
      <c r="J15" s="4098"/>
      <c r="K15" s="4098"/>
      <c r="L15" s="4098"/>
      <c r="M15" s="4098"/>
      <c r="N15" s="4098"/>
      <c r="O15" s="4098"/>
    </row>
    <row r="16" spans="1:15" ht="18.600000000000001" customHeight="1" x14ac:dyDescent="0.45">
      <c r="C16" s="4098"/>
      <c r="D16" s="4098"/>
      <c r="E16" s="4098"/>
      <c r="F16" s="4098"/>
      <c r="G16" s="4098"/>
      <c r="H16" s="4098"/>
      <c r="I16" s="4098"/>
      <c r="J16" s="4098"/>
      <c r="K16" s="4098"/>
      <c r="L16" s="4098"/>
      <c r="M16" s="4098"/>
      <c r="N16" s="4098"/>
      <c r="O16" s="4098"/>
    </row>
    <row r="17" spans="1:15" ht="18.600000000000001" customHeight="1" x14ac:dyDescent="0.45">
      <c r="C17" s="4098"/>
      <c r="D17" s="4098"/>
      <c r="E17" s="4098"/>
      <c r="F17" s="4098"/>
      <c r="G17" s="4098"/>
      <c r="H17" s="4098"/>
      <c r="I17" s="4098"/>
      <c r="J17" s="4098"/>
      <c r="K17" s="4098"/>
      <c r="L17" s="4098"/>
      <c r="M17" s="4098"/>
      <c r="N17" s="4098"/>
      <c r="O17" s="4098"/>
    </row>
    <row r="20" spans="1:15" x14ac:dyDescent="0.45">
      <c r="A20" s="690"/>
      <c r="B20" s="689"/>
      <c r="C20" s="689"/>
      <c r="D20" s="689"/>
      <c r="E20" s="689"/>
      <c r="F20" s="689"/>
      <c r="G20" s="689"/>
      <c r="H20" s="689"/>
      <c r="I20" s="689"/>
      <c r="J20" s="689"/>
      <c r="K20" s="689"/>
      <c r="L20" s="689"/>
      <c r="M20" s="689"/>
      <c r="N20" s="689"/>
      <c r="O20" s="689"/>
    </row>
    <row r="21" spans="1:15" x14ac:dyDescent="0.45">
      <c r="A21" s="690"/>
      <c r="B21" s="689"/>
      <c r="C21" s="689"/>
      <c r="D21" s="689"/>
      <c r="E21" s="689"/>
      <c r="F21" s="689"/>
      <c r="G21" s="689"/>
      <c r="H21" s="689"/>
      <c r="I21" s="689"/>
      <c r="J21" s="689"/>
      <c r="K21" s="689"/>
      <c r="L21" s="689"/>
      <c r="M21" s="689"/>
      <c r="N21" s="689"/>
      <c r="O21" s="689"/>
    </row>
    <row r="22" spans="1:15" x14ac:dyDescent="0.45">
      <c r="A22" s="690"/>
      <c r="B22" s="689"/>
      <c r="C22" s="689"/>
      <c r="D22" s="689"/>
      <c r="E22" s="689"/>
      <c r="F22" s="689"/>
      <c r="G22" s="689"/>
      <c r="H22" s="689"/>
      <c r="I22" s="689"/>
      <c r="J22" s="689"/>
      <c r="K22" s="689"/>
      <c r="L22" s="689"/>
      <c r="M22" s="689"/>
      <c r="N22" s="689"/>
      <c r="O22" s="689"/>
    </row>
    <row r="23" spans="1:15" x14ac:dyDescent="0.45">
      <c r="A23" s="690"/>
      <c r="B23" s="689"/>
      <c r="C23" s="689"/>
      <c r="D23" s="689"/>
      <c r="E23" s="689"/>
      <c r="F23" s="689"/>
      <c r="G23" s="689"/>
      <c r="H23" s="689"/>
      <c r="I23" s="689"/>
      <c r="J23" s="689"/>
      <c r="K23" s="689"/>
      <c r="L23" s="689"/>
      <c r="M23" s="689"/>
      <c r="N23" s="689"/>
      <c r="O23" s="689"/>
    </row>
    <row r="24" spans="1:15" x14ac:dyDescent="0.45">
      <c r="A24" s="690"/>
      <c r="B24" s="689"/>
      <c r="C24" s="689"/>
      <c r="D24" s="689"/>
      <c r="E24" s="689"/>
      <c r="F24" s="689"/>
      <c r="G24" s="689"/>
      <c r="H24" s="689"/>
      <c r="I24" s="689"/>
      <c r="J24" s="689"/>
      <c r="K24" s="689"/>
      <c r="L24" s="689"/>
      <c r="M24" s="689"/>
      <c r="N24" s="689"/>
      <c r="O24" s="689"/>
    </row>
    <row r="25" spans="1:15" x14ac:dyDescent="0.45">
      <c r="A25" s="3194" t="s">
        <v>6668</v>
      </c>
      <c r="B25" s="3194"/>
      <c r="C25" s="3194"/>
      <c r="D25" s="3194"/>
      <c r="E25" s="3194"/>
      <c r="F25" s="3194"/>
      <c r="G25" s="3194"/>
      <c r="H25" s="3194"/>
      <c r="I25" s="3194"/>
      <c r="J25" s="3194"/>
      <c r="K25" s="3194"/>
      <c r="L25" s="3194"/>
      <c r="M25" s="3194"/>
      <c r="N25" s="3194"/>
      <c r="O25" s="3194"/>
    </row>
  </sheetData>
  <mergeCells count="12">
    <mergeCell ref="A25:O25"/>
    <mergeCell ref="C13:O17"/>
    <mergeCell ref="A6:B6"/>
    <mergeCell ref="C6:O6"/>
    <mergeCell ref="C9:O10"/>
    <mergeCell ref="A5:B5"/>
    <mergeCell ref="C5:O5"/>
    <mergeCell ref="C1:D1"/>
    <mergeCell ref="A3:B3"/>
    <mergeCell ref="C3:O3"/>
    <mergeCell ref="A4:B4"/>
    <mergeCell ref="C4:O4"/>
  </mergeCells>
  <hyperlinks>
    <hyperlink ref="A1" location="'ODS 13.'!A1" display="REGRESAR " xr:uid="{00000000-0004-0000-7D01-000000000000}"/>
    <hyperlink ref="C1:D1" location="'Metadato 13.1.2'!A1" display="VER METADATO" xr:uid="{00000000-0004-0000-7D01-000001000000}"/>
  </hyperlinks>
  <pageMargins left="0.7" right="0.7" top="0.75" bottom="0.75" header="0.3" footer="0.3"/>
  <drawing r:id="rId1"/>
</worksheet>
</file>

<file path=xl/worksheets/sheet3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E01-000000000000}">
  <sheetPr codeName="Hoja373">
    <tabColor theme="0" tint="-0.499984740745262"/>
  </sheetPr>
  <dimension ref="A1:F36"/>
  <sheetViews>
    <sheetView showGridLines="0" zoomScaleNormal="100" workbookViewId="0">
      <pane ySplit="1" topLeftCell="A2" activePane="bottomLeft" state="frozen"/>
      <selection pane="bottomLeft" activeCell="D24" sqref="D24"/>
    </sheetView>
  </sheetViews>
  <sheetFormatPr baseColWidth="10" defaultColWidth="11.44140625" defaultRowHeight="17.399999999999999" x14ac:dyDescent="0.45"/>
  <cols>
    <col min="1" max="1" width="11.44140625" style="178"/>
    <col min="2" max="2" width="26.44140625" style="178" customWidth="1"/>
    <col min="3" max="3" width="24" style="178" customWidth="1"/>
    <col min="4" max="4" width="85.77734375" style="178" customWidth="1"/>
    <col min="5" max="5" width="11.44140625" style="178"/>
    <col min="6" max="6" width="7.21875" style="178" customWidth="1"/>
    <col min="7" max="16384" width="11.44140625" style="178"/>
  </cols>
  <sheetData>
    <row r="1" spans="1:6" x14ac:dyDescent="0.45">
      <c r="B1" s="1916" t="s">
        <v>1867</v>
      </c>
    </row>
    <row r="2" spans="1:6" ht="18" thickBot="1" x14ac:dyDescent="0.5"/>
    <row r="3" spans="1:6" ht="23.25" customHeight="1" thickBot="1" x14ac:dyDescent="0.5">
      <c r="B3" s="4092" t="s">
        <v>370</v>
      </c>
      <c r="C3" s="4092"/>
      <c r="D3" s="4092"/>
      <c r="F3" s="1267" t="s">
        <v>498</v>
      </c>
    </row>
    <row r="4" spans="1:6" x14ac:dyDescent="0.45">
      <c r="A4" s="1268"/>
      <c r="B4" s="3123" t="s">
        <v>449</v>
      </c>
      <c r="C4" s="3123"/>
      <c r="D4" s="44" t="s">
        <v>40</v>
      </c>
    </row>
    <row r="5" spans="1:6" ht="34.799999999999997" x14ac:dyDescent="0.45">
      <c r="B5" s="3123" t="s">
        <v>373</v>
      </c>
      <c r="C5" s="3123"/>
      <c r="D5" s="44" t="s">
        <v>145</v>
      </c>
    </row>
    <row r="6" spans="1:6" x14ac:dyDescent="0.45">
      <c r="B6" s="3123" t="s">
        <v>374</v>
      </c>
      <c r="C6" s="3123"/>
      <c r="D6" s="45" t="s">
        <v>239</v>
      </c>
    </row>
    <row r="7" spans="1:6" ht="34.799999999999997" x14ac:dyDescent="0.45">
      <c r="B7" s="3126" t="s">
        <v>375</v>
      </c>
      <c r="C7" s="3126"/>
      <c r="D7" s="46" t="s">
        <v>4117</v>
      </c>
    </row>
    <row r="8" spans="1:6" x14ac:dyDescent="0.45">
      <c r="B8" s="3126" t="s">
        <v>2480</v>
      </c>
      <c r="C8" s="3126"/>
      <c r="D8" s="1266" t="s">
        <v>2629</v>
      </c>
    </row>
    <row r="10" spans="1:6" ht="23.25" customHeight="1" x14ac:dyDescent="0.45">
      <c r="B10" s="4092" t="s">
        <v>376</v>
      </c>
      <c r="C10" s="4092"/>
      <c r="D10" s="4092"/>
    </row>
    <row r="11" spans="1:6" x14ac:dyDescent="0.45">
      <c r="B11" s="3129" t="s">
        <v>377</v>
      </c>
      <c r="C11" s="3124"/>
      <c r="D11" s="44"/>
    </row>
    <row r="12" spans="1:6" ht="15" customHeight="1" x14ac:dyDescent="0.45">
      <c r="B12" s="3126" t="s">
        <v>379</v>
      </c>
      <c r="C12" s="3126"/>
      <c r="D12" s="661"/>
    </row>
    <row r="13" spans="1:6" x14ac:dyDescent="0.45">
      <c r="B13" s="3123" t="s">
        <v>380</v>
      </c>
      <c r="C13" s="3123"/>
      <c r="D13" s="1933"/>
    </row>
    <row r="14" spans="1:6" x14ac:dyDescent="0.45">
      <c r="B14" s="3123" t="s">
        <v>381</v>
      </c>
      <c r="C14" s="3124"/>
      <c r="D14" s="1933"/>
    </row>
    <row r="15" spans="1:6" x14ac:dyDescent="0.45">
      <c r="B15" s="3123" t="s">
        <v>382</v>
      </c>
      <c r="C15" s="3123"/>
      <c r="D15" s="44"/>
    </row>
    <row r="16" spans="1:6" x14ac:dyDescent="0.45">
      <c r="B16" s="3123" t="s">
        <v>383</v>
      </c>
      <c r="C16" s="3123"/>
      <c r="D16" s="44"/>
    </row>
    <row r="17" spans="2:4" x14ac:dyDescent="0.45">
      <c r="B17" s="3123" t="s">
        <v>384</v>
      </c>
      <c r="C17" s="3123"/>
      <c r="D17" s="57"/>
    </row>
    <row r="18" spans="2:4" x14ac:dyDescent="0.45">
      <c r="B18" s="3126" t="s">
        <v>386</v>
      </c>
      <c r="C18" s="3126"/>
      <c r="D18" s="44"/>
    </row>
    <row r="19" spans="2:4" ht="15" customHeight="1" x14ac:dyDescent="0.45">
      <c r="B19" s="3132" t="s">
        <v>387</v>
      </c>
      <c r="C19" s="3133"/>
      <c r="D19" s="57"/>
    </row>
    <row r="20" spans="2:4" x14ac:dyDescent="0.45">
      <c r="B20" s="3123" t="s">
        <v>388</v>
      </c>
      <c r="C20" s="3123"/>
      <c r="D20" s="44"/>
    </row>
    <row r="21" spans="2:4" x14ac:dyDescent="0.45">
      <c r="B21" s="3134" t="s">
        <v>390</v>
      </c>
      <c r="C21" s="459" t="s">
        <v>391</v>
      </c>
      <c r="D21" s="44"/>
    </row>
    <row r="22" spans="2:4" x14ac:dyDescent="0.45">
      <c r="B22" s="3135"/>
      <c r="C22" s="1915" t="s">
        <v>393</v>
      </c>
      <c r="D22" s="57"/>
    </row>
    <row r="23" spans="2:4" x14ac:dyDescent="0.45">
      <c r="B23" s="3123" t="s">
        <v>395</v>
      </c>
      <c r="C23" s="3123"/>
      <c r="D23" s="44"/>
    </row>
    <row r="24" spans="2:4" x14ac:dyDescent="0.45">
      <c r="B24" s="3123" t="s">
        <v>397</v>
      </c>
      <c r="C24" s="3123"/>
      <c r="D24" s="146" t="s">
        <v>499</v>
      </c>
    </row>
    <row r="25" spans="2:4" x14ac:dyDescent="0.45">
      <c r="B25" s="3123" t="s">
        <v>399</v>
      </c>
      <c r="C25" s="3123"/>
      <c r="D25" s="57"/>
    </row>
    <row r="26" spans="2:4" ht="15" customHeight="1" x14ac:dyDescent="0.45">
      <c r="B26" s="3126" t="s">
        <v>401</v>
      </c>
      <c r="C26" s="3126"/>
      <c r="D26" s="44"/>
    </row>
    <row r="27" spans="2:4" x14ac:dyDescent="0.45">
      <c r="B27" s="3129" t="s">
        <v>403</v>
      </c>
      <c r="C27" s="3124"/>
      <c r="D27" s="44"/>
    </row>
    <row r="28" spans="2:4" x14ac:dyDescent="0.45">
      <c r="B28" s="1913" t="s">
        <v>404</v>
      </c>
      <c r="C28" s="1914"/>
      <c r="D28" s="44"/>
    </row>
    <row r="29" spans="2:4" x14ac:dyDescent="0.45">
      <c r="B29" s="3130" t="s">
        <v>405</v>
      </c>
      <c r="C29" s="3131"/>
      <c r="D29" s="61"/>
    </row>
    <row r="30" spans="2:4" x14ac:dyDescent="0.45">
      <c r="B30" s="62"/>
      <c r="C30" s="62"/>
      <c r="D30" s="63"/>
    </row>
    <row r="31" spans="2:4" ht="23.25" customHeight="1" x14ac:dyDescent="0.45">
      <c r="B31" s="4092" t="s">
        <v>406</v>
      </c>
      <c r="C31" s="4092"/>
      <c r="D31" s="4092"/>
    </row>
    <row r="32" spans="2:4" x14ac:dyDescent="0.45">
      <c r="B32" s="3129" t="s">
        <v>407</v>
      </c>
      <c r="C32" s="3124"/>
      <c r="D32" s="57"/>
    </row>
    <row r="33" spans="2:4" x14ac:dyDescent="0.45">
      <c r="B33" s="3129" t="s">
        <v>409</v>
      </c>
      <c r="C33" s="3124"/>
      <c r="D33" s="57"/>
    </row>
    <row r="34" spans="2:4" x14ac:dyDescent="0.45">
      <c r="B34" s="3129" t="s">
        <v>411</v>
      </c>
      <c r="C34" s="3124"/>
      <c r="D34" s="83"/>
    </row>
    <row r="35" spans="2:4" x14ac:dyDescent="0.45">
      <c r="B35" s="3129" t="s">
        <v>413</v>
      </c>
      <c r="C35" s="3124"/>
      <c r="D35" s="157"/>
    </row>
    <row r="36" spans="2:4" x14ac:dyDescent="0.45">
      <c r="B36" s="3129" t="s">
        <v>415</v>
      </c>
      <c r="C36" s="3124"/>
      <c r="D36" s="57"/>
    </row>
  </sheetData>
  <mergeCells count="30">
    <mergeCell ref="B16:C16"/>
    <mergeCell ref="B3:D3"/>
    <mergeCell ref="B4:C4"/>
    <mergeCell ref="B5:C5"/>
    <mergeCell ref="B6:C6"/>
    <mergeCell ref="B7:C7"/>
    <mergeCell ref="B10:D10"/>
    <mergeCell ref="B11:C11"/>
    <mergeCell ref="B12:C12"/>
    <mergeCell ref="B13:C13"/>
    <mergeCell ref="B14:C14"/>
    <mergeCell ref="B15:C15"/>
    <mergeCell ref="B8:C8"/>
    <mergeCell ref="B31:D31"/>
    <mergeCell ref="B17:C17"/>
    <mergeCell ref="B18:C18"/>
    <mergeCell ref="B19:C19"/>
    <mergeCell ref="B20:C20"/>
    <mergeCell ref="B21:B22"/>
    <mergeCell ref="B23:C23"/>
    <mergeCell ref="B24:C24"/>
    <mergeCell ref="B25:C25"/>
    <mergeCell ref="B26:C26"/>
    <mergeCell ref="B27:C27"/>
    <mergeCell ref="B29:C29"/>
    <mergeCell ref="B32:C32"/>
    <mergeCell ref="B33:C33"/>
    <mergeCell ref="B34:C34"/>
    <mergeCell ref="B35:C35"/>
    <mergeCell ref="B36:C36"/>
  </mergeCells>
  <dataValidations count="7">
    <dataValidation allowBlank="1" showDropDown="1" showInputMessage="1" showErrorMessage="1" sqref="D13" xr:uid="{00000000-0002-0000-7E01-000000000000}"/>
    <dataValidation type="list" allowBlank="1" showInputMessage="1" showErrorMessage="1" sqref="D4" xr:uid="{00000000-0002-0000-7E01-000001000000}">
      <formula1>ODS</formula1>
    </dataValidation>
    <dataValidation type="list" allowBlank="1" showInputMessage="1" showErrorMessage="1" sqref="D5" xr:uid="{00000000-0002-0000-7E01-000002000000}">
      <formula1>Metas_ODS</formula1>
    </dataValidation>
    <dataValidation type="list" allowBlank="1" showInputMessage="1" showErrorMessage="1" sqref="D6" xr:uid="{00000000-0002-0000-7E01-000003000000}">
      <formula1>Numero_indicador</formula1>
    </dataValidation>
    <dataValidation type="list" allowBlank="1" showInputMessage="1" showErrorMessage="1" sqref="D7" xr:uid="{00000000-0002-0000-7E01-000004000000}">
      <formula1>Nombre_indicador_ODS</formula1>
    </dataValidation>
    <dataValidation type="list" allowBlank="1" showInputMessage="1" showErrorMessage="1" sqref="D14" xr:uid="{00000000-0002-0000-7E01-000005000000}">
      <formula1>Tipo_indicador</formula1>
    </dataValidation>
    <dataValidation type="list" allowBlank="1" showInputMessage="1" showErrorMessage="1" sqref="D25" xr:uid="{00000000-0002-0000-7E01-000006000000}">
      <formula1>Tipo_operación</formula1>
    </dataValidation>
  </dataValidations>
  <hyperlinks>
    <hyperlink ref="B1" location="'13.1.2'!A1" display="REGRESAR " xr:uid="{00000000-0004-0000-7E01-000000000000}"/>
    <hyperlink ref="D8" r:id="rId1" xr:uid="{00000000-0004-0000-7E01-000001000000}"/>
  </hyperlinks>
  <pageMargins left="0.7" right="0.7" top="0.75" bottom="0.75" header="0.3" footer="0.3"/>
</worksheet>
</file>

<file path=xl/worksheets/sheet3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F01-000000000000}">
  <sheetPr codeName="Hoja374"/>
  <dimension ref="A1:AC48"/>
  <sheetViews>
    <sheetView showGridLines="0" workbookViewId="0">
      <pane ySplit="1" topLeftCell="A2" activePane="bottomLeft" state="frozen"/>
      <selection activeCell="B16" sqref="B16"/>
      <selection pane="bottomLeft"/>
    </sheetView>
  </sheetViews>
  <sheetFormatPr baseColWidth="10" defaultColWidth="11.44140625" defaultRowHeight="17.399999999999999" x14ac:dyDescent="0.45"/>
  <cols>
    <col min="1" max="2" width="15.77734375" style="178" customWidth="1"/>
    <col min="3" max="3" width="7.21875" style="178" customWidth="1"/>
    <col min="4" max="4" width="7" style="178" customWidth="1"/>
    <col min="5" max="5" width="8.21875" style="178" customWidth="1"/>
    <col min="6" max="6" width="7.77734375" style="178" customWidth="1"/>
    <col min="7" max="7" width="9" style="178" customWidth="1"/>
    <col min="8" max="8" width="8" style="178" customWidth="1"/>
    <col min="9" max="11" width="11.44140625" style="178"/>
    <col min="12" max="12" width="1.44140625" style="178" customWidth="1"/>
    <col min="13" max="20" width="11.44140625" style="178"/>
    <col min="21" max="21" width="1" style="178" customWidth="1"/>
    <col min="22" max="16384" width="11.44140625" style="178"/>
  </cols>
  <sheetData>
    <row r="1" spans="1:29" x14ac:dyDescent="0.45">
      <c r="A1" s="1916" t="s">
        <v>1867</v>
      </c>
      <c r="C1" s="3225" t="s">
        <v>430</v>
      </c>
      <c r="D1" s="3225"/>
      <c r="E1" s="3225"/>
    </row>
    <row r="3" spans="1:29" ht="18.600000000000001" x14ac:dyDescent="0.45">
      <c r="A3" s="4099" t="s">
        <v>339</v>
      </c>
      <c r="B3" s="4100"/>
      <c r="C3" s="4099" t="s">
        <v>1868</v>
      </c>
      <c r="D3" s="4101"/>
      <c r="E3" s="4101"/>
      <c r="F3" s="4101"/>
      <c r="G3" s="4101"/>
      <c r="H3" s="4101"/>
      <c r="I3" s="4101"/>
      <c r="J3" s="4101"/>
      <c r="K3" s="4101"/>
      <c r="L3" s="4101"/>
      <c r="M3" s="4101"/>
      <c r="N3" s="4101"/>
      <c r="O3" s="4101"/>
      <c r="P3" s="4101"/>
      <c r="Q3" s="4101"/>
      <c r="R3" s="4101"/>
      <c r="S3" s="4101"/>
      <c r="T3" s="4101"/>
      <c r="U3" s="4101"/>
      <c r="V3" s="4101"/>
    </row>
    <row r="4" spans="1:29" ht="18.600000000000001" x14ac:dyDescent="0.45">
      <c r="A4" s="4099" t="s">
        <v>340</v>
      </c>
      <c r="B4" s="4100"/>
      <c r="C4" s="4099" t="s">
        <v>145</v>
      </c>
      <c r="D4" s="4101"/>
      <c r="E4" s="4101"/>
      <c r="F4" s="4101"/>
      <c r="G4" s="4101"/>
      <c r="H4" s="4101"/>
      <c r="I4" s="4101"/>
      <c r="J4" s="4101"/>
      <c r="K4" s="4101"/>
      <c r="L4" s="4101"/>
      <c r="M4" s="4101"/>
      <c r="N4" s="4101"/>
      <c r="O4" s="4101"/>
      <c r="P4" s="4101"/>
      <c r="Q4" s="4101"/>
      <c r="R4" s="4101"/>
      <c r="S4" s="4101"/>
      <c r="T4" s="4101"/>
      <c r="U4" s="4101"/>
      <c r="V4" s="4101"/>
    </row>
    <row r="5" spans="1:29" ht="18.600000000000001" x14ac:dyDescent="0.45">
      <c r="A5" s="4099" t="s">
        <v>341</v>
      </c>
      <c r="B5" s="4106"/>
      <c r="C5" s="4099" t="s">
        <v>4118</v>
      </c>
      <c r="D5" s="4107"/>
      <c r="E5" s="4107"/>
      <c r="F5" s="4107"/>
      <c r="G5" s="4107"/>
      <c r="H5" s="4107"/>
      <c r="I5" s="4107"/>
      <c r="J5" s="4107"/>
      <c r="K5" s="4107"/>
      <c r="L5" s="4107"/>
      <c r="M5" s="4107"/>
      <c r="N5" s="4107"/>
      <c r="O5" s="4107"/>
      <c r="P5" s="4107"/>
      <c r="Q5" s="4107"/>
      <c r="R5" s="4107"/>
      <c r="S5" s="4107"/>
      <c r="T5" s="4107"/>
      <c r="U5" s="4107"/>
      <c r="V5" s="4107"/>
    </row>
    <row r="6" spans="1:29" ht="18.600000000000001" x14ac:dyDescent="0.45">
      <c r="A6" s="4099" t="s">
        <v>417</v>
      </c>
      <c r="B6" s="4100"/>
      <c r="C6" s="4099" t="s">
        <v>5198</v>
      </c>
      <c r="D6" s="4101"/>
      <c r="E6" s="4101"/>
      <c r="F6" s="4101"/>
      <c r="G6" s="4101"/>
      <c r="H6" s="4101"/>
      <c r="I6" s="4101"/>
      <c r="J6" s="4101"/>
      <c r="K6" s="4101"/>
      <c r="L6" s="4101"/>
      <c r="M6" s="4101"/>
      <c r="N6" s="4101"/>
      <c r="O6" s="4101"/>
      <c r="P6" s="4101"/>
      <c r="Q6" s="4101"/>
      <c r="R6" s="4101"/>
      <c r="S6" s="4101"/>
      <c r="T6" s="4101"/>
      <c r="U6" s="4101"/>
      <c r="V6" s="4101"/>
    </row>
    <row r="7" spans="1:29" s="627" customFormat="1" x14ac:dyDescent="0.45">
      <c r="A7" s="1925"/>
      <c r="B7" s="732"/>
      <c r="C7" s="1925"/>
      <c r="D7" s="732"/>
      <c r="E7" s="732"/>
      <c r="F7" s="732"/>
      <c r="G7" s="732"/>
      <c r="H7" s="732"/>
      <c r="I7" s="732"/>
      <c r="J7" s="732"/>
      <c r="K7" s="732"/>
      <c r="L7" s="732"/>
      <c r="M7" s="732"/>
      <c r="N7" s="732"/>
      <c r="O7" s="732"/>
      <c r="P7" s="732"/>
      <c r="Q7" s="732"/>
      <c r="R7" s="732"/>
      <c r="S7" s="732"/>
      <c r="T7" s="732"/>
      <c r="U7" s="732"/>
      <c r="V7" s="732"/>
    </row>
    <row r="8" spans="1:29" s="627" customFormat="1" x14ac:dyDescent="0.45">
      <c r="A8" s="1925"/>
      <c r="B8" s="732"/>
      <c r="C8" s="1925"/>
      <c r="D8" s="732"/>
      <c r="E8" s="732"/>
      <c r="F8" s="732"/>
      <c r="G8" s="732"/>
      <c r="H8" s="732"/>
      <c r="I8" s="732"/>
      <c r="J8" s="732"/>
      <c r="K8" s="732"/>
      <c r="L8" s="732"/>
      <c r="M8" s="732"/>
      <c r="N8" s="732"/>
      <c r="O8" s="732"/>
      <c r="P8" s="732"/>
      <c r="Q8" s="732"/>
      <c r="R8" s="732"/>
      <c r="S8" s="732"/>
      <c r="T8" s="732"/>
      <c r="U8" s="732"/>
      <c r="V8" s="732"/>
    </row>
    <row r="9" spans="1:29" ht="12.75" customHeight="1" x14ac:dyDescent="0.45">
      <c r="A9" s="853"/>
      <c r="C9" s="652" t="s">
        <v>5066</v>
      </c>
      <c r="D9" s="652"/>
      <c r="E9" s="652"/>
      <c r="F9" s="652"/>
      <c r="G9" s="652"/>
      <c r="H9" s="652"/>
      <c r="I9" s="652"/>
      <c r="J9" s="652"/>
      <c r="K9" s="652"/>
      <c r="L9" s="652"/>
      <c r="M9" s="652"/>
      <c r="N9" s="652"/>
      <c r="O9" s="652"/>
      <c r="P9" s="652"/>
      <c r="Q9" s="652"/>
      <c r="R9" s="652"/>
      <c r="S9" s="652"/>
      <c r="T9" s="652"/>
      <c r="U9" s="652"/>
      <c r="V9" s="652"/>
      <c r="W9" s="652"/>
      <c r="X9" s="652"/>
      <c r="Y9" s="652"/>
      <c r="Z9" s="652"/>
      <c r="AA9" s="652"/>
      <c r="AB9" s="652"/>
      <c r="AC9" s="652"/>
    </row>
    <row r="10" spans="1:29" ht="12.75" customHeight="1" x14ac:dyDescent="0.45">
      <c r="A10" s="853"/>
      <c r="C10" s="1918"/>
      <c r="D10" s="1918"/>
      <c r="E10" s="1918"/>
      <c r="F10" s="1918"/>
      <c r="G10" s="1918"/>
      <c r="H10" s="1918"/>
      <c r="I10" s="1918"/>
      <c r="J10" s="1918"/>
      <c r="K10" s="1918"/>
      <c r="L10" s="1918"/>
      <c r="M10" s="1918"/>
      <c r="N10" s="1918"/>
      <c r="O10" s="1918"/>
      <c r="P10" s="1918"/>
      <c r="Q10" s="1918"/>
      <c r="R10" s="1918"/>
      <c r="S10" s="1918"/>
      <c r="T10" s="1918"/>
      <c r="U10" s="1918"/>
      <c r="V10" s="1918"/>
      <c r="W10" s="1918"/>
      <c r="X10" s="1918"/>
      <c r="Y10" s="1918"/>
      <c r="Z10" s="1918"/>
      <c r="AA10" s="1918"/>
      <c r="AB10" s="1918"/>
      <c r="AC10" s="1918"/>
    </row>
    <row r="11" spans="1:29" ht="12.75" customHeight="1" x14ac:dyDescent="0.45">
      <c r="A11" s="853"/>
      <c r="C11" s="4102" t="s">
        <v>458</v>
      </c>
      <c r="D11" s="4084" t="s">
        <v>502</v>
      </c>
      <c r="E11" s="4084"/>
      <c r="F11" s="4084"/>
      <c r="G11" s="4084"/>
      <c r="H11" s="4084"/>
      <c r="I11" s="4084"/>
      <c r="J11" s="4084"/>
      <c r="K11" s="4084"/>
      <c r="L11" s="2016"/>
      <c r="M11" s="4086" t="s">
        <v>503</v>
      </c>
      <c r="N11" s="4086"/>
      <c r="O11" s="4086"/>
      <c r="P11" s="4086"/>
      <c r="Q11" s="4086"/>
      <c r="R11" s="4086"/>
      <c r="S11" s="4086"/>
      <c r="T11" s="4086"/>
      <c r="U11" s="2017"/>
      <c r="V11" s="4084" t="s">
        <v>504</v>
      </c>
      <c r="W11" s="4084"/>
      <c r="X11" s="4084"/>
      <c r="Y11" s="4084"/>
      <c r="Z11" s="4084"/>
      <c r="AA11" s="4084"/>
      <c r="AB11" s="4084"/>
      <c r="AC11" s="4084"/>
    </row>
    <row r="12" spans="1:29" x14ac:dyDescent="0.45">
      <c r="A12" s="853"/>
      <c r="C12" s="4103"/>
      <c r="D12" s="2012"/>
      <c r="E12" s="4084" t="s">
        <v>505</v>
      </c>
      <c r="F12" s="4084"/>
      <c r="G12" s="4084"/>
      <c r="H12" s="4084"/>
      <c r="I12" s="4084"/>
      <c r="J12" s="4084"/>
      <c r="K12" s="4084"/>
      <c r="L12" s="2012"/>
      <c r="M12" s="2014"/>
      <c r="N12" s="4084" t="s">
        <v>505</v>
      </c>
      <c r="O12" s="4084"/>
      <c r="P12" s="4084"/>
      <c r="Q12" s="4084"/>
      <c r="R12" s="4084"/>
      <c r="S12" s="4084"/>
      <c r="T12" s="4084"/>
      <c r="U12" s="4105"/>
      <c r="V12" s="2012"/>
      <c r="W12" s="4084" t="s">
        <v>505</v>
      </c>
      <c r="X12" s="4084"/>
      <c r="Y12" s="4084"/>
      <c r="Z12" s="4084"/>
      <c r="AA12" s="4084"/>
      <c r="AB12" s="4084"/>
      <c r="AC12" s="4084"/>
    </row>
    <row r="13" spans="1:29" x14ac:dyDescent="0.45">
      <c r="A13" s="853"/>
      <c r="C13" s="4104"/>
      <c r="D13" s="2018" t="s">
        <v>344</v>
      </c>
      <c r="E13" s="2019" t="s">
        <v>506</v>
      </c>
      <c r="F13" s="2019" t="s">
        <v>507</v>
      </c>
      <c r="G13" s="2019" t="s">
        <v>508</v>
      </c>
      <c r="H13" s="2019" t="s">
        <v>509</v>
      </c>
      <c r="I13" s="2019" t="s">
        <v>510</v>
      </c>
      <c r="J13" s="2019" t="s">
        <v>511</v>
      </c>
      <c r="K13" s="2019" t="s">
        <v>512</v>
      </c>
      <c r="L13" s="2019"/>
      <c r="M13" s="2019" t="s">
        <v>344</v>
      </c>
      <c r="N13" s="2019" t="s">
        <v>506</v>
      </c>
      <c r="O13" s="2019" t="s">
        <v>507</v>
      </c>
      <c r="P13" s="2019" t="s">
        <v>508</v>
      </c>
      <c r="Q13" s="2019" t="s">
        <v>509</v>
      </c>
      <c r="R13" s="2019" t="s">
        <v>510</v>
      </c>
      <c r="S13" s="2019" t="s">
        <v>511</v>
      </c>
      <c r="T13" s="2019" t="s">
        <v>512</v>
      </c>
      <c r="U13" s="4085"/>
      <c r="V13" s="2018" t="s">
        <v>344</v>
      </c>
      <c r="W13" s="2019" t="s">
        <v>506</v>
      </c>
      <c r="X13" s="2019" t="s">
        <v>507</v>
      </c>
      <c r="Y13" s="2019" t="s">
        <v>508</v>
      </c>
      <c r="Z13" s="2019" t="s">
        <v>509</v>
      </c>
      <c r="AA13" s="2019" t="s">
        <v>510</v>
      </c>
      <c r="AB13" s="2019" t="s">
        <v>511</v>
      </c>
      <c r="AC13" s="2019" t="s">
        <v>512</v>
      </c>
    </row>
    <row r="14" spans="1:29" x14ac:dyDescent="0.45">
      <c r="A14" s="853"/>
      <c r="C14" s="74">
        <v>2017</v>
      </c>
      <c r="D14" s="2526">
        <f t="shared" ref="D14:K14" si="0">+V14/M14*100</f>
        <v>67.901234567901241</v>
      </c>
      <c r="E14" s="2526">
        <f t="shared" si="0"/>
        <v>55.000000000000007</v>
      </c>
      <c r="F14" s="2526">
        <f t="shared" si="0"/>
        <v>100</v>
      </c>
      <c r="G14" s="2526">
        <f t="shared" si="0"/>
        <v>75</v>
      </c>
      <c r="H14" s="2526">
        <f t="shared" si="0"/>
        <v>100</v>
      </c>
      <c r="I14" s="2526">
        <f t="shared" si="0"/>
        <v>45.454545454545453</v>
      </c>
      <c r="J14" s="2526">
        <f t="shared" si="0"/>
        <v>54.54545454545454</v>
      </c>
      <c r="K14" s="2526">
        <f t="shared" si="0"/>
        <v>33.333333333333329</v>
      </c>
      <c r="L14" s="74"/>
      <c r="M14" s="74">
        <f>+SUM(N14:T14)</f>
        <v>81</v>
      </c>
      <c r="N14" s="74">
        <v>20</v>
      </c>
      <c r="O14" s="74">
        <v>15</v>
      </c>
      <c r="P14" s="74">
        <v>8</v>
      </c>
      <c r="Q14" s="74">
        <v>10</v>
      </c>
      <c r="R14" s="74">
        <v>11</v>
      </c>
      <c r="S14" s="74">
        <v>11</v>
      </c>
      <c r="T14" s="74">
        <v>6</v>
      </c>
      <c r="U14" s="74"/>
      <c r="V14" s="74">
        <v>55</v>
      </c>
      <c r="W14" s="74">
        <v>11</v>
      </c>
      <c r="X14" s="74">
        <v>15</v>
      </c>
      <c r="Y14" s="74">
        <v>6</v>
      </c>
      <c r="Z14" s="74">
        <v>10</v>
      </c>
      <c r="AA14" s="74">
        <v>5</v>
      </c>
      <c r="AB14" s="74">
        <v>6</v>
      </c>
      <c r="AC14" s="74">
        <v>2</v>
      </c>
    </row>
    <row r="15" spans="1:29" x14ac:dyDescent="0.45">
      <c r="A15" s="853"/>
      <c r="C15" s="74">
        <v>2018</v>
      </c>
      <c r="D15" s="2526">
        <f>+V15/M15*100</f>
        <v>100</v>
      </c>
      <c r="E15" s="2526">
        <v>100</v>
      </c>
      <c r="F15" s="2526">
        <v>100</v>
      </c>
      <c r="G15" s="2526">
        <v>100</v>
      </c>
      <c r="H15" s="2526">
        <v>100</v>
      </c>
      <c r="I15" s="2526">
        <v>100</v>
      </c>
      <c r="J15" s="2526">
        <v>100</v>
      </c>
      <c r="K15" s="2526">
        <v>100</v>
      </c>
      <c r="L15" s="74"/>
      <c r="M15" s="74">
        <f>+SUM(N15:T15)</f>
        <v>81</v>
      </c>
      <c r="N15" s="74">
        <v>20</v>
      </c>
      <c r="O15" s="74">
        <v>15</v>
      </c>
      <c r="P15" s="74">
        <v>8</v>
      </c>
      <c r="Q15" s="74">
        <v>10</v>
      </c>
      <c r="R15" s="74">
        <v>11</v>
      </c>
      <c r="S15" s="74">
        <v>11</v>
      </c>
      <c r="T15" s="74">
        <v>6</v>
      </c>
      <c r="U15" s="74"/>
      <c r="V15" s="74">
        <f>+SUM(W15:AC15)</f>
        <v>81</v>
      </c>
      <c r="W15" s="74">
        <v>20</v>
      </c>
      <c r="X15" s="74">
        <v>15</v>
      </c>
      <c r="Y15" s="74">
        <v>8</v>
      </c>
      <c r="Z15" s="74">
        <v>10</v>
      </c>
      <c r="AA15" s="74">
        <v>11</v>
      </c>
      <c r="AB15" s="74">
        <v>11</v>
      </c>
      <c r="AC15" s="74">
        <v>6</v>
      </c>
    </row>
    <row r="16" spans="1:29" x14ac:dyDescent="0.45">
      <c r="A16" s="853"/>
      <c r="C16" s="74">
        <v>2019</v>
      </c>
      <c r="D16" s="2526">
        <f>+V16/M16*100</f>
        <v>100</v>
      </c>
      <c r="E16" s="2526">
        <v>100</v>
      </c>
      <c r="F16" s="2526">
        <v>100</v>
      </c>
      <c r="G16" s="2526">
        <v>100</v>
      </c>
      <c r="H16" s="2526">
        <v>100</v>
      </c>
      <c r="I16" s="2526">
        <v>100</v>
      </c>
      <c r="J16" s="2526">
        <v>100</v>
      </c>
      <c r="K16" s="2526">
        <v>100</v>
      </c>
      <c r="L16" s="74"/>
      <c r="M16" s="74">
        <f>+SUM(N16:T16)</f>
        <v>81</v>
      </c>
      <c r="N16" s="74">
        <v>20</v>
      </c>
      <c r="O16" s="74">
        <v>15</v>
      </c>
      <c r="P16" s="74">
        <v>8</v>
      </c>
      <c r="Q16" s="74">
        <v>10</v>
      </c>
      <c r="R16" s="74">
        <v>11</v>
      </c>
      <c r="S16" s="74">
        <v>11</v>
      </c>
      <c r="T16" s="74">
        <v>6</v>
      </c>
      <c r="U16" s="2473"/>
      <c r="V16" s="74">
        <f>+SUM(W16:AC16)</f>
        <v>81</v>
      </c>
      <c r="W16" s="74">
        <v>20</v>
      </c>
      <c r="X16" s="74">
        <v>15</v>
      </c>
      <c r="Y16" s="74">
        <v>8</v>
      </c>
      <c r="Z16" s="74">
        <v>10</v>
      </c>
      <c r="AA16" s="74">
        <v>11</v>
      </c>
      <c r="AB16" s="74">
        <v>11</v>
      </c>
      <c r="AC16" s="74">
        <v>6</v>
      </c>
    </row>
    <row r="17" spans="1:29" x14ac:dyDescent="0.45">
      <c r="A17" s="853"/>
      <c r="C17" s="74">
        <v>2020</v>
      </c>
      <c r="D17" s="2526">
        <f>+V17/M17*100</f>
        <v>98.780487804878049</v>
      </c>
      <c r="E17" s="2526">
        <v>100</v>
      </c>
      <c r="F17" s="2526">
        <v>93.75</v>
      </c>
      <c r="G17" s="2526">
        <v>100</v>
      </c>
      <c r="H17" s="2526">
        <v>100</v>
      </c>
      <c r="I17" s="2526">
        <v>100</v>
      </c>
      <c r="J17" s="2526">
        <v>100</v>
      </c>
      <c r="K17" s="2526">
        <v>100</v>
      </c>
      <c r="L17" s="74"/>
      <c r="M17" s="74">
        <v>82</v>
      </c>
      <c r="N17" s="74">
        <v>20</v>
      </c>
      <c r="O17" s="74">
        <v>16</v>
      </c>
      <c r="P17" s="74">
        <v>8</v>
      </c>
      <c r="Q17" s="74">
        <v>10</v>
      </c>
      <c r="R17" s="74">
        <v>11</v>
      </c>
      <c r="S17" s="74">
        <v>11</v>
      </c>
      <c r="T17" s="74">
        <v>6</v>
      </c>
      <c r="U17" s="74"/>
      <c r="V17" s="74">
        <v>81</v>
      </c>
      <c r="W17" s="74">
        <v>20</v>
      </c>
      <c r="X17" s="74">
        <v>15</v>
      </c>
      <c r="Y17" s="74">
        <v>8</v>
      </c>
      <c r="Z17" s="74">
        <v>10</v>
      </c>
      <c r="AA17" s="74">
        <v>11</v>
      </c>
      <c r="AB17" s="74">
        <v>11</v>
      </c>
      <c r="AC17" s="74">
        <v>6</v>
      </c>
    </row>
    <row r="18" spans="1:29" x14ac:dyDescent="0.45">
      <c r="A18" s="853"/>
      <c r="C18" s="74">
        <v>2021</v>
      </c>
      <c r="D18" s="2526">
        <f>+V18/M18*100</f>
        <v>96.428571428571431</v>
      </c>
      <c r="E18" s="2526">
        <f t="shared" ref="E18:K19" si="1">+W18/N18*100</f>
        <v>100</v>
      </c>
      <c r="F18" s="2526">
        <f t="shared" si="1"/>
        <v>93.75</v>
      </c>
      <c r="G18" s="2526">
        <f t="shared" si="1"/>
        <v>100</v>
      </c>
      <c r="H18" s="2526">
        <f t="shared" si="1"/>
        <v>100</v>
      </c>
      <c r="I18" s="2526">
        <f t="shared" si="1"/>
        <v>100</v>
      </c>
      <c r="J18" s="2526">
        <f t="shared" si="1"/>
        <v>84.615384615384613</v>
      </c>
      <c r="K18" s="2526">
        <f t="shared" si="1"/>
        <v>100</v>
      </c>
      <c r="L18" s="74"/>
      <c r="M18" s="74">
        <f>+SUM(N18:T18)</f>
        <v>84</v>
      </c>
      <c r="N18" s="74">
        <v>20</v>
      </c>
      <c r="O18" s="74">
        <v>16</v>
      </c>
      <c r="P18" s="74">
        <v>8</v>
      </c>
      <c r="Q18" s="74">
        <v>10</v>
      </c>
      <c r="R18" s="74">
        <v>11</v>
      </c>
      <c r="S18" s="74">
        <v>13</v>
      </c>
      <c r="T18" s="74">
        <v>6</v>
      </c>
      <c r="U18" s="74"/>
      <c r="V18" s="74">
        <v>81</v>
      </c>
      <c r="W18" s="74">
        <v>20</v>
      </c>
      <c r="X18" s="74">
        <v>15</v>
      </c>
      <c r="Y18" s="74">
        <v>8</v>
      </c>
      <c r="Z18" s="74">
        <v>10</v>
      </c>
      <c r="AA18" s="74">
        <v>11</v>
      </c>
      <c r="AB18" s="74">
        <v>11</v>
      </c>
      <c r="AC18" s="74">
        <v>6</v>
      </c>
    </row>
    <row r="19" spans="1:29" x14ac:dyDescent="0.45">
      <c r="A19" s="853"/>
      <c r="C19" s="407">
        <v>2022</v>
      </c>
      <c r="D19" s="696">
        <f>+V19/M19*100</f>
        <v>96.428571428571431</v>
      </c>
      <c r="E19" s="407">
        <f t="shared" si="1"/>
        <v>100</v>
      </c>
      <c r="F19" s="407">
        <f t="shared" si="1"/>
        <v>93.75</v>
      </c>
      <c r="G19" s="407">
        <f t="shared" si="1"/>
        <v>100</v>
      </c>
      <c r="H19" s="407">
        <f t="shared" si="1"/>
        <v>100</v>
      </c>
      <c r="I19" s="407">
        <f t="shared" si="1"/>
        <v>100</v>
      </c>
      <c r="J19" s="696">
        <f t="shared" si="1"/>
        <v>84.615384615384613</v>
      </c>
      <c r="K19" s="407">
        <f t="shared" si="1"/>
        <v>100</v>
      </c>
      <c r="L19" s="407"/>
      <c r="M19" s="407">
        <f>+SUM(N19:T19)</f>
        <v>84</v>
      </c>
      <c r="N19" s="407">
        <v>20</v>
      </c>
      <c r="O19" s="407">
        <v>16</v>
      </c>
      <c r="P19" s="407">
        <v>8</v>
      </c>
      <c r="Q19" s="407">
        <v>10</v>
      </c>
      <c r="R19" s="407">
        <v>11</v>
      </c>
      <c r="S19" s="407">
        <v>13</v>
      </c>
      <c r="T19" s="407">
        <v>6</v>
      </c>
      <c r="U19" s="407"/>
      <c r="V19" s="407">
        <v>81</v>
      </c>
      <c r="W19" s="407">
        <v>20</v>
      </c>
      <c r="X19" s="407">
        <v>15</v>
      </c>
      <c r="Y19" s="407">
        <v>8</v>
      </c>
      <c r="Z19" s="407">
        <v>10</v>
      </c>
      <c r="AA19" s="407">
        <v>11</v>
      </c>
      <c r="AB19" s="407">
        <v>11</v>
      </c>
      <c r="AC19" s="407">
        <v>6</v>
      </c>
    </row>
    <row r="20" spans="1:29" x14ac:dyDescent="0.45">
      <c r="A20" s="853"/>
      <c r="C20" s="2502" t="s">
        <v>6429</v>
      </c>
      <c r="D20" s="2502"/>
      <c r="E20" s="2502"/>
      <c r="F20" s="2502"/>
      <c r="G20" s="2502"/>
      <c r="H20" s="2502"/>
      <c r="I20" s="2502"/>
      <c r="J20" s="2502"/>
      <c r="K20" s="2502"/>
      <c r="L20" s="2502"/>
      <c r="M20" s="2502"/>
      <c r="N20" s="2502"/>
      <c r="O20" s="2502"/>
      <c r="P20" s="2502"/>
      <c r="Q20" s="2502"/>
      <c r="R20" s="2502"/>
      <c r="S20" s="2502"/>
      <c r="T20" s="2502"/>
      <c r="U20" s="2502"/>
      <c r="V20" s="2502"/>
      <c r="W20" s="2502"/>
      <c r="X20" s="2502"/>
      <c r="Y20" s="2502"/>
      <c r="Z20" s="2502"/>
      <c r="AA20" s="2502"/>
      <c r="AB20" s="2502"/>
      <c r="AC20" s="2502"/>
    </row>
    <row r="21" spans="1:29" x14ac:dyDescent="0.45">
      <c r="A21" s="853"/>
      <c r="C21" s="2502" t="s">
        <v>5407</v>
      </c>
      <c r="D21" s="2502"/>
      <c r="E21" s="2502"/>
      <c r="F21" s="2502"/>
      <c r="G21" s="2502"/>
      <c r="H21" s="2502"/>
      <c r="I21" s="2502"/>
      <c r="J21" s="2502"/>
      <c r="K21" s="2502"/>
      <c r="L21" s="2502"/>
      <c r="M21" s="2502"/>
      <c r="N21" s="2502"/>
      <c r="O21" s="2502"/>
      <c r="P21" s="2502"/>
      <c r="Q21" s="2502"/>
      <c r="R21" s="2502"/>
      <c r="S21" s="2502"/>
      <c r="T21" s="2502"/>
      <c r="U21" s="2502"/>
      <c r="V21" s="2502"/>
      <c r="W21" s="2502"/>
      <c r="X21" s="2502"/>
      <c r="Y21" s="2502"/>
      <c r="Z21" s="2502"/>
      <c r="AA21" s="2502"/>
      <c r="AB21" s="2502"/>
      <c r="AC21" s="2502"/>
    </row>
    <row r="22" spans="1:29" x14ac:dyDescent="0.45">
      <c r="A22" s="853"/>
      <c r="C22" s="2502" t="s">
        <v>6430</v>
      </c>
      <c r="D22" s="2502"/>
      <c r="E22" s="2502"/>
      <c r="F22" s="2502"/>
      <c r="G22" s="2502"/>
      <c r="H22" s="2502"/>
      <c r="I22" s="2502"/>
      <c r="J22" s="2502"/>
      <c r="K22" s="2502"/>
      <c r="L22" s="2502"/>
      <c r="M22" s="2502"/>
      <c r="N22" s="2502"/>
      <c r="O22" s="2502"/>
      <c r="P22" s="2502"/>
      <c r="Q22" s="2502"/>
      <c r="R22" s="2502"/>
      <c r="S22" s="2502"/>
      <c r="T22" s="2502"/>
      <c r="U22" s="2502"/>
      <c r="V22" s="2502"/>
      <c r="W22" s="2502"/>
      <c r="X22" s="2502"/>
      <c r="Y22" s="2502"/>
      <c r="Z22" s="2502"/>
      <c r="AA22" s="2502"/>
      <c r="AB22" s="2502"/>
      <c r="AC22" s="2502"/>
    </row>
    <row r="23" spans="1:29" s="2507" customFormat="1" x14ac:dyDescent="0.45">
      <c r="A23" s="853"/>
      <c r="C23" s="73" t="s">
        <v>6431</v>
      </c>
      <c r="D23" s="2502"/>
      <c r="E23" s="2502"/>
      <c r="F23" s="2502"/>
      <c r="G23" s="2502"/>
      <c r="H23" s="2502"/>
      <c r="I23" s="2502"/>
      <c r="J23" s="2502"/>
      <c r="K23" s="2502"/>
      <c r="L23" s="2502"/>
      <c r="M23" s="2502"/>
      <c r="N23" s="2502"/>
      <c r="O23" s="2502"/>
      <c r="P23" s="2502"/>
      <c r="Q23" s="2502"/>
      <c r="R23" s="2502"/>
      <c r="S23" s="2502"/>
      <c r="T23" s="2502"/>
      <c r="U23" s="2502"/>
      <c r="V23" s="2502"/>
      <c r="W23" s="2502"/>
      <c r="X23" s="2502"/>
      <c r="Y23" s="2502"/>
      <c r="Z23" s="2502"/>
      <c r="AA23" s="2502"/>
      <c r="AB23" s="2502"/>
      <c r="AC23" s="2502"/>
    </row>
    <row r="24" spans="1:29" s="2507" customFormat="1" x14ac:dyDescent="0.45">
      <c r="A24" s="853"/>
      <c r="C24" s="2502"/>
      <c r="D24" s="2502"/>
      <c r="E24" s="2502"/>
      <c r="F24" s="2502"/>
      <c r="G24" s="2502"/>
      <c r="H24" s="2502"/>
      <c r="I24" s="2502"/>
      <c r="J24" s="2502"/>
      <c r="K24" s="2502"/>
      <c r="L24" s="2502"/>
      <c r="M24" s="2502"/>
      <c r="N24" s="2502"/>
      <c r="O24" s="2502"/>
      <c r="P24" s="2502"/>
      <c r="Q24" s="2502"/>
      <c r="R24" s="2502"/>
      <c r="S24" s="2502"/>
      <c r="T24" s="2502"/>
      <c r="U24" s="2502"/>
      <c r="V24" s="2502"/>
      <c r="W24" s="2502"/>
      <c r="X24" s="2502"/>
      <c r="Y24" s="2502"/>
      <c r="Z24" s="2502"/>
      <c r="AA24" s="2502"/>
      <c r="AB24" s="2502"/>
      <c r="AC24" s="2502"/>
    </row>
    <row r="25" spans="1:29" x14ac:dyDescent="0.45">
      <c r="A25" s="853"/>
      <c r="C25" s="1926"/>
    </row>
    <row r="26" spans="1:29" ht="18.600000000000001" x14ac:dyDescent="0.45">
      <c r="A26" s="853"/>
      <c r="C26" s="1372" t="s">
        <v>6432</v>
      </c>
      <c r="D26" s="1372"/>
      <c r="E26" s="1372"/>
      <c r="F26" s="1372"/>
      <c r="G26" s="1372"/>
      <c r="H26" s="1372"/>
      <c r="I26" s="1372"/>
      <c r="J26" s="1372"/>
      <c r="K26" s="1372"/>
    </row>
    <row r="27" spans="1:29" x14ac:dyDescent="0.45">
      <c r="A27" s="853"/>
    </row>
    <row r="28" spans="1:29" x14ac:dyDescent="0.45">
      <c r="A28" s="853"/>
    </row>
    <row r="29" spans="1:29" ht="87" x14ac:dyDescent="0.45">
      <c r="A29" s="853"/>
      <c r="N29" s="2447" t="s">
        <v>1870</v>
      </c>
      <c r="O29" s="2448">
        <f>+D19</f>
        <v>96.428571428571431</v>
      </c>
    </row>
    <row r="30" spans="1:29" ht="34.799999999999997" x14ac:dyDescent="0.45">
      <c r="A30" s="853"/>
      <c r="N30" s="2447" t="s">
        <v>1871</v>
      </c>
      <c r="O30" s="2448">
        <f>100-O29</f>
        <v>3.5714285714285694</v>
      </c>
    </row>
    <row r="31" spans="1:29" x14ac:dyDescent="0.45">
      <c r="A31" s="853"/>
    </row>
    <row r="32" spans="1:29" x14ac:dyDescent="0.45">
      <c r="A32" s="853"/>
    </row>
    <row r="33" spans="1:3" x14ac:dyDescent="0.45">
      <c r="A33" s="853"/>
    </row>
    <row r="34" spans="1:3" x14ac:dyDescent="0.45">
      <c r="A34" s="853"/>
    </row>
    <row r="35" spans="1:3" x14ac:dyDescent="0.45">
      <c r="A35" s="853"/>
    </row>
    <row r="36" spans="1:3" x14ac:dyDescent="0.45">
      <c r="A36" s="853"/>
    </row>
    <row r="37" spans="1:3" x14ac:dyDescent="0.45">
      <c r="A37" s="853"/>
    </row>
    <row r="38" spans="1:3" x14ac:dyDescent="0.45">
      <c r="A38" s="853"/>
    </row>
    <row r="48" spans="1:3" x14ac:dyDescent="0.45">
      <c r="C48" s="1917" t="s">
        <v>6433</v>
      </c>
    </row>
  </sheetData>
  <mergeCells count="17">
    <mergeCell ref="A5:B5"/>
    <mergeCell ref="C5:V5"/>
    <mergeCell ref="C1:E1"/>
    <mergeCell ref="A3:B3"/>
    <mergeCell ref="C3:V3"/>
    <mergeCell ref="A4:B4"/>
    <mergeCell ref="C4:V4"/>
    <mergeCell ref="W12:AC12"/>
    <mergeCell ref="A6:B6"/>
    <mergeCell ref="C6:V6"/>
    <mergeCell ref="C11:C13"/>
    <mergeCell ref="D11:K11"/>
    <mergeCell ref="M11:T11"/>
    <mergeCell ref="V11:AC11"/>
    <mergeCell ref="E12:K12"/>
    <mergeCell ref="N12:T12"/>
    <mergeCell ref="U12:U13"/>
  </mergeCells>
  <hyperlinks>
    <hyperlink ref="A1" location="'ODS 13.'!A1" display="REGRESAR " xr:uid="{00000000-0004-0000-7F01-000000000000}"/>
    <hyperlink ref="C1:E1" location="'Metadato 13.1.3'!A1" display="VER METADATO" xr:uid="{00000000-0004-0000-7F01-000001000000}"/>
  </hyperlinks>
  <pageMargins left="0.7" right="0.7" top="0.75" bottom="0.75" header="0.3" footer="0.3"/>
  <pageSetup orientation="portrait" r:id="rId1"/>
  <drawing r:id="rId2"/>
</worksheet>
</file>

<file path=xl/worksheets/sheet3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001-000000000000}">
  <sheetPr codeName="Hoja375">
    <tabColor theme="0" tint="-0.499984740745262"/>
  </sheetPr>
  <dimension ref="B1:F36"/>
  <sheetViews>
    <sheetView showGridLines="0" zoomScaleNormal="100" workbookViewId="0">
      <pane ySplit="1" topLeftCell="A2" activePane="bottomLeft" state="frozen"/>
      <selection pane="bottomLeft" activeCell="B6" sqref="B6:C6"/>
    </sheetView>
  </sheetViews>
  <sheetFormatPr baseColWidth="10" defaultColWidth="11.44140625" defaultRowHeight="17.399999999999999" x14ac:dyDescent="0.45"/>
  <cols>
    <col min="1" max="1" width="10.21875" style="178" customWidth="1"/>
    <col min="2" max="2" width="26.44140625" style="178" customWidth="1"/>
    <col min="3" max="3" width="24" style="178" customWidth="1"/>
    <col min="4" max="4" width="85.77734375" style="178" customWidth="1"/>
    <col min="5" max="5" width="9" style="178" customWidth="1"/>
    <col min="6" max="6" width="8" style="178" customWidth="1"/>
    <col min="7" max="9" width="11.44140625" style="178"/>
    <col min="10" max="10" width="1.44140625" style="178" customWidth="1"/>
    <col min="11" max="18" width="11.44140625" style="178"/>
    <col min="19" max="19" width="1" style="178" customWidth="1"/>
    <col min="20" max="16384" width="11.44140625" style="178"/>
  </cols>
  <sheetData>
    <row r="1" spans="2:6" x14ac:dyDescent="0.45">
      <c r="B1" s="1916" t="s">
        <v>1867</v>
      </c>
    </row>
    <row r="2" spans="2:6" ht="18" thickBot="1" x14ac:dyDescent="0.5"/>
    <row r="3" spans="2:6" ht="19.2" thickBot="1" x14ac:dyDescent="0.5">
      <c r="B3" s="4092" t="s">
        <v>370</v>
      </c>
      <c r="C3" s="4092"/>
      <c r="D3" s="4092"/>
      <c r="F3" s="1267" t="s">
        <v>471</v>
      </c>
    </row>
    <row r="4" spans="2:6" x14ac:dyDescent="0.45">
      <c r="B4" s="3123" t="s">
        <v>449</v>
      </c>
      <c r="C4" s="3123"/>
      <c r="D4" s="44" t="s">
        <v>40</v>
      </c>
    </row>
    <row r="5" spans="2:6" ht="34.799999999999997" x14ac:dyDescent="0.45">
      <c r="B5" s="3123" t="s">
        <v>373</v>
      </c>
      <c r="C5" s="3123"/>
      <c r="D5" s="44" t="s">
        <v>145</v>
      </c>
    </row>
    <row r="6" spans="2:6" x14ac:dyDescent="0.45">
      <c r="B6" s="3123" t="s">
        <v>374</v>
      </c>
      <c r="C6" s="3123"/>
      <c r="D6" s="45" t="s">
        <v>241</v>
      </c>
    </row>
    <row r="7" spans="2:6" ht="34.799999999999997" x14ac:dyDescent="0.45">
      <c r="B7" s="3126" t="s">
        <v>375</v>
      </c>
      <c r="C7" s="3126"/>
      <c r="D7" s="46" t="s">
        <v>4118</v>
      </c>
    </row>
    <row r="8" spans="2:6" x14ac:dyDescent="0.45">
      <c r="B8" s="3126" t="s">
        <v>2480</v>
      </c>
      <c r="C8" s="3126"/>
      <c r="D8" s="1266" t="s">
        <v>2630</v>
      </c>
    </row>
    <row r="10" spans="2:6" ht="23.25" customHeight="1" x14ac:dyDescent="0.45">
      <c r="B10" s="4092" t="s">
        <v>376</v>
      </c>
      <c r="C10" s="4092"/>
      <c r="D10" s="4092"/>
    </row>
    <row r="11" spans="2:6" ht="15.75" customHeight="1" x14ac:dyDescent="0.45">
      <c r="B11" s="3129" t="s">
        <v>377</v>
      </c>
      <c r="C11" s="3124"/>
      <c r="D11" s="44" t="s">
        <v>439</v>
      </c>
    </row>
    <row r="12" spans="2:6" ht="35.25" customHeight="1" x14ac:dyDescent="0.45">
      <c r="B12" s="3126" t="s">
        <v>379</v>
      </c>
      <c r="C12" s="3126"/>
      <c r="D12" s="661" t="s">
        <v>501</v>
      </c>
    </row>
    <row r="13" spans="2:6" x14ac:dyDescent="0.45">
      <c r="B13" s="3123" t="s">
        <v>380</v>
      </c>
      <c r="C13" s="3123"/>
      <c r="D13" s="1933" t="s">
        <v>333</v>
      </c>
    </row>
    <row r="14" spans="2:6" x14ac:dyDescent="0.45">
      <c r="B14" s="3123" t="s">
        <v>381</v>
      </c>
      <c r="C14" s="3124"/>
      <c r="D14" s="1933" t="s">
        <v>10</v>
      </c>
    </row>
    <row r="15" spans="2:6" ht="226.2" x14ac:dyDescent="0.45">
      <c r="B15" s="3123" t="s">
        <v>382</v>
      </c>
      <c r="C15" s="3123"/>
      <c r="D15" s="83" t="s">
        <v>513</v>
      </c>
    </row>
    <row r="16" spans="2:6" ht="42.75" customHeight="1" x14ac:dyDescent="0.45">
      <c r="B16" s="3123" t="s">
        <v>383</v>
      </c>
      <c r="C16" s="3123"/>
      <c r="D16" s="44"/>
    </row>
    <row r="17" spans="2:4" x14ac:dyDescent="0.45">
      <c r="B17" s="3123" t="s">
        <v>384</v>
      </c>
      <c r="C17" s="3123"/>
      <c r="D17" s="57" t="s">
        <v>385</v>
      </c>
    </row>
    <row r="18" spans="2:4" x14ac:dyDescent="0.45">
      <c r="B18" s="3126" t="s">
        <v>386</v>
      </c>
      <c r="C18" s="3126"/>
      <c r="D18" s="44"/>
    </row>
    <row r="19" spans="2:4" ht="34.799999999999997" x14ac:dyDescent="0.45">
      <c r="B19" s="3132" t="s">
        <v>387</v>
      </c>
      <c r="C19" s="3133"/>
      <c r="D19" s="57" t="s">
        <v>514</v>
      </c>
    </row>
    <row r="20" spans="2:4" x14ac:dyDescent="0.45">
      <c r="B20" s="3123" t="s">
        <v>388</v>
      </c>
      <c r="C20" s="3123"/>
      <c r="D20" s="83" t="s">
        <v>424</v>
      </c>
    </row>
    <row r="21" spans="2:4" x14ac:dyDescent="0.45">
      <c r="B21" s="3134" t="s">
        <v>390</v>
      </c>
      <c r="C21" s="459" t="s">
        <v>391</v>
      </c>
      <c r="D21" s="44" t="s">
        <v>505</v>
      </c>
    </row>
    <row r="22" spans="2:4" x14ac:dyDescent="0.45">
      <c r="B22" s="3135"/>
      <c r="C22" s="1915" t="s">
        <v>393</v>
      </c>
      <c r="D22" s="57"/>
    </row>
    <row r="23" spans="2:4" x14ac:dyDescent="0.45">
      <c r="B23" s="3123" t="s">
        <v>395</v>
      </c>
      <c r="C23" s="3123"/>
      <c r="D23" s="44" t="s">
        <v>427</v>
      </c>
    </row>
    <row r="24" spans="2:4" x14ac:dyDescent="0.45">
      <c r="B24" s="3123" t="s">
        <v>397</v>
      </c>
      <c r="C24" s="3123"/>
      <c r="D24" s="45" t="s">
        <v>475</v>
      </c>
    </row>
    <row r="25" spans="2:4" x14ac:dyDescent="0.45">
      <c r="B25" s="3123" t="s">
        <v>399</v>
      </c>
      <c r="C25" s="3123"/>
      <c r="D25" s="57" t="s">
        <v>19</v>
      </c>
    </row>
    <row r="26" spans="2:4" ht="15" customHeight="1" x14ac:dyDescent="0.45">
      <c r="B26" s="3126" t="s">
        <v>401</v>
      </c>
      <c r="C26" s="3126"/>
      <c r="D26" s="44"/>
    </row>
    <row r="27" spans="2:4" x14ac:dyDescent="0.45">
      <c r="B27" s="3129" t="s">
        <v>403</v>
      </c>
      <c r="C27" s="3124"/>
      <c r="D27" s="44"/>
    </row>
    <row r="28" spans="2:4" x14ac:dyDescent="0.45">
      <c r="B28" s="1913" t="s">
        <v>404</v>
      </c>
      <c r="C28" s="1914"/>
      <c r="D28" s="57" t="s">
        <v>515</v>
      </c>
    </row>
    <row r="29" spans="2:4" x14ac:dyDescent="0.45">
      <c r="B29" s="3130" t="s">
        <v>405</v>
      </c>
      <c r="C29" s="3131"/>
      <c r="D29" s="61"/>
    </row>
    <row r="30" spans="2:4" x14ac:dyDescent="0.45">
      <c r="B30" s="62"/>
      <c r="C30" s="62"/>
      <c r="D30" s="63"/>
    </row>
    <row r="31" spans="2:4" ht="23.25" customHeight="1" x14ac:dyDescent="0.45">
      <c r="B31" s="4092" t="s">
        <v>406</v>
      </c>
      <c r="C31" s="4092"/>
      <c r="D31" s="4092"/>
    </row>
    <row r="32" spans="2:4" x14ac:dyDescent="0.45">
      <c r="B32" s="3129" t="s">
        <v>407</v>
      </c>
      <c r="C32" s="3124"/>
      <c r="D32" s="45" t="s">
        <v>478</v>
      </c>
    </row>
    <row r="33" spans="2:4" x14ac:dyDescent="0.45">
      <c r="B33" s="3129" t="s">
        <v>409</v>
      </c>
      <c r="C33" s="3124"/>
      <c r="D33" s="45" t="s">
        <v>479</v>
      </c>
    </row>
    <row r="34" spans="2:4" ht="18.75" customHeight="1" x14ac:dyDescent="0.45">
      <c r="B34" s="3129" t="s">
        <v>411</v>
      </c>
      <c r="C34" s="3124"/>
      <c r="D34" s="45" t="s">
        <v>475</v>
      </c>
    </row>
    <row r="35" spans="2:4" x14ac:dyDescent="0.45">
      <c r="B35" s="3129" t="s">
        <v>413</v>
      </c>
      <c r="C35" s="3124"/>
      <c r="D35" s="45" t="s">
        <v>480</v>
      </c>
    </row>
    <row r="36" spans="2:4" x14ac:dyDescent="0.45">
      <c r="B36" s="3129" t="s">
        <v>415</v>
      </c>
      <c r="C36" s="3124"/>
      <c r="D36" s="45" t="s">
        <v>481</v>
      </c>
    </row>
  </sheetData>
  <mergeCells count="30">
    <mergeCell ref="B16:C16"/>
    <mergeCell ref="B3:D3"/>
    <mergeCell ref="B4:C4"/>
    <mergeCell ref="B5:C5"/>
    <mergeCell ref="B6:C6"/>
    <mergeCell ref="B7:C7"/>
    <mergeCell ref="B10:D10"/>
    <mergeCell ref="B11:C11"/>
    <mergeCell ref="B12:C12"/>
    <mergeCell ref="B13:C13"/>
    <mergeCell ref="B14:C14"/>
    <mergeCell ref="B15:C15"/>
    <mergeCell ref="B8:C8"/>
    <mergeCell ref="B31:D31"/>
    <mergeCell ref="B17:C17"/>
    <mergeCell ref="B18:C18"/>
    <mergeCell ref="B19:C19"/>
    <mergeCell ref="B20:C20"/>
    <mergeCell ref="B21:B22"/>
    <mergeCell ref="B23:C23"/>
    <mergeCell ref="B24:C24"/>
    <mergeCell ref="B25:C25"/>
    <mergeCell ref="B26:C26"/>
    <mergeCell ref="B27:C27"/>
    <mergeCell ref="B29:C29"/>
    <mergeCell ref="B32:C32"/>
    <mergeCell ref="B33:C33"/>
    <mergeCell ref="B34:C34"/>
    <mergeCell ref="B35:C35"/>
    <mergeCell ref="B36:C36"/>
  </mergeCells>
  <dataValidations count="7">
    <dataValidation type="list" allowBlank="1" showInputMessage="1" showErrorMessage="1" sqref="D4" xr:uid="{00000000-0002-0000-8001-000000000000}">
      <formula1>ODS</formula1>
    </dataValidation>
    <dataValidation type="list" allowBlank="1" showInputMessage="1" showErrorMessage="1" sqref="D5" xr:uid="{00000000-0002-0000-8001-000001000000}">
      <formula1>Metas_ODS</formula1>
    </dataValidation>
    <dataValidation type="list" allowBlank="1" showInputMessage="1" showErrorMessage="1" sqref="D6" xr:uid="{00000000-0002-0000-8001-000002000000}">
      <formula1>Numero_indicador</formula1>
    </dataValidation>
    <dataValidation type="list" allowBlank="1" showInputMessage="1" showErrorMessage="1" sqref="D7" xr:uid="{00000000-0002-0000-8001-000003000000}">
      <formula1>Nombre_indicador_ODS</formula1>
    </dataValidation>
    <dataValidation type="list" allowBlank="1" showInputMessage="1" showErrorMessage="1" sqref="D14" xr:uid="{00000000-0002-0000-8001-000004000000}">
      <formula1>Tipo_indicador</formula1>
    </dataValidation>
    <dataValidation type="list" allowBlank="1" showInputMessage="1" showErrorMessage="1" sqref="D25" xr:uid="{00000000-0002-0000-8001-000005000000}">
      <formula1>Tipo_operación</formula1>
    </dataValidation>
    <dataValidation allowBlank="1" showDropDown="1" showInputMessage="1" showErrorMessage="1" sqref="D13" xr:uid="{00000000-0002-0000-8001-000006000000}"/>
  </dataValidations>
  <hyperlinks>
    <hyperlink ref="B1" location="'13.1.3'!A1" display="REGRESAR " xr:uid="{00000000-0004-0000-8001-000000000000}"/>
    <hyperlink ref="D8" r:id="rId1" xr:uid="{00000000-0004-0000-8001-000001000000}"/>
  </hyperlinks>
  <pageMargins left="0.7" right="0.7" top="0.75" bottom="0.75" header="0.3" footer="0.3"/>
  <drawing r:id="rId2"/>
</worksheet>
</file>

<file path=xl/worksheets/sheet3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101-000000000000}">
  <sheetPr codeName="Hoja376">
    <tabColor rgb="FF7030A0"/>
  </sheetPr>
  <dimension ref="A1:P18"/>
  <sheetViews>
    <sheetView showGridLines="0" workbookViewId="0">
      <pane ySplit="1" topLeftCell="A2" activePane="bottomLeft" state="frozen"/>
      <selection pane="bottomLeft"/>
    </sheetView>
  </sheetViews>
  <sheetFormatPr baseColWidth="10" defaultColWidth="11.44140625" defaultRowHeight="17.399999999999999" x14ac:dyDescent="0.45"/>
  <cols>
    <col min="1" max="2" width="15" style="178" customWidth="1"/>
    <col min="3" max="3" width="12" style="1271" customWidth="1"/>
    <col min="4" max="6" width="12" style="178" customWidth="1"/>
    <col min="7" max="16384" width="11.44140625" style="178"/>
  </cols>
  <sheetData>
    <row r="1" spans="1:16" x14ac:dyDescent="0.45">
      <c r="A1" s="1916" t="s">
        <v>1867</v>
      </c>
      <c r="B1" s="1308"/>
      <c r="C1" s="3225" t="s">
        <v>430</v>
      </c>
      <c r="D1" s="3225"/>
    </row>
    <row r="3" spans="1:16" ht="18.600000000000001" x14ac:dyDescent="0.45">
      <c r="A3" s="4108" t="s">
        <v>339</v>
      </c>
      <c r="B3" s="4109"/>
      <c r="C3" s="4108" t="s">
        <v>1868</v>
      </c>
      <c r="D3" s="4110"/>
      <c r="E3" s="4110"/>
      <c r="F3" s="4110"/>
      <c r="G3" s="4110"/>
      <c r="H3" s="4110"/>
      <c r="I3" s="4110"/>
      <c r="J3" s="4110"/>
      <c r="K3" s="4110"/>
      <c r="L3" s="4110"/>
      <c r="M3" s="4110"/>
      <c r="N3" s="4110"/>
      <c r="O3" s="4110"/>
      <c r="P3" s="4110"/>
    </row>
    <row r="4" spans="1:16" ht="17.399999999999999" customHeight="1" x14ac:dyDescent="0.45">
      <c r="A4" s="4108" t="s">
        <v>340</v>
      </c>
      <c r="B4" s="4109"/>
      <c r="C4" s="4108" t="s">
        <v>147</v>
      </c>
      <c r="D4" s="4110"/>
      <c r="E4" s="4110"/>
      <c r="F4" s="4110"/>
      <c r="G4" s="4110"/>
      <c r="H4" s="4110"/>
      <c r="I4" s="4110"/>
      <c r="J4" s="4110"/>
      <c r="K4" s="4110"/>
      <c r="L4" s="4110"/>
      <c r="M4" s="4110"/>
      <c r="N4" s="4110"/>
      <c r="O4" s="4110"/>
      <c r="P4" s="4110"/>
    </row>
    <row r="5" spans="1:16" ht="36" customHeight="1" x14ac:dyDescent="0.45">
      <c r="A5" s="4108" t="s">
        <v>341</v>
      </c>
      <c r="B5" s="4111"/>
      <c r="C5" s="4108" t="s">
        <v>4119</v>
      </c>
      <c r="D5" s="4112"/>
      <c r="E5" s="4112"/>
      <c r="F5" s="4112"/>
      <c r="G5" s="4112"/>
      <c r="H5" s="4112"/>
      <c r="I5" s="4112"/>
      <c r="J5" s="4112"/>
      <c r="K5" s="4112"/>
      <c r="L5" s="4112"/>
      <c r="M5" s="4112"/>
      <c r="N5" s="4112"/>
      <c r="O5" s="4112"/>
      <c r="P5" s="4112"/>
    </row>
    <row r="6" spans="1:16" ht="15" customHeight="1" x14ac:dyDescent="0.45">
      <c r="A6" s="4108" t="s">
        <v>417</v>
      </c>
      <c r="B6" s="4109"/>
      <c r="C6" s="4108" t="s">
        <v>454</v>
      </c>
      <c r="D6" s="4110"/>
      <c r="E6" s="4110"/>
      <c r="F6" s="4110"/>
      <c r="G6" s="4110"/>
      <c r="H6" s="4110"/>
      <c r="I6" s="4110"/>
      <c r="J6" s="4110"/>
      <c r="K6" s="4110"/>
      <c r="L6" s="4110"/>
      <c r="M6" s="4110"/>
      <c r="N6" s="4110"/>
      <c r="O6" s="4110"/>
      <c r="P6" s="4110"/>
    </row>
    <row r="9" spans="1:16" ht="11.25" customHeight="1" x14ac:dyDescent="0.45">
      <c r="C9" s="3203" t="s">
        <v>497</v>
      </c>
      <c r="D9" s="3203"/>
      <c r="E9" s="3203"/>
      <c r="F9" s="3203"/>
      <c r="G9" s="3203"/>
      <c r="H9" s="3203"/>
      <c r="I9" s="3203"/>
      <c r="J9" s="3203"/>
      <c r="K9" s="3203"/>
      <c r="L9" s="3203"/>
      <c r="M9" s="3203"/>
      <c r="N9" s="3203"/>
      <c r="O9" s="3203"/>
      <c r="P9" s="3203"/>
    </row>
    <row r="10" spans="1:16" ht="11.25" customHeight="1" x14ac:dyDescent="0.45">
      <c r="C10" s="3203"/>
      <c r="D10" s="3203"/>
      <c r="E10" s="3203"/>
      <c r="F10" s="3203"/>
      <c r="G10" s="3203"/>
      <c r="H10" s="3203"/>
      <c r="I10" s="3203"/>
      <c r="J10" s="3203"/>
      <c r="K10" s="3203"/>
      <c r="L10" s="3203"/>
      <c r="M10" s="3203"/>
      <c r="N10" s="3203"/>
      <c r="O10" s="3203"/>
      <c r="P10" s="3203"/>
    </row>
    <row r="13" spans="1:16" x14ac:dyDescent="0.45">
      <c r="A13" s="690"/>
      <c r="B13" s="689"/>
      <c r="C13" s="689"/>
      <c r="D13" s="689"/>
      <c r="E13" s="689"/>
      <c r="F13" s="689"/>
      <c r="G13" s="689"/>
      <c r="H13" s="689"/>
      <c r="I13" s="689"/>
      <c r="J13" s="689"/>
      <c r="K13" s="689"/>
      <c r="L13" s="689"/>
      <c r="M13" s="689"/>
      <c r="N13" s="689"/>
      <c r="O13" s="689"/>
    </row>
    <row r="14" spans="1:16" x14ac:dyDescent="0.45">
      <c r="A14" s="690"/>
      <c r="B14" s="689"/>
      <c r="C14" s="689"/>
      <c r="D14" s="689"/>
      <c r="E14" s="689"/>
      <c r="F14" s="689"/>
      <c r="G14" s="689"/>
      <c r="H14" s="689"/>
      <c r="I14" s="689"/>
      <c r="J14" s="689"/>
      <c r="K14" s="689"/>
      <c r="L14" s="689"/>
      <c r="M14" s="689"/>
      <c r="N14" s="689"/>
      <c r="O14" s="689"/>
    </row>
    <row r="15" spans="1:16" x14ac:dyDescent="0.45">
      <c r="A15" s="690"/>
      <c r="B15" s="689"/>
      <c r="C15" s="689"/>
      <c r="D15" s="689"/>
      <c r="E15" s="689"/>
      <c r="F15" s="689"/>
      <c r="G15" s="689"/>
      <c r="H15" s="689"/>
      <c r="I15" s="689"/>
      <c r="J15" s="689"/>
      <c r="K15" s="689"/>
      <c r="L15" s="689"/>
      <c r="M15" s="689"/>
      <c r="N15" s="689"/>
      <c r="O15" s="689"/>
    </row>
    <row r="16" spans="1:16" x14ac:dyDescent="0.45">
      <c r="A16" s="690"/>
      <c r="B16" s="689"/>
      <c r="C16" s="689"/>
      <c r="D16" s="689"/>
      <c r="E16" s="689"/>
      <c r="F16" s="689"/>
      <c r="G16" s="689"/>
      <c r="H16" s="689"/>
      <c r="I16" s="689"/>
      <c r="J16" s="689"/>
      <c r="K16" s="689"/>
      <c r="L16" s="689"/>
      <c r="M16" s="689"/>
      <c r="N16" s="689"/>
      <c r="O16" s="689"/>
    </row>
    <row r="17" spans="1:15" x14ac:dyDescent="0.45">
      <c r="A17" s="690"/>
      <c r="B17" s="689"/>
      <c r="C17" s="689"/>
      <c r="D17" s="689"/>
      <c r="E17" s="689"/>
      <c r="F17" s="689"/>
      <c r="G17" s="689"/>
      <c r="H17" s="689"/>
      <c r="I17" s="689"/>
      <c r="J17" s="689"/>
      <c r="K17" s="689"/>
      <c r="L17" s="689"/>
      <c r="M17" s="689"/>
      <c r="N17" s="689"/>
      <c r="O17" s="689"/>
    </row>
    <row r="18" spans="1:15" x14ac:dyDescent="0.45">
      <c r="A18" s="3194" t="s">
        <v>6668</v>
      </c>
      <c r="B18" s="3194"/>
      <c r="C18" s="3194"/>
      <c r="D18" s="3194"/>
      <c r="E18" s="3194"/>
      <c r="F18" s="3194"/>
      <c r="G18" s="3194"/>
      <c r="H18" s="3194"/>
      <c r="I18" s="3194"/>
      <c r="J18" s="3194"/>
      <c r="K18" s="3194"/>
      <c r="L18" s="3194"/>
      <c r="M18" s="3194"/>
      <c r="N18" s="3194"/>
      <c r="O18" s="3194"/>
    </row>
  </sheetData>
  <mergeCells count="11">
    <mergeCell ref="A18:O18"/>
    <mergeCell ref="A6:B6"/>
    <mergeCell ref="C6:P6"/>
    <mergeCell ref="C9:P10"/>
    <mergeCell ref="C1:D1"/>
    <mergeCell ref="A3:B3"/>
    <mergeCell ref="C3:P3"/>
    <mergeCell ref="A4:B4"/>
    <mergeCell ref="C4:P4"/>
    <mergeCell ref="A5:B5"/>
    <mergeCell ref="C5:P5"/>
  </mergeCells>
  <hyperlinks>
    <hyperlink ref="A1" location="'ODS 13.'!A1" display="REGRESAR " xr:uid="{00000000-0004-0000-8101-000000000000}"/>
    <hyperlink ref="C1:D1" location="'Metadato 13.2.1'!A1" display="VER METADATO" xr:uid="{00000000-0004-0000-8101-000001000000}"/>
  </hyperlinks>
  <pageMargins left="0.7" right="0.7" top="0.75" bottom="0.75" header="0.3" footer="0.3"/>
  <drawing r:id="rId1"/>
</worksheet>
</file>

<file path=xl/worksheets/sheet3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201-000000000000}">
  <sheetPr codeName="Hoja377">
    <tabColor theme="0" tint="-0.499984740745262"/>
  </sheetPr>
  <dimension ref="A1:F36"/>
  <sheetViews>
    <sheetView showGridLines="0" zoomScaleNormal="100" workbookViewId="0">
      <pane ySplit="1" topLeftCell="A2" activePane="bottomLeft" state="frozen"/>
      <selection pane="bottomLeft" activeCell="D5" sqref="D5"/>
    </sheetView>
  </sheetViews>
  <sheetFormatPr baseColWidth="10" defaultColWidth="11.44140625" defaultRowHeight="17.399999999999999" x14ac:dyDescent="0.45"/>
  <cols>
    <col min="1" max="1" width="11.44140625" style="178"/>
    <col min="2" max="2" width="26.44140625" style="178" customWidth="1"/>
    <col min="3" max="3" width="24" style="178" customWidth="1"/>
    <col min="4" max="4" width="85.77734375" style="1305" customWidth="1"/>
    <col min="5" max="5" width="11.44140625" style="178"/>
    <col min="6" max="6" width="7.21875" style="178" customWidth="1"/>
    <col min="7" max="16384" width="11.44140625" style="178"/>
  </cols>
  <sheetData>
    <row r="1" spans="1:6" x14ac:dyDescent="0.45">
      <c r="B1" s="1916" t="s">
        <v>1867</v>
      </c>
    </row>
    <row r="2" spans="1:6" ht="18" thickBot="1" x14ac:dyDescent="0.5"/>
    <row r="3" spans="1:6" ht="23.25" customHeight="1" thickBot="1" x14ac:dyDescent="0.5">
      <c r="B3" s="4092" t="s">
        <v>370</v>
      </c>
      <c r="C3" s="4092"/>
      <c r="D3" s="4092"/>
      <c r="F3" s="1267" t="s">
        <v>498</v>
      </c>
    </row>
    <row r="4" spans="1:6" x14ac:dyDescent="0.45">
      <c r="A4" s="1268"/>
      <c r="B4" s="3123" t="s">
        <v>449</v>
      </c>
      <c r="C4" s="3123"/>
      <c r="D4" s="44" t="s">
        <v>40</v>
      </c>
    </row>
    <row r="5" spans="1:6" x14ac:dyDescent="0.45">
      <c r="B5" s="3123" t="s">
        <v>373</v>
      </c>
      <c r="C5" s="3123"/>
      <c r="D5" s="44" t="s">
        <v>147</v>
      </c>
    </row>
    <row r="6" spans="1:6" x14ac:dyDescent="0.45">
      <c r="B6" s="3123" t="s">
        <v>374</v>
      </c>
      <c r="C6" s="3123"/>
      <c r="D6" s="45" t="s">
        <v>243</v>
      </c>
    </row>
    <row r="7" spans="1:6" ht="52.2" x14ac:dyDescent="0.45">
      <c r="B7" s="3126" t="s">
        <v>375</v>
      </c>
      <c r="C7" s="3126"/>
      <c r="D7" s="128" t="s">
        <v>4119</v>
      </c>
    </row>
    <row r="8" spans="1:6" x14ac:dyDescent="0.45">
      <c r="B8" s="3126" t="s">
        <v>2480</v>
      </c>
      <c r="C8" s="3126"/>
      <c r="D8" s="1384" t="s">
        <v>2495</v>
      </c>
    </row>
    <row r="10" spans="1:6" ht="23.25" customHeight="1" x14ac:dyDescent="0.45">
      <c r="B10" s="4092" t="s">
        <v>376</v>
      </c>
      <c r="C10" s="4092"/>
      <c r="D10" s="4092"/>
    </row>
    <row r="11" spans="1:6" x14ac:dyDescent="0.45">
      <c r="B11" s="3129" t="s">
        <v>377</v>
      </c>
      <c r="C11" s="3124"/>
      <c r="D11" s="44"/>
    </row>
    <row r="12" spans="1:6" x14ac:dyDescent="0.45">
      <c r="B12" s="3126" t="s">
        <v>379</v>
      </c>
      <c r="C12" s="3126"/>
      <c r="D12" s="661"/>
    </row>
    <row r="13" spans="1:6" x14ac:dyDescent="0.45">
      <c r="B13" s="3123" t="s">
        <v>380</v>
      </c>
      <c r="C13" s="3123"/>
      <c r="D13" s="1934"/>
    </row>
    <row r="14" spans="1:6" x14ac:dyDescent="0.45">
      <c r="B14" s="3123" t="s">
        <v>381</v>
      </c>
      <c r="C14" s="3124"/>
      <c r="D14" s="1934"/>
    </row>
    <row r="15" spans="1:6" x14ac:dyDescent="0.45">
      <c r="B15" s="3123" t="s">
        <v>382</v>
      </c>
      <c r="C15" s="3123"/>
      <c r="D15" s="44"/>
    </row>
    <row r="16" spans="1:6" x14ac:dyDescent="0.45">
      <c r="B16" s="3123" t="s">
        <v>383</v>
      </c>
      <c r="C16" s="3123"/>
      <c r="D16" s="44"/>
    </row>
    <row r="17" spans="2:4" x14ac:dyDescent="0.45">
      <c r="B17" s="3123" t="s">
        <v>384</v>
      </c>
      <c r="C17" s="3123"/>
      <c r="D17" s="57"/>
    </row>
    <row r="18" spans="2:4" x14ac:dyDescent="0.45">
      <c r="B18" s="3126" t="s">
        <v>386</v>
      </c>
      <c r="C18" s="3126"/>
      <c r="D18" s="44"/>
    </row>
    <row r="19" spans="2:4" x14ac:dyDescent="0.45">
      <c r="B19" s="3132" t="s">
        <v>387</v>
      </c>
      <c r="C19" s="3133"/>
      <c r="D19" s="57"/>
    </row>
    <row r="20" spans="2:4" x14ac:dyDescent="0.45">
      <c r="B20" s="3123" t="s">
        <v>388</v>
      </c>
      <c r="C20" s="3123"/>
      <c r="D20" s="44"/>
    </row>
    <row r="21" spans="2:4" x14ac:dyDescent="0.45">
      <c r="B21" s="3134" t="s">
        <v>390</v>
      </c>
      <c r="C21" s="459" t="s">
        <v>391</v>
      </c>
      <c r="D21" s="44"/>
    </row>
    <row r="22" spans="2:4" x14ac:dyDescent="0.45">
      <c r="B22" s="3135"/>
      <c r="C22" s="1915" t="s">
        <v>393</v>
      </c>
      <c r="D22" s="57"/>
    </row>
    <row r="23" spans="2:4" x14ac:dyDescent="0.45">
      <c r="B23" s="3123" t="s">
        <v>395</v>
      </c>
      <c r="C23" s="3123"/>
      <c r="D23" s="44"/>
    </row>
    <row r="24" spans="2:4" x14ac:dyDescent="0.45">
      <c r="B24" s="3123" t="s">
        <v>397</v>
      </c>
      <c r="C24" s="3123"/>
      <c r="D24" s="45" t="s">
        <v>499</v>
      </c>
    </row>
    <row r="25" spans="2:4" x14ac:dyDescent="0.45">
      <c r="B25" s="3123" t="s">
        <v>399</v>
      </c>
      <c r="C25" s="3123"/>
      <c r="D25" s="57"/>
    </row>
    <row r="26" spans="2:4" x14ac:dyDescent="0.45">
      <c r="B26" s="3126" t="s">
        <v>401</v>
      </c>
      <c r="C26" s="3126"/>
      <c r="D26" s="44"/>
    </row>
    <row r="27" spans="2:4" x14ac:dyDescent="0.45">
      <c r="B27" s="3129" t="s">
        <v>403</v>
      </c>
      <c r="C27" s="3124"/>
      <c r="D27" s="44"/>
    </row>
    <row r="28" spans="2:4" x14ac:dyDescent="0.45">
      <c r="B28" s="1913" t="s">
        <v>404</v>
      </c>
      <c r="C28" s="1914"/>
      <c r="D28" s="44"/>
    </row>
    <row r="29" spans="2:4" x14ac:dyDescent="0.45">
      <c r="B29" s="3130" t="s">
        <v>405</v>
      </c>
      <c r="C29" s="3131"/>
      <c r="D29" s="61"/>
    </row>
    <row r="30" spans="2:4" x14ac:dyDescent="0.45">
      <c r="B30" s="62"/>
      <c r="C30" s="62"/>
      <c r="D30" s="63"/>
    </row>
    <row r="31" spans="2:4" ht="23.25" customHeight="1" x14ac:dyDescent="0.45">
      <c r="B31" s="4092" t="s">
        <v>406</v>
      </c>
      <c r="C31" s="4092"/>
      <c r="D31" s="4092"/>
    </row>
    <row r="32" spans="2:4" x14ac:dyDescent="0.45">
      <c r="B32" s="3129" t="s">
        <v>407</v>
      </c>
      <c r="C32" s="3124"/>
      <c r="D32" s="57"/>
    </row>
    <row r="33" spans="2:4" x14ac:dyDescent="0.45">
      <c r="B33" s="3129" t="s">
        <v>409</v>
      </c>
      <c r="C33" s="3124"/>
      <c r="D33" s="57"/>
    </row>
    <row r="34" spans="2:4" x14ac:dyDescent="0.45">
      <c r="B34" s="3129" t="s">
        <v>411</v>
      </c>
      <c r="C34" s="3124"/>
      <c r="D34" s="83"/>
    </row>
    <row r="35" spans="2:4" x14ac:dyDescent="0.45">
      <c r="B35" s="3129" t="s">
        <v>413</v>
      </c>
      <c r="C35" s="3124"/>
      <c r="D35" s="157"/>
    </row>
    <row r="36" spans="2:4" x14ac:dyDescent="0.45">
      <c r="B36" s="3129" t="s">
        <v>415</v>
      </c>
      <c r="C36" s="3124"/>
      <c r="D36" s="57"/>
    </row>
  </sheetData>
  <mergeCells count="30">
    <mergeCell ref="B16:C16"/>
    <mergeCell ref="B3:D3"/>
    <mergeCell ref="B4:C4"/>
    <mergeCell ref="B5:C5"/>
    <mergeCell ref="B6:C6"/>
    <mergeCell ref="B7:C7"/>
    <mergeCell ref="B10:D10"/>
    <mergeCell ref="B11:C11"/>
    <mergeCell ref="B12:C12"/>
    <mergeCell ref="B13:C13"/>
    <mergeCell ref="B14:C14"/>
    <mergeCell ref="B15:C15"/>
    <mergeCell ref="B8:C8"/>
    <mergeCell ref="B31:D31"/>
    <mergeCell ref="B17:C17"/>
    <mergeCell ref="B18:C18"/>
    <mergeCell ref="B19:C19"/>
    <mergeCell ref="B20:C20"/>
    <mergeCell ref="B21:B22"/>
    <mergeCell ref="B23:C23"/>
    <mergeCell ref="B24:C24"/>
    <mergeCell ref="B25:C25"/>
    <mergeCell ref="B26:C26"/>
    <mergeCell ref="B27:C27"/>
    <mergeCell ref="B29:C29"/>
    <mergeCell ref="B32:C32"/>
    <mergeCell ref="B33:C33"/>
    <mergeCell ref="B34:C34"/>
    <mergeCell ref="B35:C35"/>
    <mergeCell ref="B36:C36"/>
  </mergeCells>
  <dataValidations count="7">
    <dataValidation allowBlank="1" showDropDown="1" showInputMessage="1" showErrorMessage="1" sqref="D13" xr:uid="{00000000-0002-0000-8201-000000000000}"/>
    <dataValidation type="list" allowBlank="1" showInputMessage="1" showErrorMessage="1" sqref="D4" xr:uid="{00000000-0002-0000-8201-000001000000}">
      <formula1>ODS</formula1>
    </dataValidation>
    <dataValidation type="list" allowBlank="1" showInputMessage="1" showErrorMessage="1" sqref="D5" xr:uid="{00000000-0002-0000-8201-000002000000}">
      <formula1>Metas_ODS</formula1>
    </dataValidation>
    <dataValidation type="list" allowBlank="1" showInputMessage="1" showErrorMessage="1" sqref="D6" xr:uid="{00000000-0002-0000-8201-000003000000}">
      <formula1>Numero_indicador</formula1>
    </dataValidation>
    <dataValidation type="list" allowBlank="1" showInputMessage="1" showErrorMessage="1" sqref="D7" xr:uid="{00000000-0002-0000-8201-000004000000}">
      <formula1>Nombre_indicador_ODS</formula1>
    </dataValidation>
    <dataValidation type="list" allowBlank="1" showInputMessage="1" showErrorMessage="1" sqref="D14" xr:uid="{00000000-0002-0000-8201-000005000000}">
      <formula1>Tipo_indicador</formula1>
    </dataValidation>
    <dataValidation type="list" allowBlank="1" showInputMessage="1" showErrorMessage="1" sqref="D25" xr:uid="{00000000-0002-0000-8201-000006000000}">
      <formula1>Tipo_operación</formula1>
    </dataValidation>
  </dataValidations>
  <hyperlinks>
    <hyperlink ref="B1" location="'13.2.1'!A1" display="REGRESAR " xr:uid="{00000000-0004-0000-8201-000000000000}"/>
    <hyperlink ref="D8" r:id="rId1" xr:uid="{00000000-0004-0000-8201-000001000000}"/>
  </hyperlinks>
  <pageMargins left="0.7" right="0.7" top="0.75" bottom="0.75" header="0.3" footer="0.3"/>
</worksheet>
</file>

<file path=xl/worksheets/sheet3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301-000000000000}">
  <sheetPr codeName="Hoja536"/>
  <dimension ref="A1:P23"/>
  <sheetViews>
    <sheetView showGridLines="0" workbookViewId="0">
      <pane ySplit="1" topLeftCell="A2" activePane="bottomLeft" state="frozen"/>
      <selection activeCell="B1" sqref="B1"/>
      <selection pane="bottomLeft"/>
    </sheetView>
  </sheetViews>
  <sheetFormatPr baseColWidth="10" defaultColWidth="11.44140625" defaultRowHeight="17.399999999999999" x14ac:dyDescent="0.45"/>
  <cols>
    <col min="1" max="2" width="15" style="178" customWidth="1"/>
    <col min="3" max="3" width="12" style="1271" customWidth="1"/>
    <col min="4" max="4" width="21.88671875" style="178" customWidth="1"/>
    <col min="5" max="16384" width="11.44140625" style="178"/>
  </cols>
  <sheetData>
    <row r="1" spans="1:16" x14ac:dyDescent="0.45">
      <c r="A1" s="1916" t="s">
        <v>1867</v>
      </c>
      <c r="B1" s="1308"/>
      <c r="C1" s="3225" t="s">
        <v>430</v>
      </c>
      <c r="D1" s="3225"/>
    </row>
    <row r="3" spans="1:16" ht="18.600000000000001" x14ac:dyDescent="0.45">
      <c r="A3" s="4108" t="s">
        <v>339</v>
      </c>
      <c r="B3" s="4109"/>
      <c r="C3" s="4108" t="s">
        <v>1868</v>
      </c>
      <c r="D3" s="4110"/>
      <c r="E3" s="4110"/>
      <c r="F3" s="4110"/>
      <c r="G3" s="4110"/>
      <c r="H3" s="4110"/>
      <c r="I3" s="4110"/>
      <c r="J3" s="4110"/>
      <c r="K3" s="4110"/>
      <c r="L3" s="4110"/>
      <c r="M3" s="4110"/>
      <c r="N3" s="4110"/>
      <c r="O3" s="4110"/>
      <c r="P3" s="4110"/>
    </row>
    <row r="4" spans="1:16" ht="16.8" customHeight="1" x14ac:dyDescent="0.45">
      <c r="A4" s="4108" t="s">
        <v>340</v>
      </c>
      <c r="B4" s="4109"/>
      <c r="C4" s="4108" t="s">
        <v>147</v>
      </c>
      <c r="D4" s="4110"/>
      <c r="E4" s="4110"/>
      <c r="F4" s="4110"/>
      <c r="G4" s="4110"/>
      <c r="H4" s="4110"/>
      <c r="I4" s="4110"/>
      <c r="J4" s="4110"/>
      <c r="K4" s="4110"/>
      <c r="L4" s="4110"/>
      <c r="M4" s="4110"/>
      <c r="N4" s="4110"/>
      <c r="O4" s="4110"/>
      <c r="P4" s="4110"/>
    </row>
    <row r="5" spans="1:16" ht="17.399999999999999" customHeight="1" x14ac:dyDescent="0.45">
      <c r="A5" s="4108" t="s">
        <v>341</v>
      </c>
      <c r="B5" s="4111"/>
      <c r="C5" s="4108" t="s">
        <v>4121</v>
      </c>
      <c r="D5" s="4112"/>
      <c r="E5" s="4112"/>
      <c r="F5" s="4112"/>
      <c r="G5" s="4112"/>
      <c r="H5" s="4112"/>
      <c r="I5" s="4112"/>
      <c r="J5" s="4112"/>
      <c r="K5" s="4112"/>
      <c r="L5" s="4112"/>
      <c r="M5" s="4112"/>
      <c r="N5" s="4112"/>
      <c r="O5" s="4112"/>
      <c r="P5" s="4112"/>
    </row>
    <row r="6" spans="1:16" ht="16.8" customHeight="1" x14ac:dyDescent="0.45">
      <c r="A6" s="4108" t="s">
        <v>417</v>
      </c>
      <c r="B6" s="4109"/>
      <c r="C6" s="4108" t="s">
        <v>5283</v>
      </c>
      <c r="D6" s="4110"/>
      <c r="E6" s="4110"/>
      <c r="F6" s="4110"/>
      <c r="G6" s="4110"/>
      <c r="H6" s="4110"/>
      <c r="I6" s="4110"/>
      <c r="J6" s="4110"/>
      <c r="K6" s="4110"/>
      <c r="L6" s="4110"/>
      <c r="M6" s="4110"/>
      <c r="N6" s="4110"/>
      <c r="O6" s="4110"/>
      <c r="P6" s="4110"/>
    </row>
    <row r="9" spans="1:16" ht="18.600000000000001" x14ac:dyDescent="0.45">
      <c r="C9" s="639" t="s">
        <v>6298</v>
      </c>
      <c r="D9" s="639"/>
    </row>
    <row r="10" spans="1:16" ht="16.2" customHeight="1" x14ac:dyDescent="0.45">
      <c r="C10" s="1922"/>
      <c r="D10" s="1922"/>
    </row>
    <row r="11" spans="1:16" ht="34.799999999999997" x14ac:dyDescent="0.45">
      <c r="C11" s="2014" t="s">
        <v>343</v>
      </c>
      <c r="D11" s="2014" t="s">
        <v>6246</v>
      </c>
    </row>
    <row r="12" spans="1:16" x14ac:dyDescent="0.45">
      <c r="C12" s="1931">
        <v>2011</v>
      </c>
      <c r="D12" s="1656">
        <v>6944.0110658470821</v>
      </c>
    </row>
    <row r="13" spans="1:16" x14ac:dyDescent="0.45">
      <c r="C13" s="1931">
        <v>2012</v>
      </c>
      <c r="D13" s="1656">
        <v>6961.8500518492647</v>
      </c>
    </row>
    <row r="14" spans="1:16" x14ac:dyDescent="0.45">
      <c r="C14" s="1931">
        <v>2013</v>
      </c>
      <c r="D14" s="1656">
        <v>7189.2550629361695</v>
      </c>
    </row>
    <row r="15" spans="1:16" x14ac:dyDescent="0.45">
      <c r="C15" s="1931">
        <v>2014</v>
      </c>
      <c r="D15" s="1656">
        <v>7151.8609983741771</v>
      </c>
    </row>
    <row r="16" spans="1:16" x14ac:dyDescent="0.45">
      <c r="C16" s="1931">
        <v>2015</v>
      </c>
      <c r="D16" s="1656">
        <v>6843.3820331395482</v>
      </c>
    </row>
    <row r="17" spans="3:4" x14ac:dyDescent="0.45">
      <c r="C17" s="1931">
        <v>2016</v>
      </c>
      <c r="D17" s="1656">
        <v>7221.4220992133423</v>
      </c>
    </row>
    <row r="18" spans="3:4" x14ac:dyDescent="0.45">
      <c r="C18" s="1931" t="s">
        <v>6505</v>
      </c>
      <c r="D18" s="1656">
        <v>7099.2661506596769</v>
      </c>
    </row>
    <row r="19" spans="3:4" x14ac:dyDescent="0.45">
      <c r="C19" s="1932" t="s">
        <v>4867</v>
      </c>
      <c r="D19" s="1657">
        <v>7575.6639752659939</v>
      </c>
    </row>
    <row r="20" spans="3:4" x14ac:dyDescent="0.45">
      <c r="C20" s="2387" t="s">
        <v>1642</v>
      </c>
      <c r="D20" s="2387"/>
    </row>
    <row r="21" spans="3:4" x14ac:dyDescent="0.45">
      <c r="C21" s="2387" t="s">
        <v>4896</v>
      </c>
      <c r="D21" s="2387"/>
    </row>
    <row r="22" spans="3:4" x14ac:dyDescent="0.45">
      <c r="C22" s="2387" t="s">
        <v>4875</v>
      </c>
      <c r="D22" s="2387"/>
    </row>
    <row r="23" spans="3:4" x14ac:dyDescent="0.45">
      <c r="C23" s="2387" t="s">
        <v>4897</v>
      </c>
      <c r="D23" s="2387"/>
    </row>
  </sheetData>
  <mergeCells count="9">
    <mergeCell ref="A6:B6"/>
    <mergeCell ref="C6:P6"/>
    <mergeCell ref="A5:B5"/>
    <mergeCell ref="C5:P5"/>
    <mergeCell ref="C1:D1"/>
    <mergeCell ref="A3:B3"/>
    <mergeCell ref="C3:P3"/>
    <mergeCell ref="A4:B4"/>
    <mergeCell ref="C4:P4"/>
  </mergeCells>
  <hyperlinks>
    <hyperlink ref="A1" location="'ODS 13.'!A1" display="REGRESAR " xr:uid="{00000000-0004-0000-8301-000000000000}"/>
    <hyperlink ref="C1:D1" location="'Metadato 13.2.2'!A1" display="VER METADATO" xr:uid="{00000000-0004-0000-8301-000001000000}"/>
  </hyperlinks>
  <pageMargins left="0.7" right="0.7" top="0.75" bottom="0.75" header="0.3" footer="0.3"/>
</worksheet>
</file>

<file path=xl/worksheets/sheet3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401-000000000000}">
  <sheetPr codeName="Hoja537">
    <tabColor theme="0" tint="-0.499984740745262"/>
  </sheetPr>
  <dimension ref="A1:F46"/>
  <sheetViews>
    <sheetView showGridLines="0" zoomScaleNormal="100" workbookViewId="0">
      <pane ySplit="1" topLeftCell="A2" activePane="bottomLeft" state="frozen"/>
      <selection pane="bottomLeft" activeCell="B1" sqref="B1"/>
    </sheetView>
  </sheetViews>
  <sheetFormatPr baseColWidth="10" defaultColWidth="11.44140625" defaultRowHeight="17.399999999999999" x14ac:dyDescent="0.45"/>
  <cols>
    <col min="1" max="1" width="11.44140625" style="178"/>
    <col min="2" max="2" width="26.44140625" style="178" customWidth="1"/>
    <col min="3" max="3" width="24" style="178" customWidth="1"/>
    <col min="4" max="4" width="85.77734375" style="1305" customWidth="1"/>
    <col min="5" max="5" width="11.44140625" style="178"/>
    <col min="6" max="6" width="7.21875" style="178" customWidth="1"/>
    <col min="7" max="16384" width="11.44140625" style="178"/>
  </cols>
  <sheetData>
    <row r="1" spans="1:6" x14ac:dyDescent="0.45">
      <c r="B1" s="1916" t="s">
        <v>1867</v>
      </c>
    </row>
    <row r="2" spans="1:6" ht="18" thickBot="1" x14ac:dyDescent="0.5"/>
    <row r="3" spans="1:6" ht="23.25" customHeight="1" thickBot="1" x14ac:dyDescent="0.5">
      <c r="B3" s="4092" t="s">
        <v>370</v>
      </c>
      <c r="C3" s="4092"/>
      <c r="D3" s="4092"/>
      <c r="F3" s="1267" t="s">
        <v>498</v>
      </c>
    </row>
    <row r="4" spans="1:6" x14ac:dyDescent="0.45">
      <c r="A4" s="1268"/>
      <c r="B4" s="3123" t="s">
        <v>449</v>
      </c>
      <c r="C4" s="3123"/>
      <c r="D4" s="44" t="s">
        <v>40</v>
      </c>
    </row>
    <row r="5" spans="1:6" x14ac:dyDescent="0.45">
      <c r="B5" s="3123" t="s">
        <v>373</v>
      </c>
      <c r="C5" s="3123"/>
      <c r="D5" s="44" t="s">
        <v>147</v>
      </c>
    </row>
    <row r="6" spans="1:6" x14ac:dyDescent="0.45">
      <c r="B6" s="3123" t="s">
        <v>374</v>
      </c>
      <c r="C6" s="3123"/>
      <c r="D6" s="45" t="s">
        <v>4120</v>
      </c>
    </row>
    <row r="7" spans="1:6" x14ac:dyDescent="0.45">
      <c r="B7" s="3126" t="s">
        <v>375</v>
      </c>
      <c r="C7" s="3126"/>
      <c r="D7" s="128" t="s">
        <v>4121</v>
      </c>
    </row>
    <row r="8" spans="1:6" x14ac:dyDescent="0.45">
      <c r="B8" s="3126" t="s">
        <v>2480</v>
      </c>
      <c r="C8" s="3126"/>
      <c r="D8" s="1384"/>
    </row>
    <row r="10" spans="1:6" ht="23.25" customHeight="1" x14ac:dyDescent="0.45">
      <c r="B10" s="4092" t="s">
        <v>376</v>
      </c>
      <c r="C10" s="4092"/>
      <c r="D10" s="4092"/>
    </row>
    <row r="11" spans="1:6" x14ac:dyDescent="0.45">
      <c r="B11" s="3129" t="s">
        <v>377</v>
      </c>
      <c r="C11" s="3124"/>
      <c r="D11" s="44" t="s">
        <v>493</v>
      </c>
    </row>
    <row r="12" spans="1:6" x14ac:dyDescent="0.45">
      <c r="B12" s="3126" t="s">
        <v>379</v>
      </c>
      <c r="C12" s="3126"/>
      <c r="D12" s="661" t="s">
        <v>4856</v>
      </c>
    </row>
    <row r="13" spans="1:6" x14ac:dyDescent="0.45">
      <c r="B13" s="3123" t="s">
        <v>380</v>
      </c>
      <c r="C13" s="3123"/>
      <c r="D13" s="1934" t="s">
        <v>4120</v>
      </c>
    </row>
    <row r="14" spans="1:6" x14ac:dyDescent="0.45">
      <c r="B14" s="3123" t="s">
        <v>381</v>
      </c>
      <c r="C14" s="3124"/>
      <c r="D14" s="1933" t="s">
        <v>2115</v>
      </c>
    </row>
    <row r="15" spans="1:6" ht="52.2" x14ac:dyDescent="0.45">
      <c r="B15" s="3123" t="s">
        <v>382</v>
      </c>
      <c r="C15" s="3123"/>
      <c r="D15" s="83" t="s">
        <v>6299</v>
      </c>
    </row>
    <row r="16" spans="1:6" ht="278.39999999999998" x14ac:dyDescent="0.45">
      <c r="B16" s="3123" t="s">
        <v>383</v>
      </c>
      <c r="C16" s="3123"/>
      <c r="D16" s="142" t="s">
        <v>6253</v>
      </c>
    </row>
    <row r="17" spans="2:4" ht="87" x14ac:dyDescent="0.45">
      <c r="B17" s="3123" t="s">
        <v>384</v>
      </c>
      <c r="C17" s="3123"/>
      <c r="D17" s="57" t="s">
        <v>6254</v>
      </c>
    </row>
    <row r="18" spans="2:4" ht="143.4" customHeight="1" x14ac:dyDescent="0.45">
      <c r="B18" s="3126" t="s">
        <v>386</v>
      </c>
      <c r="C18" s="3126"/>
      <c r="D18" s="44" t="s">
        <v>6255</v>
      </c>
    </row>
    <row r="19" spans="2:4" ht="26.55" customHeight="1" x14ac:dyDescent="0.45">
      <c r="B19" s="3132" t="s">
        <v>387</v>
      </c>
      <c r="C19" s="3133"/>
      <c r="D19" s="57" t="s">
        <v>6300</v>
      </c>
    </row>
    <row r="20" spans="2:4" x14ac:dyDescent="0.45">
      <c r="B20" s="3123" t="s">
        <v>388</v>
      </c>
      <c r="C20" s="3123"/>
      <c r="D20" s="57" t="s">
        <v>424</v>
      </c>
    </row>
    <row r="21" spans="2:4" x14ac:dyDescent="0.45">
      <c r="B21" s="4113" t="s">
        <v>390</v>
      </c>
      <c r="C21" s="459" t="s">
        <v>391</v>
      </c>
      <c r="D21" s="57"/>
    </row>
    <row r="22" spans="2:4" x14ac:dyDescent="0.45">
      <c r="B22" s="4114"/>
      <c r="C22" s="1915" t="s">
        <v>393</v>
      </c>
      <c r="D22" s="57"/>
    </row>
    <row r="23" spans="2:4" x14ac:dyDescent="0.45">
      <c r="B23" s="3123" t="s">
        <v>395</v>
      </c>
      <c r="C23" s="3123"/>
      <c r="D23" s="44" t="s">
        <v>427</v>
      </c>
    </row>
    <row r="24" spans="2:4" ht="52.2" x14ac:dyDescent="0.45">
      <c r="B24" s="3123" t="s">
        <v>397</v>
      </c>
      <c r="C24" s="3123"/>
      <c r="D24" s="45" t="s">
        <v>2133</v>
      </c>
    </row>
    <row r="25" spans="2:4" x14ac:dyDescent="0.45">
      <c r="B25" s="3123" t="s">
        <v>399</v>
      </c>
      <c r="C25" s="3123"/>
      <c r="D25" s="57" t="s">
        <v>22</v>
      </c>
    </row>
    <row r="26" spans="2:4" ht="14.55" customHeight="1" x14ac:dyDescent="0.45">
      <c r="B26" s="3126" t="s">
        <v>401</v>
      </c>
      <c r="C26" s="3126"/>
      <c r="D26" s="45" t="s">
        <v>1644</v>
      </c>
    </row>
    <row r="27" spans="2:4" ht="64.05" customHeight="1" x14ac:dyDescent="0.45">
      <c r="B27" s="3129" t="s">
        <v>403</v>
      </c>
      <c r="C27" s="3124"/>
      <c r="D27" s="44" t="s">
        <v>6257</v>
      </c>
    </row>
    <row r="28" spans="2:4" ht="191.4" x14ac:dyDescent="0.45">
      <c r="B28" s="1913" t="s">
        <v>404</v>
      </c>
      <c r="C28" s="1914"/>
      <c r="D28" s="57" t="s">
        <v>6258</v>
      </c>
    </row>
    <row r="29" spans="2:4" x14ac:dyDescent="0.45">
      <c r="B29" s="3130" t="s">
        <v>405</v>
      </c>
      <c r="C29" s="3131"/>
      <c r="D29" s="61"/>
    </row>
    <row r="30" spans="2:4" x14ac:dyDescent="0.45">
      <c r="B30" s="62"/>
      <c r="C30" s="62"/>
      <c r="D30" s="63"/>
    </row>
    <row r="31" spans="2:4" ht="23.25" customHeight="1" thickBot="1" x14ac:dyDescent="0.5">
      <c r="B31" s="4115" t="s">
        <v>406</v>
      </c>
      <c r="C31" s="4115"/>
      <c r="D31" s="4115"/>
    </row>
    <row r="32" spans="2:4" x14ac:dyDescent="0.45">
      <c r="B32" s="4077" t="s">
        <v>407</v>
      </c>
      <c r="C32" s="4078"/>
      <c r="D32" s="158" t="s">
        <v>1075</v>
      </c>
    </row>
    <row r="33" spans="2:4" x14ac:dyDescent="0.45">
      <c r="B33" s="4079" t="s">
        <v>409</v>
      </c>
      <c r="C33" s="3124"/>
      <c r="D33" s="159" t="s">
        <v>6508</v>
      </c>
    </row>
    <row r="34" spans="2:4" x14ac:dyDescent="0.45">
      <c r="B34" s="4079" t="s">
        <v>411</v>
      </c>
      <c r="C34" s="3124"/>
      <c r="D34" s="159" t="s">
        <v>1077</v>
      </c>
    </row>
    <row r="35" spans="2:4" x14ac:dyDescent="0.45">
      <c r="B35" s="4079" t="s">
        <v>413</v>
      </c>
      <c r="C35" s="3124"/>
      <c r="D35" s="159" t="s">
        <v>1647</v>
      </c>
    </row>
    <row r="36" spans="2:4" ht="18" thickBot="1" x14ac:dyDescent="0.5">
      <c r="B36" s="4080" t="s">
        <v>415</v>
      </c>
      <c r="C36" s="4081"/>
      <c r="D36" s="1357" t="s">
        <v>1648</v>
      </c>
    </row>
    <row r="37" spans="2:4" x14ac:dyDescent="0.45">
      <c r="B37" s="4077" t="s">
        <v>407</v>
      </c>
      <c r="C37" s="4078"/>
      <c r="D37" s="158" t="s">
        <v>4876</v>
      </c>
    </row>
    <row r="38" spans="2:4" x14ac:dyDescent="0.45">
      <c r="B38" s="4079" t="s">
        <v>409</v>
      </c>
      <c r="C38" s="3124"/>
      <c r="D38" s="159" t="s">
        <v>1649</v>
      </c>
    </row>
    <row r="39" spans="2:4" x14ac:dyDescent="0.45">
      <c r="B39" s="4079" t="s">
        <v>411</v>
      </c>
      <c r="C39" s="3124"/>
      <c r="D39" s="159" t="s">
        <v>1077</v>
      </c>
    </row>
    <row r="40" spans="2:4" x14ac:dyDescent="0.45">
      <c r="B40" s="4079" t="s">
        <v>413</v>
      </c>
      <c r="C40" s="3124"/>
      <c r="D40" s="159" t="s">
        <v>4877</v>
      </c>
    </row>
    <row r="41" spans="2:4" ht="18" thickBot="1" x14ac:dyDescent="0.5">
      <c r="B41" s="4080" t="s">
        <v>415</v>
      </c>
      <c r="C41" s="4081"/>
      <c r="D41" s="1357" t="s">
        <v>4878</v>
      </c>
    </row>
    <row r="42" spans="2:4" x14ac:dyDescent="0.45">
      <c r="B42" s="4077" t="s">
        <v>407</v>
      </c>
      <c r="C42" s="4078"/>
      <c r="D42" s="158" t="s">
        <v>4472</v>
      </c>
    </row>
    <row r="43" spans="2:4" x14ac:dyDescent="0.45">
      <c r="B43" s="4079" t="s">
        <v>409</v>
      </c>
      <c r="C43" s="3124"/>
      <c r="D43" s="159" t="s">
        <v>1649</v>
      </c>
    </row>
    <row r="44" spans="2:4" x14ac:dyDescent="0.45">
      <c r="B44" s="4079" t="s">
        <v>411</v>
      </c>
      <c r="C44" s="3124"/>
      <c r="D44" s="159" t="s">
        <v>1077</v>
      </c>
    </row>
    <row r="45" spans="2:4" x14ac:dyDescent="0.45">
      <c r="B45" s="4079" t="s">
        <v>413</v>
      </c>
      <c r="C45" s="3124"/>
      <c r="D45" s="159" t="s">
        <v>6509</v>
      </c>
    </row>
    <row r="46" spans="2:4" ht="18" thickBot="1" x14ac:dyDescent="0.5">
      <c r="B46" s="4080" t="s">
        <v>415</v>
      </c>
      <c r="C46" s="4081"/>
      <c r="D46" s="1357" t="s">
        <v>4473</v>
      </c>
    </row>
  </sheetData>
  <mergeCells count="40">
    <mergeCell ref="B36:C36"/>
    <mergeCell ref="B23:C23"/>
    <mergeCell ref="B24:C24"/>
    <mergeCell ref="B25:C25"/>
    <mergeCell ref="B26:C26"/>
    <mergeCell ref="B27:C27"/>
    <mergeCell ref="B29:C29"/>
    <mergeCell ref="B31:D31"/>
    <mergeCell ref="B32:C32"/>
    <mergeCell ref="B33:C33"/>
    <mergeCell ref="B34:C34"/>
    <mergeCell ref="B35:C35"/>
    <mergeCell ref="B21:B22"/>
    <mergeCell ref="B10:D10"/>
    <mergeCell ref="B11:C11"/>
    <mergeCell ref="B12:C12"/>
    <mergeCell ref="B13:C13"/>
    <mergeCell ref="B14:C14"/>
    <mergeCell ref="B15:C15"/>
    <mergeCell ref="B16:C16"/>
    <mergeCell ref="B17:C17"/>
    <mergeCell ref="B18:C18"/>
    <mergeCell ref="B19:C19"/>
    <mergeCell ref="B20:C20"/>
    <mergeCell ref="B8:C8"/>
    <mergeCell ref="B3:D3"/>
    <mergeCell ref="B4:C4"/>
    <mergeCell ref="B5:C5"/>
    <mergeCell ref="B6:C6"/>
    <mergeCell ref="B7:C7"/>
    <mergeCell ref="B37:C37"/>
    <mergeCell ref="B38:C38"/>
    <mergeCell ref="B39:C39"/>
    <mergeCell ref="B40:C40"/>
    <mergeCell ref="B41:C41"/>
    <mergeCell ref="B42:C42"/>
    <mergeCell ref="B43:C43"/>
    <mergeCell ref="B44:C44"/>
    <mergeCell ref="B45:C45"/>
    <mergeCell ref="B46:C46"/>
  </mergeCells>
  <dataValidations count="7">
    <dataValidation type="list" allowBlank="1" showInputMessage="1" showErrorMessage="1" sqref="D25" xr:uid="{00000000-0002-0000-8401-000000000000}">
      <formula1>Tipo_operación</formula1>
    </dataValidation>
    <dataValidation type="list" allowBlank="1" showInputMessage="1" showErrorMessage="1" sqref="D14" xr:uid="{00000000-0002-0000-8401-000001000000}">
      <formula1>Tipo_indicador</formula1>
    </dataValidation>
    <dataValidation type="list" allowBlank="1" showInputMessage="1" showErrorMessage="1" sqref="D7" xr:uid="{00000000-0002-0000-8401-000002000000}">
      <formula1>Nombre_indicador_ODS</formula1>
    </dataValidation>
    <dataValidation type="list" allowBlank="1" showInputMessage="1" showErrorMessage="1" sqref="D6" xr:uid="{00000000-0002-0000-8401-000003000000}">
      <formula1>Numero_indicador</formula1>
    </dataValidation>
    <dataValidation type="list" allowBlank="1" showInputMessage="1" showErrorMessage="1" sqref="D5" xr:uid="{00000000-0002-0000-8401-000004000000}">
      <formula1>Metas_ODS</formula1>
    </dataValidation>
    <dataValidation type="list" allowBlank="1" showInputMessage="1" showErrorMessage="1" sqref="D4" xr:uid="{00000000-0002-0000-8401-000005000000}">
      <formula1>ODS</formula1>
    </dataValidation>
    <dataValidation allowBlank="1" showDropDown="1" showInputMessage="1" showErrorMessage="1" sqref="D13" xr:uid="{00000000-0002-0000-8401-000006000000}"/>
  </dataValidations>
  <hyperlinks>
    <hyperlink ref="B1" location="'13.2.2'!A1" display="REGRESAR " xr:uid="{00000000-0004-0000-8401-000000000000}"/>
    <hyperlink ref="D41" r:id="rId1" display="alvaradoqi@bccr.fi.cr" xr:uid="{00000000-0004-0000-8401-000001000000}"/>
    <hyperlink ref="D36" r:id="rId2" xr:uid="{00000000-0004-0000-8401-000002000000}"/>
    <hyperlink ref="D46" r:id="rId3" xr:uid="{00000000-0004-0000-8401-000003000000}"/>
  </hyperlinks>
  <pageMargins left="0.7" right="0.7" top="0.75" bottom="0.75" header="0.3" footer="0.3"/>
  <pageSetup paperSize="9" orientation="portrait" r:id="rId4"/>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Hoja28">
    <tabColor theme="5"/>
  </sheetPr>
  <dimension ref="A1:W19"/>
  <sheetViews>
    <sheetView showGridLines="0" workbookViewId="0">
      <pane ySplit="1" topLeftCell="A2" activePane="bottomLeft" state="frozen"/>
      <selection pane="bottomLeft" activeCell="N15" sqref="N15"/>
    </sheetView>
  </sheetViews>
  <sheetFormatPr baseColWidth="10" defaultColWidth="11.44140625" defaultRowHeight="15.6" x14ac:dyDescent="0.3"/>
  <cols>
    <col min="1" max="2" width="15.77734375" style="689" customWidth="1"/>
    <col min="3" max="3" width="7.21875" style="689" customWidth="1"/>
    <col min="4" max="4" width="5.5546875" style="689" customWidth="1"/>
    <col min="5" max="5" width="7.44140625" style="689" customWidth="1"/>
    <col min="6" max="6" width="8" style="689" customWidth="1"/>
    <col min="7" max="7" width="7.77734375" style="689" customWidth="1"/>
    <col min="8" max="8" width="2.44140625" style="689" customWidth="1"/>
    <col min="9" max="9" width="6.21875" style="689" customWidth="1"/>
    <col min="10" max="10" width="6.77734375" style="689" customWidth="1"/>
    <col min="11" max="11" width="2" style="689" customWidth="1"/>
    <col min="12" max="12" width="10.21875" style="689" customWidth="1"/>
    <col min="13" max="13" width="7.77734375" style="689" customWidth="1"/>
    <col min="14" max="14" width="10.21875" style="689" customWidth="1"/>
    <col min="15" max="15" width="0.77734375" style="689" customWidth="1"/>
    <col min="16" max="16" width="6.77734375" style="689" customWidth="1"/>
    <col min="17" max="17" width="6.44140625" style="689" customWidth="1"/>
    <col min="18" max="16384" width="11.44140625" style="689"/>
  </cols>
  <sheetData>
    <row r="1" spans="1:23" s="160" customFormat="1" ht="18.600000000000001" x14ac:dyDescent="0.45">
      <c r="A1" s="563" t="s">
        <v>337</v>
      </c>
      <c r="C1" s="3119" t="s">
        <v>430</v>
      </c>
      <c r="D1" s="3119"/>
      <c r="E1" s="3119"/>
    </row>
    <row r="2" spans="1:23" s="160" customFormat="1" ht="18.600000000000001" x14ac:dyDescent="0.45"/>
    <row r="3" spans="1:23" s="160" customFormat="1" ht="18.600000000000001" x14ac:dyDescent="0.45">
      <c r="A3" s="3208" t="s">
        <v>339</v>
      </c>
      <c r="B3" s="3208"/>
      <c r="C3" s="3209" t="s">
        <v>12</v>
      </c>
      <c r="D3" s="3209"/>
      <c r="E3" s="3209"/>
      <c r="F3" s="3209"/>
      <c r="G3" s="3209"/>
      <c r="H3" s="3209"/>
      <c r="I3" s="3209"/>
      <c r="J3" s="3209"/>
      <c r="K3" s="3209"/>
      <c r="L3" s="3209"/>
      <c r="M3" s="3209"/>
      <c r="N3" s="3209"/>
      <c r="O3" s="3209"/>
      <c r="P3" s="3209"/>
      <c r="Q3" s="3209"/>
      <c r="R3" s="3209"/>
      <c r="S3" s="3209"/>
      <c r="T3" s="3209"/>
      <c r="U3" s="3209"/>
      <c r="V3" s="3209"/>
      <c r="W3" s="3209"/>
    </row>
    <row r="4" spans="1:23" s="160" customFormat="1" ht="37.200000000000003" customHeight="1" x14ac:dyDescent="0.45">
      <c r="A4" s="3208" t="s">
        <v>340</v>
      </c>
      <c r="B4" s="3208"/>
      <c r="C4" s="3209" t="s">
        <v>3951</v>
      </c>
      <c r="D4" s="3209"/>
      <c r="E4" s="3209"/>
      <c r="F4" s="3209"/>
      <c r="G4" s="3209"/>
      <c r="H4" s="3209"/>
      <c r="I4" s="3209"/>
      <c r="J4" s="3209"/>
      <c r="K4" s="3209"/>
      <c r="L4" s="3209"/>
      <c r="M4" s="3209"/>
      <c r="N4" s="3209"/>
      <c r="O4" s="3209"/>
      <c r="P4" s="3209"/>
      <c r="Q4" s="3209"/>
      <c r="R4" s="3245"/>
      <c r="S4" s="3245"/>
      <c r="T4" s="3245"/>
      <c r="U4" s="3245"/>
      <c r="V4" s="3245"/>
      <c r="W4" s="3245"/>
    </row>
    <row r="5" spans="1:23" s="160" customFormat="1" ht="18.75" customHeight="1" x14ac:dyDescent="0.45">
      <c r="A5" s="3208" t="s">
        <v>341</v>
      </c>
      <c r="B5" s="3208"/>
      <c r="C5" s="3209" t="s">
        <v>4222</v>
      </c>
      <c r="D5" s="3209"/>
      <c r="E5" s="3209"/>
      <c r="F5" s="3209"/>
      <c r="G5" s="3209"/>
      <c r="H5" s="3209"/>
      <c r="I5" s="3209"/>
      <c r="J5" s="3209"/>
      <c r="K5" s="3209"/>
      <c r="L5" s="3209"/>
      <c r="M5" s="3209"/>
      <c r="N5" s="3209"/>
      <c r="O5" s="3209"/>
      <c r="P5" s="3209"/>
      <c r="Q5" s="3209"/>
      <c r="R5" s="3245"/>
      <c r="S5" s="3245"/>
      <c r="T5" s="3245"/>
      <c r="U5" s="3245"/>
      <c r="V5" s="3245"/>
      <c r="W5" s="3245"/>
    </row>
    <row r="6" spans="1:23" s="160" customFormat="1" ht="18.600000000000001" x14ac:dyDescent="0.45">
      <c r="A6" s="3208" t="s">
        <v>417</v>
      </c>
      <c r="B6" s="3208"/>
      <c r="C6" s="3209"/>
      <c r="D6" s="3209"/>
      <c r="E6" s="3209"/>
      <c r="F6" s="3209"/>
      <c r="G6" s="3209"/>
      <c r="H6" s="3209"/>
      <c r="I6" s="3209"/>
      <c r="J6" s="3209"/>
      <c r="K6" s="3209"/>
      <c r="L6" s="3209"/>
      <c r="M6" s="3209"/>
      <c r="N6" s="3209"/>
      <c r="O6" s="3209"/>
      <c r="P6" s="3209"/>
      <c r="Q6" s="3209"/>
      <c r="R6" s="3245"/>
      <c r="S6" s="3245"/>
      <c r="T6" s="3245"/>
      <c r="U6" s="3245"/>
      <c r="V6" s="3245"/>
      <c r="W6" s="3245"/>
    </row>
    <row r="7" spans="1:23" s="160" customFormat="1" ht="18.600000000000001" x14ac:dyDescent="0.45"/>
    <row r="8" spans="1:23" s="160" customFormat="1" ht="18.600000000000001" x14ac:dyDescent="0.45"/>
    <row r="9" spans="1:23" s="160" customFormat="1" ht="18.600000000000001" x14ac:dyDescent="0.45">
      <c r="A9" s="686"/>
    </row>
    <row r="10" spans="1:23" s="160" customFormat="1" ht="11.25" customHeight="1" x14ac:dyDescent="0.45">
      <c r="A10" s="686"/>
      <c r="C10" s="3203" t="s">
        <v>455</v>
      </c>
      <c r="D10" s="3203"/>
      <c r="E10" s="3203"/>
      <c r="F10" s="3203"/>
      <c r="G10" s="3203"/>
      <c r="H10" s="3203"/>
      <c r="I10" s="3203"/>
      <c r="J10" s="3203"/>
      <c r="K10" s="3203"/>
      <c r="L10" s="3203"/>
      <c r="M10" s="3203"/>
      <c r="N10" s="3203"/>
      <c r="O10" s="3203"/>
      <c r="P10" s="3203"/>
      <c r="Q10" s="3203"/>
      <c r="R10" s="3203"/>
      <c r="S10" s="3203"/>
      <c r="T10" s="3203"/>
      <c r="U10" s="3203"/>
      <c r="V10" s="3203"/>
      <c r="W10" s="3203"/>
    </row>
    <row r="11" spans="1:23" s="160" customFormat="1" ht="11.25" customHeight="1" x14ac:dyDescent="0.45">
      <c r="A11" s="686"/>
      <c r="C11" s="3203"/>
      <c r="D11" s="3203"/>
      <c r="E11" s="3203"/>
      <c r="F11" s="3203"/>
      <c r="G11" s="3203"/>
      <c r="H11" s="3203"/>
      <c r="I11" s="3203"/>
      <c r="J11" s="3203"/>
      <c r="K11" s="3203"/>
      <c r="L11" s="3203"/>
      <c r="M11" s="3203"/>
      <c r="N11" s="3203"/>
      <c r="O11" s="3203"/>
      <c r="P11" s="3203"/>
      <c r="Q11" s="3203"/>
      <c r="R11" s="3203"/>
      <c r="S11" s="3203"/>
      <c r="T11" s="3203"/>
      <c r="U11" s="3203"/>
      <c r="V11" s="3203"/>
      <c r="W11" s="3203"/>
    </row>
    <row r="12" spans="1:23" s="160" customFormat="1" ht="18.600000000000001" x14ac:dyDescent="0.45">
      <c r="A12" s="686"/>
    </row>
    <row r="13" spans="1:23" x14ac:dyDescent="0.3">
      <c r="A13" s="688"/>
    </row>
    <row r="14" spans="1:23" x14ac:dyDescent="0.3">
      <c r="A14" s="688"/>
    </row>
    <row r="15" spans="1:23" x14ac:dyDescent="0.3">
      <c r="A15" s="688"/>
    </row>
    <row r="16" spans="1:23" x14ac:dyDescent="0.3">
      <c r="A16" s="688"/>
    </row>
    <row r="17" spans="1:1" x14ac:dyDescent="0.3">
      <c r="A17" s="688"/>
    </row>
    <row r="18" spans="1:1" x14ac:dyDescent="0.3">
      <c r="A18" s="688"/>
    </row>
    <row r="19" spans="1:1" x14ac:dyDescent="0.3">
      <c r="A19" s="688"/>
    </row>
  </sheetData>
  <mergeCells count="10">
    <mergeCell ref="C10:W11"/>
    <mergeCell ref="A6:B6"/>
    <mergeCell ref="C6:W6"/>
    <mergeCell ref="C1:E1"/>
    <mergeCell ref="A3:B3"/>
    <mergeCell ref="C3:W3"/>
    <mergeCell ref="A4:B4"/>
    <mergeCell ref="C4:W4"/>
    <mergeCell ref="A5:B5"/>
    <mergeCell ref="C5:W5"/>
  </mergeCells>
  <hyperlinks>
    <hyperlink ref="A1" location="'ODS 2.'!A1" display="REGRESAR" xr:uid="{00000000-0004-0000-2600-000000000000}"/>
    <hyperlink ref="C1" location="'Metadato 2.2.2'!A1" display="VER METADATO" xr:uid="{00000000-0004-0000-2600-000001000000}"/>
    <hyperlink ref="C1:E1" location="'Metadato 2.2.3'!A1" display="VER METADATO" xr:uid="{00000000-0004-0000-2600-000002000000}"/>
  </hyperlinks>
  <pageMargins left="0.7" right="0.7" top="0.75" bottom="0.75" header="0.3" footer="0.3"/>
  <pageSetup orientation="portrait" r:id="rId1"/>
</worksheet>
</file>

<file path=xl/worksheets/sheet3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501-000000000000}">
  <sheetPr codeName="Hoja378"/>
  <dimension ref="A1:R20"/>
  <sheetViews>
    <sheetView showGridLines="0" workbookViewId="0">
      <pane ySplit="1" topLeftCell="A2" activePane="bottomLeft" state="frozen"/>
      <selection activeCell="B16" sqref="B16"/>
      <selection pane="bottomLeft" activeCell="C20" sqref="C20"/>
    </sheetView>
  </sheetViews>
  <sheetFormatPr baseColWidth="10" defaultColWidth="11.44140625" defaultRowHeight="17.399999999999999" x14ac:dyDescent="0.45"/>
  <cols>
    <col min="1" max="2" width="16" style="178" customWidth="1"/>
    <col min="3" max="3" width="28.21875" style="178" customWidth="1"/>
    <col min="4" max="16384" width="11.44140625" style="178"/>
  </cols>
  <sheetData>
    <row r="1" spans="1:18" x14ac:dyDescent="0.45">
      <c r="A1" s="1916" t="s">
        <v>1867</v>
      </c>
      <c r="C1" s="3225" t="s">
        <v>430</v>
      </c>
      <c r="D1" s="3225"/>
    </row>
    <row r="3" spans="1:18" ht="19.8" customHeight="1" x14ac:dyDescent="0.45">
      <c r="A3" s="4108" t="s">
        <v>339</v>
      </c>
      <c r="B3" s="4109"/>
      <c r="C3" s="4108" t="s">
        <v>1868</v>
      </c>
      <c r="D3" s="4110"/>
      <c r="E3" s="4110"/>
      <c r="F3" s="4110"/>
      <c r="G3" s="4110"/>
      <c r="H3" s="4110"/>
      <c r="I3" s="4110"/>
      <c r="J3" s="4110"/>
      <c r="K3" s="4110"/>
      <c r="L3" s="4110"/>
      <c r="M3" s="4110"/>
      <c r="N3" s="4110"/>
      <c r="O3" s="4110"/>
      <c r="P3" s="4110"/>
      <c r="Q3" s="4110"/>
      <c r="R3" s="4110"/>
    </row>
    <row r="4" spans="1:18" ht="19.8" customHeight="1" x14ac:dyDescent="0.45">
      <c r="A4" s="4108" t="s">
        <v>340</v>
      </c>
      <c r="B4" s="4109"/>
      <c r="C4" s="4108" t="s">
        <v>148</v>
      </c>
      <c r="D4" s="4110"/>
      <c r="E4" s="4110"/>
      <c r="F4" s="4110"/>
      <c r="G4" s="4110"/>
      <c r="H4" s="4110"/>
      <c r="I4" s="4110"/>
      <c r="J4" s="4110"/>
      <c r="K4" s="4110"/>
      <c r="L4" s="4110"/>
      <c r="M4" s="4110"/>
      <c r="N4" s="4110"/>
      <c r="O4" s="4110"/>
      <c r="P4" s="4110"/>
      <c r="Q4" s="4110"/>
      <c r="R4" s="4110"/>
    </row>
    <row r="5" spans="1:18" ht="19.8" customHeight="1" x14ac:dyDescent="0.45">
      <c r="A5" s="4108" t="s">
        <v>341</v>
      </c>
      <c r="B5" s="4111"/>
      <c r="C5" s="4108" t="s">
        <v>4122</v>
      </c>
      <c r="D5" s="4112"/>
      <c r="E5" s="4112"/>
      <c r="F5" s="4112"/>
      <c r="G5" s="4112"/>
      <c r="H5" s="4112"/>
      <c r="I5" s="4112"/>
      <c r="J5" s="4112"/>
      <c r="K5" s="4112"/>
      <c r="L5" s="4112"/>
      <c r="M5" s="4112"/>
      <c r="N5" s="4112"/>
      <c r="O5" s="4112"/>
      <c r="P5" s="4112"/>
      <c r="Q5" s="4112"/>
      <c r="R5" s="4112"/>
    </row>
    <row r="6" spans="1:18" ht="17.100000000000001" customHeight="1" x14ac:dyDescent="0.45">
      <c r="A6" s="4108" t="s">
        <v>417</v>
      </c>
      <c r="B6" s="4109"/>
      <c r="C6" s="4108" t="s">
        <v>5110</v>
      </c>
      <c r="D6" s="4110"/>
      <c r="E6" s="4110"/>
      <c r="F6" s="4110"/>
      <c r="G6" s="4110"/>
      <c r="H6" s="4110"/>
      <c r="I6" s="4110"/>
      <c r="J6" s="4110"/>
      <c r="K6" s="4110"/>
      <c r="L6" s="4110"/>
      <c r="M6" s="4110"/>
      <c r="N6" s="4110"/>
      <c r="O6" s="4110"/>
      <c r="P6" s="4110"/>
      <c r="Q6" s="4110"/>
      <c r="R6" s="4110"/>
    </row>
    <row r="9" spans="1:18" x14ac:dyDescent="0.45">
      <c r="A9" s="853"/>
    </row>
    <row r="10" spans="1:18" ht="18.600000000000001" x14ac:dyDescent="0.45">
      <c r="A10" s="853"/>
      <c r="C10" s="457" t="s">
        <v>6368</v>
      </c>
      <c r="D10" s="457"/>
      <c r="E10" s="457"/>
      <c r="F10" s="457"/>
      <c r="G10" s="457"/>
      <c r="H10" s="457"/>
    </row>
    <row r="11" spans="1:18" ht="18.600000000000001" x14ac:dyDescent="0.45">
      <c r="A11" s="853"/>
      <c r="C11" s="711" t="s">
        <v>6369</v>
      </c>
      <c r="D11" s="711"/>
      <c r="E11" s="711"/>
      <c r="F11" s="711"/>
      <c r="G11" s="711"/>
      <c r="H11" s="711"/>
    </row>
    <row r="12" spans="1:18" ht="11.4" customHeight="1" x14ac:dyDescent="0.45">
      <c r="A12" s="853"/>
      <c r="C12" s="1921"/>
      <c r="D12" s="1921"/>
      <c r="E12" s="1921"/>
      <c r="F12" s="1921"/>
      <c r="G12" s="1921"/>
      <c r="H12" s="1921"/>
    </row>
    <row r="13" spans="1:18" ht="52.2" x14ac:dyDescent="0.45">
      <c r="A13" s="853"/>
      <c r="C13" s="2020"/>
      <c r="D13" s="2014" t="s">
        <v>2815</v>
      </c>
      <c r="E13" s="2014" t="s">
        <v>2816</v>
      </c>
      <c r="F13" s="2014" t="s">
        <v>2817</v>
      </c>
      <c r="G13" s="2014" t="s">
        <v>2818</v>
      </c>
      <c r="H13" s="2014" t="s">
        <v>2819</v>
      </c>
    </row>
    <row r="14" spans="1:18" x14ac:dyDescent="0.45">
      <c r="A14" s="853"/>
      <c r="C14" s="677" t="s">
        <v>2820</v>
      </c>
      <c r="D14" s="1069">
        <v>1</v>
      </c>
      <c r="E14" s="1069">
        <v>1</v>
      </c>
      <c r="F14" s="1069">
        <v>1</v>
      </c>
      <c r="G14" s="1069">
        <v>1</v>
      </c>
      <c r="H14" s="1069">
        <v>1</v>
      </c>
    </row>
    <row r="15" spans="1:18" x14ac:dyDescent="0.45">
      <c r="A15" s="853"/>
      <c r="C15" s="677" t="s">
        <v>2821</v>
      </c>
      <c r="D15" s="1069">
        <v>1</v>
      </c>
      <c r="E15" s="1069">
        <v>1</v>
      </c>
      <c r="F15" s="1069">
        <v>1</v>
      </c>
      <c r="G15" s="1069">
        <v>1</v>
      </c>
      <c r="H15" s="1069">
        <v>1</v>
      </c>
    </row>
    <row r="16" spans="1:18" x14ac:dyDescent="0.45">
      <c r="A16" s="853"/>
      <c r="C16" s="677" t="s">
        <v>2822</v>
      </c>
      <c r="D16" s="1069">
        <v>1</v>
      </c>
      <c r="E16" s="1069">
        <v>1</v>
      </c>
      <c r="F16" s="1069">
        <v>1</v>
      </c>
      <c r="G16" s="1069">
        <v>1</v>
      </c>
      <c r="H16" s="1069">
        <v>1</v>
      </c>
    </row>
    <row r="17" spans="1:8" x14ac:dyDescent="0.45">
      <c r="A17" s="853"/>
      <c r="C17" s="677" t="s">
        <v>2823</v>
      </c>
      <c r="D17" s="1069">
        <v>1</v>
      </c>
      <c r="E17" s="1069">
        <v>1</v>
      </c>
      <c r="F17" s="1069">
        <v>1</v>
      </c>
      <c r="G17" s="1069">
        <v>1</v>
      </c>
      <c r="H17" s="1069">
        <v>1</v>
      </c>
    </row>
    <row r="18" spans="1:8" x14ac:dyDescent="0.45">
      <c r="A18" s="853"/>
      <c r="C18" s="1070" t="s">
        <v>2819</v>
      </c>
      <c r="D18" s="1071">
        <v>1</v>
      </c>
      <c r="E18" s="1071">
        <v>1</v>
      </c>
      <c r="F18" s="1071">
        <v>1</v>
      </c>
      <c r="G18" s="1071">
        <v>1</v>
      </c>
      <c r="H18" s="1071">
        <v>1</v>
      </c>
    </row>
    <row r="19" spans="1:8" ht="17.399999999999999" customHeight="1" x14ac:dyDescent="0.45">
      <c r="A19" s="853"/>
      <c r="C19" s="1525" t="s">
        <v>2824</v>
      </c>
      <c r="D19" s="1525"/>
      <c r="E19" s="1525"/>
      <c r="F19" s="1525"/>
      <c r="G19" s="1525"/>
      <c r="H19" s="1525"/>
    </row>
    <row r="20" spans="1:8" x14ac:dyDescent="0.45">
      <c r="C20" s="677" t="s">
        <v>4394</v>
      </c>
    </row>
  </sheetData>
  <mergeCells count="9">
    <mergeCell ref="A6:B6"/>
    <mergeCell ref="C6:R6"/>
    <mergeCell ref="C1:D1"/>
    <mergeCell ref="A3:B3"/>
    <mergeCell ref="C3:R3"/>
    <mergeCell ref="A4:B4"/>
    <mergeCell ref="C4:R4"/>
    <mergeCell ref="A5:B5"/>
    <mergeCell ref="C5:R5"/>
  </mergeCells>
  <conditionalFormatting sqref="D14:G18">
    <cfRule type="iconSet" priority="2">
      <iconSet iconSet="3Symbols2">
        <cfvo type="percent" val="0"/>
        <cfvo type="percent" val="33"/>
        <cfvo type="percent" val="67"/>
      </iconSet>
    </cfRule>
  </conditionalFormatting>
  <conditionalFormatting sqref="H14:H18">
    <cfRule type="iconSet" priority="1">
      <iconSet iconSet="3Symbols2">
        <cfvo type="percent" val="0"/>
        <cfvo type="percent" val="33"/>
        <cfvo type="percent" val="67"/>
      </iconSet>
    </cfRule>
  </conditionalFormatting>
  <hyperlinks>
    <hyperlink ref="A1" location="'ODS 13.'!A1" display="REGRESAR " xr:uid="{00000000-0004-0000-8501-000000000000}"/>
    <hyperlink ref="C1:D1" location="'Metadatos 13.3.1'!A1" display="VER METADATO" xr:uid="{00000000-0004-0000-8501-000001000000}"/>
  </hyperlinks>
  <pageMargins left="0.7" right="0.7" top="0.75" bottom="0.75" header="0.3" footer="0.3"/>
</worksheet>
</file>

<file path=xl/worksheets/sheet3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601-000000000000}">
  <sheetPr codeName="Hoja379">
    <tabColor theme="0" tint="-0.499984740745262"/>
  </sheetPr>
  <dimension ref="A1:F36"/>
  <sheetViews>
    <sheetView showGridLines="0" zoomScaleNormal="100" workbookViewId="0">
      <pane ySplit="1" topLeftCell="A2" activePane="bottomLeft" state="frozen"/>
      <selection pane="bottomLeft" activeCell="D5" sqref="D5"/>
    </sheetView>
  </sheetViews>
  <sheetFormatPr baseColWidth="10" defaultColWidth="11.44140625" defaultRowHeight="17.399999999999999" x14ac:dyDescent="0.45"/>
  <cols>
    <col min="1" max="1" width="11.44140625" style="178"/>
    <col min="2" max="2" width="26.44140625" style="178" customWidth="1"/>
    <col min="3" max="3" width="24" style="178" customWidth="1"/>
    <col min="4" max="4" width="85.77734375" style="178" customWidth="1"/>
    <col min="5" max="5" width="11.44140625" style="178"/>
    <col min="6" max="6" width="7.21875" style="178" customWidth="1"/>
    <col min="7" max="16384" width="11.44140625" style="178"/>
  </cols>
  <sheetData>
    <row r="1" spans="1:6" x14ac:dyDescent="0.45">
      <c r="B1" s="1916" t="s">
        <v>1867</v>
      </c>
    </row>
    <row r="2" spans="1:6" ht="18" thickBot="1" x14ac:dyDescent="0.5"/>
    <row r="3" spans="1:6" ht="23.25" customHeight="1" thickBot="1" x14ac:dyDescent="0.5">
      <c r="B3" s="4092" t="s">
        <v>370</v>
      </c>
      <c r="C3" s="4092"/>
      <c r="D3" s="4092"/>
      <c r="F3" s="1267" t="s">
        <v>498</v>
      </c>
    </row>
    <row r="4" spans="1:6" x14ac:dyDescent="0.45">
      <c r="A4" s="1268"/>
      <c r="B4" s="3123" t="s">
        <v>449</v>
      </c>
      <c r="C4" s="3123"/>
      <c r="D4" s="44" t="s">
        <v>40</v>
      </c>
    </row>
    <row r="5" spans="1:6" ht="34.799999999999997" x14ac:dyDescent="0.45">
      <c r="B5" s="3123" t="s">
        <v>373</v>
      </c>
      <c r="C5" s="3123"/>
      <c r="D5" s="44" t="s">
        <v>148</v>
      </c>
    </row>
    <row r="6" spans="1:6" x14ac:dyDescent="0.45">
      <c r="B6" s="3123" t="s">
        <v>374</v>
      </c>
      <c r="C6" s="3123"/>
      <c r="D6" s="45" t="s">
        <v>244</v>
      </c>
    </row>
    <row r="7" spans="1:6" ht="52.2" x14ac:dyDescent="0.45">
      <c r="B7" s="3126" t="s">
        <v>375</v>
      </c>
      <c r="C7" s="3126"/>
      <c r="D7" s="46" t="s">
        <v>4122</v>
      </c>
    </row>
    <row r="8" spans="1:6" x14ac:dyDescent="0.45">
      <c r="B8" s="3126" t="s">
        <v>2480</v>
      </c>
      <c r="C8" s="3126"/>
      <c r="D8" s="1422" t="s">
        <v>2495</v>
      </c>
    </row>
    <row r="10" spans="1:6" ht="23.25" customHeight="1" x14ac:dyDescent="0.45">
      <c r="B10" s="4092" t="s">
        <v>376</v>
      </c>
      <c r="C10" s="4092"/>
      <c r="D10" s="4092"/>
    </row>
    <row r="11" spans="1:6" x14ac:dyDescent="0.45">
      <c r="B11" s="3129" t="s">
        <v>377</v>
      </c>
      <c r="C11" s="3124"/>
      <c r="D11" s="44" t="s">
        <v>439</v>
      </c>
    </row>
    <row r="12" spans="1:6" ht="34.799999999999997" x14ac:dyDescent="0.45">
      <c r="B12" s="3126" t="s">
        <v>379</v>
      </c>
      <c r="C12" s="3126"/>
      <c r="D12" s="1073" t="s">
        <v>827</v>
      </c>
    </row>
    <row r="13" spans="1:6" x14ac:dyDescent="0.45">
      <c r="B13" s="3123" t="s">
        <v>380</v>
      </c>
      <c r="C13" s="3123"/>
      <c r="D13" s="1933" t="s">
        <v>760</v>
      </c>
    </row>
    <row r="14" spans="1:6" x14ac:dyDescent="0.45">
      <c r="B14" s="3123" t="s">
        <v>381</v>
      </c>
      <c r="C14" s="3124"/>
      <c r="D14" s="1933" t="s">
        <v>10</v>
      </c>
    </row>
    <row r="15" spans="1:6" ht="174" x14ac:dyDescent="0.45">
      <c r="B15" s="3123" t="s">
        <v>382</v>
      </c>
      <c r="C15" s="3123"/>
      <c r="D15" s="83" t="s">
        <v>828</v>
      </c>
    </row>
    <row r="16" spans="1:6" ht="261" x14ac:dyDescent="0.45">
      <c r="B16" s="3123" t="s">
        <v>383</v>
      </c>
      <c r="C16" s="3123"/>
      <c r="D16" s="83" t="s">
        <v>6023</v>
      </c>
    </row>
    <row r="17" spans="2:4" x14ac:dyDescent="0.45">
      <c r="B17" s="3123" t="s">
        <v>384</v>
      </c>
      <c r="C17" s="3123"/>
      <c r="D17" s="127" t="s">
        <v>829</v>
      </c>
    </row>
    <row r="18" spans="2:4" x14ac:dyDescent="0.45">
      <c r="B18" s="3126" t="s">
        <v>386</v>
      </c>
      <c r="C18" s="3126"/>
      <c r="D18" s="44"/>
    </row>
    <row r="19" spans="2:4" ht="15" customHeight="1" x14ac:dyDescent="0.45">
      <c r="B19" s="3132" t="s">
        <v>387</v>
      </c>
      <c r="C19" s="3133"/>
      <c r="D19" s="57" t="s">
        <v>830</v>
      </c>
    </row>
    <row r="20" spans="2:4" x14ac:dyDescent="0.45">
      <c r="B20" s="3123" t="s">
        <v>388</v>
      </c>
      <c r="C20" s="3123"/>
      <c r="D20" s="142" t="s">
        <v>424</v>
      </c>
    </row>
    <row r="21" spans="2:4" x14ac:dyDescent="0.45">
      <c r="B21" s="3134" t="s">
        <v>390</v>
      </c>
      <c r="C21" s="459" t="s">
        <v>391</v>
      </c>
      <c r="D21" s="142" t="s">
        <v>424</v>
      </c>
    </row>
    <row r="22" spans="2:4" x14ac:dyDescent="0.45">
      <c r="B22" s="3135"/>
      <c r="C22" s="1915" t="s">
        <v>393</v>
      </c>
      <c r="D22" s="57"/>
    </row>
    <row r="23" spans="2:4" x14ac:dyDescent="0.45">
      <c r="B23" s="3123" t="s">
        <v>395</v>
      </c>
      <c r="C23" s="3123"/>
      <c r="D23" s="127" t="s">
        <v>427</v>
      </c>
    </row>
    <row r="24" spans="2:4" x14ac:dyDescent="0.45">
      <c r="B24" s="3123" t="s">
        <v>397</v>
      </c>
      <c r="C24" s="3123"/>
      <c r="D24" s="146" t="s">
        <v>771</v>
      </c>
    </row>
    <row r="25" spans="2:4" x14ac:dyDescent="0.45">
      <c r="B25" s="3123" t="s">
        <v>399</v>
      </c>
      <c r="C25" s="3123"/>
      <c r="D25" s="57" t="s">
        <v>22</v>
      </c>
    </row>
    <row r="26" spans="2:4" ht="15" customHeight="1" x14ac:dyDescent="0.45">
      <c r="B26" s="3126" t="s">
        <v>401</v>
      </c>
      <c r="C26" s="3126"/>
      <c r="D26" s="146"/>
    </row>
    <row r="27" spans="2:4" x14ac:dyDescent="0.45">
      <c r="B27" s="3129" t="s">
        <v>403</v>
      </c>
      <c r="C27" s="3124"/>
      <c r="D27" s="44" t="s">
        <v>2167</v>
      </c>
    </row>
    <row r="28" spans="2:4" ht="104.4" x14ac:dyDescent="0.45">
      <c r="B28" s="1913" t="s">
        <v>404</v>
      </c>
      <c r="C28" s="1914"/>
      <c r="D28" s="127" t="s">
        <v>2168</v>
      </c>
    </row>
    <row r="29" spans="2:4" x14ac:dyDescent="0.45">
      <c r="B29" s="3130" t="s">
        <v>405</v>
      </c>
      <c r="C29" s="3131"/>
      <c r="D29" s="61"/>
    </row>
    <row r="30" spans="2:4" x14ac:dyDescent="0.45">
      <c r="B30" s="62"/>
      <c r="C30" s="62"/>
      <c r="D30" s="63"/>
    </row>
    <row r="31" spans="2:4" ht="23.25" customHeight="1" x14ac:dyDescent="0.45">
      <c r="B31" s="4092" t="s">
        <v>406</v>
      </c>
      <c r="C31" s="4092"/>
      <c r="D31" s="4092"/>
    </row>
    <row r="32" spans="2:4" x14ac:dyDescent="0.45">
      <c r="B32" s="3129" t="s">
        <v>407</v>
      </c>
      <c r="C32" s="3124"/>
      <c r="D32" s="146" t="s">
        <v>2169</v>
      </c>
    </row>
    <row r="33" spans="2:4" x14ac:dyDescent="0.45">
      <c r="B33" s="3129" t="s">
        <v>409</v>
      </c>
      <c r="C33" s="3124"/>
      <c r="D33" s="146" t="s">
        <v>2170</v>
      </c>
    </row>
    <row r="34" spans="2:4" x14ac:dyDescent="0.45">
      <c r="B34" s="3129" t="s">
        <v>411</v>
      </c>
      <c r="C34" s="3124"/>
      <c r="D34" s="146" t="s">
        <v>771</v>
      </c>
    </row>
    <row r="35" spans="2:4" x14ac:dyDescent="0.45">
      <c r="B35" s="3129" t="s">
        <v>413</v>
      </c>
      <c r="C35" s="3124"/>
      <c r="D35" s="146" t="s">
        <v>2171</v>
      </c>
    </row>
    <row r="36" spans="2:4" x14ac:dyDescent="0.45">
      <c r="B36" s="3129" t="s">
        <v>415</v>
      </c>
      <c r="C36" s="3124"/>
      <c r="D36" s="1723" t="s">
        <v>2172</v>
      </c>
    </row>
  </sheetData>
  <mergeCells count="30">
    <mergeCell ref="B14:C14"/>
    <mergeCell ref="B15:C15"/>
    <mergeCell ref="B16:C16"/>
    <mergeCell ref="B17:C17"/>
    <mergeCell ref="B18:C18"/>
    <mergeCell ref="B3:D3"/>
    <mergeCell ref="B4:C4"/>
    <mergeCell ref="B5:C5"/>
    <mergeCell ref="B6:C6"/>
    <mergeCell ref="B7:C7"/>
    <mergeCell ref="B10:D10"/>
    <mergeCell ref="B8:C8"/>
    <mergeCell ref="B11:C11"/>
    <mergeCell ref="B12:C12"/>
    <mergeCell ref="B13:C13"/>
    <mergeCell ref="B21:B22"/>
    <mergeCell ref="B19:C19"/>
    <mergeCell ref="B20:C20"/>
    <mergeCell ref="B23:C23"/>
    <mergeCell ref="B36:C36"/>
    <mergeCell ref="B24:C24"/>
    <mergeCell ref="B25:C25"/>
    <mergeCell ref="B26:C26"/>
    <mergeCell ref="B27:C27"/>
    <mergeCell ref="B29:C29"/>
    <mergeCell ref="B31:D31"/>
    <mergeCell ref="B32:C32"/>
    <mergeCell ref="B33:C33"/>
    <mergeCell ref="B34:C34"/>
    <mergeCell ref="B35:C35"/>
  </mergeCells>
  <dataValidations count="7">
    <dataValidation allowBlank="1" showDropDown="1" showInputMessage="1" showErrorMessage="1" sqref="D13" xr:uid="{00000000-0002-0000-8601-000000000000}"/>
    <dataValidation type="list" allowBlank="1" showInputMessage="1" showErrorMessage="1" sqref="D4" xr:uid="{00000000-0002-0000-8601-000001000000}">
      <formula1>ODS</formula1>
    </dataValidation>
    <dataValidation type="list" allowBlank="1" showInputMessage="1" showErrorMessage="1" sqref="D5" xr:uid="{00000000-0002-0000-8601-000002000000}">
      <formula1>Metas_ODS</formula1>
    </dataValidation>
    <dataValidation type="list" allowBlank="1" showInputMessage="1" showErrorMessage="1" sqref="D6" xr:uid="{00000000-0002-0000-8601-000003000000}">
      <formula1>Numero_indicador</formula1>
    </dataValidation>
    <dataValidation type="list" allowBlank="1" showInputMessage="1" showErrorMessage="1" sqref="D7" xr:uid="{00000000-0002-0000-8601-000004000000}">
      <formula1>Nombre_indicador_ODS</formula1>
    </dataValidation>
    <dataValidation type="list" allowBlank="1" showInputMessage="1" showErrorMessage="1" sqref="D14" xr:uid="{00000000-0002-0000-8601-000005000000}">
      <formula1>Tipo_indicador</formula1>
    </dataValidation>
    <dataValidation type="list" allowBlank="1" showInputMessage="1" showErrorMessage="1" sqref="D25" xr:uid="{00000000-0002-0000-8601-000006000000}">
      <formula1>Tipo_operación</formula1>
    </dataValidation>
  </dataValidations>
  <hyperlinks>
    <hyperlink ref="B1" location="'13.3.1'!A1" display="REGRESAR " xr:uid="{00000000-0004-0000-8601-000000000000}"/>
    <hyperlink ref="D8" r:id="rId1" xr:uid="{00000000-0004-0000-8601-000001000000}"/>
    <hyperlink ref="D36" r:id="rId2" xr:uid="{00000000-0004-0000-8601-000002000000}"/>
  </hyperlinks>
  <pageMargins left="0.7" right="0.7" top="0.75" bottom="0.75" header="0.3" footer="0.3"/>
  <pageSetup orientation="portrait" r:id="rId3"/>
  <drawing r:id="rId4"/>
</worksheet>
</file>

<file path=xl/worksheets/sheet3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701-000000000000}">
  <sheetPr codeName="Hoja382">
    <tabColor rgb="FF7030A0"/>
  </sheetPr>
  <dimension ref="A1:P25"/>
  <sheetViews>
    <sheetView showGridLines="0" workbookViewId="0">
      <pane ySplit="1" topLeftCell="A2" activePane="bottomLeft" state="frozen"/>
      <selection activeCell="B1" sqref="B1"/>
      <selection pane="bottomLeft"/>
    </sheetView>
  </sheetViews>
  <sheetFormatPr baseColWidth="10" defaultColWidth="11.44140625" defaultRowHeight="17.399999999999999" x14ac:dyDescent="0.45"/>
  <cols>
    <col min="1" max="2" width="16.21875" style="178" customWidth="1"/>
    <col min="3" max="3" width="11.77734375" style="1271" customWidth="1"/>
    <col min="4" max="6" width="11.77734375" style="178" customWidth="1"/>
    <col min="7" max="16384" width="11.44140625" style="178"/>
  </cols>
  <sheetData>
    <row r="1" spans="1:16" x14ac:dyDescent="0.45">
      <c r="A1" s="1916" t="s">
        <v>1867</v>
      </c>
      <c r="B1" s="1308"/>
      <c r="C1" s="3225" t="s">
        <v>430</v>
      </c>
      <c r="D1" s="3225"/>
    </row>
    <row r="2" spans="1:16" ht="15.75" customHeight="1" x14ac:dyDescent="0.45"/>
    <row r="3" spans="1:16" ht="18" customHeight="1" x14ac:dyDescent="0.45">
      <c r="A3" s="4108" t="s">
        <v>339</v>
      </c>
      <c r="B3" s="4109"/>
      <c r="C3" s="4108" t="s">
        <v>1868</v>
      </c>
      <c r="D3" s="4110"/>
      <c r="E3" s="4110"/>
      <c r="F3" s="4110"/>
      <c r="G3" s="4110"/>
      <c r="H3" s="4110"/>
      <c r="I3" s="4110"/>
      <c r="J3" s="4110"/>
      <c r="K3" s="4110"/>
      <c r="L3" s="4110"/>
      <c r="M3" s="4110"/>
      <c r="N3" s="4110"/>
      <c r="O3" s="4110"/>
      <c r="P3" s="4110"/>
    </row>
    <row r="4" spans="1:16" ht="55.8" customHeight="1" x14ac:dyDescent="0.45">
      <c r="A4" s="4108" t="s">
        <v>340</v>
      </c>
      <c r="B4" s="4109"/>
      <c r="C4" s="4108" t="s">
        <v>4123</v>
      </c>
      <c r="D4" s="4110"/>
      <c r="E4" s="4110"/>
      <c r="F4" s="4110"/>
      <c r="G4" s="4110"/>
      <c r="H4" s="4110"/>
      <c r="I4" s="4110"/>
      <c r="J4" s="4110"/>
      <c r="K4" s="4110"/>
      <c r="L4" s="4110"/>
      <c r="M4" s="4110"/>
      <c r="N4" s="4110"/>
      <c r="O4" s="4110"/>
      <c r="P4" s="4110"/>
    </row>
    <row r="5" spans="1:16" ht="18" customHeight="1" x14ac:dyDescent="0.45">
      <c r="A5" s="4108" t="s">
        <v>341</v>
      </c>
      <c r="B5" s="4111"/>
      <c r="C5" s="4108" t="s">
        <v>4124</v>
      </c>
      <c r="D5" s="4112"/>
      <c r="E5" s="4112"/>
      <c r="F5" s="4112"/>
      <c r="G5" s="4112"/>
      <c r="H5" s="4112"/>
      <c r="I5" s="4112"/>
      <c r="J5" s="4112"/>
      <c r="K5" s="4112"/>
      <c r="L5" s="4112"/>
      <c r="M5" s="4112"/>
      <c r="N5" s="4112"/>
      <c r="O5" s="4112"/>
      <c r="P5" s="4112"/>
    </row>
    <row r="6" spans="1:16" ht="18.600000000000001" x14ac:dyDescent="0.45">
      <c r="A6" s="4108" t="s">
        <v>417</v>
      </c>
      <c r="B6" s="4109"/>
      <c r="C6" s="4108" t="s">
        <v>454</v>
      </c>
      <c r="D6" s="4110"/>
      <c r="E6" s="4110"/>
      <c r="F6" s="4110"/>
      <c r="G6" s="4110"/>
      <c r="H6" s="4110"/>
      <c r="I6" s="4110"/>
      <c r="J6" s="4110"/>
      <c r="K6" s="4110"/>
      <c r="L6" s="4110"/>
      <c r="M6" s="4110"/>
      <c r="N6" s="4110"/>
      <c r="O6" s="4110"/>
      <c r="P6" s="4110"/>
    </row>
    <row r="7" spans="1:16" x14ac:dyDescent="0.45">
      <c r="A7" s="853"/>
    </row>
    <row r="8" spans="1:16" x14ac:dyDescent="0.45">
      <c r="A8" s="853"/>
    </row>
    <row r="9" spans="1:16" ht="11.25" customHeight="1" x14ac:dyDescent="0.45">
      <c r="A9" s="853"/>
      <c r="C9" s="3203" t="s">
        <v>497</v>
      </c>
      <c r="D9" s="3203"/>
      <c r="E9" s="3203"/>
      <c r="F9" s="3203"/>
      <c r="G9" s="3203"/>
      <c r="H9" s="3203"/>
      <c r="I9" s="3203"/>
      <c r="J9" s="3203"/>
      <c r="K9" s="3203"/>
      <c r="L9" s="3203"/>
      <c r="M9" s="3203"/>
      <c r="N9" s="3203"/>
      <c r="O9" s="3203"/>
      <c r="P9" s="3203"/>
    </row>
    <row r="10" spans="1:16" ht="11.25" customHeight="1" x14ac:dyDescent="0.45">
      <c r="A10" s="853"/>
      <c r="C10" s="3203"/>
      <c r="D10" s="3203"/>
      <c r="E10" s="3203"/>
      <c r="F10" s="3203"/>
      <c r="G10" s="3203"/>
      <c r="H10" s="3203"/>
      <c r="I10" s="3203"/>
      <c r="J10" s="3203"/>
      <c r="K10" s="3203"/>
      <c r="L10" s="3203"/>
      <c r="M10" s="3203"/>
      <c r="N10" s="3203"/>
      <c r="O10" s="3203"/>
      <c r="P10" s="3203"/>
    </row>
    <row r="11" spans="1:16" ht="18.600000000000001" x14ac:dyDescent="0.45">
      <c r="C11" s="1299"/>
      <c r="D11" s="1260"/>
      <c r="E11" s="1260"/>
      <c r="F11" s="1260"/>
      <c r="G11" s="1260"/>
      <c r="H11" s="1260"/>
      <c r="I11" s="1260"/>
      <c r="J11" s="1260"/>
      <c r="K11" s="1260"/>
      <c r="L11" s="1260"/>
      <c r="M11" s="1260"/>
      <c r="N11" s="1260"/>
      <c r="O11" s="1260"/>
      <c r="P11" s="1260"/>
    </row>
    <row r="12" spans="1:16" ht="18.600000000000001" x14ac:dyDescent="0.45">
      <c r="C12" s="1299"/>
      <c r="D12" s="1260"/>
      <c r="E12" s="1260"/>
      <c r="F12" s="1260"/>
      <c r="G12" s="1260"/>
      <c r="H12" s="1260"/>
      <c r="I12" s="1260"/>
      <c r="J12" s="1260"/>
      <c r="K12" s="1260"/>
      <c r="L12" s="1260"/>
      <c r="M12" s="1260"/>
      <c r="N12" s="1260"/>
      <c r="O12" s="1260"/>
      <c r="P12" s="1260"/>
    </row>
    <row r="13" spans="1:16" ht="18.600000000000001" customHeight="1" x14ac:dyDescent="0.45">
      <c r="C13" s="4098" t="s">
        <v>3444</v>
      </c>
      <c r="D13" s="4098"/>
      <c r="E13" s="4098"/>
      <c r="F13" s="4098"/>
      <c r="G13" s="4098"/>
      <c r="H13" s="4098"/>
      <c r="I13" s="4098"/>
      <c r="J13" s="4098"/>
      <c r="K13" s="4098"/>
      <c r="L13" s="4098"/>
      <c r="M13" s="4098"/>
      <c r="N13" s="4098"/>
      <c r="O13" s="4098"/>
      <c r="P13" s="4098"/>
    </row>
    <row r="14" spans="1:16" ht="18.600000000000001" customHeight="1" x14ac:dyDescent="0.45">
      <c r="C14" s="4098"/>
      <c r="D14" s="4098"/>
      <c r="E14" s="4098"/>
      <c r="F14" s="4098"/>
      <c r="G14" s="4098"/>
      <c r="H14" s="4098"/>
      <c r="I14" s="4098"/>
      <c r="J14" s="4098"/>
      <c r="K14" s="4098"/>
      <c r="L14" s="4098"/>
      <c r="M14" s="4098"/>
      <c r="N14" s="4098"/>
      <c r="O14" s="4098"/>
      <c r="P14" s="4098"/>
    </row>
    <row r="15" spans="1:16" ht="18.600000000000001" customHeight="1" x14ac:dyDescent="0.45">
      <c r="C15" s="4098"/>
      <c r="D15" s="4098"/>
      <c r="E15" s="4098"/>
      <c r="F15" s="4098"/>
      <c r="G15" s="4098"/>
      <c r="H15" s="4098"/>
      <c r="I15" s="4098"/>
      <c r="J15" s="4098"/>
      <c r="K15" s="4098"/>
      <c r="L15" s="4098"/>
      <c r="M15" s="4098"/>
      <c r="N15" s="4098"/>
      <c r="O15" s="4098"/>
      <c r="P15" s="4098"/>
    </row>
    <row r="16" spans="1:16" ht="18.600000000000001" customHeight="1" x14ac:dyDescent="0.45">
      <c r="C16" s="4098"/>
      <c r="D16" s="4098"/>
      <c r="E16" s="4098"/>
      <c r="F16" s="4098"/>
      <c r="G16" s="4098"/>
      <c r="H16" s="4098"/>
      <c r="I16" s="4098"/>
      <c r="J16" s="4098"/>
      <c r="K16" s="4098"/>
      <c r="L16" s="4098"/>
      <c r="M16" s="4098"/>
      <c r="N16" s="4098"/>
      <c r="O16" s="4098"/>
      <c r="P16" s="4098"/>
    </row>
    <row r="17" spans="1:16" ht="18.600000000000001" customHeight="1" x14ac:dyDescent="0.45">
      <c r="C17" s="4098"/>
      <c r="D17" s="4098"/>
      <c r="E17" s="4098"/>
      <c r="F17" s="4098"/>
      <c r="G17" s="4098"/>
      <c r="H17" s="4098"/>
      <c r="I17" s="4098"/>
      <c r="J17" s="4098"/>
      <c r="K17" s="4098"/>
      <c r="L17" s="4098"/>
      <c r="M17" s="4098"/>
      <c r="N17" s="4098"/>
      <c r="O17" s="4098"/>
      <c r="P17" s="4098"/>
    </row>
    <row r="20" spans="1:16" x14ac:dyDescent="0.45">
      <c r="A20" s="690"/>
      <c r="B20" s="689"/>
      <c r="C20" s="689"/>
      <c r="D20" s="689"/>
      <c r="E20" s="689"/>
      <c r="F20" s="689"/>
      <c r="G20" s="689"/>
      <c r="H20" s="689"/>
      <c r="I20" s="689"/>
      <c r="J20" s="689"/>
      <c r="K20" s="689"/>
      <c r="L20" s="689"/>
      <c r="M20" s="689"/>
      <c r="N20" s="689"/>
      <c r="O20" s="689"/>
    </row>
    <row r="21" spans="1:16" x14ac:dyDescent="0.45">
      <c r="A21" s="690"/>
      <c r="B21" s="689"/>
      <c r="C21" s="689"/>
      <c r="D21" s="689"/>
      <c r="E21" s="689"/>
      <c r="F21" s="689"/>
      <c r="G21" s="689"/>
      <c r="H21" s="689"/>
      <c r="I21" s="689"/>
      <c r="J21" s="689"/>
      <c r="K21" s="689"/>
      <c r="L21" s="689"/>
      <c r="M21" s="689"/>
      <c r="N21" s="689"/>
      <c r="O21" s="689"/>
    </row>
    <row r="22" spans="1:16" x14ac:dyDescent="0.45">
      <c r="A22" s="690"/>
      <c r="B22" s="689"/>
      <c r="C22" s="689"/>
      <c r="D22" s="689"/>
      <c r="E22" s="689"/>
      <c r="F22" s="689"/>
      <c r="G22" s="689"/>
      <c r="H22" s="689"/>
      <c r="I22" s="689"/>
      <c r="J22" s="689"/>
      <c r="K22" s="689"/>
      <c r="L22" s="689"/>
      <c r="M22" s="689"/>
      <c r="N22" s="689"/>
      <c r="O22" s="689"/>
    </row>
    <row r="23" spans="1:16" x14ac:dyDescent="0.45">
      <c r="A23" s="690"/>
      <c r="B23" s="689"/>
      <c r="C23" s="689"/>
      <c r="D23" s="689"/>
      <c r="E23" s="689"/>
      <c r="F23" s="689"/>
      <c r="G23" s="689"/>
      <c r="H23" s="689"/>
      <c r="I23" s="689"/>
      <c r="J23" s="689"/>
      <c r="K23" s="689"/>
      <c r="L23" s="689"/>
      <c r="M23" s="689"/>
      <c r="N23" s="689"/>
      <c r="O23" s="689"/>
    </row>
    <row r="24" spans="1:16" x14ac:dyDescent="0.45">
      <c r="A24" s="690"/>
      <c r="B24" s="689"/>
      <c r="C24" s="689"/>
      <c r="D24" s="689"/>
      <c r="E24" s="689"/>
      <c r="F24" s="689"/>
      <c r="G24" s="689"/>
      <c r="H24" s="689"/>
      <c r="I24" s="689"/>
      <c r="J24" s="689"/>
      <c r="K24" s="689"/>
      <c r="L24" s="689"/>
      <c r="M24" s="689"/>
      <c r="N24" s="689"/>
      <c r="O24" s="689"/>
    </row>
    <row r="25" spans="1:16" x14ac:dyDescent="0.45">
      <c r="A25" s="3194" t="s">
        <v>6668</v>
      </c>
      <c r="B25" s="3194"/>
      <c r="C25" s="3194"/>
      <c r="D25" s="3194"/>
      <c r="E25" s="3194"/>
      <c r="F25" s="3194"/>
      <c r="G25" s="3194"/>
      <c r="H25" s="3194"/>
      <c r="I25" s="3194"/>
      <c r="J25" s="3194"/>
      <c r="K25" s="3194"/>
      <c r="L25" s="3194"/>
      <c r="M25" s="3194"/>
      <c r="N25" s="3194"/>
      <c r="O25" s="3194"/>
    </row>
  </sheetData>
  <mergeCells count="12">
    <mergeCell ref="A25:O25"/>
    <mergeCell ref="C13:P17"/>
    <mergeCell ref="A6:B6"/>
    <mergeCell ref="C6:P6"/>
    <mergeCell ref="C9:P10"/>
    <mergeCell ref="A5:B5"/>
    <mergeCell ref="C5:P5"/>
    <mergeCell ref="C1:D1"/>
    <mergeCell ref="A3:B3"/>
    <mergeCell ref="C3:P3"/>
    <mergeCell ref="A4:B4"/>
    <mergeCell ref="C4:P4"/>
  </mergeCells>
  <hyperlinks>
    <hyperlink ref="A1" location="'ODS 13.'!A1" display="REGRESAR " xr:uid="{00000000-0004-0000-8701-000000000000}"/>
    <hyperlink ref="C1:D1" location="'Metadato 13.a.1'!A1" display="VER METADATO" xr:uid="{00000000-0004-0000-8701-000001000000}"/>
  </hyperlinks>
  <pageMargins left="0.7" right="0.7" top="0.75" bottom="0.75" header="0.3" footer="0.3"/>
  <drawing r:id="rId1"/>
</worksheet>
</file>

<file path=xl/worksheets/sheet3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801-000000000000}">
  <sheetPr codeName="Hoja383">
    <tabColor theme="0" tint="-0.499984740745262"/>
  </sheetPr>
  <dimension ref="A1:F36"/>
  <sheetViews>
    <sheetView showGridLines="0" zoomScaleNormal="100" workbookViewId="0">
      <pane ySplit="1" topLeftCell="A2" activePane="bottomLeft" state="frozen"/>
      <selection pane="bottomLeft" activeCell="B3" sqref="B3:D3"/>
    </sheetView>
  </sheetViews>
  <sheetFormatPr baseColWidth="10" defaultColWidth="11.44140625" defaultRowHeight="17.399999999999999" x14ac:dyDescent="0.45"/>
  <cols>
    <col min="1" max="1" width="11.44140625" style="178"/>
    <col min="2" max="2" width="26.44140625" style="178" customWidth="1"/>
    <col min="3" max="3" width="24" style="178" customWidth="1"/>
    <col min="4" max="4" width="85.77734375" style="178" customWidth="1"/>
    <col min="5" max="5" width="11.44140625" style="178"/>
    <col min="6" max="6" width="7.21875" style="178" customWidth="1"/>
    <col min="7" max="16384" width="11.44140625" style="178"/>
  </cols>
  <sheetData>
    <row r="1" spans="1:6" x14ac:dyDescent="0.45">
      <c r="B1" s="1916" t="s">
        <v>1867</v>
      </c>
    </row>
    <row r="2" spans="1:6" ht="18" thickBot="1" x14ac:dyDescent="0.5"/>
    <row r="3" spans="1:6" ht="23.25" customHeight="1" thickBot="1" x14ac:dyDescent="0.5">
      <c r="B3" s="4092" t="s">
        <v>370</v>
      </c>
      <c r="C3" s="4092"/>
      <c r="D3" s="4092"/>
      <c r="F3" s="1267" t="s">
        <v>498</v>
      </c>
    </row>
    <row r="4" spans="1:6" x14ac:dyDescent="0.45">
      <c r="A4" s="1268"/>
      <c r="B4" s="3123" t="s">
        <v>449</v>
      </c>
      <c r="C4" s="3123"/>
      <c r="D4" s="44" t="s">
        <v>40</v>
      </c>
    </row>
    <row r="5" spans="1:6" ht="87" x14ac:dyDescent="0.45">
      <c r="B5" s="3123" t="s">
        <v>373</v>
      </c>
      <c r="C5" s="3123"/>
      <c r="D5" s="44" t="s">
        <v>4123</v>
      </c>
    </row>
    <row r="6" spans="1:6" x14ac:dyDescent="0.45">
      <c r="B6" s="3123" t="s">
        <v>374</v>
      </c>
      <c r="C6" s="3123"/>
      <c r="D6" s="45" t="s">
        <v>245</v>
      </c>
    </row>
    <row r="7" spans="1:6" ht="34.799999999999997" x14ac:dyDescent="0.45">
      <c r="B7" s="3126" t="s">
        <v>375</v>
      </c>
      <c r="C7" s="3126"/>
      <c r="D7" s="46" t="s">
        <v>4124</v>
      </c>
    </row>
    <row r="8" spans="1:6" x14ac:dyDescent="0.45">
      <c r="B8" s="3126" t="s">
        <v>2480</v>
      </c>
      <c r="C8" s="3126"/>
      <c r="D8" s="1266" t="s">
        <v>2495</v>
      </c>
    </row>
    <row r="10" spans="1:6" ht="23.25" customHeight="1" x14ac:dyDescent="0.45">
      <c r="B10" s="4092" t="s">
        <v>376</v>
      </c>
      <c r="C10" s="4092"/>
      <c r="D10" s="4092"/>
    </row>
    <row r="11" spans="1:6" x14ac:dyDescent="0.45">
      <c r="B11" s="3129" t="s">
        <v>377</v>
      </c>
      <c r="C11" s="3124"/>
      <c r="D11" s="44"/>
    </row>
    <row r="12" spans="1:6" x14ac:dyDescent="0.45">
      <c r="B12" s="3126" t="s">
        <v>379</v>
      </c>
      <c r="C12" s="3126"/>
      <c r="D12" s="661"/>
    </row>
    <row r="13" spans="1:6" x14ac:dyDescent="0.45">
      <c r="B13" s="3123" t="s">
        <v>380</v>
      </c>
      <c r="C13" s="3123"/>
      <c r="D13" s="1933"/>
    </row>
    <row r="14" spans="1:6" x14ac:dyDescent="0.45">
      <c r="B14" s="3123" t="s">
        <v>381</v>
      </c>
      <c r="C14" s="3124"/>
      <c r="D14" s="1933"/>
    </row>
    <row r="15" spans="1:6" x14ac:dyDescent="0.45">
      <c r="B15" s="3123" t="s">
        <v>382</v>
      </c>
      <c r="C15" s="3123"/>
      <c r="D15" s="44"/>
    </row>
    <row r="16" spans="1:6" x14ac:dyDescent="0.45">
      <c r="B16" s="3123" t="s">
        <v>383</v>
      </c>
      <c r="C16" s="3123"/>
      <c r="D16" s="44"/>
    </row>
    <row r="17" spans="2:4" x14ac:dyDescent="0.45">
      <c r="B17" s="3123" t="s">
        <v>384</v>
      </c>
      <c r="C17" s="3123"/>
      <c r="D17" s="57"/>
    </row>
    <row r="18" spans="2:4" x14ac:dyDescent="0.45">
      <c r="B18" s="3126" t="s">
        <v>386</v>
      </c>
      <c r="C18" s="3126"/>
      <c r="D18" s="44"/>
    </row>
    <row r="19" spans="2:4" x14ac:dyDescent="0.45">
      <c r="B19" s="3132" t="s">
        <v>387</v>
      </c>
      <c r="C19" s="3133"/>
      <c r="D19" s="57"/>
    </row>
    <row r="20" spans="2:4" x14ac:dyDescent="0.45">
      <c r="B20" s="3123" t="s">
        <v>388</v>
      </c>
      <c r="C20" s="3123"/>
      <c r="D20" s="44"/>
    </row>
    <row r="21" spans="2:4" x14ac:dyDescent="0.45">
      <c r="B21" s="3134" t="s">
        <v>390</v>
      </c>
      <c r="C21" s="459" t="s">
        <v>391</v>
      </c>
      <c r="D21" s="44"/>
    </row>
    <row r="22" spans="2:4" x14ac:dyDescent="0.45">
      <c r="B22" s="3135"/>
      <c r="C22" s="1915" t="s">
        <v>393</v>
      </c>
      <c r="D22" s="57"/>
    </row>
    <row r="23" spans="2:4" x14ac:dyDescent="0.45">
      <c r="B23" s="3123" t="s">
        <v>395</v>
      </c>
      <c r="C23" s="3123"/>
      <c r="D23" s="44"/>
    </row>
    <row r="24" spans="2:4" x14ac:dyDescent="0.45">
      <c r="B24" s="3123" t="s">
        <v>397</v>
      </c>
      <c r="C24" s="3123"/>
      <c r="D24" s="146" t="s">
        <v>499</v>
      </c>
    </row>
    <row r="25" spans="2:4" x14ac:dyDescent="0.45">
      <c r="B25" s="3123" t="s">
        <v>399</v>
      </c>
      <c r="C25" s="3123"/>
      <c r="D25" s="57"/>
    </row>
    <row r="26" spans="2:4" x14ac:dyDescent="0.45">
      <c r="B26" s="3126" t="s">
        <v>401</v>
      </c>
      <c r="C26" s="3126"/>
      <c r="D26" s="44"/>
    </row>
    <row r="27" spans="2:4" x14ac:dyDescent="0.45">
      <c r="B27" s="3129" t="s">
        <v>403</v>
      </c>
      <c r="C27" s="3124"/>
      <c r="D27" s="44"/>
    </row>
    <row r="28" spans="2:4" x14ac:dyDescent="0.45">
      <c r="B28" s="1913" t="s">
        <v>404</v>
      </c>
      <c r="C28" s="1914"/>
      <c r="D28" s="44"/>
    </row>
    <row r="29" spans="2:4" x14ac:dyDescent="0.45">
      <c r="B29" s="3130" t="s">
        <v>405</v>
      </c>
      <c r="C29" s="3131"/>
      <c r="D29" s="61"/>
    </row>
    <row r="30" spans="2:4" x14ac:dyDescent="0.45">
      <c r="B30" s="62"/>
      <c r="C30" s="62"/>
      <c r="D30" s="63"/>
    </row>
    <row r="31" spans="2:4" ht="23.25" customHeight="1" x14ac:dyDescent="0.45">
      <c r="B31" s="4092" t="s">
        <v>406</v>
      </c>
      <c r="C31" s="4092"/>
      <c r="D31" s="4092"/>
    </row>
    <row r="32" spans="2:4" x14ac:dyDescent="0.45">
      <c r="B32" s="3129" t="s">
        <v>407</v>
      </c>
      <c r="C32" s="3124"/>
      <c r="D32" s="57"/>
    </row>
    <row r="33" spans="2:4" x14ac:dyDescent="0.45">
      <c r="B33" s="3129" t="s">
        <v>409</v>
      </c>
      <c r="C33" s="3124"/>
      <c r="D33" s="57"/>
    </row>
    <row r="34" spans="2:4" x14ac:dyDescent="0.45">
      <c r="B34" s="3129" t="s">
        <v>411</v>
      </c>
      <c r="C34" s="3124"/>
      <c r="D34" s="83"/>
    </row>
    <row r="35" spans="2:4" x14ac:dyDescent="0.45">
      <c r="B35" s="3129" t="s">
        <v>413</v>
      </c>
      <c r="C35" s="3124"/>
      <c r="D35" s="157"/>
    </row>
    <row r="36" spans="2:4" x14ac:dyDescent="0.45">
      <c r="B36" s="3129" t="s">
        <v>415</v>
      </c>
      <c r="C36" s="3124"/>
      <c r="D36" s="57"/>
    </row>
  </sheetData>
  <mergeCells count="30">
    <mergeCell ref="B16:C16"/>
    <mergeCell ref="B3:D3"/>
    <mergeCell ref="B4:C4"/>
    <mergeCell ref="B5:C5"/>
    <mergeCell ref="B6:C6"/>
    <mergeCell ref="B7:C7"/>
    <mergeCell ref="B10:D10"/>
    <mergeCell ref="B11:C11"/>
    <mergeCell ref="B12:C12"/>
    <mergeCell ref="B13:C13"/>
    <mergeCell ref="B14:C14"/>
    <mergeCell ref="B15:C15"/>
    <mergeCell ref="B8:C8"/>
    <mergeCell ref="B31:D31"/>
    <mergeCell ref="B17:C17"/>
    <mergeCell ref="B18:C18"/>
    <mergeCell ref="B19:C19"/>
    <mergeCell ref="B20:C20"/>
    <mergeCell ref="B21:B22"/>
    <mergeCell ref="B23:C23"/>
    <mergeCell ref="B24:C24"/>
    <mergeCell ref="B25:C25"/>
    <mergeCell ref="B26:C26"/>
    <mergeCell ref="B27:C27"/>
    <mergeCell ref="B29:C29"/>
    <mergeCell ref="B32:C32"/>
    <mergeCell ref="B33:C33"/>
    <mergeCell ref="B34:C34"/>
    <mergeCell ref="B35:C35"/>
    <mergeCell ref="B36:C36"/>
  </mergeCells>
  <dataValidations count="7">
    <dataValidation allowBlank="1" showDropDown="1" showInputMessage="1" showErrorMessage="1" sqref="D13" xr:uid="{00000000-0002-0000-8801-000000000000}"/>
    <dataValidation type="list" allowBlank="1" showInputMessage="1" showErrorMessage="1" sqref="D4" xr:uid="{00000000-0002-0000-8801-000001000000}">
      <formula1>ODS</formula1>
    </dataValidation>
    <dataValidation type="list" allowBlank="1" showInputMessage="1" showErrorMessage="1" sqref="D5" xr:uid="{00000000-0002-0000-8801-000002000000}">
      <formula1>Metas_ODS</formula1>
    </dataValidation>
    <dataValidation type="list" allowBlank="1" showInputMessage="1" showErrorMessage="1" sqref="D6" xr:uid="{00000000-0002-0000-8801-000003000000}">
      <formula1>Numero_indicador</formula1>
    </dataValidation>
    <dataValidation type="list" allowBlank="1" showInputMessage="1" showErrorMessage="1" sqref="D7" xr:uid="{00000000-0002-0000-8801-000004000000}">
      <formula1>Nombre_indicador_ODS</formula1>
    </dataValidation>
    <dataValidation type="list" allowBlank="1" showInputMessage="1" showErrorMessage="1" sqref="D14" xr:uid="{00000000-0002-0000-8801-000005000000}">
      <formula1>Tipo_indicador</formula1>
    </dataValidation>
    <dataValidation type="list" allowBlank="1" showInputMessage="1" showErrorMessage="1" sqref="D25" xr:uid="{00000000-0002-0000-8801-000006000000}">
      <formula1>Tipo_operación</formula1>
    </dataValidation>
  </dataValidations>
  <hyperlinks>
    <hyperlink ref="B1" location="'13.a.1'!A1" display="REGRESAR " xr:uid="{00000000-0004-0000-8801-000000000000}"/>
    <hyperlink ref="D8" r:id="rId1" xr:uid="{00000000-0004-0000-8801-000001000000}"/>
  </hyperlinks>
  <pageMargins left="0.7" right="0.7" top="0.75" bottom="0.75" header="0.3" footer="0.3"/>
</worksheet>
</file>

<file path=xl/worksheets/sheet3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901-000000000000}">
  <sheetPr codeName="Hoja384">
    <tabColor rgb="FF7030A0"/>
  </sheetPr>
  <dimension ref="A1:P18"/>
  <sheetViews>
    <sheetView showGridLines="0" workbookViewId="0">
      <pane ySplit="1" topLeftCell="A2" activePane="bottomLeft" state="frozen"/>
      <selection activeCell="B1" sqref="B1"/>
      <selection pane="bottomLeft"/>
    </sheetView>
  </sheetViews>
  <sheetFormatPr baseColWidth="10" defaultColWidth="11.44140625" defaultRowHeight="17.399999999999999" x14ac:dyDescent="0.45"/>
  <cols>
    <col min="1" max="2" width="16.77734375" style="178" customWidth="1"/>
    <col min="3" max="3" width="10.77734375" style="1271" customWidth="1"/>
    <col min="4" max="7" width="10.77734375" style="178" customWidth="1"/>
    <col min="8" max="16384" width="11.44140625" style="178"/>
  </cols>
  <sheetData>
    <row r="1" spans="1:16" x14ac:dyDescent="0.45">
      <c r="A1" s="1916" t="s">
        <v>1867</v>
      </c>
      <c r="B1" s="1308"/>
      <c r="C1" s="3225" t="s">
        <v>430</v>
      </c>
      <c r="D1" s="3225"/>
    </row>
    <row r="3" spans="1:16" ht="18.600000000000001" x14ac:dyDescent="0.45">
      <c r="A3" s="4108" t="s">
        <v>339</v>
      </c>
      <c r="B3" s="4109"/>
      <c r="C3" s="4108" t="s">
        <v>1868</v>
      </c>
      <c r="D3" s="4110"/>
      <c r="E3" s="4110"/>
      <c r="F3" s="4110"/>
      <c r="G3" s="4110"/>
      <c r="H3" s="4110"/>
      <c r="I3" s="4110"/>
      <c r="J3" s="4110"/>
      <c r="K3" s="4110"/>
      <c r="L3" s="4110"/>
      <c r="M3" s="4110"/>
      <c r="N3" s="4110"/>
      <c r="O3" s="4110"/>
      <c r="P3" s="4110"/>
    </row>
    <row r="4" spans="1:16" ht="36.6" customHeight="1" x14ac:dyDescent="0.45">
      <c r="A4" s="4108" t="s">
        <v>340</v>
      </c>
      <c r="B4" s="4109"/>
      <c r="C4" s="4108" t="s">
        <v>149</v>
      </c>
      <c r="D4" s="4110"/>
      <c r="E4" s="4110"/>
      <c r="F4" s="4110"/>
      <c r="G4" s="4110"/>
      <c r="H4" s="4110"/>
      <c r="I4" s="4110"/>
      <c r="J4" s="4110"/>
      <c r="K4" s="4110"/>
      <c r="L4" s="4110"/>
      <c r="M4" s="4110"/>
      <c r="N4" s="4110"/>
      <c r="O4" s="4110"/>
      <c r="P4" s="4110"/>
    </row>
    <row r="5" spans="1:16" ht="34.799999999999997" customHeight="1" x14ac:dyDescent="0.45">
      <c r="A5" s="4108" t="s">
        <v>341</v>
      </c>
      <c r="B5" s="4111"/>
      <c r="C5" s="4108" t="s">
        <v>4125</v>
      </c>
      <c r="D5" s="4112"/>
      <c r="E5" s="4112"/>
      <c r="F5" s="4112"/>
      <c r="G5" s="4112"/>
      <c r="H5" s="4112"/>
      <c r="I5" s="4112"/>
      <c r="J5" s="4112"/>
      <c r="K5" s="4112"/>
      <c r="L5" s="4112"/>
      <c r="M5" s="4112"/>
      <c r="N5" s="4112"/>
      <c r="O5" s="4112"/>
      <c r="P5" s="4112"/>
    </row>
    <row r="6" spans="1:16" ht="18.600000000000001" x14ac:dyDescent="0.45">
      <c r="A6" s="4108" t="s">
        <v>417</v>
      </c>
      <c r="B6" s="4109"/>
      <c r="C6" s="4108" t="s">
        <v>454</v>
      </c>
      <c r="D6" s="4110"/>
      <c r="E6" s="4110"/>
      <c r="F6" s="4110"/>
      <c r="G6" s="4110"/>
      <c r="H6" s="4110"/>
      <c r="I6" s="4110"/>
      <c r="J6" s="4110"/>
      <c r="K6" s="4110"/>
      <c r="L6" s="4110"/>
      <c r="M6" s="4110"/>
      <c r="N6" s="4110"/>
      <c r="O6" s="4110"/>
      <c r="P6" s="4110"/>
    </row>
    <row r="7" spans="1:16" x14ac:dyDescent="0.45">
      <c r="A7" s="853"/>
    </row>
    <row r="8" spans="1:16" x14ac:dyDescent="0.45">
      <c r="A8" s="853"/>
    </row>
    <row r="9" spans="1:16" ht="11.25" customHeight="1" x14ac:dyDescent="0.45">
      <c r="C9" s="3203" t="s">
        <v>497</v>
      </c>
      <c r="D9" s="3203"/>
      <c r="E9" s="3203"/>
      <c r="F9" s="3203"/>
      <c r="G9" s="3203"/>
      <c r="H9" s="3203"/>
      <c r="I9" s="3203"/>
      <c r="J9" s="3203"/>
      <c r="K9" s="3203"/>
      <c r="L9" s="3203"/>
      <c r="M9" s="3203"/>
      <c r="N9" s="3203"/>
      <c r="O9" s="3203"/>
      <c r="P9" s="3203"/>
    </row>
    <row r="10" spans="1:16" ht="11.25" customHeight="1" x14ac:dyDescent="0.45">
      <c r="C10" s="3203"/>
      <c r="D10" s="3203"/>
      <c r="E10" s="3203"/>
      <c r="F10" s="3203"/>
      <c r="G10" s="3203"/>
      <c r="H10" s="3203"/>
      <c r="I10" s="3203"/>
      <c r="J10" s="3203"/>
      <c r="K10" s="3203"/>
      <c r="L10" s="3203"/>
      <c r="M10" s="3203"/>
      <c r="N10" s="3203"/>
      <c r="O10" s="3203"/>
      <c r="P10" s="3203"/>
    </row>
    <row r="13" spans="1:16" x14ac:dyDescent="0.45">
      <c r="A13" s="690"/>
      <c r="B13" s="689"/>
      <c r="C13" s="689"/>
      <c r="D13" s="689"/>
      <c r="E13" s="689"/>
      <c r="F13" s="689"/>
      <c r="G13" s="689"/>
      <c r="H13" s="689"/>
      <c r="I13" s="689"/>
      <c r="J13" s="689"/>
      <c r="K13" s="689"/>
      <c r="L13" s="689"/>
      <c r="M13" s="689"/>
      <c r="N13" s="689"/>
      <c r="O13" s="689"/>
    </row>
    <row r="14" spans="1:16" x14ac:dyDescent="0.45">
      <c r="A14" s="690"/>
      <c r="B14" s="689"/>
      <c r="C14" s="689"/>
      <c r="D14" s="689"/>
      <c r="E14" s="689"/>
      <c r="F14" s="689"/>
      <c r="G14" s="689"/>
      <c r="H14" s="689"/>
      <c r="I14" s="689"/>
      <c r="J14" s="689"/>
      <c r="K14" s="689"/>
      <c r="L14" s="689"/>
      <c r="M14" s="689"/>
      <c r="N14" s="689"/>
      <c r="O14" s="689"/>
    </row>
    <row r="15" spans="1:16" x14ac:dyDescent="0.45">
      <c r="A15" s="690"/>
      <c r="B15" s="689"/>
      <c r="C15" s="689"/>
      <c r="D15" s="689"/>
      <c r="E15" s="689"/>
      <c r="F15" s="689"/>
      <c r="G15" s="689"/>
      <c r="H15" s="689"/>
      <c r="I15" s="689"/>
      <c r="J15" s="689"/>
      <c r="K15" s="689"/>
      <c r="L15" s="689"/>
      <c r="M15" s="689"/>
      <c r="N15" s="689"/>
      <c r="O15" s="689"/>
    </row>
    <row r="16" spans="1:16" x14ac:dyDescent="0.45">
      <c r="A16" s="690"/>
      <c r="B16" s="689"/>
      <c r="C16" s="689"/>
      <c r="D16" s="689"/>
      <c r="E16" s="689"/>
      <c r="F16" s="689"/>
      <c r="G16" s="689"/>
      <c r="H16" s="689"/>
      <c r="I16" s="689"/>
      <c r="J16" s="689"/>
      <c r="K16" s="689"/>
      <c r="L16" s="689"/>
      <c r="M16" s="689"/>
      <c r="N16" s="689"/>
      <c r="O16" s="689"/>
    </row>
    <row r="17" spans="1:15" x14ac:dyDescent="0.45">
      <c r="A17" s="690"/>
      <c r="B17" s="689"/>
      <c r="C17" s="689"/>
      <c r="D17" s="689"/>
      <c r="E17" s="689"/>
      <c r="F17" s="689"/>
      <c r="G17" s="689"/>
      <c r="H17" s="689"/>
      <c r="I17" s="689"/>
      <c r="J17" s="689"/>
      <c r="K17" s="689"/>
      <c r="L17" s="689"/>
      <c r="M17" s="689"/>
      <c r="N17" s="689"/>
      <c r="O17" s="689"/>
    </row>
    <row r="18" spans="1:15" x14ac:dyDescent="0.45">
      <c r="A18" s="3194" t="s">
        <v>6668</v>
      </c>
      <c r="B18" s="3194"/>
      <c r="C18" s="3194"/>
      <c r="D18" s="3194"/>
      <c r="E18" s="3194"/>
      <c r="F18" s="3194"/>
      <c r="G18" s="3194"/>
      <c r="H18" s="3194"/>
      <c r="I18" s="3194"/>
      <c r="J18" s="3194"/>
      <c r="K18" s="3194"/>
      <c r="L18" s="3194"/>
      <c r="M18" s="3194"/>
      <c r="N18" s="3194"/>
      <c r="O18" s="3194"/>
    </row>
  </sheetData>
  <mergeCells count="11">
    <mergeCell ref="A18:O18"/>
    <mergeCell ref="A6:B6"/>
    <mergeCell ref="C6:P6"/>
    <mergeCell ref="C9:P10"/>
    <mergeCell ref="C1:D1"/>
    <mergeCell ref="A3:B3"/>
    <mergeCell ref="C3:P3"/>
    <mergeCell ref="A4:B4"/>
    <mergeCell ref="C4:P4"/>
    <mergeCell ref="A5:B5"/>
    <mergeCell ref="C5:P5"/>
  </mergeCells>
  <hyperlinks>
    <hyperlink ref="A1" location="'ODS 13.'!A1" display="REGRESAR " xr:uid="{00000000-0004-0000-8901-000000000000}"/>
    <hyperlink ref="C1:D1" location="'Metadato 13.b.1'!A1" display="VER METADATO" xr:uid="{00000000-0004-0000-8901-000001000000}"/>
  </hyperlinks>
  <pageMargins left="0.7" right="0.7" top="0.75" bottom="0.75" header="0.3" footer="0.3"/>
  <drawing r:id="rId1"/>
</worksheet>
</file>

<file path=xl/worksheets/sheet3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A01-000000000000}">
  <sheetPr codeName="Hoja385">
    <tabColor theme="0" tint="-0.499984740745262"/>
  </sheetPr>
  <dimension ref="A1:F36"/>
  <sheetViews>
    <sheetView showGridLines="0" zoomScaleNormal="100" workbookViewId="0">
      <pane ySplit="1" topLeftCell="A2" activePane="bottomLeft" state="frozen"/>
      <selection pane="bottomLeft" activeCell="D5" sqref="D5"/>
    </sheetView>
  </sheetViews>
  <sheetFormatPr baseColWidth="10" defaultColWidth="11.44140625" defaultRowHeight="17.399999999999999" x14ac:dyDescent="0.45"/>
  <cols>
    <col min="1" max="1" width="11.44140625" style="178"/>
    <col min="2" max="2" width="26.44140625" style="178" customWidth="1"/>
    <col min="3" max="3" width="24" style="178" customWidth="1"/>
    <col min="4" max="4" width="85.77734375" style="178" customWidth="1"/>
    <col min="5" max="5" width="11.44140625" style="178"/>
    <col min="6" max="6" width="7.21875" style="178" customWidth="1"/>
    <col min="7" max="16384" width="11.44140625" style="178"/>
  </cols>
  <sheetData>
    <row r="1" spans="1:6" x14ac:dyDescent="0.45">
      <c r="B1" s="1916" t="s">
        <v>1867</v>
      </c>
    </row>
    <row r="2" spans="1:6" ht="18" thickBot="1" x14ac:dyDescent="0.5"/>
    <row r="3" spans="1:6" ht="23.25" customHeight="1" thickBot="1" x14ac:dyDescent="0.5">
      <c r="B3" s="4092" t="s">
        <v>370</v>
      </c>
      <c r="C3" s="4092"/>
      <c r="D3" s="4092"/>
      <c r="F3" s="1267" t="s">
        <v>498</v>
      </c>
    </row>
    <row r="4" spans="1:6" x14ac:dyDescent="0.45">
      <c r="A4" s="1268"/>
      <c r="B4" s="3123" t="s">
        <v>449</v>
      </c>
      <c r="C4" s="3123"/>
      <c r="D4" s="44" t="s">
        <v>1866</v>
      </c>
    </row>
    <row r="5" spans="1:6" ht="63.75" customHeight="1" x14ac:dyDescent="0.45">
      <c r="B5" s="3123" t="s">
        <v>373</v>
      </c>
      <c r="C5" s="3123"/>
      <c r="D5" s="44" t="s">
        <v>149</v>
      </c>
    </row>
    <row r="6" spans="1:6" ht="15" customHeight="1" x14ac:dyDescent="0.45">
      <c r="B6" s="3123" t="s">
        <v>374</v>
      </c>
      <c r="C6" s="3123"/>
      <c r="D6" s="45" t="s">
        <v>246</v>
      </c>
    </row>
    <row r="7" spans="1:6" ht="52.2" x14ac:dyDescent="0.45">
      <c r="B7" s="3126" t="s">
        <v>375</v>
      </c>
      <c r="C7" s="3126"/>
      <c r="D7" s="128" t="s">
        <v>4125</v>
      </c>
    </row>
    <row r="8" spans="1:6" x14ac:dyDescent="0.45">
      <c r="B8" s="3126" t="s">
        <v>2480</v>
      </c>
      <c r="C8" s="3126"/>
      <c r="D8" s="1384" t="s">
        <v>2495</v>
      </c>
    </row>
    <row r="10" spans="1:6" ht="23.25" customHeight="1" x14ac:dyDescent="0.45">
      <c r="B10" s="4092" t="s">
        <v>376</v>
      </c>
      <c r="C10" s="4092"/>
      <c r="D10" s="4092"/>
    </row>
    <row r="11" spans="1:6" x14ac:dyDescent="0.45">
      <c r="B11" s="3129" t="s">
        <v>377</v>
      </c>
      <c r="C11" s="3124"/>
      <c r="D11" s="44"/>
    </row>
    <row r="12" spans="1:6" x14ac:dyDescent="0.45">
      <c r="B12" s="3126" t="s">
        <v>379</v>
      </c>
      <c r="C12" s="3126"/>
      <c r="D12" s="661"/>
    </row>
    <row r="13" spans="1:6" x14ac:dyDescent="0.45">
      <c r="B13" s="3123" t="s">
        <v>380</v>
      </c>
      <c r="C13" s="3123"/>
      <c r="D13" s="1933"/>
    </row>
    <row r="14" spans="1:6" x14ac:dyDescent="0.45">
      <c r="B14" s="3123" t="s">
        <v>381</v>
      </c>
      <c r="C14" s="3124"/>
      <c r="D14" s="1933"/>
    </row>
    <row r="15" spans="1:6" x14ac:dyDescent="0.45">
      <c r="B15" s="3123" t="s">
        <v>382</v>
      </c>
      <c r="C15" s="3123"/>
      <c r="D15" s="44"/>
    </row>
    <row r="16" spans="1:6" x14ac:dyDescent="0.45">
      <c r="B16" s="3123" t="s">
        <v>383</v>
      </c>
      <c r="C16" s="3123"/>
      <c r="D16" s="44"/>
    </row>
    <row r="17" spans="2:4" x14ac:dyDescent="0.45">
      <c r="B17" s="3123" t="s">
        <v>384</v>
      </c>
      <c r="C17" s="3123"/>
      <c r="D17" s="57"/>
    </row>
    <row r="18" spans="2:4" x14ac:dyDescent="0.45">
      <c r="B18" s="3126" t="s">
        <v>386</v>
      </c>
      <c r="C18" s="3126"/>
      <c r="D18" s="44"/>
    </row>
    <row r="19" spans="2:4" x14ac:dyDescent="0.45">
      <c r="B19" s="3132" t="s">
        <v>387</v>
      </c>
      <c r="C19" s="3133"/>
      <c r="D19" s="57"/>
    </row>
    <row r="20" spans="2:4" x14ac:dyDescent="0.45">
      <c r="B20" s="3123" t="s">
        <v>388</v>
      </c>
      <c r="C20" s="3123"/>
      <c r="D20" s="44"/>
    </row>
    <row r="21" spans="2:4" x14ac:dyDescent="0.45">
      <c r="B21" s="3134" t="s">
        <v>390</v>
      </c>
      <c r="C21" s="459" t="s">
        <v>391</v>
      </c>
      <c r="D21" s="44"/>
    </row>
    <row r="22" spans="2:4" x14ac:dyDescent="0.45">
      <c r="B22" s="3135"/>
      <c r="C22" s="1915" t="s">
        <v>393</v>
      </c>
      <c r="D22" s="57"/>
    </row>
    <row r="23" spans="2:4" x14ac:dyDescent="0.45">
      <c r="B23" s="3123" t="s">
        <v>395</v>
      </c>
      <c r="C23" s="3123"/>
      <c r="D23" s="44"/>
    </row>
    <row r="24" spans="2:4" x14ac:dyDescent="0.45">
      <c r="B24" s="3123" t="s">
        <v>397</v>
      </c>
      <c r="C24" s="3123"/>
      <c r="D24" s="146" t="s">
        <v>499</v>
      </c>
    </row>
    <row r="25" spans="2:4" x14ac:dyDescent="0.45">
      <c r="B25" s="3123" t="s">
        <v>399</v>
      </c>
      <c r="C25" s="3123"/>
      <c r="D25" s="57"/>
    </row>
    <row r="26" spans="2:4" x14ac:dyDescent="0.45">
      <c r="B26" s="3126" t="s">
        <v>401</v>
      </c>
      <c r="C26" s="3126"/>
      <c r="D26" s="44"/>
    </row>
    <row r="27" spans="2:4" x14ac:dyDescent="0.45">
      <c r="B27" s="3129" t="s">
        <v>403</v>
      </c>
      <c r="C27" s="3124"/>
      <c r="D27" s="44"/>
    </row>
    <row r="28" spans="2:4" x14ac:dyDescent="0.45">
      <c r="B28" s="1913" t="s">
        <v>404</v>
      </c>
      <c r="C28" s="1914"/>
      <c r="D28" s="44"/>
    </row>
    <row r="29" spans="2:4" x14ac:dyDescent="0.45">
      <c r="B29" s="3130" t="s">
        <v>405</v>
      </c>
      <c r="C29" s="3131"/>
      <c r="D29" s="61"/>
    </row>
    <row r="30" spans="2:4" x14ac:dyDescent="0.45">
      <c r="B30" s="62"/>
      <c r="C30" s="62"/>
      <c r="D30" s="63"/>
    </row>
    <row r="31" spans="2:4" ht="23.25" customHeight="1" x14ac:dyDescent="0.45">
      <c r="B31" s="4092" t="s">
        <v>406</v>
      </c>
      <c r="C31" s="4092"/>
      <c r="D31" s="4092"/>
    </row>
    <row r="32" spans="2:4" x14ac:dyDescent="0.45">
      <c r="B32" s="3129" t="s">
        <v>407</v>
      </c>
      <c r="C32" s="3124"/>
      <c r="D32" s="57"/>
    </row>
    <row r="33" spans="2:4" x14ac:dyDescent="0.45">
      <c r="B33" s="3129" t="s">
        <v>409</v>
      </c>
      <c r="C33" s="3124"/>
      <c r="D33" s="57"/>
    </row>
    <row r="34" spans="2:4" x14ac:dyDescent="0.45">
      <c r="B34" s="3129" t="s">
        <v>411</v>
      </c>
      <c r="C34" s="3124"/>
      <c r="D34" s="83"/>
    </row>
    <row r="35" spans="2:4" x14ac:dyDescent="0.45">
      <c r="B35" s="3129" t="s">
        <v>413</v>
      </c>
      <c r="C35" s="3124"/>
      <c r="D35" s="157"/>
    </row>
    <row r="36" spans="2:4" x14ac:dyDescent="0.45">
      <c r="B36" s="3129" t="s">
        <v>415</v>
      </c>
      <c r="C36" s="3124"/>
      <c r="D36" s="57"/>
    </row>
  </sheetData>
  <mergeCells count="30">
    <mergeCell ref="B16:C16"/>
    <mergeCell ref="B3:D3"/>
    <mergeCell ref="B4:C4"/>
    <mergeCell ref="B5:C5"/>
    <mergeCell ref="B6:C6"/>
    <mergeCell ref="B7:C7"/>
    <mergeCell ref="B10:D10"/>
    <mergeCell ref="B11:C11"/>
    <mergeCell ref="B12:C12"/>
    <mergeCell ref="B13:C13"/>
    <mergeCell ref="B14:C14"/>
    <mergeCell ref="B15:C15"/>
    <mergeCell ref="B8:C8"/>
    <mergeCell ref="B31:D31"/>
    <mergeCell ref="B17:C17"/>
    <mergeCell ref="B18:C18"/>
    <mergeCell ref="B19:C19"/>
    <mergeCell ref="B20:C20"/>
    <mergeCell ref="B21:B22"/>
    <mergeCell ref="B23:C23"/>
    <mergeCell ref="B24:C24"/>
    <mergeCell ref="B25:C25"/>
    <mergeCell ref="B26:C26"/>
    <mergeCell ref="B27:C27"/>
    <mergeCell ref="B29:C29"/>
    <mergeCell ref="B32:C32"/>
    <mergeCell ref="B33:C33"/>
    <mergeCell ref="B34:C34"/>
    <mergeCell ref="B35:C35"/>
    <mergeCell ref="B36:C36"/>
  </mergeCells>
  <dataValidations count="7">
    <dataValidation type="list" allowBlank="1" showInputMessage="1" showErrorMessage="1" sqref="D25" xr:uid="{00000000-0002-0000-8A01-000000000000}">
      <formula1>Tipo_operación</formula1>
    </dataValidation>
    <dataValidation type="list" allowBlank="1" showInputMessage="1" showErrorMessage="1" sqref="D14" xr:uid="{00000000-0002-0000-8A01-000001000000}">
      <formula1>Tipo_indicador</formula1>
    </dataValidation>
    <dataValidation type="list" allowBlank="1" showInputMessage="1" showErrorMessage="1" sqref="D7" xr:uid="{00000000-0002-0000-8A01-000002000000}">
      <formula1>Nombre_indicador_ODS</formula1>
    </dataValidation>
    <dataValidation type="list" allowBlank="1" showInputMessage="1" showErrorMessage="1" sqref="D6" xr:uid="{00000000-0002-0000-8A01-000003000000}">
      <formula1>Numero_indicador</formula1>
    </dataValidation>
    <dataValidation type="list" allowBlank="1" showInputMessage="1" showErrorMessage="1" sqref="D5" xr:uid="{00000000-0002-0000-8A01-000004000000}">
      <formula1>Metas_ODS</formula1>
    </dataValidation>
    <dataValidation type="list" allowBlank="1" showInputMessage="1" showErrorMessage="1" sqref="D4" xr:uid="{00000000-0002-0000-8A01-000005000000}">
      <formula1>ODS</formula1>
    </dataValidation>
    <dataValidation allowBlank="1" showDropDown="1" showInputMessage="1" showErrorMessage="1" sqref="D13" xr:uid="{00000000-0002-0000-8A01-000006000000}"/>
  </dataValidations>
  <hyperlinks>
    <hyperlink ref="B1" location="'13.b.1'!A1" display="REGRESAR " xr:uid="{00000000-0004-0000-8A01-000000000000}"/>
    <hyperlink ref="D8" r:id="rId1" xr:uid="{00000000-0004-0000-8A01-000001000000}"/>
  </hyperlinks>
  <pageMargins left="0.7" right="0.7" top="0.75" bottom="0.75" header="0.3" footer="0.3"/>
</worksheet>
</file>

<file path=xl/worksheets/sheet3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B01-000000000000}">
  <sheetPr codeName="Hoja386">
    <tabColor rgb="FF0A97D9"/>
  </sheetPr>
  <dimension ref="A1:E14"/>
  <sheetViews>
    <sheetView showGridLines="0" workbookViewId="0">
      <pane ySplit="4" topLeftCell="A5" activePane="bottomLeft" state="frozen"/>
      <selection sqref="A1:B1"/>
      <selection pane="bottomLeft" sqref="A1:B1"/>
    </sheetView>
  </sheetViews>
  <sheetFormatPr baseColWidth="10" defaultRowHeight="17.399999999999999" x14ac:dyDescent="0.45"/>
  <cols>
    <col min="1" max="2" width="11.5546875" style="22"/>
    <col min="3" max="3" width="69.77734375" style="22" customWidth="1"/>
    <col min="4" max="4" width="11.5546875" style="22"/>
    <col min="5" max="5" width="71.77734375" style="22" customWidth="1"/>
    <col min="6" max="16384" width="11.5546875" style="22"/>
  </cols>
  <sheetData>
    <row r="1" spans="1:5" ht="18.600000000000001" x14ac:dyDescent="0.45">
      <c r="A1" s="3108" t="s">
        <v>320</v>
      </c>
      <c r="B1" s="3108"/>
    </row>
    <row r="3" spans="1:5" ht="55.2" customHeight="1" x14ac:dyDescent="0.45">
      <c r="A3" s="65"/>
      <c r="B3" s="65"/>
      <c r="C3" s="4116" t="s">
        <v>1872</v>
      </c>
      <c r="D3" s="4116"/>
      <c r="E3" s="4116"/>
    </row>
    <row r="4" spans="1:5" s="65" customFormat="1" ht="45.6" customHeight="1" x14ac:dyDescent="0.45">
      <c r="C4" s="466" t="s">
        <v>322</v>
      </c>
      <c r="D4" s="466" t="s">
        <v>323</v>
      </c>
      <c r="E4" s="466" t="s">
        <v>324</v>
      </c>
    </row>
    <row r="5" spans="1:5" s="75" customFormat="1" ht="74.400000000000006" x14ac:dyDescent="0.3">
      <c r="C5" s="461" t="s">
        <v>151</v>
      </c>
      <c r="D5" s="453" t="s">
        <v>247</v>
      </c>
      <c r="E5" s="463" t="s">
        <v>4218</v>
      </c>
    </row>
    <row r="6" spans="1:5" s="75" customFormat="1" ht="74.400000000000006" x14ac:dyDescent="0.3">
      <c r="C6" s="461" t="s">
        <v>152</v>
      </c>
      <c r="D6" s="453" t="s">
        <v>248</v>
      </c>
      <c r="E6" s="463" t="s">
        <v>4126</v>
      </c>
    </row>
    <row r="7" spans="1:5" s="75" customFormat="1" ht="44.25" customHeight="1" x14ac:dyDescent="0.3">
      <c r="C7" s="461" t="s">
        <v>153</v>
      </c>
      <c r="D7" s="453" t="s">
        <v>249</v>
      </c>
      <c r="E7" s="463" t="s">
        <v>4127</v>
      </c>
    </row>
    <row r="8" spans="1:5" s="75" customFormat="1" ht="130.19999999999999" x14ac:dyDescent="0.3">
      <c r="C8" s="461" t="s">
        <v>4128</v>
      </c>
      <c r="D8" s="452" t="s">
        <v>250</v>
      </c>
      <c r="E8" s="462" t="s">
        <v>4129</v>
      </c>
    </row>
    <row r="9" spans="1:5" s="75" customFormat="1" ht="55.8" x14ac:dyDescent="0.3">
      <c r="C9" s="461" t="s">
        <v>154</v>
      </c>
      <c r="D9" s="452" t="s">
        <v>251</v>
      </c>
      <c r="E9" s="462" t="s">
        <v>4130</v>
      </c>
    </row>
    <row r="10" spans="1:5" s="75" customFormat="1" ht="150.6" x14ac:dyDescent="0.3">
      <c r="C10" s="461" t="s">
        <v>6095</v>
      </c>
      <c r="D10" s="453" t="s">
        <v>252</v>
      </c>
      <c r="E10" s="463" t="s">
        <v>4131</v>
      </c>
    </row>
    <row r="11" spans="1:5" s="75" customFormat="1" ht="74.400000000000006" x14ac:dyDescent="0.3">
      <c r="C11" s="461" t="s">
        <v>157</v>
      </c>
      <c r="D11" s="453" t="s">
        <v>253</v>
      </c>
      <c r="E11" s="463" t="s">
        <v>4132</v>
      </c>
    </row>
    <row r="12" spans="1:5" s="75" customFormat="1" ht="130.19999999999999" x14ac:dyDescent="0.3">
      <c r="C12" s="461" t="s">
        <v>158</v>
      </c>
      <c r="D12" s="453" t="s">
        <v>254</v>
      </c>
      <c r="E12" s="463" t="s">
        <v>4133</v>
      </c>
    </row>
    <row r="13" spans="1:5" s="75" customFormat="1" ht="55.8" x14ac:dyDescent="0.3">
      <c r="C13" s="461" t="s">
        <v>159</v>
      </c>
      <c r="D13" s="453" t="s">
        <v>255</v>
      </c>
      <c r="E13" s="463" t="s">
        <v>4134</v>
      </c>
    </row>
    <row r="14" spans="1:5" s="75" customFormat="1" ht="111.6" x14ac:dyDescent="0.3">
      <c r="C14" s="461" t="s">
        <v>4135</v>
      </c>
      <c r="D14" s="453" t="s">
        <v>256</v>
      </c>
      <c r="E14" s="463" t="s">
        <v>4249</v>
      </c>
    </row>
  </sheetData>
  <mergeCells count="2">
    <mergeCell ref="A1:B1"/>
    <mergeCell ref="C3:E3"/>
  </mergeCells>
  <hyperlinks>
    <hyperlink ref="A1" location="Objetivos!A1" display="REGRESAR A INICIO" xr:uid="{00000000-0004-0000-8B01-000000000000}"/>
    <hyperlink ref="A1:B1" location="'Lista de Objetivos'!A1" display="REGRESAR A INICIO" xr:uid="{00000000-0004-0000-8B01-000001000000}"/>
    <hyperlink ref="D5" location="'14.1.1'!A1" display="14.1.1" xr:uid="{00000000-0004-0000-8B01-000002000000}"/>
    <hyperlink ref="E5" location="'14.1.1'!A1" display="14.1.1 a) Índice de eutrofización costera; y b) densidad de detritos plásticosi" xr:uid="{00000000-0004-0000-8B01-000003000000}"/>
    <hyperlink ref="E6" location="'14.2.1'!A1" display="14.2.1 Número de países que aplican enfoques basados en los ecosistemas para gestionar las zonas marinas" xr:uid="{00000000-0004-0000-8B01-000004000000}"/>
    <hyperlink ref="D7" location="'14.3.1'!A1" display="14.3.1" xr:uid="{00000000-0004-0000-8B01-000005000000}"/>
    <hyperlink ref="E7" location="'14.3.1'!A1" display="14.3.1 Acidez media del mar (pH) medida en un conjunto convenido de estaciones de muestreo representativas" xr:uid="{00000000-0004-0000-8B01-000006000000}"/>
    <hyperlink ref="D8" location="'14.4.1'!A1" display="14.4.1" xr:uid="{00000000-0004-0000-8B01-000007000000}"/>
    <hyperlink ref="E8" location="'14.4.1'!A1" display="14.4.1 Proporción de poblaciones de peces cuyos niveles son biológicamente sostenibles" xr:uid="{00000000-0004-0000-8B01-000008000000}"/>
    <hyperlink ref="D9" location="'14.5.1'!A1" display="14.5.1" xr:uid="{00000000-0004-0000-8B01-000009000000}"/>
    <hyperlink ref="E9" location="'14.5.1'!A1" display="14.5.1 Cobertura de las zonas protegidas en relación con las zonas marinas" xr:uid="{00000000-0004-0000-8B01-00000A000000}"/>
    <hyperlink ref="D10" location="'14.6.1'!A1" display="14.6.1" xr:uid="{00000000-0004-0000-8B01-00000B000000}"/>
    <hyperlink ref="E10" location="'14.6.1'!A1" display="14.6.1 Grado de aplicación de instrumentos internacionales cuyo objetivo es combatir la pesca ilegal, no declarada y no reglamentada" xr:uid="{00000000-0004-0000-8B01-00000C000000}"/>
    <hyperlink ref="D11" location="'14.7.1'!A1" display="14.7.1" xr:uid="{00000000-0004-0000-8B01-00000D000000}"/>
    <hyperlink ref="E11" location="'14.7.1'!A1" display="14.7.1 Proporción del PIB correspondiente a la pesca sostenible en los pequeños Estados insulares en desarrollo, en los países menos adelantados y en todos los países" xr:uid="{00000000-0004-0000-8B01-00000E000000}"/>
    <hyperlink ref="D12" location="'14.a.1'!A1" display="14.a.1" xr:uid="{00000000-0004-0000-8B01-00000F000000}"/>
    <hyperlink ref="E12" location="'14.a.1'!A1" display="14.a.1 Proporción del presupuesto total de investigación asignada a la investigación en el campo de la tecnología marina" xr:uid="{00000000-0004-0000-8B01-000010000000}"/>
    <hyperlink ref="D13" location="'14.b.1'!A1" display="14.b.1" xr:uid="{00000000-0004-0000-8B01-000011000000}"/>
    <hyperlink ref="E13" location="'14.b.1'!A1" display="14.b.1 Grado de aplicación de un marco jurídico, reglamentario, normativo o institucional que reconozca y proteja los derechos de acceso para la pesca en pequeña escala" xr:uid="{00000000-0004-0000-8B01-000012000000}"/>
    <hyperlink ref="D14" location="'14.c.1'!A1" display="14.c.1" xr:uid="{00000000-0004-0000-8B01-000013000000}"/>
    <hyperlink ref="E14" location="'14.c.1'!A1" display="14.c.1 Número de países que, mediante marcos jurídicos, normativos e institucionales, avanzan en la ratificación, la aceptación y la implementación de los instrumentos relacionados con los océanos que aplican el derecho internacional reflejado en la Conve" xr:uid="{00000000-0004-0000-8B01-000014000000}"/>
    <hyperlink ref="D6" location="'14.2.1'!A1" display="14.2.1" xr:uid="{00000000-0004-0000-8B01-000015000000}"/>
  </hyperlinks>
  <pageMargins left="0.7" right="0.7" top="0.75" bottom="0.75" header="0.3" footer="0.3"/>
  <pageSetup orientation="portrait" r:id="rId1"/>
  <drawing r:id="rId2"/>
</worksheet>
</file>

<file path=xl/worksheets/sheet3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C01-000000000000}">
  <sheetPr codeName="Hoja387">
    <tabColor theme="5"/>
  </sheetPr>
  <dimension ref="A1:P10"/>
  <sheetViews>
    <sheetView showGridLines="0" workbookViewId="0">
      <pane ySplit="1" topLeftCell="A2" activePane="bottomLeft" state="frozen"/>
      <selection sqref="A1:B1"/>
      <selection pane="bottomLeft" activeCell="M15" sqref="M15"/>
    </sheetView>
  </sheetViews>
  <sheetFormatPr baseColWidth="10" defaultColWidth="11.44140625" defaultRowHeight="17.399999999999999" x14ac:dyDescent="0.45"/>
  <cols>
    <col min="1" max="2" width="15" style="178" customWidth="1"/>
    <col min="3" max="3" width="12.21875" style="1271" customWidth="1"/>
    <col min="4" max="5" width="12.21875" style="178" customWidth="1"/>
    <col min="6" max="16384" width="11.44140625" style="178"/>
  </cols>
  <sheetData>
    <row r="1" spans="1:16" x14ac:dyDescent="0.45">
      <c r="A1" s="1916" t="s">
        <v>337</v>
      </c>
      <c r="B1" s="1308"/>
      <c r="C1" s="3225" t="s">
        <v>430</v>
      </c>
      <c r="D1" s="3225"/>
    </row>
    <row r="3" spans="1:16" ht="18.600000000000001" x14ac:dyDescent="0.45">
      <c r="A3" s="4117" t="s">
        <v>339</v>
      </c>
      <c r="B3" s="4121"/>
      <c r="C3" s="4119" t="s">
        <v>1872</v>
      </c>
      <c r="D3" s="4119"/>
      <c r="E3" s="4119"/>
      <c r="F3" s="4119"/>
      <c r="G3" s="4119"/>
      <c r="H3" s="4119"/>
      <c r="I3" s="4119"/>
      <c r="J3" s="4119"/>
      <c r="K3" s="4119"/>
      <c r="L3" s="4119"/>
      <c r="M3" s="4119"/>
      <c r="N3" s="4119"/>
      <c r="O3" s="4119"/>
      <c r="P3" s="4119"/>
    </row>
    <row r="4" spans="1:16" ht="18.600000000000001" x14ac:dyDescent="0.45">
      <c r="A4" s="4117" t="s">
        <v>340</v>
      </c>
      <c r="B4" s="4118"/>
      <c r="C4" s="4122" t="s">
        <v>151</v>
      </c>
      <c r="D4" s="4123"/>
      <c r="E4" s="4123"/>
      <c r="F4" s="4123"/>
      <c r="G4" s="4123"/>
      <c r="H4" s="4123"/>
      <c r="I4" s="4123"/>
      <c r="J4" s="4123"/>
      <c r="K4" s="4123"/>
      <c r="L4" s="4123"/>
      <c r="M4" s="4123"/>
      <c r="N4" s="4123"/>
      <c r="O4" s="4123"/>
      <c r="P4" s="4123"/>
    </row>
    <row r="5" spans="1:16" ht="18.600000000000001" x14ac:dyDescent="0.45">
      <c r="A5" s="4117" t="s">
        <v>341</v>
      </c>
      <c r="B5" s="4118"/>
      <c r="C5" s="4119" t="s">
        <v>4218</v>
      </c>
      <c r="D5" s="4120"/>
      <c r="E5" s="4120"/>
      <c r="F5" s="4120"/>
      <c r="G5" s="4120"/>
      <c r="H5" s="4120"/>
      <c r="I5" s="4120"/>
      <c r="J5" s="4120"/>
      <c r="K5" s="4120"/>
      <c r="L5" s="4120"/>
      <c r="M5" s="4120"/>
      <c r="N5" s="4120"/>
      <c r="O5" s="4120"/>
      <c r="P5" s="4120"/>
    </row>
    <row r="6" spans="1:16" ht="18.600000000000001" x14ac:dyDescent="0.45">
      <c r="A6" s="4117" t="s">
        <v>417</v>
      </c>
      <c r="B6" s="4118"/>
      <c r="C6" s="4119" t="s">
        <v>454</v>
      </c>
      <c r="D6" s="4120"/>
      <c r="E6" s="4120"/>
      <c r="F6" s="4120"/>
      <c r="G6" s="4120"/>
      <c r="H6" s="4120"/>
      <c r="I6" s="4120"/>
      <c r="J6" s="4120"/>
      <c r="K6" s="4120"/>
      <c r="L6" s="4120"/>
      <c r="M6" s="4120"/>
      <c r="N6" s="4120"/>
      <c r="O6" s="4120"/>
      <c r="P6" s="4120"/>
    </row>
    <row r="7" spans="1:16" x14ac:dyDescent="0.45">
      <c r="A7" s="853"/>
    </row>
    <row r="8" spans="1:16" x14ac:dyDescent="0.45">
      <c r="A8" s="853"/>
    </row>
    <row r="9" spans="1:16" ht="11.25" customHeight="1" x14ac:dyDescent="0.45">
      <c r="C9" s="3203" t="s">
        <v>455</v>
      </c>
      <c r="D9" s="3203"/>
      <c r="E9" s="3203"/>
      <c r="F9" s="3203"/>
      <c r="G9" s="3203"/>
      <c r="H9" s="3203"/>
      <c r="I9" s="3203"/>
      <c r="J9" s="3203"/>
      <c r="K9" s="3203"/>
      <c r="L9" s="3203"/>
      <c r="M9" s="3203"/>
      <c r="N9" s="3203"/>
      <c r="O9" s="3203"/>
      <c r="P9" s="3203"/>
    </row>
    <row r="10" spans="1:16" ht="11.25" customHeight="1" x14ac:dyDescent="0.45">
      <c r="C10" s="3203"/>
      <c r="D10" s="3203"/>
      <c r="E10" s="3203"/>
      <c r="F10" s="3203"/>
      <c r="G10" s="3203"/>
      <c r="H10" s="3203"/>
      <c r="I10" s="3203"/>
      <c r="J10" s="3203"/>
      <c r="K10" s="3203"/>
      <c r="L10" s="3203"/>
      <c r="M10" s="3203"/>
      <c r="N10" s="3203"/>
      <c r="O10" s="3203"/>
      <c r="P10" s="3203"/>
    </row>
  </sheetData>
  <mergeCells count="10">
    <mergeCell ref="A6:B6"/>
    <mergeCell ref="C6:P6"/>
    <mergeCell ref="C9:P10"/>
    <mergeCell ref="C1:D1"/>
    <mergeCell ref="A3:B3"/>
    <mergeCell ref="C3:P3"/>
    <mergeCell ref="A4:B4"/>
    <mergeCell ref="C4:P4"/>
    <mergeCell ref="A5:B5"/>
    <mergeCell ref="C5:P5"/>
  </mergeCells>
  <hyperlinks>
    <hyperlink ref="A1" location="'ODS 14.'!A1" display="REGRESAR" xr:uid="{00000000-0004-0000-8C01-000000000000}"/>
    <hyperlink ref="C1:D1" location="'Metadato 14.1.1'!A1" display="VER METADATO" xr:uid="{00000000-0004-0000-8C01-000001000000}"/>
  </hyperlinks>
  <pageMargins left="0.7" right="0.7" top="0.75" bottom="0.75" header="0.3" footer="0.3"/>
</worksheet>
</file>

<file path=xl/worksheets/sheet3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D01-000000000000}">
  <sheetPr codeName="Hoja388">
    <tabColor theme="0" tint="-0.499984740745262"/>
  </sheetPr>
  <dimension ref="A1:F41"/>
  <sheetViews>
    <sheetView showGridLines="0" zoomScaleNormal="100" workbookViewId="0">
      <pane ySplit="1" topLeftCell="A2" activePane="bottomLeft" state="frozen"/>
      <selection sqref="A1:B1"/>
      <selection pane="bottomLeft" activeCell="D5" sqref="D5"/>
    </sheetView>
  </sheetViews>
  <sheetFormatPr baseColWidth="10" defaultColWidth="11.44140625" defaultRowHeight="17.399999999999999" x14ac:dyDescent="0.45"/>
  <cols>
    <col min="1" max="1" width="11.44140625" style="178"/>
    <col min="2" max="2" width="26.44140625" style="178" customWidth="1"/>
    <col min="3" max="3" width="24" style="178" customWidth="1"/>
    <col min="4" max="4" width="85.77734375" style="178" customWidth="1"/>
    <col min="5" max="5" width="23.21875" style="178" customWidth="1"/>
    <col min="6" max="6" width="7.21875" style="178" customWidth="1"/>
    <col min="7" max="16384" width="11.44140625" style="178"/>
  </cols>
  <sheetData>
    <row r="1" spans="1:6" x14ac:dyDescent="0.45">
      <c r="B1" s="1916" t="s">
        <v>337</v>
      </c>
    </row>
    <row r="2" spans="1:6" ht="18" thickBot="1" x14ac:dyDescent="0.5"/>
    <row r="3" spans="1:6" ht="23.25" customHeight="1" thickBot="1" x14ac:dyDescent="0.5">
      <c r="B3" s="4124" t="s">
        <v>370</v>
      </c>
      <c r="C3" s="4124"/>
      <c r="D3" s="4124"/>
      <c r="F3" s="1267" t="s">
        <v>456</v>
      </c>
    </row>
    <row r="4" spans="1:6" ht="34.799999999999997" x14ac:dyDescent="0.45">
      <c r="A4" s="1268"/>
      <c r="B4" s="3123" t="s">
        <v>449</v>
      </c>
      <c r="C4" s="3123"/>
      <c r="D4" s="44" t="s">
        <v>42</v>
      </c>
    </row>
    <row r="5" spans="1:6" ht="34.799999999999997" x14ac:dyDescent="0.45">
      <c r="B5" s="3123" t="s">
        <v>373</v>
      </c>
      <c r="C5" s="3123"/>
      <c r="D5" s="44" t="s">
        <v>151</v>
      </c>
    </row>
    <row r="6" spans="1:6" x14ac:dyDescent="0.45">
      <c r="B6" s="3123" t="s">
        <v>374</v>
      </c>
      <c r="C6" s="3123"/>
      <c r="D6" s="45" t="s">
        <v>247</v>
      </c>
    </row>
    <row r="7" spans="1:6" x14ac:dyDescent="0.45">
      <c r="B7" s="3126" t="s">
        <v>375</v>
      </c>
      <c r="C7" s="3126"/>
      <c r="D7" s="46" t="s">
        <v>4218</v>
      </c>
    </row>
    <row r="8" spans="1:6" x14ac:dyDescent="0.45">
      <c r="B8" s="3126" t="s">
        <v>2480</v>
      </c>
      <c r="C8" s="3126"/>
      <c r="D8" s="1266" t="s">
        <v>2495</v>
      </c>
    </row>
    <row r="10" spans="1:6" ht="23.25" customHeight="1" x14ac:dyDescent="0.45">
      <c r="B10" s="4124" t="s">
        <v>376</v>
      </c>
      <c r="C10" s="4124"/>
      <c r="D10" s="4124"/>
    </row>
    <row r="11" spans="1:6" ht="73.5" customHeight="1" x14ac:dyDescent="0.45">
      <c r="B11" s="3129" t="s">
        <v>377</v>
      </c>
      <c r="C11" s="3124"/>
      <c r="D11" s="57"/>
      <c r="E11" s="1271" t="s">
        <v>5010</v>
      </c>
    </row>
    <row r="12" spans="1:6" ht="15" customHeight="1" x14ac:dyDescent="0.45">
      <c r="B12" s="3126" t="s">
        <v>379</v>
      </c>
      <c r="C12" s="3126"/>
      <c r="D12" s="661" t="s">
        <v>5011</v>
      </c>
    </row>
    <row r="13" spans="1:6" x14ac:dyDescent="0.45">
      <c r="B13" s="3123" t="s">
        <v>380</v>
      </c>
      <c r="C13" s="3123"/>
      <c r="D13" s="112" t="s">
        <v>5012</v>
      </c>
    </row>
    <row r="14" spans="1:6" x14ac:dyDescent="0.45">
      <c r="B14" s="3123" t="s">
        <v>381</v>
      </c>
      <c r="C14" s="3124"/>
      <c r="D14" s="112" t="s">
        <v>10</v>
      </c>
    </row>
    <row r="15" spans="1:6" ht="409.6" x14ac:dyDescent="0.45">
      <c r="B15" s="3123" t="s">
        <v>382</v>
      </c>
      <c r="C15" s="3123"/>
      <c r="D15" s="57" t="s">
        <v>5013</v>
      </c>
      <c r="E15" s="1368" t="s">
        <v>5014</v>
      </c>
    </row>
    <row r="16" spans="1:6" ht="226.2" x14ac:dyDescent="0.45">
      <c r="B16" s="3123" t="s">
        <v>383</v>
      </c>
      <c r="C16" s="3123"/>
      <c r="D16" s="57" t="s">
        <v>5015</v>
      </c>
    </row>
    <row r="17" spans="2:5" x14ac:dyDescent="0.45">
      <c r="B17" s="3123" t="s">
        <v>384</v>
      </c>
      <c r="C17" s="3123"/>
      <c r="D17" s="57" t="s">
        <v>808</v>
      </c>
    </row>
    <row r="18" spans="2:5" ht="34.799999999999997" x14ac:dyDescent="0.45">
      <c r="B18" s="3126" t="s">
        <v>386</v>
      </c>
      <c r="C18" s="3126"/>
      <c r="D18" s="57" t="s">
        <v>5016</v>
      </c>
    </row>
    <row r="19" spans="2:5" ht="15" customHeight="1" x14ac:dyDescent="0.45">
      <c r="B19" s="3132" t="s">
        <v>387</v>
      </c>
      <c r="C19" s="3133"/>
      <c r="D19" s="57" t="s">
        <v>5017</v>
      </c>
    </row>
    <row r="20" spans="2:5" x14ac:dyDescent="0.45">
      <c r="B20" s="3123" t="s">
        <v>388</v>
      </c>
      <c r="C20" s="3123"/>
      <c r="D20" s="57" t="s">
        <v>424</v>
      </c>
    </row>
    <row r="21" spans="2:5" ht="34.799999999999997" x14ac:dyDescent="0.45">
      <c r="B21" s="4125" t="s">
        <v>390</v>
      </c>
      <c r="C21" s="459" t="s">
        <v>391</v>
      </c>
      <c r="D21" s="57" t="s">
        <v>5018</v>
      </c>
    </row>
    <row r="22" spans="2:5" x14ac:dyDescent="0.45">
      <c r="B22" s="4126"/>
      <c r="C22" s="1915" t="s">
        <v>393</v>
      </c>
      <c r="D22" s="57" t="s">
        <v>5019</v>
      </c>
    </row>
    <row r="23" spans="2:5" x14ac:dyDescent="0.45">
      <c r="B23" s="3123" t="s">
        <v>395</v>
      </c>
      <c r="C23" s="3123"/>
      <c r="D23" s="57" t="s">
        <v>559</v>
      </c>
    </row>
    <row r="24" spans="2:5" x14ac:dyDescent="0.45">
      <c r="B24" s="3123" t="s">
        <v>397</v>
      </c>
      <c r="C24" s="3123"/>
      <c r="D24" s="57" t="s">
        <v>5020</v>
      </c>
    </row>
    <row r="25" spans="2:5" x14ac:dyDescent="0.45">
      <c r="B25" s="3123" t="s">
        <v>399</v>
      </c>
      <c r="C25" s="3123"/>
      <c r="D25" s="57" t="s">
        <v>22</v>
      </c>
    </row>
    <row r="26" spans="2:5" ht="15" customHeight="1" x14ac:dyDescent="0.45">
      <c r="B26" s="3126" t="s">
        <v>401</v>
      </c>
      <c r="C26" s="3126"/>
      <c r="D26" s="57" t="s">
        <v>5021</v>
      </c>
    </row>
    <row r="27" spans="2:5" ht="87" x14ac:dyDescent="0.45">
      <c r="B27" s="3129" t="s">
        <v>403</v>
      </c>
      <c r="C27" s="3124"/>
      <c r="D27" s="57" t="s">
        <v>5022</v>
      </c>
    </row>
    <row r="28" spans="2:5" x14ac:dyDescent="0.45">
      <c r="B28" s="1913" t="s">
        <v>404</v>
      </c>
      <c r="C28" s="1914"/>
      <c r="D28" s="57"/>
    </row>
    <row r="29" spans="2:5" ht="104.4" x14ac:dyDescent="0.45">
      <c r="B29" s="3130" t="s">
        <v>405</v>
      </c>
      <c r="C29" s="3131"/>
      <c r="D29" s="99" t="s">
        <v>5023</v>
      </c>
      <c r="E29" s="178" t="s">
        <v>5024</v>
      </c>
    </row>
    <row r="30" spans="2:5" x14ac:dyDescent="0.45">
      <c r="B30" s="62"/>
      <c r="C30" s="62"/>
      <c r="D30" s="63"/>
    </row>
    <row r="31" spans="2:5" ht="23.25" customHeight="1" x14ac:dyDescent="0.45">
      <c r="B31" s="4124" t="s">
        <v>406</v>
      </c>
      <c r="C31" s="4124"/>
      <c r="D31" s="4124"/>
    </row>
    <row r="32" spans="2:5" x14ac:dyDescent="0.45">
      <c r="B32" s="3129" t="s">
        <v>407</v>
      </c>
      <c r="C32" s="3124"/>
      <c r="D32" s="57" t="s">
        <v>5025</v>
      </c>
    </row>
    <row r="33" spans="2:4" x14ac:dyDescent="0.45">
      <c r="B33" s="3129" t="s">
        <v>409</v>
      </c>
      <c r="C33" s="3124"/>
      <c r="D33" s="57" t="s">
        <v>2152</v>
      </c>
    </row>
    <row r="34" spans="2:4" x14ac:dyDescent="0.45">
      <c r="B34" s="3129" t="s">
        <v>411</v>
      </c>
      <c r="C34" s="3124"/>
      <c r="D34" s="57" t="s">
        <v>5020</v>
      </c>
    </row>
    <row r="35" spans="2:4" x14ac:dyDescent="0.45">
      <c r="B35" s="3129" t="s">
        <v>413</v>
      </c>
      <c r="C35" s="3124"/>
      <c r="D35" s="157" t="s">
        <v>5026</v>
      </c>
    </row>
    <row r="36" spans="2:4" x14ac:dyDescent="0.45">
      <c r="B36" s="3129" t="s">
        <v>415</v>
      </c>
      <c r="C36" s="3124"/>
      <c r="D36" s="162" t="s">
        <v>5027</v>
      </c>
    </row>
    <row r="37" spans="2:4" x14ac:dyDescent="0.45">
      <c r="B37" s="3129" t="s">
        <v>407</v>
      </c>
      <c r="C37" s="3124"/>
      <c r="D37" s="57" t="s">
        <v>5028</v>
      </c>
    </row>
    <row r="38" spans="2:4" x14ac:dyDescent="0.45">
      <c r="B38" s="3129" t="s">
        <v>409</v>
      </c>
      <c r="C38" s="3124"/>
      <c r="D38" s="57" t="s">
        <v>5029</v>
      </c>
    </row>
    <row r="39" spans="2:4" x14ac:dyDescent="0.45">
      <c r="B39" s="3129" t="s">
        <v>411</v>
      </c>
      <c r="C39" s="3124"/>
      <c r="D39" s="57" t="s">
        <v>5020</v>
      </c>
    </row>
    <row r="40" spans="2:4" x14ac:dyDescent="0.45">
      <c r="B40" s="3129" t="s">
        <v>413</v>
      </c>
      <c r="C40" s="3124"/>
      <c r="D40" s="157" t="s">
        <v>5030</v>
      </c>
    </row>
    <row r="41" spans="2:4" x14ac:dyDescent="0.45">
      <c r="B41" s="3129" t="s">
        <v>415</v>
      </c>
      <c r="C41" s="3124"/>
      <c r="D41" s="162" t="s">
        <v>5031</v>
      </c>
    </row>
  </sheetData>
  <mergeCells count="35">
    <mergeCell ref="B16:C16"/>
    <mergeCell ref="B3:D3"/>
    <mergeCell ref="B4:C4"/>
    <mergeCell ref="B5:C5"/>
    <mergeCell ref="B6:C6"/>
    <mergeCell ref="B7:C7"/>
    <mergeCell ref="B10:D10"/>
    <mergeCell ref="B11:C11"/>
    <mergeCell ref="B12:C12"/>
    <mergeCell ref="B13:C13"/>
    <mergeCell ref="B14:C14"/>
    <mergeCell ref="B15:C15"/>
    <mergeCell ref="B8:C8"/>
    <mergeCell ref="B31:D31"/>
    <mergeCell ref="B17:C17"/>
    <mergeCell ref="B18:C18"/>
    <mergeCell ref="B19:C19"/>
    <mergeCell ref="B20:C20"/>
    <mergeCell ref="B21:B22"/>
    <mergeCell ref="B23:C23"/>
    <mergeCell ref="B24:C24"/>
    <mergeCell ref="B25:C25"/>
    <mergeCell ref="B26:C26"/>
    <mergeCell ref="B27:C27"/>
    <mergeCell ref="B29:C29"/>
    <mergeCell ref="B32:C32"/>
    <mergeCell ref="B33:C33"/>
    <mergeCell ref="B34:C34"/>
    <mergeCell ref="B35:C35"/>
    <mergeCell ref="B36:C36"/>
    <mergeCell ref="B37:C37"/>
    <mergeCell ref="B38:C38"/>
    <mergeCell ref="B39:C39"/>
    <mergeCell ref="B40:C40"/>
    <mergeCell ref="B41:C41"/>
  </mergeCells>
  <dataValidations count="7">
    <dataValidation type="list" allowBlank="1" showInputMessage="1" showErrorMessage="1" sqref="D25" xr:uid="{00000000-0002-0000-8D01-000000000000}">
      <formula1>Tipo_operación</formula1>
    </dataValidation>
    <dataValidation type="list" allowBlank="1" showInputMessage="1" showErrorMessage="1" sqref="D14" xr:uid="{00000000-0002-0000-8D01-000001000000}">
      <formula1>Tipo_indicador</formula1>
    </dataValidation>
    <dataValidation type="list" allowBlank="1" showInputMessage="1" showErrorMessage="1" sqref="D7" xr:uid="{00000000-0002-0000-8D01-000002000000}">
      <formula1>Nombre_indicador_ODS</formula1>
    </dataValidation>
    <dataValidation type="list" allowBlank="1" showInputMessage="1" showErrorMessage="1" sqref="D6" xr:uid="{00000000-0002-0000-8D01-000003000000}">
      <formula1>Numero_indicador</formula1>
    </dataValidation>
    <dataValidation type="list" allowBlank="1" showInputMessage="1" showErrorMessage="1" sqref="D5" xr:uid="{00000000-0002-0000-8D01-000004000000}">
      <formula1>Metas_ODS</formula1>
    </dataValidation>
    <dataValidation type="list" allowBlank="1" showInputMessage="1" showErrorMessage="1" sqref="D4" xr:uid="{00000000-0002-0000-8D01-000005000000}">
      <formula1>ODS</formula1>
    </dataValidation>
    <dataValidation allowBlank="1" showDropDown="1" showInputMessage="1" showErrorMessage="1" sqref="D13" xr:uid="{00000000-0002-0000-8D01-000006000000}"/>
  </dataValidations>
  <hyperlinks>
    <hyperlink ref="B1" location="'14.1.1'!A1" display="REGRESAR" xr:uid="{00000000-0004-0000-8D01-000000000000}"/>
    <hyperlink ref="D8" r:id="rId1" xr:uid="{00000000-0004-0000-8D01-000001000000}"/>
    <hyperlink ref="D41" r:id="rId2" xr:uid="{00000000-0004-0000-8D01-000002000000}"/>
    <hyperlink ref="D36" r:id="rId3" xr:uid="{00000000-0004-0000-8D01-000003000000}"/>
  </hyperlinks>
  <pageMargins left="0.7" right="0.7" top="0.75" bottom="0.75" header="0.3" footer="0.3"/>
</worksheet>
</file>

<file path=xl/worksheets/sheet3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E01-000000000000}">
  <sheetPr codeName="Hoja389">
    <tabColor rgb="FF7030A0"/>
  </sheetPr>
  <dimension ref="A1:P23"/>
  <sheetViews>
    <sheetView showGridLines="0" workbookViewId="0">
      <pane ySplit="1" topLeftCell="A2" activePane="bottomLeft" state="frozen"/>
      <selection sqref="A1:B1"/>
      <selection pane="bottomLeft" activeCell="I23" sqref="I23"/>
    </sheetView>
  </sheetViews>
  <sheetFormatPr baseColWidth="10" defaultColWidth="11.44140625" defaultRowHeight="17.399999999999999" x14ac:dyDescent="0.45"/>
  <cols>
    <col min="1" max="2" width="15.44140625" style="178" customWidth="1"/>
    <col min="3" max="3" width="12.21875" style="1271" customWidth="1"/>
    <col min="4" max="9" width="12.21875" style="178" customWidth="1"/>
    <col min="10" max="16384" width="11.44140625" style="178"/>
  </cols>
  <sheetData>
    <row r="1" spans="1:16" x14ac:dyDescent="0.45">
      <c r="A1" s="1916" t="s">
        <v>337</v>
      </c>
      <c r="B1" s="1308"/>
      <c r="C1" s="3225" t="s">
        <v>430</v>
      </c>
      <c r="D1" s="3225"/>
    </row>
    <row r="3" spans="1:16" ht="18.600000000000001" customHeight="1" x14ac:dyDescent="0.45">
      <c r="A3" s="4117" t="s">
        <v>339</v>
      </c>
      <c r="B3" s="4121"/>
      <c r="C3" s="4119" t="s">
        <v>1872</v>
      </c>
      <c r="D3" s="4119"/>
      <c r="E3" s="4119"/>
      <c r="F3" s="4119"/>
      <c r="G3" s="4119"/>
      <c r="H3" s="4119"/>
      <c r="I3" s="4119"/>
      <c r="J3" s="4119"/>
      <c r="K3" s="4119"/>
      <c r="L3" s="4119"/>
      <c r="M3" s="4119"/>
      <c r="N3" s="4119"/>
      <c r="O3" s="4119"/>
      <c r="P3" s="4119"/>
    </row>
    <row r="4" spans="1:16" ht="36" customHeight="1" x14ac:dyDescent="0.45">
      <c r="A4" s="4117" t="s">
        <v>340</v>
      </c>
      <c r="B4" s="4118"/>
      <c r="C4" s="4122" t="s">
        <v>152</v>
      </c>
      <c r="D4" s="4123"/>
      <c r="E4" s="4123"/>
      <c r="F4" s="4123"/>
      <c r="G4" s="4123"/>
      <c r="H4" s="4123"/>
      <c r="I4" s="4123"/>
      <c r="J4" s="4123"/>
      <c r="K4" s="4123"/>
      <c r="L4" s="4123"/>
      <c r="M4" s="4123"/>
      <c r="N4" s="4123"/>
      <c r="O4" s="4123"/>
      <c r="P4" s="4123"/>
    </row>
    <row r="5" spans="1:16" ht="18.600000000000001" customHeight="1" x14ac:dyDescent="0.45">
      <c r="A5" s="4117" t="s">
        <v>341</v>
      </c>
      <c r="B5" s="4118"/>
      <c r="C5" s="4119" t="s">
        <v>4250</v>
      </c>
      <c r="D5" s="4120"/>
      <c r="E5" s="4120"/>
      <c r="F5" s="4120"/>
      <c r="G5" s="4120"/>
      <c r="H5" s="4120"/>
      <c r="I5" s="4120"/>
      <c r="J5" s="4120"/>
      <c r="K5" s="4120"/>
      <c r="L5" s="4120"/>
      <c r="M5" s="4120"/>
      <c r="N5" s="4120"/>
      <c r="O5" s="4120"/>
      <c r="P5" s="4120"/>
    </row>
    <row r="6" spans="1:16" ht="18.600000000000001" x14ac:dyDescent="0.45">
      <c r="A6" s="4117" t="s">
        <v>417</v>
      </c>
      <c r="B6" s="4118"/>
      <c r="C6" s="4119"/>
      <c r="D6" s="4120"/>
      <c r="E6" s="4120"/>
      <c r="F6" s="4120"/>
      <c r="G6" s="4120"/>
      <c r="H6" s="4120"/>
      <c r="I6" s="4120"/>
      <c r="J6" s="4120"/>
      <c r="K6" s="4120"/>
      <c r="L6" s="4120"/>
      <c r="M6" s="4120"/>
      <c r="N6" s="4120"/>
      <c r="O6" s="4120"/>
      <c r="P6" s="4120"/>
    </row>
    <row r="7" spans="1:16" s="1271" customFormat="1" x14ac:dyDescent="0.45">
      <c r="A7" s="1467"/>
      <c r="B7" s="627"/>
      <c r="D7" s="178"/>
      <c r="E7" s="178"/>
    </row>
    <row r="8" spans="1:16" s="1271" customFormat="1" x14ac:dyDescent="0.45">
      <c r="A8" s="1467"/>
      <c r="B8" s="627"/>
      <c r="D8" s="178"/>
      <c r="E8" s="178"/>
    </row>
    <row r="9" spans="1:16" s="1271" customFormat="1" x14ac:dyDescent="0.45">
      <c r="A9" s="1467"/>
      <c r="B9" s="627"/>
      <c r="C9" s="3203" t="s">
        <v>497</v>
      </c>
      <c r="D9" s="3203"/>
      <c r="E9" s="3203"/>
      <c r="F9" s="3203"/>
      <c r="G9" s="3203"/>
      <c r="H9" s="3203"/>
      <c r="I9" s="3203"/>
      <c r="J9" s="3203"/>
      <c r="K9" s="3203"/>
      <c r="L9" s="3203"/>
      <c r="M9" s="3203"/>
      <c r="N9" s="3203"/>
      <c r="O9" s="3203"/>
      <c r="P9" s="3203"/>
    </row>
    <row r="10" spans="1:16" s="1271" customFormat="1" x14ac:dyDescent="0.45">
      <c r="A10" s="1468"/>
      <c r="B10" s="627"/>
      <c r="C10" s="3203"/>
      <c r="D10" s="3203"/>
      <c r="E10" s="3203"/>
      <c r="F10" s="3203"/>
      <c r="G10" s="3203"/>
      <c r="H10" s="3203"/>
      <c r="I10" s="3203"/>
      <c r="J10" s="3203"/>
      <c r="K10" s="3203"/>
      <c r="L10" s="3203"/>
      <c r="M10" s="3203"/>
      <c r="N10" s="3203"/>
      <c r="O10" s="3203"/>
      <c r="P10" s="3203"/>
    </row>
    <row r="11" spans="1:16" s="1271" customFormat="1" x14ac:dyDescent="0.45">
      <c r="A11" s="1467"/>
      <c r="B11" s="627"/>
      <c r="D11" s="178"/>
      <c r="E11" s="178"/>
    </row>
    <row r="12" spans="1:16" s="1271" customFormat="1" x14ac:dyDescent="0.45">
      <c r="A12" s="1467"/>
      <c r="B12" s="627"/>
      <c r="D12" s="178"/>
      <c r="E12" s="178"/>
    </row>
    <row r="13" spans="1:16" s="1271" customFormat="1" x14ac:dyDescent="0.45">
      <c r="A13" s="1467"/>
      <c r="B13" s="627"/>
      <c r="D13" s="178"/>
      <c r="E13" s="178"/>
    </row>
    <row r="14" spans="1:16" s="1271" customFormat="1" x14ac:dyDescent="0.45">
      <c r="A14" s="1468"/>
      <c r="B14" s="627"/>
      <c r="D14" s="178"/>
      <c r="E14" s="178"/>
    </row>
    <row r="15" spans="1:16" s="1271" customFormat="1" x14ac:dyDescent="0.45">
      <c r="A15" s="1467"/>
      <c r="B15" s="627"/>
      <c r="D15" s="178"/>
      <c r="E15" s="178"/>
    </row>
    <row r="16" spans="1:16" s="1271" customFormat="1" x14ac:dyDescent="0.45">
      <c r="A16" s="1467"/>
      <c r="B16" s="627"/>
      <c r="D16" s="178"/>
      <c r="E16" s="178"/>
    </row>
    <row r="17" spans="1:5" s="1271" customFormat="1" x14ac:dyDescent="0.45">
      <c r="A17" s="1467"/>
      <c r="B17" s="627"/>
      <c r="D17" s="178"/>
      <c r="E17" s="178"/>
    </row>
    <row r="18" spans="1:5" s="1271" customFormat="1" x14ac:dyDescent="0.45">
      <c r="A18" s="1468"/>
      <c r="B18" s="627"/>
      <c r="D18" s="178"/>
      <c r="E18" s="178"/>
    </row>
    <row r="19" spans="1:5" s="1271" customFormat="1" x14ac:dyDescent="0.45">
      <c r="A19" s="1467"/>
      <c r="B19" s="627"/>
      <c r="D19" s="178"/>
      <c r="E19" s="178"/>
    </row>
    <row r="20" spans="1:5" s="1271" customFormat="1" x14ac:dyDescent="0.45">
      <c r="A20" s="1467"/>
      <c r="B20" s="627"/>
      <c r="D20" s="178"/>
      <c r="E20" s="178"/>
    </row>
    <row r="21" spans="1:5" s="1271" customFormat="1" x14ac:dyDescent="0.45">
      <c r="A21" s="1467"/>
      <c r="B21" s="627"/>
      <c r="D21" s="178"/>
      <c r="E21" s="178"/>
    </row>
    <row r="22" spans="1:5" s="1271" customFormat="1" x14ac:dyDescent="0.45">
      <c r="A22" s="1468"/>
      <c r="B22" s="627"/>
      <c r="D22" s="178"/>
      <c r="E22" s="178"/>
    </row>
    <row r="23" spans="1:5" s="1271" customFormat="1" x14ac:dyDescent="0.45">
      <c r="A23" s="1467"/>
      <c r="B23" s="627"/>
      <c r="D23" s="178"/>
      <c r="E23" s="178"/>
    </row>
  </sheetData>
  <mergeCells count="10">
    <mergeCell ref="C9:P10"/>
    <mergeCell ref="A6:B6"/>
    <mergeCell ref="C6:P6"/>
    <mergeCell ref="C1:D1"/>
    <mergeCell ref="A3:B3"/>
    <mergeCell ref="C3:P3"/>
    <mergeCell ref="A4:B4"/>
    <mergeCell ref="C4:P4"/>
    <mergeCell ref="A5:B5"/>
    <mergeCell ref="C5:P5"/>
  </mergeCells>
  <hyperlinks>
    <hyperlink ref="A1" location="'ODS 14.'!A1" display="REGRESAR" xr:uid="{00000000-0004-0000-8E01-000000000000}"/>
    <hyperlink ref="C1:D1" location="'Metadato 14.2.1'!A1" display="VER METADATO" xr:uid="{00000000-0004-0000-8E01-000001000000}"/>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dimension ref="A1:AC53"/>
  <sheetViews>
    <sheetView showGridLines="0" zoomScaleNormal="100" workbookViewId="0">
      <pane ySplit="1" topLeftCell="A2" activePane="bottomLeft" state="frozen"/>
      <selection pane="bottomLeft"/>
    </sheetView>
  </sheetViews>
  <sheetFormatPr baseColWidth="10" defaultRowHeight="17.399999999999999" x14ac:dyDescent="0.45"/>
  <cols>
    <col min="1" max="2" width="15.44140625" style="22" customWidth="1"/>
    <col min="3" max="3" width="7.21875" style="22" customWidth="1"/>
    <col min="4" max="4" width="5.21875" style="22" customWidth="1"/>
    <col min="5" max="5" width="2" style="22" customWidth="1"/>
    <col min="6" max="6" width="7.44140625" style="22" customWidth="1"/>
    <col min="7" max="7" width="8.5546875" style="22" customWidth="1"/>
    <col min="8" max="8" width="1.5546875" style="22" customWidth="1"/>
    <col min="9" max="9" width="6.44140625" style="22" customWidth="1"/>
    <col min="10" max="10" width="6.5546875" style="22" customWidth="1"/>
    <col min="11" max="11" width="2.21875" style="22" customWidth="1"/>
    <col min="12" max="12" width="10" style="22" customWidth="1"/>
    <col min="13" max="13" width="8.77734375" style="22" customWidth="1"/>
    <col min="14" max="14" width="7.77734375" style="22" customWidth="1"/>
    <col min="15" max="15" width="8.21875" style="22" customWidth="1"/>
    <col min="16" max="16" width="8.77734375" style="22" customWidth="1"/>
    <col min="17" max="17" width="6.77734375" style="22" customWidth="1"/>
    <col min="18" max="18" width="2" style="22" customWidth="1"/>
    <col min="19" max="19" width="9.5546875" style="22" customWidth="1"/>
    <col min="20" max="20" width="10.21875" style="22" customWidth="1"/>
    <col min="21" max="21" width="9.5546875" style="22" customWidth="1"/>
    <col min="22" max="22" width="1.21875" style="22" customWidth="1"/>
    <col min="23" max="23" width="8.44140625" style="22" customWidth="1"/>
    <col min="24" max="24" width="9" style="22" customWidth="1"/>
    <col min="25" max="25" width="8.77734375" style="22" customWidth="1"/>
    <col min="26" max="26" width="8.44140625" style="22" customWidth="1"/>
    <col min="27" max="27" width="7.44140625" style="22" customWidth="1"/>
    <col min="28" max="28" width="8.44140625" style="22" customWidth="1"/>
    <col min="29" max="16384" width="11.5546875" style="22"/>
  </cols>
  <sheetData>
    <row r="1" spans="1:29" s="123" customFormat="1" ht="18.600000000000001" x14ac:dyDescent="0.45">
      <c r="A1" s="455" t="s">
        <v>337</v>
      </c>
      <c r="B1" s="160"/>
      <c r="C1" s="3119" t="s">
        <v>338</v>
      </c>
      <c r="D1" s="3119"/>
      <c r="E1" s="3119"/>
      <c r="F1" s="3119"/>
    </row>
    <row r="2" spans="1:29" s="123" customFormat="1" ht="16.2" x14ac:dyDescent="0.4">
      <c r="AB2" s="190"/>
    </row>
    <row r="3" spans="1:29" s="123" customFormat="1" ht="16.2" customHeight="1" x14ac:dyDescent="0.4">
      <c r="A3" s="3111" t="s">
        <v>339</v>
      </c>
      <c r="B3" s="3111"/>
      <c r="C3" s="3115" t="s">
        <v>321</v>
      </c>
      <c r="D3" s="3116"/>
      <c r="E3" s="3116"/>
      <c r="F3" s="3116"/>
      <c r="G3" s="3116"/>
      <c r="H3" s="3116"/>
      <c r="I3" s="3116"/>
      <c r="J3" s="3116"/>
      <c r="K3" s="3116"/>
      <c r="L3" s="3116"/>
      <c r="M3" s="3116"/>
      <c r="N3" s="3116"/>
      <c r="O3" s="3116"/>
      <c r="P3" s="3116"/>
      <c r="Q3" s="3116"/>
      <c r="R3" s="3116"/>
      <c r="S3" s="3116"/>
      <c r="T3" s="3116"/>
      <c r="U3" s="3116"/>
      <c r="V3" s="3116"/>
      <c r="W3" s="3116"/>
      <c r="X3" s="3116"/>
      <c r="Y3" s="3116"/>
      <c r="Z3" s="3116"/>
      <c r="AA3" s="3116"/>
      <c r="AB3" s="191"/>
      <c r="AC3" s="192"/>
    </row>
    <row r="4" spans="1:29" s="123" customFormat="1" ht="18.600000000000001" x14ac:dyDescent="0.4">
      <c r="A4" s="3111" t="s">
        <v>340</v>
      </c>
      <c r="B4" s="3111"/>
      <c r="C4" s="3117" t="s">
        <v>8</v>
      </c>
      <c r="D4" s="3118"/>
      <c r="E4" s="3118"/>
      <c r="F4" s="3118"/>
      <c r="G4" s="3118"/>
      <c r="H4" s="3118"/>
      <c r="I4" s="3118"/>
      <c r="J4" s="3118"/>
      <c r="K4" s="3118"/>
      <c r="L4" s="3118"/>
      <c r="M4" s="3118"/>
      <c r="N4" s="3118"/>
      <c r="O4" s="3118"/>
      <c r="P4" s="3118"/>
      <c r="Q4" s="3118"/>
      <c r="R4" s="3118"/>
      <c r="S4" s="3118"/>
      <c r="T4" s="3118"/>
      <c r="U4" s="3118"/>
      <c r="V4" s="3118"/>
      <c r="W4" s="3118"/>
      <c r="X4" s="3118"/>
      <c r="Y4" s="3118"/>
      <c r="Z4" s="3118"/>
      <c r="AA4" s="3118"/>
      <c r="AB4" s="193"/>
      <c r="AC4" s="192"/>
    </row>
    <row r="5" spans="1:29" s="123" customFormat="1" ht="19.8" customHeight="1" x14ac:dyDescent="0.4">
      <c r="A5" s="3111" t="s">
        <v>341</v>
      </c>
      <c r="B5" s="3111"/>
      <c r="C5" s="3115" t="s">
        <v>3937</v>
      </c>
      <c r="D5" s="3116"/>
      <c r="E5" s="3116"/>
      <c r="F5" s="3116"/>
      <c r="G5" s="3116"/>
      <c r="H5" s="3116"/>
      <c r="I5" s="3116"/>
      <c r="J5" s="3116"/>
      <c r="K5" s="3116"/>
      <c r="L5" s="3116"/>
      <c r="M5" s="3116"/>
      <c r="N5" s="3116"/>
      <c r="O5" s="3116"/>
      <c r="P5" s="3116"/>
      <c r="Q5" s="3116"/>
      <c r="R5" s="3116"/>
      <c r="S5" s="3116"/>
      <c r="T5" s="3116"/>
      <c r="U5" s="3116"/>
      <c r="V5" s="3116"/>
      <c r="W5" s="3116"/>
      <c r="X5" s="3116"/>
      <c r="Y5" s="3116"/>
      <c r="Z5" s="3116"/>
      <c r="AA5" s="3116"/>
      <c r="AB5" s="193"/>
      <c r="AC5" s="192"/>
    </row>
    <row r="6" spans="1:29" s="123" customFormat="1" ht="18.600000000000001" x14ac:dyDescent="0.4">
      <c r="A6" s="3111" t="s">
        <v>342</v>
      </c>
      <c r="B6" s="3111"/>
      <c r="C6" s="3117" t="s">
        <v>5058</v>
      </c>
      <c r="D6" s="3118"/>
      <c r="E6" s="3118"/>
      <c r="F6" s="3118"/>
      <c r="G6" s="3118"/>
      <c r="H6" s="3118"/>
      <c r="I6" s="3118"/>
      <c r="J6" s="3118"/>
      <c r="K6" s="3118"/>
      <c r="L6" s="3118"/>
      <c r="M6" s="3118"/>
      <c r="N6" s="3118"/>
      <c r="O6" s="3118"/>
      <c r="P6" s="3118"/>
      <c r="Q6" s="3118"/>
      <c r="R6" s="3118"/>
      <c r="S6" s="3118"/>
      <c r="T6" s="3118"/>
      <c r="U6" s="3118"/>
      <c r="V6" s="3118"/>
      <c r="W6" s="3118"/>
      <c r="X6" s="3118"/>
      <c r="Y6" s="3118"/>
      <c r="Z6" s="3118"/>
      <c r="AA6" s="3118"/>
      <c r="AB6" s="193"/>
      <c r="AC6" s="192"/>
    </row>
    <row r="7" spans="1:29" x14ac:dyDescent="0.45">
      <c r="A7" s="194"/>
      <c r="B7" s="39"/>
      <c r="C7" s="39"/>
      <c r="D7" s="39"/>
      <c r="E7" s="39"/>
      <c r="F7" s="39"/>
      <c r="G7" s="39"/>
      <c r="H7" s="39"/>
      <c r="I7" s="39"/>
      <c r="J7" s="39"/>
      <c r="K7" s="39"/>
      <c r="L7" s="39"/>
      <c r="M7" s="39"/>
      <c r="N7" s="39"/>
      <c r="O7" s="39"/>
      <c r="P7" s="39"/>
      <c r="Q7" s="39"/>
      <c r="R7" s="39"/>
      <c r="S7" s="39"/>
      <c r="T7" s="39"/>
      <c r="U7" s="39"/>
      <c r="V7" s="39"/>
      <c r="W7" s="39"/>
      <c r="X7" s="39"/>
      <c r="Y7" s="39"/>
      <c r="Z7" s="39"/>
      <c r="AA7" s="39"/>
      <c r="AB7" s="100"/>
      <c r="AC7" s="39"/>
    </row>
    <row r="8" spans="1:29" x14ac:dyDescent="0.45">
      <c r="A8" s="195"/>
      <c r="B8" s="39"/>
      <c r="C8" s="39"/>
      <c r="D8" s="39"/>
      <c r="E8" s="39"/>
      <c r="F8" s="39"/>
      <c r="G8" s="39"/>
      <c r="H8" s="39"/>
      <c r="I8" s="39"/>
      <c r="J8" s="39"/>
      <c r="K8" s="39"/>
      <c r="L8" s="39"/>
      <c r="M8" s="39"/>
      <c r="N8" s="39"/>
      <c r="O8" s="39"/>
      <c r="P8" s="39"/>
      <c r="Q8" s="39"/>
      <c r="R8" s="39"/>
      <c r="S8" s="39"/>
      <c r="T8" s="39"/>
      <c r="U8" s="39"/>
      <c r="V8" s="39"/>
      <c r="W8" s="39"/>
      <c r="X8" s="39"/>
      <c r="Y8" s="39"/>
      <c r="Z8" s="39"/>
      <c r="AA8" s="39"/>
      <c r="AB8" s="39"/>
      <c r="AC8" s="39"/>
    </row>
    <row r="9" spans="1:29" ht="18.600000000000001" x14ac:dyDescent="0.45">
      <c r="A9" s="195"/>
      <c r="B9" s="39"/>
      <c r="C9" s="457" t="s">
        <v>5058</v>
      </c>
      <c r="D9" s="457"/>
      <c r="E9" s="457"/>
      <c r="F9" s="457"/>
      <c r="G9" s="457"/>
      <c r="H9" s="457"/>
      <c r="I9" s="457"/>
      <c r="J9" s="457"/>
      <c r="K9" s="457"/>
      <c r="L9" s="457"/>
      <c r="M9" s="457"/>
      <c r="N9" s="457"/>
      <c r="O9" s="457"/>
      <c r="P9" s="457"/>
      <c r="Q9" s="457"/>
      <c r="R9" s="457"/>
      <c r="S9" s="457"/>
      <c r="T9" s="457"/>
      <c r="U9" s="457"/>
      <c r="V9" s="457"/>
      <c r="W9" s="457"/>
      <c r="X9" s="457"/>
      <c r="Y9" s="457"/>
      <c r="Z9" s="457"/>
      <c r="AA9" s="457"/>
      <c r="AB9" s="457"/>
      <c r="AC9" s="457"/>
    </row>
    <row r="10" spans="1:29" ht="12" customHeight="1" x14ac:dyDescent="0.45">
      <c r="A10" s="195"/>
      <c r="B10" s="39"/>
      <c r="C10" s="456"/>
      <c r="D10" s="456"/>
      <c r="E10" s="456"/>
      <c r="F10" s="456"/>
      <c r="G10" s="456"/>
      <c r="H10" s="456"/>
      <c r="I10" s="456"/>
      <c r="J10" s="456"/>
      <c r="K10" s="456"/>
      <c r="L10" s="456"/>
      <c r="M10" s="456"/>
      <c r="N10" s="456"/>
      <c r="O10" s="456"/>
      <c r="P10" s="456"/>
      <c r="Q10" s="456"/>
      <c r="R10" s="456"/>
      <c r="S10" s="456"/>
      <c r="T10" s="456"/>
      <c r="U10" s="456"/>
      <c r="V10" s="456"/>
      <c r="W10" s="456"/>
      <c r="X10" s="456"/>
      <c r="Y10" s="456"/>
      <c r="Z10" s="456"/>
      <c r="AA10" s="456"/>
      <c r="AB10" s="456"/>
      <c r="AC10" s="456"/>
    </row>
    <row r="11" spans="1:29" ht="15" customHeight="1" x14ac:dyDescent="0.45">
      <c r="A11" s="195"/>
      <c r="B11" s="39"/>
      <c r="C11" s="3113" t="s">
        <v>343</v>
      </c>
      <c r="D11" s="3113" t="s">
        <v>344</v>
      </c>
      <c r="E11" s="468"/>
      <c r="F11" s="3112" t="s">
        <v>345</v>
      </c>
      <c r="G11" s="3112"/>
      <c r="H11" s="3113"/>
      <c r="I11" s="3112" t="s">
        <v>346</v>
      </c>
      <c r="J11" s="3112"/>
      <c r="K11" s="468"/>
      <c r="L11" s="3112" t="s">
        <v>347</v>
      </c>
      <c r="M11" s="3112"/>
      <c r="N11" s="3112"/>
      <c r="O11" s="3112"/>
      <c r="P11" s="3112"/>
      <c r="Q11" s="3112"/>
      <c r="R11" s="468"/>
      <c r="S11" s="3112" t="s">
        <v>348</v>
      </c>
      <c r="T11" s="3112"/>
      <c r="U11" s="3112"/>
      <c r="V11" s="468"/>
      <c r="W11" s="3112" t="s">
        <v>349</v>
      </c>
      <c r="X11" s="3112"/>
      <c r="Y11" s="3112"/>
      <c r="Z11" s="3112"/>
      <c r="AA11" s="3112"/>
      <c r="AB11" s="3112"/>
      <c r="AC11" s="3112"/>
    </row>
    <row r="12" spans="1:29" ht="52.2" x14ac:dyDescent="0.45">
      <c r="A12" s="194"/>
      <c r="B12" s="39"/>
      <c r="C12" s="3114"/>
      <c r="D12" s="3114"/>
      <c r="E12" s="469"/>
      <c r="F12" s="469" t="s">
        <v>350</v>
      </c>
      <c r="G12" s="469" t="s">
        <v>351</v>
      </c>
      <c r="H12" s="3114"/>
      <c r="I12" s="469" t="s">
        <v>352</v>
      </c>
      <c r="J12" s="469" t="s">
        <v>353</v>
      </c>
      <c r="K12" s="469"/>
      <c r="L12" s="469" t="s">
        <v>354</v>
      </c>
      <c r="M12" s="469" t="s">
        <v>355</v>
      </c>
      <c r="N12" s="469" t="s">
        <v>356</v>
      </c>
      <c r="O12" s="469" t="s">
        <v>357</v>
      </c>
      <c r="P12" s="470" t="s">
        <v>358</v>
      </c>
      <c r="Q12" s="470" t="s">
        <v>359</v>
      </c>
      <c r="R12" s="470"/>
      <c r="S12" s="469" t="s">
        <v>360</v>
      </c>
      <c r="T12" s="469" t="s">
        <v>361</v>
      </c>
      <c r="U12" s="469" t="s">
        <v>362</v>
      </c>
      <c r="V12" s="469"/>
      <c r="W12" s="469" t="s">
        <v>363</v>
      </c>
      <c r="X12" s="470" t="s">
        <v>364</v>
      </c>
      <c r="Y12" s="469" t="s">
        <v>365</v>
      </c>
      <c r="Z12" s="469" t="s">
        <v>366</v>
      </c>
      <c r="AA12" s="469" t="s">
        <v>367</v>
      </c>
      <c r="AB12" s="469" t="s">
        <v>368</v>
      </c>
      <c r="AC12" s="469" t="s">
        <v>369</v>
      </c>
    </row>
    <row r="13" spans="1:29" x14ac:dyDescent="0.45">
      <c r="A13" s="195"/>
      <c r="B13" s="39"/>
      <c r="C13" s="2794">
        <v>2010</v>
      </c>
      <c r="D13" s="2795">
        <v>4.3342840095755353</v>
      </c>
      <c r="E13" s="2795"/>
      <c r="F13" s="2796">
        <v>4.2367502596164712</v>
      </c>
      <c r="G13" s="2796">
        <v>4.4268407139843458</v>
      </c>
      <c r="H13" s="2796"/>
      <c r="I13" s="2796">
        <v>2.4953338101732045</v>
      </c>
      <c r="J13" s="2797">
        <v>9.2467833696256019</v>
      </c>
      <c r="K13" s="2797"/>
      <c r="L13" s="2797">
        <v>2.2759559043026543</v>
      </c>
      <c r="M13" s="2797">
        <v>8.3027819072381721</v>
      </c>
      <c r="N13" s="2797">
        <v>6.8061297248013837</v>
      </c>
      <c r="O13" s="2797">
        <v>10.248947184350405</v>
      </c>
      <c r="P13" s="2797">
        <v>5.7087439973546408</v>
      </c>
      <c r="Q13" s="2797">
        <v>7.948483967448408</v>
      </c>
      <c r="R13" s="2797"/>
      <c r="S13" s="2797">
        <v>1.6407442353475439</v>
      </c>
      <c r="T13" s="2797">
        <v>14.718770394640455</v>
      </c>
      <c r="U13" s="2797">
        <v>4.5862703881093747</v>
      </c>
      <c r="V13" s="2797"/>
      <c r="W13" s="2796">
        <v>7.0065307451562129</v>
      </c>
      <c r="X13" s="2796">
        <v>7.9591270361319468</v>
      </c>
      <c r="Y13" s="2796">
        <v>5.5165482712281912</v>
      </c>
      <c r="Z13" s="2796">
        <v>3.4241707485741935</v>
      </c>
      <c r="AA13" s="2796">
        <v>3.5143912680186453</v>
      </c>
      <c r="AB13" s="2796">
        <v>3.2438018824941377</v>
      </c>
      <c r="AC13" s="2796">
        <v>2.4664091367148138</v>
      </c>
    </row>
    <row r="14" spans="1:29" x14ac:dyDescent="0.45">
      <c r="A14" s="195"/>
      <c r="B14" s="39"/>
      <c r="C14" s="2794">
        <v>2011</v>
      </c>
      <c r="D14" s="2795">
        <v>4.5371163632330509</v>
      </c>
      <c r="E14" s="2795"/>
      <c r="F14" s="2796">
        <v>4.5994152190603348</v>
      </c>
      <c r="G14" s="2796">
        <v>4.4776737087809764</v>
      </c>
      <c r="H14" s="2796"/>
      <c r="I14" s="2796">
        <v>3.1233718526486132</v>
      </c>
      <c r="J14" s="2797">
        <v>8.3109283821328663</v>
      </c>
      <c r="K14" s="2797"/>
      <c r="L14" s="2797">
        <v>2.5056009028487787</v>
      </c>
      <c r="M14" s="2797">
        <v>7.9416493700119855</v>
      </c>
      <c r="N14" s="2797">
        <v>6.7238485064502029</v>
      </c>
      <c r="O14" s="2797">
        <v>10.719870289482946</v>
      </c>
      <c r="P14" s="2797">
        <v>7.1319297734392082</v>
      </c>
      <c r="Q14" s="2797">
        <v>6.9909859154929572</v>
      </c>
      <c r="R14" s="2797"/>
      <c r="S14" s="2797">
        <v>1.7553167346650596</v>
      </c>
      <c r="T14" s="2797">
        <v>15.461430874265126</v>
      </c>
      <c r="U14" s="2797">
        <v>4.7620115319965173</v>
      </c>
      <c r="V14" s="2797"/>
      <c r="W14" s="2796">
        <v>7.8186517360510415</v>
      </c>
      <c r="X14" s="2796">
        <v>7.9579275023696496</v>
      </c>
      <c r="Y14" s="2796">
        <v>6.2482078407116974</v>
      </c>
      <c r="Z14" s="2796">
        <v>3.2910880893178951</v>
      </c>
      <c r="AA14" s="2796">
        <v>3.8924279058498099</v>
      </c>
      <c r="AB14" s="2796">
        <v>3.3184993153272107</v>
      </c>
      <c r="AC14" s="2796">
        <v>2.8060252376234387</v>
      </c>
    </row>
    <row r="15" spans="1:29" x14ac:dyDescent="0.45">
      <c r="A15" s="195"/>
      <c r="B15" s="39"/>
      <c r="C15" s="2794">
        <v>2012</v>
      </c>
      <c r="D15" s="2795">
        <v>4.3138746926216704</v>
      </c>
      <c r="E15" s="2795"/>
      <c r="F15" s="2796">
        <v>4.3263323495975108</v>
      </c>
      <c r="G15" s="2796">
        <v>4.3020110064453823</v>
      </c>
      <c r="H15" s="2796"/>
      <c r="I15" s="2796">
        <v>3.0842381926924625</v>
      </c>
      <c r="J15" s="2797">
        <v>7.5935326114866069</v>
      </c>
      <c r="K15" s="2797"/>
      <c r="L15" s="2797">
        <v>2.664258944016999</v>
      </c>
      <c r="M15" s="2797">
        <v>7.6935211849336289</v>
      </c>
      <c r="N15" s="2797">
        <v>5.1269518398899105</v>
      </c>
      <c r="O15" s="2797">
        <v>9.4591659426585579</v>
      </c>
      <c r="P15" s="2797">
        <v>6.9365452973388422</v>
      </c>
      <c r="Q15" s="2797">
        <v>5.6830682653664786</v>
      </c>
      <c r="R15" s="2797"/>
      <c r="S15" s="2797">
        <v>1.6864519917900795</v>
      </c>
      <c r="T15" s="2797">
        <v>13.267983278074094</v>
      </c>
      <c r="U15" s="2797">
        <v>4.6051674590530753</v>
      </c>
      <c r="V15" s="2797"/>
      <c r="W15" s="2796">
        <v>8.20203368515112</v>
      </c>
      <c r="X15" s="2796">
        <v>7.4046332138876565</v>
      </c>
      <c r="Y15" s="2796">
        <v>5.4292028127077092</v>
      </c>
      <c r="Z15" s="2796">
        <v>3.3183992221168661</v>
      </c>
      <c r="AA15" s="2796">
        <v>3.4944878502616019</v>
      </c>
      <c r="AB15" s="2796">
        <v>3.4815777606145586</v>
      </c>
      <c r="AC15" s="2796">
        <v>2.2135246899761625</v>
      </c>
    </row>
    <row r="16" spans="1:29" x14ac:dyDescent="0.45">
      <c r="A16" s="194"/>
      <c r="B16" s="39"/>
      <c r="C16" s="2794">
        <v>2013</v>
      </c>
      <c r="D16" s="2795">
        <v>4.2832941618757561</v>
      </c>
      <c r="E16" s="2795"/>
      <c r="F16" s="2796">
        <v>4.2107618173978363</v>
      </c>
      <c r="G16" s="2796">
        <v>4.3512664093618323</v>
      </c>
      <c r="H16" s="2796"/>
      <c r="I16" s="2796">
        <v>3.0182543178718917</v>
      </c>
      <c r="J16" s="2797">
        <v>7.6511664308392211</v>
      </c>
      <c r="K16" s="2797"/>
      <c r="L16" s="2797">
        <v>2.2517564095440137</v>
      </c>
      <c r="M16" s="2797">
        <v>8.7839002812363098</v>
      </c>
      <c r="N16" s="2797">
        <v>6.9298491601971834</v>
      </c>
      <c r="O16" s="2798">
        <v>8.8380888657034635</v>
      </c>
      <c r="P16" s="2797">
        <v>6.9924511429740752</v>
      </c>
      <c r="Q16" s="2797">
        <v>6.7157104394979337</v>
      </c>
      <c r="R16" s="2797"/>
      <c r="S16" s="2797">
        <v>1.7015188691133629</v>
      </c>
      <c r="T16" s="2797">
        <v>14.447877415112261</v>
      </c>
      <c r="U16" s="2797">
        <v>4.6696929505863034</v>
      </c>
      <c r="V16" s="2797"/>
      <c r="W16" s="2796">
        <v>8.310922760538519</v>
      </c>
      <c r="X16" s="2796">
        <v>6.2998729665396338</v>
      </c>
      <c r="Y16" s="2796">
        <v>5.4552110709194412</v>
      </c>
      <c r="Z16" s="2796">
        <v>4.3510667729913584</v>
      </c>
      <c r="AA16" s="2796">
        <v>3.4316657825399397</v>
      </c>
      <c r="AB16" s="2796">
        <v>3.4403662504100549</v>
      </c>
      <c r="AC16" s="2796">
        <v>2.1649033561526458</v>
      </c>
    </row>
    <row r="17" spans="1:29" x14ac:dyDescent="0.45">
      <c r="A17" s="195"/>
      <c r="B17" s="39"/>
      <c r="C17" s="2794">
        <v>2014</v>
      </c>
      <c r="D17" s="2795">
        <v>4.2197846321784986</v>
      </c>
      <c r="E17" s="2795"/>
      <c r="F17" s="2796">
        <v>4.1177779623875326</v>
      </c>
      <c r="G17" s="2796">
        <v>4.3169653914478374</v>
      </c>
      <c r="H17" s="2796"/>
      <c r="I17" s="2796">
        <v>2.723286393307268</v>
      </c>
      <c r="J17" s="2797">
        <v>8.1982150869407544</v>
      </c>
      <c r="K17" s="2797"/>
      <c r="L17" s="2797">
        <v>2.6319427258621699</v>
      </c>
      <c r="M17" s="2797">
        <v>8.0973204835385211</v>
      </c>
      <c r="N17" s="2797">
        <v>5.5177796736309013</v>
      </c>
      <c r="O17" s="2797">
        <v>8.5796948531371982</v>
      </c>
      <c r="P17" s="2797">
        <v>5.4912194221662576</v>
      </c>
      <c r="Q17" s="2797">
        <v>6.5060771487535352</v>
      </c>
      <c r="R17" s="2797"/>
      <c r="S17" s="2797">
        <v>1.50829091132869</v>
      </c>
      <c r="T17" s="2797">
        <v>12.44066507224402</v>
      </c>
      <c r="U17" s="2797">
        <v>5.1261314769133852</v>
      </c>
      <c r="V17" s="2797"/>
      <c r="W17" s="2796">
        <v>7.8044158427946622</v>
      </c>
      <c r="X17" s="2796">
        <v>6.29985673562794</v>
      </c>
      <c r="Y17" s="2796">
        <v>5.8256833616400199</v>
      </c>
      <c r="Z17" s="2796">
        <v>3.1036293244310831</v>
      </c>
      <c r="AA17" s="2796">
        <v>3.4802590399444049</v>
      </c>
      <c r="AB17" s="2796">
        <v>3.4795564667565553</v>
      </c>
      <c r="AC17" s="2796">
        <v>3.1894500041576115</v>
      </c>
    </row>
    <row r="18" spans="1:29" x14ac:dyDescent="0.45">
      <c r="A18" s="195"/>
      <c r="B18" s="39"/>
      <c r="C18" s="2794">
        <v>2015</v>
      </c>
      <c r="D18" s="2795">
        <v>4.3413219893795549</v>
      </c>
      <c r="E18" s="2795"/>
      <c r="F18" s="2796">
        <v>4.2787968430477692</v>
      </c>
      <c r="G18" s="2796">
        <v>4.400657132906181</v>
      </c>
      <c r="H18" s="2796"/>
      <c r="I18" s="2796">
        <v>2.9588975720336452</v>
      </c>
      <c r="J18" s="2797">
        <v>8.0097830104647016</v>
      </c>
      <c r="K18" s="2797"/>
      <c r="L18" s="2797">
        <v>2.4100528263162015</v>
      </c>
      <c r="M18" s="2797">
        <v>6.8205304857044444</v>
      </c>
      <c r="N18" s="2797">
        <v>7.1798223527016747</v>
      </c>
      <c r="O18" s="2797">
        <v>8.0602631285539079</v>
      </c>
      <c r="P18" s="2797">
        <v>6.8757224699994692</v>
      </c>
      <c r="Q18" s="2797">
        <v>8.6650365476159514</v>
      </c>
      <c r="R18" s="2797"/>
      <c r="S18" s="2797">
        <v>1.6051504886018693</v>
      </c>
      <c r="T18" s="2797">
        <v>17.472293043342528</v>
      </c>
      <c r="U18" s="2797">
        <v>4.5812474793388978</v>
      </c>
      <c r="V18" s="2797"/>
      <c r="W18" s="2796">
        <v>7.8874811432299099</v>
      </c>
      <c r="X18" s="2796">
        <v>6.5853054144467844</v>
      </c>
      <c r="Y18" s="2796">
        <v>5.5470742974783311</v>
      </c>
      <c r="Z18" s="2796">
        <v>3.9343981303697895</v>
      </c>
      <c r="AA18" s="2796">
        <v>3.6006763662563177</v>
      </c>
      <c r="AB18" s="2796">
        <v>3.7042279842028765</v>
      </c>
      <c r="AC18" s="2796">
        <v>1.7867786507721484</v>
      </c>
    </row>
    <row r="19" spans="1:29" x14ac:dyDescent="0.45">
      <c r="A19" s="195"/>
      <c r="B19" s="176"/>
      <c r="C19" s="2794">
        <v>2016</v>
      </c>
      <c r="D19" s="2795">
        <v>4.1175572221760977</v>
      </c>
      <c r="E19" s="2795"/>
      <c r="F19" s="2796">
        <v>4.0800940317196739</v>
      </c>
      <c r="G19" s="2796">
        <v>4.1529648056060298</v>
      </c>
      <c r="H19" s="2796"/>
      <c r="I19" s="2796">
        <v>2.7250797844936487</v>
      </c>
      <c r="J19" s="2797">
        <v>7.8102681579301976</v>
      </c>
      <c r="K19" s="2797"/>
      <c r="L19" s="2797">
        <v>2.3154265807093295</v>
      </c>
      <c r="M19" s="2797">
        <v>7.0626063828352388</v>
      </c>
      <c r="N19" s="2797">
        <v>5.6390778946034521</v>
      </c>
      <c r="O19" s="2797">
        <v>7.3117129301170634</v>
      </c>
      <c r="P19" s="2797">
        <v>6.3677434494259915</v>
      </c>
      <c r="Q19" s="2797">
        <v>8.7198022560599977</v>
      </c>
      <c r="R19" s="2797"/>
      <c r="S19" s="2797">
        <v>1.75584539332081</v>
      </c>
      <c r="T19" s="2797">
        <v>14.322121697313527</v>
      </c>
      <c r="U19" s="2797">
        <v>4.4847057638636727</v>
      </c>
      <c r="V19" s="2797"/>
      <c r="W19" s="2796">
        <v>7.8012914743028894</v>
      </c>
      <c r="X19" s="2796">
        <v>6.1103740373394428</v>
      </c>
      <c r="Y19" s="2796">
        <v>5.1963799536150042</v>
      </c>
      <c r="Z19" s="2796">
        <v>3.6517124619111385</v>
      </c>
      <c r="AA19" s="2796">
        <v>3.4010431976160924</v>
      </c>
      <c r="AB19" s="2796">
        <v>3.5392330019741318</v>
      </c>
      <c r="AC19" s="2796">
        <v>1.8594388839998148</v>
      </c>
    </row>
    <row r="20" spans="1:29" x14ac:dyDescent="0.45">
      <c r="A20" s="195"/>
      <c r="B20" s="176"/>
      <c r="C20" s="2794">
        <v>2017</v>
      </c>
      <c r="D20" s="2795">
        <v>3.6214043973515944</v>
      </c>
      <c r="E20" s="2795"/>
      <c r="F20" s="2796">
        <v>3.5550349923857234</v>
      </c>
      <c r="G20" s="2796">
        <v>3.684418236341449</v>
      </c>
      <c r="H20" s="2796"/>
      <c r="I20" s="2796">
        <v>2.6762642320169912</v>
      </c>
      <c r="J20" s="2797">
        <v>6.1220177650442498</v>
      </c>
      <c r="K20" s="2797"/>
      <c r="L20" s="2797">
        <v>2.2915444068779642</v>
      </c>
      <c r="M20" s="2797">
        <v>4.2927357171844704</v>
      </c>
      <c r="N20" s="2797">
        <v>5.7341679729538004</v>
      </c>
      <c r="O20" s="2797">
        <v>7.0378174376127811</v>
      </c>
      <c r="P20" s="2797">
        <v>6.1412067446466674</v>
      </c>
      <c r="Q20" s="2797">
        <v>5.7458771084035609</v>
      </c>
      <c r="R20" s="2797"/>
      <c r="S20" s="2797">
        <v>1.3056729600109687</v>
      </c>
      <c r="T20" s="2797">
        <v>13.646697135318508</v>
      </c>
      <c r="U20" s="2797">
        <v>3.7881471905910011</v>
      </c>
      <c r="V20" s="2797"/>
      <c r="W20" s="2796">
        <v>8.1579550725951364</v>
      </c>
      <c r="X20" s="2796">
        <v>5.4933102544910177</v>
      </c>
      <c r="Y20" s="2796">
        <v>4.3235269776204781</v>
      </c>
      <c r="Z20" s="2796">
        <v>2.7723020862667394</v>
      </c>
      <c r="AA20" s="2796">
        <v>3.0757373978015905</v>
      </c>
      <c r="AB20" s="2796">
        <v>3.0145936219944676</v>
      </c>
      <c r="AC20" s="2796">
        <v>1.7581735504850833</v>
      </c>
    </row>
    <row r="21" spans="1:29" s="73" customFormat="1" x14ac:dyDescent="0.45">
      <c r="A21" s="197"/>
      <c r="B21" s="176"/>
      <c r="C21" s="2794">
        <v>2018</v>
      </c>
      <c r="D21" s="2795">
        <v>4.14769231015842</v>
      </c>
      <c r="E21" s="2795"/>
      <c r="F21" s="2796">
        <v>3.9446530876379629</v>
      </c>
      <c r="G21" s="2796">
        <v>4.3402406364921102</v>
      </c>
      <c r="H21" s="2796"/>
      <c r="I21" s="2796">
        <v>3.2097529137683725</v>
      </c>
      <c r="J21" s="2797">
        <v>6.6220873779330338</v>
      </c>
      <c r="K21" s="2797"/>
      <c r="L21" s="2797">
        <v>2.4721559757087013</v>
      </c>
      <c r="M21" s="2797">
        <v>5.9710691462551546</v>
      </c>
      <c r="N21" s="2797">
        <v>4.8728900290654042</v>
      </c>
      <c r="O21" s="2797">
        <v>8.253309109784583</v>
      </c>
      <c r="P21" s="2797">
        <v>7.570121287271725</v>
      </c>
      <c r="Q21" s="2797">
        <v>7.1554603391960114</v>
      </c>
      <c r="R21" s="2797"/>
      <c r="S21" s="2797">
        <v>1.4111989997860885</v>
      </c>
      <c r="T21" s="2797">
        <v>12.485865306229785</v>
      </c>
      <c r="U21" s="2797">
        <v>4.5272257428650846</v>
      </c>
      <c r="V21" s="2797"/>
      <c r="W21" s="2796">
        <v>8.2788531384865198</v>
      </c>
      <c r="X21" s="2796">
        <v>7.5636944248481868</v>
      </c>
      <c r="Y21" s="2796">
        <v>5.0669322100323138</v>
      </c>
      <c r="Z21" s="2796">
        <v>3.1509118226710444</v>
      </c>
      <c r="AA21" s="2796">
        <v>3.6622030175293556</v>
      </c>
      <c r="AB21" s="2796">
        <v>3.258727699673341</v>
      </c>
      <c r="AC21" s="2796">
        <v>2.1065975413550251</v>
      </c>
    </row>
    <row r="22" spans="1:29" x14ac:dyDescent="0.45">
      <c r="A22" s="195"/>
      <c r="B22" s="176"/>
      <c r="C22" s="2794">
        <v>2019</v>
      </c>
      <c r="D22" s="2795">
        <v>3.5908353926225143</v>
      </c>
      <c r="E22" s="2795"/>
      <c r="F22" s="2796">
        <v>3.4251335905356721</v>
      </c>
      <c r="G22" s="2796">
        <v>3.7469620993047439</v>
      </c>
      <c r="H22" s="2796"/>
      <c r="I22" s="2796">
        <v>2.9718954696428956</v>
      </c>
      <c r="J22" s="2797">
        <v>5.2219640630983122</v>
      </c>
      <c r="K22" s="2797"/>
      <c r="L22" s="2797">
        <v>2.2123062996495841</v>
      </c>
      <c r="M22" s="2797">
        <v>3.4590084948610857</v>
      </c>
      <c r="N22" s="2797">
        <v>6.9993993228119749</v>
      </c>
      <c r="O22" s="2797">
        <v>6.116961319814326</v>
      </c>
      <c r="P22" s="2797">
        <v>6.1962247730314557</v>
      </c>
      <c r="Q22" s="2797">
        <v>6.5528788243796683</v>
      </c>
      <c r="R22" s="2797"/>
      <c r="S22" s="2797">
        <v>1.3533253136277712</v>
      </c>
      <c r="T22" s="2797">
        <v>11.589979501808942</v>
      </c>
      <c r="U22" s="2797">
        <v>3.9091341643172335</v>
      </c>
      <c r="V22" s="2797"/>
      <c r="W22" s="2796">
        <v>6.7665472838122316</v>
      </c>
      <c r="X22" s="2796">
        <v>5.6523361017745213</v>
      </c>
      <c r="Y22" s="2796">
        <v>5.1364178639970959</v>
      </c>
      <c r="Z22" s="2796">
        <v>3.3733630628484468</v>
      </c>
      <c r="AA22" s="2796">
        <v>2.9694935523941384</v>
      </c>
      <c r="AB22" s="2796">
        <v>2.8582950147580188</v>
      </c>
      <c r="AC22" s="2796">
        <v>2.0726560937878196</v>
      </c>
    </row>
    <row r="23" spans="1:29" x14ac:dyDescent="0.45">
      <c r="A23" s="195"/>
      <c r="B23" s="176"/>
      <c r="C23" s="2794">
        <v>2020</v>
      </c>
      <c r="D23" s="2795">
        <v>4.715202830438181</v>
      </c>
      <c r="E23" s="2795"/>
      <c r="F23" s="2796">
        <v>4.5842967161137036</v>
      </c>
      <c r="G23" s="2796">
        <v>4.8387729446411436</v>
      </c>
      <c r="H23" s="2796"/>
      <c r="I23" s="2796">
        <v>4.1336087685247191</v>
      </c>
      <c r="J23" s="2797">
        <v>6.247827919987694</v>
      </c>
      <c r="K23" s="2797"/>
      <c r="L23" s="2797">
        <v>3.6110831253409774</v>
      </c>
      <c r="M23" s="2797">
        <v>4.8326410324809776</v>
      </c>
      <c r="N23" s="2797">
        <v>8.4981099156731599</v>
      </c>
      <c r="O23" s="2797">
        <v>3.9873942879691668</v>
      </c>
      <c r="P23" s="2797">
        <v>7.1474393126558917</v>
      </c>
      <c r="Q23" s="2797">
        <v>8.1383915137815741</v>
      </c>
      <c r="R23" s="2797"/>
      <c r="S23" s="2797">
        <v>1.5377267907945442</v>
      </c>
      <c r="T23" s="2797">
        <v>12.390534258661786</v>
      </c>
      <c r="U23" s="2797">
        <v>4.6936630270006736</v>
      </c>
      <c r="V23" s="2797"/>
      <c r="W23" s="2796">
        <v>8.2756252146492244</v>
      </c>
      <c r="X23" s="2796">
        <v>7.4840003639727621</v>
      </c>
      <c r="Y23" s="2796">
        <v>6.849723168277837</v>
      </c>
      <c r="Z23" s="2796">
        <v>4.7435155342898341</v>
      </c>
      <c r="AA23" s="2796">
        <v>4.4250866384997121</v>
      </c>
      <c r="AB23" s="2796">
        <v>4.0133948819034995</v>
      </c>
      <c r="AC23" s="2796">
        <v>1.6179125461313566</v>
      </c>
    </row>
    <row r="24" spans="1:29" x14ac:dyDescent="0.45">
      <c r="A24" s="195"/>
      <c r="B24" s="176"/>
      <c r="C24" s="2794">
        <v>2021</v>
      </c>
      <c r="D24" s="2795">
        <v>4.4005639122176383</v>
      </c>
      <c r="E24" s="2795"/>
      <c r="F24" s="2796">
        <v>4.0850905055683802</v>
      </c>
      <c r="G24" s="2796">
        <v>4.6934777745104421</v>
      </c>
      <c r="H24" s="2796"/>
      <c r="I24" s="2796">
        <v>3.3395006854596865</v>
      </c>
      <c r="J24" s="2797">
        <v>7.1912832759265424</v>
      </c>
      <c r="K24" s="2797"/>
      <c r="L24" s="2797">
        <v>2.54370365715722</v>
      </c>
      <c r="M24" s="2797">
        <v>5.5243138443503153</v>
      </c>
      <c r="N24" s="2797">
        <v>6.2909648577280111</v>
      </c>
      <c r="O24" s="2797">
        <v>7.3787286056986856</v>
      </c>
      <c r="P24" s="2797">
        <v>7.6361892803082423</v>
      </c>
      <c r="Q24" s="2797">
        <v>9.6908095912887831</v>
      </c>
      <c r="R24" s="2797"/>
      <c r="S24" s="2797">
        <v>1.8783198717589253</v>
      </c>
      <c r="T24" s="2797">
        <v>11.704340537443816</v>
      </c>
      <c r="U24" s="2797">
        <v>4.2635473423673149</v>
      </c>
      <c r="V24" s="2797"/>
      <c r="W24" s="2796">
        <v>9.8672225665295699</v>
      </c>
      <c r="X24" s="2796">
        <v>7.137976884524905</v>
      </c>
      <c r="Y24" s="2796">
        <v>6.0965623871548535</v>
      </c>
      <c r="Z24" s="2796">
        <v>4.4474714504784671</v>
      </c>
      <c r="AA24" s="2796">
        <v>3.8205399108231979</v>
      </c>
      <c r="AB24" s="2796">
        <v>3.510225765302065</v>
      </c>
      <c r="AC24" s="2796">
        <v>1.9506218663383441</v>
      </c>
    </row>
    <row r="25" spans="1:29" s="2502" customFormat="1" x14ac:dyDescent="0.45">
      <c r="A25" s="2500"/>
      <c r="B25" s="176"/>
      <c r="C25" s="2799">
        <v>2022</v>
      </c>
      <c r="D25" s="2800">
        <v>3.498890231851095</v>
      </c>
      <c r="E25" s="2800"/>
      <c r="F25" s="2801">
        <v>3.3979553458474374</v>
      </c>
      <c r="G25" s="2801">
        <v>3.5910941394481295</v>
      </c>
      <c r="H25" s="2801"/>
      <c r="I25" s="2801">
        <v>2.6066455634952428</v>
      </c>
      <c r="J25" s="2802">
        <v>5.8427388883278253</v>
      </c>
      <c r="K25" s="2802"/>
      <c r="L25" s="2802">
        <v>1.9284106802367795</v>
      </c>
      <c r="M25" s="2802">
        <v>5.396312577460364</v>
      </c>
      <c r="N25" s="2802">
        <v>6.7790793153883655</v>
      </c>
      <c r="O25" s="2802">
        <v>5.8816913176563217</v>
      </c>
      <c r="P25" s="2802">
        <v>5.5654436217005676</v>
      </c>
      <c r="Q25" s="2802">
        <v>6.6922026629523401</v>
      </c>
      <c r="R25" s="2802"/>
      <c r="S25" s="2802">
        <v>1.1415497976732545</v>
      </c>
      <c r="T25" s="2802">
        <v>11.92002449924478</v>
      </c>
      <c r="U25" s="2802">
        <v>3.6269170617409223</v>
      </c>
      <c r="V25" s="2802"/>
      <c r="W25" s="2801">
        <v>6.7185260343689102</v>
      </c>
      <c r="X25" s="2801">
        <v>6.7335622948430292</v>
      </c>
      <c r="Y25" s="2801">
        <v>5.7531351311240924</v>
      </c>
      <c r="Z25" s="2801">
        <v>3.7406941479599292</v>
      </c>
      <c r="AA25" s="2801">
        <v>2.8204494624064673</v>
      </c>
      <c r="AB25" s="2801">
        <v>2.605515544689387</v>
      </c>
      <c r="AC25" s="2801">
        <v>1.6576501399699479</v>
      </c>
    </row>
    <row r="26" spans="1:29" x14ac:dyDescent="0.45">
      <c r="A26" s="195"/>
      <c r="B26" s="176"/>
      <c r="C26" s="2803" t="s">
        <v>3371</v>
      </c>
      <c r="D26" s="2803"/>
      <c r="E26" s="2803"/>
      <c r="F26" s="2803"/>
      <c r="G26" s="2803"/>
      <c r="H26" s="2803"/>
      <c r="I26" s="2803"/>
      <c r="J26" s="2803"/>
      <c r="K26" s="2803"/>
      <c r="L26" s="2803"/>
      <c r="M26" s="2803"/>
      <c r="N26" s="2803"/>
      <c r="O26" s="2803"/>
      <c r="P26" s="2803"/>
      <c r="Q26" s="2803"/>
      <c r="R26" s="2803"/>
      <c r="S26" s="2803"/>
      <c r="T26" s="2803"/>
      <c r="U26" s="2803"/>
      <c r="V26" s="2803"/>
      <c r="W26" s="2803"/>
      <c r="X26" s="2803"/>
      <c r="Y26" s="2803"/>
      <c r="Z26" s="2803"/>
      <c r="AA26" s="2803"/>
      <c r="AB26" s="2803"/>
      <c r="AC26" s="2803"/>
    </row>
    <row r="27" spans="1:29" x14ac:dyDescent="0.45">
      <c r="A27" s="195"/>
      <c r="B27" s="176"/>
      <c r="C27" s="2803" t="s">
        <v>5952</v>
      </c>
      <c r="D27" s="2804"/>
      <c r="E27" s="2804"/>
      <c r="F27" s="2804"/>
      <c r="G27" s="2804"/>
      <c r="H27" s="2804"/>
      <c r="I27" s="2804"/>
      <c r="J27" s="2804"/>
      <c r="K27" s="2804"/>
      <c r="L27" s="2804"/>
      <c r="M27" s="2804"/>
      <c r="N27" s="2804"/>
      <c r="O27" s="2804"/>
      <c r="P27" s="2804"/>
      <c r="Q27" s="2804"/>
      <c r="R27" s="2804"/>
      <c r="S27" s="2804"/>
      <c r="T27" s="2804"/>
      <c r="U27" s="2804"/>
      <c r="V27" s="2804"/>
      <c r="W27" s="2804"/>
      <c r="X27" s="2804"/>
      <c r="Y27" s="2804"/>
      <c r="Z27" s="2804"/>
      <c r="AA27" s="2804"/>
      <c r="AB27" s="2804"/>
      <c r="AC27" s="2803"/>
    </row>
    <row r="28" spans="1:29" ht="15" customHeight="1" x14ac:dyDescent="0.45">
      <c r="A28" s="195"/>
      <c r="B28" s="176"/>
      <c r="C28" s="167"/>
      <c r="D28" s="176"/>
      <c r="E28" s="176"/>
      <c r="F28" s="176"/>
      <c r="G28" s="176"/>
      <c r="H28" s="176"/>
      <c r="I28" s="176"/>
      <c r="J28" s="176"/>
      <c r="K28" s="176"/>
      <c r="L28" s="176"/>
      <c r="M28" s="176"/>
      <c r="N28" s="176"/>
      <c r="O28" s="176"/>
      <c r="P28" s="176"/>
      <c r="Q28" s="176"/>
      <c r="R28" s="176"/>
      <c r="S28" s="176"/>
      <c r="T28" s="176"/>
      <c r="U28" s="176"/>
      <c r="V28" s="176"/>
      <c r="W28" s="176"/>
      <c r="X28" s="176"/>
      <c r="Y28" s="176"/>
      <c r="Z28" s="176"/>
      <c r="AA28" s="176"/>
      <c r="AB28" s="176"/>
      <c r="AC28" s="176"/>
    </row>
    <row r="29" spans="1:29" ht="15" customHeight="1" x14ac:dyDescent="0.45">
      <c r="A29" s="195"/>
      <c r="B29" s="176"/>
      <c r="C29" s="167"/>
      <c r="D29" s="176"/>
      <c r="E29" s="176"/>
      <c r="F29" s="176"/>
      <c r="G29" s="176"/>
      <c r="H29" s="176"/>
      <c r="I29" s="176"/>
      <c r="J29" s="176"/>
      <c r="K29" s="176"/>
      <c r="L29" s="176"/>
      <c r="M29" s="176"/>
      <c r="N29" s="176"/>
      <c r="O29" s="176"/>
      <c r="P29" s="176"/>
      <c r="Q29" s="176"/>
      <c r="R29" s="176"/>
      <c r="S29" s="176"/>
      <c r="T29" s="176"/>
      <c r="U29" s="176"/>
      <c r="V29" s="176"/>
      <c r="W29" s="176"/>
      <c r="X29" s="176"/>
      <c r="Y29" s="176"/>
      <c r="Z29" s="176"/>
      <c r="AA29" s="176"/>
      <c r="AB29" s="176"/>
      <c r="AC29" s="176"/>
    </row>
    <row r="30" spans="1:29" ht="36" customHeight="1" x14ac:dyDescent="0.45">
      <c r="A30" s="194"/>
      <c r="B30" s="176"/>
      <c r="C30" s="458" t="s">
        <v>6650</v>
      </c>
      <c r="D30" s="458"/>
      <c r="E30" s="458"/>
      <c r="F30" s="458"/>
      <c r="G30" s="458"/>
      <c r="H30" s="458"/>
      <c r="I30" s="458"/>
      <c r="J30" s="458"/>
      <c r="K30" s="458"/>
      <c r="L30" s="458"/>
      <c r="M30" s="458"/>
      <c r="N30" s="458"/>
      <c r="O30" s="176"/>
      <c r="P30" s="198"/>
      <c r="Q30" s="198"/>
      <c r="R30" s="198"/>
      <c r="S30" s="198"/>
      <c r="T30" s="198"/>
      <c r="U30" s="198"/>
      <c r="V30" s="176"/>
      <c r="W30" s="176"/>
      <c r="X30" s="176"/>
      <c r="Y30" s="176"/>
      <c r="Z30" s="176"/>
      <c r="AA30" s="176"/>
      <c r="AB30" s="176"/>
      <c r="AC30" s="176"/>
    </row>
    <row r="31" spans="1:29" ht="15.75" customHeight="1" x14ac:dyDescent="0.45">
      <c r="A31" s="195"/>
      <c r="B31" s="176"/>
      <c r="C31" s="176"/>
      <c r="D31" s="176"/>
      <c r="E31" s="176"/>
      <c r="F31" s="176"/>
      <c r="G31" s="176"/>
      <c r="H31" s="176"/>
      <c r="I31" s="176"/>
      <c r="J31" s="176"/>
      <c r="K31" s="176"/>
      <c r="L31" s="176"/>
      <c r="M31" s="176"/>
      <c r="N31" s="176"/>
      <c r="O31" s="176"/>
      <c r="P31" s="198"/>
      <c r="Q31" s="198"/>
      <c r="R31" s="198"/>
      <c r="S31" s="198"/>
      <c r="T31" s="198"/>
      <c r="U31" s="198"/>
      <c r="V31" s="176"/>
      <c r="W31" s="176"/>
      <c r="X31" s="176"/>
      <c r="Y31" s="176"/>
      <c r="Z31" s="176"/>
      <c r="AA31" s="176"/>
      <c r="AB31" s="176"/>
      <c r="AC31" s="176"/>
    </row>
    <row r="32" spans="1:29" x14ac:dyDescent="0.45">
      <c r="A32" s="194"/>
      <c r="B32" s="176"/>
      <c r="C32" s="176"/>
      <c r="D32" s="176"/>
      <c r="E32" s="176"/>
      <c r="F32" s="176"/>
      <c r="G32" s="176"/>
      <c r="H32" s="176"/>
      <c r="I32" s="176"/>
      <c r="J32" s="176"/>
      <c r="K32" s="176"/>
      <c r="L32" s="176"/>
      <c r="M32" s="176"/>
      <c r="N32" s="176"/>
      <c r="O32" s="176"/>
      <c r="P32" s="176"/>
      <c r="Q32" s="176"/>
      <c r="R32" s="176"/>
      <c r="S32" s="176"/>
      <c r="T32" s="176"/>
      <c r="U32" s="176"/>
      <c r="V32" s="176"/>
      <c r="W32" s="176"/>
      <c r="X32" s="176"/>
      <c r="Y32" s="176"/>
      <c r="Z32" s="176"/>
      <c r="AA32" s="176"/>
      <c r="AB32" s="176"/>
      <c r="AC32" s="176"/>
    </row>
    <row r="33" spans="1:29" x14ac:dyDescent="0.45">
      <c r="A33" s="195"/>
      <c r="B33" s="176"/>
      <c r="C33" s="176"/>
      <c r="D33" s="176"/>
      <c r="E33" s="176"/>
      <c r="F33" s="176"/>
      <c r="G33" s="176"/>
      <c r="H33" s="176"/>
      <c r="I33" s="176"/>
      <c r="J33" s="176"/>
      <c r="K33" s="176"/>
      <c r="L33" s="176"/>
      <c r="M33" s="176"/>
      <c r="N33" s="176"/>
      <c r="O33" s="176"/>
      <c r="P33" s="176"/>
      <c r="Q33" s="176"/>
      <c r="R33" s="176"/>
      <c r="S33" s="176"/>
      <c r="T33" s="176"/>
      <c r="U33" s="176"/>
      <c r="V33" s="176"/>
      <c r="W33" s="176"/>
      <c r="X33" s="176"/>
      <c r="Y33" s="176"/>
      <c r="Z33" s="176"/>
      <c r="AA33" s="176"/>
      <c r="AB33" s="176"/>
      <c r="AC33" s="176"/>
    </row>
    <row r="34" spans="1:29" x14ac:dyDescent="0.45">
      <c r="A34" s="39"/>
      <c r="B34" s="39"/>
      <c r="C34" s="39"/>
      <c r="D34" s="39"/>
      <c r="E34" s="39"/>
      <c r="F34" s="39"/>
      <c r="G34" s="39"/>
      <c r="H34" s="39"/>
      <c r="I34" s="39"/>
      <c r="J34" s="39"/>
      <c r="K34" s="39"/>
      <c r="L34" s="39"/>
      <c r="M34" s="39"/>
      <c r="N34" s="39"/>
      <c r="O34" s="39"/>
      <c r="P34" s="39"/>
      <c r="Q34" s="39"/>
      <c r="R34" s="39"/>
      <c r="S34" s="39"/>
      <c r="T34" s="39"/>
      <c r="U34" s="39"/>
      <c r="V34" s="39"/>
      <c r="W34" s="39"/>
      <c r="X34" s="39"/>
      <c r="Y34" s="39"/>
      <c r="Z34" s="39"/>
      <c r="AA34" s="39"/>
      <c r="AB34" s="39"/>
      <c r="AC34" s="39"/>
    </row>
    <row r="35" spans="1:29" x14ac:dyDescent="0.45">
      <c r="A35" s="39"/>
      <c r="B35" s="39"/>
      <c r="C35" s="39"/>
      <c r="D35" s="39"/>
      <c r="E35" s="39"/>
      <c r="F35" s="39"/>
      <c r="G35" s="39"/>
      <c r="H35" s="39"/>
      <c r="I35" s="39"/>
      <c r="J35" s="39"/>
      <c r="K35" s="39"/>
      <c r="L35" s="39"/>
      <c r="M35" s="39"/>
      <c r="N35" s="39"/>
      <c r="O35" s="39"/>
      <c r="P35" s="39"/>
      <c r="Q35" s="39"/>
      <c r="R35" s="39"/>
      <c r="S35" s="39"/>
      <c r="T35" s="39"/>
      <c r="U35" s="39"/>
      <c r="V35" s="39"/>
      <c r="W35" s="39"/>
      <c r="X35" s="39"/>
      <c r="Y35" s="39"/>
      <c r="Z35" s="39"/>
      <c r="AA35" s="39"/>
      <c r="AB35" s="39"/>
      <c r="AC35" s="39"/>
    </row>
    <row r="36" spans="1:29" x14ac:dyDescent="0.45">
      <c r="A36" s="39"/>
      <c r="B36" s="39"/>
      <c r="C36" s="39"/>
      <c r="D36" s="39"/>
      <c r="E36" s="39"/>
      <c r="F36" s="39"/>
      <c r="G36" s="39"/>
      <c r="H36" s="39"/>
      <c r="I36" s="39"/>
      <c r="J36" s="39"/>
      <c r="K36" s="39"/>
      <c r="L36" s="39"/>
      <c r="M36" s="39"/>
      <c r="N36" s="39"/>
      <c r="O36" s="39"/>
      <c r="P36" s="39"/>
      <c r="Q36" s="39"/>
      <c r="R36" s="39"/>
      <c r="S36" s="39"/>
      <c r="T36" s="39"/>
      <c r="U36" s="39"/>
      <c r="V36" s="39"/>
      <c r="W36" s="39"/>
      <c r="X36" s="39"/>
      <c r="Y36" s="39"/>
      <c r="Z36" s="39"/>
      <c r="AA36" s="39"/>
      <c r="AB36" s="39"/>
      <c r="AC36" s="39"/>
    </row>
    <row r="37" spans="1:29" x14ac:dyDescent="0.45">
      <c r="A37" s="39"/>
      <c r="B37" s="39"/>
      <c r="C37" s="39"/>
      <c r="D37" s="39"/>
      <c r="E37" s="39"/>
      <c r="F37" s="39"/>
      <c r="G37" s="39"/>
      <c r="H37" s="39"/>
      <c r="I37" s="39"/>
      <c r="J37" s="39"/>
      <c r="K37" s="39"/>
      <c r="L37" s="39"/>
      <c r="M37" s="39"/>
      <c r="N37" s="39"/>
      <c r="O37" s="39"/>
      <c r="P37" s="39"/>
      <c r="Q37" s="39"/>
      <c r="R37" s="39"/>
      <c r="S37" s="39"/>
      <c r="T37" s="39"/>
      <c r="U37" s="39"/>
      <c r="V37" s="39"/>
      <c r="W37" s="39"/>
      <c r="X37" s="39"/>
      <c r="Y37" s="39"/>
      <c r="Z37" s="39"/>
      <c r="AA37" s="39"/>
      <c r="AB37" s="39"/>
      <c r="AC37" s="39"/>
    </row>
    <row r="38" spans="1:29" x14ac:dyDescent="0.45">
      <c r="A38" s="39"/>
      <c r="B38" s="39"/>
      <c r="C38" s="39"/>
      <c r="D38" s="39"/>
      <c r="E38" s="39"/>
      <c r="F38" s="39"/>
      <c r="G38" s="39"/>
      <c r="H38" s="39"/>
      <c r="I38" s="39"/>
      <c r="J38" s="39"/>
      <c r="K38" s="39"/>
      <c r="L38" s="39"/>
      <c r="M38" s="39"/>
      <c r="N38" s="39"/>
      <c r="O38" s="39"/>
      <c r="P38" s="39"/>
      <c r="Q38" s="39"/>
      <c r="R38" s="39"/>
      <c r="S38" s="39"/>
      <c r="T38" s="39"/>
      <c r="U38" s="39"/>
      <c r="V38" s="39"/>
      <c r="W38" s="39"/>
      <c r="X38" s="39"/>
      <c r="Y38" s="39"/>
      <c r="Z38" s="39"/>
      <c r="AA38" s="39"/>
      <c r="AB38" s="39"/>
      <c r="AC38" s="39"/>
    </row>
    <row r="39" spans="1:29" x14ac:dyDescent="0.45">
      <c r="A39" s="39"/>
      <c r="B39" s="39"/>
      <c r="C39" s="39"/>
      <c r="D39" s="39"/>
      <c r="E39" s="39"/>
      <c r="F39" s="39"/>
      <c r="G39" s="39"/>
      <c r="H39" s="39"/>
      <c r="I39" s="39"/>
      <c r="J39" s="39"/>
      <c r="K39" s="39"/>
      <c r="L39" s="39"/>
      <c r="M39" s="39"/>
      <c r="N39" s="39"/>
      <c r="O39" s="39"/>
      <c r="P39" s="39"/>
      <c r="Q39" s="39"/>
      <c r="R39" s="39"/>
      <c r="S39" s="39"/>
      <c r="T39" s="39"/>
      <c r="U39" s="39"/>
      <c r="V39" s="39"/>
      <c r="W39" s="39"/>
      <c r="X39" s="39"/>
      <c r="Y39" s="39"/>
      <c r="Z39" s="39"/>
      <c r="AA39" s="39"/>
      <c r="AB39" s="39"/>
      <c r="AC39" s="39"/>
    </row>
    <row r="40" spans="1:29" x14ac:dyDescent="0.45">
      <c r="A40" s="39"/>
      <c r="B40" s="39"/>
      <c r="C40" s="39"/>
      <c r="D40" s="39"/>
      <c r="E40" s="39"/>
      <c r="F40" s="39"/>
      <c r="G40" s="39"/>
      <c r="H40" s="39"/>
      <c r="I40" s="39"/>
      <c r="J40" s="39"/>
      <c r="K40" s="39"/>
      <c r="L40" s="39"/>
      <c r="M40" s="39"/>
      <c r="N40" s="39"/>
      <c r="O40" s="39"/>
      <c r="P40" s="39"/>
      <c r="Q40" s="39"/>
      <c r="R40" s="39"/>
      <c r="S40" s="39"/>
      <c r="T40" s="39"/>
      <c r="U40" s="39"/>
      <c r="V40" s="39"/>
      <c r="W40" s="39"/>
      <c r="X40" s="39"/>
      <c r="Y40" s="39"/>
      <c r="Z40" s="39"/>
      <c r="AA40" s="39"/>
      <c r="AB40" s="39"/>
      <c r="AC40" s="39"/>
    </row>
    <row r="41" spans="1:29" x14ac:dyDescent="0.45">
      <c r="A41" s="39"/>
      <c r="B41" s="39"/>
      <c r="C41" s="39"/>
      <c r="D41" s="39"/>
      <c r="E41" s="39"/>
      <c r="F41" s="39"/>
      <c r="G41" s="39"/>
      <c r="H41" s="39"/>
      <c r="I41" s="39"/>
      <c r="J41" s="39"/>
      <c r="K41" s="39"/>
      <c r="L41" s="39"/>
      <c r="M41" s="39"/>
      <c r="N41" s="39"/>
      <c r="O41" s="39"/>
      <c r="P41" s="39"/>
      <c r="Q41" s="39"/>
      <c r="R41" s="39"/>
      <c r="S41" s="39"/>
      <c r="T41" s="39"/>
      <c r="U41" s="39"/>
      <c r="V41" s="39"/>
      <c r="W41" s="39"/>
      <c r="X41" s="39"/>
      <c r="Y41" s="39"/>
      <c r="Z41" s="39"/>
      <c r="AA41" s="39"/>
      <c r="AB41" s="39"/>
      <c r="AC41" s="39"/>
    </row>
    <row r="42" spans="1:29" x14ac:dyDescent="0.45">
      <c r="A42" s="39"/>
      <c r="B42" s="39"/>
      <c r="C42" s="39"/>
      <c r="D42" s="39"/>
      <c r="E42" s="39"/>
      <c r="F42" s="39"/>
      <c r="G42" s="39"/>
      <c r="H42" s="39"/>
      <c r="I42" s="39"/>
      <c r="J42" s="39"/>
      <c r="K42" s="39"/>
      <c r="L42" s="39"/>
      <c r="M42" s="39"/>
      <c r="N42" s="39"/>
      <c r="O42" s="39"/>
      <c r="P42" s="39"/>
      <c r="Q42" s="39"/>
      <c r="R42" s="39"/>
      <c r="S42" s="39"/>
      <c r="T42" s="39"/>
      <c r="U42" s="39"/>
      <c r="V42" s="39"/>
      <c r="W42" s="39"/>
      <c r="X42" s="39"/>
      <c r="Y42" s="39"/>
      <c r="Z42" s="39"/>
      <c r="AA42" s="39"/>
      <c r="AB42" s="39"/>
      <c r="AC42" s="39"/>
    </row>
    <row r="43" spans="1:29" x14ac:dyDescent="0.45">
      <c r="A43" s="39"/>
      <c r="B43" s="39"/>
      <c r="C43" s="39"/>
      <c r="D43" s="39"/>
      <c r="E43" s="39"/>
      <c r="F43" s="39"/>
      <c r="G43" s="39"/>
      <c r="H43" s="39"/>
      <c r="I43" s="39"/>
      <c r="J43" s="39"/>
      <c r="K43" s="39"/>
      <c r="L43" s="39"/>
      <c r="M43" s="39"/>
      <c r="N43" s="39"/>
      <c r="O43" s="39"/>
      <c r="P43" s="39"/>
      <c r="Q43" s="39"/>
      <c r="R43" s="39"/>
      <c r="S43" s="39"/>
      <c r="T43" s="39"/>
      <c r="U43" s="39"/>
      <c r="V43" s="39"/>
      <c r="W43" s="39"/>
      <c r="X43" s="39"/>
      <c r="Y43" s="39"/>
      <c r="Z43" s="39"/>
      <c r="AA43" s="39"/>
      <c r="AB43" s="39"/>
      <c r="AC43" s="39"/>
    </row>
    <row r="44" spans="1:29" x14ac:dyDescent="0.45">
      <c r="A44" s="39"/>
      <c r="B44" s="39"/>
      <c r="C44" s="39"/>
      <c r="D44" s="39"/>
      <c r="E44" s="39"/>
      <c r="F44" s="39"/>
      <c r="G44" s="39"/>
      <c r="H44" s="39"/>
      <c r="I44" s="39"/>
      <c r="J44" s="39"/>
      <c r="K44" s="39"/>
      <c r="L44" s="39"/>
      <c r="M44" s="39"/>
      <c r="N44" s="39"/>
      <c r="O44" s="39"/>
      <c r="P44" s="39"/>
      <c r="Q44" s="39"/>
      <c r="R44" s="39"/>
      <c r="S44" s="39"/>
      <c r="T44" s="39"/>
      <c r="U44" s="39"/>
      <c r="V44" s="39"/>
      <c r="W44" s="39"/>
      <c r="X44" s="39"/>
      <c r="Y44" s="39"/>
      <c r="Z44" s="39"/>
      <c r="AA44" s="39"/>
      <c r="AB44" s="39"/>
      <c r="AC44" s="39"/>
    </row>
    <row r="45" spans="1:29" x14ac:dyDescent="0.45">
      <c r="A45" s="39"/>
      <c r="B45" s="39"/>
      <c r="C45" s="39"/>
      <c r="D45" s="39"/>
      <c r="E45" s="39"/>
      <c r="F45" s="39"/>
      <c r="G45" s="39"/>
      <c r="H45" s="39"/>
      <c r="I45" s="39"/>
      <c r="J45" s="39"/>
      <c r="K45" s="39"/>
      <c r="L45" s="39"/>
      <c r="M45" s="39"/>
      <c r="N45" s="39"/>
      <c r="O45" s="39"/>
      <c r="P45" s="39"/>
      <c r="Q45" s="39"/>
      <c r="R45" s="39"/>
      <c r="S45" s="39"/>
      <c r="T45" s="39"/>
      <c r="U45" s="39"/>
      <c r="V45" s="39"/>
      <c r="W45" s="39"/>
      <c r="X45" s="39"/>
      <c r="Y45" s="39"/>
      <c r="Z45" s="39"/>
      <c r="AA45" s="39"/>
      <c r="AB45" s="39"/>
      <c r="AC45" s="39"/>
    </row>
    <row r="46" spans="1:29" x14ac:dyDescent="0.45">
      <c r="A46" s="39"/>
      <c r="B46" s="39"/>
      <c r="C46" s="39"/>
      <c r="D46" s="39"/>
      <c r="E46" s="39"/>
      <c r="F46" s="39"/>
      <c r="G46" s="39"/>
      <c r="H46" s="39"/>
      <c r="I46" s="39"/>
      <c r="J46" s="39"/>
      <c r="K46" s="39"/>
      <c r="L46" s="39"/>
      <c r="M46" s="39"/>
      <c r="N46" s="39"/>
      <c r="O46" s="39"/>
      <c r="P46" s="39"/>
      <c r="Q46" s="39"/>
      <c r="R46" s="39"/>
      <c r="S46" s="39"/>
      <c r="T46" s="39"/>
      <c r="U46" s="39"/>
      <c r="V46" s="39"/>
      <c r="W46" s="39"/>
      <c r="X46" s="39"/>
      <c r="Y46" s="39"/>
      <c r="Z46" s="39"/>
      <c r="AA46" s="39"/>
      <c r="AB46" s="39"/>
      <c r="AC46" s="39"/>
    </row>
    <row r="47" spans="1:29" x14ac:dyDescent="0.45">
      <c r="A47" s="39"/>
      <c r="B47" s="39"/>
      <c r="C47" s="39"/>
      <c r="D47" s="39"/>
      <c r="E47" s="39"/>
      <c r="F47" s="39"/>
      <c r="G47" s="39"/>
      <c r="H47" s="39"/>
      <c r="I47" s="39"/>
      <c r="J47" s="39"/>
      <c r="K47" s="39"/>
      <c r="L47" s="39"/>
      <c r="M47" s="39"/>
      <c r="N47" s="39"/>
      <c r="O47" s="39"/>
      <c r="P47" s="39"/>
      <c r="Q47" s="39"/>
      <c r="R47" s="39"/>
      <c r="S47" s="39"/>
      <c r="T47" s="39"/>
      <c r="U47" s="39"/>
      <c r="V47" s="39"/>
      <c r="W47" s="39"/>
      <c r="X47" s="39"/>
      <c r="Y47" s="39"/>
      <c r="Z47" s="39"/>
      <c r="AA47" s="39"/>
      <c r="AB47" s="39"/>
      <c r="AC47" s="39"/>
    </row>
    <row r="48" spans="1:29" x14ac:dyDescent="0.45">
      <c r="A48" s="39"/>
      <c r="B48" s="39"/>
      <c r="C48" s="39"/>
      <c r="D48" s="39"/>
      <c r="E48" s="39"/>
      <c r="F48" s="39"/>
      <c r="G48" s="39"/>
      <c r="H48" s="39"/>
      <c r="I48" s="39"/>
      <c r="J48" s="39"/>
      <c r="K48" s="39"/>
      <c r="L48" s="39"/>
      <c r="M48" s="39"/>
      <c r="N48" s="39"/>
      <c r="O48" s="39"/>
      <c r="P48" s="39"/>
      <c r="Q48" s="39"/>
      <c r="R48" s="39"/>
      <c r="S48" s="39"/>
      <c r="T48" s="39"/>
      <c r="U48" s="39"/>
      <c r="V48" s="39"/>
      <c r="W48" s="39"/>
      <c r="X48" s="39"/>
      <c r="Y48" s="39"/>
      <c r="Z48" s="39"/>
      <c r="AA48" s="39"/>
      <c r="AB48" s="39"/>
      <c r="AC48" s="39"/>
    </row>
    <row r="49" spans="1:29" x14ac:dyDescent="0.45">
      <c r="A49" s="39"/>
      <c r="B49" s="39"/>
      <c r="C49" s="39"/>
      <c r="D49" s="39"/>
      <c r="E49" s="39"/>
      <c r="F49" s="39"/>
      <c r="G49" s="39"/>
      <c r="H49" s="39"/>
      <c r="I49" s="39"/>
      <c r="J49" s="39"/>
      <c r="K49" s="39"/>
      <c r="L49" s="39"/>
      <c r="M49" s="39"/>
      <c r="N49" s="39"/>
      <c r="O49" s="39"/>
      <c r="P49" s="39"/>
      <c r="Q49" s="39"/>
      <c r="R49" s="39"/>
      <c r="S49" s="39"/>
      <c r="T49" s="39"/>
      <c r="U49" s="39"/>
      <c r="V49" s="39"/>
      <c r="W49" s="39"/>
      <c r="X49" s="39"/>
      <c r="Y49" s="39"/>
      <c r="Z49" s="39"/>
      <c r="AA49" s="39"/>
      <c r="AB49" s="39"/>
      <c r="AC49" s="39"/>
    </row>
    <row r="50" spans="1:29" x14ac:dyDescent="0.45">
      <c r="A50" s="39"/>
      <c r="B50" s="39"/>
      <c r="C50" s="39"/>
      <c r="D50" s="39"/>
      <c r="E50" s="39"/>
      <c r="F50" s="39"/>
      <c r="G50" s="39"/>
      <c r="H50" s="39"/>
      <c r="I50" s="39"/>
      <c r="J50" s="39"/>
      <c r="K50" s="39"/>
      <c r="L50" s="39"/>
      <c r="M50" s="39"/>
      <c r="N50" s="39"/>
      <c r="O50" s="39"/>
      <c r="P50" s="39"/>
      <c r="Q50" s="39"/>
      <c r="R50" s="39"/>
      <c r="S50" s="39"/>
      <c r="T50" s="39"/>
      <c r="U50" s="39"/>
      <c r="V50" s="39"/>
      <c r="W50" s="39"/>
      <c r="X50" s="39"/>
      <c r="Y50" s="39"/>
      <c r="Z50" s="39"/>
      <c r="AA50" s="39"/>
      <c r="AB50" s="39"/>
      <c r="AC50" s="39"/>
    </row>
    <row r="51" spans="1:29" x14ac:dyDescent="0.45">
      <c r="A51" s="39"/>
      <c r="B51" s="39"/>
      <c r="C51" s="73" t="s">
        <v>5952</v>
      </c>
      <c r="D51" s="39"/>
      <c r="E51" s="39"/>
      <c r="F51" s="39"/>
      <c r="G51" s="39"/>
      <c r="H51" s="39"/>
      <c r="I51" s="39"/>
      <c r="J51" s="39"/>
      <c r="K51" s="39"/>
      <c r="L51" s="39"/>
      <c r="M51" s="39"/>
      <c r="N51" s="39"/>
      <c r="O51" s="39"/>
      <c r="P51" s="39"/>
      <c r="Q51" s="39"/>
      <c r="R51" s="39"/>
      <c r="S51" s="39"/>
      <c r="T51" s="39"/>
      <c r="U51" s="39"/>
      <c r="V51" s="39"/>
      <c r="W51" s="39"/>
      <c r="X51" s="39"/>
      <c r="Y51" s="39"/>
      <c r="Z51" s="39"/>
      <c r="AA51" s="39"/>
      <c r="AB51" s="39"/>
      <c r="AC51" s="39"/>
    </row>
    <row r="52" spans="1:29" x14ac:dyDescent="0.45">
      <c r="A52" s="39"/>
      <c r="B52" s="39"/>
      <c r="C52" s="39"/>
      <c r="D52" s="39"/>
      <c r="E52" s="39"/>
      <c r="F52" s="39"/>
      <c r="G52" s="39"/>
      <c r="H52" s="39"/>
      <c r="I52" s="39"/>
      <c r="J52" s="39"/>
      <c r="K52" s="39"/>
      <c r="L52" s="39"/>
      <c r="M52" s="39"/>
      <c r="N52" s="39"/>
      <c r="O52" s="39"/>
      <c r="P52" s="39"/>
      <c r="Q52" s="39"/>
      <c r="R52" s="39"/>
      <c r="S52" s="39"/>
      <c r="T52" s="39"/>
      <c r="U52" s="39"/>
      <c r="V52" s="39"/>
      <c r="W52" s="39"/>
      <c r="X52" s="39"/>
      <c r="Y52" s="39"/>
      <c r="Z52" s="39"/>
      <c r="AA52" s="39"/>
      <c r="AB52" s="39"/>
      <c r="AC52" s="39"/>
    </row>
    <row r="53" spans="1:29" x14ac:dyDescent="0.45">
      <c r="A53" s="39"/>
      <c r="B53" s="39"/>
      <c r="C53" s="39"/>
      <c r="D53" s="39"/>
      <c r="E53" s="39"/>
      <c r="F53" s="39"/>
      <c r="G53" s="39"/>
      <c r="H53" s="39"/>
      <c r="I53" s="39"/>
      <c r="J53" s="39"/>
      <c r="K53" s="39"/>
      <c r="L53" s="39"/>
      <c r="M53" s="39"/>
      <c r="N53" s="39"/>
      <c r="O53" s="39"/>
      <c r="P53" s="39"/>
      <c r="Q53" s="39"/>
      <c r="R53" s="39"/>
      <c r="S53" s="39"/>
      <c r="T53" s="39"/>
      <c r="U53" s="39"/>
      <c r="V53" s="39"/>
      <c r="W53" s="39"/>
      <c r="X53" s="39"/>
      <c r="Y53" s="39"/>
      <c r="Z53" s="39"/>
      <c r="AA53" s="39"/>
      <c r="AB53" s="39"/>
      <c r="AC53" s="39"/>
    </row>
  </sheetData>
  <mergeCells count="17">
    <mergeCell ref="C1:F1"/>
    <mergeCell ref="A3:B3"/>
    <mergeCell ref="A4:B4"/>
    <mergeCell ref="C3:AA3"/>
    <mergeCell ref="C4:AA4"/>
    <mergeCell ref="A5:B5"/>
    <mergeCell ref="A6:B6"/>
    <mergeCell ref="S11:U11"/>
    <mergeCell ref="W11:AC11"/>
    <mergeCell ref="C11:C12"/>
    <mergeCell ref="D11:D12"/>
    <mergeCell ref="F11:G11"/>
    <mergeCell ref="H11:H12"/>
    <mergeCell ref="I11:J11"/>
    <mergeCell ref="L11:Q11"/>
    <mergeCell ref="C5:AA5"/>
    <mergeCell ref="C6:AA6"/>
  </mergeCells>
  <hyperlinks>
    <hyperlink ref="C1" location="'Metadato 1.1.1'!A1" display="VER METADATO " xr:uid="{00000000-0004-0000-0300-000000000000}"/>
    <hyperlink ref="A1" location="'ODS 1.'!A1" display="REGRESAR" xr:uid="{00000000-0004-0000-0300-000001000000}"/>
  </hyperlinks>
  <pageMargins left="0.7" right="0.7" top="0.75" bottom="0.75" header="0.3" footer="0.3"/>
  <pageSetup paperSize="9"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Hoja29">
    <tabColor theme="0" tint="-0.499984740745262"/>
  </sheetPr>
  <dimension ref="A1:F37"/>
  <sheetViews>
    <sheetView showGridLines="0" zoomScaleNormal="100" workbookViewId="0">
      <pane ySplit="1" topLeftCell="A2" activePane="bottomLeft" state="frozen"/>
      <selection pane="bottomLeft" activeCell="J13" sqref="J13"/>
    </sheetView>
  </sheetViews>
  <sheetFormatPr baseColWidth="10" defaultColWidth="11.44140625" defaultRowHeight="17.399999999999999" x14ac:dyDescent="0.3"/>
  <cols>
    <col min="1" max="1" width="7.21875" style="38" customWidth="1"/>
    <col min="2" max="2" width="26.44140625" style="38" customWidth="1"/>
    <col min="3" max="3" width="24" style="38" customWidth="1"/>
    <col min="4" max="4" width="85.77734375" style="38" customWidth="1"/>
    <col min="5" max="5" width="7.77734375" style="38" customWidth="1"/>
    <col min="6" max="6" width="7.21875" style="38" customWidth="1"/>
    <col min="7" max="7" width="6.21875" style="38" customWidth="1"/>
    <col min="8" max="8" width="6.77734375" style="38" customWidth="1"/>
    <col min="9" max="9" width="2" style="38" customWidth="1"/>
    <col min="10" max="10" width="10.21875" style="38" customWidth="1"/>
    <col min="11" max="11" width="7.77734375" style="38" customWidth="1"/>
    <col min="12" max="12" width="10.21875" style="38" customWidth="1"/>
    <col min="13" max="13" width="0.77734375" style="38" customWidth="1"/>
    <col min="14" max="14" width="6.77734375" style="38" customWidth="1"/>
    <col min="15" max="15" width="6.44140625" style="38" customWidth="1"/>
    <col min="16" max="16384" width="11.44140625" style="38"/>
  </cols>
  <sheetData>
    <row r="1" spans="1:6" x14ac:dyDescent="0.3">
      <c r="B1" s="481" t="s">
        <v>337</v>
      </c>
    </row>
    <row r="2" spans="1:6" ht="18" thickBot="1" x14ac:dyDescent="0.35"/>
    <row r="3" spans="1:6" ht="23.25" customHeight="1" thickBot="1" x14ac:dyDescent="0.35">
      <c r="B3" s="3214" t="s">
        <v>370</v>
      </c>
      <c r="C3" s="3214"/>
      <c r="D3" s="3214"/>
      <c r="F3" s="147" t="s">
        <v>471</v>
      </c>
    </row>
    <row r="4" spans="1:6" ht="30" customHeight="1" x14ac:dyDescent="0.3">
      <c r="A4" s="691"/>
      <c r="B4" s="3142" t="s">
        <v>449</v>
      </c>
      <c r="C4" s="3142"/>
      <c r="D4" s="44" t="s">
        <v>12</v>
      </c>
    </row>
    <row r="5" spans="1:6" ht="29.25" customHeight="1" x14ac:dyDescent="0.3">
      <c r="B5" s="3142" t="s">
        <v>373</v>
      </c>
      <c r="C5" s="3142"/>
      <c r="D5" s="44" t="s">
        <v>3951</v>
      </c>
    </row>
    <row r="6" spans="1:6" x14ac:dyDescent="0.3">
      <c r="B6" s="3142" t="s">
        <v>374</v>
      </c>
      <c r="C6" s="3142"/>
      <c r="D6" s="45" t="s">
        <v>3954</v>
      </c>
    </row>
    <row r="7" spans="1:6" x14ac:dyDescent="0.3">
      <c r="B7" s="3143" t="s">
        <v>375</v>
      </c>
      <c r="C7" s="3143"/>
      <c r="D7" s="46" t="s">
        <v>3955</v>
      </c>
    </row>
    <row r="8" spans="1:6" x14ac:dyDescent="0.3">
      <c r="B8" s="3172" t="s">
        <v>2480</v>
      </c>
      <c r="C8" s="3172"/>
      <c r="D8" s="110" t="s">
        <v>2499</v>
      </c>
    </row>
    <row r="9" spans="1:6" x14ac:dyDescent="0.3">
      <c r="B9" s="3172"/>
      <c r="C9" s="3172"/>
      <c r="D9" s="47" t="s">
        <v>2500</v>
      </c>
    </row>
    <row r="10" spans="1:6" x14ac:dyDescent="0.45">
      <c r="B10" s="22"/>
      <c r="C10" s="22"/>
      <c r="D10" s="22"/>
    </row>
    <row r="11" spans="1:6" ht="23.25" customHeight="1" x14ac:dyDescent="0.3">
      <c r="B11" s="3214" t="s">
        <v>376</v>
      </c>
      <c r="C11" s="3214"/>
      <c r="D11" s="3214"/>
    </row>
    <row r="12" spans="1:6" ht="16.5" customHeight="1" x14ac:dyDescent="0.3">
      <c r="B12" s="3153" t="s">
        <v>377</v>
      </c>
      <c r="C12" s="3154"/>
      <c r="D12" s="44" t="s">
        <v>439</v>
      </c>
    </row>
    <row r="13" spans="1:6" x14ac:dyDescent="0.3">
      <c r="B13" s="3155" t="s">
        <v>379</v>
      </c>
      <c r="C13" s="3155"/>
      <c r="D13" s="783"/>
    </row>
    <row r="14" spans="1:6" x14ac:dyDescent="0.3">
      <c r="B14" s="3142" t="s">
        <v>380</v>
      </c>
      <c r="C14" s="3142"/>
      <c r="D14" s="112"/>
    </row>
    <row r="15" spans="1:6" x14ac:dyDescent="0.3">
      <c r="B15" s="3142" t="s">
        <v>381</v>
      </c>
      <c r="C15" s="3156"/>
      <c r="D15" s="112"/>
    </row>
    <row r="16" spans="1:6" x14ac:dyDescent="0.3">
      <c r="B16" s="3142" t="s">
        <v>382</v>
      </c>
      <c r="C16" s="3142"/>
      <c r="D16" s="52"/>
    </row>
    <row r="17" spans="2:4" x14ac:dyDescent="0.45">
      <c r="B17" s="3142" t="s">
        <v>383</v>
      </c>
      <c r="C17" s="3142"/>
      <c r="D17" s="51"/>
    </row>
    <row r="18" spans="2:4" x14ac:dyDescent="0.3">
      <c r="B18" s="3142" t="s">
        <v>384</v>
      </c>
      <c r="C18" s="3142"/>
      <c r="D18" s="52"/>
    </row>
    <row r="19" spans="2:4" x14ac:dyDescent="0.3">
      <c r="B19" s="3143" t="s">
        <v>386</v>
      </c>
      <c r="C19" s="3143"/>
      <c r="D19" s="57"/>
    </row>
    <row r="20" spans="2:4" x14ac:dyDescent="0.3">
      <c r="B20" s="3144" t="s">
        <v>387</v>
      </c>
      <c r="C20" s="3145"/>
      <c r="D20" s="52"/>
    </row>
    <row r="21" spans="2:4" x14ac:dyDescent="0.3">
      <c r="B21" s="3142" t="s">
        <v>388</v>
      </c>
      <c r="C21" s="3142"/>
      <c r="D21" s="52"/>
    </row>
    <row r="22" spans="2:4" x14ac:dyDescent="0.3">
      <c r="B22" s="3146" t="s">
        <v>390</v>
      </c>
      <c r="C22" s="54" t="s">
        <v>391</v>
      </c>
      <c r="D22" s="57"/>
    </row>
    <row r="23" spans="2:4" x14ac:dyDescent="0.3">
      <c r="B23" s="3147"/>
      <c r="C23" s="567" t="s">
        <v>393</v>
      </c>
      <c r="D23" s="52"/>
    </row>
    <row r="24" spans="2:4" x14ac:dyDescent="0.3">
      <c r="B24" s="3148" t="s">
        <v>395</v>
      </c>
      <c r="C24" s="3148"/>
      <c r="D24" s="52"/>
    </row>
    <row r="25" spans="2:4" x14ac:dyDescent="0.3">
      <c r="B25" s="3148" t="s">
        <v>397</v>
      </c>
      <c r="C25" s="3148"/>
      <c r="D25" s="84"/>
    </row>
    <row r="26" spans="2:4" x14ac:dyDescent="0.3">
      <c r="B26" s="3142" t="s">
        <v>399</v>
      </c>
      <c r="C26" s="3142"/>
      <c r="D26" s="52"/>
    </row>
    <row r="27" spans="2:4" x14ac:dyDescent="0.3">
      <c r="B27" s="3143" t="s">
        <v>401</v>
      </c>
      <c r="C27" s="3143"/>
      <c r="D27" s="84"/>
    </row>
    <row r="28" spans="2:4" x14ac:dyDescent="0.3">
      <c r="B28" s="3149" t="s">
        <v>403</v>
      </c>
      <c r="C28" s="3150"/>
      <c r="D28" s="57"/>
    </row>
    <row r="29" spans="2:4" x14ac:dyDescent="0.3">
      <c r="B29" s="568" t="s">
        <v>404</v>
      </c>
      <c r="C29" s="569"/>
      <c r="D29" s="57"/>
    </row>
    <row r="30" spans="2:4" x14ac:dyDescent="0.3">
      <c r="B30" s="3151" t="s">
        <v>405</v>
      </c>
      <c r="C30" s="3152"/>
      <c r="D30" s="99"/>
    </row>
    <row r="31" spans="2:4" x14ac:dyDescent="0.3">
      <c r="B31" s="62"/>
      <c r="C31" s="62"/>
      <c r="D31" s="63"/>
    </row>
    <row r="32" spans="2:4" ht="23.25" customHeight="1" x14ac:dyDescent="0.3">
      <c r="B32" s="3214" t="s">
        <v>406</v>
      </c>
      <c r="C32" s="3214"/>
      <c r="D32" s="3214"/>
    </row>
    <row r="33" spans="2:4" x14ac:dyDescent="0.3">
      <c r="B33" s="3140" t="s">
        <v>407</v>
      </c>
      <c r="C33" s="3141"/>
      <c r="D33" s="84" t="s">
        <v>560</v>
      </c>
    </row>
    <row r="34" spans="2:4" x14ac:dyDescent="0.3">
      <c r="B34" s="3140" t="s">
        <v>409</v>
      </c>
      <c r="C34" s="3141"/>
      <c r="D34" s="84" t="s">
        <v>561</v>
      </c>
    </row>
    <row r="35" spans="2:4" x14ac:dyDescent="0.3">
      <c r="B35" s="3140" t="s">
        <v>411</v>
      </c>
      <c r="C35" s="3141"/>
      <c r="D35" s="84" t="s">
        <v>562</v>
      </c>
    </row>
    <row r="36" spans="2:4" x14ac:dyDescent="0.3">
      <c r="B36" s="3140" t="s">
        <v>413</v>
      </c>
      <c r="C36" s="3141"/>
      <c r="D36" s="84" t="s">
        <v>563</v>
      </c>
    </row>
    <row r="37" spans="2:4" x14ac:dyDescent="0.3">
      <c r="B37" s="3140" t="s">
        <v>415</v>
      </c>
      <c r="C37" s="3141"/>
      <c r="D37" s="85" t="s">
        <v>564</v>
      </c>
    </row>
  </sheetData>
  <mergeCells count="30">
    <mergeCell ref="B37:C37"/>
    <mergeCell ref="B24:C24"/>
    <mergeCell ref="B25:C25"/>
    <mergeCell ref="B26:C26"/>
    <mergeCell ref="B27:C27"/>
    <mergeCell ref="B28:C28"/>
    <mergeCell ref="B30:C30"/>
    <mergeCell ref="B32:D32"/>
    <mergeCell ref="B33:C33"/>
    <mergeCell ref="B34:C34"/>
    <mergeCell ref="B35:C35"/>
    <mergeCell ref="B36:C36"/>
    <mergeCell ref="B22:B23"/>
    <mergeCell ref="B11:D11"/>
    <mergeCell ref="B12:C12"/>
    <mergeCell ref="B13:C13"/>
    <mergeCell ref="B14:C14"/>
    <mergeCell ref="B15:C15"/>
    <mergeCell ref="B16:C16"/>
    <mergeCell ref="B17:C17"/>
    <mergeCell ref="B18:C18"/>
    <mergeCell ref="B19:C19"/>
    <mergeCell ref="B20:C20"/>
    <mergeCell ref="B21:C21"/>
    <mergeCell ref="B8:C9"/>
    <mergeCell ref="B3:D3"/>
    <mergeCell ref="B4:C4"/>
    <mergeCell ref="B5:C5"/>
    <mergeCell ref="B6:C6"/>
    <mergeCell ref="B7:C7"/>
  </mergeCells>
  <dataValidations count="7">
    <dataValidation type="list" allowBlank="1" showInputMessage="1" showErrorMessage="1" sqref="D26" xr:uid="{00000000-0002-0000-2700-000000000000}">
      <formula1>Tipo_operación</formula1>
    </dataValidation>
    <dataValidation type="list" allowBlank="1" showInputMessage="1" showErrorMessage="1" sqref="D15" xr:uid="{00000000-0002-0000-2700-000001000000}">
      <formula1>Tipo_indicador</formula1>
    </dataValidation>
    <dataValidation type="list" allowBlank="1" showInputMessage="1" showErrorMessage="1" sqref="D7" xr:uid="{00000000-0002-0000-2700-000002000000}">
      <formula1>Nombre_indicador_ODS</formula1>
    </dataValidation>
    <dataValidation type="list" allowBlank="1" showInputMessage="1" showErrorMessage="1" sqref="D6" xr:uid="{00000000-0002-0000-2700-000003000000}">
      <formula1>Numero_indicador</formula1>
    </dataValidation>
    <dataValidation type="list" allowBlank="1" showInputMessage="1" showErrorMessage="1" sqref="D5" xr:uid="{00000000-0002-0000-2700-000004000000}">
      <formula1>Metas_ODS</formula1>
    </dataValidation>
    <dataValidation type="list" allowBlank="1" showInputMessage="1" showErrorMessage="1" sqref="D4" xr:uid="{00000000-0002-0000-2700-000005000000}">
      <formula1>ODS</formula1>
    </dataValidation>
    <dataValidation allowBlank="1" showDropDown="1" showInputMessage="1" showErrorMessage="1" sqref="D14" xr:uid="{00000000-0002-0000-2700-000006000000}"/>
  </dataValidations>
  <hyperlinks>
    <hyperlink ref="B1" location="'2.2.3'!A1" display="REGRESAR" xr:uid="{00000000-0004-0000-2700-000000000000}"/>
    <hyperlink ref="D37" r:id="rId1" xr:uid="{00000000-0004-0000-2700-000001000000}"/>
    <hyperlink ref="D8" r:id="rId2" xr:uid="{00000000-0004-0000-2700-000002000000}"/>
    <hyperlink ref="D9" r:id="rId3" xr:uid="{00000000-0004-0000-2700-000003000000}"/>
  </hyperlinks>
  <pageMargins left="0.7" right="0.7" top="0.75" bottom="0.75" header="0.3" footer="0.3"/>
  <pageSetup orientation="portrait" r:id="rId4"/>
</worksheet>
</file>

<file path=xl/worksheets/sheet4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F01-000000000000}">
  <sheetPr codeName="Hoja390">
    <tabColor theme="0" tint="-0.499984740745262"/>
  </sheetPr>
  <dimension ref="A1:F36"/>
  <sheetViews>
    <sheetView showGridLines="0" zoomScaleNormal="100" workbookViewId="0">
      <pane ySplit="1" topLeftCell="A2" activePane="bottomLeft" state="frozen"/>
      <selection sqref="A1:B1"/>
      <selection pane="bottomLeft" activeCell="D32" sqref="D32"/>
    </sheetView>
  </sheetViews>
  <sheetFormatPr baseColWidth="10" defaultColWidth="11.44140625" defaultRowHeight="17.399999999999999" x14ac:dyDescent="0.45"/>
  <cols>
    <col min="1" max="1" width="11.44140625" style="178"/>
    <col min="2" max="2" width="26.44140625" style="178" customWidth="1"/>
    <col min="3" max="3" width="24" style="178" customWidth="1"/>
    <col min="4" max="4" width="85.77734375" style="178" customWidth="1"/>
    <col min="5" max="16384" width="11.44140625" style="178"/>
  </cols>
  <sheetData>
    <row r="1" spans="1:6" x14ac:dyDescent="0.45">
      <c r="B1" s="1916" t="s">
        <v>337</v>
      </c>
    </row>
    <row r="2" spans="1:6" ht="18" thickBot="1" x14ac:dyDescent="0.5"/>
    <row r="3" spans="1:6" ht="23.25" customHeight="1" thickBot="1" x14ac:dyDescent="0.5">
      <c r="B3" s="4124" t="s">
        <v>370</v>
      </c>
      <c r="C3" s="4124"/>
      <c r="D3" s="4124"/>
      <c r="F3" s="1267" t="s">
        <v>471</v>
      </c>
    </row>
    <row r="4" spans="1:6" ht="34.799999999999997" x14ac:dyDescent="0.45">
      <c r="A4" s="1268"/>
      <c r="B4" s="3123" t="s">
        <v>449</v>
      </c>
      <c r="C4" s="3123"/>
      <c r="D4" s="44" t="s">
        <v>42</v>
      </c>
    </row>
    <row r="5" spans="1:6" ht="52.2" x14ac:dyDescent="0.45">
      <c r="B5" s="3123" t="s">
        <v>373</v>
      </c>
      <c r="C5" s="3123"/>
      <c r="D5" s="44" t="s">
        <v>152</v>
      </c>
    </row>
    <row r="6" spans="1:6" x14ac:dyDescent="0.45">
      <c r="B6" s="3123" t="s">
        <v>374</v>
      </c>
      <c r="C6" s="3123"/>
      <c r="D6" s="45" t="s">
        <v>248</v>
      </c>
    </row>
    <row r="7" spans="1:6" x14ac:dyDescent="0.45">
      <c r="B7" s="3126" t="s">
        <v>375</v>
      </c>
      <c r="C7" s="3126"/>
      <c r="D7" s="46" t="s">
        <v>4126</v>
      </c>
    </row>
    <row r="8" spans="1:6" x14ac:dyDescent="0.45">
      <c r="B8" s="3126" t="s">
        <v>2480</v>
      </c>
      <c r="C8" s="3126"/>
      <c r="D8" s="1266" t="s">
        <v>2495</v>
      </c>
    </row>
    <row r="10" spans="1:6" ht="23.25" customHeight="1" x14ac:dyDescent="0.45">
      <c r="B10" s="4124" t="s">
        <v>376</v>
      </c>
      <c r="C10" s="4124"/>
      <c r="D10" s="4124"/>
    </row>
    <row r="11" spans="1:6" x14ac:dyDescent="0.45">
      <c r="B11" s="3129" t="s">
        <v>377</v>
      </c>
      <c r="C11" s="3124"/>
      <c r="D11" s="44"/>
    </row>
    <row r="12" spans="1:6" x14ac:dyDescent="0.45">
      <c r="B12" s="3126" t="s">
        <v>379</v>
      </c>
      <c r="C12" s="3126"/>
      <c r="D12" s="661"/>
    </row>
    <row r="13" spans="1:6" x14ac:dyDescent="0.45">
      <c r="B13" s="3123" t="s">
        <v>380</v>
      </c>
      <c r="C13" s="3123"/>
      <c r="D13" s="1933"/>
    </row>
    <row r="14" spans="1:6" x14ac:dyDescent="0.45">
      <c r="B14" s="3123" t="s">
        <v>381</v>
      </c>
      <c r="C14" s="3124"/>
      <c r="D14" s="1933"/>
    </row>
    <row r="15" spans="1:6" x14ac:dyDescent="0.45">
      <c r="B15" s="3123" t="s">
        <v>382</v>
      </c>
      <c r="C15" s="3123"/>
      <c r="D15" s="44"/>
    </row>
    <row r="16" spans="1:6" x14ac:dyDescent="0.45">
      <c r="B16" s="3123" t="s">
        <v>383</v>
      </c>
      <c r="C16" s="3123"/>
      <c r="D16" s="44"/>
    </row>
    <row r="17" spans="2:4" x14ac:dyDescent="0.45">
      <c r="B17" s="3123" t="s">
        <v>384</v>
      </c>
      <c r="C17" s="3123"/>
      <c r="D17" s="57"/>
    </row>
    <row r="18" spans="2:4" x14ac:dyDescent="0.45">
      <c r="B18" s="3126" t="s">
        <v>386</v>
      </c>
      <c r="C18" s="3126"/>
      <c r="D18" s="44"/>
    </row>
    <row r="19" spans="2:4" x14ac:dyDescent="0.45">
      <c r="B19" s="3132" t="s">
        <v>387</v>
      </c>
      <c r="C19" s="3133"/>
      <c r="D19" s="57"/>
    </row>
    <row r="20" spans="2:4" x14ac:dyDescent="0.45">
      <c r="B20" s="3123" t="s">
        <v>388</v>
      </c>
      <c r="C20" s="3123"/>
      <c r="D20" s="44"/>
    </row>
    <row r="21" spans="2:4" x14ac:dyDescent="0.45">
      <c r="B21" s="3134" t="s">
        <v>390</v>
      </c>
      <c r="C21" s="459" t="s">
        <v>391</v>
      </c>
      <c r="D21" s="44"/>
    </row>
    <row r="22" spans="2:4" x14ac:dyDescent="0.45">
      <c r="B22" s="3135"/>
      <c r="C22" s="1915" t="s">
        <v>393</v>
      </c>
      <c r="D22" s="57"/>
    </row>
    <row r="23" spans="2:4" x14ac:dyDescent="0.45">
      <c r="B23" s="3123" t="s">
        <v>395</v>
      </c>
      <c r="C23" s="3123"/>
      <c r="D23" s="44"/>
    </row>
    <row r="24" spans="2:4" x14ac:dyDescent="0.45">
      <c r="B24" s="3123" t="s">
        <v>397</v>
      </c>
      <c r="C24" s="3123"/>
      <c r="D24" s="44"/>
    </row>
    <row r="25" spans="2:4" x14ac:dyDescent="0.45">
      <c r="B25" s="3123" t="s">
        <v>399</v>
      </c>
      <c r="C25" s="3123"/>
      <c r="D25" s="57"/>
    </row>
    <row r="26" spans="2:4" x14ac:dyDescent="0.45">
      <c r="B26" s="3126" t="s">
        <v>401</v>
      </c>
      <c r="C26" s="3126"/>
      <c r="D26" s="44"/>
    </row>
    <row r="27" spans="2:4" x14ac:dyDescent="0.45">
      <c r="B27" s="3129" t="s">
        <v>403</v>
      </c>
      <c r="C27" s="3124"/>
      <c r="D27" s="44"/>
    </row>
    <row r="28" spans="2:4" x14ac:dyDescent="0.45">
      <c r="B28" s="1913" t="s">
        <v>404</v>
      </c>
      <c r="C28" s="1914"/>
      <c r="D28" s="44"/>
    </row>
    <row r="29" spans="2:4" x14ac:dyDescent="0.45">
      <c r="B29" s="3130" t="s">
        <v>405</v>
      </c>
      <c r="C29" s="3131"/>
      <c r="D29" s="61"/>
    </row>
    <row r="30" spans="2:4" x14ac:dyDescent="0.45">
      <c r="B30" s="62"/>
      <c r="C30" s="62"/>
      <c r="D30" s="63"/>
    </row>
    <row r="31" spans="2:4" ht="23.25" customHeight="1" x14ac:dyDescent="0.45">
      <c r="B31" s="4124" t="s">
        <v>406</v>
      </c>
      <c r="C31" s="4124"/>
      <c r="D31" s="4124"/>
    </row>
    <row r="32" spans="2:4" x14ac:dyDescent="0.45">
      <c r="B32" s="3129" t="s">
        <v>407</v>
      </c>
      <c r="C32" s="3124"/>
      <c r="D32" s="146" t="s">
        <v>1873</v>
      </c>
    </row>
    <row r="33" spans="2:4" x14ac:dyDescent="0.45">
      <c r="B33" s="3129" t="s">
        <v>409</v>
      </c>
      <c r="C33" s="3124"/>
      <c r="D33" s="146" t="s">
        <v>1874</v>
      </c>
    </row>
    <row r="34" spans="2:4" x14ac:dyDescent="0.45">
      <c r="B34" s="3129" t="s">
        <v>411</v>
      </c>
      <c r="C34" s="3124"/>
      <c r="D34" s="146" t="s">
        <v>1875</v>
      </c>
    </row>
    <row r="35" spans="2:4" x14ac:dyDescent="0.45">
      <c r="B35" s="3129" t="s">
        <v>413</v>
      </c>
      <c r="C35" s="3124"/>
      <c r="D35" s="146" t="s">
        <v>1876</v>
      </c>
    </row>
    <row r="36" spans="2:4" x14ac:dyDescent="0.45">
      <c r="B36" s="3129" t="s">
        <v>415</v>
      </c>
      <c r="C36" s="3124"/>
      <c r="D36" s="1723" t="s">
        <v>1877</v>
      </c>
    </row>
  </sheetData>
  <mergeCells count="30">
    <mergeCell ref="B16:C16"/>
    <mergeCell ref="B3:D3"/>
    <mergeCell ref="B4:C4"/>
    <mergeCell ref="B5:C5"/>
    <mergeCell ref="B6:C6"/>
    <mergeCell ref="B7:C7"/>
    <mergeCell ref="B10:D10"/>
    <mergeCell ref="B11:C11"/>
    <mergeCell ref="B12:C12"/>
    <mergeCell ref="B13:C13"/>
    <mergeCell ref="B14:C14"/>
    <mergeCell ref="B15:C15"/>
    <mergeCell ref="B8:C8"/>
    <mergeCell ref="B31:D31"/>
    <mergeCell ref="B17:C17"/>
    <mergeCell ref="B18:C18"/>
    <mergeCell ref="B19:C19"/>
    <mergeCell ref="B20:C20"/>
    <mergeCell ref="B21:B22"/>
    <mergeCell ref="B23:C23"/>
    <mergeCell ref="B24:C24"/>
    <mergeCell ref="B25:C25"/>
    <mergeCell ref="B26:C26"/>
    <mergeCell ref="B27:C27"/>
    <mergeCell ref="B29:C29"/>
    <mergeCell ref="B32:C32"/>
    <mergeCell ref="B33:C33"/>
    <mergeCell ref="B34:C34"/>
    <mergeCell ref="B35:C35"/>
    <mergeCell ref="B36:C36"/>
  </mergeCells>
  <dataValidations count="7">
    <dataValidation type="list" allowBlank="1" showInputMessage="1" showErrorMessage="1" sqref="D25" xr:uid="{00000000-0002-0000-8F01-000000000000}">
      <formula1>Tipo_operación</formula1>
    </dataValidation>
    <dataValidation type="list" allowBlank="1" showInputMessage="1" showErrorMessage="1" sqref="D14" xr:uid="{00000000-0002-0000-8F01-000001000000}">
      <formula1>Tipo_indicador</formula1>
    </dataValidation>
    <dataValidation type="list" allowBlank="1" showInputMessage="1" showErrorMessage="1" sqref="D7" xr:uid="{00000000-0002-0000-8F01-000002000000}">
      <formula1>Nombre_indicador_ODS</formula1>
    </dataValidation>
    <dataValidation type="list" allowBlank="1" showInputMessage="1" showErrorMessage="1" sqref="D6" xr:uid="{00000000-0002-0000-8F01-000003000000}">
      <formula1>Numero_indicador</formula1>
    </dataValidation>
    <dataValidation type="list" allowBlank="1" showInputMessage="1" showErrorMessage="1" sqref="D5" xr:uid="{00000000-0002-0000-8F01-000004000000}">
      <formula1>Metas_ODS</formula1>
    </dataValidation>
    <dataValidation type="list" allowBlank="1" showInputMessage="1" showErrorMessage="1" sqref="D4" xr:uid="{00000000-0002-0000-8F01-000005000000}">
      <formula1>ODS</formula1>
    </dataValidation>
    <dataValidation allowBlank="1" showDropDown="1" showInputMessage="1" showErrorMessage="1" sqref="D13" xr:uid="{00000000-0002-0000-8F01-000006000000}"/>
  </dataValidations>
  <hyperlinks>
    <hyperlink ref="B1" location="'14.2.1'!A1" display="REGRESAR" xr:uid="{00000000-0004-0000-8F01-000000000000}"/>
    <hyperlink ref="D36" r:id="rId1" xr:uid="{00000000-0004-0000-8F01-000001000000}"/>
    <hyperlink ref="D8" r:id="rId2" xr:uid="{00000000-0004-0000-8F01-000002000000}"/>
  </hyperlinks>
  <pageMargins left="0.7" right="0.7" top="0.75" bottom="0.75" header="0.3" footer="0.3"/>
</worksheet>
</file>

<file path=xl/worksheets/sheet4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001-000000000000}">
  <sheetPr codeName="Hoja391">
    <tabColor theme="5"/>
  </sheetPr>
  <dimension ref="A1:P10"/>
  <sheetViews>
    <sheetView showGridLines="0" workbookViewId="0">
      <pane ySplit="1" topLeftCell="A2" activePane="bottomLeft" state="frozen"/>
      <selection sqref="A1:B1"/>
      <selection pane="bottomLeft" activeCell="N15" sqref="N15"/>
    </sheetView>
  </sheetViews>
  <sheetFormatPr baseColWidth="10" defaultColWidth="11.44140625" defaultRowHeight="17.399999999999999" x14ac:dyDescent="0.45"/>
  <cols>
    <col min="1" max="2" width="15" style="178" customWidth="1"/>
    <col min="3" max="3" width="11.77734375" style="1271" customWidth="1"/>
    <col min="4" max="16" width="11.77734375" style="178" customWidth="1"/>
    <col min="17" max="16384" width="11.44140625" style="178"/>
  </cols>
  <sheetData>
    <row r="1" spans="1:16" x14ac:dyDescent="0.45">
      <c r="A1" s="1916" t="s">
        <v>337</v>
      </c>
      <c r="B1" s="1308"/>
      <c r="C1" s="3225" t="s">
        <v>430</v>
      </c>
      <c r="D1" s="3225"/>
    </row>
    <row r="3" spans="1:16" ht="21" customHeight="1" x14ac:dyDescent="0.45">
      <c r="A3" s="4117" t="s">
        <v>339</v>
      </c>
      <c r="B3" s="4121"/>
      <c r="C3" s="4119" t="s">
        <v>1872</v>
      </c>
      <c r="D3" s="4119"/>
      <c r="E3" s="4119"/>
      <c r="F3" s="4119"/>
      <c r="G3" s="4119"/>
      <c r="H3" s="4119"/>
      <c r="I3" s="4119"/>
      <c r="J3" s="4119"/>
      <c r="K3" s="4119"/>
      <c r="L3" s="4119"/>
      <c r="M3" s="4119"/>
      <c r="N3" s="4119"/>
      <c r="O3" s="4119"/>
      <c r="P3" s="4119"/>
    </row>
    <row r="4" spans="1:16" ht="17.399999999999999" customHeight="1" x14ac:dyDescent="0.45">
      <c r="A4" s="4117" t="s">
        <v>340</v>
      </c>
      <c r="B4" s="4118"/>
      <c r="C4" s="4122" t="s">
        <v>153</v>
      </c>
      <c r="D4" s="4123"/>
      <c r="E4" s="4123"/>
      <c r="F4" s="4123"/>
      <c r="G4" s="4123"/>
      <c r="H4" s="4123"/>
      <c r="I4" s="4123"/>
      <c r="J4" s="4123"/>
      <c r="K4" s="4123"/>
      <c r="L4" s="4123"/>
      <c r="M4" s="4123"/>
      <c r="N4" s="4123"/>
      <c r="O4" s="4123"/>
      <c r="P4" s="4123"/>
    </row>
    <row r="5" spans="1:16" ht="18" customHeight="1" x14ac:dyDescent="0.45">
      <c r="A5" s="4117" t="s">
        <v>341</v>
      </c>
      <c r="B5" s="4118"/>
      <c r="C5" s="4119" t="s">
        <v>4127</v>
      </c>
      <c r="D5" s="4120"/>
      <c r="E5" s="4120"/>
      <c r="F5" s="4120"/>
      <c r="G5" s="4120"/>
      <c r="H5" s="4120"/>
      <c r="I5" s="4120"/>
      <c r="J5" s="4120"/>
      <c r="K5" s="4120"/>
      <c r="L5" s="4120"/>
      <c r="M5" s="4120"/>
      <c r="N5" s="4120"/>
      <c r="O5" s="4120"/>
      <c r="P5" s="4120"/>
    </row>
    <row r="6" spans="1:16" ht="18.600000000000001" x14ac:dyDescent="0.45">
      <c r="A6" s="4117" t="s">
        <v>417</v>
      </c>
      <c r="B6" s="4118"/>
      <c r="C6" s="4119" t="s">
        <v>454</v>
      </c>
      <c r="D6" s="4120"/>
      <c r="E6" s="4120"/>
      <c r="F6" s="4120"/>
      <c r="G6" s="4120"/>
      <c r="H6" s="4120"/>
      <c r="I6" s="4120"/>
      <c r="J6" s="4120"/>
      <c r="K6" s="4120"/>
      <c r="L6" s="4120"/>
      <c r="M6" s="4120"/>
      <c r="N6" s="4120"/>
      <c r="O6" s="4120"/>
      <c r="P6" s="4120"/>
    </row>
    <row r="7" spans="1:16" x14ac:dyDescent="0.45">
      <c r="A7" s="853"/>
    </row>
    <row r="8" spans="1:16" x14ac:dyDescent="0.45">
      <c r="A8" s="853"/>
    </row>
    <row r="9" spans="1:16" ht="11.25" customHeight="1" x14ac:dyDescent="0.45">
      <c r="C9" s="3203" t="s">
        <v>455</v>
      </c>
      <c r="D9" s="3203"/>
      <c r="E9" s="3203"/>
      <c r="F9" s="3203"/>
      <c r="G9" s="3203"/>
      <c r="H9" s="3203"/>
      <c r="I9" s="3203"/>
      <c r="J9" s="3203"/>
      <c r="K9" s="3203"/>
      <c r="L9" s="3203"/>
      <c r="M9" s="3203"/>
      <c r="N9" s="3203"/>
      <c r="O9" s="3203"/>
      <c r="P9" s="3203"/>
    </row>
    <row r="10" spans="1:16" ht="11.25" customHeight="1" x14ac:dyDescent="0.45">
      <c r="C10" s="3203"/>
      <c r="D10" s="3203"/>
      <c r="E10" s="3203"/>
      <c r="F10" s="3203"/>
      <c r="G10" s="3203"/>
      <c r="H10" s="3203"/>
      <c r="I10" s="3203"/>
      <c r="J10" s="3203"/>
      <c r="K10" s="3203"/>
      <c r="L10" s="3203"/>
      <c r="M10" s="3203"/>
      <c r="N10" s="3203"/>
      <c r="O10" s="3203"/>
      <c r="P10" s="3203"/>
    </row>
  </sheetData>
  <mergeCells count="10">
    <mergeCell ref="A6:B6"/>
    <mergeCell ref="C6:P6"/>
    <mergeCell ref="C9:P10"/>
    <mergeCell ref="C1:D1"/>
    <mergeCell ref="A3:B3"/>
    <mergeCell ref="C3:P3"/>
    <mergeCell ref="A4:B4"/>
    <mergeCell ref="C4:P4"/>
    <mergeCell ref="A5:B5"/>
    <mergeCell ref="C5:P5"/>
  </mergeCells>
  <hyperlinks>
    <hyperlink ref="A1" location="'ODS 14.'!A1" display="REGRESAR" xr:uid="{00000000-0004-0000-9001-000000000000}"/>
    <hyperlink ref="C1:D1" location="'Metadato 14.3.1'!A1" display="VER METADATO" xr:uid="{00000000-0004-0000-9001-000001000000}"/>
  </hyperlinks>
  <pageMargins left="0.7" right="0.7" top="0.75" bottom="0.75" header="0.3" footer="0.3"/>
</worksheet>
</file>

<file path=xl/worksheets/sheet4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101-000000000000}">
  <sheetPr codeName="Hoja392">
    <tabColor theme="0" tint="-0.499984740745262"/>
  </sheetPr>
  <dimension ref="B1:G36"/>
  <sheetViews>
    <sheetView showGridLines="0" zoomScaleNormal="100" workbookViewId="0">
      <pane ySplit="1" topLeftCell="A2" activePane="bottomLeft" state="frozen"/>
      <selection sqref="A1:B1"/>
      <selection pane="bottomLeft" activeCell="C31" sqref="C31:E31"/>
    </sheetView>
  </sheetViews>
  <sheetFormatPr baseColWidth="10" defaultColWidth="11.44140625" defaultRowHeight="17.399999999999999" x14ac:dyDescent="0.45"/>
  <cols>
    <col min="1" max="1" width="3.77734375" style="178" customWidth="1"/>
    <col min="2" max="2" width="11.44140625" style="178"/>
    <col min="3" max="3" width="26.44140625" style="178" customWidth="1"/>
    <col min="4" max="4" width="24" style="178" customWidth="1"/>
    <col min="5" max="5" width="85.77734375" style="178" customWidth="1"/>
    <col min="6" max="6" width="11.44140625" style="178"/>
    <col min="7" max="7" width="7.21875" style="178" customWidth="1"/>
    <col min="8" max="16384" width="11.44140625" style="178"/>
  </cols>
  <sheetData>
    <row r="1" spans="2:7" x14ac:dyDescent="0.45">
      <c r="C1" s="1916" t="s">
        <v>337</v>
      </c>
    </row>
    <row r="2" spans="2:7" ht="18" thickBot="1" x14ac:dyDescent="0.5"/>
    <row r="3" spans="2:7" ht="23.25" customHeight="1" thickBot="1" x14ac:dyDescent="0.5">
      <c r="C3" s="4124" t="s">
        <v>370</v>
      </c>
      <c r="D3" s="4124"/>
      <c r="E3" s="4124"/>
      <c r="G3" s="1267" t="s">
        <v>456</v>
      </c>
    </row>
    <row r="4" spans="2:7" ht="19.8" customHeight="1" x14ac:dyDescent="0.45">
      <c r="B4" s="1268"/>
      <c r="C4" s="3123" t="s">
        <v>449</v>
      </c>
      <c r="D4" s="3123"/>
      <c r="E4" s="44" t="s">
        <v>42</v>
      </c>
    </row>
    <row r="5" spans="2:7" ht="34.799999999999997" x14ac:dyDescent="0.45">
      <c r="C5" s="3123" t="s">
        <v>373</v>
      </c>
      <c r="D5" s="3123"/>
      <c r="E5" s="44" t="s">
        <v>153</v>
      </c>
    </row>
    <row r="6" spans="2:7" x14ac:dyDescent="0.45">
      <c r="C6" s="3123" t="s">
        <v>374</v>
      </c>
      <c r="D6" s="3123"/>
      <c r="E6" s="45" t="s">
        <v>249</v>
      </c>
    </row>
    <row r="7" spans="2:7" ht="21" customHeight="1" x14ac:dyDescent="0.45">
      <c r="C7" s="3126" t="s">
        <v>375</v>
      </c>
      <c r="D7" s="3126"/>
      <c r="E7" s="46" t="s">
        <v>4127</v>
      </c>
    </row>
    <row r="8" spans="2:7" x14ac:dyDescent="0.45">
      <c r="C8" s="3126" t="s">
        <v>2480</v>
      </c>
      <c r="D8" s="3126"/>
      <c r="E8" s="1266" t="s">
        <v>2631</v>
      </c>
    </row>
    <row r="10" spans="2:7" ht="23.25" customHeight="1" x14ac:dyDescent="0.45">
      <c r="C10" s="4124" t="s">
        <v>376</v>
      </c>
      <c r="D10" s="4124"/>
      <c r="E10" s="4124"/>
    </row>
    <row r="11" spans="2:7" x14ac:dyDescent="0.45">
      <c r="C11" s="3129" t="s">
        <v>377</v>
      </c>
      <c r="D11" s="3124"/>
      <c r="E11" s="44"/>
    </row>
    <row r="12" spans="2:7" x14ac:dyDescent="0.45">
      <c r="C12" s="3126" t="s">
        <v>379</v>
      </c>
      <c r="D12" s="3126"/>
      <c r="E12" s="661"/>
    </row>
    <row r="13" spans="2:7" x14ac:dyDescent="0.45">
      <c r="C13" s="3123" t="s">
        <v>380</v>
      </c>
      <c r="D13" s="3123"/>
      <c r="E13" s="1933"/>
    </row>
    <row r="14" spans="2:7" x14ac:dyDescent="0.45">
      <c r="C14" s="3123" t="s">
        <v>381</v>
      </c>
      <c r="D14" s="3124"/>
      <c r="E14" s="1933"/>
    </row>
    <row r="15" spans="2:7" x14ac:dyDescent="0.45">
      <c r="C15" s="3123" t="s">
        <v>382</v>
      </c>
      <c r="D15" s="3123"/>
      <c r="E15" s="44"/>
    </row>
    <row r="16" spans="2:7" x14ac:dyDescent="0.45">
      <c r="C16" s="3123" t="s">
        <v>383</v>
      </c>
      <c r="D16" s="3123"/>
      <c r="E16" s="44"/>
    </row>
    <row r="17" spans="3:5" x14ac:dyDescent="0.45">
      <c r="C17" s="3123" t="s">
        <v>384</v>
      </c>
      <c r="D17" s="3123"/>
      <c r="E17" s="127" t="s">
        <v>1878</v>
      </c>
    </row>
    <row r="18" spans="3:5" x14ac:dyDescent="0.45">
      <c r="C18" s="3126" t="s">
        <v>386</v>
      </c>
      <c r="D18" s="3126"/>
      <c r="E18" s="44"/>
    </row>
    <row r="19" spans="3:5" x14ac:dyDescent="0.45">
      <c r="C19" s="3132" t="s">
        <v>387</v>
      </c>
      <c r="D19" s="3133"/>
      <c r="E19" s="57"/>
    </row>
    <row r="20" spans="3:5" x14ac:dyDescent="0.45">
      <c r="C20" s="3123" t="s">
        <v>388</v>
      </c>
      <c r="D20" s="3123"/>
      <c r="E20" s="44"/>
    </row>
    <row r="21" spans="3:5" x14ac:dyDescent="0.45">
      <c r="C21" s="3134" t="s">
        <v>390</v>
      </c>
      <c r="D21" s="459" t="s">
        <v>391</v>
      </c>
      <c r="E21" s="44"/>
    </row>
    <row r="22" spans="3:5" x14ac:dyDescent="0.45">
      <c r="C22" s="3135"/>
      <c r="D22" s="1915" t="s">
        <v>393</v>
      </c>
      <c r="E22" s="57"/>
    </row>
    <row r="23" spans="3:5" x14ac:dyDescent="0.45">
      <c r="C23" s="3123" t="s">
        <v>395</v>
      </c>
      <c r="D23" s="3123"/>
      <c r="E23" s="44"/>
    </row>
    <row r="24" spans="3:5" x14ac:dyDescent="0.45">
      <c r="C24" s="3123" t="s">
        <v>397</v>
      </c>
      <c r="D24" s="3123"/>
      <c r="E24" s="146" t="s">
        <v>1875</v>
      </c>
    </row>
    <row r="25" spans="3:5" x14ac:dyDescent="0.45">
      <c r="C25" s="3123" t="s">
        <v>399</v>
      </c>
      <c r="D25" s="3123"/>
      <c r="E25" s="57"/>
    </row>
    <row r="26" spans="3:5" x14ac:dyDescent="0.45">
      <c r="C26" s="3126" t="s">
        <v>401</v>
      </c>
      <c r="D26" s="3126"/>
      <c r="E26" s="44"/>
    </row>
    <row r="27" spans="3:5" x14ac:dyDescent="0.45">
      <c r="C27" s="3129" t="s">
        <v>403</v>
      </c>
      <c r="D27" s="3124"/>
      <c r="E27" s="44"/>
    </row>
    <row r="28" spans="3:5" x14ac:dyDescent="0.45">
      <c r="C28" s="1913" t="s">
        <v>404</v>
      </c>
      <c r="D28" s="1914"/>
      <c r="E28" s="127" t="s">
        <v>1879</v>
      </c>
    </row>
    <row r="29" spans="3:5" x14ac:dyDescent="0.45">
      <c r="C29" s="3130" t="s">
        <v>405</v>
      </c>
      <c r="D29" s="3131"/>
      <c r="E29" s="61"/>
    </row>
    <row r="30" spans="3:5" x14ac:dyDescent="0.45">
      <c r="C30" s="62"/>
      <c r="D30" s="62"/>
      <c r="E30" s="63"/>
    </row>
    <row r="31" spans="3:5" ht="23.25" customHeight="1" x14ac:dyDescent="0.45">
      <c r="C31" s="4124" t="s">
        <v>406</v>
      </c>
      <c r="D31" s="4124"/>
      <c r="E31" s="4124"/>
    </row>
    <row r="32" spans="3:5" x14ac:dyDescent="0.45">
      <c r="C32" s="3129" t="s">
        <v>407</v>
      </c>
      <c r="D32" s="3124"/>
      <c r="E32" s="146" t="s">
        <v>1873</v>
      </c>
    </row>
    <row r="33" spans="3:5" x14ac:dyDescent="0.45">
      <c r="C33" s="3129" t="s">
        <v>409</v>
      </c>
      <c r="D33" s="3124"/>
      <c r="E33" s="146" t="s">
        <v>1874</v>
      </c>
    </row>
    <row r="34" spans="3:5" x14ac:dyDescent="0.45">
      <c r="C34" s="3129" t="s">
        <v>411</v>
      </c>
      <c r="D34" s="3124"/>
      <c r="E34" s="146" t="s">
        <v>1875</v>
      </c>
    </row>
    <row r="35" spans="3:5" x14ac:dyDescent="0.45">
      <c r="C35" s="3129" t="s">
        <v>413</v>
      </c>
      <c r="D35" s="3124"/>
      <c r="E35" s="146" t="s">
        <v>1876</v>
      </c>
    </row>
    <row r="36" spans="3:5" x14ac:dyDescent="0.45">
      <c r="C36" s="3129" t="s">
        <v>415</v>
      </c>
      <c r="D36" s="3124"/>
      <c r="E36" s="146" t="s">
        <v>1877</v>
      </c>
    </row>
  </sheetData>
  <mergeCells count="30">
    <mergeCell ref="C16:D16"/>
    <mergeCell ref="C3:E3"/>
    <mergeCell ref="C4:D4"/>
    <mergeCell ref="C5:D5"/>
    <mergeCell ref="C6:D6"/>
    <mergeCell ref="C7:D7"/>
    <mergeCell ref="C10:E10"/>
    <mergeCell ref="C11:D11"/>
    <mergeCell ref="C12:D12"/>
    <mergeCell ref="C13:D13"/>
    <mergeCell ref="C14:D14"/>
    <mergeCell ref="C15:D15"/>
    <mergeCell ref="C8:D8"/>
    <mergeCell ref="C31:E31"/>
    <mergeCell ref="C17:D17"/>
    <mergeCell ref="C18:D18"/>
    <mergeCell ref="C19:D19"/>
    <mergeCell ref="C20:D20"/>
    <mergeCell ref="C21:C22"/>
    <mergeCell ref="C23:D23"/>
    <mergeCell ref="C24:D24"/>
    <mergeCell ref="C25:D25"/>
    <mergeCell ref="C26:D26"/>
    <mergeCell ref="C27:D27"/>
    <mergeCell ref="C29:D29"/>
    <mergeCell ref="C32:D32"/>
    <mergeCell ref="C33:D33"/>
    <mergeCell ref="C34:D34"/>
    <mergeCell ref="C35:D35"/>
    <mergeCell ref="C36:D36"/>
  </mergeCells>
  <dataValidations count="7">
    <dataValidation allowBlank="1" showDropDown="1" showInputMessage="1" showErrorMessage="1" sqref="E13" xr:uid="{00000000-0002-0000-9101-000000000000}"/>
    <dataValidation type="list" allowBlank="1" showInputMessage="1" showErrorMessage="1" sqref="E4" xr:uid="{00000000-0002-0000-9101-000001000000}">
      <formula1>ODS</formula1>
    </dataValidation>
    <dataValidation type="list" allowBlank="1" showInputMessage="1" showErrorMessage="1" sqref="E5" xr:uid="{00000000-0002-0000-9101-000002000000}">
      <formula1>Metas_ODS</formula1>
    </dataValidation>
    <dataValidation type="list" allowBlank="1" showInputMessage="1" showErrorMessage="1" sqref="E6" xr:uid="{00000000-0002-0000-9101-000003000000}">
      <formula1>Numero_indicador</formula1>
    </dataValidation>
    <dataValidation type="list" allowBlank="1" showInputMessage="1" showErrorMessage="1" sqref="E7" xr:uid="{00000000-0002-0000-9101-000004000000}">
      <formula1>Nombre_indicador_ODS</formula1>
    </dataValidation>
    <dataValidation type="list" allowBlank="1" showInputMessage="1" showErrorMessage="1" sqref="E14" xr:uid="{00000000-0002-0000-9101-000005000000}">
      <formula1>Tipo_indicador</formula1>
    </dataValidation>
    <dataValidation type="list" allowBlank="1" showInputMessage="1" showErrorMessage="1" sqref="E25" xr:uid="{00000000-0002-0000-9101-000006000000}">
      <formula1>Tipo_operación</formula1>
    </dataValidation>
  </dataValidations>
  <hyperlinks>
    <hyperlink ref="C1" location="'14.3.1'!A1" display="REGRESAR" xr:uid="{00000000-0004-0000-9101-000000000000}"/>
    <hyperlink ref="E8" r:id="rId1" xr:uid="{00000000-0004-0000-9101-000001000000}"/>
  </hyperlinks>
  <pageMargins left="0.7" right="0.7" top="0.75" bottom="0.75" header="0.3" footer="0.3"/>
</worksheet>
</file>

<file path=xl/worksheets/sheet4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201-000000000000}">
  <sheetPr codeName="Hoja393"/>
  <dimension ref="A1:Y31"/>
  <sheetViews>
    <sheetView showGridLines="0" zoomScaleNormal="100" workbookViewId="0">
      <pane ySplit="1" topLeftCell="A2" activePane="bottomLeft" state="frozen"/>
      <selection activeCell="B1" sqref="B1"/>
      <selection pane="bottomLeft"/>
    </sheetView>
  </sheetViews>
  <sheetFormatPr baseColWidth="10" defaultColWidth="11.44140625" defaultRowHeight="17.399999999999999" x14ac:dyDescent="0.45"/>
  <cols>
    <col min="1" max="2" width="15.21875" style="178" customWidth="1"/>
    <col min="3" max="3" width="16.77734375" style="1271" customWidth="1"/>
    <col min="4" max="4" width="22" style="1271" customWidth="1"/>
    <col min="5" max="6" width="23.44140625" style="178" customWidth="1"/>
    <col min="7" max="7" width="13.5546875" style="178" customWidth="1"/>
    <col min="8" max="8" width="25.21875" style="1930" customWidth="1"/>
    <col min="9" max="9" width="13.77734375" style="1930" customWidth="1"/>
    <col min="10" max="10" width="15" style="1930" customWidth="1"/>
    <col min="11" max="12" width="17.77734375" style="1930" customWidth="1"/>
    <col min="13" max="13" width="25.5546875" style="178" customWidth="1"/>
    <col min="14" max="17" width="11.44140625" style="1923"/>
    <col min="18" max="19" width="15.5546875" style="1923" customWidth="1"/>
    <col min="20" max="20" width="11.44140625" style="1923"/>
    <col min="21" max="21" width="13" style="1923" customWidth="1"/>
    <col min="22" max="25" width="11.44140625" style="1923"/>
    <col min="26" max="16384" width="11.44140625" style="178"/>
  </cols>
  <sheetData>
    <row r="1" spans="1:25" x14ac:dyDescent="0.45">
      <c r="A1" s="1916" t="s">
        <v>337</v>
      </c>
      <c r="B1" s="1308"/>
      <c r="C1" s="3225" t="s">
        <v>430</v>
      </c>
      <c r="D1" s="3225"/>
      <c r="E1" s="2003"/>
      <c r="F1" s="2031"/>
      <c r="G1" s="2031"/>
    </row>
    <row r="2" spans="1:25" ht="15.75" customHeight="1" x14ac:dyDescent="0.45"/>
    <row r="3" spans="1:25" ht="18" customHeight="1" x14ac:dyDescent="0.45">
      <c r="A3" s="4117" t="s">
        <v>339</v>
      </c>
      <c r="B3" s="4121"/>
      <c r="C3" s="4119" t="s">
        <v>1872</v>
      </c>
      <c r="D3" s="4119"/>
      <c r="E3" s="4119"/>
      <c r="F3" s="4119"/>
      <c r="G3" s="4119"/>
      <c r="H3" s="4119"/>
      <c r="I3" s="4119"/>
      <c r="J3" s="4119"/>
      <c r="K3" s="4119"/>
      <c r="L3" s="4119"/>
      <c r="M3" s="4119"/>
    </row>
    <row r="4" spans="1:25" ht="36.6" customHeight="1" x14ac:dyDescent="0.45">
      <c r="A4" s="4117" t="s">
        <v>340</v>
      </c>
      <c r="B4" s="4118"/>
      <c r="C4" s="4122" t="s">
        <v>4128</v>
      </c>
      <c r="D4" s="4122"/>
      <c r="E4" s="4123"/>
      <c r="F4" s="4123"/>
      <c r="G4" s="4123"/>
      <c r="H4" s="4123"/>
      <c r="I4" s="4123"/>
      <c r="J4" s="4123"/>
      <c r="K4" s="4123"/>
      <c r="L4" s="4123"/>
      <c r="M4" s="4123"/>
    </row>
    <row r="5" spans="1:25" ht="18" customHeight="1" x14ac:dyDescent="0.45">
      <c r="A5" s="4117" t="s">
        <v>341</v>
      </c>
      <c r="B5" s="4118"/>
      <c r="C5" s="4119" t="s">
        <v>4129</v>
      </c>
      <c r="D5" s="4119"/>
      <c r="E5" s="4120"/>
      <c r="F5" s="4120"/>
      <c r="G5" s="4120"/>
      <c r="H5" s="4120"/>
      <c r="I5" s="4120"/>
      <c r="J5" s="4120"/>
      <c r="K5" s="4120"/>
      <c r="L5" s="4120"/>
      <c r="M5" s="4120"/>
    </row>
    <row r="6" spans="1:25" ht="16.2" customHeight="1" x14ac:dyDescent="0.45">
      <c r="A6" s="4117" t="s">
        <v>417</v>
      </c>
      <c r="B6" s="4118"/>
      <c r="C6" s="4119" t="s">
        <v>5219</v>
      </c>
      <c r="D6" s="4119"/>
      <c r="E6" s="4120"/>
      <c r="F6" s="4120"/>
      <c r="G6" s="4120"/>
      <c r="H6" s="4120"/>
      <c r="I6" s="4120"/>
      <c r="J6" s="4120"/>
      <c r="K6" s="4120"/>
      <c r="L6" s="4120"/>
      <c r="M6" s="4120"/>
    </row>
    <row r="7" spans="1:25" x14ac:dyDescent="0.45">
      <c r="A7" s="1467"/>
      <c r="B7" s="627"/>
      <c r="C7" s="1628"/>
      <c r="D7" s="1628"/>
    </row>
    <row r="8" spans="1:25" x14ac:dyDescent="0.45">
      <c r="A8" s="1467"/>
      <c r="B8" s="627"/>
      <c r="C8" s="1628"/>
      <c r="D8" s="1628"/>
    </row>
    <row r="9" spans="1:25" ht="12.75" customHeight="1" x14ac:dyDescent="0.45">
      <c r="A9" s="1467"/>
      <c r="B9" s="627"/>
      <c r="C9" s="1628"/>
      <c r="D9" s="1628"/>
      <c r="E9" s="1271"/>
      <c r="F9" s="1271"/>
      <c r="G9" s="1271"/>
      <c r="H9" s="1081"/>
      <c r="I9" s="1081"/>
      <c r="J9" s="1081"/>
      <c r="K9" s="1081"/>
      <c r="L9" s="1081"/>
      <c r="M9" s="1271"/>
      <c r="N9" s="4131"/>
      <c r="O9" s="4131"/>
      <c r="P9" s="4131"/>
      <c r="Q9" s="4130"/>
      <c r="R9" s="4130"/>
      <c r="S9" s="4130"/>
      <c r="T9" s="4130"/>
      <c r="U9" s="4130"/>
      <c r="V9" s="4130"/>
      <c r="W9" s="4130"/>
      <c r="X9" s="4130"/>
      <c r="Y9" s="4130"/>
    </row>
    <row r="10" spans="1:25" s="2032" customFormat="1" ht="18.600000000000001" customHeight="1" x14ac:dyDescent="0.3">
      <c r="C10" s="652" t="s">
        <v>5219</v>
      </c>
      <c r="D10" s="652"/>
      <c r="E10" s="652"/>
      <c r="F10" s="652"/>
      <c r="G10" s="652"/>
      <c r="H10" s="652"/>
      <c r="I10" s="652"/>
      <c r="J10" s="652"/>
      <c r="K10" s="652"/>
      <c r="L10" s="652"/>
      <c r="M10" s="652"/>
      <c r="N10" s="652"/>
      <c r="O10" s="652"/>
      <c r="P10" s="652"/>
      <c r="Q10" s="652"/>
      <c r="R10" s="652"/>
      <c r="S10" s="652"/>
      <c r="T10" s="652"/>
      <c r="U10" s="652"/>
      <c r="V10" s="652"/>
      <c r="W10" s="652"/>
      <c r="X10" s="652"/>
      <c r="Y10" s="652"/>
    </row>
    <row r="11" spans="1:25" s="2032" customFormat="1" ht="9.6" customHeight="1" x14ac:dyDescent="0.3">
      <c r="C11" s="1918"/>
      <c r="D11" s="1918"/>
      <c r="E11" s="1918"/>
      <c r="F11" s="1918"/>
      <c r="G11" s="1918"/>
      <c r="H11" s="1918"/>
      <c r="I11" s="1918"/>
      <c r="J11" s="1918"/>
      <c r="K11" s="1918"/>
      <c r="L11" s="1918"/>
      <c r="M11" s="1918"/>
      <c r="N11" s="2002"/>
      <c r="O11" s="2002"/>
      <c r="P11" s="2002"/>
      <c r="Q11" s="2002"/>
      <c r="R11" s="2002"/>
      <c r="S11" s="2002"/>
      <c r="T11" s="2002"/>
      <c r="U11" s="2002"/>
      <c r="V11" s="2002"/>
      <c r="W11" s="2002"/>
      <c r="X11" s="2002"/>
      <c r="Y11" s="1918"/>
    </row>
    <row r="12" spans="1:25" s="2032" customFormat="1" ht="29.25" customHeight="1" x14ac:dyDescent="0.3">
      <c r="C12" s="4128" t="s">
        <v>3510</v>
      </c>
      <c r="D12" s="4128" t="s">
        <v>3544</v>
      </c>
      <c r="E12" s="4128" t="s">
        <v>3478</v>
      </c>
      <c r="F12" s="4128" t="s">
        <v>3537</v>
      </c>
      <c r="G12" s="4128" t="s">
        <v>3538</v>
      </c>
      <c r="H12" s="4128" t="s">
        <v>3507</v>
      </c>
      <c r="I12" s="4128" t="s">
        <v>3508</v>
      </c>
      <c r="J12" s="4128" t="s">
        <v>3509</v>
      </c>
      <c r="K12" s="2063"/>
      <c r="L12" s="4127" t="s">
        <v>3479</v>
      </c>
      <c r="M12" s="4127"/>
      <c r="N12" s="4127" t="s">
        <v>3540</v>
      </c>
      <c r="O12" s="4127"/>
      <c r="P12" s="4127"/>
      <c r="Q12" s="4127" t="s">
        <v>6303</v>
      </c>
      <c r="R12" s="4127"/>
      <c r="S12" s="4127"/>
      <c r="T12" s="4127"/>
      <c r="U12" s="4127" t="s">
        <v>6304</v>
      </c>
      <c r="V12" s="4127"/>
      <c r="W12" s="4127"/>
      <c r="X12" s="4127"/>
      <c r="Y12" s="4128" t="s">
        <v>6305</v>
      </c>
    </row>
    <row r="13" spans="1:25" s="1930" customFormat="1" ht="104.4" x14ac:dyDescent="0.3">
      <c r="C13" s="4129" t="s">
        <v>3510</v>
      </c>
      <c r="D13" s="4129"/>
      <c r="E13" s="4129"/>
      <c r="F13" s="4129"/>
      <c r="G13" s="4129"/>
      <c r="H13" s="4129"/>
      <c r="I13" s="4129"/>
      <c r="J13" s="4129"/>
      <c r="K13" s="2037" t="s">
        <v>3539</v>
      </c>
      <c r="L13" s="2037" t="s">
        <v>6306</v>
      </c>
      <c r="M13" s="2037" t="s">
        <v>3480</v>
      </c>
      <c r="N13" s="2037" t="s">
        <v>3541</v>
      </c>
      <c r="O13" s="2037" t="s">
        <v>3542</v>
      </c>
      <c r="P13" s="2037" t="s">
        <v>3543</v>
      </c>
      <c r="Q13" s="2037" t="s">
        <v>3547</v>
      </c>
      <c r="R13" s="2037" t="s">
        <v>3548</v>
      </c>
      <c r="S13" s="2037" t="s">
        <v>3549</v>
      </c>
      <c r="T13" s="2037" t="s">
        <v>3550</v>
      </c>
      <c r="U13" s="2037" t="s">
        <v>3536</v>
      </c>
      <c r="V13" s="2037" t="s">
        <v>3551</v>
      </c>
      <c r="W13" s="2037" t="s">
        <v>3552</v>
      </c>
      <c r="X13" s="2037" t="s">
        <v>3553</v>
      </c>
      <c r="Y13" s="4129"/>
    </row>
    <row r="14" spans="1:25" s="1930" customFormat="1" ht="32.25" customHeight="1" x14ac:dyDescent="0.3">
      <c r="C14" s="2063" t="s">
        <v>3482</v>
      </c>
      <c r="D14" s="2021" t="s">
        <v>3511</v>
      </c>
      <c r="E14" s="2022" t="s">
        <v>3469</v>
      </c>
      <c r="F14" s="2022" t="s">
        <v>3520</v>
      </c>
      <c r="G14" s="2023">
        <v>77</v>
      </c>
      <c r="H14" s="2023" t="s">
        <v>424</v>
      </c>
      <c r="I14" s="2023" t="s">
        <v>3320</v>
      </c>
      <c r="J14" s="2023" t="s">
        <v>3320</v>
      </c>
      <c r="K14" s="2022" t="s">
        <v>3493</v>
      </c>
      <c r="L14" s="2024">
        <v>102.4</v>
      </c>
      <c r="M14" s="2024">
        <v>0.6</v>
      </c>
      <c r="N14" s="2023"/>
      <c r="O14" s="2023"/>
      <c r="P14" s="2023" t="s">
        <v>3476</v>
      </c>
      <c r="Q14" s="2023" t="s">
        <v>3531</v>
      </c>
      <c r="R14" s="2023"/>
      <c r="S14" s="2023"/>
      <c r="T14" s="2023"/>
      <c r="U14" s="2023"/>
      <c r="V14" s="2023"/>
      <c r="W14" s="2023"/>
      <c r="X14" s="2023"/>
      <c r="Y14" s="2023">
        <v>102.4</v>
      </c>
    </row>
    <row r="15" spans="1:25" s="1930" customFormat="1" ht="32.25" customHeight="1" x14ac:dyDescent="0.3">
      <c r="C15" s="2036" t="s">
        <v>3483</v>
      </c>
      <c r="D15" s="2022" t="s">
        <v>3512</v>
      </c>
      <c r="E15" s="2022" t="s">
        <v>3470</v>
      </c>
      <c r="F15" s="2022" t="s">
        <v>3521</v>
      </c>
      <c r="G15" s="2023">
        <v>77</v>
      </c>
      <c r="H15" s="2023" t="s">
        <v>424</v>
      </c>
      <c r="I15" s="2023" t="s">
        <v>3320</v>
      </c>
      <c r="J15" s="2023" t="s">
        <v>3320</v>
      </c>
      <c r="K15" s="2022" t="s">
        <v>3493</v>
      </c>
      <c r="L15" s="2024">
        <v>303.3</v>
      </c>
      <c r="M15" s="2024">
        <v>1.77</v>
      </c>
      <c r="N15" s="2023"/>
      <c r="O15" s="2023"/>
      <c r="P15" s="2023" t="s">
        <v>3476</v>
      </c>
      <c r="Q15" s="2023" t="s">
        <v>498</v>
      </c>
      <c r="R15" s="2023"/>
      <c r="S15" s="2023"/>
      <c r="T15" s="2023"/>
      <c r="U15" s="2023"/>
      <c r="V15" s="2023"/>
      <c r="W15" s="2023"/>
      <c r="X15" s="2023"/>
      <c r="Y15" s="2023">
        <v>303.3</v>
      </c>
    </row>
    <row r="16" spans="1:25" s="1930" customFormat="1" ht="32.25" customHeight="1" x14ac:dyDescent="0.45">
      <c r="C16" s="2036" t="s">
        <v>3484</v>
      </c>
      <c r="D16" s="2022" t="s">
        <v>3513</v>
      </c>
      <c r="E16" s="2022" t="s">
        <v>3471</v>
      </c>
      <c r="F16" s="2022" t="s">
        <v>3522</v>
      </c>
      <c r="G16" s="2023">
        <v>77</v>
      </c>
      <c r="H16" s="2023" t="s">
        <v>424</v>
      </c>
      <c r="I16" s="2023" t="s">
        <v>3320</v>
      </c>
      <c r="J16" s="2023" t="s">
        <v>3320</v>
      </c>
      <c r="K16" s="2022" t="s">
        <v>3493</v>
      </c>
      <c r="L16" s="2024">
        <v>467</v>
      </c>
      <c r="M16" s="2024">
        <v>2.72</v>
      </c>
      <c r="N16" s="2023"/>
      <c r="O16" s="2023"/>
      <c r="P16" s="2023" t="s">
        <v>3476</v>
      </c>
      <c r="Q16" s="2023" t="s">
        <v>498</v>
      </c>
      <c r="R16" s="2025"/>
      <c r="S16" s="2025"/>
      <c r="T16" s="2025"/>
      <c r="U16" s="2025"/>
      <c r="V16" s="2025"/>
      <c r="W16" s="2025"/>
      <c r="X16" s="2025"/>
      <c r="Y16" s="2023">
        <v>467</v>
      </c>
    </row>
    <row r="17" spans="3:25" s="1930" customFormat="1" ht="32.25" customHeight="1" x14ac:dyDescent="0.45">
      <c r="C17" s="2036" t="s">
        <v>3485</v>
      </c>
      <c r="D17" s="2022" t="s">
        <v>3514</v>
      </c>
      <c r="E17" s="2022" t="s">
        <v>3472</v>
      </c>
      <c r="F17" s="2022" t="s">
        <v>3523</v>
      </c>
      <c r="G17" s="2023">
        <v>77</v>
      </c>
      <c r="H17" s="2023" t="s">
        <v>424</v>
      </c>
      <c r="I17" s="2023" t="s">
        <v>3320</v>
      </c>
      <c r="J17" s="2023" t="s">
        <v>3320</v>
      </c>
      <c r="K17" s="2022" t="s">
        <v>3493</v>
      </c>
      <c r="L17" s="2024">
        <v>150.5</v>
      </c>
      <c r="M17" s="2024">
        <v>0.88</v>
      </c>
      <c r="N17" s="2023"/>
      <c r="O17" s="2023"/>
      <c r="P17" s="2023" t="s">
        <v>3476</v>
      </c>
      <c r="Q17" s="2023" t="s">
        <v>498</v>
      </c>
      <c r="R17" s="2025"/>
      <c r="S17" s="2025"/>
      <c r="T17" s="2025"/>
      <c r="U17" s="2025"/>
      <c r="V17" s="2025"/>
      <c r="W17" s="2025"/>
      <c r="X17" s="2025"/>
      <c r="Y17" s="2023">
        <v>150.5</v>
      </c>
    </row>
    <row r="18" spans="3:25" s="1930" customFormat="1" ht="32.25" customHeight="1" x14ac:dyDescent="0.45">
      <c r="C18" s="2036" t="s">
        <v>3486</v>
      </c>
      <c r="D18" s="2022" t="s">
        <v>3515</v>
      </c>
      <c r="E18" s="2022" t="s">
        <v>3473</v>
      </c>
      <c r="F18" s="2022" t="s">
        <v>3524</v>
      </c>
      <c r="G18" s="2023">
        <v>77</v>
      </c>
      <c r="H18" s="2023" t="s">
        <v>424</v>
      </c>
      <c r="I18" s="2023" t="s">
        <v>3320</v>
      </c>
      <c r="J18" s="2023" t="s">
        <v>3320</v>
      </c>
      <c r="K18" s="2022" t="s">
        <v>3493</v>
      </c>
      <c r="L18" s="2024">
        <v>178.7</v>
      </c>
      <c r="M18" s="2024">
        <v>1.04</v>
      </c>
      <c r="N18" s="2023"/>
      <c r="O18" s="2023"/>
      <c r="P18" s="2022" t="s">
        <v>3476</v>
      </c>
      <c r="Q18" s="2023" t="s">
        <v>498</v>
      </c>
      <c r="R18" s="2025"/>
      <c r="S18" s="2025"/>
      <c r="T18" s="2025"/>
      <c r="U18" s="2025"/>
      <c r="V18" s="2025"/>
      <c r="W18" s="2025"/>
      <c r="X18" s="2025"/>
      <c r="Y18" s="2023">
        <v>178.7</v>
      </c>
    </row>
    <row r="19" spans="3:25" s="1930" customFormat="1" ht="32.25" customHeight="1" x14ac:dyDescent="0.45">
      <c r="C19" s="2036" t="s">
        <v>3487</v>
      </c>
      <c r="D19" s="2022" t="s">
        <v>3545</v>
      </c>
      <c r="E19" s="2022" t="s">
        <v>3474</v>
      </c>
      <c r="F19" s="2022" t="s">
        <v>3525</v>
      </c>
      <c r="G19" s="2023">
        <v>77</v>
      </c>
      <c r="H19" s="2023" t="s">
        <v>424</v>
      </c>
      <c r="I19" s="2023" t="s">
        <v>3320</v>
      </c>
      <c r="J19" s="2023" t="s">
        <v>3320</v>
      </c>
      <c r="K19" s="2022" t="s">
        <v>3493</v>
      </c>
      <c r="L19" s="2024">
        <v>267.5</v>
      </c>
      <c r="M19" s="2024">
        <v>1.56</v>
      </c>
      <c r="N19" s="2022"/>
      <c r="O19" s="2022"/>
      <c r="P19" s="2023" t="s">
        <v>3476</v>
      </c>
      <c r="Q19" s="2023" t="s">
        <v>498</v>
      </c>
      <c r="R19" s="2025"/>
      <c r="S19" s="2025"/>
      <c r="T19" s="2025"/>
      <c r="U19" s="2025"/>
      <c r="V19" s="2025"/>
      <c r="W19" s="2025"/>
      <c r="X19" s="2025"/>
      <c r="Y19" s="2023">
        <v>267.7</v>
      </c>
    </row>
    <row r="20" spans="3:25" s="1930" customFormat="1" ht="32.25" customHeight="1" x14ac:dyDescent="0.3">
      <c r="C20" s="2036" t="s">
        <v>3488</v>
      </c>
      <c r="D20" s="2022" t="s">
        <v>3546</v>
      </c>
      <c r="E20" s="2022" t="s">
        <v>3494</v>
      </c>
      <c r="F20" s="2022" t="s">
        <v>3526</v>
      </c>
      <c r="G20" s="2023">
        <v>77</v>
      </c>
      <c r="H20" s="2023" t="s">
        <v>3498</v>
      </c>
      <c r="I20" s="2023" t="s">
        <v>856</v>
      </c>
      <c r="J20" s="2023" t="s">
        <v>6301</v>
      </c>
      <c r="K20" s="2022" t="s">
        <v>3320</v>
      </c>
      <c r="L20" s="2024">
        <v>8220.7999999999993</v>
      </c>
      <c r="M20" s="2024">
        <v>47.89</v>
      </c>
      <c r="N20" s="2022"/>
      <c r="O20" s="2023" t="s">
        <v>3476</v>
      </c>
      <c r="P20" s="2022"/>
      <c r="Q20" s="2026" t="s">
        <v>3532</v>
      </c>
      <c r="R20" s="2026" t="s">
        <v>3533</v>
      </c>
      <c r="S20" s="2023" t="s">
        <v>3534</v>
      </c>
      <c r="T20" s="2023">
        <v>2017</v>
      </c>
      <c r="U20" s="2023">
        <v>0.99</v>
      </c>
      <c r="V20" s="2023"/>
      <c r="W20" s="2023" t="s">
        <v>3535</v>
      </c>
      <c r="X20" s="2023">
        <v>2017</v>
      </c>
      <c r="Y20" s="2023">
        <v>8220.7999999999993</v>
      </c>
    </row>
    <row r="21" spans="3:25" s="1930" customFormat="1" ht="32.25" customHeight="1" x14ac:dyDescent="0.45">
      <c r="C21" s="2036" t="s">
        <v>3489</v>
      </c>
      <c r="D21" s="2022" t="s">
        <v>3516</v>
      </c>
      <c r="E21" s="2022" t="s">
        <v>3475</v>
      </c>
      <c r="F21" s="2022" t="s">
        <v>3527</v>
      </c>
      <c r="G21" s="2023">
        <v>77</v>
      </c>
      <c r="H21" s="2023" t="s">
        <v>3498</v>
      </c>
      <c r="I21" s="2023" t="s">
        <v>3320</v>
      </c>
      <c r="J21" s="2023" t="s">
        <v>6302</v>
      </c>
      <c r="K21" s="2022" t="s">
        <v>3493</v>
      </c>
      <c r="L21" s="2024">
        <v>387.7</v>
      </c>
      <c r="M21" s="2024">
        <v>2.2599999999999998</v>
      </c>
      <c r="N21" s="2022"/>
      <c r="O21" s="2022"/>
      <c r="P21" s="2023" t="s">
        <v>3476</v>
      </c>
      <c r="Q21" s="2025" t="s">
        <v>498</v>
      </c>
      <c r="R21" s="2025"/>
      <c r="S21" s="2025"/>
      <c r="T21" s="2025"/>
      <c r="U21" s="2025"/>
      <c r="V21" s="2025"/>
      <c r="W21" s="2025"/>
      <c r="X21" s="2025"/>
      <c r="Y21" s="2023">
        <v>387.6</v>
      </c>
    </row>
    <row r="22" spans="3:25" s="1930" customFormat="1" ht="32.25" customHeight="1" x14ac:dyDescent="0.45">
      <c r="C22" s="2036" t="s">
        <v>3490</v>
      </c>
      <c r="D22" s="2022" t="s">
        <v>3517</v>
      </c>
      <c r="E22" s="2022" t="s">
        <v>3495</v>
      </c>
      <c r="F22" s="2022" t="s">
        <v>3528</v>
      </c>
      <c r="G22" s="2023">
        <v>77</v>
      </c>
      <c r="H22" s="2023" t="s">
        <v>3498</v>
      </c>
      <c r="I22" s="2023" t="s">
        <v>3320</v>
      </c>
      <c r="J22" s="2023" t="s">
        <v>6302</v>
      </c>
      <c r="K22" s="2022" t="s">
        <v>3493</v>
      </c>
      <c r="L22" s="2024">
        <v>1305.3</v>
      </c>
      <c r="M22" s="2024">
        <v>7.6</v>
      </c>
      <c r="N22" s="2022"/>
      <c r="O22" s="2022"/>
      <c r="P22" s="2023" t="s">
        <v>3530</v>
      </c>
      <c r="Q22" s="2025" t="s">
        <v>498</v>
      </c>
      <c r="R22" s="2025"/>
      <c r="S22" s="2025"/>
      <c r="T22" s="2025"/>
      <c r="U22" s="2025"/>
      <c r="V22" s="2025"/>
      <c r="W22" s="2025"/>
      <c r="X22" s="2025"/>
      <c r="Y22" s="2023">
        <v>1305.3</v>
      </c>
    </row>
    <row r="23" spans="3:25" s="1930" customFormat="1" ht="32.25" customHeight="1" x14ac:dyDescent="0.45">
      <c r="C23" s="2036" t="s">
        <v>3491</v>
      </c>
      <c r="D23" s="2022" t="s">
        <v>3518</v>
      </c>
      <c r="E23" s="2022" t="s">
        <v>3496</v>
      </c>
      <c r="F23" s="2022" t="s">
        <v>3529</v>
      </c>
      <c r="G23" s="2023">
        <v>77</v>
      </c>
      <c r="H23" s="2023" t="s">
        <v>3498</v>
      </c>
      <c r="I23" s="2023" t="s">
        <v>3320</v>
      </c>
      <c r="J23" s="2023" t="s">
        <v>6302</v>
      </c>
      <c r="K23" s="2022" t="s">
        <v>3493</v>
      </c>
      <c r="L23" s="2024">
        <v>2343.1</v>
      </c>
      <c r="M23" s="2024">
        <v>13.65</v>
      </c>
      <c r="N23" s="2022"/>
      <c r="O23" s="2022"/>
      <c r="P23" s="2023" t="s">
        <v>3476</v>
      </c>
      <c r="Q23" s="2025" t="s">
        <v>498</v>
      </c>
      <c r="R23" s="2025"/>
      <c r="S23" s="2025"/>
      <c r="T23" s="2025"/>
      <c r="U23" s="2025"/>
      <c r="V23" s="2025"/>
      <c r="W23" s="2025"/>
      <c r="X23" s="2025"/>
      <c r="Y23" s="2023">
        <v>2343.1</v>
      </c>
    </row>
    <row r="24" spans="3:25" s="1930" customFormat="1" ht="32.25" customHeight="1" x14ac:dyDescent="0.45">
      <c r="C24" s="2037" t="s">
        <v>3492</v>
      </c>
      <c r="D24" s="2027" t="s">
        <v>3519</v>
      </c>
      <c r="E24" s="2027" t="s">
        <v>3497</v>
      </c>
      <c r="F24" s="2027" t="s">
        <v>3555</v>
      </c>
      <c r="G24" s="2028">
        <v>77</v>
      </c>
      <c r="H24" s="2028" t="s">
        <v>3498</v>
      </c>
      <c r="I24" s="2028" t="s">
        <v>3320</v>
      </c>
      <c r="J24" s="2028" t="s">
        <v>6302</v>
      </c>
      <c r="K24" s="2027" t="s">
        <v>3493</v>
      </c>
      <c r="L24" s="2029">
        <v>648.70000000000005</v>
      </c>
      <c r="M24" s="2029">
        <v>3.78</v>
      </c>
      <c r="N24" s="2027"/>
      <c r="O24" s="2027"/>
      <c r="P24" s="2028" t="s">
        <v>3476</v>
      </c>
      <c r="Q24" s="2030" t="s">
        <v>498</v>
      </c>
      <c r="R24" s="2030"/>
      <c r="S24" s="2030"/>
      <c r="T24" s="2030"/>
      <c r="U24" s="2030"/>
      <c r="V24" s="2030"/>
      <c r="W24" s="2030"/>
      <c r="X24" s="2030"/>
      <c r="Y24" s="2028">
        <v>648.70000000000005</v>
      </c>
    </row>
    <row r="25" spans="3:25" s="1930" customFormat="1" x14ac:dyDescent="0.3">
      <c r="C25" s="1917" t="s">
        <v>3499</v>
      </c>
    </row>
    <row r="26" spans="3:25" s="1930" customFormat="1" ht="26.25" customHeight="1" x14ac:dyDescent="0.3">
      <c r="C26" s="2033" t="s">
        <v>3501</v>
      </c>
      <c r="D26" s="1290" t="s">
        <v>3500</v>
      </c>
      <c r="E26" s="1290"/>
      <c r="F26" s="1290"/>
      <c r="G26" s="1290"/>
      <c r="H26" s="1290"/>
      <c r="I26" s="1290"/>
      <c r="J26" s="1290"/>
      <c r="K26" s="1290"/>
      <c r="L26" s="1290"/>
    </row>
    <row r="27" spans="3:25" s="1930" customFormat="1" ht="18.600000000000001" x14ac:dyDescent="0.3">
      <c r="C27" s="2034" t="s">
        <v>3502</v>
      </c>
      <c r="D27" s="1917" t="s">
        <v>3506</v>
      </c>
      <c r="E27" s="1917"/>
      <c r="F27" s="1917"/>
    </row>
    <row r="28" spans="3:25" ht="18.600000000000001" x14ac:dyDescent="0.45">
      <c r="C28" s="2034" t="s">
        <v>3503</v>
      </c>
      <c r="D28" s="1917" t="s">
        <v>3477</v>
      </c>
      <c r="E28" s="1917"/>
      <c r="F28" s="1917"/>
      <c r="G28" s="1930"/>
      <c r="L28" s="178"/>
    </row>
    <row r="29" spans="3:25" ht="18.600000000000001" x14ac:dyDescent="0.45">
      <c r="C29" s="2034" t="s">
        <v>3505</v>
      </c>
      <c r="D29" s="1917" t="s">
        <v>3504</v>
      </c>
      <c r="E29" s="1917"/>
      <c r="F29" s="1917"/>
      <c r="G29" s="1930"/>
      <c r="L29" s="178"/>
    </row>
    <row r="30" spans="3:25" ht="7.2" customHeight="1" x14ac:dyDescent="0.45">
      <c r="C30" s="2035"/>
    </row>
    <row r="31" spans="3:25" ht="22.5" customHeight="1" x14ac:dyDescent="0.45">
      <c r="C31" s="2388" t="s">
        <v>4588</v>
      </c>
      <c r="D31" s="2388"/>
      <c r="E31" s="2388"/>
      <c r="F31" s="2388"/>
      <c r="G31" s="2388"/>
      <c r="H31" s="2388"/>
      <c r="I31" s="2388"/>
      <c r="J31" s="2388"/>
      <c r="K31" s="2388"/>
      <c r="L31" s="2388"/>
      <c r="M31" s="2388"/>
      <c r="N31" s="2388"/>
      <c r="O31" s="2388"/>
      <c r="P31" s="2388"/>
      <c r="Q31" s="2388"/>
      <c r="R31" s="2388"/>
      <c r="S31" s="2388"/>
      <c r="T31" s="2388"/>
      <c r="U31" s="2388"/>
      <c r="V31" s="2388"/>
      <c r="W31" s="2388"/>
      <c r="X31" s="2388"/>
      <c r="Y31" s="2388"/>
    </row>
  </sheetData>
  <mergeCells count="24">
    <mergeCell ref="Q9:Y9"/>
    <mergeCell ref="N9:P9"/>
    <mergeCell ref="Y12:Y13"/>
    <mergeCell ref="N12:P12"/>
    <mergeCell ref="Q12:T12"/>
    <mergeCell ref="U12:X12"/>
    <mergeCell ref="L12:M12"/>
    <mergeCell ref="H12:H13"/>
    <mergeCell ref="C12:C13"/>
    <mergeCell ref="E12:E13"/>
    <mergeCell ref="J12:J13"/>
    <mergeCell ref="I12:I13"/>
    <mergeCell ref="D12:D13"/>
    <mergeCell ref="F12:F13"/>
    <mergeCell ref="G12:G13"/>
    <mergeCell ref="C1:D1"/>
    <mergeCell ref="A6:B6"/>
    <mergeCell ref="C6:M6"/>
    <mergeCell ref="A3:B3"/>
    <mergeCell ref="C3:M3"/>
    <mergeCell ref="A4:B4"/>
    <mergeCell ref="C4:M4"/>
    <mergeCell ref="A5:B5"/>
    <mergeCell ref="C5:M5"/>
  </mergeCells>
  <hyperlinks>
    <hyperlink ref="A1" location="'ODS 14.'!A1" display="REGRESAR" xr:uid="{00000000-0004-0000-9201-000000000000}"/>
    <hyperlink ref="D26" r:id="rId1" xr:uid="{00000000-0004-0000-9201-000001000000}"/>
  </hyperlinks>
  <pageMargins left="0.7" right="0.7" top="0.75" bottom="0.75" header="0.3" footer="0.3"/>
</worksheet>
</file>

<file path=xl/worksheets/sheet4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301-000000000000}">
  <sheetPr codeName="Hoja394">
    <tabColor theme="0" tint="-0.499984740745262"/>
  </sheetPr>
  <dimension ref="A1:F41"/>
  <sheetViews>
    <sheetView showGridLines="0" zoomScaleNormal="100" workbookViewId="0">
      <pane ySplit="1" topLeftCell="A2" activePane="bottomLeft" state="frozen"/>
      <selection pane="bottomLeft" activeCell="D17" sqref="D17"/>
    </sheetView>
  </sheetViews>
  <sheetFormatPr baseColWidth="10" defaultColWidth="11.44140625" defaultRowHeight="17.399999999999999" x14ac:dyDescent="0.45"/>
  <cols>
    <col min="1" max="1" width="11.44140625" style="178"/>
    <col min="2" max="2" width="26.44140625" style="178" customWidth="1"/>
    <col min="3" max="3" width="24" style="178" customWidth="1"/>
    <col min="4" max="4" width="85.77734375" style="178" customWidth="1"/>
    <col min="5" max="5" width="11.44140625" style="178"/>
    <col min="6" max="6" width="7.21875" style="178" customWidth="1"/>
    <col min="7" max="16384" width="11.44140625" style="178"/>
  </cols>
  <sheetData>
    <row r="1" spans="1:6" x14ac:dyDescent="0.45">
      <c r="B1" s="2043" t="s">
        <v>337</v>
      </c>
    </row>
    <row r="2" spans="1:6" ht="18" thickBot="1" x14ac:dyDescent="0.5"/>
    <row r="3" spans="1:6" ht="23.25" customHeight="1" thickBot="1" x14ac:dyDescent="0.5">
      <c r="B3" s="4124" t="s">
        <v>370</v>
      </c>
      <c r="C3" s="4124"/>
      <c r="D3" s="4124"/>
      <c r="F3" s="1267" t="s">
        <v>471</v>
      </c>
    </row>
    <row r="4" spans="1:6" ht="34.799999999999997" x14ac:dyDescent="0.45">
      <c r="A4" s="1268"/>
      <c r="B4" s="3123" t="s">
        <v>449</v>
      </c>
      <c r="C4" s="3123"/>
      <c r="D4" s="44" t="s">
        <v>42</v>
      </c>
    </row>
    <row r="5" spans="1:6" ht="69.599999999999994" x14ac:dyDescent="0.45">
      <c r="B5" s="3123" t="s">
        <v>373</v>
      </c>
      <c r="C5" s="3123"/>
      <c r="D5" s="44" t="s">
        <v>4128</v>
      </c>
    </row>
    <row r="6" spans="1:6" x14ac:dyDescent="0.45">
      <c r="B6" s="3123" t="s">
        <v>374</v>
      </c>
      <c r="C6" s="3123"/>
      <c r="D6" s="45" t="s">
        <v>250</v>
      </c>
    </row>
    <row r="7" spans="1:6" x14ac:dyDescent="0.45">
      <c r="B7" s="3126" t="s">
        <v>375</v>
      </c>
      <c r="C7" s="3126"/>
      <c r="D7" s="46" t="s">
        <v>4129</v>
      </c>
    </row>
    <row r="8" spans="1:6" x14ac:dyDescent="0.45">
      <c r="B8" s="3126" t="s">
        <v>2480</v>
      </c>
      <c r="C8" s="3126"/>
      <c r="D8" s="1266" t="s">
        <v>2632</v>
      </c>
    </row>
    <row r="10" spans="1:6" ht="23.25" customHeight="1" x14ac:dyDescent="0.45">
      <c r="B10" s="4124" t="s">
        <v>376</v>
      </c>
      <c r="C10" s="4124"/>
      <c r="D10" s="4124"/>
    </row>
    <row r="11" spans="1:6" x14ac:dyDescent="0.45">
      <c r="B11" s="3129" t="s">
        <v>377</v>
      </c>
      <c r="C11" s="3124"/>
      <c r="D11" s="44" t="s">
        <v>3556</v>
      </c>
    </row>
    <row r="12" spans="1:6" x14ac:dyDescent="0.45">
      <c r="B12" s="3126" t="s">
        <v>379</v>
      </c>
      <c r="C12" s="3126"/>
      <c r="D12" s="661" t="s">
        <v>3554</v>
      </c>
    </row>
    <row r="13" spans="1:6" x14ac:dyDescent="0.45">
      <c r="B13" s="3123" t="s">
        <v>380</v>
      </c>
      <c r="C13" s="3123"/>
      <c r="D13" s="2062" t="s">
        <v>250</v>
      </c>
    </row>
    <row r="14" spans="1:6" x14ac:dyDescent="0.45">
      <c r="B14" s="3123" t="s">
        <v>381</v>
      </c>
      <c r="C14" s="3124"/>
      <c r="D14" s="2062" t="s">
        <v>18</v>
      </c>
    </row>
    <row r="15" spans="1:6" ht="69.599999999999994" x14ac:dyDescent="0.45">
      <c r="B15" s="3123" t="s">
        <v>382</v>
      </c>
      <c r="C15" s="3123"/>
      <c r="D15" s="44" t="s">
        <v>3558</v>
      </c>
    </row>
    <row r="16" spans="1:6" x14ac:dyDescent="0.45">
      <c r="B16" s="3123" t="s">
        <v>383</v>
      </c>
      <c r="C16" s="3123"/>
      <c r="D16" s="44"/>
    </row>
    <row r="17" spans="2:4" x14ac:dyDescent="0.45">
      <c r="B17" s="3123" t="s">
        <v>384</v>
      </c>
      <c r="C17" s="3123"/>
      <c r="D17" s="57"/>
    </row>
    <row r="18" spans="2:4" x14ac:dyDescent="0.45">
      <c r="B18" s="3126" t="s">
        <v>386</v>
      </c>
      <c r="C18" s="3126"/>
      <c r="D18" s="44"/>
    </row>
    <row r="19" spans="2:4" x14ac:dyDescent="0.45">
      <c r="B19" s="3132" t="s">
        <v>387</v>
      </c>
      <c r="C19" s="3133"/>
      <c r="D19" s="57"/>
    </row>
    <row r="20" spans="2:4" x14ac:dyDescent="0.45">
      <c r="B20" s="3123" t="s">
        <v>388</v>
      </c>
      <c r="C20" s="3123"/>
      <c r="D20" s="44" t="s">
        <v>559</v>
      </c>
    </row>
    <row r="21" spans="2:4" x14ac:dyDescent="0.45">
      <c r="B21" s="3134" t="s">
        <v>390</v>
      </c>
      <c r="C21" s="459" t="s">
        <v>391</v>
      </c>
      <c r="D21" s="44" t="s">
        <v>559</v>
      </c>
    </row>
    <row r="22" spans="2:4" x14ac:dyDescent="0.45">
      <c r="B22" s="3135"/>
      <c r="C22" s="2040" t="s">
        <v>393</v>
      </c>
      <c r="D22" s="57" t="s">
        <v>3481</v>
      </c>
    </row>
    <row r="23" spans="2:4" x14ac:dyDescent="0.45">
      <c r="B23" s="3123" t="s">
        <v>395</v>
      </c>
      <c r="C23" s="3123"/>
      <c r="D23" s="44" t="s">
        <v>559</v>
      </c>
    </row>
    <row r="24" spans="2:4" x14ac:dyDescent="0.45">
      <c r="B24" s="3123" t="s">
        <v>397</v>
      </c>
      <c r="C24" s="3123"/>
      <c r="D24" s="44"/>
    </row>
    <row r="25" spans="2:4" x14ac:dyDescent="0.45">
      <c r="B25" s="3123" t="s">
        <v>399</v>
      </c>
      <c r="C25" s="3123"/>
      <c r="D25" s="57" t="s">
        <v>19</v>
      </c>
    </row>
    <row r="26" spans="2:4" x14ac:dyDescent="0.45">
      <c r="B26" s="3126" t="s">
        <v>401</v>
      </c>
      <c r="C26" s="3126"/>
      <c r="D26" s="44"/>
    </row>
    <row r="27" spans="2:4" ht="52.2" x14ac:dyDescent="0.45">
      <c r="B27" s="3129" t="s">
        <v>403</v>
      </c>
      <c r="C27" s="3124"/>
      <c r="D27" s="44" t="s">
        <v>3557</v>
      </c>
    </row>
    <row r="28" spans="2:4" x14ac:dyDescent="0.45">
      <c r="B28" s="2038" t="s">
        <v>404</v>
      </c>
      <c r="C28" s="2039"/>
      <c r="D28" s="44"/>
    </row>
    <row r="29" spans="2:4" x14ac:dyDescent="0.45">
      <c r="B29" s="3130" t="s">
        <v>405</v>
      </c>
      <c r="C29" s="3131"/>
      <c r="D29" s="61"/>
    </row>
    <row r="30" spans="2:4" x14ac:dyDescent="0.45">
      <c r="B30" s="62"/>
      <c r="C30" s="62"/>
      <c r="D30" s="63"/>
    </row>
    <row r="31" spans="2:4" ht="23.25" customHeight="1" x14ac:dyDescent="0.45">
      <c r="B31" s="4124" t="s">
        <v>406</v>
      </c>
      <c r="C31" s="4124"/>
      <c r="D31" s="4124"/>
    </row>
    <row r="32" spans="2:4" x14ac:dyDescent="0.45">
      <c r="B32" s="3129" t="s">
        <v>407</v>
      </c>
      <c r="C32" s="3124"/>
      <c r="D32" s="57" t="s">
        <v>3560</v>
      </c>
    </row>
    <row r="33" spans="2:4" x14ac:dyDescent="0.45">
      <c r="B33" s="3129" t="s">
        <v>409</v>
      </c>
      <c r="C33" s="3124"/>
      <c r="D33" s="57"/>
    </row>
    <row r="34" spans="2:4" x14ac:dyDescent="0.45">
      <c r="B34" s="3129" t="s">
        <v>411</v>
      </c>
      <c r="C34" s="3124"/>
      <c r="D34" s="83" t="s">
        <v>3559</v>
      </c>
    </row>
    <row r="35" spans="2:4" x14ac:dyDescent="0.45">
      <c r="B35" s="3129" t="s">
        <v>413</v>
      </c>
      <c r="C35" s="3124"/>
      <c r="D35" s="157"/>
    </row>
    <row r="36" spans="2:4" x14ac:dyDescent="0.45">
      <c r="B36" s="3129" t="s">
        <v>415</v>
      </c>
      <c r="C36" s="3124"/>
      <c r="D36" s="162" t="s">
        <v>3561</v>
      </c>
    </row>
    <row r="37" spans="2:4" x14ac:dyDescent="0.45">
      <c r="B37" s="3129" t="s">
        <v>407</v>
      </c>
      <c r="C37" s="3124"/>
      <c r="D37" s="57" t="s">
        <v>3562</v>
      </c>
    </row>
    <row r="38" spans="2:4" x14ac:dyDescent="0.45">
      <c r="B38" s="3129" t="s">
        <v>409</v>
      </c>
      <c r="C38" s="3124"/>
      <c r="D38" s="57"/>
    </row>
    <row r="39" spans="2:4" x14ac:dyDescent="0.45">
      <c r="B39" s="3129" t="s">
        <v>411</v>
      </c>
      <c r="C39" s="3124"/>
      <c r="D39" s="83" t="s">
        <v>3559</v>
      </c>
    </row>
    <row r="40" spans="2:4" x14ac:dyDescent="0.45">
      <c r="B40" s="3129" t="s">
        <v>413</v>
      </c>
      <c r="C40" s="3124"/>
      <c r="D40" s="157"/>
    </row>
    <row r="41" spans="2:4" x14ac:dyDescent="0.45">
      <c r="B41" s="3129" t="s">
        <v>415</v>
      </c>
      <c r="C41" s="3124"/>
      <c r="D41" s="162" t="s">
        <v>3563</v>
      </c>
    </row>
  </sheetData>
  <mergeCells count="35">
    <mergeCell ref="B37:C37"/>
    <mergeCell ref="B38:C38"/>
    <mergeCell ref="B39:C39"/>
    <mergeCell ref="B40:C40"/>
    <mergeCell ref="B41:C41"/>
    <mergeCell ref="B16:C16"/>
    <mergeCell ref="B3:D3"/>
    <mergeCell ref="B4:C4"/>
    <mergeCell ref="B5:C5"/>
    <mergeCell ref="B6:C6"/>
    <mergeCell ref="B7:C7"/>
    <mergeCell ref="B10:D10"/>
    <mergeCell ref="B11:C11"/>
    <mergeCell ref="B12:C12"/>
    <mergeCell ref="B13:C13"/>
    <mergeCell ref="B14:C14"/>
    <mergeCell ref="B15:C15"/>
    <mergeCell ref="B8:C8"/>
    <mergeCell ref="B31:D31"/>
    <mergeCell ref="B17:C17"/>
    <mergeCell ref="B18:C18"/>
    <mergeCell ref="B19:C19"/>
    <mergeCell ref="B20:C20"/>
    <mergeCell ref="B21:B22"/>
    <mergeCell ref="B23:C23"/>
    <mergeCell ref="B24:C24"/>
    <mergeCell ref="B25:C25"/>
    <mergeCell ref="B26:C26"/>
    <mergeCell ref="B27:C27"/>
    <mergeCell ref="B29:C29"/>
    <mergeCell ref="B32:C32"/>
    <mergeCell ref="B33:C33"/>
    <mergeCell ref="B34:C34"/>
    <mergeCell ref="B35:C35"/>
    <mergeCell ref="B36:C36"/>
  </mergeCells>
  <dataValidations count="7">
    <dataValidation type="list" allowBlank="1" showInputMessage="1" showErrorMessage="1" sqref="D25" xr:uid="{00000000-0002-0000-9301-000000000000}">
      <formula1>Tipo_operación</formula1>
    </dataValidation>
    <dataValidation type="list" allowBlank="1" showInputMessage="1" showErrorMessage="1" sqref="D14" xr:uid="{00000000-0002-0000-9301-000001000000}">
      <formula1>Tipo_indicador</formula1>
    </dataValidation>
    <dataValidation type="list" allowBlank="1" showInputMessage="1" showErrorMessage="1" sqref="D7" xr:uid="{00000000-0002-0000-9301-000002000000}">
      <formula1>Nombre_indicador_ODS</formula1>
    </dataValidation>
    <dataValidation type="list" allowBlank="1" showInputMessage="1" showErrorMessage="1" sqref="D6" xr:uid="{00000000-0002-0000-9301-000003000000}">
      <formula1>Numero_indicador</formula1>
    </dataValidation>
    <dataValidation type="list" allowBlank="1" showInputMessage="1" showErrorMessage="1" sqref="D5" xr:uid="{00000000-0002-0000-9301-000004000000}">
      <formula1>Metas_ODS</formula1>
    </dataValidation>
    <dataValidation type="list" allowBlank="1" showInputMessage="1" showErrorMessage="1" sqref="D4" xr:uid="{00000000-0002-0000-9301-000005000000}">
      <formula1>ODS</formula1>
    </dataValidation>
    <dataValidation allowBlank="1" showDropDown="1" showInputMessage="1" showErrorMessage="1" sqref="D13" xr:uid="{00000000-0002-0000-9301-000006000000}"/>
  </dataValidations>
  <hyperlinks>
    <hyperlink ref="B1" location="'14.4.1'!A1" display="REGRESAR" xr:uid="{00000000-0004-0000-9301-000000000000}"/>
    <hyperlink ref="D8" r:id="rId1" xr:uid="{00000000-0004-0000-9301-000001000000}"/>
    <hyperlink ref="D36" r:id="rId2" xr:uid="{00000000-0004-0000-9301-000002000000}"/>
    <hyperlink ref="D41" r:id="rId3" xr:uid="{00000000-0004-0000-9301-000003000000}"/>
  </hyperlinks>
  <pageMargins left="0.7" right="0.7" top="0.75" bottom="0.75" header="0.3" footer="0.3"/>
  <pageSetup orientation="portrait" r:id="rId4"/>
</worksheet>
</file>

<file path=xl/worksheets/sheet4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401-000000000000}">
  <sheetPr codeName="Hoja395"/>
  <dimension ref="A1:Z93"/>
  <sheetViews>
    <sheetView showGridLines="0" zoomScaleNormal="100" workbookViewId="0">
      <pane ySplit="1" topLeftCell="A2" activePane="bottomLeft" state="frozen"/>
      <selection pane="bottomLeft"/>
    </sheetView>
  </sheetViews>
  <sheetFormatPr baseColWidth="10" defaultColWidth="11.44140625" defaultRowHeight="17.399999999999999" x14ac:dyDescent="0.45"/>
  <cols>
    <col min="1" max="1" width="16" style="178" customWidth="1"/>
    <col min="2" max="2" width="15" style="178" customWidth="1"/>
    <col min="3" max="3" width="26.77734375" style="178" customWidth="1"/>
    <col min="4" max="5" width="11.44140625" style="178"/>
    <col min="6" max="6" width="2.77734375" style="2046" customWidth="1"/>
    <col min="7" max="8" width="11.44140625" style="178"/>
    <col min="9" max="9" width="2.77734375" style="2046" customWidth="1"/>
    <col min="10" max="11" width="11.44140625" style="178"/>
    <col min="12" max="13" width="6.44140625" style="178" customWidth="1"/>
    <col min="14" max="14" width="3.77734375" style="178" customWidth="1"/>
    <col min="15" max="16384" width="11.44140625" style="178"/>
  </cols>
  <sheetData>
    <row r="1" spans="1:20" x14ac:dyDescent="0.45">
      <c r="A1" s="2043" t="s">
        <v>337</v>
      </c>
      <c r="C1" s="2043" t="s">
        <v>430</v>
      </c>
      <c r="D1" s="2003"/>
    </row>
    <row r="2" spans="1:20" x14ac:dyDescent="0.45">
      <c r="A2" s="2031"/>
    </row>
    <row r="3" spans="1:20" ht="18.600000000000001" x14ac:dyDescent="0.45">
      <c r="A3" s="4117" t="s">
        <v>339</v>
      </c>
      <c r="B3" s="4121"/>
      <c r="C3" s="4119" t="s">
        <v>1872</v>
      </c>
      <c r="D3" s="4119"/>
      <c r="E3" s="4119"/>
      <c r="F3" s="4119"/>
      <c r="G3" s="4119"/>
      <c r="H3" s="4119"/>
      <c r="I3" s="4119"/>
      <c r="J3" s="4119"/>
      <c r="K3" s="4119"/>
      <c r="L3" s="4119"/>
      <c r="M3" s="4119"/>
      <c r="N3" s="4119"/>
      <c r="O3" s="4119"/>
      <c r="P3" s="4119"/>
      <c r="Q3" s="4119"/>
      <c r="R3" s="4119"/>
      <c r="S3" s="4119"/>
      <c r="T3" s="4119"/>
    </row>
    <row r="4" spans="1:20" ht="18.600000000000001" x14ac:dyDescent="0.45">
      <c r="A4" s="4117" t="s">
        <v>340</v>
      </c>
      <c r="B4" s="4118"/>
      <c r="C4" s="4122" t="s">
        <v>1880</v>
      </c>
      <c r="D4" s="4123"/>
      <c r="E4" s="4123"/>
      <c r="F4" s="4123"/>
      <c r="G4" s="4123"/>
      <c r="H4" s="4123"/>
      <c r="I4" s="4123"/>
      <c r="J4" s="4123"/>
      <c r="K4" s="4123"/>
      <c r="L4" s="4123"/>
      <c r="M4" s="4123"/>
      <c r="N4" s="4123"/>
      <c r="O4" s="4123"/>
      <c r="P4" s="4123"/>
      <c r="Q4" s="4123"/>
      <c r="R4" s="4123"/>
      <c r="S4" s="4123"/>
      <c r="T4" s="4123"/>
    </row>
    <row r="5" spans="1:20" ht="18.600000000000001" x14ac:dyDescent="0.45">
      <c r="A5" s="4117" t="s">
        <v>341</v>
      </c>
      <c r="B5" s="4118"/>
      <c r="C5" s="4119" t="s">
        <v>4130</v>
      </c>
      <c r="D5" s="4120"/>
      <c r="E5" s="4120"/>
      <c r="F5" s="4120"/>
      <c r="G5" s="4120"/>
      <c r="H5" s="4120"/>
      <c r="I5" s="4120"/>
      <c r="J5" s="4120"/>
      <c r="K5" s="4120"/>
      <c r="L5" s="4120"/>
      <c r="M5" s="4120"/>
      <c r="N5" s="4120"/>
      <c r="O5" s="4120"/>
      <c r="P5" s="4120"/>
      <c r="Q5" s="4120"/>
      <c r="R5" s="4120"/>
      <c r="S5" s="4120"/>
      <c r="T5" s="4120"/>
    </row>
    <row r="6" spans="1:20" ht="73.2" customHeight="1" x14ac:dyDescent="0.45">
      <c r="A6" s="4117" t="s">
        <v>417</v>
      </c>
      <c r="B6" s="4118"/>
      <c r="C6" s="4122" t="s">
        <v>5287</v>
      </c>
      <c r="D6" s="4120"/>
      <c r="E6" s="4120"/>
      <c r="F6" s="4120"/>
      <c r="G6" s="4120"/>
      <c r="H6" s="4120"/>
      <c r="I6" s="4120"/>
      <c r="J6" s="4120"/>
      <c r="K6" s="4120"/>
      <c r="L6" s="4120"/>
      <c r="M6" s="4120"/>
      <c r="N6" s="4120"/>
      <c r="O6" s="4120"/>
      <c r="P6" s="4120"/>
      <c r="Q6" s="4120"/>
      <c r="R6" s="4120"/>
      <c r="S6" s="4120"/>
      <c r="T6" s="4120"/>
    </row>
    <row r="9" spans="1:20" ht="18.600000000000001" customHeight="1" x14ac:dyDescent="0.45">
      <c r="C9" s="2449" t="s">
        <v>6370</v>
      </c>
      <c r="D9" s="2449"/>
      <c r="E9" s="2449"/>
      <c r="F9" s="2449"/>
      <c r="G9" s="2449"/>
      <c r="H9" s="2449"/>
      <c r="I9" s="2449"/>
      <c r="J9" s="2449"/>
      <c r="K9" s="2449"/>
      <c r="L9" s="2045"/>
      <c r="M9" s="2375"/>
      <c r="O9" s="1374" t="s">
        <v>6315</v>
      </c>
      <c r="P9" s="1374"/>
      <c r="Q9" s="1374"/>
      <c r="R9" s="1374"/>
      <c r="S9" s="1374"/>
      <c r="T9" s="1374"/>
    </row>
    <row r="10" spans="1:20" ht="18.600000000000001" x14ac:dyDescent="0.45">
      <c r="C10" s="639" t="s">
        <v>6371</v>
      </c>
      <c r="D10" s="639"/>
      <c r="E10" s="639"/>
      <c r="F10" s="639"/>
      <c r="G10" s="639"/>
      <c r="H10" s="639"/>
      <c r="I10" s="639"/>
      <c r="J10" s="639"/>
      <c r="K10" s="639"/>
      <c r="L10" s="2375"/>
      <c r="M10" s="2375"/>
      <c r="O10" s="2380"/>
      <c r="P10" s="2380"/>
      <c r="Q10" s="2380"/>
      <c r="R10" s="2380"/>
      <c r="S10" s="2380"/>
      <c r="T10" s="2380"/>
    </row>
    <row r="11" spans="1:20" ht="17.399999999999999" customHeight="1" x14ac:dyDescent="0.45">
      <c r="C11" s="2045"/>
      <c r="D11" s="2045"/>
      <c r="E11" s="2045"/>
      <c r="F11" s="2045"/>
      <c r="G11" s="2045"/>
      <c r="H11" s="2045"/>
      <c r="I11" s="2045"/>
      <c r="J11" s="2045"/>
      <c r="K11" s="2045"/>
      <c r="L11" s="2045"/>
      <c r="M11" s="2375"/>
      <c r="O11" s="2060"/>
      <c r="P11" s="2060"/>
      <c r="Q11" s="2060"/>
      <c r="R11" s="2060"/>
      <c r="S11" s="2060"/>
      <c r="T11" s="2060"/>
    </row>
    <row r="12" spans="1:20" ht="13.05" customHeight="1" x14ac:dyDescent="0.45">
      <c r="C12" s="4132" t="s">
        <v>1881</v>
      </c>
      <c r="D12" s="4134" t="s">
        <v>1882</v>
      </c>
      <c r="E12" s="4134"/>
      <c r="F12" s="2116"/>
      <c r="G12" s="4134" t="s">
        <v>1883</v>
      </c>
      <c r="H12" s="4134"/>
      <c r="I12" s="2116"/>
      <c r="J12" s="4134" t="s">
        <v>1884</v>
      </c>
      <c r="K12" s="4134"/>
      <c r="L12" s="2041"/>
      <c r="M12" s="2373"/>
    </row>
    <row r="13" spans="1:20" ht="53.4" x14ac:dyDescent="0.45">
      <c r="C13" s="4133"/>
      <c r="D13" s="2115" t="s">
        <v>1885</v>
      </c>
      <c r="E13" s="2115" t="s">
        <v>6309</v>
      </c>
      <c r="F13" s="2115"/>
      <c r="G13" s="2115" t="s">
        <v>1886</v>
      </c>
      <c r="H13" s="2115" t="s">
        <v>6310</v>
      </c>
      <c r="I13" s="2115"/>
      <c r="J13" s="2115" t="s">
        <v>1886</v>
      </c>
      <c r="K13" s="2115" t="s">
        <v>6311</v>
      </c>
      <c r="L13" s="2041"/>
      <c r="M13" s="2373"/>
    </row>
    <row r="14" spans="1:20" x14ac:dyDescent="0.45">
      <c r="C14" s="923" t="s">
        <v>1887</v>
      </c>
      <c r="D14" s="2094">
        <f>SUM(D15:D23)</f>
        <v>151</v>
      </c>
      <c r="E14" s="2094">
        <f>SUM(E15:E23)</f>
        <v>178053.16199999998</v>
      </c>
      <c r="F14" s="2094"/>
      <c r="G14" s="2095">
        <f>SUM(G15:G23)</f>
        <v>1303094.8</v>
      </c>
      <c r="H14" s="2096">
        <f>G14/51179.92</f>
        <v>25.461055820329538</v>
      </c>
      <c r="I14" s="2097"/>
      <c r="J14" s="2095">
        <f>SUM(J15:J23)</f>
        <v>16502221.4</v>
      </c>
      <c r="K14" s="2098">
        <f>J14/543749.91</f>
        <v>30.348917942809404</v>
      </c>
      <c r="L14" s="2098"/>
      <c r="M14" s="2098"/>
    </row>
    <row r="15" spans="1:20" x14ac:dyDescent="0.45">
      <c r="C15" s="2061" t="s">
        <v>2362</v>
      </c>
      <c r="D15" s="2087">
        <v>4</v>
      </c>
      <c r="E15" s="2099">
        <v>107815.567</v>
      </c>
      <c r="F15" s="2099"/>
      <c r="G15" s="1458">
        <v>0</v>
      </c>
      <c r="H15" s="2100"/>
      <c r="I15" s="1316"/>
      <c r="J15" s="2101">
        <v>10781556.699999999</v>
      </c>
      <c r="K15" s="2102">
        <f t="shared" ref="K15:K22" si="0">J15/543749.91</f>
        <v>19.828153534774835</v>
      </c>
      <c r="L15" s="2102"/>
      <c r="M15" s="2102"/>
    </row>
    <row r="16" spans="1:20" x14ac:dyDescent="0.45">
      <c r="C16" s="2061" t="s">
        <v>2366</v>
      </c>
      <c r="D16" s="2087">
        <v>12</v>
      </c>
      <c r="E16" s="2099">
        <v>366.166</v>
      </c>
      <c r="F16" s="2099"/>
      <c r="G16" s="1458">
        <v>36610</v>
      </c>
      <c r="H16" s="1458">
        <f t="shared" ref="H16:H23" si="1">G16/51179.92</f>
        <v>0.71531960190637267</v>
      </c>
      <c r="I16" s="1316"/>
      <c r="J16" s="2101">
        <v>6.6000000000000005</v>
      </c>
      <c r="K16" s="2103">
        <f t="shared" si="0"/>
        <v>1.2137933043519953E-5</v>
      </c>
      <c r="L16" s="2103"/>
      <c r="M16" s="2103"/>
    </row>
    <row r="17" spans="3:20" x14ac:dyDescent="0.45">
      <c r="C17" s="2061" t="s">
        <v>2367</v>
      </c>
      <c r="D17" s="2087">
        <v>1</v>
      </c>
      <c r="E17" s="2099">
        <v>2.2970000000000002</v>
      </c>
      <c r="F17" s="2099"/>
      <c r="G17" s="1458">
        <v>229.70000000000002</v>
      </c>
      <c r="H17" s="2104">
        <f t="shared" si="1"/>
        <v>4.4880882971290309E-3</v>
      </c>
      <c r="I17" s="1316"/>
      <c r="J17" s="2101"/>
      <c r="K17" s="2102"/>
      <c r="L17" s="2102"/>
      <c r="M17" s="2102"/>
    </row>
    <row r="18" spans="3:20" x14ac:dyDescent="0.45">
      <c r="C18" s="2061" t="s">
        <v>2365</v>
      </c>
      <c r="D18" s="2087">
        <v>30</v>
      </c>
      <c r="E18" s="2099">
        <v>62962.395999999993</v>
      </c>
      <c r="F18" s="2099"/>
      <c r="G18" s="1458">
        <v>637875.70000000007</v>
      </c>
      <c r="H18" s="1458">
        <f t="shared" si="1"/>
        <v>12.463397754431819</v>
      </c>
      <c r="I18" s="1316"/>
      <c r="J18" s="2101">
        <v>5658363.8999999994</v>
      </c>
      <c r="K18" s="2102">
        <f t="shared" si="0"/>
        <v>10.406188205162184</v>
      </c>
      <c r="L18" s="2102"/>
      <c r="M18" s="2102"/>
    </row>
    <row r="19" spans="3:20" x14ac:dyDescent="0.45">
      <c r="C19" s="2061" t="s">
        <v>2370</v>
      </c>
      <c r="D19" s="2087">
        <v>51</v>
      </c>
      <c r="E19" s="2099">
        <v>2899.7660000000001</v>
      </c>
      <c r="F19" s="2099"/>
      <c r="G19" s="1458">
        <v>234552.19999999998</v>
      </c>
      <c r="H19" s="1458">
        <f t="shared" si="1"/>
        <v>4.5828950103868857</v>
      </c>
      <c r="I19" s="1316"/>
      <c r="J19" s="2101">
        <v>55424.4</v>
      </c>
      <c r="K19" s="2102">
        <f t="shared" si="0"/>
        <v>0.10192994790564655</v>
      </c>
      <c r="L19" s="2102"/>
      <c r="M19" s="2102"/>
    </row>
    <row r="20" spans="3:20" x14ac:dyDescent="0.45">
      <c r="C20" s="2061" t="s">
        <v>2364</v>
      </c>
      <c r="D20" s="2087">
        <v>9</v>
      </c>
      <c r="E20" s="2099">
        <v>328.01900000000001</v>
      </c>
      <c r="F20" s="2099"/>
      <c r="G20" s="1458">
        <v>27599.4</v>
      </c>
      <c r="H20" s="1458">
        <f t="shared" si="1"/>
        <v>0.53926227317275999</v>
      </c>
      <c r="I20" s="1316"/>
      <c r="J20" s="2101">
        <v>5202.5</v>
      </c>
      <c r="K20" s="2102">
        <f t="shared" si="0"/>
        <v>9.5678176755928102E-3</v>
      </c>
      <c r="L20" s="2102"/>
      <c r="M20" s="2102"/>
    </row>
    <row r="21" spans="3:20" x14ac:dyDescent="0.45">
      <c r="C21" s="2061" t="s">
        <v>2368</v>
      </c>
      <c r="D21" s="2087">
        <v>9</v>
      </c>
      <c r="E21" s="2099">
        <v>2152.8630000000003</v>
      </c>
      <c r="F21" s="2099"/>
      <c r="G21" s="1458">
        <v>215286.30000000002</v>
      </c>
      <c r="H21" s="1458">
        <f t="shared" si="1"/>
        <v>4.2064602680113614</v>
      </c>
      <c r="I21" s="1316"/>
      <c r="J21" s="2101"/>
      <c r="K21" s="2102"/>
      <c r="L21" s="2102"/>
      <c r="M21" s="2102"/>
    </row>
    <row r="22" spans="3:20" x14ac:dyDescent="0.45">
      <c r="C22" s="2061" t="s">
        <v>2363</v>
      </c>
      <c r="D22" s="2087">
        <v>2</v>
      </c>
      <c r="E22" s="2099">
        <v>31.125999999999998</v>
      </c>
      <c r="F22" s="2099"/>
      <c r="G22" s="1458">
        <v>1445.3</v>
      </c>
      <c r="H22" s="1077">
        <f t="shared" si="1"/>
        <v>2.823959083953238E-2</v>
      </c>
      <c r="I22" s="1316"/>
      <c r="J22" s="2101">
        <v>1667.2999999999997</v>
      </c>
      <c r="K22" s="2102">
        <f t="shared" si="0"/>
        <v>3.0662993581001231E-3</v>
      </c>
      <c r="L22" s="2102"/>
      <c r="M22" s="2102"/>
    </row>
    <row r="23" spans="3:20" x14ac:dyDescent="0.45">
      <c r="C23" s="1414" t="s">
        <v>2369</v>
      </c>
      <c r="D23" s="2105">
        <v>33</v>
      </c>
      <c r="E23" s="2106">
        <v>1494.9619999999995</v>
      </c>
      <c r="F23" s="2106"/>
      <c r="G23" s="1460">
        <v>149496.19999999995</v>
      </c>
      <c r="H23" s="1460">
        <f t="shared" si="1"/>
        <v>2.9209932332836774</v>
      </c>
      <c r="I23" s="1380"/>
      <c r="J23" s="2107"/>
      <c r="K23" s="2108"/>
      <c r="L23" s="2111"/>
      <c r="M23" s="2111"/>
    </row>
    <row r="24" spans="3:20" ht="18.600000000000001" x14ac:dyDescent="0.45">
      <c r="C24" s="2078" t="s">
        <v>6307</v>
      </c>
      <c r="D24" s="2054"/>
      <c r="G24" s="2079"/>
      <c r="H24" s="2080"/>
      <c r="I24" s="2081"/>
      <c r="J24" s="2079"/>
      <c r="K24" s="2081"/>
      <c r="L24" s="2081"/>
      <c r="M24" s="2081"/>
    </row>
    <row r="25" spans="3:20" x14ac:dyDescent="0.45">
      <c r="C25" s="2387" t="s">
        <v>6308</v>
      </c>
      <c r="D25" s="2387"/>
      <c r="E25" s="2387"/>
      <c r="F25" s="2387"/>
      <c r="G25" s="2387"/>
      <c r="H25" s="2387"/>
      <c r="I25" s="2387"/>
      <c r="J25" s="2387"/>
      <c r="K25" s="2387"/>
      <c r="L25" s="2047"/>
      <c r="M25" s="2378"/>
    </row>
    <row r="26" spans="3:20" x14ac:dyDescent="0.45">
      <c r="C26" s="2387" t="s">
        <v>5382</v>
      </c>
      <c r="D26" s="2387"/>
      <c r="E26" s="2387"/>
      <c r="F26" s="2387"/>
      <c r="G26" s="2387"/>
      <c r="H26" s="2387"/>
      <c r="I26" s="2387"/>
      <c r="J26" s="2387"/>
      <c r="K26" s="2387"/>
      <c r="L26" s="2047"/>
      <c r="M26" s="2378"/>
    </row>
    <row r="27" spans="3:20" x14ac:dyDescent="0.45">
      <c r="C27" s="2387" t="s">
        <v>5383</v>
      </c>
      <c r="D27" s="2387"/>
      <c r="E27" s="2387"/>
      <c r="F27" s="2387"/>
      <c r="G27" s="2387"/>
      <c r="H27" s="2387"/>
      <c r="I27" s="2387"/>
      <c r="J27" s="2387"/>
      <c r="K27" s="2387"/>
      <c r="L27" s="2047"/>
      <c r="M27" s="2378"/>
      <c r="O27" s="3819" t="s">
        <v>5573</v>
      </c>
      <c r="P27" s="3819"/>
      <c r="Q27" s="3819"/>
      <c r="R27" s="3819"/>
      <c r="S27" s="3819"/>
      <c r="T27" s="3819"/>
    </row>
    <row r="28" spans="3:20" x14ac:dyDescent="0.45">
      <c r="C28" s="178" t="s">
        <v>5384</v>
      </c>
    </row>
    <row r="30" spans="3:20" x14ac:dyDescent="0.45">
      <c r="F30" s="178"/>
      <c r="I30" s="178"/>
    </row>
    <row r="33" spans="1:26" ht="33.6" customHeight="1" x14ac:dyDescent="0.45">
      <c r="C33" s="2449" t="s">
        <v>5220</v>
      </c>
      <c r="D33" s="2449"/>
      <c r="E33" s="2449"/>
      <c r="F33" s="2449"/>
      <c r="G33" s="2449"/>
      <c r="H33" s="2449"/>
      <c r="I33" s="2449"/>
      <c r="J33" s="2449"/>
      <c r="K33" s="2449"/>
      <c r="L33" s="2045"/>
      <c r="M33" s="2375"/>
      <c r="N33" s="554"/>
      <c r="O33" s="554"/>
      <c r="P33" s="3506" t="s">
        <v>6316</v>
      </c>
      <c r="Q33" s="3506"/>
      <c r="R33" s="3506"/>
      <c r="S33" s="3506"/>
      <c r="T33" s="3506"/>
      <c r="U33" s="3506"/>
      <c r="V33" s="554"/>
    </row>
    <row r="34" spans="1:26" ht="9" customHeight="1" x14ac:dyDescent="0.45">
      <c r="C34" s="2045"/>
      <c r="D34" s="2045"/>
      <c r="E34" s="2045"/>
      <c r="F34" s="2045"/>
      <c r="G34" s="2045"/>
      <c r="H34" s="2045"/>
      <c r="I34" s="2045"/>
      <c r="J34" s="2045"/>
      <c r="K34" s="2045"/>
      <c r="L34" s="2045"/>
      <c r="M34" s="2375"/>
      <c r="N34" s="554"/>
      <c r="O34" s="554"/>
      <c r="P34" s="2060"/>
      <c r="Q34" s="2060"/>
      <c r="R34" s="2060"/>
      <c r="S34" s="2060"/>
      <c r="T34" s="2060"/>
      <c r="U34" s="2060"/>
      <c r="V34" s="554"/>
    </row>
    <row r="35" spans="1:26" x14ac:dyDescent="0.45">
      <c r="C35" s="4132" t="s">
        <v>1881</v>
      </c>
      <c r="D35" s="4134" t="s">
        <v>1882</v>
      </c>
      <c r="E35" s="4134"/>
      <c r="F35" s="2116"/>
      <c r="G35" s="4134" t="s">
        <v>1883</v>
      </c>
      <c r="H35" s="4134"/>
      <c r="I35" s="2116"/>
      <c r="J35" s="4134" t="s">
        <v>1884</v>
      </c>
      <c r="K35" s="4134"/>
      <c r="L35" s="2041"/>
      <c r="M35" s="2373"/>
      <c r="N35" s="677"/>
      <c r="O35" s="554"/>
      <c r="P35" s="554"/>
      <c r="Q35" s="554"/>
      <c r="R35" s="554"/>
      <c r="S35" s="554"/>
      <c r="T35" s="554"/>
      <c r="U35" s="554"/>
      <c r="V35" s="554"/>
      <c r="W35" s="2060"/>
      <c r="X35" s="2060"/>
      <c r="Y35" s="2060"/>
      <c r="Z35" s="2060"/>
    </row>
    <row r="36" spans="1:26" ht="56.1" customHeight="1" x14ac:dyDescent="0.45">
      <c r="A36" s="1609"/>
      <c r="C36" s="4133"/>
      <c r="D36" s="2115" t="s">
        <v>1885</v>
      </c>
      <c r="E36" s="2115" t="s">
        <v>6309</v>
      </c>
      <c r="F36" s="2115"/>
      <c r="G36" s="2115" t="s">
        <v>1886</v>
      </c>
      <c r="H36" s="2115" t="s">
        <v>6310</v>
      </c>
      <c r="I36" s="2115"/>
      <c r="J36" s="2115" t="s">
        <v>1886</v>
      </c>
      <c r="K36" s="2115" t="s">
        <v>6311</v>
      </c>
      <c r="L36" s="2041"/>
      <c r="M36" s="2373"/>
      <c r="N36" s="677"/>
      <c r="O36" s="554"/>
      <c r="P36" s="554"/>
      <c r="Q36" s="2041"/>
      <c r="R36" s="554"/>
      <c r="S36" s="554"/>
      <c r="T36" s="2041"/>
      <c r="U36" s="554"/>
      <c r="V36" s="554"/>
    </row>
    <row r="37" spans="1:26" x14ac:dyDescent="0.45">
      <c r="A37" s="1468"/>
      <c r="C37" s="923" t="s">
        <v>1887</v>
      </c>
      <c r="D37" s="2094">
        <f>SUM(D38:D46)</f>
        <v>151</v>
      </c>
      <c r="E37" s="2094">
        <f>SUM(E38:E46)</f>
        <v>28532.479905900003</v>
      </c>
      <c r="F37" s="2094"/>
      <c r="G37" s="2095">
        <f>SUM(G38:G46)</f>
        <v>1303134.7525594325</v>
      </c>
      <c r="H37" s="2109">
        <f>(G37/5110000)*100</f>
        <v>25.501658562806899</v>
      </c>
      <c r="I37" s="2097"/>
      <c r="J37" s="2095">
        <f>SUM(J38:J46)</f>
        <v>1484414.1237708677</v>
      </c>
      <c r="K37" s="2110">
        <f>J37*100/3030800</f>
        <v>48.977633752503223</v>
      </c>
      <c r="L37" s="2110"/>
      <c r="M37" s="2110"/>
      <c r="N37" s="677"/>
      <c r="O37" s="2041"/>
      <c r="P37" s="2041"/>
      <c r="Q37" s="2041"/>
      <c r="R37" s="2041"/>
      <c r="S37" s="2041"/>
      <c r="T37" s="2041"/>
      <c r="U37" s="2041"/>
      <c r="V37" s="2041"/>
    </row>
    <row r="38" spans="1:26" x14ac:dyDescent="0.45">
      <c r="A38" s="1467"/>
      <c r="C38" s="2061" t="s">
        <v>2362</v>
      </c>
      <c r="D38" s="2087">
        <v>4</v>
      </c>
      <c r="E38" s="2099">
        <v>11106.306919999997</v>
      </c>
      <c r="F38" s="2099"/>
      <c r="G38" s="2101">
        <v>0</v>
      </c>
      <c r="H38" s="1458">
        <f t="shared" ref="H38:H46" si="2">G38*100/5110000</f>
        <v>0</v>
      </c>
      <c r="I38" s="1316"/>
      <c r="J38" s="2101">
        <v>1045471.0919999999</v>
      </c>
      <c r="K38" s="2111">
        <f t="shared" ref="K38:K46" si="3">J38*100/3030800</f>
        <v>34.494888874224621</v>
      </c>
      <c r="L38" s="2111"/>
      <c r="M38" s="2111"/>
      <c r="N38" s="677"/>
      <c r="O38" s="2082"/>
      <c r="P38" s="2082"/>
      <c r="Q38" s="2082"/>
      <c r="R38" s="2083"/>
      <c r="S38" s="2084"/>
      <c r="T38" s="2085"/>
      <c r="U38" s="2083"/>
      <c r="V38" s="2086"/>
    </row>
    <row r="39" spans="1:26" x14ac:dyDescent="0.45">
      <c r="A39" s="1467"/>
      <c r="C39" s="2061" t="s">
        <v>2366</v>
      </c>
      <c r="D39" s="2087">
        <v>12</v>
      </c>
      <c r="E39" s="2099">
        <v>366.14537239999999</v>
      </c>
      <c r="F39" s="2099"/>
      <c r="G39" s="2101">
        <f>36101.2791069095+508.796567</f>
        <v>36610.075673909494</v>
      </c>
      <c r="H39" s="1458">
        <f t="shared" si="2"/>
        <v>0.71643983706280812</v>
      </c>
      <c r="I39" s="1316"/>
      <c r="J39" s="2101">
        <v>6.5876976478800007</v>
      </c>
      <c r="K39" s="2111">
        <f t="shared" si="3"/>
        <v>2.1735837560644058E-4</v>
      </c>
      <c r="L39" s="2111"/>
      <c r="M39" s="2111"/>
      <c r="N39" s="677"/>
      <c r="O39" s="2087"/>
      <c r="P39" s="2088"/>
      <c r="Q39" s="2088"/>
      <c r="R39" s="2089"/>
      <c r="S39" s="1295"/>
      <c r="T39" s="2090"/>
      <c r="U39" s="2089"/>
      <c r="V39" s="2091"/>
    </row>
    <row r="40" spans="1:26" x14ac:dyDescent="0.45">
      <c r="A40" s="1467"/>
      <c r="C40" s="2061" t="s">
        <v>2367</v>
      </c>
      <c r="D40" s="2087">
        <v>1</v>
      </c>
      <c r="E40" s="2099">
        <v>2.2962899999999999</v>
      </c>
      <c r="F40" s="2099"/>
      <c r="G40" s="2101">
        <v>229.66837567500002</v>
      </c>
      <c r="H40" s="1458">
        <f t="shared" si="2"/>
        <v>4.4944887607632098E-3</v>
      </c>
      <c r="I40" s="1316"/>
      <c r="J40" s="2101">
        <v>0</v>
      </c>
      <c r="K40" s="2111">
        <f t="shared" si="3"/>
        <v>0</v>
      </c>
      <c r="L40" s="2111"/>
      <c r="M40" s="2111"/>
      <c r="N40" s="677"/>
      <c r="O40" s="2087"/>
      <c r="P40" s="2088"/>
      <c r="Q40" s="2088"/>
      <c r="R40" s="2089"/>
      <c r="S40" s="1295"/>
      <c r="T40" s="2090"/>
      <c r="U40" s="2089"/>
      <c r="V40" s="2091"/>
    </row>
    <row r="41" spans="1:26" x14ac:dyDescent="0.45">
      <c r="A41" s="1467"/>
      <c r="C41" s="2061" t="s">
        <v>2365</v>
      </c>
      <c r="D41" s="2087">
        <v>30</v>
      </c>
      <c r="E41" s="2099">
        <v>10151.421380000007</v>
      </c>
      <c r="F41" s="2099"/>
      <c r="G41" s="2101">
        <f>635208.675920042+3155.423643</f>
        <v>638364.09956304193</v>
      </c>
      <c r="H41" s="1458">
        <f t="shared" si="2"/>
        <v>12.492448132349157</v>
      </c>
      <c r="I41" s="1316"/>
      <c r="J41" s="2101">
        <v>376641.77442869998</v>
      </c>
      <c r="K41" s="2111">
        <f t="shared" si="3"/>
        <v>12.427140505104262</v>
      </c>
      <c r="L41" s="2111"/>
      <c r="M41" s="2111"/>
      <c r="N41" s="677"/>
      <c r="O41" s="2087"/>
      <c r="P41" s="2088"/>
      <c r="Q41" s="2088"/>
      <c r="R41" s="2089"/>
      <c r="S41" s="1295"/>
      <c r="T41" s="2090"/>
      <c r="U41" s="2089"/>
      <c r="V41" s="2091"/>
    </row>
    <row r="42" spans="1:26" x14ac:dyDescent="0.45">
      <c r="A42" s="1467"/>
      <c r="C42" s="2061" t="s">
        <v>2370</v>
      </c>
      <c r="D42" s="2087">
        <v>51</v>
      </c>
      <c r="E42" s="2099">
        <v>2899.5932274999996</v>
      </c>
      <c r="F42" s="2099"/>
      <c r="G42" s="2101">
        <f>234078.995332978+24.10659636</f>
        <v>234103.10192933801</v>
      </c>
      <c r="H42" s="1458">
        <f t="shared" si="2"/>
        <v>4.5812740103588654</v>
      </c>
      <c r="I42" s="1316"/>
      <c r="J42" s="2101">
        <v>55424.836640629997</v>
      </c>
      <c r="K42" s="2111">
        <f t="shared" si="3"/>
        <v>1.828719699110136</v>
      </c>
      <c r="L42" s="2111"/>
      <c r="M42" s="2111"/>
      <c r="N42" s="677"/>
      <c r="O42" s="2087"/>
      <c r="P42" s="2088"/>
      <c r="Q42" s="2088"/>
      <c r="R42" s="2089"/>
      <c r="S42" s="1295"/>
      <c r="T42" s="2090"/>
      <c r="U42" s="2089"/>
      <c r="V42" s="2091"/>
    </row>
    <row r="43" spans="1:26" x14ac:dyDescent="0.45">
      <c r="A43" s="1468"/>
      <c r="C43" s="2061" t="s">
        <v>2364</v>
      </c>
      <c r="D43" s="2087">
        <v>9</v>
      </c>
      <c r="E43" s="2099">
        <v>328.02</v>
      </c>
      <c r="F43" s="2099"/>
      <c r="G43" s="2101">
        <f>27142.8900558419+456.7098982</f>
        <v>27599.5999540419</v>
      </c>
      <c r="H43" s="1458">
        <f t="shared" si="2"/>
        <v>0.54010958814172016</v>
      </c>
      <c r="I43" s="1316"/>
      <c r="J43" s="2101">
        <v>5202.4918728800003</v>
      </c>
      <c r="K43" s="2111">
        <f t="shared" si="3"/>
        <v>0.17165408053583212</v>
      </c>
      <c r="L43" s="2111"/>
      <c r="M43" s="2111"/>
      <c r="N43" s="677"/>
      <c r="O43" s="2087"/>
      <c r="P43" s="2088"/>
      <c r="Q43" s="2088"/>
      <c r="R43" s="2089"/>
      <c r="S43" s="1295"/>
      <c r="T43" s="2090"/>
      <c r="U43" s="2089"/>
      <c r="V43" s="2091"/>
    </row>
    <row r="44" spans="1:26" x14ac:dyDescent="0.45">
      <c r="A44" s="1467"/>
      <c r="C44" s="2061" t="s">
        <v>2368</v>
      </c>
      <c r="D44" s="2087">
        <v>9</v>
      </c>
      <c r="E44" s="2099">
        <v>2152.6009599999998</v>
      </c>
      <c r="F44" s="2099"/>
      <c r="G44" s="2101">
        <f>215286.488187027</f>
        <v>215286.48818702699</v>
      </c>
      <c r="H44" s="1458">
        <f t="shared" si="2"/>
        <v>4.2130428216639331</v>
      </c>
      <c r="I44" s="1316"/>
      <c r="J44" s="2101">
        <v>0</v>
      </c>
      <c r="K44" s="2111">
        <f t="shared" si="3"/>
        <v>0</v>
      </c>
      <c r="L44" s="2111"/>
      <c r="M44" s="2111"/>
      <c r="N44" s="677"/>
      <c r="O44" s="2087"/>
      <c r="P44" s="2088"/>
      <c r="Q44" s="2088"/>
      <c r="R44" s="2089"/>
      <c r="S44" s="1295"/>
      <c r="T44" s="2090"/>
      <c r="U44" s="2089"/>
      <c r="V44" s="2091"/>
    </row>
    <row r="45" spans="1:26" x14ac:dyDescent="0.45">
      <c r="A45" s="1467"/>
      <c r="C45" s="2061" t="s">
        <v>2363</v>
      </c>
      <c r="D45" s="2087">
        <v>2</v>
      </c>
      <c r="E45" s="2099">
        <v>31.131756000000003</v>
      </c>
      <c r="F45" s="2099"/>
      <c r="G45" s="2101">
        <f>1428.3309737069+16.98043867</f>
        <v>1445.3114123769001</v>
      </c>
      <c r="H45" s="1458">
        <f t="shared" si="2"/>
        <v>2.8283980672737769E-2</v>
      </c>
      <c r="I45" s="1316"/>
      <c r="J45" s="2101">
        <v>1667.34113101</v>
      </c>
      <c r="K45" s="2111">
        <f t="shared" si="3"/>
        <v>5.5013235152764947E-2</v>
      </c>
      <c r="L45" s="2111"/>
      <c r="M45" s="2111"/>
      <c r="N45" s="677"/>
      <c r="O45" s="2087"/>
      <c r="P45" s="2088"/>
      <c r="Q45" s="2088"/>
      <c r="R45" s="2089"/>
      <c r="S45" s="1295"/>
      <c r="T45" s="2090"/>
      <c r="U45" s="2089"/>
      <c r="V45" s="2091"/>
    </row>
    <row r="46" spans="1:26" x14ac:dyDescent="0.45">
      <c r="A46" s="1467"/>
      <c r="C46" s="1414" t="s">
        <v>2369</v>
      </c>
      <c r="D46" s="2105">
        <v>33</v>
      </c>
      <c r="E46" s="2106">
        <v>1494.9639999999999</v>
      </c>
      <c r="F46" s="2106"/>
      <c r="G46" s="2107">
        <v>149496.4074640226</v>
      </c>
      <c r="H46" s="1460">
        <f t="shared" si="2"/>
        <v>2.9255657037969196</v>
      </c>
      <c r="I46" s="1380"/>
      <c r="J46" s="2107">
        <v>0</v>
      </c>
      <c r="K46" s="2108">
        <f t="shared" si="3"/>
        <v>0</v>
      </c>
      <c r="L46" s="2111"/>
      <c r="M46" s="2111"/>
      <c r="N46" s="677"/>
      <c r="O46" s="2087"/>
      <c r="P46" s="2088"/>
      <c r="Q46" s="2088"/>
      <c r="R46" s="2089"/>
      <c r="S46" s="1295"/>
      <c r="T46" s="2090"/>
      <c r="U46" s="2089"/>
      <c r="V46" s="2091"/>
    </row>
    <row r="47" spans="1:26" ht="18.600000000000001" x14ac:dyDescent="0.45">
      <c r="A47" s="1467"/>
      <c r="C47" s="2078" t="s">
        <v>6312</v>
      </c>
      <c r="D47" s="2387"/>
      <c r="F47" s="2376"/>
      <c r="G47" s="2079"/>
      <c r="H47" s="2080"/>
      <c r="I47" s="2081"/>
      <c r="J47" s="2079"/>
      <c r="K47" s="2081"/>
      <c r="L47" s="2081"/>
      <c r="M47" s="2081"/>
      <c r="N47" s="677"/>
      <c r="O47" s="2087"/>
      <c r="P47" s="2088"/>
      <c r="Q47" s="2088"/>
      <c r="R47" s="2089"/>
      <c r="S47" s="1295"/>
      <c r="T47" s="2090"/>
      <c r="U47" s="2089"/>
      <c r="V47" s="2091"/>
    </row>
    <row r="48" spans="1:26" ht="17.399999999999999" customHeight="1" x14ac:dyDescent="0.45">
      <c r="A48" s="1467"/>
      <c r="C48" s="2387" t="s">
        <v>6313</v>
      </c>
      <c r="D48" s="1291"/>
      <c r="E48" s="1291"/>
      <c r="F48" s="1291"/>
      <c r="G48" s="1291"/>
      <c r="H48" s="1291"/>
      <c r="I48" s="1291"/>
      <c r="J48" s="1291"/>
      <c r="K48" s="1291"/>
      <c r="L48" s="2047"/>
      <c r="M48" s="2378"/>
      <c r="N48" s="677"/>
      <c r="O48" s="677"/>
      <c r="P48" s="677"/>
      <c r="Q48" s="677"/>
      <c r="R48" s="677"/>
      <c r="S48" s="677"/>
      <c r="T48" s="677"/>
      <c r="U48" s="677"/>
      <c r="V48" s="677"/>
    </row>
    <row r="49" spans="1:22" x14ac:dyDescent="0.45">
      <c r="A49" s="1468"/>
      <c r="C49" s="2387" t="s">
        <v>1889</v>
      </c>
      <c r="D49" s="1291"/>
      <c r="E49" s="1291"/>
      <c r="F49" s="1291"/>
      <c r="G49" s="1291"/>
      <c r="H49" s="1291"/>
      <c r="I49" s="1291"/>
      <c r="J49" s="1291"/>
      <c r="K49" s="1291"/>
      <c r="L49" s="2047"/>
      <c r="M49" s="2378"/>
      <c r="N49" s="677"/>
      <c r="O49" s="677"/>
      <c r="P49" s="3819" t="s">
        <v>4804</v>
      </c>
      <c r="Q49" s="3819"/>
      <c r="R49" s="3819"/>
      <c r="S49" s="3819"/>
      <c r="T49" s="3819"/>
      <c r="U49" s="3819"/>
      <c r="V49" s="677"/>
    </row>
    <row r="50" spans="1:22" ht="17.399999999999999" customHeight="1" x14ac:dyDescent="0.45">
      <c r="A50" s="1467"/>
      <c r="C50" s="2387" t="s">
        <v>4805</v>
      </c>
      <c r="D50" s="1291"/>
      <c r="E50" s="1291"/>
      <c r="F50" s="1291"/>
      <c r="G50" s="1291"/>
      <c r="H50" s="1291"/>
      <c r="I50" s="1291"/>
      <c r="J50" s="1291"/>
      <c r="K50" s="1291"/>
      <c r="L50" s="2047"/>
      <c r="M50" s="2378"/>
      <c r="N50" s="677"/>
      <c r="O50" s="2092"/>
      <c r="P50" s="2092"/>
      <c r="Q50" s="2092"/>
      <c r="R50" s="2092"/>
      <c r="S50" s="677"/>
      <c r="T50" s="677"/>
      <c r="U50" s="677"/>
      <c r="V50" s="677"/>
    </row>
    <row r="51" spans="1:22" ht="31.5" customHeight="1" x14ac:dyDescent="0.45">
      <c r="A51" s="1467"/>
      <c r="C51" s="2093"/>
      <c r="D51" s="2093"/>
      <c r="E51" s="2093"/>
      <c r="F51" s="2093"/>
      <c r="G51" s="2093"/>
      <c r="H51" s="2093"/>
      <c r="I51" s="2093"/>
      <c r="J51" s="2093"/>
      <c r="K51" s="2093"/>
      <c r="L51" s="2093"/>
      <c r="M51" s="2093"/>
      <c r="N51" s="677"/>
      <c r="O51" s="677"/>
      <c r="P51" s="677"/>
      <c r="Q51" s="677"/>
      <c r="R51" s="677"/>
      <c r="S51" s="677"/>
      <c r="T51" s="677"/>
      <c r="U51" s="677"/>
      <c r="V51" s="677"/>
    </row>
    <row r="52" spans="1:22" ht="31.5" customHeight="1" x14ac:dyDescent="0.45">
      <c r="A52" s="1467"/>
      <c r="C52" s="2449" t="s">
        <v>5221</v>
      </c>
      <c r="D52" s="2449"/>
      <c r="E52" s="2449"/>
      <c r="F52" s="2449"/>
      <c r="G52" s="2449"/>
      <c r="H52" s="2449"/>
      <c r="I52" s="2449"/>
      <c r="J52" s="2449"/>
      <c r="K52" s="2449"/>
      <c r="L52" s="2045"/>
      <c r="M52" s="2375"/>
    </row>
    <row r="53" spans="1:22" ht="16.8" customHeight="1" x14ac:dyDescent="0.45">
      <c r="A53" s="1467"/>
      <c r="C53" s="2045"/>
      <c r="D53" s="2045"/>
      <c r="E53" s="2045"/>
      <c r="F53" s="2045"/>
      <c r="G53" s="2045"/>
      <c r="H53" s="2045"/>
      <c r="I53" s="2045"/>
      <c r="J53" s="2045"/>
      <c r="K53" s="2045"/>
      <c r="L53" s="2045"/>
      <c r="M53" s="2375"/>
    </row>
    <row r="54" spans="1:22" x14ac:dyDescent="0.45">
      <c r="A54" s="1467"/>
      <c r="C54" s="4132" t="s">
        <v>1881</v>
      </c>
      <c r="D54" s="4134" t="s">
        <v>1882</v>
      </c>
      <c r="E54" s="4134"/>
      <c r="F54" s="2116"/>
      <c r="G54" s="4134" t="s">
        <v>1883</v>
      </c>
      <c r="H54" s="4134"/>
      <c r="I54" s="2116"/>
      <c r="J54" s="4134" t="s">
        <v>1884</v>
      </c>
      <c r="K54" s="4134"/>
      <c r="L54" s="2041"/>
      <c r="M54" s="2373"/>
    </row>
    <row r="55" spans="1:22" ht="49.5" customHeight="1" x14ac:dyDescent="0.45">
      <c r="A55" s="1467"/>
      <c r="C55" s="4133"/>
      <c r="D55" s="2115" t="s">
        <v>1885</v>
      </c>
      <c r="E55" s="2115" t="s">
        <v>6314</v>
      </c>
      <c r="F55" s="2115"/>
      <c r="G55" s="2115" t="s">
        <v>1886</v>
      </c>
      <c r="H55" s="2115" t="s">
        <v>6310</v>
      </c>
      <c r="I55" s="2115"/>
      <c r="J55" s="2115" t="s">
        <v>1886</v>
      </c>
      <c r="K55" s="2115" t="s">
        <v>6311</v>
      </c>
      <c r="L55" s="2041"/>
      <c r="M55" s="2373"/>
    </row>
    <row r="56" spans="1:22" x14ac:dyDescent="0.45">
      <c r="A56" s="1467"/>
      <c r="C56" s="923" t="s">
        <v>1887</v>
      </c>
      <c r="D56" s="2094">
        <f>SUM(D57:D65)</f>
        <v>143</v>
      </c>
      <c r="E56" s="2094">
        <f>SUM(E57:E65)</f>
        <v>2784047.3099600002</v>
      </c>
      <c r="F56" s="2094"/>
      <c r="G56" s="2095">
        <f>SUM(G57:G65)</f>
        <v>1302866.68065</v>
      </c>
      <c r="H56" s="2097">
        <f>G56*100/5110000</f>
        <v>25.496412537181996</v>
      </c>
      <c r="I56" s="2097"/>
      <c r="J56" s="2095">
        <f>SUM(J57:J65)</f>
        <v>1481174.0420000001</v>
      </c>
      <c r="K56" s="2110">
        <f>J56*100/3030800</f>
        <v>48.870728586511817</v>
      </c>
      <c r="L56" s="2110"/>
      <c r="M56" s="2110"/>
    </row>
    <row r="57" spans="1:22" x14ac:dyDescent="0.45">
      <c r="A57" s="1467"/>
      <c r="C57" s="2061" t="s">
        <v>2362</v>
      </c>
      <c r="D57" s="2087">
        <v>3</v>
      </c>
      <c r="E57" s="2099">
        <v>1045471.0919999999</v>
      </c>
      <c r="F57" s="2099"/>
      <c r="G57" s="2101">
        <v>0</v>
      </c>
      <c r="H57" s="1316">
        <f t="shared" ref="H57:H65" si="4">G57*100/5110000</f>
        <v>0</v>
      </c>
      <c r="I57" s="1316"/>
      <c r="J57" s="2101">
        <v>1045471.0919999999</v>
      </c>
      <c r="K57" s="2111">
        <f t="shared" ref="K57:K65" si="5">J57*100/3030800</f>
        <v>34.494888874224621</v>
      </c>
      <c r="L57" s="2111"/>
      <c r="M57" s="2111"/>
    </row>
    <row r="58" spans="1:22" x14ac:dyDescent="0.45">
      <c r="A58" s="1467"/>
      <c r="C58" s="2061" t="s">
        <v>2366</v>
      </c>
      <c r="D58" s="2087">
        <v>11</v>
      </c>
      <c r="E58" s="2099">
        <v>36556.753049999999</v>
      </c>
      <c r="F58" s="2099"/>
      <c r="G58" s="2101">
        <v>36550.165739999997</v>
      </c>
      <c r="H58" s="1316">
        <f t="shared" si="4"/>
        <v>0.71526743131115456</v>
      </c>
      <c r="I58" s="1316"/>
      <c r="J58" s="2101">
        <v>0</v>
      </c>
      <c r="K58" s="2111">
        <f t="shared" si="5"/>
        <v>0</v>
      </c>
      <c r="L58" s="2111"/>
      <c r="M58" s="2111"/>
    </row>
    <row r="59" spans="1:22" x14ac:dyDescent="0.45">
      <c r="A59" s="1467"/>
      <c r="C59" s="2061" t="s">
        <v>2367</v>
      </c>
      <c r="D59" s="2087">
        <v>1</v>
      </c>
      <c r="E59" s="2099">
        <v>229.62899999999999</v>
      </c>
      <c r="F59" s="2099"/>
      <c r="G59" s="2101">
        <v>229.62899999999999</v>
      </c>
      <c r="H59" s="1316">
        <f t="shared" si="4"/>
        <v>4.4937181996086099E-3</v>
      </c>
      <c r="I59" s="1316"/>
      <c r="J59" s="2101">
        <v>0</v>
      </c>
      <c r="K59" s="2111">
        <f t="shared" si="5"/>
        <v>0</v>
      </c>
      <c r="L59" s="2111"/>
      <c r="M59" s="2111"/>
    </row>
    <row r="60" spans="1:22" x14ac:dyDescent="0.45">
      <c r="A60" s="1467"/>
      <c r="C60" s="2061" t="s">
        <v>2365</v>
      </c>
      <c r="D60" s="2087">
        <v>28</v>
      </c>
      <c r="E60" s="2099">
        <v>1007519.5249999999</v>
      </c>
      <c r="F60" s="2099"/>
      <c r="G60" s="2101">
        <v>634128.23499999999</v>
      </c>
      <c r="H60" s="1316">
        <f t="shared" si="4"/>
        <v>12.409554500978473</v>
      </c>
      <c r="I60" s="1316"/>
      <c r="J60" s="2101">
        <v>373391.29000000004</v>
      </c>
      <c r="K60" s="2111">
        <f t="shared" si="5"/>
        <v>12.319892107694338</v>
      </c>
      <c r="L60" s="2111"/>
      <c r="M60" s="2111"/>
    </row>
    <row r="61" spans="1:22" x14ac:dyDescent="0.45">
      <c r="A61" s="1467"/>
      <c r="C61" s="2061" t="s">
        <v>2370</v>
      </c>
      <c r="D61" s="2087">
        <v>50</v>
      </c>
      <c r="E61" s="2099">
        <v>290054.44374999998</v>
      </c>
      <c r="F61" s="2099"/>
      <c r="G61" s="2101">
        <v>234611.88375000001</v>
      </c>
      <c r="H61" s="1316">
        <f t="shared" si="4"/>
        <v>4.5912306017612527</v>
      </c>
      <c r="I61" s="1316"/>
      <c r="J61" s="2101">
        <v>55442.559999999998</v>
      </c>
      <c r="K61" s="2111">
        <f t="shared" si="5"/>
        <v>1.8293044740662532</v>
      </c>
      <c r="L61" s="2111"/>
      <c r="M61" s="2111"/>
    </row>
    <row r="62" spans="1:22" x14ac:dyDescent="0.45">
      <c r="A62" s="1467"/>
      <c r="C62" s="2061" t="s">
        <v>2364</v>
      </c>
      <c r="D62" s="2087">
        <v>8</v>
      </c>
      <c r="E62" s="2099">
        <v>27719.121160000002</v>
      </c>
      <c r="F62" s="2099"/>
      <c r="G62" s="2101">
        <v>22517.641160000003</v>
      </c>
      <c r="H62" s="1316">
        <f t="shared" si="4"/>
        <v>0.44065833972602747</v>
      </c>
      <c r="I62" s="1316"/>
      <c r="J62" s="2101">
        <v>5201.4799999999996</v>
      </c>
      <c r="K62" s="2111">
        <f t="shared" si="5"/>
        <v>0.17162069420615017</v>
      </c>
      <c r="L62" s="2111"/>
      <c r="M62" s="2111"/>
    </row>
    <row r="63" spans="1:22" x14ac:dyDescent="0.45">
      <c r="A63" s="1467"/>
      <c r="C63" s="2061" t="s">
        <v>2368</v>
      </c>
      <c r="D63" s="2087">
        <v>9</v>
      </c>
      <c r="E63" s="2099">
        <v>215260.09599999999</v>
      </c>
      <c r="F63" s="2099"/>
      <c r="G63" s="2101">
        <v>215260.09599999999</v>
      </c>
      <c r="H63" s="1316">
        <f t="shared" si="4"/>
        <v>4.2125263405088056</v>
      </c>
      <c r="I63" s="1316"/>
      <c r="J63" s="2101">
        <v>0</v>
      </c>
      <c r="K63" s="2111">
        <f t="shared" si="5"/>
        <v>0</v>
      </c>
      <c r="L63" s="2111"/>
      <c r="M63" s="2111"/>
    </row>
    <row r="64" spans="1:22" x14ac:dyDescent="0.45">
      <c r="A64" s="1467"/>
      <c r="C64" s="2061" t="s">
        <v>2363</v>
      </c>
      <c r="D64" s="2087">
        <v>2</v>
      </c>
      <c r="E64" s="2099">
        <v>3113.1755999999996</v>
      </c>
      <c r="F64" s="2099"/>
      <c r="G64" s="2101">
        <v>1445.5556000000001</v>
      </c>
      <c r="H64" s="1316">
        <f t="shared" si="4"/>
        <v>2.8288759295499028E-2</v>
      </c>
      <c r="I64" s="1316"/>
      <c r="J64" s="2101">
        <v>1667.62</v>
      </c>
      <c r="K64" s="2111">
        <f t="shared" si="5"/>
        <v>5.5022436320443451E-2</v>
      </c>
      <c r="L64" s="2111"/>
      <c r="M64" s="2111"/>
    </row>
    <row r="65" spans="1:21" x14ac:dyDescent="0.45">
      <c r="A65" s="1467"/>
      <c r="C65" s="1414" t="s">
        <v>2369</v>
      </c>
      <c r="D65" s="2105">
        <v>31</v>
      </c>
      <c r="E65" s="2106">
        <v>158123.47439999998</v>
      </c>
      <c r="F65" s="2106"/>
      <c r="G65" s="2107">
        <v>158123.47439999998</v>
      </c>
      <c r="H65" s="1380">
        <f t="shared" si="4"/>
        <v>3.0943928454011735</v>
      </c>
      <c r="I65" s="1380"/>
      <c r="J65" s="2107">
        <v>0</v>
      </c>
      <c r="K65" s="2108">
        <f t="shared" si="5"/>
        <v>0</v>
      </c>
      <c r="L65" s="2111"/>
      <c r="M65" s="2111"/>
    </row>
    <row r="66" spans="1:21" ht="18.600000000000001" x14ac:dyDescent="0.45">
      <c r="A66" s="1467"/>
      <c r="C66" s="2078" t="s">
        <v>6312</v>
      </c>
      <c r="D66" s="1291"/>
      <c r="E66" s="1271"/>
      <c r="F66" s="1315"/>
      <c r="G66" s="2450"/>
      <c r="H66" s="2451"/>
      <c r="I66" s="2451"/>
      <c r="J66" s="2450"/>
      <c r="K66" s="2451"/>
      <c r="L66" s="2081"/>
      <c r="M66" s="2081"/>
    </row>
    <row r="67" spans="1:21" ht="17.399999999999999" customHeight="1" x14ac:dyDescent="0.45">
      <c r="A67" s="1467"/>
      <c r="C67" s="2387" t="s">
        <v>6313</v>
      </c>
      <c r="D67" s="1291"/>
      <c r="E67" s="1291"/>
      <c r="F67" s="1291"/>
      <c r="G67" s="1291"/>
      <c r="H67" s="1291"/>
      <c r="I67" s="1291"/>
      <c r="J67" s="1291"/>
      <c r="K67" s="1291"/>
      <c r="L67" s="2047"/>
      <c r="M67" s="2378"/>
    </row>
    <row r="68" spans="1:21" ht="17.399999999999999" customHeight="1" x14ac:dyDescent="0.45">
      <c r="A68" s="1467"/>
      <c r="C68" s="2387" t="s">
        <v>1889</v>
      </c>
      <c r="D68" s="1291"/>
      <c r="E68" s="1291"/>
      <c r="F68" s="1291"/>
      <c r="G68" s="1291"/>
      <c r="H68" s="1291"/>
      <c r="I68" s="1291"/>
      <c r="J68" s="1291"/>
      <c r="K68" s="1291"/>
      <c r="L68" s="2047"/>
      <c r="M68" s="2378"/>
    </row>
    <row r="69" spans="1:21" ht="17.399999999999999" customHeight="1" x14ac:dyDescent="0.45">
      <c r="A69" s="1467"/>
      <c r="C69" s="2387" t="s">
        <v>4586</v>
      </c>
      <c r="D69" s="1291"/>
      <c r="E69" s="1291"/>
      <c r="F69" s="1291"/>
      <c r="G69" s="1291"/>
      <c r="H69" s="1291"/>
      <c r="I69" s="1291"/>
      <c r="J69" s="1291"/>
      <c r="K69" s="1291"/>
      <c r="L69" s="2047"/>
      <c r="M69" s="2378"/>
    </row>
    <row r="70" spans="1:21" ht="31.5" customHeight="1" x14ac:dyDescent="0.45">
      <c r="A70" s="1467"/>
      <c r="C70" s="2047"/>
      <c r="D70" s="2047"/>
      <c r="E70" s="2047"/>
      <c r="F70" s="2047"/>
      <c r="G70" s="2047"/>
      <c r="H70" s="2047"/>
      <c r="I70" s="2047"/>
      <c r="J70" s="2047"/>
      <c r="K70" s="2047"/>
      <c r="L70" s="2047"/>
      <c r="M70" s="2378"/>
    </row>
    <row r="71" spans="1:21" ht="12.75" customHeight="1" x14ac:dyDescent="0.45">
      <c r="A71" s="1468"/>
      <c r="C71" s="2049"/>
      <c r="D71" s="2049"/>
      <c r="E71" s="2049"/>
      <c r="F71" s="2049"/>
      <c r="G71" s="2049"/>
      <c r="H71" s="2049"/>
      <c r="I71" s="2049"/>
      <c r="J71" s="2049"/>
      <c r="K71" s="2049"/>
      <c r="L71" s="2049"/>
      <c r="M71" s="2382"/>
      <c r="R71" s="2046"/>
      <c r="U71" s="2046"/>
    </row>
    <row r="72" spans="1:21" ht="35.25" customHeight="1" x14ac:dyDescent="0.45">
      <c r="A72" s="1467"/>
      <c r="C72" s="2449" t="s">
        <v>5222</v>
      </c>
      <c r="D72" s="2449"/>
      <c r="E72" s="2449"/>
      <c r="F72" s="2449"/>
      <c r="G72" s="2449"/>
      <c r="H72" s="2449"/>
      <c r="I72" s="2449"/>
      <c r="J72" s="2449"/>
      <c r="K72" s="2449"/>
      <c r="L72" s="2045"/>
      <c r="M72" s="2375"/>
      <c r="R72" s="2046"/>
      <c r="U72" s="2046"/>
    </row>
    <row r="73" spans="1:21" ht="16.8" customHeight="1" x14ac:dyDescent="0.45">
      <c r="A73" s="1467"/>
      <c r="C73" s="2045"/>
      <c r="D73" s="2045"/>
      <c r="E73" s="2045"/>
      <c r="F73" s="2045"/>
      <c r="G73" s="2045"/>
      <c r="H73" s="2045"/>
      <c r="I73" s="2045"/>
      <c r="J73" s="2045"/>
      <c r="K73" s="2045"/>
      <c r="L73" s="2045"/>
      <c r="M73" s="2375"/>
      <c r="R73" s="2046"/>
      <c r="U73" s="2046"/>
    </row>
    <row r="74" spans="1:21" ht="13.05" customHeight="1" x14ac:dyDescent="0.45">
      <c r="A74" s="1467"/>
      <c r="C74" s="4136" t="s">
        <v>2357</v>
      </c>
      <c r="D74" s="4136" t="s">
        <v>2358</v>
      </c>
      <c r="E74" s="4136"/>
      <c r="F74" s="2118"/>
      <c r="G74" s="4134" t="s">
        <v>2359</v>
      </c>
      <c r="H74" s="4134"/>
      <c r="I74" s="2118"/>
      <c r="J74" s="4134" t="s">
        <v>2360</v>
      </c>
      <c r="K74" s="4134"/>
      <c r="L74" s="2041"/>
      <c r="M74" s="2373"/>
      <c r="R74" s="2046"/>
      <c r="U74" s="2046"/>
    </row>
    <row r="75" spans="1:21" ht="32.25" customHeight="1" x14ac:dyDescent="0.45">
      <c r="A75" s="1467"/>
      <c r="C75" s="4133"/>
      <c r="D75" s="4139"/>
      <c r="E75" s="4139"/>
      <c r="F75" s="2117"/>
      <c r="G75" s="2115" t="s">
        <v>2361</v>
      </c>
      <c r="H75" s="2115" t="s">
        <v>519</v>
      </c>
      <c r="I75" s="2117"/>
      <c r="J75" s="2115" t="s">
        <v>2361</v>
      </c>
      <c r="K75" s="2115" t="s">
        <v>519</v>
      </c>
      <c r="L75" s="2041"/>
      <c r="M75" s="2373"/>
      <c r="R75" s="2046"/>
      <c r="U75" s="2046"/>
    </row>
    <row r="76" spans="1:21" ht="15" customHeight="1" x14ac:dyDescent="0.45">
      <c r="A76" s="1467"/>
      <c r="C76" s="2056" t="s">
        <v>2362</v>
      </c>
      <c r="D76" s="4137">
        <v>3</v>
      </c>
      <c r="E76" s="4137"/>
      <c r="F76" s="178"/>
      <c r="G76" s="2112"/>
      <c r="H76" s="2112"/>
      <c r="I76" s="178"/>
      <c r="J76" s="2112">
        <v>10454.710919999998</v>
      </c>
      <c r="K76" s="2112">
        <v>1.9419999999999999</v>
      </c>
      <c r="L76" s="2112"/>
      <c r="M76" s="2392"/>
      <c r="R76" s="2046"/>
      <c r="U76" s="2046"/>
    </row>
    <row r="77" spans="1:21" x14ac:dyDescent="0.45">
      <c r="A77" s="1467"/>
      <c r="C77" s="2051" t="s">
        <v>2366</v>
      </c>
      <c r="D77" s="4137">
        <v>11</v>
      </c>
      <c r="E77" s="4137"/>
      <c r="F77" s="178"/>
      <c r="G77" s="2113">
        <v>365.50165739999994</v>
      </c>
      <c r="H77" s="2112">
        <v>0.71526764659999986</v>
      </c>
      <c r="I77" s="178"/>
      <c r="J77" s="2114">
        <v>6.5873100000000004E-2</v>
      </c>
      <c r="K77" s="2112">
        <v>1.223E-6</v>
      </c>
      <c r="L77" s="2112"/>
      <c r="M77" s="2392"/>
    </row>
    <row r="78" spans="1:21" x14ac:dyDescent="0.45">
      <c r="A78" s="1467"/>
      <c r="C78" s="2051" t="s">
        <v>2367</v>
      </c>
      <c r="D78" s="4137">
        <v>1</v>
      </c>
      <c r="E78" s="4137"/>
      <c r="F78" s="178"/>
      <c r="G78" s="2112">
        <v>2.2962899999999999</v>
      </c>
      <c r="H78" s="2112">
        <v>4.4937199999999997E-3</v>
      </c>
      <c r="I78" s="178"/>
      <c r="J78" s="2112">
        <v>0</v>
      </c>
      <c r="K78" s="2112">
        <v>0</v>
      </c>
      <c r="L78" s="2112"/>
      <c r="M78" s="2392"/>
    </row>
    <row r="79" spans="1:21" x14ac:dyDescent="0.45">
      <c r="A79" s="1467"/>
      <c r="C79" s="2051" t="s">
        <v>2365</v>
      </c>
      <c r="D79" s="4137">
        <v>28</v>
      </c>
      <c r="E79" s="4137"/>
      <c r="F79" s="178"/>
      <c r="G79" s="2112">
        <v>6341.2813500000011</v>
      </c>
      <c r="H79" s="2112">
        <v>12.409552110999998</v>
      </c>
      <c r="I79" s="178"/>
      <c r="J79" s="2114">
        <v>3733.9129000000003</v>
      </c>
      <c r="K79" s="2112">
        <v>0.69368390000000002</v>
      </c>
      <c r="L79" s="2112"/>
      <c r="M79" s="2392"/>
    </row>
    <row r="80" spans="1:21" x14ac:dyDescent="0.45">
      <c r="A80" s="1467"/>
      <c r="C80" s="2051" t="s">
        <v>2364</v>
      </c>
      <c r="D80" s="4137">
        <v>8</v>
      </c>
      <c r="E80" s="4137"/>
      <c r="F80" s="178"/>
      <c r="G80" s="2112">
        <v>2346.1188375000002</v>
      </c>
      <c r="H80" s="2112">
        <v>0.44065798179999999</v>
      </c>
      <c r="I80" s="178"/>
      <c r="J80" s="2114">
        <v>52.014699999999998</v>
      </c>
      <c r="K80" s="2112">
        <v>9.6632599999999999E-3</v>
      </c>
      <c r="L80" s="2112"/>
      <c r="M80" s="2392"/>
    </row>
    <row r="81" spans="1:13" x14ac:dyDescent="0.45">
      <c r="A81" s="1467"/>
      <c r="C81" s="2051" t="s">
        <v>2368</v>
      </c>
      <c r="D81" s="4137">
        <v>9</v>
      </c>
      <c r="E81" s="4137"/>
      <c r="F81" s="178"/>
      <c r="G81" s="2112">
        <v>225.17641159999997</v>
      </c>
      <c r="H81" s="2112">
        <v>4.2125283599999994</v>
      </c>
      <c r="I81" s="178"/>
      <c r="J81" s="2112">
        <v>0</v>
      </c>
      <c r="K81" s="2112">
        <v>0</v>
      </c>
      <c r="L81" s="2112"/>
      <c r="M81" s="2392"/>
    </row>
    <row r="82" spans="1:13" x14ac:dyDescent="0.45">
      <c r="A82" s="1467"/>
      <c r="C82" s="2051" t="s">
        <v>2363</v>
      </c>
      <c r="D82" s="4137">
        <v>2</v>
      </c>
      <c r="E82" s="4137"/>
      <c r="F82" s="178"/>
      <c r="G82" s="2112">
        <v>2152.6009599999998</v>
      </c>
      <c r="H82" s="2112">
        <v>2.8288793999999999E-2</v>
      </c>
      <c r="I82" s="178"/>
      <c r="J82" s="2114">
        <v>16.676200000000001</v>
      </c>
      <c r="K82" s="2114">
        <v>3.09809E-3</v>
      </c>
      <c r="L82" s="2114"/>
      <c r="M82" s="2393"/>
    </row>
    <row r="83" spans="1:13" x14ac:dyDescent="0.45">
      <c r="A83" s="1467"/>
      <c r="C83" s="178" t="s">
        <v>2369</v>
      </c>
      <c r="D83" s="4138">
        <v>31</v>
      </c>
      <c r="E83" s="4138"/>
      <c r="F83" s="178"/>
      <c r="G83" s="2112">
        <v>14.455556000000001</v>
      </c>
      <c r="H83" s="2112">
        <v>3.0943919450000004</v>
      </c>
      <c r="I83" s="178"/>
      <c r="J83" s="2112">
        <v>0</v>
      </c>
      <c r="K83" s="2112">
        <v>0</v>
      </c>
      <c r="L83" s="2112"/>
      <c r="M83" s="2392"/>
    </row>
    <row r="84" spans="1:13" x14ac:dyDescent="0.45">
      <c r="A84" s="1467"/>
      <c r="C84" s="2051" t="s">
        <v>2370</v>
      </c>
      <c r="D84" s="2112"/>
      <c r="F84" s="178"/>
      <c r="G84" s="2114"/>
      <c r="H84" s="2112"/>
      <c r="I84" s="178"/>
      <c r="J84" s="2114"/>
      <c r="K84" s="2112"/>
      <c r="L84" s="2112"/>
      <c r="M84" s="2392"/>
    </row>
    <row r="85" spans="1:13" x14ac:dyDescent="0.45">
      <c r="A85" s="1467"/>
      <c r="C85" s="2051" t="s">
        <v>2371</v>
      </c>
      <c r="D85" s="4137">
        <v>12</v>
      </c>
      <c r="E85" s="4137"/>
      <c r="F85" s="178"/>
      <c r="G85" s="2114">
        <v>663.60265649999985</v>
      </c>
      <c r="H85" s="2114">
        <v>1.2986389339999997</v>
      </c>
      <c r="I85" s="178"/>
      <c r="J85" s="2114">
        <v>195.47110000000001</v>
      </c>
      <c r="K85" s="2114">
        <v>3.6314440000000003E-2</v>
      </c>
      <c r="L85" s="2114"/>
      <c r="M85" s="2393"/>
    </row>
    <row r="86" spans="1:13" x14ac:dyDescent="0.45">
      <c r="A86" s="1467"/>
      <c r="C86" s="2051" t="s">
        <v>2372</v>
      </c>
      <c r="D86" s="4137">
        <v>27</v>
      </c>
      <c r="E86" s="4137"/>
      <c r="G86" s="2112">
        <v>1628.7523930000002</v>
      </c>
      <c r="H86" s="2112">
        <v>3.1873842720000001</v>
      </c>
      <c r="J86" s="2112">
        <v>358.95440000000002</v>
      </c>
      <c r="K86" s="2112">
        <v>6.6686340000000011E-2</v>
      </c>
      <c r="L86" s="2112"/>
      <c r="M86" s="2392"/>
    </row>
    <row r="87" spans="1:13" x14ac:dyDescent="0.45">
      <c r="A87" s="1467"/>
      <c r="C87" s="2051" t="s">
        <v>1524</v>
      </c>
      <c r="D87" s="4137">
        <v>11</v>
      </c>
      <c r="E87" s="4137"/>
      <c r="G87" s="2112">
        <v>53.763788000000005</v>
      </c>
      <c r="H87" s="2112">
        <v>0.10521303000000001</v>
      </c>
      <c r="J87" s="2112">
        <v>0</v>
      </c>
      <c r="K87" s="2112"/>
      <c r="L87" s="2112"/>
      <c r="M87" s="2392"/>
    </row>
    <row r="88" spans="1:13" x14ac:dyDescent="0.45">
      <c r="A88" s="1467"/>
      <c r="C88" s="1414" t="s">
        <v>2373</v>
      </c>
      <c r="D88" s="4135">
        <f>SUM(D76:D87)</f>
        <v>143</v>
      </c>
      <c r="E88" s="4135"/>
      <c r="F88" s="630"/>
      <c r="G88" s="1838">
        <f>SUM(G76:G87)</f>
        <v>13793.549900000002</v>
      </c>
      <c r="H88" s="1838">
        <f>SUM(H76:H87)</f>
        <v>25.496416794400002</v>
      </c>
      <c r="I88" s="630"/>
      <c r="J88" s="1838">
        <f>SUM(J76:J87)</f>
        <v>14811.806093099998</v>
      </c>
      <c r="K88" s="1838">
        <f>SUM(K76:K87)</f>
        <v>2.7514472529999998</v>
      </c>
      <c r="L88" s="2112"/>
      <c r="M88" s="2392"/>
    </row>
    <row r="89" spans="1:13" ht="33" customHeight="1" x14ac:dyDescent="0.45">
      <c r="A89" s="1467"/>
      <c r="C89" s="2389" t="s">
        <v>4587</v>
      </c>
      <c r="D89" s="2389"/>
      <c r="E89" s="2389"/>
      <c r="F89" s="2389"/>
      <c r="G89" s="2389"/>
      <c r="H89" s="2389"/>
      <c r="I89" s="2389"/>
      <c r="J89" s="2389"/>
      <c r="K89" s="2389"/>
      <c r="L89" s="2050"/>
      <c r="M89" s="2383"/>
    </row>
    <row r="90" spans="1:13" x14ac:dyDescent="0.45">
      <c r="A90" s="1467"/>
      <c r="C90" s="2053"/>
      <c r="D90" s="2053"/>
      <c r="E90" s="2053"/>
      <c r="F90" s="2053"/>
      <c r="G90" s="2053"/>
      <c r="H90" s="2053"/>
      <c r="I90" s="2053"/>
      <c r="J90" s="2053"/>
      <c r="K90" s="2053"/>
      <c r="L90" s="2053"/>
      <c r="M90" s="2386"/>
    </row>
    <row r="91" spans="1:13" x14ac:dyDescent="0.45">
      <c r="A91" s="1467"/>
    </row>
    <row r="92" spans="1:13" x14ac:dyDescent="0.45">
      <c r="A92" s="1467"/>
    </row>
    <row r="93" spans="1:13" x14ac:dyDescent="0.45">
      <c r="A93" s="1468"/>
    </row>
  </sheetData>
  <mergeCells count="39">
    <mergeCell ref="P33:U33"/>
    <mergeCell ref="O27:T27"/>
    <mergeCell ref="D86:E86"/>
    <mergeCell ref="D87:E87"/>
    <mergeCell ref="D80:E80"/>
    <mergeCell ref="D81:E81"/>
    <mergeCell ref="D82:E82"/>
    <mergeCell ref="D83:E83"/>
    <mergeCell ref="D85:E85"/>
    <mergeCell ref="P49:U49"/>
    <mergeCell ref="D76:E76"/>
    <mergeCell ref="D77:E77"/>
    <mergeCell ref="D78:E78"/>
    <mergeCell ref="D79:E79"/>
    <mergeCell ref="D74:E75"/>
    <mergeCell ref="G35:H35"/>
    <mergeCell ref="A3:B3"/>
    <mergeCell ref="C3:T3"/>
    <mergeCell ref="A4:B4"/>
    <mergeCell ref="C4:T4"/>
    <mergeCell ref="A5:B5"/>
    <mergeCell ref="C5:T5"/>
    <mergeCell ref="A6:B6"/>
    <mergeCell ref="C6:T6"/>
    <mergeCell ref="C12:C13"/>
    <mergeCell ref="D12:E12"/>
    <mergeCell ref="G12:H12"/>
    <mergeCell ref="J12:K12"/>
    <mergeCell ref="C35:C36"/>
    <mergeCell ref="D35:E35"/>
    <mergeCell ref="J35:K35"/>
    <mergeCell ref="D88:E88"/>
    <mergeCell ref="C54:C55"/>
    <mergeCell ref="D54:E54"/>
    <mergeCell ref="G54:H54"/>
    <mergeCell ref="J54:K54"/>
    <mergeCell ref="C74:C75"/>
    <mergeCell ref="J74:K74"/>
    <mergeCell ref="G74:H74"/>
  </mergeCells>
  <hyperlinks>
    <hyperlink ref="A1" location="'ODS 14.'!A1" display="REGRESAR" xr:uid="{00000000-0004-0000-9401-000000000000}"/>
    <hyperlink ref="C1" location="'Metadato 14.5.1'!A1" display="VER METADATO" xr:uid="{00000000-0004-0000-9401-000001000000}"/>
  </hyperlinks>
  <pageMargins left="0.7" right="0.7" top="0.75" bottom="0.75" header="0.3" footer="0.3"/>
  <pageSetup orientation="portrait" r:id="rId1"/>
  <drawing r:id="rId2"/>
</worksheet>
</file>

<file path=xl/worksheets/sheet4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501-000000000000}">
  <sheetPr codeName="Hoja396">
    <tabColor theme="0" tint="-0.499984740745262"/>
  </sheetPr>
  <dimension ref="B1:G41"/>
  <sheetViews>
    <sheetView showGridLines="0" zoomScaleNormal="100" workbookViewId="0">
      <pane ySplit="1" topLeftCell="A2" activePane="bottomLeft" state="frozen"/>
      <selection pane="bottomLeft" activeCell="B1" sqref="B1"/>
    </sheetView>
  </sheetViews>
  <sheetFormatPr baseColWidth="10" defaultColWidth="11.44140625" defaultRowHeight="17.399999999999999" x14ac:dyDescent="0.45"/>
  <cols>
    <col min="1" max="1" width="9.21875" style="178" customWidth="1"/>
    <col min="2" max="2" width="26.44140625" style="178" customWidth="1"/>
    <col min="3" max="3" width="24" style="178" customWidth="1"/>
    <col min="4" max="4" width="85.77734375" style="2046" customWidth="1"/>
    <col min="5" max="5" width="11.44140625" style="178"/>
    <col min="6" max="6" width="7.21875" style="178" customWidth="1"/>
    <col min="7" max="7" width="2" style="2046" customWidth="1"/>
    <col min="8" max="16384" width="11.44140625" style="178"/>
  </cols>
  <sheetData>
    <row r="1" spans="2:6" x14ac:dyDescent="0.45">
      <c r="B1" s="2043" t="s">
        <v>337</v>
      </c>
    </row>
    <row r="2" spans="2:6" ht="18" thickBot="1" x14ac:dyDescent="0.5"/>
    <row r="3" spans="2:6" ht="23.25" customHeight="1" thickBot="1" x14ac:dyDescent="0.5">
      <c r="B3" s="4142" t="s">
        <v>370</v>
      </c>
      <c r="C3" s="4142"/>
      <c r="D3" s="4142"/>
      <c r="F3" s="1267" t="s">
        <v>471</v>
      </c>
    </row>
    <row r="4" spans="2:6" ht="34.799999999999997" x14ac:dyDescent="0.45">
      <c r="B4" s="4143" t="s">
        <v>449</v>
      </c>
      <c r="C4" s="4143"/>
      <c r="D4" s="177" t="s">
        <v>42</v>
      </c>
    </row>
    <row r="5" spans="2:6" ht="34.799999999999997" x14ac:dyDescent="0.45">
      <c r="B5" s="4143" t="s">
        <v>373</v>
      </c>
      <c r="C5" s="4143"/>
      <c r="D5" s="177" t="s">
        <v>154</v>
      </c>
    </row>
    <row r="6" spans="2:6" x14ac:dyDescent="0.45">
      <c r="B6" s="4143" t="s">
        <v>374</v>
      </c>
      <c r="C6" s="4143"/>
      <c r="D6" s="95" t="s">
        <v>251</v>
      </c>
    </row>
    <row r="7" spans="2:6" ht="15" customHeight="1" x14ac:dyDescent="0.45">
      <c r="B7" s="4144" t="s">
        <v>375</v>
      </c>
      <c r="C7" s="4144"/>
      <c r="D7" s="46" t="s">
        <v>4130</v>
      </c>
    </row>
    <row r="8" spans="2:6" ht="15" customHeight="1" x14ac:dyDescent="0.45">
      <c r="B8" s="4145" t="s">
        <v>2480</v>
      </c>
      <c r="C8" s="4145"/>
      <c r="D8" s="2119" t="s">
        <v>2633</v>
      </c>
    </row>
    <row r="9" spans="2:6" x14ac:dyDescent="0.45">
      <c r="D9" s="178"/>
    </row>
    <row r="10" spans="2:6" ht="23.25" customHeight="1" x14ac:dyDescent="0.45">
      <c r="B10" s="4142" t="s">
        <v>376</v>
      </c>
      <c r="C10" s="4142"/>
      <c r="D10" s="4142"/>
    </row>
    <row r="11" spans="2:6" ht="18" customHeight="1" x14ac:dyDescent="0.45">
      <c r="B11" s="4143" t="s">
        <v>377</v>
      </c>
      <c r="C11" s="4143"/>
      <c r="D11" s="177" t="s">
        <v>439</v>
      </c>
    </row>
    <row r="12" spans="2:6" ht="34.799999999999997" x14ac:dyDescent="0.45">
      <c r="B12" s="4144" t="s">
        <v>379</v>
      </c>
      <c r="C12" s="4144"/>
      <c r="D12" s="2125" t="s">
        <v>2374</v>
      </c>
    </row>
    <row r="13" spans="2:6" x14ac:dyDescent="0.45">
      <c r="B13" s="4143" t="s">
        <v>380</v>
      </c>
      <c r="C13" s="4143"/>
      <c r="D13" s="142" t="s">
        <v>251</v>
      </c>
    </row>
    <row r="14" spans="2:6" x14ac:dyDescent="0.45">
      <c r="B14" s="4143" t="s">
        <v>381</v>
      </c>
      <c r="C14" s="4143"/>
      <c r="D14" s="2062" t="s">
        <v>18</v>
      </c>
    </row>
    <row r="15" spans="2:6" ht="348" x14ac:dyDescent="0.45">
      <c r="B15" s="4143" t="s">
        <v>382</v>
      </c>
      <c r="C15" s="4143"/>
      <c r="D15" s="142" t="s">
        <v>2375</v>
      </c>
    </row>
    <row r="16" spans="2:6" ht="93.75" customHeight="1" x14ac:dyDescent="0.45">
      <c r="B16" s="4143" t="s">
        <v>383</v>
      </c>
      <c r="C16" s="4143"/>
      <c r="D16" s="142"/>
    </row>
    <row r="17" spans="2:4" x14ac:dyDescent="0.45">
      <c r="B17" s="4143" t="s">
        <v>384</v>
      </c>
      <c r="C17" s="4143"/>
      <c r="D17" s="142" t="s">
        <v>385</v>
      </c>
    </row>
    <row r="18" spans="2:4" x14ac:dyDescent="0.45">
      <c r="B18" s="4144" t="s">
        <v>386</v>
      </c>
      <c r="C18" s="4144"/>
      <c r="D18" s="177"/>
    </row>
    <row r="19" spans="2:4" ht="30" customHeight="1" x14ac:dyDescent="0.45">
      <c r="B19" s="4144" t="s">
        <v>387</v>
      </c>
      <c r="C19" s="4144"/>
      <c r="D19" s="142" t="s">
        <v>2376</v>
      </c>
    </row>
    <row r="20" spans="2:4" x14ac:dyDescent="0.45">
      <c r="B20" s="4143" t="s">
        <v>388</v>
      </c>
      <c r="C20" s="4143"/>
      <c r="D20" s="142" t="s">
        <v>424</v>
      </c>
    </row>
    <row r="21" spans="2:4" x14ac:dyDescent="0.45">
      <c r="B21" s="4141" t="s">
        <v>390</v>
      </c>
      <c r="C21" s="2121" t="s">
        <v>391</v>
      </c>
      <c r="D21" s="177" t="s">
        <v>391</v>
      </c>
    </row>
    <row r="22" spans="2:4" x14ac:dyDescent="0.45">
      <c r="B22" s="4141"/>
      <c r="C22" s="2122" t="s">
        <v>393</v>
      </c>
      <c r="D22" s="83"/>
    </row>
    <row r="23" spans="2:4" ht="18" customHeight="1" x14ac:dyDescent="0.45">
      <c r="B23" s="4143" t="s">
        <v>395</v>
      </c>
      <c r="C23" s="4143"/>
      <c r="D23" s="142" t="s">
        <v>2377</v>
      </c>
    </row>
    <row r="24" spans="2:4" x14ac:dyDescent="0.45">
      <c r="B24" s="4143" t="s">
        <v>397</v>
      </c>
      <c r="C24" s="4143"/>
      <c r="D24" s="179" t="s">
        <v>1890</v>
      </c>
    </row>
    <row r="25" spans="2:4" x14ac:dyDescent="0.45">
      <c r="B25" s="4143" t="s">
        <v>399</v>
      </c>
      <c r="C25" s="4143"/>
      <c r="D25" s="83" t="s">
        <v>19</v>
      </c>
    </row>
    <row r="26" spans="2:4" ht="15" customHeight="1" x14ac:dyDescent="0.45">
      <c r="B26" s="4144" t="s">
        <v>401</v>
      </c>
      <c r="C26" s="4144"/>
      <c r="D26" s="179" t="s">
        <v>1891</v>
      </c>
    </row>
    <row r="27" spans="2:4" x14ac:dyDescent="0.45">
      <c r="B27" s="4140" t="s">
        <v>403</v>
      </c>
      <c r="C27" s="4140"/>
      <c r="D27" s="177"/>
    </row>
    <row r="28" spans="2:4" ht="101.25" customHeight="1" x14ac:dyDescent="0.45">
      <c r="B28" s="2123" t="s">
        <v>404</v>
      </c>
      <c r="C28" s="2124"/>
      <c r="D28" s="142" t="s">
        <v>3169</v>
      </c>
    </row>
    <row r="29" spans="2:4" x14ac:dyDescent="0.45">
      <c r="B29" s="4146" t="s">
        <v>405</v>
      </c>
      <c r="C29" s="4146"/>
      <c r="D29" s="180"/>
    </row>
    <row r="30" spans="2:4" x14ac:dyDescent="0.45">
      <c r="B30" s="114"/>
      <c r="C30" s="114"/>
      <c r="D30" s="115"/>
    </row>
    <row r="31" spans="2:4" ht="23.25" customHeight="1" x14ac:dyDescent="0.45">
      <c r="B31" s="4142" t="s">
        <v>406</v>
      </c>
      <c r="C31" s="4142"/>
      <c r="D31" s="4142"/>
    </row>
    <row r="32" spans="2:4" x14ac:dyDescent="0.45">
      <c r="B32" s="4140" t="s">
        <v>407</v>
      </c>
      <c r="C32" s="4140"/>
      <c r="D32" s="179" t="s">
        <v>1892</v>
      </c>
    </row>
    <row r="33" spans="2:4" x14ac:dyDescent="0.45">
      <c r="B33" s="4140" t="s">
        <v>409</v>
      </c>
      <c r="C33" s="4140"/>
      <c r="D33" s="179" t="s">
        <v>2378</v>
      </c>
    </row>
    <row r="34" spans="2:4" x14ac:dyDescent="0.45">
      <c r="B34" s="4140" t="s">
        <v>411</v>
      </c>
      <c r="C34" s="4140"/>
      <c r="D34" s="179" t="s">
        <v>1420</v>
      </c>
    </row>
    <row r="35" spans="2:4" x14ac:dyDescent="0.45">
      <c r="B35" s="4140" t="s">
        <v>413</v>
      </c>
      <c r="C35" s="4140"/>
      <c r="D35" s="179" t="s">
        <v>2379</v>
      </c>
    </row>
    <row r="36" spans="2:4" x14ac:dyDescent="0.45">
      <c r="B36" s="4140" t="s">
        <v>415</v>
      </c>
      <c r="C36" s="4140"/>
      <c r="D36" s="2459" t="s">
        <v>1893</v>
      </c>
    </row>
    <row r="37" spans="2:4" x14ac:dyDescent="0.45">
      <c r="B37" s="4140" t="s">
        <v>407</v>
      </c>
      <c r="C37" s="4140"/>
      <c r="D37" s="179" t="s">
        <v>3170</v>
      </c>
    </row>
    <row r="38" spans="2:4" x14ac:dyDescent="0.45">
      <c r="B38" s="4140" t="s">
        <v>409</v>
      </c>
      <c r="C38" s="4140"/>
      <c r="D38" s="179" t="s">
        <v>3171</v>
      </c>
    </row>
    <row r="39" spans="2:4" x14ac:dyDescent="0.45">
      <c r="B39" s="4140" t="s">
        <v>411</v>
      </c>
      <c r="C39" s="4140"/>
      <c r="D39" s="179" t="s">
        <v>1420</v>
      </c>
    </row>
    <row r="40" spans="2:4" x14ac:dyDescent="0.45">
      <c r="B40" s="4140" t="s">
        <v>413</v>
      </c>
      <c r="C40" s="4140"/>
      <c r="D40" s="179" t="s">
        <v>3172</v>
      </c>
    </row>
    <row r="41" spans="2:4" x14ac:dyDescent="0.45">
      <c r="B41" s="4140" t="s">
        <v>415</v>
      </c>
      <c r="C41" s="4140"/>
      <c r="D41" s="2120" t="s">
        <v>3173</v>
      </c>
    </row>
  </sheetData>
  <mergeCells count="35">
    <mergeCell ref="B41:C41"/>
    <mergeCell ref="B8:C8"/>
    <mergeCell ref="B37:C37"/>
    <mergeCell ref="B38:C38"/>
    <mergeCell ref="B39:C39"/>
    <mergeCell ref="B40:C40"/>
    <mergeCell ref="B36:C36"/>
    <mergeCell ref="B34:C34"/>
    <mergeCell ref="B35:C35"/>
    <mergeCell ref="B23:C23"/>
    <mergeCell ref="B24:C24"/>
    <mergeCell ref="B25:C25"/>
    <mergeCell ref="B26:C26"/>
    <mergeCell ref="B27:C27"/>
    <mergeCell ref="B29:C29"/>
    <mergeCell ref="B31:D31"/>
    <mergeCell ref="B3:D3"/>
    <mergeCell ref="B4:C4"/>
    <mergeCell ref="B5:C5"/>
    <mergeCell ref="B6:C6"/>
    <mergeCell ref="B7:C7"/>
    <mergeCell ref="B32:C32"/>
    <mergeCell ref="B33:C33"/>
    <mergeCell ref="B21:B22"/>
    <mergeCell ref="B10:D10"/>
    <mergeCell ref="B11:C11"/>
    <mergeCell ref="B12:C12"/>
    <mergeCell ref="B13:C13"/>
    <mergeCell ref="B14:C14"/>
    <mergeCell ref="B15:C15"/>
    <mergeCell ref="B16:C16"/>
    <mergeCell ref="B17:C17"/>
    <mergeCell ref="B18:C18"/>
    <mergeCell ref="B19:C19"/>
    <mergeCell ref="B20:C20"/>
  </mergeCells>
  <dataValidations count="6">
    <dataValidation type="list" allowBlank="1" showInputMessage="1" showErrorMessage="1" sqref="D4" xr:uid="{00000000-0002-0000-9501-000000000000}">
      <formula1>ODS</formula1>
      <formula2>0</formula2>
    </dataValidation>
    <dataValidation type="list" allowBlank="1" showInputMessage="1" showErrorMessage="1" sqref="D5" xr:uid="{00000000-0002-0000-9501-000001000000}">
      <formula1>Metas_ODS</formula1>
      <formula2>0</formula2>
    </dataValidation>
    <dataValidation type="list" allowBlank="1" showInputMessage="1" showErrorMessage="1" sqref="D6" xr:uid="{00000000-0002-0000-9501-000002000000}">
      <formula1>Numero_indicador</formula1>
      <formula2>0</formula2>
    </dataValidation>
    <dataValidation type="list" allowBlank="1" showInputMessage="1" showErrorMessage="1" sqref="D7" xr:uid="{00000000-0002-0000-9501-000003000000}">
      <formula1>Nombre_indicador_ODS</formula1>
      <formula2>0</formula2>
    </dataValidation>
    <dataValidation type="list" allowBlank="1" showInputMessage="1" showErrorMessage="1" sqref="D14" xr:uid="{00000000-0002-0000-9501-000004000000}">
      <formula1>Tipo_indicador</formula1>
      <formula2>0</formula2>
    </dataValidation>
    <dataValidation type="list" allowBlank="1" showInputMessage="1" showErrorMessage="1" sqref="D25" xr:uid="{00000000-0002-0000-9501-000005000000}">
      <formula1>Tipo_operación</formula1>
      <formula2>0</formula2>
    </dataValidation>
  </dataValidations>
  <hyperlinks>
    <hyperlink ref="B1" location="'14.5.1'!A1" display="REGRESAR" xr:uid="{00000000-0004-0000-9501-000000000000}"/>
    <hyperlink ref="D8" r:id="rId1" xr:uid="{00000000-0004-0000-9501-000001000000}"/>
    <hyperlink ref="D36" r:id="rId2" xr:uid="{00000000-0004-0000-9501-000002000000}"/>
    <hyperlink ref="D41" r:id="rId3" xr:uid="{00000000-0004-0000-9501-000003000000}"/>
  </hyperlinks>
  <pageMargins left="0.7" right="0.7" top="0.75" bottom="0.75" header="0.3" footer="0.3"/>
  <pageSetup orientation="portrait" r:id="rId4"/>
  <drawing r:id="rId5"/>
</worksheet>
</file>

<file path=xl/worksheets/sheet4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601-000000000000}">
  <sheetPr codeName="Hoja397">
    <tabColor rgb="FFC00000"/>
  </sheetPr>
  <dimension ref="A1:P10"/>
  <sheetViews>
    <sheetView showGridLines="0" workbookViewId="0">
      <pane ySplit="1" topLeftCell="A2" activePane="bottomLeft" state="frozen"/>
      <selection activeCell="B1" sqref="B1"/>
      <selection pane="bottomLeft" activeCell="N12" sqref="N12"/>
    </sheetView>
  </sheetViews>
  <sheetFormatPr baseColWidth="10" defaultColWidth="11.44140625" defaultRowHeight="17.399999999999999" x14ac:dyDescent="0.45"/>
  <cols>
    <col min="1" max="1" width="15.21875" style="178" customWidth="1"/>
    <col min="2" max="2" width="16.44140625" style="178" customWidth="1"/>
    <col min="3" max="3" width="12.77734375" style="1271" customWidth="1"/>
    <col min="4" max="5" width="12.77734375" style="178" customWidth="1"/>
    <col min="6" max="16384" width="11.44140625" style="178"/>
  </cols>
  <sheetData>
    <row r="1" spans="1:16" x14ac:dyDescent="0.45">
      <c r="A1" s="2043" t="s">
        <v>337</v>
      </c>
      <c r="B1" s="1308"/>
      <c r="C1" s="3193" t="s">
        <v>430</v>
      </c>
      <c r="D1" s="3193"/>
    </row>
    <row r="2" spans="1:16" ht="17.25" customHeight="1" x14ac:dyDescent="0.45"/>
    <row r="3" spans="1:16" ht="19.8" customHeight="1" x14ac:dyDescent="0.45">
      <c r="A3" s="4147" t="s">
        <v>339</v>
      </c>
      <c r="B3" s="4151"/>
      <c r="C3" s="4149" t="s">
        <v>1872</v>
      </c>
      <c r="D3" s="4149"/>
      <c r="E3" s="4149"/>
      <c r="F3" s="4149"/>
      <c r="G3" s="4149"/>
      <c r="H3" s="4149"/>
      <c r="I3" s="4149"/>
      <c r="J3" s="4149"/>
      <c r="K3" s="4149"/>
      <c r="L3" s="4149"/>
      <c r="M3" s="4149"/>
      <c r="N3" s="4149"/>
      <c r="O3" s="4149"/>
      <c r="P3" s="4149"/>
    </row>
    <row r="4" spans="1:16" ht="52.2" customHeight="1" x14ac:dyDescent="0.45">
      <c r="A4" s="4147" t="s">
        <v>340</v>
      </c>
      <c r="B4" s="4148"/>
      <c r="C4" s="4152" t="s">
        <v>156</v>
      </c>
      <c r="D4" s="4153"/>
      <c r="E4" s="4153"/>
      <c r="F4" s="4153"/>
      <c r="G4" s="4153"/>
      <c r="H4" s="4153"/>
      <c r="I4" s="4153"/>
      <c r="J4" s="4153"/>
      <c r="K4" s="4153"/>
      <c r="L4" s="4153"/>
      <c r="M4" s="4153"/>
      <c r="N4" s="4153"/>
      <c r="O4" s="4153"/>
      <c r="P4" s="4153"/>
    </row>
    <row r="5" spans="1:16" s="1271" customFormat="1" ht="17.399999999999999" customHeight="1" x14ac:dyDescent="0.45">
      <c r="A5" s="4147" t="s">
        <v>341</v>
      </c>
      <c r="B5" s="4148"/>
      <c r="C5" s="4149" t="s">
        <v>4131</v>
      </c>
      <c r="D5" s="4150"/>
      <c r="E5" s="4150"/>
      <c r="F5" s="4150"/>
      <c r="G5" s="4150"/>
      <c r="H5" s="4150"/>
      <c r="I5" s="4150"/>
      <c r="J5" s="4150"/>
      <c r="K5" s="4150"/>
      <c r="L5" s="4150"/>
      <c r="M5" s="4150"/>
      <c r="N5" s="4150"/>
      <c r="O5" s="4150"/>
      <c r="P5" s="4150"/>
    </row>
    <row r="6" spans="1:16" s="1271" customFormat="1" ht="15" customHeight="1" x14ac:dyDescent="0.45">
      <c r="A6" s="4147" t="s">
        <v>417</v>
      </c>
      <c r="B6" s="4148"/>
      <c r="C6" s="4149" t="s">
        <v>454</v>
      </c>
      <c r="D6" s="4150"/>
      <c r="E6" s="4150"/>
      <c r="F6" s="4150"/>
      <c r="G6" s="4150"/>
      <c r="H6" s="4150"/>
      <c r="I6" s="4150"/>
      <c r="J6" s="4150"/>
      <c r="K6" s="4150"/>
      <c r="L6" s="4150"/>
      <c r="M6" s="4150"/>
      <c r="N6" s="4150"/>
      <c r="O6" s="4150"/>
      <c r="P6" s="4150"/>
    </row>
    <row r="7" spans="1:16" s="1271" customFormat="1" x14ac:dyDescent="0.45">
      <c r="A7" s="853"/>
      <c r="B7" s="178"/>
      <c r="D7" s="178"/>
      <c r="E7" s="178"/>
    </row>
    <row r="9" spans="1:16" ht="11.25" customHeight="1" x14ac:dyDescent="0.45">
      <c r="C9" s="3203" t="s">
        <v>2687</v>
      </c>
      <c r="D9" s="3203"/>
      <c r="E9" s="3203"/>
      <c r="F9" s="3203"/>
      <c r="G9" s="3203"/>
      <c r="H9" s="3203"/>
      <c r="I9" s="3203"/>
      <c r="J9" s="3203"/>
      <c r="K9" s="3203"/>
      <c r="L9" s="3203"/>
      <c r="M9" s="3203"/>
      <c r="N9" s="3203"/>
      <c r="O9" s="3203"/>
      <c r="P9" s="3203"/>
    </row>
    <row r="10" spans="1:16" ht="11.25" customHeight="1" x14ac:dyDescent="0.45">
      <c r="C10" s="3203"/>
      <c r="D10" s="3203"/>
      <c r="E10" s="3203"/>
      <c r="F10" s="3203"/>
      <c r="G10" s="3203"/>
      <c r="H10" s="3203"/>
      <c r="I10" s="3203"/>
      <c r="J10" s="3203"/>
      <c r="K10" s="3203"/>
      <c r="L10" s="3203"/>
      <c r="M10" s="3203"/>
      <c r="N10" s="3203"/>
      <c r="O10" s="3203"/>
      <c r="P10" s="3203"/>
    </row>
  </sheetData>
  <mergeCells count="10">
    <mergeCell ref="A6:B6"/>
    <mergeCell ref="C6:P6"/>
    <mergeCell ref="C9:P10"/>
    <mergeCell ref="C1:D1"/>
    <mergeCell ref="A3:B3"/>
    <mergeCell ref="C3:P3"/>
    <mergeCell ref="A4:B4"/>
    <mergeCell ref="C4:P4"/>
    <mergeCell ref="A5:B5"/>
    <mergeCell ref="C5:P5"/>
  </mergeCells>
  <hyperlinks>
    <hyperlink ref="A1" location="'ODS 14.'!A1" display="REGRESAR" xr:uid="{00000000-0004-0000-9601-000000000000}"/>
    <hyperlink ref="C1:D1" location="'Metadato 14.6.1'!A1" display="VER METADATO" xr:uid="{00000000-0004-0000-9601-000001000000}"/>
  </hyperlinks>
  <pageMargins left="0.7" right="0.7" top="0.75" bottom="0.75" header="0.3" footer="0.3"/>
</worksheet>
</file>

<file path=xl/worksheets/sheet4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701-000000000000}">
  <sheetPr codeName="Hoja398">
    <tabColor theme="0" tint="-0.499984740745262"/>
  </sheetPr>
  <dimension ref="A1:F36"/>
  <sheetViews>
    <sheetView showGridLines="0" zoomScaleNormal="100" workbookViewId="0">
      <pane ySplit="1" topLeftCell="A2" activePane="bottomLeft" state="frozen"/>
      <selection pane="bottomLeft" activeCell="D9" sqref="D9"/>
    </sheetView>
  </sheetViews>
  <sheetFormatPr baseColWidth="10" defaultColWidth="11.44140625" defaultRowHeight="17.399999999999999" x14ac:dyDescent="0.45"/>
  <cols>
    <col min="1" max="1" width="11.44140625" style="178"/>
    <col min="2" max="2" width="26.44140625" style="178" customWidth="1"/>
    <col min="3" max="3" width="24" style="178" customWidth="1"/>
    <col min="4" max="4" width="85.77734375" style="178" customWidth="1"/>
    <col min="5" max="5" width="11.44140625" style="178"/>
    <col min="6" max="6" width="7.21875" style="178" customWidth="1"/>
    <col min="7" max="16384" width="11.44140625" style="178"/>
  </cols>
  <sheetData>
    <row r="1" spans="1:6" x14ac:dyDescent="0.45">
      <c r="B1" s="2043" t="s">
        <v>337</v>
      </c>
    </row>
    <row r="2" spans="1:6" ht="18" thickBot="1" x14ac:dyDescent="0.5"/>
    <row r="3" spans="1:6" ht="23.25" customHeight="1" thickBot="1" x14ac:dyDescent="0.5">
      <c r="B3" s="4124" t="s">
        <v>370</v>
      </c>
      <c r="C3" s="4124"/>
      <c r="D3" s="4124"/>
      <c r="F3" s="1267" t="s">
        <v>498</v>
      </c>
    </row>
    <row r="4" spans="1:6" ht="34.799999999999997" x14ac:dyDescent="0.45">
      <c r="A4" s="1268"/>
      <c r="B4" s="3123" t="s">
        <v>449</v>
      </c>
      <c r="C4" s="3123"/>
      <c r="D4" s="44" t="s">
        <v>42</v>
      </c>
    </row>
    <row r="5" spans="1:6" ht="87" x14ac:dyDescent="0.45">
      <c r="B5" s="3123" t="s">
        <v>373</v>
      </c>
      <c r="C5" s="3123"/>
      <c r="D5" s="44" t="s">
        <v>4208</v>
      </c>
    </row>
    <row r="6" spans="1:6" x14ac:dyDescent="0.45">
      <c r="B6" s="3123" t="s">
        <v>374</v>
      </c>
      <c r="C6" s="3123"/>
      <c r="D6" s="45" t="s">
        <v>252</v>
      </c>
    </row>
    <row r="7" spans="1:6" ht="34.799999999999997" x14ac:dyDescent="0.45">
      <c r="B7" s="3126" t="s">
        <v>375</v>
      </c>
      <c r="C7" s="3126"/>
      <c r="D7" s="46" t="s">
        <v>4131</v>
      </c>
    </row>
    <row r="8" spans="1:6" x14ac:dyDescent="0.45">
      <c r="B8" s="3132" t="s">
        <v>2480</v>
      </c>
      <c r="C8" s="3133"/>
      <c r="D8" s="1266" t="s">
        <v>2634</v>
      </c>
    </row>
    <row r="10" spans="1:6" ht="23.25" customHeight="1" x14ac:dyDescent="0.45">
      <c r="B10" s="4124" t="s">
        <v>376</v>
      </c>
      <c r="C10" s="4124"/>
      <c r="D10" s="4124"/>
    </row>
    <row r="11" spans="1:6" x14ac:dyDescent="0.45">
      <c r="B11" s="3129" t="s">
        <v>377</v>
      </c>
      <c r="C11" s="3124"/>
      <c r="D11" s="44"/>
    </row>
    <row r="12" spans="1:6" x14ac:dyDescent="0.45">
      <c r="B12" s="3126" t="s">
        <v>379</v>
      </c>
      <c r="C12" s="3126"/>
      <c r="D12" s="661"/>
    </row>
    <row r="13" spans="1:6" x14ac:dyDescent="0.45">
      <c r="B13" s="3123" t="s">
        <v>380</v>
      </c>
      <c r="C13" s="3123"/>
      <c r="D13" s="2062"/>
    </row>
    <row r="14" spans="1:6" x14ac:dyDescent="0.45">
      <c r="B14" s="3123" t="s">
        <v>381</v>
      </c>
      <c r="C14" s="3124"/>
      <c r="D14" s="2062"/>
    </row>
    <row r="15" spans="1:6" x14ac:dyDescent="0.45">
      <c r="B15" s="3123" t="s">
        <v>382</v>
      </c>
      <c r="C15" s="3123"/>
      <c r="D15" s="44"/>
    </row>
    <row r="16" spans="1:6" x14ac:dyDescent="0.45">
      <c r="B16" s="3123" t="s">
        <v>383</v>
      </c>
      <c r="C16" s="3123"/>
      <c r="D16" s="44"/>
    </row>
    <row r="17" spans="2:4" x14ac:dyDescent="0.45">
      <c r="B17" s="3123" t="s">
        <v>384</v>
      </c>
      <c r="C17" s="3123"/>
      <c r="D17" s="57"/>
    </row>
    <row r="18" spans="2:4" x14ac:dyDescent="0.45">
      <c r="B18" s="3126" t="s">
        <v>386</v>
      </c>
      <c r="C18" s="3126"/>
      <c r="D18" s="44"/>
    </row>
    <row r="19" spans="2:4" x14ac:dyDescent="0.45">
      <c r="B19" s="3132" t="s">
        <v>387</v>
      </c>
      <c r="C19" s="3133"/>
      <c r="D19" s="57"/>
    </row>
    <row r="20" spans="2:4" x14ac:dyDescent="0.45">
      <c r="B20" s="3123" t="s">
        <v>388</v>
      </c>
      <c r="C20" s="3123"/>
      <c r="D20" s="44"/>
    </row>
    <row r="21" spans="2:4" x14ac:dyDescent="0.45">
      <c r="B21" s="3134" t="s">
        <v>390</v>
      </c>
      <c r="C21" s="459" t="s">
        <v>391</v>
      </c>
      <c r="D21" s="44"/>
    </row>
    <row r="22" spans="2:4" x14ac:dyDescent="0.45">
      <c r="B22" s="3135"/>
      <c r="C22" s="2040" t="s">
        <v>393</v>
      </c>
      <c r="D22" s="57"/>
    </row>
    <row r="23" spans="2:4" x14ac:dyDescent="0.45">
      <c r="B23" s="3123" t="s">
        <v>395</v>
      </c>
      <c r="C23" s="3123"/>
      <c r="D23" s="44"/>
    </row>
    <row r="24" spans="2:4" x14ac:dyDescent="0.45">
      <c r="B24" s="3123" t="s">
        <v>397</v>
      </c>
      <c r="C24" s="3123"/>
      <c r="D24" s="44"/>
    </row>
    <row r="25" spans="2:4" x14ac:dyDescent="0.45">
      <c r="B25" s="3123" t="s">
        <v>399</v>
      </c>
      <c r="C25" s="3123"/>
      <c r="D25" s="57"/>
    </row>
    <row r="26" spans="2:4" x14ac:dyDescent="0.45">
      <c r="B26" s="3126" t="s">
        <v>401</v>
      </c>
      <c r="C26" s="3126"/>
      <c r="D26" s="44"/>
    </row>
    <row r="27" spans="2:4" x14ac:dyDescent="0.45">
      <c r="B27" s="3129" t="s">
        <v>403</v>
      </c>
      <c r="C27" s="3124"/>
      <c r="D27" s="44"/>
    </row>
    <row r="28" spans="2:4" x14ac:dyDescent="0.45">
      <c r="B28" s="2038" t="s">
        <v>404</v>
      </c>
      <c r="C28" s="2039"/>
      <c r="D28" s="44"/>
    </row>
    <row r="29" spans="2:4" x14ac:dyDescent="0.45">
      <c r="B29" s="3130" t="s">
        <v>405</v>
      </c>
      <c r="C29" s="3131"/>
      <c r="D29" s="61"/>
    </row>
    <row r="30" spans="2:4" x14ac:dyDescent="0.45">
      <c r="B30" s="62"/>
      <c r="C30" s="62"/>
      <c r="D30" s="63"/>
    </row>
    <row r="31" spans="2:4" ht="23.25" customHeight="1" x14ac:dyDescent="0.45">
      <c r="B31" s="4124" t="s">
        <v>406</v>
      </c>
      <c r="C31" s="4124"/>
      <c r="D31" s="4124"/>
    </row>
    <row r="32" spans="2:4" x14ac:dyDescent="0.45">
      <c r="B32" s="3129" t="s">
        <v>407</v>
      </c>
      <c r="C32" s="3124"/>
      <c r="D32" s="57"/>
    </row>
    <row r="33" spans="2:4" x14ac:dyDescent="0.45">
      <c r="B33" s="3129" t="s">
        <v>409</v>
      </c>
      <c r="C33" s="3124"/>
      <c r="D33" s="57"/>
    </row>
    <row r="34" spans="2:4" x14ac:dyDescent="0.45">
      <c r="B34" s="3129" t="s">
        <v>411</v>
      </c>
      <c r="C34" s="3124"/>
      <c r="D34" s="83"/>
    </row>
    <row r="35" spans="2:4" x14ac:dyDescent="0.45">
      <c r="B35" s="3129" t="s">
        <v>413</v>
      </c>
      <c r="C35" s="3124"/>
      <c r="D35" s="157"/>
    </row>
    <row r="36" spans="2:4" x14ac:dyDescent="0.45">
      <c r="B36" s="3129" t="s">
        <v>415</v>
      </c>
      <c r="C36" s="3124"/>
      <c r="D36" s="57"/>
    </row>
  </sheetData>
  <mergeCells count="30">
    <mergeCell ref="B16:C16"/>
    <mergeCell ref="B3:D3"/>
    <mergeCell ref="B4:C4"/>
    <mergeCell ref="B5:C5"/>
    <mergeCell ref="B6:C6"/>
    <mergeCell ref="B7:C7"/>
    <mergeCell ref="B10:D10"/>
    <mergeCell ref="B11:C11"/>
    <mergeCell ref="B12:C12"/>
    <mergeCell ref="B13:C13"/>
    <mergeCell ref="B14:C14"/>
    <mergeCell ref="B15:C15"/>
    <mergeCell ref="B8:C8"/>
    <mergeCell ref="B31:D31"/>
    <mergeCell ref="B17:C17"/>
    <mergeCell ref="B18:C18"/>
    <mergeCell ref="B19:C19"/>
    <mergeCell ref="B20:C20"/>
    <mergeCell ref="B21:B22"/>
    <mergeCell ref="B23:C23"/>
    <mergeCell ref="B24:C24"/>
    <mergeCell ref="B25:C25"/>
    <mergeCell ref="B26:C26"/>
    <mergeCell ref="B27:C27"/>
    <mergeCell ref="B29:C29"/>
    <mergeCell ref="B32:C32"/>
    <mergeCell ref="B33:C33"/>
    <mergeCell ref="B34:C34"/>
    <mergeCell ref="B35:C35"/>
    <mergeCell ref="B36:C36"/>
  </mergeCells>
  <dataValidations count="7">
    <dataValidation allowBlank="1" showDropDown="1" showInputMessage="1" showErrorMessage="1" sqref="D13" xr:uid="{00000000-0002-0000-9701-000000000000}"/>
    <dataValidation type="list" allowBlank="1" showInputMessage="1" showErrorMessage="1" sqref="D4" xr:uid="{00000000-0002-0000-9701-000001000000}">
      <formula1>ODS</formula1>
    </dataValidation>
    <dataValidation type="list" allowBlank="1" showInputMessage="1" showErrorMessage="1" sqref="D5" xr:uid="{00000000-0002-0000-9701-000002000000}">
      <formula1>Metas_ODS</formula1>
    </dataValidation>
    <dataValidation type="list" allowBlank="1" showInputMessage="1" showErrorMessage="1" sqref="D6" xr:uid="{00000000-0002-0000-9701-000003000000}">
      <formula1>Numero_indicador</formula1>
    </dataValidation>
    <dataValidation type="list" allowBlank="1" showInputMessage="1" showErrorMessage="1" sqref="D7" xr:uid="{00000000-0002-0000-9701-000004000000}">
      <formula1>Nombre_indicador_ODS</formula1>
    </dataValidation>
    <dataValidation type="list" allowBlank="1" showInputMessage="1" showErrorMessage="1" sqref="D14" xr:uid="{00000000-0002-0000-9701-000005000000}">
      <formula1>Tipo_indicador</formula1>
    </dataValidation>
    <dataValidation type="list" allowBlank="1" showInputMessage="1" showErrorMessage="1" sqref="D25" xr:uid="{00000000-0002-0000-9701-000006000000}">
      <formula1>Tipo_operación</formula1>
    </dataValidation>
  </dataValidations>
  <hyperlinks>
    <hyperlink ref="B1" location="'14.6.1'!A1" display="REGRESAR" xr:uid="{00000000-0004-0000-9701-000000000000}"/>
    <hyperlink ref="D8" r:id="rId1" xr:uid="{00000000-0004-0000-9701-000001000000}"/>
  </hyperlinks>
  <pageMargins left="0.7" right="0.7" top="0.75" bottom="0.75" header="0.3" footer="0.3"/>
</worksheet>
</file>

<file path=xl/worksheets/sheet4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801-000000000000}">
  <sheetPr codeName="Hoja399">
    <tabColor rgb="FF7030A0"/>
  </sheetPr>
  <dimension ref="A1:P12"/>
  <sheetViews>
    <sheetView showGridLines="0" workbookViewId="0">
      <pane ySplit="1" topLeftCell="A2" activePane="bottomLeft" state="frozen"/>
      <selection activeCell="B1" sqref="B1"/>
      <selection pane="bottomLeft" activeCell="F13" sqref="F13"/>
    </sheetView>
  </sheetViews>
  <sheetFormatPr baseColWidth="10" defaultColWidth="11.44140625" defaultRowHeight="17.399999999999999" x14ac:dyDescent="0.45"/>
  <cols>
    <col min="1" max="2" width="15.44140625" style="178" customWidth="1"/>
    <col min="3" max="3" width="12.44140625" style="1271" customWidth="1"/>
    <col min="4" max="7" width="12.44140625" style="178" customWidth="1"/>
    <col min="8" max="16384" width="11.44140625" style="178"/>
  </cols>
  <sheetData>
    <row r="1" spans="1:16" x14ac:dyDescent="0.45">
      <c r="A1" s="2043" t="s">
        <v>337</v>
      </c>
      <c r="B1" s="1308"/>
      <c r="C1" s="3225" t="s">
        <v>430</v>
      </c>
      <c r="D1" s="3225"/>
    </row>
    <row r="2" spans="1:16" ht="16.5" customHeight="1" x14ac:dyDescent="0.45"/>
    <row r="3" spans="1:16" ht="17.399999999999999" customHeight="1" x14ac:dyDescent="0.45">
      <c r="A3" s="4117" t="s">
        <v>339</v>
      </c>
      <c r="B3" s="4121"/>
      <c r="C3" s="4119" t="s">
        <v>1872</v>
      </c>
      <c r="D3" s="4119"/>
      <c r="E3" s="4119"/>
      <c r="F3" s="4119"/>
      <c r="G3" s="4119"/>
      <c r="H3" s="4119"/>
      <c r="I3" s="4119"/>
      <c r="J3" s="4119"/>
      <c r="K3" s="4119"/>
      <c r="L3" s="4119"/>
      <c r="M3" s="4119"/>
      <c r="N3" s="4119"/>
      <c r="O3" s="4119"/>
      <c r="P3" s="4119"/>
    </row>
    <row r="4" spans="1:16" ht="35.4" customHeight="1" x14ac:dyDescent="0.45">
      <c r="A4" s="4117" t="s">
        <v>340</v>
      </c>
      <c r="B4" s="4118"/>
      <c r="C4" s="4122" t="s">
        <v>157</v>
      </c>
      <c r="D4" s="4123"/>
      <c r="E4" s="4123"/>
      <c r="F4" s="4123"/>
      <c r="G4" s="4123"/>
      <c r="H4" s="4123"/>
      <c r="I4" s="4123"/>
      <c r="J4" s="4123"/>
      <c r="K4" s="4123"/>
      <c r="L4" s="4123"/>
      <c r="M4" s="4123"/>
      <c r="N4" s="4123"/>
      <c r="O4" s="4123"/>
      <c r="P4" s="4123"/>
    </row>
    <row r="5" spans="1:16" ht="17.399999999999999" customHeight="1" x14ac:dyDescent="0.45">
      <c r="A5" s="4117" t="s">
        <v>341</v>
      </c>
      <c r="B5" s="4118"/>
      <c r="C5" s="4119" t="s">
        <v>4132</v>
      </c>
      <c r="D5" s="4120"/>
      <c r="E5" s="4120"/>
      <c r="F5" s="4120"/>
      <c r="G5" s="4120"/>
      <c r="H5" s="4120"/>
      <c r="I5" s="4120"/>
      <c r="J5" s="4120"/>
      <c r="K5" s="4120"/>
      <c r="L5" s="4120"/>
      <c r="M5" s="4120"/>
      <c r="N5" s="4120"/>
      <c r="O5" s="4120"/>
      <c r="P5" s="4120"/>
    </row>
    <row r="6" spans="1:16" ht="15" customHeight="1" x14ac:dyDescent="0.45">
      <c r="A6" s="4117" t="s">
        <v>417</v>
      </c>
      <c r="B6" s="4118"/>
      <c r="C6" s="4119" t="s">
        <v>454</v>
      </c>
      <c r="D6" s="4120"/>
      <c r="E6" s="4120"/>
      <c r="F6" s="4120"/>
      <c r="G6" s="4120"/>
      <c r="H6" s="4120"/>
      <c r="I6" s="4120"/>
      <c r="J6" s="4120"/>
      <c r="K6" s="4120"/>
      <c r="L6" s="4120"/>
      <c r="M6" s="4120"/>
      <c r="N6" s="4120"/>
      <c r="O6" s="4120"/>
      <c r="P6" s="4120"/>
    </row>
    <row r="7" spans="1:16" x14ac:dyDescent="0.45">
      <c r="A7" s="853"/>
    </row>
    <row r="8" spans="1:16" x14ac:dyDescent="0.45">
      <c r="A8" s="853"/>
    </row>
    <row r="9" spans="1:16" ht="11.25" customHeight="1" x14ac:dyDescent="0.45">
      <c r="A9" s="853"/>
      <c r="C9" s="3203" t="s">
        <v>497</v>
      </c>
      <c r="D9" s="3203"/>
      <c r="E9" s="3203"/>
      <c r="F9" s="3203"/>
      <c r="G9" s="3203"/>
      <c r="H9" s="3203"/>
      <c r="I9" s="3203"/>
      <c r="J9" s="3203"/>
      <c r="K9" s="3203"/>
      <c r="L9" s="3203"/>
      <c r="M9" s="3203"/>
      <c r="N9" s="3203"/>
      <c r="O9" s="3203"/>
      <c r="P9" s="3203"/>
    </row>
    <row r="10" spans="1:16" ht="11.25" customHeight="1" x14ac:dyDescent="0.45">
      <c r="A10" s="853"/>
      <c r="C10" s="3203"/>
      <c r="D10" s="3203"/>
      <c r="E10" s="3203"/>
      <c r="F10" s="3203"/>
      <c r="G10" s="3203"/>
      <c r="H10" s="3203"/>
      <c r="I10" s="3203"/>
      <c r="J10" s="3203"/>
      <c r="K10" s="3203"/>
      <c r="L10" s="3203"/>
      <c r="M10" s="3203"/>
      <c r="N10" s="3203"/>
      <c r="O10" s="3203"/>
      <c r="P10" s="3203"/>
    </row>
    <row r="11" spans="1:16" x14ac:dyDescent="0.45">
      <c r="A11" s="853"/>
    </row>
    <row r="12" spans="1:16" x14ac:dyDescent="0.45">
      <c r="A12" s="853"/>
    </row>
  </sheetData>
  <mergeCells count="10">
    <mergeCell ref="A6:B6"/>
    <mergeCell ref="C6:P6"/>
    <mergeCell ref="C9:P10"/>
    <mergeCell ref="C1:D1"/>
    <mergeCell ref="A3:B3"/>
    <mergeCell ref="C3:P3"/>
    <mergeCell ref="A4:B4"/>
    <mergeCell ref="C4:P4"/>
    <mergeCell ref="A5:B5"/>
    <mergeCell ref="C5:P5"/>
  </mergeCells>
  <hyperlinks>
    <hyperlink ref="A1" location="'ODS 14.'!A1" display="REGRESAR" xr:uid="{00000000-0004-0000-9801-000000000000}"/>
    <hyperlink ref="C1:D1" location="'Metadato 14.7.1'!A1" display="VER METADATO" xr:uid="{00000000-0004-0000-9801-000001000000}"/>
  </hyperlink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Hoja41">
    <tabColor rgb="FFC00000"/>
  </sheetPr>
  <dimension ref="A1:Q27"/>
  <sheetViews>
    <sheetView showGridLines="0" workbookViewId="0">
      <pane ySplit="1" topLeftCell="A2" activePane="bottomLeft" state="frozen"/>
      <selection activeCell="I38" sqref="I38"/>
      <selection pane="bottomLeft" activeCell="J17" sqref="J17"/>
    </sheetView>
  </sheetViews>
  <sheetFormatPr baseColWidth="10" defaultColWidth="11.44140625" defaultRowHeight="18.600000000000001" x14ac:dyDescent="0.45"/>
  <cols>
    <col min="1" max="2" width="15.21875" style="160" customWidth="1"/>
    <col min="3" max="3" width="11.44140625" style="687" customWidth="1"/>
    <col min="4" max="5" width="11.44140625" style="160" customWidth="1"/>
    <col min="6" max="16384" width="11.44140625" style="160"/>
  </cols>
  <sheetData>
    <row r="1" spans="1:17" x14ac:dyDescent="0.45">
      <c r="A1" s="563" t="s">
        <v>337</v>
      </c>
      <c r="B1" s="649"/>
      <c r="C1" s="3119" t="s">
        <v>430</v>
      </c>
      <c r="D1" s="3119"/>
    </row>
    <row r="3" spans="1:17" x14ac:dyDescent="0.45">
      <c r="A3" s="3208" t="s">
        <v>339</v>
      </c>
      <c r="B3" s="3208"/>
      <c r="C3" s="3248" t="s">
        <v>12</v>
      </c>
      <c r="D3" s="3248"/>
      <c r="E3" s="3248"/>
      <c r="F3" s="3248"/>
      <c r="G3" s="3248"/>
      <c r="H3" s="3248"/>
      <c r="I3" s="3248"/>
      <c r="J3" s="3248"/>
      <c r="K3" s="3248"/>
      <c r="L3" s="3248"/>
      <c r="M3" s="3248"/>
      <c r="N3" s="3248"/>
      <c r="O3" s="3248"/>
      <c r="P3" s="3248"/>
      <c r="Q3" s="3248"/>
    </row>
    <row r="4" spans="1:17" ht="57.6" customHeight="1" x14ac:dyDescent="0.45">
      <c r="A4" s="3208" t="s">
        <v>340</v>
      </c>
      <c r="B4" s="3208"/>
      <c r="C4" s="3249" t="s">
        <v>566</v>
      </c>
      <c r="D4" s="3249"/>
      <c r="E4" s="3249"/>
      <c r="F4" s="3249"/>
      <c r="G4" s="3249"/>
      <c r="H4" s="3249"/>
      <c r="I4" s="3249"/>
      <c r="J4" s="3249"/>
      <c r="K4" s="3249"/>
      <c r="L4" s="3249"/>
      <c r="M4" s="3249"/>
      <c r="N4" s="3249"/>
      <c r="O4" s="3249"/>
      <c r="P4" s="3249"/>
      <c r="Q4" s="3249"/>
    </row>
    <row r="5" spans="1:17" x14ac:dyDescent="0.45">
      <c r="A5" s="3208" t="s">
        <v>341</v>
      </c>
      <c r="B5" s="3208"/>
      <c r="C5" s="3248" t="s">
        <v>3956</v>
      </c>
      <c r="D5" s="3248"/>
      <c r="E5" s="3248"/>
      <c r="F5" s="3248"/>
      <c r="G5" s="3248"/>
      <c r="H5" s="3248"/>
      <c r="I5" s="3248"/>
      <c r="J5" s="3248"/>
      <c r="K5" s="3248"/>
      <c r="L5" s="3248"/>
      <c r="M5" s="3248"/>
      <c r="N5" s="3248"/>
      <c r="O5" s="3248"/>
      <c r="P5" s="3248"/>
      <c r="Q5" s="3248"/>
    </row>
    <row r="6" spans="1:17" x14ac:dyDescent="0.45">
      <c r="A6" s="3208" t="s">
        <v>417</v>
      </c>
      <c r="B6" s="3208"/>
      <c r="C6" s="3247"/>
      <c r="D6" s="3247"/>
      <c r="E6" s="3247"/>
      <c r="F6" s="3247"/>
      <c r="G6" s="3247"/>
      <c r="H6" s="3247"/>
      <c r="I6" s="3247"/>
      <c r="J6" s="3247"/>
      <c r="K6" s="3247"/>
      <c r="L6" s="3247"/>
      <c r="M6" s="3247"/>
      <c r="N6" s="3247"/>
      <c r="O6" s="3247"/>
      <c r="P6" s="3247"/>
      <c r="Q6" s="3247"/>
    </row>
    <row r="9" spans="1:17" ht="11.25" customHeight="1" x14ac:dyDescent="0.45">
      <c r="C9" s="3203" t="s">
        <v>455</v>
      </c>
      <c r="D9" s="3203"/>
      <c r="E9" s="3203"/>
      <c r="F9" s="3203"/>
      <c r="G9" s="3203"/>
      <c r="H9" s="3203"/>
      <c r="I9" s="3203"/>
      <c r="J9" s="3203"/>
      <c r="K9" s="3203"/>
      <c r="L9" s="3203"/>
      <c r="M9" s="3203"/>
      <c r="N9" s="3203"/>
      <c r="O9" s="3203"/>
      <c r="P9" s="3203"/>
      <c r="Q9" s="3203"/>
    </row>
    <row r="10" spans="1:17" ht="11.25" customHeight="1" x14ac:dyDescent="0.45">
      <c r="C10" s="3203"/>
      <c r="D10" s="3203"/>
      <c r="E10" s="3203"/>
      <c r="F10" s="3203"/>
      <c r="G10" s="3203"/>
      <c r="H10" s="3203"/>
      <c r="I10" s="3203"/>
      <c r="J10" s="3203"/>
      <c r="K10" s="3203"/>
      <c r="L10" s="3203"/>
      <c r="M10" s="3203"/>
      <c r="N10" s="3203"/>
      <c r="O10" s="3203"/>
      <c r="P10" s="3203"/>
      <c r="Q10" s="3203"/>
    </row>
    <row r="27" spans="8:8" x14ac:dyDescent="0.45">
      <c r="H27" s="784"/>
    </row>
  </sheetData>
  <mergeCells count="10">
    <mergeCell ref="A6:B6"/>
    <mergeCell ref="C6:Q6"/>
    <mergeCell ref="C9:Q10"/>
    <mergeCell ref="C1:D1"/>
    <mergeCell ref="A3:B3"/>
    <mergeCell ref="C3:Q3"/>
    <mergeCell ref="A4:B4"/>
    <mergeCell ref="C4:Q4"/>
    <mergeCell ref="A5:B5"/>
    <mergeCell ref="C5:Q5"/>
  </mergeCells>
  <hyperlinks>
    <hyperlink ref="A1" location="'ODS 2.'!A1" display="REGRESAR" xr:uid="{00000000-0004-0000-2800-000000000000}"/>
    <hyperlink ref="C1" location="'Metadato 2.3.1'!A1" display="VER METADATO" xr:uid="{00000000-0004-0000-2800-000001000000}"/>
  </hyperlinks>
  <pageMargins left="0.7" right="0.7" top="0.75" bottom="0.75" header="0.3" footer="0.3"/>
</worksheet>
</file>

<file path=xl/worksheets/sheet4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901-000000000000}">
  <sheetPr codeName="Hoja400">
    <tabColor theme="0" tint="-0.499984740745262"/>
  </sheetPr>
  <dimension ref="A1:F36"/>
  <sheetViews>
    <sheetView showGridLines="0" zoomScaleNormal="100" workbookViewId="0">
      <pane ySplit="1" topLeftCell="A2" activePane="bottomLeft" state="frozen"/>
      <selection pane="bottomLeft" activeCell="B3" sqref="B3:D3"/>
    </sheetView>
  </sheetViews>
  <sheetFormatPr baseColWidth="10" defaultColWidth="11.44140625" defaultRowHeight="17.399999999999999" x14ac:dyDescent="0.45"/>
  <cols>
    <col min="1" max="1" width="11.44140625" style="178"/>
    <col min="2" max="2" width="26.44140625" style="178" customWidth="1"/>
    <col min="3" max="3" width="24" style="178" customWidth="1"/>
    <col min="4" max="4" width="85.77734375" style="178" customWidth="1"/>
    <col min="5" max="5" width="11.44140625" style="178"/>
    <col min="6" max="6" width="7.21875" style="178" customWidth="1"/>
    <col min="7" max="16384" width="11.44140625" style="178"/>
  </cols>
  <sheetData>
    <row r="1" spans="1:6" x14ac:dyDescent="0.45">
      <c r="B1" s="2043" t="s">
        <v>337</v>
      </c>
    </row>
    <row r="2" spans="1:6" ht="18" thickBot="1" x14ac:dyDescent="0.5"/>
    <row r="3" spans="1:6" ht="23.25" customHeight="1" thickBot="1" x14ac:dyDescent="0.5">
      <c r="B3" s="4124" t="s">
        <v>370</v>
      </c>
      <c r="C3" s="4124"/>
      <c r="D3" s="4124"/>
      <c r="F3" s="1267" t="s">
        <v>498</v>
      </c>
    </row>
    <row r="4" spans="1:6" ht="34.799999999999997" x14ac:dyDescent="0.45">
      <c r="A4" s="1268"/>
      <c r="B4" s="3123" t="s">
        <v>449</v>
      </c>
      <c r="C4" s="3123"/>
      <c r="D4" s="44" t="s">
        <v>42</v>
      </c>
    </row>
    <row r="5" spans="1:6" ht="52.2" x14ac:dyDescent="0.45">
      <c r="B5" s="3123" t="s">
        <v>373</v>
      </c>
      <c r="C5" s="3123"/>
      <c r="D5" s="44" t="s">
        <v>157</v>
      </c>
    </row>
    <row r="6" spans="1:6" x14ac:dyDescent="0.45">
      <c r="B6" s="3123" t="s">
        <v>374</v>
      </c>
      <c r="C6" s="3123"/>
      <c r="D6" s="45" t="s">
        <v>253</v>
      </c>
    </row>
    <row r="7" spans="1:6" ht="34.799999999999997" x14ac:dyDescent="0.45">
      <c r="B7" s="3126" t="s">
        <v>375</v>
      </c>
      <c r="C7" s="3126"/>
      <c r="D7" s="46" t="s">
        <v>4132</v>
      </c>
    </row>
    <row r="8" spans="1:6" x14ac:dyDescent="0.45">
      <c r="B8" s="3126" t="s">
        <v>2480</v>
      </c>
      <c r="C8" s="3126"/>
      <c r="D8" s="1266" t="s">
        <v>2495</v>
      </c>
    </row>
    <row r="10" spans="1:6" ht="23.25" customHeight="1" x14ac:dyDescent="0.45">
      <c r="B10" s="4124" t="s">
        <v>376</v>
      </c>
      <c r="C10" s="4124"/>
      <c r="D10" s="4124"/>
    </row>
    <row r="11" spans="1:6" x14ac:dyDescent="0.45">
      <c r="B11" s="3129" t="s">
        <v>377</v>
      </c>
      <c r="C11" s="3124"/>
      <c r="D11" s="44"/>
    </row>
    <row r="12" spans="1:6" x14ac:dyDescent="0.45">
      <c r="B12" s="3126" t="s">
        <v>379</v>
      </c>
      <c r="C12" s="3126"/>
      <c r="D12" s="661"/>
    </row>
    <row r="13" spans="1:6" x14ac:dyDescent="0.45">
      <c r="B13" s="3123" t="s">
        <v>380</v>
      </c>
      <c r="C13" s="3123"/>
      <c r="D13" s="2062"/>
    </row>
    <row r="14" spans="1:6" x14ac:dyDescent="0.45">
      <c r="B14" s="3123" t="s">
        <v>381</v>
      </c>
      <c r="C14" s="3124"/>
      <c r="D14" s="2062"/>
    </row>
    <row r="15" spans="1:6" x14ac:dyDescent="0.45">
      <c r="B15" s="3123" t="s">
        <v>382</v>
      </c>
      <c r="C15" s="3123"/>
      <c r="D15" s="44"/>
    </row>
    <row r="16" spans="1:6" x14ac:dyDescent="0.45">
      <c r="B16" s="3123" t="s">
        <v>383</v>
      </c>
      <c r="C16" s="3123"/>
      <c r="D16" s="44"/>
    </row>
    <row r="17" spans="2:4" x14ac:dyDescent="0.45">
      <c r="B17" s="3123" t="s">
        <v>384</v>
      </c>
      <c r="C17" s="3123"/>
      <c r="D17" s="57"/>
    </row>
    <row r="18" spans="2:4" x14ac:dyDescent="0.45">
      <c r="B18" s="3126" t="s">
        <v>386</v>
      </c>
      <c r="C18" s="3126"/>
      <c r="D18" s="44"/>
    </row>
    <row r="19" spans="2:4" x14ac:dyDescent="0.45">
      <c r="B19" s="3132" t="s">
        <v>387</v>
      </c>
      <c r="C19" s="3133"/>
      <c r="D19" s="57"/>
    </row>
    <row r="20" spans="2:4" x14ac:dyDescent="0.45">
      <c r="B20" s="3123" t="s">
        <v>388</v>
      </c>
      <c r="C20" s="3123"/>
      <c r="D20" s="44"/>
    </row>
    <row r="21" spans="2:4" x14ac:dyDescent="0.45">
      <c r="B21" s="3134" t="s">
        <v>390</v>
      </c>
      <c r="C21" s="459" t="s">
        <v>391</v>
      </c>
      <c r="D21" s="44"/>
    </row>
    <row r="22" spans="2:4" x14ac:dyDescent="0.45">
      <c r="B22" s="3135"/>
      <c r="C22" s="2040" t="s">
        <v>393</v>
      </c>
      <c r="D22" s="57"/>
    </row>
    <row r="23" spans="2:4" x14ac:dyDescent="0.45">
      <c r="B23" s="3123" t="s">
        <v>395</v>
      </c>
      <c r="C23" s="3123"/>
      <c r="D23" s="44"/>
    </row>
    <row r="24" spans="2:4" x14ac:dyDescent="0.45">
      <c r="B24" s="3123" t="s">
        <v>397</v>
      </c>
      <c r="C24" s="3123"/>
      <c r="D24" s="146" t="s">
        <v>499</v>
      </c>
    </row>
    <row r="25" spans="2:4" x14ac:dyDescent="0.45">
      <c r="B25" s="3123" t="s">
        <v>399</v>
      </c>
      <c r="C25" s="3123"/>
      <c r="D25" s="57"/>
    </row>
    <row r="26" spans="2:4" x14ac:dyDescent="0.45">
      <c r="B26" s="3126" t="s">
        <v>401</v>
      </c>
      <c r="C26" s="3126"/>
      <c r="D26" s="44"/>
    </row>
    <row r="27" spans="2:4" x14ac:dyDescent="0.45">
      <c r="B27" s="3129" t="s">
        <v>403</v>
      </c>
      <c r="C27" s="3124"/>
      <c r="D27" s="44"/>
    </row>
    <row r="28" spans="2:4" x14ac:dyDescent="0.45">
      <c r="B28" s="2038" t="s">
        <v>404</v>
      </c>
      <c r="C28" s="2039"/>
      <c r="D28" s="44"/>
    </row>
    <row r="29" spans="2:4" x14ac:dyDescent="0.45">
      <c r="B29" s="3130" t="s">
        <v>405</v>
      </c>
      <c r="C29" s="3131"/>
      <c r="D29" s="61"/>
    </row>
    <row r="30" spans="2:4" x14ac:dyDescent="0.45">
      <c r="B30" s="62"/>
      <c r="C30" s="62"/>
      <c r="D30" s="63"/>
    </row>
    <row r="31" spans="2:4" ht="23.25" customHeight="1" x14ac:dyDescent="0.45">
      <c r="B31" s="4124" t="s">
        <v>406</v>
      </c>
      <c r="C31" s="4124"/>
      <c r="D31" s="4124"/>
    </row>
    <row r="32" spans="2:4" x14ac:dyDescent="0.45">
      <c r="B32" s="3129" t="s">
        <v>407</v>
      </c>
      <c r="C32" s="3124"/>
      <c r="D32" s="57"/>
    </row>
    <row r="33" spans="2:4" x14ac:dyDescent="0.45">
      <c r="B33" s="3129" t="s">
        <v>409</v>
      </c>
      <c r="C33" s="3124"/>
      <c r="D33" s="57"/>
    </row>
    <row r="34" spans="2:4" x14ac:dyDescent="0.45">
      <c r="B34" s="3129" t="s">
        <v>411</v>
      </c>
      <c r="C34" s="3124"/>
      <c r="D34" s="83"/>
    </row>
    <row r="35" spans="2:4" x14ac:dyDescent="0.45">
      <c r="B35" s="3129" t="s">
        <v>413</v>
      </c>
      <c r="C35" s="3124"/>
      <c r="D35" s="157"/>
    </row>
    <row r="36" spans="2:4" x14ac:dyDescent="0.45">
      <c r="B36" s="3129" t="s">
        <v>415</v>
      </c>
      <c r="C36" s="3124"/>
      <c r="D36" s="57"/>
    </row>
  </sheetData>
  <mergeCells count="30">
    <mergeCell ref="B16:C16"/>
    <mergeCell ref="B3:D3"/>
    <mergeCell ref="B4:C4"/>
    <mergeCell ref="B5:C5"/>
    <mergeCell ref="B6:C6"/>
    <mergeCell ref="B7:C7"/>
    <mergeCell ref="B10:D10"/>
    <mergeCell ref="B11:C11"/>
    <mergeCell ref="B12:C12"/>
    <mergeCell ref="B13:C13"/>
    <mergeCell ref="B14:C14"/>
    <mergeCell ref="B15:C15"/>
    <mergeCell ref="B8:C8"/>
    <mergeCell ref="B31:D31"/>
    <mergeCell ref="B17:C17"/>
    <mergeCell ref="B18:C18"/>
    <mergeCell ref="B19:C19"/>
    <mergeCell ref="B20:C20"/>
    <mergeCell ref="B21:B22"/>
    <mergeCell ref="B23:C23"/>
    <mergeCell ref="B24:C24"/>
    <mergeCell ref="B25:C25"/>
    <mergeCell ref="B26:C26"/>
    <mergeCell ref="B27:C27"/>
    <mergeCell ref="B29:C29"/>
    <mergeCell ref="B32:C32"/>
    <mergeCell ref="B33:C33"/>
    <mergeCell ref="B34:C34"/>
    <mergeCell ref="B35:C35"/>
    <mergeCell ref="B36:C36"/>
  </mergeCells>
  <dataValidations count="7">
    <dataValidation allowBlank="1" showDropDown="1" showInputMessage="1" showErrorMessage="1" sqref="D13" xr:uid="{00000000-0002-0000-9901-000000000000}"/>
    <dataValidation type="list" allowBlank="1" showInputMessage="1" showErrorMessage="1" sqref="D4" xr:uid="{00000000-0002-0000-9901-000001000000}">
      <formula1>ODS</formula1>
    </dataValidation>
    <dataValidation type="list" allowBlank="1" showInputMessage="1" showErrorMessage="1" sqref="D5" xr:uid="{00000000-0002-0000-9901-000002000000}">
      <formula1>Metas_ODS</formula1>
    </dataValidation>
    <dataValidation type="list" allowBlank="1" showInputMessage="1" showErrorMessage="1" sqref="D6" xr:uid="{00000000-0002-0000-9901-000003000000}">
      <formula1>Numero_indicador</formula1>
    </dataValidation>
    <dataValidation type="list" allowBlank="1" showInputMessage="1" showErrorMessage="1" sqref="D7" xr:uid="{00000000-0002-0000-9901-000004000000}">
      <formula1>Nombre_indicador_ODS</formula1>
    </dataValidation>
    <dataValidation type="list" allowBlank="1" showInputMessage="1" showErrorMessage="1" sqref="D14" xr:uid="{00000000-0002-0000-9901-000005000000}">
      <formula1>Tipo_indicador</formula1>
    </dataValidation>
    <dataValidation type="list" allowBlank="1" showInputMessage="1" showErrorMessage="1" sqref="D25" xr:uid="{00000000-0002-0000-9901-000006000000}">
      <formula1>Tipo_operación</formula1>
    </dataValidation>
  </dataValidations>
  <hyperlinks>
    <hyperlink ref="B1" location="'14.7.1'!A1" display="REGRESAR" xr:uid="{00000000-0004-0000-9901-000000000000}"/>
    <hyperlink ref="D8" r:id="rId1" xr:uid="{00000000-0004-0000-9901-000001000000}"/>
  </hyperlinks>
  <pageMargins left="0.7" right="0.7" top="0.75" bottom="0.75" header="0.3" footer="0.3"/>
</worksheet>
</file>

<file path=xl/worksheets/sheet4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A01-000000000000}">
  <sheetPr codeName="Hoja401">
    <tabColor rgb="FFC00000"/>
  </sheetPr>
  <dimension ref="A1:P10"/>
  <sheetViews>
    <sheetView showGridLines="0" workbookViewId="0">
      <pane ySplit="1" topLeftCell="A2" activePane="bottomLeft" state="frozen"/>
      <selection sqref="A1:B1"/>
      <selection pane="bottomLeft" activeCell="N13" sqref="N13"/>
    </sheetView>
  </sheetViews>
  <sheetFormatPr baseColWidth="10" defaultColWidth="11.44140625" defaultRowHeight="17.399999999999999" x14ac:dyDescent="0.45"/>
  <cols>
    <col min="1" max="2" width="15.21875" style="178" customWidth="1"/>
    <col min="3" max="3" width="12.21875" style="1271" customWidth="1"/>
    <col min="4" max="7" width="12.21875" style="178" customWidth="1"/>
    <col min="8" max="16384" width="11.44140625" style="178"/>
  </cols>
  <sheetData>
    <row r="1" spans="1:16" x14ac:dyDescent="0.45">
      <c r="A1" s="2043" t="s">
        <v>337</v>
      </c>
      <c r="B1" s="1308"/>
      <c r="C1" s="3225" t="s">
        <v>430</v>
      </c>
      <c r="D1" s="3225"/>
    </row>
    <row r="3" spans="1:16" ht="18.600000000000001" x14ac:dyDescent="0.45">
      <c r="A3" s="4117" t="s">
        <v>339</v>
      </c>
      <c r="B3" s="4121"/>
      <c r="C3" s="4119" t="s">
        <v>1872</v>
      </c>
      <c r="D3" s="4119"/>
      <c r="E3" s="4119"/>
      <c r="F3" s="4119"/>
      <c r="G3" s="4119"/>
      <c r="H3" s="4119"/>
      <c r="I3" s="4119"/>
      <c r="J3" s="4119"/>
      <c r="K3" s="4119"/>
      <c r="L3" s="4119"/>
      <c r="M3" s="4119"/>
      <c r="N3" s="4119"/>
      <c r="O3" s="4119"/>
      <c r="P3" s="4119"/>
    </row>
    <row r="4" spans="1:16" ht="54.6" customHeight="1" x14ac:dyDescent="0.45">
      <c r="A4" s="4117" t="s">
        <v>340</v>
      </c>
      <c r="B4" s="4118"/>
      <c r="C4" s="4122" t="s">
        <v>158</v>
      </c>
      <c r="D4" s="4123"/>
      <c r="E4" s="4123"/>
      <c r="F4" s="4123"/>
      <c r="G4" s="4123"/>
      <c r="H4" s="4123"/>
      <c r="I4" s="4123"/>
      <c r="J4" s="4123"/>
      <c r="K4" s="4123"/>
      <c r="L4" s="4123"/>
      <c r="M4" s="4123"/>
      <c r="N4" s="4123"/>
      <c r="O4" s="4123"/>
      <c r="P4" s="4123"/>
    </row>
    <row r="5" spans="1:16" ht="20.399999999999999" customHeight="1" x14ac:dyDescent="0.45">
      <c r="A5" s="4117" t="s">
        <v>341</v>
      </c>
      <c r="B5" s="4118"/>
      <c r="C5" s="4119" t="s">
        <v>4133</v>
      </c>
      <c r="D5" s="4120"/>
      <c r="E5" s="4120"/>
      <c r="F5" s="4120"/>
      <c r="G5" s="4120"/>
      <c r="H5" s="4120"/>
      <c r="I5" s="4120"/>
      <c r="J5" s="4120"/>
      <c r="K5" s="4120"/>
      <c r="L5" s="4120"/>
      <c r="M5" s="4120"/>
      <c r="N5" s="4120"/>
      <c r="O5" s="4120"/>
      <c r="P5" s="4120"/>
    </row>
    <row r="6" spans="1:16" ht="18.600000000000001" x14ac:dyDescent="0.45">
      <c r="A6" s="4117" t="s">
        <v>417</v>
      </c>
      <c r="B6" s="4118"/>
      <c r="C6" s="4119" t="s">
        <v>454</v>
      </c>
      <c r="D6" s="4120"/>
      <c r="E6" s="4120"/>
      <c r="F6" s="4120"/>
      <c r="G6" s="4120"/>
      <c r="H6" s="4120"/>
      <c r="I6" s="4120"/>
      <c r="J6" s="4120"/>
      <c r="K6" s="4120"/>
      <c r="L6" s="4120"/>
      <c r="M6" s="4120"/>
      <c r="N6" s="4120"/>
      <c r="O6" s="4120"/>
      <c r="P6" s="4120"/>
    </row>
    <row r="7" spans="1:16" x14ac:dyDescent="0.45">
      <c r="A7" s="853"/>
    </row>
    <row r="8" spans="1:16" x14ac:dyDescent="0.45">
      <c r="A8" s="853"/>
    </row>
    <row r="9" spans="1:16" ht="11.25" customHeight="1" x14ac:dyDescent="0.45">
      <c r="C9" s="3203" t="s">
        <v>455</v>
      </c>
      <c r="D9" s="3203"/>
      <c r="E9" s="3203"/>
      <c r="F9" s="3203"/>
      <c r="G9" s="3203"/>
      <c r="H9" s="3203"/>
      <c r="I9" s="3203"/>
      <c r="J9" s="3203"/>
      <c r="K9" s="3203"/>
      <c r="L9" s="3203"/>
      <c r="M9" s="3203"/>
      <c r="N9" s="3203"/>
      <c r="O9" s="3203"/>
      <c r="P9" s="3203"/>
    </row>
    <row r="10" spans="1:16" ht="11.25" customHeight="1" x14ac:dyDescent="0.45">
      <c r="C10" s="3203"/>
      <c r="D10" s="3203"/>
      <c r="E10" s="3203"/>
      <c r="F10" s="3203"/>
      <c r="G10" s="3203"/>
      <c r="H10" s="3203"/>
      <c r="I10" s="3203"/>
      <c r="J10" s="3203"/>
      <c r="K10" s="3203"/>
      <c r="L10" s="3203"/>
      <c r="M10" s="3203"/>
      <c r="N10" s="3203"/>
      <c r="O10" s="3203"/>
      <c r="P10" s="3203"/>
    </row>
  </sheetData>
  <mergeCells count="10">
    <mergeCell ref="A6:B6"/>
    <mergeCell ref="C6:P6"/>
    <mergeCell ref="C9:P10"/>
    <mergeCell ref="C1:D1"/>
    <mergeCell ref="A3:B3"/>
    <mergeCell ref="C3:P3"/>
    <mergeCell ref="A4:B4"/>
    <mergeCell ref="C4:P4"/>
    <mergeCell ref="A5:B5"/>
    <mergeCell ref="C5:P5"/>
  </mergeCells>
  <hyperlinks>
    <hyperlink ref="A1" location="'ODS 14.'!A1" display="REGRESAR" xr:uid="{00000000-0004-0000-9A01-000000000000}"/>
    <hyperlink ref="C1:D1" location="'Metadato 14.a.1'!A1" display="VER METADATO" xr:uid="{00000000-0004-0000-9A01-000001000000}"/>
  </hyperlinks>
  <pageMargins left="0.7" right="0.7" top="0.75" bottom="0.75" header="0.3" footer="0.3"/>
</worksheet>
</file>

<file path=xl/worksheets/sheet4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B01-000000000000}">
  <sheetPr codeName="Hoja402">
    <tabColor theme="0" tint="-0.499984740745262"/>
  </sheetPr>
  <dimension ref="A1:F36"/>
  <sheetViews>
    <sheetView showGridLines="0" zoomScaleNormal="100" workbookViewId="0">
      <pane ySplit="1" topLeftCell="A2" activePane="bottomLeft" state="frozen"/>
      <selection sqref="A1:B1"/>
      <selection pane="bottomLeft" activeCell="D5" sqref="D5"/>
    </sheetView>
  </sheetViews>
  <sheetFormatPr baseColWidth="10" defaultColWidth="11.44140625" defaultRowHeight="17.399999999999999" x14ac:dyDescent="0.45"/>
  <cols>
    <col min="1" max="1" width="11.44140625" style="178"/>
    <col min="2" max="2" width="26.44140625" style="178" customWidth="1"/>
    <col min="3" max="3" width="24" style="178" customWidth="1"/>
    <col min="4" max="4" width="85.77734375" style="178" customWidth="1"/>
    <col min="5" max="5" width="11.44140625" style="178"/>
    <col min="6" max="6" width="7.21875" style="178" customWidth="1"/>
    <col min="7" max="16384" width="11.44140625" style="178"/>
  </cols>
  <sheetData>
    <row r="1" spans="1:6" x14ac:dyDescent="0.45">
      <c r="B1" s="2043" t="s">
        <v>337</v>
      </c>
    </row>
    <row r="2" spans="1:6" ht="18" thickBot="1" x14ac:dyDescent="0.5"/>
    <row r="3" spans="1:6" ht="23.25" customHeight="1" thickBot="1" x14ac:dyDescent="0.5">
      <c r="B3" s="4124" t="s">
        <v>370</v>
      </c>
      <c r="C3" s="4124"/>
      <c r="D3" s="4124"/>
      <c r="F3" s="1267" t="s">
        <v>456</v>
      </c>
    </row>
    <row r="4" spans="1:6" ht="34.799999999999997" x14ac:dyDescent="0.45">
      <c r="A4" s="1268"/>
      <c r="B4" s="3123" t="s">
        <v>449</v>
      </c>
      <c r="C4" s="3123"/>
      <c r="D4" s="44" t="s">
        <v>42</v>
      </c>
    </row>
    <row r="5" spans="1:6" ht="87" x14ac:dyDescent="0.45">
      <c r="B5" s="3123" t="s">
        <v>373</v>
      </c>
      <c r="C5" s="3123"/>
      <c r="D5" s="44" t="s">
        <v>158</v>
      </c>
    </row>
    <row r="6" spans="1:6" x14ac:dyDescent="0.45">
      <c r="B6" s="3123" t="s">
        <v>374</v>
      </c>
      <c r="C6" s="3123"/>
      <c r="D6" s="45" t="s">
        <v>254</v>
      </c>
    </row>
    <row r="7" spans="1:6" ht="34.799999999999997" x14ac:dyDescent="0.45">
      <c r="B7" s="3126" t="s">
        <v>375</v>
      </c>
      <c r="C7" s="3126"/>
      <c r="D7" s="46" t="s">
        <v>4133</v>
      </c>
    </row>
    <row r="8" spans="1:6" x14ac:dyDescent="0.45">
      <c r="B8" s="3126" t="s">
        <v>2480</v>
      </c>
      <c r="C8" s="3126"/>
      <c r="D8" s="1266" t="s">
        <v>2635</v>
      </c>
    </row>
    <row r="10" spans="1:6" ht="23.25" customHeight="1" x14ac:dyDescent="0.45">
      <c r="B10" s="4124" t="s">
        <v>376</v>
      </c>
      <c r="C10" s="4124"/>
      <c r="D10" s="4124"/>
    </row>
    <row r="11" spans="1:6" x14ac:dyDescent="0.45">
      <c r="B11" s="3129" t="s">
        <v>377</v>
      </c>
      <c r="C11" s="3124"/>
      <c r="D11" s="44"/>
    </row>
    <row r="12" spans="1:6" x14ac:dyDescent="0.45">
      <c r="B12" s="3126" t="s">
        <v>379</v>
      </c>
      <c r="C12" s="3126"/>
      <c r="D12" s="661"/>
    </row>
    <row r="13" spans="1:6" x14ac:dyDescent="0.45">
      <c r="B13" s="3123" t="s">
        <v>380</v>
      </c>
      <c r="C13" s="3123"/>
      <c r="D13" s="2062"/>
    </row>
    <row r="14" spans="1:6" x14ac:dyDescent="0.45">
      <c r="B14" s="3123" t="s">
        <v>381</v>
      </c>
      <c r="C14" s="3124"/>
      <c r="D14" s="2062"/>
    </row>
    <row r="15" spans="1:6" x14ac:dyDescent="0.45">
      <c r="B15" s="3123" t="s">
        <v>382</v>
      </c>
      <c r="C15" s="3123"/>
      <c r="D15" s="44"/>
    </row>
    <row r="16" spans="1:6" x14ac:dyDescent="0.45">
      <c r="B16" s="3123" t="s">
        <v>383</v>
      </c>
      <c r="C16" s="3123"/>
      <c r="D16" s="44"/>
    </row>
    <row r="17" spans="2:4" x14ac:dyDescent="0.45">
      <c r="B17" s="3123" t="s">
        <v>384</v>
      </c>
      <c r="C17" s="3123"/>
      <c r="D17" s="57"/>
    </row>
    <row r="18" spans="2:4" x14ac:dyDescent="0.45">
      <c r="B18" s="3126" t="s">
        <v>386</v>
      </c>
      <c r="C18" s="3126"/>
      <c r="D18" s="44"/>
    </row>
    <row r="19" spans="2:4" x14ac:dyDescent="0.45">
      <c r="B19" s="3132" t="s">
        <v>387</v>
      </c>
      <c r="C19" s="3133"/>
      <c r="D19" s="57"/>
    </row>
    <row r="20" spans="2:4" x14ac:dyDescent="0.45">
      <c r="B20" s="3123" t="s">
        <v>388</v>
      </c>
      <c r="C20" s="3123"/>
      <c r="D20" s="44"/>
    </row>
    <row r="21" spans="2:4" x14ac:dyDescent="0.45">
      <c r="B21" s="3134" t="s">
        <v>390</v>
      </c>
      <c r="C21" s="459" t="s">
        <v>391</v>
      </c>
      <c r="D21" s="44"/>
    </row>
    <row r="22" spans="2:4" x14ac:dyDescent="0.45">
      <c r="B22" s="3135"/>
      <c r="C22" s="2040" t="s">
        <v>393</v>
      </c>
      <c r="D22" s="57"/>
    </row>
    <row r="23" spans="2:4" x14ac:dyDescent="0.45">
      <c r="B23" s="3123" t="s">
        <v>395</v>
      </c>
      <c r="C23" s="3123"/>
      <c r="D23" s="44"/>
    </row>
    <row r="24" spans="2:4" x14ac:dyDescent="0.45">
      <c r="B24" s="3123" t="s">
        <v>397</v>
      </c>
      <c r="C24" s="3123"/>
      <c r="D24" s="44"/>
    </row>
    <row r="25" spans="2:4" x14ac:dyDescent="0.45">
      <c r="B25" s="3123" t="s">
        <v>399</v>
      </c>
      <c r="C25" s="3123"/>
      <c r="D25" s="57"/>
    </row>
    <row r="26" spans="2:4" x14ac:dyDescent="0.45">
      <c r="B26" s="3126" t="s">
        <v>401</v>
      </c>
      <c r="C26" s="3126"/>
      <c r="D26" s="44"/>
    </row>
    <row r="27" spans="2:4" x14ac:dyDescent="0.45">
      <c r="B27" s="3129" t="s">
        <v>403</v>
      </c>
      <c r="C27" s="3124"/>
      <c r="D27" s="44"/>
    </row>
    <row r="28" spans="2:4" x14ac:dyDescent="0.45">
      <c r="B28" s="2038" t="s">
        <v>404</v>
      </c>
      <c r="C28" s="2039"/>
      <c r="D28" s="44"/>
    </row>
    <row r="29" spans="2:4" x14ac:dyDescent="0.45">
      <c r="B29" s="3130" t="s">
        <v>405</v>
      </c>
      <c r="C29" s="3131"/>
      <c r="D29" s="61"/>
    </row>
    <row r="30" spans="2:4" x14ac:dyDescent="0.45">
      <c r="B30" s="62"/>
      <c r="C30" s="62"/>
      <c r="D30" s="63"/>
    </row>
    <row r="31" spans="2:4" ht="23.25" customHeight="1" x14ac:dyDescent="0.45">
      <c r="B31" s="4124" t="s">
        <v>406</v>
      </c>
      <c r="C31" s="4124"/>
      <c r="D31" s="4124"/>
    </row>
    <row r="32" spans="2:4" x14ac:dyDescent="0.45">
      <c r="B32" s="3129" t="s">
        <v>407</v>
      </c>
      <c r="C32" s="3124"/>
      <c r="D32" s="57"/>
    </row>
    <row r="33" spans="2:4" x14ac:dyDescent="0.45">
      <c r="B33" s="3129" t="s">
        <v>409</v>
      </c>
      <c r="C33" s="3124"/>
      <c r="D33" s="57"/>
    </row>
    <row r="34" spans="2:4" x14ac:dyDescent="0.45">
      <c r="B34" s="3129" t="s">
        <v>411</v>
      </c>
      <c r="C34" s="3124"/>
      <c r="D34" s="83"/>
    </row>
    <row r="35" spans="2:4" x14ac:dyDescent="0.45">
      <c r="B35" s="3129" t="s">
        <v>413</v>
      </c>
      <c r="C35" s="3124"/>
      <c r="D35" s="157"/>
    </row>
    <row r="36" spans="2:4" x14ac:dyDescent="0.45">
      <c r="B36" s="3129" t="s">
        <v>415</v>
      </c>
      <c r="C36" s="3124"/>
      <c r="D36" s="57"/>
    </row>
  </sheetData>
  <mergeCells count="30">
    <mergeCell ref="B16:C16"/>
    <mergeCell ref="B3:D3"/>
    <mergeCell ref="B4:C4"/>
    <mergeCell ref="B5:C5"/>
    <mergeCell ref="B6:C6"/>
    <mergeCell ref="B7:C7"/>
    <mergeCell ref="B10:D10"/>
    <mergeCell ref="B11:C11"/>
    <mergeCell ref="B12:C12"/>
    <mergeCell ref="B13:C13"/>
    <mergeCell ref="B14:C14"/>
    <mergeCell ref="B15:C15"/>
    <mergeCell ref="B8:C8"/>
    <mergeCell ref="B31:D31"/>
    <mergeCell ref="B17:C17"/>
    <mergeCell ref="B18:C18"/>
    <mergeCell ref="B19:C19"/>
    <mergeCell ref="B20:C20"/>
    <mergeCell ref="B21:B22"/>
    <mergeCell ref="B23:C23"/>
    <mergeCell ref="B24:C24"/>
    <mergeCell ref="B25:C25"/>
    <mergeCell ref="B26:C26"/>
    <mergeCell ref="B27:C27"/>
    <mergeCell ref="B29:C29"/>
    <mergeCell ref="B32:C32"/>
    <mergeCell ref="B33:C33"/>
    <mergeCell ref="B34:C34"/>
    <mergeCell ref="B35:C35"/>
    <mergeCell ref="B36:C36"/>
  </mergeCells>
  <dataValidations count="7">
    <dataValidation type="list" allowBlank="1" showInputMessage="1" showErrorMessage="1" sqref="D25" xr:uid="{00000000-0002-0000-9B01-000000000000}">
      <formula1>Tipo_operación</formula1>
    </dataValidation>
    <dataValidation type="list" allowBlank="1" showInputMessage="1" showErrorMessage="1" sqref="D14" xr:uid="{00000000-0002-0000-9B01-000001000000}">
      <formula1>Tipo_indicador</formula1>
    </dataValidation>
    <dataValidation type="list" allowBlank="1" showInputMessage="1" showErrorMessage="1" sqref="D7" xr:uid="{00000000-0002-0000-9B01-000002000000}">
      <formula1>Nombre_indicador_ODS</formula1>
    </dataValidation>
    <dataValidation type="list" allowBlank="1" showInputMessage="1" showErrorMessage="1" sqref="D6" xr:uid="{00000000-0002-0000-9B01-000003000000}">
      <formula1>Numero_indicador</formula1>
    </dataValidation>
    <dataValidation type="list" allowBlank="1" showInputMessage="1" showErrorMessage="1" sqref="D5" xr:uid="{00000000-0002-0000-9B01-000004000000}">
      <formula1>Metas_ODS</formula1>
    </dataValidation>
    <dataValidation type="list" allowBlank="1" showInputMessage="1" showErrorMessage="1" sqref="D4" xr:uid="{00000000-0002-0000-9B01-000005000000}">
      <formula1>ODS</formula1>
    </dataValidation>
    <dataValidation allowBlank="1" showDropDown="1" showInputMessage="1" showErrorMessage="1" sqref="D13" xr:uid="{00000000-0002-0000-9B01-000006000000}"/>
  </dataValidations>
  <hyperlinks>
    <hyperlink ref="B1" location="'14.a.1'!A1" display="REGRESAR" xr:uid="{00000000-0004-0000-9B01-000000000000}"/>
    <hyperlink ref="D8" r:id="rId1" xr:uid="{00000000-0004-0000-9B01-000001000000}"/>
  </hyperlinks>
  <pageMargins left="0.7" right="0.7" top="0.75" bottom="0.75" header="0.3" footer="0.3"/>
</worksheet>
</file>

<file path=xl/worksheets/sheet4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C01-000000000000}">
  <sheetPr codeName="Hoja403">
    <tabColor rgb="FFC00000"/>
  </sheetPr>
  <dimension ref="A1:P10"/>
  <sheetViews>
    <sheetView showGridLines="0" workbookViewId="0">
      <pane ySplit="1" topLeftCell="A2" activePane="bottomLeft" state="frozen"/>
      <selection activeCell="B1" sqref="B1"/>
      <selection pane="bottomLeft" activeCell="L13" sqref="L13"/>
    </sheetView>
  </sheetViews>
  <sheetFormatPr baseColWidth="10" defaultColWidth="11.44140625" defaultRowHeight="17.399999999999999" x14ac:dyDescent="0.45"/>
  <cols>
    <col min="1" max="2" width="15.21875" style="178" customWidth="1"/>
    <col min="3" max="3" width="11.5546875" style="1271" customWidth="1"/>
    <col min="4" max="6" width="11.5546875" style="178" customWidth="1"/>
    <col min="7" max="16384" width="11.44140625" style="178"/>
  </cols>
  <sheetData>
    <row r="1" spans="1:16" x14ac:dyDescent="0.45">
      <c r="A1" s="2043" t="s">
        <v>337</v>
      </c>
      <c r="B1" s="1308"/>
      <c r="C1" s="3225" t="s">
        <v>430</v>
      </c>
      <c r="D1" s="3225"/>
    </row>
    <row r="3" spans="1:16" ht="18.600000000000001" x14ac:dyDescent="0.45">
      <c r="A3" s="4117" t="s">
        <v>339</v>
      </c>
      <c r="B3" s="4121"/>
      <c r="C3" s="4119" t="s">
        <v>1872</v>
      </c>
      <c r="D3" s="4119"/>
      <c r="E3" s="4119"/>
      <c r="F3" s="4119"/>
      <c r="G3" s="4119"/>
      <c r="H3" s="4119"/>
      <c r="I3" s="4119"/>
      <c r="J3" s="4119"/>
      <c r="K3" s="4119"/>
      <c r="L3" s="4119"/>
      <c r="M3" s="4119"/>
      <c r="N3" s="4119"/>
      <c r="O3" s="4119"/>
      <c r="P3" s="4119"/>
    </row>
    <row r="4" spans="1:16" ht="19.2" customHeight="1" x14ac:dyDescent="0.45">
      <c r="A4" s="4117" t="s">
        <v>340</v>
      </c>
      <c r="B4" s="4118"/>
      <c r="C4" s="4122" t="s">
        <v>159</v>
      </c>
      <c r="D4" s="4123"/>
      <c r="E4" s="4123"/>
      <c r="F4" s="4123"/>
      <c r="G4" s="4123"/>
      <c r="H4" s="4123"/>
      <c r="I4" s="4123"/>
      <c r="J4" s="4123"/>
      <c r="K4" s="4123"/>
      <c r="L4" s="4123"/>
      <c r="M4" s="4123"/>
      <c r="N4" s="4123"/>
      <c r="O4" s="4123"/>
      <c r="P4" s="4123"/>
    </row>
    <row r="5" spans="1:16" ht="19.2" customHeight="1" x14ac:dyDescent="0.45">
      <c r="A5" s="4117" t="s">
        <v>341</v>
      </c>
      <c r="B5" s="4118"/>
      <c r="C5" s="4119" t="s">
        <v>4134</v>
      </c>
      <c r="D5" s="4120"/>
      <c r="E5" s="4120"/>
      <c r="F5" s="4120"/>
      <c r="G5" s="4120"/>
      <c r="H5" s="4120"/>
      <c r="I5" s="4120"/>
      <c r="J5" s="4120"/>
      <c r="K5" s="4120"/>
      <c r="L5" s="4120"/>
      <c r="M5" s="4120"/>
      <c r="N5" s="4120"/>
      <c r="O5" s="4120"/>
      <c r="P5" s="4120"/>
    </row>
    <row r="6" spans="1:16" ht="18.600000000000001" x14ac:dyDescent="0.45">
      <c r="A6" s="4117" t="s">
        <v>417</v>
      </c>
      <c r="B6" s="4118"/>
      <c r="C6" s="4119" t="s">
        <v>454</v>
      </c>
      <c r="D6" s="4120"/>
      <c r="E6" s="4120"/>
      <c r="F6" s="4120"/>
      <c r="G6" s="4120"/>
      <c r="H6" s="4120"/>
      <c r="I6" s="4120"/>
      <c r="J6" s="4120"/>
      <c r="K6" s="4120"/>
      <c r="L6" s="4120"/>
      <c r="M6" s="4120"/>
      <c r="N6" s="4120"/>
      <c r="O6" s="4120"/>
      <c r="P6" s="4120"/>
    </row>
    <row r="9" spans="1:16" ht="11.25" customHeight="1" x14ac:dyDescent="0.45">
      <c r="C9" s="3203" t="s">
        <v>2687</v>
      </c>
      <c r="D9" s="3203"/>
      <c r="E9" s="3203"/>
      <c r="F9" s="3203"/>
      <c r="G9" s="3203"/>
      <c r="H9" s="3203"/>
      <c r="I9" s="3203"/>
      <c r="J9" s="3203"/>
      <c r="K9" s="3203"/>
      <c r="L9" s="3203"/>
      <c r="M9" s="3203"/>
      <c r="N9" s="3203"/>
      <c r="O9" s="3203"/>
      <c r="P9" s="3203"/>
    </row>
    <row r="10" spans="1:16" ht="11.25" customHeight="1" x14ac:dyDescent="0.45">
      <c r="C10" s="3203"/>
      <c r="D10" s="3203"/>
      <c r="E10" s="3203"/>
      <c r="F10" s="3203"/>
      <c r="G10" s="3203"/>
      <c r="H10" s="3203"/>
      <c r="I10" s="3203"/>
      <c r="J10" s="3203"/>
      <c r="K10" s="3203"/>
      <c r="L10" s="3203"/>
      <c r="M10" s="3203"/>
      <c r="N10" s="3203"/>
      <c r="O10" s="3203"/>
      <c r="P10" s="3203"/>
    </row>
  </sheetData>
  <mergeCells count="10">
    <mergeCell ref="A6:B6"/>
    <mergeCell ref="C6:P6"/>
    <mergeCell ref="C9:P10"/>
    <mergeCell ref="C1:D1"/>
    <mergeCell ref="A3:B3"/>
    <mergeCell ref="C3:P3"/>
    <mergeCell ref="A4:B4"/>
    <mergeCell ref="C4:P4"/>
    <mergeCell ref="A5:B5"/>
    <mergeCell ref="C5:P5"/>
  </mergeCells>
  <hyperlinks>
    <hyperlink ref="A1" location="'ODS 14.'!A1" display="REGRESAR" xr:uid="{00000000-0004-0000-9C01-000000000000}"/>
    <hyperlink ref="C1:D1" location="'Metadato 14.b.1'!A1" display="VER METADATO" xr:uid="{00000000-0004-0000-9C01-000001000000}"/>
  </hyperlinks>
  <pageMargins left="0.7" right="0.7" top="0.75" bottom="0.75" header="0.3" footer="0.3"/>
  <pageSetup orientation="portrait" r:id="rId1"/>
</worksheet>
</file>

<file path=xl/worksheets/sheet4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D01-000000000000}">
  <sheetPr codeName="Hoja404">
    <tabColor theme="0" tint="-0.499984740745262"/>
  </sheetPr>
  <dimension ref="A1:F36"/>
  <sheetViews>
    <sheetView showGridLines="0" zoomScaleNormal="100" workbookViewId="0">
      <pane ySplit="1" topLeftCell="A2" activePane="bottomLeft" state="frozen"/>
      <selection pane="bottomLeft" activeCell="B27" sqref="B27:C27"/>
    </sheetView>
  </sheetViews>
  <sheetFormatPr baseColWidth="10" defaultColWidth="11.44140625" defaultRowHeight="17.399999999999999" x14ac:dyDescent="0.45"/>
  <cols>
    <col min="1" max="1" width="11.44140625" style="178"/>
    <col min="2" max="2" width="26.44140625" style="178" customWidth="1"/>
    <col min="3" max="3" width="24" style="178" customWidth="1"/>
    <col min="4" max="4" width="85.77734375" style="178" customWidth="1"/>
    <col min="5" max="5" width="11.44140625" style="178"/>
    <col min="6" max="6" width="7.21875" style="178" customWidth="1"/>
    <col min="7" max="16384" width="11.44140625" style="178"/>
  </cols>
  <sheetData>
    <row r="1" spans="1:6" x14ac:dyDescent="0.45">
      <c r="B1" s="2043" t="s">
        <v>337</v>
      </c>
    </row>
    <row r="2" spans="1:6" ht="18" thickBot="1" x14ac:dyDescent="0.5"/>
    <row r="3" spans="1:6" ht="23.25" customHeight="1" thickBot="1" x14ac:dyDescent="0.5">
      <c r="B3" s="4124" t="s">
        <v>370</v>
      </c>
      <c r="C3" s="4124"/>
      <c r="D3" s="4124"/>
      <c r="F3" s="1267" t="s">
        <v>456</v>
      </c>
    </row>
    <row r="4" spans="1:6" ht="34.799999999999997" x14ac:dyDescent="0.45">
      <c r="A4" s="1268"/>
      <c r="B4" s="3123" t="s">
        <v>449</v>
      </c>
      <c r="C4" s="3123"/>
      <c r="D4" s="44" t="s">
        <v>42</v>
      </c>
    </row>
    <row r="5" spans="1:6" x14ac:dyDescent="0.45">
      <c r="B5" s="3123" t="s">
        <v>373</v>
      </c>
      <c r="C5" s="3123"/>
      <c r="D5" s="44" t="s">
        <v>159</v>
      </c>
    </row>
    <row r="6" spans="1:6" x14ac:dyDescent="0.45">
      <c r="B6" s="3123" t="s">
        <v>374</v>
      </c>
      <c r="C6" s="3123"/>
      <c r="D6" s="45" t="s">
        <v>255</v>
      </c>
    </row>
    <row r="7" spans="1:6" ht="34.799999999999997" x14ac:dyDescent="0.45">
      <c r="B7" s="3126" t="s">
        <v>375</v>
      </c>
      <c r="C7" s="3126"/>
      <c r="D7" s="46" t="s">
        <v>4134</v>
      </c>
    </row>
    <row r="8" spans="1:6" x14ac:dyDescent="0.45">
      <c r="B8" s="3126" t="s">
        <v>2480</v>
      </c>
      <c r="C8" s="3126"/>
      <c r="D8" s="1266" t="s">
        <v>2636</v>
      </c>
    </row>
    <row r="10" spans="1:6" ht="23.25" customHeight="1" x14ac:dyDescent="0.45">
      <c r="B10" s="4124" t="s">
        <v>376</v>
      </c>
      <c r="C10" s="4124"/>
      <c r="D10" s="4124"/>
    </row>
    <row r="11" spans="1:6" x14ac:dyDescent="0.45">
      <c r="B11" s="3129" t="s">
        <v>377</v>
      </c>
      <c r="C11" s="3124"/>
      <c r="D11" s="44"/>
    </row>
    <row r="12" spans="1:6" x14ac:dyDescent="0.45">
      <c r="B12" s="3126" t="s">
        <v>379</v>
      </c>
      <c r="C12" s="3126"/>
      <c r="D12" s="661"/>
    </row>
    <row r="13" spans="1:6" x14ac:dyDescent="0.45">
      <c r="B13" s="3123" t="s">
        <v>380</v>
      </c>
      <c r="C13" s="3123"/>
      <c r="D13" s="2062"/>
    </row>
    <row r="14" spans="1:6" x14ac:dyDescent="0.45">
      <c r="B14" s="3123" t="s">
        <v>381</v>
      </c>
      <c r="C14" s="3124"/>
      <c r="D14" s="2062"/>
    </row>
    <row r="15" spans="1:6" x14ac:dyDescent="0.45">
      <c r="B15" s="3123" t="s">
        <v>382</v>
      </c>
      <c r="C15" s="3123"/>
      <c r="D15" s="44"/>
    </row>
    <row r="16" spans="1:6" x14ac:dyDescent="0.45">
      <c r="B16" s="3123" t="s">
        <v>383</v>
      </c>
      <c r="C16" s="3123"/>
      <c r="D16" s="44"/>
    </row>
    <row r="17" spans="2:4" x14ac:dyDescent="0.45">
      <c r="B17" s="3123" t="s">
        <v>384</v>
      </c>
      <c r="C17" s="3123"/>
      <c r="D17" s="57"/>
    </row>
    <row r="18" spans="2:4" x14ac:dyDescent="0.45">
      <c r="B18" s="3126" t="s">
        <v>386</v>
      </c>
      <c r="C18" s="3126"/>
      <c r="D18" s="44"/>
    </row>
    <row r="19" spans="2:4" x14ac:dyDescent="0.45">
      <c r="B19" s="3132" t="s">
        <v>387</v>
      </c>
      <c r="C19" s="3133"/>
      <c r="D19" s="57"/>
    </row>
    <row r="20" spans="2:4" x14ac:dyDescent="0.45">
      <c r="B20" s="3123" t="s">
        <v>388</v>
      </c>
      <c r="C20" s="3123"/>
      <c r="D20" s="44"/>
    </row>
    <row r="21" spans="2:4" x14ac:dyDescent="0.45">
      <c r="B21" s="3134" t="s">
        <v>390</v>
      </c>
      <c r="C21" s="459" t="s">
        <v>391</v>
      </c>
      <c r="D21" s="44"/>
    </row>
    <row r="22" spans="2:4" x14ac:dyDescent="0.45">
      <c r="B22" s="3135"/>
      <c r="C22" s="2040" t="s">
        <v>393</v>
      </c>
      <c r="D22" s="57"/>
    </row>
    <row r="23" spans="2:4" x14ac:dyDescent="0.45">
      <c r="B23" s="3123" t="s">
        <v>395</v>
      </c>
      <c r="C23" s="3123"/>
      <c r="D23" s="44"/>
    </row>
    <row r="24" spans="2:4" x14ac:dyDescent="0.45">
      <c r="B24" s="3123" t="s">
        <v>397</v>
      </c>
      <c r="C24" s="3123"/>
      <c r="D24" s="44"/>
    </row>
    <row r="25" spans="2:4" x14ac:dyDescent="0.45">
      <c r="B25" s="3123" t="s">
        <v>399</v>
      </c>
      <c r="C25" s="3123"/>
      <c r="D25" s="57"/>
    </row>
    <row r="26" spans="2:4" x14ac:dyDescent="0.45">
      <c r="B26" s="3126" t="s">
        <v>401</v>
      </c>
      <c r="C26" s="3126"/>
      <c r="D26" s="44"/>
    </row>
    <row r="27" spans="2:4" x14ac:dyDescent="0.45">
      <c r="B27" s="3129" t="s">
        <v>403</v>
      </c>
      <c r="C27" s="3124"/>
      <c r="D27" s="44"/>
    </row>
    <row r="28" spans="2:4" x14ac:dyDescent="0.45">
      <c r="B28" s="2038" t="s">
        <v>404</v>
      </c>
      <c r="C28" s="2039"/>
      <c r="D28" s="44"/>
    </row>
    <row r="29" spans="2:4" x14ac:dyDescent="0.45">
      <c r="B29" s="3130" t="s">
        <v>405</v>
      </c>
      <c r="C29" s="3131"/>
      <c r="D29" s="61"/>
    </row>
    <row r="30" spans="2:4" x14ac:dyDescent="0.45">
      <c r="B30" s="62"/>
      <c r="C30" s="62"/>
      <c r="D30" s="63"/>
    </row>
    <row r="31" spans="2:4" ht="23.25" customHeight="1" x14ac:dyDescent="0.45">
      <c r="B31" s="4124" t="s">
        <v>406</v>
      </c>
      <c r="C31" s="4124"/>
      <c r="D31" s="4124"/>
    </row>
    <row r="32" spans="2:4" x14ac:dyDescent="0.45">
      <c r="B32" s="3129" t="s">
        <v>407</v>
      </c>
      <c r="C32" s="3124"/>
      <c r="D32" s="57"/>
    </row>
    <row r="33" spans="2:4" x14ac:dyDescent="0.45">
      <c r="B33" s="3129" t="s">
        <v>409</v>
      </c>
      <c r="C33" s="3124"/>
      <c r="D33" s="57"/>
    </row>
    <row r="34" spans="2:4" x14ac:dyDescent="0.45">
      <c r="B34" s="3129" t="s">
        <v>411</v>
      </c>
      <c r="C34" s="3124"/>
      <c r="D34" s="83"/>
    </row>
    <row r="35" spans="2:4" x14ac:dyDescent="0.45">
      <c r="B35" s="3129" t="s">
        <v>413</v>
      </c>
      <c r="C35" s="3124"/>
      <c r="D35" s="157"/>
    </row>
    <row r="36" spans="2:4" x14ac:dyDescent="0.45">
      <c r="B36" s="3129" t="s">
        <v>415</v>
      </c>
      <c r="C36" s="3124"/>
      <c r="D36" s="57"/>
    </row>
  </sheetData>
  <mergeCells count="30">
    <mergeCell ref="B16:C16"/>
    <mergeCell ref="B3:D3"/>
    <mergeCell ref="B4:C4"/>
    <mergeCell ref="B5:C5"/>
    <mergeCell ref="B6:C6"/>
    <mergeCell ref="B7:C7"/>
    <mergeCell ref="B10:D10"/>
    <mergeCell ref="B11:C11"/>
    <mergeCell ref="B12:C12"/>
    <mergeCell ref="B13:C13"/>
    <mergeCell ref="B14:C14"/>
    <mergeCell ref="B15:C15"/>
    <mergeCell ref="B8:C8"/>
    <mergeCell ref="B31:D31"/>
    <mergeCell ref="B17:C17"/>
    <mergeCell ref="B18:C18"/>
    <mergeCell ref="B19:C19"/>
    <mergeCell ref="B20:C20"/>
    <mergeCell ref="B21:B22"/>
    <mergeCell ref="B23:C23"/>
    <mergeCell ref="B24:C24"/>
    <mergeCell ref="B25:C25"/>
    <mergeCell ref="B26:C26"/>
    <mergeCell ref="B27:C27"/>
    <mergeCell ref="B29:C29"/>
    <mergeCell ref="B32:C32"/>
    <mergeCell ref="B33:C33"/>
    <mergeCell ref="B34:C34"/>
    <mergeCell ref="B35:C35"/>
    <mergeCell ref="B36:C36"/>
  </mergeCells>
  <dataValidations count="7">
    <dataValidation type="list" allowBlank="1" showInputMessage="1" showErrorMessage="1" sqref="D25" xr:uid="{00000000-0002-0000-9D01-000000000000}">
      <formula1>Tipo_operación</formula1>
    </dataValidation>
    <dataValidation type="list" allowBlank="1" showInputMessage="1" showErrorMessage="1" sqref="D14" xr:uid="{00000000-0002-0000-9D01-000001000000}">
      <formula1>Tipo_indicador</formula1>
    </dataValidation>
    <dataValidation type="list" allowBlank="1" showInputMessage="1" showErrorMessage="1" sqref="D7" xr:uid="{00000000-0002-0000-9D01-000002000000}">
      <formula1>Nombre_indicador_ODS</formula1>
    </dataValidation>
    <dataValidation type="list" allowBlank="1" showInputMessage="1" showErrorMessage="1" sqref="D6" xr:uid="{00000000-0002-0000-9D01-000003000000}">
      <formula1>Numero_indicador</formula1>
    </dataValidation>
    <dataValidation type="list" allowBlank="1" showInputMessage="1" showErrorMessage="1" sqref="D5" xr:uid="{00000000-0002-0000-9D01-000004000000}">
      <formula1>Metas_ODS</formula1>
    </dataValidation>
    <dataValidation type="list" allowBlank="1" showInputMessage="1" showErrorMessage="1" sqref="D4" xr:uid="{00000000-0002-0000-9D01-000005000000}">
      <formula1>ODS</formula1>
    </dataValidation>
    <dataValidation allowBlank="1" showDropDown="1" showInputMessage="1" showErrorMessage="1" sqref="D13" xr:uid="{00000000-0002-0000-9D01-000006000000}"/>
  </dataValidations>
  <hyperlinks>
    <hyperlink ref="B1" location="'14.b.1'!A1" display="REGRESAR" xr:uid="{00000000-0004-0000-9D01-000000000000}"/>
    <hyperlink ref="D8" r:id="rId1" xr:uid="{00000000-0004-0000-9D01-000001000000}"/>
  </hyperlinks>
  <pageMargins left="0.7" right="0.7" top="0.75" bottom="0.75" header="0.3" footer="0.3"/>
</worksheet>
</file>

<file path=xl/worksheets/sheet4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E01-000000000000}">
  <sheetPr codeName="Hoja405">
    <tabColor rgb="FF7030A0"/>
  </sheetPr>
  <dimension ref="A1:P15"/>
  <sheetViews>
    <sheetView showGridLines="0" workbookViewId="0">
      <pane ySplit="1" topLeftCell="A2" activePane="bottomLeft" state="frozen"/>
      <selection sqref="A1:B1"/>
      <selection pane="bottomLeft" activeCell="N16" sqref="N16"/>
    </sheetView>
  </sheetViews>
  <sheetFormatPr baseColWidth="10" defaultColWidth="11.44140625" defaultRowHeight="17.399999999999999" x14ac:dyDescent="0.45"/>
  <cols>
    <col min="1" max="2" width="15.5546875" style="178" customWidth="1"/>
    <col min="3" max="3" width="12.21875" style="1271" customWidth="1"/>
    <col min="4" max="5" width="12.21875" style="178" customWidth="1"/>
    <col min="6" max="16384" width="11.44140625" style="178"/>
  </cols>
  <sheetData>
    <row r="1" spans="1:16" x14ac:dyDescent="0.45">
      <c r="A1" s="2043" t="s">
        <v>337</v>
      </c>
      <c r="B1" s="1308"/>
      <c r="C1" s="3225" t="s">
        <v>430</v>
      </c>
      <c r="D1" s="3225"/>
    </row>
    <row r="3" spans="1:16" ht="18.600000000000001" customHeight="1" x14ac:dyDescent="0.45">
      <c r="A3" s="4117" t="s">
        <v>339</v>
      </c>
      <c r="B3" s="4121"/>
      <c r="C3" s="4119" t="s">
        <v>1872</v>
      </c>
      <c r="D3" s="4119"/>
      <c r="E3" s="4119"/>
      <c r="F3" s="4119"/>
      <c r="G3" s="4119"/>
      <c r="H3" s="4119"/>
      <c r="I3" s="4119"/>
      <c r="J3" s="4119"/>
      <c r="K3" s="4119"/>
      <c r="L3" s="4119"/>
      <c r="M3" s="4119"/>
      <c r="N3" s="4119"/>
      <c r="O3" s="4119"/>
      <c r="P3" s="4119"/>
    </row>
    <row r="4" spans="1:16" ht="37.200000000000003" customHeight="1" x14ac:dyDescent="0.45">
      <c r="A4" s="4117" t="s">
        <v>340</v>
      </c>
      <c r="B4" s="4118"/>
      <c r="C4" s="4122" t="s">
        <v>4135</v>
      </c>
      <c r="D4" s="4123"/>
      <c r="E4" s="4123"/>
      <c r="F4" s="4123"/>
      <c r="G4" s="4123"/>
      <c r="H4" s="4123"/>
      <c r="I4" s="4123"/>
      <c r="J4" s="4123"/>
      <c r="K4" s="4123"/>
      <c r="L4" s="4123"/>
      <c r="M4" s="4123"/>
      <c r="N4" s="4123"/>
      <c r="O4" s="4123"/>
      <c r="P4" s="4123"/>
    </row>
    <row r="5" spans="1:16" ht="36.6" customHeight="1" x14ac:dyDescent="0.45">
      <c r="A5" s="4117" t="s">
        <v>341</v>
      </c>
      <c r="B5" s="4118"/>
      <c r="C5" s="4122" t="s">
        <v>4136</v>
      </c>
      <c r="D5" s="4123"/>
      <c r="E5" s="4123"/>
      <c r="F5" s="4123"/>
      <c r="G5" s="4123"/>
      <c r="H5" s="4123"/>
      <c r="I5" s="4123"/>
      <c r="J5" s="4123"/>
      <c r="K5" s="4123"/>
      <c r="L5" s="4123"/>
      <c r="M5" s="4123"/>
      <c r="N5" s="4123"/>
      <c r="O5" s="4123"/>
      <c r="P5" s="4123"/>
    </row>
    <row r="6" spans="1:16" ht="17.399999999999999" customHeight="1" x14ac:dyDescent="0.45">
      <c r="A6" s="4117" t="s">
        <v>417</v>
      </c>
      <c r="B6" s="4118"/>
      <c r="C6" s="4119" t="s">
        <v>454</v>
      </c>
      <c r="D6" s="4120"/>
      <c r="E6" s="4120"/>
      <c r="F6" s="4120"/>
      <c r="G6" s="4120"/>
      <c r="H6" s="4120"/>
      <c r="I6" s="4120"/>
      <c r="J6" s="4120"/>
      <c r="K6" s="4120"/>
      <c r="L6" s="4120"/>
      <c r="M6" s="4120"/>
      <c r="N6" s="4120"/>
      <c r="O6" s="4120"/>
      <c r="P6" s="4120"/>
    </row>
    <row r="7" spans="1:16" x14ac:dyDescent="0.45">
      <c r="A7" s="853"/>
    </row>
    <row r="8" spans="1:16" x14ac:dyDescent="0.45">
      <c r="A8" s="853"/>
    </row>
    <row r="9" spans="1:16" ht="11.25" customHeight="1" x14ac:dyDescent="0.45">
      <c r="A9" s="853"/>
      <c r="C9" s="3203" t="s">
        <v>497</v>
      </c>
      <c r="D9" s="3203"/>
      <c r="E9" s="3203"/>
      <c r="F9" s="3203"/>
      <c r="G9" s="3203"/>
      <c r="H9" s="3203"/>
      <c r="I9" s="3203"/>
      <c r="J9" s="3203"/>
      <c r="K9" s="3203"/>
      <c r="L9" s="3203"/>
      <c r="M9" s="3203"/>
      <c r="N9" s="3203"/>
      <c r="O9" s="3203"/>
      <c r="P9" s="3203"/>
    </row>
    <row r="10" spans="1:16" ht="11.25" customHeight="1" x14ac:dyDescent="0.45">
      <c r="A10" s="853"/>
      <c r="C10" s="3203"/>
      <c r="D10" s="3203"/>
      <c r="E10" s="3203"/>
      <c r="F10" s="3203"/>
      <c r="G10" s="3203"/>
      <c r="H10" s="3203"/>
      <c r="I10" s="3203"/>
      <c r="J10" s="3203"/>
      <c r="K10" s="3203"/>
      <c r="L10" s="3203"/>
      <c r="M10" s="3203"/>
      <c r="N10" s="3203"/>
      <c r="O10" s="3203"/>
      <c r="P10" s="3203"/>
    </row>
    <row r="11" spans="1:16" x14ac:dyDescent="0.45">
      <c r="A11" s="853"/>
    </row>
    <row r="12" spans="1:16" x14ac:dyDescent="0.45">
      <c r="A12" s="853"/>
    </row>
    <row r="13" spans="1:16" x14ac:dyDescent="0.45">
      <c r="A13" s="853"/>
    </row>
    <row r="14" spans="1:16" x14ac:dyDescent="0.45">
      <c r="A14" s="853"/>
    </row>
    <row r="15" spans="1:16" x14ac:dyDescent="0.45">
      <c r="A15" s="853"/>
    </row>
  </sheetData>
  <mergeCells count="10">
    <mergeCell ref="A6:B6"/>
    <mergeCell ref="C6:P6"/>
    <mergeCell ref="C9:P10"/>
    <mergeCell ref="C1:D1"/>
    <mergeCell ref="A3:B3"/>
    <mergeCell ref="C3:P3"/>
    <mergeCell ref="A4:B4"/>
    <mergeCell ref="C4:P4"/>
    <mergeCell ref="A5:B5"/>
    <mergeCell ref="C5:P5"/>
  </mergeCells>
  <hyperlinks>
    <hyperlink ref="A1" location="'ODS 14.'!A1" display="REGRESAR" xr:uid="{00000000-0004-0000-9E01-000000000000}"/>
    <hyperlink ref="C1:D1" location="'Metadato 14.c.1'!A1" display="VER METADATO" xr:uid="{00000000-0004-0000-9E01-000001000000}"/>
  </hyperlinks>
  <pageMargins left="0.7" right="0.7" top="0.75" bottom="0.75" header="0.3" footer="0.3"/>
</worksheet>
</file>

<file path=xl/worksheets/sheet4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F01-000000000000}">
  <sheetPr codeName="Hoja406">
    <tabColor theme="0" tint="-0.499984740745262"/>
  </sheetPr>
  <dimension ref="A1:F36"/>
  <sheetViews>
    <sheetView showGridLines="0" zoomScaleNormal="100" workbookViewId="0">
      <pane ySplit="1" topLeftCell="A2" activePane="bottomLeft" state="frozen"/>
      <selection sqref="A1:B1"/>
      <selection pane="bottomLeft" activeCell="B31" sqref="B31:D31"/>
    </sheetView>
  </sheetViews>
  <sheetFormatPr baseColWidth="10" defaultColWidth="11.44140625" defaultRowHeight="17.399999999999999" x14ac:dyDescent="0.45"/>
  <cols>
    <col min="1" max="1" width="11.44140625" style="178"/>
    <col min="2" max="2" width="26.44140625" style="178" customWidth="1"/>
    <col min="3" max="3" width="24" style="178" customWidth="1"/>
    <col min="4" max="4" width="85.77734375" style="178" customWidth="1"/>
    <col min="5" max="5" width="11.44140625" style="178"/>
    <col min="6" max="6" width="7.21875" style="178" customWidth="1"/>
    <col min="7" max="16384" width="11.44140625" style="178"/>
  </cols>
  <sheetData>
    <row r="1" spans="1:6" x14ac:dyDescent="0.45">
      <c r="B1" s="2043" t="s">
        <v>337</v>
      </c>
    </row>
    <row r="2" spans="1:6" ht="18" thickBot="1" x14ac:dyDescent="0.5"/>
    <row r="3" spans="1:6" ht="23.25" customHeight="1" thickBot="1" x14ac:dyDescent="0.5">
      <c r="B3" s="4124" t="s">
        <v>370</v>
      </c>
      <c r="C3" s="4124"/>
      <c r="D3" s="4124"/>
      <c r="F3" s="1267" t="s">
        <v>498</v>
      </c>
    </row>
    <row r="4" spans="1:6" ht="34.799999999999997" x14ac:dyDescent="0.45">
      <c r="A4" s="1268"/>
      <c r="B4" s="3123" t="s">
        <v>449</v>
      </c>
      <c r="C4" s="3123"/>
      <c r="D4" s="44" t="s">
        <v>42</v>
      </c>
    </row>
    <row r="5" spans="1:6" ht="69.599999999999994" x14ac:dyDescent="0.45">
      <c r="B5" s="3123" t="s">
        <v>373</v>
      </c>
      <c r="C5" s="3123"/>
      <c r="D5" s="44" t="s">
        <v>4135</v>
      </c>
    </row>
    <row r="6" spans="1:6" x14ac:dyDescent="0.45">
      <c r="B6" s="3123" t="s">
        <v>374</v>
      </c>
      <c r="C6" s="3123"/>
      <c r="D6" s="45" t="s">
        <v>256</v>
      </c>
    </row>
    <row r="7" spans="1:6" ht="69.599999999999994" customHeight="1" x14ac:dyDescent="0.45">
      <c r="B7" s="3126" t="s">
        <v>375</v>
      </c>
      <c r="C7" s="3126"/>
      <c r="D7" s="46" t="s">
        <v>4136</v>
      </c>
    </row>
    <row r="8" spans="1:6" x14ac:dyDescent="0.45">
      <c r="B8" s="3126" t="s">
        <v>2480</v>
      </c>
      <c r="C8" s="3126"/>
      <c r="D8" s="1266" t="s">
        <v>2495</v>
      </c>
    </row>
    <row r="10" spans="1:6" ht="23.25" customHeight="1" x14ac:dyDescent="0.45">
      <c r="B10" s="4124" t="s">
        <v>376</v>
      </c>
      <c r="C10" s="4124"/>
      <c r="D10" s="4124"/>
    </row>
    <row r="11" spans="1:6" x14ac:dyDescent="0.45">
      <c r="B11" s="3129" t="s">
        <v>377</v>
      </c>
      <c r="C11" s="3124"/>
      <c r="D11" s="44"/>
    </row>
    <row r="12" spans="1:6" x14ac:dyDescent="0.45">
      <c r="B12" s="3126" t="s">
        <v>379</v>
      </c>
      <c r="C12" s="3126"/>
      <c r="D12" s="661"/>
    </row>
    <row r="13" spans="1:6" x14ac:dyDescent="0.45">
      <c r="B13" s="3123" t="s">
        <v>380</v>
      </c>
      <c r="C13" s="3123"/>
      <c r="D13" s="2062"/>
    </row>
    <row r="14" spans="1:6" x14ac:dyDescent="0.45">
      <c r="B14" s="3123" t="s">
        <v>381</v>
      </c>
      <c r="C14" s="3124"/>
      <c r="D14" s="2062"/>
    </row>
    <row r="15" spans="1:6" x14ac:dyDescent="0.45">
      <c r="B15" s="3123" t="s">
        <v>382</v>
      </c>
      <c r="C15" s="3123"/>
      <c r="D15" s="44"/>
    </row>
    <row r="16" spans="1:6" x14ac:dyDescent="0.45">
      <c r="B16" s="3123" t="s">
        <v>383</v>
      </c>
      <c r="C16" s="3123"/>
      <c r="D16" s="44"/>
    </row>
    <row r="17" spans="2:4" x14ac:dyDescent="0.45">
      <c r="B17" s="3123" t="s">
        <v>384</v>
      </c>
      <c r="C17" s="3123"/>
      <c r="D17" s="57"/>
    </row>
    <row r="18" spans="2:4" x14ac:dyDescent="0.45">
      <c r="B18" s="3126" t="s">
        <v>386</v>
      </c>
      <c r="C18" s="3126"/>
      <c r="D18" s="44"/>
    </row>
    <row r="19" spans="2:4" x14ac:dyDescent="0.45">
      <c r="B19" s="3132" t="s">
        <v>387</v>
      </c>
      <c r="C19" s="3133"/>
      <c r="D19" s="57"/>
    </row>
    <row r="20" spans="2:4" x14ac:dyDescent="0.45">
      <c r="B20" s="3123" t="s">
        <v>388</v>
      </c>
      <c r="C20" s="3123"/>
      <c r="D20" s="44"/>
    </row>
    <row r="21" spans="2:4" x14ac:dyDescent="0.45">
      <c r="B21" s="3134" t="s">
        <v>390</v>
      </c>
      <c r="C21" s="459" t="s">
        <v>391</v>
      </c>
      <c r="D21" s="44"/>
    </row>
    <row r="22" spans="2:4" x14ac:dyDescent="0.45">
      <c r="B22" s="3135"/>
      <c r="C22" s="2040" t="s">
        <v>393</v>
      </c>
      <c r="D22" s="57"/>
    </row>
    <row r="23" spans="2:4" x14ac:dyDescent="0.45">
      <c r="B23" s="3123" t="s">
        <v>395</v>
      </c>
      <c r="C23" s="3123"/>
      <c r="D23" s="44"/>
    </row>
    <row r="24" spans="2:4" x14ac:dyDescent="0.45">
      <c r="B24" s="3123" t="s">
        <v>397</v>
      </c>
      <c r="C24" s="3123"/>
      <c r="D24" s="146" t="s">
        <v>499</v>
      </c>
    </row>
    <row r="25" spans="2:4" x14ac:dyDescent="0.45">
      <c r="B25" s="3123" t="s">
        <v>399</v>
      </c>
      <c r="C25" s="3123"/>
      <c r="D25" s="57"/>
    </row>
    <row r="26" spans="2:4" x14ac:dyDescent="0.45">
      <c r="B26" s="3126" t="s">
        <v>401</v>
      </c>
      <c r="C26" s="3126"/>
      <c r="D26" s="44"/>
    </row>
    <row r="27" spans="2:4" x14ac:dyDescent="0.45">
      <c r="B27" s="3129" t="s">
        <v>403</v>
      </c>
      <c r="C27" s="3124"/>
      <c r="D27" s="44"/>
    </row>
    <row r="28" spans="2:4" x14ac:dyDescent="0.45">
      <c r="B28" s="2038" t="s">
        <v>404</v>
      </c>
      <c r="C28" s="2039"/>
      <c r="D28" s="44"/>
    </row>
    <row r="29" spans="2:4" x14ac:dyDescent="0.45">
      <c r="B29" s="3130" t="s">
        <v>405</v>
      </c>
      <c r="C29" s="3131"/>
      <c r="D29" s="61"/>
    </row>
    <row r="30" spans="2:4" x14ac:dyDescent="0.45">
      <c r="B30" s="62"/>
      <c r="C30" s="62"/>
      <c r="D30" s="63"/>
    </row>
    <row r="31" spans="2:4" ht="23.25" customHeight="1" x14ac:dyDescent="0.45">
      <c r="B31" s="4124" t="s">
        <v>406</v>
      </c>
      <c r="C31" s="4124"/>
      <c r="D31" s="4124"/>
    </row>
    <row r="32" spans="2:4" x14ac:dyDescent="0.45">
      <c r="B32" s="3129" t="s">
        <v>407</v>
      </c>
      <c r="C32" s="3124"/>
      <c r="D32" s="57"/>
    </row>
    <row r="33" spans="2:4" x14ac:dyDescent="0.45">
      <c r="B33" s="3129" t="s">
        <v>409</v>
      </c>
      <c r="C33" s="3124"/>
      <c r="D33" s="57"/>
    </row>
    <row r="34" spans="2:4" x14ac:dyDescent="0.45">
      <c r="B34" s="3129" t="s">
        <v>411</v>
      </c>
      <c r="C34" s="3124"/>
      <c r="D34" s="83"/>
    </row>
    <row r="35" spans="2:4" x14ac:dyDescent="0.45">
      <c r="B35" s="3129" t="s">
        <v>413</v>
      </c>
      <c r="C35" s="3124"/>
      <c r="D35" s="157"/>
    </row>
    <row r="36" spans="2:4" x14ac:dyDescent="0.45">
      <c r="B36" s="3129" t="s">
        <v>415</v>
      </c>
      <c r="C36" s="3124"/>
      <c r="D36" s="57"/>
    </row>
  </sheetData>
  <mergeCells count="30">
    <mergeCell ref="B16:C16"/>
    <mergeCell ref="B3:D3"/>
    <mergeCell ref="B4:C4"/>
    <mergeCell ref="B5:C5"/>
    <mergeCell ref="B6:C6"/>
    <mergeCell ref="B7:C7"/>
    <mergeCell ref="B10:D10"/>
    <mergeCell ref="B11:C11"/>
    <mergeCell ref="B12:C12"/>
    <mergeCell ref="B13:C13"/>
    <mergeCell ref="B14:C14"/>
    <mergeCell ref="B15:C15"/>
    <mergeCell ref="B8:C8"/>
    <mergeCell ref="B31:D31"/>
    <mergeCell ref="B17:C17"/>
    <mergeCell ref="B18:C18"/>
    <mergeCell ref="B19:C19"/>
    <mergeCell ref="B20:C20"/>
    <mergeCell ref="B21:B22"/>
    <mergeCell ref="B23:C23"/>
    <mergeCell ref="B24:C24"/>
    <mergeCell ref="B25:C25"/>
    <mergeCell ref="B26:C26"/>
    <mergeCell ref="B27:C27"/>
    <mergeCell ref="B29:C29"/>
    <mergeCell ref="B32:C32"/>
    <mergeCell ref="B33:C33"/>
    <mergeCell ref="B34:C34"/>
    <mergeCell ref="B35:C35"/>
    <mergeCell ref="B36:C36"/>
  </mergeCells>
  <dataValidations count="7">
    <dataValidation type="list" allowBlank="1" showInputMessage="1" showErrorMessage="1" sqref="D25" xr:uid="{00000000-0002-0000-9F01-000000000000}">
      <formula1>Tipo_operación</formula1>
    </dataValidation>
    <dataValidation type="list" allowBlank="1" showInputMessage="1" showErrorMessage="1" sqref="D14" xr:uid="{00000000-0002-0000-9F01-000001000000}">
      <formula1>Tipo_indicador</formula1>
    </dataValidation>
    <dataValidation type="list" allowBlank="1" showInputMessage="1" showErrorMessage="1" sqref="D7" xr:uid="{00000000-0002-0000-9F01-000002000000}">
      <formula1>Nombre_indicador_ODS</formula1>
    </dataValidation>
    <dataValidation type="list" allowBlank="1" showInputMessage="1" showErrorMessage="1" sqref="D6" xr:uid="{00000000-0002-0000-9F01-000003000000}">
      <formula1>Numero_indicador</formula1>
    </dataValidation>
    <dataValidation type="list" allowBlank="1" showInputMessage="1" showErrorMessage="1" sqref="D5" xr:uid="{00000000-0002-0000-9F01-000004000000}">
      <formula1>Metas_ODS</formula1>
    </dataValidation>
    <dataValidation type="list" allowBlank="1" showInputMessage="1" showErrorMessage="1" sqref="D4" xr:uid="{00000000-0002-0000-9F01-000005000000}">
      <formula1>ODS</formula1>
    </dataValidation>
    <dataValidation allowBlank="1" showDropDown="1" showInputMessage="1" showErrorMessage="1" sqref="D13" xr:uid="{00000000-0002-0000-9F01-000006000000}"/>
  </dataValidations>
  <hyperlinks>
    <hyperlink ref="B1" location="'14.c.1'!A1" display="REGRESAR" xr:uid="{00000000-0004-0000-9F01-000000000000}"/>
    <hyperlink ref="D8" r:id="rId1" xr:uid="{00000000-0004-0000-9F01-000001000000}"/>
  </hyperlinks>
  <pageMargins left="0.7" right="0.7" top="0.75" bottom="0.75" header="0.3" footer="0.3"/>
  <pageSetup orientation="portrait" r:id="rId2"/>
</worksheet>
</file>

<file path=xl/worksheets/sheet4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001-000000000000}">
  <sheetPr codeName="Hoja407">
    <tabColor rgb="FF56C02B"/>
  </sheetPr>
  <dimension ref="A1:E18"/>
  <sheetViews>
    <sheetView showGridLines="0" workbookViewId="0">
      <pane ySplit="4" topLeftCell="A5" activePane="bottomLeft" state="frozen"/>
      <selection sqref="A1:B1"/>
      <selection pane="bottomLeft" sqref="A1:B1"/>
    </sheetView>
  </sheetViews>
  <sheetFormatPr baseColWidth="10" defaultRowHeight="17.399999999999999" x14ac:dyDescent="0.45"/>
  <cols>
    <col min="1" max="2" width="11.5546875" style="22"/>
    <col min="3" max="3" width="73.21875" style="65" customWidth="1"/>
    <col min="4" max="4" width="15.77734375" style="65" customWidth="1"/>
    <col min="5" max="5" width="74.77734375" style="65" customWidth="1"/>
    <col min="6" max="16384" width="11.5546875" style="22"/>
  </cols>
  <sheetData>
    <row r="1" spans="1:5" ht="18.600000000000001" x14ac:dyDescent="0.45">
      <c r="A1" s="3108" t="s">
        <v>320</v>
      </c>
      <c r="B1" s="3108"/>
    </row>
    <row r="3" spans="1:5" ht="90" customHeight="1" x14ac:dyDescent="0.45">
      <c r="A3" s="3971"/>
      <c r="B3" s="3971"/>
      <c r="C3" s="4154" t="s">
        <v>1894</v>
      </c>
      <c r="D3" s="4154"/>
      <c r="E3" s="4154"/>
    </row>
    <row r="4" spans="1:5" s="73" customFormat="1" ht="38.4" customHeight="1" x14ac:dyDescent="0.3">
      <c r="A4" s="3971"/>
      <c r="B4" s="3971"/>
      <c r="C4" s="466" t="s">
        <v>322</v>
      </c>
      <c r="D4" s="466" t="s">
        <v>323</v>
      </c>
      <c r="E4" s="466" t="s">
        <v>324</v>
      </c>
    </row>
    <row r="5" spans="1:5" s="73" customFormat="1" ht="49.2" customHeight="1" x14ac:dyDescent="0.3">
      <c r="C5" s="3106" t="s">
        <v>160</v>
      </c>
      <c r="D5" s="452" t="s">
        <v>257</v>
      </c>
      <c r="E5" s="462" t="s">
        <v>4137</v>
      </c>
    </row>
    <row r="6" spans="1:5" s="73" customFormat="1" ht="48" customHeight="1" x14ac:dyDescent="0.3">
      <c r="C6" s="3107"/>
      <c r="D6" s="453" t="s">
        <v>258</v>
      </c>
      <c r="E6" s="463" t="s">
        <v>4138</v>
      </c>
    </row>
    <row r="7" spans="1:5" s="73" customFormat="1" ht="74.400000000000006" x14ac:dyDescent="0.3">
      <c r="C7" s="461" t="s">
        <v>162</v>
      </c>
      <c r="D7" s="452" t="s">
        <v>259</v>
      </c>
      <c r="E7" s="462" t="s">
        <v>4139</v>
      </c>
    </row>
    <row r="8" spans="1:5" s="73" customFormat="1" ht="74.400000000000006" x14ac:dyDescent="0.3">
      <c r="C8" s="461" t="s">
        <v>4140</v>
      </c>
      <c r="D8" s="453" t="s">
        <v>260</v>
      </c>
      <c r="E8" s="463" t="s">
        <v>4141</v>
      </c>
    </row>
    <row r="9" spans="1:5" s="73" customFormat="1" ht="40.200000000000003" customHeight="1" x14ac:dyDescent="0.3">
      <c r="C9" s="3106" t="s">
        <v>165</v>
      </c>
      <c r="D9" s="453" t="s">
        <v>261</v>
      </c>
      <c r="E9" s="463" t="s">
        <v>4142</v>
      </c>
    </row>
    <row r="10" spans="1:5" s="73" customFormat="1" ht="32.25" customHeight="1" x14ac:dyDescent="0.3">
      <c r="C10" s="3107"/>
      <c r="D10" s="452" t="s">
        <v>262</v>
      </c>
      <c r="E10" s="462" t="s">
        <v>4143</v>
      </c>
    </row>
    <row r="11" spans="1:5" s="73" customFormat="1" ht="60" customHeight="1" x14ac:dyDescent="0.3">
      <c r="C11" s="461" t="s">
        <v>167</v>
      </c>
      <c r="D11" s="452" t="s">
        <v>263</v>
      </c>
      <c r="E11" s="462" t="s">
        <v>4144</v>
      </c>
    </row>
    <row r="12" spans="1:5" s="73" customFormat="1" ht="55.8" x14ac:dyDescent="0.3">
      <c r="C12" s="461" t="s">
        <v>169</v>
      </c>
      <c r="D12" s="453" t="s">
        <v>265</v>
      </c>
      <c r="E12" s="463" t="s">
        <v>4145</v>
      </c>
    </row>
    <row r="13" spans="1:5" s="73" customFormat="1" ht="55.8" x14ac:dyDescent="0.3">
      <c r="C13" s="461" t="s">
        <v>171</v>
      </c>
      <c r="D13" s="453" t="s">
        <v>266</v>
      </c>
      <c r="E13" s="463" t="s">
        <v>4146</v>
      </c>
    </row>
    <row r="14" spans="1:5" s="73" customFormat="1" ht="74.400000000000006" x14ac:dyDescent="0.3">
      <c r="C14" s="461" t="s">
        <v>173</v>
      </c>
      <c r="D14" s="452" t="s">
        <v>267</v>
      </c>
      <c r="E14" s="462" t="s">
        <v>4147</v>
      </c>
    </row>
    <row r="15" spans="1:5" s="73" customFormat="1" ht="74.400000000000006" x14ac:dyDescent="0.3">
      <c r="C15" s="461" t="s">
        <v>175</v>
      </c>
      <c r="D15" s="453" t="s">
        <v>268</v>
      </c>
      <c r="E15" s="463" t="s">
        <v>4251</v>
      </c>
    </row>
    <row r="16" spans="1:5" s="73" customFormat="1" ht="74.400000000000006" x14ac:dyDescent="0.3">
      <c r="C16" s="461" t="s">
        <v>177</v>
      </c>
      <c r="D16" s="453" t="s">
        <v>269</v>
      </c>
      <c r="E16" s="463" t="s">
        <v>4149</v>
      </c>
    </row>
    <row r="17" spans="3:5" s="73" customFormat="1" ht="74.400000000000006" x14ac:dyDescent="0.3">
      <c r="C17" s="461" t="s">
        <v>179</v>
      </c>
      <c r="D17" s="453" t="s">
        <v>270</v>
      </c>
      <c r="E17" s="463" t="s">
        <v>4150</v>
      </c>
    </row>
    <row r="18" spans="3:5" s="73" customFormat="1" ht="55.8" x14ac:dyDescent="0.3">
      <c r="C18" s="461" t="s">
        <v>181</v>
      </c>
      <c r="D18" s="453" t="s">
        <v>271</v>
      </c>
      <c r="E18" s="463" t="s">
        <v>4151</v>
      </c>
    </row>
  </sheetData>
  <mergeCells count="6">
    <mergeCell ref="C9:C10"/>
    <mergeCell ref="A1:B1"/>
    <mergeCell ref="A3:B3"/>
    <mergeCell ref="C3:E3"/>
    <mergeCell ref="A4:B4"/>
    <mergeCell ref="C5:C6"/>
  </mergeCells>
  <hyperlinks>
    <hyperlink ref="A1" location="Objetivos!A1" display="REGRESAR A INICIO" xr:uid="{00000000-0004-0000-A001-000000000000}"/>
    <hyperlink ref="A1:B1" location="'Lista de Objetivos'!A1" display="REGRESAR A INICIO" xr:uid="{00000000-0004-0000-A001-000001000000}"/>
    <hyperlink ref="D5" location="'15.1.1'!A1" display="15.1.1" xr:uid="{00000000-0004-0000-A001-000002000000}"/>
    <hyperlink ref="E5" location="'15.1.1'!A1" display="15.1.1 Superficie forestal en proporción a la superficie total" xr:uid="{00000000-0004-0000-A001-000003000000}"/>
    <hyperlink ref="D6" location="'15.1.2'!A1" display="15.1.2" xr:uid="{00000000-0004-0000-A001-000004000000}"/>
    <hyperlink ref="E6" location="'15.1.2'!A1" display="15.1.2 Proporción de lugares importantes para la biodiversidad terrestre y del agua dulce incluidos en zonas protegidas, desglosada por tipo de ecosistema" xr:uid="{00000000-0004-0000-A001-000005000000}"/>
    <hyperlink ref="D7" location="'15.2.1'!A1" display="15.2.1" xr:uid="{00000000-0004-0000-A001-000006000000}"/>
    <hyperlink ref="E7" location="'15.2.1'!A1" display="15.2.1 Avances hacia la gestión forestal sostenible" xr:uid="{00000000-0004-0000-A001-000007000000}"/>
    <hyperlink ref="D8" location="'15.3.1'!A1" display="15.3.1" xr:uid="{00000000-0004-0000-A001-000008000000}"/>
    <hyperlink ref="E8" location="'15.3.1'!A1" display="15.3.1 Proporción de tierras degradadas en comparación con la superficie total" xr:uid="{00000000-0004-0000-A001-000009000000}"/>
    <hyperlink ref="D9" location="'15.4.1'!A1" display="15.4.1" xr:uid="{00000000-0004-0000-A001-00000A000000}"/>
    <hyperlink ref="E9" location="'15.4.1'!A1" display="15.4.1 Lugares importantes para la biodiversidad de las montañas incluidos en zonas protegidas" xr:uid="{00000000-0004-0000-A001-00000B000000}"/>
    <hyperlink ref="D10" location="'15.4.2'!A1" display="15.4.2" xr:uid="{00000000-0004-0000-A001-00000C000000}"/>
    <hyperlink ref="E10" location="'15.4.2'!A1" display="15.4.2 Índice de cobertura verde de las montañas" xr:uid="{00000000-0004-0000-A001-00000D000000}"/>
    <hyperlink ref="D11" location="'15.5.1'!A1" display="15.5.1" xr:uid="{00000000-0004-0000-A001-00000E000000}"/>
    <hyperlink ref="E11" location="'15.5.1'!A1" display="15.5.1 Índice de la Lista Roja" xr:uid="{00000000-0004-0000-A001-00000F000000}"/>
    <hyperlink ref="D12" location="'15.6.1'!A1" display="15.6.1" xr:uid="{00000000-0004-0000-A001-000010000000}"/>
    <hyperlink ref="E12" location="'15.6.1'!A1" display="15.6.1 Número de países que han adoptado marcos legislativos, administrativos y normativos para asegurar una distribución justa y equitativa de los beneficios" xr:uid="{00000000-0004-0000-A001-000011000000}"/>
    <hyperlink ref="D13" location="'15.7.1'!A1" display="15.7.1" xr:uid="{00000000-0004-0000-A001-000012000000}"/>
    <hyperlink ref="E13" location="'15.7.1'!A1" display="15.7.1 Proporción de especímenes de flora y fauna silvestre comercializados procedentes de la caza furtiva o el tráfico ilícito" xr:uid="{00000000-0004-0000-A001-000013000000}"/>
    <hyperlink ref="D14" location="'15.8.1'!A1" display="15.8.1" xr:uid="{00000000-0004-0000-A001-000014000000}"/>
    <hyperlink ref="E14" location="'15.8.1'!A1" display="15.8.1 Proporción de países que han aprobado la legislación nacional pertinente y han destinado recursos suficientes para la prevención o el control de las especies exóticas invasoras" xr:uid="{00000000-0004-0000-A001-000015000000}"/>
    <hyperlink ref="D15" location="'15.9.1'!A1" display="15.9.1" xr:uid="{00000000-0004-0000-A001-000016000000}"/>
    <hyperlink ref="E15" location="'15.9.1'!A1" display="15.9.1 a) Número de países que han establecido metas nacionales de conformidad con la segunda Meta de Aichi del Plan Estratégico para la Diversidad Biológica 2011-2020 o metas similares en sus estrategias y planes de acción nacionales en materia de divers" xr:uid="{00000000-0004-0000-A001-000017000000}"/>
    <hyperlink ref="D16" location="'15.a.1'!A1" display="15.a.1" xr:uid="{00000000-0004-0000-A001-000018000000}"/>
    <hyperlink ref="E16" location="'15.a.1'!A1" display="15.a.1 a) Asistencia oficial para el desarrollo destinada concretamente a la conservación y el uso sostenible de la biodiversidad y b) ingresos generados y financiación movilizada mediante instrumentos económicos pertinentes para la biodiversidad" xr:uid="{00000000-0004-0000-A001-000019000000}"/>
    <hyperlink ref="D17" location="'15.b.1'!A1" display="15.b.1" xr:uid="{00000000-0004-0000-A001-00001A000000}"/>
    <hyperlink ref="E17" location="'15.b.1'!A1" display="15.b.1 a) Asistencia oficial para el desarrollo destinada concretamente a la conservación y el uso sostenible de la biodiversidad y b) ingresos generados y financiación movilizada mediante instrumentos económicos pertinentes para la biodiversidad" xr:uid="{00000000-0004-0000-A001-00001B000000}"/>
    <hyperlink ref="D18" location="'15.c.1'!A1" display="15.c.1" xr:uid="{00000000-0004-0000-A001-00001C000000}"/>
    <hyperlink ref="E18" location="'15.c.1'!A1" display="15.c.1 Proporción de especímenes de flora y fauna silvestre comercializados procedentes de la caza furtiva o el tráfico ilícito" xr:uid="{00000000-0004-0000-A001-00001D000000}"/>
  </hyperlinks>
  <pageMargins left="0.7" right="0.7" top="0.75" bottom="0.75" header="0.3" footer="0.3"/>
  <pageSetup orientation="portrait" r:id="rId1"/>
  <drawing r:id="rId2"/>
</worksheet>
</file>

<file path=xl/worksheets/sheet4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101-000000000000}">
  <sheetPr codeName="Hoja408"/>
  <dimension ref="A1:R38"/>
  <sheetViews>
    <sheetView showGridLines="0" workbookViewId="0">
      <pane ySplit="1" topLeftCell="A2" activePane="bottomLeft" state="frozen"/>
      <selection pane="bottomLeft" activeCell="C1" sqref="C1:D1"/>
    </sheetView>
  </sheetViews>
  <sheetFormatPr baseColWidth="10" defaultColWidth="11.44140625" defaultRowHeight="17.399999999999999" x14ac:dyDescent="0.45"/>
  <cols>
    <col min="1" max="2" width="15.44140625" style="178" customWidth="1"/>
    <col min="3" max="3" width="15" style="178" customWidth="1"/>
    <col min="4" max="16384" width="11.44140625" style="178"/>
  </cols>
  <sheetData>
    <row r="1" spans="1:18" x14ac:dyDescent="0.45">
      <c r="A1" s="2043" t="s">
        <v>337</v>
      </c>
      <c r="C1" s="3225" t="s">
        <v>430</v>
      </c>
      <c r="D1" s="3225"/>
    </row>
    <row r="3" spans="1:18" ht="37.200000000000003" customHeight="1" x14ac:dyDescent="0.45">
      <c r="A3" s="4155" t="s">
        <v>339</v>
      </c>
      <c r="B3" s="4159"/>
      <c r="C3" s="4158" t="s">
        <v>1894</v>
      </c>
      <c r="D3" s="4160"/>
      <c r="E3" s="4160"/>
      <c r="F3" s="4160"/>
      <c r="G3" s="4160"/>
      <c r="H3" s="4160"/>
      <c r="I3" s="4160"/>
      <c r="J3" s="4160"/>
      <c r="K3" s="4160"/>
      <c r="L3" s="4160"/>
      <c r="M3" s="4160"/>
      <c r="N3" s="4160"/>
      <c r="O3" s="4160"/>
      <c r="P3" s="4160"/>
      <c r="Q3" s="4160"/>
      <c r="R3" s="4161"/>
    </row>
    <row r="4" spans="1:18" ht="37.200000000000003" customHeight="1" x14ac:dyDescent="0.45">
      <c r="A4" s="4155" t="s">
        <v>340</v>
      </c>
      <c r="B4" s="4156"/>
      <c r="C4" s="4158" t="s">
        <v>160</v>
      </c>
      <c r="D4" s="4160"/>
      <c r="E4" s="4160"/>
      <c r="F4" s="4160"/>
      <c r="G4" s="4160"/>
      <c r="H4" s="4160"/>
      <c r="I4" s="4160"/>
      <c r="J4" s="4160"/>
      <c r="K4" s="4160"/>
      <c r="L4" s="4160"/>
      <c r="M4" s="4160"/>
      <c r="N4" s="4160"/>
      <c r="O4" s="4160"/>
      <c r="P4" s="4160"/>
      <c r="Q4" s="4160"/>
      <c r="R4" s="4161"/>
    </row>
    <row r="5" spans="1:18" ht="17.399999999999999" customHeight="1" x14ac:dyDescent="0.45">
      <c r="A5" s="4155" t="s">
        <v>341</v>
      </c>
      <c r="B5" s="4156"/>
      <c r="C5" s="4155" t="s">
        <v>4137</v>
      </c>
      <c r="D5" s="4157"/>
      <c r="E5" s="4157"/>
      <c r="F5" s="4157"/>
      <c r="G5" s="4157"/>
      <c r="H5" s="4157"/>
      <c r="I5" s="4157"/>
      <c r="J5" s="4157"/>
      <c r="K5" s="4157"/>
      <c r="L5" s="4157"/>
      <c r="M5" s="4157"/>
      <c r="N5" s="4157"/>
      <c r="O5" s="4157"/>
      <c r="P5" s="4157"/>
      <c r="Q5" s="4157"/>
      <c r="R5" s="4156"/>
    </row>
    <row r="6" spans="1:18" ht="37.799999999999997" customHeight="1" x14ac:dyDescent="0.45">
      <c r="A6" s="4155" t="s">
        <v>417</v>
      </c>
      <c r="B6" s="4156"/>
      <c r="C6" s="4158" t="s">
        <v>5224</v>
      </c>
      <c r="D6" s="4157"/>
      <c r="E6" s="4157"/>
      <c r="F6" s="4157"/>
      <c r="G6" s="4157"/>
      <c r="H6" s="4157"/>
      <c r="I6" s="4157"/>
      <c r="J6" s="4157"/>
      <c r="K6" s="4157"/>
      <c r="L6" s="4157"/>
      <c r="M6" s="4157"/>
      <c r="N6" s="4157"/>
      <c r="O6" s="4157"/>
      <c r="P6" s="4157"/>
      <c r="Q6" s="4157"/>
      <c r="R6" s="4156"/>
    </row>
    <row r="9" spans="1:18" ht="18.600000000000001" x14ac:dyDescent="0.45">
      <c r="C9" s="639" t="s">
        <v>5223</v>
      </c>
      <c r="D9" s="639"/>
      <c r="E9" s="639"/>
      <c r="I9" s="1260"/>
      <c r="J9" s="1087" t="s">
        <v>3468</v>
      </c>
      <c r="K9" s="1260"/>
    </row>
    <row r="10" spans="1:18" ht="17.399999999999999" customHeight="1" x14ac:dyDescent="0.45">
      <c r="A10" s="1467"/>
      <c r="C10" s="2452" t="s">
        <v>1896</v>
      </c>
      <c r="D10" s="2452"/>
      <c r="E10" s="2452"/>
    </row>
    <row r="11" spans="1:18" ht="13.2" customHeight="1" x14ac:dyDescent="0.45">
      <c r="A11" s="1467"/>
      <c r="C11" s="2052"/>
      <c r="D11" s="2052"/>
      <c r="E11" s="2052"/>
    </row>
    <row r="12" spans="1:18" ht="34.799999999999997" x14ac:dyDescent="0.45">
      <c r="A12" s="1467"/>
      <c r="C12" s="2133" t="s">
        <v>1897</v>
      </c>
      <c r="D12" s="2134" t="s">
        <v>1898</v>
      </c>
      <c r="E12" s="2135" t="s">
        <v>385</v>
      </c>
    </row>
    <row r="13" spans="1:18" x14ac:dyDescent="0.45">
      <c r="A13" s="1467"/>
      <c r="C13" s="2048">
        <v>2014</v>
      </c>
      <c r="D13" s="747"/>
      <c r="E13" s="2126"/>
    </row>
    <row r="14" spans="1:18" x14ac:dyDescent="0.45">
      <c r="A14" s="1468"/>
      <c r="C14" s="1035" t="s">
        <v>344</v>
      </c>
      <c r="D14" s="2127">
        <v>5110000</v>
      </c>
      <c r="E14" s="2128">
        <v>100</v>
      </c>
    </row>
    <row r="15" spans="1:18" x14ac:dyDescent="0.45">
      <c r="A15" s="1467"/>
      <c r="C15" s="1035" t="s">
        <v>1899</v>
      </c>
      <c r="D15" s="2129">
        <v>2936000</v>
      </c>
      <c r="E15" s="2128">
        <v>57.46</v>
      </c>
      <c r="I15" s="627"/>
      <c r="J15" s="627"/>
      <c r="K15" s="627"/>
    </row>
    <row r="16" spans="1:18" x14ac:dyDescent="0.45">
      <c r="A16" s="1467"/>
      <c r="C16" s="2130" t="s">
        <v>1900</v>
      </c>
      <c r="D16" s="2131">
        <v>2174000</v>
      </c>
      <c r="E16" s="2132">
        <v>42.54</v>
      </c>
      <c r="I16" s="1379"/>
      <c r="J16" s="1379"/>
      <c r="K16" s="1379"/>
    </row>
    <row r="17" spans="1:10" x14ac:dyDescent="0.45">
      <c r="A17" s="1467"/>
      <c r="C17" s="1035" t="s">
        <v>6372</v>
      </c>
      <c r="D17" s="1035"/>
      <c r="E17" s="1035"/>
    </row>
    <row r="18" spans="1:10" x14ac:dyDescent="0.45">
      <c r="A18" s="1467"/>
      <c r="C18" s="1035" t="s">
        <v>6373</v>
      </c>
      <c r="D18" s="1035"/>
      <c r="E18" s="1035"/>
    </row>
    <row r="19" spans="1:10" ht="103.2" customHeight="1" x14ac:dyDescent="0.45">
      <c r="A19" s="1468"/>
      <c r="C19" s="3946" t="s">
        <v>3174</v>
      </c>
      <c r="D19" s="3946"/>
      <c r="E19" s="3946"/>
      <c r="F19" s="3946"/>
      <c r="J19" s="1559" t="s">
        <v>4584</v>
      </c>
    </row>
    <row r="20" spans="1:10" x14ac:dyDescent="0.45">
      <c r="A20" s="1467"/>
      <c r="C20" s="2042"/>
      <c r="D20" s="2042"/>
      <c r="E20" s="2042"/>
    </row>
    <row r="21" spans="1:10" x14ac:dyDescent="0.45">
      <c r="A21" s="1467"/>
      <c r="C21" s="2042"/>
      <c r="D21" s="2042"/>
      <c r="E21" s="2042"/>
    </row>
    <row r="22" spans="1:10" x14ac:dyDescent="0.45">
      <c r="A22" s="1467"/>
    </row>
    <row r="23" spans="1:10" x14ac:dyDescent="0.45">
      <c r="A23" s="1468"/>
    </row>
    <row r="24" spans="1:10" x14ac:dyDescent="0.45">
      <c r="A24" s="1467"/>
    </row>
    <row r="25" spans="1:10" ht="18.600000000000001" x14ac:dyDescent="0.45">
      <c r="A25" s="1467"/>
      <c r="C25" s="1489" t="s">
        <v>5225</v>
      </c>
      <c r="D25" s="1489"/>
    </row>
    <row r="26" spans="1:10" ht="9.6" customHeight="1" x14ac:dyDescent="0.45">
      <c r="A26" s="1467"/>
      <c r="C26" s="2044"/>
      <c r="D26" s="2044"/>
    </row>
    <row r="27" spans="1:10" x14ac:dyDescent="0.45">
      <c r="A27" s="1467"/>
      <c r="C27" s="2136" t="s">
        <v>458</v>
      </c>
      <c r="D27" s="2136" t="s">
        <v>385</v>
      </c>
    </row>
    <row r="28" spans="1:10" x14ac:dyDescent="0.45">
      <c r="A28" s="1468"/>
      <c r="C28" s="2061">
        <v>2014</v>
      </c>
      <c r="D28" s="178">
        <v>57.46</v>
      </c>
    </row>
    <row r="29" spans="1:10" x14ac:dyDescent="0.45">
      <c r="A29" s="1467"/>
      <c r="C29" s="2061">
        <v>2015</v>
      </c>
      <c r="D29" s="178">
        <v>57.78</v>
      </c>
    </row>
    <row r="30" spans="1:10" s="1271" customFormat="1" x14ac:dyDescent="0.45">
      <c r="A30" s="1467"/>
      <c r="B30" s="178"/>
      <c r="C30" s="2061">
        <v>2016</v>
      </c>
      <c r="D30" s="1370">
        <v>58.1</v>
      </c>
      <c r="E30" s="178"/>
    </row>
    <row r="31" spans="1:10" s="1271" customFormat="1" x14ac:dyDescent="0.45">
      <c r="A31" s="1467"/>
      <c r="B31" s="178"/>
      <c r="C31" s="2061">
        <v>2017</v>
      </c>
      <c r="D31" s="1370">
        <v>58.43</v>
      </c>
      <c r="E31" s="178"/>
    </row>
    <row r="32" spans="1:10" s="1271" customFormat="1" x14ac:dyDescent="0.45">
      <c r="A32" s="1468"/>
      <c r="B32" s="178"/>
      <c r="C32" s="2061">
        <v>2018</v>
      </c>
      <c r="D32" s="1370">
        <v>58.75</v>
      </c>
      <c r="E32" s="178"/>
    </row>
    <row r="33" spans="1:5" s="1271" customFormat="1" x14ac:dyDescent="0.45">
      <c r="A33" s="1467"/>
      <c r="B33" s="178"/>
      <c r="C33" s="2061">
        <v>2019</v>
      </c>
      <c r="D33" s="1370">
        <v>59.07</v>
      </c>
      <c r="E33" s="178"/>
    </row>
    <row r="34" spans="1:5" s="1271" customFormat="1" x14ac:dyDescent="0.45">
      <c r="A34" s="853"/>
      <c r="B34" s="178"/>
      <c r="C34" s="1414">
        <v>2020</v>
      </c>
      <c r="D34" s="1529">
        <v>59.38</v>
      </c>
      <c r="E34" s="178"/>
    </row>
    <row r="35" spans="1:5" x14ac:dyDescent="0.45">
      <c r="C35" s="178" t="s">
        <v>3175</v>
      </c>
    </row>
    <row r="36" spans="1:5" x14ac:dyDescent="0.45">
      <c r="C36" s="178" t="s">
        <v>3176</v>
      </c>
    </row>
    <row r="37" spans="1:5" x14ac:dyDescent="0.45">
      <c r="C37" s="178" t="s">
        <v>3177</v>
      </c>
    </row>
    <row r="38" spans="1:5" x14ac:dyDescent="0.45">
      <c r="C38" s="2387" t="s">
        <v>4585</v>
      </c>
    </row>
  </sheetData>
  <mergeCells count="10">
    <mergeCell ref="C1:D1"/>
    <mergeCell ref="A3:B3"/>
    <mergeCell ref="C3:R3"/>
    <mergeCell ref="A4:B4"/>
    <mergeCell ref="C4:R4"/>
    <mergeCell ref="C19:F19"/>
    <mergeCell ref="A5:B5"/>
    <mergeCell ref="C5:R5"/>
    <mergeCell ref="A6:B6"/>
    <mergeCell ref="C6:R6"/>
  </mergeCells>
  <hyperlinks>
    <hyperlink ref="A1" location="'ODS 15.'!A1" display="REGRESAR" xr:uid="{00000000-0004-0000-A101-000000000000}"/>
    <hyperlink ref="C1:D1" location="'Metadato 15.1.1'!A1" display="VER METADATO" xr:uid="{00000000-0004-0000-A101-000001000000}"/>
  </hyperlinks>
  <pageMargins left="0.7" right="0.7" top="0.75" bottom="0.75" header="0.3" footer="0.3"/>
  <pageSetup orientation="portrait" r:id="rId1"/>
  <drawing r:id="rId2"/>
</worksheet>
</file>

<file path=xl/worksheets/sheet4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201-000000000000}">
  <sheetPr codeName="Hoja409">
    <tabColor theme="0" tint="-0.499984740745262"/>
  </sheetPr>
  <dimension ref="A1:F49"/>
  <sheetViews>
    <sheetView showGridLines="0" topLeftCell="D1" zoomScaleNormal="100" workbookViewId="0">
      <pane ySplit="1" topLeftCell="A32" activePane="bottomLeft" state="frozen"/>
      <selection pane="bottomLeft" activeCell="D37" sqref="D37"/>
    </sheetView>
  </sheetViews>
  <sheetFormatPr baseColWidth="10" defaultColWidth="11.44140625" defaultRowHeight="17.399999999999999" x14ac:dyDescent="0.45"/>
  <cols>
    <col min="1" max="1" width="15" style="178" customWidth="1"/>
    <col min="2" max="2" width="26.44140625" style="178" customWidth="1"/>
    <col min="3" max="3" width="24" style="178" customWidth="1"/>
    <col min="4" max="4" width="85.77734375" style="178" customWidth="1"/>
    <col min="5" max="5" width="11.44140625" style="178"/>
    <col min="6" max="6" width="7.21875" style="178" customWidth="1"/>
    <col min="7" max="16384" width="11.44140625" style="178"/>
  </cols>
  <sheetData>
    <row r="1" spans="1:6" x14ac:dyDescent="0.45">
      <c r="B1" s="2043" t="s">
        <v>337</v>
      </c>
    </row>
    <row r="2" spans="1:6" ht="18" thickBot="1" x14ac:dyDescent="0.5"/>
    <row r="3" spans="1:6" ht="23.25" customHeight="1" thickBot="1" x14ac:dyDescent="0.5">
      <c r="B3" s="4162" t="s">
        <v>370</v>
      </c>
      <c r="C3" s="4162"/>
      <c r="D3" s="4162"/>
      <c r="F3" s="1267" t="s">
        <v>371</v>
      </c>
    </row>
    <row r="4" spans="1:6" ht="52.2" x14ac:dyDescent="0.45">
      <c r="A4" s="1268"/>
      <c r="B4" s="3123" t="s">
        <v>449</v>
      </c>
      <c r="C4" s="3123"/>
      <c r="D4" s="44" t="s">
        <v>44</v>
      </c>
    </row>
    <row r="5" spans="1:6" ht="52.2" x14ac:dyDescent="0.45">
      <c r="B5" s="3123" t="s">
        <v>373</v>
      </c>
      <c r="C5" s="3123"/>
      <c r="D5" s="44" t="s">
        <v>160</v>
      </c>
    </row>
    <row r="6" spans="1:6" x14ac:dyDescent="0.45">
      <c r="B6" s="3123" t="s">
        <v>374</v>
      </c>
      <c r="C6" s="3123"/>
      <c r="D6" s="45" t="s">
        <v>257</v>
      </c>
    </row>
    <row r="7" spans="1:6" ht="15" customHeight="1" x14ac:dyDescent="0.45">
      <c r="B7" s="3126" t="s">
        <v>375</v>
      </c>
      <c r="C7" s="3126"/>
      <c r="D7" s="46" t="s">
        <v>4137</v>
      </c>
    </row>
    <row r="8" spans="1:6" ht="15" customHeight="1" x14ac:dyDescent="0.45">
      <c r="B8" s="3126" t="s">
        <v>2480</v>
      </c>
      <c r="C8" s="3126"/>
      <c r="D8" s="1266" t="s">
        <v>2637</v>
      </c>
    </row>
    <row r="10" spans="1:6" ht="23.25" customHeight="1" x14ac:dyDescent="0.45">
      <c r="B10" s="4162" t="s">
        <v>376</v>
      </c>
      <c r="C10" s="4162"/>
      <c r="D10" s="4162"/>
    </row>
    <row r="11" spans="1:6" ht="18.75" customHeight="1" x14ac:dyDescent="0.45">
      <c r="B11" s="3129" t="s">
        <v>377</v>
      </c>
      <c r="C11" s="3124"/>
      <c r="D11" s="57" t="s">
        <v>3178</v>
      </c>
    </row>
    <row r="12" spans="1:6" ht="16.5" customHeight="1" x14ac:dyDescent="0.45">
      <c r="B12" s="3126" t="s">
        <v>379</v>
      </c>
      <c r="C12" s="3126"/>
      <c r="D12" s="661" t="s">
        <v>1895</v>
      </c>
    </row>
    <row r="13" spans="1:6" ht="15.75" customHeight="1" x14ac:dyDescent="0.45">
      <c r="B13" s="3123" t="s">
        <v>380</v>
      </c>
      <c r="C13" s="3123"/>
      <c r="D13" s="57" t="s">
        <v>257</v>
      </c>
    </row>
    <row r="14" spans="1:6" x14ac:dyDescent="0.45">
      <c r="B14" s="3123" t="s">
        <v>381</v>
      </c>
      <c r="C14" s="3124"/>
      <c r="D14" s="2062" t="s">
        <v>10</v>
      </c>
    </row>
    <row r="15" spans="1:6" ht="400.05" customHeight="1" x14ac:dyDescent="0.45">
      <c r="B15" s="3130" t="s">
        <v>382</v>
      </c>
      <c r="C15" s="3131"/>
      <c r="D15" s="3169" t="s">
        <v>6317</v>
      </c>
    </row>
    <row r="16" spans="1:6" ht="400.05" customHeight="1" x14ac:dyDescent="0.45">
      <c r="B16" s="4094"/>
      <c r="C16" s="4095"/>
      <c r="D16" s="3171"/>
    </row>
    <row r="17" spans="2:4" ht="54.75" customHeight="1" x14ac:dyDescent="0.45">
      <c r="B17" s="3123" t="s">
        <v>383</v>
      </c>
      <c r="C17" s="3123"/>
      <c r="D17" s="83" t="s">
        <v>3179</v>
      </c>
    </row>
    <row r="18" spans="2:4" x14ac:dyDescent="0.45">
      <c r="B18" s="3123" t="s">
        <v>384</v>
      </c>
      <c r="C18" s="3123"/>
      <c r="D18" s="57" t="s">
        <v>519</v>
      </c>
    </row>
    <row r="19" spans="2:4" x14ac:dyDescent="0.45">
      <c r="B19" s="3126" t="s">
        <v>386</v>
      </c>
      <c r="C19" s="3126"/>
      <c r="D19" s="44"/>
    </row>
    <row r="20" spans="2:4" ht="34.799999999999997" x14ac:dyDescent="0.45">
      <c r="B20" s="3132" t="s">
        <v>387</v>
      </c>
      <c r="C20" s="3133"/>
      <c r="D20" s="57" t="s">
        <v>2380</v>
      </c>
    </row>
    <row r="21" spans="2:4" x14ac:dyDescent="0.45">
      <c r="B21" s="3123" t="s">
        <v>388</v>
      </c>
      <c r="C21" s="3123"/>
      <c r="D21" s="83" t="s">
        <v>424</v>
      </c>
    </row>
    <row r="22" spans="2:4" x14ac:dyDescent="0.45">
      <c r="B22" s="3134" t="s">
        <v>390</v>
      </c>
      <c r="C22" s="459" t="s">
        <v>391</v>
      </c>
      <c r="D22" s="44"/>
    </row>
    <row r="23" spans="2:4" x14ac:dyDescent="0.45">
      <c r="B23" s="3135"/>
      <c r="C23" s="2040" t="s">
        <v>393</v>
      </c>
      <c r="D23" s="57" t="s">
        <v>1901</v>
      </c>
    </row>
    <row r="24" spans="2:4" x14ac:dyDescent="0.45">
      <c r="B24" s="3123" t="s">
        <v>395</v>
      </c>
      <c r="C24" s="3123"/>
      <c r="D24" s="181" t="s">
        <v>5492</v>
      </c>
    </row>
    <row r="25" spans="2:4" x14ac:dyDescent="0.45">
      <c r="B25" s="3123" t="s">
        <v>397</v>
      </c>
      <c r="C25" s="3123"/>
      <c r="D25" s="91" t="s">
        <v>3180</v>
      </c>
    </row>
    <row r="26" spans="2:4" x14ac:dyDescent="0.45">
      <c r="B26" s="3123" t="s">
        <v>399</v>
      </c>
      <c r="C26" s="3123"/>
      <c r="D26" s="57" t="s">
        <v>19</v>
      </c>
    </row>
    <row r="27" spans="2:4" ht="15" customHeight="1" x14ac:dyDescent="0.45">
      <c r="B27" s="3126" t="s">
        <v>401</v>
      </c>
      <c r="C27" s="3126"/>
      <c r="D27" s="91" t="s">
        <v>3181</v>
      </c>
    </row>
    <row r="28" spans="2:4" x14ac:dyDescent="0.45">
      <c r="B28" s="3129" t="s">
        <v>403</v>
      </c>
      <c r="C28" s="3124"/>
      <c r="D28" s="44" t="s">
        <v>3182</v>
      </c>
    </row>
    <row r="29" spans="2:4" ht="226.2" x14ac:dyDescent="0.45">
      <c r="B29" s="2038" t="s">
        <v>404</v>
      </c>
      <c r="C29" s="2039"/>
      <c r="D29" s="44" t="s">
        <v>5493</v>
      </c>
    </row>
    <row r="30" spans="2:4" x14ac:dyDescent="0.45">
      <c r="B30" s="3130" t="s">
        <v>405</v>
      </c>
      <c r="C30" s="3131"/>
      <c r="D30" s="61" t="s">
        <v>3183</v>
      </c>
    </row>
    <row r="31" spans="2:4" x14ac:dyDescent="0.45">
      <c r="B31" s="62"/>
      <c r="C31" s="62"/>
      <c r="D31" s="63"/>
    </row>
    <row r="32" spans="2:4" ht="23.25" customHeight="1" x14ac:dyDescent="0.45">
      <c r="B32" s="4162" t="s">
        <v>406</v>
      </c>
      <c r="C32" s="4162"/>
      <c r="D32" s="4162"/>
    </row>
    <row r="33" spans="1:4" x14ac:dyDescent="0.45">
      <c r="B33" s="3129" t="s">
        <v>407</v>
      </c>
      <c r="C33" s="3124"/>
      <c r="D33" s="146" t="s">
        <v>2381</v>
      </c>
    </row>
    <row r="34" spans="1:4" x14ac:dyDescent="0.45">
      <c r="B34" s="3129" t="s">
        <v>409</v>
      </c>
      <c r="C34" s="3124"/>
      <c r="D34" s="146" t="s">
        <v>1419</v>
      </c>
    </row>
    <row r="35" spans="1:4" x14ac:dyDescent="0.45">
      <c r="B35" s="3129" t="s">
        <v>411</v>
      </c>
      <c r="C35" s="3124"/>
      <c r="D35" s="146" t="s">
        <v>1420</v>
      </c>
    </row>
    <row r="36" spans="1:4" x14ac:dyDescent="0.45">
      <c r="B36" s="3129" t="s">
        <v>413</v>
      </c>
      <c r="C36" s="3124"/>
      <c r="D36" s="146" t="s">
        <v>1864</v>
      </c>
    </row>
    <row r="37" spans="1:4" x14ac:dyDescent="0.45">
      <c r="B37" s="3129" t="s">
        <v>415</v>
      </c>
      <c r="C37" s="3124"/>
      <c r="D37" s="2460" t="s">
        <v>2382</v>
      </c>
    </row>
    <row r="38" spans="1:4" x14ac:dyDescent="0.45">
      <c r="B38" s="3129" t="s">
        <v>407</v>
      </c>
      <c r="C38" s="4163"/>
      <c r="D38" s="2137" t="s">
        <v>2862</v>
      </c>
    </row>
    <row r="39" spans="1:4" x14ac:dyDescent="0.45">
      <c r="B39" s="3129" t="s">
        <v>409</v>
      </c>
      <c r="C39" s="4163"/>
      <c r="D39" s="2137" t="s">
        <v>3184</v>
      </c>
    </row>
    <row r="40" spans="1:4" x14ac:dyDescent="0.45">
      <c r="B40" s="3129" t="s">
        <v>411</v>
      </c>
      <c r="C40" s="4163"/>
      <c r="D40" s="2137" t="s">
        <v>1419</v>
      </c>
    </row>
    <row r="41" spans="1:4" x14ac:dyDescent="0.45">
      <c r="B41" s="3129" t="s">
        <v>413</v>
      </c>
      <c r="C41" s="4163"/>
      <c r="D41" s="2137" t="s">
        <v>3185</v>
      </c>
    </row>
    <row r="42" spans="1:4" x14ac:dyDescent="0.45">
      <c r="B42" s="3129" t="s">
        <v>415</v>
      </c>
      <c r="C42" s="4163"/>
      <c r="D42" s="2137" t="s">
        <v>3186</v>
      </c>
    </row>
    <row r="43" spans="1:4" s="1271" customFormat="1" ht="69.599999999999994" x14ac:dyDescent="0.45">
      <c r="A43" s="178"/>
      <c r="B43" s="3129" t="s">
        <v>3187</v>
      </c>
      <c r="C43" s="4163"/>
      <c r="D43" s="2138" t="s">
        <v>3174</v>
      </c>
    </row>
    <row r="44" spans="1:4" s="1271" customFormat="1" x14ac:dyDescent="0.45">
      <c r="A44" s="178"/>
      <c r="B44" s="178"/>
      <c r="C44" s="178"/>
    </row>
    <row r="45" spans="1:4" s="1271" customFormat="1" x14ac:dyDescent="0.45">
      <c r="A45" s="178"/>
      <c r="B45" s="178"/>
      <c r="C45" s="178"/>
    </row>
    <row r="46" spans="1:4" s="1271" customFormat="1" x14ac:dyDescent="0.45">
      <c r="A46" s="178"/>
      <c r="B46" s="178"/>
      <c r="C46" s="178"/>
    </row>
    <row r="47" spans="1:4" s="1271" customFormat="1" x14ac:dyDescent="0.45">
      <c r="A47" s="178"/>
      <c r="B47" s="178"/>
      <c r="C47" s="178"/>
    </row>
    <row r="48" spans="1:4" s="1271" customFormat="1" x14ac:dyDescent="0.45">
      <c r="A48" s="178"/>
      <c r="B48" s="178"/>
      <c r="C48" s="178"/>
    </row>
    <row r="49" spans="1:3" s="1271" customFormat="1" x14ac:dyDescent="0.45">
      <c r="A49" s="178"/>
      <c r="B49" s="178"/>
      <c r="C49" s="178"/>
    </row>
  </sheetData>
  <mergeCells count="37">
    <mergeCell ref="B39:C39"/>
    <mergeCell ref="B40:C40"/>
    <mergeCell ref="B41:C41"/>
    <mergeCell ref="B42:C42"/>
    <mergeCell ref="B38:C38"/>
    <mergeCell ref="B43:C43"/>
    <mergeCell ref="D15:D16"/>
    <mergeCell ref="B3:D3"/>
    <mergeCell ref="B4:C4"/>
    <mergeCell ref="B5:C5"/>
    <mergeCell ref="B6:C6"/>
    <mergeCell ref="B7:C7"/>
    <mergeCell ref="B10:D10"/>
    <mergeCell ref="B8:C8"/>
    <mergeCell ref="B22:B23"/>
    <mergeCell ref="B11:C11"/>
    <mergeCell ref="B12:C12"/>
    <mergeCell ref="B13:C13"/>
    <mergeCell ref="B14:C14"/>
    <mergeCell ref="B15:C16"/>
    <mergeCell ref="B17:C17"/>
    <mergeCell ref="B18:C18"/>
    <mergeCell ref="B19:C19"/>
    <mergeCell ref="B20:C20"/>
    <mergeCell ref="B21:C21"/>
    <mergeCell ref="B37:C37"/>
    <mergeCell ref="B24:C24"/>
    <mergeCell ref="B25:C25"/>
    <mergeCell ref="B26:C26"/>
    <mergeCell ref="B27:C27"/>
    <mergeCell ref="B28:C28"/>
    <mergeCell ref="B30:C30"/>
    <mergeCell ref="B32:D32"/>
    <mergeCell ref="B33:C33"/>
    <mergeCell ref="B34:C34"/>
    <mergeCell ref="B35:C35"/>
    <mergeCell ref="B36:C36"/>
  </mergeCells>
  <dataValidations count="6">
    <dataValidation type="list" allowBlank="1" showInputMessage="1" showErrorMessage="1" sqref="D26" xr:uid="{00000000-0002-0000-A201-000000000000}">
      <formula1>Tipo_operación</formula1>
    </dataValidation>
    <dataValidation type="list" allowBlank="1" showInputMessage="1" showErrorMessage="1" sqref="D14" xr:uid="{00000000-0002-0000-A201-000001000000}">
      <formula1>Tipo_indicador</formula1>
    </dataValidation>
    <dataValidation type="list" allowBlank="1" showInputMessage="1" showErrorMessage="1" sqref="D7" xr:uid="{00000000-0002-0000-A201-000002000000}">
      <formula1>Nombre_indicador_ODS</formula1>
    </dataValidation>
    <dataValidation type="list" allowBlank="1" showInputMessage="1" showErrorMessage="1" sqref="D6" xr:uid="{00000000-0002-0000-A201-000003000000}">
      <formula1>Numero_indicador</formula1>
    </dataValidation>
    <dataValidation type="list" allowBlank="1" showInputMessage="1" showErrorMessage="1" sqref="D5" xr:uid="{00000000-0002-0000-A201-000004000000}">
      <formula1>Metas_ODS</formula1>
    </dataValidation>
    <dataValidation type="list" allowBlank="1" showInputMessage="1" showErrorMessage="1" sqref="D4" xr:uid="{00000000-0002-0000-A201-000005000000}">
      <formula1>ODS</formula1>
    </dataValidation>
  </dataValidations>
  <hyperlinks>
    <hyperlink ref="B1" location="'15.1.1'!A1" display="REGRESAR" xr:uid="{00000000-0004-0000-A201-000000000000}"/>
    <hyperlink ref="D8" r:id="rId1" xr:uid="{00000000-0004-0000-A201-000001000000}"/>
    <hyperlink ref="D37" r:id="rId2" xr:uid="{00000000-0004-0000-A201-000002000000}"/>
    <hyperlink ref="D42" r:id="rId3" xr:uid="{00000000-0004-0000-A201-000003000000}"/>
  </hyperlinks>
  <pageMargins left="0.7" right="0.7" top="0.75" bottom="0.75" header="0.3" footer="0.3"/>
  <pageSetup orientation="portrait" r:id="rId4"/>
  <drawing r:id="rId5"/>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Hoja42">
    <tabColor theme="0" tint="-0.499984740745262"/>
  </sheetPr>
  <dimension ref="A1:F36"/>
  <sheetViews>
    <sheetView showGridLines="0" zoomScaleNormal="100" workbookViewId="0">
      <pane ySplit="1" topLeftCell="A2" activePane="bottomLeft" state="frozen"/>
      <selection activeCell="I38" sqref="I38"/>
      <selection pane="bottomLeft" activeCell="I13" sqref="I13"/>
    </sheetView>
  </sheetViews>
  <sheetFormatPr baseColWidth="10" defaultColWidth="11.44140625" defaultRowHeight="17.399999999999999" x14ac:dyDescent="0.3"/>
  <cols>
    <col min="1" max="1" width="11.44140625" style="38"/>
    <col min="2" max="2" width="26.44140625" style="38" customWidth="1"/>
    <col min="3" max="3" width="24" style="38" customWidth="1"/>
    <col min="4" max="4" width="85.77734375" style="38" customWidth="1"/>
    <col min="5" max="5" width="11.44140625" style="38"/>
    <col min="6" max="6" width="7.21875" style="38" customWidth="1"/>
    <col min="7" max="16384" width="11.44140625" style="38"/>
  </cols>
  <sheetData>
    <row r="1" spans="1:6" x14ac:dyDescent="0.3">
      <c r="B1" s="481" t="s">
        <v>337</v>
      </c>
    </row>
    <row r="2" spans="1:6" ht="18" thickBot="1" x14ac:dyDescent="0.35"/>
    <row r="3" spans="1:6" ht="23.25" customHeight="1" thickBot="1" x14ac:dyDescent="0.35">
      <c r="B3" s="3214" t="s">
        <v>370</v>
      </c>
      <c r="C3" s="3214"/>
      <c r="D3" s="3214"/>
      <c r="F3" s="147" t="s">
        <v>471</v>
      </c>
    </row>
    <row r="4" spans="1:6" ht="34.799999999999997" x14ac:dyDescent="0.3">
      <c r="A4" s="691"/>
      <c r="B4" s="3142" t="s">
        <v>449</v>
      </c>
      <c r="C4" s="3142"/>
      <c r="D4" s="44" t="s">
        <v>12</v>
      </c>
    </row>
    <row r="5" spans="1:6" ht="69.599999999999994" x14ac:dyDescent="0.3">
      <c r="B5" s="3142" t="s">
        <v>373</v>
      </c>
      <c r="C5" s="3142"/>
      <c r="D5" s="44" t="s">
        <v>566</v>
      </c>
    </row>
    <row r="6" spans="1:6" x14ac:dyDescent="0.3">
      <c r="B6" s="3142" t="s">
        <v>374</v>
      </c>
      <c r="C6" s="3142"/>
      <c r="D6" s="45" t="s">
        <v>532</v>
      </c>
    </row>
    <row r="7" spans="1:6" ht="34.799999999999997" x14ac:dyDescent="0.3">
      <c r="B7" s="3143" t="s">
        <v>375</v>
      </c>
      <c r="C7" s="3143"/>
      <c r="D7" s="46" t="s">
        <v>3956</v>
      </c>
    </row>
    <row r="8" spans="1:6" x14ac:dyDescent="0.3">
      <c r="B8" s="3143" t="s">
        <v>2480</v>
      </c>
      <c r="C8" s="3143"/>
      <c r="D8" s="47" t="s">
        <v>2501</v>
      </c>
    </row>
    <row r="9" spans="1:6" x14ac:dyDescent="0.45">
      <c r="B9" s="22"/>
      <c r="C9" s="22"/>
      <c r="D9" s="22"/>
    </row>
    <row r="10" spans="1:6" ht="23.25" customHeight="1" x14ac:dyDescent="0.3">
      <c r="B10" s="3214" t="s">
        <v>376</v>
      </c>
      <c r="C10" s="3214"/>
      <c r="D10" s="3214"/>
    </row>
    <row r="11" spans="1:6" x14ac:dyDescent="0.3">
      <c r="B11" s="3153" t="s">
        <v>377</v>
      </c>
      <c r="C11" s="3154"/>
      <c r="D11" s="44"/>
    </row>
    <row r="12" spans="1:6" x14ac:dyDescent="0.3">
      <c r="B12" s="3155" t="s">
        <v>379</v>
      </c>
      <c r="C12" s="3155"/>
      <c r="D12" s="661"/>
    </row>
    <row r="13" spans="1:6" x14ac:dyDescent="0.3">
      <c r="B13" s="3142" t="s">
        <v>380</v>
      </c>
      <c r="C13" s="3142"/>
      <c r="D13" s="575"/>
    </row>
    <row r="14" spans="1:6" x14ac:dyDescent="0.3">
      <c r="B14" s="3142" t="s">
        <v>381</v>
      </c>
      <c r="C14" s="3156"/>
      <c r="D14" s="575"/>
    </row>
    <row r="15" spans="1:6" x14ac:dyDescent="0.3">
      <c r="B15" s="3142" t="s">
        <v>382</v>
      </c>
      <c r="C15" s="3142"/>
      <c r="D15" s="44"/>
    </row>
    <row r="16" spans="1:6" x14ac:dyDescent="0.3">
      <c r="B16" s="3142" t="s">
        <v>383</v>
      </c>
      <c r="C16" s="3142"/>
      <c r="D16" s="44"/>
    </row>
    <row r="17" spans="2:4" x14ac:dyDescent="0.3">
      <c r="B17" s="3142" t="s">
        <v>384</v>
      </c>
      <c r="C17" s="3142"/>
      <c r="D17" s="57"/>
    </row>
    <row r="18" spans="2:4" x14ac:dyDescent="0.3">
      <c r="B18" s="3143" t="s">
        <v>386</v>
      </c>
      <c r="C18" s="3143"/>
      <c r="D18" s="44"/>
    </row>
    <row r="19" spans="2:4" x14ac:dyDescent="0.3">
      <c r="B19" s="3144" t="s">
        <v>387</v>
      </c>
      <c r="C19" s="3145"/>
      <c r="D19" s="57"/>
    </row>
    <row r="20" spans="2:4" x14ac:dyDescent="0.3">
      <c r="B20" s="3142" t="s">
        <v>388</v>
      </c>
      <c r="C20" s="3142"/>
      <c r="D20" s="44"/>
    </row>
    <row r="21" spans="2:4" x14ac:dyDescent="0.3">
      <c r="B21" s="3146" t="s">
        <v>390</v>
      </c>
      <c r="C21" s="54" t="s">
        <v>391</v>
      </c>
      <c r="D21" s="44"/>
    </row>
    <row r="22" spans="2:4" x14ac:dyDescent="0.3">
      <c r="B22" s="3147"/>
      <c r="C22" s="567" t="s">
        <v>393</v>
      </c>
      <c r="D22" s="57"/>
    </row>
    <row r="23" spans="2:4" x14ac:dyDescent="0.3">
      <c r="B23" s="3148" t="s">
        <v>395</v>
      </c>
      <c r="C23" s="3148"/>
      <c r="D23" s="44"/>
    </row>
    <row r="24" spans="2:4" x14ac:dyDescent="0.3">
      <c r="B24" s="3148" t="s">
        <v>397</v>
      </c>
      <c r="C24" s="3148"/>
      <c r="D24" s="44"/>
    </row>
    <row r="25" spans="2:4" x14ac:dyDescent="0.3">
      <c r="B25" s="3142" t="s">
        <v>399</v>
      </c>
      <c r="C25" s="3142"/>
      <c r="D25" s="52"/>
    </row>
    <row r="26" spans="2:4" x14ac:dyDescent="0.3">
      <c r="B26" s="3143" t="s">
        <v>401</v>
      </c>
      <c r="C26" s="3143"/>
      <c r="D26" s="44"/>
    </row>
    <row r="27" spans="2:4" x14ac:dyDescent="0.3">
      <c r="B27" s="3149" t="s">
        <v>403</v>
      </c>
      <c r="C27" s="3150"/>
      <c r="D27" s="44"/>
    </row>
    <row r="28" spans="2:4" ht="34.799999999999997" x14ac:dyDescent="0.3">
      <c r="B28" s="568" t="s">
        <v>404</v>
      </c>
      <c r="C28" s="569"/>
      <c r="D28" s="52" t="s">
        <v>567</v>
      </c>
    </row>
    <row r="29" spans="2:4" x14ac:dyDescent="0.3">
      <c r="B29" s="3151" t="s">
        <v>405</v>
      </c>
      <c r="C29" s="3152"/>
      <c r="D29" s="61"/>
    </row>
    <row r="30" spans="2:4" x14ac:dyDescent="0.3">
      <c r="B30" s="62"/>
      <c r="C30" s="62"/>
      <c r="D30" s="63"/>
    </row>
    <row r="31" spans="2:4" ht="23.25" customHeight="1" x14ac:dyDescent="0.3">
      <c r="B31" s="3214" t="s">
        <v>406</v>
      </c>
      <c r="C31" s="3214"/>
      <c r="D31" s="3214"/>
    </row>
    <row r="32" spans="2:4" x14ac:dyDescent="0.3">
      <c r="B32" s="3140" t="s">
        <v>407</v>
      </c>
      <c r="C32" s="3141"/>
      <c r="D32" s="57"/>
    </row>
    <row r="33" spans="2:4" x14ac:dyDescent="0.3">
      <c r="B33" s="3140" t="s">
        <v>409</v>
      </c>
      <c r="C33" s="3141"/>
      <c r="D33" s="57"/>
    </row>
    <row r="34" spans="2:4" x14ac:dyDescent="0.3">
      <c r="B34" s="3140" t="s">
        <v>411</v>
      </c>
      <c r="C34" s="3141"/>
      <c r="D34" s="102"/>
    </row>
    <row r="35" spans="2:4" x14ac:dyDescent="0.3">
      <c r="B35" s="3140" t="s">
        <v>413</v>
      </c>
      <c r="C35" s="3141"/>
      <c r="D35" s="103"/>
    </row>
    <row r="36" spans="2:4" x14ac:dyDescent="0.3">
      <c r="B36" s="3140" t="s">
        <v>415</v>
      </c>
      <c r="C36" s="3141"/>
      <c r="D36" s="57"/>
    </row>
  </sheetData>
  <mergeCells count="30">
    <mergeCell ref="B16:C16"/>
    <mergeCell ref="B3:D3"/>
    <mergeCell ref="B4:C4"/>
    <mergeCell ref="B5:C5"/>
    <mergeCell ref="B6:C6"/>
    <mergeCell ref="B7:C7"/>
    <mergeCell ref="B10:D10"/>
    <mergeCell ref="B11:C11"/>
    <mergeCell ref="B12:C12"/>
    <mergeCell ref="B13:C13"/>
    <mergeCell ref="B14:C14"/>
    <mergeCell ref="B15:C15"/>
    <mergeCell ref="B8:C8"/>
    <mergeCell ref="B31:D31"/>
    <mergeCell ref="B17:C17"/>
    <mergeCell ref="B18:C18"/>
    <mergeCell ref="B19:C19"/>
    <mergeCell ref="B20:C20"/>
    <mergeCell ref="B21:B22"/>
    <mergeCell ref="B23:C23"/>
    <mergeCell ref="B24:C24"/>
    <mergeCell ref="B25:C25"/>
    <mergeCell ref="B26:C26"/>
    <mergeCell ref="B27:C27"/>
    <mergeCell ref="B29:C29"/>
    <mergeCell ref="B32:C32"/>
    <mergeCell ref="B33:C33"/>
    <mergeCell ref="B34:C34"/>
    <mergeCell ref="B35:C35"/>
    <mergeCell ref="B36:C36"/>
  </mergeCells>
  <dataValidations count="7">
    <dataValidation allowBlank="1" showDropDown="1" showInputMessage="1" showErrorMessage="1" sqref="D13" xr:uid="{00000000-0002-0000-2900-000000000000}"/>
    <dataValidation type="list" allowBlank="1" showInputMessage="1" showErrorMessage="1" sqref="D4" xr:uid="{00000000-0002-0000-2900-000001000000}">
      <formula1>ODS</formula1>
    </dataValidation>
    <dataValidation type="list" allowBlank="1" showInputMessage="1" showErrorMessage="1" sqref="D5" xr:uid="{00000000-0002-0000-2900-000002000000}">
      <formula1>Metas_ODS</formula1>
    </dataValidation>
    <dataValidation type="list" allowBlank="1" showInputMessage="1" showErrorMessage="1" sqref="D6" xr:uid="{00000000-0002-0000-2900-000003000000}">
      <formula1>Numero_indicador</formula1>
    </dataValidation>
    <dataValidation type="list" allowBlank="1" showInputMessage="1" showErrorMessage="1" sqref="D7" xr:uid="{00000000-0002-0000-2900-000004000000}">
      <formula1>Nombre_indicador_ODS</formula1>
    </dataValidation>
    <dataValidation type="list" allowBlank="1" showInputMessage="1" showErrorMessage="1" sqref="D14" xr:uid="{00000000-0002-0000-2900-000005000000}">
      <formula1>Tipo_indicador</formula1>
    </dataValidation>
    <dataValidation type="list" allowBlank="1" showInputMessage="1" showErrorMessage="1" sqref="D25" xr:uid="{00000000-0002-0000-2900-000006000000}">
      <formula1>Tipo_operación</formula1>
    </dataValidation>
  </dataValidations>
  <hyperlinks>
    <hyperlink ref="B1" location="'2.3.1'!A1" display="REGRESAR" xr:uid="{00000000-0004-0000-2900-000000000000}"/>
    <hyperlink ref="D8" r:id="rId1" xr:uid="{00000000-0004-0000-2900-000001000000}"/>
  </hyperlinks>
  <pageMargins left="0.7" right="0.7" top="0.75" bottom="0.75" header="0.3" footer="0.3"/>
</worksheet>
</file>

<file path=xl/worksheets/sheet4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301-000000000000}">
  <sheetPr codeName="Hoja410">
    <tabColor theme="5"/>
  </sheetPr>
  <dimension ref="A1:P27"/>
  <sheetViews>
    <sheetView showGridLines="0" workbookViewId="0">
      <pane ySplit="1" topLeftCell="A2" activePane="bottomLeft" state="frozen"/>
      <selection activeCell="C9" sqref="C9:P10"/>
      <selection pane="bottomLeft" activeCell="L17" sqref="L17"/>
    </sheetView>
  </sheetViews>
  <sheetFormatPr baseColWidth="10" defaultColWidth="11.44140625" defaultRowHeight="17.399999999999999" x14ac:dyDescent="0.45"/>
  <cols>
    <col min="1" max="2" width="15" style="178" customWidth="1"/>
    <col min="3" max="3" width="12.5546875" style="1271" customWidth="1"/>
    <col min="4" max="8" width="12.5546875" style="178" customWidth="1"/>
    <col min="9" max="16384" width="11.44140625" style="178"/>
  </cols>
  <sheetData>
    <row r="1" spans="1:16" x14ac:dyDescent="0.45">
      <c r="A1" s="2043" t="s">
        <v>337</v>
      </c>
      <c r="B1" s="1308"/>
      <c r="C1" s="3225" t="s">
        <v>430</v>
      </c>
      <c r="D1" s="3225"/>
    </row>
    <row r="2" spans="1:16" ht="16.5" customHeight="1" x14ac:dyDescent="0.45"/>
    <row r="3" spans="1:16" ht="35.4" customHeight="1" x14ac:dyDescent="0.45">
      <c r="A3" s="4155" t="s">
        <v>339</v>
      </c>
      <c r="B3" s="4159"/>
      <c r="C3" s="4158" t="s">
        <v>1894</v>
      </c>
      <c r="D3" s="4160"/>
      <c r="E3" s="4160"/>
      <c r="F3" s="4160"/>
      <c r="G3" s="4160"/>
      <c r="H3" s="4160"/>
      <c r="I3" s="4160"/>
      <c r="J3" s="4160"/>
      <c r="K3" s="4160"/>
      <c r="L3" s="4160"/>
      <c r="M3" s="4160"/>
      <c r="N3" s="4160"/>
      <c r="O3" s="4160"/>
      <c r="P3" s="4160"/>
    </row>
    <row r="4" spans="1:16" ht="39" customHeight="1" x14ac:dyDescent="0.45">
      <c r="A4" s="4155" t="s">
        <v>340</v>
      </c>
      <c r="B4" s="4156"/>
      <c r="C4" s="4158" t="s">
        <v>160</v>
      </c>
      <c r="D4" s="4160"/>
      <c r="E4" s="4160"/>
      <c r="F4" s="4160"/>
      <c r="G4" s="4160"/>
      <c r="H4" s="4160"/>
      <c r="I4" s="4160"/>
      <c r="J4" s="4160"/>
      <c r="K4" s="4160"/>
      <c r="L4" s="4160"/>
      <c r="M4" s="4160"/>
      <c r="N4" s="4160"/>
      <c r="O4" s="4160"/>
      <c r="P4" s="4160"/>
    </row>
    <row r="5" spans="1:16" ht="18.600000000000001" customHeight="1" x14ac:dyDescent="0.45">
      <c r="A5" s="4155" t="s">
        <v>341</v>
      </c>
      <c r="B5" s="4156"/>
      <c r="C5" s="4155" t="s">
        <v>4138</v>
      </c>
      <c r="D5" s="4157"/>
      <c r="E5" s="4157"/>
      <c r="F5" s="4157"/>
      <c r="G5" s="4157"/>
      <c r="H5" s="4157"/>
      <c r="I5" s="4157"/>
      <c r="J5" s="4157"/>
      <c r="K5" s="4157"/>
      <c r="L5" s="4157"/>
      <c r="M5" s="4157"/>
      <c r="N5" s="4157"/>
      <c r="O5" s="4157"/>
      <c r="P5" s="4157"/>
    </row>
    <row r="6" spans="1:16" ht="18.600000000000001" x14ac:dyDescent="0.45">
      <c r="A6" s="4155" t="s">
        <v>417</v>
      </c>
      <c r="B6" s="4156"/>
      <c r="C6" s="4155" t="s">
        <v>454</v>
      </c>
      <c r="D6" s="4157"/>
      <c r="E6" s="4157"/>
      <c r="F6" s="4157"/>
      <c r="G6" s="4157"/>
      <c r="H6" s="4157"/>
      <c r="I6" s="4157"/>
      <c r="J6" s="4157"/>
      <c r="K6" s="4157"/>
      <c r="L6" s="4157"/>
      <c r="M6" s="4157"/>
      <c r="N6" s="4157"/>
      <c r="O6" s="4157"/>
      <c r="P6" s="4157"/>
    </row>
    <row r="7" spans="1:16" x14ac:dyDescent="0.45">
      <c r="A7" s="853"/>
    </row>
    <row r="8" spans="1:16" x14ac:dyDescent="0.45">
      <c r="A8" s="853"/>
    </row>
    <row r="9" spans="1:16" ht="11.25" customHeight="1" x14ac:dyDescent="0.45">
      <c r="A9" s="853"/>
      <c r="C9" s="3203" t="s">
        <v>455</v>
      </c>
      <c r="D9" s="3203"/>
      <c r="E9" s="3203"/>
      <c r="F9" s="3203"/>
      <c r="G9" s="3203"/>
      <c r="H9" s="3203"/>
      <c r="I9" s="3203"/>
      <c r="J9" s="3203"/>
      <c r="K9" s="3203"/>
      <c r="L9" s="3203"/>
      <c r="M9" s="3203"/>
      <c r="N9" s="3203"/>
      <c r="O9" s="3203"/>
      <c r="P9" s="3203"/>
    </row>
    <row r="10" spans="1:16" ht="11.25" customHeight="1" x14ac:dyDescent="0.45">
      <c r="A10" s="1079"/>
      <c r="C10" s="3203"/>
      <c r="D10" s="3203"/>
      <c r="E10" s="3203"/>
      <c r="F10" s="3203"/>
      <c r="G10" s="3203"/>
      <c r="H10" s="3203"/>
      <c r="I10" s="3203"/>
      <c r="J10" s="3203"/>
      <c r="K10" s="3203"/>
      <c r="L10" s="3203"/>
      <c r="M10" s="3203"/>
      <c r="N10" s="3203"/>
      <c r="O10" s="3203"/>
      <c r="P10" s="3203"/>
    </row>
    <row r="11" spans="1:16" x14ac:dyDescent="0.45">
      <c r="A11" s="853"/>
    </row>
    <row r="12" spans="1:16" x14ac:dyDescent="0.45">
      <c r="A12" s="853"/>
    </row>
    <row r="13" spans="1:16" x14ac:dyDescent="0.45">
      <c r="A13" s="853"/>
    </row>
    <row r="14" spans="1:16" x14ac:dyDescent="0.45">
      <c r="A14" s="1079"/>
    </row>
    <row r="15" spans="1:16" x14ac:dyDescent="0.45">
      <c r="A15" s="853"/>
    </row>
    <row r="16" spans="1:16" x14ac:dyDescent="0.45">
      <c r="A16" s="853"/>
    </row>
    <row r="17" spans="1:1" x14ac:dyDescent="0.45">
      <c r="A17" s="853"/>
    </row>
    <row r="18" spans="1:1" x14ac:dyDescent="0.45">
      <c r="A18" s="1079"/>
    </row>
    <row r="19" spans="1:1" x14ac:dyDescent="0.45">
      <c r="A19" s="853"/>
    </row>
    <row r="20" spans="1:1" x14ac:dyDescent="0.45">
      <c r="A20" s="853"/>
    </row>
    <row r="21" spans="1:1" x14ac:dyDescent="0.45">
      <c r="A21" s="853"/>
    </row>
    <row r="22" spans="1:1" x14ac:dyDescent="0.45">
      <c r="A22" s="1079"/>
    </row>
    <row r="23" spans="1:1" x14ac:dyDescent="0.45">
      <c r="A23" s="853"/>
    </row>
    <row r="24" spans="1:1" x14ac:dyDescent="0.45">
      <c r="A24" s="853"/>
    </row>
    <row r="25" spans="1:1" x14ac:dyDescent="0.45">
      <c r="A25" s="853"/>
    </row>
    <row r="26" spans="1:1" x14ac:dyDescent="0.45">
      <c r="A26" s="1079"/>
    </row>
    <row r="27" spans="1:1" x14ac:dyDescent="0.45">
      <c r="A27" s="853"/>
    </row>
  </sheetData>
  <mergeCells count="10">
    <mergeCell ref="A6:B6"/>
    <mergeCell ref="C6:P6"/>
    <mergeCell ref="C9:P10"/>
    <mergeCell ref="C1:D1"/>
    <mergeCell ref="A3:B3"/>
    <mergeCell ref="C3:P3"/>
    <mergeCell ref="A4:B4"/>
    <mergeCell ref="C4:P4"/>
    <mergeCell ref="A5:B5"/>
    <mergeCell ref="C5:P5"/>
  </mergeCells>
  <hyperlinks>
    <hyperlink ref="A1" location="'ODS 15.'!A1" display="REGRESAR" xr:uid="{00000000-0004-0000-A301-000000000000}"/>
    <hyperlink ref="C1:D1" location="'Metadato 15.1.2'!A1" display="VER METADATO" xr:uid="{00000000-0004-0000-A301-000001000000}"/>
  </hyperlinks>
  <pageMargins left="0.7" right="0.7" top="0.75" bottom="0.75" header="0.3" footer="0.3"/>
</worksheet>
</file>

<file path=xl/worksheets/sheet4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401-000000000000}">
  <sheetPr codeName="Hoja411">
    <tabColor theme="0" tint="-0.499984740745262"/>
  </sheetPr>
  <dimension ref="A1:F36"/>
  <sheetViews>
    <sheetView showGridLines="0" zoomScaleNormal="100" workbookViewId="0">
      <pane ySplit="1" topLeftCell="A2" activePane="bottomLeft" state="frozen"/>
      <selection activeCell="C9" sqref="C9:P10"/>
      <selection pane="bottomLeft" activeCell="B31" sqref="B31:D31"/>
    </sheetView>
  </sheetViews>
  <sheetFormatPr baseColWidth="10" defaultColWidth="11.44140625" defaultRowHeight="17.399999999999999" x14ac:dyDescent="0.45"/>
  <cols>
    <col min="1" max="1" width="11.44140625" style="178"/>
    <col min="2" max="2" width="26.44140625" style="178" customWidth="1"/>
    <col min="3" max="3" width="24" style="178" customWidth="1"/>
    <col min="4" max="4" width="85.77734375" style="178" customWidth="1"/>
    <col min="5" max="5" width="11.44140625" style="178"/>
    <col min="6" max="6" width="7.21875" style="178" customWidth="1"/>
    <col min="7" max="16384" width="11.44140625" style="178"/>
  </cols>
  <sheetData>
    <row r="1" spans="1:6" x14ac:dyDescent="0.45">
      <c r="B1" s="2043" t="s">
        <v>337</v>
      </c>
    </row>
    <row r="2" spans="1:6" ht="18" thickBot="1" x14ac:dyDescent="0.5"/>
    <row r="3" spans="1:6" ht="23.25" customHeight="1" thickBot="1" x14ac:dyDescent="0.5">
      <c r="B3" s="4162" t="s">
        <v>370</v>
      </c>
      <c r="C3" s="4162"/>
      <c r="D3" s="4162"/>
      <c r="F3" s="1267" t="s">
        <v>456</v>
      </c>
    </row>
    <row r="4" spans="1:6" ht="52.2" x14ac:dyDescent="0.45">
      <c r="A4" s="1268"/>
      <c r="B4" s="3123" t="s">
        <v>449</v>
      </c>
      <c r="C4" s="3123"/>
      <c r="D4" s="44" t="s">
        <v>44</v>
      </c>
    </row>
    <row r="5" spans="1:6" ht="52.2" x14ac:dyDescent="0.45">
      <c r="B5" s="3123" t="s">
        <v>373</v>
      </c>
      <c r="C5" s="3123"/>
      <c r="D5" s="44" t="s">
        <v>160</v>
      </c>
    </row>
    <row r="6" spans="1:6" x14ac:dyDescent="0.45">
      <c r="B6" s="3123" t="s">
        <v>374</v>
      </c>
      <c r="C6" s="3123"/>
      <c r="D6" s="45" t="s">
        <v>258</v>
      </c>
    </row>
    <row r="7" spans="1:6" ht="34.799999999999997" x14ac:dyDescent="0.45">
      <c r="B7" s="3126" t="s">
        <v>375</v>
      </c>
      <c r="C7" s="3126"/>
      <c r="D7" s="46" t="s">
        <v>4138</v>
      </c>
    </row>
    <row r="8" spans="1:6" x14ac:dyDescent="0.45">
      <c r="B8" s="3126" t="s">
        <v>2480</v>
      </c>
      <c r="C8" s="3126"/>
      <c r="D8" s="1266" t="s">
        <v>2638</v>
      </c>
    </row>
    <row r="10" spans="1:6" ht="23.25" customHeight="1" x14ac:dyDescent="0.45">
      <c r="B10" s="4162" t="s">
        <v>376</v>
      </c>
      <c r="C10" s="4162"/>
      <c r="D10" s="4162"/>
    </row>
    <row r="11" spans="1:6" x14ac:dyDescent="0.45">
      <c r="B11" s="3129" t="s">
        <v>377</v>
      </c>
      <c r="C11" s="3124"/>
      <c r="D11" s="44"/>
    </row>
    <row r="12" spans="1:6" x14ac:dyDescent="0.45">
      <c r="B12" s="3126" t="s">
        <v>379</v>
      </c>
      <c r="C12" s="3126"/>
      <c r="D12" s="661"/>
    </row>
    <row r="13" spans="1:6" x14ac:dyDescent="0.45">
      <c r="B13" s="3123" t="s">
        <v>380</v>
      </c>
      <c r="C13" s="3123"/>
      <c r="D13" s="2062"/>
    </row>
    <row r="14" spans="1:6" x14ac:dyDescent="0.45">
      <c r="B14" s="3123" t="s">
        <v>381</v>
      </c>
      <c r="C14" s="3124"/>
      <c r="D14" s="2062"/>
    </row>
    <row r="15" spans="1:6" x14ac:dyDescent="0.45">
      <c r="B15" s="3123" t="s">
        <v>382</v>
      </c>
      <c r="C15" s="3123"/>
      <c r="D15" s="44"/>
    </row>
    <row r="16" spans="1:6" x14ac:dyDescent="0.45">
      <c r="B16" s="3123" t="s">
        <v>383</v>
      </c>
      <c r="C16" s="3123"/>
      <c r="D16" s="44"/>
    </row>
    <row r="17" spans="2:4" x14ac:dyDescent="0.45">
      <c r="B17" s="3123" t="s">
        <v>384</v>
      </c>
      <c r="C17" s="3123"/>
      <c r="D17" s="57"/>
    </row>
    <row r="18" spans="2:4" x14ac:dyDescent="0.45">
      <c r="B18" s="3126" t="s">
        <v>386</v>
      </c>
      <c r="C18" s="3126"/>
      <c r="D18" s="44"/>
    </row>
    <row r="19" spans="2:4" x14ac:dyDescent="0.45">
      <c r="B19" s="3132" t="s">
        <v>387</v>
      </c>
      <c r="C19" s="3133"/>
      <c r="D19" s="57"/>
    </row>
    <row r="20" spans="2:4" x14ac:dyDescent="0.45">
      <c r="B20" s="3123" t="s">
        <v>388</v>
      </c>
      <c r="C20" s="3123"/>
      <c r="D20" s="44"/>
    </row>
    <row r="21" spans="2:4" x14ac:dyDescent="0.45">
      <c r="B21" s="3134" t="s">
        <v>390</v>
      </c>
      <c r="C21" s="459" t="s">
        <v>391</v>
      </c>
      <c r="D21" s="44"/>
    </row>
    <row r="22" spans="2:4" x14ac:dyDescent="0.45">
      <c r="B22" s="3135"/>
      <c r="C22" s="2040" t="s">
        <v>393</v>
      </c>
      <c r="D22" s="57"/>
    </row>
    <row r="23" spans="2:4" x14ac:dyDescent="0.45">
      <c r="B23" s="3123" t="s">
        <v>395</v>
      </c>
      <c r="C23" s="3123"/>
      <c r="D23" s="44"/>
    </row>
    <row r="24" spans="2:4" x14ac:dyDescent="0.45">
      <c r="B24" s="3123" t="s">
        <v>397</v>
      </c>
      <c r="C24" s="3123"/>
      <c r="D24" s="146" t="s">
        <v>1902</v>
      </c>
    </row>
    <row r="25" spans="2:4" x14ac:dyDescent="0.45">
      <c r="B25" s="3123" t="s">
        <v>399</v>
      </c>
      <c r="C25" s="3123"/>
      <c r="D25" s="57"/>
    </row>
    <row r="26" spans="2:4" x14ac:dyDescent="0.45">
      <c r="B26" s="3126" t="s">
        <v>401</v>
      </c>
      <c r="C26" s="3126"/>
      <c r="D26" s="146" t="s">
        <v>1891</v>
      </c>
    </row>
    <row r="27" spans="2:4" x14ac:dyDescent="0.45">
      <c r="B27" s="3129" t="s">
        <v>403</v>
      </c>
      <c r="C27" s="3124"/>
      <c r="D27" s="44"/>
    </row>
    <row r="28" spans="2:4" x14ac:dyDescent="0.45">
      <c r="B28" s="2038" t="s">
        <v>404</v>
      </c>
      <c r="C28" s="2039"/>
      <c r="D28" s="44"/>
    </row>
    <row r="29" spans="2:4" x14ac:dyDescent="0.45">
      <c r="B29" s="3130" t="s">
        <v>405</v>
      </c>
      <c r="C29" s="3131"/>
      <c r="D29" s="61"/>
    </row>
    <row r="30" spans="2:4" x14ac:dyDescent="0.45">
      <c r="B30" s="62"/>
      <c r="C30" s="62"/>
      <c r="D30" s="63"/>
    </row>
    <row r="31" spans="2:4" ht="23.25" customHeight="1" x14ac:dyDescent="0.45">
      <c r="B31" s="4162" t="s">
        <v>406</v>
      </c>
      <c r="C31" s="4162"/>
      <c r="D31" s="4162"/>
    </row>
    <row r="32" spans="2:4" x14ac:dyDescent="0.45">
      <c r="B32" s="3129" t="s">
        <v>407</v>
      </c>
      <c r="C32" s="3124"/>
      <c r="D32" s="146" t="s">
        <v>1892</v>
      </c>
    </row>
    <row r="33" spans="2:4" x14ac:dyDescent="0.45">
      <c r="B33" s="3129" t="s">
        <v>409</v>
      </c>
      <c r="C33" s="3124"/>
      <c r="D33" s="146" t="s">
        <v>1419</v>
      </c>
    </row>
    <row r="34" spans="2:4" x14ac:dyDescent="0.45">
      <c r="B34" s="3129" t="s">
        <v>411</v>
      </c>
      <c r="C34" s="3124"/>
      <c r="D34" s="146" t="s">
        <v>1420</v>
      </c>
    </row>
    <row r="35" spans="2:4" x14ac:dyDescent="0.45">
      <c r="B35" s="3129" t="s">
        <v>413</v>
      </c>
      <c r="C35" s="3124"/>
      <c r="D35" s="146" t="s">
        <v>1864</v>
      </c>
    </row>
    <row r="36" spans="2:4" x14ac:dyDescent="0.45">
      <c r="B36" s="3129" t="s">
        <v>415</v>
      </c>
      <c r="C36" s="3124"/>
      <c r="D36" s="1723" t="s">
        <v>1893</v>
      </c>
    </row>
  </sheetData>
  <mergeCells count="30">
    <mergeCell ref="B16:C16"/>
    <mergeCell ref="B3:D3"/>
    <mergeCell ref="B4:C4"/>
    <mergeCell ref="B5:C5"/>
    <mergeCell ref="B6:C6"/>
    <mergeCell ref="B7:C7"/>
    <mergeCell ref="B10:D10"/>
    <mergeCell ref="B11:C11"/>
    <mergeCell ref="B12:C12"/>
    <mergeCell ref="B13:C13"/>
    <mergeCell ref="B14:C14"/>
    <mergeCell ref="B15:C15"/>
    <mergeCell ref="B8:C8"/>
    <mergeCell ref="B31:D31"/>
    <mergeCell ref="B17:C17"/>
    <mergeCell ref="B18:C18"/>
    <mergeCell ref="B19:C19"/>
    <mergeCell ref="B20:C20"/>
    <mergeCell ref="B21:B22"/>
    <mergeCell ref="B23:C23"/>
    <mergeCell ref="B24:C24"/>
    <mergeCell ref="B25:C25"/>
    <mergeCell ref="B26:C26"/>
    <mergeCell ref="B27:C27"/>
    <mergeCell ref="B29:C29"/>
    <mergeCell ref="B32:C32"/>
    <mergeCell ref="B33:C33"/>
    <mergeCell ref="B34:C34"/>
    <mergeCell ref="B35:C35"/>
    <mergeCell ref="B36:C36"/>
  </mergeCells>
  <dataValidations count="7">
    <dataValidation type="list" allowBlank="1" showInputMessage="1" showErrorMessage="1" sqref="D25" xr:uid="{00000000-0002-0000-A401-000000000000}">
      <formula1>Tipo_operación</formula1>
    </dataValidation>
    <dataValidation type="list" allowBlank="1" showInputMessage="1" showErrorMessage="1" sqref="D14" xr:uid="{00000000-0002-0000-A401-000001000000}">
      <formula1>Tipo_indicador</formula1>
    </dataValidation>
    <dataValidation type="list" allowBlank="1" showInputMessage="1" showErrorMessage="1" sqref="D7" xr:uid="{00000000-0002-0000-A401-000002000000}">
      <formula1>Nombre_indicador_ODS</formula1>
    </dataValidation>
    <dataValidation type="list" allowBlank="1" showInputMessage="1" showErrorMessage="1" sqref="D6" xr:uid="{00000000-0002-0000-A401-000003000000}">
      <formula1>Numero_indicador</formula1>
    </dataValidation>
    <dataValidation type="list" allowBlank="1" showInputMessage="1" showErrorMessage="1" sqref="D5" xr:uid="{00000000-0002-0000-A401-000004000000}">
      <formula1>Metas_ODS</formula1>
    </dataValidation>
    <dataValidation type="list" allowBlank="1" showInputMessage="1" showErrorMessage="1" sqref="D4" xr:uid="{00000000-0002-0000-A401-000005000000}">
      <formula1>ODS</formula1>
    </dataValidation>
    <dataValidation allowBlank="1" showDropDown="1" showInputMessage="1" showErrorMessage="1" sqref="D13" xr:uid="{00000000-0002-0000-A401-000006000000}"/>
  </dataValidations>
  <hyperlinks>
    <hyperlink ref="B1" location="'15.1.2'!A1" display="REGRESAR" xr:uid="{00000000-0004-0000-A401-000000000000}"/>
    <hyperlink ref="D36" r:id="rId1" xr:uid="{00000000-0004-0000-A401-000001000000}"/>
    <hyperlink ref="D8" r:id="rId2" xr:uid="{00000000-0004-0000-A401-000002000000}"/>
  </hyperlinks>
  <pageMargins left="0.7" right="0.7" top="0.75" bottom="0.75" header="0.3" footer="0.3"/>
</worksheet>
</file>

<file path=xl/worksheets/sheet4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501-000000000000}">
  <sheetPr codeName="Hoja412"/>
  <dimension ref="A1:R78"/>
  <sheetViews>
    <sheetView showGridLines="0" zoomScaleNormal="100" workbookViewId="0">
      <pane ySplit="1" topLeftCell="A2" activePane="bottomLeft" state="frozen"/>
      <selection activeCell="F19" sqref="F19"/>
      <selection pane="bottomLeft" activeCell="F19" sqref="F19"/>
    </sheetView>
  </sheetViews>
  <sheetFormatPr baseColWidth="10" defaultColWidth="11.44140625" defaultRowHeight="17.399999999999999" x14ac:dyDescent="0.45"/>
  <cols>
    <col min="1" max="2" width="15.5546875" style="178" customWidth="1"/>
    <col min="3" max="3" width="11.44140625" style="178"/>
    <col min="4" max="4" width="19.5546875" style="178" customWidth="1"/>
    <col min="5" max="5" width="22" style="178" customWidth="1"/>
    <col min="6" max="6" width="19.5546875" style="178" customWidth="1"/>
    <col min="7" max="7" width="20.44140625" style="178" customWidth="1"/>
    <col min="8" max="8" width="11.44140625" style="178"/>
    <col min="9" max="9" width="14" style="178" customWidth="1"/>
    <col min="10" max="10" width="11.44140625" style="178"/>
    <col min="11" max="11" width="11.5546875" style="178" bestFit="1" customWidth="1"/>
    <col min="12" max="12" width="12.21875" style="178" bestFit="1" customWidth="1"/>
    <col min="13" max="13" width="14.77734375" style="178" bestFit="1" customWidth="1"/>
    <col min="14" max="14" width="11.5546875" style="178" bestFit="1" customWidth="1"/>
    <col min="15" max="16384" width="11.44140625" style="178"/>
  </cols>
  <sheetData>
    <row r="1" spans="1:18" x14ac:dyDescent="0.45">
      <c r="A1" s="2043" t="s">
        <v>337</v>
      </c>
      <c r="C1" s="3225" t="s">
        <v>430</v>
      </c>
      <c r="D1" s="3225"/>
    </row>
    <row r="3" spans="1:18" ht="18.600000000000001" customHeight="1" x14ac:dyDescent="0.45">
      <c r="A3" s="4155" t="s">
        <v>339</v>
      </c>
      <c r="B3" s="4159"/>
      <c r="C3" s="4158" t="s">
        <v>1894</v>
      </c>
      <c r="D3" s="4160"/>
      <c r="E3" s="4160"/>
      <c r="F3" s="4160"/>
      <c r="G3" s="4160"/>
      <c r="H3" s="4160"/>
      <c r="I3" s="4160"/>
      <c r="J3" s="4160"/>
      <c r="K3" s="4160"/>
      <c r="L3" s="4160"/>
      <c r="M3" s="4160"/>
      <c r="N3" s="4160"/>
      <c r="O3" s="4160"/>
      <c r="P3" s="4160"/>
      <c r="Q3" s="4160"/>
      <c r="R3" s="4160"/>
    </row>
    <row r="4" spans="1:18" ht="19.2" customHeight="1" x14ac:dyDescent="0.45">
      <c r="A4" s="4155" t="s">
        <v>340</v>
      </c>
      <c r="B4" s="4156"/>
      <c r="C4" s="4158" t="s">
        <v>162</v>
      </c>
      <c r="D4" s="4160"/>
      <c r="E4" s="4160"/>
      <c r="F4" s="4160"/>
      <c r="G4" s="4160"/>
      <c r="H4" s="4160"/>
      <c r="I4" s="4160"/>
      <c r="J4" s="4160"/>
      <c r="K4" s="4160"/>
      <c r="L4" s="4160"/>
      <c r="M4" s="4160"/>
      <c r="N4" s="4160"/>
      <c r="O4" s="4160"/>
      <c r="P4" s="4160"/>
      <c r="Q4" s="4160"/>
      <c r="R4" s="4160"/>
    </row>
    <row r="5" spans="1:18" ht="16.8" customHeight="1" x14ac:dyDescent="0.45">
      <c r="A5" s="4155" t="s">
        <v>341</v>
      </c>
      <c r="B5" s="4156"/>
      <c r="C5" s="4155" t="s">
        <v>4139</v>
      </c>
      <c r="D5" s="4157"/>
      <c r="E5" s="4157"/>
      <c r="F5" s="4157"/>
      <c r="G5" s="4157"/>
      <c r="H5" s="4157"/>
      <c r="I5" s="4157"/>
      <c r="J5" s="4157"/>
      <c r="K5" s="4157"/>
      <c r="L5" s="4157"/>
      <c r="M5" s="4157"/>
      <c r="N5" s="4157"/>
      <c r="O5" s="4157"/>
      <c r="P5" s="4157"/>
      <c r="Q5" s="4157"/>
      <c r="R5" s="4157"/>
    </row>
    <row r="6" spans="1:18" ht="94.8" customHeight="1" x14ac:dyDescent="0.45">
      <c r="A6" s="4155" t="s">
        <v>417</v>
      </c>
      <c r="B6" s="4156"/>
      <c r="C6" s="4158" t="s">
        <v>5226</v>
      </c>
      <c r="D6" s="4157"/>
      <c r="E6" s="4157"/>
      <c r="F6" s="4157"/>
      <c r="G6" s="4157"/>
      <c r="H6" s="4157"/>
      <c r="I6" s="4157"/>
      <c r="J6" s="4157"/>
      <c r="K6" s="4157"/>
      <c r="L6" s="4157"/>
      <c r="M6" s="4157"/>
      <c r="N6" s="4157"/>
      <c r="O6" s="4157"/>
      <c r="P6" s="4157"/>
      <c r="Q6" s="4157"/>
      <c r="R6" s="4157"/>
    </row>
    <row r="9" spans="1:18" ht="18.600000000000001" x14ac:dyDescent="0.45">
      <c r="B9" s="1253" t="s">
        <v>2702</v>
      </c>
      <c r="C9" s="1489" t="s">
        <v>6374</v>
      </c>
      <c r="D9" s="1489"/>
    </row>
    <row r="10" spans="1:18" ht="18.600000000000001" x14ac:dyDescent="0.45">
      <c r="B10" s="1253"/>
      <c r="C10" s="1489" t="s">
        <v>6375</v>
      </c>
      <c r="D10" s="1489"/>
    </row>
    <row r="11" spans="1:18" ht="9.6" customHeight="1" x14ac:dyDescent="0.45">
      <c r="B11" s="2055"/>
      <c r="C11" s="2044"/>
      <c r="D11" s="2044"/>
    </row>
    <row r="12" spans="1:18" x14ac:dyDescent="0.45">
      <c r="B12" s="2055"/>
      <c r="C12" s="2140" t="s">
        <v>343</v>
      </c>
      <c r="D12" s="2140" t="s">
        <v>385</v>
      </c>
    </row>
    <row r="13" spans="1:18" x14ac:dyDescent="0.45">
      <c r="B13" s="2055"/>
      <c r="C13" s="178" t="s">
        <v>2695</v>
      </c>
      <c r="D13" s="178">
        <v>0.05</v>
      </c>
    </row>
    <row r="14" spans="1:18" x14ac:dyDescent="0.45">
      <c r="B14" s="2055"/>
      <c r="C14" s="178" t="s">
        <v>2696</v>
      </c>
      <c r="D14" s="178">
        <v>0.56000000000000005</v>
      </c>
    </row>
    <row r="15" spans="1:18" x14ac:dyDescent="0.45">
      <c r="B15" s="2055"/>
      <c r="C15" s="178" t="s">
        <v>2697</v>
      </c>
      <c r="D15" s="178">
        <v>0.55000000000000004</v>
      </c>
    </row>
    <row r="16" spans="1:18" x14ac:dyDescent="0.45">
      <c r="B16" s="2055"/>
      <c r="C16" s="178" t="s">
        <v>2698</v>
      </c>
      <c r="D16" s="178">
        <v>0.55000000000000004</v>
      </c>
    </row>
    <row r="17" spans="2:9" x14ac:dyDescent="0.45">
      <c r="B17" s="2055"/>
      <c r="C17" s="178" t="s">
        <v>2699</v>
      </c>
      <c r="D17" s="178">
        <v>0.54</v>
      </c>
    </row>
    <row r="18" spans="2:9" x14ac:dyDescent="0.45">
      <c r="B18" s="2055"/>
      <c r="C18" s="2046" t="s">
        <v>2700</v>
      </c>
      <c r="D18" s="1617" t="s">
        <v>2844</v>
      </c>
    </row>
    <row r="19" spans="2:9" x14ac:dyDescent="0.45">
      <c r="B19" s="2055"/>
      <c r="C19" s="630" t="s">
        <v>2701</v>
      </c>
      <c r="D19" s="2139" t="s">
        <v>2844</v>
      </c>
    </row>
    <row r="20" spans="2:9" x14ac:dyDescent="0.45">
      <c r="B20" s="2055"/>
      <c r="C20" s="1369" t="s">
        <v>2845</v>
      </c>
      <c r="D20" s="1369"/>
    </row>
    <row r="21" spans="2:9" ht="19.8" customHeight="1" x14ac:dyDescent="0.45">
      <c r="B21" s="2055"/>
      <c r="C21" s="1290" t="s">
        <v>2846</v>
      </c>
      <c r="D21" s="2384"/>
    </row>
    <row r="22" spans="2:9" x14ac:dyDescent="0.45">
      <c r="B22" s="2055"/>
      <c r="C22" s="2387" t="s">
        <v>4942</v>
      </c>
      <c r="D22" s="2387"/>
      <c r="E22" s="1308"/>
    </row>
    <row r="23" spans="2:9" x14ac:dyDescent="0.45">
      <c r="B23" s="2055"/>
    </row>
    <row r="24" spans="2:9" ht="15" customHeight="1" x14ac:dyDescent="0.45">
      <c r="B24" s="2055"/>
      <c r="C24" s="4164" t="s">
        <v>458</v>
      </c>
      <c r="D24" s="2133" t="s">
        <v>2703</v>
      </c>
      <c r="E24" s="2133" t="s">
        <v>2704</v>
      </c>
      <c r="F24" s="2133" t="s">
        <v>2705</v>
      </c>
      <c r="G24" s="2133" t="s">
        <v>2706</v>
      </c>
    </row>
    <row r="25" spans="2:9" ht="65.25" customHeight="1" x14ac:dyDescent="0.45">
      <c r="C25" s="4165"/>
      <c r="D25" s="2143" t="s">
        <v>6318</v>
      </c>
      <c r="E25" s="2143" t="s">
        <v>6319</v>
      </c>
      <c r="F25" s="2144" t="s">
        <v>6320</v>
      </c>
      <c r="G25" s="2144" t="s">
        <v>6321</v>
      </c>
      <c r="H25" s="677"/>
      <c r="I25" s="677"/>
    </row>
    <row r="26" spans="2:9" x14ac:dyDescent="0.45">
      <c r="B26" s="2055"/>
      <c r="C26" s="2061">
        <v>2000</v>
      </c>
      <c r="D26" s="2057">
        <v>196</v>
      </c>
      <c r="E26" s="2057" t="s">
        <v>682</v>
      </c>
      <c r="F26" s="2057" t="s">
        <v>682</v>
      </c>
      <c r="G26" s="2057">
        <v>87.97</v>
      </c>
      <c r="H26" s="677"/>
      <c r="I26" s="672"/>
    </row>
    <row r="27" spans="2:9" x14ac:dyDescent="0.45">
      <c r="B27" s="2055"/>
      <c r="C27" s="2061">
        <v>2010</v>
      </c>
      <c r="D27" s="2057">
        <v>196</v>
      </c>
      <c r="E27" s="2057" t="s">
        <v>682</v>
      </c>
      <c r="F27" s="2057" t="s">
        <v>682</v>
      </c>
      <c r="G27" s="2057">
        <v>56.24</v>
      </c>
      <c r="H27" s="677"/>
      <c r="I27" s="672"/>
    </row>
    <row r="28" spans="2:9" x14ac:dyDescent="0.45">
      <c r="B28" s="2055"/>
      <c r="C28" s="2061">
        <v>2015</v>
      </c>
      <c r="D28" s="2057">
        <v>196</v>
      </c>
      <c r="E28" s="2057">
        <v>42.86</v>
      </c>
      <c r="F28" s="2057">
        <v>36.03</v>
      </c>
      <c r="G28" s="2057">
        <v>54.91</v>
      </c>
      <c r="H28" s="677"/>
      <c r="I28" s="672"/>
    </row>
    <row r="29" spans="2:9" x14ac:dyDescent="0.45">
      <c r="B29" s="2055"/>
      <c r="C29" s="2061">
        <v>2016</v>
      </c>
      <c r="D29" s="2057">
        <v>196</v>
      </c>
      <c r="E29" s="2057">
        <v>42.86</v>
      </c>
      <c r="F29" s="2057">
        <v>36.58</v>
      </c>
      <c r="G29" s="2072">
        <v>46.68</v>
      </c>
      <c r="H29" s="677"/>
      <c r="I29" s="672"/>
    </row>
    <row r="30" spans="2:9" x14ac:dyDescent="0.45">
      <c r="B30" s="2055"/>
      <c r="C30" s="2061">
        <v>2017</v>
      </c>
      <c r="D30" s="2057">
        <v>196</v>
      </c>
      <c r="E30" s="2057">
        <v>42.86</v>
      </c>
      <c r="F30" s="2057">
        <v>37.14</v>
      </c>
      <c r="G30" s="2057">
        <v>41.87</v>
      </c>
      <c r="H30" s="677"/>
      <c r="I30" s="672"/>
    </row>
    <row r="31" spans="2:9" x14ac:dyDescent="0.45">
      <c r="B31" s="2055"/>
      <c r="C31" s="2061">
        <v>2018</v>
      </c>
      <c r="D31" s="2057">
        <v>196</v>
      </c>
      <c r="E31" s="2057">
        <v>44.08</v>
      </c>
      <c r="F31" s="2057">
        <v>36.47</v>
      </c>
      <c r="G31" s="2057">
        <v>39.43</v>
      </c>
      <c r="H31" s="677"/>
      <c r="I31" s="672"/>
    </row>
    <row r="32" spans="2:9" x14ac:dyDescent="0.45">
      <c r="B32" s="2055"/>
      <c r="C32" s="2051">
        <v>2019</v>
      </c>
      <c r="D32" s="2058" t="s">
        <v>2847</v>
      </c>
      <c r="E32" s="2058" t="s">
        <v>2848</v>
      </c>
      <c r="F32" s="2058" t="s">
        <v>2849</v>
      </c>
      <c r="G32" s="2058" t="s">
        <v>682</v>
      </c>
      <c r="H32" s="677"/>
      <c r="I32" s="672"/>
    </row>
    <row r="33" spans="2:9" x14ac:dyDescent="0.45">
      <c r="B33" s="2055"/>
      <c r="C33" s="1414">
        <v>2020</v>
      </c>
      <c r="D33" s="2059" t="s">
        <v>2847</v>
      </c>
      <c r="E33" s="2059" t="s">
        <v>2848</v>
      </c>
      <c r="F33" s="2059" t="s">
        <v>2850</v>
      </c>
      <c r="G33" s="2059" t="s">
        <v>682</v>
      </c>
      <c r="H33" s="677"/>
      <c r="I33" s="672"/>
    </row>
    <row r="34" spans="2:9" x14ac:dyDescent="0.45">
      <c r="B34" s="2055"/>
      <c r="C34" s="1369" t="s">
        <v>2845</v>
      </c>
      <c r="D34" s="1369"/>
      <c r="E34" s="1369"/>
      <c r="F34" s="1369"/>
      <c r="G34" s="1369"/>
      <c r="H34" s="672"/>
      <c r="I34" s="677"/>
    </row>
    <row r="35" spans="2:9" ht="12.75" customHeight="1" x14ac:dyDescent="0.45">
      <c r="B35" s="2055"/>
      <c r="C35" s="2387" t="s">
        <v>6322</v>
      </c>
      <c r="D35" s="2387"/>
      <c r="E35" s="2387"/>
      <c r="F35" s="2387"/>
      <c r="G35" s="2387"/>
      <c r="H35" s="2093"/>
      <c r="I35" s="677"/>
    </row>
    <row r="36" spans="2:9" ht="17.399999999999999" customHeight="1" x14ac:dyDescent="0.45">
      <c r="B36" s="2055"/>
      <c r="C36" s="2387" t="s">
        <v>6323</v>
      </c>
      <c r="D36" s="2387"/>
      <c r="E36" s="2387"/>
      <c r="F36" s="2387"/>
      <c r="G36" s="2387"/>
    </row>
    <row r="37" spans="2:9" ht="17.399999999999999" customHeight="1" x14ac:dyDescent="0.45">
      <c r="B37" s="2055"/>
      <c r="C37" s="2377" t="s">
        <v>6324</v>
      </c>
      <c r="D37" s="2377"/>
      <c r="E37" s="2377"/>
      <c r="F37" s="2377"/>
      <c r="G37" s="2377"/>
    </row>
    <row r="38" spans="2:9" ht="17.399999999999999" customHeight="1" x14ac:dyDescent="0.45">
      <c r="C38" s="2387" t="s">
        <v>6325</v>
      </c>
      <c r="D38" s="2387"/>
      <c r="E38" s="2387"/>
      <c r="F38" s="2387"/>
      <c r="G38" s="2387"/>
    </row>
    <row r="39" spans="2:9" ht="11.25" customHeight="1" x14ac:dyDescent="0.45">
      <c r="B39" s="2055"/>
    </row>
    <row r="40" spans="2:9" x14ac:dyDescent="0.45">
      <c r="B40" s="2055"/>
    </row>
    <row r="41" spans="2:9" x14ac:dyDescent="0.45">
      <c r="B41" s="2055"/>
    </row>
    <row r="42" spans="2:9" x14ac:dyDescent="0.45">
      <c r="B42" s="2055"/>
    </row>
    <row r="43" spans="2:9" x14ac:dyDescent="0.45">
      <c r="B43" s="2055"/>
    </row>
    <row r="44" spans="2:9" x14ac:dyDescent="0.45">
      <c r="B44" s="2055"/>
    </row>
    <row r="45" spans="2:9" x14ac:dyDescent="0.45">
      <c r="B45" s="2055"/>
    </row>
    <row r="46" spans="2:9" x14ac:dyDescent="0.45">
      <c r="B46" s="2055"/>
    </row>
    <row r="47" spans="2:9" x14ac:dyDescent="0.45">
      <c r="B47" s="2055"/>
    </row>
    <row r="48" spans="2:9" x14ac:dyDescent="0.45">
      <c r="B48" s="2055"/>
    </row>
    <row r="49" spans="2:2" ht="47.25" customHeight="1" x14ac:dyDescent="0.45">
      <c r="B49" s="2055"/>
    </row>
    <row r="50" spans="2:2" x14ac:dyDescent="0.45">
      <c r="B50" s="2055"/>
    </row>
    <row r="51" spans="2:2" x14ac:dyDescent="0.45">
      <c r="B51" s="2055"/>
    </row>
    <row r="52" spans="2:2" ht="24" customHeight="1" x14ac:dyDescent="0.45"/>
    <row r="53" spans="2:2" x14ac:dyDescent="0.45">
      <c r="B53" s="2055"/>
    </row>
    <row r="54" spans="2:2" x14ac:dyDescent="0.45">
      <c r="B54" s="2055"/>
    </row>
    <row r="55" spans="2:2" x14ac:dyDescent="0.45">
      <c r="B55" s="2055"/>
    </row>
    <row r="56" spans="2:2" x14ac:dyDescent="0.45">
      <c r="B56" s="2055"/>
    </row>
    <row r="57" spans="2:2" x14ac:dyDescent="0.45">
      <c r="B57" s="2055"/>
    </row>
    <row r="58" spans="2:2" x14ac:dyDescent="0.45">
      <c r="B58" s="2055"/>
    </row>
    <row r="59" spans="2:2" x14ac:dyDescent="0.45">
      <c r="B59" s="2055"/>
    </row>
    <row r="60" spans="2:2" x14ac:dyDescent="0.45">
      <c r="B60" s="2055"/>
    </row>
    <row r="61" spans="2:2" x14ac:dyDescent="0.45">
      <c r="B61" s="2055"/>
    </row>
    <row r="62" spans="2:2" x14ac:dyDescent="0.45">
      <c r="B62" s="2055"/>
    </row>
    <row r="63" spans="2:2" ht="48.75" customHeight="1" x14ac:dyDescent="0.45">
      <c r="B63" s="2055"/>
    </row>
    <row r="64" spans="2:2" x14ac:dyDescent="0.45">
      <c r="B64" s="2055"/>
    </row>
    <row r="65" spans="2:2" x14ac:dyDescent="0.45">
      <c r="B65" s="2055"/>
    </row>
    <row r="66" spans="2:2" x14ac:dyDescent="0.45">
      <c r="B66" s="2055"/>
    </row>
    <row r="67" spans="2:2" ht="43.5" customHeight="1" x14ac:dyDescent="0.45"/>
    <row r="68" spans="2:2" x14ac:dyDescent="0.45">
      <c r="B68" s="2055"/>
    </row>
    <row r="69" spans="2:2" x14ac:dyDescent="0.45">
      <c r="B69" s="2055"/>
    </row>
    <row r="70" spans="2:2" x14ac:dyDescent="0.45">
      <c r="B70" s="2055"/>
    </row>
    <row r="71" spans="2:2" x14ac:dyDescent="0.45">
      <c r="B71" s="2055"/>
    </row>
    <row r="72" spans="2:2" x14ac:dyDescent="0.45">
      <c r="B72" s="2055"/>
    </row>
    <row r="73" spans="2:2" x14ac:dyDescent="0.45">
      <c r="B73" s="2055"/>
    </row>
    <row r="74" spans="2:2" x14ac:dyDescent="0.45">
      <c r="B74" s="2055"/>
    </row>
    <row r="75" spans="2:2" x14ac:dyDescent="0.45">
      <c r="B75" s="2055"/>
    </row>
    <row r="76" spans="2:2" x14ac:dyDescent="0.45">
      <c r="B76" s="2055"/>
    </row>
    <row r="77" spans="2:2" x14ac:dyDescent="0.45">
      <c r="B77" s="2055"/>
    </row>
    <row r="78" spans="2:2" ht="57.75" customHeight="1" x14ac:dyDescent="0.45">
      <c r="B78" s="2055"/>
    </row>
  </sheetData>
  <mergeCells count="10">
    <mergeCell ref="C1:D1"/>
    <mergeCell ref="A3:B3"/>
    <mergeCell ref="C3:R3"/>
    <mergeCell ref="A4:B4"/>
    <mergeCell ref="C4:R4"/>
    <mergeCell ref="C24:C25"/>
    <mergeCell ref="A5:B5"/>
    <mergeCell ref="C5:R5"/>
    <mergeCell ref="A6:B6"/>
    <mergeCell ref="C6:R6"/>
  </mergeCells>
  <hyperlinks>
    <hyperlink ref="A1" location="'ODS 15.'!A1" display="REGRESAR" xr:uid="{00000000-0004-0000-A501-000000000000}"/>
    <hyperlink ref="C1:D1" location="'Metadato 15.2.1'!A1" display="VER METADATO" xr:uid="{00000000-0004-0000-A501-000001000000}"/>
    <hyperlink ref="C21" r:id="rId1" xr:uid="{00000000-0004-0000-A501-000002000000}"/>
  </hyperlinks>
  <pageMargins left="0.7" right="0.7" top="0.75" bottom="0.75" header="0.3" footer="0.3"/>
  <pageSetup paperSize="9" orientation="portrait" r:id="rId2"/>
</worksheet>
</file>

<file path=xl/worksheets/sheet4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601-000000000000}">
  <sheetPr codeName="Hoja413">
    <tabColor theme="0" tint="-0.499984740745262"/>
  </sheetPr>
  <dimension ref="A1:K46"/>
  <sheetViews>
    <sheetView showGridLines="0" topLeftCell="D1" zoomScaleNormal="100" workbookViewId="0">
      <pane ySplit="1" topLeftCell="A29" activePane="bottomLeft" state="frozen"/>
      <selection activeCell="F19" sqref="F19"/>
      <selection pane="bottomLeft" activeCell="D46" sqref="D46"/>
    </sheetView>
  </sheetViews>
  <sheetFormatPr baseColWidth="10" defaultColWidth="11.44140625" defaultRowHeight="17.399999999999999" x14ac:dyDescent="0.45"/>
  <cols>
    <col min="1" max="1" width="11.44140625" style="178"/>
    <col min="2" max="2" width="26.44140625" style="178" customWidth="1"/>
    <col min="3" max="3" width="24" style="178" customWidth="1"/>
    <col min="4" max="4" width="85.77734375" style="178" customWidth="1"/>
    <col min="5" max="5" width="11.44140625" style="178"/>
    <col min="6" max="6" width="7.21875" style="178" customWidth="1"/>
    <col min="7" max="7" width="14" style="178" customWidth="1"/>
    <col min="8" max="16384" width="11.44140625" style="178"/>
  </cols>
  <sheetData>
    <row r="1" spans="1:11" x14ac:dyDescent="0.45">
      <c r="B1" s="2069" t="s">
        <v>337</v>
      </c>
    </row>
    <row r="2" spans="1:11" ht="18" thickBot="1" x14ac:dyDescent="0.5"/>
    <row r="3" spans="1:11" ht="23.25" customHeight="1" thickBot="1" x14ac:dyDescent="0.5">
      <c r="B3" s="4168" t="s">
        <v>370</v>
      </c>
      <c r="C3" s="4168"/>
      <c r="D3" s="4168"/>
      <c r="F3" s="1267" t="s">
        <v>471</v>
      </c>
    </row>
    <row r="4" spans="1:11" ht="52.2" x14ac:dyDescent="0.45">
      <c r="A4" s="1268"/>
      <c r="B4" s="3126" t="s">
        <v>449</v>
      </c>
      <c r="C4" s="3126"/>
      <c r="D4" s="44" t="s">
        <v>44</v>
      </c>
    </row>
    <row r="5" spans="1:11" ht="50.4" customHeight="1" x14ac:dyDescent="0.45">
      <c r="B5" s="3126" t="s">
        <v>373</v>
      </c>
      <c r="C5" s="3126"/>
      <c r="D5" s="44" t="s">
        <v>162</v>
      </c>
    </row>
    <row r="6" spans="1:11" x14ac:dyDescent="0.45">
      <c r="B6" s="3126" t="s">
        <v>374</v>
      </c>
      <c r="C6" s="3126"/>
      <c r="D6" s="45" t="s">
        <v>259</v>
      </c>
    </row>
    <row r="7" spans="1:11" ht="15" customHeight="1" x14ac:dyDescent="0.45">
      <c r="B7" s="3126" t="s">
        <v>375</v>
      </c>
      <c r="C7" s="3126"/>
      <c r="D7" s="46" t="s">
        <v>4139</v>
      </c>
    </row>
    <row r="8" spans="1:11" ht="15" customHeight="1" x14ac:dyDescent="0.45">
      <c r="B8" s="3126" t="s">
        <v>2480</v>
      </c>
      <c r="C8" s="3126"/>
      <c r="D8" s="1266" t="s">
        <v>2639</v>
      </c>
    </row>
    <row r="9" spans="1:11" x14ac:dyDescent="0.45">
      <c r="B9" s="1271"/>
      <c r="C9" s="1271"/>
      <c r="D9" s="1271"/>
    </row>
    <row r="10" spans="1:11" ht="23.25" customHeight="1" x14ac:dyDescent="0.45">
      <c r="B10" s="4168" t="s">
        <v>376</v>
      </c>
      <c r="C10" s="4168"/>
      <c r="D10" s="4168"/>
    </row>
    <row r="11" spans="1:11" ht="67.5" customHeight="1" x14ac:dyDescent="0.45">
      <c r="B11" s="4169" t="s">
        <v>377</v>
      </c>
      <c r="C11" s="4170"/>
      <c r="D11" s="2076" t="s">
        <v>2851</v>
      </c>
    </row>
    <row r="12" spans="1:11" x14ac:dyDescent="0.45">
      <c r="B12" s="4171" t="s">
        <v>379</v>
      </c>
      <c r="C12" s="4171"/>
      <c r="D12" s="2152" t="s">
        <v>2852</v>
      </c>
      <c r="G12" s="2145"/>
      <c r="H12" s="2145"/>
      <c r="I12" s="2145"/>
      <c r="J12" s="2145"/>
      <c r="K12" s="2145"/>
    </row>
    <row r="13" spans="1:11" ht="15" customHeight="1" x14ac:dyDescent="0.45">
      <c r="B13" s="4171" t="s">
        <v>380</v>
      </c>
      <c r="C13" s="4171"/>
      <c r="D13" s="2074" t="s">
        <v>259</v>
      </c>
      <c r="G13" s="2145"/>
      <c r="H13" s="2145"/>
      <c r="I13" s="2145"/>
      <c r="J13" s="2145"/>
      <c r="K13" s="2145"/>
    </row>
    <row r="14" spans="1:11" ht="15" customHeight="1" x14ac:dyDescent="0.45">
      <c r="B14" s="4171" t="s">
        <v>381</v>
      </c>
      <c r="C14" s="4170"/>
      <c r="D14" s="2077" t="s">
        <v>2853</v>
      </c>
      <c r="G14" s="2145"/>
      <c r="H14" s="2145"/>
      <c r="I14" s="2145"/>
      <c r="J14" s="2145"/>
      <c r="K14" s="2145"/>
    </row>
    <row r="15" spans="1:11" ht="345" customHeight="1" x14ac:dyDescent="0.45">
      <c r="B15" s="2147" t="s">
        <v>382</v>
      </c>
      <c r="C15" s="2148"/>
      <c r="D15" s="2146" t="s">
        <v>2854</v>
      </c>
      <c r="G15" s="2145"/>
      <c r="H15" s="2145"/>
      <c r="I15" s="2145"/>
      <c r="J15" s="2145"/>
      <c r="K15" s="2145"/>
    </row>
    <row r="16" spans="1:11" ht="166.5" customHeight="1" x14ac:dyDescent="0.45">
      <c r="B16" s="4171" t="s">
        <v>383</v>
      </c>
      <c r="C16" s="4171"/>
      <c r="D16" s="2077" t="s">
        <v>2855</v>
      </c>
      <c r="G16" s="2145"/>
      <c r="H16" s="2145"/>
      <c r="I16" s="2145"/>
      <c r="J16" s="2145"/>
      <c r="K16" s="2145"/>
    </row>
    <row r="17" spans="2:11" ht="15" customHeight="1" x14ac:dyDescent="0.45">
      <c r="B17" s="4171" t="s">
        <v>384</v>
      </c>
      <c r="C17" s="4171"/>
      <c r="D17" s="2074" t="s">
        <v>2856</v>
      </c>
      <c r="G17" s="2145"/>
      <c r="H17" s="2145"/>
      <c r="I17" s="2145"/>
      <c r="J17" s="2145"/>
      <c r="K17" s="2145"/>
    </row>
    <row r="18" spans="2:11" x14ac:dyDescent="0.45">
      <c r="B18" s="4171" t="s">
        <v>386</v>
      </c>
      <c r="C18" s="4171"/>
      <c r="D18" s="2076"/>
      <c r="G18" s="2145"/>
      <c r="H18" s="2145"/>
      <c r="I18" s="2145"/>
      <c r="J18" s="2145"/>
      <c r="K18" s="2145"/>
    </row>
    <row r="19" spans="2:11" ht="15" customHeight="1" x14ac:dyDescent="0.45">
      <c r="B19" s="4169" t="s">
        <v>387</v>
      </c>
      <c r="C19" s="4170"/>
      <c r="D19" s="2074" t="s">
        <v>2857</v>
      </c>
      <c r="E19" s="178" t="s">
        <v>7</v>
      </c>
      <c r="G19" s="2145"/>
      <c r="H19" s="2145"/>
      <c r="I19" s="2145"/>
      <c r="J19" s="2145"/>
      <c r="K19" s="2145"/>
    </row>
    <row r="20" spans="2:11" ht="15" customHeight="1" x14ac:dyDescent="0.45">
      <c r="B20" s="4171" t="s">
        <v>388</v>
      </c>
      <c r="C20" s="4171"/>
      <c r="D20" s="2075" t="s">
        <v>424</v>
      </c>
      <c r="G20" s="2145"/>
      <c r="H20" s="2145"/>
      <c r="I20" s="2145"/>
      <c r="J20" s="2145"/>
      <c r="K20" s="2145"/>
    </row>
    <row r="21" spans="2:11" ht="15" customHeight="1" x14ac:dyDescent="0.45">
      <c r="B21" s="4172" t="s">
        <v>390</v>
      </c>
      <c r="C21" s="2149" t="s">
        <v>391</v>
      </c>
      <c r="D21" s="2074" t="s">
        <v>652</v>
      </c>
      <c r="G21" s="2145"/>
      <c r="H21" s="2145"/>
      <c r="I21" s="2145"/>
      <c r="J21" s="2145"/>
      <c r="K21" s="2145"/>
    </row>
    <row r="22" spans="2:11" ht="15" customHeight="1" x14ac:dyDescent="0.45">
      <c r="B22" s="4173"/>
      <c r="C22" s="2149" t="s">
        <v>393</v>
      </c>
      <c r="D22" s="2074" t="s">
        <v>652</v>
      </c>
      <c r="G22" s="2145"/>
      <c r="H22" s="2145"/>
      <c r="I22" s="2145"/>
      <c r="J22" s="2145"/>
      <c r="K22" s="2145"/>
    </row>
    <row r="23" spans="2:11" ht="15" customHeight="1" x14ac:dyDescent="0.45">
      <c r="B23" s="4171" t="s">
        <v>395</v>
      </c>
      <c r="C23" s="4171"/>
      <c r="D23" s="2074" t="s">
        <v>2858</v>
      </c>
      <c r="G23" s="2145"/>
      <c r="H23" s="2145"/>
      <c r="I23" s="2145"/>
      <c r="J23" s="2145"/>
      <c r="K23" s="2145"/>
    </row>
    <row r="24" spans="2:11" ht="174" x14ac:dyDescent="0.45">
      <c r="B24" s="4171" t="s">
        <v>397</v>
      </c>
      <c r="C24" s="4171"/>
      <c r="D24" s="2074" t="s">
        <v>2859</v>
      </c>
      <c r="G24" s="2145"/>
      <c r="H24" s="2145"/>
      <c r="I24" s="2145"/>
      <c r="J24" s="2145"/>
      <c r="K24" s="2145"/>
    </row>
    <row r="25" spans="2:11" x14ac:dyDescent="0.45">
      <c r="B25" s="4171" t="s">
        <v>399</v>
      </c>
      <c r="C25" s="4171"/>
      <c r="D25" s="2074" t="s">
        <v>22</v>
      </c>
    </row>
    <row r="26" spans="2:11" ht="156.6" x14ac:dyDescent="0.45">
      <c r="B26" s="4171" t="s">
        <v>401</v>
      </c>
      <c r="C26" s="4171"/>
      <c r="D26" s="2074" t="s">
        <v>2860</v>
      </c>
    </row>
    <row r="27" spans="2:11" ht="104.4" x14ac:dyDescent="0.45">
      <c r="B27" s="4169" t="s">
        <v>403</v>
      </c>
      <c r="C27" s="4170"/>
      <c r="D27" s="2076" t="s">
        <v>2861</v>
      </c>
    </row>
    <row r="28" spans="2:11" ht="409.6" x14ac:dyDescent="0.45">
      <c r="B28" s="2150" t="s">
        <v>404</v>
      </c>
      <c r="C28" s="2151"/>
      <c r="D28" s="2074" t="s">
        <v>5494</v>
      </c>
    </row>
    <row r="29" spans="2:11" x14ac:dyDescent="0.45">
      <c r="B29" s="4166" t="s">
        <v>405</v>
      </c>
      <c r="C29" s="4167"/>
      <c r="D29" s="61"/>
    </row>
    <row r="30" spans="2:11" x14ac:dyDescent="0.45">
      <c r="B30" s="182"/>
      <c r="C30" s="182"/>
      <c r="D30" s="183"/>
    </row>
    <row r="31" spans="2:11" ht="23.25" customHeight="1" x14ac:dyDescent="0.45">
      <c r="B31" s="4168" t="s">
        <v>406</v>
      </c>
      <c r="C31" s="4168"/>
      <c r="D31" s="4168"/>
    </row>
    <row r="32" spans="2:11" x14ac:dyDescent="0.45">
      <c r="B32" s="3132" t="s">
        <v>407</v>
      </c>
      <c r="C32" s="3133"/>
      <c r="D32" s="57" t="s">
        <v>2862</v>
      </c>
    </row>
    <row r="33" spans="2:4" ht="14.25" customHeight="1" x14ac:dyDescent="0.45">
      <c r="B33" s="3132" t="s">
        <v>409</v>
      </c>
      <c r="C33" s="3133"/>
      <c r="D33" s="57" t="s">
        <v>1904</v>
      </c>
    </row>
    <row r="34" spans="2:4" x14ac:dyDescent="0.45">
      <c r="B34" s="3132" t="s">
        <v>411</v>
      </c>
      <c r="C34" s="3133"/>
      <c r="D34" s="83" t="s">
        <v>1905</v>
      </c>
    </row>
    <row r="35" spans="2:4" x14ac:dyDescent="0.45">
      <c r="B35" s="3132" t="s">
        <v>413</v>
      </c>
      <c r="C35" s="3133"/>
      <c r="D35" s="157" t="s">
        <v>1906</v>
      </c>
    </row>
    <row r="36" spans="2:4" x14ac:dyDescent="0.45">
      <c r="B36" s="3132" t="s">
        <v>415</v>
      </c>
      <c r="C36" s="3133"/>
      <c r="D36" s="2461" t="s">
        <v>2863</v>
      </c>
    </row>
    <row r="37" spans="2:4" x14ac:dyDescent="0.45">
      <c r="B37" s="3132" t="s">
        <v>407</v>
      </c>
      <c r="C37" s="3133"/>
      <c r="D37" s="57" t="s">
        <v>2864</v>
      </c>
    </row>
    <row r="38" spans="2:4" x14ac:dyDescent="0.45">
      <c r="B38" s="3132" t="s">
        <v>409</v>
      </c>
      <c r="C38" s="3133"/>
      <c r="D38" s="57" t="s">
        <v>1904</v>
      </c>
    </row>
    <row r="39" spans="2:4" x14ac:dyDescent="0.45">
      <c r="B39" s="3132" t="s">
        <v>411</v>
      </c>
      <c r="C39" s="3133"/>
      <c r="D39" s="83" t="s">
        <v>1905</v>
      </c>
    </row>
    <row r="40" spans="2:4" x14ac:dyDescent="0.45">
      <c r="B40" s="3132" t="s">
        <v>413</v>
      </c>
      <c r="C40" s="3133"/>
      <c r="D40" s="157" t="s">
        <v>1906</v>
      </c>
    </row>
    <row r="41" spans="2:4" x14ac:dyDescent="0.45">
      <c r="B41" s="3132" t="s">
        <v>415</v>
      </c>
      <c r="C41" s="3133"/>
      <c r="D41" s="162" t="s">
        <v>1907</v>
      </c>
    </row>
    <row r="42" spans="2:4" x14ac:dyDescent="0.45">
      <c r="B42" s="3129" t="s">
        <v>407</v>
      </c>
      <c r="C42" s="3124"/>
      <c r="D42" s="57" t="s">
        <v>1911</v>
      </c>
    </row>
    <row r="43" spans="2:4" x14ac:dyDescent="0.45">
      <c r="B43" s="3129" t="s">
        <v>409</v>
      </c>
      <c r="C43" s="3124"/>
      <c r="D43" s="57"/>
    </row>
    <row r="44" spans="2:4" x14ac:dyDescent="0.45">
      <c r="B44" s="3129" t="s">
        <v>411</v>
      </c>
      <c r="C44" s="3124"/>
      <c r="D44" s="83" t="s">
        <v>1905</v>
      </c>
    </row>
    <row r="45" spans="2:4" x14ac:dyDescent="0.45">
      <c r="B45" s="3129" t="s">
        <v>413</v>
      </c>
      <c r="C45" s="3124"/>
      <c r="D45" s="157" t="s">
        <v>1910</v>
      </c>
    </row>
    <row r="46" spans="2:4" x14ac:dyDescent="0.45">
      <c r="B46" s="3129" t="s">
        <v>415</v>
      </c>
      <c r="C46" s="3124"/>
      <c r="D46" s="2461" t="s">
        <v>1912</v>
      </c>
    </row>
  </sheetData>
  <mergeCells count="39">
    <mergeCell ref="B10:D10"/>
    <mergeCell ref="B3:D3"/>
    <mergeCell ref="B4:C4"/>
    <mergeCell ref="B5:C5"/>
    <mergeCell ref="B6:C6"/>
    <mergeCell ref="B7:C7"/>
    <mergeCell ref="B8:C8"/>
    <mergeCell ref="B27:C27"/>
    <mergeCell ref="B11:C11"/>
    <mergeCell ref="B12:C12"/>
    <mergeCell ref="B13:C13"/>
    <mergeCell ref="B14:C14"/>
    <mergeCell ref="B16:C16"/>
    <mergeCell ref="B17:C17"/>
    <mergeCell ref="B18:C18"/>
    <mergeCell ref="B19:C19"/>
    <mergeCell ref="B20:C20"/>
    <mergeCell ref="B21:B22"/>
    <mergeCell ref="B23:C23"/>
    <mergeCell ref="B24:C24"/>
    <mergeCell ref="B25:C25"/>
    <mergeCell ref="B26:C26"/>
    <mergeCell ref="B41:C41"/>
    <mergeCell ref="B29:C29"/>
    <mergeCell ref="B31:D31"/>
    <mergeCell ref="B32:C32"/>
    <mergeCell ref="B33:C33"/>
    <mergeCell ref="B34:C34"/>
    <mergeCell ref="B35:C35"/>
    <mergeCell ref="B36:C36"/>
    <mergeCell ref="B37:C37"/>
    <mergeCell ref="B38:C38"/>
    <mergeCell ref="B39:C39"/>
    <mergeCell ref="B40:C40"/>
    <mergeCell ref="B42:C42"/>
    <mergeCell ref="B43:C43"/>
    <mergeCell ref="B44:C44"/>
    <mergeCell ref="B45:C45"/>
    <mergeCell ref="B46:C46"/>
  </mergeCells>
  <dataValidations count="6">
    <dataValidation type="list" allowBlank="1" showInputMessage="1" showErrorMessage="1" sqref="D4" xr:uid="{00000000-0002-0000-A601-000000000000}">
      <formula1>ODS</formula1>
    </dataValidation>
    <dataValidation type="list" allowBlank="1" showInputMessage="1" showErrorMessage="1" sqref="D5" xr:uid="{00000000-0002-0000-A601-000001000000}">
      <formula1>Metas_ODS</formula1>
    </dataValidation>
    <dataValidation type="list" allowBlank="1" showInputMessage="1" showErrorMessage="1" sqref="D6" xr:uid="{00000000-0002-0000-A601-000002000000}">
      <formula1>Numero_indicador</formula1>
    </dataValidation>
    <dataValidation type="list" allowBlank="1" showInputMessage="1" showErrorMessage="1" sqref="D7" xr:uid="{00000000-0002-0000-A601-000003000000}">
      <formula1>Nombre_indicador_ODS</formula1>
    </dataValidation>
    <dataValidation type="list" allowBlank="1" showInputMessage="1" showErrorMessage="1" sqref="D14" xr:uid="{00000000-0002-0000-A601-000004000000}">
      <formula1>Tipo_indicador</formula1>
    </dataValidation>
    <dataValidation type="list" allowBlank="1" showInputMessage="1" showErrorMessage="1" sqref="D25" xr:uid="{00000000-0002-0000-A601-000005000000}">
      <formula1>Tipo_operación</formula1>
    </dataValidation>
  </dataValidations>
  <hyperlinks>
    <hyperlink ref="B1" location="'15.2.1'!A1" display="REGRESAR" xr:uid="{00000000-0004-0000-A601-000000000000}"/>
    <hyperlink ref="D8" r:id="rId1" xr:uid="{00000000-0004-0000-A601-000001000000}"/>
    <hyperlink ref="D46" r:id="rId2" xr:uid="{00000000-0004-0000-A601-000002000000}"/>
    <hyperlink ref="D36" r:id="rId3" xr:uid="{00000000-0004-0000-A601-000003000000}"/>
    <hyperlink ref="D41" r:id="rId4" xr:uid="{00000000-0004-0000-A601-000004000000}"/>
  </hyperlinks>
  <pageMargins left="0.7" right="0.7" top="0.75" bottom="0.75" header="0.3" footer="0.3"/>
  <drawing r:id="rId5"/>
</worksheet>
</file>

<file path=xl/worksheets/sheet4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701-000000000000}">
  <sheetPr codeName="Hoja414">
    <tabColor theme="5"/>
  </sheetPr>
  <dimension ref="A1:P10"/>
  <sheetViews>
    <sheetView showGridLines="0" workbookViewId="0">
      <pane ySplit="1" topLeftCell="A2" activePane="bottomLeft" state="frozen"/>
      <selection sqref="A1:B1"/>
      <selection pane="bottomLeft"/>
    </sheetView>
  </sheetViews>
  <sheetFormatPr baseColWidth="10" defaultColWidth="11.44140625" defaultRowHeight="17.399999999999999" x14ac:dyDescent="0.45"/>
  <cols>
    <col min="1" max="1" width="14.77734375" style="178" customWidth="1"/>
    <col min="2" max="2" width="19" style="178" customWidth="1"/>
    <col min="3" max="3" width="12.21875" style="1271" customWidth="1"/>
    <col min="4" max="6" width="12.21875" style="178" customWidth="1"/>
    <col min="7" max="16384" width="11.44140625" style="178"/>
  </cols>
  <sheetData>
    <row r="1" spans="1:16" x14ac:dyDescent="0.45">
      <c r="A1" s="2069" t="s">
        <v>337</v>
      </c>
      <c r="B1" s="1308"/>
      <c r="C1" s="3225" t="s">
        <v>430</v>
      </c>
      <c r="D1" s="3225"/>
    </row>
    <row r="3" spans="1:16" s="2071" customFormat="1" ht="39" customHeight="1" x14ac:dyDescent="0.45">
      <c r="A3" s="4155" t="s">
        <v>339</v>
      </c>
      <c r="B3" s="4159"/>
      <c r="C3" s="4158" t="s">
        <v>1894</v>
      </c>
      <c r="D3" s="4160"/>
      <c r="E3" s="4160"/>
      <c r="F3" s="4160"/>
      <c r="G3" s="4160"/>
      <c r="H3" s="4160"/>
      <c r="I3" s="4160"/>
      <c r="J3" s="4160"/>
      <c r="K3" s="4160"/>
      <c r="L3" s="4160"/>
      <c r="M3" s="4160"/>
      <c r="N3" s="4160"/>
      <c r="O3" s="4160"/>
      <c r="P3" s="4160"/>
    </row>
    <row r="4" spans="1:16" s="2071" customFormat="1" ht="36" customHeight="1" x14ac:dyDescent="0.45">
      <c r="A4" s="4155" t="s">
        <v>340</v>
      </c>
      <c r="B4" s="4156"/>
      <c r="C4" s="4158" t="s">
        <v>4140</v>
      </c>
      <c r="D4" s="4160"/>
      <c r="E4" s="4160"/>
      <c r="F4" s="4160"/>
      <c r="G4" s="4160"/>
      <c r="H4" s="4160"/>
      <c r="I4" s="4160"/>
      <c r="J4" s="4160"/>
      <c r="K4" s="4160"/>
      <c r="L4" s="4160"/>
      <c r="M4" s="4160"/>
      <c r="N4" s="4160"/>
      <c r="O4" s="4160"/>
      <c r="P4" s="4160"/>
    </row>
    <row r="5" spans="1:16" ht="20.399999999999999" customHeight="1" x14ac:dyDescent="0.45">
      <c r="A5" s="4155" t="s">
        <v>341</v>
      </c>
      <c r="B5" s="4156"/>
      <c r="C5" s="4155" t="s">
        <v>4141</v>
      </c>
      <c r="D5" s="4157"/>
      <c r="E5" s="4157"/>
      <c r="F5" s="4157"/>
      <c r="G5" s="4157"/>
      <c r="H5" s="4157"/>
      <c r="I5" s="4157"/>
      <c r="J5" s="4157"/>
      <c r="K5" s="4157"/>
      <c r="L5" s="4157"/>
      <c r="M5" s="4157"/>
      <c r="N5" s="4157"/>
      <c r="O5" s="4157"/>
      <c r="P5" s="4157"/>
    </row>
    <row r="6" spans="1:16" ht="18.600000000000001" x14ac:dyDescent="0.45">
      <c r="A6" s="4155" t="s">
        <v>417</v>
      </c>
      <c r="B6" s="4156"/>
      <c r="C6" s="4155" t="s">
        <v>454</v>
      </c>
      <c r="D6" s="4157"/>
      <c r="E6" s="4157"/>
      <c r="F6" s="4157"/>
      <c r="G6" s="4157"/>
      <c r="H6" s="4157"/>
      <c r="I6" s="4157"/>
      <c r="J6" s="4157"/>
      <c r="K6" s="4157"/>
      <c r="L6" s="4157"/>
      <c r="M6" s="4157"/>
      <c r="N6" s="4157"/>
      <c r="O6" s="4157"/>
      <c r="P6" s="4157"/>
    </row>
    <row r="7" spans="1:16" x14ac:dyDescent="0.45">
      <c r="A7" s="853"/>
    </row>
    <row r="8" spans="1:16" x14ac:dyDescent="0.45">
      <c r="A8" s="853"/>
    </row>
    <row r="9" spans="1:16" ht="11.25" customHeight="1" x14ac:dyDescent="0.45">
      <c r="A9" s="853"/>
      <c r="C9" s="3203" t="s">
        <v>455</v>
      </c>
      <c r="D9" s="3203"/>
      <c r="E9" s="3203"/>
      <c r="F9" s="3203"/>
      <c r="G9" s="3203"/>
      <c r="H9" s="3203"/>
      <c r="I9" s="3203"/>
      <c r="J9" s="3203"/>
      <c r="K9" s="3203"/>
      <c r="L9" s="3203"/>
      <c r="M9" s="3203"/>
      <c r="N9" s="3203"/>
      <c r="O9" s="3203"/>
      <c r="P9" s="3203"/>
    </row>
    <row r="10" spans="1:16" ht="11.25" customHeight="1" x14ac:dyDescent="0.45">
      <c r="A10" s="853"/>
      <c r="C10" s="3203"/>
      <c r="D10" s="3203"/>
      <c r="E10" s="3203"/>
      <c r="F10" s="3203"/>
      <c r="G10" s="3203"/>
      <c r="H10" s="3203"/>
      <c r="I10" s="3203"/>
      <c r="J10" s="3203"/>
      <c r="K10" s="3203"/>
      <c r="L10" s="3203"/>
      <c r="M10" s="3203"/>
      <c r="N10" s="3203"/>
      <c r="O10" s="3203"/>
      <c r="P10" s="3203"/>
    </row>
  </sheetData>
  <mergeCells count="10">
    <mergeCell ref="A6:B6"/>
    <mergeCell ref="C6:P6"/>
    <mergeCell ref="C9:P10"/>
    <mergeCell ref="C1:D1"/>
    <mergeCell ref="A3:B3"/>
    <mergeCell ref="C3:P3"/>
    <mergeCell ref="A4:B4"/>
    <mergeCell ref="C4:P4"/>
    <mergeCell ref="A5:B5"/>
    <mergeCell ref="C5:P5"/>
  </mergeCells>
  <hyperlinks>
    <hyperlink ref="A1" location="'ODS 15.'!A1" display="REGRESAR" xr:uid="{00000000-0004-0000-A701-000000000000}"/>
    <hyperlink ref="C1:D1" location="'Metadato 15.3.1'!A1" display="VER METADATO" xr:uid="{00000000-0004-0000-A701-000001000000}"/>
  </hyperlinks>
  <pageMargins left="0.7" right="0.7" top="0.75" bottom="0.75" header="0.3" footer="0.3"/>
</worksheet>
</file>

<file path=xl/worksheets/sheet4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801-000000000000}">
  <sheetPr codeName="Hoja415">
    <tabColor theme="0" tint="-0.499984740745262"/>
  </sheetPr>
  <dimension ref="A1:F36"/>
  <sheetViews>
    <sheetView showGridLines="0" zoomScaleNormal="100" workbookViewId="0">
      <pane ySplit="1" topLeftCell="A2" activePane="bottomLeft" state="frozen"/>
      <selection sqref="A1:B1"/>
      <selection pane="bottomLeft" activeCell="D5" sqref="D5"/>
    </sheetView>
  </sheetViews>
  <sheetFormatPr baseColWidth="10" defaultColWidth="11.44140625" defaultRowHeight="17.399999999999999" x14ac:dyDescent="0.45"/>
  <cols>
    <col min="1" max="1" width="11.44140625" style="178"/>
    <col min="2" max="2" width="26.44140625" style="178" customWidth="1"/>
    <col min="3" max="3" width="24" style="178" customWidth="1"/>
    <col min="4" max="4" width="85.77734375" style="178" customWidth="1"/>
    <col min="5" max="5" width="11.44140625" style="178"/>
    <col min="6" max="6" width="7.21875" style="178" customWidth="1"/>
    <col min="7" max="16384" width="11.44140625" style="178"/>
  </cols>
  <sheetData>
    <row r="1" spans="1:6" x14ac:dyDescent="0.45">
      <c r="B1" s="2069" t="s">
        <v>337</v>
      </c>
    </row>
    <row r="2" spans="1:6" ht="18" thickBot="1" x14ac:dyDescent="0.5"/>
    <row r="3" spans="1:6" ht="23.25" customHeight="1" thickBot="1" x14ac:dyDescent="0.5">
      <c r="B3" s="4162" t="s">
        <v>370</v>
      </c>
      <c r="C3" s="4162"/>
      <c r="D3" s="4162"/>
      <c r="F3" s="1267" t="s">
        <v>471</v>
      </c>
    </row>
    <row r="4" spans="1:6" ht="49.5" customHeight="1" x14ac:dyDescent="0.45">
      <c r="A4" s="1268"/>
      <c r="B4" s="3123" t="s">
        <v>449</v>
      </c>
      <c r="C4" s="3123"/>
      <c r="D4" s="44" t="s">
        <v>44</v>
      </c>
    </row>
    <row r="5" spans="1:6" ht="52.2" x14ac:dyDescent="0.45">
      <c r="B5" s="3123" t="s">
        <v>373</v>
      </c>
      <c r="C5" s="3123"/>
      <c r="D5" s="44" t="s">
        <v>4140</v>
      </c>
    </row>
    <row r="6" spans="1:6" x14ac:dyDescent="0.45">
      <c r="B6" s="3123" t="s">
        <v>374</v>
      </c>
      <c r="C6" s="3123"/>
      <c r="D6" s="45" t="s">
        <v>260</v>
      </c>
    </row>
    <row r="7" spans="1:6" x14ac:dyDescent="0.45">
      <c r="B7" s="3126" t="s">
        <v>375</v>
      </c>
      <c r="C7" s="3126"/>
      <c r="D7" s="46" t="s">
        <v>4141</v>
      </c>
    </row>
    <row r="8" spans="1:6" x14ac:dyDescent="0.45">
      <c r="B8" s="3126" t="s">
        <v>2480</v>
      </c>
      <c r="C8" s="3126"/>
      <c r="D8" s="1266" t="s">
        <v>2640</v>
      </c>
    </row>
    <row r="10" spans="1:6" ht="23.25" customHeight="1" x14ac:dyDescent="0.45">
      <c r="B10" s="4162" t="s">
        <v>376</v>
      </c>
      <c r="C10" s="4162"/>
      <c r="D10" s="4162"/>
    </row>
    <row r="11" spans="1:6" x14ac:dyDescent="0.45">
      <c r="B11" s="3129" t="s">
        <v>377</v>
      </c>
      <c r="C11" s="3124"/>
      <c r="D11" s="44"/>
    </row>
    <row r="12" spans="1:6" x14ac:dyDescent="0.45">
      <c r="B12" s="3126" t="s">
        <v>379</v>
      </c>
      <c r="C12" s="3126"/>
      <c r="D12" s="661"/>
    </row>
    <row r="13" spans="1:6" x14ac:dyDescent="0.45">
      <c r="B13" s="3123" t="s">
        <v>380</v>
      </c>
      <c r="C13" s="3123"/>
      <c r="D13" s="2077"/>
    </row>
    <row r="14" spans="1:6" x14ac:dyDescent="0.45">
      <c r="B14" s="3123" t="s">
        <v>381</v>
      </c>
      <c r="C14" s="3124"/>
      <c r="D14" s="2077"/>
    </row>
    <row r="15" spans="1:6" x14ac:dyDescent="0.45">
      <c r="B15" s="3123" t="s">
        <v>382</v>
      </c>
      <c r="C15" s="3123"/>
      <c r="D15" s="44"/>
    </row>
    <row r="16" spans="1:6" x14ac:dyDescent="0.45">
      <c r="B16" s="3123" t="s">
        <v>383</v>
      </c>
      <c r="C16" s="3123"/>
      <c r="D16" s="44"/>
    </row>
    <row r="17" spans="2:4" x14ac:dyDescent="0.45">
      <c r="B17" s="3123" t="s">
        <v>384</v>
      </c>
      <c r="C17" s="3123"/>
      <c r="D17" s="57"/>
    </row>
    <row r="18" spans="2:4" x14ac:dyDescent="0.45">
      <c r="B18" s="3126" t="s">
        <v>386</v>
      </c>
      <c r="C18" s="3126"/>
      <c r="D18" s="44"/>
    </row>
    <row r="19" spans="2:4" x14ac:dyDescent="0.45">
      <c r="B19" s="3132" t="s">
        <v>387</v>
      </c>
      <c r="C19" s="3133"/>
      <c r="D19" s="57"/>
    </row>
    <row r="20" spans="2:4" x14ac:dyDescent="0.45">
      <c r="B20" s="3123" t="s">
        <v>388</v>
      </c>
      <c r="C20" s="3123"/>
      <c r="D20" s="44"/>
    </row>
    <row r="21" spans="2:4" x14ac:dyDescent="0.45">
      <c r="B21" s="3134" t="s">
        <v>390</v>
      </c>
      <c r="C21" s="459" t="s">
        <v>391</v>
      </c>
      <c r="D21" s="44"/>
    </row>
    <row r="22" spans="2:4" x14ac:dyDescent="0.45">
      <c r="B22" s="3135"/>
      <c r="C22" s="2064" t="s">
        <v>393</v>
      </c>
      <c r="D22" s="57"/>
    </row>
    <row r="23" spans="2:4" x14ac:dyDescent="0.45">
      <c r="B23" s="3123" t="s">
        <v>395</v>
      </c>
      <c r="C23" s="3123"/>
      <c r="D23" s="44"/>
    </row>
    <row r="24" spans="2:4" x14ac:dyDescent="0.45">
      <c r="B24" s="3123" t="s">
        <v>397</v>
      </c>
      <c r="C24" s="3123"/>
      <c r="D24" s="44"/>
    </row>
    <row r="25" spans="2:4" x14ac:dyDescent="0.45">
      <c r="B25" s="3123" t="s">
        <v>399</v>
      </c>
      <c r="C25" s="3123"/>
      <c r="D25" s="57"/>
    </row>
    <row r="26" spans="2:4" x14ac:dyDescent="0.45">
      <c r="B26" s="3126" t="s">
        <v>401</v>
      </c>
      <c r="C26" s="3126"/>
      <c r="D26" s="44"/>
    </row>
    <row r="27" spans="2:4" x14ac:dyDescent="0.45">
      <c r="B27" s="3129" t="s">
        <v>403</v>
      </c>
      <c r="C27" s="3124"/>
      <c r="D27" s="44"/>
    </row>
    <row r="28" spans="2:4" x14ac:dyDescent="0.45">
      <c r="B28" s="2066" t="s">
        <v>404</v>
      </c>
      <c r="C28" s="2065"/>
      <c r="D28" s="44"/>
    </row>
    <row r="29" spans="2:4" x14ac:dyDescent="0.45">
      <c r="B29" s="3130" t="s">
        <v>405</v>
      </c>
      <c r="C29" s="3131"/>
      <c r="D29" s="61"/>
    </row>
    <row r="30" spans="2:4" x14ac:dyDescent="0.45">
      <c r="B30" s="62"/>
      <c r="C30" s="62"/>
      <c r="D30" s="63"/>
    </row>
    <row r="31" spans="2:4" ht="23.25" customHeight="1" x14ac:dyDescent="0.45">
      <c r="B31" s="4162" t="s">
        <v>406</v>
      </c>
      <c r="C31" s="4162"/>
      <c r="D31" s="4162"/>
    </row>
    <row r="32" spans="2:4" x14ac:dyDescent="0.45">
      <c r="B32" s="3129" t="s">
        <v>407</v>
      </c>
      <c r="C32" s="3124"/>
      <c r="D32" s="57" t="s">
        <v>1913</v>
      </c>
    </row>
    <row r="33" spans="2:4" x14ac:dyDescent="0.45">
      <c r="B33" s="3129" t="s">
        <v>409</v>
      </c>
      <c r="C33" s="3124"/>
      <c r="D33" s="57" t="s">
        <v>1914</v>
      </c>
    </row>
    <row r="34" spans="2:4" x14ac:dyDescent="0.45">
      <c r="B34" s="3129" t="s">
        <v>411</v>
      </c>
      <c r="C34" s="3124"/>
      <c r="D34" s="83" t="s">
        <v>1420</v>
      </c>
    </row>
    <row r="35" spans="2:4" x14ac:dyDescent="0.45">
      <c r="B35" s="3129" t="s">
        <v>413</v>
      </c>
      <c r="C35" s="3124"/>
      <c r="D35" s="157" t="s">
        <v>1915</v>
      </c>
    </row>
    <row r="36" spans="2:4" x14ac:dyDescent="0.45">
      <c r="B36" s="3129" t="s">
        <v>415</v>
      </c>
      <c r="C36" s="3124"/>
      <c r="D36" s="162" t="s">
        <v>1916</v>
      </c>
    </row>
  </sheetData>
  <mergeCells count="30">
    <mergeCell ref="B16:C16"/>
    <mergeCell ref="B3:D3"/>
    <mergeCell ref="B4:C4"/>
    <mergeCell ref="B5:C5"/>
    <mergeCell ref="B6:C6"/>
    <mergeCell ref="B7:C7"/>
    <mergeCell ref="B10:D10"/>
    <mergeCell ref="B11:C11"/>
    <mergeCell ref="B12:C12"/>
    <mergeCell ref="B13:C13"/>
    <mergeCell ref="B14:C14"/>
    <mergeCell ref="B15:C15"/>
    <mergeCell ref="B8:C8"/>
    <mergeCell ref="B31:D31"/>
    <mergeCell ref="B17:C17"/>
    <mergeCell ref="B18:C18"/>
    <mergeCell ref="B19:C19"/>
    <mergeCell ref="B20:C20"/>
    <mergeCell ref="B21:B22"/>
    <mergeCell ref="B23:C23"/>
    <mergeCell ref="B24:C24"/>
    <mergeCell ref="B25:C25"/>
    <mergeCell ref="B26:C26"/>
    <mergeCell ref="B27:C27"/>
    <mergeCell ref="B29:C29"/>
    <mergeCell ref="B32:C32"/>
    <mergeCell ref="B33:C33"/>
    <mergeCell ref="B34:C34"/>
    <mergeCell ref="B35:C35"/>
    <mergeCell ref="B36:C36"/>
  </mergeCells>
  <dataValidations count="7">
    <dataValidation allowBlank="1" showDropDown="1" showInputMessage="1" showErrorMessage="1" sqref="D13" xr:uid="{00000000-0002-0000-A801-000000000000}"/>
    <dataValidation type="list" allowBlank="1" showInputMessage="1" showErrorMessage="1" sqref="D4" xr:uid="{00000000-0002-0000-A801-000001000000}">
      <formula1>ODS</formula1>
    </dataValidation>
    <dataValidation type="list" allowBlank="1" showInputMessage="1" showErrorMessage="1" sqref="D5" xr:uid="{00000000-0002-0000-A801-000002000000}">
      <formula1>Metas_ODS</formula1>
    </dataValidation>
    <dataValidation type="list" allowBlank="1" showInputMessage="1" showErrorMessage="1" sqref="D6" xr:uid="{00000000-0002-0000-A801-000003000000}">
      <formula1>Numero_indicador</formula1>
    </dataValidation>
    <dataValidation type="list" allowBlank="1" showInputMessage="1" showErrorMessage="1" sqref="D7" xr:uid="{00000000-0002-0000-A801-000004000000}">
      <formula1>Nombre_indicador_ODS</formula1>
    </dataValidation>
    <dataValidation type="list" allowBlank="1" showInputMessage="1" showErrorMessage="1" sqref="D14" xr:uid="{00000000-0002-0000-A801-000005000000}">
      <formula1>Tipo_indicador</formula1>
    </dataValidation>
    <dataValidation type="list" allowBlank="1" showInputMessage="1" showErrorMessage="1" sqref="D25" xr:uid="{00000000-0002-0000-A801-000006000000}">
      <formula1>Tipo_operación</formula1>
    </dataValidation>
  </dataValidations>
  <hyperlinks>
    <hyperlink ref="B1" location="'15.3.1'!A1" display="REGRESAR" xr:uid="{00000000-0004-0000-A801-000000000000}"/>
    <hyperlink ref="D36" r:id="rId1" xr:uid="{00000000-0004-0000-A801-000001000000}"/>
    <hyperlink ref="D8" r:id="rId2" xr:uid="{00000000-0004-0000-A801-000002000000}"/>
  </hyperlinks>
  <pageMargins left="0.7" right="0.7" top="0.75" bottom="0.75" header="0.3" footer="0.3"/>
</worksheet>
</file>

<file path=xl/worksheets/sheet4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901-000000000000}">
  <sheetPr codeName="Hoja416">
    <tabColor theme="5"/>
  </sheetPr>
  <dimension ref="A1:P10"/>
  <sheetViews>
    <sheetView showGridLines="0" workbookViewId="0">
      <pane ySplit="1" topLeftCell="A2" activePane="bottomLeft" state="frozen"/>
      <selection activeCell="B1" sqref="B1"/>
      <selection pane="bottomLeft" activeCell="C14" sqref="C14"/>
    </sheetView>
  </sheetViews>
  <sheetFormatPr baseColWidth="10" defaultColWidth="11.44140625" defaultRowHeight="17.399999999999999" x14ac:dyDescent="0.45"/>
  <cols>
    <col min="1" max="1" width="15.5546875" style="178" customWidth="1"/>
    <col min="2" max="2" width="18" style="178" customWidth="1"/>
    <col min="3" max="3" width="12.21875" style="1271" customWidth="1"/>
    <col min="4" max="6" width="12.21875" style="178" customWidth="1"/>
    <col min="7" max="16384" width="11.44140625" style="178"/>
  </cols>
  <sheetData>
    <row r="1" spans="1:16" x14ac:dyDescent="0.45">
      <c r="A1" s="2069" t="s">
        <v>337</v>
      </c>
      <c r="B1" s="1308"/>
      <c r="C1" s="3225" t="s">
        <v>430</v>
      </c>
      <c r="D1" s="3225"/>
    </row>
    <row r="2" spans="1:16" ht="17.25" customHeight="1" x14ac:dyDescent="0.45"/>
    <row r="3" spans="1:16" ht="34.799999999999997" customHeight="1" x14ac:dyDescent="0.45">
      <c r="A3" s="4155" t="s">
        <v>339</v>
      </c>
      <c r="B3" s="4159"/>
      <c r="C3" s="4158" t="s">
        <v>1894</v>
      </c>
      <c r="D3" s="4160"/>
      <c r="E3" s="4160"/>
      <c r="F3" s="4160"/>
      <c r="G3" s="4160"/>
      <c r="H3" s="4160"/>
      <c r="I3" s="4160"/>
      <c r="J3" s="4160"/>
      <c r="K3" s="4160"/>
      <c r="L3" s="4160"/>
      <c r="M3" s="4160"/>
      <c r="N3" s="4160"/>
      <c r="O3" s="4160"/>
      <c r="P3" s="4160"/>
    </row>
    <row r="4" spans="1:16" ht="37.200000000000003" customHeight="1" x14ac:dyDescent="0.45">
      <c r="A4" s="4155" t="s">
        <v>340</v>
      </c>
      <c r="B4" s="4156"/>
      <c r="C4" s="4158" t="s">
        <v>165</v>
      </c>
      <c r="D4" s="4160"/>
      <c r="E4" s="4160"/>
      <c r="F4" s="4160"/>
      <c r="G4" s="4160"/>
      <c r="H4" s="4160"/>
      <c r="I4" s="4160"/>
      <c r="J4" s="4160"/>
      <c r="K4" s="4160"/>
      <c r="L4" s="4160"/>
      <c r="M4" s="4160"/>
      <c r="N4" s="4160"/>
      <c r="O4" s="4160"/>
      <c r="P4" s="4160"/>
    </row>
    <row r="5" spans="1:16" ht="19.8" customHeight="1" x14ac:dyDescent="0.45">
      <c r="A5" s="4155" t="s">
        <v>341</v>
      </c>
      <c r="B5" s="4156"/>
      <c r="C5" s="4155" t="s">
        <v>4142</v>
      </c>
      <c r="D5" s="4157"/>
      <c r="E5" s="4157"/>
      <c r="F5" s="4157"/>
      <c r="G5" s="4157"/>
      <c r="H5" s="4157"/>
      <c r="I5" s="4157"/>
      <c r="J5" s="4157"/>
      <c r="K5" s="4157"/>
      <c r="L5" s="4157"/>
      <c r="M5" s="4157"/>
      <c r="N5" s="4157"/>
      <c r="O5" s="4157"/>
      <c r="P5" s="4157"/>
    </row>
    <row r="6" spans="1:16" ht="18.600000000000001" x14ac:dyDescent="0.45">
      <c r="A6" s="4155" t="s">
        <v>417</v>
      </c>
      <c r="B6" s="4156"/>
      <c r="C6" s="4155" t="s">
        <v>454</v>
      </c>
      <c r="D6" s="4157"/>
      <c r="E6" s="4157"/>
      <c r="F6" s="4157"/>
      <c r="G6" s="4157"/>
      <c r="H6" s="4157"/>
      <c r="I6" s="4157"/>
      <c r="J6" s="4157"/>
      <c r="K6" s="4157"/>
      <c r="L6" s="4157"/>
      <c r="M6" s="4157"/>
      <c r="N6" s="4157"/>
      <c r="O6" s="4157"/>
      <c r="P6" s="4157"/>
    </row>
    <row r="7" spans="1:16" x14ac:dyDescent="0.45">
      <c r="A7" s="853"/>
    </row>
    <row r="8" spans="1:16" x14ac:dyDescent="0.45">
      <c r="A8" s="853"/>
    </row>
    <row r="9" spans="1:16" ht="11.25" customHeight="1" x14ac:dyDescent="0.45">
      <c r="A9" s="853"/>
      <c r="C9" s="3203" t="s">
        <v>455</v>
      </c>
      <c r="D9" s="3203"/>
      <c r="E9" s="3203"/>
      <c r="F9" s="3203"/>
      <c r="G9" s="3203"/>
      <c r="H9" s="3203"/>
      <c r="I9" s="3203"/>
      <c r="J9" s="3203"/>
      <c r="K9" s="3203"/>
      <c r="L9" s="3203"/>
      <c r="M9" s="3203"/>
      <c r="N9" s="3203"/>
      <c r="O9" s="3203"/>
      <c r="P9" s="3203"/>
    </row>
    <row r="10" spans="1:16" ht="11.25" customHeight="1" x14ac:dyDescent="0.45">
      <c r="A10" s="853"/>
      <c r="C10" s="3203"/>
      <c r="D10" s="3203"/>
      <c r="E10" s="3203"/>
      <c r="F10" s="3203"/>
      <c r="G10" s="3203"/>
      <c r="H10" s="3203"/>
      <c r="I10" s="3203"/>
      <c r="J10" s="3203"/>
      <c r="K10" s="3203"/>
      <c r="L10" s="3203"/>
      <c r="M10" s="3203"/>
      <c r="N10" s="3203"/>
      <c r="O10" s="3203"/>
      <c r="P10" s="3203"/>
    </row>
  </sheetData>
  <mergeCells count="10">
    <mergeCell ref="A6:B6"/>
    <mergeCell ref="C6:P6"/>
    <mergeCell ref="C9:P10"/>
    <mergeCell ref="C1:D1"/>
    <mergeCell ref="A3:B3"/>
    <mergeCell ref="C3:P3"/>
    <mergeCell ref="A4:B4"/>
    <mergeCell ref="C4:P4"/>
    <mergeCell ref="A5:B5"/>
    <mergeCell ref="C5:P5"/>
  </mergeCells>
  <hyperlinks>
    <hyperlink ref="A1" location="'ODS 15.'!A1" display="REGRESAR" xr:uid="{00000000-0004-0000-A901-000000000000}"/>
    <hyperlink ref="C1:D1" location="'Metadato 15.4.1'!A1" display="VER METADATO" xr:uid="{00000000-0004-0000-A901-000001000000}"/>
  </hyperlinks>
  <pageMargins left="0.7" right="0.7" top="0.75" bottom="0.75" header="0.3" footer="0.3"/>
</worksheet>
</file>

<file path=xl/worksheets/sheet4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A01-000000000000}">
  <sheetPr codeName="Hoja417">
    <tabColor theme="0" tint="-0.499984740745262"/>
  </sheetPr>
  <dimension ref="A1:F36"/>
  <sheetViews>
    <sheetView showGridLines="0" zoomScaleNormal="100" workbookViewId="0">
      <pane ySplit="1" topLeftCell="A2" activePane="bottomLeft" state="frozen"/>
      <selection pane="bottomLeft" activeCell="B1" sqref="B1"/>
    </sheetView>
  </sheetViews>
  <sheetFormatPr baseColWidth="10" defaultColWidth="11.44140625" defaultRowHeight="17.399999999999999" x14ac:dyDescent="0.45"/>
  <cols>
    <col min="1" max="1" width="11.44140625" style="178"/>
    <col min="2" max="2" width="26.44140625" style="178" customWidth="1"/>
    <col min="3" max="3" width="24" style="178" customWidth="1"/>
    <col min="4" max="4" width="85.77734375" style="178" customWidth="1"/>
    <col min="5" max="5" width="11.44140625" style="178"/>
    <col min="6" max="6" width="7.21875" style="178" customWidth="1"/>
    <col min="7" max="16384" width="11.44140625" style="178"/>
  </cols>
  <sheetData>
    <row r="1" spans="1:6" x14ac:dyDescent="0.45">
      <c r="B1" s="2069" t="s">
        <v>337</v>
      </c>
    </row>
    <row r="2" spans="1:6" ht="18" thickBot="1" x14ac:dyDescent="0.5"/>
    <row r="3" spans="1:6" ht="23.25" customHeight="1" thickBot="1" x14ac:dyDescent="0.5">
      <c r="B3" s="4162" t="s">
        <v>370</v>
      </c>
      <c r="C3" s="4162"/>
      <c r="D3" s="4162"/>
      <c r="F3" s="1267" t="s">
        <v>456</v>
      </c>
    </row>
    <row r="4" spans="1:6" ht="50.25" customHeight="1" x14ac:dyDescent="0.45">
      <c r="A4" s="1268"/>
      <c r="B4" s="3123" t="s">
        <v>449</v>
      </c>
      <c r="C4" s="3123"/>
      <c r="D4" s="44" t="s">
        <v>44</v>
      </c>
    </row>
    <row r="5" spans="1:6" ht="34.799999999999997" x14ac:dyDescent="0.45">
      <c r="B5" s="3123" t="s">
        <v>373</v>
      </c>
      <c r="C5" s="3123"/>
      <c r="D5" s="44" t="s">
        <v>165</v>
      </c>
    </row>
    <row r="6" spans="1:6" x14ac:dyDescent="0.45">
      <c r="B6" s="3123" t="s">
        <v>374</v>
      </c>
      <c r="C6" s="3123"/>
      <c r="D6" s="45" t="s">
        <v>261</v>
      </c>
    </row>
    <row r="7" spans="1:6" x14ac:dyDescent="0.45">
      <c r="B7" s="3126" t="s">
        <v>375</v>
      </c>
      <c r="C7" s="3126"/>
      <c r="D7" s="46" t="s">
        <v>4142</v>
      </c>
    </row>
    <row r="8" spans="1:6" x14ac:dyDescent="0.45">
      <c r="B8" s="3126" t="s">
        <v>2480</v>
      </c>
      <c r="C8" s="3126"/>
      <c r="D8" s="1266" t="s">
        <v>2641</v>
      </c>
    </row>
    <row r="10" spans="1:6" ht="23.25" customHeight="1" x14ac:dyDescent="0.45">
      <c r="B10" s="4162" t="s">
        <v>376</v>
      </c>
      <c r="C10" s="4162"/>
      <c r="D10" s="4162"/>
    </row>
    <row r="11" spans="1:6" x14ac:dyDescent="0.45">
      <c r="B11" s="3129" t="s">
        <v>377</v>
      </c>
      <c r="C11" s="3124"/>
      <c r="D11" s="44"/>
    </row>
    <row r="12" spans="1:6" x14ac:dyDescent="0.45">
      <c r="B12" s="3126" t="s">
        <v>379</v>
      </c>
      <c r="C12" s="3126"/>
      <c r="D12" s="661"/>
    </row>
    <row r="13" spans="1:6" x14ac:dyDescent="0.45">
      <c r="B13" s="3123" t="s">
        <v>380</v>
      </c>
      <c r="C13" s="3123"/>
      <c r="D13" s="2077"/>
    </row>
    <row r="14" spans="1:6" x14ac:dyDescent="0.45">
      <c r="B14" s="3123" t="s">
        <v>381</v>
      </c>
      <c r="C14" s="3124"/>
      <c r="D14" s="2077"/>
    </row>
    <row r="15" spans="1:6" x14ac:dyDescent="0.45">
      <c r="B15" s="3123" t="s">
        <v>382</v>
      </c>
      <c r="C15" s="3123"/>
      <c r="D15" s="44"/>
    </row>
    <row r="16" spans="1:6" x14ac:dyDescent="0.45">
      <c r="B16" s="3123" t="s">
        <v>383</v>
      </c>
      <c r="C16" s="3123"/>
      <c r="D16" s="44"/>
    </row>
    <row r="17" spans="2:4" x14ac:dyDescent="0.45">
      <c r="B17" s="3123" t="s">
        <v>384</v>
      </c>
      <c r="C17" s="3123"/>
      <c r="D17" s="57"/>
    </row>
    <row r="18" spans="2:4" x14ac:dyDescent="0.45">
      <c r="B18" s="3126" t="s">
        <v>386</v>
      </c>
      <c r="C18" s="3126"/>
      <c r="D18" s="44"/>
    </row>
    <row r="19" spans="2:4" x14ac:dyDescent="0.45">
      <c r="B19" s="3132" t="s">
        <v>387</v>
      </c>
      <c r="C19" s="3133"/>
      <c r="D19" s="57"/>
    </row>
    <row r="20" spans="2:4" x14ac:dyDescent="0.45">
      <c r="B20" s="3123" t="s">
        <v>388</v>
      </c>
      <c r="C20" s="3123"/>
      <c r="D20" s="44"/>
    </row>
    <row r="21" spans="2:4" x14ac:dyDescent="0.45">
      <c r="B21" s="3134" t="s">
        <v>390</v>
      </c>
      <c r="C21" s="459" t="s">
        <v>391</v>
      </c>
      <c r="D21" s="44"/>
    </row>
    <row r="22" spans="2:4" x14ac:dyDescent="0.45">
      <c r="B22" s="3135"/>
      <c r="C22" s="2064" t="s">
        <v>393</v>
      </c>
      <c r="D22" s="57"/>
    </row>
    <row r="23" spans="2:4" x14ac:dyDescent="0.45">
      <c r="B23" s="3123" t="s">
        <v>395</v>
      </c>
      <c r="C23" s="3123"/>
      <c r="D23" s="44"/>
    </row>
    <row r="24" spans="2:4" x14ac:dyDescent="0.45">
      <c r="B24" s="3123" t="s">
        <v>397</v>
      </c>
      <c r="C24" s="3123"/>
      <c r="D24" s="44"/>
    </row>
    <row r="25" spans="2:4" x14ac:dyDescent="0.45">
      <c r="B25" s="3123" t="s">
        <v>399</v>
      </c>
      <c r="C25" s="3123"/>
      <c r="D25" s="57"/>
    </row>
    <row r="26" spans="2:4" x14ac:dyDescent="0.45">
      <c r="B26" s="3126" t="s">
        <v>401</v>
      </c>
      <c r="C26" s="3126"/>
      <c r="D26" s="44"/>
    </row>
    <row r="27" spans="2:4" x14ac:dyDescent="0.45">
      <c r="B27" s="3129" t="s">
        <v>403</v>
      </c>
      <c r="C27" s="3124"/>
      <c r="D27" s="44"/>
    </row>
    <row r="28" spans="2:4" x14ac:dyDescent="0.45">
      <c r="B28" s="2066" t="s">
        <v>404</v>
      </c>
      <c r="C28" s="2065"/>
      <c r="D28" s="44"/>
    </row>
    <row r="29" spans="2:4" x14ac:dyDescent="0.45">
      <c r="B29" s="3130" t="s">
        <v>405</v>
      </c>
      <c r="C29" s="3131"/>
      <c r="D29" s="61"/>
    </row>
    <row r="30" spans="2:4" x14ac:dyDescent="0.45">
      <c r="B30" s="62"/>
      <c r="C30" s="62"/>
      <c r="D30" s="63"/>
    </row>
    <row r="31" spans="2:4" ht="23.25" customHeight="1" x14ac:dyDescent="0.45">
      <c r="B31" s="4162" t="s">
        <v>406</v>
      </c>
      <c r="C31" s="4162"/>
      <c r="D31" s="4162"/>
    </row>
    <row r="32" spans="2:4" x14ac:dyDescent="0.45">
      <c r="B32" s="3129" t="s">
        <v>407</v>
      </c>
      <c r="C32" s="3124"/>
      <c r="D32" s="57" t="s">
        <v>1911</v>
      </c>
    </row>
    <row r="33" spans="2:4" x14ac:dyDescent="0.45">
      <c r="B33" s="3129" t="s">
        <v>409</v>
      </c>
      <c r="C33" s="3124"/>
      <c r="D33" s="57" t="s">
        <v>1419</v>
      </c>
    </row>
    <row r="34" spans="2:4" x14ac:dyDescent="0.45">
      <c r="B34" s="3129" t="s">
        <v>411</v>
      </c>
      <c r="C34" s="3124"/>
      <c r="D34" s="83" t="s">
        <v>1420</v>
      </c>
    </row>
    <row r="35" spans="2:4" x14ac:dyDescent="0.45">
      <c r="B35" s="3129" t="s">
        <v>413</v>
      </c>
      <c r="C35" s="3124"/>
      <c r="D35" s="157" t="s">
        <v>1917</v>
      </c>
    </row>
    <row r="36" spans="2:4" x14ac:dyDescent="0.45">
      <c r="B36" s="3129" t="s">
        <v>415</v>
      </c>
      <c r="C36" s="3124"/>
      <c r="D36" s="162" t="s">
        <v>1912</v>
      </c>
    </row>
  </sheetData>
  <mergeCells count="30">
    <mergeCell ref="B16:C16"/>
    <mergeCell ref="B3:D3"/>
    <mergeCell ref="B4:C4"/>
    <mergeCell ref="B5:C5"/>
    <mergeCell ref="B6:C6"/>
    <mergeCell ref="B7:C7"/>
    <mergeCell ref="B10:D10"/>
    <mergeCell ref="B11:C11"/>
    <mergeCell ref="B12:C12"/>
    <mergeCell ref="B13:C13"/>
    <mergeCell ref="B14:C14"/>
    <mergeCell ref="B15:C15"/>
    <mergeCell ref="B8:C8"/>
    <mergeCell ref="B31:D31"/>
    <mergeCell ref="B17:C17"/>
    <mergeCell ref="B18:C18"/>
    <mergeCell ref="B19:C19"/>
    <mergeCell ref="B20:C20"/>
    <mergeCell ref="B21:B22"/>
    <mergeCell ref="B23:C23"/>
    <mergeCell ref="B24:C24"/>
    <mergeCell ref="B25:C25"/>
    <mergeCell ref="B26:C26"/>
    <mergeCell ref="B27:C27"/>
    <mergeCell ref="B29:C29"/>
    <mergeCell ref="B32:C32"/>
    <mergeCell ref="B33:C33"/>
    <mergeCell ref="B34:C34"/>
    <mergeCell ref="B35:C35"/>
    <mergeCell ref="B36:C36"/>
  </mergeCells>
  <dataValidations count="7">
    <dataValidation allowBlank="1" showDropDown="1" showInputMessage="1" showErrorMessage="1" sqref="D13" xr:uid="{00000000-0002-0000-AA01-000000000000}"/>
    <dataValidation type="list" allowBlank="1" showInputMessage="1" showErrorMessage="1" sqref="D4" xr:uid="{00000000-0002-0000-AA01-000001000000}">
      <formula1>ODS</formula1>
    </dataValidation>
    <dataValidation type="list" allowBlank="1" showInputMessage="1" showErrorMessage="1" sqref="D5" xr:uid="{00000000-0002-0000-AA01-000002000000}">
      <formula1>Metas_ODS</formula1>
    </dataValidation>
    <dataValidation type="list" allowBlank="1" showInputMessage="1" showErrorMessage="1" sqref="D6" xr:uid="{00000000-0002-0000-AA01-000003000000}">
      <formula1>Numero_indicador</formula1>
    </dataValidation>
    <dataValidation type="list" allowBlank="1" showInputMessage="1" showErrorMessage="1" sqref="D7" xr:uid="{00000000-0002-0000-AA01-000004000000}">
      <formula1>Nombre_indicador_ODS</formula1>
    </dataValidation>
    <dataValidation type="list" allowBlank="1" showInputMessage="1" showErrorMessage="1" sqref="D14" xr:uid="{00000000-0002-0000-AA01-000005000000}">
      <formula1>Tipo_indicador</formula1>
    </dataValidation>
    <dataValidation type="list" allowBlank="1" showInputMessage="1" showErrorMessage="1" sqref="D25" xr:uid="{00000000-0002-0000-AA01-000006000000}">
      <formula1>Tipo_operación</formula1>
    </dataValidation>
  </dataValidations>
  <hyperlinks>
    <hyperlink ref="B1" location="'15.4.1'!A1" display="REGRESAR" xr:uid="{00000000-0004-0000-AA01-000000000000}"/>
    <hyperlink ref="D36" r:id="rId1" xr:uid="{00000000-0004-0000-AA01-000001000000}"/>
    <hyperlink ref="D8" r:id="rId2" xr:uid="{00000000-0004-0000-AA01-000002000000}"/>
  </hyperlinks>
  <pageMargins left="0.7" right="0.7" top="0.75" bottom="0.75" header="0.3" footer="0.3"/>
</worksheet>
</file>

<file path=xl/worksheets/sheet4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B01-000000000000}">
  <sheetPr codeName="Hoja418"/>
  <dimension ref="A1:AA51"/>
  <sheetViews>
    <sheetView showGridLines="0" zoomScaleNormal="100" workbookViewId="0">
      <pane ySplit="1" topLeftCell="A2" activePane="bottomLeft" state="frozen"/>
      <selection pane="bottomLeft"/>
    </sheetView>
  </sheetViews>
  <sheetFormatPr baseColWidth="10" defaultColWidth="11.44140625" defaultRowHeight="17.399999999999999" x14ac:dyDescent="0.45"/>
  <cols>
    <col min="1" max="2" width="15.5546875" style="178" customWidth="1"/>
    <col min="3" max="3" width="7.5546875" style="1271" customWidth="1"/>
    <col min="4" max="4" width="14.21875" style="178" customWidth="1"/>
    <col min="5" max="5" width="11.77734375" style="178" customWidth="1"/>
    <col min="6" max="6" width="1" style="178" customWidth="1"/>
    <col min="7" max="7" width="11.77734375" style="178" customWidth="1"/>
    <col min="8" max="8" width="12.44140625" style="178" customWidth="1"/>
    <col min="9" max="9" width="1.5546875" style="178" customWidth="1"/>
    <col min="10" max="11" width="11.44140625" style="178"/>
    <col min="12" max="12" width="1.21875" style="178" customWidth="1"/>
    <col min="13" max="14" width="12.77734375" style="178" customWidth="1"/>
    <col min="15" max="15" width="1.21875" style="178" customWidth="1"/>
    <col min="16" max="17" width="11.44140625" style="178"/>
    <col min="18" max="18" width="1" style="178" customWidth="1"/>
    <col min="19" max="20" width="11.44140625" style="178"/>
    <col min="21" max="21" width="1.5546875" style="178" customWidth="1"/>
    <col min="22" max="23" width="11.44140625" style="178"/>
    <col min="24" max="24" width="1.44140625" style="178" customWidth="1"/>
    <col min="25" max="16384" width="11.44140625" style="178"/>
  </cols>
  <sheetData>
    <row r="1" spans="1:27" x14ac:dyDescent="0.45">
      <c r="A1" s="2069" t="s">
        <v>337</v>
      </c>
      <c r="B1" s="1308"/>
      <c r="C1" s="3225" t="s">
        <v>430</v>
      </c>
      <c r="D1" s="3225"/>
    </row>
    <row r="2" spans="1:27" ht="15.75" customHeight="1" x14ac:dyDescent="0.45"/>
    <row r="3" spans="1:27" ht="18.600000000000001" x14ac:dyDescent="0.45">
      <c r="A3" s="4155" t="s">
        <v>339</v>
      </c>
      <c r="B3" s="4159"/>
      <c r="C3" s="4158" t="s">
        <v>1894</v>
      </c>
      <c r="D3" s="4160"/>
      <c r="E3" s="4160"/>
      <c r="F3" s="4160"/>
      <c r="G3" s="4160"/>
      <c r="H3" s="4160"/>
      <c r="I3" s="4160"/>
      <c r="J3" s="4160"/>
      <c r="K3" s="4160"/>
      <c r="L3" s="4160"/>
      <c r="M3" s="4160"/>
      <c r="N3" s="4160"/>
      <c r="O3" s="4160"/>
      <c r="P3" s="4160"/>
      <c r="Q3" s="4160"/>
      <c r="R3" s="4160"/>
      <c r="S3" s="4160"/>
      <c r="T3" s="4160"/>
      <c r="U3" s="4160"/>
      <c r="V3" s="4160"/>
      <c r="W3" s="4160"/>
      <c r="X3" s="4160"/>
      <c r="Y3" s="4160"/>
      <c r="Z3" s="4160"/>
      <c r="AA3" s="4160"/>
    </row>
    <row r="4" spans="1:27" ht="15.6" customHeight="1" x14ac:dyDescent="0.45">
      <c r="A4" s="4155" t="s">
        <v>340</v>
      </c>
      <c r="B4" s="4156"/>
      <c r="C4" s="4158" t="s">
        <v>1918</v>
      </c>
      <c r="D4" s="4160"/>
      <c r="E4" s="4160"/>
      <c r="F4" s="4160"/>
      <c r="G4" s="4160"/>
      <c r="H4" s="4160"/>
      <c r="I4" s="4160"/>
      <c r="J4" s="4160"/>
      <c r="K4" s="4160"/>
      <c r="L4" s="4160"/>
      <c r="M4" s="4160"/>
      <c r="N4" s="4160"/>
      <c r="O4" s="4160"/>
      <c r="P4" s="4160"/>
      <c r="Q4" s="4160"/>
      <c r="R4" s="4160"/>
      <c r="S4" s="4160"/>
      <c r="T4" s="4160"/>
      <c r="U4" s="4160"/>
      <c r="V4" s="4160"/>
      <c r="W4" s="4160"/>
      <c r="X4" s="4160"/>
      <c r="Y4" s="4160"/>
      <c r="Z4" s="4160"/>
      <c r="AA4" s="4160"/>
    </row>
    <row r="5" spans="1:27" ht="17.399999999999999" customHeight="1" x14ac:dyDescent="0.45">
      <c r="A5" s="4155" t="s">
        <v>341</v>
      </c>
      <c r="B5" s="4156"/>
      <c r="C5" s="4155" t="s">
        <v>4143</v>
      </c>
      <c r="D5" s="4157"/>
      <c r="E5" s="4157"/>
      <c r="F5" s="4157"/>
      <c r="G5" s="4157"/>
      <c r="H5" s="4157"/>
      <c r="I5" s="4157"/>
      <c r="J5" s="4157"/>
      <c r="K5" s="4157"/>
      <c r="L5" s="4157"/>
      <c r="M5" s="4157"/>
      <c r="N5" s="4157"/>
      <c r="O5" s="4157"/>
      <c r="P5" s="4157"/>
      <c r="Q5" s="4157"/>
      <c r="R5" s="4157"/>
      <c r="S5" s="4157"/>
      <c r="T5" s="4157"/>
      <c r="U5" s="4157"/>
      <c r="V5" s="4157"/>
      <c r="W5" s="4157"/>
      <c r="X5" s="4157"/>
      <c r="Y5" s="4157"/>
      <c r="Z5" s="4157"/>
      <c r="AA5" s="4157"/>
    </row>
    <row r="6" spans="1:27" ht="18.600000000000001" x14ac:dyDescent="0.45">
      <c r="A6" s="4155" t="s">
        <v>417</v>
      </c>
      <c r="B6" s="4156"/>
      <c r="C6" s="4155" t="s">
        <v>5227</v>
      </c>
      <c r="D6" s="4157"/>
      <c r="E6" s="4157"/>
      <c r="F6" s="4157"/>
      <c r="G6" s="4157"/>
      <c r="H6" s="4157"/>
      <c r="I6" s="4157"/>
      <c r="J6" s="4157"/>
      <c r="K6" s="4157"/>
      <c r="L6" s="4157"/>
      <c r="M6" s="4157"/>
      <c r="N6" s="4157"/>
      <c r="O6" s="4157"/>
      <c r="P6" s="4157"/>
      <c r="Q6" s="4157"/>
      <c r="R6" s="4157"/>
      <c r="S6" s="4157"/>
      <c r="T6" s="4157"/>
      <c r="U6" s="4157"/>
      <c r="V6" s="4157"/>
      <c r="W6" s="4157"/>
      <c r="X6" s="4157"/>
      <c r="Y6" s="4157"/>
      <c r="Z6" s="4157"/>
      <c r="AA6" s="4157"/>
    </row>
    <row r="7" spans="1:27" s="1271" customFormat="1" x14ac:dyDescent="0.45">
      <c r="A7" s="1467"/>
      <c r="B7" s="627"/>
      <c r="D7" s="178"/>
      <c r="E7" s="178"/>
      <c r="F7" s="178"/>
    </row>
    <row r="8" spans="1:27" s="1271" customFormat="1" x14ac:dyDescent="0.45">
      <c r="A8" s="853"/>
      <c r="B8" s="178"/>
      <c r="D8" s="178"/>
      <c r="E8" s="178"/>
      <c r="F8" s="178"/>
    </row>
    <row r="9" spans="1:27" s="1271" customFormat="1" ht="20.399999999999999" customHeight="1" x14ac:dyDescent="0.45">
      <c r="A9" s="853"/>
      <c r="B9" s="178"/>
      <c r="C9" s="662" t="s">
        <v>5227</v>
      </c>
      <c r="D9" s="662"/>
      <c r="E9" s="662"/>
      <c r="F9" s="662"/>
      <c r="G9" s="662"/>
      <c r="H9" s="662"/>
      <c r="I9" s="662"/>
      <c r="J9" s="662"/>
      <c r="K9" s="662"/>
      <c r="L9" s="662"/>
      <c r="M9" s="662"/>
      <c r="N9" s="662"/>
      <c r="O9" s="662"/>
      <c r="P9" s="662"/>
      <c r="Q9" s="662"/>
      <c r="R9" s="662"/>
      <c r="S9" s="662"/>
      <c r="T9" s="662"/>
      <c r="U9" s="662"/>
      <c r="V9" s="662"/>
      <c r="W9" s="662"/>
      <c r="X9" s="662"/>
      <c r="Y9" s="662"/>
      <c r="Z9" s="662"/>
    </row>
    <row r="10" spans="1:27" s="1271" customFormat="1" ht="15" customHeight="1" x14ac:dyDescent="0.45">
      <c r="A10" s="853"/>
      <c r="B10" s="178"/>
      <c r="C10" s="2070"/>
      <c r="D10" s="2070"/>
      <c r="E10" s="2070"/>
      <c r="F10" s="2070"/>
      <c r="G10" s="2070"/>
      <c r="H10" s="2070"/>
      <c r="I10" s="2070"/>
      <c r="J10" s="2070"/>
      <c r="K10" s="2070"/>
      <c r="L10" s="2070"/>
      <c r="M10" s="2070"/>
      <c r="N10" s="2070"/>
      <c r="O10" s="2070"/>
      <c r="P10" s="2070"/>
      <c r="Q10" s="2070"/>
      <c r="R10" s="2070"/>
      <c r="S10" s="2070"/>
      <c r="T10" s="2070"/>
      <c r="U10" s="2070"/>
      <c r="V10" s="2070"/>
      <c r="W10" s="2070"/>
      <c r="X10" s="2070"/>
      <c r="Y10" s="2070"/>
      <c r="Z10" s="2070"/>
    </row>
    <row r="11" spans="1:27" s="1271" customFormat="1" ht="25.5" customHeight="1" x14ac:dyDescent="0.45">
      <c r="A11" s="853"/>
      <c r="B11" s="178"/>
      <c r="C11" s="4174" t="s">
        <v>1919</v>
      </c>
      <c r="D11" s="4176" t="s">
        <v>1920</v>
      </c>
      <c r="E11" s="4176"/>
      <c r="F11" s="2160"/>
      <c r="G11" s="4177" t="s">
        <v>1921</v>
      </c>
      <c r="H11" s="4177"/>
      <c r="I11" s="2160"/>
      <c r="J11" s="4177" t="s">
        <v>4717</v>
      </c>
      <c r="K11" s="4177"/>
      <c r="L11" s="2160"/>
      <c r="M11" s="4177" t="s">
        <v>1888</v>
      </c>
      <c r="N11" s="4177"/>
      <c r="O11" s="2160"/>
      <c r="P11" s="4177" t="s">
        <v>1922</v>
      </c>
      <c r="Q11" s="4177"/>
      <c r="R11" s="2160"/>
      <c r="S11" s="4177" t="s">
        <v>1923</v>
      </c>
      <c r="T11" s="4177"/>
      <c r="U11" s="2160"/>
      <c r="V11" s="4177" t="s">
        <v>1924</v>
      </c>
      <c r="W11" s="4177"/>
      <c r="X11" s="2160"/>
      <c r="Y11" s="4177" t="s">
        <v>1925</v>
      </c>
      <c r="Z11" s="4177"/>
    </row>
    <row r="12" spans="1:27" s="1271" customFormat="1" x14ac:dyDescent="0.45">
      <c r="A12" s="853"/>
      <c r="B12" s="178"/>
      <c r="C12" s="4175"/>
      <c r="D12" s="2158" t="s">
        <v>470</v>
      </c>
      <c r="E12" s="2158" t="s">
        <v>385</v>
      </c>
      <c r="F12" s="2159"/>
      <c r="G12" s="2158" t="s">
        <v>470</v>
      </c>
      <c r="H12" s="2158" t="s">
        <v>385</v>
      </c>
      <c r="I12" s="2159"/>
      <c r="J12" s="2158" t="s">
        <v>470</v>
      </c>
      <c r="K12" s="2158" t="s">
        <v>385</v>
      </c>
      <c r="L12" s="2159"/>
      <c r="M12" s="2158" t="s">
        <v>470</v>
      </c>
      <c r="N12" s="2158" t="s">
        <v>385</v>
      </c>
      <c r="O12" s="2159"/>
      <c r="P12" s="2158" t="s">
        <v>470</v>
      </c>
      <c r="Q12" s="2158" t="s">
        <v>385</v>
      </c>
      <c r="R12" s="2159"/>
      <c r="S12" s="2158" t="s">
        <v>470</v>
      </c>
      <c r="T12" s="2158" t="s">
        <v>385</v>
      </c>
      <c r="U12" s="2159"/>
      <c r="V12" s="2158" t="s">
        <v>470</v>
      </c>
      <c r="W12" s="2158" t="s">
        <v>385</v>
      </c>
      <c r="X12" s="2159"/>
      <c r="Y12" s="2158" t="s">
        <v>470</v>
      </c>
      <c r="Z12" s="2158" t="s">
        <v>385</v>
      </c>
    </row>
    <row r="13" spans="1:27" s="1271" customFormat="1" x14ac:dyDescent="0.45">
      <c r="A13" s="853"/>
      <c r="B13" s="178"/>
      <c r="C13" s="178" t="s">
        <v>4718</v>
      </c>
      <c r="D13" s="2155">
        <v>0</v>
      </c>
      <c r="E13" s="2156">
        <v>0</v>
      </c>
      <c r="F13" s="2071"/>
      <c r="G13" s="2156">
        <v>0</v>
      </c>
      <c r="H13" s="2156">
        <v>0</v>
      </c>
      <c r="I13" s="2071"/>
      <c r="J13" s="2157">
        <v>0</v>
      </c>
      <c r="K13" s="2156">
        <v>0</v>
      </c>
      <c r="L13" s="2071"/>
      <c r="M13" s="178">
        <v>0</v>
      </c>
      <c r="N13" s="2156">
        <v>0</v>
      </c>
      <c r="O13" s="2071"/>
      <c r="P13" s="178">
        <v>0</v>
      </c>
      <c r="Q13" s="2156">
        <v>0</v>
      </c>
      <c r="R13" s="2071"/>
      <c r="S13" s="178">
        <v>0</v>
      </c>
      <c r="T13" s="2156">
        <v>0</v>
      </c>
      <c r="U13" s="2071"/>
      <c r="V13" s="178">
        <v>0</v>
      </c>
      <c r="W13" s="2156">
        <v>0</v>
      </c>
      <c r="X13" s="2071"/>
      <c r="Y13" s="178">
        <v>0</v>
      </c>
      <c r="Z13" s="2156">
        <v>0</v>
      </c>
    </row>
    <row r="14" spans="1:27" s="1271" customFormat="1" x14ac:dyDescent="0.45">
      <c r="A14" s="853"/>
      <c r="B14" s="178"/>
      <c r="C14" s="178" t="s">
        <v>4719</v>
      </c>
      <c r="D14" s="2155">
        <v>26.286300000000001</v>
      </c>
      <c r="E14" s="2155">
        <v>0.10992732580258754</v>
      </c>
      <c r="F14" s="2071"/>
      <c r="G14" s="178">
        <v>0.34739999999999999</v>
      </c>
      <c r="H14" s="2156">
        <v>1.4528006217618653E-3</v>
      </c>
      <c r="I14" s="2071"/>
      <c r="J14" s="2157">
        <v>0</v>
      </c>
      <c r="K14" s="2156">
        <v>0</v>
      </c>
      <c r="L14" s="2071"/>
      <c r="M14" s="178">
        <v>0</v>
      </c>
      <c r="N14" s="2156">
        <v>0</v>
      </c>
      <c r="O14" s="2071"/>
      <c r="P14" s="178">
        <v>0</v>
      </c>
      <c r="Q14" s="2156">
        <v>0</v>
      </c>
      <c r="R14" s="2071"/>
      <c r="S14" s="178">
        <v>0</v>
      </c>
      <c r="T14" s="2156">
        <v>0</v>
      </c>
      <c r="U14" s="2071"/>
      <c r="V14" s="178">
        <v>25.9389</v>
      </c>
      <c r="W14" s="2156">
        <v>0.1084745251808257</v>
      </c>
      <c r="X14" s="2071"/>
      <c r="Y14" s="178">
        <v>0</v>
      </c>
      <c r="Z14" s="2156">
        <v>0</v>
      </c>
    </row>
    <row r="15" spans="1:27" s="1271" customFormat="1" x14ac:dyDescent="0.45">
      <c r="A15" s="853"/>
      <c r="B15" s="178"/>
      <c r="C15" s="178" t="s">
        <v>4720</v>
      </c>
      <c r="D15" s="2155">
        <v>1118.4937</v>
      </c>
      <c r="E15" s="2155">
        <v>4.6774563695933473</v>
      </c>
      <c r="F15" s="2071"/>
      <c r="G15" s="178">
        <v>1010.7151</v>
      </c>
      <c r="H15" s="2156">
        <v>4.2267343860221818</v>
      </c>
      <c r="I15" s="2071"/>
      <c r="J15" s="2157">
        <v>15.941700000000001</v>
      </c>
      <c r="K15" s="2156">
        <v>6.6666988117274409E-2</v>
      </c>
      <c r="L15" s="2071"/>
      <c r="M15" s="178">
        <v>0.1197</v>
      </c>
      <c r="N15" s="2156">
        <v>5.0057638003711937E-4</v>
      </c>
      <c r="O15" s="2071"/>
      <c r="P15" s="178">
        <v>14.414400000000001</v>
      </c>
      <c r="Q15" s="2156">
        <v>6.0279934606575221E-2</v>
      </c>
      <c r="R15" s="2071"/>
      <c r="S15" s="178">
        <v>0.2727</v>
      </c>
      <c r="T15" s="2156">
        <v>1.1404108507612569E-3</v>
      </c>
      <c r="U15" s="2071"/>
      <c r="V15" s="178">
        <v>77.030100000000004</v>
      </c>
      <c r="W15" s="2156">
        <v>0.32213407361651891</v>
      </c>
      <c r="X15" s="2071"/>
      <c r="Y15" s="178">
        <v>0</v>
      </c>
      <c r="Z15" s="2156">
        <v>0</v>
      </c>
    </row>
    <row r="16" spans="1:27" s="1271" customFormat="1" x14ac:dyDescent="0.45">
      <c r="A16" s="853"/>
      <c r="B16" s="178"/>
      <c r="C16" s="178" t="s">
        <v>4721</v>
      </c>
      <c r="D16" s="2155">
        <v>4564.6286999999993</v>
      </c>
      <c r="E16" s="2155">
        <v>19.088933256971945</v>
      </c>
      <c r="F16" s="2071"/>
      <c r="G16" s="178">
        <v>4098.6142</v>
      </c>
      <c r="H16" s="2156">
        <v>17.140095734375389</v>
      </c>
      <c r="I16" s="2071"/>
      <c r="J16" s="2157">
        <v>271.37299999999999</v>
      </c>
      <c r="K16" s="2156">
        <v>1.1348614367570025</v>
      </c>
      <c r="L16" s="2071"/>
      <c r="M16" s="178">
        <v>0.1134</v>
      </c>
      <c r="N16" s="2156">
        <v>4.7423025477200782E-4</v>
      </c>
      <c r="O16" s="2071"/>
      <c r="P16" s="178">
        <v>159.1626</v>
      </c>
      <c r="Q16" s="2156">
        <v>0.66560599954299093</v>
      </c>
      <c r="R16" s="2071"/>
      <c r="S16" s="178">
        <v>8.5490999999999993</v>
      </c>
      <c r="T16" s="2156">
        <v>3.5751691984756369E-2</v>
      </c>
      <c r="U16" s="2071"/>
      <c r="V16" s="178">
        <v>26.816400000000002</v>
      </c>
      <c r="W16" s="2156">
        <v>0.11214416405703766</v>
      </c>
      <c r="X16" s="2071"/>
      <c r="Y16" s="178">
        <v>0</v>
      </c>
      <c r="Z16" s="2156">
        <v>0</v>
      </c>
    </row>
    <row r="17" spans="1:26" s="1271" customFormat="1" x14ac:dyDescent="0.45">
      <c r="A17" s="853"/>
      <c r="B17" s="178"/>
      <c r="C17" s="178" t="s">
        <v>4722</v>
      </c>
      <c r="D17" s="2155">
        <v>5033.3194999999996</v>
      </c>
      <c r="E17" s="2155">
        <v>21.048962864496602</v>
      </c>
      <c r="F17" s="2071"/>
      <c r="G17" s="178">
        <v>3792.0192999999999</v>
      </c>
      <c r="H17" s="2156">
        <v>15.85793896595565</v>
      </c>
      <c r="I17" s="2071"/>
      <c r="J17" s="2157">
        <v>480.27800000000002</v>
      </c>
      <c r="K17" s="2156">
        <v>2.0084864047741657</v>
      </c>
      <c r="L17" s="2071"/>
      <c r="M17" s="178">
        <v>1.0313999999999999</v>
      </c>
      <c r="N17" s="2156">
        <v>4.3132370791168322E-3</v>
      </c>
      <c r="O17" s="2071"/>
      <c r="P17" s="178">
        <v>440.71839999999997</v>
      </c>
      <c r="Q17" s="2156">
        <v>1.8430511385777042</v>
      </c>
      <c r="R17" s="2071"/>
      <c r="S17" s="178">
        <v>226.351</v>
      </c>
      <c r="T17" s="2156">
        <v>0.94658282537829586</v>
      </c>
      <c r="U17" s="2071"/>
      <c r="V17" s="178">
        <v>92.921400000000006</v>
      </c>
      <c r="W17" s="2156">
        <v>0.38859029273167245</v>
      </c>
      <c r="X17" s="2071"/>
      <c r="Y17" s="178">
        <v>0</v>
      </c>
      <c r="Z17" s="2156">
        <v>0</v>
      </c>
    </row>
    <row r="18" spans="1:26" s="1271" customFormat="1" x14ac:dyDescent="0.45">
      <c r="A18" s="853"/>
      <c r="B18" s="178"/>
      <c r="C18" s="178" t="s">
        <v>4723</v>
      </c>
      <c r="D18" s="2155">
        <v>13169.7065</v>
      </c>
      <c r="E18" s="2155">
        <v>55.074720183135504</v>
      </c>
      <c r="F18" s="2071"/>
      <c r="G18" s="178">
        <v>10206.9306</v>
      </c>
      <c r="H18" s="2156">
        <v>42.684614628555579</v>
      </c>
      <c r="I18" s="2071"/>
      <c r="J18" s="2157">
        <v>2239.11</v>
      </c>
      <c r="K18" s="2156">
        <v>9.3637892924387174</v>
      </c>
      <c r="L18" s="2071"/>
      <c r="M18" s="178">
        <v>98.852400000000017</v>
      </c>
      <c r="N18" s="2156">
        <v>0.41339328780268464</v>
      </c>
      <c r="O18" s="2071"/>
      <c r="P18" s="178">
        <v>372.32510000000002</v>
      </c>
      <c r="Q18" s="2156">
        <v>1.5570355117373309</v>
      </c>
      <c r="R18" s="2071"/>
      <c r="S18" s="178">
        <v>100.47199999999999</v>
      </c>
      <c r="T18" s="2156">
        <v>0.42016633295814088</v>
      </c>
      <c r="U18" s="2071"/>
      <c r="V18" s="178">
        <v>152.0164</v>
      </c>
      <c r="W18" s="2156">
        <v>0.63572112964306404</v>
      </c>
      <c r="X18" s="2071"/>
      <c r="Y18" s="178">
        <v>0</v>
      </c>
      <c r="Z18" s="2156">
        <v>0</v>
      </c>
    </row>
    <row r="19" spans="1:26" s="1271" customFormat="1" x14ac:dyDescent="0.45">
      <c r="A19" s="853"/>
      <c r="B19" s="178"/>
      <c r="C19" s="1070" t="s">
        <v>1887</v>
      </c>
      <c r="D19" s="2153">
        <v>23912.434699999998</v>
      </c>
      <c r="E19" s="2153">
        <v>99.999999999999986</v>
      </c>
      <c r="F19" s="2154"/>
      <c r="G19" s="2153">
        <v>19108.6266</v>
      </c>
      <c r="H19" s="2153">
        <v>79.910836515530562</v>
      </c>
      <c r="I19" s="2154"/>
      <c r="J19" s="2153">
        <v>3006.7027000000003</v>
      </c>
      <c r="K19" s="2153">
        <v>12.573804122087161</v>
      </c>
      <c r="L19" s="2154"/>
      <c r="M19" s="2153">
        <v>100.11690000000002</v>
      </c>
      <c r="N19" s="2153">
        <v>0.41868133151661058</v>
      </c>
      <c r="O19" s="2154"/>
      <c r="P19" s="2153">
        <v>986.62049999999999</v>
      </c>
      <c r="Q19" s="2153">
        <v>4.1259725844646011</v>
      </c>
      <c r="R19" s="2154"/>
      <c r="S19" s="2153">
        <v>335.64479999999998</v>
      </c>
      <c r="T19" s="2153">
        <v>1.4036412611719542</v>
      </c>
      <c r="U19" s="2154"/>
      <c r="V19" s="2153">
        <v>374.72320000000002</v>
      </c>
      <c r="W19" s="2153">
        <v>1.5670641852291187</v>
      </c>
      <c r="X19" s="2154"/>
      <c r="Y19" s="2153">
        <v>0</v>
      </c>
      <c r="Z19" s="2153">
        <v>0</v>
      </c>
    </row>
    <row r="20" spans="1:26" x14ac:dyDescent="0.45">
      <c r="A20" s="853"/>
      <c r="C20" s="2384" t="s">
        <v>1926</v>
      </c>
      <c r="D20" s="2384"/>
      <c r="E20" s="2384"/>
      <c r="F20" s="2384"/>
      <c r="G20" s="2384"/>
      <c r="H20" s="2384"/>
      <c r="I20" s="2384"/>
      <c r="J20" s="2384"/>
      <c r="K20" s="2384"/>
      <c r="L20" s="2384"/>
      <c r="M20" s="2384"/>
      <c r="N20" s="2384"/>
      <c r="O20" s="2384"/>
      <c r="P20" s="2384"/>
      <c r="Q20" s="2384"/>
      <c r="R20" s="2384"/>
      <c r="S20" s="2384"/>
      <c r="T20" s="2384"/>
      <c r="U20" s="2384"/>
      <c r="V20" s="2384"/>
      <c r="W20" s="2384"/>
      <c r="X20" s="2384"/>
      <c r="Y20" s="2384"/>
      <c r="Z20" s="2384"/>
    </row>
    <row r="21" spans="1:26" ht="17.399999999999999" customHeight="1" x14ac:dyDescent="0.45">
      <c r="C21" s="1305" t="s">
        <v>4724</v>
      </c>
      <c r="D21" s="1305"/>
      <c r="E21" s="1305"/>
      <c r="F21" s="1305"/>
      <c r="G21" s="1305"/>
      <c r="H21" s="1305"/>
      <c r="I21" s="1305"/>
      <c r="J21" s="1305"/>
      <c r="K21" s="1305"/>
      <c r="L21" s="1305"/>
      <c r="M21" s="1305"/>
      <c r="N21" s="1305"/>
      <c r="O21" s="1305"/>
      <c r="P21" s="1305"/>
      <c r="Q21" s="1305"/>
      <c r="R21" s="1305"/>
      <c r="S21" s="1305"/>
      <c r="T21" s="1305"/>
      <c r="U21" s="1305"/>
      <c r="V21" s="1305"/>
      <c r="W21" s="1305"/>
      <c r="X21" s="1305"/>
      <c r="Y21" s="1305"/>
      <c r="Z21" s="1305"/>
    </row>
    <row r="22" spans="1:26" x14ac:dyDescent="0.45">
      <c r="C22" s="2071" t="s">
        <v>4583</v>
      </c>
      <c r="D22" s="2071"/>
      <c r="E22" s="2071"/>
      <c r="F22" s="2071"/>
      <c r="G22" s="2071"/>
      <c r="H22" s="2071"/>
      <c r="I22" s="2071"/>
      <c r="J22" s="2071"/>
      <c r="K22" s="2071"/>
      <c r="L22" s="2071"/>
      <c r="M22" s="2071"/>
      <c r="N22" s="2071"/>
      <c r="O22" s="2071"/>
      <c r="P22" s="2071"/>
      <c r="Q22" s="2071"/>
      <c r="R22" s="2071"/>
      <c r="S22" s="2071"/>
      <c r="T22" s="2071"/>
      <c r="U22" s="2071"/>
      <c r="V22" s="2071"/>
      <c r="W22" s="2071"/>
      <c r="X22" s="2071"/>
      <c r="Y22" s="2071"/>
      <c r="Z22" s="2071"/>
    </row>
    <row r="23" spans="1:26" x14ac:dyDescent="0.45">
      <c r="C23" s="2071"/>
      <c r="D23" s="2071"/>
      <c r="E23" s="2071"/>
      <c r="F23" s="2071"/>
      <c r="G23" s="2071"/>
      <c r="H23" s="2071"/>
      <c r="I23" s="2071"/>
      <c r="J23" s="2071"/>
      <c r="K23" s="2071"/>
      <c r="L23" s="2071"/>
      <c r="M23" s="2071"/>
      <c r="N23" s="2071"/>
      <c r="O23" s="2071"/>
      <c r="P23" s="2071"/>
      <c r="Q23" s="2071"/>
      <c r="R23" s="2071"/>
      <c r="S23" s="2071"/>
      <c r="T23" s="2071"/>
      <c r="U23" s="2071"/>
      <c r="V23" s="2071"/>
      <c r="W23" s="2071"/>
      <c r="X23" s="2071"/>
      <c r="Y23" s="2071"/>
      <c r="Z23" s="2071"/>
    </row>
    <row r="25" spans="1:26" ht="18.600000000000001" x14ac:dyDescent="0.45">
      <c r="C25" s="245" t="s">
        <v>5284</v>
      </c>
    </row>
    <row r="29" spans="1:26" x14ac:dyDescent="0.45">
      <c r="B29" s="1305"/>
    </row>
    <row r="40" spans="3:10" x14ac:dyDescent="0.45">
      <c r="C40" s="1305" t="s">
        <v>6376</v>
      </c>
      <c r="D40" s="1305"/>
      <c r="E40" s="1305"/>
      <c r="F40" s="1305"/>
      <c r="G40" s="1305"/>
      <c r="H40" s="1305"/>
      <c r="I40" s="1305"/>
      <c r="J40" s="1305"/>
    </row>
    <row r="41" spans="3:10" x14ac:dyDescent="0.45">
      <c r="C41" s="2384" t="s">
        <v>6377</v>
      </c>
    </row>
    <row r="42" spans="3:10" x14ac:dyDescent="0.45">
      <c r="C42" s="2384" t="s">
        <v>6378</v>
      </c>
    </row>
    <row r="51" spans="3:3" x14ac:dyDescent="0.45">
      <c r="C51" s="178"/>
    </row>
  </sheetData>
  <mergeCells count="18">
    <mergeCell ref="A6:B6"/>
    <mergeCell ref="C6:AA6"/>
    <mergeCell ref="C11:C12"/>
    <mergeCell ref="D11:E11"/>
    <mergeCell ref="G11:H11"/>
    <mergeCell ref="Y11:Z11"/>
    <mergeCell ref="J11:K11"/>
    <mergeCell ref="M11:N11"/>
    <mergeCell ref="P11:Q11"/>
    <mergeCell ref="S11:T11"/>
    <mergeCell ref="V11:W11"/>
    <mergeCell ref="A5:B5"/>
    <mergeCell ref="C5:AA5"/>
    <mergeCell ref="C1:D1"/>
    <mergeCell ref="A3:B3"/>
    <mergeCell ref="C3:AA3"/>
    <mergeCell ref="A4:B4"/>
    <mergeCell ref="C4:AA4"/>
  </mergeCells>
  <hyperlinks>
    <hyperlink ref="A1" location="'ODS 15.'!A1" display="REGRESAR" xr:uid="{00000000-0004-0000-AB01-000000000000}"/>
    <hyperlink ref="C1:D1" location="'Metadato 15.4.2'!A1" display="VER METADATO" xr:uid="{00000000-0004-0000-AB01-000001000000}"/>
  </hyperlinks>
  <pageMargins left="0.7" right="0.7" top="0.75" bottom="0.75" header="0.3" footer="0.3"/>
  <pageSetup orientation="portrait" r:id="rId1"/>
  <drawing r:id="rId2"/>
</worksheet>
</file>

<file path=xl/worksheets/sheet4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C01-000000000000}">
  <sheetPr codeName="Hoja419">
    <tabColor theme="0" tint="-0.499984740745262"/>
  </sheetPr>
  <dimension ref="A1:F65"/>
  <sheetViews>
    <sheetView showGridLines="0" zoomScaleNormal="100" workbookViewId="0">
      <pane ySplit="1" topLeftCell="A2" activePane="bottomLeft" state="frozen"/>
      <selection pane="bottomLeft" activeCell="B1" sqref="B1"/>
    </sheetView>
  </sheetViews>
  <sheetFormatPr baseColWidth="10" defaultColWidth="11.44140625" defaultRowHeight="17.399999999999999" x14ac:dyDescent="0.45"/>
  <cols>
    <col min="1" max="1" width="11.44140625" style="178"/>
    <col min="2" max="2" width="26.44140625" style="178" customWidth="1"/>
    <col min="3" max="3" width="17.44140625" style="178" customWidth="1"/>
    <col min="4" max="4" width="72.88671875" style="178" customWidth="1"/>
    <col min="5" max="5" width="55" style="178" customWidth="1"/>
    <col min="6" max="6" width="7.21875" style="178" customWidth="1"/>
    <col min="7" max="16384" width="11.44140625" style="178"/>
  </cols>
  <sheetData>
    <row r="1" spans="1:6" x14ac:dyDescent="0.45">
      <c r="B1" s="2069" t="s">
        <v>337</v>
      </c>
    </row>
    <row r="2" spans="1:6" ht="18" thickBot="1" x14ac:dyDescent="0.5"/>
    <row r="3" spans="1:6" ht="23.25" customHeight="1" thickBot="1" x14ac:dyDescent="0.5">
      <c r="B3" s="4162" t="s">
        <v>370</v>
      </c>
      <c r="C3" s="4162"/>
      <c r="D3" s="4162"/>
      <c r="E3" s="4193"/>
      <c r="F3" s="1267" t="s">
        <v>471</v>
      </c>
    </row>
    <row r="4" spans="1:6" ht="50.25" customHeight="1" x14ac:dyDescent="0.45">
      <c r="A4" s="1268"/>
      <c r="B4" s="3123" t="s">
        <v>449</v>
      </c>
      <c r="C4" s="3123"/>
      <c r="D4" s="4200" t="s">
        <v>44</v>
      </c>
      <c r="E4" s="4201"/>
    </row>
    <row r="5" spans="1:6" ht="44.25" customHeight="1" x14ac:dyDescent="0.45">
      <c r="B5" s="3123" t="s">
        <v>373</v>
      </c>
      <c r="C5" s="3123"/>
      <c r="D5" s="4200" t="s">
        <v>165</v>
      </c>
      <c r="E5" s="4201"/>
    </row>
    <row r="6" spans="1:6" ht="18" customHeight="1" x14ac:dyDescent="0.45">
      <c r="B6" s="3123" t="s">
        <v>374</v>
      </c>
      <c r="C6" s="3123"/>
      <c r="D6" s="4202" t="s">
        <v>262</v>
      </c>
      <c r="E6" s="4201"/>
    </row>
    <row r="7" spans="1:6" ht="15" customHeight="1" x14ac:dyDescent="0.45">
      <c r="B7" s="3126" t="s">
        <v>375</v>
      </c>
      <c r="C7" s="3126"/>
      <c r="D7" s="4203" t="s">
        <v>4143</v>
      </c>
      <c r="E7" s="4201"/>
    </row>
    <row r="8" spans="1:6" ht="15" customHeight="1" x14ac:dyDescent="0.45">
      <c r="B8" s="3126" t="s">
        <v>2480</v>
      </c>
      <c r="C8" s="3126"/>
      <c r="D8" s="4204" t="s">
        <v>2642</v>
      </c>
      <c r="E8" s="4201"/>
    </row>
    <row r="10" spans="1:6" ht="23.25" customHeight="1" x14ac:dyDescent="0.45">
      <c r="B10" s="4162" t="s">
        <v>376</v>
      </c>
      <c r="C10" s="4162"/>
      <c r="D10" s="4162"/>
      <c r="E10" s="4194"/>
    </row>
    <row r="11" spans="1:6" x14ac:dyDescent="0.45">
      <c r="B11" s="3129" t="s">
        <v>377</v>
      </c>
      <c r="C11" s="3124"/>
      <c r="D11" s="4187" t="s">
        <v>493</v>
      </c>
      <c r="E11" s="4188"/>
    </row>
    <row r="12" spans="1:6" ht="14.55" customHeight="1" x14ac:dyDescent="0.45">
      <c r="B12" s="3126" t="s">
        <v>379</v>
      </c>
      <c r="C12" s="3126"/>
      <c r="D12" s="4196" t="s">
        <v>1927</v>
      </c>
      <c r="E12" s="4197"/>
    </row>
    <row r="13" spans="1:6" x14ac:dyDescent="0.45">
      <c r="B13" s="3123" t="s">
        <v>380</v>
      </c>
      <c r="C13" s="3123"/>
      <c r="D13" s="4198" t="s">
        <v>262</v>
      </c>
      <c r="E13" s="4199"/>
    </row>
    <row r="14" spans="1:6" x14ac:dyDescent="0.45">
      <c r="B14" s="3123" t="s">
        <v>381</v>
      </c>
      <c r="C14" s="3124"/>
      <c r="D14" s="4198" t="s">
        <v>18</v>
      </c>
      <c r="E14" s="4199"/>
    </row>
    <row r="15" spans="1:6" ht="14.55" customHeight="1" x14ac:dyDescent="0.45">
      <c r="B15" s="3123" t="s">
        <v>382</v>
      </c>
      <c r="C15" s="3123"/>
      <c r="D15" s="4187" t="s">
        <v>1928</v>
      </c>
      <c r="E15" s="4188"/>
    </row>
    <row r="16" spans="1:6" ht="159.44999999999999" customHeight="1" x14ac:dyDescent="0.45">
      <c r="B16" s="2067"/>
      <c r="C16" s="2068"/>
      <c r="D16" s="4187" t="s">
        <v>4725</v>
      </c>
      <c r="E16" s="4188"/>
    </row>
    <row r="17" spans="2:5" ht="409.6" customHeight="1" x14ac:dyDescent="0.45">
      <c r="B17" s="3123" t="s">
        <v>383</v>
      </c>
      <c r="C17" s="3123"/>
      <c r="D17" s="4187" t="s">
        <v>6024</v>
      </c>
      <c r="E17" s="4188"/>
    </row>
    <row r="18" spans="2:5" ht="18" thickBot="1" x14ac:dyDescent="0.5">
      <c r="B18" s="4189"/>
      <c r="C18" s="4195"/>
      <c r="D18" s="2073" t="s">
        <v>4726</v>
      </c>
      <c r="E18" s="2073" t="s">
        <v>4727</v>
      </c>
    </row>
    <row r="19" spans="2:5" ht="87.6" thickBot="1" x14ac:dyDescent="0.5">
      <c r="B19" s="4189"/>
      <c r="C19" s="4190"/>
      <c r="D19" s="2161" t="s">
        <v>6326</v>
      </c>
      <c r="E19" s="2162" t="s">
        <v>6327</v>
      </c>
    </row>
    <row r="20" spans="2:5" ht="34.5" customHeight="1" thickBot="1" x14ac:dyDescent="0.5">
      <c r="B20" s="4189"/>
      <c r="C20" s="4190"/>
      <c r="D20" s="2161" t="s">
        <v>6328</v>
      </c>
      <c r="E20" s="2162" t="s">
        <v>6329</v>
      </c>
    </row>
    <row r="21" spans="2:5" ht="105" thickBot="1" x14ac:dyDescent="0.5">
      <c r="B21" s="4189"/>
      <c r="C21" s="4190"/>
      <c r="D21" s="2161" t="s">
        <v>6330</v>
      </c>
      <c r="E21" s="2163" t="s">
        <v>6331</v>
      </c>
    </row>
    <row r="22" spans="2:5" ht="122.4" thickBot="1" x14ac:dyDescent="0.5">
      <c r="B22" s="4189"/>
      <c r="C22" s="4190"/>
      <c r="D22" s="2161" t="s">
        <v>6332</v>
      </c>
      <c r="E22" s="2163" t="s">
        <v>6333</v>
      </c>
    </row>
    <row r="23" spans="2:5" ht="52.8" thickBot="1" x14ac:dyDescent="0.5">
      <c r="B23" s="4189"/>
      <c r="C23" s="4190"/>
      <c r="D23" s="2161" t="s">
        <v>6334</v>
      </c>
      <c r="E23" s="2163" t="s">
        <v>6335</v>
      </c>
    </row>
    <row r="24" spans="2:5" ht="28.5" customHeight="1" thickBot="1" x14ac:dyDescent="0.5">
      <c r="B24" s="2166"/>
      <c r="C24" s="2167"/>
      <c r="D24" s="2164" t="s">
        <v>6336</v>
      </c>
      <c r="E24" s="2165" t="s">
        <v>6337</v>
      </c>
    </row>
    <row r="25" spans="2:5" ht="35.4" thickBot="1" x14ac:dyDescent="0.5">
      <c r="B25" s="3123"/>
      <c r="C25" s="3123"/>
      <c r="D25" s="2164"/>
      <c r="E25" s="2165" t="s">
        <v>6338</v>
      </c>
    </row>
    <row r="26" spans="2:5" x14ac:dyDescent="0.45">
      <c r="B26" s="3123" t="s">
        <v>384</v>
      </c>
      <c r="C26" s="3123"/>
      <c r="D26" s="4191" t="s">
        <v>385</v>
      </c>
      <c r="E26" s="4192"/>
    </row>
    <row r="27" spans="2:5" x14ac:dyDescent="0.45">
      <c r="B27" s="3126" t="s">
        <v>386</v>
      </c>
      <c r="C27" s="3126"/>
      <c r="D27" s="4185" t="s">
        <v>6025</v>
      </c>
      <c r="E27" s="4186"/>
    </row>
    <row r="28" spans="2:5" ht="14.55" customHeight="1" x14ac:dyDescent="0.45">
      <c r="B28" s="3132" t="s">
        <v>387</v>
      </c>
      <c r="C28" s="3133"/>
      <c r="D28" s="4185" t="s">
        <v>1929</v>
      </c>
      <c r="E28" s="4186"/>
    </row>
    <row r="29" spans="2:5" x14ac:dyDescent="0.45">
      <c r="B29" s="3123" t="s">
        <v>388</v>
      </c>
      <c r="C29" s="3123"/>
      <c r="D29" s="4185" t="s">
        <v>424</v>
      </c>
      <c r="E29" s="4186"/>
    </row>
    <row r="30" spans="2:5" x14ac:dyDescent="0.45">
      <c r="B30" s="3134" t="s">
        <v>390</v>
      </c>
      <c r="C30" s="459" t="s">
        <v>391</v>
      </c>
      <c r="D30" s="4185" t="s">
        <v>1643</v>
      </c>
      <c r="E30" s="4186"/>
    </row>
    <row r="31" spans="2:5" x14ac:dyDescent="0.45">
      <c r="B31" s="3135"/>
      <c r="C31" s="2064" t="s">
        <v>393</v>
      </c>
      <c r="D31" s="4185" t="s">
        <v>1930</v>
      </c>
      <c r="E31" s="4186"/>
    </row>
    <row r="32" spans="2:5" ht="30" customHeight="1" x14ac:dyDescent="0.45">
      <c r="B32" s="3123" t="s">
        <v>395</v>
      </c>
      <c r="C32" s="3123"/>
      <c r="D32" s="4185" t="s">
        <v>2383</v>
      </c>
      <c r="E32" s="4186"/>
    </row>
    <row r="33" spans="2:5" ht="14.55" customHeight="1" x14ac:dyDescent="0.45">
      <c r="B33" s="3123" t="s">
        <v>397</v>
      </c>
      <c r="C33" s="3123"/>
      <c r="D33" s="4185" t="s">
        <v>6339</v>
      </c>
      <c r="E33" s="4186"/>
    </row>
    <row r="34" spans="2:5" ht="17.25" customHeight="1" x14ac:dyDescent="0.45">
      <c r="B34" s="3123" t="s">
        <v>399</v>
      </c>
      <c r="C34" s="3123"/>
      <c r="D34" s="4185" t="s">
        <v>22</v>
      </c>
      <c r="E34" s="4186"/>
    </row>
    <row r="35" spans="2:5" ht="14.55" customHeight="1" x14ac:dyDescent="0.45">
      <c r="B35" s="3126" t="s">
        <v>401</v>
      </c>
      <c r="C35" s="3126"/>
      <c r="D35" s="4185" t="s">
        <v>1931</v>
      </c>
      <c r="E35" s="4186"/>
    </row>
    <row r="36" spans="2:5" ht="14.55" customHeight="1" x14ac:dyDescent="0.45">
      <c r="B36" s="3129" t="s">
        <v>403</v>
      </c>
      <c r="C36" s="3124"/>
      <c r="D36" s="4187" t="s">
        <v>4728</v>
      </c>
      <c r="E36" s="4188"/>
    </row>
    <row r="37" spans="2:5" ht="241.5" customHeight="1" x14ac:dyDescent="0.45">
      <c r="B37" s="2066" t="s">
        <v>404</v>
      </c>
      <c r="C37" s="2065"/>
      <c r="D37" s="4187" t="s">
        <v>5495</v>
      </c>
      <c r="E37" s="4188"/>
    </row>
    <row r="38" spans="2:5" x14ac:dyDescent="0.45">
      <c r="B38" s="3130" t="s">
        <v>405</v>
      </c>
      <c r="C38" s="3131"/>
      <c r="D38" s="4187"/>
      <c r="E38" s="4188"/>
    </row>
    <row r="39" spans="2:5" x14ac:dyDescent="0.45">
      <c r="B39" s="937"/>
      <c r="C39" s="937"/>
      <c r="D39" s="4183"/>
      <c r="E39" s="4183"/>
    </row>
    <row r="40" spans="2:5" ht="18.600000000000001" x14ac:dyDescent="0.45">
      <c r="B40" s="4184" t="s">
        <v>406</v>
      </c>
      <c r="C40" s="4184"/>
      <c r="D40" s="4184"/>
      <c r="E40" s="4184"/>
    </row>
    <row r="41" spans="2:5" x14ac:dyDescent="0.45">
      <c r="B41" s="3129" t="s">
        <v>407</v>
      </c>
      <c r="C41" s="3124"/>
      <c r="D41" s="4178" t="s">
        <v>1903</v>
      </c>
      <c r="E41" s="4178"/>
    </row>
    <row r="42" spans="2:5" x14ac:dyDescent="0.45">
      <c r="B42" s="3129" t="s">
        <v>409</v>
      </c>
      <c r="C42" s="3124"/>
      <c r="D42" s="4178" t="s">
        <v>1904</v>
      </c>
      <c r="E42" s="4178"/>
    </row>
    <row r="43" spans="2:5" x14ac:dyDescent="0.45">
      <c r="B43" s="3129" t="s">
        <v>411</v>
      </c>
      <c r="C43" s="3124"/>
      <c r="D43" s="4181" t="s">
        <v>1905</v>
      </c>
      <c r="E43" s="4181"/>
    </row>
    <row r="44" spans="2:5" x14ac:dyDescent="0.45">
      <c r="B44" s="3129" t="s">
        <v>413</v>
      </c>
      <c r="C44" s="3124"/>
      <c r="D44" s="4182" t="s">
        <v>1906</v>
      </c>
      <c r="E44" s="4182"/>
    </row>
    <row r="45" spans="2:5" x14ac:dyDescent="0.45">
      <c r="B45" s="3129" t="s">
        <v>415</v>
      </c>
      <c r="C45" s="3124"/>
      <c r="D45" s="4179" t="s">
        <v>1907</v>
      </c>
      <c r="E45" s="4179"/>
    </row>
    <row r="46" spans="2:5" x14ac:dyDescent="0.45">
      <c r="B46" s="3129" t="s">
        <v>407</v>
      </c>
      <c r="C46" s="3124"/>
      <c r="D46" s="4178" t="s">
        <v>1908</v>
      </c>
      <c r="E46" s="4178"/>
    </row>
    <row r="47" spans="2:5" x14ac:dyDescent="0.45">
      <c r="B47" s="3129" t="s">
        <v>409</v>
      </c>
      <c r="C47" s="3124"/>
      <c r="D47" s="4178" t="s">
        <v>1909</v>
      </c>
      <c r="E47" s="4178"/>
    </row>
    <row r="48" spans="2:5" x14ac:dyDescent="0.45">
      <c r="B48" s="3129" t="s">
        <v>411</v>
      </c>
      <c r="C48" s="3124"/>
      <c r="D48" s="4181" t="s">
        <v>1905</v>
      </c>
      <c r="E48" s="4181"/>
    </row>
    <row r="49" spans="2:5" x14ac:dyDescent="0.45">
      <c r="B49" s="3129" t="s">
        <v>413</v>
      </c>
      <c r="C49" s="3124"/>
      <c r="D49" s="4178"/>
      <c r="E49" s="4178"/>
    </row>
    <row r="50" spans="2:5" x14ac:dyDescent="0.45">
      <c r="B50" s="3129" t="s">
        <v>415</v>
      </c>
      <c r="C50" s="3124"/>
      <c r="D50" s="4179" t="s">
        <v>1893</v>
      </c>
      <c r="E50" s="4179"/>
    </row>
    <row r="51" spans="2:5" x14ac:dyDescent="0.45">
      <c r="B51" s="3129" t="s">
        <v>407</v>
      </c>
      <c r="C51" s="3124"/>
      <c r="D51" s="4178" t="s">
        <v>1932</v>
      </c>
      <c r="E51" s="4178"/>
    </row>
    <row r="52" spans="2:5" x14ac:dyDescent="0.45">
      <c r="B52" s="3129" t="s">
        <v>409</v>
      </c>
      <c r="C52" s="3124"/>
      <c r="D52" s="4178"/>
      <c r="E52" s="4178"/>
    </row>
    <row r="53" spans="2:5" x14ac:dyDescent="0.45">
      <c r="B53" s="3129" t="s">
        <v>411</v>
      </c>
      <c r="C53" s="3124"/>
      <c r="D53" s="4178" t="s">
        <v>1933</v>
      </c>
      <c r="E53" s="4178"/>
    </row>
    <row r="54" spans="2:5" x14ac:dyDescent="0.45">
      <c r="B54" s="3129" t="s">
        <v>413</v>
      </c>
      <c r="C54" s="3124"/>
      <c r="D54" s="4178"/>
      <c r="E54" s="4178"/>
    </row>
    <row r="55" spans="2:5" x14ac:dyDescent="0.45">
      <c r="B55" s="3129" t="s">
        <v>415</v>
      </c>
      <c r="C55" s="3124"/>
      <c r="D55" s="4180" t="s">
        <v>1934</v>
      </c>
      <c r="E55" s="4180"/>
    </row>
    <row r="56" spans="2:5" x14ac:dyDescent="0.45">
      <c r="B56" s="3129" t="s">
        <v>407</v>
      </c>
      <c r="C56" s="3124"/>
      <c r="D56" s="4178" t="s">
        <v>4729</v>
      </c>
      <c r="E56" s="4178"/>
    </row>
    <row r="57" spans="2:5" x14ac:dyDescent="0.45">
      <c r="B57" s="3129" t="s">
        <v>409</v>
      </c>
      <c r="C57" s="3124"/>
      <c r="D57" s="4178"/>
      <c r="E57" s="4178"/>
    </row>
    <row r="58" spans="2:5" x14ac:dyDescent="0.45">
      <c r="B58" s="3129" t="s">
        <v>411</v>
      </c>
      <c r="C58" s="3124"/>
      <c r="D58" s="4178" t="s">
        <v>1905</v>
      </c>
      <c r="E58" s="4178"/>
    </row>
    <row r="59" spans="2:5" x14ac:dyDescent="0.45">
      <c r="B59" s="3129" t="s">
        <v>413</v>
      </c>
      <c r="C59" s="3124"/>
      <c r="D59" s="4178"/>
      <c r="E59" s="4178"/>
    </row>
    <row r="60" spans="2:5" x14ac:dyDescent="0.45">
      <c r="B60" s="3129" t="s">
        <v>415</v>
      </c>
      <c r="C60" s="3124"/>
      <c r="D60" s="4179" t="s">
        <v>1912</v>
      </c>
      <c r="E60" s="4179"/>
    </row>
    <row r="61" spans="2:5" x14ac:dyDescent="0.45">
      <c r="B61" s="3129" t="s">
        <v>407</v>
      </c>
      <c r="C61" s="3124"/>
      <c r="D61" s="4178" t="s">
        <v>4730</v>
      </c>
      <c r="E61" s="4178"/>
    </row>
    <row r="62" spans="2:5" x14ac:dyDescent="0.45">
      <c r="B62" s="3129" t="s">
        <v>409</v>
      </c>
      <c r="C62" s="3124"/>
      <c r="D62" s="4178" t="s">
        <v>4731</v>
      </c>
      <c r="E62" s="4178"/>
    </row>
    <row r="63" spans="2:5" x14ac:dyDescent="0.45">
      <c r="B63" s="3129" t="s">
        <v>411</v>
      </c>
      <c r="C63" s="3124"/>
      <c r="D63" s="4178" t="s">
        <v>1905</v>
      </c>
      <c r="E63" s="4178"/>
    </row>
    <row r="64" spans="2:5" x14ac:dyDescent="0.45">
      <c r="B64" s="3129" t="s">
        <v>413</v>
      </c>
      <c r="C64" s="3124"/>
      <c r="D64" s="4178"/>
      <c r="E64" s="4178"/>
    </row>
    <row r="65" spans="2:5" x14ac:dyDescent="0.45">
      <c r="B65" s="3129" t="s">
        <v>415</v>
      </c>
      <c r="C65" s="3124"/>
      <c r="D65" s="4179" t="s">
        <v>4732</v>
      </c>
      <c r="E65" s="4179"/>
    </row>
  </sheetData>
  <mergeCells count="108">
    <mergeCell ref="B3:E3"/>
    <mergeCell ref="B10:E10"/>
    <mergeCell ref="B13:C13"/>
    <mergeCell ref="B14:C14"/>
    <mergeCell ref="B15:C15"/>
    <mergeCell ref="B18:C18"/>
    <mergeCell ref="B19:C19"/>
    <mergeCell ref="D11:E11"/>
    <mergeCell ref="D12:E12"/>
    <mergeCell ref="D13:E13"/>
    <mergeCell ref="D14:E14"/>
    <mergeCell ref="D15:E15"/>
    <mergeCell ref="B4:C4"/>
    <mergeCell ref="B5:C5"/>
    <mergeCell ref="B6:C6"/>
    <mergeCell ref="B7:C7"/>
    <mergeCell ref="B8:C8"/>
    <mergeCell ref="B11:C11"/>
    <mergeCell ref="B12:C12"/>
    <mergeCell ref="D4:E4"/>
    <mergeCell ref="D5:E5"/>
    <mergeCell ref="D6:E6"/>
    <mergeCell ref="D7:E7"/>
    <mergeCell ref="D8:E8"/>
    <mergeCell ref="B51:C51"/>
    <mergeCell ref="B52:C52"/>
    <mergeCell ref="B53:C53"/>
    <mergeCell ref="B54:C54"/>
    <mergeCell ref="B55:C55"/>
    <mergeCell ref="B56:C56"/>
    <mergeCell ref="B50:C50"/>
    <mergeCell ref="B41:C41"/>
    <mergeCell ref="B42:C42"/>
    <mergeCell ref="B43:C43"/>
    <mergeCell ref="B44:C44"/>
    <mergeCell ref="B45:C45"/>
    <mergeCell ref="B46:C46"/>
    <mergeCell ref="B47:C47"/>
    <mergeCell ref="B48:C48"/>
    <mergeCell ref="B49:C49"/>
    <mergeCell ref="B25:C25"/>
    <mergeCell ref="D29:E29"/>
    <mergeCell ref="B30:B31"/>
    <mergeCell ref="D30:E30"/>
    <mergeCell ref="D31:E31"/>
    <mergeCell ref="B32:C32"/>
    <mergeCell ref="D32:E32"/>
    <mergeCell ref="D16:E16"/>
    <mergeCell ref="B17:C17"/>
    <mergeCell ref="D17:E17"/>
    <mergeCell ref="B22:C22"/>
    <mergeCell ref="B23:C23"/>
    <mergeCell ref="B26:C26"/>
    <mergeCell ref="B27:C27"/>
    <mergeCell ref="B28:C28"/>
    <mergeCell ref="D26:E26"/>
    <mergeCell ref="D27:E27"/>
    <mergeCell ref="D28:E28"/>
    <mergeCell ref="B29:C29"/>
    <mergeCell ref="B20:C20"/>
    <mergeCell ref="B21:C21"/>
    <mergeCell ref="D39:E39"/>
    <mergeCell ref="B40:E40"/>
    <mergeCell ref="D41:E41"/>
    <mergeCell ref="D42:E42"/>
    <mergeCell ref="D33:E33"/>
    <mergeCell ref="D34:E34"/>
    <mergeCell ref="D35:E35"/>
    <mergeCell ref="D36:E36"/>
    <mergeCell ref="D37:E37"/>
    <mergeCell ref="B33:C33"/>
    <mergeCell ref="B34:C34"/>
    <mergeCell ref="B35:C35"/>
    <mergeCell ref="B36:C36"/>
    <mergeCell ref="B38:C38"/>
    <mergeCell ref="D38:E38"/>
    <mergeCell ref="D48:E48"/>
    <mergeCell ref="D49:E49"/>
    <mergeCell ref="D50:E50"/>
    <mergeCell ref="D51:E51"/>
    <mergeCell ref="D52:E52"/>
    <mergeCell ref="D43:E43"/>
    <mergeCell ref="D44:E44"/>
    <mergeCell ref="D45:E45"/>
    <mergeCell ref="D46:E46"/>
    <mergeCell ref="D47:E47"/>
    <mergeCell ref="B58:C58"/>
    <mergeCell ref="D58:E58"/>
    <mergeCell ref="B59:C59"/>
    <mergeCell ref="D59:E59"/>
    <mergeCell ref="B60:C60"/>
    <mergeCell ref="D60:E60"/>
    <mergeCell ref="D53:E53"/>
    <mergeCell ref="D54:E54"/>
    <mergeCell ref="D55:E55"/>
    <mergeCell ref="D56:E56"/>
    <mergeCell ref="D57:E57"/>
    <mergeCell ref="B57:C57"/>
    <mergeCell ref="B64:C64"/>
    <mergeCell ref="D64:E64"/>
    <mergeCell ref="B65:C65"/>
    <mergeCell ref="D65:E65"/>
    <mergeCell ref="B61:C61"/>
    <mergeCell ref="D61:E61"/>
    <mergeCell ref="B62:C62"/>
    <mergeCell ref="D62:E62"/>
    <mergeCell ref="B63:C63"/>
    <mergeCell ref="D63:E63"/>
  </mergeCells>
  <dataValidations count="7">
    <dataValidation allowBlank="1" showDropDown="1" showInputMessage="1" showErrorMessage="1" sqref="D13" xr:uid="{00000000-0002-0000-AC01-000000000000}"/>
    <dataValidation type="list" allowBlank="1" showInputMessage="1" showErrorMessage="1" sqref="D4" xr:uid="{00000000-0002-0000-AC01-000001000000}">
      <formula1>ODS</formula1>
    </dataValidation>
    <dataValidation type="list" allowBlank="1" showInputMessage="1" showErrorMessage="1" sqref="D5" xr:uid="{00000000-0002-0000-AC01-000002000000}">
      <formula1>Metas_ODS</formula1>
    </dataValidation>
    <dataValidation type="list" allowBlank="1" showInputMessage="1" showErrorMessage="1" sqref="D6" xr:uid="{00000000-0002-0000-AC01-000003000000}">
      <formula1>Numero_indicador</formula1>
    </dataValidation>
    <dataValidation type="list" allowBlank="1" showInputMessage="1" showErrorMessage="1" sqref="D7" xr:uid="{00000000-0002-0000-AC01-000004000000}">
      <formula1>Nombre_indicador_ODS</formula1>
    </dataValidation>
    <dataValidation type="list" allowBlank="1" showInputMessage="1" showErrorMessage="1" sqref="D14" xr:uid="{00000000-0002-0000-AC01-000005000000}">
      <formula1>Tipo_indicador</formula1>
    </dataValidation>
    <dataValidation type="list" allowBlank="1" showInputMessage="1" showErrorMessage="1" sqref="D34" xr:uid="{00000000-0002-0000-AC01-000006000000}">
      <formula1>Tipo_operación</formula1>
    </dataValidation>
  </dataValidations>
  <hyperlinks>
    <hyperlink ref="B1" location="'15.4.2'!A1" display="REGRESAR" xr:uid="{00000000-0004-0000-AC01-000000000000}"/>
    <hyperlink ref="D8" r:id="rId1" xr:uid="{00000000-0004-0000-AC01-000001000000}"/>
    <hyperlink ref="D65" r:id="rId2" xr:uid="{00000000-0004-0000-AC01-000002000000}"/>
    <hyperlink ref="D60" r:id="rId3" xr:uid="{00000000-0004-0000-AC01-000003000000}"/>
    <hyperlink ref="D55" r:id="rId4" display="mailto:mcalvo@imn.ac.cr" xr:uid="{00000000-0004-0000-AC01-000004000000}"/>
    <hyperlink ref="D50" r:id="rId5" xr:uid="{00000000-0004-0000-AC01-000005000000}"/>
    <hyperlink ref="D45" r:id="rId6" xr:uid="{00000000-0004-0000-AC01-000006000000}"/>
  </hyperlinks>
  <pageMargins left="0.7" right="0.7" top="0.75" bottom="0.75" header="0.3" footer="0.3"/>
  <pageSetup orientation="portrait" r:id="rId7"/>
  <drawing r:id="rId8"/>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Hoja43"/>
  <dimension ref="A1:X54"/>
  <sheetViews>
    <sheetView showGridLines="0" workbookViewId="0">
      <pane ySplit="1" topLeftCell="A2" activePane="bottomLeft" state="frozen"/>
      <selection pane="bottomLeft"/>
    </sheetView>
  </sheetViews>
  <sheetFormatPr baseColWidth="10" defaultColWidth="11.44140625" defaultRowHeight="13.2" x14ac:dyDescent="0.35"/>
  <cols>
    <col min="1" max="2" width="15.5546875" style="39" customWidth="1"/>
    <col min="3" max="3" width="6" style="39" customWidth="1"/>
    <col min="4" max="4" width="7.77734375" style="39" customWidth="1"/>
    <col min="5" max="5" width="7" style="39" customWidth="1"/>
    <col min="6" max="6" width="6" style="39" customWidth="1"/>
    <col min="7" max="8" width="10.44140625" style="39" customWidth="1"/>
    <col min="9" max="9" width="0.77734375" style="39" customWidth="1"/>
    <col min="10" max="10" width="7.77734375" style="39" customWidth="1"/>
    <col min="11" max="11" width="7.21875" style="39" customWidth="1"/>
    <col min="12" max="12" width="6" style="39" customWidth="1"/>
    <col min="13" max="14" width="9.5546875" style="39" customWidth="1"/>
    <col min="15" max="15" width="8.21875" style="39" customWidth="1"/>
    <col min="16" max="17" width="7" style="39" customWidth="1"/>
    <col min="18" max="18" width="6" style="39" customWidth="1"/>
    <col min="19" max="32" width="8.77734375" style="39" customWidth="1"/>
    <col min="33" max="16384" width="11.44140625" style="39"/>
  </cols>
  <sheetData>
    <row r="1" spans="1:24" ht="18.600000000000001" x14ac:dyDescent="0.45">
      <c r="A1" s="563" t="s">
        <v>337</v>
      </c>
      <c r="B1" s="160"/>
      <c r="C1" s="3119" t="s">
        <v>430</v>
      </c>
      <c r="D1" s="3119"/>
      <c r="E1" s="3119"/>
      <c r="F1" s="160"/>
      <c r="G1" s="160"/>
      <c r="H1" s="160"/>
      <c r="I1" s="160"/>
      <c r="J1" s="160"/>
      <c r="K1" s="160"/>
      <c r="L1" s="160"/>
      <c r="M1" s="160"/>
      <c r="N1" s="160"/>
      <c r="O1" s="160"/>
      <c r="P1" s="160"/>
      <c r="Q1" s="160"/>
      <c r="R1" s="160"/>
      <c r="S1" s="160"/>
      <c r="T1" s="160"/>
      <c r="U1" s="160"/>
      <c r="V1" s="160"/>
      <c r="W1" s="160"/>
      <c r="X1" s="160"/>
    </row>
    <row r="2" spans="1:24" ht="18.600000000000001" x14ac:dyDescent="0.45">
      <c r="A2" s="160"/>
      <c r="B2" s="160"/>
      <c r="C2" s="160"/>
      <c r="D2" s="160"/>
      <c r="E2" s="160"/>
      <c r="F2" s="160"/>
      <c r="G2" s="160"/>
      <c r="H2" s="160"/>
      <c r="I2" s="160"/>
      <c r="J2" s="160"/>
      <c r="K2" s="160"/>
      <c r="L2" s="160"/>
      <c r="M2" s="160"/>
      <c r="N2" s="160"/>
      <c r="O2" s="160"/>
      <c r="P2" s="160"/>
      <c r="Q2" s="160"/>
      <c r="R2" s="160"/>
      <c r="S2" s="160"/>
      <c r="T2" s="160"/>
      <c r="U2" s="160"/>
      <c r="V2" s="160"/>
      <c r="W2" s="160"/>
      <c r="X2" s="160"/>
    </row>
    <row r="3" spans="1:24" ht="18.600000000000001" x14ac:dyDescent="0.35">
      <c r="A3" s="3208" t="s">
        <v>339</v>
      </c>
      <c r="B3" s="3208"/>
      <c r="C3" s="3215" t="s">
        <v>12</v>
      </c>
      <c r="D3" s="3216"/>
      <c r="E3" s="3216"/>
      <c r="F3" s="3216"/>
      <c r="G3" s="3216"/>
      <c r="H3" s="3216"/>
      <c r="I3" s="3216"/>
      <c r="J3" s="3216"/>
      <c r="K3" s="3216"/>
      <c r="L3" s="3216"/>
      <c r="M3" s="3216"/>
      <c r="N3" s="3216"/>
      <c r="O3" s="3216"/>
      <c r="P3" s="3216"/>
      <c r="Q3" s="3216"/>
      <c r="R3" s="3216"/>
      <c r="S3" s="3216"/>
      <c r="T3" s="3216"/>
      <c r="U3" s="3216"/>
      <c r="V3" s="3216"/>
      <c r="W3" s="3216"/>
      <c r="X3" s="3216"/>
    </row>
    <row r="4" spans="1:24" ht="58.2" customHeight="1" x14ac:dyDescent="0.35">
      <c r="A4" s="3208" t="s">
        <v>340</v>
      </c>
      <c r="B4" s="3208"/>
      <c r="C4" s="3215" t="s">
        <v>566</v>
      </c>
      <c r="D4" s="3216"/>
      <c r="E4" s="3216"/>
      <c r="F4" s="3216"/>
      <c r="G4" s="3216"/>
      <c r="H4" s="3216"/>
      <c r="I4" s="3216"/>
      <c r="J4" s="3216"/>
      <c r="K4" s="3216"/>
      <c r="L4" s="3216"/>
      <c r="M4" s="3216"/>
      <c r="N4" s="3216"/>
      <c r="O4" s="3216"/>
      <c r="P4" s="3216"/>
      <c r="Q4" s="3216"/>
      <c r="R4" s="3251"/>
      <c r="S4" s="3251"/>
      <c r="T4" s="3251"/>
      <c r="U4" s="3251"/>
      <c r="V4" s="3251"/>
      <c r="W4" s="3251"/>
      <c r="X4" s="3251"/>
    </row>
    <row r="5" spans="1:24" s="100" customFormat="1" ht="18.600000000000001" x14ac:dyDescent="0.35">
      <c r="A5" s="3208" t="s">
        <v>341</v>
      </c>
      <c r="B5" s="3208"/>
      <c r="C5" s="3215" t="s">
        <v>3957</v>
      </c>
      <c r="D5" s="3216"/>
      <c r="E5" s="3216"/>
      <c r="F5" s="3216"/>
      <c r="G5" s="3216"/>
      <c r="H5" s="3216"/>
      <c r="I5" s="3216"/>
      <c r="J5" s="3216"/>
      <c r="K5" s="3216"/>
      <c r="L5" s="3216"/>
      <c r="M5" s="3216"/>
      <c r="N5" s="3216"/>
      <c r="O5" s="3216"/>
      <c r="P5" s="3216"/>
      <c r="Q5" s="3216"/>
      <c r="R5" s="3251"/>
      <c r="S5" s="3251"/>
      <c r="T5" s="3251"/>
      <c r="U5" s="3251"/>
      <c r="V5" s="3251"/>
      <c r="W5" s="3251"/>
      <c r="X5" s="3251"/>
    </row>
    <row r="6" spans="1:24" s="100" customFormat="1" ht="18.600000000000001" x14ac:dyDescent="0.35">
      <c r="A6" s="3208" t="s">
        <v>417</v>
      </c>
      <c r="B6" s="3208"/>
      <c r="C6" s="3215" t="s">
        <v>5080</v>
      </c>
      <c r="D6" s="3216"/>
      <c r="E6" s="3216"/>
      <c r="F6" s="3216"/>
      <c r="G6" s="3216"/>
      <c r="H6" s="3216"/>
      <c r="I6" s="3216"/>
      <c r="J6" s="3216"/>
      <c r="K6" s="3216"/>
      <c r="L6" s="3216"/>
      <c r="M6" s="3216"/>
      <c r="N6" s="3216"/>
      <c r="O6" s="3216"/>
      <c r="P6" s="3216"/>
      <c r="Q6" s="3216"/>
      <c r="R6" s="3251"/>
      <c r="S6" s="3251"/>
      <c r="T6" s="3251"/>
      <c r="U6" s="3251"/>
      <c r="V6" s="3251"/>
      <c r="W6" s="3251"/>
      <c r="X6" s="3251"/>
    </row>
    <row r="7" spans="1:24" s="100" customFormat="1" ht="18.600000000000001" x14ac:dyDescent="0.35">
      <c r="A7" s="785"/>
      <c r="B7" s="785"/>
      <c r="C7" s="786"/>
      <c r="D7" s="787"/>
      <c r="E7" s="787"/>
      <c r="F7" s="787"/>
      <c r="G7" s="787"/>
      <c r="H7" s="787"/>
      <c r="I7" s="787"/>
      <c r="J7" s="787"/>
      <c r="K7" s="787"/>
      <c r="L7" s="787"/>
      <c r="M7" s="787"/>
      <c r="N7" s="787"/>
      <c r="O7" s="787"/>
      <c r="P7" s="787"/>
      <c r="Q7" s="787"/>
      <c r="R7" s="787"/>
      <c r="S7" s="787"/>
      <c r="T7" s="787"/>
      <c r="U7" s="787"/>
      <c r="V7" s="787"/>
      <c r="W7" s="787"/>
      <c r="X7" s="787"/>
    </row>
    <row r="8" spans="1:24" s="100" customFormat="1" ht="18.600000000000001" x14ac:dyDescent="0.35">
      <c r="A8" s="785"/>
      <c r="B8" s="785"/>
      <c r="C8" s="786"/>
      <c r="D8" s="787"/>
      <c r="E8" s="787"/>
      <c r="F8" s="787"/>
      <c r="G8" s="787"/>
      <c r="H8" s="787"/>
      <c r="I8" s="787"/>
      <c r="J8" s="787"/>
      <c r="K8" s="787"/>
      <c r="L8" s="787"/>
      <c r="M8" s="787"/>
      <c r="N8" s="787"/>
      <c r="O8" s="787"/>
      <c r="P8" s="787"/>
      <c r="Q8" s="787"/>
      <c r="R8" s="787"/>
      <c r="S8" s="787"/>
      <c r="T8" s="787"/>
      <c r="U8" s="787"/>
      <c r="V8" s="787"/>
      <c r="W8" s="787"/>
      <c r="X8" s="787"/>
    </row>
    <row r="9" spans="1:24" ht="18.600000000000001" x14ac:dyDescent="0.45">
      <c r="A9" s="160"/>
      <c r="B9" s="160"/>
      <c r="C9" s="774" t="s">
        <v>5080</v>
      </c>
      <c r="D9" s="774"/>
      <c r="E9" s="774"/>
      <c r="F9" s="774"/>
      <c r="G9" s="774"/>
      <c r="H9" s="774"/>
      <c r="I9" s="774"/>
      <c r="J9" s="774"/>
      <c r="K9" s="774"/>
      <c r="L9" s="774"/>
      <c r="M9" s="774"/>
      <c r="N9" s="774"/>
      <c r="O9" s="788"/>
      <c r="P9" s="788"/>
      <c r="Q9" s="788"/>
      <c r="R9" s="788"/>
      <c r="S9" s="788"/>
      <c r="T9" s="607"/>
      <c r="U9" s="160"/>
      <c r="V9" s="160"/>
      <c r="W9" s="160"/>
      <c r="X9" s="160"/>
    </row>
    <row r="10" spans="1:24" ht="16.2" x14ac:dyDescent="0.35">
      <c r="C10" s="485"/>
      <c r="D10" s="485"/>
      <c r="E10" s="485"/>
      <c r="F10" s="485"/>
      <c r="G10" s="485"/>
      <c r="H10" s="485"/>
      <c r="I10" s="485"/>
      <c r="J10" s="485"/>
      <c r="K10" s="485"/>
      <c r="L10" s="485"/>
      <c r="M10" s="485"/>
      <c r="N10" s="485"/>
      <c r="O10" s="150"/>
      <c r="P10" s="150"/>
      <c r="Q10" s="150"/>
      <c r="R10" s="150"/>
      <c r="S10" s="150"/>
      <c r="T10" s="88"/>
    </row>
    <row r="11" spans="1:24" ht="15.75" customHeight="1" x14ac:dyDescent="0.35">
      <c r="C11" s="3252" t="s">
        <v>343</v>
      </c>
      <c r="D11" s="3244" t="s">
        <v>568</v>
      </c>
      <c r="E11" s="3244"/>
      <c r="F11" s="3244"/>
      <c r="G11" s="3244"/>
      <c r="H11" s="3244"/>
      <c r="I11" s="3244"/>
      <c r="J11" s="3244"/>
      <c r="K11" s="3244"/>
      <c r="L11" s="3244"/>
      <c r="M11" s="3244"/>
      <c r="N11" s="3244"/>
      <c r="O11" s="150"/>
      <c r="P11" s="150"/>
      <c r="Q11" s="150"/>
      <c r="R11" s="150"/>
      <c r="S11" s="150"/>
      <c r="T11" s="88"/>
    </row>
    <row r="12" spans="1:24" ht="15" customHeight="1" x14ac:dyDescent="0.35">
      <c r="C12" s="3253"/>
      <c r="D12" s="3255" t="s">
        <v>433</v>
      </c>
      <c r="E12" s="3255"/>
      <c r="F12" s="3255"/>
      <c r="G12" s="3255"/>
      <c r="H12" s="3255"/>
      <c r="I12" s="789"/>
      <c r="J12" s="3244" t="s">
        <v>569</v>
      </c>
      <c r="K12" s="3244"/>
      <c r="L12" s="3244"/>
      <c r="M12" s="3244"/>
      <c r="N12" s="3244"/>
      <c r="O12" s="249"/>
      <c r="P12" s="249"/>
      <c r="Q12" s="249"/>
      <c r="R12" s="249"/>
      <c r="S12" s="249"/>
      <c r="T12" s="88"/>
    </row>
    <row r="13" spans="1:24" ht="13.05" customHeight="1" x14ac:dyDescent="0.35">
      <c r="C13" s="3253"/>
      <c r="D13" s="3256" t="s">
        <v>344</v>
      </c>
      <c r="E13" s="3258" t="s">
        <v>570</v>
      </c>
      <c r="F13" s="3244" t="s">
        <v>2404</v>
      </c>
      <c r="G13" s="3244"/>
      <c r="H13" s="3244"/>
      <c r="I13" s="790"/>
      <c r="J13" s="3258" t="s">
        <v>344</v>
      </c>
      <c r="K13" s="3258" t="s">
        <v>570</v>
      </c>
      <c r="L13" s="3244" t="s">
        <v>2404</v>
      </c>
      <c r="M13" s="3244"/>
      <c r="N13" s="3244"/>
      <c r="O13" s="250"/>
      <c r="P13" s="250"/>
      <c r="Q13" s="249"/>
      <c r="R13" s="249"/>
      <c r="S13" s="249"/>
      <c r="T13" s="88"/>
    </row>
    <row r="14" spans="1:24" ht="34.799999999999997" x14ac:dyDescent="0.4">
      <c r="C14" s="3254"/>
      <c r="D14" s="3257"/>
      <c r="E14" s="3254"/>
      <c r="F14" s="571" t="s">
        <v>344</v>
      </c>
      <c r="G14" s="778" t="s">
        <v>2405</v>
      </c>
      <c r="H14" s="778" t="s">
        <v>2406</v>
      </c>
      <c r="I14" s="571"/>
      <c r="J14" s="3254"/>
      <c r="K14" s="3254"/>
      <c r="L14" s="571" t="s">
        <v>344</v>
      </c>
      <c r="M14" s="778" t="s">
        <v>2405</v>
      </c>
      <c r="N14" s="778" t="s">
        <v>571</v>
      </c>
      <c r="O14" s="251"/>
      <c r="P14" s="251"/>
      <c r="Q14" s="251"/>
      <c r="R14" s="252"/>
      <c r="S14" s="252"/>
      <c r="T14" s="88"/>
    </row>
    <row r="15" spans="1:24" ht="17.399999999999999" x14ac:dyDescent="0.35">
      <c r="C15" s="791">
        <v>2010</v>
      </c>
      <c r="D15" s="792">
        <v>2160.613346049297</v>
      </c>
      <c r="E15" s="792">
        <v>1815.6224944351011</v>
      </c>
      <c r="F15" s="792">
        <v>3673.8545414116443</v>
      </c>
      <c r="G15" s="792">
        <v>3684.0683575811809</v>
      </c>
      <c r="H15" s="792">
        <v>2608.8637027145182</v>
      </c>
      <c r="I15" s="793"/>
      <c r="J15" s="792">
        <v>2121.0451309860719</v>
      </c>
      <c r="K15" s="792">
        <v>1612.2147463300748</v>
      </c>
      <c r="L15" s="792">
        <v>5327.2676009875486</v>
      </c>
      <c r="M15" s="792">
        <v>4218.736868564858</v>
      </c>
      <c r="N15" s="792">
        <v>2033.0550275630569</v>
      </c>
      <c r="O15" s="253"/>
      <c r="P15" s="253"/>
      <c r="Q15" s="253"/>
      <c r="R15" s="253"/>
      <c r="S15" s="253"/>
      <c r="T15" s="88"/>
    </row>
    <row r="16" spans="1:24" ht="17.399999999999999" x14ac:dyDescent="0.35">
      <c r="C16" s="791">
        <v>2011</v>
      </c>
      <c r="D16" s="792">
        <v>1857.8058845211226</v>
      </c>
      <c r="E16" s="792">
        <v>1640.7976632843449</v>
      </c>
      <c r="F16" s="792">
        <v>3019.1209795812192</v>
      </c>
      <c r="G16" s="792">
        <v>2632.8188068725822</v>
      </c>
      <c r="H16" s="792">
        <v>4900.2649602426354</v>
      </c>
      <c r="I16" s="793"/>
      <c r="J16" s="792">
        <v>1653.0419187700734</v>
      </c>
      <c r="K16" s="792">
        <v>1441.305714430209</v>
      </c>
      <c r="L16" s="792">
        <v>3046.177753947487</v>
      </c>
      <c r="M16" s="792">
        <v>2503.9152979872583</v>
      </c>
      <c r="N16" s="792">
        <v>3797.4139316448441</v>
      </c>
      <c r="O16" s="253"/>
      <c r="P16" s="253"/>
      <c r="Q16" s="253"/>
      <c r="R16" s="253"/>
      <c r="S16" s="253"/>
      <c r="T16" s="88"/>
    </row>
    <row r="17" spans="3:20" ht="17.399999999999999" x14ac:dyDescent="0.35">
      <c r="C17" s="791">
        <v>2012</v>
      </c>
      <c r="D17" s="792">
        <v>1625.4163516867145</v>
      </c>
      <c r="E17" s="792">
        <v>1382.0165879589886</v>
      </c>
      <c r="F17" s="792">
        <v>3268.9240481444749</v>
      </c>
      <c r="G17" s="792">
        <v>2485.7952136168064</v>
      </c>
      <c r="H17" s="792">
        <v>4579.1108962479266</v>
      </c>
      <c r="I17" s="793"/>
      <c r="J17" s="792">
        <v>1556.0636756022784</v>
      </c>
      <c r="K17" s="792">
        <v>1126.410433418871</v>
      </c>
      <c r="L17" s="792">
        <v>4576.3327131510796</v>
      </c>
      <c r="M17" s="792">
        <v>2780.5611378916083</v>
      </c>
      <c r="N17" s="792">
        <v>4144.7786911558596</v>
      </c>
      <c r="O17" s="253"/>
      <c r="P17" s="253"/>
      <c r="Q17" s="253"/>
      <c r="R17" s="253"/>
      <c r="S17" s="253"/>
      <c r="T17" s="88"/>
    </row>
    <row r="18" spans="3:20" ht="17.399999999999999" x14ac:dyDescent="0.35">
      <c r="C18" s="791">
        <v>2013</v>
      </c>
      <c r="D18" s="792">
        <v>1800.5068003215001</v>
      </c>
      <c r="E18" s="792">
        <v>1550.2600769809119</v>
      </c>
      <c r="F18" s="792">
        <v>3254.3349527713308</v>
      </c>
      <c r="G18" s="792">
        <v>2843.6616490076685</v>
      </c>
      <c r="H18" s="792">
        <v>4337.4737504076838</v>
      </c>
      <c r="I18" s="793"/>
      <c r="J18" s="792">
        <v>1355.6811275849116</v>
      </c>
      <c r="K18" s="792">
        <v>1172.2837514326663</v>
      </c>
      <c r="L18" s="792">
        <v>2597.927880402448</v>
      </c>
      <c r="M18" s="792">
        <v>2269.1003886662716</v>
      </c>
      <c r="N18" s="792">
        <v>3817.3654680063555</v>
      </c>
      <c r="O18" s="253"/>
      <c r="P18" s="253"/>
      <c r="Q18" s="253"/>
      <c r="R18" s="253"/>
      <c r="S18" s="253"/>
      <c r="T18" s="88"/>
    </row>
    <row r="19" spans="3:20" ht="17.399999999999999" x14ac:dyDescent="0.35">
      <c r="C19" s="791">
        <v>2014</v>
      </c>
      <c r="D19" s="792">
        <v>2082.6635494006173</v>
      </c>
      <c r="E19" s="792">
        <v>1814.8809582567351</v>
      </c>
      <c r="F19" s="792">
        <v>3519.6594979837223</v>
      </c>
      <c r="G19" s="792">
        <v>3069.27949480603</v>
      </c>
      <c r="H19" s="792">
        <v>4098.9800090756162</v>
      </c>
      <c r="I19" s="793"/>
      <c r="J19" s="792">
        <v>1748.6775692796382</v>
      </c>
      <c r="K19" s="792">
        <v>1277.4345192502969</v>
      </c>
      <c r="L19" s="792">
        <v>4464.2425669836093</v>
      </c>
      <c r="M19" s="792">
        <v>4466.6045463084647</v>
      </c>
      <c r="N19" s="792">
        <v>4062.4589700313886</v>
      </c>
      <c r="O19" s="253"/>
      <c r="P19" s="253"/>
      <c r="Q19" s="253"/>
      <c r="R19" s="253"/>
      <c r="S19" s="253"/>
      <c r="T19" s="88"/>
    </row>
    <row r="20" spans="3:20" ht="17.399999999999999" x14ac:dyDescent="0.35">
      <c r="C20" s="791">
        <v>2015</v>
      </c>
      <c r="D20" s="792">
        <v>2114.6588638647199</v>
      </c>
      <c r="E20" s="792">
        <v>1816.9546074137893</v>
      </c>
      <c r="F20" s="792">
        <v>3743.6985514820508</v>
      </c>
      <c r="G20" s="792">
        <v>3205.7880817190903</v>
      </c>
      <c r="H20" s="792">
        <v>4703.5115649961708</v>
      </c>
      <c r="I20" s="793"/>
      <c r="J20" s="792">
        <v>1669.3972627501896</v>
      </c>
      <c r="K20" s="792">
        <v>1555.6292337639075</v>
      </c>
      <c r="L20" s="792">
        <v>2574.3923269353627</v>
      </c>
      <c r="M20" s="792">
        <v>2211.9182686132353</v>
      </c>
      <c r="N20" s="792">
        <v>4174.2700554316179</v>
      </c>
      <c r="O20" s="253"/>
      <c r="P20" s="253"/>
      <c r="Q20" s="253"/>
      <c r="R20" s="253"/>
      <c r="S20" s="253"/>
      <c r="T20" s="88"/>
    </row>
    <row r="21" spans="3:20" ht="17.399999999999999" x14ac:dyDescent="0.35">
      <c r="C21" s="791">
        <v>2016</v>
      </c>
      <c r="D21" s="792">
        <v>2132.3575489859822</v>
      </c>
      <c r="E21" s="792">
        <v>1822.7402149744682</v>
      </c>
      <c r="F21" s="792">
        <v>3539.8339751197832</v>
      </c>
      <c r="G21" s="792">
        <v>2670.0741800812211</v>
      </c>
      <c r="H21" s="792">
        <v>3861.5733497481929</v>
      </c>
      <c r="I21" s="793"/>
      <c r="J21" s="792">
        <v>1427.2642846289991</v>
      </c>
      <c r="K21" s="792">
        <v>1104.8595530776315</v>
      </c>
      <c r="L21" s="792">
        <v>3145.5007365505189</v>
      </c>
      <c r="M21" s="792">
        <v>2431.679303811713</v>
      </c>
      <c r="N21" s="792">
        <v>4985.4155374886313</v>
      </c>
      <c r="O21" s="88"/>
      <c r="P21" s="88"/>
      <c r="Q21" s="88"/>
      <c r="R21" s="88"/>
      <c r="S21" s="88"/>
      <c r="T21" s="88"/>
    </row>
    <row r="22" spans="3:20" ht="17.399999999999999" x14ac:dyDescent="0.35">
      <c r="C22" s="791">
        <v>2017</v>
      </c>
      <c r="D22" s="794">
        <v>2224.0702003718384</v>
      </c>
      <c r="E22" s="794">
        <v>1804.9078349250497</v>
      </c>
      <c r="F22" s="794">
        <v>4048.1166762177209</v>
      </c>
      <c r="G22" s="794">
        <v>3004.4415695464822</v>
      </c>
      <c r="H22" s="794">
        <v>4504.3573275316849</v>
      </c>
      <c r="I22" s="793"/>
      <c r="J22" s="794">
        <v>1661.9052258007162</v>
      </c>
      <c r="K22" s="794">
        <v>1249.9157453830046</v>
      </c>
      <c r="L22" s="794">
        <v>3662.1453405717484</v>
      </c>
      <c r="M22" s="794">
        <v>2984.0171260500119</v>
      </c>
      <c r="N22" s="794">
        <v>4665.9694933448818</v>
      </c>
      <c r="O22" s="88"/>
      <c r="P22" s="88"/>
      <c r="Q22" s="88"/>
      <c r="R22" s="88"/>
      <c r="S22" s="88"/>
      <c r="T22" s="88"/>
    </row>
    <row r="23" spans="3:20" ht="17.399999999999999" x14ac:dyDescent="0.35">
      <c r="C23" s="791">
        <v>2018</v>
      </c>
      <c r="D23" s="794">
        <v>2036.7543088754501</v>
      </c>
      <c r="E23" s="794">
        <v>1695.0178116154757</v>
      </c>
      <c r="F23" s="794">
        <v>3619.7357279962453</v>
      </c>
      <c r="G23" s="794">
        <v>3020.1667133203809</v>
      </c>
      <c r="H23" s="794">
        <v>6310.6355770228047</v>
      </c>
      <c r="I23" s="793"/>
      <c r="J23" s="794">
        <v>1704.346481936152</v>
      </c>
      <c r="K23" s="794">
        <v>1282.6934961717741</v>
      </c>
      <c r="L23" s="794">
        <v>3288.164708074185</v>
      </c>
      <c r="M23" s="794">
        <v>2920.3023145645252</v>
      </c>
      <c r="N23" s="794">
        <v>6763.5328469317055</v>
      </c>
    </row>
    <row r="24" spans="3:20" ht="17.399999999999999" x14ac:dyDescent="0.35">
      <c r="C24" s="791">
        <v>2019</v>
      </c>
      <c r="D24" s="794">
        <v>1918.7624868460491</v>
      </c>
      <c r="E24" s="794">
        <v>1700.2563328721005</v>
      </c>
      <c r="F24" s="794">
        <v>3306.483918804945</v>
      </c>
      <c r="G24" s="794">
        <v>2951.0397833639845</v>
      </c>
      <c r="H24" s="794">
        <v>3878.7700478943516</v>
      </c>
      <c r="I24" s="793"/>
      <c r="J24" s="794">
        <v>1685.686474668576</v>
      </c>
      <c r="K24" s="794">
        <v>1199.8336513339736</v>
      </c>
      <c r="L24" s="794">
        <v>3809.9314428180833</v>
      </c>
      <c r="M24" s="794">
        <v>3007.7862872278411</v>
      </c>
      <c r="N24" s="794">
        <v>4053.3367075647393</v>
      </c>
    </row>
    <row r="25" spans="3:20" ht="18.600000000000001" x14ac:dyDescent="0.35">
      <c r="C25" s="791">
        <v>2020</v>
      </c>
      <c r="D25" s="795">
        <v>1416.7732867783834</v>
      </c>
      <c r="E25" s="795">
        <v>1276.4437447150144</v>
      </c>
      <c r="F25" s="795">
        <v>2401.3767202354916</v>
      </c>
      <c r="G25" s="795">
        <v>2113.3204501344812</v>
      </c>
      <c r="H25" s="795">
        <v>3457.9294910748172</v>
      </c>
      <c r="I25" s="796"/>
      <c r="J25" s="795">
        <v>1323.1833296620866</v>
      </c>
      <c r="K25" s="795">
        <v>1051.5926916224673</v>
      </c>
      <c r="L25" s="795">
        <v>2593.0784841235031</v>
      </c>
      <c r="M25" s="795">
        <v>2133.4958609503437</v>
      </c>
      <c r="N25" s="795" t="s">
        <v>6132</v>
      </c>
      <c r="O25" s="254"/>
    </row>
    <row r="26" spans="3:20" ht="17.399999999999999" x14ac:dyDescent="0.35">
      <c r="C26" s="797">
        <v>2021</v>
      </c>
      <c r="D26" s="792">
        <v>1563.5263665257667</v>
      </c>
      <c r="E26" s="792">
        <v>1375.2805835799165</v>
      </c>
      <c r="F26" s="792">
        <v>3086.5176824813661</v>
      </c>
      <c r="G26" s="792">
        <v>2716.3755969744216</v>
      </c>
      <c r="H26" s="792">
        <v>4727.2540401810311</v>
      </c>
      <c r="I26" s="798"/>
      <c r="J26" s="792">
        <v>1667.5584288612342</v>
      </c>
      <c r="K26" s="792">
        <v>1203.3903330894013</v>
      </c>
      <c r="L26" s="792">
        <v>4046.3885215401756</v>
      </c>
      <c r="M26" s="792">
        <v>3574.393886203377</v>
      </c>
      <c r="N26" s="792">
        <v>6203.3206052098631</v>
      </c>
      <c r="O26" s="254"/>
    </row>
    <row r="27" spans="3:20" ht="17.399999999999999" x14ac:dyDescent="0.35">
      <c r="C27" s="797">
        <v>2022</v>
      </c>
      <c r="D27" s="792">
        <v>1752.821119486754</v>
      </c>
      <c r="E27" s="792">
        <v>1605.8921549986983</v>
      </c>
      <c r="F27" s="792">
        <v>2902.0461534268397</v>
      </c>
      <c r="G27" s="792">
        <v>2390.2486192750666</v>
      </c>
      <c r="H27" s="792">
        <v>3784.039465295416</v>
      </c>
      <c r="I27" s="798"/>
      <c r="J27" s="792">
        <v>1505.4564012602737</v>
      </c>
      <c r="K27" s="792">
        <v>1301.0585162371544</v>
      </c>
      <c r="L27" s="792">
        <v>2553.7289714273957</v>
      </c>
      <c r="M27" s="792">
        <v>2169.3495090840393</v>
      </c>
      <c r="N27" s="792">
        <v>5242.938861333696</v>
      </c>
      <c r="O27" s="254"/>
    </row>
    <row r="28" spans="3:20" s="2497" customFormat="1" ht="17.399999999999999" x14ac:dyDescent="0.35">
      <c r="C28" s="797">
        <v>2023</v>
      </c>
      <c r="D28" s="792">
        <v>2011.1500253994373</v>
      </c>
      <c r="E28" s="792">
        <v>1790.241115509732</v>
      </c>
      <c r="F28" s="792">
        <v>3534.6598540343666</v>
      </c>
      <c r="G28" s="792">
        <v>3003.4796927554457</v>
      </c>
      <c r="H28" s="792">
        <v>6063.2347556327768</v>
      </c>
      <c r="I28" s="798"/>
      <c r="J28" s="792">
        <v>1656.9133957943707</v>
      </c>
      <c r="K28" s="792">
        <v>1530.2199369548753</v>
      </c>
      <c r="L28" s="792">
        <v>2321.3860091040165</v>
      </c>
      <c r="M28" s="792">
        <v>2191.346195844807</v>
      </c>
      <c r="N28" s="792">
        <v>2731.5873990616278</v>
      </c>
      <c r="O28" s="254"/>
    </row>
    <row r="29" spans="3:20" ht="35.1" customHeight="1" x14ac:dyDescent="0.35">
      <c r="C29" s="3250" t="s">
        <v>4602</v>
      </c>
      <c r="D29" s="3250"/>
      <c r="E29" s="3250"/>
      <c r="F29" s="3250"/>
      <c r="G29" s="3250"/>
      <c r="H29" s="3250"/>
      <c r="I29" s="3250"/>
      <c r="J29" s="3250"/>
      <c r="K29" s="3250"/>
      <c r="L29" s="3250"/>
      <c r="M29" s="3250"/>
      <c r="N29" s="3250"/>
    </row>
    <row r="30" spans="3:20" ht="17.399999999999999" x14ac:dyDescent="0.45">
      <c r="C30" s="22" t="s">
        <v>7638</v>
      </c>
      <c r="D30" s="22"/>
      <c r="E30" s="22"/>
      <c r="F30" s="22"/>
      <c r="G30" s="22"/>
      <c r="H30" s="22"/>
      <c r="I30" s="22"/>
      <c r="J30" s="22"/>
      <c r="K30" s="22"/>
      <c r="L30" s="22"/>
      <c r="M30" s="22"/>
      <c r="N30" s="22"/>
    </row>
    <row r="31" spans="3:20" ht="16.2" x14ac:dyDescent="0.4">
      <c r="C31" s="123"/>
      <c r="D31" s="123"/>
      <c r="E31" s="123"/>
      <c r="F31" s="123"/>
      <c r="G31" s="123"/>
      <c r="H31" s="123"/>
      <c r="I31" s="123"/>
      <c r="J31" s="123"/>
      <c r="K31" s="123"/>
      <c r="L31" s="123"/>
      <c r="M31" s="123"/>
      <c r="N31" s="123"/>
    </row>
    <row r="33" spans="3:3" ht="18.600000000000001" x14ac:dyDescent="0.35">
      <c r="C33" s="300" t="s">
        <v>5944</v>
      </c>
    </row>
    <row r="54" spans="3:3" ht="17.399999999999999" x14ac:dyDescent="0.35">
      <c r="C54" s="73" t="s">
        <v>5943</v>
      </c>
    </row>
  </sheetData>
  <mergeCells count="20">
    <mergeCell ref="A5:B5"/>
    <mergeCell ref="C5:X5"/>
    <mergeCell ref="C1:E1"/>
    <mergeCell ref="A3:B3"/>
    <mergeCell ref="C3:X3"/>
    <mergeCell ref="A4:B4"/>
    <mergeCell ref="C4:X4"/>
    <mergeCell ref="C29:N29"/>
    <mergeCell ref="A6:B6"/>
    <mergeCell ref="C6:X6"/>
    <mergeCell ref="C11:C14"/>
    <mergeCell ref="D11:N11"/>
    <mergeCell ref="D12:H12"/>
    <mergeCell ref="J12:N12"/>
    <mergeCell ref="D13:D14"/>
    <mergeCell ref="E13:E14"/>
    <mergeCell ref="F13:H13"/>
    <mergeCell ref="J13:J14"/>
    <mergeCell ref="K13:K14"/>
    <mergeCell ref="L13:N13"/>
  </mergeCells>
  <hyperlinks>
    <hyperlink ref="A1" location="'ODS 2.'!A1" display="REGRESAR" xr:uid="{00000000-0004-0000-2A00-000000000000}"/>
    <hyperlink ref="C1" location="'Metadato 2.3.2'!A1" display="VER METADATO" xr:uid="{00000000-0004-0000-2A00-000001000000}"/>
  </hyperlinks>
  <pageMargins left="0.7" right="0.7" top="0.75" bottom="0.75" header="0.3" footer="0.3"/>
  <pageSetup orientation="portrait" horizontalDpi="4294967294" verticalDpi="4294967294" r:id="rId1"/>
  <drawing r:id="rId2"/>
</worksheet>
</file>

<file path=xl/worksheets/sheet4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D01-000000000000}">
  <sheetPr codeName="Hoja420"/>
  <dimension ref="A1:R42"/>
  <sheetViews>
    <sheetView showGridLines="0" workbookViewId="0">
      <pane ySplit="1" topLeftCell="A2" activePane="bottomLeft" state="frozen"/>
      <selection activeCell="W13" sqref="W13"/>
      <selection pane="bottomLeft" activeCell="W13" sqref="W13"/>
    </sheetView>
  </sheetViews>
  <sheetFormatPr baseColWidth="10" defaultColWidth="11.44140625" defaultRowHeight="17.399999999999999" x14ac:dyDescent="0.45"/>
  <cols>
    <col min="1" max="2" width="16" style="178" customWidth="1"/>
    <col min="3" max="3" width="11.44140625" style="178"/>
    <col min="4" max="4" width="15.21875" style="178" customWidth="1"/>
    <col min="5" max="5" width="9.21875" style="178" customWidth="1"/>
    <col min="6" max="6" width="7.5546875" style="178" customWidth="1"/>
    <col min="7" max="7" width="8" style="178" customWidth="1"/>
    <col min="8" max="8" width="8.21875" style="178" customWidth="1"/>
    <col min="9" max="9" width="6.77734375" style="178" customWidth="1"/>
    <col min="10" max="10" width="8.77734375" style="178" customWidth="1"/>
    <col min="11" max="11" width="11.77734375" style="178" customWidth="1"/>
    <col min="12" max="12" width="8.77734375" style="178" customWidth="1"/>
    <col min="13" max="13" width="9" style="178" customWidth="1"/>
    <col min="14" max="16384" width="11.44140625" style="178"/>
  </cols>
  <sheetData>
    <row r="1" spans="1:18" x14ac:dyDescent="0.45">
      <c r="A1" s="2141" t="s">
        <v>337</v>
      </c>
      <c r="C1" s="3225" t="s">
        <v>430</v>
      </c>
      <c r="D1" s="3225"/>
    </row>
    <row r="2" spans="1:18" ht="16.5" customHeight="1" x14ac:dyDescent="0.45"/>
    <row r="3" spans="1:18" ht="38.4" customHeight="1" x14ac:dyDescent="0.45">
      <c r="A3" s="4155" t="s">
        <v>339</v>
      </c>
      <c r="B3" s="4159"/>
      <c r="C3" s="4158" t="s">
        <v>1894</v>
      </c>
      <c r="D3" s="4160"/>
      <c r="E3" s="4160"/>
      <c r="F3" s="4160"/>
      <c r="G3" s="4160"/>
      <c r="H3" s="4160"/>
      <c r="I3" s="4160"/>
      <c r="J3" s="4160"/>
      <c r="K3" s="4160"/>
      <c r="L3" s="4160"/>
      <c r="M3" s="4160"/>
      <c r="N3" s="4160"/>
      <c r="O3" s="4160"/>
      <c r="P3" s="4160"/>
      <c r="Q3" s="4160"/>
      <c r="R3" s="4160"/>
    </row>
    <row r="4" spans="1:18" ht="19.8" customHeight="1" x14ac:dyDescent="0.45">
      <c r="A4" s="4155" t="s">
        <v>340</v>
      </c>
      <c r="B4" s="4156"/>
      <c r="C4" s="4158" t="s">
        <v>167</v>
      </c>
      <c r="D4" s="4160"/>
      <c r="E4" s="4160"/>
      <c r="F4" s="4160"/>
      <c r="G4" s="4160"/>
      <c r="H4" s="4160"/>
      <c r="I4" s="4160"/>
      <c r="J4" s="4160"/>
      <c r="K4" s="4160"/>
      <c r="L4" s="4160"/>
      <c r="M4" s="4160"/>
      <c r="N4" s="4160"/>
      <c r="O4" s="4160"/>
      <c r="P4" s="4160"/>
      <c r="Q4" s="4160"/>
      <c r="R4" s="4160"/>
    </row>
    <row r="5" spans="1:18" ht="18.600000000000001" x14ac:dyDescent="0.45">
      <c r="A5" s="4155" t="s">
        <v>341</v>
      </c>
      <c r="B5" s="4156"/>
      <c r="C5" s="4155" t="s">
        <v>4144</v>
      </c>
      <c r="D5" s="4157"/>
      <c r="E5" s="4157"/>
      <c r="F5" s="4157"/>
      <c r="G5" s="4157"/>
      <c r="H5" s="4157"/>
      <c r="I5" s="4157"/>
      <c r="J5" s="4157"/>
      <c r="K5" s="4157"/>
      <c r="L5" s="4157"/>
      <c r="M5" s="4157"/>
      <c r="N5" s="4157"/>
      <c r="O5" s="4157"/>
      <c r="P5" s="4157"/>
      <c r="Q5" s="4157"/>
      <c r="R5" s="4157"/>
    </row>
    <row r="6" spans="1:18" ht="18.600000000000001" x14ac:dyDescent="0.45">
      <c r="A6" s="4155" t="s">
        <v>417</v>
      </c>
      <c r="B6" s="4156"/>
      <c r="C6" s="4155" t="s">
        <v>5228</v>
      </c>
      <c r="D6" s="4157"/>
      <c r="E6" s="4157"/>
      <c r="F6" s="4157"/>
      <c r="G6" s="4157"/>
      <c r="H6" s="4157"/>
      <c r="I6" s="4157"/>
      <c r="J6" s="4157"/>
      <c r="K6" s="4157"/>
      <c r="L6" s="4157"/>
      <c r="M6" s="4157"/>
      <c r="N6" s="4157"/>
      <c r="O6" s="4157"/>
      <c r="P6" s="4157"/>
      <c r="Q6" s="4157"/>
      <c r="R6" s="4157"/>
    </row>
    <row r="9" spans="1:18" ht="18.600000000000001" x14ac:dyDescent="0.45">
      <c r="C9" s="2453" t="s">
        <v>5228</v>
      </c>
      <c r="D9" s="2453"/>
      <c r="E9" s="2453"/>
      <c r="F9" s="2453"/>
      <c r="G9" s="2183"/>
      <c r="H9" s="2183"/>
      <c r="I9" s="2453" t="s">
        <v>4733</v>
      </c>
      <c r="J9" s="2453"/>
      <c r="K9" s="2453"/>
      <c r="L9" s="2453"/>
    </row>
    <row r="10" spans="1:18" ht="8.4" customHeight="1" x14ac:dyDescent="0.45">
      <c r="C10" s="2190"/>
      <c r="D10" s="2190"/>
      <c r="E10" s="2190"/>
      <c r="F10" s="2190"/>
      <c r="G10" s="2183"/>
      <c r="H10" s="2183"/>
      <c r="I10" s="2142"/>
    </row>
    <row r="11" spans="1:18" x14ac:dyDescent="0.45">
      <c r="C11" s="2191" t="s">
        <v>343</v>
      </c>
      <c r="D11" s="2192" t="s">
        <v>2831</v>
      </c>
      <c r="E11" s="2192" t="s">
        <v>2832</v>
      </c>
      <c r="F11" s="2192" t="s">
        <v>2833</v>
      </c>
      <c r="G11" s="2184"/>
      <c r="H11" s="2184"/>
    </row>
    <row r="12" spans="1:18" x14ac:dyDescent="0.45">
      <c r="C12" s="2185">
        <v>1993</v>
      </c>
      <c r="D12" s="1307">
        <v>0.85274000000000005</v>
      </c>
      <c r="E12" s="1307">
        <v>0.85633000000000004</v>
      </c>
      <c r="F12" s="1307">
        <v>0.82499999999999996</v>
      </c>
      <c r="G12" s="2181"/>
      <c r="H12" s="2181"/>
      <c r="K12" s="178">
        <v>30</v>
      </c>
    </row>
    <row r="13" spans="1:18" x14ac:dyDescent="0.45">
      <c r="C13" s="2186">
        <v>1994</v>
      </c>
      <c r="D13" s="1307">
        <v>0.85199999999999998</v>
      </c>
      <c r="E13" s="1307">
        <v>0.85589000000000004</v>
      </c>
      <c r="F13" s="1307">
        <v>0.82467999999999997</v>
      </c>
      <c r="G13" s="2187"/>
      <c r="H13" s="2187"/>
      <c r="K13" s="178">
        <v>143</v>
      </c>
    </row>
    <row r="14" spans="1:18" x14ac:dyDescent="0.45">
      <c r="C14" s="2186">
        <v>1995</v>
      </c>
      <c r="D14" s="1307">
        <v>0.85111999999999999</v>
      </c>
      <c r="E14" s="1307">
        <v>0.85499000000000003</v>
      </c>
      <c r="F14" s="1307">
        <v>0.82393000000000005</v>
      </c>
      <c r="G14" s="2187"/>
      <c r="H14" s="2187"/>
      <c r="K14" s="178">
        <v>1</v>
      </c>
    </row>
    <row r="15" spans="1:18" x14ac:dyDescent="0.45">
      <c r="C15" s="2186">
        <v>1996</v>
      </c>
      <c r="D15" s="1307">
        <v>0.84991000000000005</v>
      </c>
      <c r="E15" s="1307">
        <v>0.85419</v>
      </c>
      <c r="F15" s="1307">
        <v>0.82301000000000002</v>
      </c>
      <c r="G15" s="2187"/>
      <c r="H15" s="2187"/>
    </row>
    <row r="16" spans="1:18" x14ac:dyDescent="0.45">
      <c r="C16" s="2186">
        <v>1997</v>
      </c>
      <c r="D16" s="1307">
        <v>0.84875</v>
      </c>
      <c r="E16" s="1307">
        <v>0.85292999999999997</v>
      </c>
      <c r="F16" s="1307">
        <v>0.82423000000000002</v>
      </c>
      <c r="G16" s="2187"/>
      <c r="H16" s="2187"/>
    </row>
    <row r="17" spans="3:9" x14ac:dyDescent="0.45">
      <c r="C17" s="2186">
        <v>1998</v>
      </c>
      <c r="D17" s="1307">
        <v>0.84694000000000003</v>
      </c>
      <c r="E17" s="1307">
        <v>0.85182000000000002</v>
      </c>
      <c r="F17" s="1307">
        <v>0.82472000000000001</v>
      </c>
      <c r="G17" s="2187"/>
      <c r="H17" s="2187"/>
    </row>
    <row r="18" spans="3:9" x14ac:dyDescent="0.45">
      <c r="C18" s="2186">
        <v>1999</v>
      </c>
      <c r="D18" s="1307">
        <v>0.84523000000000004</v>
      </c>
      <c r="E18" s="1307">
        <v>0.85035000000000005</v>
      </c>
      <c r="F18" s="1307">
        <v>0.82586000000000004</v>
      </c>
      <c r="G18" s="2187"/>
      <c r="H18" s="2187"/>
    </row>
    <row r="19" spans="3:9" x14ac:dyDescent="0.45">
      <c r="C19" s="2186">
        <v>2000</v>
      </c>
      <c r="D19" s="1307">
        <v>0.84386000000000005</v>
      </c>
      <c r="E19" s="1307">
        <v>0.84879000000000004</v>
      </c>
      <c r="F19" s="1307">
        <v>0.82364999999999999</v>
      </c>
      <c r="G19" s="2187"/>
      <c r="H19" s="2187"/>
    </row>
    <row r="20" spans="3:9" x14ac:dyDescent="0.45">
      <c r="C20" s="2186">
        <v>2001</v>
      </c>
      <c r="D20" s="1307">
        <v>0.84182999999999997</v>
      </c>
      <c r="E20" s="1307">
        <v>0.84797999999999996</v>
      </c>
      <c r="F20" s="1307">
        <v>0.82252999999999998</v>
      </c>
      <c r="G20" s="2187"/>
      <c r="H20" s="2187"/>
    </row>
    <row r="21" spans="3:9" x14ac:dyDescent="0.45">
      <c r="C21" s="2186">
        <v>2002</v>
      </c>
      <c r="D21" s="1307">
        <v>0.84053999999999995</v>
      </c>
      <c r="E21" s="1307">
        <v>0.84638999999999998</v>
      </c>
      <c r="F21" s="1307">
        <v>0.81777999999999995</v>
      </c>
      <c r="G21" s="2187"/>
      <c r="H21" s="2187"/>
    </row>
    <row r="22" spans="3:9" x14ac:dyDescent="0.45">
      <c r="C22" s="2186">
        <v>2003</v>
      </c>
      <c r="D22" s="1307">
        <v>0.83877000000000002</v>
      </c>
      <c r="E22" s="1307">
        <v>0.84501000000000004</v>
      </c>
      <c r="F22" s="1307">
        <v>0.81694999999999995</v>
      </c>
      <c r="G22" s="2187"/>
      <c r="H22" s="2187"/>
    </row>
    <row r="23" spans="3:9" x14ac:dyDescent="0.45">
      <c r="C23" s="2186">
        <v>2004</v>
      </c>
      <c r="D23" s="1307">
        <v>0.83740999999999999</v>
      </c>
      <c r="E23" s="1307">
        <v>0.84382000000000001</v>
      </c>
      <c r="F23" s="1307">
        <v>0.81310000000000004</v>
      </c>
      <c r="G23" s="2187"/>
      <c r="H23" s="2187"/>
    </row>
    <row r="24" spans="3:9" x14ac:dyDescent="0.45">
      <c r="C24" s="2186">
        <v>2005</v>
      </c>
      <c r="D24" s="1307">
        <v>0.83582999999999996</v>
      </c>
      <c r="E24" s="1307">
        <v>0.84279000000000004</v>
      </c>
      <c r="F24" s="1307">
        <v>0.80940999999999996</v>
      </c>
      <c r="G24" s="2187"/>
      <c r="H24" s="2187"/>
      <c r="I24" s="2188" t="s">
        <v>4582</v>
      </c>
    </row>
    <row r="25" spans="3:9" x14ac:dyDescent="0.45">
      <c r="C25" s="2186">
        <v>2006</v>
      </c>
      <c r="D25" s="1307">
        <v>0.83455000000000001</v>
      </c>
      <c r="E25" s="1307">
        <v>0.84150000000000003</v>
      </c>
      <c r="F25" s="1307">
        <v>0.80530000000000002</v>
      </c>
      <c r="G25" s="2187"/>
      <c r="H25" s="2187"/>
      <c r="I25" s="178" t="s">
        <v>5574</v>
      </c>
    </row>
    <row r="26" spans="3:9" x14ac:dyDescent="0.45">
      <c r="C26" s="2186">
        <v>2007</v>
      </c>
      <c r="D26" s="1307">
        <v>0.83277999999999996</v>
      </c>
      <c r="E26" s="1307">
        <v>0.84057000000000004</v>
      </c>
      <c r="F26" s="1307">
        <v>0.80242999999999998</v>
      </c>
      <c r="G26" s="2187"/>
      <c r="H26" s="2187"/>
    </row>
    <row r="27" spans="3:9" x14ac:dyDescent="0.45">
      <c r="C27" s="2186">
        <v>2008</v>
      </c>
      <c r="D27" s="1307">
        <v>0.83196999999999999</v>
      </c>
      <c r="E27" s="1307">
        <v>0.83919999999999995</v>
      </c>
      <c r="F27" s="1307">
        <v>0.79591000000000001</v>
      </c>
      <c r="G27" s="2187"/>
      <c r="H27" s="2187"/>
    </row>
    <row r="28" spans="3:9" x14ac:dyDescent="0.45">
      <c r="C28" s="2186">
        <v>2009</v>
      </c>
      <c r="D28" s="1307">
        <v>0.8306</v>
      </c>
      <c r="E28" s="1307">
        <v>0.83850999999999998</v>
      </c>
      <c r="F28" s="1307">
        <v>0.79308000000000001</v>
      </c>
      <c r="G28" s="2187"/>
      <c r="H28" s="2187"/>
    </row>
    <row r="29" spans="3:9" x14ac:dyDescent="0.45">
      <c r="C29" s="2186">
        <v>2010</v>
      </c>
      <c r="D29" s="1307">
        <v>0.82896000000000003</v>
      </c>
      <c r="E29" s="1307">
        <v>0.83789000000000002</v>
      </c>
      <c r="F29" s="1307">
        <v>0.78935</v>
      </c>
      <c r="G29" s="2187"/>
      <c r="H29" s="2187"/>
    </row>
    <row r="30" spans="3:9" x14ac:dyDescent="0.45">
      <c r="C30" s="2186">
        <v>2011</v>
      </c>
      <c r="D30" s="1307">
        <v>0.82767999999999997</v>
      </c>
      <c r="E30" s="1307">
        <v>0.83769000000000005</v>
      </c>
      <c r="F30" s="1307">
        <v>0.78037999999999996</v>
      </c>
      <c r="G30" s="2187"/>
      <c r="H30" s="2187"/>
    </row>
    <row r="31" spans="3:9" x14ac:dyDescent="0.45">
      <c r="C31" s="2186">
        <v>2012</v>
      </c>
      <c r="D31" s="1307">
        <v>0.82530000000000003</v>
      </c>
      <c r="E31" s="1307">
        <v>0.83708000000000005</v>
      </c>
      <c r="F31" s="1307">
        <v>0.77642</v>
      </c>
      <c r="G31" s="2187"/>
      <c r="H31" s="2187"/>
    </row>
    <row r="32" spans="3:9" x14ac:dyDescent="0.45">
      <c r="C32" s="2186">
        <v>2013</v>
      </c>
      <c r="D32" s="1307">
        <v>0.82426999999999995</v>
      </c>
      <c r="E32" s="1307">
        <v>0.83675999999999995</v>
      </c>
      <c r="F32" s="1307">
        <v>0.77125999999999995</v>
      </c>
      <c r="G32" s="2187"/>
      <c r="H32" s="2187"/>
    </row>
    <row r="33" spans="3:13" x14ac:dyDescent="0.45">
      <c r="C33" s="2186">
        <v>2014</v>
      </c>
      <c r="D33" s="1307">
        <v>0.82257000000000002</v>
      </c>
      <c r="E33" s="1307">
        <v>0.83594000000000002</v>
      </c>
      <c r="F33" s="1307">
        <v>0.76722999999999997</v>
      </c>
      <c r="G33" s="2187"/>
      <c r="H33" s="2187"/>
    </row>
    <row r="34" spans="3:13" x14ac:dyDescent="0.45">
      <c r="C34" s="2186">
        <v>2015</v>
      </c>
      <c r="D34" s="1307">
        <v>0.82111999999999996</v>
      </c>
      <c r="E34" s="1307">
        <v>0.83584000000000003</v>
      </c>
      <c r="F34" s="1307">
        <v>0.76165000000000005</v>
      </c>
      <c r="G34" s="2187"/>
      <c r="H34" s="2187"/>
    </row>
    <row r="35" spans="3:13" x14ac:dyDescent="0.45">
      <c r="C35" s="2186">
        <v>2016</v>
      </c>
      <c r="D35" s="1307">
        <v>0.81964000000000004</v>
      </c>
      <c r="E35" s="1307">
        <v>0.83489000000000002</v>
      </c>
      <c r="F35" s="1307">
        <v>0.75734999999999997</v>
      </c>
      <c r="G35" s="2187"/>
      <c r="H35" s="2187"/>
    </row>
    <row r="36" spans="3:13" x14ac:dyDescent="0.45">
      <c r="C36" s="2186">
        <v>2017</v>
      </c>
      <c r="D36" s="1307">
        <v>0.81759000000000004</v>
      </c>
      <c r="E36" s="1307">
        <v>0.83533000000000002</v>
      </c>
      <c r="F36" s="1307">
        <v>0.75077000000000005</v>
      </c>
      <c r="G36" s="2187"/>
      <c r="H36" s="2187"/>
    </row>
    <row r="37" spans="3:13" x14ac:dyDescent="0.45">
      <c r="C37" s="2186">
        <v>2018</v>
      </c>
      <c r="D37" s="1307">
        <v>0.81601000000000001</v>
      </c>
      <c r="E37" s="1307">
        <v>0.83462999999999998</v>
      </c>
      <c r="F37" s="1307">
        <v>0.74504000000000004</v>
      </c>
      <c r="G37" s="2187"/>
      <c r="H37" s="2187"/>
    </row>
    <row r="38" spans="3:13" x14ac:dyDescent="0.45">
      <c r="C38" s="2186">
        <v>2019</v>
      </c>
      <c r="D38" s="1307">
        <v>0.81484000000000001</v>
      </c>
      <c r="E38" s="1307">
        <v>0.83470999999999995</v>
      </c>
      <c r="F38" s="1307">
        <v>0.73802000000000001</v>
      </c>
      <c r="G38" s="2187"/>
      <c r="H38" s="2187"/>
      <c r="I38" s="2187"/>
      <c r="J38" s="2187"/>
      <c r="K38" s="2187"/>
      <c r="L38" s="2187"/>
      <c r="M38" s="2182"/>
    </row>
    <row r="39" spans="3:13" x14ac:dyDescent="0.45">
      <c r="C39" s="2186">
        <v>2020</v>
      </c>
      <c r="D39" s="1307">
        <v>0.81357000000000002</v>
      </c>
      <c r="E39" s="1307">
        <v>0.83457000000000003</v>
      </c>
      <c r="F39" s="1307">
        <v>0.73114999999999997</v>
      </c>
    </row>
    <row r="40" spans="3:13" x14ac:dyDescent="0.45">
      <c r="C40" s="2189">
        <v>2021</v>
      </c>
      <c r="D40" s="1444">
        <v>0.81208999999999998</v>
      </c>
      <c r="E40" s="1444">
        <v>0.83460000000000001</v>
      </c>
      <c r="F40" s="1444">
        <v>0.72870000000000001</v>
      </c>
    </row>
    <row r="41" spans="3:13" x14ac:dyDescent="0.45">
      <c r="C41" s="1308" t="s">
        <v>4582</v>
      </c>
    </row>
    <row r="42" spans="3:13" x14ac:dyDescent="0.45">
      <c r="C42" s="178" t="s">
        <v>5574</v>
      </c>
    </row>
  </sheetData>
  <mergeCells count="9">
    <mergeCell ref="A6:B6"/>
    <mergeCell ref="C6:R6"/>
    <mergeCell ref="C1:D1"/>
    <mergeCell ref="A3:B3"/>
    <mergeCell ref="C3:R3"/>
    <mergeCell ref="A4:B4"/>
    <mergeCell ref="C4:R4"/>
    <mergeCell ref="A5:B5"/>
    <mergeCell ref="C5:R5"/>
  </mergeCells>
  <hyperlinks>
    <hyperlink ref="A1" location="'ODS 15.'!A1" display="REGRESAR" xr:uid="{00000000-0004-0000-AD01-000000000000}"/>
    <hyperlink ref="C1:D1" location="'Metadato 15.5.1'!A1" display="VER METADATO" xr:uid="{00000000-0004-0000-AD01-000001000000}"/>
    <hyperlink ref="I24" r:id="rId1" xr:uid="{00000000-0004-0000-AD01-000002000000}"/>
    <hyperlink ref="C41" r:id="rId2" xr:uid="{00000000-0004-0000-AD01-000003000000}"/>
  </hyperlinks>
  <pageMargins left="0.7" right="0.7" top="0.75" bottom="0.75" header="0.3" footer="0.3"/>
  <pageSetup orientation="portrait" r:id="rId3"/>
  <drawing r:id="rId4"/>
</worksheet>
</file>

<file path=xl/worksheets/sheet4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E01-000000000000}">
  <sheetPr codeName="Hoja421">
    <tabColor theme="0" tint="-0.499984740745262"/>
  </sheetPr>
  <dimension ref="A1:F44"/>
  <sheetViews>
    <sheetView showGridLines="0" topLeftCell="D1" zoomScaleNormal="100" workbookViewId="0">
      <pane ySplit="1" topLeftCell="A29" activePane="bottomLeft" state="frozen"/>
      <selection activeCell="W13" sqref="W13"/>
      <selection pane="bottomLeft" activeCell="D41" sqref="D41"/>
    </sheetView>
  </sheetViews>
  <sheetFormatPr baseColWidth="10" defaultColWidth="11.44140625" defaultRowHeight="17.399999999999999" x14ac:dyDescent="0.45"/>
  <cols>
    <col min="1" max="1" width="11.44140625" style="178"/>
    <col min="2" max="2" width="26.44140625" style="178" customWidth="1"/>
    <col min="3" max="3" width="24" style="178" customWidth="1"/>
    <col min="4" max="4" width="85.77734375" style="178" customWidth="1"/>
    <col min="5" max="5" width="8" style="178" customWidth="1"/>
    <col min="6" max="6" width="7.21875" style="178" customWidth="1"/>
    <col min="7" max="7" width="6.77734375" style="178" customWidth="1"/>
    <col min="8" max="8" width="8.77734375" style="178" customWidth="1"/>
    <col min="9" max="9" width="11.77734375" style="178" customWidth="1"/>
    <col min="10" max="10" width="8.77734375" style="178" customWidth="1"/>
    <col min="11" max="11" width="9" style="178" customWidth="1"/>
    <col min="12" max="16384" width="11.44140625" style="178"/>
  </cols>
  <sheetData>
    <row r="1" spans="1:6" x14ac:dyDescent="0.45">
      <c r="B1" s="2171" t="s">
        <v>337</v>
      </c>
    </row>
    <row r="2" spans="1:6" ht="18" thickBot="1" x14ac:dyDescent="0.5"/>
    <row r="3" spans="1:6" ht="23.25" customHeight="1" thickBot="1" x14ac:dyDescent="0.5">
      <c r="B3" s="4162" t="s">
        <v>370</v>
      </c>
      <c r="C3" s="4162"/>
      <c r="D3" s="4162"/>
      <c r="F3" s="1267" t="s">
        <v>371</v>
      </c>
    </row>
    <row r="4" spans="1:6" ht="52.2" x14ac:dyDescent="0.45">
      <c r="A4" s="1268"/>
      <c r="B4" s="3123" t="s">
        <v>449</v>
      </c>
      <c r="C4" s="3123"/>
      <c r="D4" s="2177" t="s">
        <v>44</v>
      </c>
    </row>
    <row r="5" spans="1:6" ht="34.799999999999997" x14ac:dyDescent="0.45">
      <c r="B5" s="3123" t="s">
        <v>373</v>
      </c>
      <c r="C5" s="3123"/>
      <c r="D5" s="2177" t="s">
        <v>167</v>
      </c>
    </row>
    <row r="6" spans="1:6" x14ac:dyDescent="0.45">
      <c r="B6" s="3123" t="s">
        <v>374</v>
      </c>
      <c r="C6" s="3123"/>
      <c r="D6" s="2178" t="s">
        <v>263</v>
      </c>
    </row>
    <row r="7" spans="1:6" ht="15" customHeight="1" x14ac:dyDescent="0.45">
      <c r="B7" s="3126" t="s">
        <v>375</v>
      </c>
      <c r="C7" s="3126"/>
      <c r="D7" s="2179" t="s">
        <v>4144</v>
      </c>
    </row>
    <row r="8" spans="1:6" x14ac:dyDescent="0.45">
      <c r="B8" s="3126" t="s">
        <v>2480</v>
      </c>
      <c r="C8" s="3126"/>
      <c r="D8" s="2180" t="s">
        <v>2643</v>
      </c>
    </row>
    <row r="10" spans="1:6" ht="23.25" customHeight="1" x14ac:dyDescent="0.45">
      <c r="B10" s="4162" t="s">
        <v>376</v>
      </c>
      <c r="C10" s="4162"/>
      <c r="D10" s="4162"/>
    </row>
    <row r="11" spans="1:6" x14ac:dyDescent="0.45">
      <c r="B11" s="3129" t="s">
        <v>377</v>
      </c>
      <c r="C11" s="3124"/>
      <c r="D11" s="2177" t="s">
        <v>439</v>
      </c>
    </row>
    <row r="12" spans="1:6" ht="15" customHeight="1" x14ac:dyDescent="0.45">
      <c r="B12" s="3126" t="s">
        <v>379</v>
      </c>
      <c r="C12" s="3126"/>
      <c r="D12" s="661" t="s">
        <v>264</v>
      </c>
    </row>
    <row r="13" spans="1:6" x14ac:dyDescent="0.45">
      <c r="B13" s="3123" t="s">
        <v>380</v>
      </c>
      <c r="C13" s="3123"/>
      <c r="D13" s="57" t="s">
        <v>263</v>
      </c>
    </row>
    <row r="14" spans="1:6" x14ac:dyDescent="0.45">
      <c r="B14" s="3123" t="s">
        <v>381</v>
      </c>
      <c r="C14" s="3124"/>
      <c r="D14" s="2077" t="s">
        <v>10</v>
      </c>
    </row>
    <row r="15" spans="1:6" ht="121.8" x14ac:dyDescent="0.45">
      <c r="B15" s="3123" t="s">
        <v>382</v>
      </c>
      <c r="C15" s="3123"/>
      <c r="D15" s="83" t="s">
        <v>6340</v>
      </c>
    </row>
    <row r="16" spans="1:6" ht="91.2" customHeight="1" x14ac:dyDescent="0.45">
      <c r="B16" s="3123" t="s">
        <v>383</v>
      </c>
      <c r="C16" s="3123"/>
      <c r="D16" s="142" t="s">
        <v>3296</v>
      </c>
    </row>
    <row r="17" spans="2:4" x14ac:dyDescent="0.45">
      <c r="B17" s="3123" t="s">
        <v>384</v>
      </c>
      <c r="C17" s="3123"/>
      <c r="D17" s="57" t="s">
        <v>3297</v>
      </c>
    </row>
    <row r="18" spans="2:4" x14ac:dyDescent="0.45">
      <c r="B18" s="3126" t="s">
        <v>386</v>
      </c>
      <c r="C18" s="3126"/>
      <c r="D18" s="2177"/>
    </row>
    <row r="19" spans="2:4" ht="15" customHeight="1" x14ac:dyDescent="0.45">
      <c r="B19" s="3132" t="s">
        <v>387</v>
      </c>
      <c r="C19" s="3133"/>
      <c r="D19" s="57" t="s">
        <v>3298</v>
      </c>
    </row>
    <row r="20" spans="2:4" x14ac:dyDescent="0.45">
      <c r="B20" s="3123" t="s">
        <v>388</v>
      </c>
      <c r="C20" s="3123"/>
      <c r="D20" s="83" t="s">
        <v>3299</v>
      </c>
    </row>
    <row r="21" spans="2:4" x14ac:dyDescent="0.45">
      <c r="B21" s="3134" t="s">
        <v>390</v>
      </c>
      <c r="C21" s="459" t="s">
        <v>391</v>
      </c>
      <c r="D21" s="57" t="s">
        <v>1949</v>
      </c>
    </row>
    <row r="22" spans="2:4" x14ac:dyDescent="0.45">
      <c r="B22" s="3135"/>
      <c r="C22" s="2168" t="s">
        <v>393</v>
      </c>
      <c r="D22" s="57"/>
    </row>
    <row r="23" spans="2:4" ht="19.5" customHeight="1" x14ac:dyDescent="0.45">
      <c r="B23" s="3123" t="s">
        <v>395</v>
      </c>
      <c r="C23" s="3123"/>
      <c r="D23" s="57" t="s">
        <v>427</v>
      </c>
    </row>
    <row r="24" spans="2:4" x14ac:dyDescent="0.45">
      <c r="B24" s="3123" t="s">
        <v>397</v>
      </c>
      <c r="C24" s="3123"/>
      <c r="D24" s="2178" t="s">
        <v>3300</v>
      </c>
    </row>
    <row r="25" spans="2:4" x14ac:dyDescent="0.45">
      <c r="B25" s="3123" t="s">
        <v>399</v>
      </c>
      <c r="C25" s="3123"/>
      <c r="D25" s="57" t="s">
        <v>22</v>
      </c>
    </row>
    <row r="26" spans="2:4" ht="15" customHeight="1" x14ac:dyDescent="0.45">
      <c r="B26" s="3126" t="s">
        <v>401</v>
      </c>
      <c r="C26" s="3126"/>
      <c r="D26" s="2178" t="s">
        <v>3301</v>
      </c>
    </row>
    <row r="27" spans="2:4" x14ac:dyDescent="0.45">
      <c r="B27" s="3129" t="s">
        <v>403</v>
      </c>
      <c r="C27" s="3124"/>
      <c r="D27" s="57" t="s">
        <v>2834</v>
      </c>
    </row>
    <row r="28" spans="2:4" ht="87" x14ac:dyDescent="0.45">
      <c r="B28" s="2170" t="s">
        <v>404</v>
      </c>
      <c r="C28" s="2169"/>
      <c r="D28" s="57" t="s">
        <v>3302</v>
      </c>
    </row>
    <row r="29" spans="2:4" x14ac:dyDescent="0.45">
      <c r="B29" s="3130" t="s">
        <v>405</v>
      </c>
      <c r="C29" s="3131"/>
      <c r="D29" s="61"/>
    </row>
    <row r="30" spans="2:4" x14ac:dyDescent="0.45">
      <c r="B30" s="62"/>
      <c r="C30" s="62"/>
      <c r="D30" s="63"/>
    </row>
    <row r="31" spans="2:4" ht="23.25" customHeight="1" x14ac:dyDescent="0.45">
      <c r="B31" s="4162" t="s">
        <v>406</v>
      </c>
      <c r="C31" s="4162"/>
      <c r="D31" s="4162"/>
    </row>
    <row r="32" spans="2:4" x14ac:dyDescent="0.45">
      <c r="B32" s="3129" t="s">
        <v>407</v>
      </c>
      <c r="C32" s="3124"/>
      <c r="D32" s="2178" t="s">
        <v>1935</v>
      </c>
    </row>
    <row r="33" spans="2:4" x14ac:dyDescent="0.45">
      <c r="B33" s="3129" t="s">
        <v>409</v>
      </c>
      <c r="C33" s="3124"/>
      <c r="D33" s="2178" t="s">
        <v>1914</v>
      </c>
    </row>
    <row r="34" spans="2:4" x14ac:dyDescent="0.45">
      <c r="B34" s="3129" t="s">
        <v>411</v>
      </c>
      <c r="C34" s="3124"/>
      <c r="D34" s="2178" t="s">
        <v>1420</v>
      </c>
    </row>
    <row r="35" spans="2:4" x14ac:dyDescent="0.45">
      <c r="B35" s="3129" t="s">
        <v>413</v>
      </c>
      <c r="C35" s="3124"/>
      <c r="D35" s="2178" t="s">
        <v>1864</v>
      </c>
    </row>
    <row r="36" spans="2:4" x14ac:dyDescent="0.45">
      <c r="B36" s="3129" t="s">
        <v>415</v>
      </c>
      <c r="C36" s="3124"/>
      <c r="D36" s="2462" t="s">
        <v>1942</v>
      </c>
    </row>
    <row r="37" spans="2:4" x14ac:dyDescent="0.45">
      <c r="B37" s="3129" t="s">
        <v>407</v>
      </c>
      <c r="C37" s="3124"/>
      <c r="D37" s="2178" t="s">
        <v>3303</v>
      </c>
    </row>
    <row r="38" spans="2:4" x14ac:dyDescent="0.45">
      <c r="B38" s="3129" t="s">
        <v>409</v>
      </c>
      <c r="C38" s="3124"/>
      <c r="D38" s="2178" t="s">
        <v>1914</v>
      </c>
    </row>
    <row r="39" spans="2:4" x14ac:dyDescent="0.45">
      <c r="B39" s="3129" t="s">
        <v>411</v>
      </c>
      <c r="C39" s="3124"/>
      <c r="D39" s="2178" t="s">
        <v>1420</v>
      </c>
    </row>
    <row r="40" spans="2:4" x14ac:dyDescent="0.45">
      <c r="B40" s="3129" t="s">
        <v>413</v>
      </c>
      <c r="C40" s="3124"/>
      <c r="D40" s="2178" t="s">
        <v>3304</v>
      </c>
    </row>
    <row r="41" spans="2:4" x14ac:dyDescent="0.45">
      <c r="B41" s="3129" t="s">
        <v>415</v>
      </c>
      <c r="C41" s="3124"/>
      <c r="D41" s="2462" t="s">
        <v>2842</v>
      </c>
    </row>
    <row r="43" spans="2:4" x14ac:dyDescent="0.45">
      <c r="B43" s="1456" t="s">
        <v>3305</v>
      </c>
      <c r="C43" s="1456" t="s">
        <v>3306</v>
      </c>
      <c r="D43" s="1456" t="s">
        <v>3307</v>
      </c>
    </row>
    <row r="44" spans="2:4" x14ac:dyDescent="0.45">
      <c r="B44" s="1456" t="s">
        <v>3308</v>
      </c>
      <c r="C44" s="2210">
        <v>43766</v>
      </c>
      <c r="D44" s="1456" t="s">
        <v>3309</v>
      </c>
    </row>
  </sheetData>
  <mergeCells count="35">
    <mergeCell ref="B37:C37"/>
    <mergeCell ref="B38:C38"/>
    <mergeCell ref="B39:C39"/>
    <mergeCell ref="B40:C40"/>
    <mergeCell ref="B41:C41"/>
    <mergeCell ref="B16:C16"/>
    <mergeCell ref="B3:D3"/>
    <mergeCell ref="B4:C4"/>
    <mergeCell ref="B5:C5"/>
    <mergeCell ref="B6:C6"/>
    <mergeCell ref="B7:C7"/>
    <mergeCell ref="B10:D10"/>
    <mergeCell ref="B11:C11"/>
    <mergeCell ref="B12:C12"/>
    <mergeCell ref="B13:C13"/>
    <mergeCell ref="B14:C14"/>
    <mergeCell ref="B15:C15"/>
    <mergeCell ref="B8:C8"/>
    <mergeCell ref="B31:D31"/>
    <mergeCell ref="B17:C17"/>
    <mergeCell ref="B18:C18"/>
    <mergeCell ref="B19:C19"/>
    <mergeCell ref="B20:C20"/>
    <mergeCell ref="B21:B22"/>
    <mergeCell ref="B23:C23"/>
    <mergeCell ref="B24:C24"/>
    <mergeCell ref="B25:C25"/>
    <mergeCell ref="B26:C26"/>
    <mergeCell ref="B27:C27"/>
    <mergeCell ref="B29:C29"/>
    <mergeCell ref="B32:C32"/>
    <mergeCell ref="B33:C33"/>
    <mergeCell ref="B34:C34"/>
    <mergeCell ref="B35:C35"/>
    <mergeCell ref="B36:C36"/>
  </mergeCells>
  <dataValidations count="6">
    <dataValidation type="list" allowBlank="1" showInputMessage="1" showErrorMessage="1" sqref="D4" xr:uid="{00000000-0002-0000-AE01-000000000000}">
      <formula1>ODS</formula1>
    </dataValidation>
    <dataValidation type="list" allowBlank="1" showInputMessage="1" showErrorMessage="1" sqref="D5" xr:uid="{00000000-0002-0000-AE01-000001000000}">
      <formula1>Metas_ODS</formula1>
    </dataValidation>
    <dataValidation type="list" allowBlank="1" showInputMessage="1" showErrorMessage="1" sqref="D6" xr:uid="{00000000-0002-0000-AE01-000002000000}">
      <formula1>Numero_indicador</formula1>
    </dataValidation>
    <dataValidation type="list" allowBlank="1" showInputMessage="1" showErrorMessage="1" sqref="D7" xr:uid="{00000000-0002-0000-AE01-000003000000}">
      <formula1>Nombre_indicador_ODS</formula1>
    </dataValidation>
    <dataValidation type="list" allowBlank="1" showInputMessage="1" showErrorMessage="1" sqref="D14" xr:uid="{00000000-0002-0000-AE01-000004000000}">
      <formula1>Tipo_indicador</formula1>
    </dataValidation>
    <dataValidation type="list" allowBlank="1" showInputMessage="1" showErrorMessage="1" sqref="D25" xr:uid="{00000000-0002-0000-AE01-000005000000}">
      <formula1>Tipo_operación</formula1>
    </dataValidation>
  </dataValidations>
  <hyperlinks>
    <hyperlink ref="B1" location="'15.5.1'!A1" display="REGRESAR" xr:uid="{00000000-0004-0000-AE01-000000000000}"/>
    <hyperlink ref="D8" r:id="rId1" xr:uid="{00000000-0004-0000-AE01-000001000000}"/>
    <hyperlink ref="D36" r:id="rId2" xr:uid="{00000000-0004-0000-AE01-000002000000}"/>
    <hyperlink ref="D41" r:id="rId3" xr:uid="{00000000-0004-0000-AE01-000003000000}"/>
  </hyperlinks>
  <pageMargins left="0.7" right="0.7" top="0.75" bottom="0.75" header="0.3" footer="0.3"/>
</worksheet>
</file>

<file path=xl/worksheets/sheet4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F01-000000000000}">
  <sheetPr codeName="Hoja422">
    <tabColor rgb="FF7030A0"/>
  </sheetPr>
  <dimension ref="A1:P10"/>
  <sheetViews>
    <sheetView showGridLines="0" workbookViewId="0">
      <pane ySplit="1" topLeftCell="A2" activePane="bottomLeft" state="frozen"/>
      <selection activeCell="B1" sqref="B1"/>
      <selection pane="bottomLeft"/>
    </sheetView>
  </sheetViews>
  <sheetFormatPr baseColWidth="10" defaultColWidth="11.44140625" defaultRowHeight="17.399999999999999" x14ac:dyDescent="0.45"/>
  <cols>
    <col min="1" max="1" width="15.44140625" style="178" customWidth="1"/>
    <col min="2" max="2" width="18.109375" style="178" customWidth="1"/>
    <col min="3" max="3" width="11.5546875" style="1271" customWidth="1"/>
    <col min="4" max="5" width="11.5546875" style="178" customWidth="1"/>
    <col min="6" max="16384" width="11.44140625" style="178"/>
  </cols>
  <sheetData>
    <row r="1" spans="1:16" x14ac:dyDescent="0.45">
      <c r="A1" s="2171" t="s">
        <v>337</v>
      </c>
      <c r="B1" s="1308"/>
      <c r="C1" s="3225" t="s">
        <v>430</v>
      </c>
      <c r="D1" s="3225"/>
    </row>
    <row r="2" spans="1:16" ht="15" customHeight="1" x14ac:dyDescent="0.45"/>
    <row r="3" spans="1:16" ht="37.200000000000003" customHeight="1" x14ac:dyDescent="0.45">
      <c r="A3" s="4155" t="s">
        <v>339</v>
      </c>
      <c r="B3" s="4159"/>
      <c r="C3" s="4158" t="s">
        <v>1894</v>
      </c>
      <c r="D3" s="4160"/>
      <c r="E3" s="4160"/>
      <c r="F3" s="4160"/>
      <c r="G3" s="4160"/>
      <c r="H3" s="4160"/>
      <c r="I3" s="4160"/>
      <c r="J3" s="4160"/>
      <c r="K3" s="4160"/>
      <c r="L3" s="4160"/>
      <c r="M3" s="4160"/>
      <c r="N3" s="4160"/>
      <c r="O3" s="4160"/>
      <c r="P3" s="4160"/>
    </row>
    <row r="4" spans="1:16" ht="39.6" customHeight="1" x14ac:dyDescent="0.45">
      <c r="A4" s="4155" t="s">
        <v>340</v>
      </c>
      <c r="B4" s="4156"/>
      <c r="C4" s="4158" t="s">
        <v>169</v>
      </c>
      <c r="D4" s="4160"/>
      <c r="E4" s="4160"/>
      <c r="F4" s="4160"/>
      <c r="G4" s="4160"/>
      <c r="H4" s="4160"/>
      <c r="I4" s="4160"/>
      <c r="J4" s="4160"/>
      <c r="K4" s="4160"/>
      <c r="L4" s="4160"/>
      <c r="M4" s="4160"/>
      <c r="N4" s="4160"/>
      <c r="O4" s="4160"/>
      <c r="P4" s="4160"/>
    </row>
    <row r="5" spans="1:16" ht="18" customHeight="1" x14ac:dyDescent="0.45">
      <c r="A5" s="4155" t="s">
        <v>341</v>
      </c>
      <c r="B5" s="4156"/>
      <c r="C5" s="4155" t="s">
        <v>4145</v>
      </c>
      <c r="D5" s="4157"/>
      <c r="E5" s="4157"/>
      <c r="F5" s="4157"/>
      <c r="G5" s="4157"/>
      <c r="H5" s="4157"/>
      <c r="I5" s="4157"/>
      <c r="J5" s="4157"/>
      <c r="K5" s="4157"/>
      <c r="L5" s="4157"/>
      <c r="M5" s="4157"/>
      <c r="N5" s="4157"/>
      <c r="O5" s="4157"/>
      <c r="P5" s="4157"/>
    </row>
    <row r="6" spans="1:16" ht="18.600000000000001" x14ac:dyDescent="0.45">
      <c r="A6" s="4155" t="s">
        <v>417</v>
      </c>
      <c r="B6" s="4156"/>
      <c r="C6" s="4155" t="s">
        <v>454</v>
      </c>
      <c r="D6" s="4157"/>
      <c r="E6" s="4157"/>
      <c r="F6" s="4157"/>
      <c r="G6" s="4157"/>
      <c r="H6" s="4157"/>
      <c r="I6" s="4157"/>
      <c r="J6" s="4157"/>
      <c r="K6" s="4157"/>
      <c r="L6" s="4157"/>
      <c r="M6" s="4157"/>
      <c r="N6" s="4157"/>
      <c r="O6" s="4157"/>
      <c r="P6" s="4157"/>
    </row>
    <row r="7" spans="1:16" x14ac:dyDescent="0.45">
      <c r="A7" s="853"/>
    </row>
    <row r="8" spans="1:16" x14ac:dyDescent="0.45">
      <c r="A8" s="853"/>
    </row>
    <row r="9" spans="1:16" ht="11.25" customHeight="1" x14ac:dyDescent="0.45">
      <c r="A9" s="853"/>
      <c r="C9" s="3203" t="s">
        <v>497</v>
      </c>
      <c r="D9" s="3203"/>
      <c r="E9" s="3203"/>
      <c r="F9" s="3203"/>
      <c r="G9" s="3203"/>
      <c r="H9" s="3203"/>
      <c r="I9" s="3203"/>
      <c r="J9" s="3203"/>
      <c r="K9" s="3203"/>
      <c r="L9" s="3203"/>
      <c r="M9" s="3203"/>
      <c r="N9" s="3203"/>
      <c r="O9" s="3203"/>
      <c r="P9" s="3203"/>
    </row>
    <row r="10" spans="1:16" ht="11.25" customHeight="1" x14ac:dyDescent="0.45">
      <c r="A10" s="853"/>
      <c r="C10" s="3203"/>
      <c r="D10" s="3203"/>
      <c r="E10" s="3203"/>
      <c r="F10" s="3203"/>
      <c r="G10" s="3203"/>
      <c r="H10" s="3203"/>
      <c r="I10" s="3203"/>
      <c r="J10" s="3203"/>
      <c r="K10" s="3203"/>
      <c r="L10" s="3203"/>
      <c r="M10" s="3203"/>
      <c r="N10" s="3203"/>
      <c r="O10" s="3203"/>
      <c r="P10" s="3203"/>
    </row>
  </sheetData>
  <mergeCells count="10">
    <mergeCell ref="A6:B6"/>
    <mergeCell ref="C6:P6"/>
    <mergeCell ref="C9:P10"/>
    <mergeCell ref="C1:D1"/>
    <mergeCell ref="A3:B3"/>
    <mergeCell ref="C3:P3"/>
    <mergeCell ref="A4:B4"/>
    <mergeCell ref="C4:P4"/>
    <mergeCell ref="A5:B5"/>
    <mergeCell ref="C5:P5"/>
  </mergeCells>
  <hyperlinks>
    <hyperlink ref="A1" location="'ODS 15.'!A1" display="REGRESAR" xr:uid="{00000000-0004-0000-AF01-000000000000}"/>
    <hyperlink ref="C1:D1" location="'Metadato 15.6.1'!A1" display="VER METADATO" xr:uid="{00000000-0004-0000-AF01-000001000000}"/>
  </hyperlinks>
  <pageMargins left="0.7" right="0.7" top="0.75" bottom="0.75" header="0.3" footer="0.3"/>
</worksheet>
</file>

<file path=xl/worksheets/sheet4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001-000000000000}">
  <sheetPr codeName="Hoja423">
    <tabColor theme="0" tint="-0.499984740745262"/>
  </sheetPr>
  <dimension ref="A1:F36"/>
  <sheetViews>
    <sheetView showGridLines="0" zoomScaleNormal="100" workbookViewId="0">
      <pane ySplit="1" topLeftCell="A2" activePane="bottomLeft" state="frozen"/>
      <selection pane="bottomLeft" activeCell="B33" sqref="B33:C33"/>
    </sheetView>
  </sheetViews>
  <sheetFormatPr baseColWidth="10" defaultColWidth="11.44140625" defaultRowHeight="17.399999999999999" x14ac:dyDescent="0.45"/>
  <cols>
    <col min="1" max="1" width="11.44140625" style="178"/>
    <col min="2" max="2" width="26.44140625" style="178" customWidth="1"/>
    <col min="3" max="3" width="24" style="178" customWidth="1"/>
    <col min="4" max="4" width="85.77734375" style="178" customWidth="1"/>
    <col min="5" max="5" width="11.44140625" style="178"/>
    <col min="6" max="6" width="7.21875" style="178" customWidth="1"/>
    <col min="7" max="16384" width="11.44140625" style="178"/>
  </cols>
  <sheetData>
    <row r="1" spans="1:6" x14ac:dyDescent="0.45">
      <c r="B1" s="2171" t="s">
        <v>337</v>
      </c>
    </row>
    <row r="2" spans="1:6" ht="18" thickBot="1" x14ac:dyDescent="0.5"/>
    <row r="3" spans="1:6" ht="23.25" customHeight="1" thickBot="1" x14ac:dyDescent="0.5">
      <c r="B3" s="4162" t="s">
        <v>370</v>
      </c>
      <c r="C3" s="4162"/>
      <c r="D3" s="4162"/>
      <c r="F3" s="1267" t="s">
        <v>498</v>
      </c>
    </row>
    <row r="4" spans="1:6" ht="52.2" x14ac:dyDescent="0.45">
      <c r="A4" s="1268"/>
      <c r="B4" s="3123" t="s">
        <v>449</v>
      </c>
      <c r="C4" s="3123"/>
      <c r="D4" s="2177" t="s">
        <v>44</v>
      </c>
    </row>
    <row r="5" spans="1:6" ht="34.799999999999997" x14ac:dyDescent="0.45">
      <c r="B5" s="3123" t="s">
        <v>373</v>
      </c>
      <c r="C5" s="3123"/>
      <c r="D5" s="2177" t="s">
        <v>169</v>
      </c>
    </row>
    <row r="6" spans="1:6" ht="16.5" customHeight="1" x14ac:dyDescent="0.45">
      <c r="B6" s="3123" t="s">
        <v>374</v>
      </c>
      <c r="C6" s="3123"/>
      <c r="D6" s="2178" t="s">
        <v>265</v>
      </c>
    </row>
    <row r="7" spans="1:6" ht="34.799999999999997" x14ac:dyDescent="0.45">
      <c r="B7" s="3126" t="s">
        <v>375</v>
      </c>
      <c r="C7" s="3126"/>
      <c r="D7" s="2179" t="s">
        <v>4145</v>
      </c>
    </row>
    <row r="8" spans="1:6" x14ac:dyDescent="0.45">
      <c r="B8" s="3126" t="s">
        <v>2480</v>
      </c>
      <c r="C8" s="3126"/>
      <c r="D8" s="2180" t="s">
        <v>2644</v>
      </c>
    </row>
    <row r="9" spans="1:6" ht="15.75" customHeight="1" x14ac:dyDescent="0.45"/>
    <row r="10" spans="1:6" ht="23.25" customHeight="1" x14ac:dyDescent="0.45">
      <c r="B10" s="4162" t="s">
        <v>376</v>
      </c>
      <c r="C10" s="4162"/>
      <c r="D10" s="4162"/>
    </row>
    <row r="11" spans="1:6" x14ac:dyDescent="0.45">
      <c r="B11" s="3129" t="s">
        <v>377</v>
      </c>
      <c r="C11" s="3124"/>
      <c r="D11" s="2177"/>
    </row>
    <row r="12" spans="1:6" x14ac:dyDescent="0.45">
      <c r="B12" s="3126" t="s">
        <v>379</v>
      </c>
      <c r="C12" s="3126"/>
      <c r="D12" s="661"/>
    </row>
    <row r="13" spans="1:6" x14ac:dyDescent="0.45">
      <c r="B13" s="3123" t="s">
        <v>380</v>
      </c>
      <c r="C13" s="3123"/>
      <c r="D13" s="2077"/>
    </row>
    <row r="14" spans="1:6" x14ac:dyDescent="0.45">
      <c r="B14" s="3123" t="s">
        <v>381</v>
      </c>
      <c r="C14" s="3124"/>
      <c r="D14" s="2077"/>
    </row>
    <row r="15" spans="1:6" x14ac:dyDescent="0.45">
      <c r="B15" s="3123" t="s">
        <v>382</v>
      </c>
      <c r="C15" s="3123"/>
      <c r="D15" s="2177"/>
    </row>
    <row r="16" spans="1:6" x14ac:dyDescent="0.45">
      <c r="B16" s="3123" t="s">
        <v>383</v>
      </c>
      <c r="C16" s="3123"/>
      <c r="D16" s="2177"/>
    </row>
    <row r="17" spans="2:4" x14ac:dyDescent="0.45">
      <c r="B17" s="3123" t="s">
        <v>384</v>
      </c>
      <c r="C17" s="3123"/>
      <c r="D17" s="57"/>
    </row>
    <row r="18" spans="2:4" x14ac:dyDescent="0.45">
      <c r="B18" s="3126" t="s">
        <v>386</v>
      </c>
      <c r="C18" s="3126"/>
      <c r="D18" s="2177"/>
    </row>
    <row r="19" spans="2:4" x14ac:dyDescent="0.45">
      <c r="B19" s="3132" t="s">
        <v>387</v>
      </c>
      <c r="C19" s="3133"/>
      <c r="D19" s="57"/>
    </row>
    <row r="20" spans="2:4" x14ac:dyDescent="0.45">
      <c r="B20" s="3123" t="s">
        <v>388</v>
      </c>
      <c r="C20" s="3123"/>
      <c r="D20" s="2177"/>
    </row>
    <row r="21" spans="2:4" x14ac:dyDescent="0.45">
      <c r="B21" s="3134" t="s">
        <v>390</v>
      </c>
      <c r="C21" s="459" t="s">
        <v>391</v>
      </c>
      <c r="D21" s="2177"/>
    </row>
    <row r="22" spans="2:4" x14ac:dyDescent="0.45">
      <c r="B22" s="3135"/>
      <c r="C22" s="2168" t="s">
        <v>393</v>
      </c>
      <c r="D22" s="57"/>
    </row>
    <row r="23" spans="2:4" x14ac:dyDescent="0.45">
      <c r="B23" s="3123" t="s">
        <v>395</v>
      </c>
      <c r="C23" s="3123"/>
      <c r="D23" s="2177"/>
    </row>
    <row r="24" spans="2:4" x14ac:dyDescent="0.45">
      <c r="B24" s="3123" t="s">
        <v>397</v>
      </c>
      <c r="C24" s="3123"/>
      <c r="D24" s="146" t="s">
        <v>499</v>
      </c>
    </row>
    <row r="25" spans="2:4" x14ac:dyDescent="0.45">
      <c r="B25" s="3123" t="s">
        <v>399</v>
      </c>
      <c r="C25" s="3123"/>
      <c r="D25" s="57"/>
    </row>
    <row r="26" spans="2:4" x14ac:dyDescent="0.45">
      <c r="B26" s="3126" t="s">
        <v>401</v>
      </c>
      <c r="C26" s="3126"/>
      <c r="D26" s="2177"/>
    </row>
    <row r="27" spans="2:4" x14ac:dyDescent="0.45">
      <c r="B27" s="3129" t="s">
        <v>403</v>
      </c>
      <c r="C27" s="3124"/>
      <c r="D27" s="2177"/>
    </row>
    <row r="28" spans="2:4" x14ac:dyDescent="0.45">
      <c r="B28" s="2170" t="s">
        <v>404</v>
      </c>
      <c r="C28" s="2169"/>
      <c r="D28" s="2177"/>
    </row>
    <row r="29" spans="2:4" x14ac:dyDescent="0.45">
      <c r="B29" s="3130" t="s">
        <v>405</v>
      </c>
      <c r="C29" s="3131"/>
      <c r="D29" s="61"/>
    </row>
    <row r="30" spans="2:4" x14ac:dyDescent="0.45">
      <c r="B30" s="62"/>
      <c r="C30" s="62"/>
      <c r="D30" s="63"/>
    </row>
    <row r="31" spans="2:4" ht="23.25" customHeight="1" x14ac:dyDescent="0.45">
      <c r="B31" s="4162" t="s">
        <v>406</v>
      </c>
      <c r="C31" s="4162"/>
      <c r="D31" s="4162"/>
    </row>
    <row r="32" spans="2:4" x14ac:dyDescent="0.45">
      <c r="B32" s="3129" t="s">
        <v>407</v>
      </c>
      <c r="C32" s="3124"/>
      <c r="D32" s="57"/>
    </row>
    <row r="33" spans="2:4" x14ac:dyDescent="0.45">
      <c r="B33" s="3129" t="s">
        <v>409</v>
      </c>
      <c r="C33" s="3124"/>
      <c r="D33" s="57"/>
    </row>
    <row r="34" spans="2:4" x14ac:dyDescent="0.45">
      <c r="B34" s="3129" t="s">
        <v>411</v>
      </c>
      <c r="C34" s="3124"/>
      <c r="D34" s="83"/>
    </row>
    <row r="35" spans="2:4" x14ac:dyDescent="0.45">
      <c r="B35" s="3129" t="s">
        <v>413</v>
      </c>
      <c r="C35" s="3124"/>
      <c r="D35" s="157"/>
    </row>
    <row r="36" spans="2:4" x14ac:dyDescent="0.45">
      <c r="B36" s="3129" t="s">
        <v>415</v>
      </c>
      <c r="C36" s="3124"/>
      <c r="D36" s="57"/>
    </row>
  </sheetData>
  <mergeCells count="30">
    <mergeCell ref="B16:C16"/>
    <mergeCell ref="B3:D3"/>
    <mergeCell ref="B4:C4"/>
    <mergeCell ref="B5:C5"/>
    <mergeCell ref="B6:C6"/>
    <mergeCell ref="B7:C7"/>
    <mergeCell ref="B10:D10"/>
    <mergeCell ref="B11:C11"/>
    <mergeCell ref="B12:C12"/>
    <mergeCell ref="B13:C13"/>
    <mergeCell ref="B14:C14"/>
    <mergeCell ref="B15:C15"/>
    <mergeCell ref="B8:C8"/>
    <mergeCell ref="B31:D31"/>
    <mergeCell ref="B17:C17"/>
    <mergeCell ref="B18:C18"/>
    <mergeCell ref="B19:C19"/>
    <mergeCell ref="B20:C20"/>
    <mergeCell ref="B21:B22"/>
    <mergeCell ref="B23:C23"/>
    <mergeCell ref="B24:C24"/>
    <mergeCell ref="B25:C25"/>
    <mergeCell ref="B26:C26"/>
    <mergeCell ref="B27:C27"/>
    <mergeCell ref="B29:C29"/>
    <mergeCell ref="B32:C32"/>
    <mergeCell ref="B33:C33"/>
    <mergeCell ref="B34:C34"/>
    <mergeCell ref="B35:C35"/>
    <mergeCell ref="B36:C36"/>
  </mergeCells>
  <dataValidations count="7">
    <dataValidation allowBlank="1" showDropDown="1" showInputMessage="1" showErrorMessage="1" sqref="D13" xr:uid="{00000000-0002-0000-B001-000000000000}"/>
    <dataValidation type="list" allowBlank="1" showInputMessage="1" showErrorMessage="1" sqref="D4" xr:uid="{00000000-0002-0000-B001-000001000000}">
      <formula1>ODS</formula1>
    </dataValidation>
    <dataValidation type="list" allowBlank="1" showInputMessage="1" showErrorMessage="1" sqref="D5" xr:uid="{00000000-0002-0000-B001-000002000000}">
      <formula1>Metas_ODS</formula1>
    </dataValidation>
    <dataValidation type="list" allowBlank="1" showInputMessage="1" showErrorMessage="1" sqref="D6" xr:uid="{00000000-0002-0000-B001-000003000000}">
      <formula1>Numero_indicador</formula1>
    </dataValidation>
    <dataValidation type="list" allowBlank="1" showInputMessage="1" showErrorMessage="1" sqref="D7" xr:uid="{00000000-0002-0000-B001-000004000000}">
      <formula1>Nombre_indicador_ODS</formula1>
    </dataValidation>
    <dataValidation type="list" allowBlank="1" showInputMessage="1" showErrorMessage="1" sqref="D14" xr:uid="{00000000-0002-0000-B001-000005000000}">
      <formula1>Tipo_indicador</formula1>
    </dataValidation>
    <dataValidation type="list" allowBlank="1" showInputMessage="1" showErrorMessage="1" sqref="D25" xr:uid="{00000000-0002-0000-B001-000006000000}">
      <formula1>Tipo_operación</formula1>
    </dataValidation>
  </dataValidations>
  <hyperlinks>
    <hyperlink ref="B1" location="'15.6.1'!A1" display="REGRESAR" xr:uid="{00000000-0004-0000-B001-000000000000}"/>
    <hyperlink ref="D8" r:id="rId1" xr:uid="{00000000-0004-0000-B001-000001000000}"/>
  </hyperlinks>
  <pageMargins left="0.7" right="0.7" top="0.75" bottom="0.75" header="0.3" footer="0.3"/>
</worksheet>
</file>

<file path=xl/worksheets/sheet4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101-000000000000}">
  <sheetPr codeName="Hoja424">
    <tabColor theme="5"/>
  </sheetPr>
  <dimension ref="A1:P22"/>
  <sheetViews>
    <sheetView showGridLines="0" workbookViewId="0">
      <pane ySplit="1" topLeftCell="A2" activePane="bottomLeft" state="frozen"/>
      <selection sqref="A1:B1"/>
      <selection pane="bottomLeft" activeCell="M13" sqref="M13"/>
    </sheetView>
  </sheetViews>
  <sheetFormatPr baseColWidth="10" defaultColWidth="11.44140625" defaultRowHeight="17.399999999999999" x14ac:dyDescent="0.45"/>
  <cols>
    <col min="1" max="1" width="15.5546875" style="178" customWidth="1"/>
    <col min="2" max="2" width="17.88671875" style="178" customWidth="1"/>
    <col min="3" max="3" width="11.5546875" style="1271" customWidth="1"/>
    <col min="4" max="5" width="11.5546875" style="178" customWidth="1"/>
    <col min="6" max="16384" width="11.44140625" style="178"/>
  </cols>
  <sheetData>
    <row r="1" spans="1:16" x14ac:dyDescent="0.45">
      <c r="A1" s="2171" t="s">
        <v>337</v>
      </c>
      <c r="B1" s="1308"/>
      <c r="C1" s="3225" t="s">
        <v>430</v>
      </c>
      <c r="D1" s="3225"/>
    </row>
    <row r="2" spans="1:16" ht="16.5" customHeight="1" x14ac:dyDescent="0.45"/>
    <row r="3" spans="1:16" ht="37.200000000000003" customHeight="1" x14ac:dyDescent="0.45">
      <c r="A3" s="4155" t="s">
        <v>339</v>
      </c>
      <c r="B3" s="4159"/>
      <c r="C3" s="4158" t="s">
        <v>1894</v>
      </c>
      <c r="D3" s="4160"/>
      <c r="E3" s="4160"/>
      <c r="F3" s="4160"/>
      <c r="G3" s="4160"/>
      <c r="H3" s="4160"/>
      <c r="I3" s="4160"/>
      <c r="J3" s="4160"/>
      <c r="K3" s="4160"/>
      <c r="L3" s="4160"/>
      <c r="M3" s="4160"/>
      <c r="N3" s="4160"/>
      <c r="O3" s="4160"/>
      <c r="P3" s="4160"/>
    </row>
    <row r="4" spans="1:16" ht="18.600000000000001" customHeight="1" x14ac:dyDescent="0.45">
      <c r="A4" s="4155" t="s">
        <v>340</v>
      </c>
      <c r="B4" s="4156"/>
      <c r="C4" s="4158" t="s">
        <v>171</v>
      </c>
      <c r="D4" s="4160"/>
      <c r="E4" s="4160"/>
      <c r="F4" s="4160"/>
      <c r="G4" s="4160"/>
      <c r="H4" s="4160"/>
      <c r="I4" s="4160"/>
      <c r="J4" s="4160"/>
      <c r="K4" s="4160"/>
      <c r="L4" s="4160"/>
      <c r="M4" s="4160"/>
      <c r="N4" s="4160"/>
      <c r="O4" s="4160"/>
      <c r="P4" s="4160"/>
    </row>
    <row r="5" spans="1:16" ht="17.399999999999999" customHeight="1" x14ac:dyDescent="0.45">
      <c r="A5" s="4155" t="s">
        <v>341</v>
      </c>
      <c r="B5" s="4156"/>
      <c r="C5" s="4155" t="s">
        <v>4146</v>
      </c>
      <c r="D5" s="4157"/>
      <c r="E5" s="4157"/>
      <c r="F5" s="4157"/>
      <c r="G5" s="4157"/>
      <c r="H5" s="4157"/>
      <c r="I5" s="4157"/>
      <c r="J5" s="4157"/>
      <c r="K5" s="4157"/>
      <c r="L5" s="4157"/>
      <c r="M5" s="4157"/>
      <c r="N5" s="4157"/>
      <c r="O5" s="4157"/>
      <c r="P5" s="4157"/>
    </row>
    <row r="6" spans="1:16" ht="18.600000000000001" x14ac:dyDescent="0.45">
      <c r="A6" s="4155" t="s">
        <v>417</v>
      </c>
      <c r="B6" s="4156"/>
      <c r="C6" s="4155" t="s">
        <v>454</v>
      </c>
      <c r="D6" s="4157"/>
      <c r="E6" s="4157"/>
      <c r="F6" s="4157"/>
      <c r="G6" s="4157"/>
      <c r="H6" s="4157"/>
      <c r="I6" s="4157"/>
      <c r="J6" s="4157"/>
      <c r="K6" s="4157"/>
      <c r="L6" s="4157"/>
      <c r="M6" s="4157"/>
      <c r="N6" s="4157"/>
      <c r="O6" s="4157"/>
      <c r="P6" s="4157"/>
    </row>
    <row r="7" spans="1:16" x14ac:dyDescent="0.45">
      <c r="A7" s="853"/>
    </row>
    <row r="8" spans="1:16" x14ac:dyDescent="0.45">
      <c r="A8" s="853"/>
    </row>
    <row r="9" spans="1:16" ht="11.25" customHeight="1" x14ac:dyDescent="0.45">
      <c r="A9" s="853"/>
      <c r="C9" s="3203" t="s">
        <v>455</v>
      </c>
      <c r="D9" s="3203"/>
      <c r="E9" s="3203"/>
      <c r="F9" s="3203"/>
      <c r="G9" s="3203"/>
      <c r="H9" s="3203"/>
      <c r="I9" s="3203"/>
      <c r="J9" s="3203"/>
      <c r="K9" s="3203"/>
      <c r="L9" s="3203"/>
      <c r="M9" s="3203"/>
      <c r="N9" s="3203"/>
      <c r="O9" s="3203"/>
      <c r="P9" s="3203"/>
    </row>
    <row r="10" spans="1:16" ht="11.25" customHeight="1" x14ac:dyDescent="0.45">
      <c r="A10" s="853"/>
      <c r="C10" s="3203"/>
      <c r="D10" s="3203"/>
      <c r="E10" s="3203"/>
      <c r="F10" s="3203"/>
      <c r="G10" s="3203"/>
      <c r="H10" s="3203"/>
      <c r="I10" s="3203"/>
      <c r="J10" s="3203"/>
      <c r="K10" s="3203"/>
      <c r="L10" s="3203"/>
      <c r="M10" s="3203"/>
      <c r="N10" s="3203"/>
      <c r="O10" s="3203"/>
      <c r="P10" s="3203"/>
    </row>
    <row r="11" spans="1:16" x14ac:dyDescent="0.45">
      <c r="A11" s="853"/>
    </row>
    <row r="12" spans="1:16" x14ac:dyDescent="0.45">
      <c r="A12" s="853"/>
    </row>
    <row r="13" spans="1:16" x14ac:dyDescent="0.45">
      <c r="A13" s="853"/>
    </row>
    <row r="14" spans="1:16" x14ac:dyDescent="0.45">
      <c r="A14" s="853"/>
    </row>
    <row r="15" spans="1:16" x14ac:dyDescent="0.45">
      <c r="A15" s="853"/>
    </row>
    <row r="16" spans="1:16" x14ac:dyDescent="0.45">
      <c r="A16" s="853"/>
    </row>
    <row r="17" spans="1:1" x14ac:dyDescent="0.45">
      <c r="A17" s="853"/>
    </row>
    <row r="18" spans="1:1" x14ac:dyDescent="0.45">
      <c r="A18" s="853"/>
    </row>
    <row r="19" spans="1:1" x14ac:dyDescent="0.45">
      <c r="A19" s="853"/>
    </row>
    <row r="20" spans="1:1" x14ac:dyDescent="0.45">
      <c r="A20" s="853"/>
    </row>
    <row r="21" spans="1:1" x14ac:dyDescent="0.45">
      <c r="A21" s="853"/>
    </row>
    <row r="22" spans="1:1" x14ac:dyDescent="0.45">
      <c r="A22" s="853"/>
    </row>
  </sheetData>
  <mergeCells count="10">
    <mergeCell ref="A6:B6"/>
    <mergeCell ref="C6:P6"/>
    <mergeCell ref="C9:P10"/>
    <mergeCell ref="C1:D1"/>
    <mergeCell ref="A3:B3"/>
    <mergeCell ref="C3:P3"/>
    <mergeCell ref="A4:B4"/>
    <mergeCell ref="C4:P4"/>
    <mergeCell ref="A5:B5"/>
    <mergeCell ref="C5:P5"/>
  </mergeCells>
  <hyperlinks>
    <hyperlink ref="A1" location="'ODS 15.'!A1" display="REGRESAR" xr:uid="{00000000-0004-0000-B101-000000000000}"/>
    <hyperlink ref="C1:D1" location="'Metadato 15.7.1'!A1" display="VER METADATO" xr:uid="{00000000-0004-0000-B101-000001000000}"/>
  </hyperlinks>
  <pageMargins left="0.7" right="0.7" top="0.75" bottom="0.75" header="0.3" footer="0.3"/>
</worksheet>
</file>

<file path=xl/worksheets/sheet4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201-000000000000}">
  <sheetPr codeName="Hoja425">
    <tabColor theme="0" tint="-0.499984740745262"/>
  </sheetPr>
  <dimension ref="A1:F36"/>
  <sheetViews>
    <sheetView showGridLines="0" zoomScaleNormal="100" workbookViewId="0">
      <pane ySplit="1" topLeftCell="A2" activePane="bottomLeft" state="frozen"/>
      <selection sqref="A1:B1"/>
      <selection pane="bottomLeft" activeCell="D32" sqref="D32"/>
    </sheetView>
  </sheetViews>
  <sheetFormatPr baseColWidth="10" defaultColWidth="11.44140625" defaultRowHeight="17.399999999999999" x14ac:dyDescent="0.45"/>
  <cols>
    <col min="1" max="1" width="11.44140625" style="178"/>
    <col min="2" max="2" width="26.44140625" style="178" customWidth="1"/>
    <col min="3" max="3" width="24" style="178" customWidth="1"/>
    <col min="4" max="4" width="85.77734375" style="178" customWidth="1"/>
    <col min="5" max="5" width="11.44140625" style="178"/>
    <col min="6" max="6" width="7.21875" style="178" customWidth="1"/>
    <col min="7" max="16384" width="11.44140625" style="178"/>
  </cols>
  <sheetData>
    <row r="1" spans="1:6" x14ac:dyDescent="0.45">
      <c r="B1" s="2171" t="s">
        <v>337</v>
      </c>
    </row>
    <row r="2" spans="1:6" ht="18" thickBot="1" x14ac:dyDescent="0.5"/>
    <row r="3" spans="1:6" ht="23.25" customHeight="1" thickBot="1" x14ac:dyDescent="0.5">
      <c r="B3" s="4162" t="s">
        <v>370</v>
      </c>
      <c r="C3" s="4162"/>
      <c r="D3" s="4162"/>
      <c r="F3" s="1267" t="s">
        <v>456</v>
      </c>
    </row>
    <row r="4" spans="1:6" ht="52.2" x14ac:dyDescent="0.45">
      <c r="A4" s="1268"/>
      <c r="B4" s="3123" t="s">
        <v>449</v>
      </c>
      <c r="C4" s="3123"/>
      <c r="D4" s="2177" t="s">
        <v>44</v>
      </c>
    </row>
    <row r="5" spans="1:6" ht="34.799999999999997" x14ac:dyDescent="0.45">
      <c r="B5" s="3123" t="s">
        <v>373</v>
      </c>
      <c r="C5" s="3123"/>
      <c r="D5" s="2177" t="s">
        <v>171</v>
      </c>
    </row>
    <row r="6" spans="1:6" x14ac:dyDescent="0.45">
      <c r="B6" s="3123" t="s">
        <v>374</v>
      </c>
      <c r="C6" s="3123"/>
      <c r="D6" s="2178" t="s">
        <v>266</v>
      </c>
    </row>
    <row r="7" spans="1:6" ht="34.799999999999997" x14ac:dyDescent="0.45">
      <c r="B7" s="3126" t="s">
        <v>375</v>
      </c>
      <c r="C7" s="3126"/>
      <c r="D7" s="2179" t="s">
        <v>4146</v>
      </c>
    </row>
    <row r="8" spans="1:6" x14ac:dyDescent="0.45">
      <c r="B8" s="3126" t="s">
        <v>2480</v>
      </c>
      <c r="C8" s="3126"/>
      <c r="D8" s="2180" t="s">
        <v>2645</v>
      </c>
    </row>
    <row r="10" spans="1:6" ht="23.25" customHeight="1" x14ac:dyDescent="0.45">
      <c r="B10" s="4162" t="s">
        <v>376</v>
      </c>
      <c r="C10" s="4162"/>
      <c r="D10" s="4162"/>
    </row>
    <row r="11" spans="1:6" x14ac:dyDescent="0.45">
      <c r="B11" s="3129" t="s">
        <v>377</v>
      </c>
      <c r="C11" s="3124"/>
      <c r="D11" s="2177"/>
    </row>
    <row r="12" spans="1:6" x14ac:dyDescent="0.45">
      <c r="B12" s="3126" t="s">
        <v>379</v>
      </c>
      <c r="C12" s="3126"/>
      <c r="D12" s="661"/>
    </row>
    <row r="13" spans="1:6" x14ac:dyDescent="0.45">
      <c r="B13" s="3123" t="s">
        <v>380</v>
      </c>
      <c r="C13" s="3123"/>
      <c r="D13" s="2077"/>
    </row>
    <row r="14" spans="1:6" x14ac:dyDescent="0.45">
      <c r="B14" s="3123" t="s">
        <v>381</v>
      </c>
      <c r="C14" s="3124"/>
      <c r="D14" s="2077"/>
    </row>
    <row r="15" spans="1:6" x14ac:dyDescent="0.45">
      <c r="B15" s="3123" t="s">
        <v>382</v>
      </c>
      <c r="C15" s="3123"/>
      <c r="D15" s="2177"/>
    </row>
    <row r="16" spans="1:6" x14ac:dyDescent="0.45">
      <c r="B16" s="3123" t="s">
        <v>383</v>
      </c>
      <c r="C16" s="3123"/>
      <c r="D16" s="2177"/>
    </row>
    <row r="17" spans="2:4" x14ac:dyDescent="0.45">
      <c r="B17" s="3123" t="s">
        <v>384</v>
      </c>
      <c r="C17" s="3123"/>
      <c r="D17" s="57"/>
    </row>
    <row r="18" spans="2:4" x14ac:dyDescent="0.45">
      <c r="B18" s="3126" t="s">
        <v>386</v>
      </c>
      <c r="C18" s="3126"/>
      <c r="D18" s="2177"/>
    </row>
    <row r="19" spans="2:4" x14ac:dyDescent="0.45">
      <c r="B19" s="3132" t="s">
        <v>387</v>
      </c>
      <c r="C19" s="3133"/>
      <c r="D19" s="57"/>
    </row>
    <row r="20" spans="2:4" x14ac:dyDescent="0.45">
      <c r="B20" s="3123" t="s">
        <v>388</v>
      </c>
      <c r="C20" s="3123"/>
      <c r="D20" s="2177"/>
    </row>
    <row r="21" spans="2:4" x14ac:dyDescent="0.45">
      <c r="B21" s="3134" t="s">
        <v>390</v>
      </c>
      <c r="C21" s="459" t="s">
        <v>391</v>
      </c>
      <c r="D21" s="2177"/>
    </row>
    <row r="22" spans="2:4" x14ac:dyDescent="0.45">
      <c r="B22" s="3135"/>
      <c r="C22" s="2168" t="s">
        <v>393</v>
      </c>
      <c r="D22" s="57"/>
    </row>
    <row r="23" spans="2:4" x14ac:dyDescent="0.45">
      <c r="B23" s="3123" t="s">
        <v>395</v>
      </c>
      <c r="C23" s="3123"/>
      <c r="D23" s="2177"/>
    </row>
    <row r="24" spans="2:4" x14ac:dyDescent="0.45">
      <c r="B24" s="3123" t="s">
        <v>397</v>
      </c>
      <c r="C24" s="3123"/>
      <c r="D24" s="2178" t="s">
        <v>1936</v>
      </c>
    </row>
    <row r="25" spans="2:4" x14ac:dyDescent="0.45">
      <c r="B25" s="3123" t="s">
        <v>399</v>
      </c>
      <c r="C25" s="3123"/>
      <c r="D25" s="57"/>
    </row>
    <row r="26" spans="2:4" x14ac:dyDescent="0.45">
      <c r="B26" s="3126" t="s">
        <v>401</v>
      </c>
      <c r="C26" s="3126"/>
      <c r="D26" s="2177"/>
    </row>
    <row r="27" spans="2:4" x14ac:dyDescent="0.45">
      <c r="B27" s="3129" t="s">
        <v>403</v>
      </c>
      <c r="C27" s="3124"/>
      <c r="D27" s="2177"/>
    </row>
    <row r="28" spans="2:4" x14ac:dyDescent="0.45">
      <c r="B28" s="2170" t="s">
        <v>404</v>
      </c>
      <c r="C28" s="2169"/>
      <c r="D28" s="2177"/>
    </row>
    <row r="29" spans="2:4" x14ac:dyDescent="0.45">
      <c r="B29" s="3130" t="s">
        <v>405</v>
      </c>
      <c r="C29" s="3131"/>
      <c r="D29" s="61"/>
    </row>
    <row r="30" spans="2:4" x14ac:dyDescent="0.45">
      <c r="B30" s="62"/>
      <c r="C30" s="62"/>
      <c r="D30" s="63"/>
    </row>
    <row r="31" spans="2:4" ht="23.25" customHeight="1" x14ac:dyDescent="0.45">
      <c r="B31" s="4162" t="s">
        <v>406</v>
      </c>
      <c r="C31" s="4162"/>
      <c r="D31" s="4162"/>
    </row>
    <row r="32" spans="2:4" ht="34.799999999999997" x14ac:dyDescent="0.45">
      <c r="B32" s="3129" t="s">
        <v>407</v>
      </c>
      <c r="C32" s="3124"/>
      <c r="D32" s="57" t="s">
        <v>1937</v>
      </c>
    </row>
    <row r="33" spans="2:4" x14ac:dyDescent="0.45">
      <c r="B33" s="3129" t="s">
        <v>409</v>
      </c>
      <c r="C33" s="3124"/>
      <c r="D33" s="57" t="s">
        <v>1938</v>
      </c>
    </row>
    <row r="34" spans="2:4" x14ac:dyDescent="0.45">
      <c r="B34" s="3129" t="s">
        <v>411</v>
      </c>
      <c r="C34" s="3124"/>
      <c r="D34" s="83" t="s">
        <v>1420</v>
      </c>
    </row>
    <row r="35" spans="2:4" x14ac:dyDescent="0.45">
      <c r="B35" s="3129" t="s">
        <v>413</v>
      </c>
      <c r="C35" s="3124"/>
      <c r="D35" s="157" t="s">
        <v>1939</v>
      </c>
    </row>
    <row r="36" spans="2:4" x14ac:dyDescent="0.45">
      <c r="B36" s="3129" t="s">
        <v>415</v>
      </c>
      <c r="C36" s="3124"/>
      <c r="D36" s="162" t="s">
        <v>1940</v>
      </c>
    </row>
  </sheetData>
  <mergeCells count="30">
    <mergeCell ref="B16:C16"/>
    <mergeCell ref="B3:D3"/>
    <mergeCell ref="B4:C4"/>
    <mergeCell ref="B5:C5"/>
    <mergeCell ref="B6:C6"/>
    <mergeCell ref="B7:C7"/>
    <mergeCell ref="B10:D10"/>
    <mergeCell ref="B11:C11"/>
    <mergeCell ref="B12:C12"/>
    <mergeCell ref="B13:C13"/>
    <mergeCell ref="B14:C14"/>
    <mergeCell ref="B15:C15"/>
    <mergeCell ref="B8:C8"/>
    <mergeCell ref="B31:D31"/>
    <mergeCell ref="B17:C17"/>
    <mergeCell ref="B18:C18"/>
    <mergeCell ref="B19:C19"/>
    <mergeCell ref="B20:C20"/>
    <mergeCell ref="B21:B22"/>
    <mergeCell ref="B23:C23"/>
    <mergeCell ref="B24:C24"/>
    <mergeCell ref="B25:C25"/>
    <mergeCell ref="B26:C26"/>
    <mergeCell ref="B27:C27"/>
    <mergeCell ref="B29:C29"/>
    <mergeCell ref="B32:C32"/>
    <mergeCell ref="B33:C33"/>
    <mergeCell ref="B34:C34"/>
    <mergeCell ref="B35:C35"/>
    <mergeCell ref="B36:C36"/>
  </mergeCells>
  <dataValidations count="7">
    <dataValidation allowBlank="1" showDropDown="1" showInputMessage="1" showErrorMessage="1" sqref="D13" xr:uid="{00000000-0002-0000-B201-000000000000}"/>
    <dataValidation type="list" allowBlank="1" showInputMessage="1" showErrorMessage="1" sqref="D4" xr:uid="{00000000-0002-0000-B201-000001000000}">
      <formula1>ODS</formula1>
    </dataValidation>
    <dataValidation type="list" allowBlank="1" showInputMessage="1" showErrorMessage="1" sqref="D5" xr:uid="{00000000-0002-0000-B201-000002000000}">
      <formula1>Metas_ODS</formula1>
    </dataValidation>
    <dataValidation type="list" allowBlank="1" showInputMessage="1" showErrorMessage="1" sqref="D6" xr:uid="{00000000-0002-0000-B201-000003000000}">
      <formula1>Numero_indicador</formula1>
    </dataValidation>
    <dataValidation type="list" allowBlank="1" showInputMessage="1" showErrorMessage="1" sqref="D7" xr:uid="{00000000-0002-0000-B201-000004000000}">
      <formula1>Nombre_indicador_ODS</formula1>
    </dataValidation>
    <dataValidation type="list" allowBlank="1" showInputMessage="1" showErrorMessage="1" sqref="D14" xr:uid="{00000000-0002-0000-B201-000005000000}">
      <formula1>Tipo_indicador</formula1>
    </dataValidation>
    <dataValidation type="list" allowBlank="1" showInputMessage="1" showErrorMessage="1" sqref="D25" xr:uid="{00000000-0002-0000-B201-000006000000}">
      <formula1>Tipo_operación</formula1>
    </dataValidation>
  </dataValidations>
  <hyperlinks>
    <hyperlink ref="B1" location="'15.7.1'!A1" display="REGRESAR" xr:uid="{00000000-0004-0000-B201-000000000000}"/>
    <hyperlink ref="D36" r:id="rId1" xr:uid="{00000000-0004-0000-B201-000001000000}"/>
    <hyperlink ref="D8" r:id="rId2" xr:uid="{00000000-0004-0000-B201-000002000000}"/>
  </hyperlinks>
  <pageMargins left="0.7" right="0.7" top="0.75" bottom="0.75" header="0.3" footer="0.3"/>
</worksheet>
</file>

<file path=xl/worksheets/sheet4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301-000000000000}">
  <sheetPr codeName="Hoja426"/>
  <dimension ref="A1:Q48"/>
  <sheetViews>
    <sheetView showGridLines="0" zoomScaleNormal="100" workbookViewId="0">
      <pane ySplit="1" topLeftCell="A2" activePane="bottomLeft" state="frozen"/>
      <selection activeCell="B1" sqref="B1"/>
      <selection pane="bottomLeft" activeCell="B8" sqref="B8"/>
    </sheetView>
  </sheetViews>
  <sheetFormatPr baseColWidth="10" defaultColWidth="11.44140625" defaultRowHeight="17.399999999999999" x14ac:dyDescent="0.45"/>
  <cols>
    <col min="1" max="1" width="14.21875" style="178" customWidth="1"/>
    <col min="2" max="2" width="16.44140625" style="178" customWidth="1"/>
    <col min="3" max="3" width="3.88671875" style="1271" customWidth="1"/>
    <col min="4" max="4" width="64.109375" style="178" customWidth="1"/>
    <col min="5" max="5" width="35.88671875" style="178" customWidth="1"/>
    <col min="6" max="8" width="8.77734375" style="178" customWidth="1"/>
    <col min="9" max="9" width="1.77734375" style="178" customWidth="1"/>
    <col min="10" max="12" width="8.77734375" style="178" customWidth="1"/>
    <col min="13" max="13" width="1.6640625" style="178" customWidth="1"/>
    <col min="14" max="16" width="8.77734375" style="178" customWidth="1"/>
    <col min="17" max="16384" width="11.44140625" style="178"/>
  </cols>
  <sheetData>
    <row r="1" spans="1:17" x14ac:dyDescent="0.45">
      <c r="A1" s="2171" t="s">
        <v>337</v>
      </c>
      <c r="B1" s="1308"/>
      <c r="C1" s="3225" t="s">
        <v>430</v>
      </c>
      <c r="D1" s="3225"/>
    </row>
    <row r="2" spans="1:17" ht="17.25" customHeight="1" x14ac:dyDescent="0.45"/>
    <row r="3" spans="1:17" ht="36" customHeight="1" x14ac:dyDescent="0.45">
      <c r="A3" s="4155" t="s">
        <v>339</v>
      </c>
      <c r="B3" s="4159"/>
      <c r="C3" s="4158" t="s">
        <v>1894</v>
      </c>
      <c r="D3" s="4160"/>
      <c r="E3" s="4160"/>
      <c r="F3" s="4160"/>
      <c r="G3" s="4160"/>
      <c r="H3" s="4160"/>
      <c r="I3" s="4160"/>
      <c r="J3" s="4160"/>
      <c r="K3" s="4160"/>
      <c r="L3" s="4160"/>
      <c r="M3" s="4160"/>
      <c r="N3" s="4160"/>
      <c r="O3" s="4160"/>
      <c r="P3" s="4160"/>
      <c r="Q3" s="4160"/>
    </row>
    <row r="4" spans="1:17" ht="24.6" customHeight="1" x14ac:dyDescent="0.45">
      <c r="A4" s="4155" t="s">
        <v>340</v>
      </c>
      <c r="B4" s="4156"/>
      <c r="C4" s="4158" t="s">
        <v>173</v>
      </c>
      <c r="D4" s="4160"/>
      <c r="E4" s="4160"/>
      <c r="F4" s="4160"/>
      <c r="G4" s="4160"/>
      <c r="H4" s="4160"/>
      <c r="I4" s="4160"/>
      <c r="J4" s="4160"/>
      <c r="K4" s="4160"/>
      <c r="L4" s="4160"/>
      <c r="M4" s="4160"/>
      <c r="N4" s="4160"/>
      <c r="O4" s="4160"/>
      <c r="P4" s="4160"/>
      <c r="Q4" s="4160"/>
    </row>
    <row r="5" spans="1:17" ht="22.2" customHeight="1" x14ac:dyDescent="0.45">
      <c r="A5" s="4155" t="s">
        <v>341</v>
      </c>
      <c r="B5" s="4156"/>
      <c r="C5" s="4155" t="s">
        <v>4147</v>
      </c>
      <c r="D5" s="4157"/>
      <c r="E5" s="4157"/>
      <c r="F5" s="4157"/>
      <c r="G5" s="4157"/>
      <c r="H5" s="4157"/>
      <c r="I5" s="4157"/>
      <c r="J5" s="4157"/>
      <c r="K5" s="4157"/>
      <c r="L5" s="4157"/>
      <c r="M5" s="4157"/>
      <c r="N5" s="4157"/>
      <c r="O5" s="4157"/>
      <c r="P5" s="4157"/>
      <c r="Q5" s="4157"/>
    </row>
    <row r="6" spans="1:17" ht="19.2" customHeight="1" x14ac:dyDescent="0.45">
      <c r="A6" s="4155" t="s">
        <v>417</v>
      </c>
      <c r="B6" s="4156"/>
      <c r="C6" s="4155" t="s">
        <v>5882</v>
      </c>
      <c r="D6" s="4157"/>
      <c r="E6" s="4157"/>
      <c r="F6" s="4157"/>
      <c r="G6" s="4157"/>
      <c r="H6" s="4157"/>
      <c r="I6" s="4157"/>
      <c r="J6" s="4157"/>
      <c r="K6" s="4157"/>
      <c r="L6" s="4157"/>
      <c r="M6" s="4157"/>
      <c r="N6" s="4157"/>
      <c r="O6" s="4157"/>
      <c r="P6" s="4157"/>
      <c r="Q6" s="4157"/>
    </row>
    <row r="7" spans="1:17" x14ac:dyDescent="0.45">
      <c r="A7" s="853"/>
    </row>
    <row r="8" spans="1:17" x14ac:dyDescent="0.45">
      <c r="A8" s="853"/>
    </row>
    <row r="9" spans="1:17" ht="18.600000000000001" customHeight="1" x14ac:dyDescent="0.45">
      <c r="A9" s="853"/>
      <c r="C9" s="652" t="s">
        <v>5882</v>
      </c>
      <c r="D9" s="652"/>
      <c r="E9" s="652"/>
      <c r="F9" s="652"/>
      <c r="G9" s="652"/>
      <c r="H9" s="652"/>
      <c r="I9" s="652"/>
      <c r="J9" s="652"/>
      <c r="K9" s="652"/>
      <c r="L9" s="652"/>
      <c r="M9" s="652"/>
      <c r="N9" s="652"/>
      <c r="O9" s="652"/>
      <c r="P9" s="652"/>
    </row>
    <row r="10" spans="1:17" ht="7.2" customHeight="1" x14ac:dyDescent="0.45">
      <c r="A10" s="853"/>
      <c r="C10" s="2172"/>
      <c r="D10" s="2172"/>
      <c r="E10" s="2172"/>
      <c r="F10" s="2172"/>
      <c r="G10" s="2172"/>
      <c r="H10" s="2172"/>
      <c r="I10" s="2213"/>
      <c r="J10" s="2213"/>
      <c r="K10" s="2172"/>
      <c r="L10" s="2172"/>
      <c r="M10" s="2172"/>
      <c r="N10" s="2172"/>
      <c r="O10" s="2172"/>
      <c r="P10" s="2172"/>
    </row>
    <row r="11" spans="1:17" ht="14.4" customHeight="1" x14ac:dyDescent="0.45">
      <c r="A11" s="853"/>
      <c r="C11" s="4174" t="s">
        <v>5883</v>
      </c>
      <c r="D11" s="4174"/>
      <c r="E11" s="4174"/>
      <c r="F11" s="4177">
        <v>2020</v>
      </c>
      <c r="G11" s="4177"/>
      <c r="H11" s="4177"/>
      <c r="I11" s="2212"/>
      <c r="J11" s="4175">
        <v>2021</v>
      </c>
      <c r="K11" s="4177"/>
      <c r="L11" s="4177"/>
      <c r="M11" s="2175"/>
      <c r="N11" s="4177">
        <v>2022</v>
      </c>
      <c r="O11" s="4177"/>
      <c r="P11" s="4177"/>
    </row>
    <row r="12" spans="1:17" x14ac:dyDescent="0.45">
      <c r="A12" s="853"/>
      <c r="C12" s="4175"/>
      <c r="D12" s="4175"/>
      <c r="E12" s="4175"/>
      <c r="F12" s="2176" t="s">
        <v>5332</v>
      </c>
      <c r="G12" s="2176" t="s">
        <v>4461</v>
      </c>
      <c r="H12" s="2176" t="s">
        <v>5884</v>
      </c>
      <c r="I12" s="2176"/>
      <c r="J12" s="2176" t="s">
        <v>5332</v>
      </c>
      <c r="K12" s="2176" t="s">
        <v>4461</v>
      </c>
      <c r="L12" s="2176" t="s">
        <v>5884</v>
      </c>
      <c r="M12" s="2176"/>
      <c r="N12" s="2176" t="s">
        <v>5332</v>
      </c>
      <c r="O12" s="2176" t="s">
        <v>4461</v>
      </c>
      <c r="P12" s="2176" t="s">
        <v>5884</v>
      </c>
    </row>
    <row r="13" spans="1:17" ht="123.6" customHeight="1" x14ac:dyDescent="0.45">
      <c r="A13" s="853"/>
      <c r="C13" s="2174">
        <v>1</v>
      </c>
      <c r="D13" s="3410" t="s">
        <v>5921</v>
      </c>
      <c r="E13" s="3410"/>
      <c r="F13" s="4205" t="s">
        <v>5922</v>
      </c>
      <c r="G13" s="4205"/>
      <c r="H13" s="4205"/>
      <c r="I13" s="1081"/>
      <c r="J13" s="4205" t="s">
        <v>5923</v>
      </c>
      <c r="K13" s="4205"/>
      <c r="L13" s="4205"/>
      <c r="M13" s="1081"/>
      <c r="N13" s="4205" t="s">
        <v>1905</v>
      </c>
      <c r="O13" s="4205"/>
      <c r="P13" s="4205"/>
    </row>
    <row r="14" spans="1:17" ht="50.4" customHeight="1" x14ac:dyDescent="0.45">
      <c r="A14" s="853"/>
      <c r="C14" s="4206">
        <v>2</v>
      </c>
      <c r="D14" s="3410" t="s">
        <v>5885</v>
      </c>
      <c r="E14" s="2173" t="s">
        <v>5886</v>
      </c>
      <c r="F14" s="1081" t="s">
        <v>5887</v>
      </c>
      <c r="G14" s="1081"/>
      <c r="H14" s="1081"/>
      <c r="I14" s="1081"/>
      <c r="J14" s="1081" t="s">
        <v>5887</v>
      </c>
      <c r="K14" s="1081"/>
      <c r="L14" s="1081"/>
      <c r="M14" s="1081"/>
      <c r="N14" s="1081" t="s">
        <v>5887</v>
      </c>
      <c r="O14" s="1081"/>
      <c r="P14" s="1081"/>
    </row>
    <row r="15" spans="1:17" x14ac:dyDescent="0.45">
      <c r="A15" s="853"/>
      <c r="C15" s="4206"/>
      <c r="D15" s="3410"/>
      <c r="E15" s="2173" t="s">
        <v>5888</v>
      </c>
      <c r="F15" s="1081" t="s">
        <v>5887</v>
      </c>
      <c r="G15" s="1081"/>
      <c r="H15" s="1081"/>
      <c r="I15" s="1081"/>
      <c r="J15" s="1081" t="s">
        <v>5887</v>
      </c>
      <c r="K15" s="1081"/>
      <c r="L15" s="1081"/>
      <c r="M15" s="1081"/>
      <c r="N15" s="1081" t="s">
        <v>5887</v>
      </c>
      <c r="O15" s="1081"/>
      <c r="P15" s="1081"/>
    </row>
    <row r="16" spans="1:17" ht="52.2" customHeight="1" x14ac:dyDescent="0.45">
      <c r="A16" s="853"/>
      <c r="C16" s="4206">
        <v>3</v>
      </c>
      <c r="D16" s="3410" t="s">
        <v>5889</v>
      </c>
      <c r="E16" s="2173" t="s">
        <v>5886</v>
      </c>
      <c r="F16" s="1081" t="s">
        <v>5887</v>
      </c>
      <c r="G16" s="1081"/>
      <c r="H16" s="1081"/>
      <c r="I16" s="1081"/>
      <c r="J16" s="1081" t="s">
        <v>5887</v>
      </c>
      <c r="K16" s="1081"/>
      <c r="L16" s="1081"/>
      <c r="M16" s="1081"/>
      <c r="N16" s="1081" t="s">
        <v>5887</v>
      </c>
      <c r="O16" s="1081"/>
      <c r="P16" s="1081"/>
    </row>
    <row r="17" spans="3:16" x14ac:dyDescent="0.45">
      <c r="C17" s="4206"/>
      <c r="D17" s="3410"/>
      <c r="E17" s="2173" t="s">
        <v>5888</v>
      </c>
      <c r="F17" s="1081"/>
      <c r="G17" s="1081"/>
      <c r="H17" s="1081" t="s">
        <v>5887</v>
      </c>
      <c r="I17" s="1081"/>
      <c r="J17" s="1081"/>
      <c r="K17" s="1081"/>
      <c r="L17" s="1081" t="s">
        <v>5887</v>
      </c>
      <c r="M17" s="1081"/>
      <c r="N17" s="1081" t="s">
        <v>5887</v>
      </c>
      <c r="O17" s="1081"/>
      <c r="P17" s="1081"/>
    </row>
    <row r="18" spans="3:16" ht="34.799999999999997" x14ac:dyDescent="0.45">
      <c r="C18" s="4206">
        <v>4</v>
      </c>
      <c r="D18" s="3410" t="s">
        <v>5890</v>
      </c>
      <c r="E18" s="2173" t="s">
        <v>5886</v>
      </c>
      <c r="F18" s="1081"/>
      <c r="G18" s="1081" t="s">
        <v>5887</v>
      </c>
      <c r="H18" s="1081"/>
      <c r="I18" s="1081"/>
      <c r="J18" s="1081"/>
      <c r="K18" s="1081" t="s">
        <v>5887</v>
      </c>
      <c r="L18" s="1081"/>
      <c r="M18" s="1081"/>
      <c r="N18" s="1081" t="s">
        <v>5887</v>
      </c>
      <c r="O18" s="1081"/>
      <c r="P18" s="1081"/>
    </row>
    <row r="19" spans="3:16" ht="63" customHeight="1" x14ac:dyDescent="0.45">
      <c r="C19" s="4206"/>
      <c r="D19" s="3410"/>
      <c r="E19" s="2173" t="s">
        <v>5888</v>
      </c>
      <c r="F19" s="1081"/>
      <c r="G19" s="1081" t="s">
        <v>5887</v>
      </c>
      <c r="H19" s="1081"/>
      <c r="I19" s="1081"/>
      <c r="J19" s="1081"/>
      <c r="K19" s="1081" t="s">
        <v>5887</v>
      </c>
      <c r="L19" s="1081"/>
      <c r="M19" s="1081"/>
      <c r="N19" s="1081" t="s">
        <v>5887</v>
      </c>
      <c r="O19" s="1081"/>
      <c r="P19" s="1081"/>
    </row>
    <row r="20" spans="3:16" ht="34.799999999999997" x14ac:dyDescent="0.45">
      <c r="C20" s="4206">
        <v>5</v>
      </c>
      <c r="D20" s="3410" t="s">
        <v>5891</v>
      </c>
      <c r="E20" s="2173" t="s">
        <v>5886</v>
      </c>
      <c r="F20" s="1081"/>
      <c r="G20" s="1081" t="s">
        <v>5887</v>
      </c>
      <c r="H20" s="1081"/>
      <c r="I20" s="1081"/>
      <c r="J20" s="1081"/>
      <c r="K20" s="1081" t="s">
        <v>5887</v>
      </c>
      <c r="L20" s="1081"/>
      <c r="M20" s="1081"/>
      <c r="N20" s="1081" t="s">
        <v>5887</v>
      </c>
      <c r="O20" s="1081"/>
      <c r="P20" s="1081"/>
    </row>
    <row r="21" spans="3:16" x14ac:dyDescent="0.45">
      <c r="C21" s="4206"/>
      <c r="D21" s="3410"/>
      <c r="E21" s="2173" t="s">
        <v>5888</v>
      </c>
      <c r="F21" s="1081"/>
      <c r="G21" s="1081" t="s">
        <v>5887</v>
      </c>
      <c r="H21" s="1081"/>
      <c r="I21" s="1081"/>
      <c r="J21" s="1081"/>
      <c r="K21" s="1081" t="s">
        <v>5887</v>
      </c>
      <c r="L21" s="1081"/>
      <c r="M21" s="1081"/>
      <c r="N21" s="1081" t="s">
        <v>5887</v>
      </c>
      <c r="O21" s="1081"/>
      <c r="P21" s="1081"/>
    </row>
    <row r="22" spans="3:16" ht="34.799999999999997" x14ac:dyDescent="0.45">
      <c r="C22" s="4206">
        <v>6</v>
      </c>
      <c r="D22" s="3410" t="s">
        <v>5892</v>
      </c>
      <c r="E22" s="2173" t="s">
        <v>5886</v>
      </c>
      <c r="F22" s="1081" t="s">
        <v>5887</v>
      </c>
      <c r="G22" s="1081"/>
      <c r="H22" s="1081"/>
      <c r="I22" s="1081"/>
      <c r="J22" s="1081" t="s">
        <v>5887</v>
      </c>
      <c r="K22" s="1081"/>
      <c r="L22" s="1081"/>
      <c r="M22" s="1081"/>
      <c r="N22" s="1081" t="s">
        <v>5887</v>
      </c>
      <c r="O22" s="1081"/>
      <c r="P22" s="1081"/>
    </row>
    <row r="23" spans="3:16" x14ac:dyDescent="0.45">
      <c r="C23" s="4206"/>
      <c r="D23" s="3410"/>
      <c r="E23" s="2173" t="s">
        <v>5888</v>
      </c>
      <c r="F23" s="1081" t="s">
        <v>5887</v>
      </c>
      <c r="G23" s="1081"/>
      <c r="H23" s="1081"/>
      <c r="I23" s="1081"/>
      <c r="J23" s="1081" t="s">
        <v>5887</v>
      </c>
      <c r="K23" s="1081"/>
      <c r="L23" s="1081"/>
      <c r="M23" s="1081"/>
      <c r="N23" s="1081" t="s">
        <v>5887</v>
      </c>
      <c r="O23" s="1081"/>
      <c r="P23" s="1081"/>
    </row>
    <row r="24" spans="3:16" ht="34.799999999999997" x14ac:dyDescent="0.45">
      <c r="C24" s="4206">
        <v>7</v>
      </c>
      <c r="D24" s="3410" t="s">
        <v>5893</v>
      </c>
      <c r="E24" s="2173" t="s">
        <v>5886</v>
      </c>
      <c r="F24" s="1081" t="s">
        <v>5887</v>
      </c>
      <c r="G24" s="1081"/>
      <c r="H24" s="1081"/>
      <c r="I24" s="1081"/>
      <c r="J24" s="1081" t="s">
        <v>5887</v>
      </c>
      <c r="K24" s="1081"/>
      <c r="L24" s="1081"/>
      <c r="M24" s="1081"/>
      <c r="N24" s="1081" t="s">
        <v>5887</v>
      </c>
      <c r="O24" s="1081"/>
      <c r="P24" s="1081"/>
    </row>
    <row r="25" spans="3:16" x14ac:dyDescent="0.45">
      <c r="C25" s="4206"/>
      <c r="D25" s="3410"/>
      <c r="E25" s="2173" t="s">
        <v>5888</v>
      </c>
      <c r="F25" s="1081" t="s">
        <v>5887</v>
      </c>
      <c r="G25" s="1081"/>
      <c r="H25" s="1081"/>
      <c r="I25" s="1081"/>
      <c r="J25" s="1081" t="s">
        <v>5887</v>
      </c>
      <c r="K25" s="1081"/>
      <c r="L25" s="1081"/>
      <c r="M25" s="1081"/>
      <c r="N25" s="1081" t="s">
        <v>5887</v>
      </c>
      <c r="O25" s="1081"/>
      <c r="P25" s="1081"/>
    </row>
    <row r="26" spans="3:16" ht="34.799999999999997" x14ac:dyDescent="0.45">
      <c r="C26" s="4206">
        <v>8</v>
      </c>
      <c r="D26" s="3410" t="s">
        <v>5894</v>
      </c>
      <c r="E26" s="2173" t="s">
        <v>5886</v>
      </c>
      <c r="F26" s="1081"/>
      <c r="G26" s="1081" t="s">
        <v>5887</v>
      </c>
      <c r="H26" s="1081"/>
      <c r="I26" s="1081"/>
      <c r="J26" s="1081"/>
      <c r="K26" s="1081" t="s">
        <v>5887</v>
      </c>
      <c r="L26" s="1081"/>
      <c r="M26" s="1081"/>
      <c r="N26" s="1081" t="s">
        <v>5887</v>
      </c>
      <c r="O26" s="1081"/>
      <c r="P26" s="1081"/>
    </row>
    <row r="27" spans="3:16" x14ac:dyDescent="0.45">
      <c r="C27" s="4206"/>
      <c r="D27" s="3410"/>
      <c r="E27" s="2173" t="s">
        <v>5888</v>
      </c>
      <c r="F27" s="1081"/>
      <c r="G27" s="1081" t="s">
        <v>5887</v>
      </c>
      <c r="H27" s="1081"/>
      <c r="I27" s="1081"/>
      <c r="J27" s="1081"/>
      <c r="K27" s="1081" t="s">
        <v>5887</v>
      </c>
      <c r="L27" s="1081"/>
      <c r="M27" s="1081"/>
      <c r="N27" s="1081" t="s">
        <v>5887</v>
      </c>
      <c r="O27" s="1081"/>
      <c r="P27" s="1081"/>
    </row>
    <row r="28" spans="3:16" ht="34.799999999999997" x14ac:dyDescent="0.45">
      <c r="C28" s="4206">
        <v>9</v>
      </c>
      <c r="D28" s="3410" t="s">
        <v>5895</v>
      </c>
      <c r="E28" s="2173" t="s">
        <v>5886</v>
      </c>
      <c r="F28" s="1081" t="s">
        <v>5887</v>
      </c>
      <c r="G28" s="1081"/>
      <c r="H28" s="1081"/>
      <c r="I28" s="1081"/>
      <c r="J28" s="1081" t="s">
        <v>5887</v>
      </c>
      <c r="K28" s="1081"/>
      <c r="L28" s="1081"/>
      <c r="M28" s="1081"/>
      <c r="N28" s="1081" t="s">
        <v>5887</v>
      </c>
      <c r="O28" s="1081"/>
      <c r="P28" s="1081"/>
    </row>
    <row r="29" spans="3:16" x14ac:dyDescent="0.45">
      <c r="C29" s="4206"/>
      <c r="D29" s="3410"/>
      <c r="E29" s="2173" t="s">
        <v>5888</v>
      </c>
      <c r="F29" s="1081" t="s">
        <v>5887</v>
      </c>
      <c r="G29" s="1081"/>
      <c r="H29" s="1081"/>
      <c r="I29" s="1081"/>
      <c r="J29" s="1081" t="s">
        <v>5887</v>
      </c>
      <c r="K29" s="1081"/>
      <c r="L29" s="1081"/>
      <c r="M29" s="1081"/>
      <c r="N29" s="1081" t="s">
        <v>5887</v>
      </c>
      <c r="O29" s="1081"/>
      <c r="P29" s="1081"/>
    </row>
    <row r="30" spans="3:16" ht="34.799999999999997" x14ac:dyDescent="0.45">
      <c r="C30" s="4206">
        <v>10</v>
      </c>
      <c r="D30" s="3410" t="s">
        <v>5896</v>
      </c>
      <c r="E30" s="2173" t="s">
        <v>5886</v>
      </c>
      <c r="F30" s="1081" t="s">
        <v>5887</v>
      </c>
      <c r="G30" s="1081"/>
      <c r="H30" s="1081"/>
      <c r="I30" s="1081"/>
      <c r="J30" s="1081" t="s">
        <v>5887</v>
      </c>
      <c r="K30" s="1081"/>
      <c r="L30" s="1081"/>
      <c r="M30" s="1081"/>
      <c r="N30" s="1081" t="s">
        <v>5887</v>
      </c>
      <c r="O30" s="1081"/>
      <c r="P30" s="1081"/>
    </row>
    <row r="31" spans="3:16" x14ac:dyDescent="0.45">
      <c r="C31" s="4206"/>
      <c r="D31" s="3410"/>
      <c r="E31" s="2173" t="s">
        <v>5888</v>
      </c>
      <c r="F31" s="1081" t="s">
        <v>5887</v>
      </c>
      <c r="G31" s="1081"/>
      <c r="H31" s="1081"/>
      <c r="I31" s="1081"/>
      <c r="J31" s="1081" t="s">
        <v>5887</v>
      </c>
      <c r="K31" s="1081"/>
      <c r="L31" s="1081"/>
      <c r="M31" s="1081"/>
      <c r="N31" s="1081" t="s">
        <v>5887</v>
      </c>
      <c r="O31" s="1081"/>
      <c r="P31" s="1081"/>
    </row>
    <row r="32" spans="3:16" ht="36" customHeight="1" x14ac:dyDescent="0.45">
      <c r="C32" s="2174">
        <v>11</v>
      </c>
      <c r="D32" s="3410" t="s">
        <v>5897</v>
      </c>
      <c r="E32" s="3410"/>
      <c r="F32" s="1081" t="s">
        <v>5887</v>
      </c>
      <c r="G32" s="1081"/>
      <c r="H32" s="1081"/>
      <c r="I32" s="1081"/>
      <c r="J32" s="1081" t="s">
        <v>5887</v>
      </c>
      <c r="K32" s="1081"/>
      <c r="L32" s="1081"/>
      <c r="M32" s="1081"/>
      <c r="N32" s="1081" t="s">
        <v>5887</v>
      </c>
      <c r="O32" s="1081"/>
      <c r="P32" s="1081"/>
    </row>
    <row r="33" spans="3:16" ht="12" customHeight="1" x14ac:dyDescent="0.45">
      <c r="C33" s="2174">
        <v>12</v>
      </c>
      <c r="D33" s="3410" t="s">
        <v>5898</v>
      </c>
      <c r="E33" s="3410"/>
      <c r="F33" s="1081" t="s">
        <v>5887</v>
      </c>
      <c r="G33" s="1081"/>
      <c r="H33" s="1081"/>
      <c r="I33" s="1081"/>
      <c r="J33" s="1081" t="s">
        <v>5887</v>
      </c>
      <c r="K33" s="1081"/>
      <c r="L33" s="1081"/>
      <c r="M33" s="1081"/>
      <c r="N33" s="1081"/>
      <c r="O33" s="1081" t="s">
        <v>5887</v>
      </c>
      <c r="P33" s="1081"/>
    </row>
    <row r="34" spans="3:16" ht="14.4" customHeight="1" x14ac:dyDescent="0.45">
      <c r="C34" s="2174">
        <v>13</v>
      </c>
      <c r="D34" s="3410" t="s">
        <v>5899</v>
      </c>
      <c r="E34" s="3410"/>
      <c r="F34" s="4205">
        <v>500000</v>
      </c>
      <c r="G34" s="4205"/>
      <c r="H34" s="4205"/>
      <c r="I34" s="1081"/>
      <c r="J34" s="4205">
        <v>500000</v>
      </c>
      <c r="K34" s="4205"/>
      <c r="L34" s="4205"/>
      <c r="M34" s="1081"/>
      <c r="N34" s="4205"/>
      <c r="O34" s="4205"/>
      <c r="P34" s="4205"/>
    </row>
    <row r="35" spans="3:16" ht="36" customHeight="1" x14ac:dyDescent="0.45">
      <c r="C35" s="2174">
        <v>14</v>
      </c>
      <c r="D35" s="3410" t="s">
        <v>5900</v>
      </c>
      <c r="E35" s="3410"/>
      <c r="F35" s="1081"/>
      <c r="G35" s="1081" t="s">
        <v>5887</v>
      </c>
      <c r="H35" s="1081"/>
      <c r="I35" s="1081"/>
      <c r="J35" s="1081"/>
      <c r="K35" s="1081" t="s">
        <v>5887</v>
      </c>
      <c r="L35" s="1081"/>
      <c r="M35" s="1081"/>
      <c r="N35" s="1081"/>
      <c r="O35" s="1081" t="s">
        <v>5887</v>
      </c>
      <c r="P35" s="1081"/>
    </row>
    <row r="36" spans="3:16" x14ac:dyDescent="0.45">
      <c r="C36" s="2174">
        <v>15</v>
      </c>
      <c r="D36" s="3410" t="s">
        <v>5901</v>
      </c>
      <c r="E36" s="3410"/>
      <c r="F36" s="4205"/>
      <c r="G36" s="4205"/>
      <c r="H36" s="4205"/>
      <c r="I36" s="1081"/>
      <c r="J36" s="1081"/>
      <c r="K36" s="1081"/>
      <c r="L36" s="1081"/>
      <c r="M36" s="1081"/>
      <c r="N36" s="1081"/>
      <c r="O36" s="1081"/>
      <c r="P36" s="1081"/>
    </row>
    <row r="37" spans="3:16" ht="34.799999999999997" customHeight="1" x14ac:dyDescent="0.45">
      <c r="C37" s="2174">
        <v>16</v>
      </c>
      <c r="D37" s="3410" t="s">
        <v>5902</v>
      </c>
      <c r="E37" s="3410"/>
      <c r="F37" s="1081" t="s">
        <v>5887</v>
      </c>
      <c r="G37" s="1081"/>
      <c r="H37" s="1081"/>
      <c r="I37" s="1081"/>
      <c r="J37" s="1081" t="s">
        <v>5887</v>
      </c>
      <c r="K37" s="1081"/>
      <c r="L37" s="1081"/>
      <c r="M37" s="1081"/>
      <c r="N37" s="1081" t="s">
        <v>5887</v>
      </c>
      <c r="O37" s="1081"/>
      <c r="P37" s="1081"/>
    </row>
    <row r="38" spans="3:16" x14ac:dyDescent="0.45">
      <c r="C38" s="2174">
        <v>17</v>
      </c>
      <c r="D38" s="3410" t="s">
        <v>5903</v>
      </c>
      <c r="E38" s="3410"/>
      <c r="F38" s="4205" t="s">
        <v>5904</v>
      </c>
      <c r="G38" s="4205"/>
      <c r="H38" s="4205"/>
      <c r="I38" s="1081"/>
      <c r="J38" s="4205" t="s">
        <v>5904</v>
      </c>
      <c r="K38" s="4205"/>
      <c r="L38" s="4205"/>
      <c r="M38" s="1081"/>
      <c r="N38" s="4205" t="s">
        <v>5904</v>
      </c>
      <c r="O38" s="4205"/>
      <c r="P38" s="4205"/>
    </row>
    <row r="39" spans="3:16" ht="36" customHeight="1" x14ac:dyDescent="0.45">
      <c r="C39" s="2174">
        <v>18</v>
      </c>
      <c r="D39" s="3410" t="s">
        <v>5905</v>
      </c>
      <c r="E39" s="3410"/>
      <c r="F39" s="1081" t="s">
        <v>5887</v>
      </c>
      <c r="G39" s="1081"/>
      <c r="H39" s="1081"/>
      <c r="I39" s="1081"/>
      <c r="J39" s="1081" t="s">
        <v>5887</v>
      </c>
      <c r="K39" s="1081"/>
      <c r="L39" s="1081"/>
      <c r="M39" s="1081"/>
      <c r="N39" s="1081"/>
      <c r="O39" s="1081" t="s">
        <v>5887</v>
      </c>
      <c r="P39" s="1081"/>
    </row>
    <row r="40" spans="3:16" x14ac:dyDescent="0.45">
      <c r="C40" s="2174">
        <v>19</v>
      </c>
      <c r="D40" s="3410" t="s">
        <v>5906</v>
      </c>
      <c r="E40" s="3410"/>
      <c r="F40" s="1081"/>
      <c r="G40" s="1081" t="s">
        <v>5887</v>
      </c>
      <c r="H40" s="1081"/>
      <c r="I40" s="1081"/>
      <c r="J40" s="1081"/>
      <c r="K40" s="1081" t="s">
        <v>5887</v>
      </c>
      <c r="L40" s="1081"/>
      <c r="M40" s="1081"/>
      <c r="N40" s="1081"/>
      <c r="O40" s="1081" t="s">
        <v>5887</v>
      </c>
      <c r="P40" s="1081"/>
    </row>
    <row r="41" spans="3:16" x14ac:dyDescent="0.45">
      <c r="C41" s="2174">
        <v>20</v>
      </c>
      <c r="D41" s="3410" t="s">
        <v>5903</v>
      </c>
      <c r="E41" s="3410"/>
      <c r="F41" s="4205" t="s">
        <v>5904</v>
      </c>
      <c r="G41" s="4205"/>
      <c r="H41" s="4205"/>
      <c r="I41" s="1081"/>
      <c r="J41" s="4205" t="s">
        <v>5904</v>
      </c>
      <c r="K41" s="4205"/>
      <c r="L41" s="4205"/>
      <c r="M41" s="1081"/>
      <c r="N41" s="4205"/>
      <c r="O41" s="4205"/>
      <c r="P41" s="4205"/>
    </row>
    <row r="42" spans="3:16" ht="36" customHeight="1" x14ac:dyDescent="0.45">
      <c r="C42" s="2174">
        <v>21</v>
      </c>
      <c r="D42" s="3410" t="s">
        <v>5907</v>
      </c>
      <c r="E42" s="3410"/>
      <c r="F42" s="1081" t="s">
        <v>5887</v>
      </c>
      <c r="G42" s="1081"/>
      <c r="H42" s="1081"/>
      <c r="I42" s="1081"/>
      <c r="J42" s="1081" t="s">
        <v>5887</v>
      </c>
      <c r="K42" s="1081"/>
      <c r="L42" s="1081"/>
      <c r="M42" s="1081"/>
      <c r="N42" s="1081"/>
      <c r="O42" s="1081" t="s">
        <v>5887</v>
      </c>
      <c r="P42" s="1081"/>
    </row>
    <row r="43" spans="3:16" ht="36" customHeight="1" x14ac:dyDescent="0.45">
      <c r="C43" s="2174">
        <v>22</v>
      </c>
      <c r="D43" s="3410" t="s">
        <v>5908</v>
      </c>
      <c r="E43" s="3410"/>
      <c r="F43" s="4205" t="s">
        <v>5909</v>
      </c>
      <c r="G43" s="4205"/>
      <c r="H43" s="4205"/>
      <c r="I43" s="1081"/>
      <c r="J43" s="4205" t="s">
        <v>5909</v>
      </c>
      <c r="K43" s="4205"/>
      <c r="L43" s="4205"/>
      <c r="M43" s="1081"/>
      <c r="N43" s="4205" t="s">
        <v>5910</v>
      </c>
      <c r="O43" s="4205"/>
      <c r="P43" s="4205"/>
    </row>
    <row r="44" spans="3:16" x14ac:dyDescent="0.45">
      <c r="C44" s="2174">
        <v>23</v>
      </c>
      <c r="D44" s="3410" t="s">
        <v>5911</v>
      </c>
      <c r="E44" s="3410"/>
      <c r="F44" s="1081" t="s">
        <v>5887</v>
      </c>
      <c r="G44" s="1081"/>
      <c r="H44" s="1081"/>
      <c r="I44" s="1081"/>
      <c r="J44" s="1081" t="s">
        <v>5887</v>
      </c>
      <c r="K44" s="1081"/>
      <c r="L44" s="1081"/>
      <c r="M44" s="1081"/>
      <c r="N44" s="1081" t="s">
        <v>5887</v>
      </c>
      <c r="O44" s="1081"/>
      <c r="P44" s="1081"/>
    </row>
    <row r="45" spans="3:16" x14ac:dyDescent="0.45">
      <c r="C45" s="2174">
        <v>24</v>
      </c>
      <c r="D45" s="3410" t="s">
        <v>5912</v>
      </c>
      <c r="E45" s="3410"/>
      <c r="F45" s="4205" t="s">
        <v>5913</v>
      </c>
      <c r="G45" s="4205"/>
      <c r="H45" s="4205"/>
      <c r="I45" s="1081"/>
      <c r="J45" s="4205" t="s">
        <v>5913</v>
      </c>
      <c r="K45" s="4205"/>
      <c r="L45" s="4205"/>
      <c r="M45" s="1081"/>
      <c r="N45" s="4205" t="s">
        <v>5913</v>
      </c>
      <c r="O45" s="4205"/>
      <c r="P45" s="4205"/>
    </row>
    <row r="46" spans="3:16" ht="86.4" customHeight="1" x14ac:dyDescent="0.45">
      <c r="C46" s="2174">
        <v>25</v>
      </c>
      <c r="D46" s="3410" t="s">
        <v>5914</v>
      </c>
      <c r="E46" s="3410"/>
      <c r="F46" s="4205" t="s">
        <v>5915</v>
      </c>
      <c r="G46" s="4205"/>
      <c r="H46" s="4205"/>
      <c r="I46" s="1081"/>
      <c r="J46" s="4205" t="s">
        <v>5915</v>
      </c>
      <c r="K46" s="4205"/>
      <c r="L46" s="4205"/>
      <c r="M46" s="1081"/>
      <c r="N46" s="4205" t="s">
        <v>5916</v>
      </c>
      <c r="O46" s="4205"/>
      <c r="P46" s="4205"/>
    </row>
    <row r="47" spans="3:16" ht="67.8" customHeight="1" x14ac:dyDescent="0.45">
      <c r="C47" s="2211">
        <v>26</v>
      </c>
      <c r="D47" s="3777" t="s">
        <v>5917</v>
      </c>
      <c r="E47" s="3777"/>
      <c r="F47" s="4207" t="s">
        <v>5918</v>
      </c>
      <c r="G47" s="4207"/>
      <c r="H47" s="4207"/>
      <c r="I47" s="962"/>
      <c r="J47" s="4207" t="s">
        <v>5918</v>
      </c>
      <c r="K47" s="4207"/>
      <c r="L47" s="4207"/>
      <c r="M47" s="962"/>
      <c r="N47" s="4207" t="s">
        <v>5919</v>
      </c>
      <c r="O47" s="4207"/>
      <c r="P47" s="4207"/>
    </row>
    <row r="48" spans="3:16" x14ac:dyDescent="0.45">
      <c r="C48" s="3801" t="s">
        <v>5920</v>
      </c>
      <c r="D48" s="3801"/>
      <c r="E48" s="3801"/>
      <c r="F48" s="3801"/>
      <c r="G48" s="3801"/>
      <c r="H48" s="3801"/>
      <c r="I48" s="3801"/>
      <c r="J48" s="3801"/>
      <c r="K48" s="3801"/>
      <c r="L48" s="3801"/>
      <c r="M48" s="3801"/>
      <c r="N48" s="3801"/>
      <c r="O48" s="3801"/>
      <c r="P48" s="3801"/>
    </row>
  </sheetData>
  <mergeCells count="74">
    <mergeCell ref="C48:P48"/>
    <mergeCell ref="D46:E46"/>
    <mergeCell ref="F46:H46"/>
    <mergeCell ref="J46:L46"/>
    <mergeCell ref="N46:P46"/>
    <mergeCell ref="D47:E47"/>
    <mergeCell ref="F47:H47"/>
    <mergeCell ref="J47:L47"/>
    <mergeCell ref="N47:P47"/>
    <mergeCell ref="D44:E44"/>
    <mergeCell ref="D45:E45"/>
    <mergeCell ref="F45:H45"/>
    <mergeCell ref="J45:L45"/>
    <mergeCell ref="N45:P45"/>
    <mergeCell ref="D42:E42"/>
    <mergeCell ref="D43:E43"/>
    <mergeCell ref="F43:H43"/>
    <mergeCell ref="J43:L43"/>
    <mergeCell ref="N43:P43"/>
    <mergeCell ref="J38:L38"/>
    <mergeCell ref="N38:P38"/>
    <mergeCell ref="D39:E39"/>
    <mergeCell ref="D40:E40"/>
    <mergeCell ref="D41:E41"/>
    <mergeCell ref="F41:H41"/>
    <mergeCell ref="J41:L41"/>
    <mergeCell ref="N41:P41"/>
    <mergeCell ref="D35:E35"/>
    <mergeCell ref="D36:E36"/>
    <mergeCell ref="F36:H36"/>
    <mergeCell ref="D37:E37"/>
    <mergeCell ref="D38:E38"/>
    <mergeCell ref="F38:H38"/>
    <mergeCell ref="D33:E33"/>
    <mergeCell ref="D34:E34"/>
    <mergeCell ref="F34:H34"/>
    <mergeCell ref="J34:L34"/>
    <mergeCell ref="N34:P34"/>
    <mergeCell ref="C28:C29"/>
    <mergeCell ref="D28:D29"/>
    <mergeCell ref="C30:C31"/>
    <mergeCell ref="D30:D31"/>
    <mergeCell ref="D32:E32"/>
    <mergeCell ref="C22:C23"/>
    <mergeCell ref="D22:D23"/>
    <mergeCell ref="C24:C25"/>
    <mergeCell ref="D24:D25"/>
    <mergeCell ref="C26:C27"/>
    <mergeCell ref="D26:D27"/>
    <mergeCell ref="C16:C17"/>
    <mergeCell ref="D16:D17"/>
    <mergeCell ref="C18:C19"/>
    <mergeCell ref="D18:D19"/>
    <mergeCell ref="C20:C21"/>
    <mergeCell ref="D20:D21"/>
    <mergeCell ref="D13:E13"/>
    <mergeCell ref="F13:H13"/>
    <mergeCell ref="J13:L13"/>
    <mergeCell ref="N13:P13"/>
    <mergeCell ref="C14:C15"/>
    <mergeCell ref="D14:D15"/>
    <mergeCell ref="C11:E12"/>
    <mergeCell ref="F11:H11"/>
    <mergeCell ref="J11:L11"/>
    <mergeCell ref="N11:P11"/>
    <mergeCell ref="A6:B6"/>
    <mergeCell ref="C6:Q6"/>
    <mergeCell ref="A5:B5"/>
    <mergeCell ref="C5:Q5"/>
    <mergeCell ref="C1:D1"/>
    <mergeCell ref="A3:B3"/>
    <mergeCell ref="C3:Q3"/>
    <mergeCell ref="A4:B4"/>
    <mergeCell ref="C4:Q4"/>
  </mergeCells>
  <hyperlinks>
    <hyperlink ref="A1" location="'ODS 15.'!A1" display="REGRESAR" xr:uid="{00000000-0004-0000-B301-000000000000}"/>
    <hyperlink ref="C1:D1" location="'Metadato 15.8.1'!A1" display="VER METADATO" xr:uid="{00000000-0004-0000-B301-000001000000}"/>
  </hyperlinks>
  <pageMargins left="0.7" right="0.7" top="0.75" bottom="0.75" header="0.3" footer="0.3"/>
  <pageSetup orientation="portrait" r:id="rId1"/>
</worksheet>
</file>

<file path=xl/worksheets/sheet4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401-000000000000}">
  <sheetPr codeName="Hoja427">
    <tabColor theme="0" tint="-0.499984740745262"/>
  </sheetPr>
  <dimension ref="A1:F36"/>
  <sheetViews>
    <sheetView showGridLines="0" zoomScaleNormal="100" workbookViewId="0">
      <pane ySplit="1" topLeftCell="A2" activePane="bottomLeft" state="frozen"/>
      <selection pane="bottomLeft" activeCell="B1" sqref="B1"/>
    </sheetView>
  </sheetViews>
  <sheetFormatPr baseColWidth="10" defaultColWidth="11.44140625" defaultRowHeight="17.399999999999999" x14ac:dyDescent="0.45"/>
  <cols>
    <col min="1" max="1" width="11.44140625" style="178"/>
    <col min="2" max="2" width="26.44140625" style="178" customWidth="1"/>
    <col min="3" max="3" width="24" style="178" customWidth="1"/>
    <col min="4" max="4" width="85.77734375" style="178" customWidth="1"/>
    <col min="5" max="5" width="11.44140625" style="178"/>
    <col min="6" max="6" width="7.21875" style="178" customWidth="1"/>
    <col min="7" max="16384" width="11.44140625" style="178"/>
  </cols>
  <sheetData>
    <row r="1" spans="1:6" x14ac:dyDescent="0.45">
      <c r="B1" s="2171" t="s">
        <v>337</v>
      </c>
    </row>
    <row r="2" spans="1:6" ht="18" thickBot="1" x14ac:dyDescent="0.5"/>
    <row r="3" spans="1:6" ht="23.25" customHeight="1" thickBot="1" x14ac:dyDescent="0.5">
      <c r="B3" s="4162" t="s">
        <v>370</v>
      </c>
      <c r="C3" s="4162"/>
      <c r="D3" s="4162"/>
      <c r="F3" s="1267" t="s">
        <v>498</v>
      </c>
    </row>
    <row r="4" spans="1:6" ht="52.5" customHeight="1" x14ac:dyDescent="0.45">
      <c r="A4" s="1268"/>
      <c r="B4" s="3123" t="s">
        <v>449</v>
      </c>
      <c r="C4" s="3123"/>
      <c r="D4" s="2177" t="s">
        <v>44</v>
      </c>
    </row>
    <row r="5" spans="1:6" ht="45.75" customHeight="1" x14ac:dyDescent="0.45">
      <c r="B5" s="3123" t="s">
        <v>373</v>
      </c>
      <c r="C5" s="3123"/>
      <c r="D5" s="2177" t="s">
        <v>173</v>
      </c>
    </row>
    <row r="6" spans="1:6" x14ac:dyDescent="0.45">
      <c r="B6" s="3123" t="s">
        <v>374</v>
      </c>
      <c r="C6" s="3123"/>
      <c r="D6" s="2178" t="s">
        <v>267</v>
      </c>
    </row>
    <row r="7" spans="1:6" ht="38.25" customHeight="1" x14ac:dyDescent="0.45">
      <c r="B7" s="3126" t="s">
        <v>375</v>
      </c>
      <c r="C7" s="3126"/>
      <c r="D7" s="2179" t="s">
        <v>4147</v>
      </c>
    </row>
    <row r="8" spans="1:6" x14ac:dyDescent="0.45">
      <c r="B8" s="3126" t="s">
        <v>2480</v>
      </c>
      <c r="C8" s="3126"/>
      <c r="D8" s="2180" t="s">
        <v>2646</v>
      </c>
    </row>
    <row r="10" spans="1:6" ht="23.25" customHeight="1" x14ac:dyDescent="0.45">
      <c r="B10" s="4162" t="s">
        <v>376</v>
      </c>
      <c r="C10" s="4162"/>
      <c r="D10" s="4162"/>
    </row>
    <row r="11" spans="1:6" x14ac:dyDescent="0.45">
      <c r="B11" s="3129" t="s">
        <v>377</v>
      </c>
      <c r="C11" s="3124"/>
      <c r="D11" s="2177"/>
    </row>
    <row r="12" spans="1:6" x14ac:dyDescent="0.45">
      <c r="B12" s="3126" t="s">
        <v>379</v>
      </c>
      <c r="C12" s="3126"/>
      <c r="D12" s="661"/>
    </row>
    <row r="13" spans="1:6" x14ac:dyDescent="0.45">
      <c r="B13" s="3123" t="s">
        <v>380</v>
      </c>
      <c r="C13" s="3123"/>
      <c r="D13" s="2077"/>
    </row>
    <row r="14" spans="1:6" x14ac:dyDescent="0.45">
      <c r="B14" s="3123" t="s">
        <v>381</v>
      </c>
      <c r="C14" s="3124"/>
      <c r="D14" s="2077"/>
    </row>
    <row r="15" spans="1:6" x14ac:dyDescent="0.45">
      <c r="B15" s="3123" t="s">
        <v>382</v>
      </c>
      <c r="C15" s="3123"/>
      <c r="D15" s="2177"/>
    </row>
    <row r="16" spans="1:6" x14ac:dyDescent="0.45">
      <c r="B16" s="3123" t="s">
        <v>383</v>
      </c>
      <c r="C16" s="3123"/>
      <c r="D16" s="2177"/>
    </row>
    <row r="17" spans="2:4" x14ac:dyDescent="0.45">
      <c r="B17" s="3123" t="s">
        <v>384</v>
      </c>
      <c r="C17" s="3123"/>
      <c r="D17" s="57"/>
    </row>
    <row r="18" spans="2:4" x14ac:dyDescent="0.45">
      <c r="B18" s="3126" t="s">
        <v>386</v>
      </c>
      <c r="C18" s="3126"/>
      <c r="D18" s="2177"/>
    </row>
    <row r="19" spans="2:4" x14ac:dyDescent="0.45">
      <c r="B19" s="3132" t="s">
        <v>387</v>
      </c>
      <c r="C19" s="3133"/>
      <c r="D19" s="57"/>
    </row>
    <row r="20" spans="2:4" x14ac:dyDescent="0.45">
      <c r="B20" s="3123" t="s">
        <v>388</v>
      </c>
      <c r="C20" s="3123"/>
      <c r="D20" s="2177"/>
    </row>
    <row r="21" spans="2:4" x14ac:dyDescent="0.45">
      <c r="B21" s="3134" t="s">
        <v>390</v>
      </c>
      <c r="C21" s="459" t="s">
        <v>391</v>
      </c>
      <c r="D21" s="2177"/>
    </row>
    <row r="22" spans="2:4" x14ac:dyDescent="0.45">
      <c r="B22" s="3135"/>
      <c r="C22" s="2168" t="s">
        <v>393</v>
      </c>
      <c r="D22" s="57"/>
    </row>
    <row r="23" spans="2:4" x14ac:dyDescent="0.45">
      <c r="B23" s="3123" t="s">
        <v>395</v>
      </c>
      <c r="C23" s="3123"/>
      <c r="D23" s="2177"/>
    </row>
    <row r="24" spans="2:4" x14ac:dyDescent="0.45">
      <c r="B24" s="3123" t="s">
        <v>397</v>
      </c>
      <c r="C24" s="3123"/>
      <c r="D24" s="146" t="s">
        <v>499</v>
      </c>
    </row>
    <row r="25" spans="2:4" x14ac:dyDescent="0.45">
      <c r="B25" s="3123" t="s">
        <v>399</v>
      </c>
      <c r="C25" s="3123"/>
      <c r="D25" s="57"/>
    </row>
    <row r="26" spans="2:4" x14ac:dyDescent="0.45">
      <c r="B26" s="3126" t="s">
        <v>401</v>
      </c>
      <c r="C26" s="3126"/>
      <c r="D26" s="2177"/>
    </row>
    <row r="27" spans="2:4" x14ac:dyDescent="0.45">
      <c r="B27" s="3129" t="s">
        <v>403</v>
      </c>
      <c r="C27" s="3124"/>
      <c r="D27" s="2177"/>
    </row>
    <row r="28" spans="2:4" x14ac:dyDescent="0.45">
      <c r="B28" s="2170" t="s">
        <v>404</v>
      </c>
      <c r="C28" s="2169"/>
      <c r="D28" s="2177"/>
    </row>
    <row r="29" spans="2:4" x14ac:dyDescent="0.45">
      <c r="B29" s="3130" t="s">
        <v>405</v>
      </c>
      <c r="C29" s="3131"/>
      <c r="D29" s="61"/>
    </row>
    <row r="30" spans="2:4" x14ac:dyDescent="0.45">
      <c r="B30" s="62"/>
      <c r="C30" s="62"/>
      <c r="D30" s="63"/>
    </row>
    <row r="31" spans="2:4" ht="23.25" customHeight="1" x14ac:dyDescent="0.45">
      <c r="B31" s="4162" t="s">
        <v>406</v>
      </c>
      <c r="C31" s="4162"/>
      <c r="D31" s="4162"/>
    </row>
    <row r="32" spans="2:4" x14ac:dyDescent="0.45">
      <c r="B32" s="3129" t="s">
        <v>407</v>
      </c>
      <c r="C32" s="3124"/>
      <c r="D32" s="57"/>
    </row>
    <row r="33" spans="2:4" x14ac:dyDescent="0.45">
      <c r="B33" s="3129" t="s">
        <v>409</v>
      </c>
      <c r="C33" s="3124"/>
      <c r="D33" s="57"/>
    </row>
    <row r="34" spans="2:4" x14ac:dyDescent="0.45">
      <c r="B34" s="3129" t="s">
        <v>411</v>
      </c>
      <c r="C34" s="3124"/>
      <c r="D34" s="83"/>
    </row>
    <row r="35" spans="2:4" x14ac:dyDescent="0.45">
      <c r="B35" s="3129" t="s">
        <v>413</v>
      </c>
      <c r="C35" s="3124"/>
      <c r="D35" s="157"/>
    </row>
    <row r="36" spans="2:4" x14ac:dyDescent="0.45">
      <c r="B36" s="3129" t="s">
        <v>415</v>
      </c>
      <c r="C36" s="3124"/>
      <c r="D36" s="57"/>
    </row>
  </sheetData>
  <mergeCells count="30">
    <mergeCell ref="B16:C16"/>
    <mergeCell ref="B3:D3"/>
    <mergeCell ref="B4:C4"/>
    <mergeCell ref="B5:C5"/>
    <mergeCell ref="B6:C6"/>
    <mergeCell ref="B7:C7"/>
    <mergeCell ref="B10:D10"/>
    <mergeCell ref="B11:C11"/>
    <mergeCell ref="B12:C12"/>
    <mergeCell ref="B13:C13"/>
    <mergeCell ref="B14:C14"/>
    <mergeCell ref="B15:C15"/>
    <mergeCell ref="B8:C8"/>
    <mergeCell ref="B31:D31"/>
    <mergeCell ref="B17:C17"/>
    <mergeCell ref="B18:C18"/>
    <mergeCell ref="B19:C19"/>
    <mergeCell ref="B20:C20"/>
    <mergeCell ref="B21:B22"/>
    <mergeCell ref="B23:C23"/>
    <mergeCell ref="B24:C24"/>
    <mergeCell ref="B25:C25"/>
    <mergeCell ref="B26:C26"/>
    <mergeCell ref="B27:C27"/>
    <mergeCell ref="B29:C29"/>
    <mergeCell ref="B32:C32"/>
    <mergeCell ref="B33:C33"/>
    <mergeCell ref="B34:C34"/>
    <mergeCell ref="B35:C35"/>
    <mergeCell ref="B36:C36"/>
  </mergeCells>
  <dataValidations count="7">
    <dataValidation allowBlank="1" showDropDown="1" showInputMessage="1" showErrorMessage="1" sqref="D13" xr:uid="{00000000-0002-0000-B401-000000000000}"/>
    <dataValidation type="list" allowBlank="1" showInputMessage="1" showErrorMessage="1" sqref="D4" xr:uid="{00000000-0002-0000-B401-000001000000}">
      <formula1>ODS</formula1>
    </dataValidation>
    <dataValidation type="list" allowBlank="1" showInputMessage="1" showErrorMessage="1" sqref="D5" xr:uid="{00000000-0002-0000-B401-000002000000}">
      <formula1>Metas_ODS</formula1>
    </dataValidation>
    <dataValidation type="list" allowBlank="1" showInputMessage="1" showErrorMessage="1" sqref="D6" xr:uid="{00000000-0002-0000-B401-000003000000}">
      <formula1>Numero_indicador</formula1>
    </dataValidation>
    <dataValidation type="list" allowBlank="1" showInputMessage="1" showErrorMessage="1" sqref="D7" xr:uid="{00000000-0002-0000-B401-000004000000}">
      <formula1>Nombre_indicador_ODS</formula1>
    </dataValidation>
    <dataValidation type="list" allowBlank="1" showInputMessage="1" showErrorMessage="1" sqref="D14" xr:uid="{00000000-0002-0000-B401-000005000000}">
      <formula1>Tipo_indicador</formula1>
    </dataValidation>
    <dataValidation type="list" allowBlank="1" showInputMessage="1" showErrorMessage="1" sqref="D25" xr:uid="{00000000-0002-0000-B401-000006000000}">
      <formula1>Tipo_operación</formula1>
    </dataValidation>
  </dataValidations>
  <hyperlinks>
    <hyperlink ref="B1" location="'15.8.1'!A1" display="REGRESAR" xr:uid="{00000000-0004-0000-B401-000000000000}"/>
    <hyperlink ref="D8" r:id="rId1" xr:uid="{00000000-0004-0000-B401-000001000000}"/>
  </hyperlinks>
  <pageMargins left="0.7" right="0.7" top="0.75" bottom="0.75" header="0.3" footer="0.3"/>
  <pageSetup orientation="portrait" r:id="rId2"/>
</worksheet>
</file>

<file path=xl/worksheets/sheet4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501-000000000000}">
  <sheetPr codeName="Hoja428">
    <tabColor rgb="FF7030A0"/>
  </sheetPr>
  <dimension ref="A1:P31"/>
  <sheetViews>
    <sheetView showGridLines="0" workbookViewId="0">
      <pane ySplit="1" topLeftCell="A2" activePane="bottomLeft" state="frozen"/>
      <selection activeCell="B1" sqref="B1"/>
      <selection pane="bottomLeft" activeCell="K18" sqref="K18"/>
    </sheetView>
  </sheetViews>
  <sheetFormatPr baseColWidth="10" defaultColWidth="11.44140625" defaultRowHeight="17.399999999999999" x14ac:dyDescent="0.45"/>
  <cols>
    <col min="1" max="1" width="14.77734375" style="178" customWidth="1"/>
    <col min="2" max="2" width="18.88671875" style="178" customWidth="1"/>
    <col min="3" max="3" width="11.77734375" style="1271" customWidth="1"/>
    <col min="4" max="5" width="11.77734375" style="178" customWidth="1"/>
    <col min="6" max="16384" width="11.44140625" style="178"/>
  </cols>
  <sheetData>
    <row r="1" spans="1:16" x14ac:dyDescent="0.45">
      <c r="A1" s="2171" t="s">
        <v>337</v>
      </c>
      <c r="B1" s="1308"/>
      <c r="C1" s="3225" t="s">
        <v>430</v>
      </c>
      <c r="D1" s="3225"/>
    </row>
    <row r="2" spans="1:16" ht="15" customHeight="1" x14ac:dyDescent="0.45"/>
    <row r="3" spans="1:16" ht="36" customHeight="1" x14ac:dyDescent="0.45">
      <c r="A3" s="4155" t="s">
        <v>339</v>
      </c>
      <c r="B3" s="4159"/>
      <c r="C3" s="4158" t="s">
        <v>1894</v>
      </c>
      <c r="D3" s="4160"/>
      <c r="E3" s="4160"/>
      <c r="F3" s="4160"/>
      <c r="G3" s="4160"/>
      <c r="H3" s="4160"/>
      <c r="I3" s="4160"/>
      <c r="J3" s="4160"/>
      <c r="K3" s="4160"/>
      <c r="L3" s="4160"/>
      <c r="M3" s="4160"/>
      <c r="N3" s="4160"/>
      <c r="O3" s="4160"/>
      <c r="P3" s="4160"/>
    </row>
    <row r="4" spans="1:16" ht="36.6" customHeight="1" x14ac:dyDescent="0.45">
      <c r="A4" s="4155" t="s">
        <v>340</v>
      </c>
      <c r="B4" s="4156"/>
      <c r="C4" s="4158" t="s">
        <v>175</v>
      </c>
      <c r="D4" s="4160"/>
      <c r="E4" s="4160"/>
      <c r="F4" s="4160"/>
      <c r="G4" s="4160"/>
      <c r="H4" s="4160"/>
      <c r="I4" s="4160"/>
      <c r="J4" s="4160"/>
      <c r="K4" s="4160"/>
      <c r="L4" s="4160"/>
      <c r="M4" s="4160"/>
      <c r="N4" s="4160"/>
      <c r="O4" s="4160"/>
      <c r="P4" s="4160"/>
    </row>
    <row r="5" spans="1:16" ht="54.6" customHeight="1" x14ac:dyDescent="0.45">
      <c r="A5" s="4155" t="s">
        <v>341</v>
      </c>
      <c r="B5" s="4156"/>
      <c r="C5" s="4158" t="s">
        <v>4148</v>
      </c>
      <c r="D5" s="4160"/>
      <c r="E5" s="4160"/>
      <c r="F5" s="4160"/>
      <c r="G5" s="4160"/>
      <c r="H5" s="4160"/>
      <c r="I5" s="4160"/>
      <c r="J5" s="4160"/>
      <c r="K5" s="4160"/>
      <c r="L5" s="4160"/>
      <c r="M5" s="4160"/>
      <c r="N5" s="4160"/>
      <c r="O5" s="4160"/>
      <c r="P5" s="4160"/>
    </row>
    <row r="6" spans="1:16" ht="18.600000000000001" x14ac:dyDescent="0.45">
      <c r="A6" s="4155" t="s">
        <v>417</v>
      </c>
      <c r="B6" s="4156"/>
      <c r="C6" s="4155" t="s">
        <v>454</v>
      </c>
      <c r="D6" s="4157"/>
      <c r="E6" s="4157"/>
      <c r="F6" s="4157"/>
      <c r="G6" s="4157"/>
      <c r="H6" s="4157"/>
      <c r="I6" s="4157"/>
      <c r="J6" s="4157"/>
      <c r="K6" s="4157"/>
      <c r="L6" s="4157"/>
      <c r="M6" s="4157"/>
      <c r="N6" s="4157"/>
      <c r="O6" s="4157"/>
      <c r="P6" s="4157"/>
    </row>
    <row r="7" spans="1:16" x14ac:dyDescent="0.45">
      <c r="A7" s="1467"/>
      <c r="B7" s="627"/>
      <c r="C7" s="1628"/>
    </row>
    <row r="8" spans="1:16" x14ac:dyDescent="0.45">
      <c r="A8" s="1467"/>
      <c r="B8" s="627"/>
      <c r="C8" s="1628"/>
    </row>
    <row r="9" spans="1:16" ht="11.25" customHeight="1" x14ac:dyDescent="0.45">
      <c r="A9" s="1467"/>
      <c r="B9" s="627"/>
      <c r="C9" s="3203" t="s">
        <v>497</v>
      </c>
      <c r="D9" s="3203"/>
      <c r="E9" s="3203"/>
      <c r="F9" s="3203"/>
      <c r="G9" s="3203"/>
      <c r="H9" s="3203"/>
      <c r="I9" s="3203"/>
      <c r="J9" s="3203"/>
      <c r="K9" s="3203"/>
      <c r="L9" s="3203"/>
      <c r="M9" s="3203"/>
      <c r="N9" s="3203"/>
      <c r="O9" s="3203"/>
      <c r="P9" s="3203"/>
    </row>
    <row r="10" spans="1:16" ht="11.25" customHeight="1" x14ac:dyDescent="0.45">
      <c r="A10" s="853"/>
      <c r="C10" s="3203"/>
      <c r="D10" s="3203"/>
      <c r="E10" s="3203"/>
      <c r="F10" s="3203"/>
      <c r="G10" s="3203"/>
      <c r="H10" s="3203"/>
      <c r="I10" s="3203"/>
      <c r="J10" s="3203"/>
      <c r="K10" s="3203"/>
      <c r="L10" s="3203"/>
      <c r="M10" s="3203"/>
      <c r="N10" s="3203"/>
      <c r="O10" s="3203"/>
      <c r="P10" s="3203"/>
    </row>
    <row r="11" spans="1:16" x14ac:dyDescent="0.45">
      <c r="A11" s="853"/>
    </row>
    <row r="12" spans="1:16" x14ac:dyDescent="0.45">
      <c r="A12" s="853"/>
    </row>
    <row r="13" spans="1:16" x14ac:dyDescent="0.45">
      <c r="A13" s="853"/>
    </row>
    <row r="14" spans="1:16" x14ac:dyDescent="0.45">
      <c r="A14" s="853"/>
    </row>
    <row r="15" spans="1:16" x14ac:dyDescent="0.45">
      <c r="A15" s="853"/>
    </row>
    <row r="16" spans="1:16" x14ac:dyDescent="0.45">
      <c r="A16" s="853"/>
    </row>
    <row r="17" spans="1:1" x14ac:dyDescent="0.45">
      <c r="A17" s="853"/>
    </row>
    <row r="18" spans="1:1" x14ac:dyDescent="0.45">
      <c r="A18" s="853"/>
    </row>
    <row r="19" spans="1:1" x14ac:dyDescent="0.45">
      <c r="A19" s="853"/>
    </row>
    <row r="20" spans="1:1" x14ac:dyDescent="0.45">
      <c r="A20" s="853"/>
    </row>
    <row r="21" spans="1:1" x14ac:dyDescent="0.45">
      <c r="A21" s="853"/>
    </row>
    <row r="22" spans="1:1" x14ac:dyDescent="0.45">
      <c r="A22" s="853"/>
    </row>
    <row r="23" spans="1:1" x14ac:dyDescent="0.45">
      <c r="A23" s="853"/>
    </row>
    <row r="24" spans="1:1" x14ac:dyDescent="0.45">
      <c r="A24" s="853"/>
    </row>
    <row r="25" spans="1:1" x14ac:dyDescent="0.45">
      <c r="A25" s="853"/>
    </row>
    <row r="26" spans="1:1" x14ac:dyDescent="0.45">
      <c r="A26" s="853"/>
    </row>
    <row r="27" spans="1:1" x14ac:dyDescent="0.45">
      <c r="A27" s="853"/>
    </row>
    <row r="28" spans="1:1" x14ac:dyDescent="0.45">
      <c r="A28" s="853"/>
    </row>
    <row r="29" spans="1:1" x14ac:dyDescent="0.45">
      <c r="A29" s="853"/>
    </row>
    <row r="30" spans="1:1" x14ac:dyDescent="0.45">
      <c r="A30" s="853"/>
    </row>
    <row r="31" spans="1:1" x14ac:dyDescent="0.45">
      <c r="A31" s="853"/>
    </row>
  </sheetData>
  <mergeCells count="10">
    <mergeCell ref="A6:B6"/>
    <mergeCell ref="C6:P6"/>
    <mergeCell ref="C9:P10"/>
    <mergeCell ref="C1:D1"/>
    <mergeCell ref="A3:B3"/>
    <mergeCell ref="C3:P3"/>
    <mergeCell ref="A4:B4"/>
    <mergeCell ref="C4:P4"/>
    <mergeCell ref="A5:B5"/>
    <mergeCell ref="C5:P5"/>
  </mergeCells>
  <hyperlinks>
    <hyperlink ref="A1" location="'ODS 15.'!A1" display="REGRESAR" xr:uid="{00000000-0004-0000-B501-000000000000}"/>
    <hyperlink ref="C1:D1" location="'Metadato 15.9.1'!A1" display="VER METADATO" xr:uid="{00000000-0004-0000-B501-000001000000}"/>
  </hyperlinks>
  <pageMargins left="0.7" right="0.7" top="0.75" bottom="0.75" header="0.3" footer="0.3"/>
</worksheet>
</file>

<file path=xl/worksheets/sheet4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601-000000000000}">
  <sheetPr codeName="Hoja429">
    <tabColor theme="0" tint="-0.499984740745262"/>
  </sheetPr>
  <dimension ref="A1:F36"/>
  <sheetViews>
    <sheetView showGridLines="0" zoomScaleNormal="100" workbookViewId="0">
      <pane ySplit="1" topLeftCell="A2" activePane="bottomLeft" state="frozen"/>
      <selection pane="bottomLeft" activeCell="D33" sqref="D33"/>
    </sheetView>
  </sheetViews>
  <sheetFormatPr baseColWidth="10" defaultColWidth="11.44140625" defaultRowHeight="17.399999999999999" x14ac:dyDescent="0.45"/>
  <cols>
    <col min="1" max="1" width="11.44140625" style="178"/>
    <col min="2" max="2" width="26.44140625" style="178" customWidth="1"/>
    <col min="3" max="3" width="24" style="178" customWidth="1"/>
    <col min="4" max="4" width="85.77734375" style="178" customWidth="1"/>
    <col min="5" max="5" width="11.44140625" style="178"/>
    <col min="6" max="6" width="7.21875" style="178" customWidth="1"/>
    <col min="7" max="16384" width="11.44140625" style="178"/>
  </cols>
  <sheetData>
    <row r="1" spans="1:6" x14ac:dyDescent="0.45">
      <c r="B1" s="2171" t="s">
        <v>337</v>
      </c>
    </row>
    <row r="2" spans="1:6" ht="18" thickBot="1" x14ac:dyDescent="0.5"/>
    <row r="3" spans="1:6" ht="23.25" customHeight="1" thickBot="1" x14ac:dyDescent="0.5">
      <c r="B3" s="4162" t="s">
        <v>370</v>
      </c>
      <c r="C3" s="4162"/>
      <c r="D3" s="4162"/>
      <c r="F3" s="1267" t="s">
        <v>371</v>
      </c>
    </row>
    <row r="4" spans="1:6" ht="49.5" customHeight="1" x14ac:dyDescent="0.45">
      <c r="A4" s="1268"/>
      <c r="B4" s="3123" t="s">
        <v>449</v>
      </c>
      <c r="C4" s="3123"/>
      <c r="D4" s="2177" t="s">
        <v>44</v>
      </c>
    </row>
    <row r="5" spans="1:6" ht="48" customHeight="1" x14ac:dyDescent="0.45">
      <c r="B5" s="3123" t="s">
        <v>373</v>
      </c>
      <c r="C5" s="3123"/>
      <c r="D5" s="2177" t="s">
        <v>175</v>
      </c>
    </row>
    <row r="6" spans="1:6" ht="20.25" customHeight="1" x14ac:dyDescent="0.45">
      <c r="B6" s="3123" t="s">
        <v>374</v>
      </c>
      <c r="C6" s="3123"/>
      <c r="D6" s="2178" t="s">
        <v>268</v>
      </c>
    </row>
    <row r="7" spans="1:6" ht="99" customHeight="1" x14ac:dyDescent="0.45">
      <c r="B7" s="3126" t="s">
        <v>375</v>
      </c>
      <c r="C7" s="3126"/>
      <c r="D7" s="2179" t="s">
        <v>4148</v>
      </c>
    </row>
    <row r="8" spans="1:6" x14ac:dyDescent="0.45">
      <c r="B8" s="3126" t="s">
        <v>2480</v>
      </c>
      <c r="C8" s="3126"/>
      <c r="D8" s="2180" t="s">
        <v>2495</v>
      </c>
    </row>
    <row r="10" spans="1:6" ht="18.600000000000001" x14ac:dyDescent="0.45">
      <c r="B10" s="4162" t="s">
        <v>376</v>
      </c>
      <c r="C10" s="4162"/>
      <c r="D10" s="4162"/>
    </row>
    <row r="11" spans="1:6" x14ac:dyDescent="0.45">
      <c r="B11" s="3129" t="s">
        <v>377</v>
      </c>
      <c r="C11" s="3124"/>
      <c r="D11" s="2177"/>
    </row>
    <row r="12" spans="1:6" x14ac:dyDescent="0.45">
      <c r="B12" s="3126" t="s">
        <v>379</v>
      </c>
      <c r="C12" s="3126"/>
      <c r="D12" s="661"/>
    </row>
    <row r="13" spans="1:6" x14ac:dyDescent="0.45">
      <c r="B13" s="3123" t="s">
        <v>380</v>
      </c>
      <c r="C13" s="3123"/>
      <c r="D13" s="2077"/>
    </row>
    <row r="14" spans="1:6" x14ac:dyDescent="0.45">
      <c r="B14" s="3123" t="s">
        <v>381</v>
      </c>
      <c r="C14" s="3124"/>
      <c r="D14" s="2077"/>
    </row>
    <row r="15" spans="1:6" x14ac:dyDescent="0.45">
      <c r="B15" s="3123" t="s">
        <v>382</v>
      </c>
      <c r="C15" s="3123"/>
      <c r="D15" s="2177"/>
    </row>
    <row r="16" spans="1:6" x14ac:dyDescent="0.45">
      <c r="B16" s="3123" t="s">
        <v>383</v>
      </c>
      <c r="C16" s="3123"/>
      <c r="D16" s="2177"/>
    </row>
    <row r="17" spans="2:4" x14ac:dyDescent="0.45">
      <c r="B17" s="3123" t="s">
        <v>384</v>
      </c>
      <c r="C17" s="3123"/>
      <c r="D17" s="57"/>
    </row>
    <row r="18" spans="2:4" x14ac:dyDescent="0.45">
      <c r="B18" s="3126" t="s">
        <v>386</v>
      </c>
      <c r="C18" s="3126"/>
      <c r="D18" s="2177"/>
    </row>
    <row r="19" spans="2:4" x14ac:dyDescent="0.45">
      <c r="B19" s="3132" t="s">
        <v>387</v>
      </c>
      <c r="C19" s="3133"/>
      <c r="D19" s="57"/>
    </row>
    <row r="20" spans="2:4" x14ac:dyDescent="0.45">
      <c r="B20" s="3123" t="s">
        <v>388</v>
      </c>
      <c r="C20" s="3123"/>
      <c r="D20" s="2177"/>
    </row>
    <row r="21" spans="2:4" x14ac:dyDescent="0.45">
      <c r="B21" s="3134" t="s">
        <v>390</v>
      </c>
      <c r="C21" s="459" t="s">
        <v>391</v>
      </c>
      <c r="D21" s="2177"/>
    </row>
    <row r="22" spans="2:4" x14ac:dyDescent="0.45">
      <c r="B22" s="3135"/>
      <c r="C22" s="2168" t="s">
        <v>393</v>
      </c>
      <c r="D22" s="57"/>
    </row>
    <row r="23" spans="2:4" x14ac:dyDescent="0.45">
      <c r="B23" s="3123" t="s">
        <v>395</v>
      </c>
      <c r="C23" s="3123"/>
      <c r="D23" s="2177"/>
    </row>
    <row r="24" spans="2:4" x14ac:dyDescent="0.45">
      <c r="B24" s="3123" t="s">
        <v>397</v>
      </c>
      <c r="C24" s="3123"/>
      <c r="D24" s="2177"/>
    </row>
    <row r="25" spans="2:4" x14ac:dyDescent="0.45">
      <c r="B25" s="3123" t="s">
        <v>399</v>
      </c>
      <c r="C25" s="3123"/>
      <c r="D25" s="57"/>
    </row>
    <row r="26" spans="2:4" x14ac:dyDescent="0.45">
      <c r="B26" s="3126" t="s">
        <v>401</v>
      </c>
      <c r="C26" s="3126"/>
      <c r="D26" s="2177"/>
    </row>
    <row r="27" spans="2:4" x14ac:dyDescent="0.45">
      <c r="B27" s="3129" t="s">
        <v>403</v>
      </c>
      <c r="C27" s="3124"/>
      <c r="D27" s="2177"/>
    </row>
    <row r="28" spans="2:4" x14ac:dyDescent="0.45">
      <c r="B28" s="2170" t="s">
        <v>404</v>
      </c>
      <c r="C28" s="2169"/>
      <c r="D28" s="2177"/>
    </row>
    <row r="29" spans="2:4" x14ac:dyDescent="0.45">
      <c r="B29" s="3130" t="s">
        <v>405</v>
      </c>
      <c r="C29" s="3131"/>
      <c r="D29" s="61"/>
    </row>
    <row r="30" spans="2:4" x14ac:dyDescent="0.45">
      <c r="B30" s="62"/>
      <c r="C30" s="62"/>
      <c r="D30" s="63"/>
    </row>
    <row r="31" spans="2:4" ht="18.600000000000001" x14ac:dyDescent="0.45">
      <c r="B31" s="4162" t="s">
        <v>406</v>
      </c>
      <c r="C31" s="4162"/>
      <c r="D31" s="4162"/>
    </row>
    <row r="32" spans="2:4" x14ac:dyDescent="0.45">
      <c r="B32" s="3129" t="s">
        <v>407</v>
      </c>
      <c r="C32" s="3124"/>
      <c r="D32" s="57" t="s">
        <v>1935</v>
      </c>
    </row>
    <row r="33" spans="2:4" x14ac:dyDescent="0.45">
      <c r="B33" s="3129" t="s">
        <v>409</v>
      </c>
      <c r="C33" s="3124"/>
      <c r="D33" s="57" t="s">
        <v>1419</v>
      </c>
    </row>
    <row r="34" spans="2:4" x14ac:dyDescent="0.45">
      <c r="B34" s="3129" t="s">
        <v>411</v>
      </c>
      <c r="C34" s="3124"/>
      <c r="D34" s="83" t="s">
        <v>1420</v>
      </c>
    </row>
    <row r="35" spans="2:4" x14ac:dyDescent="0.45">
      <c r="B35" s="3129" t="s">
        <v>413</v>
      </c>
      <c r="C35" s="3124"/>
      <c r="D35" s="157" t="s">
        <v>1941</v>
      </c>
    </row>
    <row r="36" spans="2:4" x14ac:dyDescent="0.45">
      <c r="B36" s="3129" t="s">
        <v>415</v>
      </c>
      <c r="C36" s="3124"/>
      <c r="D36" s="162" t="s">
        <v>1942</v>
      </c>
    </row>
  </sheetData>
  <mergeCells count="30">
    <mergeCell ref="B16:C16"/>
    <mergeCell ref="B3:D3"/>
    <mergeCell ref="B4:C4"/>
    <mergeCell ref="B5:C5"/>
    <mergeCell ref="B6:C6"/>
    <mergeCell ref="B7:C7"/>
    <mergeCell ref="B10:D10"/>
    <mergeCell ref="B11:C11"/>
    <mergeCell ref="B12:C12"/>
    <mergeCell ref="B13:C13"/>
    <mergeCell ref="B14:C14"/>
    <mergeCell ref="B15:C15"/>
    <mergeCell ref="B8:C8"/>
    <mergeCell ref="B31:D31"/>
    <mergeCell ref="B17:C17"/>
    <mergeCell ref="B18:C18"/>
    <mergeCell ref="B19:C19"/>
    <mergeCell ref="B20:C20"/>
    <mergeCell ref="B21:B22"/>
    <mergeCell ref="B23:C23"/>
    <mergeCell ref="B24:C24"/>
    <mergeCell ref="B25:C25"/>
    <mergeCell ref="B26:C26"/>
    <mergeCell ref="B27:C27"/>
    <mergeCell ref="B29:C29"/>
    <mergeCell ref="B32:C32"/>
    <mergeCell ref="B33:C33"/>
    <mergeCell ref="B34:C34"/>
    <mergeCell ref="B35:C35"/>
    <mergeCell ref="B36:C36"/>
  </mergeCells>
  <dataValidations count="7">
    <dataValidation allowBlank="1" showDropDown="1" showInputMessage="1" showErrorMessage="1" sqref="D13" xr:uid="{00000000-0002-0000-B601-000000000000}"/>
    <dataValidation type="list" allowBlank="1" showInputMessage="1" showErrorMessage="1" sqref="D4" xr:uid="{00000000-0002-0000-B601-000001000000}">
      <formula1>ODS</formula1>
    </dataValidation>
    <dataValidation type="list" allowBlank="1" showInputMessage="1" showErrorMessage="1" sqref="D5" xr:uid="{00000000-0002-0000-B601-000002000000}">
      <formula1>Metas_ODS</formula1>
    </dataValidation>
    <dataValidation type="list" allowBlank="1" showInputMessage="1" showErrorMessage="1" sqref="D6" xr:uid="{00000000-0002-0000-B601-000003000000}">
      <formula1>Numero_indicador</formula1>
    </dataValidation>
    <dataValidation type="list" allowBlank="1" showInputMessage="1" showErrorMessage="1" sqref="D7" xr:uid="{00000000-0002-0000-B601-000004000000}">
      <formula1>Nombre_indicador_ODS</formula1>
    </dataValidation>
    <dataValidation type="list" allowBlank="1" showInputMessage="1" showErrorMessage="1" sqref="D14" xr:uid="{00000000-0002-0000-B601-000005000000}">
      <formula1>Tipo_indicador</formula1>
    </dataValidation>
    <dataValidation type="list" allowBlank="1" showInputMessage="1" showErrorMessage="1" sqref="D25" xr:uid="{00000000-0002-0000-B601-000006000000}">
      <formula1>Tipo_operación</formula1>
    </dataValidation>
  </dataValidations>
  <hyperlinks>
    <hyperlink ref="B1" location="'15.9.1'!A1" display="REGRESAR" xr:uid="{00000000-0004-0000-B601-000000000000}"/>
    <hyperlink ref="D36" r:id="rId1" xr:uid="{00000000-0004-0000-B601-000001000000}"/>
    <hyperlink ref="D8" r:id="rId2" xr:uid="{00000000-0004-0000-B601-000002000000}"/>
  </hyperlink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Hoja44">
    <tabColor theme="0" tint="-0.499984740745262"/>
  </sheetPr>
  <dimension ref="A1:AJ37"/>
  <sheetViews>
    <sheetView showGridLines="0" zoomScaleNormal="100" workbookViewId="0">
      <pane ySplit="1" topLeftCell="A2" activePane="bottomLeft" state="frozen"/>
      <selection activeCell="C24" sqref="C24"/>
      <selection pane="bottomLeft" activeCell="H13" sqref="H13"/>
    </sheetView>
  </sheetViews>
  <sheetFormatPr baseColWidth="10" defaultColWidth="11.44140625" defaultRowHeight="17.399999999999999" x14ac:dyDescent="0.3"/>
  <cols>
    <col min="1" max="1" width="6" style="38" customWidth="1"/>
    <col min="2" max="2" width="26.44140625" style="38" customWidth="1"/>
    <col min="3" max="3" width="24" style="38" customWidth="1"/>
    <col min="4" max="4" width="88" style="38" customWidth="1"/>
    <col min="5" max="5" width="6" style="38" customWidth="1"/>
    <col min="6" max="6" width="7.21875" style="38" customWidth="1"/>
    <col min="7" max="7" width="0.77734375" style="38" customWidth="1"/>
    <col min="8" max="8" width="7.77734375" style="38" customWidth="1"/>
    <col min="9" max="9" width="7.21875" style="38" customWidth="1"/>
    <col min="10" max="11" width="6" style="38" customWidth="1"/>
    <col min="12" max="12" width="6.5546875" style="38" customWidth="1"/>
    <col min="13" max="13" width="8.21875" style="38" hidden="1" customWidth="1"/>
    <col min="14" max="15" width="7" style="38" hidden="1" customWidth="1"/>
    <col min="16" max="16" width="6" style="38" hidden="1" customWidth="1"/>
    <col min="17" max="17" width="8.77734375" style="38" hidden="1" customWidth="1"/>
    <col min="18" max="36" width="8.77734375" style="38" customWidth="1"/>
    <col min="37" max="16384" width="11.44140625" style="38"/>
  </cols>
  <sheetData>
    <row r="1" spans="1:6" x14ac:dyDescent="0.3">
      <c r="B1" s="481" t="s">
        <v>337</v>
      </c>
    </row>
    <row r="2" spans="1:6" ht="18" thickBot="1" x14ac:dyDescent="0.35"/>
    <row r="3" spans="1:6" ht="23.25" customHeight="1" thickBot="1" x14ac:dyDescent="0.35">
      <c r="B3" s="3214" t="s">
        <v>370</v>
      </c>
      <c r="C3" s="3214"/>
      <c r="D3" s="3214"/>
      <c r="F3" s="147" t="s">
        <v>471</v>
      </c>
    </row>
    <row r="4" spans="1:6" x14ac:dyDescent="0.3">
      <c r="A4" s="691"/>
      <c r="B4" s="3142" t="s">
        <v>449</v>
      </c>
      <c r="C4" s="3142"/>
      <c r="D4" s="44" t="s">
        <v>12</v>
      </c>
    </row>
    <row r="5" spans="1:6" ht="76.5" customHeight="1" x14ac:dyDescent="0.3">
      <c r="B5" s="3142" t="s">
        <v>373</v>
      </c>
      <c r="C5" s="3142"/>
      <c r="D5" s="44" t="s">
        <v>566</v>
      </c>
    </row>
    <row r="6" spans="1:6" x14ac:dyDescent="0.3">
      <c r="B6" s="3142" t="s">
        <v>374</v>
      </c>
      <c r="C6" s="3142"/>
      <c r="D6" s="45" t="s">
        <v>533</v>
      </c>
    </row>
    <row r="7" spans="1:6" ht="27.75" customHeight="1" x14ac:dyDescent="0.3">
      <c r="B7" s="3143" t="s">
        <v>375</v>
      </c>
      <c r="C7" s="3143"/>
      <c r="D7" s="46" t="s">
        <v>3957</v>
      </c>
    </row>
    <row r="8" spans="1:6" x14ac:dyDescent="0.3">
      <c r="B8" s="3143" t="s">
        <v>2480</v>
      </c>
      <c r="C8" s="3143"/>
      <c r="D8" s="47" t="s">
        <v>2502</v>
      </c>
    </row>
    <row r="9" spans="1:6" x14ac:dyDescent="0.45">
      <c r="B9" s="22"/>
      <c r="C9" s="22"/>
      <c r="D9" s="22"/>
    </row>
    <row r="10" spans="1:6" ht="23.25" customHeight="1" x14ac:dyDescent="0.3">
      <c r="B10" s="3214" t="s">
        <v>376</v>
      </c>
      <c r="C10" s="3214"/>
      <c r="D10" s="3214"/>
    </row>
    <row r="11" spans="1:6" ht="17.25" customHeight="1" x14ac:dyDescent="0.3">
      <c r="B11" s="3153" t="s">
        <v>377</v>
      </c>
      <c r="C11" s="3154"/>
      <c r="D11" s="44" t="s">
        <v>439</v>
      </c>
    </row>
    <row r="12" spans="1:6" ht="34.799999999999997" x14ac:dyDescent="0.3">
      <c r="B12" s="3155" t="s">
        <v>379</v>
      </c>
      <c r="C12" s="3155"/>
      <c r="D12" s="460" t="s">
        <v>2407</v>
      </c>
    </row>
    <row r="13" spans="1:6" ht="18.75" customHeight="1" x14ac:dyDescent="0.3">
      <c r="B13" s="3142" t="s">
        <v>380</v>
      </c>
      <c r="C13" s="3142"/>
      <c r="D13" s="575" t="s">
        <v>533</v>
      </c>
    </row>
    <row r="14" spans="1:6" ht="15" customHeight="1" x14ac:dyDescent="0.3">
      <c r="B14" s="3142" t="s">
        <v>381</v>
      </c>
      <c r="C14" s="3156"/>
      <c r="D14" s="575" t="s">
        <v>18</v>
      </c>
    </row>
    <row r="15" spans="1:6" ht="409.6" customHeight="1" x14ac:dyDescent="0.3">
      <c r="B15" s="3151" t="s">
        <v>382</v>
      </c>
      <c r="C15" s="3152"/>
      <c r="D15" s="3259" t="s">
        <v>2408</v>
      </c>
    </row>
    <row r="16" spans="1:6" ht="409.6" customHeight="1" x14ac:dyDescent="0.3">
      <c r="B16" s="3167"/>
      <c r="C16" s="3168"/>
      <c r="D16" s="3260"/>
    </row>
    <row r="17" spans="2:36" ht="40.799999999999997" customHeight="1" x14ac:dyDescent="0.3">
      <c r="B17" s="3142" t="s">
        <v>383</v>
      </c>
      <c r="C17" s="3142"/>
      <c r="D17" s="156"/>
    </row>
    <row r="18" spans="2:36" ht="14.25" customHeight="1" x14ac:dyDescent="0.3">
      <c r="B18" s="3142" t="s">
        <v>384</v>
      </c>
      <c r="C18" s="3142"/>
      <c r="D18" s="49" t="s">
        <v>572</v>
      </c>
    </row>
    <row r="19" spans="2:36" ht="22.5" customHeight="1" x14ac:dyDescent="0.3">
      <c r="B19" s="3143" t="s">
        <v>386</v>
      </c>
      <c r="C19" s="3143"/>
      <c r="D19" s="44"/>
    </row>
    <row r="20" spans="2:36" ht="48" customHeight="1" x14ac:dyDescent="0.3">
      <c r="B20" s="3144" t="s">
        <v>387</v>
      </c>
      <c r="C20" s="3145"/>
      <c r="D20" s="49" t="s">
        <v>573</v>
      </c>
    </row>
    <row r="21" spans="2:36" ht="20.25" customHeight="1" x14ac:dyDescent="0.3">
      <c r="B21" s="3142" t="s">
        <v>388</v>
      </c>
      <c r="C21" s="3142"/>
      <c r="D21" s="44" t="s">
        <v>424</v>
      </c>
    </row>
    <row r="22" spans="2:36" ht="15.75" customHeight="1" x14ac:dyDescent="0.3">
      <c r="B22" s="3146" t="s">
        <v>390</v>
      </c>
      <c r="C22" s="54" t="s">
        <v>391</v>
      </c>
      <c r="D22" s="44"/>
    </row>
    <row r="23" spans="2:36" ht="31.5" customHeight="1" x14ac:dyDescent="0.3">
      <c r="B23" s="3147"/>
      <c r="C23" s="567" t="s">
        <v>393</v>
      </c>
      <c r="D23" s="83" t="s">
        <v>3343</v>
      </c>
    </row>
    <row r="24" spans="2:36" x14ac:dyDescent="0.3">
      <c r="B24" s="3148" t="s">
        <v>395</v>
      </c>
      <c r="C24" s="3148"/>
      <c r="D24" s="49" t="s">
        <v>3344</v>
      </c>
    </row>
    <row r="25" spans="2:36" ht="15.75" customHeight="1" x14ac:dyDescent="0.3">
      <c r="B25" s="3148" t="s">
        <v>397</v>
      </c>
      <c r="C25" s="3148"/>
      <c r="D25" s="113" t="s">
        <v>412</v>
      </c>
    </row>
    <row r="26" spans="2:36" x14ac:dyDescent="0.3">
      <c r="B26" s="3142" t="s">
        <v>399</v>
      </c>
      <c r="C26" s="3142"/>
      <c r="D26" s="49" t="s">
        <v>3345</v>
      </c>
    </row>
    <row r="27" spans="2:36" ht="17.25" customHeight="1" x14ac:dyDescent="0.3">
      <c r="B27" s="3143" t="s">
        <v>401</v>
      </c>
      <c r="C27" s="3143"/>
      <c r="D27" s="44" t="s">
        <v>1624</v>
      </c>
    </row>
    <row r="28" spans="2:36" ht="17.25" customHeight="1" x14ac:dyDescent="0.3">
      <c r="B28" s="3143" t="s">
        <v>403</v>
      </c>
      <c r="C28" s="3143"/>
      <c r="D28" s="44"/>
    </row>
    <row r="29" spans="2:36" ht="147" customHeight="1" x14ac:dyDescent="0.3">
      <c r="B29" s="3143" t="s">
        <v>404</v>
      </c>
      <c r="C29" s="3143"/>
      <c r="D29" s="44" t="s">
        <v>2409</v>
      </c>
    </row>
    <row r="30" spans="2:36" ht="15" customHeight="1" thickBot="1" x14ac:dyDescent="0.35">
      <c r="B30" s="3143" t="s">
        <v>405</v>
      </c>
      <c r="C30" s="3143"/>
      <c r="D30" s="44"/>
      <c r="AH30" s="799"/>
      <c r="AI30" s="799"/>
      <c r="AJ30" s="799"/>
    </row>
    <row r="31" spans="2:36" ht="11.25" customHeight="1" x14ac:dyDescent="0.3">
      <c r="B31" s="114"/>
      <c r="C31" s="114"/>
      <c r="D31" s="115"/>
      <c r="AH31" s="800"/>
      <c r="AI31" s="800"/>
      <c r="AJ31" s="800"/>
    </row>
    <row r="32" spans="2:36" ht="23.25" customHeight="1" x14ac:dyDescent="0.3">
      <c r="B32" s="3214" t="s">
        <v>406</v>
      </c>
      <c r="C32" s="3214"/>
      <c r="D32" s="3214"/>
      <c r="AH32" s="801"/>
      <c r="AI32" s="801"/>
      <c r="AJ32" s="801">
        <v>1891.6424654857146</v>
      </c>
    </row>
    <row r="33" spans="2:4" x14ac:dyDescent="0.3">
      <c r="B33" s="3140" t="s">
        <v>407</v>
      </c>
      <c r="C33" s="3141"/>
      <c r="D33" s="113" t="s">
        <v>5945</v>
      </c>
    </row>
    <row r="34" spans="2:4" x14ac:dyDescent="0.3">
      <c r="B34" s="3140" t="s">
        <v>409</v>
      </c>
      <c r="C34" s="3141"/>
      <c r="D34" s="113" t="s">
        <v>574</v>
      </c>
    </row>
    <row r="35" spans="2:4" x14ac:dyDescent="0.3">
      <c r="B35" s="3140" t="s">
        <v>411</v>
      </c>
      <c r="C35" s="3141"/>
      <c r="D35" s="113" t="s">
        <v>412</v>
      </c>
    </row>
    <row r="36" spans="2:4" x14ac:dyDescent="0.3">
      <c r="B36" s="3140" t="s">
        <v>413</v>
      </c>
      <c r="C36" s="3141"/>
      <c r="D36" s="113" t="s">
        <v>5946</v>
      </c>
    </row>
    <row r="37" spans="2:4" x14ac:dyDescent="0.3">
      <c r="B37" s="3140" t="s">
        <v>415</v>
      </c>
      <c r="C37" s="3141"/>
      <c r="D37" s="85" t="s">
        <v>5947</v>
      </c>
    </row>
  </sheetData>
  <mergeCells count="32">
    <mergeCell ref="B8:C8"/>
    <mergeCell ref="B3:D3"/>
    <mergeCell ref="B4:C4"/>
    <mergeCell ref="B5:C5"/>
    <mergeCell ref="B6:C6"/>
    <mergeCell ref="B7:C7"/>
    <mergeCell ref="B21:C21"/>
    <mergeCell ref="B22:B23"/>
    <mergeCell ref="B10:D10"/>
    <mergeCell ref="B11:C11"/>
    <mergeCell ref="B12:C12"/>
    <mergeCell ref="B13:C13"/>
    <mergeCell ref="B14:C14"/>
    <mergeCell ref="B17:C17"/>
    <mergeCell ref="D15:D16"/>
    <mergeCell ref="B15:C16"/>
    <mergeCell ref="B24:C24"/>
    <mergeCell ref="B18:C18"/>
    <mergeCell ref="B37:C37"/>
    <mergeCell ref="B25:C25"/>
    <mergeCell ref="B26:C26"/>
    <mergeCell ref="B27:C27"/>
    <mergeCell ref="B28:C28"/>
    <mergeCell ref="B29:C29"/>
    <mergeCell ref="B30:C30"/>
    <mergeCell ref="B32:D32"/>
    <mergeCell ref="B33:C33"/>
    <mergeCell ref="B34:C34"/>
    <mergeCell ref="B35:C35"/>
    <mergeCell ref="B36:C36"/>
    <mergeCell ref="B19:C19"/>
    <mergeCell ref="B20:C20"/>
  </mergeCells>
  <dataValidations count="7">
    <dataValidation allowBlank="1" showDropDown="1" showInputMessage="1" showErrorMessage="1" sqref="D13" xr:uid="{00000000-0002-0000-2B00-000000000000}"/>
    <dataValidation type="list" allowBlank="1" showInputMessage="1" showErrorMessage="1" sqref="D4" xr:uid="{00000000-0002-0000-2B00-000001000000}">
      <formula1>ODS</formula1>
    </dataValidation>
    <dataValidation type="list" allowBlank="1" showInputMessage="1" showErrorMessage="1" sqref="D5" xr:uid="{00000000-0002-0000-2B00-000002000000}">
      <formula1>Metas_ODS</formula1>
    </dataValidation>
    <dataValidation type="list" allowBlank="1" showInputMessage="1" showErrorMessage="1" sqref="D6" xr:uid="{00000000-0002-0000-2B00-000003000000}">
      <formula1>Numero_indicador</formula1>
    </dataValidation>
    <dataValidation type="list" allowBlank="1" showInputMessage="1" showErrorMessage="1" sqref="D7" xr:uid="{00000000-0002-0000-2B00-000004000000}">
      <formula1>Nombre_indicador_ODS</formula1>
    </dataValidation>
    <dataValidation type="list" allowBlank="1" showInputMessage="1" showErrorMessage="1" sqref="D14" xr:uid="{00000000-0002-0000-2B00-000005000000}">
      <formula1>Tipo_indicador</formula1>
    </dataValidation>
    <dataValidation type="list" allowBlank="1" showInputMessage="1" showErrorMessage="1" sqref="D26" xr:uid="{00000000-0002-0000-2B00-000006000000}">
      <formula1>Tipo_operación</formula1>
    </dataValidation>
  </dataValidations>
  <hyperlinks>
    <hyperlink ref="B1" location="'2.3.2'!A1" display="REGRESAR" xr:uid="{00000000-0004-0000-2B00-000000000000}"/>
    <hyperlink ref="D8" r:id="rId1" xr:uid="{00000000-0004-0000-2B00-000001000000}"/>
    <hyperlink ref="D37" r:id="rId2" xr:uid="{00000000-0004-0000-2B00-000002000000}"/>
  </hyperlinks>
  <pageMargins left="0.7" right="0.7" top="0.75" bottom="0.75" header="0.3" footer="0.3"/>
  <pageSetup orientation="portrait" horizontalDpi="4294967294" verticalDpi="4294967294" r:id="rId3"/>
  <drawing r:id="rId4"/>
</worksheet>
</file>

<file path=xl/worksheets/sheet4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701-000000000000}">
  <sheetPr codeName="Hoja430">
    <tabColor rgb="FF7030A0"/>
  </sheetPr>
  <dimension ref="A1:P16"/>
  <sheetViews>
    <sheetView showGridLines="0" workbookViewId="0">
      <pane ySplit="1" topLeftCell="A2" activePane="bottomLeft" state="frozen"/>
      <selection activeCell="B1" sqref="B1"/>
      <selection pane="bottomLeft" activeCell="J19" sqref="J19"/>
    </sheetView>
  </sheetViews>
  <sheetFormatPr baseColWidth="10" defaultColWidth="11.44140625" defaultRowHeight="17.399999999999999" x14ac:dyDescent="0.45"/>
  <cols>
    <col min="1" max="1" width="14.77734375" style="178" customWidth="1"/>
    <col min="2" max="2" width="18.33203125" style="178" customWidth="1"/>
    <col min="3" max="3" width="12.77734375" style="1271" customWidth="1"/>
    <col min="4" max="5" width="12.77734375" style="178" customWidth="1"/>
    <col min="6" max="16384" width="11.44140625" style="178"/>
  </cols>
  <sheetData>
    <row r="1" spans="1:16" x14ac:dyDescent="0.45">
      <c r="A1" s="2171" t="s">
        <v>337</v>
      </c>
      <c r="B1" s="1308"/>
      <c r="C1" s="3225" t="s">
        <v>430</v>
      </c>
      <c r="D1" s="3225"/>
    </row>
    <row r="3" spans="1:16" ht="36" customHeight="1" x14ac:dyDescent="0.45">
      <c r="A3" s="4155" t="s">
        <v>339</v>
      </c>
      <c r="B3" s="4159"/>
      <c r="C3" s="4158" t="s">
        <v>1894</v>
      </c>
      <c r="D3" s="4160"/>
      <c r="E3" s="4160"/>
      <c r="F3" s="4160"/>
      <c r="G3" s="4160"/>
      <c r="H3" s="4160"/>
      <c r="I3" s="4160"/>
      <c r="J3" s="4160"/>
      <c r="K3" s="4160"/>
      <c r="L3" s="4160"/>
      <c r="M3" s="4160"/>
      <c r="N3" s="4160"/>
      <c r="O3" s="4160"/>
      <c r="P3" s="4160"/>
    </row>
    <row r="4" spans="1:16" ht="18.600000000000001" x14ac:dyDescent="0.45">
      <c r="A4" s="4155" t="s">
        <v>340</v>
      </c>
      <c r="B4" s="4156"/>
      <c r="C4" s="4158" t="s">
        <v>177</v>
      </c>
      <c r="D4" s="4160"/>
      <c r="E4" s="4160"/>
      <c r="F4" s="4160"/>
      <c r="G4" s="4160"/>
      <c r="H4" s="4160"/>
      <c r="I4" s="4160"/>
      <c r="J4" s="4160"/>
      <c r="K4" s="4160"/>
      <c r="L4" s="4160"/>
      <c r="M4" s="4160"/>
      <c r="N4" s="4160"/>
      <c r="O4" s="4160"/>
      <c r="P4" s="4160"/>
    </row>
    <row r="5" spans="1:16" ht="36.6" customHeight="1" x14ac:dyDescent="0.45">
      <c r="A5" s="4155" t="s">
        <v>341</v>
      </c>
      <c r="B5" s="4156"/>
      <c r="C5" s="4158" t="s">
        <v>4149</v>
      </c>
      <c r="D5" s="4160"/>
      <c r="E5" s="4160"/>
      <c r="F5" s="4160"/>
      <c r="G5" s="4160"/>
      <c r="H5" s="4160"/>
      <c r="I5" s="4160"/>
      <c r="J5" s="4160"/>
      <c r="K5" s="4160"/>
      <c r="L5" s="4160"/>
      <c r="M5" s="4160"/>
      <c r="N5" s="4160"/>
      <c r="O5" s="4160"/>
      <c r="P5" s="4160"/>
    </row>
    <row r="6" spans="1:16" ht="18.600000000000001" x14ac:dyDescent="0.45">
      <c r="A6" s="4155" t="s">
        <v>417</v>
      </c>
      <c r="B6" s="4156"/>
      <c r="C6" s="4155" t="s">
        <v>454</v>
      </c>
      <c r="D6" s="4157"/>
      <c r="E6" s="4157"/>
      <c r="F6" s="4157"/>
      <c r="G6" s="4157"/>
      <c r="H6" s="4157"/>
      <c r="I6" s="4157"/>
      <c r="J6" s="4157"/>
      <c r="K6" s="4157"/>
      <c r="L6" s="4157"/>
      <c r="M6" s="4157"/>
      <c r="N6" s="4157"/>
      <c r="O6" s="4157"/>
      <c r="P6" s="4157"/>
    </row>
    <row r="7" spans="1:16" x14ac:dyDescent="0.45">
      <c r="A7" s="853"/>
    </row>
    <row r="8" spans="1:16" x14ac:dyDescent="0.45">
      <c r="A8" s="853"/>
    </row>
    <row r="9" spans="1:16" ht="11.25" customHeight="1" x14ac:dyDescent="0.45">
      <c r="A9" s="853"/>
      <c r="C9" s="3203" t="s">
        <v>497</v>
      </c>
      <c r="D9" s="3203"/>
      <c r="E9" s="3203"/>
      <c r="F9" s="3203"/>
      <c r="G9" s="3203"/>
      <c r="H9" s="3203"/>
      <c r="I9" s="3203"/>
      <c r="J9" s="3203"/>
      <c r="K9" s="3203"/>
      <c r="L9" s="3203"/>
      <c r="M9" s="3203"/>
      <c r="N9" s="3203"/>
      <c r="O9" s="3203"/>
      <c r="P9" s="3203"/>
    </row>
    <row r="10" spans="1:16" ht="11.25" customHeight="1" x14ac:dyDescent="0.45">
      <c r="C10" s="3203"/>
      <c r="D10" s="3203"/>
      <c r="E10" s="3203"/>
      <c r="F10" s="3203"/>
      <c r="G10" s="3203"/>
      <c r="H10" s="3203"/>
      <c r="I10" s="3203"/>
      <c r="J10" s="3203"/>
      <c r="K10" s="3203"/>
      <c r="L10" s="3203"/>
      <c r="M10" s="3203"/>
      <c r="N10" s="3203"/>
      <c r="O10" s="3203"/>
      <c r="P10" s="3203"/>
    </row>
    <row r="11" spans="1:16" ht="18.600000000000001" x14ac:dyDescent="0.45">
      <c r="C11" s="1299"/>
      <c r="D11" s="1260"/>
      <c r="E11" s="1260"/>
      <c r="F11" s="1260"/>
      <c r="G11" s="1260"/>
      <c r="H11" s="1260"/>
      <c r="I11" s="1260"/>
      <c r="J11" s="1260"/>
      <c r="K11" s="1260"/>
      <c r="L11" s="1260"/>
      <c r="M11" s="1260"/>
      <c r="N11" s="1260"/>
      <c r="O11" s="1260"/>
      <c r="P11" s="1260"/>
    </row>
    <row r="12" spans="1:16" ht="18.600000000000001" x14ac:dyDescent="0.45">
      <c r="C12" s="1299"/>
      <c r="D12" s="1260"/>
      <c r="E12" s="1260"/>
      <c r="F12" s="1260"/>
      <c r="G12" s="1260"/>
      <c r="H12" s="1260"/>
      <c r="I12" s="1260"/>
      <c r="J12" s="1260"/>
      <c r="K12" s="1260"/>
      <c r="L12" s="1260"/>
      <c r="M12" s="1260"/>
      <c r="N12" s="1260"/>
      <c r="O12" s="1260"/>
      <c r="P12" s="1260"/>
    </row>
    <row r="13" spans="1:16" ht="17.399999999999999" customHeight="1" x14ac:dyDescent="0.45">
      <c r="C13" s="4208" t="s">
        <v>3443</v>
      </c>
      <c r="D13" s="4208"/>
      <c r="E13" s="4208"/>
      <c r="F13" s="4208"/>
      <c r="G13" s="4208"/>
      <c r="H13" s="4208"/>
      <c r="I13" s="4208"/>
      <c r="J13" s="4208"/>
      <c r="K13" s="4208"/>
      <c r="L13" s="4208"/>
      <c r="M13" s="4208"/>
      <c r="N13" s="4208"/>
      <c r="O13" s="4208"/>
      <c r="P13" s="4208"/>
    </row>
    <row r="14" spans="1:16" x14ac:dyDescent="0.45">
      <c r="C14" s="4208"/>
      <c r="D14" s="4208"/>
      <c r="E14" s="4208"/>
      <c r="F14" s="4208"/>
      <c r="G14" s="4208"/>
      <c r="H14" s="4208"/>
      <c r="I14" s="4208"/>
      <c r="J14" s="4208"/>
      <c r="K14" s="4208"/>
      <c r="L14" s="4208"/>
      <c r="M14" s="4208"/>
      <c r="N14" s="4208"/>
      <c r="O14" s="4208"/>
      <c r="P14" s="4208"/>
    </row>
    <row r="15" spans="1:16" x14ac:dyDescent="0.45">
      <c r="C15" s="4208"/>
      <c r="D15" s="4208"/>
      <c r="E15" s="4208"/>
      <c r="F15" s="4208"/>
      <c r="G15" s="4208"/>
      <c r="H15" s="4208"/>
      <c r="I15" s="4208"/>
      <c r="J15" s="4208"/>
      <c r="K15" s="4208"/>
      <c r="L15" s="4208"/>
      <c r="M15" s="4208"/>
      <c r="N15" s="4208"/>
      <c r="O15" s="4208"/>
      <c r="P15" s="4208"/>
    </row>
    <row r="16" spans="1:16" x14ac:dyDescent="0.45">
      <c r="C16" s="4208"/>
      <c r="D16" s="4208"/>
      <c r="E16" s="4208"/>
      <c r="F16" s="4208"/>
      <c r="G16" s="4208"/>
      <c r="H16" s="4208"/>
      <c r="I16" s="4208"/>
      <c r="J16" s="4208"/>
      <c r="K16" s="4208"/>
      <c r="L16" s="4208"/>
      <c r="M16" s="4208"/>
      <c r="N16" s="4208"/>
      <c r="O16" s="4208"/>
      <c r="P16" s="4208"/>
    </row>
  </sheetData>
  <mergeCells count="11">
    <mergeCell ref="C13:P16"/>
    <mergeCell ref="A6:B6"/>
    <mergeCell ref="C6:P6"/>
    <mergeCell ref="C9:P10"/>
    <mergeCell ref="C1:D1"/>
    <mergeCell ref="A3:B3"/>
    <mergeCell ref="C3:P3"/>
    <mergeCell ref="A4:B4"/>
    <mergeCell ref="C4:P4"/>
    <mergeCell ref="A5:B5"/>
    <mergeCell ref="C5:P5"/>
  </mergeCells>
  <hyperlinks>
    <hyperlink ref="A1" location="'ODS 15.'!A1" display="REGRESAR" xr:uid="{00000000-0004-0000-B701-000000000000}"/>
    <hyperlink ref="C1:D1" location="'Metadato 15.a.1'!A1" display="VER METADATO" xr:uid="{00000000-0004-0000-B701-000001000000}"/>
  </hyperlinks>
  <pageMargins left="0.7" right="0.7" top="0.75" bottom="0.75" header="0.3" footer="0.3"/>
</worksheet>
</file>

<file path=xl/worksheets/sheet4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801-000000000000}">
  <sheetPr codeName="Hoja431">
    <tabColor theme="0" tint="-0.499984740745262"/>
  </sheetPr>
  <dimension ref="A1:F36"/>
  <sheetViews>
    <sheetView showGridLines="0" zoomScaleNormal="100" workbookViewId="0">
      <pane ySplit="1" topLeftCell="A2" activePane="bottomLeft" state="frozen"/>
      <selection pane="bottomLeft" activeCell="B6" sqref="B6:C6"/>
    </sheetView>
  </sheetViews>
  <sheetFormatPr baseColWidth="10" defaultColWidth="11.44140625" defaultRowHeight="17.399999999999999" x14ac:dyDescent="0.45"/>
  <cols>
    <col min="1" max="1" width="11.44140625" style="178"/>
    <col min="2" max="2" width="26.44140625" style="178" customWidth="1"/>
    <col min="3" max="3" width="24" style="178" customWidth="1"/>
    <col min="4" max="4" width="80.21875" style="178" customWidth="1"/>
    <col min="5" max="5" width="11.44140625" style="178"/>
    <col min="6" max="6" width="7.21875" style="178" customWidth="1"/>
    <col min="7" max="16384" width="11.44140625" style="178"/>
  </cols>
  <sheetData>
    <row r="1" spans="1:6" x14ac:dyDescent="0.45">
      <c r="B1" s="2171" t="s">
        <v>337</v>
      </c>
    </row>
    <row r="2" spans="1:6" ht="18" thickBot="1" x14ac:dyDescent="0.5"/>
    <row r="3" spans="1:6" ht="23.25" customHeight="1" thickBot="1" x14ac:dyDescent="0.5">
      <c r="B3" s="4162" t="s">
        <v>370</v>
      </c>
      <c r="C3" s="4162"/>
      <c r="D3" s="4162"/>
      <c r="F3" s="1267" t="s">
        <v>498</v>
      </c>
    </row>
    <row r="4" spans="1:6" ht="52.2" x14ac:dyDescent="0.45">
      <c r="A4" s="1268"/>
      <c r="B4" s="3123" t="s">
        <v>449</v>
      </c>
      <c r="C4" s="3123"/>
      <c r="D4" s="2177" t="s">
        <v>44</v>
      </c>
    </row>
    <row r="5" spans="1:6" ht="34.799999999999997" x14ac:dyDescent="0.45">
      <c r="B5" s="3123" t="s">
        <v>373</v>
      </c>
      <c r="C5" s="3123"/>
      <c r="D5" s="2177" t="s">
        <v>177</v>
      </c>
    </row>
    <row r="6" spans="1:6" x14ac:dyDescent="0.45">
      <c r="B6" s="3123" t="s">
        <v>374</v>
      </c>
      <c r="C6" s="3123"/>
      <c r="D6" s="2178" t="s">
        <v>269</v>
      </c>
    </row>
    <row r="7" spans="1:6" ht="52.2" x14ac:dyDescent="0.45">
      <c r="B7" s="3126" t="s">
        <v>375</v>
      </c>
      <c r="C7" s="3126"/>
      <c r="D7" s="2179" t="s">
        <v>4149</v>
      </c>
    </row>
    <row r="8" spans="1:6" x14ac:dyDescent="0.45">
      <c r="B8" s="3126" t="s">
        <v>2480</v>
      </c>
      <c r="C8" s="3126"/>
      <c r="D8" s="2180" t="s">
        <v>2647</v>
      </c>
    </row>
    <row r="10" spans="1:6" ht="23.25" customHeight="1" x14ac:dyDescent="0.45">
      <c r="B10" s="4162" t="s">
        <v>376</v>
      </c>
      <c r="C10" s="4162"/>
      <c r="D10" s="4162"/>
    </row>
    <row r="11" spans="1:6" x14ac:dyDescent="0.45">
      <c r="B11" s="3129" t="s">
        <v>377</v>
      </c>
      <c r="C11" s="3124"/>
      <c r="D11" s="2177"/>
    </row>
    <row r="12" spans="1:6" x14ac:dyDescent="0.45">
      <c r="B12" s="3126" t="s">
        <v>379</v>
      </c>
      <c r="C12" s="3126"/>
      <c r="D12" s="661"/>
    </row>
    <row r="13" spans="1:6" x14ac:dyDescent="0.45">
      <c r="B13" s="3123" t="s">
        <v>380</v>
      </c>
      <c r="C13" s="3123"/>
      <c r="D13" s="2077"/>
    </row>
    <row r="14" spans="1:6" x14ac:dyDescent="0.45">
      <c r="B14" s="3123" t="s">
        <v>381</v>
      </c>
      <c r="C14" s="3124"/>
      <c r="D14" s="2077"/>
    </row>
    <row r="15" spans="1:6" x14ac:dyDescent="0.45">
      <c r="B15" s="3123" t="s">
        <v>382</v>
      </c>
      <c r="C15" s="3123"/>
      <c r="D15" s="2177"/>
    </row>
    <row r="16" spans="1:6" x14ac:dyDescent="0.45">
      <c r="B16" s="3123" t="s">
        <v>383</v>
      </c>
      <c r="C16" s="3123"/>
      <c r="D16" s="2177"/>
    </row>
    <row r="17" spans="2:4" x14ac:dyDescent="0.45">
      <c r="B17" s="3123" t="s">
        <v>384</v>
      </c>
      <c r="C17" s="3123"/>
      <c r="D17" s="57"/>
    </row>
    <row r="18" spans="2:4" x14ac:dyDescent="0.45">
      <c r="B18" s="3126" t="s">
        <v>386</v>
      </c>
      <c r="C18" s="3126"/>
      <c r="D18" s="2177"/>
    </row>
    <row r="19" spans="2:4" x14ac:dyDescent="0.45">
      <c r="B19" s="3132" t="s">
        <v>387</v>
      </c>
      <c r="C19" s="3133"/>
      <c r="D19" s="57"/>
    </row>
    <row r="20" spans="2:4" x14ac:dyDescent="0.45">
      <c r="B20" s="3123" t="s">
        <v>388</v>
      </c>
      <c r="C20" s="3123"/>
      <c r="D20" s="2177"/>
    </row>
    <row r="21" spans="2:4" x14ac:dyDescent="0.45">
      <c r="B21" s="3134" t="s">
        <v>390</v>
      </c>
      <c r="C21" s="459" t="s">
        <v>391</v>
      </c>
      <c r="D21" s="2177"/>
    </row>
    <row r="22" spans="2:4" x14ac:dyDescent="0.45">
      <c r="B22" s="3135"/>
      <c r="C22" s="2168" t="s">
        <v>393</v>
      </c>
      <c r="D22" s="57"/>
    </row>
    <row r="23" spans="2:4" x14ac:dyDescent="0.45">
      <c r="B23" s="3123" t="s">
        <v>395</v>
      </c>
      <c r="C23" s="3123"/>
      <c r="D23" s="2177"/>
    </row>
    <row r="24" spans="2:4" x14ac:dyDescent="0.45">
      <c r="B24" s="3123" t="s">
        <v>397</v>
      </c>
      <c r="C24" s="3123"/>
      <c r="D24" s="2177"/>
    </row>
    <row r="25" spans="2:4" x14ac:dyDescent="0.45">
      <c r="B25" s="3123" t="s">
        <v>399</v>
      </c>
      <c r="C25" s="3123"/>
      <c r="D25" s="57"/>
    </row>
    <row r="26" spans="2:4" x14ac:dyDescent="0.45">
      <c r="B26" s="3126" t="s">
        <v>401</v>
      </c>
      <c r="C26" s="3126"/>
      <c r="D26" s="2177"/>
    </row>
    <row r="27" spans="2:4" x14ac:dyDescent="0.45">
      <c r="B27" s="3129" t="s">
        <v>403</v>
      </c>
      <c r="C27" s="3124"/>
      <c r="D27" s="2177"/>
    </row>
    <row r="28" spans="2:4" x14ac:dyDescent="0.45">
      <c r="B28" s="2170" t="s">
        <v>404</v>
      </c>
      <c r="C28" s="2169"/>
      <c r="D28" s="2177"/>
    </row>
    <row r="29" spans="2:4" x14ac:dyDescent="0.45">
      <c r="B29" s="3130" t="s">
        <v>405</v>
      </c>
      <c r="C29" s="3131"/>
      <c r="D29" s="61"/>
    </row>
    <row r="30" spans="2:4" x14ac:dyDescent="0.45">
      <c r="B30" s="62"/>
      <c r="C30" s="62"/>
      <c r="D30" s="63"/>
    </row>
    <row r="31" spans="2:4" ht="23.25" customHeight="1" x14ac:dyDescent="0.45">
      <c r="B31" s="4162" t="s">
        <v>406</v>
      </c>
      <c r="C31" s="4162"/>
      <c r="D31" s="4162"/>
    </row>
    <row r="32" spans="2:4" x14ac:dyDescent="0.45">
      <c r="B32" s="3129" t="s">
        <v>407</v>
      </c>
      <c r="C32" s="3124"/>
      <c r="D32" s="57"/>
    </row>
    <row r="33" spans="2:4" x14ac:dyDescent="0.45">
      <c r="B33" s="3129" t="s">
        <v>409</v>
      </c>
      <c r="C33" s="3124"/>
      <c r="D33" s="57"/>
    </row>
    <row r="34" spans="2:4" x14ac:dyDescent="0.45">
      <c r="B34" s="3129" t="s">
        <v>411</v>
      </c>
      <c r="C34" s="3124"/>
      <c r="D34" s="83"/>
    </row>
    <row r="35" spans="2:4" x14ac:dyDescent="0.45">
      <c r="B35" s="3129" t="s">
        <v>413</v>
      </c>
      <c r="C35" s="3124"/>
      <c r="D35" s="157"/>
    </row>
    <row r="36" spans="2:4" x14ac:dyDescent="0.45">
      <c r="B36" s="3129" t="s">
        <v>415</v>
      </c>
      <c r="C36" s="3124"/>
      <c r="D36" s="57"/>
    </row>
  </sheetData>
  <mergeCells count="30">
    <mergeCell ref="B16:C16"/>
    <mergeCell ref="B3:D3"/>
    <mergeCell ref="B4:C4"/>
    <mergeCell ref="B5:C5"/>
    <mergeCell ref="B6:C6"/>
    <mergeCell ref="B7:C7"/>
    <mergeCell ref="B10:D10"/>
    <mergeCell ref="B11:C11"/>
    <mergeCell ref="B12:C12"/>
    <mergeCell ref="B13:C13"/>
    <mergeCell ref="B14:C14"/>
    <mergeCell ref="B15:C15"/>
    <mergeCell ref="B8:C8"/>
    <mergeCell ref="B31:D31"/>
    <mergeCell ref="B17:C17"/>
    <mergeCell ref="B18:C18"/>
    <mergeCell ref="B19:C19"/>
    <mergeCell ref="B20:C20"/>
    <mergeCell ref="B21:B22"/>
    <mergeCell ref="B23:C23"/>
    <mergeCell ref="B24:C24"/>
    <mergeCell ref="B25:C25"/>
    <mergeCell ref="B26:C26"/>
    <mergeCell ref="B27:C27"/>
    <mergeCell ref="B29:C29"/>
    <mergeCell ref="B32:C32"/>
    <mergeCell ref="B33:C33"/>
    <mergeCell ref="B34:C34"/>
    <mergeCell ref="B35:C35"/>
    <mergeCell ref="B36:C36"/>
  </mergeCells>
  <dataValidations count="7">
    <dataValidation allowBlank="1" showDropDown="1" showInputMessage="1" showErrorMessage="1" sqref="D13" xr:uid="{00000000-0002-0000-B801-000000000000}"/>
    <dataValidation type="list" allowBlank="1" showInputMessage="1" showErrorMessage="1" sqref="D4" xr:uid="{00000000-0002-0000-B801-000001000000}">
      <formula1>ODS</formula1>
    </dataValidation>
    <dataValidation type="list" allowBlank="1" showInputMessage="1" showErrorMessage="1" sqref="D5" xr:uid="{00000000-0002-0000-B801-000002000000}">
      <formula1>Metas_ODS</formula1>
    </dataValidation>
    <dataValidation type="list" allowBlank="1" showInputMessage="1" showErrorMessage="1" sqref="D6" xr:uid="{00000000-0002-0000-B801-000003000000}">
      <formula1>Numero_indicador</formula1>
    </dataValidation>
    <dataValidation type="list" allowBlank="1" showInputMessage="1" showErrorMessage="1" sqref="D7" xr:uid="{00000000-0002-0000-B801-000004000000}">
      <formula1>Nombre_indicador_ODS</formula1>
    </dataValidation>
    <dataValidation type="list" allowBlank="1" showInputMessage="1" showErrorMessage="1" sqref="D14" xr:uid="{00000000-0002-0000-B801-000005000000}">
      <formula1>Tipo_indicador</formula1>
    </dataValidation>
    <dataValidation type="list" allowBlank="1" showInputMessage="1" showErrorMessage="1" sqref="D25" xr:uid="{00000000-0002-0000-B801-000006000000}">
      <formula1>Tipo_operación</formula1>
    </dataValidation>
  </dataValidations>
  <hyperlinks>
    <hyperlink ref="B1" location="'15.a.1'!A1" display="REGRESAR" xr:uid="{00000000-0004-0000-B801-000000000000}"/>
    <hyperlink ref="D8" r:id="rId1" xr:uid="{00000000-0004-0000-B801-000001000000}"/>
  </hyperlinks>
  <pageMargins left="0.7" right="0.7" top="0.75" bottom="0.75" header="0.3" footer="0.3"/>
</worksheet>
</file>

<file path=xl/worksheets/sheet4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901-000000000000}">
  <sheetPr codeName="Hoja432">
    <tabColor rgb="FF7030A0"/>
  </sheetPr>
  <dimension ref="A1:P29"/>
  <sheetViews>
    <sheetView showGridLines="0" workbookViewId="0">
      <pane ySplit="1" topLeftCell="A2" activePane="bottomLeft" state="frozen"/>
      <selection activeCell="B1" sqref="B1"/>
      <selection pane="bottomLeft" activeCell="Q14" sqref="Q14"/>
    </sheetView>
  </sheetViews>
  <sheetFormatPr baseColWidth="10" defaultColWidth="11.44140625" defaultRowHeight="17.399999999999999" x14ac:dyDescent="0.45"/>
  <cols>
    <col min="1" max="2" width="15.44140625" style="178" customWidth="1"/>
    <col min="3" max="3" width="11.77734375" style="1271" customWidth="1"/>
    <col min="4" max="5" width="11.77734375" style="178" customWidth="1"/>
    <col min="6" max="16384" width="11.44140625" style="178"/>
  </cols>
  <sheetData>
    <row r="1" spans="1:16" x14ac:dyDescent="0.45">
      <c r="A1" s="2171" t="s">
        <v>337</v>
      </c>
      <c r="B1" s="1308"/>
      <c r="C1" s="3225" t="s">
        <v>430</v>
      </c>
      <c r="D1" s="3225"/>
    </row>
    <row r="2" spans="1:16" ht="17.25" customHeight="1" x14ac:dyDescent="0.45"/>
    <row r="3" spans="1:16" ht="36" customHeight="1" x14ac:dyDescent="0.45">
      <c r="A3" s="4155" t="s">
        <v>339</v>
      </c>
      <c r="B3" s="4159"/>
      <c r="C3" s="4158" t="s">
        <v>1894</v>
      </c>
      <c r="D3" s="4160"/>
      <c r="E3" s="4160"/>
      <c r="F3" s="4160"/>
      <c r="G3" s="4160"/>
      <c r="H3" s="4160"/>
      <c r="I3" s="4160"/>
      <c r="J3" s="4160"/>
      <c r="K3" s="4160"/>
      <c r="L3" s="4160"/>
      <c r="M3" s="4160"/>
      <c r="N3" s="4160"/>
      <c r="O3" s="4160"/>
      <c r="P3" s="4160"/>
    </row>
    <row r="4" spans="1:16" ht="36" customHeight="1" x14ac:dyDescent="0.45">
      <c r="A4" s="4155" t="s">
        <v>340</v>
      </c>
      <c r="B4" s="4156"/>
      <c r="C4" s="4158" t="s">
        <v>179</v>
      </c>
      <c r="D4" s="4160"/>
      <c r="E4" s="4160"/>
      <c r="F4" s="4160"/>
      <c r="G4" s="4160"/>
      <c r="H4" s="4160"/>
      <c r="I4" s="4160"/>
      <c r="J4" s="4160"/>
      <c r="K4" s="4160"/>
      <c r="L4" s="4160"/>
      <c r="M4" s="4160"/>
      <c r="N4" s="4160"/>
      <c r="O4" s="4160"/>
      <c r="P4" s="4160"/>
    </row>
    <row r="5" spans="1:16" ht="35.4" customHeight="1" x14ac:dyDescent="0.45">
      <c r="A5" s="4155" t="s">
        <v>341</v>
      </c>
      <c r="B5" s="4156"/>
      <c r="C5" s="4158" t="s">
        <v>4252</v>
      </c>
      <c r="D5" s="4160"/>
      <c r="E5" s="4160"/>
      <c r="F5" s="4160"/>
      <c r="G5" s="4160"/>
      <c r="H5" s="4160"/>
      <c r="I5" s="4160"/>
      <c r="J5" s="4160"/>
      <c r="K5" s="4160"/>
      <c r="L5" s="4160"/>
      <c r="M5" s="4160"/>
      <c r="N5" s="4160"/>
      <c r="O5" s="4160"/>
      <c r="P5" s="4160"/>
    </row>
    <row r="6" spans="1:16" ht="18.600000000000001" x14ac:dyDescent="0.45">
      <c r="A6" s="4155" t="s">
        <v>417</v>
      </c>
      <c r="B6" s="4156"/>
      <c r="C6" s="4155" t="s">
        <v>454</v>
      </c>
      <c r="D6" s="4157"/>
      <c r="E6" s="4157"/>
      <c r="F6" s="4157"/>
      <c r="G6" s="4157"/>
      <c r="H6" s="4157"/>
      <c r="I6" s="4157"/>
      <c r="J6" s="4157"/>
      <c r="K6" s="4157"/>
      <c r="L6" s="4157"/>
      <c r="M6" s="4157"/>
      <c r="N6" s="4157"/>
      <c r="O6" s="4157"/>
      <c r="P6" s="4157"/>
    </row>
    <row r="7" spans="1:16" x14ac:dyDescent="0.45">
      <c r="A7" s="1467"/>
      <c r="B7" s="627"/>
    </row>
    <row r="8" spans="1:16" s="1271" customFormat="1" x14ac:dyDescent="0.45">
      <c r="A8" s="1467"/>
      <c r="B8" s="627"/>
      <c r="D8" s="178"/>
      <c r="E8" s="178"/>
    </row>
    <row r="9" spans="1:16" s="1271" customFormat="1" ht="11.25" customHeight="1" x14ac:dyDescent="0.45">
      <c r="A9" s="1467"/>
      <c r="B9" s="627"/>
      <c r="C9" s="3203" t="s">
        <v>497</v>
      </c>
      <c r="D9" s="3203"/>
      <c r="E9" s="3203"/>
      <c r="F9" s="3203"/>
      <c r="G9" s="3203"/>
      <c r="H9" s="3203"/>
      <c r="I9" s="3203"/>
      <c r="J9" s="3203"/>
      <c r="K9" s="3203"/>
      <c r="L9" s="3203"/>
      <c r="M9" s="3203"/>
      <c r="N9" s="3203"/>
      <c r="O9" s="3203"/>
      <c r="P9" s="3203"/>
    </row>
    <row r="10" spans="1:16" s="1271" customFormat="1" ht="11.25" customHeight="1" x14ac:dyDescent="0.45">
      <c r="A10" s="1467"/>
      <c r="B10" s="627"/>
      <c r="C10" s="3203"/>
      <c r="D10" s="3203"/>
      <c r="E10" s="3203"/>
      <c r="F10" s="3203"/>
      <c r="G10" s="3203"/>
      <c r="H10" s="3203"/>
      <c r="I10" s="3203"/>
      <c r="J10" s="3203"/>
      <c r="K10" s="3203"/>
      <c r="L10" s="3203"/>
      <c r="M10" s="3203"/>
      <c r="N10" s="3203"/>
      <c r="O10" s="3203"/>
      <c r="P10" s="3203"/>
    </row>
    <row r="11" spans="1:16" s="1271" customFormat="1" ht="18.600000000000001" x14ac:dyDescent="0.45">
      <c r="A11" s="853"/>
      <c r="B11" s="178"/>
      <c r="C11" s="1299"/>
      <c r="D11" s="1260"/>
      <c r="E11" s="1260"/>
      <c r="F11" s="1260"/>
      <c r="G11" s="1260"/>
      <c r="H11" s="1260"/>
      <c r="I11" s="1260"/>
      <c r="J11" s="1260"/>
      <c r="K11" s="1260"/>
      <c r="L11" s="1260"/>
      <c r="M11" s="1260"/>
      <c r="N11" s="1260"/>
      <c r="O11" s="1260"/>
      <c r="P11" s="1260"/>
    </row>
    <row r="12" spans="1:16" s="1271" customFormat="1" ht="18.600000000000001" x14ac:dyDescent="0.45">
      <c r="A12" s="853"/>
      <c r="B12" s="178"/>
      <c r="C12" s="1299"/>
      <c r="D12" s="1260"/>
      <c r="E12" s="1260"/>
      <c r="F12" s="1260"/>
      <c r="G12" s="1260"/>
      <c r="H12" s="1260"/>
      <c r="I12" s="1260"/>
      <c r="J12" s="1260"/>
      <c r="K12" s="1260"/>
      <c r="L12" s="1260"/>
      <c r="M12" s="1260"/>
      <c r="N12" s="1260"/>
      <c r="O12" s="1260"/>
      <c r="P12" s="1260"/>
    </row>
    <row r="13" spans="1:16" s="1271" customFormat="1" ht="18.600000000000001" customHeight="1" x14ac:dyDescent="0.45">
      <c r="A13" s="853"/>
      <c r="B13" s="178"/>
      <c r="C13" s="4209" t="s">
        <v>3443</v>
      </c>
      <c r="D13" s="4208"/>
      <c r="E13" s="4208"/>
      <c r="F13" s="4208"/>
      <c r="G13" s="4208"/>
      <c r="H13" s="4208"/>
      <c r="I13" s="4208"/>
      <c r="J13" s="4208"/>
      <c r="K13" s="4208"/>
      <c r="L13" s="4208"/>
      <c r="M13" s="4208"/>
      <c r="N13" s="4208"/>
      <c r="O13" s="4208"/>
      <c r="P13" s="4208"/>
    </row>
    <row r="14" spans="1:16" s="1271" customFormat="1" ht="18.600000000000001" customHeight="1" x14ac:dyDescent="0.45">
      <c r="A14" s="853"/>
      <c r="B14" s="178"/>
      <c r="C14" s="4209"/>
      <c r="D14" s="4208"/>
      <c r="E14" s="4208"/>
      <c r="F14" s="4208"/>
      <c r="G14" s="4208"/>
      <c r="H14" s="4208"/>
      <c r="I14" s="4208"/>
      <c r="J14" s="4208"/>
      <c r="K14" s="4208"/>
      <c r="L14" s="4208"/>
      <c r="M14" s="4208"/>
      <c r="N14" s="4208"/>
      <c r="O14" s="4208"/>
      <c r="P14" s="4208"/>
    </row>
    <row r="15" spans="1:16" s="1271" customFormat="1" ht="18.600000000000001" customHeight="1" x14ac:dyDescent="0.45">
      <c r="A15" s="853"/>
      <c r="B15" s="178"/>
      <c r="C15" s="4209"/>
      <c r="D15" s="4208"/>
      <c r="E15" s="4208"/>
      <c r="F15" s="4208"/>
      <c r="G15" s="4208"/>
      <c r="H15" s="4208"/>
      <c r="I15" s="4208"/>
      <c r="J15" s="4208"/>
      <c r="K15" s="4208"/>
      <c r="L15" s="4208"/>
      <c r="M15" s="4208"/>
      <c r="N15" s="4208"/>
      <c r="O15" s="4208"/>
      <c r="P15" s="4208"/>
    </row>
    <row r="16" spans="1:16" s="1271" customFormat="1" ht="18.600000000000001" customHeight="1" x14ac:dyDescent="0.45">
      <c r="A16" s="853"/>
      <c r="B16" s="178"/>
      <c r="C16" s="4209"/>
      <c r="D16" s="4208"/>
      <c r="E16" s="4208"/>
      <c r="F16" s="4208"/>
      <c r="G16" s="4208"/>
      <c r="H16" s="4208"/>
      <c r="I16" s="4208"/>
      <c r="J16" s="4208"/>
      <c r="K16" s="4208"/>
      <c r="L16" s="4208"/>
      <c r="M16" s="4208"/>
      <c r="N16" s="4208"/>
      <c r="O16" s="4208"/>
      <c r="P16" s="4208"/>
    </row>
    <row r="17" spans="1:5" s="1271" customFormat="1" x14ac:dyDescent="0.45">
      <c r="A17" s="853"/>
      <c r="B17" s="178"/>
      <c r="D17" s="178"/>
      <c r="E17" s="178"/>
    </row>
    <row r="18" spans="1:5" s="1271" customFormat="1" x14ac:dyDescent="0.45">
      <c r="A18" s="853"/>
      <c r="B18" s="178"/>
      <c r="D18" s="178"/>
      <c r="E18" s="178"/>
    </row>
    <row r="19" spans="1:5" s="1271" customFormat="1" x14ac:dyDescent="0.45">
      <c r="A19" s="853"/>
      <c r="B19" s="178"/>
      <c r="D19" s="178"/>
      <c r="E19" s="178"/>
    </row>
    <row r="20" spans="1:5" s="1271" customFormat="1" x14ac:dyDescent="0.45">
      <c r="A20" s="853"/>
      <c r="B20" s="178"/>
      <c r="D20" s="178"/>
      <c r="E20" s="178"/>
    </row>
    <row r="21" spans="1:5" x14ac:dyDescent="0.45">
      <c r="A21" s="853"/>
    </row>
    <row r="22" spans="1:5" x14ac:dyDescent="0.45">
      <c r="A22" s="853"/>
    </row>
    <row r="23" spans="1:5" x14ac:dyDescent="0.45">
      <c r="A23" s="853"/>
    </row>
    <row r="24" spans="1:5" x14ac:dyDescent="0.45">
      <c r="A24" s="853"/>
    </row>
    <row r="25" spans="1:5" x14ac:dyDescent="0.45">
      <c r="A25" s="853"/>
    </row>
    <row r="26" spans="1:5" x14ac:dyDescent="0.45">
      <c r="A26" s="853"/>
    </row>
    <row r="27" spans="1:5" x14ac:dyDescent="0.45">
      <c r="A27" s="853"/>
    </row>
    <row r="28" spans="1:5" x14ac:dyDescent="0.45">
      <c r="A28" s="853"/>
    </row>
    <row r="29" spans="1:5" x14ac:dyDescent="0.45">
      <c r="A29" s="853"/>
    </row>
  </sheetData>
  <mergeCells count="11">
    <mergeCell ref="C13:P16"/>
    <mergeCell ref="A6:B6"/>
    <mergeCell ref="C6:P6"/>
    <mergeCell ref="C9:P10"/>
    <mergeCell ref="C1:D1"/>
    <mergeCell ref="A3:B3"/>
    <mergeCell ref="C3:P3"/>
    <mergeCell ref="A4:B4"/>
    <mergeCell ref="C4:P4"/>
    <mergeCell ref="A5:B5"/>
    <mergeCell ref="C5:P5"/>
  </mergeCells>
  <hyperlinks>
    <hyperlink ref="A1" location="'ODS 15.'!A1" display="REGRESAR" xr:uid="{00000000-0004-0000-B901-000000000000}"/>
    <hyperlink ref="C1:D1" location="'Metadato 15.b.1'!A1" display="VER METADATO" xr:uid="{00000000-0004-0000-B901-000001000000}"/>
  </hyperlinks>
  <pageMargins left="0.7" right="0.7" top="0.75" bottom="0.75" header="0.3" footer="0.3"/>
</worksheet>
</file>

<file path=xl/worksheets/sheet4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A01-000000000000}">
  <sheetPr codeName="Hoja433">
    <tabColor theme="0" tint="-0.499984740745262"/>
  </sheetPr>
  <dimension ref="A1:F36"/>
  <sheetViews>
    <sheetView showGridLines="0" zoomScaleNormal="100" workbookViewId="0">
      <pane ySplit="1" topLeftCell="A2" activePane="bottomLeft" state="frozen"/>
      <selection pane="bottomLeft" activeCell="B31" sqref="B31:D31"/>
    </sheetView>
  </sheetViews>
  <sheetFormatPr baseColWidth="10" defaultColWidth="11.44140625" defaultRowHeight="17.399999999999999" x14ac:dyDescent="0.45"/>
  <cols>
    <col min="1" max="1" width="11.44140625" style="178"/>
    <col min="2" max="2" width="26.44140625" style="178" customWidth="1"/>
    <col min="3" max="3" width="24" style="178" customWidth="1"/>
    <col min="4" max="4" width="85.77734375" style="178" customWidth="1"/>
    <col min="5" max="5" width="11.44140625" style="178"/>
    <col min="6" max="6" width="7.21875" style="178" customWidth="1"/>
    <col min="7" max="16384" width="11.44140625" style="178"/>
  </cols>
  <sheetData>
    <row r="1" spans="1:6" x14ac:dyDescent="0.45">
      <c r="B1" s="2171" t="s">
        <v>337</v>
      </c>
    </row>
    <row r="2" spans="1:6" ht="18" thickBot="1" x14ac:dyDescent="0.5"/>
    <row r="3" spans="1:6" ht="23.25" customHeight="1" thickBot="1" x14ac:dyDescent="0.5">
      <c r="B3" s="4162" t="s">
        <v>370</v>
      </c>
      <c r="C3" s="4162"/>
      <c r="D3" s="4162"/>
      <c r="F3" s="1267" t="s">
        <v>498</v>
      </c>
    </row>
    <row r="4" spans="1:6" ht="34.200000000000003" customHeight="1" x14ac:dyDescent="0.45">
      <c r="A4" s="1268"/>
      <c r="B4" s="3123" t="s">
        <v>449</v>
      </c>
      <c r="C4" s="3123"/>
      <c r="D4" s="2177" t="s">
        <v>44</v>
      </c>
    </row>
    <row r="5" spans="1:6" ht="52.2" x14ac:dyDescent="0.45">
      <c r="B5" s="3123" t="s">
        <v>373</v>
      </c>
      <c r="C5" s="3123"/>
      <c r="D5" s="2177" t="s">
        <v>179</v>
      </c>
    </row>
    <row r="6" spans="1:6" ht="18.75" customHeight="1" x14ac:dyDescent="0.45">
      <c r="B6" s="3123" t="s">
        <v>374</v>
      </c>
      <c r="C6" s="3123"/>
      <c r="D6" s="2178" t="s">
        <v>270</v>
      </c>
    </row>
    <row r="7" spans="1:6" ht="52.2" x14ac:dyDescent="0.45">
      <c r="B7" s="3126" t="s">
        <v>375</v>
      </c>
      <c r="C7" s="3126"/>
      <c r="D7" s="2179" t="s">
        <v>4150</v>
      </c>
    </row>
    <row r="8" spans="1:6" x14ac:dyDescent="0.45">
      <c r="B8" s="3126" t="s">
        <v>2480</v>
      </c>
      <c r="C8" s="3126"/>
      <c r="D8" s="2180" t="s">
        <v>2648</v>
      </c>
    </row>
    <row r="10" spans="1:6" ht="23.25" customHeight="1" x14ac:dyDescent="0.45">
      <c r="B10" s="4162" t="s">
        <v>376</v>
      </c>
      <c r="C10" s="4162"/>
      <c r="D10" s="4162"/>
    </row>
    <row r="11" spans="1:6" x14ac:dyDescent="0.45">
      <c r="B11" s="3129" t="s">
        <v>377</v>
      </c>
      <c r="C11" s="3124"/>
      <c r="D11" s="2177"/>
    </row>
    <row r="12" spans="1:6" x14ac:dyDescent="0.45">
      <c r="B12" s="3126" t="s">
        <v>379</v>
      </c>
      <c r="C12" s="3126"/>
      <c r="D12" s="661"/>
    </row>
    <row r="13" spans="1:6" x14ac:dyDescent="0.45">
      <c r="B13" s="3123" t="s">
        <v>380</v>
      </c>
      <c r="C13" s="3123"/>
      <c r="D13" s="2077"/>
    </row>
    <row r="14" spans="1:6" x14ac:dyDescent="0.45">
      <c r="B14" s="3123" t="s">
        <v>381</v>
      </c>
      <c r="C14" s="3124"/>
      <c r="D14" s="2077"/>
    </row>
    <row r="15" spans="1:6" x14ac:dyDescent="0.45">
      <c r="B15" s="3123" t="s">
        <v>382</v>
      </c>
      <c r="C15" s="3123"/>
      <c r="D15" s="2177"/>
    </row>
    <row r="16" spans="1:6" x14ac:dyDescent="0.45">
      <c r="B16" s="3123" t="s">
        <v>383</v>
      </c>
      <c r="C16" s="3123"/>
      <c r="D16" s="2177"/>
    </row>
    <row r="17" spans="2:4" x14ac:dyDescent="0.45">
      <c r="B17" s="3123" t="s">
        <v>384</v>
      </c>
      <c r="C17" s="3123"/>
      <c r="D17" s="57"/>
    </row>
    <row r="18" spans="2:4" x14ac:dyDescent="0.45">
      <c r="B18" s="3126" t="s">
        <v>386</v>
      </c>
      <c r="C18" s="3126"/>
      <c r="D18" s="2177"/>
    </row>
    <row r="19" spans="2:4" x14ac:dyDescent="0.45">
      <c r="B19" s="3132" t="s">
        <v>387</v>
      </c>
      <c r="C19" s="3133"/>
      <c r="D19" s="57"/>
    </row>
    <row r="20" spans="2:4" x14ac:dyDescent="0.45">
      <c r="B20" s="3123" t="s">
        <v>388</v>
      </c>
      <c r="C20" s="3123"/>
      <c r="D20" s="2177"/>
    </row>
    <row r="21" spans="2:4" x14ac:dyDescent="0.45">
      <c r="B21" s="3134" t="s">
        <v>390</v>
      </c>
      <c r="C21" s="459" t="s">
        <v>391</v>
      </c>
      <c r="D21" s="2177"/>
    </row>
    <row r="22" spans="2:4" x14ac:dyDescent="0.45">
      <c r="B22" s="3135"/>
      <c r="C22" s="2168" t="s">
        <v>393</v>
      </c>
      <c r="D22" s="57"/>
    </row>
    <row r="23" spans="2:4" x14ac:dyDescent="0.45">
      <c r="B23" s="3123" t="s">
        <v>395</v>
      </c>
      <c r="C23" s="3123"/>
      <c r="D23" s="2177"/>
    </row>
    <row r="24" spans="2:4" x14ac:dyDescent="0.45">
      <c r="B24" s="3123" t="s">
        <v>397</v>
      </c>
      <c r="C24" s="3123"/>
      <c r="D24" s="2177"/>
    </row>
    <row r="25" spans="2:4" x14ac:dyDescent="0.45">
      <c r="B25" s="3123" t="s">
        <v>399</v>
      </c>
      <c r="C25" s="3123"/>
      <c r="D25" s="57"/>
    </row>
    <row r="26" spans="2:4" x14ac:dyDescent="0.45">
      <c r="B26" s="3126" t="s">
        <v>401</v>
      </c>
      <c r="C26" s="3126"/>
      <c r="D26" s="2177"/>
    </row>
    <row r="27" spans="2:4" x14ac:dyDescent="0.45">
      <c r="B27" s="3129" t="s">
        <v>403</v>
      </c>
      <c r="C27" s="3124"/>
      <c r="D27" s="2177"/>
    </row>
    <row r="28" spans="2:4" x14ac:dyDescent="0.45">
      <c r="B28" s="2170" t="s">
        <v>404</v>
      </c>
      <c r="C28" s="2169"/>
      <c r="D28" s="2177"/>
    </row>
    <row r="29" spans="2:4" x14ac:dyDescent="0.45">
      <c r="B29" s="3130" t="s">
        <v>405</v>
      </c>
      <c r="C29" s="3131"/>
      <c r="D29" s="61"/>
    </row>
    <row r="30" spans="2:4" x14ac:dyDescent="0.45">
      <c r="B30" s="62"/>
      <c r="C30" s="62"/>
      <c r="D30" s="63"/>
    </row>
    <row r="31" spans="2:4" ht="23.25" customHeight="1" x14ac:dyDescent="0.45">
      <c r="B31" s="4162" t="s">
        <v>406</v>
      </c>
      <c r="C31" s="4162"/>
      <c r="D31" s="4162"/>
    </row>
    <row r="32" spans="2:4" x14ac:dyDescent="0.45">
      <c r="B32" s="3129" t="s">
        <v>407</v>
      </c>
      <c r="C32" s="3124"/>
      <c r="D32" s="57"/>
    </row>
    <row r="33" spans="2:4" x14ac:dyDescent="0.45">
      <c r="B33" s="3129" t="s">
        <v>409</v>
      </c>
      <c r="C33" s="3124"/>
      <c r="D33" s="57"/>
    </row>
    <row r="34" spans="2:4" x14ac:dyDescent="0.45">
      <c r="B34" s="3129" t="s">
        <v>411</v>
      </c>
      <c r="C34" s="3124"/>
      <c r="D34" s="83"/>
    </row>
    <row r="35" spans="2:4" x14ac:dyDescent="0.45">
      <c r="B35" s="3129" t="s">
        <v>413</v>
      </c>
      <c r="C35" s="3124"/>
      <c r="D35" s="157"/>
    </row>
    <row r="36" spans="2:4" x14ac:dyDescent="0.45">
      <c r="B36" s="3129" t="s">
        <v>415</v>
      </c>
      <c r="C36" s="3124"/>
      <c r="D36" s="57"/>
    </row>
  </sheetData>
  <mergeCells count="30">
    <mergeCell ref="B16:C16"/>
    <mergeCell ref="B3:D3"/>
    <mergeCell ref="B4:C4"/>
    <mergeCell ref="B5:C5"/>
    <mergeCell ref="B6:C6"/>
    <mergeCell ref="B7:C7"/>
    <mergeCell ref="B10:D10"/>
    <mergeCell ref="B11:C11"/>
    <mergeCell ref="B12:C12"/>
    <mergeCell ref="B13:C13"/>
    <mergeCell ref="B14:C14"/>
    <mergeCell ref="B15:C15"/>
    <mergeCell ref="B8:C8"/>
    <mergeCell ref="B31:D31"/>
    <mergeCell ref="B17:C17"/>
    <mergeCell ref="B18:C18"/>
    <mergeCell ref="B19:C19"/>
    <mergeCell ref="B20:C20"/>
    <mergeCell ref="B21:B22"/>
    <mergeCell ref="B23:C23"/>
    <mergeCell ref="B24:C24"/>
    <mergeCell ref="B25:C25"/>
    <mergeCell ref="B26:C26"/>
    <mergeCell ref="B27:C27"/>
    <mergeCell ref="B29:C29"/>
    <mergeCell ref="B32:C32"/>
    <mergeCell ref="B33:C33"/>
    <mergeCell ref="B34:C34"/>
    <mergeCell ref="B35:C35"/>
    <mergeCell ref="B36:C36"/>
  </mergeCells>
  <dataValidations count="7">
    <dataValidation allowBlank="1" showDropDown="1" showInputMessage="1" showErrorMessage="1" sqref="D13" xr:uid="{00000000-0002-0000-BA01-000000000000}"/>
    <dataValidation type="list" allowBlank="1" showInputMessage="1" showErrorMessage="1" sqref="D4" xr:uid="{00000000-0002-0000-BA01-000001000000}">
      <formula1>ODS</formula1>
    </dataValidation>
    <dataValidation type="list" allowBlank="1" showInputMessage="1" showErrorMessage="1" sqref="D5" xr:uid="{00000000-0002-0000-BA01-000002000000}">
      <formula1>Metas_ODS</formula1>
    </dataValidation>
    <dataValidation type="list" allowBlank="1" showInputMessage="1" showErrorMessage="1" sqref="D6" xr:uid="{00000000-0002-0000-BA01-000003000000}">
      <formula1>Numero_indicador</formula1>
    </dataValidation>
    <dataValidation type="list" allowBlank="1" showInputMessage="1" showErrorMessage="1" sqref="D7" xr:uid="{00000000-0002-0000-BA01-000004000000}">
      <formula1>Nombre_indicador_ODS</formula1>
    </dataValidation>
    <dataValidation type="list" allowBlank="1" showInputMessage="1" showErrorMessage="1" sqref="D14" xr:uid="{00000000-0002-0000-BA01-000005000000}">
      <formula1>Tipo_indicador</formula1>
    </dataValidation>
    <dataValidation type="list" allowBlank="1" showInputMessage="1" showErrorMessage="1" sqref="D25" xr:uid="{00000000-0002-0000-BA01-000006000000}">
      <formula1>Tipo_operación</formula1>
    </dataValidation>
  </dataValidations>
  <hyperlinks>
    <hyperlink ref="B1" location="'15.b.1'!A1" display="REGRESAR" xr:uid="{00000000-0004-0000-BA01-000000000000}"/>
    <hyperlink ref="D8" r:id="rId1" xr:uid="{00000000-0004-0000-BA01-000001000000}"/>
  </hyperlinks>
  <pageMargins left="0.7" right="0.7" top="0.75" bottom="0.75" header="0.3" footer="0.3"/>
</worksheet>
</file>

<file path=xl/worksheets/sheet4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B01-000000000000}">
  <sheetPr codeName="Hoja434">
    <tabColor theme="5"/>
  </sheetPr>
  <dimension ref="A1:P10"/>
  <sheetViews>
    <sheetView showGridLines="0" workbookViewId="0">
      <pane ySplit="1" topLeftCell="A2" activePane="bottomLeft" state="frozen"/>
      <selection sqref="A1:B1"/>
      <selection pane="bottomLeft" activeCell="J17" sqref="J17"/>
    </sheetView>
  </sheetViews>
  <sheetFormatPr baseColWidth="10" defaultColWidth="11.44140625" defaultRowHeight="17.399999999999999" x14ac:dyDescent="0.45"/>
  <cols>
    <col min="1" max="2" width="16.5546875" style="178" customWidth="1"/>
    <col min="3" max="3" width="12.21875" style="1271" customWidth="1"/>
    <col min="4" max="5" width="12.21875" style="178" customWidth="1"/>
    <col min="6" max="16384" width="11.44140625" style="178"/>
  </cols>
  <sheetData>
    <row r="1" spans="1:16" x14ac:dyDescent="0.45">
      <c r="A1" s="2171" t="s">
        <v>337</v>
      </c>
      <c r="B1" s="1308"/>
      <c r="C1" s="3225" t="s">
        <v>430</v>
      </c>
      <c r="D1" s="3225"/>
    </row>
    <row r="2" spans="1:16" ht="14.25" customHeight="1" x14ac:dyDescent="0.45"/>
    <row r="3" spans="1:16" ht="36.6" customHeight="1" x14ac:dyDescent="0.45">
      <c r="A3" s="4155" t="s">
        <v>339</v>
      </c>
      <c r="B3" s="4159"/>
      <c r="C3" s="4158" t="s">
        <v>1894</v>
      </c>
      <c r="D3" s="4160"/>
      <c r="E3" s="4160"/>
      <c r="F3" s="4160"/>
      <c r="G3" s="4160"/>
      <c r="H3" s="4160"/>
      <c r="I3" s="4160"/>
      <c r="J3" s="4160"/>
      <c r="K3" s="4160"/>
      <c r="L3" s="4160"/>
      <c r="M3" s="4160"/>
      <c r="N3" s="4160"/>
      <c r="O3" s="4160"/>
      <c r="P3" s="4160"/>
    </row>
    <row r="4" spans="1:16" ht="37.799999999999997" customHeight="1" x14ac:dyDescent="0.45">
      <c r="A4" s="4155" t="s">
        <v>340</v>
      </c>
      <c r="B4" s="4156"/>
      <c r="C4" s="4158" t="s">
        <v>181</v>
      </c>
      <c r="D4" s="4160"/>
      <c r="E4" s="4160"/>
      <c r="F4" s="4160"/>
      <c r="G4" s="4160"/>
      <c r="H4" s="4160"/>
      <c r="I4" s="4160"/>
      <c r="J4" s="4160"/>
      <c r="K4" s="4160"/>
      <c r="L4" s="4160"/>
      <c r="M4" s="4160"/>
      <c r="N4" s="4160"/>
      <c r="O4" s="4160"/>
      <c r="P4" s="4160"/>
    </row>
    <row r="5" spans="1:16" ht="20.399999999999999" customHeight="1" x14ac:dyDescent="0.45">
      <c r="A5" s="4155" t="s">
        <v>341</v>
      </c>
      <c r="B5" s="4156"/>
      <c r="C5" s="4155" t="s">
        <v>4151</v>
      </c>
      <c r="D5" s="4157"/>
      <c r="E5" s="4157"/>
      <c r="F5" s="4157"/>
      <c r="G5" s="4157"/>
      <c r="H5" s="4157"/>
      <c r="I5" s="4157"/>
      <c r="J5" s="4157"/>
      <c r="K5" s="4157"/>
      <c r="L5" s="4157"/>
      <c r="M5" s="4157"/>
      <c r="N5" s="4157"/>
      <c r="O5" s="4157"/>
      <c r="P5" s="4157"/>
    </row>
    <row r="6" spans="1:16" ht="17.399999999999999" customHeight="1" x14ac:dyDescent="0.45">
      <c r="A6" s="4155" t="s">
        <v>417</v>
      </c>
      <c r="B6" s="4156"/>
      <c r="C6" s="4155" t="s">
        <v>454</v>
      </c>
      <c r="D6" s="4157"/>
      <c r="E6" s="4157"/>
      <c r="F6" s="4157"/>
      <c r="G6" s="4157"/>
      <c r="H6" s="4157"/>
      <c r="I6" s="4157"/>
      <c r="J6" s="4157"/>
      <c r="K6" s="4157"/>
      <c r="L6" s="4157"/>
      <c r="M6" s="4157"/>
      <c r="N6" s="4157"/>
      <c r="O6" s="4157"/>
      <c r="P6" s="4157"/>
    </row>
    <row r="7" spans="1:16" x14ac:dyDescent="0.45">
      <c r="A7" s="853"/>
    </row>
    <row r="8" spans="1:16" x14ac:dyDescent="0.45">
      <c r="A8" s="853"/>
    </row>
    <row r="9" spans="1:16" ht="11.25" customHeight="1" x14ac:dyDescent="0.45">
      <c r="A9" s="853"/>
      <c r="C9" s="3203" t="s">
        <v>455</v>
      </c>
      <c r="D9" s="3203"/>
      <c r="E9" s="3203"/>
      <c r="F9" s="3203"/>
      <c r="G9" s="3203"/>
      <c r="H9" s="3203"/>
      <c r="I9" s="3203"/>
      <c r="J9" s="3203"/>
      <c r="K9" s="3203"/>
      <c r="L9" s="3203"/>
      <c r="M9" s="3203"/>
      <c r="N9" s="3203"/>
      <c r="O9" s="3203"/>
      <c r="P9" s="3203"/>
    </row>
    <row r="10" spans="1:16" ht="11.25" customHeight="1" x14ac:dyDescent="0.45">
      <c r="A10" s="853"/>
      <c r="C10" s="3203"/>
      <c r="D10" s="3203"/>
      <c r="E10" s="3203"/>
      <c r="F10" s="3203"/>
      <c r="G10" s="3203"/>
      <c r="H10" s="3203"/>
      <c r="I10" s="3203"/>
      <c r="J10" s="3203"/>
      <c r="K10" s="3203"/>
      <c r="L10" s="3203"/>
      <c r="M10" s="3203"/>
      <c r="N10" s="3203"/>
      <c r="O10" s="3203"/>
      <c r="P10" s="3203"/>
    </row>
  </sheetData>
  <mergeCells count="10">
    <mergeCell ref="A6:B6"/>
    <mergeCell ref="C6:P6"/>
    <mergeCell ref="C9:P10"/>
    <mergeCell ref="C1:D1"/>
    <mergeCell ref="A3:B3"/>
    <mergeCell ref="C3:P3"/>
    <mergeCell ref="A4:B4"/>
    <mergeCell ref="C4:P4"/>
    <mergeCell ref="A5:B5"/>
    <mergeCell ref="C5:P5"/>
  </mergeCells>
  <hyperlinks>
    <hyperlink ref="A1" location="'ODS 15.'!A1" display="REGRESAR" xr:uid="{00000000-0004-0000-BB01-000000000000}"/>
    <hyperlink ref="C1" location="'Metadato 15.c.1'!A1" display="VER METADATO" xr:uid="{00000000-0004-0000-BB01-000001000000}"/>
  </hyperlinks>
  <pageMargins left="0.7" right="0.7" top="0.75" bottom="0.75" header="0.3" footer="0.3"/>
</worksheet>
</file>

<file path=xl/worksheets/sheet4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C01-000000000000}">
  <sheetPr codeName="Hoja435">
    <tabColor theme="0" tint="-0.499984740745262"/>
  </sheetPr>
  <dimension ref="A1:F36"/>
  <sheetViews>
    <sheetView showGridLines="0" zoomScaleNormal="100" workbookViewId="0">
      <pane ySplit="1" topLeftCell="A2" activePane="bottomLeft" state="frozen"/>
      <selection sqref="A1:B1"/>
      <selection pane="bottomLeft" activeCell="D12" sqref="D12"/>
    </sheetView>
  </sheetViews>
  <sheetFormatPr baseColWidth="10" defaultColWidth="11.44140625" defaultRowHeight="17.399999999999999" x14ac:dyDescent="0.45"/>
  <cols>
    <col min="1" max="1" width="11.44140625" style="178"/>
    <col min="2" max="2" width="26.44140625" style="178" customWidth="1"/>
    <col min="3" max="3" width="24" style="178" customWidth="1"/>
    <col min="4" max="4" width="85.77734375" style="178" customWidth="1"/>
    <col min="5" max="5" width="11.44140625" style="178"/>
    <col min="6" max="6" width="7.21875" style="178" customWidth="1"/>
    <col min="7" max="16384" width="11.44140625" style="178"/>
  </cols>
  <sheetData>
    <row r="1" spans="1:6" x14ac:dyDescent="0.45">
      <c r="B1" s="2171" t="s">
        <v>337</v>
      </c>
    </row>
    <row r="2" spans="1:6" ht="18" thickBot="1" x14ac:dyDescent="0.5"/>
    <row r="3" spans="1:6" ht="23.25" customHeight="1" thickBot="1" x14ac:dyDescent="0.5">
      <c r="B3" s="4162" t="s">
        <v>370</v>
      </c>
      <c r="C3" s="4162"/>
      <c r="D3" s="4162"/>
      <c r="F3" s="1267" t="s">
        <v>456</v>
      </c>
    </row>
    <row r="4" spans="1:6" ht="35.4" customHeight="1" x14ac:dyDescent="0.45">
      <c r="A4" s="1268"/>
      <c r="B4" s="3123" t="s">
        <v>449</v>
      </c>
      <c r="C4" s="3123"/>
      <c r="D4" s="2177" t="s">
        <v>44</v>
      </c>
    </row>
    <row r="5" spans="1:6" ht="34.799999999999997" x14ac:dyDescent="0.45">
      <c r="B5" s="3123" t="s">
        <v>373</v>
      </c>
      <c r="C5" s="3123"/>
      <c r="D5" s="2177" t="s">
        <v>181</v>
      </c>
    </row>
    <row r="6" spans="1:6" x14ac:dyDescent="0.45">
      <c r="B6" s="3123" t="s">
        <v>374</v>
      </c>
      <c r="C6" s="3123"/>
      <c r="D6" s="2178" t="s">
        <v>271</v>
      </c>
    </row>
    <row r="7" spans="1:6" ht="34.799999999999997" x14ac:dyDescent="0.45">
      <c r="B7" s="3126" t="s">
        <v>375</v>
      </c>
      <c r="C7" s="3126"/>
      <c r="D7" s="2179" t="s">
        <v>4151</v>
      </c>
    </row>
    <row r="8" spans="1:6" x14ac:dyDescent="0.45">
      <c r="B8" s="3126" t="s">
        <v>2480</v>
      </c>
      <c r="C8" s="3126"/>
      <c r="D8" s="2180" t="s">
        <v>2649</v>
      </c>
    </row>
    <row r="10" spans="1:6" ht="23.25" customHeight="1" x14ac:dyDescent="0.45">
      <c r="B10" s="4162" t="s">
        <v>376</v>
      </c>
      <c r="C10" s="4162"/>
      <c r="D10" s="4162"/>
    </row>
    <row r="11" spans="1:6" x14ac:dyDescent="0.45">
      <c r="B11" s="3129" t="s">
        <v>377</v>
      </c>
      <c r="C11" s="3124"/>
      <c r="D11" s="2177"/>
    </row>
    <row r="12" spans="1:6" x14ac:dyDescent="0.45">
      <c r="B12" s="3126" t="s">
        <v>379</v>
      </c>
      <c r="C12" s="3126"/>
      <c r="D12" s="661"/>
    </row>
    <row r="13" spans="1:6" x14ac:dyDescent="0.45">
      <c r="B13" s="3123" t="s">
        <v>380</v>
      </c>
      <c r="C13" s="3123"/>
      <c r="D13" s="2077"/>
    </row>
    <row r="14" spans="1:6" x14ac:dyDescent="0.45">
      <c r="B14" s="3123" t="s">
        <v>381</v>
      </c>
      <c r="C14" s="3124"/>
      <c r="D14" s="2077"/>
    </row>
    <row r="15" spans="1:6" x14ac:dyDescent="0.45">
      <c r="B15" s="3123" t="s">
        <v>382</v>
      </c>
      <c r="C15" s="3123"/>
      <c r="D15" s="2177"/>
    </row>
    <row r="16" spans="1:6" x14ac:dyDescent="0.45">
      <c r="B16" s="3123" t="s">
        <v>383</v>
      </c>
      <c r="C16" s="3123"/>
      <c r="D16" s="2177"/>
    </row>
    <row r="17" spans="2:4" x14ac:dyDescent="0.45">
      <c r="B17" s="3123" t="s">
        <v>384</v>
      </c>
      <c r="C17" s="3123"/>
      <c r="D17" s="57"/>
    </row>
    <row r="18" spans="2:4" x14ac:dyDescent="0.45">
      <c r="B18" s="3126" t="s">
        <v>386</v>
      </c>
      <c r="C18" s="3126"/>
      <c r="D18" s="2177"/>
    </row>
    <row r="19" spans="2:4" x14ac:dyDescent="0.45">
      <c r="B19" s="3132" t="s">
        <v>387</v>
      </c>
      <c r="C19" s="3133"/>
      <c r="D19" s="57"/>
    </row>
    <row r="20" spans="2:4" x14ac:dyDescent="0.45">
      <c r="B20" s="3123" t="s">
        <v>388</v>
      </c>
      <c r="C20" s="3123"/>
      <c r="D20" s="2177"/>
    </row>
    <row r="21" spans="2:4" x14ac:dyDescent="0.45">
      <c r="B21" s="3134" t="s">
        <v>390</v>
      </c>
      <c r="C21" s="459" t="s">
        <v>391</v>
      </c>
      <c r="D21" s="2177"/>
    </row>
    <row r="22" spans="2:4" x14ac:dyDescent="0.45">
      <c r="B22" s="3135"/>
      <c r="C22" s="2168" t="s">
        <v>393</v>
      </c>
      <c r="D22" s="57"/>
    </row>
    <row r="23" spans="2:4" x14ac:dyDescent="0.45">
      <c r="B23" s="3123" t="s">
        <v>395</v>
      </c>
      <c r="C23" s="3123"/>
      <c r="D23" s="2177"/>
    </row>
    <row r="24" spans="2:4" x14ac:dyDescent="0.45">
      <c r="B24" s="3123" t="s">
        <v>397</v>
      </c>
      <c r="C24" s="3123"/>
      <c r="D24" s="146" t="s">
        <v>1936</v>
      </c>
    </row>
    <row r="25" spans="2:4" x14ac:dyDescent="0.45">
      <c r="B25" s="3123" t="s">
        <v>399</v>
      </c>
      <c r="C25" s="3123"/>
      <c r="D25" s="57"/>
    </row>
    <row r="26" spans="2:4" x14ac:dyDescent="0.45">
      <c r="B26" s="3126" t="s">
        <v>401</v>
      </c>
      <c r="C26" s="3126"/>
      <c r="D26" s="2177"/>
    </row>
    <row r="27" spans="2:4" x14ac:dyDescent="0.45">
      <c r="B27" s="3129" t="s">
        <v>403</v>
      </c>
      <c r="C27" s="3124"/>
      <c r="D27" s="2177"/>
    </row>
    <row r="28" spans="2:4" x14ac:dyDescent="0.45">
      <c r="B28" s="2170" t="s">
        <v>404</v>
      </c>
      <c r="C28" s="2169"/>
      <c r="D28" s="2177"/>
    </row>
    <row r="29" spans="2:4" x14ac:dyDescent="0.45">
      <c r="B29" s="3130" t="s">
        <v>405</v>
      </c>
      <c r="C29" s="3131"/>
      <c r="D29" s="61"/>
    </row>
    <row r="30" spans="2:4" x14ac:dyDescent="0.45">
      <c r="B30" s="62"/>
      <c r="C30" s="62"/>
      <c r="D30" s="63"/>
    </row>
    <row r="31" spans="2:4" ht="23.25" customHeight="1" x14ac:dyDescent="0.45">
      <c r="B31" s="4162" t="s">
        <v>406</v>
      </c>
      <c r="C31" s="4162"/>
      <c r="D31" s="4162"/>
    </row>
    <row r="32" spans="2:4" ht="34.799999999999997" x14ac:dyDescent="0.45">
      <c r="B32" s="3129" t="s">
        <v>407</v>
      </c>
      <c r="C32" s="3124"/>
      <c r="D32" s="57" t="s">
        <v>1937</v>
      </c>
    </row>
    <row r="33" spans="2:4" x14ac:dyDescent="0.45">
      <c r="B33" s="3129" t="s">
        <v>409</v>
      </c>
      <c r="C33" s="3124"/>
      <c r="D33" s="57" t="s">
        <v>1938</v>
      </c>
    </row>
    <row r="34" spans="2:4" x14ac:dyDescent="0.45">
      <c r="B34" s="3129" t="s">
        <v>411</v>
      </c>
      <c r="C34" s="3124"/>
      <c r="D34" s="83" t="s">
        <v>1420</v>
      </c>
    </row>
    <row r="35" spans="2:4" x14ac:dyDescent="0.45">
      <c r="B35" s="3129" t="s">
        <v>413</v>
      </c>
      <c r="C35" s="3124"/>
      <c r="D35" s="157" t="s">
        <v>1939</v>
      </c>
    </row>
    <row r="36" spans="2:4" x14ac:dyDescent="0.45">
      <c r="B36" s="3129" t="s">
        <v>415</v>
      </c>
      <c r="C36" s="3124"/>
      <c r="D36" s="162" t="s">
        <v>1940</v>
      </c>
    </row>
  </sheetData>
  <mergeCells count="30">
    <mergeCell ref="B16:C16"/>
    <mergeCell ref="B3:D3"/>
    <mergeCell ref="B4:C4"/>
    <mergeCell ref="B5:C5"/>
    <mergeCell ref="B6:C6"/>
    <mergeCell ref="B7:C7"/>
    <mergeCell ref="B10:D10"/>
    <mergeCell ref="B11:C11"/>
    <mergeCell ref="B12:C12"/>
    <mergeCell ref="B13:C13"/>
    <mergeCell ref="B14:C14"/>
    <mergeCell ref="B15:C15"/>
    <mergeCell ref="B8:C8"/>
    <mergeCell ref="B31:D31"/>
    <mergeCell ref="B17:C17"/>
    <mergeCell ref="B18:C18"/>
    <mergeCell ref="B19:C19"/>
    <mergeCell ref="B20:C20"/>
    <mergeCell ref="B21:B22"/>
    <mergeCell ref="B23:C23"/>
    <mergeCell ref="B24:C24"/>
    <mergeCell ref="B25:C25"/>
    <mergeCell ref="B26:C26"/>
    <mergeCell ref="B27:C27"/>
    <mergeCell ref="B29:C29"/>
    <mergeCell ref="B32:C32"/>
    <mergeCell ref="B33:C33"/>
    <mergeCell ref="B34:C34"/>
    <mergeCell ref="B35:C35"/>
    <mergeCell ref="B36:C36"/>
  </mergeCells>
  <dataValidations count="7">
    <dataValidation allowBlank="1" showDropDown="1" showInputMessage="1" showErrorMessage="1" sqref="D13" xr:uid="{00000000-0002-0000-BC01-000000000000}"/>
    <dataValidation type="list" allowBlank="1" showInputMessage="1" showErrorMessage="1" sqref="D4" xr:uid="{00000000-0002-0000-BC01-000001000000}">
      <formula1>ODS</formula1>
    </dataValidation>
    <dataValidation type="list" allowBlank="1" showInputMessage="1" showErrorMessage="1" sqref="D5" xr:uid="{00000000-0002-0000-BC01-000002000000}">
      <formula1>Metas_ODS</formula1>
    </dataValidation>
    <dataValidation type="list" allowBlank="1" showInputMessage="1" showErrorMessage="1" sqref="D6" xr:uid="{00000000-0002-0000-BC01-000003000000}">
      <formula1>Numero_indicador</formula1>
    </dataValidation>
    <dataValidation type="list" allowBlank="1" showInputMessage="1" showErrorMessage="1" sqref="D7" xr:uid="{00000000-0002-0000-BC01-000004000000}">
      <formula1>Nombre_indicador_ODS</formula1>
    </dataValidation>
    <dataValidation type="list" allowBlank="1" showInputMessage="1" showErrorMessage="1" sqref="D14" xr:uid="{00000000-0002-0000-BC01-000005000000}">
      <formula1>Tipo_indicador</formula1>
    </dataValidation>
    <dataValidation type="list" allowBlank="1" showInputMessage="1" showErrorMessage="1" sqref="D25" xr:uid="{00000000-0002-0000-BC01-000006000000}">
      <formula1>Tipo_operación</formula1>
    </dataValidation>
  </dataValidations>
  <hyperlinks>
    <hyperlink ref="B1" location="'15.c.1'!A1" display="REGRESAR" xr:uid="{00000000-0004-0000-BC01-000000000000}"/>
    <hyperlink ref="D36" r:id="rId1" xr:uid="{00000000-0004-0000-BC01-000001000000}"/>
    <hyperlink ref="D8" r:id="rId2" xr:uid="{00000000-0004-0000-BC01-000002000000}"/>
  </hyperlinks>
  <pageMargins left="0.7" right="0.7" top="0.75" bottom="0.75" header="0.3" footer="0.3"/>
</worksheet>
</file>

<file path=xl/worksheets/sheet4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D01-000000000000}">
  <sheetPr codeName="Hoja436">
    <tabColor rgb="FF00689D"/>
  </sheetPr>
  <dimension ref="A1:E28"/>
  <sheetViews>
    <sheetView showGridLines="0" workbookViewId="0">
      <pane ySplit="4" topLeftCell="A5" activePane="bottomLeft" state="frozen"/>
      <selection sqref="A1:B1"/>
      <selection pane="bottomLeft" sqref="A1:B1"/>
    </sheetView>
  </sheetViews>
  <sheetFormatPr baseColWidth="10" defaultRowHeight="17.399999999999999" x14ac:dyDescent="0.45"/>
  <cols>
    <col min="1" max="2" width="11.5546875" style="22"/>
    <col min="3" max="3" width="72" style="65" customWidth="1"/>
    <col min="4" max="4" width="15" style="65" customWidth="1"/>
    <col min="5" max="5" width="67.44140625" style="65" customWidth="1"/>
    <col min="6" max="16384" width="11.5546875" style="22"/>
  </cols>
  <sheetData>
    <row r="1" spans="1:5" ht="18.600000000000001" x14ac:dyDescent="0.45">
      <c r="A1" s="3108" t="s">
        <v>320</v>
      </c>
      <c r="B1" s="3108"/>
    </row>
    <row r="3" spans="1:5" ht="60.75" customHeight="1" x14ac:dyDescent="0.45">
      <c r="A3" s="65"/>
      <c r="B3" s="65"/>
      <c r="C3" s="4210" t="s">
        <v>1943</v>
      </c>
      <c r="D3" s="4210"/>
      <c r="E3" s="4210"/>
    </row>
    <row r="4" spans="1:5" s="68" customFormat="1" ht="44.4" x14ac:dyDescent="0.3">
      <c r="A4" s="75"/>
      <c r="B4" s="75"/>
      <c r="C4" s="466" t="s">
        <v>322</v>
      </c>
      <c r="D4" s="466" t="s">
        <v>323</v>
      </c>
      <c r="E4" s="466" t="s">
        <v>324</v>
      </c>
    </row>
    <row r="5" spans="1:5" s="68" customFormat="1" ht="43.2" customHeight="1" x14ac:dyDescent="0.3">
      <c r="C5" s="3106" t="s">
        <v>183</v>
      </c>
      <c r="D5" s="452" t="s">
        <v>272</v>
      </c>
      <c r="E5" s="462" t="s">
        <v>4152</v>
      </c>
    </row>
    <row r="6" spans="1:5" s="68" customFormat="1" ht="42" customHeight="1" x14ac:dyDescent="0.3">
      <c r="C6" s="3110"/>
      <c r="D6" s="453" t="s">
        <v>273</v>
      </c>
      <c r="E6" s="463" t="s">
        <v>4153</v>
      </c>
    </row>
    <row r="7" spans="1:5" s="68" customFormat="1" ht="40.200000000000003" customHeight="1" x14ac:dyDescent="0.3">
      <c r="C7" s="3110"/>
      <c r="D7" s="452" t="s">
        <v>274</v>
      </c>
      <c r="E7" s="462" t="s">
        <v>4155</v>
      </c>
    </row>
    <row r="8" spans="1:5" s="68" customFormat="1" ht="39" customHeight="1" x14ac:dyDescent="0.3">
      <c r="C8" s="3107"/>
      <c r="D8" s="453" t="s">
        <v>275</v>
      </c>
      <c r="E8" s="463" t="s">
        <v>6409</v>
      </c>
    </row>
    <row r="9" spans="1:5" s="68" customFormat="1" ht="55.8" x14ac:dyDescent="0.3">
      <c r="C9" s="3106" t="s">
        <v>185</v>
      </c>
      <c r="D9" s="452" t="s">
        <v>276</v>
      </c>
      <c r="E9" s="462" t="s">
        <v>4157</v>
      </c>
    </row>
    <row r="10" spans="1:5" s="68" customFormat="1" ht="37.200000000000003" x14ac:dyDescent="0.3">
      <c r="C10" s="3110"/>
      <c r="D10" s="452" t="s">
        <v>277</v>
      </c>
      <c r="E10" s="462" t="s">
        <v>4158</v>
      </c>
    </row>
    <row r="11" spans="1:5" s="68" customFormat="1" ht="37.200000000000003" x14ac:dyDescent="0.3">
      <c r="C11" s="3107"/>
      <c r="D11" s="452" t="s">
        <v>278</v>
      </c>
      <c r="E11" s="462" t="s">
        <v>4159</v>
      </c>
    </row>
    <row r="12" spans="1:5" s="68" customFormat="1" ht="55.8" x14ac:dyDescent="0.3">
      <c r="C12" s="3106" t="s">
        <v>187</v>
      </c>
      <c r="D12" s="452" t="s">
        <v>279</v>
      </c>
      <c r="E12" s="462" t="s">
        <v>4160</v>
      </c>
    </row>
    <row r="13" spans="1:5" s="68" customFormat="1" ht="42" customHeight="1" x14ac:dyDescent="0.3">
      <c r="C13" s="3110"/>
      <c r="D13" s="452" t="s">
        <v>280</v>
      </c>
      <c r="E13" s="462" t="s">
        <v>4161</v>
      </c>
    </row>
    <row r="14" spans="1:5" s="68" customFormat="1" ht="73.8" customHeight="1" x14ac:dyDescent="0.3">
      <c r="C14" s="3107"/>
      <c r="D14" s="453" t="s">
        <v>4162</v>
      </c>
      <c r="E14" s="463" t="s">
        <v>4163</v>
      </c>
    </row>
    <row r="15" spans="1:5" s="68" customFormat="1" ht="45" customHeight="1" x14ac:dyDescent="0.3">
      <c r="C15" s="3106" t="s">
        <v>189</v>
      </c>
      <c r="D15" s="453" t="s">
        <v>281</v>
      </c>
      <c r="E15" s="463" t="s">
        <v>4164</v>
      </c>
    </row>
    <row r="16" spans="1:5" s="68" customFormat="1" ht="74.400000000000006" x14ac:dyDescent="0.3">
      <c r="C16" s="3107"/>
      <c r="D16" s="452" t="s">
        <v>282</v>
      </c>
      <c r="E16" s="462" t="s">
        <v>4165</v>
      </c>
    </row>
    <row r="17" spans="3:5" s="68" customFormat="1" ht="74.400000000000006" x14ac:dyDescent="0.3">
      <c r="C17" s="3106" t="s">
        <v>191</v>
      </c>
      <c r="D17" s="453" t="s">
        <v>283</v>
      </c>
      <c r="E17" s="463" t="s">
        <v>4166</v>
      </c>
    </row>
    <row r="18" spans="3:5" s="68" customFormat="1" ht="74.400000000000006" x14ac:dyDescent="0.3">
      <c r="C18" s="3107"/>
      <c r="D18" s="453" t="s">
        <v>284</v>
      </c>
      <c r="E18" s="463" t="s">
        <v>4167</v>
      </c>
    </row>
    <row r="19" spans="3:5" s="68" customFormat="1" ht="55.8" x14ac:dyDescent="0.3">
      <c r="C19" s="3106" t="s">
        <v>193</v>
      </c>
      <c r="D19" s="452" t="s">
        <v>285</v>
      </c>
      <c r="E19" s="462" t="s">
        <v>4168</v>
      </c>
    </row>
    <row r="20" spans="3:5" s="68" customFormat="1" ht="37.200000000000003" x14ac:dyDescent="0.3">
      <c r="C20" s="3107"/>
      <c r="D20" s="453" t="s">
        <v>286</v>
      </c>
      <c r="E20" s="463" t="s">
        <v>4169</v>
      </c>
    </row>
    <row r="21" spans="3:5" s="68" customFormat="1" ht="74.400000000000006" x14ac:dyDescent="0.3">
      <c r="C21" s="3106" t="s">
        <v>195</v>
      </c>
      <c r="D21" s="452" t="s">
        <v>287</v>
      </c>
      <c r="E21" s="462" t="s">
        <v>4253</v>
      </c>
    </row>
    <row r="22" spans="3:5" s="68" customFormat="1" ht="55.8" x14ac:dyDescent="0.3">
      <c r="C22" s="3107"/>
      <c r="D22" s="453" t="s">
        <v>288</v>
      </c>
      <c r="E22" s="463" t="s">
        <v>4171</v>
      </c>
    </row>
    <row r="23" spans="3:5" s="68" customFormat="1" ht="37.200000000000003" x14ac:dyDescent="0.3">
      <c r="C23" s="461" t="s">
        <v>197</v>
      </c>
      <c r="D23" s="453" t="s">
        <v>289</v>
      </c>
      <c r="E23" s="463" t="s">
        <v>4172</v>
      </c>
    </row>
    <row r="24" spans="3:5" s="68" customFormat="1" ht="41.4" customHeight="1" x14ac:dyDescent="0.3">
      <c r="C24" s="461" t="s">
        <v>199</v>
      </c>
      <c r="D24" s="452" t="s">
        <v>290</v>
      </c>
      <c r="E24" s="462" t="s">
        <v>4173</v>
      </c>
    </row>
    <row r="25" spans="3:5" s="68" customFormat="1" ht="78.599999999999994" customHeight="1" x14ac:dyDescent="0.3">
      <c r="C25" s="3106" t="s">
        <v>201</v>
      </c>
      <c r="D25" s="453" t="s">
        <v>292</v>
      </c>
      <c r="E25" s="463" t="s">
        <v>4174</v>
      </c>
    </row>
    <row r="26" spans="3:5" s="68" customFormat="1" ht="55.8" x14ac:dyDescent="0.3">
      <c r="C26" s="3107"/>
      <c r="D26" s="453" t="s">
        <v>293</v>
      </c>
      <c r="E26" s="463" t="s">
        <v>4175</v>
      </c>
    </row>
    <row r="27" spans="3:5" s="68" customFormat="1" ht="74.400000000000006" x14ac:dyDescent="0.3">
      <c r="C27" s="461" t="s">
        <v>203</v>
      </c>
      <c r="D27" s="453" t="s">
        <v>294</v>
      </c>
      <c r="E27" s="463" t="s">
        <v>4176</v>
      </c>
    </row>
    <row r="28" spans="3:5" ht="74.400000000000006" x14ac:dyDescent="0.45">
      <c r="C28" s="461" t="s">
        <v>205</v>
      </c>
      <c r="D28" s="452" t="s">
        <v>295</v>
      </c>
      <c r="E28" s="462" t="s">
        <v>4177</v>
      </c>
    </row>
  </sheetData>
  <mergeCells count="10">
    <mergeCell ref="A1:B1"/>
    <mergeCell ref="C3:E3"/>
    <mergeCell ref="C5:C8"/>
    <mergeCell ref="C9:C11"/>
    <mergeCell ref="C12:C14"/>
    <mergeCell ref="C15:C16"/>
    <mergeCell ref="C17:C18"/>
    <mergeCell ref="C19:C20"/>
    <mergeCell ref="C21:C22"/>
    <mergeCell ref="C25:C26"/>
  </mergeCells>
  <hyperlinks>
    <hyperlink ref="A1" location="Objetivos!A1" display="REGRESAR A INICIO" xr:uid="{00000000-0004-0000-BD01-000000000000}"/>
    <hyperlink ref="A1:B1" location="'Lista de Objetivos'!A1" display="REGRESAR A INICIO" xr:uid="{00000000-0004-0000-BD01-000001000000}"/>
    <hyperlink ref="D5" location="'16.1.1'!A1" display="16.1.1" xr:uid="{00000000-0004-0000-BD01-000002000000}"/>
    <hyperlink ref="E5" location="'16.1.1'!A1" display="16.1.1 Número de víctimas de homicidios intencionales por cada 100.000 habitantes, desglosado por sexo y edad" xr:uid="{00000000-0004-0000-BD01-000003000000}"/>
    <hyperlink ref="D6" location="'16.1.2'!A1" display="16.1.2" xr:uid="{00000000-0004-0000-BD01-000004000000}"/>
    <hyperlink ref="E6" location="'16.1.2'!A1" display="16.1.2 Muertes relacionadas con conflictos por cada 100.000 habitantes, desglosadas por sexo, edad y causa" xr:uid="{00000000-0004-0000-BD01-000005000000}"/>
    <hyperlink ref="D7" location="'16.1.3'!A1" display="16.1.3" xr:uid="{00000000-0004-0000-BD01-000006000000}"/>
    <hyperlink ref="E7" location="'16.1.3'!A1" display="16.1.3 Proporción de la población que ha sufrido a) violencia física, b) violencia psicológica y c) violencia sexual en los últimos 12 meses" xr:uid="{00000000-0004-0000-BD01-000007000000}"/>
    <hyperlink ref="D8" location="'16.1.4'!A1" display="16.1.4" xr:uid="{00000000-0004-0000-BD01-000008000000}"/>
    <hyperlink ref="E8" location="'16.1.4'!A1" display="16.1.4 Proporción de la población que se siente segura al caminar sola en su zona de residencia" xr:uid="{00000000-0004-0000-BD01-000009000000}"/>
    <hyperlink ref="D9" location="'16.2.1'!A1" display="16.2.1" xr:uid="{00000000-0004-0000-BD01-00000A000000}"/>
    <hyperlink ref="E9" location="'16.2.1'!A1" display="16.2.1 Proporción de niños de entre 1 y 17 años que han sufrido algún castigo físico o agresión psicológica a manos de sus cuidadores en el último mes" xr:uid="{00000000-0004-0000-BD01-00000B000000}"/>
    <hyperlink ref="D10" location="'16.2.2'!A1" display="16.2.2" xr:uid="{00000000-0004-0000-BD01-00000C000000}"/>
    <hyperlink ref="E10" location="'16.2.2'!A1" display="16.2.2 Número de víctimas de la trata de personas por cada 100.000 habitantes, desglosado por sexo, edad y tipo de explotación" xr:uid="{00000000-0004-0000-BD01-00000D000000}"/>
    <hyperlink ref="D11" location="'16.2.3'!A1" display="16.2.3" xr:uid="{00000000-0004-0000-BD01-00000E000000}"/>
    <hyperlink ref="E11" location="'16.2.3'!A1" display="16.2.3 Proporción de mujeres y hombres jóvenes de entre 18 y 29 años que sufrieron violencia sexual antes de cumplir los 18 años" xr:uid="{00000000-0004-0000-BD01-00000F000000}"/>
    <hyperlink ref="D12" location="'16.3.1'!A1" display="16.3.1" xr:uid="{00000000-0004-0000-BD01-000010000000}"/>
    <hyperlink ref="E12" location="'16.3.1'!A1" display="16.3.1 Proporción de víctimas de violencia en los últimos 12 meses que han notificado su victimización a las autoridades competentes u otros mecanismos de resolución de conflictos reconocidos oficialmente" xr:uid="{00000000-0004-0000-BD01-000011000000}"/>
    <hyperlink ref="D13" location="'16.3.2'!A1" display="16.3.2" xr:uid="{00000000-0004-0000-BD01-000012000000}"/>
    <hyperlink ref="E13" location="'16.3.2'!A1" display="16.3.2 Proporción de detenidos que no han sido condenados en el conjunto de la población reclusa total" xr:uid="{00000000-0004-0000-BD01-000013000000}"/>
    <hyperlink ref="D14" location="'16.3.3'!A1" display="16.3.3" xr:uid="{00000000-0004-0000-BD01-000014000000}"/>
    <hyperlink ref="E14" location="'16.3.3'!A1" display="16.3.3 Proporción de la población que se ha visto implicada en alguna controversia en los dos últimos años y ha accedido a algún mecanismo oficial u oficioso de solución de controversias, desglosada por tipo de mecanismo" xr:uid="{00000000-0004-0000-BD01-000015000000}"/>
    <hyperlink ref="D15" location="'16.4.1'!A1" display="16.4.1" xr:uid="{00000000-0004-0000-BD01-000016000000}"/>
    <hyperlink ref="E15" location="'16.4.1'!A1" display="16.4.1 Valor total de las corrientes financieras ilícitas entrantes y salientes (en dólares corrientes de los Estados Unidos)" xr:uid="{00000000-0004-0000-BD01-000017000000}"/>
    <hyperlink ref="D16" location="'16.4.2'!A1" display="16.4.2" xr:uid="{00000000-0004-0000-BD01-000018000000}"/>
    <hyperlink ref="E16" location="'16.4.2'!A1" display="16.4.2 Proporción de armas incautadas, encontradas o entregadas cuyo origen o contexto ilícitos han sido determinados o establecidos por una autoridad competente, de conformidad con los instrumentos internacionales" xr:uid="{00000000-0004-0000-BD01-000019000000}"/>
    <hyperlink ref="D17" location="'16.5.1'!A1" display="16.5.1" xr:uid="{00000000-0004-0000-BD01-00001A000000}"/>
    <hyperlink ref="E17" location="'16.5.1'!A1" display="16.5.1 Proporción de personas que han tenido al menos un contacto con un funcionario público y que han pagado un soborno a un funcionario público, o a las que un funcionario público les ha pedido un soborno, durante los últimos 12 meses" xr:uid="{00000000-0004-0000-BD01-00001B000000}"/>
    <hyperlink ref="D18" location="'16.5.2'!A1" display="16.5.2" xr:uid="{00000000-0004-0000-BD01-00001C000000}"/>
    <hyperlink ref="E18" location="'16.5.2'!A1" display="16.5.2 Proporción de negocios que han tenido al menos un contacto con un funcionario público y que han pagado un soborno a un funcionario público, o a los que un funcionario público les ha pedido un soborno, durante los últimos 12 meses" xr:uid="{00000000-0004-0000-BD01-00001D000000}"/>
    <hyperlink ref="D19" location="'16.6.1'!A1" display="16.6.1" xr:uid="{00000000-0004-0000-BD01-00001E000000}"/>
    <hyperlink ref="E19" location="'16.6.1'!A1" display="16.6.1 Gastos primarios del gobierno en proporción al presupuesto aprobado originalmente, desglosados por sector (o por códigos presupuestarios o elementos similares)" xr:uid="{00000000-0004-0000-BD01-00001F000000}"/>
    <hyperlink ref="D20" location="'16.6.2'!A1" display="16.6.2" xr:uid="{00000000-0004-0000-BD01-000020000000}"/>
    <hyperlink ref="E20" location="'16.6.2'!A1" display="16.6.2 Proporción de la población que se siente satisfecha con su última experiencia de los servicios públicos" xr:uid="{00000000-0004-0000-BD01-000021000000}"/>
    <hyperlink ref="D21" location="'16.7.1'!A1" display="16.7.1" xr:uid="{00000000-0004-0000-BD01-000022000000}"/>
    <hyperlink ref="E21" location="'16.7.1'!A1" display="16.7.1 Proporciones de plazas en las instituciones nacionales y locales, entre ellas: a) las asambleas legislativas, b) la administración pública y c) el poder judicial, en comparación con la distribución nacional, desglosadas por sexo, edad, personas con" xr:uid="{00000000-0004-0000-BD01-000023000000}"/>
    <hyperlink ref="D22" location="'16.7.2'!A1" display="16.7.2" xr:uid="{00000000-0004-0000-BD01-000024000000}"/>
    <hyperlink ref="E22" location="'16.7.2'!A1" display="16.7.2 Proporción de la población que considera que la adopción de decisiones es inclusiva y responde a sus necesidades, desglosada por sexo, edad, discapacidad y grupo de población" xr:uid="{00000000-0004-0000-BD01-000025000000}"/>
    <hyperlink ref="D23" location="'16.8.1'!A1" display="16.8.1" xr:uid="{00000000-0004-0000-BD01-000026000000}"/>
    <hyperlink ref="E23" location="'16.8.1'!A1" display="16.8.1 Proporción de miembros y derechos de voto de los países en desarrollo en organizaciones internacionales" xr:uid="{00000000-0004-0000-BD01-000027000000}"/>
    <hyperlink ref="D24" location="'16.9.1'!A1" display="16.9.1" xr:uid="{00000000-0004-0000-BD01-000028000000}"/>
    <hyperlink ref="E24" location="'16.9.1'!A1" display="16.9.1 Proporción de niños menores de 5 años cuyo nacimiento se ha registrado ante una autoridad civil, desglosada por edad" xr:uid="{00000000-0004-0000-BD01-000029000000}"/>
    <hyperlink ref="D25" location="'16.10.1'!A1" display="16.10.1" xr:uid="{00000000-0004-0000-BD01-00002A000000}"/>
    <hyperlink ref="E25" location="'16.10.1'!A1" display="16.10.1 Número de casos verificados de asesinato, secuestro, desaparición forzada, detención arbitraria y tortura de periodistas, miembros asociados de los medios de comunicación, sindicalistas y defensores de los derechos humanos, en los últimos 12 meses" xr:uid="{00000000-0004-0000-BD01-00002B000000}"/>
    <hyperlink ref="D26" location="'16.10.2'!A1" display="16.10.2" xr:uid="{00000000-0004-0000-BD01-00002C000000}"/>
    <hyperlink ref="E26" location="'16.10.2'!A1" display="16.10.2 Número de países que adoptan y aplican garantías constitucionales, legales o normativas para el acceso público a la información" xr:uid="{00000000-0004-0000-BD01-00002D000000}"/>
    <hyperlink ref="D27" location="'16.a.1'!A1" display="16.a.1" xr:uid="{00000000-0004-0000-BD01-00002E000000}"/>
    <hyperlink ref="E27" location="'16.a.1'!A1" display="16.a.1 Existencia de instituciones nacionales independientes de derechos humanos, en cumplimiento de los Principios de París" xr:uid="{00000000-0004-0000-BD01-00002F000000}"/>
    <hyperlink ref="D28" location="'16.b.1'!A1" display="16.b.1" xr:uid="{00000000-0004-0000-BD01-000030000000}"/>
    <hyperlink ref="E28" location="'16.b.1'!A1" display="16.b.1 Proporción de la población que declara haberse sentido personalmente discriminada o acosada en los últimos 12 meses por motivos de discriminación prohibidos por el derecho internacional de los derechos humanos" xr:uid="{00000000-0004-0000-BD01-000031000000}"/>
  </hyperlinks>
  <pageMargins left="0.7" right="0.7" top="0.75" bottom="0.75" header="0.3" footer="0.3"/>
  <pageSetup orientation="portrait" r:id="rId1"/>
  <drawing r:id="rId2"/>
</worksheet>
</file>

<file path=xl/worksheets/sheet4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E01-000000000000}">
  <sheetPr codeName="Hoja437"/>
  <dimension ref="A1:AJ65"/>
  <sheetViews>
    <sheetView showGridLines="0" zoomScale="85" zoomScaleNormal="85" workbookViewId="0">
      <pane ySplit="1" topLeftCell="A2" activePane="bottomLeft" state="frozen"/>
      <selection activeCell="B1" sqref="B1"/>
      <selection pane="bottomLeft"/>
    </sheetView>
  </sheetViews>
  <sheetFormatPr baseColWidth="10" defaultColWidth="11.44140625" defaultRowHeight="17.399999999999999" x14ac:dyDescent="0.45"/>
  <cols>
    <col min="1" max="1" width="15.21875" style="178" customWidth="1"/>
    <col min="2" max="2" width="15.21875" style="1271" customWidth="1"/>
    <col min="3" max="3" width="4.77734375" style="178" bestFit="1" customWidth="1"/>
    <col min="4" max="4" width="8.21875" style="178" customWidth="1"/>
    <col min="5" max="5" width="9.21875" style="178" customWidth="1"/>
    <col min="6" max="7" width="10" style="178" customWidth="1"/>
    <col min="8" max="8" width="4.21875" style="178" customWidth="1"/>
    <col min="9" max="9" width="10" style="178" customWidth="1"/>
    <col min="10" max="10" width="11" style="178" customWidth="1"/>
    <col min="11" max="11" width="4" style="178" customWidth="1"/>
    <col min="12" max="12" width="12.21875" style="178" customWidth="1"/>
    <col min="13" max="13" width="3.21875" style="178" customWidth="1"/>
    <col min="14" max="14" width="12.77734375" style="178" customWidth="1"/>
    <col min="15" max="15" width="9" style="178" customWidth="1"/>
    <col min="16" max="16" width="7.77734375" style="178" customWidth="1"/>
    <col min="17" max="17" width="13.77734375" style="178" customWidth="1"/>
    <col min="18" max="18" width="1.5546875" style="178" customWidth="1"/>
    <col min="19" max="19" width="9.5546875" style="178" customWidth="1"/>
    <col min="20" max="20" width="11.44140625" style="178"/>
    <col min="21" max="21" width="4.21875" style="178" customWidth="1"/>
    <col min="22" max="22" width="8.21875" style="178" customWidth="1"/>
    <col min="23" max="23" width="11.44140625" style="178"/>
    <col min="24" max="24" width="9.77734375" style="178" customWidth="1"/>
    <col min="25" max="25" width="8.21875" style="178" customWidth="1"/>
    <col min="26" max="26" width="11.44140625" style="178"/>
    <col min="27" max="27" width="4.5546875" style="178" customWidth="1"/>
    <col min="28" max="16384" width="11.44140625" style="178"/>
  </cols>
  <sheetData>
    <row r="1" spans="1:36" ht="18.600000000000001" customHeight="1" x14ac:dyDescent="0.45">
      <c r="A1" s="2196" t="s">
        <v>337</v>
      </c>
      <c r="C1" s="3225" t="s">
        <v>430</v>
      </c>
      <c r="D1" s="3225"/>
      <c r="E1" s="3225"/>
    </row>
    <row r="2" spans="1:36" ht="18.600000000000001" customHeight="1" x14ac:dyDescent="0.45"/>
    <row r="3" spans="1:36" ht="18.600000000000001" customHeight="1" x14ac:dyDescent="0.45">
      <c r="A3" s="4215" t="s">
        <v>339</v>
      </c>
      <c r="B3" s="4222"/>
      <c r="C3" s="4215" t="s">
        <v>1943</v>
      </c>
      <c r="D3" s="4217"/>
      <c r="E3" s="4217"/>
      <c r="F3" s="4217"/>
      <c r="G3" s="4217"/>
      <c r="H3" s="4217"/>
      <c r="I3" s="4217"/>
      <c r="J3" s="4217"/>
      <c r="K3" s="4217"/>
      <c r="L3" s="4217"/>
      <c r="M3" s="4217"/>
      <c r="N3" s="4217"/>
      <c r="O3" s="4217"/>
      <c r="P3" s="4217"/>
      <c r="Q3" s="4217"/>
      <c r="R3" s="4217"/>
      <c r="S3" s="4217"/>
      <c r="T3" s="4217"/>
      <c r="U3" s="4217"/>
      <c r="V3" s="4217"/>
      <c r="W3" s="4217"/>
      <c r="X3" s="1400"/>
      <c r="Y3" s="1400"/>
      <c r="Z3" s="1400"/>
      <c r="AA3" s="2239"/>
    </row>
    <row r="4" spans="1:36" ht="18.600000000000001" customHeight="1" x14ac:dyDescent="0.45">
      <c r="A4" s="4215" t="s">
        <v>340</v>
      </c>
      <c r="B4" s="4216"/>
      <c r="C4" s="4215" t="s">
        <v>183</v>
      </c>
      <c r="D4" s="4217"/>
      <c r="E4" s="4217"/>
      <c r="F4" s="4217"/>
      <c r="G4" s="4217"/>
      <c r="H4" s="4217"/>
      <c r="I4" s="4217"/>
      <c r="J4" s="4217"/>
      <c r="K4" s="4217"/>
      <c r="L4" s="4217"/>
      <c r="M4" s="4217"/>
      <c r="N4" s="4217"/>
      <c r="O4" s="4217"/>
      <c r="P4" s="4217"/>
      <c r="Q4" s="4217"/>
      <c r="R4" s="4217"/>
      <c r="S4" s="4217"/>
      <c r="T4" s="4217"/>
      <c r="U4" s="4217"/>
      <c r="V4" s="4217"/>
      <c r="W4" s="4217"/>
      <c r="X4" s="1400"/>
      <c r="Y4" s="1400"/>
      <c r="Z4" s="1400"/>
      <c r="AA4" s="2239"/>
    </row>
    <row r="5" spans="1:36" ht="18.600000000000001" customHeight="1" x14ac:dyDescent="0.45">
      <c r="A5" s="4215" t="s">
        <v>341</v>
      </c>
      <c r="B5" s="4216"/>
      <c r="C5" s="4215" t="s">
        <v>4152</v>
      </c>
      <c r="D5" s="4217"/>
      <c r="E5" s="4217"/>
      <c r="F5" s="4217"/>
      <c r="G5" s="4217"/>
      <c r="H5" s="4217"/>
      <c r="I5" s="4217"/>
      <c r="J5" s="4217"/>
      <c r="K5" s="4217"/>
      <c r="L5" s="4217"/>
      <c r="M5" s="4217"/>
      <c r="N5" s="4217"/>
      <c r="O5" s="4217"/>
      <c r="P5" s="4217"/>
      <c r="Q5" s="4217"/>
      <c r="R5" s="4217"/>
      <c r="S5" s="4217"/>
      <c r="T5" s="4217"/>
      <c r="U5" s="4217"/>
      <c r="V5" s="4217"/>
      <c r="W5" s="4217"/>
      <c r="X5" s="2240"/>
      <c r="Y5" s="2240"/>
      <c r="Z5" s="2240"/>
      <c r="AA5" s="2241"/>
    </row>
    <row r="6" spans="1:36" ht="18.600000000000001" customHeight="1" x14ac:dyDescent="0.45">
      <c r="A6" s="4215" t="s">
        <v>417</v>
      </c>
      <c r="B6" s="4216"/>
      <c r="C6" s="4215" t="s">
        <v>5229</v>
      </c>
      <c r="D6" s="4217"/>
      <c r="E6" s="4217"/>
      <c r="F6" s="4217"/>
      <c r="G6" s="4217"/>
      <c r="H6" s="4217"/>
      <c r="I6" s="4217"/>
      <c r="J6" s="4217"/>
      <c r="K6" s="4217"/>
      <c r="L6" s="4217"/>
      <c r="M6" s="4217"/>
      <c r="N6" s="4217"/>
      <c r="O6" s="4217"/>
      <c r="P6" s="4217"/>
      <c r="Q6" s="4217"/>
      <c r="R6" s="4217"/>
      <c r="S6" s="4217"/>
      <c r="T6" s="4217"/>
      <c r="U6" s="4217"/>
      <c r="V6" s="4217"/>
      <c r="W6" s="4217"/>
      <c r="X6" s="1400"/>
      <c r="Y6" s="1400"/>
      <c r="Z6" s="1400"/>
      <c r="AA6" s="2239"/>
    </row>
    <row r="7" spans="1:36" ht="18.600000000000001" customHeight="1" x14ac:dyDescent="0.45"/>
    <row r="9" spans="1:36" ht="18.600000000000001" x14ac:dyDescent="0.45">
      <c r="C9" s="662" t="s">
        <v>5229</v>
      </c>
      <c r="D9" s="662"/>
      <c r="E9" s="662"/>
      <c r="F9" s="662"/>
      <c r="G9" s="662"/>
      <c r="H9" s="662"/>
      <c r="I9" s="662"/>
      <c r="J9" s="662"/>
      <c r="K9" s="662"/>
      <c r="L9" s="662"/>
      <c r="M9" s="662"/>
      <c r="N9" s="662"/>
      <c r="O9" s="662"/>
      <c r="P9" s="662"/>
      <c r="Q9" s="662"/>
      <c r="R9" s="662"/>
      <c r="S9" s="662"/>
      <c r="T9" s="662"/>
      <c r="U9" s="662"/>
      <c r="V9" s="662"/>
      <c r="W9" s="662"/>
      <c r="X9" s="662"/>
      <c r="Y9" s="662"/>
      <c r="Z9" s="662"/>
      <c r="AA9" s="662"/>
      <c r="AB9" s="662"/>
      <c r="AC9" s="662"/>
      <c r="AD9" s="662"/>
      <c r="AE9" s="662"/>
      <c r="AF9" s="662"/>
      <c r="AG9" s="662"/>
      <c r="AH9" s="662"/>
      <c r="AI9" s="662"/>
    </row>
    <row r="10" spans="1:36" ht="12.6" customHeight="1" x14ac:dyDescent="0.45">
      <c r="C10" s="2202"/>
      <c r="D10" s="2202"/>
      <c r="E10" s="2202"/>
      <c r="F10" s="2202"/>
      <c r="G10" s="2202"/>
      <c r="H10" s="2202"/>
      <c r="I10" s="2202"/>
      <c r="J10" s="2202"/>
      <c r="K10" s="2202"/>
      <c r="L10" s="2202"/>
      <c r="M10" s="2202"/>
      <c r="N10" s="2202"/>
      <c r="O10" s="2202"/>
      <c r="P10" s="2202"/>
      <c r="Q10" s="2202"/>
      <c r="R10" s="2202"/>
      <c r="S10" s="2202"/>
      <c r="T10" s="2202"/>
      <c r="U10" s="2202"/>
      <c r="V10" s="2202"/>
      <c r="W10" s="2202"/>
      <c r="X10" s="2202"/>
      <c r="Y10" s="2202"/>
      <c r="Z10" s="2202"/>
      <c r="AA10" s="2202"/>
      <c r="AB10" s="2202"/>
      <c r="AC10" s="2202"/>
      <c r="AD10" s="2202"/>
      <c r="AE10" s="2202"/>
      <c r="AF10" s="2202"/>
      <c r="AG10" s="2202"/>
      <c r="AH10" s="2202"/>
      <c r="AI10" s="2202"/>
    </row>
    <row r="11" spans="1:36" x14ac:dyDescent="0.45">
      <c r="C11" s="4211" t="s">
        <v>458</v>
      </c>
      <c r="D11" s="4211" t="s">
        <v>344</v>
      </c>
      <c r="E11" s="4211"/>
      <c r="F11" s="4221" t="s">
        <v>345</v>
      </c>
      <c r="G11" s="4221"/>
      <c r="H11" s="4221"/>
      <c r="I11" s="4221"/>
      <c r="J11" s="4221"/>
      <c r="K11" s="4221"/>
      <c r="L11" s="4221"/>
      <c r="M11" s="2483"/>
      <c r="N11" s="4214" t="s">
        <v>1944</v>
      </c>
      <c r="O11" s="4214"/>
      <c r="P11" s="4214"/>
      <c r="Q11" s="4214"/>
      <c r="R11" s="4214"/>
      <c r="S11" s="4214"/>
      <c r="T11" s="4214"/>
      <c r="U11" s="4214"/>
      <c r="V11" s="4214"/>
      <c r="W11" s="4214"/>
      <c r="X11" s="4214"/>
      <c r="Y11" s="4214"/>
      <c r="Z11" s="4214"/>
      <c r="AA11" s="2487"/>
      <c r="AB11" s="4211" t="s">
        <v>1945</v>
      </c>
      <c r="AC11" s="4211"/>
      <c r="AD11" s="4211"/>
      <c r="AE11" s="4211"/>
      <c r="AF11" s="4211"/>
      <c r="AG11" s="4211"/>
      <c r="AH11" s="4211"/>
      <c r="AI11" s="4211"/>
      <c r="AJ11" s="4211"/>
    </row>
    <row r="12" spans="1:36" ht="30" customHeight="1" x14ac:dyDescent="0.45">
      <c r="C12" s="4213"/>
      <c r="D12" s="4213"/>
      <c r="E12" s="4213"/>
      <c r="F12" s="4214" t="s">
        <v>558</v>
      </c>
      <c r="G12" s="4214"/>
      <c r="H12" s="2485"/>
      <c r="I12" s="4214" t="s">
        <v>557</v>
      </c>
      <c r="J12" s="4214"/>
      <c r="K12" s="2485"/>
      <c r="L12" s="2484" t="s">
        <v>1948</v>
      </c>
      <c r="M12" s="2485"/>
      <c r="N12" s="4218" t="s">
        <v>1946</v>
      </c>
      <c r="O12" s="4218"/>
      <c r="P12" s="4218"/>
      <c r="Q12" s="4218"/>
      <c r="R12" s="2246"/>
      <c r="S12" s="4218" t="s">
        <v>1947</v>
      </c>
      <c r="T12" s="4218"/>
      <c r="U12" s="2246"/>
      <c r="V12" s="4218" t="s">
        <v>3464</v>
      </c>
      <c r="W12" s="4218"/>
      <c r="X12" s="4219" t="s">
        <v>6341</v>
      </c>
      <c r="Y12" s="4219" t="s">
        <v>6342</v>
      </c>
      <c r="Z12" s="4219" t="s">
        <v>1948</v>
      </c>
      <c r="AA12" s="2485"/>
      <c r="AB12" s="4212"/>
      <c r="AC12" s="4212"/>
      <c r="AD12" s="4212"/>
      <c r="AE12" s="4212"/>
      <c r="AF12" s="4212"/>
      <c r="AG12" s="4212"/>
      <c r="AH12" s="4212"/>
      <c r="AI12" s="4212"/>
      <c r="AJ12" s="4212"/>
    </row>
    <row r="13" spans="1:36" ht="53.4" x14ac:dyDescent="0.45">
      <c r="C13" s="4212"/>
      <c r="D13" s="2247" t="s">
        <v>468</v>
      </c>
      <c r="E13" s="2486" t="s">
        <v>644</v>
      </c>
      <c r="F13" s="2247" t="s">
        <v>468</v>
      </c>
      <c r="G13" s="2486" t="s">
        <v>644</v>
      </c>
      <c r="H13" s="2486"/>
      <c r="I13" s="2247" t="s">
        <v>468</v>
      </c>
      <c r="J13" s="2486" t="s">
        <v>644</v>
      </c>
      <c r="K13" s="2486"/>
      <c r="L13" s="2247" t="s">
        <v>468</v>
      </c>
      <c r="M13" s="2486"/>
      <c r="N13" s="2486" t="s">
        <v>1949</v>
      </c>
      <c r="O13" s="2249" t="s">
        <v>1950</v>
      </c>
      <c r="P13" s="2249" t="s">
        <v>1951</v>
      </c>
      <c r="Q13" s="2486" t="s">
        <v>6343</v>
      </c>
      <c r="R13" s="2486"/>
      <c r="S13" s="2486" t="s">
        <v>1952</v>
      </c>
      <c r="T13" s="2486" t="s">
        <v>6344</v>
      </c>
      <c r="U13" s="2486"/>
      <c r="V13" s="2486" t="s">
        <v>1953</v>
      </c>
      <c r="W13" s="2486" t="s">
        <v>6345</v>
      </c>
      <c r="X13" s="4220"/>
      <c r="Y13" s="4220"/>
      <c r="Z13" s="4220"/>
      <c r="AA13" s="2486"/>
      <c r="AB13" s="2251" t="s">
        <v>1954</v>
      </c>
      <c r="AC13" s="2486" t="s">
        <v>1842</v>
      </c>
      <c r="AD13" s="2486" t="s">
        <v>1843</v>
      </c>
      <c r="AE13" s="2486" t="s">
        <v>1955</v>
      </c>
      <c r="AF13" s="2486" t="s">
        <v>366</v>
      </c>
      <c r="AG13" s="2486" t="s">
        <v>1846</v>
      </c>
      <c r="AH13" s="2486" t="s">
        <v>1847</v>
      </c>
      <c r="AI13" s="2486" t="s">
        <v>1956</v>
      </c>
      <c r="AJ13" s="2486" t="s">
        <v>6456</v>
      </c>
    </row>
    <row r="14" spans="1:36" x14ac:dyDescent="0.45">
      <c r="C14" s="1948">
        <v>2010</v>
      </c>
      <c r="D14" s="1948">
        <v>527</v>
      </c>
      <c r="E14" s="1948">
        <v>11.5</v>
      </c>
      <c r="F14" s="1948">
        <v>466</v>
      </c>
      <c r="G14" s="1948">
        <v>20.100000000000001</v>
      </c>
      <c r="H14" s="1948"/>
      <c r="I14" s="1948">
        <v>61</v>
      </c>
      <c r="J14" s="1948">
        <v>2.7</v>
      </c>
      <c r="K14" s="1948"/>
      <c r="L14" s="1948">
        <v>0</v>
      </c>
      <c r="M14" s="1948"/>
      <c r="N14" s="1948">
        <v>415</v>
      </c>
      <c r="O14" s="1948">
        <v>76</v>
      </c>
      <c r="P14" s="1948">
        <v>6</v>
      </c>
      <c r="Q14" s="1948">
        <v>4</v>
      </c>
      <c r="R14" s="1948"/>
      <c r="S14" s="1948">
        <v>5</v>
      </c>
      <c r="T14" s="1948">
        <v>5</v>
      </c>
      <c r="U14" s="1948"/>
      <c r="V14" s="1948">
        <v>12</v>
      </c>
      <c r="W14" s="1948">
        <v>0</v>
      </c>
      <c r="X14" s="1948">
        <v>5</v>
      </c>
      <c r="Y14" s="1948">
        <v>2</v>
      </c>
      <c r="Z14" s="1948">
        <v>2</v>
      </c>
      <c r="AA14" s="1948"/>
      <c r="AB14" s="1948">
        <v>14</v>
      </c>
      <c r="AC14" s="1948">
        <v>2</v>
      </c>
      <c r="AD14" s="1948">
        <v>8</v>
      </c>
      <c r="AE14" s="1948">
        <v>17</v>
      </c>
      <c r="AF14" s="1948">
        <v>119</v>
      </c>
      <c r="AG14" s="1948">
        <v>158</v>
      </c>
      <c r="AH14" s="1948">
        <v>179</v>
      </c>
      <c r="AI14" s="1948">
        <v>30</v>
      </c>
      <c r="AJ14" s="2480"/>
    </row>
    <row r="15" spans="1:36" x14ac:dyDescent="0.45">
      <c r="C15" s="1948">
        <v>2011</v>
      </c>
      <c r="D15" s="1948">
        <v>474</v>
      </c>
      <c r="E15" s="1948">
        <v>10.3</v>
      </c>
      <c r="F15" s="1948">
        <v>410</v>
      </c>
      <c r="G15" s="1948">
        <v>17.5</v>
      </c>
      <c r="H15" s="1948"/>
      <c r="I15" s="1948">
        <v>64</v>
      </c>
      <c r="J15" s="1948">
        <v>2.8</v>
      </c>
      <c r="K15" s="1948"/>
      <c r="L15" s="1948">
        <v>0</v>
      </c>
      <c r="M15" s="1948"/>
      <c r="N15" s="1948">
        <v>378</v>
      </c>
      <c r="O15" s="1948">
        <v>55</v>
      </c>
      <c r="P15" s="1948">
        <v>6</v>
      </c>
      <c r="Q15" s="1948">
        <v>4</v>
      </c>
      <c r="R15" s="1948"/>
      <c r="S15" s="1948">
        <v>5</v>
      </c>
      <c r="T15" s="1948">
        <v>9</v>
      </c>
      <c r="U15" s="1948"/>
      <c r="V15" s="1948">
        <v>14</v>
      </c>
      <c r="W15" s="1948">
        <v>2</v>
      </c>
      <c r="X15" s="1948">
        <v>1</v>
      </c>
      <c r="Y15" s="1948">
        <v>5</v>
      </c>
      <c r="Z15" s="1948">
        <v>0</v>
      </c>
      <c r="AA15" s="1948"/>
      <c r="AB15" s="1948">
        <v>14</v>
      </c>
      <c r="AC15" s="1948">
        <v>2</v>
      </c>
      <c r="AD15" s="1948">
        <v>6</v>
      </c>
      <c r="AE15" s="1948">
        <v>26</v>
      </c>
      <c r="AF15" s="1948">
        <v>108</v>
      </c>
      <c r="AG15" s="1948">
        <v>127</v>
      </c>
      <c r="AH15" s="1948">
        <v>164</v>
      </c>
      <c r="AI15" s="1948">
        <v>27</v>
      </c>
      <c r="AJ15" s="2480"/>
    </row>
    <row r="16" spans="1:36" x14ac:dyDescent="0.45">
      <c r="C16" s="1948">
        <v>2012</v>
      </c>
      <c r="D16" s="1948">
        <v>407</v>
      </c>
      <c r="E16" s="1948">
        <v>8.8000000000000007</v>
      </c>
      <c r="F16" s="1948">
        <v>357</v>
      </c>
      <c r="G16" s="1948">
        <v>15.2</v>
      </c>
      <c r="H16" s="1948"/>
      <c r="I16" s="1948">
        <v>50</v>
      </c>
      <c r="J16" s="1948">
        <v>2.2000000000000002</v>
      </c>
      <c r="K16" s="1948"/>
      <c r="L16" s="1948">
        <v>0</v>
      </c>
      <c r="M16" s="1948"/>
      <c r="N16" s="1948">
        <v>327</v>
      </c>
      <c r="O16" s="1948">
        <v>60</v>
      </c>
      <c r="P16" s="1948">
        <v>4</v>
      </c>
      <c r="Q16" s="1948">
        <v>2</v>
      </c>
      <c r="R16" s="1948"/>
      <c r="S16" s="1948">
        <v>1</v>
      </c>
      <c r="T16" s="1948">
        <v>2</v>
      </c>
      <c r="U16" s="1948"/>
      <c r="V16" s="1948">
        <v>9</v>
      </c>
      <c r="W16" s="1948">
        <v>1</v>
      </c>
      <c r="X16" s="1948">
        <v>2</v>
      </c>
      <c r="Y16" s="1948">
        <v>0</v>
      </c>
      <c r="Z16" s="1948">
        <v>0</v>
      </c>
      <c r="AA16" s="1948"/>
      <c r="AB16" s="1948">
        <v>7</v>
      </c>
      <c r="AC16" s="1948">
        <v>3</v>
      </c>
      <c r="AD16" s="1948">
        <v>3</v>
      </c>
      <c r="AE16" s="1948">
        <v>15</v>
      </c>
      <c r="AF16" s="1948">
        <v>95</v>
      </c>
      <c r="AG16" s="1948">
        <v>121</v>
      </c>
      <c r="AH16" s="1948">
        <v>149</v>
      </c>
      <c r="AI16" s="1948">
        <v>14</v>
      </c>
      <c r="AJ16" s="2480"/>
    </row>
    <row r="17" spans="2:36" x14ac:dyDescent="0.45">
      <c r="C17" s="1948">
        <v>2013</v>
      </c>
      <c r="D17" s="1948">
        <v>411</v>
      </c>
      <c r="E17" s="1948">
        <v>8.6999999999999993</v>
      </c>
      <c r="F17" s="1948">
        <v>375</v>
      </c>
      <c r="G17" s="1948">
        <v>15.8</v>
      </c>
      <c r="H17" s="1948"/>
      <c r="I17" s="1948">
        <v>36</v>
      </c>
      <c r="J17" s="1948">
        <v>1.5</v>
      </c>
      <c r="K17" s="1948"/>
      <c r="L17" s="1948">
        <v>0</v>
      </c>
      <c r="M17" s="1948"/>
      <c r="N17" s="1948">
        <v>324</v>
      </c>
      <c r="O17" s="1948">
        <v>58</v>
      </c>
      <c r="P17" s="1948">
        <v>8</v>
      </c>
      <c r="Q17" s="1948">
        <v>1</v>
      </c>
      <c r="R17" s="1948"/>
      <c r="S17" s="1948">
        <v>4</v>
      </c>
      <c r="T17" s="1948">
        <v>5</v>
      </c>
      <c r="U17" s="1948"/>
      <c r="V17" s="1948">
        <v>9</v>
      </c>
      <c r="W17" s="1948">
        <v>0</v>
      </c>
      <c r="X17" s="1948">
        <v>0</v>
      </c>
      <c r="Y17" s="1948">
        <v>6</v>
      </c>
      <c r="Z17" s="1948">
        <v>0</v>
      </c>
      <c r="AA17" s="1948"/>
      <c r="AB17" s="1948">
        <v>2</v>
      </c>
      <c r="AC17" s="1948">
        <v>0</v>
      </c>
      <c r="AD17" s="1948">
        <v>3</v>
      </c>
      <c r="AE17" s="1948">
        <v>15</v>
      </c>
      <c r="AF17" s="1948">
        <v>98</v>
      </c>
      <c r="AG17" s="1948">
        <v>114</v>
      </c>
      <c r="AH17" s="1948">
        <v>161</v>
      </c>
      <c r="AI17" s="1948">
        <v>18</v>
      </c>
      <c r="AJ17" s="2480"/>
    </row>
    <row r="18" spans="2:36" x14ac:dyDescent="0.45">
      <c r="C18" s="1948">
        <v>2014</v>
      </c>
      <c r="D18" s="1948">
        <v>477</v>
      </c>
      <c r="E18" s="1948">
        <v>10</v>
      </c>
      <c r="F18" s="1948">
        <v>426</v>
      </c>
      <c r="G18" s="1948">
        <v>17.7</v>
      </c>
      <c r="H18" s="1948"/>
      <c r="I18" s="1948">
        <v>51</v>
      </c>
      <c r="J18" s="1948">
        <v>2.2000000000000002</v>
      </c>
      <c r="K18" s="1948"/>
      <c r="L18" s="1948">
        <v>0</v>
      </c>
      <c r="M18" s="1948"/>
      <c r="N18" s="1948">
        <v>387</v>
      </c>
      <c r="O18" s="1948">
        <v>64</v>
      </c>
      <c r="P18" s="1948">
        <v>4</v>
      </c>
      <c r="Q18" s="1948">
        <v>1</v>
      </c>
      <c r="R18" s="1948"/>
      <c r="S18" s="1948">
        <v>2</v>
      </c>
      <c r="T18" s="1948">
        <v>2</v>
      </c>
      <c r="U18" s="1948"/>
      <c r="V18" s="1948">
        <v>6</v>
      </c>
      <c r="W18" s="1948">
        <v>2</v>
      </c>
      <c r="X18" s="1948">
        <v>5</v>
      </c>
      <c r="Y18" s="1948">
        <v>3</v>
      </c>
      <c r="Z18" s="1948">
        <v>3</v>
      </c>
      <c r="AA18" s="1948"/>
      <c r="AB18" s="1948">
        <v>4</v>
      </c>
      <c r="AC18" s="1948">
        <v>0</v>
      </c>
      <c r="AD18" s="1948">
        <v>2</v>
      </c>
      <c r="AE18" s="1948">
        <v>24</v>
      </c>
      <c r="AF18" s="1948">
        <v>102</v>
      </c>
      <c r="AG18" s="1948">
        <v>154</v>
      </c>
      <c r="AH18" s="1948">
        <v>170</v>
      </c>
      <c r="AI18" s="1948">
        <v>21</v>
      </c>
      <c r="AJ18" s="2480"/>
    </row>
    <row r="19" spans="2:36" x14ac:dyDescent="0.45">
      <c r="C19" s="1948">
        <v>2015</v>
      </c>
      <c r="D19" s="1948">
        <v>557</v>
      </c>
      <c r="E19" s="1948">
        <v>11.5</v>
      </c>
      <c r="F19" s="1948">
        <v>515</v>
      </c>
      <c r="G19" s="1948">
        <v>21.1</v>
      </c>
      <c r="H19" s="1948"/>
      <c r="I19" s="1948">
        <v>42</v>
      </c>
      <c r="J19" s="1948">
        <v>1.8</v>
      </c>
      <c r="K19" s="1948"/>
      <c r="L19" s="1948">
        <v>0</v>
      </c>
      <c r="M19" s="1948"/>
      <c r="N19" s="1948">
        <v>444</v>
      </c>
      <c r="O19" s="1948">
        <v>77</v>
      </c>
      <c r="P19" s="1948">
        <v>9</v>
      </c>
      <c r="Q19" s="1948">
        <v>4</v>
      </c>
      <c r="R19" s="1948"/>
      <c r="S19" s="1948">
        <v>4</v>
      </c>
      <c r="T19" s="1948">
        <v>6</v>
      </c>
      <c r="U19" s="1948"/>
      <c r="V19" s="1948">
        <v>7</v>
      </c>
      <c r="W19" s="1948">
        <v>2</v>
      </c>
      <c r="X19" s="1948">
        <v>1</v>
      </c>
      <c r="Y19" s="1948">
        <v>3</v>
      </c>
      <c r="Z19" s="1948">
        <v>4</v>
      </c>
      <c r="AA19" s="1948"/>
      <c r="AB19" s="1948">
        <v>5</v>
      </c>
      <c r="AC19" s="1948">
        <v>3</v>
      </c>
      <c r="AD19" s="1948">
        <v>5</v>
      </c>
      <c r="AE19" s="1948">
        <v>13</v>
      </c>
      <c r="AF19" s="1948">
        <v>124</v>
      </c>
      <c r="AG19" s="1948">
        <v>182</v>
      </c>
      <c r="AH19" s="1948">
        <v>196</v>
      </c>
      <c r="AI19" s="1948">
        <v>29</v>
      </c>
      <c r="AJ19" s="2480"/>
    </row>
    <row r="20" spans="2:36" x14ac:dyDescent="0.45">
      <c r="C20" s="1948">
        <v>2016</v>
      </c>
      <c r="D20" s="2236">
        <v>578</v>
      </c>
      <c r="E20" s="2236">
        <v>11.8</v>
      </c>
      <c r="F20" s="2236">
        <v>512</v>
      </c>
      <c r="G20" s="2236">
        <v>20.8</v>
      </c>
      <c r="H20" s="2236"/>
      <c r="I20" s="2236">
        <v>66</v>
      </c>
      <c r="J20" s="2236">
        <v>2.6</v>
      </c>
      <c r="K20" s="2236"/>
      <c r="L20" s="2236">
        <v>0</v>
      </c>
      <c r="M20" s="2236"/>
      <c r="N20" s="2236">
        <v>446</v>
      </c>
      <c r="O20" s="2236">
        <v>86</v>
      </c>
      <c r="P20" s="2236">
        <v>6</v>
      </c>
      <c r="Q20" s="2236">
        <v>4</v>
      </c>
      <c r="R20" s="2236"/>
      <c r="S20" s="2236">
        <v>3</v>
      </c>
      <c r="T20" s="2236">
        <v>0</v>
      </c>
      <c r="U20" s="2236"/>
      <c r="V20" s="2236">
        <v>8</v>
      </c>
      <c r="W20" s="2236">
        <v>1</v>
      </c>
      <c r="X20" s="2236">
        <v>4</v>
      </c>
      <c r="Y20" s="2236">
        <v>4</v>
      </c>
      <c r="Z20" s="2236">
        <v>16</v>
      </c>
      <c r="AA20" s="2236"/>
      <c r="AB20" s="2236">
        <v>7</v>
      </c>
      <c r="AC20" s="2236">
        <v>3</v>
      </c>
      <c r="AD20" s="2236">
        <v>6</v>
      </c>
      <c r="AE20" s="2236">
        <v>22</v>
      </c>
      <c r="AF20" s="2236">
        <v>117</v>
      </c>
      <c r="AG20" s="2236">
        <v>200</v>
      </c>
      <c r="AH20" s="2236">
        <v>194</v>
      </c>
      <c r="AI20" s="2236">
        <v>29</v>
      </c>
      <c r="AJ20" s="2480"/>
    </row>
    <row r="21" spans="2:36" x14ac:dyDescent="0.45">
      <c r="C21" s="1948">
        <v>2017</v>
      </c>
      <c r="D21" s="2236">
        <v>603</v>
      </c>
      <c r="E21" s="1662">
        <v>12.2</v>
      </c>
      <c r="F21" s="2236">
        <v>545</v>
      </c>
      <c r="G21" s="1662">
        <v>21.754871694157639</v>
      </c>
      <c r="H21" s="2236"/>
      <c r="I21" s="2236">
        <v>58</v>
      </c>
      <c r="J21" s="1662">
        <v>2.4</v>
      </c>
      <c r="K21" s="1662"/>
      <c r="L21" s="2236">
        <v>0</v>
      </c>
      <c r="M21" s="2236"/>
      <c r="N21" s="2236">
        <v>508</v>
      </c>
      <c r="O21" s="2236">
        <v>61</v>
      </c>
      <c r="P21" s="2236">
        <v>6</v>
      </c>
      <c r="Q21" s="2236">
        <v>1</v>
      </c>
      <c r="R21" s="2236"/>
      <c r="S21" s="2236">
        <v>0</v>
      </c>
      <c r="T21" s="2236">
        <v>2</v>
      </c>
      <c r="U21" s="2236"/>
      <c r="V21" s="2236">
        <v>9</v>
      </c>
      <c r="W21" s="2236">
        <v>0</v>
      </c>
      <c r="X21" s="2236">
        <v>1</v>
      </c>
      <c r="Y21" s="2236">
        <v>4</v>
      </c>
      <c r="Z21" s="2236">
        <v>11</v>
      </c>
      <c r="AA21" s="2236"/>
      <c r="AB21" s="2236">
        <v>5</v>
      </c>
      <c r="AC21" s="2236">
        <v>2</v>
      </c>
      <c r="AD21" s="2236">
        <v>2</v>
      </c>
      <c r="AE21" s="2236">
        <v>17</v>
      </c>
      <c r="AF21" s="2236">
        <v>160</v>
      </c>
      <c r="AG21" s="2236">
        <v>216</v>
      </c>
      <c r="AH21" s="2236">
        <v>178</v>
      </c>
      <c r="AI21" s="2236">
        <v>23</v>
      </c>
      <c r="AJ21" s="2480"/>
    </row>
    <row r="22" spans="2:36" x14ac:dyDescent="0.45">
      <c r="C22" s="1948">
        <v>2018</v>
      </c>
      <c r="D22" s="2236">
        <v>585</v>
      </c>
      <c r="E22" s="2236">
        <v>11.7</v>
      </c>
      <c r="F22" s="2236">
        <v>519</v>
      </c>
      <c r="G22" s="2236">
        <v>20.6</v>
      </c>
      <c r="H22" s="2236"/>
      <c r="I22" s="2236">
        <v>65</v>
      </c>
      <c r="J22" s="2236">
        <v>2.6</v>
      </c>
      <c r="K22" s="2236"/>
      <c r="L22" s="2236">
        <v>1</v>
      </c>
      <c r="M22" s="2236"/>
      <c r="N22" s="2236">
        <v>483</v>
      </c>
      <c r="O22" s="2236">
        <v>63</v>
      </c>
      <c r="P22" s="2236">
        <v>7</v>
      </c>
      <c r="Q22" s="2236">
        <v>0</v>
      </c>
      <c r="R22" s="2236"/>
      <c r="S22" s="2236">
        <v>3</v>
      </c>
      <c r="T22" s="2236">
        <v>2</v>
      </c>
      <c r="U22" s="2236"/>
      <c r="V22" s="2236">
        <v>11</v>
      </c>
      <c r="W22" s="2236">
        <v>3</v>
      </c>
      <c r="X22" s="2236">
        <v>4</v>
      </c>
      <c r="Y22" s="2236">
        <v>6</v>
      </c>
      <c r="Z22" s="2236">
        <v>3</v>
      </c>
      <c r="AA22" s="2236"/>
      <c r="AB22" s="2236">
        <v>4</v>
      </c>
      <c r="AC22" s="2236">
        <v>2</v>
      </c>
      <c r="AD22" s="2236">
        <v>4</v>
      </c>
      <c r="AE22" s="2236">
        <v>19</v>
      </c>
      <c r="AF22" s="2236">
        <v>141</v>
      </c>
      <c r="AG22" s="2236">
        <v>197</v>
      </c>
      <c r="AH22" s="2236">
        <v>187</v>
      </c>
      <c r="AI22" s="2236">
        <v>31</v>
      </c>
      <c r="AJ22" s="2480"/>
    </row>
    <row r="23" spans="2:36" x14ac:dyDescent="0.45">
      <c r="C23" s="1948">
        <v>2019</v>
      </c>
      <c r="D23" s="2236">
        <v>563</v>
      </c>
      <c r="E23" s="2236">
        <v>11.1</v>
      </c>
      <c r="F23" s="2236">
        <v>512</v>
      </c>
      <c r="G23" s="2236">
        <v>20.2</v>
      </c>
      <c r="H23" s="2236"/>
      <c r="I23" s="2236">
        <v>48</v>
      </c>
      <c r="J23" s="2236">
        <v>1.9</v>
      </c>
      <c r="K23" s="2236"/>
      <c r="L23" s="2236">
        <v>3</v>
      </c>
      <c r="M23" s="1948"/>
      <c r="N23" s="1948">
        <v>475</v>
      </c>
      <c r="O23" s="1948">
        <v>59</v>
      </c>
      <c r="P23" s="1948">
        <v>1</v>
      </c>
      <c r="Q23" s="1948">
        <v>3</v>
      </c>
      <c r="R23" s="1948"/>
      <c r="S23" s="1948">
        <v>2</v>
      </c>
      <c r="T23" s="1948">
        <v>2</v>
      </c>
      <c r="U23" s="1948"/>
      <c r="V23" s="1948">
        <v>6</v>
      </c>
      <c r="W23" s="1948">
        <v>0</v>
      </c>
      <c r="X23" s="1948">
        <v>0</v>
      </c>
      <c r="Y23" s="1948">
        <v>2</v>
      </c>
      <c r="Z23" s="1948">
        <v>13</v>
      </c>
      <c r="AA23" s="1948"/>
      <c r="AB23" s="1948">
        <v>5</v>
      </c>
      <c r="AC23" s="1948">
        <v>1</v>
      </c>
      <c r="AD23" s="1948">
        <v>1</v>
      </c>
      <c r="AE23" s="1948">
        <v>12</v>
      </c>
      <c r="AF23" s="1948">
        <v>120</v>
      </c>
      <c r="AG23" s="1948">
        <v>199</v>
      </c>
      <c r="AH23" s="1948">
        <v>197</v>
      </c>
      <c r="AI23" s="1948">
        <v>28</v>
      </c>
      <c r="AJ23" s="2480"/>
    </row>
    <row r="24" spans="2:36" x14ac:dyDescent="0.45">
      <c r="C24" s="1948">
        <v>2020</v>
      </c>
      <c r="D24" s="2236">
        <v>570</v>
      </c>
      <c r="E24" s="2236">
        <v>11.2</v>
      </c>
      <c r="F24" s="2236">
        <v>507</v>
      </c>
      <c r="G24" s="2236">
        <v>19.7</v>
      </c>
      <c r="H24" s="2236"/>
      <c r="I24" s="2236">
        <v>62</v>
      </c>
      <c r="J24" s="2236">
        <v>2.4</v>
      </c>
      <c r="K24" s="2236"/>
      <c r="L24" s="2236">
        <v>1</v>
      </c>
      <c r="M24" s="1948"/>
      <c r="N24" s="1948">
        <v>492</v>
      </c>
      <c r="O24" s="1948">
        <v>61</v>
      </c>
      <c r="P24" s="1948">
        <v>6</v>
      </c>
      <c r="Q24" s="1948">
        <v>2</v>
      </c>
      <c r="R24" s="1948"/>
      <c r="S24" s="1948">
        <v>1</v>
      </c>
      <c r="T24" s="1948">
        <v>0</v>
      </c>
      <c r="U24" s="1948"/>
      <c r="V24" s="1948">
        <v>1</v>
      </c>
      <c r="W24" s="1948">
        <v>1</v>
      </c>
      <c r="X24" s="1948">
        <v>0</v>
      </c>
      <c r="Y24" s="1948">
        <v>3</v>
      </c>
      <c r="Z24" s="1948">
        <v>3</v>
      </c>
      <c r="AA24" s="1948"/>
      <c r="AB24" s="1948">
        <v>3</v>
      </c>
      <c r="AC24" s="1948">
        <v>0</v>
      </c>
      <c r="AD24" s="1948">
        <v>3</v>
      </c>
      <c r="AE24" s="1948">
        <v>19</v>
      </c>
      <c r="AF24" s="1948">
        <v>122</v>
      </c>
      <c r="AG24" s="1948">
        <v>191</v>
      </c>
      <c r="AH24" s="1948">
        <v>206</v>
      </c>
      <c r="AI24" s="1948">
        <v>23</v>
      </c>
      <c r="AJ24" s="2480"/>
    </row>
    <row r="25" spans="2:36" x14ac:dyDescent="0.45">
      <c r="C25" s="1948">
        <v>2021</v>
      </c>
      <c r="D25" s="2236">
        <f>F25+I25+L25</f>
        <v>588</v>
      </c>
      <c r="E25" s="2236">
        <v>11.4</v>
      </c>
      <c r="F25" s="2236">
        <v>531</v>
      </c>
      <c r="G25" s="2236">
        <v>20.5</v>
      </c>
      <c r="H25" s="2236"/>
      <c r="I25" s="2236">
        <v>56</v>
      </c>
      <c r="J25" s="2236">
        <v>2.2000000000000002</v>
      </c>
      <c r="K25" s="2236"/>
      <c r="L25" s="2236">
        <v>1</v>
      </c>
      <c r="M25" s="1948"/>
      <c r="N25" s="1948">
        <v>488</v>
      </c>
      <c r="O25" s="1948">
        <v>62</v>
      </c>
      <c r="P25" s="1948">
        <v>3</v>
      </c>
      <c r="Q25" s="1948">
        <v>0</v>
      </c>
      <c r="R25" s="1948"/>
      <c r="S25" s="1948">
        <v>2</v>
      </c>
      <c r="T25" s="1948">
        <v>2</v>
      </c>
      <c r="U25" s="1948"/>
      <c r="V25" s="1948">
        <v>10</v>
      </c>
      <c r="W25" s="1948">
        <v>1</v>
      </c>
      <c r="X25" s="1948">
        <v>1</v>
      </c>
      <c r="Y25" s="1948">
        <v>6</v>
      </c>
      <c r="Z25" s="1948">
        <v>13</v>
      </c>
      <c r="AA25" s="1948"/>
      <c r="AB25" s="1948">
        <v>1</v>
      </c>
      <c r="AC25" s="1948">
        <v>0</v>
      </c>
      <c r="AD25" s="1948">
        <v>2</v>
      </c>
      <c r="AE25" s="1948">
        <v>11</v>
      </c>
      <c r="AF25" s="1948">
        <v>114</v>
      </c>
      <c r="AG25" s="1948">
        <v>193</v>
      </c>
      <c r="AH25" s="1948">
        <f>250+6</f>
        <v>256</v>
      </c>
      <c r="AI25" s="1948">
        <v>11</v>
      </c>
      <c r="AJ25" s="2480">
        <v>0</v>
      </c>
    </row>
    <row r="26" spans="2:36" s="2562" customFormat="1" x14ac:dyDescent="0.45">
      <c r="B26" s="1271"/>
      <c r="C26" s="2237">
        <v>2022</v>
      </c>
      <c r="D26" s="2238">
        <f t="shared" ref="D26" si="0">F26+I26+L26</f>
        <v>656</v>
      </c>
      <c r="E26" s="1663">
        <f>(D26/5213362)*100000</f>
        <v>12.583051013913861</v>
      </c>
      <c r="F26" s="2238">
        <v>609</v>
      </c>
      <c r="G26" s="1663">
        <f>(F26/2624983)*100000</f>
        <v>23.200150248592088</v>
      </c>
      <c r="H26" s="2238"/>
      <c r="I26" s="2238">
        <v>47</v>
      </c>
      <c r="J26" s="1663">
        <f>(I26/2588379)*100000</f>
        <v>1.8158082722816093</v>
      </c>
      <c r="K26" s="2238"/>
      <c r="L26" s="2238">
        <v>0</v>
      </c>
      <c r="M26" s="2237"/>
      <c r="N26" s="2237">
        <v>569</v>
      </c>
      <c r="O26" s="2237">
        <v>62</v>
      </c>
      <c r="P26" s="2237">
        <v>7</v>
      </c>
      <c r="Q26" s="2237">
        <v>0</v>
      </c>
      <c r="R26" s="2237"/>
      <c r="S26" s="2237">
        <v>1</v>
      </c>
      <c r="T26" s="2237">
        <v>0</v>
      </c>
      <c r="U26" s="2237"/>
      <c r="V26" s="2237">
        <v>3</v>
      </c>
      <c r="W26" s="2237">
        <v>3</v>
      </c>
      <c r="X26" s="2237">
        <v>1</v>
      </c>
      <c r="Y26" s="2237">
        <v>2</v>
      </c>
      <c r="Z26" s="2237">
        <v>8</v>
      </c>
      <c r="AA26" s="2237"/>
      <c r="AB26" s="2237">
        <v>4</v>
      </c>
      <c r="AC26" s="2237">
        <v>1</v>
      </c>
      <c r="AD26" s="2237">
        <v>2</v>
      </c>
      <c r="AE26" s="2237">
        <v>15</v>
      </c>
      <c r="AF26" s="2237">
        <v>120</v>
      </c>
      <c r="AG26" s="2237">
        <v>247</v>
      </c>
      <c r="AH26" s="2237">
        <v>237</v>
      </c>
      <c r="AI26" s="2237">
        <v>17</v>
      </c>
      <c r="AJ26" s="630">
        <v>13</v>
      </c>
    </row>
    <row r="27" spans="2:36" ht="18.600000000000001" x14ac:dyDescent="0.45">
      <c r="C27" s="178" t="s">
        <v>6346</v>
      </c>
    </row>
    <row r="28" spans="2:36" ht="18.600000000000001" x14ac:dyDescent="0.45">
      <c r="C28" s="178" t="s">
        <v>6347</v>
      </c>
    </row>
    <row r="29" spans="2:36" ht="18.600000000000001" x14ac:dyDescent="0.45">
      <c r="C29" s="178" t="s">
        <v>6348</v>
      </c>
    </row>
    <row r="30" spans="2:36" ht="18.600000000000001" x14ac:dyDescent="0.45">
      <c r="C30" s="178" t="s">
        <v>6349</v>
      </c>
    </row>
    <row r="31" spans="2:36" ht="18.600000000000001" x14ac:dyDescent="0.45">
      <c r="C31" s="178" t="s">
        <v>6350</v>
      </c>
    </row>
    <row r="32" spans="2:36" x14ac:dyDescent="0.45">
      <c r="C32" s="178" t="s">
        <v>6459</v>
      </c>
    </row>
    <row r="35" spans="3:12" ht="18.600000000000001" x14ac:dyDescent="0.45">
      <c r="C35" s="1087" t="s">
        <v>6457</v>
      </c>
      <c r="D35" s="1260"/>
      <c r="E35" s="1260"/>
      <c r="F35" s="1260"/>
      <c r="G35" s="1260"/>
      <c r="H35" s="1260"/>
      <c r="I35" s="1260"/>
      <c r="J35" s="1260"/>
      <c r="K35" s="1260"/>
      <c r="L35" s="1260"/>
    </row>
    <row r="37" spans="3:12" x14ac:dyDescent="0.45">
      <c r="C37" s="2242"/>
      <c r="D37" s="2242"/>
      <c r="E37" s="2242"/>
      <c r="F37" s="2242"/>
      <c r="G37" s="2201"/>
      <c r="H37" s="2201"/>
      <c r="I37" s="2201"/>
    </row>
    <row r="57" spans="3:16" x14ac:dyDescent="0.45">
      <c r="C57" s="2197" t="s">
        <v>1957</v>
      </c>
    </row>
    <row r="58" spans="3:16" x14ac:dyDescent="0.45">
      <c r="C58" s="1055" t="s">
        <v>6458</v>
      </c>
      <c r="E58" s="627"/>
      <c r="F58" s="627"/>
      <c r="G58" s="627"/>
      <c r="H58" s="627"/>
      <c r="I58" s="627"/>
      <c r="J58" s="627"/>
      <c r="K58" s="627"/>
      <c r="L58" s="627"/>
      <c r="M58" s="627"/>
      <c r="N58" s="627"/>
      <c r="O58" s="627"/>
      <c r="P58" s="627"/>
    </row>
    <row r="59" spans="3:16" x14ac:dyDescent="0.45">
      <c r="C59" s="627" t="s">
        <v>3465</v>
      </c>
      <c r="E59" s="627"/>
      <c r="F59" s="627"/>
      <c r="G59" s="627"/>
      <c r="H59" s="627"/>
      <c r="I59" s="627"/>
      <c r="J59" s="627"/>
      <c r="K59" s="627"/>
      <c r="L59" s="627"/>
      <c r="M59" s="627"/>
      <c r="N59" s="627"/>
      <c r="O59" s="627"/>
      <c r="P59" s="627"/>
    </row>
    <row r="60" spans="3:16" x14ac:dyDescent="0.45">
      <c r="C60" s="627"/>
      <c r="D60" s="627"/>
      <c r="E60" s="627"/>
      <c r="F60" s="627"/>
      <c r="G60" s="627"/>
      <c r="H60" s="627"/>
      <c r="I60" s="627"/>
      <c r="J60" s="627"/>
      <c r="K60" s="627"/>
      <c r="L60" s="627"/>
      <c r="M60" s="627"/>
      <c r="N60" s="627"/>
      <c r="O60" s="627"/>
      <c r="P60" s="627"/>
    </row>
    <row r="65" spans="4:4" x14ac:dyDescent="0.45">
      <c r="D65" s="627"/>
    </row>
  </sheetData>
  <mergeCells count="22">
    <mergeCell ref="A5:B5"/>
    <mergeCell ref="C5:W5"/>
    <mergeCell ref="C1:E1"/>
    <mergeCell ref="A3:B3"/>
    <mergeCell ref="C3:W3"/>
    <mergeCell ref="A4:B4"/>
    <mergeCell ref="C4:W4"/>
    <mergeCell ref="AB11:AJ12"/>
    <mergeCell ref="C11:C13"/>
    <mergeCell ref="N11:Z11"/>
    <mergeCell ref="A6:B6"/>
    <mergeCell ref="C6:W6"/>
    <mergeCell ref="F12:G12"/>
    <mergeCell ref="I12:J12"/>
    <mergeCell ref="N12:Q12"/>
    <mergeCell ref="S12:T12"/>
    <mergeCell ref="V12:W12"/>
    <mergeCell ref="X12:X13"/>
    <mergeCell ref="Y12:Y13"/>
    <mergeCell ref="Z12:Z13"/>
    <mergeCell ref="F11:L11"/>
    <mergeCell ref="D11:E12"/>
  </mergeCells>
  <hyperlinks>
    <hyperlink ref="A1" location="'ODS 16.'!A1" display="REGRESAR" xr:uid="{00000000-0004-0000-BE01-000000000000}"/>
    <hyperlink ref="C1:D1" location="'Metadato 16.1.1'!A1" display="VER METADATO" xr:uid="{00000000-0004-0000-BE01-000001000000}"/>
  </hyperlinks>
  <pageMargins left="0.7" right="0.7" top="0.75" bottom="0.75" header="0.3" footer="0.3"/>
  <pageSetup orientation="portrait" r:id="rId1"/>
  <drawing r:id="rId2"/>
</worksheet>
</file>

<file path=xl/worksheets/sheet4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F01-000000000000}">
  <sheetPr codeName="Hoja438">
    <tabColor theme="0" tint="-0.499984740745262"/>
  </sheetPr>
  <dimension ref="A1:F41"/>
  <sheetViews>
    <sheetView showGridLines="0" zoomScaleNormal="100" workbookViewId="0">
      <pane ySplit="1" topLeftCell="A2" activePane="bottomLeft" state="frozen"/>
      <selection pane="bottomLeft" activeCell="B1" sqref="B1"/>
    </sheetView>
  </sheetViews>
  <sheetFormatPr baseColWidth="10" defaultColWidth="11.44140625" defaultRowHeight="17.399999999999999" x14ac:dyDescent="0.3"/>
  <cols>
    <col min="1" max="1" width="8.44140625" style="2203" customWidth="1"/>
    <col min="2" max="2" width="26.44140625" style="1305" customWidth="1"/>
    <col min="3" max="3" width="24" style="1305" customWidth="1"/>
    <col min="4" max="4" width="85.77734375" style="1305" customWidth="1"/>
    <col min="5" max="5" width="3.21875" style="1305" customWidth="1"/>
    <col min="6" max="6" width="7.21875" style="1305" customWidth="1"/>
    <col min="7" max="7" width="9.44140625" style="1305" customWidth="1"/>
    <col min="8" max="8" width="9.21875" style="1305" customWidth="1"/>
    <col min="9" max="9" width="12.77734375" style="1305" customWidth="1"/>
    <col min="10" max="10" width="3" style="1305" customWidth="1"/>
    <col min="11" max="12" width="11.44140625" style="1305"/>
    <col min="13" max="13" width="3.21875" style="1305" customWidth="1"/>
    <col min="14" max="18" width="11.44140625" style="1305"/>
    <col min="19" max="19" width="1.77734375" style="1305" customWidth="1"/>
    <col min="20" max="16384" width="11.44140625" style="1305"/>
  </cols>
  <sheetData>
    <row r="1" spans="1:6" x14ac:dyDescent="0.3">
      <c r="B1" s="481" t="s">
        <v>337</v>
      </c>
    </row>
    <row r="2" spans="1:6" ht="18" thickBot="1" x14ac:dyDescent="0.35"/>
    <row r="3" spans="1:6" ht="23.25" customHeight="1" thickBot="1" x14ac:dyDescent="0.35">
      <c r="A3" s="2092"/>
      <c r="B3" s="4223" t="s">
        <v>370</v>
      </c>
      <c r="C3" s="4223"/>
      <c r="D3" s="4223"/>
      <c r="F3" s="1267" t="s">
        <v>371</v>
      </c>
    </row>
    <row r="4" spans="1:6" ht="34.799999999999997" x14ac:dyDescent="0.3">
      <c r="A4" s="1530"/>
      <c r="B4" s="3123" t="s">
        <v>449</v>
      </c>
      <c r="C4" s="3123"/>
      <c r="D4" s="2206" t="s">
        <v>46</v>
      </c>
    </row>
    <row r="5" spans="1:6" x14ac:dyDescent="0.3">
      <c r="A5" s="1530"/>
      <c r="B5" s="3123" t="s">
        <v>373</v>
      </c>
      <c r="C5" s="3123"/>
      <c r="D5" s="2206" t="s">
        <v>183</v>
      </c>
    </row>
    <row r="6" spans="1:6" x14ac:dyDescent="0.3">
      <c r="A6" s="2204"/>
      <c r="B6" s="3123" t="s">
        <v>374</v>
      </c>
      <c r="C6" s="3123"/>
      <c r="D6" s="2207" t="s">
        <v>272</v>
      </c>
    </row>
    <row r="7" spans="1:6" ht="34.799999999999997" x14ac:dyDescent="0.3">
      <c r="A7" s="2204"/>
      <c r="B7" s="3126" t="s">
        <v>375</v>
      </c>
      <c r="C7" s="3126"/>
      <c r="D7" s="2208" t="s">
        <v>4152</v>
      </c>
    </row>
    <row r="8" spans="1:6" x14ac:dyDescent="0.3">
      <c r="A8" s="2204"/>
      <c r="B8" s="3126" t="s">
        <v>2480</v>
      </c>
      <c r="C8" s="3126"/>
      <c r="D8" s="2209" t="s">
        <v>2650</v>
      </c>
    </row>
    <row r="9" spans="1:6" x14ac:dyDescent="0.45">
      <c r="A9" s="2092"/>
      <c r="B9" s="178"/>
      <c r="C9" s="178"/>
      <c r="D9" s="178"/>
    </row>
    <row r="10" spans="1:6" ht="18.600000000000001" x14ac:dyDescent="0.3">
      <c r="A10" s="1530"/>
      <c r="B10" s="4223" t="s">
        <v>376</v>
      </c>
      <c r="C10" s="4223"/>
      <c r="D10" s="4223"/>
    </row>
    <row r="11" spans="1:6" s="2200" customFormat="1" ht="18.75" customHeight="1" x14ac:dyDescent="0.3">
      <c r="A11" s="1291"/>
      <c r="B11" s="4224" t="s">
        <v>377</v>
      </c>
      <c r="C11" s="4225"/>
      <c r="D11" s="139" t="s">
        <v>439</v>
      </c>
      <c r="E11" s="2481"/>
      <c r="F11" s="2481"/>
    </row>
    <row r="12" spans="1:6" s="2200" customFormat="1" ht="35.25" customHeight="1" x14ac:dyDescent="0.3">
      <c r="A12" s="2093"/>
      <c r="B12" s="4226" t="s">
        <v>379</v>
      </c>
      <c r="C12" s="4227"/>
      <c r="D12" s="1003" t="s">
        <v>1958</v>
      </c>
      <c r="E12" s="2481"/>
      <c r="F12" s="2481"/>
    </row>
    <row r="13" spans="1:6" x14ac:dyDescent="0.3">
      <c r="A13" s="1530"/>
      <c r="B13" s="3129" t="s">
        <v>380</v>
      </c>
      <c r="C13" s="3124"/>
      <c r="D13" s="57" t="s">
        <v>272</v>
      </c>
    </row>
    <row r="14" spans="1:6" x14ac:dyDescent="0.3">
      <c r="A14" s="1698"/>
      <c r="B14" s="3129" t="s">
        <v>381</v>
      </c>
      <c r="C14" s="3124"/>
      <c r="D14" s="2569" t="s">
        <v>10</v>
      </c>
    </row>
    <row r="15" spans="1:6" ht="48.75" customHeight="1" x14ac:dyDescent="0.3">
      <c r="A15" s="1698"/>
      <c r="B15" s="3129" t="s">
        <v>382</v>
      </c>
      <c r="C15" s="3124"/>
      <c r="D15" s="2568" t="s">
        <v>6351</v>
      </c>
    </row>
    <row r="16" spans="1:6" ht="43.5" customHeight="1" x14ac:dyDescent="0.3">
      <c r="A16" s="1698"/>
      <c r="B16" s="3129" t="s">
        <v>383</v>
      </c>
      <c r="C16" s="3124"/>
      <c r="D16" s="57"/>
    </row>
    <row r="17" spans="1:4" x14ac:dyDescent="0.3">
      <c r="A17" s="1698"/>
      <c r="B17" s="3129" t="s">
        <v>384</v>
      </c>
      <c r="C17" s="3124"/>
      <c r="D17" s="57" t="s">
        <v>1959</v>
      </c>
    </row>
    <row r="18" spans="1:4" x14ac:dyDescent="0.3">
      <c r="A18" s="2204"/>
      <c r="B18" s="3132" t="s">
        <v>386</v>
      </c>
      <c r="C18" s="3133"/>
      <c r="D18" s="2565"/>
    </row>
    <row r="19" spans="1:4" ht="34.799999999999997" customHeight="1" x14ac:dyDescent="0.3">
      <c r="A19" s="2204"/>
      <c r="B19" s="3132" t="s">
        <v>387</v>
      </c>
      <c r="C19" s="3133"/>
      <c r="D19" s="57" t="s">
        <v>1960</v>
      </c>
    </row>
    <row r="20" spans="1:4" x14ac:dyDescent="0.3">
      <c r="A20" s="2204"/>
      <c r="B20" s="3129" t="s">
        <v>388</v>
      </c>
      <c r="C20" s="3124"/>
      <c r="D20" s="2568" t="s">
        <v>424</v>
      </c>
    </row>
    <row r="21" spans="1:4" x14ac:dyDescent="0.3">
      <c r="A21" s="1698"/>
      <c r="B21" s="3134" t="s">
        <v>390</v>
      </c>
      <c r="C21" s="459" t="s">
        <v>391</v>
      </c>
      <c r="D21" s="2565" t="s">
        <v>1944</v>
      </c>
    </row>
    <row r="22" spans="1:4" x14ac:dyDescent="0.3">
      <c r="A22" s="1698"/>
      <c r="B22" s="3135"/>
      <c r="C22" s="2479" t="s">
        <v>393</v>
      </c>
      <c r="D22" s="57" t="s">
        <v>1961</v>
      </c>
    </row>
    <row r="23" spans="1:4" ht="16.5" customHeight="1" x14ac:dyDescent="0.3">
      <c r="A23" s="1698"/>
      <c r="B23" s="3129" t="s">
        <v>395</v>
      </c>
      <c r="C23" s="3124"/>
      <c r="D23" s="57" t="s">
        <v>427</v>
      </c>
    </row>
    <row r="24" spans="1:4" x14ac:dyDescent="0.3">
      <c r="A24" s="1698"/>
      <c r="B24" s="3129" t="s">
        <v>397</v>
      </c>
      <c r="C24" s="3124"/>
      <c r="D24" s="2482" t="s">
        <v>1962</v>
      </c>
    </row>
    <row r="25" spans="1:4" x14ac:dyDescent="0.3">
      <c r="A25" s="2204"/>
      <c r="B25" s="3129" t="s">
        <v>399</v>
      </c>
      <c r="C25" s="3124"/>
      <c r="D25" s="57" t="s">
        <v>19</v>
      </c>
    </row>
    <row r="26" spans="1:4" ht="15" customHeight="1" x14ac:dyDescent="0.3">
      <c r="A26" s="2204"/>
      <c r="B26" s="3132" t="s">
        <v>401</v>
      </c>
      <c r="C26" s="3133"/>
      <c r="D26" s="2482" t="s">
        <v>1963</v>
      </c>
    </row>
    <row r="27" spans="1:4" x14ac:dyDescent="0.3">
      <c r="A27" s="2204"/>
      <c r="B27" s="3129" t="s">
        <v>403</v>
      </c>
      <c r="C27" s="3124"/>
      <c r="D27" s="2565"/>
    </row>
    <row r="28" spans="1:4" ht="122.4" customHeight="1" x14ac:dyDescent="0.3">
      <c r="A28" s="2204"/>
      <c r="B28" s="2477" t="s">
        <v>404</v>
      </c>
      <c r="C28" s="2478"/>
      <c r="D28" s="57" t="s">
        <v>1964</v>
      </c>
    </row>
    <row r="29" spans="1:4" x14ac:dyDescent="0.3">
      <c r="A29" s="2204"/>
      <c r="B29" s="3129" t="s">
        <v>405</v>
      </c>
      <c r="C29" s="3124"/>
      <c r="D29" s="2573"/>
    </row>
    <row r="30" spans="1:4" x14ac:dyDescent="0.3">
      <c r="B30" s="62"/>
      <c r="C30" s="62"/>
      <c r="D30" s="63"/>
    </row>
    <row r="31" spans="1:4" ht="23.25" customHeight="1" x14ac:dyDescent="0.3">
      <c r="B31" s="4223" t="s">
        <v>406</v>
      </c>
      <c r="C31" s="4223"/>
      <c r="D31" s="4223"/>
    </row>
    <row r="32" spans="1:4" x14ac:dyDescent="0.3">
      <c r="B32" s="3129" t="s">
        <v>407</v>
      </c>
      <c r="C32" s="3124"/>
      <c r="D32" s="57" t="s">
        <v>1965</v>
      </c>
    </row>
    <row r="33" spans="2:4" x14ac:dyDescent="0.3">
      <c r="B33" s="3129" t="s">
        <v>409</v>
      </c>
      <c r="C33" s="3124"/>
      <c r="D33" s="57" t="s">
        <v>1966</v>
      </c>
    </row>
    <row r="34" spans="2:4" x14ac:dyDescent="0.3">
      <c r="B34" s="3129" t="s">
        <v>411</v>
      </c>
      <c r="C34" s="3124"/>
      <c r="D34" s="57" t="s">
        <v>1962</v>
      </c>
    </row>
    <row r="35" spans="2:4" x14ac:dyDescent="0.3">
      <c r="B35" s="3129" t="s">
        <v>413</v>
      </c>
      <c r="C35" s="3124"/>
      <c r="D35" s="2207" t="s">
        <v>1967</v>
      </c>
    </row>
    <row r="36" spans="2:4" x14ac:dyDescent="0.3">
      <c r="B36" s="3129" t="s">
        <v>415</v>
      </c>
      <c r="C36" s="3124"/>
      <c r="D36" s="1621" t="s">
        <v>1968</v>
      </c>
    </row>
    <row r="37" spans="2:4" x14ac:dyDescent="0.3">
      <c r="B37" s="3129" t="s">
        <v>407</v>
      </c>
      <c r="C37" s="3124"/>
      <c r="D37" s="57" t="s">
        <v>2245</v>
      </c>
    </row>
    <row r="38" spans="2:4" x14ac:dyDescent="0.3">
      <c r="B38" s="3129" t="s">
        <v>409</v>
      </c>
      <c r="C38" s="3124"/>
      <c r="D38" s="57" t="s">
        <v>2246</v>
      </c>
    </row>
    <row r="39" spans="2:4" x14ac:dyDescent="0.3">
      <c r="B39" s="3129" t="s">
        <v>411</v>
      </c>
      <c r="C39" s="3124"/>
      <c r="D39" s="57" t="s">
        <v>1962</v>
      </c>
    </row>
    <row r="40" spans="2:4" x14ac:dyDescent="0.3">
      <c r="B40" s="3129" t="s">
        <v>413</v>
      </c>
      <c r="C40" s="3124"/>
      <c r="D40" s="2207" t="s">
        <v>2247</v>
      </c>
    </row>
    <row r="41" spans="2:4" x14ac:dyDescent="0.3">
      <c r="B41" s="3129" t="s">
        <v>415</v>
      </c>
      <c r="C41" s="3124"/>
      <c r="D41" s="1621" t="s">
        <v>2248</v>
      </c>
    </row>
  </sheetData>
  <mergeCells count="35">
    <mergeCell ref="B37:C37"/>
    <mergeCell ref="B38:C38"/>
    <mergeCell ref="B39:C39"/>
    <mergeCell ref="B40:C40"/>
    <mergeCell ref="B41:C41"/>
    <mergeCell ref="B16:C16"/>
    <mergeCell ref="B3:D3"/>
    <mergeCell ref="B4:C4"/>
    <mergeCell ref="B5:C5"/>
    <mergeCell ref="B6:C6"/>
    <mergeCell ref="B7:C7"/>
    <mergeCell ref="B10:D10"/>
    <mergeCell ref="B11:C11"/>
    <mergeCell ref="B12:C12"/>
    <mergeCell ref="B13:C13"/>
    <mergeCell ref="B14:C14"/>
    <mergeCell ref="B15:C15"/>
    <mergeCell ref="B8:C8"/>
    <mergeCell ref="B31:D31"/>
    <mergeCell ref="B17:C17"/>
    <mergeCell ref="B18:C18"/>
    <mergeCell ref="B19:C19"/>
    <mergeCell ref="B20:C20"/>
    <mergeCell ref="B21:B22"/>
    <mergeCell ref="B23:C23"/>
    <mergeCell ref="B24:C24"/>
    <mergeCell ref="B25:C25"/>
    <mergeCell ref="B26:C26"/>
    <mergeCell ref="B27:C27"/>
    <mergeCell ref="B29:C29"/>
    <mergeCell ref="B32:C32"/>
    <mergeCell ref="B33:C33"/>
    <mergeCell ref="B34:C34"/>
    <mergeCell ref="B35:C35"/>
    <mergeCell ref="B36:C36"/>
  </mergeCells>
  <dataValidations count="6">
    <dataValidation type="list" allowBlank="1" showInputMessage="1" showErrorMessage="1" sqref="D25" xr:uid="{7A125303-AB27-4B86-A7A4-E0EB07753E01}">
      <formula1>Tipo_operación</formula1>
    </dataValidation>
    <dataValidation type="list" allowBlank="1" showInputMessage="1" showErrorMessage="1" sqref="D14" xr:uid="{07BF35A1-77E3-4EF2-AD1F-6556E3B24C50}">
      <formula1>Tipo_indicador</formula1>
    </dataValidation>
    <dataValidation type="list" allowBlank="1" showInputMessage="1" showErrorMessage="1" sqref="D7" xr:uid="{00000000-0002-0000-BF01-000002000000}">
      <formula1>Nombre_indicador_ODS</formula1>
    </dataValidation>
    <dataValidation type="list" allowBlank="1" showInputMessage="1" showErrorMessage="1" sqref="D6" xr:uid="{00000000-0002-0000-BF01-000003000000}">
      <formula1>Numero_indicador</formula1>
    </dataValidation>
    <dataValidation type="list" allowBlank="1" showInputMessage="1" showErrorMessage="1" sqref="D5" xr:uid="{00000000-0002-0000-BF01-000004000000}">
      <formula1>Metas_ODS</formula1>
    </dataValidation>
    <dataValidation type="list" allowBlank="1" showInputMessage="1" showErrorMessage="1" sqref="D4" xr:uid="{00000000-0002-0000-BF01-000005000000}">
      <formula1>ODS</formula1>
    </dataValidation>
  </dataValidations>
  <hyperlinks>
    <hyperlink ref="B1" location="'16.1.1'!A1" display="REGRESAR" xr:uid="{00000000-0004-0000-BF01-000000000000}"/>
    <hyperlink ref="D8" r:id="rId1" xr:uid="{00000000-0004-0000-BF01-000001000000}"/>
    <hyperlink ref="D36" r:id="rId2" xr:uid="{00000000-0004-0000-BF01-000002000000}"/>
    <hyperlink ref="D41" r:id="rId3" xr:uid="{00000000-0004-0000-BF01-000003000000}"/>
  </hyperlinks>
  <pageMargins left="0.7" right="0.7" top="0.75" bottom="0.75" header="0.3" footer="0.3"/>
  <pageSetup orientation="portrait" r:id="rId4"/>
  <drawing r:id="rId5"/>
</worksheet>
</file>

<file path=xl/worksheets/sheet4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001-000000000000}">
  <sheetPr codeName="Hoja439">
    <tabColor rgb="FFC00000"/>
  </sheetPr>
  <dimension ref="A1:P10"/>
  <sheetViews>
    <sheetView showGridLines="0" workbookViewId="0">
      <pane ySplit="1" topLeftCell="A2" activePane="bottomLeft" state="frozen"/>
      <selection activeCell="B1" sqref="B1"/>
      <selection pane="bottomLeft" activeCell="I13" sqref="I13"/>
    </sheetView>
  </sheetViews>
  <sheetFormatPr baseColWidth="10" defaultColWidth="11.44140625" defaultRowHeight="17.399999999999999" x14ac:dyDescent="0.45"/>
  <cols>
    <col min="1" max="2" width="15.77734375" style="178" customWidth="1"/>
    <col min="3" max="3" width="11.5546875" style="1271" customWidth="1"/>
    <col min="4" max="5" width="11.5546875" style="178" customWidth="1"/>
    <col min="6" max="16384" width="11.44140625" style="178"/>
  </cols>
  <sheetData>
    <row r="1" spans="1:16" x14ac:dyDescent="0.45">
      <c r="A1" s="2196" t="s">
        <v>337</v>
      </c>
      <c r="B1" s="1308"/>
      <c r="C1" s="3225" t="s">
        <v>430</v>
      </c>
      <c r="D1" s="3225"/>
    </row>
    <row r="2" spans="1:16" ht="13.5" customHeight="1" x14ac:dyDescent="0.45"/>
    <row r="3" spans="1:16" ht="36" customHeight="1" x14ac:dyDescent="0.45">
      <c r="A3" s="4215" t="s">
        <v>339</v>
      </c>
      <c r="B3" s="4222"/>
      <c r="C3" s="4229" t="s">
        <v>1943</v>
      </c>
      <c r="D3" s="4230"/>
      <c r="E3" s="4230"/>
      <c r="F3" s="4230"/>
      <c r="G3" s="4230"/>
      <c r="H3" s="4230"/>
      <c r="I3" s="4230"/>
      <c r="J3" s="4230"/>
      <c r="K3" s="4230"/>
      <c r="L3" s="4230"/>
      <c r="M3" s="4230"/>
      <c r="N3" s="4230"/>
      <c r="O3" s="4230"/>
      <c r="P3" s="4230"/>
    </row>
    <row r="4" spans="1:16" ht="18" customHeight="1" x14ac:dyDescent="0.45">
      <c r="A4" s="4215" t="s">
        <v>340</v>
      </c>
      <c r="B4" s="4216"/>
      <c r="C4" s="4215" t="s">
        <v>183</v>
      </c>
      <c r="D4" s="4228"/>
      <c r="E4" s="4228"/>
      <c r="F4" s="4228"/>
      <c r="G4" s="4228"/>
      <c r="H4" s="4228"/>
      <c r="I4" s="4228"/>
      <c r="J4" s="4228"/>
      <c r="K4" s="4228"/>
      <c r="L4" s="4228"/>
      <c r="M4" s="4228"/>
      <c r="N4" s="4228"/>
      <c r="O4" s="4228"/>
      <c r="P4" s="4228"/>
    </row>
    <row r="5" spans="1:16" ht="18.600000000000001" customHeight="1" x14ac:dyDescent="0.45">
      <c r="A5" s="4215" t="s">
        <v>341</v>
      </c>
      <c r="B5" s="4216"/>
      <c r="C5" s="4215" t="s">
        <v>4153</v>
      </c>
      <c r="D5" s="4228"/>
      <c r="E5" s="4228"/>
      <c r="F5" s="4228"/>
      <c r="G5" s="4228"/>
      <c r="H5" s="4228"/>
      <c r="I5" s="4228"/>
      <c r="J5" s="4228"/>
      <c r="K5" s="4228"/>
      <c r="L5" s="4228"/>
      <c r="M5" s="4228"/>
      <c r="N5" s="4228"/>
      <c r="O5" s="4228"/>
      <c r="P5" s="4228"/>
    </row>
    <row r="6" spans="1:16" ht="18" customHeight="1" x14ac:dyDescent="0.45">
      <c r="A6" s="4215" t="s">
        <v>417</v>
      </c>
      <c r="B6" s="4216"/>
      <c r="C6" s="4215" t="s">
        <v>454</v>
      </c>
      <c r="D6" s="4228"/>
      <c r="E6" s="4228"/>
      <c r="F6" s="4228"/>
      <c r="G6" s="4228"/>
      <c r="H6" s="4228"/>
      <c r="I6" s="4228"/>
      <c r="J6" s="4228"/>
      <c r="K6" s="4228"/>
      <c r="L6" s="4228"/>
      <c r="M6" s="4228"/>
      <c r="N6" s="4228"/>
      <c r="O6" s="4228"/>
      <c r="P6" s="4228"/>
    </row>
    <row r="9" spans="1:16" ht="11.25" customHeight="1" x14ac:dyDescent="0.45">
      <c r="C9" s="3203" t="s">
        <v>2687</v>
      </c>
      <c r="D9" s="3203"/>
      <c r="E9" s="3203"/>
      <c r="F9" s="3203"/>
      <c r="G9" s="3203"/>
      <c r="H9" s="3203"/>
      <c r="I9" s="3203"/>
      <c r="J9" s="3203"/>
      <c r="K9" s="3203"/>
      <c r="L9" s="3203"/>
      <c r="M9" s="3203"/>
      <c r="N9" s="3203"/>
      <c r="O9" s="3203"/>
      <c r="P9" s="3203"/>
    </row>
    <row r="10" spans="1:16" ht="11.25" customHeight="1" x14ac:dyDescent="0.45">
      <c r="C10" s="3203"/>
      <c r="D10" s="3203"/>
      <c r="E10" s="3203"/>
      <c r="F10" s="3203"/>
      <c r="G10" s="3203"/>
      <c r="H10" s="3203"/>
      <c r="I10" s="3203"/>
      <c r="J10" s="3203"/>
      <c r="K10" s="3203"/>
      <c r="L10" s="3203"/>
      <c r="M10" s="3203"/>
      <c r="N10" s="3203"/>
      <c r="O10" s="3203"/>
      <c r="P10" s="3203"/>
    </row>
  </sheetData>
  <mergeCells count="10">
    <mergeCell ref="A6:B6"/>
    <mergeCell ref="C6:P6"/>
    <mergeCell ref="C9:P10"/>
    <mergeCell ref="C1:D1"/>
    <mergeCell ref="A3:B3"/>
    <mergeCell ref="C3:P3"/>
    <mergeCell ref="A4:B4"/>
    <mergeCell ref="C4:P4"/>
    <mergeCell ref="A5:B5"/>
    <mergeCell ref="C5:P5"/>
  </mergeCells>
  <hyperlinks>
    <hyperlink ref="A1" location="'ODS 16.'!A1" display="REGRESAR" xr:uid="{00000000-0004-0000-C001-000000000000}"/>
    <hyperlink ref="C1:D1" location="'Metadato 16.1.2'!A1" display="VER METADATO" xr:uid="{00000000-0004-0000-C001-000001000000}"/>
  </hyperlink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Hoja45">
    <tabColor rgb="FFC00000"/>
  </sheetPr>
  <dimension ref="A1:Q33"/>
  <sheetViews>
    <sheetView showGridLines="0" workbookViewId="0">
      <pane ySplit="1" topLeftCell="A2" activePane="bottomLeft" state="frozen"/>
      <selection activeCell="I38" sqref="I38"/>
      <selection pane="bottomLeft" activeCell="B12" sqref="B12"/>
    </sheetView>
  </sheetViews>
  <sheetFormatPr baseColWidth="10" defaultColWidth="11.44140625" defaultRowHeight="18.600000000000001" x14ac:dyDescent="0.45"/>
  <cols>
    <col min="1" max="1" width="15.44140625" style="160" customWidth="1"/>
    <col min="2" max="2" width="17.5546875" style="160" customWidth="1"/>
    <col min="3" max="3" width="11.77734375" style="687" customWidth="1"/>
    <col min="4" max="5" width="11.77734375" style="160" customWidth="1"/>
    <col min="6" max="16384" width="11.44140625" style="160"/>
  </cols>
  <sheetData>
    <row r="1" spans="1:17" x14ac:dyDescent="0.45">
      <c r="A1" s="563" t="s">
        <v>337</v>
      </c>
      <c r="B1" s="649"/>
      <c r="C1" s="3119" t="s">
        <v>430</v>
      </c>
      <c r="D1" s="3119"/>
    </row>
    <row r="3" spans="1:17" ht="22.8" customHeight="1" x14ac:dyDescent="0.45">
      <c r="A3" s="3208" t="s">
        <v>339</v>
      </c>
      <c r="B3" s="3208"/>
      <c r="C3" s="3208" t="s">
        <v>12</v>
      </c>
      <c r="D3" s="3208"/>
      <c r="E3" s="3208"/>
      <c r="F3" s="3208"/>
      <c r="G3" s="3208"/>
      <c r="H3" s="3208"/>
      <c r="I3" s="3208"/>
      <c r="J3" s="3208"/>
      <c r="K3" s="3208"/>
      <c r="L3" s="3208"/>
      <c r="M3" s="3208"/>
      <c r="N3" s="3208"/>
      <c r="O3" s="3208"/>
      <c r="P3" s="3208"/>
      <c r="Q3" s="3208"/>
    </row>
    <row r="4" spans="1:17" ht="36" customHeight="1" x14ac:dyDescent="0.45">
      <c r="A4" s="3208" t="s">
        <v>340</v>
      </c>
      <c r="B4" s="3208"/>
      <c r="C4" s="3209" t="s">
        <v>37</v>
      </c>
      <c r="D4" s="3209"/>
      <c r="E4" s="3209"/>
      <c r="F4" s="3209"/>
      <c r="G4" s="3209"/>
      <c r="H4" s="3209"/>
      <c r="I4" s="3209"/>
      <c r="J4" s="3209"/>
      <c r="K4" s="3209"/>
      <c r="L4" s="3209"/>
      <c r="M4" s="3209"/>
      <c r="N4" s="3209"/>
      <c r="O4" s="3209"/>
      <c r="P4" s="3209"/>
      <c r="Q4" s="3209"/>
    </row>
    <row r="5" spans="1:17" ht="16.5" customHeight="1" x14ac:dyDescent="0.45">
      <c r="A5" s="3208" t="s">
        <v>341</v>
      </c>
      <c r="B5" s="3208"/>
      <c r="C5" s="3208" t="s">
        <v>3958</v>
      </c>
      <c r="D5" s="3208"/>
      <c r="E5" s="3208"/>
      <c r="F5" s="3208"/>
      <c r="G5" s="3208"/>
      <c r="H5" s="3208"/>
      <c r="I5" s="3208"/>
      <c r="J5" s="3208"/>
      <c r="K5" s="3208"/>
      <c r="L5" s="3208"/>
      <c r="M5" s="3208"/>
      <c r="N5" s="3208"/>
      <c r="O5" s="3208"/>
      <c r="P5" s="3208"/>
      <c r="Q5" s="3208"/>
    </row>
    <row r="6" spans="1:17" x14ac:dyDescent="0.45">
      <c r="A6" s="3208" t="s">
        <v>417</v>
      </c>
      <c r="B6" s="3208"/>
      <c r="C6" s="3208" t="s">
        <v>454</v>
      </c>
      <c r="D6" s="3208"/>
      <c r="E6" s="3208"/>
      <c r="F6" s="3208"/>
      <c r="G6" s="3208"/>
      <c r="H6" s="3208"/>
      <c r="I6" s="3208"/>
      <c r="J6" s="3208"/>
      <c r="K6" s="3208"/>
      <c r="L6" s="3208"/>
      <c r="M6" s="3208"/>
      <c r="N6" s="3208"/>
      <c r="O6" s="3208"/>
      <c r="P6" s="3208"/>
      <c r="Q6" s="3208"/>
    </row>
    <row r="7" spans="1:17" x14ac:dyDescent="0.45">
      <c r="A7" s="686"/>
    </row>
    <row r="8" spans="1:17" x14ac:dyDescent="0.45">
      <c r="A8" s="802"/>
    </row>
    <row r="9" spans="1:17" ht="11.25" customHeight="1" x14ac:dyDescent="0.45">
      <c r="A9" s="686"/>
      <c r="C9" s="3203" t="s">
        <v>455</v>
      </c>
      <c r="D9" s="3203"/>
      <c r="E9" s="3203"/>
      <c r="F9" s="3203"/>
      <c r="G9" s="3203"/>
      <c r="H9" s="3203"/>
      <c r="I9" s="3203"/>
      <c r="J9" s="3203"/>
      <c r="K9" s="3203"/>
      <c r="L9" s="3203"/>
      <c r="M9" s="3203"/>
      <c r="N9" s="3203"/>
      <c r="O9" s="3203"/>
      <c r="P9" s="3203"/>
      <c r="Q9" s="3203"/>
    </row>
    <row r="10" spans="1:17" ht="11.25" customHeight="1" x14ac:dyDescent="0.45">
      <c r="A10" s="686"/>
      <c r="C10" s="3203"/>
      <c r="D10" s="3203"/>
      <c r="E10" s="3203"/>
      <c r="F10" s="3203"/>
      <c r="G10" s="3203"/>
      <c r="H10" s="3203"/>
      <c r="I10" s="3203"/>
      <c r="J10" s="3203"/>
      <c r="K10" s="3203"/>
      <c r="L10" s="3203"/>
      <c r="M10" s="3203"/>
      <c r="N10" s="3203"/>
      <c r="O10" s="3203"/>
      <c r="P10" s="3203"/>
      <c r="Q10" s="3203"/>
    </row>
    <row r="11" spans="1:17" x14ac:dyDescent="0.45">
      <c r="A11" s="686"/>
    </row>
    <row r="12" spans="1:17" x14ac:dyDescent="0.45">
      <c r="A12" s="686"/>
    </row>
    <row r="13" spans="1:17" x14ac:dyDescent="0.45">
      <c r="A13" s="686"/>
    </row>
    <row r="14" spans="1:17" x14ac:dyDescent="0.45">
      <c r="A14" s="686"/>
    </row>
    <row r="15" spans="1:17" x14ac:dyDescent="0.45">
      <c r="A15" s="686"/>
    </row>
    <row r="16" spans="1:17" x14ac:dyDescent="0.45">
      <c r="A16" s="686"/>
    </row>
    <row r="17" spans="1:1" x14ac:dyDescent="0.45">
      <c r="A17" s="686"/>
    </row>
    <row r="18" spans="1:1" x14ac:dyDescent="0.45">
      <c r="A18" s="686"/>
    </row>
    <row r="19" spans="1:1" x14ac:dyDescent="0.45">
      <c r="A19" s="686"/>
    </row>
    <row r="20" spans="1:1" x14ac:dyDescent="0.45">
      <c r="A20" s="686"/>
    </row>
    <row r="21" spans="1:1" x14ac:dyDescent="0.45">
      <c r="A21" s="686"/>
    </row>
    <row r="22" spans="1:1" x14ac:dyDescent="0.45">
      <c r="A22" s="686"/>
    </row>
    <row r="23" spans="1:1" x14ac:dyDescent="0.45">
      <c r="A23" s="686"/>
    </row>
    <row r="24" spans="1:1" x14ac:dyDescent="0.45">
      <c r="A24" s="686"/>
    </row>
    <row r="25" spans="1:1" x14ac:dyDescent="0.45">
      <c r="A25" s="686"/>
    </row>
    <row r="26" spans="1:1" x14ac:dyDescent="0.45">
      <c r="A26" s="686"/>
    </row>
    <row r="27" spans="1:1" x14ac:dyDescent="0.45">
      <c r="A27" s="686"/>
    </row>
    <row r="28" spans="1:1" x14ac:dyDescent="0.45">
      <c r="A28" s="686"/>
    </row>
    <row r="29" spans="1:1" x14ac:dyDescent="0.45">
      <c r="A29" s="686"/>
    </row>
    <row r="30" spans="1:1" x14ac:dyDescent="0.45">
      <c r="A30" s="686"/>
    </row>
    <row r="31" spans="1:1" x14ac:dyDescent="0.45">
      <c r="A31" s="686"/>
    </row>
    <row r="32" spans="1:1" x14ac:dyDescent="0.45">
      <c r="A32" s="686"/>
    </row>
    <row r="33" spans="1:1" x14ac:dyDescent="0.45">
      <c r="A33" s="686"/>
    </row>
  </sheetData>
  <mergeCells count="10">
    <mergeCell ref="A6:B6"/>
    <mergeCell ref="C6:Q6"/>
    <mergeCell ref="C9:Q10"/>
    <mergeCell ref="C1:D1"/>
    <mergeCell ref="A3:B3"/>
    <mergeCell ref="C3:Q3"/>
    <mergeCell ref="A4:B4"/>
    <mergeCell ref="C4:Q4"/>
    <mergeCell ref="A5:B5"/>
    <mergeCell ref="C5:Q5"/>
  </mergeCells>
  <hyperlinks>
    <hyperlink ref="A1" location="'ODS 2.'!A1" display="REGRESAR" xr:uid="{00000000-0004-0000-2C00-000000000000}"/>
    <hyperlink ref="C1" location="'Metadato 2.4.1'!A1" display="VER METADATO" xr:uid="{00000000-0004-0000-2C00-000001000000}"/>
  </hyperlinks>
  <pageMargins left="0.7" right="0.7" top="0.75" bottom="0.75" header="0.3" footer="0.3"/>
</worksheet>
</file>

<file path=xl/worksheets/sheet4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101-000000000000}">
  <sheetPr codeName="Hoja440">
    <tabColor theme="0" tint="-0.499984740745262"/>
  </sheetPr>
  <dimension ref="B1:F36"/>
  <sheetViews>
    <sheetView showGridLines="0" zoomScaleNormal="100" workbookViewId="0">
      <pane ySplit="1" topLeftCell="A2" activePane="bottomLeft" state="frozen"/>
      <selection pane="bottomLeft" activeCell="F7" sqref="F7"/>
    </sheetView>
  </sheetViews>
  <sheetFormatPr baseColWidth="10" defaultColWidth="11.44140625" defaultRowHeight="17.399999999999999" x14ac:dyDescent="0.3"/>
  <cols>
    <col min="1" max="1" width="11.44140625" style="1305"/>
    <col min="2" max="2" width="26.44140625" style="1305" customWidth="1"/>
    <col min="3" max="3" width="24" style="1305" customWidth="1"/>
    <col min="4" max="4" width="85.77734375" style="1305" customWidth="1"/>
    <col min="5" max="5" width="11.44140625" style="1305"/>
    <col min="6" max="6" width="7.21875" style="1305" customWidth="1"/>
    <col min="7" max="16384" width="11.44140625" style="1305"/>
  </cols>
  <sheetData>
    <row r="1" spans="2:6" x14ac:dyDescent="0.3">
      <c r="B1" s="481" t="s">
        <v>337</v>
      </c>
    </row>
    <row r="2" spans="2:6" ht="18" thickBot="1" x14ac:dyDescent="0.35"/>
    <row r="3" spans="2:6" ht="23.25" customHeight="1" thickBot="1" x14ac:dyDescent="0.35">
      <c r="B3" s="4223" t="s">
        <v>370</v>
      </c>
      <c r="C3" s="4223"/>
      <c r="D3" s="4223"/>
      <c r="F3" s="1267" t="s">
        <v>498</v>
      </c>
    </row>
    <row r="4" spans="2:6" ht="34.799999999999997" x14ac:dyDescent="0.3">
      <c r="B4" s="3123" t="s">
        <v>449</v>
      </c>
      <c r="C4" s="3123"/>
      <c r="D4" s="2206" t="s">
        <v>46</v>
      </c>
    </row>
    <row r="5" spans="2:6" x14ac:dyDescent="0.3">
      <c r="B5" s="3123" t="s">
        <v>373</v>
      </c>
      <c r="C5" s="3123"/>
      <c r="D5" s="2206" t="s">
        <v>183</v>
      </c>
    </row>
    <row r="6" spans="2:6" x14ac:dyDescent="0.3">
      <c r="B6" s="3123" t="s">
        <v>374</v>
      </c>
      <c r="C6" s="3123"/>
      <c r="D6" s="2207" t="s">
        <v>273</v>
      </c>
    </row>
    <row r="7" spans="2:6" ht="16.5" customHeight="1" x14ac:dyDescent="0.3">
      <c r="B7" s="3126" t="s">
        <v>375</v>
      </c>
      <c r="C7" s="3126"/>
      <c r="D7" s="128" t="s">
        <v>4153</v>
      </c>
    </row>
    <row r="8" spans="2:6" ht="16.5" customHeight="1" x14ac:dyDescent="0.3">
      <c r="B8" s="3126" t="s">
        <v>2480</v>
      </c>
      <c r="C8" s="3126"/>
      <c r="D8" s="1384" t="s">
        <v>2495</v>
      </c>
    </row>
    <row r="9" spans="2:6" x14ac:dyDescent="0.45">
      <c r="B9" s="178"/>
      <c r="C9" s="178"/>
      <c r="D9" s="178"/>
    </row>
    <row r="10" spans="2:6" ht="23.25" customHeight="1" x14ac:dyDescent="0.3">
      <c r="B10" s="4223" t="s">
        <v>376</v>
      </c>
      <c r="C10" s="4223"/>
      <c r="D10" s="4223"/>
    </row>
    <row r="11" spans="2:6" x14ac:dyDescent="0.3">
      <c r="B11" s="3129" t="s">
        <v>377</v>
      </c>
      <c r="C11" s="3124"/>
      <c r="D11" s="2206"/>
    </row>
    <row r="12" spans="2:6" ht="15" customHeight="1" x14ac:dyDescent="0.3">
      <c r="B12" s="3126" t="s">
        <v>379</v>
      </c>
      <c r="C12" s="3126"/>
      <c r="D12" s="661"/>
    </row>
    <row r="13" spans="2:6" x14ac:dyDescent="0.3">
      <c r="B13" s="3123" t="s">
        <v>380</v>
      </c>
      <c r="C13" s="3123"/>
      <c r="D13" s="2077"/>
    </row>
    <row r="14" spans="2:6" x14ac:dyDescent="0.3">
      <c r="B14" s="3123" t="s">
        <v>381</v>
      </c>
      <c r="C14" s="3124"/>
      <c r="D14" s="2077"/>
    </row>
    <row r="15" spans="2:6" x14ac:dyDescent="0.3">
      <c r="B15" s="3123" t="s">
        <v>382</v>
      </c>
      <c r="C15" s="3123"/>
      <c r="D15" s="2206"/>
    </row>
    <row r="16" spans="2:6" x14ac:dyDescent="0.3">
      <c r="B16" s="3123" t="s">
        <v>383</v>
      </c>
      <c r="C16" s="3123"/>
      <c r="D16" s="2206"/>
    </row>
    <row r="17" spans="2:4" x14ac:dyDescent="0.3">
      <c r="B17" s="3123" t="s">
        <v>384</v>
      </c>
      <c r="C17" s="3123"/>
      <c r="D17" s="57"/>
    </row>
    <row r="18" spans="2:4" x14ac:dyDescent="0.3">
      <c r="B18" s="3126" t="s">
        <v>386</v>
      </c>
      <c r="C18" s="3126"/>
      <c r="D18" s="2206"/>
    </row>
    <row r="19" spans="2:4" ht="15" customHeight="1" x14ac:dyDescent="0.3">
      <c r="B19" s="3132" t="s">
        <v>387</v>
      </c>
      <c r="C19" s="3133"/>
      <c r="D19" s="57"/>
    </row>
    <row r="20" spans="2:4" x14ac:dyDescent="0.3">
      <c r="B20" s="3123" t="s">
        <v>388</v>
      </c>
      <c r="C20" s="3123"/>
      <c r="D20" s="2206"/>
    </row>
    <row r="21" spans="2:4" x14ac:dyDescent="0.3">
      <c r="B21" s="3134" t="s">
        <v>390</v>
      </c>
      <c r="C21" s="459" t="s">
        <v>391</v>
      </c>
      <c r="D21" s="2206"/>
    </row>
    <row r="22" spans="2:4" x14ac:dyDescent="0.3">
      <c r="B22" s="3135"/>
      <c r="C22" s="2195" t="s">
        <v>393</v>
      </c>
      <c r="D22" s="57"/>
    </row>
    <row r="23" spans="2:4" x14ac:dyDescent="0.3">
      <c r="B23" s="3123" t="s">
        <v>395</v>
      </c>
      <c r="C23" s="3123"/>
      <c r="D23" s="2206"/>
    </row>
    <row r="24" spans="2:4" x14ac:dyDescent="0.3">
      <c r="B24" s="3123" t="s">
        <v>397</v>
      </c>
      <c r="C24" s="3123"/>
      <c r="D24" s="2207" t="s">
        <v>1618</v>
      </c>
    </row>
    <row r="25" spans="2:4" x14ac:dyDescent="0.3">
      <c r="B25" s="3123" t="s">
        <v>399</v>
      </c>
      <c r="C25" s="3123"/>
      <c r="D25" s="57"/>
    </row>
    <row r="26" spans="2:4" ht="15" customHeight="1" x14ac:dyDescent="0.3">
      <c r="B26" s="3126" t="s">
        <v>401</v>
      </c>
      <c r="C26" s="3126"/>
      <c r="D26" s="2206"/>
    </row>
    <row r="27" spans="2:4" x14ac:dyDescent="0.3">
      <c r="B27" s="3129" t="s">
        <v>403</v>
      </c>
      <c r="C27" s="3124"/>
      <c r="D27" s="2206"/>
    </row>
    <row r="28" spans="2:4" x14ac:dyDescent="0.3">
      <c r="B28" s="2193" t="s">
        <v>404</v>
      </c>
      <c r="C28" s="2194"/>
      <c r="D28" s="2206"/>
    </row>
    <row r="29" spans="2:4" x14ac:dyDescent="0.3">
      <c r="B29" s="3130" t="s">
        <v>405</v>
      </c>
      <c r="C29" s="3131"/>
      <c r="D29" s="61"/>
    </row>
    <row r="30" spans="2:4" x14ac:dyDescent="0.3">
      <c r="B30" s="62"/>
      <c r="C30" s="62"/>
      <c r="D30" s="63"/>
    </row>
    <row r="31" spans="2:4" ht="23.25" customHeight="1" x14ac:dyDescent="0.3">
      <c r="B31" s="4223" t="s">
        <v>406</v>
      </c>
      <c r="C31" s="4223"/>
      <c r="D31" s="4223"/>
    </row>
    <row r="32" spans="2:4" x14ac:dyDescent="0.3">
      <c r="B32" s="3129" t="s">
        <v>407</v>
      </c>
      <c r="C32" s="3124"/>
      <c r="D32" s="57"/>
    </row>
    <row r="33" spans="2:4" x14ac:dyDescent="0.3">
      <c r="B33" s="3129" t="s">
        <v>409</v>
      </c>
      <c r="C33" s="3124"/>
      <c r="D33" s="57"/>
    </row>
    <row r="34" spans="2:4" x14ac:dyDescent="0.3">
      <c r="B34" s="3129" t="s">
        <v>411</v>
      </c>
      <c r="C34" s="3124"/>
      <c r="D34" s="83"/>
    </row>
    <row r="35" spans="2:4" x14ac:dyDescent="0.3">
      <c r="B35" s="3129" t="s">
        <v>413</v>
      </c>
      <c r="C35" s="3124"/>
      <c r="D35" s="157"/>
    </row>
    <row r="36" spans="2:4" x14ac:dyDescent="0.3">
      <c r="B36" s="3129" t="s">
        <v>415</v>
      </c>
      <c r="C36" s="3124"/>
      <c r="D36" s="57"/>
    </row>
  </sheetData>
  <mergeCells count="30">
    <mergeCell ref="B16:C16"/>
    <mergeCell ref="B3:D3"/>
    <mergeCell ref="B4:C4"/>
    <mergeCell ref="B5:C5"/>
    <mergeCell ref="B6:C6"/>
    <mergeCell ref="B7:C7"/>
    <mergeCell ref="B10:D10"/>
    <mergeCell ref="B11:C11"/>
    <mergeCell ref="B12:C12"/>
    <mergeCell ref="B13:C13"/>
    <mergeCell ref="B14:C14"/>
    <mergeCell ref="B15:C15"/>
    <mergeCell ref="B8:C8"/>
    <mergeCell ref="B31:D31"/>
    <mergeCell ref="B17:C17"/>
    <mergeCell ref="B18:C18"/>
    <mergeCell ref="B19:C19"/>
    <mergeCell ref="B20:C20"/>
    <mergeCell ref="B21:B22"/>
    <mergeCell ref="B23:C23"/>
    <mergeCell ref="B24:C24"/>
    <mergeCell ref="B25:C25"/>
    <mergeCell ref="B26:C26"/>
    <mergeCell ref="B27:C27"/>
    <mergeCell ref="B29:C29"/>
    <mergeCell ref="B32:C32"/>
    <mergeCell ref="B33:C33"/>
    <mergeCell ref="B34:C34"/>
    <mergeCell ref="B35:C35"/>
    <mergeCell ref="B36:C36"/>
  </mergeCells>
  <dataValidations count="7">
    <dataValidation type="list" allowBlank="1" showInputMessage="1" showErrorMessage="1" sqref="D25" xr:uid="{00000000-0002-0000-C101-000000000000}">
      <formula1>Tipo_operación</formula1>
    </dataValidation>
    <dataValidation type="list" allowBlank="1" showInputMessage="1" showErrorMessage="1" sqref="D14" xr:uid="{00000000-0002-0000-C101-000001000000}">
      <formula1>Tipo_indicador</formula1>
    </dataValidation>
    <dataValidation type="list" allowBlank="1" showInputMessage="1" showErrorMessage="1" sqref="D7" xr:uid="{00000000-0002-0000-C101-000002000000}">
      <formula1>Nombre_indicador_ODS</formula1>
    </dataValidation>
    <dataValidation type="list" allowBlank="1" showInputMessage="1" showErrorMessage="1" sqref="D6" xr:uid="{00000000-0002-0000-C101-000003000000}">
      <formula1>Numero_indicador</formula1>
    </dataValidation>
    <dataValidation type="list" allowBlank="1" showInputMessage="1" showErrorMessage="1" sqref="D5" xr:uid="{00000000-0002-0000-C101-000004000000}">
      <formula1>Metas_ODS</formula1>
    </dataValidation>
    <dataValidation type="list" allowBlank="1" showInputMessage="1" showErrorMessage="1" sqref="D4" xr:uid="{00000000-0002-0000-C101-000005000000}">
      <formula1>ODS</formula1>
    </dataValidation>
    <dataValidation allowBlank="1" showDropDown="1" showInputMessage="1" showErrorMessage="1" sqref="D13" xr:uid="{00000000-0002-0000-C101-000006000000}"/>
  </dataValidations>
  <hyperlinks>
    <hyperlink ref="B1" location="'16.1.2'!A1" display="REGRESAR" xr:uid="{00000000-0004-0000-C101-000000000000}"/>
    <hyperlink ref="D8" r:id="rId1" xr:uid="{00000000-0004-0000-C101-000001000000}"/>
  </hyperlinks>
  <pageMargins left="0.7" right="0.7" top="0.75" bottom="0.75" header="0.3" footer="0.3"/>
</worksheet>
</file>

<file path=xl/worksheets/sheet4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201-000000000000}">
  <sheetPr codeName="Hoja441"/>
  <dimension ref="A1:BW44"/>
  <sheetViews>
    <sheetView showGridLines="0" zoomScaleNormal="100" workbookViewId="0">
      <pane ySplit="1" topLeftCell="A2" activePane="bottomLeft" state="frozen"/>
      <selection activeCell="B1" sqref="B1"/>
      <selection pane="bottomLeft" activeCell="B9" sqref="B9"/>
    </sheetView>
  </sheetViews>
  <sheetFormatPr baseColWidth="10" defaultColWidth="11.44140625" defaultRowHeight="17.399999999999999" x14ac:dyDescent="0.45"/>
  <cols>
    <col min="1" max="1" width="15.77734375" style="178" customWidth="1"/>
    <col min="2" max="2" width="18.5546875" style="178" customWidth="1"/>
    <col min="3" max="3" width="11.44140625" style="178"/>
    <col min="4" max="4" width="10" style="178" customWidth="1"/>
    <col min="5" max="5" width="7.5546875" style="178" customWidth="1"/>
    <col min="6" max="6" width="2.21875" style="2198" customWidth="1"/>
    <col min="7" max="8" width="7.21875" style="178" customWidth="1"/>
    <col min="9" max="9" width="2.21875" style="178" customWidth="1"/>
    <col min="10" max="10" width="8.77734375" style="178" customWidth="1"/>
    <col min="11" max="11" width="9.21875" style="178" customWidth="1"/>
    <col min="12" max="12" width="9.21875" style="2198" customWidth="1"/>
    <col min="13" max="13" width="9.21875" style="178" customWidth="1"/>
    <col min="14" max="15" width="7.77734375" style="178" customWidth="1"/>
    <col min="16" max="17" width="9.21875" style="178" customWidth="1"/>
    <col min="18" max="21" width="8.44140625" style="178" customWidth="1"/>
    <col min="22" max="23" width="9.44140625" style="178" customWidth="1"/>
    <col min="24" max="25" width="8.77734375" style="178" customWidth="1"/>
    <col min="26" max="26" width="2.21875" style="178" customWidth="1"/>
    <col min="27" max="27" width="8.77734375" style="178" customWidth="1"/>
    <col min="28" max="28" width="2.44140625" style="178" customWidth="1"/>
    <col min="29" max="29" width="8.77734375" style="2198" customWidth="1"/>
    <col min="30" max="30" width="8.77734375" style="178" customWidth="1"/>
    <col min="31" max="31" width="8.21875" style="2198" customWidth="1"/>
    <col min="32" max="32" width="8.21875" style="178" customWidth="1"/>
    <col min="33" max="34" width="8.44140625" style="178" customWidth="1"/>
    <col min="35" max="38" width="8.5546875" style="178" customWidth="1"/>
    <col min="39" max="40" width="8.77734375" style="178" customWidth="1"/>
    <col min="41" max="42" width="8.44140625" style="178" customWidth="1"/>
    <col min="43" max="44" width="8.77734375" style="178" customWidth="1"/>
    <col min="45" max="45" width="1.77734375" style="178" customWidth="1"/>
    <col min="46" max="46" width="7.77734375" style="178" customWidth="1"/>
    <col min="47" max="47" width="2.21875" style="178" customWidth="1"/>
    <col min="48" max="49" width="8.21875" style="178" customWidth="1"/>
    <col min="50" max="50" width="1.77734375" style="178" customWidth="1"/>
    <col min="51" max="51" width="11.44140625" style="178"/>
    <col min="52" max="52" width="1.44140625" style="178" customWidth="1"/>
    <col min="53" max="54" width="9" style="178" customWidth="1"/>
    <col min="55" max="55" width="11.44140625" style="2198"/>
    <col min="56" max="56" width="2.21875" style="178" customWidth="1"/>
    <col min="57" max="58" width="11.44140625" style="178"/>
    <col min="59" max="59" width="2.5546875" style="2198" customWidth="1"/>
    <col min="60" max="60" width="8.77734375" style="178" customWidth="1"/>
    <col min="61" max="61" width="11.44140625" style="178"/>
    <col min="62" max="62" width="11.44140625" style="2198"/>
    <col min="63" max="63" width="11.44140625" style="178"/>
    <col min="64" max="64" width="2.21875" style="178" customWidth="1"/>
    <col min="65" max="65" width="11.44140625" style="178"/>
    <col min="66" max="66" width="11.44140625" style="2198"/>
    <col min="67" max="67" width="15.33203125" style="178" customWidth="1"/>
    <col min="68" max="68" width="1.21875" style="178" customWidth="1"/>
    <col min="69" max="69" width="17.21875" style="178" customWidth="1"/>
    <col min="70" max="70" width="11.44140625" style="2198" customWidth="1"/>
    <col min="71" max="71" width="1.5546875" style="178" customWidth="1"/>
    <col min="72" max="72" width="7.21875" style="178" customWidth="1"/>
    <col min="73" max="73" width="11.44140625" style="2198"/>
    <col min="74" max="16384" width="11.44140625" style="178"/>
  </cols>
  <sheetData>
    <row r="1" spans="1:75" x14ac:dyDescent="0.45">
      <c r="A1" s="2196" t="s">
        <v>337</v>
      </c>
      <c r="C1" s="3225" t="s">
        <v>430</v>
      </c>
      <c r="D1" s="3225"/>
    </row>
    <row r="3" spans="1:75" ht="17.399999999999999" customHeight="1" x14ac:dyDescent="0.45">
      <c r="A3" s="4215" t="s">
        <v>339</v>
      </c>
      <c r="B3" s="4222"/>
      <c r="C3" s="4215" t="s">
        <v>1943</v>
      </c>
      <c r="D3" s="4217"/>
      <c r="E3" s="4217"/>
      <c r="F3" s="4217"/>
      <c r="G3" s="4217"/>
      <c r="H3" s="4217"/>
      <c r="I3" s="4217"/>
      <c r="J3" s="4217"/>
      <c r="K3" s="4217"/>
      <c r="L3" s="4217"/>
      <c r="M3" s="4217"/>
      <c r="N3" s="4217"/>
      <c r="O3" s="4217"/>
      <c r="P3" s="4217"/>
      <c r="Q3" s="4217"/>
      <c r="R3" s="4217"/>
      <c r="S3" s="4217"/>
      <c r="T3" s="4217"/>
      <c r="U3" s="4217"/>
      <c r="V3" s="4217"/>
      <c r="W3" s="4217"/>
      <c r="X3" s="4217"/>
      <c r="Y3" s="4217"/>
      <c r="Z3" s="4217"/>
    </row>
    <row r="4" spans="1:75" ht="18.600000000000001" x14ac:dyDescent="0.45">
      <c r="A4" s="4215" t="s">
        <v>340</v>
      </c>
      <c r="B4" s="4216"/>
      <c r="C4" s="4215" t="s">
        <v>183</v>
      </c>
      <c r="D4" s="4228"/>
      <c r="E4" s="4228"/>
      <c r="F4" s="4228"/>
      <c r="G4" s="4228"/>
      <c r="H4" s="4228"/>
      <c r="I4" s="4228"/>
      <c r="J4" s="4228"/>
      <c r="K4" s="4228"/>
      <c r="L4" s="4228"/>
      <c r="M4" s="4228"/>
      <c r="N4" s="4228"/>
      <c r="O4" s="4228"/>
      <c r="P4" s="4228"/>
      <c r="Q4" s="4228"/>
      <c r="R4" s="4228"/>
      <c r="S4" s="4228"/>
      <c r="T4" s="4228"/>
      <c r="U4" s="4228"/>
      <c r="V4" s="4228"/>
      <c r="W4" s="4228"/>
      <c r="X4" s="4228"/>
      <c r="Y4" s="4228"/>
      <c r="Z4" s="4228"/>
    </row>
    <row r="5" spans="1:75" ht="18.600000000000001" x14ac:dyDescent="0.45">
      <c r="A5" s="4215" t="s">
        <v>341</v>
      </c>
      <c r="B5" s="4216"/>
      <c r="C5" s="4215" t="s">
        <v>4155</v>
      </c>
      <c r="D5" s="4228"/>
      <c r="E5" s="4228"/>
      <c r="F5" s="4228"/>
      <c r="G5" s="4228"/>
      <c r="H5" s="4228"/>
      <c r="I5" s="4228"/>
      <c r="J5" s="4228"/>
      <c r="K5" s="4228"/>
      <c r="L5" s="4228"/>
      <c r="M5" s="4228"/>
      <c r="N5" s="4228"/>
      <c r="O5" s="4228"/>
      <c r="P5" s="4228"/>
      <c r="Q5" s="4228"/>
      <c r="R5" s="4228"/>
      <c r="S5" s="4228"/>
      <c r="T5" s="4228"/>
      <c r="U5" s="4228"/>
      <c r="V5" s="4228"/>
      <c r="W5" s="4228"/>
      <c r="X5" s="4228"/>
      <c r="Y5" s="4228"/>
      <c r="Z5" s="4228"/>
    </row>
    <row r="6" spans="1:75" ht="20.399999999999999" customHeight="1" x14ac:dyDescent="0.45">
      <c r="A6" s="4215" t="s">
        <v>417</v>
      </c>
      <c r="B6" s="4216"/>
      <c r="C6" s="4215" t="s">
        <v>5230</v>
      </c>
      <c r="D6" s="4228"/>
      <c r="E6" s="4228"/>
      <c r="F6" s="4228"/>
      <c r="G6" s="4228"/>
      <c r="H6" s="4228"/>
      <c r="I6" s="4228"/>
      <c r="J6" s="4228"/>
      <c r="K6" s="4228"/>
      <c r="L6" s="4228"/>
      <c r="M6" s="4228"/>
      <c r="N6" s="4228"/>
      <c r="O6" s="4228"/>
      <c r="P6" s="4228"/>
      <c r="Q6" s="4228"/>
      <c r="R6" s="4228"/>
      <c r="S6" s="4228"/>
      <c r="T6" s="4228"/>
      <c r="U6" s="4228"/>
      <c r="V6" s="4228"/>
      <c r="W6" s="4228"/>
      <c r="X6" s="4228"/>
      <c r="Y6" s="4228"/>
      <c r="Z6" s="4228"/>
    </row>
    <row r="9" spans="1:75" ht="18.600000000000001" x14ac:dyDescent="0.45">
      <c r="C9" s="662" t="s">
        <v>5197</v>
      </c>
      <c r="D9" s="662"/>
      <c r="E9" s="662"/>
      <c r="F9" s="662"/>
      <c r="G9" s="662"/>
      <c r="H9" s="662"/>
      <c r="I9" s="662"/>
      <c r="J9" s="662"/>
      <c r="K9" s="662"/>
      <c r="L9" s="662"/>
      <c r="M9" s="662"/>
      <c r="N9" s="662"/>
      <c r="O9" s="662"/>
      <c r="P9" s="662"/>
      <c r="Q9" s="662"/>
      <c r="R9" s="662"/>
      <c r="S9" s="662"/>
      <c r="T9" s="662"/>
      <c r="U9" s="662"/>
      <c r="V9" s="662"/>
      <c r="W9" s="662"/>
      <c r="X9" s="662"/>
      <c r="Y9" s="662"/>
      <c r="Z9" s="662"/>
      <c r="AA9" s="662"/>
      <c r="AB9" s="662"/>
      <c r="AC9" s="662"/>
      <c r="AD9" s="662"/>
      <c r="AE9" s="662"/>
      <c r="AF9" s="662"/>
      <c r="AG9" s="662"/>
      <c r="AH9" s="662"/>
      <c r="AI9" s="662"/>
      <c r="AJ9" s="662"/>
      <c r="AK9" s="662"/>
      <c r="AL9" s="662"/>
      <c r="AM9" s="662"/>
      <c r="AN9" s="662"/>
      <c r="AO9" s="662"/>
      <c r="AP9" s="662"/>
      <c r="AQ9" s="662"/>
      <c r="AR9" s="662"/>
      <c r="AS9" s="662"/>
      <c r="AT9" s="662"/>
      <c r="AU9" s="662"/>
      <c r="AV9" s="662"/>
      <c r="AW9" s="662"/>
      <c r="AX9" s="662"/>
      <c r="AY9" s="662"/>
      <c r="AZ9" s="662"/>
      <c r="BA9" s="662"/>
      <c r="BB9" s="662"/>
      <c r="BC9" s="662"/>
      <c r="BD9" s="662"/>
      <c r="BE9" s="662"/>
      <c r="BF9" s="662"/>
      <c r="BG9" s="662"/>
      <c r="BH9" s="662"/>
      <c r="BI9" s="662"/>
      <c r="BJ9" s="662"/>
      <c r="BK9" s="662"/>
      <c r="BL9" s="662"/>
      <c r="BM9" s="662"/>
      <c r="BN9" s="662"/>
      <c r="BO9" s="662"/>
      <c r="BP9" s="662"/>
      <c r="BQ9" s="662"/>
      <c r="BR9" s="662"/>
      <c r="BS9" s="662"/>
      <c r="BT9" s="662"/>
      <c r="BU9" s="662"/>
      <c r="BV9" s="662"/>
      <c r="BW9" s="662"/>
    </row>
    <row r="10" spans="1:75" ht="8.4" customHeight="1" x14ac:dyDescent="0.45">
      <c r="C10" s="2202"/>
      <c r="D10" s="2202"/>
      <c r="E10" s="2202"/>
      <c r="F10" s="2202"/>
      <c r="G10" s="2202"/>
      <c r="H10" s="2202"/>
      <c r="I10" s="2202"/>
      <c r="J10" s="2202"/>
      <c r="K10" s="2202"/>
      <c r="L10" s="2202"/>
      <c r="M10" s="2202"/>
      <c r="N10" s="2202"/>
      <c r="O10" s="2202"/>
      <c r="P10" s="2202"/>
      <c r="Q10" s="2202"/>
      <c r="R10" s="2202"/>
      <c r="S10" s="2202"/>
      <c r="T10" s="2202"/>
      <c r="U10" s="2202"/>
      <c r="V10" s="2202"/>
      <c r="W10" s="2202"/>
      <c r="X10" s="2202"/>
      <c r="Y10" s="2202"/>
      <c r="Z10" s="2202"/>
      <c r="AA10" s="2202"/>
      <c r="AB10" s="2202"/>
      <c r="AC10" s="2202"/>
      <c r="AD10" s="2202"/>
      <c r="AE10" s="2202"/>
      <c r="AF10" s="2202"/>
      <c r="AG10" s="2202"/>
      <c r="AH10" s="2202"/>
      <c r="AI10" s="2202"/>
      <c r="AJ10" s="2202"/>
      <c r="AK10" s="2202"/>
      <c r="AL10" s="2202"/>
      <c r="AM10" s="2202"/>
      <c r="AN10" s="2202"/>
      <c r="AO10" s="2202"/>
      <c r="AP10" s="2202"/>
      <c r="AQ10" s="2202"/>
      <c r="AR10" s="2202"/>
      <c r="AS10" s="2202"/>
      <c r="AT10" s="2202"/>
      <c r="AU10" s="2202"/>
      <c r="AV10" s="2202"/>
      <c r="AW10" s="2202"/>
      <c r="AX10" s="2202"/>
      <c r="AY10" s="2202"/>
      <c r="AZ10" s="2202"/>
      <c r="BA10" s="2202"/>
      <c r="BB10" s="2202"/>
      <c r="BC10" s="2202"/>
      <c r="BD10" s="2202"/>
      <c r="BE10" s="2202"/>
      <c r="BF10" s="2202"/>
      <c r="BG10" s="2202"/>
      <c r="BH10" s="2202"/>
      <c r="BI10" s="2202"/>
      <c r="BJ10" s="2202"/>
      <c r="BK10" s="2202"/>
      <c r="BL10" s="2202"/>
      <c r="BM10" s="2202"/>
      <c r="BN10" s="2202"/>
      <c r="BO10" s="2202"/>
      <c r="BP10" s="2202"/>
      <c r="BQ10" s="2202"/>
      <c r="BR10" s="2202"/>
      <c r="BS10" s="2202"/>
      <c r="BT10" s="2202"/>
      <c r="BU10" s="2202"/>
      <c r="BV10" s="2202"/>
      <c r="BW10" s="2202"/>
    </row>
    <row r="11" spans="1:75" x14ac:dyDescent="0.45">
      <c r="C11" s="4211" t="s">
        <v>343</v>
      </c>
      <c r="D11" s="4211" t="s">
        <v>345</v>
      </c>
      <c r="E11" s="4211"/>
      <c r="F11" s="4211"/>
      <c r="G11" s="4211"/>
      <c r="H11" s="4211"/>
      <c r="I11" s="2243"/>
      <c r="J11" s="4235" t="s">
        <v>1832</v>
      </c>
      <c r="K11" s="4235"/>
      <c r="L11" s="4235"/>
      <c r="M11" s="4235"/>
      <c r="N11" s="4235"/>
      <c r="O11" s="4235"/>
      <c r="P11" s="4235"/>
      <c r="Q11" s="4235"/>
      <c r="R11" s="4235"/>
      <c r="S11" s="4235"/>
      <c r="T11" s="4235"/>
      <c r="U11" s="4235"/>
      <c r="V11" s="4235"/>
      <c r="W11" s="4235"/>
      <c r="X11" s="4235"/>
      <c r="Y11" s="4235"/>
      <c r="Z11" s="4235"/>
      <c r="AA11" s="4235"/>
      <c r="AB11" s="2244"/>
      <c r="AC11" s="4211" t="s">
        <v>505</v>
      </c>
      <c r="AD11" s="4211"/>
      <c r="AE11" s="4211"/>
      <c r="AF11" s="4211"/>
      <c r="AG11" s="4211"/>
      <c r="AH11" s="4211"/>
      <c r="AI11" s="4211"/>
      <c r="AJ11" s="4211"/>
      <c r="AK11" s="4211"/>
      <c r="AL11" s="4211"/>
      <c r="AM11" s="4211"/>
      <c r="AN11" s="4211"/>
      <c r="AO11" s="4211"/>
      <c r="AP11" s="4211"/>
      <c r="AQ11" s="4211"/>
      <c r="AR11" s="4211"/>
      <c r="AS11" s="2243"/>
      <c r="AT11" s="4214" t="s">
        <v>1833</v>
      </c>
      <c r="AU11" s="4214"/>
      <c r="AV11" s="4214"/>
      <c r="AW11" s="4214"/>
      <c r="AX11" s="4214"/>
      <c r="AY11" s="4214"/>
      <c r="AZ11" s="4214"/>
      <c r="BA11" s="4214"/>
      <c r="BB11" s="4214"/>
      <c r="BC11" s="4214"/>
      <c r="BD11" s="4214"/>
      <c r="BE11" s="4214"/>
      <c r="BF11" s="4214"/>
      <c r="BG11" s="4214"/>
      <c r="BH11" s="4214"/>
      <c r="BI11" s="4214"/>
      <c r="BJ11" s="4214"/>
      <c r="BK11" s="4214"/>
      <c r="BL11" s="4214"/>
      <c r="BM11" s="4214"/>
      <c r="BN11" s="4214"/>
      <c r="BO11" s="4214"/>
      <c r="BP11" s="4214"/>
      <c r="BQ11" s="4214"/>
      <c r="BR11" s="4214"/>
      <c r="BS11" s="4214"/>
      <c r="BT11" s="4214"/>
      <c r="BU11" s="4214"/>
      <c r="BV11" s="4214"/>
      <c r="BW11" s="4214"/>
    </row>
    <row r="12" spans="1:75" x14ac:dyDescent="0.45">
      <c r="C12" s="4213"/>
      <c r="D12" s="4212"/>
      <c r="E12" s="4212"/>
      <c r="F12" s="4212"/>
      <c r="G12" s="4212"/>
      <c r="H12" s="4212"/>
      <c r="I12" s="2285"/>
      <c r="J12" s="4220"/>
      <c r="K12" s="4220"/>
      <c r="L12" s="4220"/>
      <c r="M12" s="4220"/>
      <c r="N12" s="4220"/>
      <c r="O12" s="4220"/>
      <c r="P12" s="4220"/>
      <c r="Q12" s="4220"/>
      <c r="R12" s="4220"/>
      <c r="S12" s="4220"/>
      <c r="T12" s="4220"/>
      <c r="U12" s="4220"/>
      <c r="V12" s="4220"/>
      <c r="W12" s="4220"/>
      <c r="X12" s="4220"/>
      <c r="Y12" s="4220"/>
      <c r="Z12" s="4220"/>
      <c r="AA12" s="4220"/>
      <c r="AB12" s="2245"/>
      <c r="AC12" s="4212"/>
      <c r="AD12" s="4212"/>
      <c r="AE12" s="4212"/>
      <c r="AF12" s="4212"/>
      <c r="AG12" s="4212"/>
      <c r="AH12" s="4212"/>
      <c r="AI12" s="4212"/>
      <c r="AJ12" s="4212"/>
      <c r="AK12" s="4212"/>
      <c r="AL12" s="4212"/>
      <c r="AM12" s="4212"/>
      <c r="AN12" s="4212"/>
      <c r="AO12" s="4212"/>
      <c r="AP12" s="4212"/>
      <c r="AQ12" s="4212"/>
      <c r="AR12" s="4212"/>
      <c r="AS12" s="2285"/>
      <c r="AT12" s="4219" t="s">
        <v>433</v>
      </c>
      <c r="AU12" s="2245"/>
      <c r="AV12" s="4214" t="s">
        <v>1834</v>
      </c>
      <c r="AW12" s="4214"/>
      <c r="AX12" s="4214"/>
      <c r="AY12" s="4214"/>
      <c r="AZ12" s="2245"/>
      <c r="BA12" s="4214" t="s">
        <v>1835</v>
      </c>
      <c r="BB12" s="4214"/>
      <c r="BC12" s="4214"/>
      <c r="BD12" s="2245"/>
      <c r="BE12" s="4214" t="s">
        <v>1836</v>
      </c>
      <c r="BF12" s="4214"/>
      <c r="BG12" s="2245"/>
      <c r="BH12" s="2245"/>
      <c r="BI12" s="4214" t="s">
        <v>1837</v>
      </c>
      <c r="BJ12" s="4214"/>
      <c r="BK12" s="4214"/>
      <c r="BL12" s="2245"/>
      <c r="BM12" s="4214" t="s">
        <v>1838</v>
      </c>
      <c r="BN12" s="4214"/>
      <c r="BO12" s="4214"/>
      <c r="BP12" s="2245"/>
      <c r="BQ12" s="4214" t="s">
        <v>1839</v>
      </c>
      <c r="BR12" s="4214"/>
      <c r="BS12" s="2245"/>
      <c r="BT12" s="2245"/>
      <c r="BU12" s="4214" t="s">
        <v>1840</v>
      </c>
      <c r="BV12" s="4214"/>
      <c r="BW12" s="4214"/>
    </row>
    <row r="13" spans="1:75" x14ac:dyDescent="0.45">
      <c r="C13" s="4213"/>
      <c r="D13" s="4221" t="s">
        <v>558</v>
      </c>
      <c r="E13" s="4221"/>
      <c r="F13" s="2285"/>
      <c r="G13" s="4221" t="s">
        <v>557</v>
      </c>
      <c r="H13" s="4221"/>
      <c r="I13" s="2285"/>
      <c r="J13" s="4221" t="s">
        <v>1841</v>
      </c>
      <c r="K13" s="4221"/>
      <c r="L13" s="4221" t="s">
        <v>1842</v>
      </c>
      <c r="M13" s="4221"/>
      <c r="N13" s="4221" t="s">
        <v>1843</v>
      </c>
      <c r="O13" s="4221"/>
      <c r="P13" s="4221" t="s">
        <v>1844</v>
      </c>
      <c r="Q13" s="4221"/>
      <c r="R13" s="4221" t="s">
        <v>1845</v>
      </c>
      <c r="S13" s="4221"/>
      <c r="T13" s="4221" t="s">
        <v>1846</v>
      </c>
      <c r="U13" s="4221"/>
      <c r="V13" s="4221" t="s">
        <v>1847</v>
      </c>
      <c r="W13" s="4221"/>
      <c r="X13" s="4221" t="s">
        <v>369</v>
      </c>
      <c r="Y13" s="4221"/>
      <c r="Z13" s="2285"/>
      <c r="AA13" s="4231" t="s">
        <v>1848</v>
      </c>
      <c r="AB13" s="2285"/>
      <c r="AC13" s="4233" t="s">
        <v>1849</v>
      </c>
      <c r="AD13" s="4233"/>
      <c r="AE13" s="4233" t="s">
        <v>506</v>
      </c>
      <c r="AF13" s="4233"/>
      <c r="AG13" s="4233" t="s">
        <v>507</v>
      </c>
      <c r="AH13" s="4233"/>
      <c r="AI13" s="4233" t="s">
        <v>508</v>
      </c>
      <c r="AJ13" s="4233"/>
      <c r="AK13" s="4233" t="s">
        <v>509</v>
      </c>
      <c r="AL13" s="4233"/>
      <c r="AM13" s="4233" t="s">
        <v>510</v>
      </c>
      <c r="AN13" s="4233"/>
      <c r="AO13" s="4233" t="s">
        <v>1010</v>
      </c>
      <c r="AP13" s="4233"/>
      <c r="AQ13" s="4234" t="s">
        <v>512</v>
      </c>
      <c r="AR13" s="4234"/>
      <c r="AS13" s="2287"/>
      <c r="AT13" s="4219"/>
      <c r="AU13" s="2245"/>
      <c r="AV13" s="4214" t="s">
        <v>345</v>
      </c>
      <c r="AW13" s="4214"/>
      <c r="AX13" s="2245"/>
      <c r="AY13" s="4219" t="s">
        <v>344</v>
      </c>
      <c r="AZ13" s="2245"/>
      <c r="BA13" s="4214" t="s">
        <v>345</v>
      </c>
      <c r="BB13" s="4214"/>
      <c r="BC13" s="4219" t="s">
        <v>344</v>
      </c>
      <c r="BD13" s="2245"/>
      <c r="BE13" s="4214" t="s">
        <v>345</v>
      </c>
      <c r="BF13" s="4214"/>
      <c r="BG13" s="2245"/>
      <c r="BH13" s="2245"/>
      <c r="BI13" s="4214" t="s">
        <v>345</v>
      </c>
      <c r="BJ13" s="4214"/>
      <c r="BK13" s="4219" t="s">
        <v>344</v>
      </c>
      <c r="BL13" s="2245"/>
      <c r="BM13" s="4214" t="s">
        <v>345</v>
      </c>
      <c r="BN13" s="4214"/>
      <c r="BO13" s="4219" t="s">
        <v>344</v>
      </c>
      <c r="BP13" s="2245"/>
      <c r="BQ13" s="4214" t="s">
        <v>345</v>
      </c>
      <c r="BR13" s="4214"/>
      <c r="BS13" s="2245"/>
      <c r="BT13" s="2245"/>
      <c r="BU13" s="4214" t="s">
        <v>345</v>
      </c>
      <c r="BV13" s="4214"/>
      <c r="BW13" s="4219" t="s">
        <v>344</v>
      </c>
    </row>
    <row r="14" spans="1:75" x14ac:dyDescent="0.45">
      <c r="C14" s="4212"/>
      <c r="D14" s="2288" t="s">
        <v>470</v>
      </c>
      <c r="E14" s="2288" t="s">
        <v>469</v>
      </c>
      <c r="F14" s="2288"/>
      <c r="G14" s="2288" t="s">
        <v>470</v>
      </c>
      <c r="H14" s="2288" t="s">
        <v>469</v>
      </c>
      <c r="I14" s="2288"/>
      <c r="J14" s="2288" t="s">
        <v>470</v>
      </c>
      <c r="K14" s="2288" t="s">
        <v>469</v>
      </c>
      <c r="L14" s="2288" t="s">
        <v>470</v>
      </c>
      <c r="M14" s="2288" t="s">
        <v>469</v>
      </c>
      <c r="N14" s="2288" t="s">
        <v>470</v>
      </c>
      <c r="O14" s="2288" t="s">
        <v>469</v>
      </c>
      <c r="P14" s="2288" t="s">
        <v>470</v>
      </c>
      <c r="Q14" s="2288" t="s">
        <v>469</v>
      </c>
      <c r="R14" s="2288" t="s">
        <v>470</v>
      </c>
      <c r="S14" s="2288" t="s">
        <v>469</v>
      </c>
      <c r="T14" s="2289" t="s">
        <v>470</v>
      </c>
      <c r="U14" s="2288" t="s">
        <v>469</v>
      </c>
      <c r="V14" s="2288" t="s">
        <v>470</v>
      </c>
      <c r="W14" s="2288" t="s">
        <v>469</v>
      </c>
      <c r="X14" s="2288" t="s">
        <v>470</v>
      </c>
      <c r="Y14" s="2288" t="s">
        <v>469</v>
      </c>
      <c r="Z14" s="2288"/>
      <c r="AA14" s="4232"/>
      <c r="AB14" s="2288"/>
      <c r="AC14" s="2290" t="s">
        <v>468</v>
      </c>
      <c r="AD14" s="2290" t="s">
        <v>469</v>
      </c>
      <c r="AE14" s="2290" t="s">
        <v>468</v>
      </c>
      <c r="AF14" s="2290" t="s">
        <v>469</v>
      </c>
      <c r="AG14" s="2290" t="s">
        <v>468</v>
      </c>
      <c r="AH14" s="2290" t="s">
        <v>469</v>
      </c>
      <c r="AI14" s="2290" t="s">
        <v>468</v>
      </c>
      <c r="AJ14" s="2290" t="s">
        <v>469</v>
      </c>
      <c r="AK14" s="2290" t="s">
        <v>468</v>
      </c>
      <c r="AL14" s="2290" t="s">
        <v>469</v>
      </c>
      <c r="AM14" s="2290" t="s">
        <v>468</v>
      </c>
      <c r="AN14" s="2290" t="s">
        <v>469</v>
      </c>
      <c r="AO14" s="2290" t="s">
        <v>468</v>
      </c>
      <c r="AP14" s="2290" t="s">
        <v>469</v>
      </c>
      <c r="AQ14" s="2290" t="s">
        <v>468</v>
      </c>
      <c r="AR14" s="2290" t="s">
        <v>469</v>
      </c>
      <c r="AS14" s="2290"/>
      <c r="AT14" s="4220"/>
      <c r="AU14" s="2248"/>
      <c r="AV14" s="2251" t="s">
        <v>558</v>
      </c>
      <c r="AW14" s="2251" t="s">
        <v>557</v>
      </c>
      <c r="AX14" s="2291"/>
      <c r="AY14" s="4220"/>
      <c r="AZ14" s="2248"/>
      <c r="BA14" s="2251" t="s">
        <v>558</v>
      </c>
      <c r="BB14" s="2251" t="s">
        <v>557</v>
      </c>
      <c r="BC14" s="4220"/>
      <c r="BD14" s="2248"/>
      <c r="BE14" s="2251" t="s">
        <v>558</v>
      </c>
      <c r="BF14" s="2251" t="s">
        <v>557</v>
      </c>
      <c r="BG14" s="2291"/>
      <c r="BH14" s="2251" t="s">
        <v>344</v>
      </c>
      <c r="BI14" s="2251" t="s">
        <v>558</v>
      </c>
      <c r="BJ14" s="2251" t="s">
        <v>557</v>
      </c>
      <c r="BK14" s="4220"/>
      <c r="BL14" s="2248"/>
      <c r="BM14" s="2251" t="s">
        <v>558</v>
      </c>
      <c r="BN14" s="2251" t="s">
        <v>557</v>
      </c>
      <c r="BO14" s="4220"/>
      <c r="BP14" s="2248"/>
      <c r="BQ14" s="2251" t="s">
        <v>558</v>
      </c>
      <c r="BR14" s="2251" t="s">
        <v>557</v>
      </c>
      <c r="BS14" s="2291"/>
      <c r="BT14" s="2251" t="s">
        <v>344</v>
      </c>
      <c r="BU14" s="2251" t="s">
        <v>558</v>
      </c>
      <c r="BV14" s="2251" t="s">
        <v>557</v>
      </c>
      <c r="BW14" s="4220"/>
    </row>
    <row r="15" spans="1:75" x14ac:dyDescent="0.45">
      <c r="C15" s="2197">
        <v>2012</v>
      </c>
      <c r="D15" s="1814">
        <v>1997</v>
      </c>
      <c r="E15" s="2259">
        <v>84.424574864981992</v>
      </c>
      <c r="F15" s="850"/>
      <c r="G15" s="2260">
        <v>7894</v>
      </c>
      <c r="H15" s="2259">
        <v>342.96821743854792</v>
      </c>
      <c r="I15" s="2261"/>
      <c r="J15" s="2260">
        <v>675</v>
      </c>
      <c r="K15" s="2259">
        <v>198.00528014080376</v>
      </c>
      <c r="L15" s="2260">
        <v>665</v>
      </c>
      <c r="M15" s="2259">
        <v>183.76866702775598</v>
      </c>
      <c r="N15" s="2260">
        <v>1063</v>
      </c>
      <c r="O15" s="2259">
        <v>270.119864101502</v>
      </c>
      <c r="P15" s="2260">
        <v>1098</v>
      </c>
      <c r="Q15" s="2259">
        <v>261.60484326343703</v>
      </c>
      <c r="R15" s="2260">
        <v>888</v>
      </c>
      <c r="S15" s="2262">
        <v>202.77761902040351</v>
      </c>
      <c r="T15" s="1843">
        <v>1933</v>
      </c>
      <c r="U15" s="1370">
        <v>239.26939282761217</v>
      </c>
      <c r="V15" s="1319">
        <v>2717</v>
      </c>
      <c r="W15" s="1370">
        <v>171.96899114900856</v>
      </c>
      <c r="X15" s="1843">
        <v>696</v>
      </c>
      <c r="Y15" s="1370">
        <v>213.59849007963911</v>
      </c>
      <c r="Z15" s="2261"/>
      <c r="AA15" s="1843">
        <v>157</v>
      </c>
      <c r="AB15" s="2261"/>
      <c r="AC15" s="2260">
        <v>9891</v>
      </c>
      <c r="AD15" s="1440">
        <v>211.92568909595084</v>
      </c>
      <c r="AE15" s="2260">
        <v>3846</v>
      </c>
      <c r="AF15" s="1440">
        <v>228.49198852193132</v>
      </c>
      <c r="AG15" s="2252">
        <v>2033</v>
      </c>
      <c r="AH15" s="1440">
        <v>227.23030512346779</v>
      </c>
      <c r="AI15" s="2252">
        <v>682</v>
      </c>
      <c r="AJ15" s="1440">
        <v>131.17150385628835</v>
      </c>
      <c r="AK15" s="2253">
        <v>581</v>
      </c>
      <c r="AL15" s="1440">
        <v>125.42771715078312</v>
      </c>
      <c r="AM15" s="2263">
        <v>970</v>
      </c>
      <c r="AN15" s="1307">
        <v>346.5238654915816</v>
      </c>
      <c r="AO15" s="2260">
        <v>1067</v>
      </c>
      <c r="AP15" s="1307">
        <v>289.87239637808926</v>
      </c>
      <c r="AQ15" s="2263">
        <v>712</v>
      </c>
      <c r="AR15" s="1307">
        <v>155.40965286023609</v>
      </c>
      <c r="AS15" s="2264"/>
      <c r="AT15" s="2265">
        <v>9891</v>
      </c>
      <c r="AU15" s="2266"/>
      <c r="AV15" s="846">
        <v>699</v>
      </c>
      <c r="AW15" s="2252">
        <v>1813</v>
      </c>
      <c r="AX15" s="846"/>
      <c r="AY15" s="2252">
        <v>2512</v>
      </c>
      <c r="AZ15" s="2266"/>
      <c r="BA15" s="846">
        <v>317</v>
      </c>
      <c r="BB15" s="2252">
        <v>1707</v>
      </c>
      <c r="BC15" s="2252">
        <v>2024</v>
      </c>
      <c r="BD15" s="2266"/>
      <c r="BE15" s="2252">
        <v>160</v>
      </c>
      <c r="BF15" s="2252">
        <v>1155</v>
      </c>
      <c r="BG15" s="2267"/>
      <c r="BH15" s="1825">
        <f>BE15+BF15</f>
        <v>1315</v>
      </c>
      <c r="BI15" s="846">
        <v>254</v>
      </c>
      <c r="BJ15" s="846">
        <v>262</v>
      </c>
      <c r="BK15" s="2252">
        <v>516</v>
      </c>
      <c r="BL15" s="2266"/>
      <c r="BM15" s="2252">
        <v>112</v>
      </c>
      <c r="BN15" s="2252">
        <v>859</v>
      </c>
      <c r="BO15" s="2252">
        <v>971</v>
      </c>
      <c r="BP15" s="2266"/>
      <c r="BQ15" s="2252">
        <v>444</v>
      </c>
      <c r="BR15" s="2252">
        <v>2010</v>
      </c>
      <c r="BS15" s="2252"/>
      <c r="BT15" s="2252">
        <f>BQ15+BR15</f>
        <v>2454</v>
      </c>
      <c r="BU15" s="2252">
        <v>11</v>
      </c>
      <c r="BV15" s="2252">
        <v>88</v>
      </c>
      <c r="BW15" s="2252">
        <v>99</v>
      </c>
    </row>
    <row r="16" spans="1:75" x14ac:dyDescent="0.45">
      <c r="C16" s="2197">
        <v>2013</v>
      </c>
      <c r="D16" s="1814">
        <v>2065</v>
      </c>
      <c r="E16" s="2259">
        <v>88.538521100644886</v>
      </c>
      <c r="F16" s="850"/>
      <c r="G16" s="2260">
        <v>7140</v>
      </c>
      <c r="H16" s="2259">
        <v>299.89289685037005</v>
      </c>
      <c r="I16" s="2261"/>
      <c r="J16" s="2260">
        <v>724</v>
      </c>
      <c r="K16" s="2259">
        <v>197.48252282437636</v>
      </c>
      <c r="L16" s="2260">
        <v>796</v>
      </c>
      <c r="M16" s="2259">
        <v>217.60617379244312</v>
      </c>
      <c r="N16" s="2260">
        <v>1131</v>
      </c>
      <c r="O16" s="2259">
        <v>291.27821838432379</v>
      </c>
      <c r="P16" s="2260">
        <v>1092</v>
      </c>
      <c r="Q16" s="2259">
        <v>261.2690896944269</v>
      </c>
      <c r="R16" s="2260">
        <v>795</v>
      </c>
      <c r="S16" s="2262">
        <v>180.3484200224118</v>
      </c>
      <c r="T16" s="1843">
        <v>1568</v>
      </c>
      <c r="U16" s="1370">
        <v>188.64504535830795</v>
      </c>
      <c r="V16" s="1319">
        <v>2374</v>
      </c>
      <c r="W16" s="1370">
        <v>150.77334600305053</v>
      </c>
      <c r="X16" s="1843">
        <v>669</v>
      </c>
      <c r="Y16" s="1370">
        <v>203.99226856022651</v>
      </c>
      <c r="Z16" s="2261"/>
      <c r="AA16" s="1843">
        <v>56</v>
      </c>
      <c r="AB16" s="2261"/>
      <c r="AC16" s="2260">
        <v>9205</v>
      </c>
      <c r="AD16" s="1307">
        <v>195.85060545602977</v>
      </c>
      <c r="AE16" s="2260">
        <v>3533</v>
      </c>
      <c r="AF16" s="1307">
        <v>230.88636051732135</v>
      </c>
      <c r="AG16" s="2252">
        <v>1702</v>
      </c>
      <c r="AH16" s="1307">
        <v>183.46329548369849</v>
      </c>
      <c r="AI16" s="2252">
        <v>668</v>
      </c>
      <c r="AJ16" s="1307">
        <v>124.91841966978899</v>
      </c>
      <c r="AK16" s="2253">
        <v>610</v>
      </c>
      <c r="AL16" s="1307">
        <v>129.10408117048723</v>
      </c>
      <c r="AM16" s="2263">
        <v>617</v>
      </c>
      <c r="AN16" s="1307">
        <v>172.45282702450396</v>
      </c>
      <c r="AO16" s="2260">
        <v>1262</v>
      </c>
      <c r="AP16" s="1307">
        <v>280.13318534961155</v>
      </c>
      <c r="AQ16" s="2263">
        <v>813</v>
      </c>
      <c r="AR16" s="1307">
        <v>190.57665260196907</v>
      </c>
      <c r="AS16" s="2264"/>
      <c r="AT16" s="2265">
        <v>9205</v>
      </c>
      <c r="AU16" s="2266"/>
      <c r="AV16" s="846">
        <v>795</v>
      </c>
      <c r="AW16" s="2252">
        <v>1875</v>
      </c>
      <c r="AX16" s="846"/>
      <c r="AY16" s="2252">
        <v>2670</v>
      </c>
      <c r="AZ16" s="2266"/>
      <c r="BA16" s="846">
        <v>380</v>
      </c>
      <c r="BB16" s="2252">
        <v>1971</v>
      </c>
      <c r="BC16" s="2252">
        <v>2351</v>
      </c>
      <c r="BD16" s="2266"/>
      <c r="BE16" s="2252">
        <v>218</v>
      </c>
      <c r="BF16" s="2252">
        <v>1267</v>
      </c>
      <c r="BG16" s="2267"/>
      <c r="BH16" s="1825">
        <f>BE16+BF16</f>
        <v>1485</v>
      </c>
      <c r="BI16" s="846">
        <v>302</v>
      </c>
      <c r="BJ16" s="846">
        <v>368</v>
      </c>
      <c r="BK16" s="2252">
        <v>670</v>
      </c>
      <c r="BL16" s="2266"/>
      <c r="BM16" s="2252">
        <v>134</v>
      </c>
      <c r="BN16" s="2252">
        <v>876</v>
      </c>
      <c r="BO16" s="2252">
        <v>1010</v>
      </c>
      <c r="BP16" s="2266"/>
      <c r="BQ16" s="2252">
        <v>203</v>
      </c>
      <c r="BR16" s="2252">
        <v>667</v>
      </c>
      <c r="BS16" s="2252"/>
      <c r="BT16" s="2252">
        <f>BQ16+BR16</f>
        <v>870</v>
      </c>
      <c r="BU16" s="2252">
        <v>33</v>
      </c>
      <c r="BV16" s="2252">
        <v>116</v>
      </c>
      <c r="BW16" s="2252">
        <v>149</v>
      </c>
    </row>
    <row r="17" spans="3:75" x14ac:dyDescent="0.45">
      <c r="C17" s="2197">
        <v>2014</v>
      </c>
      <c r="D17" s="1814">
        <v>2840</v>
      </c>
      <c r="E17" s="2259">
        <v>117.82692303703043</v>
      </c>
      <c r="F17" s="850"/>
      <c r="G17" s="2260">
        <v>8093</v>
      </c>
      <c r="H17" s="2259">
        <v>342.51677244494249</v>
      </c>
      <c r="I17" s="2261"/>
      <c r="J17" s="2260">
        <v>1177</v>
      </c>
      <c r="K17" s="2259">
        <v>321.62160685105937</v>
      </c>
      <c r="L17" s="2260">
        <v>1306</v>
      </c>
      <c r="M17" s="2259">
        <v>354.69853340575776</v>
      </c>
      <c r="N17" s="2260">
        <v>1176</v>
      </c>
      <c r="O17" s="2259">
        <v>306.45430286857908</v>
      </c>
      <c r="P17" s="2260">
        <v>865</v>
      </c>
      <c r="Q17" s="2259">
        <v>209.1053915347369</v>
      </c>
      <c r="R17" s="2260">
        <v>871</v>
      </c>
      <c r="S17" s="2262">
        <v>198.894674777555</v>
      </c>
      <c r="T17" s="1843">
        <v>1570</v>
      </c>
      <c r="U17" s="1370">
        <v>185.02913914309116</v>
      </c>
      <c r="V17" s="1319">
        <v>2909</v>
      </c>
      <c r="W17" s="1370">
        <v>180.29319180927223</v>
      </c>
      <c r="X17" s="1843">
        <v>872</v>
      </c>
      <c r="Y17" s="1370">
        <v>255.62177358125518</v>
      </c>
      <c r="Z17" s="2261"/>
      <c r="AA17" s="1843">
        <v>184</v>
      </c>
      <c r="AB17" s="2261"/>
      <c r="AC17" s="2260">
        <v>10933</v>
      </c>
      <c r="AD17" s="1307">
        <v>229.05358110702875</v>
      </c>
      <c r="AE17" s="2260">
        <v>4865</v>
      </c>
      <c r="AF17" s="1307">
        <v>308.51984039409365</v>
      </c>
      <c r="AG17" s="2252">
        <v>1893</v>
      </c>
      <c r="AH17" s="1307">
        <v>199.97739294131566</v>
      </c>
      <c r="AI17" s="2252">
        <v>1088</v>
      </c>
      <c r="AJ17" s="1307">
        <v>210.51368822690591</v>
      </c>
      <c r="AK17" s="2253">
        <v>731</v>
      </c>
      <c r="AL17" s="1307">
        <v>151.29751590590163</v>
      </c>
      <c r="AM17" s="2263">
        <v>577</v>
      </c>
      <c r="AN17" s="1307">
        <v>160.33612231117434</v>
      </c>
      <c r="AO17" s="2260">
        <v>1076</v>
      </c>
      <c r="AP17" s="1307">
        <v>233.06640443086093</v>
      </c>
      <c r="AQ17" s="2263">
        <v>703</v>
      </c>
      <c r="AR17" s="1307">
        <v>164.21281794334541</v>
      </c>
      <c r="AS17" s="2264"/>
      <c r="AT17" s="2265">
        <v>10933</v>
      </c>
      <c r="AU17" s="2266"/>
      <c r="AV17" s="846">
        <v>918</v>
      </c>
      <c r="AW17" s="2252">
        <v>1779</v>
      </c>
      <c r="AX17" s="846"/>
      <c r="AY17" s="2252">
        <v>2697</v>
      </c>
      <c r="AZ17" s="2266"/>
      <c r="BA17" s="846">
        <v>523</v>
      </c>
      <c r="BB17" s="2252">
        <v>2279</v>
      </c>
      <c r="BC17" s="2252">
        <v>2802</v>
      </c>
      <c r="BD17" s="2266"/>
      <c r="BE17" s="2252">
        <v>194</v>
      </c>
      <c r="BF17" s="2252">
        <v>1352</v>
      </c>
      <c r="BG17" s="2267"/>
      <c r="BH17" s="1825">
        <f>BE17+BF17</f>
        <v>1546</v>
      </c>
      <c r="BI17" s="846">
        <v>474</v>
      </c>
      <c r="BJ17" s="846">
        <v>490</v>
      </c>
      <c r="BK17" s="2252">
        <v>964</v>
      </c>
      <c r="BL17" s="2266"/>
      <c r="BM17" s="2252">
        <v>224</v>
      </c>
      <c r="BN17" s="2252">
        <v>993</v>
      </c>
      <c r="BO17" s="2252">
        <v>1217</v>
      </c>
      <c r="BP17" s="2266"/>
      <c r="BQ17" s="2252">
        <v>467</v>
      </c>
      <c r="BR17" s="2252">
        <v>1090</v>
      </c>
      <c r="BS17" s="2252"/>
      <c r="BT17" s="2252">
        <f>BQ17+BR17</f>
        <v>1557</v>
      </c>
      <c r="BU17" s="2252">
        <v>40</v>
      </c>
      <c r="BV17" s="2252">
        <v>110</v>
      </c>
      <c r="BW17" s="2252">
        <v>150</v>
      </c>
    </row>
    <row r="18" spans="3:75" x14ac:dyDescent="0.45">
      <c r="C18" s="2197">
        <v>2015</v>
      </c>
      <c r="D18" s="1814">
        <v>3669</v>
      </c>
      <c r="E18" s="2259">
        <v>150.4105235712845</v>
      </c>
      <c r="F18" s="850"/>
      <c r="G18" s="2260">
        <v>8822</v>
      </c>
      <c r="H18" s="2259">
        <v>368.673531689333</v>
      </c>
      <c r="I18" s="2261"/>
      <c r="J18" s="2260">
        <v>1537</v>
      </c>
      <c r="K18" s="2268">
        <v>419.25347241164849</v>
      </c>
      <c r="L18" s="2260">
        <v>1480</v>
      </c>
      <c r="M18" s="2268">
        <v>399.4752838163925</v>
      </c>
      <c r="N18" s="2260">
        <v>1736</v>
      </c>
      <c r="O18" s="2268">
        <v>462.19259267147856</v>
      </c>
      <c r="P18" s="2260">
        <v>1274</v>
      </c>
      <c r="Q18" s="2268">
        <v>309.83771216222459</v>
      </c>
      <c r="R18" s="2260">
        <v>812</v>
      </c>
      <c r="S18" s="2262">
        <v>186.44079471536782</v>
      </c>
      <c r="T18" s="1843">
        <v>1779</v>
      </c>
      <c r="U18" s="1370">
        <v>205.8041632828714</v>
      </c>
      <c r="V18" s="1319">
        <v>2662</v>
      </c>
      <c r="W18" s="1370">
        <v>161.0617734220242</v>
      </c>
      <c r="X18" s="1843">
        <v>971</v>
      </c>
      <c r="Y18" s="1370">
        <v>273.03120878873682</v>
      </c>
      <c r="Z18" s="2261"/>
      <c r="AA18" s="1843">
        <v>240</v>
      </c>
      <c r="AB18" s="2261"/>
      <c r="AC18" s="2260">
        <v>12491</v>
      </c>
      <c r="AD18" s="1307">
        <v>258.49365106399182</v>
      </c>
      <c r="AE18" s="2260">
        <v>4784</v>
      </c>
      <c r="AF18" s="1307">
        <v>300.40420189121522</v>
      </c>
      <c r="AG18" s="2252">
        <v>2611</v>
      </c>
      <c r="AH18" s="1307">
        <v>271.76741455615831</v>
      </c>
      <c r="AI18" s="2252">
        <v>1186</v>
      </c>
      <c r="AJ18" s="1307">
        <v>227.41915690004296</v>
      </c>
      <c r="AK18" s="2253">
        <v>673</v>
      </c>
      <c r="AL18" s="1307">
        <v>137.22763475019676</v>
      </c>
      <c r="AM18" s="2263">
        <v>860</v>
      </c>
      <c r="AN18" s="1307">
        <v>235.26708285231246</v>
      </c>
      <c r="AO18" s="2260">
        <v>1515</v>
      </c>
      <c r="AP18" s="1307">
        <v>323.74354382718292</v>
      </c>
      <c r="AQ18" s="2263">
        <v>862</v>
      </c>
      <c r="AR18" s="1307">
        <v>198.83604791441286</v>
      </c>
      <c r="AS18" s="2264"/>
      <c r="AT18" s="2265">
        <v>12491</v>
      </c>
      <c r="AU18" s="2266"/>
      <c r="AV18" s="846">
        <v>907</v>
      </c>
      <c r="AW18" s="2252">
        <v>1498</v>
      </c>
      <c r="AX18" s="846"/>
      <c r="AY18" s="2252">
        <v>2405</v>
      </c>
      <c r="AZ18" s="2266"/>
      <c r="BA18" s="846">
        <v>597</v>
      </c>
      <c r="BB18" s="2252">
        <v>2467</v>
      </c>
      <c r="BC18" s="2252">
        <v>3064</v>
      </c>
      <c r="BD18" s="2266"/>
      <c r="BE18" s="2252">
        <v>290</v>
      </c>
      <c r="BF18" s="2252">
        <v>1523</v>
      </c>
      <c r="BG18" s="2267"/>
      <c r="BH18" s="1825">
        <f>BE18+BF18</f>
        <v>1813</v>
      </c>
      <c r="BI18" s="846">
        <v>960</v>
      </c>
      <c r="BJ18" s="846">
        <v>848</v>
      </c>
      <c r="BK18" s="2252">
        <v>1808</v>
      </c>
      <c r="BL18" s="2266"/>
      <c r="BM18" s="2252">
        <v>341</v>
      </c>
      <c r="BN18" s="2252">
        <v>1224</v>
      </c>
      <c r="BO18" s="2252">
        <v>1565</v>
      </c>
      <c r="BP18" s="2266"/>
      <c r="BQ18" s="2252">
        <v>541</v>
      </c>
      <c r="BR18" s="2252">
        <v>1148</v>
      </c>
      <c r="BS18" s="2252"/>
      <c r="BT18" s="2252">
        <f>BQ18+BR18</f>
        <v>1689</v>
      </c>
      <c r="BU18" s="2252">
        <v>33</v>
      </c>
      <c r="BV18" s="2252">
        <v>115</v>
      </c>
      <c r="BW18" s="2252">
        <v>148</v>
      </c>
    </row>
    <row r="19" spans="3:75" x14ac:dyDescent="0.45">
      <c r="C19" s="2197">
        <v>2016</v>
      </c>
      <c r="D19" s="853">
        <v>3695</v>
      </c>
      <c r="E19" s="2259">
        <v>149.72698631385936</v>
      </c>
      <c r="F19" s="850"/>
      <c r="G19" s="2260">
        <v>9342</v>
      </c>
      <c r="H19" s="2259">
        <v>385.6271931979029</v>
      </c>
      <c r="I19" s="850"/>
      <c r="J19" s="2260">
        <v>1370</v>
      </c>
      <c r="K19" s="2268">
        <v>369.65384750294783</v>
      </c>
      <c r="L19" s="2260">
        <v>1384</v>
      </c>
      <c r="M19" s="2268">
        <v>374.73668249730588</v>
      </c>
      <c r="N19" s="2260">
        <v>1770</v>
      </c>
      <c r="O19" s="2268">
        <v>479.49</v>
      </c>
      <c r="P19" s="2260">
        <v>1445</v>
      </c>
      <c r="Q19" s="2268">
        <v>354.81890730509514</v>
      </c>
      <c r="R19" s="2260">
        <v>828</v>
      </c>
      <c r="S19" s="2262">
        <v>190.35401709048023</v>
      </c>
      <c r="T19" s="1843">
        <v>1910</v>
      </c>
      <c r="U19" s="1370">
        <v>218.12666878321863</v>
      </c>
      <c r="V19" s="1319">
        <v>2944</v>
      </c>
      <c r="W19" s="1370">
        <v>174.01028693965318</v>
      </c>
      <c r="X19" s="1843">
        <v>1130</v>
      </c>
      <c r="Y19" s="1370">
        <v>304.12151942340716</v>
      </c>
      <c r="Z19" s="850"/>
      <c r="AA19" s="1843">
        <v>256</v>
      </c>
      <c r="AB19" s="2263"/>
      <c r="AC19" s="2260">
        <v>13037</v>
      </c>
      <c r="AD19" s="1307">
        <v>266.58503688471961</v>
      </c>
      <c r="AE19" s="2260">
        <v>4831</v>
      </c>
      <c r="AF19" s="1307">
        <v>300.59047891635606</v>
      </c>
      <c r="AG19" s="2252">
        <v>2930</v>
      </c>
      <c r="AH19" s="1307">
        <v>300.50573165966341</v>
      </c>
      <c r="AI19" s="2252">
        <v>1152</v>
      </c>
      <c r="AJ19" s="1307">
        <v>219.12638570809017</v>
      </c>
      <c r="AK19" s="2253">
        <v>511</v>
      </c>
      <c r="AL19" s="1307">
        <v>102.65063629332771</v>
      </c>
      <c r="AM19" s="2263">
        <v>830</v>
      </c>
      <c r="AN19" s="1307">
        <v>223.49377314035678</v>
      </c>
      <c r="AO19" s="2260">
        <v>1721</v>
      </c>
      <c r="AP19" s="1307">
        <v>362.87958976262064</v>
      </c>
      <c r="AQ19" s="2263">
        <v>1062</v>
      </c>
      <c r="AR19" s="1307">
        <v>241.90627612394167</v>
      </c>
      <c r="AS19" s="850"/>
      <c r="AT19" s="2269">
        <v>13037</v>
      </c>
      <c r="AU19" s="2269"/>
      <c r="AV19" s="2269">
        <v>921</v>
      </c>
      <c r="AW19" s="2252">
        <v>1682</v>
      </c>
      <c r="AX19" s="2263"/>
      <c r="AY19" s="2252">
        <v>2603</v>
      </c>
      <c r="AZ19" s="2269"/>
      <c r="BA19" s="2269">
        <v>765</v>
      </c>
      <c r="BB19" s="2252">
        <v>2850</v>
      </c>
      <c r="BC19" s="2252">
        <v>3615</v>
      </c>
      <c r="BD19" s="2269"/>
      <c r="BE19" s="2252">
        <v>246</v>
      </c>
      <c r="BF19" s="2252">
        <v>1620</v>
      </c>
      <c r="BG19" s="2263"/>
      <c r="BH19" s="1830">
        <v>1866</v>
      </c>
      <c r="BI19" s="2263">
        <v>1149</v>
      </c>
      <c r="BJ19" s="2263">
        <v>1092</v>
      </c>
      <c r="BK19" s="2252">
        <v>2241</v>
      </c>
      <c r="BL19" s="2269"/>
      <c r="BM19" s="2252">
        <v>285</v>
      </c>
      <c r="BN19" s="2252">
        <v>1250</v>
      </c>
      <c r="BO19" s="2252">
        <v>1490</v>
      </c>
      <c r="BP19" s="2269"/>
      <c r="BQ19" s="2252">
        <v>294</v>
      </c>
      <c r="BR19" s="2252">
        <v>765</v>
      </c>
      <c r="BS19" s="2252"/>
      <c r="BT19" s="2252">
        <v>1059</v>
      </c>
      <c r="BU19" s="2252">
        <v>35</v>
      </c>
      <c r="BV19" s="2252">
        <v>128</v>
      </c>
      <c r="BW19" s="2252">
        <v>163</v>
      </c>
    </row>
    <row r="20" spans="3:75" x14ac:dyDescent="0.45">
      <c r="C20" s="2197">
        <v>2019</v>
      </c>
      <c r="D20" s="853">
        <v>2782</v>
      </c>
      <c r="E20" s="2259">
        <v>109.1</v>
      </c>
      <c r="F20" s="850"/>
      <c r="G20" s="2260">
        <v>8024</v>
      </c>
      <c r="H20" s="2259">
        <v>319.89999999999998</v>
      </c>
      <c r="I20" s="850"/>
      <c r="J20" s="2260">
        <v>1395</v>
      </c>
      <c r="K20" s="2268">
        <v>379.08</v>
      </c>
      <c r="L20" s="2260">
        <v>1038</v>
      </c>
      <c r="M20" s="2268">
        <v>279.7</v>
      </c>
      <c r="N20" s="2260">
        <v>1325</v>
      </c>
      <c r="O20" s="2268">
        <v>355.8</v>
      </c>
      <c r="P20" s="2260">
        <v>1431</v>
      </c>
      <c r="Q20" s="2268">
        <v>367.3</v>
      </c>
      <c r="R20" s="2260">
        <v>695</v>
      </c>
      <c r="S20" s="2262">
        <v>164.5</v>
      </c>
      <c r="T20" s="1843">
        <v>1438</v>
      </c>
      <c r="U20" s="1370">
        <v>160.11000000000001</v>
      </c>
      <c r="V20" s="1319">
        <v>2257</v>
      </c>
      <c r="W20" s="1370">
        <v>124.97</v>
      </c>
      <c r="X20" s="1843">
        <v>978</v>
      </c>
      <c r="Y20" s="1370">
        <v>227.29</v>
      </c>
      <c r="Z20" s="850"/>
      <c r="AA20" s="1843">
        <v>230.42699999999999</v>
      </c>
      <c r="AB20" s="2263"/>
      <c r="AC20" s="2260">
        <v>10806</v>
      </c>
      <c r="AD20" s="1307">
        <v>213.6</v>
      </c>
      <c r="AE20" s="2260">
        <v>3641</v>
      </c>
      <c r="AF20" s="1307">
        <v>220.9</v>
      </c>
      <c r="AG20" s="2252">
        <v>2338</v>
      </c>
      <c r="AH20" s="1307">
        <v>230</v>
      </c>
      <c r="AI20" s="2252">
        <v>861</v>
      </c>
      <c r="AJ20" s="1307">
        <v>160.19999999999999</v>
      </c>
      <c r="AK20" s="2253">
        <v>344</v>
      </c>
      <c r="AL20" s="1307">
        <v>66.3</v>
      </c>
      <c r="AM20" s="2263">
        <v>733</v>
      </c>
      <c r="AN20" s="1307">
        <v>188.7</v>
      </c>
      <c r="AO20" s="2260">
        <v>1453</v>
      </c>
      <c r="AP20" s="1307">
        <v>294.8</v>
      </c>
      <c r="AQ20" s="2263">
        <v>1436</v>
      </c>
      <c r="AR20" s="1307">
        <v>315.60000000000002</v>
      </c>
      <c r="AS20" s="850"/>
      <c r="AT20" s="2269">
        <v>10806</v>
      </c>
      <c r="AU20" s="2269"/>
      <c r="AV20" s="2269">
        <v>414</v>
      </c>
      <c r="AW20" s="2252">
        <v>922</v>
      </c>
      <c r="AX20" s="2263"/>
      <c r="AY20" s="2252">
        <v>1336</v>
      </c>
      <c r="AZ20" s="2269"/>
      <c r="BA20" s="2269">
        <v>298</v>
      </c>
      <c r="BB20" s="2252">
        <v>1472</v>
      </c>
      <c r="BC20" s="2252">
        <v>1770</v>
      </c>
      <c r="BD20" s="2269"/>
      <c r="BE20" s="2252">
        <v>210</v>
      </c>
      <c r="BF20" s="2252">
        <v>1398</v>
      </c>
      <c r="BG20" s="2263"/>
      <c r="BH20" s="1830">
        <v>1608</v>
      </c>
      <c r="BI20" s="2263">
        <v>996</v>
      </c>
      <c r="BJ20" s="2263">
        <v>1063</v>
      </c>
      <c r="BK20" s="2252">
        <v>2059</v>
      </c>
      <c r="BL20" s="2269"/>
      <c r="BM20" s="2252">
        <v>392</v>
      </c>
      <c r="BN20" s="2252">
        <v>1543</v>
      </c>
      <c r="BO20" s="2252">
        <v>1935</v>
      </c>
      <c r="BP20" s="2269"/>
      <c r="BQ20" s="2252">
        <v>460</v>
      </c>
      <c r="BR20" s="2252">
        <v>1571</v>
      </c>
      <c r="BS20" s="2252"/>
      <c r="BT20" s="2252">
        <v>2031</v>
      </c>
      <c r="BU20" s="2252">
        <v>12</v>
      </c>
      <c r="BV20" s="2252">
        <v>55</v>
      </c>
      <c r="BW20" s="2252">
        <v>67</v>
      </c>
    </row>
    <row r="21" spans="3:75" x14ac:dyDescent="0.45">
      <c r="C21" s="2199">
        <v>2020</v>
      </c>
      <c r="D21" s="827">
        <v>1533</v>
      </c>
      <c r="E21" s="2270">
        <v>59.5</v>
      </c>
      <c r="F21" s="1941"/>
      <c r="G21" s="2079">
        <v>4281</v>
      </c>
      <c r="H21" s="2270">
        <v>168.8</v>
      </c>
      <c r="I21" s="1941"/>
      <c r="J21" s="2079">
        <v>644</v>
      </c>
      <c r="K21" s="2271">
        <v>176.05</v>
      </c>
      <c r="L21" s="2079">
        <v>538</v>
      </c>
      <c r="M21" s="2271">
        <v>144.80000000000001</v>
      </c>
      <c r="N21" s="2079">
        <v>623</v>
      </c>
      <c r="O21" s="2271">
        <v>166.3</v>
      </c>
      <c r="P21" s="2079">
        <v>809</v>
      </c>
      <c r="Q21" s="2271">
        <v>212.1</v>
      </c>
      <c r="R21" s="2079">
        <v>402</v>
      </c>
      <c r="S21" s="2272">
        <v>95.8</v>
      </c>
      <c r="T21" s="2273">
        <v>848</v>
      </c>
      <c r="U21" s="1527">
        <v>94.6</v>
      </c>
      <c r="V21" s="1633">
        <v>1349</v>
      </c>
      <c r="W21" s="1527">
        <v>72.959999999999994</v>
      </c>
      <c r="X21" s="2273">
        <v>538</v>
      </c>
      <c r="Y21" s="1527">
        <v>118.74</v>
      </c>
      <c r="Z21" s="1941"/>
      <c r="AA21" s="2273">
        <v>63</v>
      </c>
      <c r="AB21" s="1948"/>
      <c r="AC21" s="2079">
        <v>5814</v>
      </c>
      <c r="AD21" s="1440">
        <v>113.7</v>
      </c>
      <c r="AE21" s="2079">
        <v>1570</v>
      </c>
      <c r="AF21" s="1440">
        <v>94.5</v>
      </c>
      <c r="AG21" s="2254">
        <v>1282</v>
      </c>
      <c r="AH21" s="1440">
        <v>124.5</v>
      </c>
      <c r="AI21" s="2254">
        <v>431</v>
      </c>
      <c r="AJ21" s="1440">
        <v>79.599999999999994</v>
      </c>
      <c r="AK21" s="2255">
        <v>112</v>
      </c>
      <c r="AL21" s="1440">
        <v>21.3</v>
      </c>
      <c r="AM21" s="1948">
        <v>239</v>
      </c>
      <c r="AN21" s="1440">
        <v>60.7</v>
      </c>
      <c r="AO21" s="2079">
        <v>1484</v>
      </c>
      <c r="AP21" s="1440">
        <v>297.5</v>
      </c>
      <c r="AQ21" s="1948">
        <v>696</v>
      </c>
      <c r="AR21" s="1440">
        <v>151.30000000000001</v>
      </c>
      <c r="AS21" s="1941"/>
      <c r="AT21" s="2274">
        <v>5814</v>
      </c>
      <c r="AU21" s="2274"/>
      <c r="AV21" s="2274">
        <v>326</v>
      </c>
      <c r="AW21" s="2254">
        <v>613</v>
      </c>
      <c r="AX21" s="1948"/>
      <c r="AY21" s="2254">
        <v>939</v>
      </c>
      <c r="AZ21" s="2274"/>
      <c r="BA21" s="2274">
        <v>160</v>
      </c>
      <c r="BB21" s="2254">
        <v>807</v>
      </c>
      <c r="BC21" s="2254">
        <v>967</v>
      </c>
      <c r="BD21" s="2274"/>
      <c r="BE21" s="2254">
        <v>96</v>
      </c>
      <c r="BF21" s="2254">
        <v>734</v>
      </c>
      <c r="BG21" s="1948"/>
      <c r="BH21" s="1316">
        <v>830</v>
      </c>
      <c r="BI21" s="1948">
        <v>558</v>
      </c>
      <c r="BJ21" s="1948">
        <v>611</v>
      </c>
      <c r="BK21" s="2254">
        <v>1169</v>
      </c>
      <c r="BL21" s="2274"/>
      <c r="BM21" s="2254">
        <v>184</v>
      </c>
      <c r="BN21" s="2254">
        <v>731</v>
      </c>
      <c r="BO21" s="2254">
        <v>915</v>
      </c>
      <c r="BP21" s="2274"/>
      <c r="BQ21" s="2254">
        <v>198</v>
      </c>
      <c r="BR21" s="2254">
        <v>737</v>
      </c>
      <c r="BS21" s="2254"/>
      <c r="BT21" s="2254">
        <v>935</v>
      </c>
      <c r="BU21" s="2254">
        <v>11</v>
      </c>
      <c r="BV21" s="2254">
        <v>48</v>
      </c>
      <c r="BW21" s="2254">
        <v>59</v>
      </c>
    </row>
    <row r="22" spans="3:75" x14ac:dyDescent="0.45">
      <c r="C22" s="2256">
        <v>2021</v>
      </c>
      <c r="D22" s="1832">
        <v>2334</v>
      </c>
      <c r="E22" s="1833">
        <v>89.746656033443898</v>
      </c>
      <c r="F22" s="2275"/>
      <c r="G22" s="2276">
        <v>7072</v>
      </c>
      <c r="H22" s="2277">
        <v>275.99481260881049</v>
      </c>
      <c r="I22" s="2278"/>
      <c r="J22" s="2279">
        <v>855</v>
      </c>
      <c r="K22" s="2280" t="s">
        <v>5484</v>
      </c>
      <c r="L22" s="2276">
        <v>756</v>
      </c>
      <c r="M22" s="2277">
        <v>201.3</v>
      </c>
      <c r="N22" s="2276">
        <v>1115</v>
      </c>
      <c r="O22" s="2277">
        <v>298.66658095069727</v>
      </c>
      <c r="P22" s="2276">
        <v>1241</v>
      </c>
      <c r="Q22" s="2277">
        <v>331.18149866966979</v>
      </c>
      <c r="R22" s="2276">
        <v>661</v>
      </c>
      <c r="S22" s="2277">
        <v>159.09845811690968</v>
      </c>
      <c r="T22" s="2276">
        <v>1440</v>
      </c>
      <c r="U22" s="2277" t="s">
        <v>5485</v>
      </c>
      <c r="V22" s="1837">
        <v>2309</v>
      </c>
      <c r="W22" s="2281" t="s">
        <v>5486</v>
      </c>
      <c r="X22" s="2282">
        <v>910</v>
      </c>
      <c r="Y22" s="2281" t="s">
        <v>5487</v>
      </c>
      <c r="Z22" s="2278"/>
      <c r="AA22" s="2282">
        <v>119</v>
      </c>
      <c r="AB22" s="2283"/>
      <c r="AC22" s="2279">
        <v>9406</v>
      </c>
      <c r="AD22" s="2205">
        <v>182.18016157594556</v>
      </c>
      <c r="AE22" s="2279">
        <v>2609</v>
      </c>
      <c r="AF22" s="2205">
        <v>155.88376054485826</v>
      </c>
      <c r="AG22" s="2257">
        <v>1958</v>
      </c>
      <c r="AH22" s="2205">
        <v>187.77865902253441</v>
      </c>
      <c r="AI22" s="2257">
        <v>823</v>
      </c>
      <c r="AJ22" s="2205">
        <v>151.1336862846639</v>
      </c>
      <c r="AK22" s="2258">
        <v>106</v>
      </c>
      <c r="AL22" s="2205">
        <v>19.889146155202887</v>
      </c>
      <c r="AM22" s="2283">
        <v>536</v>
      </c>
      <c r="AN22" s="2205">
        <v>134.19827795567952</v>
      </c>
      <c r="AO22" s="2279">
        <v>2254</v>
      </c>
      <c r="AP22" s="2205">
        <v>446.5877840211129</v>
      </c>
      <c r="AQ22" s="2283">
        <v>1120</v>
      </c>
      <c r="AR22" s="2205">
        <v>240.86487695460772</v>
      </c>
      <c r="AS22" s="2278"/>
      <c r="AT22" s="2284">
        <v>9406</v>
      </c>
      <c r="AU22" s="2284"/>
      <c r="AV22" s="2284">
        <v>429</v>
      </c>
      <c r="AW22" s="2257">
        <v>980</v>
      </c>
      <c r="AX22" s="2283"/>
      <c r="AY22" s="2257">
        <f>SUM(AV22:AX22)</f>
        <v>1409</v>
      </c>
      <c r="AZ22" s="2284"/>
      <c r="BA22" s="2284">
        <v>427</v>
      </c>
      <c r="BB22" s="2257">
        <v>1937</v>
      </c>
      <c r="BC22" s="2257">
        <f>SUM(BA22:BB22)</f>
        <v>2364</v>
      </c>
      <c r="BD22" s="2284"/>
      <c r="BE22" s="2257">
        <v>161</v>
      </c>
      <c r="BF22" s="2257">
        <v>1084</v>
      </c>
      <c r="BG22" s="2283"/>
      <c r="BH22" s="1842">
        <f>SUM(BE22:BG22)</f>
        <v>1245</v>
      </c>
      <c r="BI22" s="2283">
        <v>840</v>
      </c>
      <c r="BJ22" s="2283">
        <v>954</v>
      </c>
      <c r="BK22" s="2257">
        <f>SUM(BI22:BJ22)</f>
        <v>1794</v>
      </c>
      <c r="BL22" s="2284"/>
      <c r="BM22" s="2257">
        <v>247</v>
      </c>
      <c r="BN22" s="2257">
        <v>1281</v>
      </c>
      <c r="BO22" s="2257">
        <f>SUM(BM22:BN22)</f>
        <v>1528</v>
      </c>
      <c r="BP22" s="2284"/>
      <c r="BQ22" s="2257">
        <v>201</v>
      </c>
      <c r="BR22" s="2257">
        <v>757</v>
      </c>
      <c r="BS22" s="2257"/>
      <c r="BT22" s="2257">
        <f>SUM(BQ22:BS22)</f>
        <v>958</v>
      </c>
      <c r="BU22" s="2257">
        <v>29</v>
      </c>
      <c r="BV22" s="2257">
        <v>79</v>
      </c>
      <c r="BW22" s="2257">
        <f>SUM(BU22:BV22)</f>
        <v>108</v>
      </c>
    </row>
    <row r="23" spans="3:75" x14ac:dyDescent="0.45">
      <c r="C23" s="2200" t="s">
        <v>5490</v>
      </c>
      <c r="F23" s="178"/>
      <c r="L23" s="178"/>
      <c r="T23" s="1843"/>
      <c r="AA23" s="1843"/>
      <c r="AC23" s="178"/>
      <c r="AE23" s="178"/>
      <c r="BC23" s="178"/>
      <c r="BG23" s="178"/>
      <c r="BJ23" s="178"/>
      <c r="BN23" s="178"/>
      <c r="BR23" s="178"/>
      <c r="BU23" s="178"/>
    </row>
    <row r="24" spans="3:75" x14ac:dyDescent="0.45">
      <c r="C24" s="2200"/>
      <c r="F24" s="178"/>
    </row>
    <row r="26" spans="3:75" ht="16.5" customHeight="1" x14ac:dyDescent="0.45"/>
    <row r="27" spans="3:75" ht="18.600000000000001" x14ac:dyDescent="0.45">
      <c r="C27" s="1087" t="s">
        <v>1969</v>
      </c>
      <c r="D27" s="1260"/>
      <c r="E27" s="1260"/>
      <c r="F27" s="1261"/>
      <c r="G27" s="1260"/>
      <c r="H27" s="1260"/>
      <c r="I27" s="1260"/>
      <c r="J27" s="1260"/>
      <c r="K27" s="1260"/>
      <c r="L27" s="1261"/>
    </row>
    <row r="28" spans="3:75" ht="18.600000000000001" x14ac:dyDescent="0.45">
      <c r="C28" s="1087" t="s">
        <v>5491</v>
      </c>
      <c r="D28" s="1260"/>
      <c r="E28" s="1260"/>
      <c r="F28" s="1261"/>
      <c r="G28" s="1260"/>
      <c r="H28" s="1260"/>
      <c r="I28" s="1260"/>
      <c r="J28" s="1260"/>
      <c r="K28" s="1260"/>
      <c r="L28" s="1261"/>
    </row>
    <row r="44" spans="3:3" x14ac:dyDescent="0.45">
      <c r="C44" s="2200" t="s">
        <v>5490</v>
      </c>
    </row>
  </sheetData>
  <mergeCells count="53">
    <mergeCell ref="D13:E13"/>
    <mergeCell ref="G13:H13"/>
    <mergeCell ref="A5:B5"/>
    <mergeCell ref="C5:Z5"/>
    <mergeCell ref="C1:D1"/>
    <mergeCell ref="A3:B3"/>
    <mergeCell ref="C3:Z3"/>
    <mergeCell ref="A4:B4"/>
    <mergeCell ref="C4:Z4"/>
    <mergeCell ref="J13:K13"/>
    <mergeCell ref="L13:M13"/>
    <mergeCell ref="N13:O13"/>
    <mergeCell ref="P13:Q13"/>
    <mergeCell ref="R13:S13"/>
    <mergeCell ref="T13:U13"/>
    <mergeCell ref="V13:W13"/>
    <mergeCell ref="BU12:BW12"/>
    <mergeCell ref="A6:B6"/>
    <mergeCell ref="C6:Z6"/>
    <mergeCell ref="C11:C14"/>
    <mergeCell ref="D11:H12"/>
    <mergeCell ref="J11:AA12"/>
    <mergeCell ref="AC11:AR12"/>
    <mergeCell ref="AT11:BW11"/>
    <mergeCell ref="AT12:AT14"/>
    <mergeCell ref="AV12:AY12"/>
    <mergeCell ref="BA12:BC12"/>
    <mergeCell ref="BE12:BF12"/>
    <mergeCell ref="BI12:BK12"/>
    <mergeCell ref="BM12:BO12"/>
    <mergeCell ref="BQ12:BR12"/>
    <mergeCell ref="AC13:AD13"/>
    <mergeCell ref="X13:Y13"/>
    <mergeCell ref="AA13:AA14"/>
    <mergeCell ref="BE13:BF13"/>
    <mergeCell ref="AE13:AF13"/>
    <mergeCell ref="AG13:AH13"/>
    <mergeCell ref="AI13:AJ13"/>
    <mergeCell ref="AK13:AL13"/>
    <mergeCell ref="AM13:AN13"/>
    <mergeCell ref="AO13:AP13"/>
    <mergeCell ref="AQ13:AR13"/>
    <mergeCell ref="AV13:AW13"/>
    <mergeCell ref="AY13:AY14"/>
    <mergeCell ref="BA13:BB13"/>
    <mergeCell ref="BC13:BC14"/>
    <mergeCell ref="BW13:BW14"/>
    <mergeCell ref="BI13:BJ13"/>
    <mergeCell ref="BK13:BK14"/>
    <mergeCell ref="BM13:BN13"/>
    <mergeCell ref="BO13:BO14"/>
    <mergeCell ref="BQ13:BR13"/>
    <mergeCell ref="BU13:BV13"/>
  </mergeCells>
  <hyperlinks>
    <hyperlink ref="A1" location="'ODS 16.'!A1" display="REGRESAR" xr:uid="{00000000-0004-0000-C201-000000000000}"/>
    <hyperlink ref="C1:D1" location="'Metadato 16.1.3'!A1" display="VER METADATO" xr:uid="{00000000-0004-0000-C201-000001000000}"/>
  </hyperlinks>
  <pageMargins left="0.7" right="0.7" top="0.75" bottom="0.75" header="0.3" footer="0.3"/>
  <pageSetup orientation="portrait" r:id="rId1"/>
  <drawing r:id="rId2"/>
</worksheet>
</file>

<file path=xl/worksheets/sheet4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301-000000000000}">
  <sheetPr codeName="Hoja442">
    <tabColor theme="0" tint="-0.499984740745262"/>
  </sheetPr>
  <dimension ref="A1:BS36"/>
  <sheetViews>
    <sheetView showGridLines="0" zoomScaleNormal="100" workbookViewId="0">
      <pane ySplit="1" topLeftCell="A2" activePane="bottomLeft" state="frozen"/>
      <selection pane="bottomLeft" activeCell="D15" sqref="D15"/>
    </sheetView>
  </sheetViews>
  <sheetFormatPr baseColWidth="10" defaultColWidth="11.44140625" defaultRowHeight="17.399999999999999" x14ac:dyDescent="0.3"/>
  <cols>
    <col min="1" max="1" width="11.44140625" style="1305"/>
    <col min="2" max="2" width="26.44140625" style="1305" customWidth="1"/>
    <col min="3" max="3" width="24" style="1305" customWidth="1"/>
    <col min="4" max="4" width="85.77734375" style="1285" customWidth="1"/>
    <col min="5" max="5" width="7.5546875" style="1305" customWidth="1"/>
    <col min="6" max="6" width="7.21875" style="1305" customWidth="1"/>
    <col min="7" max="7" width="2.21875" style="1305" customWidth="1"/>
    <col min="8" max="9" width="7.21875" style="1305" customWidth="1"/>
    <col min="10" max="10" width="2.5546875" style="1285" customWidth="1"/>
    <col min="11" max="12" width="8.21875" style="1305" customWidth="1"/>
    <col min="13" max="14" width="9.21875" style="1305" customWidth="1"/>
    <col min="15" max="16" width="7.77734375" style="1305" customWidth="1"/>
    <col min="17" max="18" width="9.21875" style="1305" customWidth="1"/>
    <col min="19" max="22" width="8.44140625" style="1305" customWidth="1"/>
    <col min="23" max="24" width="9.44140625" style="1305" customWidth="1"/>
    <col min="25" max="26" width="8.77734375" style="1305" customWidth="1"/>
    <col min="27" max="27" width="2.21875" style="1285" customWidth="1"/>
    <col min="28" max="28" width="8.77734375" style="1305" customWidth="1"/>
    <col min="29" max="29" width="2.44140625" style="1285" customWidth="1"/>
    <col min="30" max="31" width="8.77734375" style="1305" customWidth="1"/>
    <col min="32" max="33" width="8.21875" style="1305" customWidth="1"/>
    <col min="34" max="35" width="8.44140625" style="1305" customWidth="1"/>
    <col min="36" max="39" width="8.5546875" style="1305" customWidth="1"/>
    <col min="40" max="41" width="8.77734375" style="1305" customWidth="1"/>
    <col min="42" max="43" width="8.44140625" style="1305" customWidth="1"/>
    <col min="44" max="45" width="8.77734375" style="1305" customWidth="1"/>
    <col min="46" max="46" width="1.77734375" style="1305" customWidth="1"/>
    <col min="47" max="47" width="7.77734375" style="1305" customWidth="1"/>
    <col min="48" max="48" width="2.21875" style="1305" customWidth="1"/>
    <col min="49" max="50" width="8.21875" style="1305" customWidth="1"/>
    <col min="51" max="51" width="1.21875" style="1305" customWidth="1"/>
    <col min="52" max="52" width="11.44140625" style="1305"/>
    <col min="53" max="53" width="2.77734375" style="1285" customWidth="1"/>
    <col min="54" max="55" width="9" style="1305" customWidth="1"/>
    <col min="56" max="56" width="11.44140625" style="1305"/>
    <col min="57" max="57" width="2.21875" style="1285" customWidth="1"/>
    <col min="58" max="59" width="11.44140625" style="1305"/>
    <col min="60" max="60" width="2.5546875" style="1285" customWidth="1"/>
    <col min="61" max="63" width="11.44140625" style="1305"/>
    <col min="64" max="64" width="2.21875" style="1285" customWidth="1"/>
    <col min="65" max="66" width="11.44140625" style="1305"/>
    <col min="67" max="67" width="11.44140625" style="1305" customWidth="1"/>
    <col min="68" max="68" width="1.21875" style="1285" customWidth="1"/>
    <col min="69" max="69" width="11.44140625" style="1305"/>
    <col min="70" max="70" width="11.44140625" style="1305" customWidth="1"/>
    <col min="71" max="71" width="1.5546875" style="1285" customWidth="1"/>
    <col min="72" max="16384" width="11.44140625" style="1305"/>
  </cols>
  <sheetData>
    <row r="1" spans="1:6" x14ac:dyDescent="0.3">
      <c r="B1" s="481" t="s">
        <v>337</v>
      </c>
    </row>
    <row r="2" spans="1:6" ht="18" thickBot="1" x14ac:dyDescent="0.35"/>
    <row r="3" spans="1:6" ht="23.25" customHeight="1" thickBot="1" x14ac:dyDescent="0.35">
      <c r="B3" s="4223" t="s">
        <v>370</v>
      </c>
      <c r="C3" s="4223"/>
      <c r="D3" s="4223"/>
      <c r="F3" s="1267" t="s">
        <v>471</v>
      </c>
    </row>
    <row r="4" spans="1:6" ht="34.799999999999997" x14ac:dyDescent="0.3">
      <c r="B4" s="3123" t="s">
        <v>449</v>
      </c>
      <c r="C4" s="3123"/>
      <c r="D4" s="2206" t="s">
        <v>46</v>
      </c>
    </row>
    <row r="5" spans="1:6" x14ac:dyDescent="0.3">
      <c r="B5" s="3123" t="s">
        <v>373</v>
      </c>
      <c r="C5" s="3123"/>
      <c r="D5" s="2206" t="s">
        <v>183</v>
      </c>
    </row>
    <row r="6" spans="1:6" x14ac:dyDescent="0.3">
      <c r="B6" s="3123" t="s">
        <v>374</v>
      </c>
      <c r="C6" s="3123"/>
      <c r="D6" s="2207" t="s">
        <v>4154</v>
      </c>
    </row>
    <row r="7" spans="1:6" ht="33" customHeight="1" x14ac:dyDescent="0.3">
      <c r="B7" s="3126" t="s">
        <v>375</v>
      </c>
      <c r="C7" s="3126"/>
      <c r="D7" s="2208" t="s">
        <v>4155</v>
      </c>
    </row>
    <row r="8" spans="1:6" x14ac:dyDescent="0.3">
      <c r="B8" s="3126" t="s">
        <v>2480</v>
      </c>
      <c r="C8" s="3126"/>
      <c r="D8" s="2209" t="s">
        <v>2651</v>
      </c>
    </row>
    <row r="9" spans="1:6" x14ac:dyDescent="0.45">
      <c r="B9" s="178"/>
      <c r="C9" s="178"/>
      <c r="D9" s="178"/>
    </row>
    <row r="10" spans="1:6" ht="23.25" customHeight="1" x14ac:dyDescent="0.3">
      <c r="B10" s="4223" t="s">
        <v>376</v>
      </c>
      <c r="C10" s="4223"/>
      <c r="D10" s="4223"/>
    </row>
    <row r="11" spans="1:6" ht="15.75" customHeight="1" x14ac:dyDescent="0.3">
      <c r="B11" s="3129" t="s">
        <v>377</v>
      </c>
      <c r="C11" s="3124"/>
      <c r="D11" s="2206" t="s">
        <v>439</v>
      </c>
    </row>
    <row r="12" spans="1:6" ht="35.25" customHeight="1" x14ac:dyDescent="0.3">
      <c r="A12" s="2292"/>
      <c r="B12" s="3126" t="s">
        <v>379</v>
      </c>
      <c r="C12" s="3126"/>
      <c r="D12" s="661" t="s">
        <v>1831</v>
      </c>
    </row>
    <row r="13" spans="1:6" x14ac:dyDescent="0.3">
      <c r="B13" s="3123" t="s">
        <v>380</v>
      </c>
      <c r="C13" s="3123"/>
      <c r="D13" s="83" t="s">
        <v>274</v>
      </c>
    </row>
    <row r="14" spans="1:6" x14ac:dyDescent="0.3">
      <c r="B14" s="3123" t="s">
        <v>381</v>
      </c>
      <c r="C14" s="3124"/>
      <c r="D14" s="2077" t="s">
        <v>18</v>
      </c>
    </row>
    <row r="15" spans="1:6" ht="240.75" customHeight="1" x14ac:dyDescent="0.3">
      <c r="B15" s="3123" t="s">
        <v>382</v>
      </c>
      <c r="C15" s="3123"/>
      <c r="D15" s="83" t="s">
        <v>6352</v>
      </c>
    </row>
    <row r="16" spans="1:6" ht="48" customHeight="1" x14ac:dyDescent="0.3">
      <c r="B16" s="3123" t="s">
        <v>383</v>
      </c>
      <c r="C16" s="3123"/>
      <c r="D16" s="83"/>
    </row>
    <row r="17" spans="2:4" x14ac:dyDescent="0.3">
      <c r="B17" s="3123" t="s">
        <v>384</v>
      </c>
      <c r="C17" s="3123"/>
      <c r="D17" s="83" t="s">
        <v>1970</v>
      </c>
    </row>
    <row r="18" spans="2:4" x14ac:dyDescent="0.3">
      <c r="B18" s="3126" t="s">
        <v>386</v>
      </c>
      <c r="C18" s="3126"/>
      <c r="D18" s="2206"/>
    </row>
    <row r="19" spans="2:4" ht="47.25" customHeight="1" x14ac:dyDescent="0.3">
      <c r="B19" s="3132" t="s">
        <v>387</v>
      </c>
      <c r="C19" s="3133"/>
      <c r="D19" s="83" t="s">
        <v>1851</v>
      </c>
    </row>
    <row r="20" spans="2:4" x14ac:dyDescent="0.3">
      <c r="B20" s="3123" t="s">
        <v>388</v>
      </c>
      <c r="C20" s="3123"/>
      <c r="D20" s="83" t="s">
        <v>424</v>
      </c>
    </row>
    <row r="21" spans="2:4" x14ac:dyDescent="0.3">
      <c r="B21" s="3134" t="s">
        <v>390</v>
      </c>
      <c r="C21" s="459" t="s">
        <v>391</v>
      </c>
      <c r="D21" s="2206" t="s">
        <v>1971</v>
      </c>
    </row>
    <row r="22" spans="2:4" x14ac:dyDescent="0.3">
      <c r="B22" s="3135"/>
      <c r="C22" s="2195" t="s">
        <v>393</v>
      </c>
      <c r="D22" s="83" t="s">
        <v>1853</v>
      </c>
    </row>
    <row r="23" spans="2:4" x14ac:dyDescent="0.3">
      <c r="B23" s="3123" t="s">
        <v>395</v>
      </c>
      <c r="C23" s="3123"/>
      <c r="D23" s="83" t="s">
        <v>1854</v>
      </c>
    </row>
    <row r="24" spans="2:4" x14ac:dyDescent="0.3">
      <c r="B24" s="3123" t="s">
        <v>397</v>
      </c>
      <c r="C24" s="3123"/>
      <c r="D24" s="95" t="s">
        <v>645</v>
      </c>
    </row>
    <row r="25" spans="2:4" x14ac:dyDescent="0.3">
      <c r="B25" s="3123" t="s">
        <v>399</v>
      </c>
      <c r="C25" s="3123"/>
      <c r="D25" s="83" t="s">
        <v>19</v>
      </c>
    </row>
    <row r="26" spans="2:4" ht="15" customHeight="1" x14ac:dyDescent="0.3">
      <c r="B26" s="3126" t="s">
        <v>401</v>
      </c>
      <c r="C26" s="3126"/>
      <c r="D26" s="95" t="s">
        <v>1855</v>
      </c>
    </row>
    <row r="27" spans="2:4" x14ac:dyDescent="0.3">
      <c r="B27" s="3129" t="s">
        <v>403</v>
      </c>
      <c r="C27" s="3124"/>
      <c r="D27" s="2206"/>
    </row>
    <row r="28" spans="2:4" x14ac:dyDescent="0.3">
      <c r="B28" s="2193" t="s">
        <v>404</v>
      </c>
      <c r="C28" s="2194"/>
      <c r="D28" s="83" t="s">
        <v>4441</v>
      </c>
    </row>
    <row r="29" spans="2:4" x14ac:dyDescent="0.3">
      <c r="B29" s="3130" t="s">
        <v>405</v>
      </c>
      <c r="C29" s="3131"/>
      <c r="D29" s="61"/>
    </row>
    <row r="30" spans="2:4" x14ac:dyDescent="0.3">
      <c r="B30" s="114"/>
      <c r="C30" s="114"/>
      <c r="D30" s="115"/>
    </row>
    <row r="31" spans="2:4" ht="23.25" customHeight="1" x14ac:dyDescent="0.3">
      <c r="B31" s="4223" t="s">
        <v>406</v>
      </c>
      <c r="C31" s="4223"/>
      <c r="D31" s="4223"/>
    </row>
    <row r="32" spans="2:4" x14ac:dyDescent="0.3">
      <c r="B32" s="3129" t="s">
        <v>407</v>
      </c>
      <c r="C32" s="3124"/>
      <c r="D32" s="95" t="s">
        <v>4438</v>
      </c>
    </row>
    <row r="33" spans="2:4" x14ac:dyDescent="0.3">
      <c r="B33" s="3129" t="s">
        <v>409</v>
      </c>
      <c r="C33" s="3124"/>
      <c r="D33" s="95" t="s">
        <v>4439</v>
      </c>
    </row>
    <row r="34" spans="2:4" x14ac:dyDescent="0.3">
      <c r="B34" s="3129" t="s">
        <v>411</v>
      </c>
      <c r="C34" s="3124"/>
      <c r="D34" s="95" t="s">
        <v>645</v>
      </c>
    </row>
    <row r="35" spans="2:4" x14ac:dyDescent="0.3">
      <c r="B35" s="3129" t="s">
        <v>413</v>
      </c>
      <c r="C35" s="3124"/>
      <c r="D35" s="95" t="s">
        <v>650</v>
      </c>
    </row>
    <row r="36" spans="2:4" x14ac:dyDescent="0.3">
      <c r="B36" s="3129" t="s">
        <v>415</v>
      </c>
      <c r="C36" s="3124"/>
      <c r="D36" s="1378" t="s">
        <v>4440</v>
      </c>
    </row>
  </sheetData>
  <mergeCells count="30">
    <mergeCell ref="B8:C8"/>
    <mergeCell ref="B23:C23"/>
    <mergeCell ref="B24:C24"/>
    <mergeCell ref="B25:C25"/>
    <mergeCell ref="B3:D3"/>
    <mergeCell ref="B4:C4"/>
    <mergeCell ref="B5:C5"/>
    <mergeCell ref="B6:C6"/>
    <mergeCell ref="B7:C7"/>
    <mergeCell ref="B21:B22"/>
    <mergeCell ref="B11:C11"/>
    <mergeCell ref="B12:C12"/>
    <mergeCell ref="B13:C13"/>
    <mergeCell ref="B14:C14"/>
    <mergeCell ref="B15:C15"/>
    <mergeCell ref="B16:C16"/>
    <mergeCell ref="B26:C26"/>
    <mergeCell ref="B36:C36"/>
    <mergeCell ref="B34:C34"/>
    <mergeCell ref="B35:C35"/>
    <mergeCell ref="B10:D10"/>
    <mergeCell ref="B27:C27"/>
    <mergeCell ref="B29:C29"/>
    <mergeCell ref="B31:D31"/>
    <mergeCell ref="B32:C32"/>
    <mergeCell ref="B33:C33"/>
    <mergeCell ref="B17:C17"/>
    <mergeCell ref="B18:C18"/>
    <mergeCell ref="B19:C19"/>
    <mergeCell ref="B20:C20"/>
  </mergeCells>
  <dataValidations count="6">
    <dataValidation type="list" allowBlank="1" showInputMessage="1" showErrorMessage="1" sqref="D25" xr:uid="{00000000-0002-0000-C301-000000000000}">
      <formula1>Tipo_operación</formula1>
    </dataValidation>
    <dataValidation type="list" allowBlank="1" showInputMessage="1" showErrorMessage="1" sqref="D14" xr:uid="{00000000-0002-0000-C301-000001000000}">
      <formula1>Tipo_indicador</formula1>
    </dataValidation>
    <dataValidation type="list" allowBlank="1" showInputMessage="1" showErrorMessage="1" sqref="D7" xr:uid="{00000000-0002-0000-C301-000002000000}">
      <formula1>Nombre_indicador_ODS</formula1>
    </dataValidation>
    <dataValidation type="list" allowBlank="1" showInputMessage="1" showErrorMessage="1" sqref="D6" xr:uid="{00000000-0002-0000-C301-000003000000}">
      <formula1>Numero_indicador</formula1>
    </dataValidation>
    <dataValidation type="list" allowBlank="1" showInputMessage="1" showErrorMessage="1" sqref="D5" xr:uid="{00000000-0002-0000-C301-000004000000}">
      <formula1>Metas_ODS</formula1>
    </dataValidation>
    <dataValidation type="list" allowBlank="1" showInputMessage="1" showErrorMessage="1" sqref="D4" xr:uid="{00000000-0002-0000-C301-000005000000}">
      <formula1>ODS</formula1>
    </dataValidation>
  </dataValidations>
  <hyperlinks>
    <hyperlink ref="B1" location="'16.1.3'!A1" display="REGRESAR" xr:uid="{00000000-0004-0000-C301-000000000000}"/>
    <hyperlink ref="D8" r:id="rId1" xr:uid="{00000000-0004-0000-C301-000001000000}"/>
    <hyperlink ref="D36" r:id="rId2" xr:uid="{00000000-0004-0000-C301-000002000000}"/>
  </hyperlinks>
  <pageMargins left="0.7" right="0.7" top="0.75" bottom="0.75" header="0.3" footer="0.3"/>
  <pageSetup orientation="portrait" r:id="rId3"/>
  <drawing r:id="rId4"/>
</worksheet>
</file>

<file path=xl/worksheets/sheet4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401-000000000000}">
  <sheetPr codeName="Hoja443">
    <tabColor rgb="FFC00000"/>
  </sheetPr>
  <dimension ref="A1:P10"/>
  <sheetViews>
    <sheetView showGridLines="0" workbookViewId="0">
      <pane ySplit="1" topLeftCell="A2" activePane="bottomLeft" state="frozen"/>
      <selection sqref="A1:B1"/>
      <selection pane="bottomLeft"/>
    </sheetView>
  </sheetViews>
  <sheetFormatPr baseColWidth="10" defaultColWidth="11.44140625" defaultRowHeight="17.399999999999999" x14ac:dyDescent="0.45"/>
  <cols>
    <col min="1" max="1" width="15.21875" style="178" customWidth="1"/>
    <col min="2" max="2" width="17.88671875" style="178" customWidth="1"/>
    <col min="3" max="3" width="11.77734375" style="1271" customWidth="1"/>
    <col min="4" max="5" width="11.77734375" style="178" customWidth="1"/>
    <col min="6" max="16384" width="11.44140625" style="178"/>
  </cols>
  <sheetData>
    <row r="1" spans="1:16" x14ac:dyDescent="0.45">
      <c r="A1" s="2218" t="s">
        <v>337</v>
      </c>
      <c r="B1" s="1308"/>
      <c r="C1" s="3225" t="s">
        <v>430</v>
      </c>
      <c r="D1" s="3225"/>
    </row>
    <row r="2" spans="1:16" ht="15.75" customHeight="1" x14ac:dyDescent="0.45"/>
    <row r="3" spans="1:16" ht="18.600000000000001" x14ac:dyDescent="0.45">
      <c r="A3" s="4215" t="s">
        <v>339</v>
      </c>
      <c r="B3" s="4222"/>
      <c r="C3" s="4215" t="s">
        <v>1943</v>
      </c>
      <c r="D3" s="4217"/>
      <c r="E3" s="4217"/>
      <c r="F3" s="4217"/>
      <c r="G3" s="4217"/>
      <c r="H3" s="4217"/>
      <c r="I3" s="4217"/>
      <c r="J3" s="4217"/>
      <c r="K3" s="4217"/>
      <c r="L3" s="4217"/>
      <c r="M3" s="4217"/>
      <c r="N3" s="4217"/>
      <c r="O3" s="4217"/>
      <c r="P3" s="4217"/>
    </row>
    <row r="4" spans="1:16" ht="16.2" customHeight="1" x14ac:dyDescent="0.45">
      <c r="A4" s="4215" t="s">
        <v>340</v>
      </c>
      <c r="B4" s="4216"/>
      <c r="C4" s="4215" t="s">
        <v>183</v>
      </c>
      <c r="D4" s="4228"/>
      <c r="E4" s="4228"/>
      <c r="F4" s="4228"/>
      <c r="G4" s="4228"/>
      <c r="H4" s="4228"/>
      <c r="I4" s="4228"/>
      <c r="J4" s="4228"/>
      <c r="K4" s="4228"/>
      <c r="L4" s="4228"/>
      <c r="M4" s="4228"/>
      <c r="N4" s="4228"/>
      <c r="O4" s="4228"/>
      <c r="P4" s="4228"/>
    </row>
    <row r="5" spans="1:16" ht="16.8" customHeight="1" x14ac:dyDescent="0.45">
      <c r="A5" s="4215" t="s">
        <v>341</v>
      </c>
      <c r="B5" s="4216"/>
      <c r="C5" s="4215" t="s">
        <v>6409</v>
      </c>
      <c r="D5" s="4228"/>
      <c r="E5" s="4228"/>
      <c r="F5" s="4228"/>
      <c r="G5" s="4228"/>
      <c r="H5" s="4228"/>
      <c r="I5" s="4228"/>
      <c r="J5" s="4228"/>
      <c r="K5" s="4228"/>
      <c r="L5" s="4228"/>
      <c r="M5" s="4228"/>
      <c r="N5" s="4228"/>
      <c r="O5" s="4228"/>
      <c r="P5" s="4228"/>
    </row>
    <row r="6" spans="1:16" ht="18.600000000000001" x14ac:dyDescent="0.45">
      <c r="A6" s="4215" t="s">
        <v>417</v>
      </c>
      <c r="B6" s="4216"/>
      <c r="C6" s="4215" t="s">
        <v>454</v>
      </c>
      <c r="D6" s="4228"/>
      <c r="E6" s="4228"/>
      <c r="F6" s="4228"/>
      <c r="G6" s="4228"/>
      <c r="H6" s="4228"/>
      <c r="I6" s="4228"/>
      <c r="J6" s="4228"/>
      <c r="K6" s="4228"/>
      <c r="L6" s="4228"/>
      <c r="M6" s="4228"/>
      <c r="N6" s="4228"/>
      <c r="O6" s="4228"/>
      <c r="P6" s="4228"/>
    </row>
    <row r="9" spans="1:16" ht="11.25" customHeight="1" x14ac:dyDescent="0.45">
      <c r="C9" s="3203" t="s">
        <v>455</v>
      </c>
      <c r="D9" s="3203"/>
      <c r="E9" s="3203"/>
      <c r="F9" s="3203"/>
      <c r="G9" s="3203"/>
      <c r="H9" s="3203"/>
      <c r="I9" s="3203"/>
      <c r="J9" s="3203"/>
      <c r="K9" s="3203"/>
      <c r="L9" s="3203"/>
      <c r="M9" s="3203"/>
      <c r="N9" s="3203"/>
      <c r="O9" s="3203"/>
      <c r="P9" s="3203"/>
    </row>
    <row r="10" spans="1:16" ht="11.25" customHeight="1" x14ac:dyDescent="0.45">
      <c r="C10" s="3203"/>
      <c r="D10" s="3203"/>
      <c r="E10" s="3203"/>
      <c r="F10" s="3203"/>
      <c r="G10" s="3203"/>
      <c r="H10" s="3203"/>
      <c r="I10" s="3203"/>
      <c r="J10" s="3203"/>
      <c r="K10" s="3203"/>
      <c r="L10" s="3203"/>
      <c r="M10" s="3203"/>
      <c r="N10" s="3203"/>
      <c r="O10" s="3203"/>
      <c r="P10" s="3203"/>
    </row>
  </sheetData>
  <mergeCells count="10">
    <mergeCell ref="A6:B6"/>
    <mergeCell ref="C6:P6"/>
    <mergeCell ref="C9:P10"/>
    <mergeCell ref="C1:D1"/>
    <mergeCell ref="A3:B3"/>
    <mergeCell ref="C3:P3"/>
    <mergeCell ref="A4:B4"/>
    <mergeCell ref="C4:P4"/>
    <mergeCell ref="A5:B5"/>
    <mergeCell ref="C5:P5"/>
  </mergeCells>
  <hyperlinks>
    <hyperlink ref="A1" location="'ODS 16.'!A1" display="REGRESAR" xr:uid="{00000000-0004-0000-C401-000000000000}"/>
    <hyperlink ref="C1:D1" location="'Metadato 16.1.4'!A1" display="VER METADATO" xr:uid="{00000000-0004-0000-C401-000001000000}"/>
  </hyperlinks>
  <pageMargins left="0.7" right="0.7" top="0.75" bottom="0.75" header="0.3" footer="0.3"/>
  <pageSetup orientation="portrait" r:id="rId1"/>
</worksheet>
</file>

<file path=xl/worksheets/sheet4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501-000000000000}">
  <sheetPr codeName="Hoja444">
    <tabColor theme="0" tint="-0.499984740745262"/>
  </sheetPr>
  <dimension ref="B1:F36"/>
  <sheetViews>
    <sheetView showGridLines="0" zoomScaleNormal="100" workbookViewId="0">
      <pane ySplit="1" topLeftCell="A2" activePane="bottomLeft" state="frozen"/>
      <selection sqref="A1:B1"/>
      <selection pane="bottomLeft" activeCell="B31" sqref="B31:D31"/>
    </sheetView>
  </sheetViews>
  <sheetFormatPr baseColWidth="10" defaultColWidth="11.44140625" defaultRowHeight="17.399999999999999" x14ac:dyDescent="0.3"/>
  <cols>
    <col min="1" max="1" width="11.44140625" style="1305"/>
    <col min="2" max="2" width="26.44140625" style="1305" customWidth="1"/>
    <col min="3" max="3" width="24" style="1305" customWidth="1"/>
    <col min="4" max="4" width="85.77734375" style="1305" customWidth="1"/>
    <col min="5" max="5" width="11.44140625" style="1305"/>
    <col min="6" max="6" width="7.21875" style="1305" customWidth="1"/>
    <col min="7" max="16384" width="11.44140625" style="1305"/>
  </cols>
  <sheetData>
    <row r="1" spans="2:6" x14ac:dyDescent="0.3">
      <c r="B1" s="481" t="s">
        <v>337</v>
      </c>
    </row>
    <row r="2" spans="2:6" ht="18" thickBot="1" x14ac:dyDescent="0.35"/>
    <row r="3" spans="2:6" ht="23.25" customHeight="1" thickBot="1" x14ac:dyDescent="0.35">
      <c r="B3" s="4223" t="s">
        <v>370</v>
      </c>
      <c r="C3" s="4223"/>
      <c r="D3" s="4223"/>
      <c r="F3" s="1356" t="s">
        <v>456</v>
      </c>
    </row>
    <row r="4" spans="2:6" ht="52.5" customHeight="1" x14ac:dyDescent="0.3">
      <c r="B4" s="3123" t="s">
        <v>449</v>
      </c>
      <c r="C4" s="3123"/>
      <c r="D4" s="2232" t="s">
        <v>46</v>
      </c>
    </row>
    <row r="5" spans="2:6" x14ac:dyDescent="0.3">
      <c r="B5" s="3123" t="s">
        <v>373</v>
      </c>
      <c r="C5" s="3123"/>
      <c r="D5" s="2232" t="s">
        <v>183</v>
      </c>
    </row>
    <row r="6" spans="2:6" x14ac:dyDescent="0.3">
      <c r="B6" s="3123" t="s">
        <v>374</v>
      </c>
      <c r="C6" s="3123"/>
      <c r="D6" s="2233" t="s">
        <v>275</v>
      </c>
    </row>
    <row r="7" spans="2:6" ht="17.25" customHeight="1" x14ac:dyDescent="0.3">
      <c r="B7" s="3126" t="s">
        <v>375</v>
      </c>
      <c r="C7" s="3126"/>
      <c r="D7" s="2234" t="s">
        <v>4156</v>
      </c>
    </row>
    <row r="8" spans="2:6" ht="17.25" customHeight="1" x14ac:dyDescent="0.3">
      <c r="B8" s="3126" t="s">
        <v>2480</v>
      </c>
      <c r="C8" s="3126"/>
      <c r="D8" s="2235" t="s">
        <v>2652</v>
      </c>
    </row>
    <row r="9" spans="2:6" x14ac:dyDescent="0.45">
      <c r="B9" s="178"/>
      <c r="C9" s="178"/>
      <c r="D9" s="178"/>
    </row>
    <row r="10" spans="2:6" ht="23.25" customHeight="1" x14ac:dyDescent="0.3">
      <c r="B10" s="4223" t="s">
        <v>376</v>
      </c>
      <c r="C10" s="4223"/>
      <c r="D10" s="4223"/>
    </row>
    <row r="11" spans="2:6" x14ac:dyDescent="0.3">
      <c r="B11" s="3129" t="s">
        <v>377</v>
      </c>
      <c r="C11" s="3124"/>
      <c r="D11" s="2232"/>
    </row>
    <row r="12" spans="2:6" x14ac:dyDescent="0.3">
      <c r="B12" s="3126" t="s">
        <v>379</v>
      </c>
      <c r="C12" s="3126"/>
      <c r="D12" s="661"/>
    </row>
    <row r="13" spans="2:6" x14ac:dyDescent="0.3">
      <c r="B13" s="3123" t="s">
        <v>380</v>
      </c>
      <c r="C13" s="3123"/>
      <c r="D13" s="2077"/>
    </row>
    <row r="14" spans="2:6" x14ac:dyDescent="0.3">
      <c r="B14" s="3123" t="s">
        <v>381</v>
      </c>
      <c r="C14" s="3124"/>
      <c r="D14" s="2077"/>
    </row>
    <row r="15" spans="2:6" x14ac:dyDescent="0.3">
      <c r="B15" s="3123" t="s">
        <v>382</v>
      </c>
      <c r="C15" s="3123"/>
      <c r="D15" s="2232"/>
    </row>
    <row r="16" spans="2:6" x14ac:dyDescent="0.3">
      <c r="B16" s="3123" t="s">
        <v>383</v>
      </c>
      <c r="C16" s="3123"/>
      <c r="D16" s="2232"/>
    </row>
    <row r="17" spans="2:4" x14ac:dyDescent="0.3">
      <c r="B17" s="3123" t="s">
        <v>384</v>
      </c>
      <c r="C17" s="3123"/>
      <c r="D17" s="57"/>
    </row>
    <row r="18" spans="2:4" x14ac:dyDescent="0.3">
      <c r="B18" s="3126" t="s">
        <v>386</v>
      </c>
      <c r="C18" s="3126"/>
      <c r="D18" s="2232"/>
    </row>
    <row r="19" spans="2:4" x14ac:dyDescent="0.3">
      <c r="B19" s="3132" t="s">
        <v>387</v>
      </c>
      <c r="C19" s="3133"/>
      <c r="D19" s="57"/>
    </row>
    <row r="20" spans="2:4" x14ac:dyDescent="0.3">
      <c r="B20" s="3123" t="s">
        <v>388</v>
      </c>
      <c r="C20" s="3123"/>
      <c r="D20" s="2232"/>
    </row>
    <row r="21" spans="2:4" x14ac:dyDescent="0.3">
      <c r="B21" s="3134" t="s">
        <v>390</v>
      </c>
      <c r="C21" s="459" t="s">
        <v>391</v>
      </c>
      <c r="D21" s="2232"/>
    </row>
    <row r="22" spans="2:4" x14ac:dyDescent="0.3">
      <c r="B22" s="3135"/>
      <c r="C22" s="2215" t="s">
        <v>393</v>
      </c>
      <c r="D22" s="57"/>
    </row>
    <row r="23" spans="2:4" x14ac:dyDescent="0.3">
      <c r="B23" s="3123" t="s">
        <v>395</v>
      </c>
      <c r="C23" s="3123"/>
      <c r="D23" s="2232"/>
    </row>
    <row r="24" spans="2:4" x14ac:dyDescent="0.3">
      <c r="B24" s="3123" t="s">
        <v>397</v>
      </c>
      <c r="C24" s="3123"/>
      <c r="D24" s="2233" t="s">
        <v>1618</v>
      </c>
    </row>
    <row r="25" spans="2:4" x14ac:dyDescent="0.3">
      <c r="B25" s="3123" t="s">
        <v>399</v>
      </c>
      <c r="C25" s="3123"/>
      <c r="D25" s="57"/>
    </row>
    <row r="26" spans="2:4" x14ac:dyDescent="0.3">
      <c r="B26" s="3126" t="s">
        <v>401</v>
      </c>
      <c r="C26" s="3126"/>
      <c r="D26" s="2232"/>
    </row>
    <row r="27" spans="2:4" x14ac:dyDescent="0.3">
      <c r="B27" s="3129" t="s">
        <v>403</v>
      </c>
      <c r="C27" s="3124"/>
      <c r="D27" s="2232"/>
    </row>
    <row r="28" spans="2:4" x14ac:dyDescent="0.3">
      <c r="B28" s="2217" t="s">
        <v>404</v>
      </c>
      <c r="C28" s="2216"/>
      <c r="D28" s="2232"/>
    </row>
    <row r="29" spans="2:4" x14ac:dyDescent="0.3">
      <c r="B29" s="3130" t="s">
        <v>405</v>
      </c>
      <c r="C29" s="3131"/>
      <c r="D29" s="61"/>
    </row>
    <row r="30" spans="2:4" x14ac:dyDescent="0.3">
      <c r="B30" s="62"/>
      <c r="C30" s="62"/>
      <c r="D30" s="63"/>
    </row>
    <row r="31" spans="2:4" ht="23.25" customHeight="1" x14ac:dyDescent="0.3">
      <c r="B31" s="4223" t="s">
        <v>406</v>
      </c>
      <c r="C31" s="4223"/>
      <c r="D31" s="4223"/>
    </row>
    <row r="32" spans="2:4" x14ac:dyDescent="0.3">
      <c r="B32" s="3129" t="s">
        <v>407</v>
      </c>
      <c r="C32" s="3124"/>
      <c r="D32" s="57"/>
    </row>
    <row r="33" spans="2:4" x14ac:dyDescent="0.3">
      <c r="B33" s="3129" t="s">
        <v>409</v>
      </c>
      <c r="C33" s="3124"/>
      <c r="D33" s="57"/>
    </row>
    <row r="34" spans="2:4" x14ac:dyDescent="0.3">
      <c r="B34" s="3129" t="s">
        <v>411</v>
      </c>
      <c r="C34" s="3124"/>
      <c r="D34" s="83"/>
    </row>
    <row r="35" spans="2:4" x14ac:dyDescent="0.3">
      <c r="B35" s="3129" t="s">
        <v>413</v>
      </c>
      <c r="C35" s="3124"/>
      <c r="D35" s="157"/>
    </row>
    <row r="36" spans="2:4" x14ac:dyDescent="0.3">
      <c r="B36" s="3129" t="s">
        <v>415</v>
      </c>
      <c r="C36" s="3124"/>
      <c r="D36" s="57"/>
    </row>
  </sheetData>
  <mergeCells count="30">
    <mergeCell ref="B16:C16"/>
    <mergeCell ref="B3:D3"/>
    <mergeCell ref="B4:C4"/>
    <mergeCell ref="B5:C5"/>
    <mergeCell ref="B6:C6"/>
    <mergeCell ref="B7:C7"/>
    <mergeCell ref="B10:D10"/>
    <mergeCell ref="B11:C11"/>
    <mergeCell ref="B12:C12"/>
    <mergeCell ref="B13:C13"/>
    <mergeCell ref="B14:C14"/>
    <mergeCell ref="B15:C15"/>
    <mergeCell ref="B8:C8"/>
    <mergeCell ref="B31:D31"/>
    <mergeCell ref="B17:C17"/>
    <mergeCell ref="B18:C18"/>
    <mergeCell ref="B19:C19"/>
    <mergeCell ref="B20:C20"/>
    <mergeCell ref="B21:B22"/>
    <mergeCell ref="B23:C23"/>
    <mergeCell ref="B24:C24"/>
    <mergeCell ref="B25:C25"/>
    <mergeCell ref="B26:C26"/>
    <mergeCell ref="B27:C27"/>
    <mergeCell ref="B29:C29"/>
    <mergeCell ref="B32:C32"/>
    <mergeCell ref="B33:C33"/>
    <mergeCell ref="B34:C34"/>
    <mergeCell ref="B35:C35"/>
    <mergeCell ref="B36:C36"/>
  </mergeCells>
  <dataValidations count="7">
    <dataValidation type="list" allowBlank="1" showInputMessage="1" showErrorMessage="1" sqref="D25" xr:uid="{00000000-0002-0000-C501-000000000000}">
      <formula1>Tipo_operación</formula1>
    </dataValidation>
    <dataValidation type="list" allowBlank="1" showInputMessage="1" showErrorMessage="1" sqref="D14" xr:uid="{00000000-0002-0000-C501-000001000000}">
      <formula1>Tipo_indicador</formula1>
    </dataValidation>
    <dataValidation type="list" allowBlank="1" showInputMessage="1" showErrorMessage="1" sqref="D7" xr:uid="{00000000-0002-0000-C501-000002000000}">
      <formula1>Nombre_indicador_ODS</formula1>
    </dataValidation>
    <dataValidation type="list" allowBlank="1" showInputMessage="1" showErrorMessage="1" sqref="D6" xr:uid="{00000000-0002-0000-C501-000003000000}">
      <formula1>Numero_indicador</formula1>
    </dataValidation>
    <dataValidation type="list" allowBlank="1" showInputMessage="1" showErrorMessage="1" sqref="D5" xr:uid="{00000000-0002-0000-C501-000004000000}">
      <formula1>Metas_ODS</formula1>
    </dataValidation>
    <dataValidation type="list" allowBlank="1" showInputMessage="1" showErrorMessage="1" sqref="D4" xr:uid="{00000000-0002-0000-C501-000005000000}">
      <formula1>ODS</formula1>
    </dataValidation>
    <dataValidation allowBlank="1" showDropDown="1" showInputMessage="1" showErrorMessage="1" sqref="D13" xr:uid="{00000000-0002-0000-C501-000006000000}"/>
  </dataValidations>
  <hyperlinks>
    <hyperlink ref="B1" location="'16.1.4'!A1" display="REGRESAR" xr:uid="{00000000-0004-0000-C501-000000000000}"/>
    <hyperlink ref="D8" r:id="rId1" xr:uid="{00000000-0004-0000-C501-000001000000}"/>
  </hyperlinks>
  <pageMargins left="0.7" right="0.7" top="0.75" bottom="0.75" header="0.3" footer="0.3"/>
</worksheet>
</file>

<file path=xl/worksheets/sheet4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601-000000000000}">
  <sheetPr codeName="Hoja445"/>
  <dimension ref="A1:U56"/>
  <sheetViews>
    <sheetView showGridLines="0" zoomScaleNormal="100" workbookViewId="0">
      <pane ySplit="1" topLeftCell="A2" activePane="bottomLeft" state="frozen"/>
      <selection pane="bottomLeft" activeCell="K12" sqref="K12"/>
    </sheetView>
  </sheetViews>
  <sheetFormatPr baseColWidth="10" defaultColWidth="11.44140625" defaultRowHeight="17.399999999999999" x14ac:dyDescent="0.45"/>
  <cols>
    <col min="1" max="2" width="15.21875" style="178" customWidth="1"/>
    <col min="3" max="3" width="5.77734375" style="2231" customWidth="1"/>
    <col min="4" max="4" width="10.21875" style="178" customWidth="1"/>
    <col min="5" max="5" width="8.77734375" style="178" customWidth="1"/>
    <col min="6" max="6" width="12" style="178" customWidth="1"/>
    <col min="7" max="7" width="12.5546875" style="178" customWidth="1"/>
    <col min="8" max="8" width="16.88671875" style="178" customWidth="1"/>
    <col min="9" max="9" width="11.77734375" style="178" customWidth="1"/>
    <col min="10" max="11" width="10.5546875" style="178" customWidth="1"/>
    <col min="12" max="12" width="7.5546875" style="178" customWidth="1"/>
    <col min="13" max="13" width="11.5546875" style="178" customWidth="1"/>
    <col min="14" max="14" width="13" style="178" customWidth="1"/>
    <col min="15" max="15" width="9.77734375" style="178" customWidth="1"/>
    <col min="16" max="18" width="11.44140625" style="178"/>
    <col min="19" max="19" width="1.77734375" style="178" customWidth="1"/>
    <col min="20" max="35" width="11.44140625" style="178"/>
    <col min="36" max="36" width="7.44140625" style="178" customWidth="1"/>
    <col min="37" max="37" width="11.44140625" style="178"/>
    <col min="38" max="38" width="16.44140625" style="178" customWidth="1"/>
    <col min="39" max="39" width="8.21875" style="178" customWidth="1"/>
    <col min="40" max="40" width="15.5546875" style="178" customWidth="1"/>
    <col min="41" max="41" width="11.44140625" style="178"/>
    <col min="42" max="42" width="1.44140625" style="178" customWidth="1"/>
    <col min="43" max="43" width="16.44140625" style="178" customWidth="1"/>
    <col min="44" max="50" width="17" style="178" customWidth="1"/>
    <col min="51" max="51" width="11.44140625" style="178"/>
    <col min="52" max="52" width="1.5546875" style="178" customWidth="1"/>
    <col min="53" max="54" width="11.44140625" style="178"/>
    <col min="55" max="55" width="1.44140625" style="178" customWidth="1"/>
    <col min="56" max="58" width="11.44140625" style="178"/>
    <col min="59" max="59" width="1.77734375" style="178" customWidth="1"/>
    <col min="60" max="60" width="11.44140625" style="178"/>
    <col min="61" max="61" width="1.5546875" style="178" customWidth="1"/>
    <col min="62" max="62" width="16.21875" style="178" customWidth="1"/>
    <col min="63" max="16384" width="11.44140625" style="178"/>
  </cols>
  <sheetData>
    <row r="1" spans="1:21" x14ac:dyDescent="0.45">
      <c r="A1" s="2218" t="s">
        <v>337</v>
      </c>
      <c r="C1" s="3225" t="s">
        <v>430</v>
      </c>
      <c r="D1" s="3225"/>
    </row>
    <row r="3" spans="1:21" ht="18.600000000000001" x14ac:dyDescent="0.45">
      <c r="A3" s="4215" t="s">
        <v>339</v>
      </c>
      <c r="B3" s="4222"/>
      <c r="C3" s="4215" t="s">
        <v>1943</v>
      </c>
      <c r="D3" s="4217"/>
      <c r="E3" s="4217"/>
      <c r="F3" s="4217"/>
      <c r="G3" s="4217"/>
      <c r="H3" s="4217"/>
      <c r="I3" s="4217"/>
      <c r="J3" s="4217"/>
      <c r="K3" s="4217"/>
      <c r="L3" s="4217"/>
      <c r="M3" s="4217"/>
      <c r="N3" s="4217"/>
      <c r="O3" s="4217"/>
      <c r="P3" s="4217"/>
      <c r="Q3" s="4217"/>
      <c r="R3" s="4217"/>
      <c r="S3" s="4217"/>
      <c r="T3" s="4222"/>
      <c r="U3" s="2309"/>
    </row>
    <row r="4" spans="1:21" ht="18.600000000000001" x14ac:dyDescent="0.45">
      <c r="A4" s="4215" t="s">
        <v>340</v>
      </c>
      <c r="B4" s="4216"/>
      <c r="C4" s="4215" t="s">
        <v>185</v>
      </c>
      <c r="D4" s="4228"/>
      <c r="E4" s="4228"/>
      <c r="F4" s="4228"/>
      <c r="G4" s="4228"/>
      <c r="H4" s="4228"/>
      <c r="I4" s="4228"/>
      <c r="J4" s="4228"/>
      <c r="K4" s="4228"/>
      <c r="L4" s="4228"/>
      <c r="M4" s="4228"/>
      <c r="N4" s="4228"/>
      <c r="O4" s="4228"/>
      <c r="P4" s="4228"/>
      <c r="Q4" s="4228"/>
      <c r="R4" s="4228"/>
      <c r="S4" s="4228"/>
      <c r="T4" s="4216"/>
      <c r="U4" s="2310"/>
    </row>
    <row r="5" spans="1:21" ht="18.600000000000001" x14ac:dyDescent="0.45">
      <c r="A5" s="4215" t="s">
        <v>341</v>
      </c>
      <c r="B5" s="4216"/>
      <c r="C5" s="4215" t="s">
        <v>4157</v>
      </c>
      <c r="D5" s="4228"/>
      <c r="E5" s="4228"/>
      <c r="F5" s="4228"/>
      <c r="G5" s="4228"/>
      <c r="H5" s="4228"/>
      <c r="I5" s="4228"/>
      <c r="J5" s="4228"/>
      <c r="K5" s="4228"/>
      <c r="L5" s="4228"/>
      <c r="M5" s="4228"/>
      <c r="N5" s="4228"/>
      <c r="O5" s="4228"/>
      <c r="P5" s="4228"/>
      <c r="Q5" s="4228"/>
      <c r="R5" s="4228"/>
      <c r="S5" s="4228"/>
      <c r="T5" s="4216"/>
      <c r="U5" s="2310"/>
    </row>
    <row r="6" spans="1:21" ht="18.600000000000001" x14ac:dyDescent="0.45">
      <c r="A6" s="4215" t="s">
        <v>417</v>
      </c>
      <c r="B6" s="4216"/>
      <c r="C6" s="4215" t="s">
        <v>5231</v>
      </c>
      <c r="D6" s="4228"/>
      <c r="E6" s="4228"/>
      <c r="F6" s="4228"/>
      <c r="G6" s="4228"/>
      <c r="H6" s="4228"/>
      <c r="I6" s="4228"/>
      <c r="J6" s="4228"/>
      <c r="K6" s="4228"/>
      <c r="L6" s="4228"/>
      <c r="M6" s="4228"/>
      <c r="N6" s="4228"/>
      <c r="O6" s="4228"/>
      <c r="P6" s="4228"/>
      <c r="Q6" s="4228"/>
      <c r="R6" s="4228"/>
      <c r="S6" s="4228"/>
      <c r="T6" s="4216"/>
      <c r="U6" s="2310"/>
    </row>
    <row r="9" spans="1:21" ht="18.600000000000001" x14ac:dyDescent="0.45">
      <c r="B9" s="2223"/>
      <c r="C9" s="652" t="s">
        <v>6379</v>
      </c>
      <c r="D9" s="652"/>
      <c r="E9" s="652"/>
      <c r="F9" s="652"/>
      <c r="G9" s="652"/>
      <c r="H9" s="652"/>
    </row>
    <row r="10" spans="1:21" ht="18.600000000000001" x14ac:dyDescent="0.45">
      <c r="B10" s="2376"/>
      <c r="C10" s="639" t="s">
        <v>6380</v>
      </c>
      <c r="D10" s="639"/>
      <c r="E10" s="639"/>
      <c r="F10" s="639"/>
      <c r="G10" s="639"/>
      <c r="H10" s="639"/>
    </row>
    <row r="11" spans="1:21" ht="10.8" customHeight="1" x14ac:dyDescent="0.45">
      <c r="B11" s="2223"/>
      <c r="C11" s="2221"/>
      <c r="D11" s="2221"/>
      <c r="E11" s="2221"/>
      <c r="F11" s="2221"/>
      <c r="G11" s="2221"/>
      <c r="H11" s="2221"/>
    </row>
    <row r="12" spans="1:21" ht="36.75" customHeight="1" x14ac:dyDescent="0.45">
      <c r="B12" s="2223"/>
      <c r="C12" s="2311"/>
      <c r="D12" s="2311"/>
      <c r="E12" s="2311"/>
      <c r="F12" s="2312"/>
      <c r="G12" s="2312"/>
      <c r="H12" s="2313" t="s">
        <v>4994</v>
      </c>
    </row>
    <row r="13" spans="1:21" x14ac:dyDescent="0.45">
      <c r="B13" s="677"/>
      <c r="C13" s="641"/>
      <c r="D13" s="2306"/>
      <c r="E13" s="2306"/>
      <c r="F13" s="2306"/>
      <c r="G13" s="2306"/>
      <c r="H13" s="2306"/>
    </row>
    <row r="14" spans="1:21" x14ac:dyDescent="0.45">
      <c r="B14" s="2223"/>
      <c r="C14" s="923" t="s">
        <v>344</v>
      </c>
      <c r="D14" s="1700"/>
      <c r="E14" s="1700"/>
      <c r="F14" s="1700"/>
      <c r="G14" s="1700"/>
      <c r="H14" s="1700">
        <v>49.285926247806159</v>
      </c>
    </row>
    <row r="15" spans="1:21" x14ac:dyDescent="0.45">
      <c r="B15" s="2223"/>
      <c r="C15" s="2226"/>
      <c r="D15" s="1702"/>
      <c r="E15" s="1702"/>
      <c r="F15" s="1702"/>
      <c r="G15" s="1702"/>
      <c r="H15" s="1702"/>
    </row>
    <row r="16" spans="1:21" x14ac:dyDescent="0.45">
      <c r="B16" s="2223"/>
      <c r="C16" s="3246" t="s">
        <v>345</v>
      </c>
      <c r="D16" s="3246"/>
      <c r="E16" s="3246"/>
      <c r="F16" s="3246"/>
      <c r="G16" s="3246"/>
      <c r="H16" s="1702"/>
    </row>
    <row r="17" spans="2:8" x14ac:dyDescent="0.45">
      <c r="B17" s="2223"/>
      <c r="C17" s="780" t="s">
        <v>350</v>
      </c>
      <c r="D17" s="1702"/>
      <c r="E17" s="1702"/>
      <c r="F17" s="1702"/>
      <c r="G17" s="1702"/>
      <c r="H17" s="1702">
        <v>49.638837606773464</v>
      </c>
    </row>
    <row r="18" spans="2:8" x14ac:dyDescent="0.45">
      <c r="B18" s="2223"/>
      <c r="C18" s="780" t="s">
        <v>351</v>
      </c>
      <c r="D18" s="1702"/>
      <c r="E18" s="1702"/>
      <c r="F18" s="1702"/>
      <c r="G18" s="1702"/>
      <c r="H18" s="1702">
        <v>48.897945693307577</v>
      </c>
    </row>
    <row r="19" spans="2:8" x14ac:dyDescent="0.45">
      <c r="B19" s="2223"/>
      <c r="C19" s="3246" t="s">
        <v>346</v>
      </c>
      <c r="D19" s="3246"/>
      <c r="E19" s="3246"/>
      <c r="F19" s="3246"/>
      <c r="G19" s="3246"/>
      <c r="H19" s="1702"/>
    </row>
    <row r="20" spans="2:8" x14ac:dyDescent="0.45">
      <c r="B20" s="2223"/>
      <c r="C20" s="780" t="s">
        <v>352</v>
      </c>
      <c r="D20" s="1702"/>
      <c r="E20" s="1702"/>
      <c r="F20" s="1702"/>
      <c r="G20" s="1702"/>
      <c r="H20" s="1702">
        <v>48.431755833915069</v>
      </c>
    </row>
    <row r="21" spans="2:8" x14ac:dyDescent="0.45">
      <c r="B21" s="2223"/>
      <c r="C21" s="780" t="s">
        <v>353</v>
      </c>
      <c r="D21" s="1702"/>
      <c r="E21" s="1702"/>
      <c r="F21" s="1702"/>
      <c r="G21" s="1702"/>
      <c r="H21" s="1702">
        <v>51.142110067199546</v>
      </c>
    </row>
    <row r="22" spans="2:8" x14ac:dyDescent="0.45">
      <c r="B22" s="2223"/>
      <c r="C22" s="3246" t="s">
        <v>505</v>
      </c>
      <c r="D22" s="3246"/>
      <c r="E22" s="3246"/>
      <c r="F22" s="3246"/>
      <c r="G22" s="3246"/>
      <c r="H22" s="1702"/>
    </row>
    <row r="23" spans="2:8" x14ac:dyDescent="0.45">
      <c r="B23" s="2223"/>
      <c r="C23" s="780" t="s">
        <v>506</v>
      </c>
      <c r="D23" s="1702"/>
      <c r="E23" s="1702"/>
      <c r="F23" s="1702"/>
      <c r="G23" s="1702"/>
      <c r="H23" s="1702">
        <v>46.790526408799195</v>
      </c>
    </row>
    <row r="24" spans="2:8" x14ac:dyDescent="0.45">
      <c r="B24" s="2223"/>
      <c r="C24" s="780" t="s">
        <v>507</v>
      </c>
      <c r="D24" s="1702"/>
      <c r="E24" s="1702"/>
      <c r="F24" s="1702"/>
      <c r="G24" s="1702"/>
      <c r="H24" s="1702">
        <v>54.33763493228922</v>
      </c>
    </row>
    <row r="25" spans="2:8" x14ac:dyDescent="0.45">
      <c r="B25" s="2223"/>
      <c r="C25" s="780" t="s">
        <v>508</v>
      </c>
      <c r="D25" s="1702"/>
      <c r="E25" s="1702"/>
      <c r="F25" s="1702"/>
      <c r="G25" s="1702"/>
      <c r="H25" s="1702">
        <v>44.722620625446183</v>
      </c>
    </row>
    <row r="26" spans="2:8" x14ac:dyDescent="0.45">
      <c r="B26" s="2223"/>
      <c r="C26" s="780" t="s">
        <v>509</v>
      </c>
      <c r="D26" s="1702"/>
      <c r="E26" s="1702"/>
      <c r="F26" s="1702"/>
      <c r="G26" s="1702"/>
      <c r="H26" s="1702">
        <v>45.732923500762219</v>
      </c>
    </row>
    <row r="27" spans="2:8" x14ac:dyDescent="0.45">
      <c r="B27" s="2223"/>
      <c r="C27" s="780" t="s">
        <v>510</v>
      </c>
      <c r="D27" s="1702"/>
      <c r="E27" s="1702"/>
      <c r="F27" s="1702"/>
      <c r="G27" s="1702"/>
      <c r="H27" s="1702">
        <v>60.901697576590735</v>
      </c>
    </row>
    <row r="28" spans="2:8" x14ac:dyDescent="0.45">
      <c r="B28" s="2223"/>
      <c r="C28" s="780" t="s">
        <v>1010</v>
      </c>
      <c r="D28" s="1702"/>
      <c r="E28" s="1702"/>
      <c r="F28" s="1702"/>
      <c r="G28" s="1702"/>
      <c r="H28" s="1702">
        <v>44.510517262855139</v>
      </c>
    </row>
    <row r="29" spans="2:8" x14ac:dyDescent="0.45">
      <c r="B29" s="2223"/>
      <c r="C29" s="780" t="s">
        <v>512</v>
      </c>
      <c r="D29" s="1702"/>
      <c r="E29" s="1702"/>
      <c r="F29" s="1702"/>
      <c r="G29" s="1702"/>
      <c r="H29" s="1702">
        <v>49.436073332277509</v>
      </c>
    </row>
    <row r="30" spans="2:8" x14ac:dyDescent="0.45">
      <c r="B30" s="2223"/>
      <c r="C30" s="3246" t="s">
        <v>3572</v>
      </c>
      <c r="D30" s="3246"/>
      <c r="E30" s="3246"/>
      <c r="F30" s="3246"/>
      <c r="G30" s="3246"/>
      <c r="H30" s="1702"/>
    </row>
    <row r="31" spans="2:8" x14ac:dyDescent="0.45">
      <c r="B31" s="2223"/>
      <c r="C31" s="2307" t="s">
        <v>4989</v>
      </c>
      <c r="D31" s="1702"/>
      <c r="E31" s="1702"/>
      <c r="F31" s="1702"/>
      <c r="G31" s="1702"/>
      <c r="H31" s="1702">
        <v>50.609228503692293</v>
      </c>
    </row>
    <row r="32" spans="2:8" x14ac:dyDescent="0.45">
      <c r="B32" s="2223"/>
      <c r="C32" s="2307" t="s">
        <v>4990</v>
      </c>
      <c r="D32" s="1702"/>
      <c r="E32" s="1702"/>
      <c r="F32" s="1702"/>
      <c r="G32" s="1702"/>
      <c r="H32" s="1702">
        <v>56.158720863061987</v>
      </c>
    </row>
    <row r="33" spans="2:8" x14ac:dyDescent="0.45">
      <c r="B33" s="2223"/>
      <c r="C33" s="781" t="s">
        <v>2318</v>
      </c>
      <c r="D33" s="1702"/>
      <c r="E33" s="1702"/>
      <c r="F33" s="1702"/>
      <c r="G33" s="1702"/>
      <c r="H33" s="1702">
        <v>50.978764405137923</v>
      </c>
    </row>
    <row r="34" spans="2:8" x14ac:dyDescent="0.45">
      <c r="B34" s="2223"/>
      <c r="C34" s="781" t="s">
        <v>4613</v>
      </c>
      <c r="D34" s="1702"/>
      <c r="E34" s="1702"/>
      <c r="F34" s="1702"/>
      <c r="G34" s="1702"/>
      <c r="H34" s="1702">
        <v>44.208163870857767</v>
      </c>
    </row>
    <row r="35" spans="2:8" x14ac:dyDescent="0.45">
      <c r="B35" s="2223"/>
      <c r="C35" s="3246" t="s">
        <v>3609</v>
      </c>
      <c r="D35" s="3246"/>
      <c r="E35" s="3246"/>
      <c r="F35" s="3246"/>
      <c r="G35" s="3246"/>
      <c r="H35" s="1702"/>
    </row>
    <row r="36" spans="2:8" x14ac:dyDescent="0.45">
      <c r="B36" s="2223"/>
      <c r="C36" s="780" t="s">
        <v>3620</v>
      </c>
      <c r="D36" s="1702"/>
      <c r="E36" s="1702"/>
      <c r="F36" s="1702"/>
      <c r="G36" s="1702"/>
      <c r="H36" s="1702">
        <v>40.935724881194915</v>
      </c>
    </row>
    <row r="37" spans="2:8" x14ac:dyDescent="0.45">
      <c r="B37" s="2223"/>
      <c r="C37" s="780" t="s">
        <v>3621</v>
      </c>
      <c r="D37" s="1702"/>
      <c r="E37" s="1702"/>
      <c r="F37" s="1702"/>
      <c r="G37" s="1702"/>
      <c r="H37" s="1702">
        <v>45.922334979377453</v>
      </c>
    </row>
    <row r="38" spans="2:8" x14ac:dyDescent="0.45">
      <c r="B38" s="2223"/>
      <c r="C38" s="780" t="s">
        <v>3622</v>
      </c>
      <c r="D38" s="1702"/>
      <c r="E38" s="1702"/>
      <c r="F38" s="1702"/>
      <c r="G38" s="1702"/>
      <c r="H38" s="1702">
        <v>52.892799817757918</v>
      </c>
    </row>
    <row r="39" spans="2:8" x14ac:dyDescent="0.45">
      <c r="B39" s="2223"/>
      <c r="C39" s="780" t="s">
        <v>3623</v>
      </c>
      <c r="D39" s="1702"/>
      <c r="E39" s="1702"/>
      <c r="F39" s="1702"/>
      <c r="G39" s="1702"/>
      <c r="H39" s="1702">
        <v>47.579809758280675</v>
      </c>
    </row>
    <row r="40" spans="2:8" x14ac:dyDescent="0.45">
      <c r="B40" s="2223"/>
      <c r="C40" s="780" t="s">
        <v>3624</v>
      </c>
      <c r="D40" s="1702"/>
      <c r="E40" s="1702"/>
      <c r="F40" s="1702"/>
      <c r="G40" s="1702"/>
      <c r="H40" s="1702" t="s">
        <v>3637</v>
      </c>
    </row>
    <row r="41" spans="2:8" ht="18.600000000000001" x14ac:dyDescent="0.45">
      <c r="B41" s="2223"/>
      <c r="C41" s="3246" t="s">
        <v>6353</v>
      </c>
      <c r="D41" s="3246"/>
      <c r="E41" s="3246"/>
      <c r="F41" s="3246"/>
      <c r="G41" s="3246"/>
      <c r="H41" s="1702"/>
    </row>
    <row r="42" spans="2:8" x14ac:dyDescent="0.45">
      <c r="B42" s="2223"/>
      <c r="C42" s="780" t="s">
        <v>3666</v>
      </c>
      <c r="D42" s="1702"/>
      <c r="E42" s="1702"/>
      <c r="F42" s="1702"/>
      <c r="G42" s="1702"/>
      <c r="H42" s="1702">
        <v>56.888741925890052</v>
      </c>
    </row>
    <row r="43" spans="2:8" x14ac:dyDescent="0.45">
      <c r="B43" s="2223"/>
      <c r="C43" s="780" t="s">
        <v>3667</v>
      </c>
      <c r="D43" s="1702"/>
      <c r="E43" s="1702"/>
      <c r="F43" s="1702"/>
      <c r="G43" s="1702"/>
      <c r="H43" s="1702">
        <v>48.538113138642416</v>
      </c>
    </row>
    <row r="44" spans="2:8" x14ac:dyDescent="0.45">
      <c r="B44" s="2223"/>
      <c r="C44" s="3246" t="s">
        <v>4991</v>
      </c>
      <c r="D44" s="3246"/>
      <c r="E44" s="3246"/>
      <c r="F44" s="3246"/>
      <c r="G44" s="3246"/>
      <c r="H44" s="1702"/>
    </row>
    <row r="45" spans="2:8" x14ac:dyDescent="0.45">
      <c r="B45" s="2223"/>
      <c r="C45" s="780" t="s">
        <v>3666</v>
      </c>
      <c r="D45" s="1702"/>
      <c r="E45" s="1702"/>
      <c r="F45" s="1702"/>
      <c r="G45" s="1702"/>
      <c r="H45" s="1702">
        <v>52.934768571841218</v>
      </c>
    </row>
    <row r="46" spans="2:8" x14ac:dyDescent="0.45">
      <c r="B46" s="2223"/>
      <c r="C46" s="780" t="s">
        <v>3667</v>
      </c>
      <c r="D46" s="1702"/>
      <c r="E46" s="1702"/>
      <c r="F46" s="1702"/>
      <c r="G46" s="1702"/>
      <c r="H46" s="1702">
        <v>50.042152262207047</v>
      </c>
    </row>
    <row r="47" spans="2:8" x14ac:dyDescent="0.45">
      <c r="B47" s="2223"/>
      <c r="C47" s="780" t="s">
        <v>4992</v>
      </c>
      <c r="D47" s="1702"/>
      <c r="E47" s="1702"/>
      <c r="F47" s="1702"/>
      <c r="G47" s="1702"/>
      <c r="H47" s="1702">
        <v>38.0225138544087</v>
      </c>
    </row>
    <row r="48" spans="2:8" x14ac:dyDescent="0.45">
      <c r="B48" s="2223"/>
      <c r="C48" s="3246" t="s">
        <v>3612</v>
      </c>
      <c r="D48" s="3246"/>
      <c r="E48" s="3246"/>
      <c r="F48" s="3246"/>
      <c r="G48" s="3246"/>
      <c r="H48" s="1702"/>
    </row>
    <row r="49" spans="1:8" x14ac:dyDescent="0.45">
      <c r="B49" s="2223"/>
      <c r="C49" s="780" t="s">
        <v>3631</v>
      </c>
      <c r="D49" s="1702"/>
      <c r="E49" s="1702"/>
      <c r="F49" s="1702"/>
      <c r="G49" s="1702"/>
      <c r="H49" s="1702">
        <v>48.435219244052249</v>
      </c>
    </row>
    <row r="50" spans="1:8" x14ac:dyDescent="0.45">
      <c r="B50" s="2223"/>
      <c r="C50" s="780" t="s">
        <v>3632</v>
      </c>
      <c r="D50" s="1702"/>
      <c r="E50" s="1702"/>
      <c r="F50" s="1702"/>
      <c r="G50" s="1702"/>
      <c r="H50" s="1702">
        <v>50.190780254614523</v>
      </c>
    </row>
    <row r="51" spans="1:8" x14ac:dyDescent="0.45">
      <c r="B51" s="2223"/>
      <c r="C51" s="780" t="s">
        <v>3633</v>
      </c>
      <c r="D51" s="1702"/>
      <c r="E51" s="1702"/>
      <c r="F51" s="1702"/>
      <c r="G51" s="1702"/>
      <c r="H51" s="1702">
        <v>50.137426748152372</v>
      </c>
    </row>
    <row r="52" spans="1:8" x14ac:dyDescent="0.45">
      <c r="B52" s="2223"/>
      <c r="C52" s="780" t="s">
        <v>3634</v>
      </c>
      <c r="D52" s="1702"/>
      <c r="E52" s="1702"/>
      <c r="F52" s="1702"/>
      <c r="G52" s="1702"/>
      <c r="H52" s="1702">
        <v>50.740519111498223</v>
      </c>
    </row>
    <row r="53" spans="1:8" x14ac:dyDescent="0.45">
      <c r="B53" s="2223"/>
      <c r="C53" s="928" t="s">
        <v>3635</v>
      </c>
      <c r="D53" s="1706"/>
      <c r="E53" s="1706"/>
      <c r="F53" s="1706"/>
      <c r="G53" s="1706"/>
      <c r="H53" s="1706">
        <v>46.678859789034753</v>
      </c>
    </row>
    <row r="54" spans="1:8" x14ac:dyDescent="0.45">
      <c r="A54" s="2308"/>
      <c r="B54" s="1291"/>
      <c r="C54" s="2387" t="s">
        <v>4995</v>
      </c>
      <c r="D54" s="2387"/>
      <c r="E54" s="2387"/>
      <c r="F54" s="2387"/>
      <c r="G54" s="2387"/>
      <c r="H54" s="2387"/>
    </row>
    <row r="55" spans="1:8" x14ac:dyDescent="0.45">
      <c r="A55" s="1291"/>
      <c r="B55" s="1291"/>
      <c r="C55" s="2387" t="s">
        <v>4993</v>
      </c>
      <c r="D55" s="2387"/>
      <c r="E55" s="2387"/>
      <c r="F55" s="2387"/>
      <c r="G55" s="2387"/>
      <c r="H55" s="2387"/>
    </row>
    <row r="56" spans="1:8" x14ac:dyDescent="0.45">
      <c r="B56" s="2223"/>
      <c r="C56" s="2225" t="s">
        <v>4997</v>
      </c>
      <c r="D56" s="2223"/>
      <c r="E56" s="2223"/>
      <c r="F56" s="2223"/>
      <c r="G56" s="2223"/>
      <c r="H56" s="2223"/>
    </row>
  </sheetData>
  <mergeCells count="17">
    <mergeCell ref="A6:B6"/>
    <mergeCell ref="C6:T6"/>
    <mergeCell ref="C16:G16"/>
    <mergeCell ref="C19:G19"/>
    <mergeCell ref="C22:G22"/>
    <mergeCell ref="C30:G30"/>
    <mergeCell ref="C35:G35"/>
    <mergeCell ref="C41:G41"/>
    <mergeCell ref="C44:G44"/>
    <mergeCell ref="C48:G48"/>
    <mergeCell ref="A5:B5"/>
    <mergeCell ref="C5:T5"/>
    <mergeCell ref="C1:D1"/>
    <mergeCell ref="A3:B3"/>
    <mergeCell ref="C3:T3"/>
    <mergeCell ref="A4:B4"/>
    <mergeCell ref="C4:T4"/>
  </mergeCells>
  <hyperlinks>
    <hyperlink ref="A1" location="'ODS 16.'!A1" display="REGRESAR" xr:uid="{00000000-0004-0000-C601-000000000000}"/>
    <hyperlink ref="C1:D1" location="'Metadato 16.2.1'!A1" display="VER METADATO" xr:uid="{00000000-0004-0000-C601-000001000000}"/>
  </hyperlinks>
  <pageMargins left="0.7" right="0.7" top="0.75" bottom="0.75" header="0.3" footer="0.3"/>
  <pageSetup paperSize="9" orientation="portrait" r:id="rId1"/>
</worksheet>
</file>

<file path=xl/worksheets/sheet4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701-000000000000}">
  <sheetPr codeName="Hoja446">
    <tabColor theme="0" tint="-0.499984740745262"/>
  </sheetPr>
  <dimension ref="A1:F37"/>
  <sheetViews>
    <sheetView showGridLines="0" zoomScaleNormal="100" workbookViewId="0">
      <pane ySplit="1" topLeftCell="A2" activePane="bottomLeft" state="frozen"/>
      <selection pane="bottomLeft" activeCell="B3" sqref="B3:D3"/>
    </sheetView>
  </sheetViews>
  <sheetFormatPr baseColWidth="10" defaultColWidth="11.44140625" defaultRowHeight="17.399999999999999" x14ac:dyDescent="0.3"/>
  <cols>
    <col min="1" max="1" width="10.77734375" style="1559" customWidth="1"/>
    <col min="2" max="2" width="26.44140625" style="1559" customWidth="1"/>
    <col min="3" max="3" width="24" style="1559" customWidth="1"/>
    <col min="4" max="4" width="85.77734375" style="1559" customWidth="1"/>
    <col min="5" max="5" width="7.44140625" style="1559" customWidth="1"/>
    <col min="6" max="6" width="7.21875" style="1559" customWidth="1"/>
    <col min="7" max="7" width="8.44140625" style="1559" customWidth="1"/>
    <col min="8" max="8" width="7.21875" style="1559" customWidth="1"/>
    <col min="9" max="9" width="10.5546875" style="1559" customWidth="1"/>
    <col min="10" max="10" width="13.44140625" style="1559" customWidth="1"/>
    <col min="11" max="11" width="11.44140625" style="1559"/>
    <col min="12" max="12" width="7.21875" style="1559" customWidth="1"/>
    <col min="13" max="13" width="1" style="1559" customWidth="1"/>
    <col min="14" max="14" width="9.77734375" style="1559" customWidth="1"/>
    <col min="15" max="34" width="11.44140625" style="1559"/>
    <col min="35" max="35" width="3.21875" style="1559" customWidth="1"/>
    <col min="36" max="36" width="11.44140625" style="1559"/>
    <col min="37" max="37" width="16.44140625" style="1559" customWidth="1"/>
    <col min="38" max="38" width="8.21875" style="1559" customWidth="1"/>
    <col min="39" max="39" width="2.44140625" style="1559" customWidth="1"/>
    <col min="40" max="40" width="11.44140625" style="1559"/>
    <col min="41" max="41" width="14.21875" style="1559" customWidth="1"/>
    <col min="42" max="42" width="2.5546875" style="1559" customWidth="1"/>
    <col min="43" max="45" width="11.44140625" style="1559"/>
    <col min="46" max="46" width="2" style="1559" customWidth="1"/>
    <col min="47" max="47" width="11.44140625" style="1559"/>
    <col min="48" max="48" width="2.44140625" style="1559" customWidth="1"/>
    <col min="49" max="49" width="12.77734375" style="1559" customWidth="1"/>
    <col min="50" max="16384" width="11.44140625" style="1559"/>
  </cols>
  <sheetData>
    <row r="1" spans="1:6" x14ac:dyDescent="0.3">
      <c r="B1" s="481" t="s">
        <v>337</v>
      </c>
    </row>
    <row r="2" spans="1:6" ht="18" thickBot="1" x14ac:dyDescent="0.35"/>
    <row r="3" spans="1:6" ht="23.25" customHeight="1" thickBot="1" x14ac:dyDescent="0.35">
      <c r="B3" s="4223" t="s">
        <v>370</v>
      </c>
      <c r="C3" s="4223"/>
      <c r="D3" s="4223"/>
      <c r="F3" s="1267" t="s">
        <v>456</v>
      </c>
    </row>
    <row r="4" spans="1:6" ht="34.799999999999997" x14ac:dyDescent="0.3">
      <c r="B4" s="3123" t="s">
        <v>449</v>
      </c>
      <c r="C4" s="3123"/>
      <c r="D4" s="2232" t="s">
        <v>46</v>
      </c>
    </row>
    <row r="5" spans="1:6" x14ac:dyDescent="0.3">
      <c r="B5" s="3123" t="s">
        <v>373</v>
      </c>
      <c r="C5" s="3123"/>
      <c r="D5" s="2232" t="s">
        <v>185</v>
      </c>
    </row>
    <row r="6" spans="1:6" x14ac:dyDescent="0.3">
      <c r="A6" s="2314"/>
      <c r="B6" s="3123" t="s">
        <v>374</v>
      </c>
      <c r="C6" s="3123"/>
      <c r="D6" s="2233" t="s">
        <v>276</v>
      </c>
    </row>
    <row r="7" spans="1:6" ht="32.25" customHeight="1" x14ac:dyDescent="0.3">
      <c r="B7" s="3126" t="s">
        <v>375</v>
      </c>
      <c r="C7" s="3126"/>
      <c r="D7" s="2234" t="s">
        <v>4157</v>
      </c>
    </row>
    <row r="8" spans="1:6" x14ac:dyDescent="0.3">
      <c r="B8" s="3126" t="s">
        <v>2480</v>
      </c>
      <c r="C8" s="3126"/>
      <c r="D8" s="2235" t="s">
        <v>2653</v>
      </c>
    </row>
    <row r="9" spans="1:6" x14ac:dyDescent="0.45">
      <c r="B9" s="178"/>
      <c r="C9" s="178"/>
      <c r="D9" s="178"/>
    </row>
    <row r="10" spans="1:6" ht="23.25" customHeight="1" x14ac:dyDescent="0.3">
      <c r="B10" s="4223" t="s">
        <v>376</v>
      </c>
      <c r="C10" s="4223"/>
      <c r="D10" s="4223"/>
    </row>
    <row r="11" spans="1:6" x14ac:dyDescent="0.3">
      <c r="B11" s="3129" t="s">
        <v>377</v>
      </c>
      <c r="C11" s="3124"/>
      <c r="D11" s="2232" t="s">
        <v>774</v>
      </c>
    </row>
    <row r="12" spans="1:6" ht="34.799999999999997" customHeight="1" x14ac:dyDescent="0.3">
      <c r="B12" s="3126" t="s">
        <v>379</v>
      </c>
      <c r="C12" s="3126"/>
      <c r="D12" s="1116" t="s">
        <v>5575</v>
      </c>
    </row>
    <row r="13" spans="1:6" ht="17.25" customHeight="1" x14ac:dyDescent="0.3">
      <c r="B13" s="3123" t="s">
        <v>380</v>
      </c>
      <c r="C13" s="3123"/>
      <c r="D13" s="2233" t="s">
        <v>276</v>
      </c>
    </row>
    <row r="14" spans="1:6" x14ac:dyDescent="0.3">
      <c r="B14" s="3123" t="s">
        <v>381</v>
      </c>
      <c r="C14" s="3124"/>
      <c r="D14" s="112" t="s">
        <v>10</v>
      </c>
    </row>
    <row r="15" spans="1:6" x14ac:dyDescent="0.3">
      <c r="B15" s="3130" t="s">
        <v>382</v>
      </c>
      <c r="C15" s="3131"/>
      <c r="D15" s="4236"/>
    </row>
    <row r="16" spans="1:6" x14ac:dyDescent="0.3">
      <c r="B16" s="4094"/>
      <c r="C16" s="4095"/>
      <c r="D16" s="4237"/>
    </row>
    <row r="17" spans="2:4" x14ac:dyDescent="0.3">
      <c r="B17" s="3123" t="s">
        <v>383</v>
      </c>
      <c r="C17" s="3123"/>
      <c r="D17" s="57"/>
    </row>
    <row r="18" spans="2:4" x14ac:dyDescent="0.3">
      <c r="B18" s="3123" t="s">
        <v>384</v>
      </c>
      <c r="C18" s="3123"/>
      <c r="D18" s="2233" t="s">
        <v>385</v>
      </c>
    </row>
    <row r="19" spans="2:4" x14ac:dyDescent="0.3">
      <c r="B19" s="3126" t="s">
        <v>386</v>
      </c>
      <c r="C19" s="3126"/>
      <c r="D19" s="57"/>
    </row>
    <row r="20" spans="2:4" ht="34.5" customHeight="1" x14ac:dyDescent="0.3">
      <c r="B20" s="3132" t="s">
        <v>387</v>
      </c>
      <c r="C20" s="3133"/>
      <c r="D20" s="2233" t="s">
        <v>5576</v>
      </c>
    </row>
    <row r="21" spans="2:4" x14ac:dyDescent="0.3">
      <c r="B21" s="3123" t="s">
        <v>388</v>
      </c>
      <c r="C21" s="3123"/>
      <c r="D21" s="2233" t="s">
        <v>424</v>
      </c>
    </row>
    <row r="22" spans="2:4" x14ac:dyDescent="0.3">
      <c r="B22" s="3134" t="s">
        <v>390</v>
      </c>
      <c r="C22" s="459" t="s">
        <v>391</v>
      </c>
      <c r="D22" s="2233" t="s">
        <v>5577</v>
      </c>
    </row>
    <row r="23" spans="2:4" ht="34.799999999999997" x14ac:dyDescent="0.3">
      <c r="B23" s="3135"/>
      <c r="C23" s="2215" t="s">
        <v>393</v>
      </c>
      <c r="D23" s="2233" t="s">
        <v>5578</v>
      </c>
    </row>
    <row r="24" spans="2:4" x14ac:dyDescent="0.3">
      <c r="B24" s="3123" t="s">
        <v>395</v>
      </c>
      <c r="C24" s="3123"/>
      <c r="D24" s="2233" t="s">
        <v>559</v>
      </c>
    </row>
    <row r="25" spans="2:4" x14ac:dyDescent="0.3">
      <c r="B25" s="3123" t="s">
        <v>397</v>
      </c>
      <c r="C25" s="3123"/>
      <c r="D25" s="57" t="s">
        <v>412</v>
      </c>
    </row>
    <row r="26" spans="2:4" x14ac:dyDescent="0.3">
      <c r="B26" s="3123" t="s">
        <v>399</v>
      </c>
      <c r="C26" s="3123"/>
      <c r="D26" s="57" t="s">
        <v>15</v>
      </c>
    </row>
    <row r="27" spans="2:4" ht="15" customHeight="1" x14ac:dyDescent="0.3">
      <c r="B27" s="3126" t="s">
        <v>401</v>
      </c>
      <c r="C27" s="3126"/>
      <c r="D27" s="57" t="s">
        <v>5579</v>
      </c>
    </row>
    <row r="28" spans="2:4" x14ac:dyDescent="0.3">
      <c r="B28" s="3129" t="s">
        <v>403</v>
      </c>
      <c r="C28" s="3124"/>
      <c r="D28" s="57"/>
    </row>
    <row r="29" spans="2:4" x14ac:dyDescent="0.3">
      <c r="B29" s="2217" t="s">
        <v>404</v>
      </c>
      <c r="C29" s="2216"/>
      <c r="D29" s="57"/>
    </row>
    <row r="30" spans="2:4" x14ac:dyDescent="0.3">
      <c r="B30" s="3130" t="s">
        <v>405</v>
      </c>
      <c r="C30" s="3131"/>
      <c r="D30" s="99"/>
    </row>
    <row r="31" spans="2:4" x14ac:dyDescent="0.3">
      <c r="B31" s="62"/>
      <c r="C31" s="62"/>
      <c r="D31" s="63"/>
    </row>
    <row r="32" spans="2:4" ht="23.25" customHeight="1" x14ac:dyDescent="0.3">
      <c r="B32" s="4223" t="s">
        <v>406</v>
      </c>
      <c r="C32" s="4223"/>
      <c r="D32" s="4223"/>
    </row>
    <row r="33" spans="2:4" x14ac:dyDescent="0.3">
      <c r="B33" s="3129" t="s">
        <v>407</v>
      </c>
      <c r="C33" s="3124"/>
      <c r="D33" s="2233"/>
    </row>
    <row r="34" spans="2:4" x14ac:dyDescent="0.3">
      <c r="B34" s="3129" t="s">
        <v>409</v>
      </c>
      <c r="C34" s="3124"/>
      <c r="D34" s="2233"/>
    </row>
    <row r="35" spans="2:4" x14ac:dyDescent="0.3">
      <c r="B35" s="3129" t="s">
        <v>411</v>
      </c>
      <c r="C35" s="3124"/>
      <c r="D35" s="2233"/>
    </row>
    <row r="36" spans="2:4" x14ac:dyDescent="0.3">
      <c r="B36" s="3129" t="s">
        <v>413</v>
      </c>
      <c r="C36" s="3124"/>
      <c r="D36" s="2233"/>
    </row>
    <row r="37" spans="2:4" x14ac:dyDescent="0.3">
      <c r="B37" s="3129" t="s">
        <v>415</v>
      </c>
      <c r="C37" s="3124"/>
      <c r="D37" s="1378"/>
    </row>
  </sheetData>
  <mergeCells count="31">
    <mergeCell ref="D15:D16"/>
    <mergeCell ref="B3:D3"/>
    <mergeCell ref="B4:C4"/>
    <mergeCell ref="B5:C5"/>
    <mergeCell ref="B6:C6"/>
    <mergeCell ref="B7:C7"/>
    <mergeCell ref="B10:D10"/>
    <mergeCell ref="B8:C8"/>
    <mergeCell ref="B22:B23"/>
    <mergeCell ref="B11:C11"/>
    <mergeCell ref="B12:C12"/>
    <mergeCell ref="B13:C13"/>
    <mergeCell ref="B14:C14"/>
    <mergeCell ref="B15:C16"/>
    <mergeCell ref="B17:C17"/>
    <mergeCell ref="B18:C18"/>
    <mergeCell ref="B19:C19"/>
    <mergeCell ref="B20:C20"/>
    <mergeCell ref="B21:C21"/>
    <mergeCell ref="B37:C37"/>
    <mergeCell ref="B24:C24"/>
    <mergeCell ref="B25:C25"/>
    <mergeCell ref="B26:C26"/>
    <mergeCell ref="B27:C27"/>
    <mergeCell ref="B28:C28"/>
    <mergeCell ref="B30:C30"/>
    <mergeCell ref="B32:D32"/>
    <mergeCell ref="B33:C33"/>
    <mergeCell ref="B34:C34"/>
    <mergeCell ref="B35:C35"/>
    <mergeCell ref="B36:C36"/>
  </mergeCells>
  <dataValidations count="6">
    <dataValidation type="list" allowBlank="1" showInputMessage="1" showErrorMessage="1" sqref="D26" xr:uid="{00000000-0002-0000-C701-000000000000}">
      <formula1>Tipo_operación</formula1>
    </dataValidation>
    <dataValidation type="list" allowBlank="1" showInputMessage="1" showErrorMessage="1" sqref="D14" xr:uid="{00000000-0002-0000-C701-000001000000}">
      <formula1>Tipo_indicador</formula1>
    </dataValidation>
    <dataValidation type="list" allowBlank="1" showInputMessage="1" showErrorMessage="1" sqref="D7" xr:uid="{00000000-0002-0000-C701-000002000000}">
      <formula1>Nombre_indicador_ODS</formula1>
    </dataValidation>
    <dataValidation type="list" allowBlank="1" showInputMessage="1" showErrorMessage="1" sqref="D6" xr:uid="{00000000-0002-0000-C701-000003000000}">
      <formula1>Numero_indicador</formula1>
    </dataValidation>
    <dataValidation type="list" allowBlank="1" showInputMessage="1" showErrorMessage="1" sqref="D5" xr:uid="{00000000-0002-0000-C701-000004000000}">
      <formula1>Metas_ODS</formula1>
    </dataValidation>
    <dataValidation type="list" allowBlank="1" showInputMessage="1" showErrorMessage="1" sqref="D4" xr:uid="{00000000-0002-0000-C701-000005000000}">
      <formula1>ODS</formula1>
    </dataValidation>
  </dataValidations>
  <hyperlinks>
    <hyperlink ref="B1" location="'16.2.1'!A1" display="REGRESAR" xr:uid="{00000000-0004-0000-C701-000000000000}"/>
    <hyperlink ref="D8" r:id="rId1" xr:uid="{00000000-0004-0000-C701-000001000000}"/>
  </hyperlinks>
  <pageMargins left="0.7" right="0.7" top="0.75" bottom="0.75" header="0.3" footer="0.3"/>
  <pageSetup paperSize="9" orientation="portrait" r:id="rId2"/>
</worksheet>
</file>

<file path=xl/worksheets/sheet4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801-000000000000}">
  <dimension ref="A1:CD70"/>
  <sheetViews>
    <sheetView showGridLines="0" zoomScaleNormal="100" workbookViewId="0">
      <pane ySplit="1" topLeftCell="A2" activePane="bottomLeft" state="frozen"/>
      <selection activeCell="B1" sqref="B1"/>
      <selection pane="bottomLeft"/>
    </sheetView>
  </sheetViews>
  <sheetFormatPr baseColWidth="10" defaultColWidth="11.44140625" defaultRowHeight="17.399999999999999" x14ac:dyDescent="0.45"/>
  <cols>
    <col min="1" max="1" width="15" style="178" customWidth="1"/>
    <col min="2" max="2" width="18.109375" style="178" customWidth="1"/>
    <col min="3" max="3" width="7.77734375" style="178" customWidth="1"/>
    <col min="4" max="6" width="9.44140625" style="178" customWidth="1"/>
    <col min="7" max="7" width="1.77734375" style="2223" customWidth="1"/>
    <col min="8" max="10" width="9.77734375" style="178" customWidth="1"/>
    <col min="11" max="11" width="2.21875" style="178" customWidth="1"/>
    <col min="12" max="14" width="9.21875" style="178" customWidth="1"/>
    <col min="15" max="15" width="2.21875" style="178" customWidth="1"/>
    <col min="16" max="18" width="9.21875" style="178" customWidth="1"/>
    <col min="19" max="19" width="1.77734375" style="178" customWidth="1"/>
    <col min="20" max="22" width="8.5546875" style="178" customWidth="1"/>
    <col min="23" max="23" width="1.77734375" style="178" customWidth="1"/>
    <col min="24" max="26" width="9" style="178" customWidth="1"/>
    <col min="27" max="27" width="1.88671875" style="178" customWidth="1"/>
    <col min="28" max="28" width="7.5546875" style="178" customWidth="1"/>
    <col min="29" max="30" width="8.77734375" style="178" customWidth="1"/>
    <col min="31" max="31" width="2" style="178" customWidth="1"/>
    <col min="32" max="32" width="5.21875" style="178" customWidth="1"/>
    <col min="33" max="34" width="8.5546875" style="178" customWidth="1"/>
    <col min="35" max="35" width="2.44140625" style="178" customWidth="1"/>
    <col min="36" max="36" width="5" style="178" customWidth="1"/>
    <col min="37" max="38" width="9.21875" style="178" customWidth="1"/>
    <col min="39" max="39" width="2.77734375" style="178" customWidth="1"/>
    <col min="40" max="40" width="5.77734375" style="178" customWidth="1"/>
    <col min="41" max="42" width="8.77734375" style="178" customWidth="1"/>
    <col min="43" max="43" width="2.5546875" style="178" customWidth="1"/>
    <col min="44" max="44" width="6" style="178" customWidth="1"/>
    <col min="45" max="46" width="8.44140625" style="178" customWidth="1"/>
    <col min="47" max="47" width="2.109375" style="178" customWidth="1"/>
    <col min="48" max="48" width="7.77734375" style="178" customWidth="1"/>
    <col min="49" max="50" width="8" style="178" customWidth="1"/>
    <col min="51" max="51" width="2.109375" style="178" customWidth="1"/>
    <col min="52" max="52" width="6.88671875" style="178" customWidth="1"/>
    <col min="53" max="54" width="8.44140625" style="178" customWidth="1"/>
    <col min="55" max="55" width="1.77734375" style="178" customWidth="1"/>
    <col min="56" max="56" width="1" style="178" customWidth="1"/>
    <col min="57" max="58" width="8.21875" style="178" customWidth="1"/>
    <col min="59" max="59" width="6.88671875" style="178" customWidth="1"/>
    <col min="60" max="60" width="1.6640625" style="178" customWidth="1"/>
    <col min="61" max="62" width="8.44140625" style="178" customWidth="1"/>
    <col min="63" max="63" width="8" style="178" customWidth="1"/>
    <col min="64" max="64" width="6.21875" style="178" customWidth="1"/>
    <col min="65" max="16384" width="11.44140625" style="178"/>
  </cols>
  <sheetData>
    <row r="1" spans="1:82" x14ac:dyDescent="0.45">
      <c r="A1" s="2218" t="s">
        <v>337</v>
      </c>
      <c r="C1" s="3225" t="s">
        <v>430</v>
      </c>
      <c r="D1" s="3225"/>
      <c r="E1" s="3225"/>
    </row>
    <row r="3" spans="1:82" ht="36.6" customHeight="1" x14ac:dyDescent="0.45">
      <c r="A3" s="4215" t="s">
        <v>339</v>
      </c>
      <c r="B3" s="4222"/>
      <c r="C3" s="4238" t="s">
        <v>1943</v>
      </c>
      <c r="D3" s="4238"/>
      <c r="E3" s="4238"/>
      <c r="F3" s="4238"/>
      <c r="G3" s="4238"/>
      <c r="H3" s="4238"/>
      <c r="I3" s="4238"/>
      <c r="J3" s="4238"/>
      <c r="K3" s="4238"/>
      <c r="L3" s="4238"/>
      <c r="M3" s="4238"/>
      <c r="N3" s="4238"/>
      <c r="O3" s="4238"/>
      <c r="P3" s="4238"/>
      <c r="Q3" s="4238"/>
      <c r="R3" s="4238"/>
      <c r="S3" s="4238"/>
      <c r="T3" s="4238"/>
      <c r="U3" s="4238"/>
      <c r="V3" s="4238"/>
      <c r="W3" s="4238"/>
      <c r="X3" s="4238"/>
    </row>
    <row r="4" spans="1:82" ht="18.600000000000001" x14ac:dyDescent="0.45">
      <c r="A4" s="4215" t="s">
        <v>340</v>
      </c>
      <c r="B4" s="4216"/>
      <c r="C4" s="4239" t="s">
        <v>185</v>
      </c>
      <c r="D4" s="4239"/>
      <c r="E4" s="4239"/>
      <c r="F4" s="4239"/>
      <c r="G4" s="4239"/>
      <c r="H4" s="4239"/>
      <c r="I4" s="4239"/>
      <c r="J4" s="4239"/>
      <c r="K4" s="4239"/>
      <c r="L4" s="4239"/>
      <c r="M4" s="4239"/>
      <c r="N4" s="4239"/>
      <c r="O4" s="4239"/>
      <c r="P4" s="4239"/>
      <c r="Q4" s="4239"/>
      <c r="R4" s="4239"/>
      <c r="S4" s="4239"/>
      <c r="T4" s="4239"/>
      <c r="U4" s="4239"/>
      <c r="V4" s="4239"/>
      <c r="W4" s="4239"/>
      <c r="X4" s="4239"/>
    </row>
    <row r="5" spans="1:82" ht="17.399999999999999" customHeight="1" x14ac:dyDescent="0.45">
      <c r="A5" s="4215" t="s">
        <v>341</v>
      </c>
      <c r="B5" s="4216"/>
      <c r="C5" s="4239" t="s">
        <v>4158</v>
      </c>
      <c r="D5" s="4239"/>
      <c r="E5" s="4239"/>
      <c r="F5" s="4239"/>
      <c r="G5" s="4239"/>
      <c r="H5" s="4239"/>
      <c r="I5" s="4239"/>
      <c r="J5" s="4239"/>
      <c r="K5" s="4239"/>
      <c r="L5" s="4239"/>
      <c r="M5" s="4239"/>
      <c r="N5" s="4239"/>
      <c r="O5" s="4239"/>
      <c r="P5" s="4239"/>
      <c r="Q5" s="4239"/>
      <c r="R5" s="4239"/>
      <c r="S5" s="4239"/>
      <c r="T5" s="4239"/>
      <c r="U5" s="4239"/>
      <c r="V5" s="4239"/>
      <c r="W5" s="4239"/>
      <c r="X5" s="4239"/>
    </row>
    <row r="6" spans="1:82" ht="35.4" customHeight="1" x14ac:dyDescent="0.45">
      <c r="A6" s="4215" t="s">
        <v>417</v>
      </c>
      <c r="B6" s="4216"/>
      <c r="C6" s="4238" t="s">
        <v>5285</v>
      </c>
      <c r="D6" s="4238"/>
      <c r="E6" s="4238"/>
      <c r="F6" s="4238"/>
      <c r="G6" s="4238"/>
      <c r="H6" s="4238"/>
      <c r="I6" s="4238"/>
      <c r="J6" s="4238"/>
      <c r="K6" s="4238"/>
      <c r="L6" s="4238"/>
      <c r="M6" s="4238"/>
      <c r="N6" s="4238"/>
      <c r="O6" s="4238"/>
      <c r="P6" s="4238"/>
      <c r="Q6" s="4238"/>
      <c r="R6" s="4238"/>
      <c r="S6" s="4238"/>
      <c r="T6" s="4238"/>
      <c r="U6" s="4238"/>
      <c r="V6" s="4238"/>
      <c r="W6" s="4238"/>
      <c r="X6" s="4238"/>
    </row>
    <row r="9" spans="1:82" ht="18.600000000000001" x14ac:dyDescent="0.45">
      <c r="C9" s="662" t="s">
        <v>5232</v>
      </c>
      <c r="D9" s="662"/>
      <c r="E9" s="662"/>
      <c r="F9" s="662"/>
      <c r="G9" s="662"/>
      <c r="H9" s="662"/>
      <c r="I9" s="662"/>
      <c r="J9" s="662"/>
      <c r="K9" s="662"/>
      <c r="L9" s="662"/>
      <c r="M9" s="662"/>
      <c r="N9" s="662"/>
      <c r="O9" s="662"/>
      <c r="P9" s="662"/>
      <c r="Q9" s="662"/>
      <c r="R9" s="662"/>
      <c r="S9" s="662"/>
      <c r="T9" s="662"/>
      <c r="U9" s="662"/>
      <c r="V9" s="662"/>
      <c r="W9" s="662"/>
      <c r="X9" s="662"/>
      <c r="Y9" s="662"/>
      <c r="Z9" s="662"/>
      <c r="AA9" s="662"/>
      <c r="AB9" s="662"/>
      <c r="AC9" s="662"/>
      <c r="AD9" s="662"/>
      <c r="AE9" s="662"/>
      <c r="AF9" s="662"/>
      <c r="AG9" s="662"/>
      <c r="AH9" s="662"/>
      <c r="AI9" s="662"/>
      <c r="AJ9" s="662"/>
      <c r="AK9" s="662"/>
      <c r="AL9" s="662"/>
      <c r="AM9" s="662"/>
      <c r="AN9" s="662"/>
      <c r="AO9" s="662"/>
      <c r="AP9" s="662"/>
      <c r="AQ9" s="662"/>
      <c r="AR9" s="662"/>
      <c r="AS9" s="662"/>
      <c r="AT9" s="662"/>
      <c r="AU9" s="662"/>
      <c r="AV9" s="662"/>
      <c r="AW9" s="662"/>
      <c r="AX9" s="662"/>
      <c r="AY9" s="662"/>
      <c r="AZ9" s="662"/>
      <c r="BA9" s="662"/>
      <c r="BB9" s="662"/>
      <c r="BC9" s="662"/>
      <c r="BD9" s="662"/>
      <c r="BE9" s="662"/>
      <c r="BF9" s="662"/>
      <c r="BG9" s="662"/>
      <c r="BH9" s="662"/>
      <c r="BI9" s="662"/>
    </row>
    <row r="10" spans="1:82" ht="12" customHeight="1" x14ac:dyDescent="0.45">
      <c r="C10" s="2228"/>
      <c r="D10" s="2228"/>
      <c r="E10" s="2228"/>
      <c r="F10" s="2228"/>
      <c r="G10" s="2228"/>
      <c r="H10" s="2228"/>
      <c r="I10" s="2228"/>
      <c r="J10" s="2228"/>
      <c r="K10" s="2228"/>
      <c r="L10" s="2228"/>
      <c r="M10" s="2228"/>
      <c r="N10" s="2228"/>
      <c r="O10" s="2228"/>
      <c r="P10" s="2228"/>
      <c r="Q10" s="2228"/>
      <c r="R10" s="2228"/>
      <c r="S10" s="2228"/>
      <c r="T10" s="2228"/>
      <c r="U10" s="2228"/>
      <c r="V10" s="2228"/>
      <c r="W10" s="2228"/>
      <c r="X10" s="2228"/>
      <c r="Y10" s="2228"/>
      <c r="Z10" s="2228"/>
      <c r="AA10" s="2228"/>
      <c r="AB10" s="2228"/>
      <c r="AC10" s="2228"/>
      <c r="AD10" s="2228"/>
      <c r="AE10" s="2228"/>
      <c r="AF10" s="2228"/>
      <c r="AG10" s="2228"/>
      <c r="AH10" s="2228"/>
      <c r="AI10" s="2228"/>
      <c r="AJ10" s="2228"/>
      <c r="AK10" s="2228"/>
      <c r="AL10" s="2228"/>
      <c r="AM10" s="2228"/>
      <c r="AN10" s="2228"/>
      <c r="AO10" s="2228"/>
      <c r="AP10" s="2228"/>
      <c r="AQ10" s="2228"/>
      <c r="AR10" s="2228"/>
      <c r="AS10" s="2228"/>
      <c r="AT10" s="2228"/>
      <c r="AU10" s="2228"/>
      <c r="AV10" s="2228"/>
      <c r="AW10" s="2228"/>
      <c r="AX10" s="2228"/>
      <c r="AY10" s="2228"/>
      <c r="AZ10" s="2228"/>
      <c r="BA10" s="2228"/>
      <c r="BB10" s="2228"/>
      <c r="BC10" s="2228"/>
      <c r="BD10" s="2228"/>
      <c r="BE10" s="2228"/>
      <c r="BF10" s="2228"/>
      <c r="BG10" s="2228"/>
      <c r="BH10" s="2228"/>
      <c r="BI10" s="2228"/>
    </row>
    <row r="11" spans="1:82" x14ac:dyDescent="0.45">
      <c r="C11" s="4211" t="s">
        <v>343</v>
      </c>
      <c r="D11" s="4211" t="s">
        <v>344</v>
      </c>
      <c r="E11" s="4211"/>
      <c r="F11" s="4211"/>
      <c r="G11" s="2590"/>
      <c r="H11" s="4221" t="s">
        <v>2209</v>
      </c>
      <c r="I11" s="4221"/>
      <c r="J11" s="4221"/>
      <c r="K11" s="4221"/>
      <c r="L11" s="4221"/>
      <c r="M11" s="4221"/>
      <c r="N11" s="4221"/>
      <c r="O11" s="4221"/>
      <c r="P11" s="4221"/>
      <c r="Q11" s="4221"/>
      <c r="R11" s="4221"/>
      <c r="S11" s="4221"/>
      <c r="T11" s="4221"/>
      <c r="U11" s="4221"/>
      <c r="V11" s="4221"/>
      <c r="W11" s="4221"/>
      <c r="X11" s="4221"/>
      <c r="Y11" s="4221"/>
      <c r="Z11" s="4221"/>
      <c r="AA11" s="4221"/>
      <c r="AB11" s="4221"/>
      <c r="AC11" s="4221"/>
      <c r="AD11" s="4221"/>
      <c r="AE11" s="4221"/>
      <c r="AF11" s="4221"/>
      <c r="AG11" s="4221"/>
      <c r="AH11" s="4221"/>
      <c r="AI11" s="4221"/>
      <c r="AJ11" s="4221"/>
      <c r="AK11" s="4221"/>
      <c r="AL11" s="4221"/>
      <c r="AM11" s="4221"/>
      <c r="AN11" s="4221"/>
      <c r="AO11" s="4221"/>
      <c r="AP11" s="4221"/>
      <c r="AQ11" s="4221"/>
      <c r="AR11" s="4221"/>
      <c r="AS11" s="4221"/>
      <c r="AT11" s="4221"/>
      <c r="AU11" s="4221"/>
      <c r="AV11" s="4221"/>
      <c r="AW11" s="4221"/>
      <c r="AX11" s="4221"/>
      <c r="AY11" s="4221"/>
      <c r="AZ11" s="4221"/>
      <c r="BA11" s="4221"/>
      <c r="BB11" s="4221"/>
      <c r="BC11" s="4221"/>
      <c r="BD11" s="4221"/>
      <c r="BE11" s="4221"/>
      <c r="BF11" s="4221"/>
      <c r="BG11" s="4221"/>
      <c r="BH11" s="4221"/>
      <c r="BI11" s="4221"/>
      <c r="BJ11" s="4221"/>
      <c r="BK11" s="4221"/>
      <c r="BL11" s="4221"/>
      <c r="BM11" s="4221"/>
      <c r="BN11" s="4221"/>
      <c r="BO11" s="4221"/>
      <c r="BP11" s="4221"/>
      <c r="BQ11" s="4221"/>
      <c r="BR11" s="4221"/>
      <c r="BS11" s="4221"/>
      <c r="BT11" s="4221"/>
      <c r="BU11" s="4221"/>
      <c r="BV11" s="4221"/>
      <c r="BW11" s="4221"/>
      <c r="BX11" s="4221"/>
      <c r="BY11" s="4221"/>
      <c r="BZ11" s="4221"/>
      <c r="CA11" s="4221"/>
      <c r="CB11" s="4221"/>
      <c r="CC11" s="4221"/>
      <c r="CD11" s="4221"/>
    </row>
    <row r="12" spans="1:82" ht="17.399999999999999" customHeight="1" x14ac:dyDescent="0.45">
      <c r="C12" s="4213"/>
      <c r="D12" s="4212"/>
      <c r="E12" s="4212"/>
      <c r="F12" s="4212"/>
      <c r="G12" s="2592"/>
      <c r="H12" s="4221" t="s">
        <v>1973</v>
      </c>
      <c r="I12" s="4221"/>
      <c r="J12" s="4221"/>
      <c r="K12" s="2592"/>
      <c r="L12" s="4221" t="s">
        <v>5325</v>
      </c>
      <c r="M12" s="4221"/>
      <c r="N12" s="4221"/>
      <c r="O12" s="2592"/>
      <c r="P12" s="4221" t="s">
        <v>2204</v>
      </c>
      <c r="Q12" s="4221"/>
      <c r="R12" s="4221"/>
      <c r="S12" s="2592"/>
      <c r="T12" s="4221" t="s">
        <v>5326</v>
      </c>
      <c r="U12" s="4221"/>
      <c r="V12" s="4221"/>
      <c r="W12" s="2592"/>
      <c r="X12" s="4221" t="s">
        <v>2205</v>
      </c>
      <c r="Y12" s="4221"/>
      <c r="Z12" s="4221"/>
      <c r="AA12" s="2592"/>
      <c r="AB12" s="2592"/>
      <c r="AC12" s="4221" t="s">
        <v>5327</v>
      </c>
      <c r="AD12" s="4221"/>
      <c r="AE12" s="4221"/>
      <c r="AF12" s="2592"/>
      <c r="AG12" s="4221" t="s">
        <v>2206</v>
      </c>
      <c r="AH12" s="4221"/>
      <c r="AI12" s="4221"/>
      <c r="AJ12" s="2592"/>
      <c r="AK12" s="4221" t="s">
        <v>2207</v>
      </c>
      <c r="AL12" s="4221"/>
      <c r="AM12" s="4221"/>
      <c r="AN12" s="2592"/>
      <c r="AO12" s="4221" t="s">
        <v>2208</v>
      </c>
      <c r="AP12" s="4221"/>
      <c r="AQ12" s="4221"/>
      <c r="AR12" s="4214" t="s">
        <v>3369</v>
      </c>
      <c r="AS12" s="4214"/>
      <c r="AT12" s="4214"/>
      <c r="AU12" s="4214" t="s">
        <v>3370</v>
      </c>
      <c r="AV12" s="4214"/>
      <c r="AW12" s="4214"/>
      <c r="AX12" s="4214" t="s">
        <v>4434</v>
      </c>
      <c r="AY12" s="4214"/>
      <c r="AZ12" s="4214"/>
      <c r="BA12" s="4214" t="s">
        <v>4435</v>
      </c>
      <c r="BB12" s="4214"/>
      <c r="BC12" s="2593"/>
      <c r="BD12" s="4214" t="s">
        <v>4436</v>
      </c>
      <c r="BE12" s="4214"/>
      <c r="BF12" s="4214"/>
      <c r="BG12" s="4214" t="s">
        <v>4437</v>
      </c>
      <c r="BH12" s="4214"/>
      <c r="BI12" s="4214"/>
      <c r="BJ12" s="4214" t="s">
        <v>4437</v>
      </c>
      <c r="BK12" s="4214"/>
      <c r="BL12" s="4214"/>
      <c r="BM12" s="2286" t="s">
        <v>6479</v>
      </c>
      <c r="BN12" s="2286"/>
      <c r="BO12" s="2313"/>
      <c r="BP12" s="2286" t="s">
        <v>6480</v>
      </c>
      <c r="BQ12" s="2286"/>
      <c r="BR12" s="2313"/>
      <c r="BS12" s="2286" t="s">
        <v>6481</v>
      </c>
      <c r="BT12" s="2286"/>
      <c r="BU12" s="2313"/>
      <c r="BV12" s="4214" t="s">
        <v>2205</v>
      </c>
      <c r="BW12" s="4214"/>
      <c r="BX12" s="4214"/>
      <c r="BY12" s="4214" t="s">
        <v>6482</v>
      </c>
      <c r="BZ12" s="4214"/>
      <c r="CA12" s="4214"/>
      <c r="CB12" s="4214" t="s">
        <v>6483</v>
      </c>
      <c r="CC12" s="4214"/>
      <c r="CD12" s="4214"/>
    </row>
    <row r="13" spans="1:82" x14ac:dyDescent="0.45">
      <c r="C13" s="4213"/>
      <c r="D13" s="4213" t="s">
        <v>344</v>
      </c>
      <c r="E13" s="4221" t="s">
        <v>345</v>
      </c>
      <c r="F13" s="4221"/>
      <c r="G13" s="2592"/>
      <c r="H13" s="4213" t="s">
        <v>344</v>
      </c>
      <c r="I13" s="4221" t="s">
        <v>345</v>
      </c>
      <c r="J13" s="4221"/>
      <c r="K13" s="2592"/>
      <c r="L13" s="4213" t="s">
        <v>344</v>
      </c>
      <c r="M13" s="4221" t="s">
        <v>345</v>
      </c>
      <c r="N13" s="4221"/>
      <c r="O13" s="2592"/>
      <c r="P13" s="4213" t="s">
        <v>344</v>
      </c>
      <c r="Q13" s="4221" t="s">
        <v>345</v>
      </c>
      <c r="R13" s="4221"/>
      <c r="S13" s="2592"/>
      <c r="T13" s="4213" t="s">
        <v>344</v>
      </c>
      <c r="U13" s="4221" t="s">
        <v>345</v>
      </c>
      <c r="V13" s="4221"/>
      <c r="W13" s="2592"/>
      <c r="X13" s="4213" t="s">
        <v>344</v>
      </c>
      <c r="Y13" s="4221" t="s">
        <v>345</v>
      </c>
      <c r="Z13" s="4221"/>
      <c r="AA13" s="2592"/>
      <c r="AB13" s="2592"/>
      <c r="AC13" s="4213" t="s">
        <v>344</v>
      </c>
      <c r="AD13" s="4221" t="s">
        <v>345</v>
      </c>
      <c r="AE13" s="4221"/>
      <c r="AF13" s="2592"/>
      <c r="AG13" s="4213" t="s">
        <v>344</v>
      </c>
      <c r="AH13" s="4221" t="s">
        <v>345</v>
      </c>
      <c r="AI13" s="4221"/>
      <c r="AJ13" s="2592"/>
      <c r="AK13" s="4213" t="s">
        <v>344</v>
      </c>
      <c r="AL13" s="4221" t="s">
        <v>345</v>
      </c>
      <c r="AM13" s="4221"/>
      <c r="AN13" s="2592"/>
      <c r="AO13" s="4213" t="s">
        <v>344</v>
      </c>
      <c r="AP13" s="4221" t="s">
        <v>345</v>
      </c>
      <c r="AQ13" s="4221"/>
      <c r="AR13" s="4213" t="s">
        <v>344</v>
      </c>
      <c r="AS13" s="4221" t="s">
        <v>345</v>
      </c>
      <c r="AT13" s="4221"/>
      <c r="AU13" s="4213" t="s">
        <v>344</v>
      </c>
      <c r="AV13" s="4221" t="s">
        <v>345</v>
      </c>
      <c r="AW13" s="4221"/>
      <c r="AX13" s="4213" t="s">
        <v>344</v>
      </c>
      <c r="AY13" s="4221" t="s">
        <v>345</v>
      </c>
      <c r="AZ13" s="4221"/>
      <c r="BA13" s="4213" t="s">
        <v>344</v>
      </c>
      <c r="BB13" s="4221" t="s">
        <v>345</v>
      </c>
      <c r="BC13" s="4221"/>
      <c r="BD13" s="4213" t="s">
        <v>344</v>
      </c>
      <c r="BE13" s="4221" t="s">
        <v>345</v>
      </c>
      <c r="BF13" s="4221"/>
      <c r="BG13" s="4213" t="s">
        <v>344</v>
      </c>
      <c r="BH13" s="4221" t="s">
        <v>345</v>
      </c>
      <c r="BI13" s="4221"/>
      <c r="BJ13" s="4213" t="s">
        <v>344</v>
      </c>
      <c r="BK13" s="4221" t="s">
        <v>6484</v>
      </c>
      <c r="BL13" s="4221"/>
      <c r="BM13" s="4213" t="s">
        <v>344</v>
      </c>
      <c r="BN13" s="4221"/>
      <c r="BO13" s="4221"/>
      <c r="BP13" s="4213" t="s">
        <v>344</v>
      </c>
      <c r="BQ13" s="4221"/>
      <c r="BR13" s="4221"/>
      <c r="BS13" s="4213" t="s">
        <v>344</v>
      </c>
      <c r="BT13" s="4221"/>
      <c r="BU13" s="4221"/>
      <c r="BV13" s="4213" t="s">
        <v>344</v>
      </c>
      <c r="BW13" s="4221"/>
      <c r="BX13" s="4221"/>
      <c r="BY13" s="4213" t="s">
        <v>344</v>
      </c>
      <c r="BZ13" s="4221"/>
      <c r="CA13" s="4221"/>
      <c r="CB13" s="2592" t="s">
        <v>344</v>
      </c>
      <c r="CC13" s="2594"/>
      <c r="CD13" s="2594"/>
    </row>
    <row r="14" spans="1:82" x14ac:dyDescent="0.45">
      <c r="C14" s="4212"/>
      <c r="D14" s="4212"/>
      <c r="E14" s="2591" t="s">
        <v>558</v>
      </c>
      <c r="F14" s="2591" t="s">
        <v>557</v>
      </c>
      <c r="G14" s="2591"/>
      <c r="H14" s="4212"/>
      <c r="I14" s="2591" t="s">
        <v>558</v>
      </c>
      <c r="J14" s="2591" t="s">
        <v>557</v>
      </c>
      <c r="K14" s="2591"/>
      <c r="L14" s="4212"/>
      <c r="M14" s="2591" t="s">
        <v>558</v>
      </c>
      <c r="N14" s="2591" t="s">
        <v>557</v>
      </c>
      <c r="O14" s="2591"/>
      <c r="P14" s="4212"/>
      <c r="Q14" s="2591" t="s">
        <v>558</v>
      </c>
      <c r="R14" s="2591" t="s">
        <v>557</v>
      </c>
      <c r="S14" s="2591"/>
      <c r="T14" s="4212"/>
      <c r="U14" s="2591" t="s">
        <v>558</v>
      </c>
      <c r="V14" s="2591" t="s">
        <v>557</v>
      </c>
      <c r="W14" s="2591"/>
      <c r="X14" s="4212"/>
      <c r="Y14" s="2591" t="s">
        <v>558</v>
      </c>
      <c r="Z14" s="2591" t="s">
        <v>557</v>
      </c>
      <c r="AA14" s="2591"/>
      <c r="AB14" s="2591"/>
      <c r="AC14" s="4212"/>
      <c r="AD14" s="2591" t="s">
        <v>558</v>
      </c>
      <c r="AE14" s="2591" t="s">
        <v>557</v>
      </c>
      <c r="AF14" s="2591"/>
      <c r="AG14" s="4212"/>
      <c r="AH14" s="2591" t="s">
        <v>558</v>
      </c>
      <c r="AI14" s="2591" t="s">
        <v>557</v>
      </c>
      <c r="AJ14" s="2591"/>
      <c r="AK14" s="4212"/>
      <c r="AL14" s="2591" t="s">
        <v>558</v>
      </c>
      <c r="AM14" s="2591" t="s">
        <v>557</v>
      </c>
      <c r="AN14" s="2591"/>
      <c r="AO14" s="4212"/>
      <c r="AP14" s="2591" t="s">
        <v>558</v>
      </c>
      <c r="AQ14" s="2591" t="s">
        <v>557</v>
      </c>
      <c r="AR14" s="4212"/>
      <c r="AS14" s="2591" t="s">
        <v>558</v>
      </c>
      <c r="AT14" s="2591" t="s">
        <v>557</v>
      </c>
      <c r="AU14" s="4212"/>
      <c r="AV14" s="2591" t="s">
        <v>558</v>
      </c>
      <c r="AW14" s="2591" t="s">
        <v>557</v>
      </c>
      <c r="AX14" s="4212"/>
      <c r="AY14" s="2591" t="s">
        <v>558</v>
      </c>
      <c r="AZ14" s="2591" t="s">
        <v>557</v>
      </c>
      <c r="BA14" s="4212"/>
      <c r="BB14" s="2591" t="s">
        <v>558</v>
      </c>
      <c r="BC14" s="2591" t="s">
        <v>557</v>
      </c>
      <c r="BD14" s="4212"/>
      <c r="BE14" s="2591" t="s">
        <v>558</v>
      </c>
      <c r="BF14" s="2591" t="s">
        <v>557</v>
      </c>
      <c r="BG14" s="4212"/>
      <c r="BH14" s="2591" t="s">
        <v>558</v>
      </c>
      <c r="BI14" s="2591" t="s">
        <v>557</v>
      </c>
      <c r="BJ14" s="4212"/>
      <c r="BK14" s="2591" t="s">
        <v>558</v>
      </c>
      <c r="BL14" s="2591" t="s">
        <v>557</v>
      </c>
      <c r="BM14" s="4212"/>
      <c r="BN14" s="2591" t="s">
        <v>558</v>
      </c>
      <c r="BO14" s="2591" t="s">
        <v>557</v>
      </c>
      <c r="BP14" s="4212"/>
      <c r="BQ14" s="2591" t="s">
        <v>558</v>
      </c>
      <c r="BR14" s="2591" t="s">
        <v>557</v>
      </c>
      <c r="BS14" s="4212"/>
      <c r="BT14" s="2591" t="s">
        <v>558</v>
      </c>
      <c r="BU14" s="2591" t="s">
        <v>557</v>
      </c>
      <c r="BV14" s="4212"/>
      <c r="BW14" s="2591" t="s">
        <v>558</v>
      </c>
      <c r="BX14" s="2591" t="s">
        <v>557</v>
      </c>
      <c r="BY14" s="4212"/>
      <c r="BZ14" s="2591" t="s">
        <v>558</v>
      </c>
      <c r="CA14" s="2591" t="s">
        <v>557</v>
      </c>
      <c r="CB14" s="2591"/>
      <c r="CC14" s="2591" t="s">
        <v>558</v>
      </c>
      <c r="CD14" s="2591" t="s">
        <v>557</v>
      </c>
    </row>
    <row r="15" spans="1:82" x14ac:dyDescent="0.45">
      <c r="C15" s="2582">
        <v>2015</v>
      </c>
      <c r="D15" s="2263">
        <v>5</v>
      </c>
      <c r="E15" s="2263">
        <v>0</v>
      </c>
      <c r="F15" s="2263">
        <v>5</v>
      </c>
      <c r="G15" s="2263"/>
      <c r="H15" s="2263">
        <v>1</v>
      </c>
      <c r="I15" s="2263">
        <v>0</v>
      </c>
      <c r="J15" s="2263">
        <v>1</v>
      </c>
      <c r="K15" s="2263"/>
      <c r="L15" s="2263">
        <v>0</v>
      </c>
      <c r="M15" s="2263">
        <v>0</v>
      </c>
      <c r="N15" s="2263">
        <v>0</v>
      </c>
      <c r="O15" s="2263"/>
      <c r="P15" s="2263">
        <v>0</v>
      </c>
      <c r="Q15" s="2263">
        <v>0</v>
      </c>
      <c r="R15" s="2263">
        <v>0</v>
      </c>
      <c r="S15" s="2263"/>
      <c r="T15" s="2263">
        <v>4</v>
      </c>
      <c r="U15" s="2263">
        <v>0</v>
      </c>
      <c r="V15" s="2263">
        <v>4</v>
      </c>
      <c r="W15" s="2263"/>
      <c r="X15" s="2263">
        <v>0</v>
      </c>
      <c r="Y15" s="2263">
        <v>0</v>
      </c>
      <c r="Z15" s="2263">
        <v>0</v>
      </c>
      <c r="AA15" s="2263"/>
      <c r="AB15" s="2263"/>
      <c r="AC15" s="2263">
        <v>0</v>
      </c>
      <c r="AD15" s="2263">
        <v>0</v>
      </c>
      <c r="AE15" s="2263">
        <v>0</v>
      </c>
      <c r="AF15" s="2263"/>
      <c r="AG15" s="2263">
        <v>0</v>
      </c>
      <c r="AH15" s="2263">
        <v>0</v>
      </c>
      <c r="AI15" s="2263">
        <v>0</v>
      </c>
      <c r="AJ15" s="2263"/>
      <c r="AK15" s="2263">
        <v>0</v>
      </c>
      <c r="AL15" s="2263">
        <v>0</v>
      </c>
      <c r="AM15" s="2263">
        <v>0</v>
      </c>
      <c r="AN15" s="2263"/>
      <c r="AO15" s="2263">
        <v>0</v>
      </c>
      <c r="AP15" s="2263">
        <v>0</v>
      </c>
      <c r="AQ15" s="2263">
        <v>0</v>
      </c>
      <c r="AR15" s="2263">
        <v>0</v>
      </c>
      <c r="AS15" s="2263">
        <v>0</v>
      </c>
      <c r="AT15" s="2263">
        <v>0</v>
      </c>
      <c r="AU15" s="2263">
        <v>0</v>
      </c>
      <c r="AV15" s="2263">
        <v>0</v>
      </c>
      <c r="AW15" s="2263">
        <v>0</v>
      </c>
      <c r="AX15" s="2562">
        <v>0</v>
      </c>
      <c r="AY15" s="2562">
        <v>0</v>
      </c>
      <c r="AZ15" s="2562">
        <v>0</v>
      </c>
      <c r="BA15" s="2562">
        <v>0</v>
      </c>
      <c r="BB15" s="2562">
        <v>0</v>
      </c>
      <c r="BC15" s="2562">
        <v>0</v>
      </c>
      <c r="BD15" s="2562">
        <v>0</v>
      </c>
      <c r="BE15" s="2562">
        <v>0</v>
      </c>
      <c r="BF15" s="2562">
        <v>0</v>
      </c>
      <c r="BG15" s="2562">
        <v>0</v>
      </c>
      <c r="BH15" s="2562">
        <v>0</v>
      </c>
      <c r="BI15" s="2562">
        <v>0</v>
      </c>
      <c r="BJ15" s="2562">
        <v>0</v>
      </c>
      <c r="BK15" s="2562">
        <v>0</v>
      </c>
      <c r="BL15" s="2562">
        <v>0</v>
      </c>
      <c r="BM15" s="2562">
        <v>0</v>
      </c>
      <c r="BN15" s="2562">
        <v>0</v>
      </c>
      <c r="BO15" s="2562">
        <v>0</v>
      </c>
      <c r="BP15" s="2562">
        <v>0</v>
      </c>
      <c r="BQ15" s="2562">
        <v>0</v>
      </c>
      <c r="BR15" s="2562">
        <v>0</v>
      </c>
      <c r="BS15" s="2562">
        <v>0</v>
      </c>
      <c r="BT15" s="2562">
        <v>0</v>
      </c>
      <c r="BU15" s="2562">
        <v>0</v>
      </c>
      <c r="BV15" s="2562">
        <v>0</v>
      </c>
      <c r="BW15" s="2562">
        <v>0</v>
      </c>
      <c r="BX15" s="2562">
        <v>0</v>
      </c>
      <c r="BY15" s="2562">
        <v>0</v>
      </c>
      <c r="BZ15" s="2562">
        <v>0</v>
      </c>
      <c r="CA15" s="2562">
        <v>0</v>
      </c>
      <c r="CB15" s="2562">
        <v>0</v>
      </c>
      <c r="CC15" s="2562">
        <v>0</v>
      </c>
      <c r="CD15" s="2562">
        <v>0</v>
      </c>
    </row>
    <row r="16" spans="1:82" x14ac:dyDescent="0.45">
      <c r="C16" s="2582">
        <v>2016</v>
      </c>
      <c r="D16" s="2263">
        <v>20</v>
      </c>
      <c r="E16" s="2263">
        <v>2</v>
      </c>
      <c r="F16" s="2263">
        <v>18</v>
      </c>
      <c r="G16" s="2263"/>
      <c r="H16" s="2263">
        <v>0</v>
      </c>
      <c r="I16" s="2263">
        <v>0</v>
      </c>
      <c r="J16" s="2263">
        <v>0</v>
      </c>
      <c r="K16" s="2263"/>
      <c r="L16" s="2263">
        <v>3</v>
      </c>
      <c r="M16" s="2263">
        <v>1</v>
      </c>
      <c r="N16" s="2263">
        <v>2</v>
      </c>
      <c r="O16" s="2263"/>
      <c r="P16" s="2263">
        <v>3</v>
      </c>
      <c r="Q16" s="2263">
        <v>1</v>
      </c>
      <c r="R16" s="2263">
        <v>2</v>
      </c>
      <c r="S16" s="2263"/>
      <c r="T16" s="2263">
        <v>12</v>
      </c>
      <c r="U16" s="2263">
        <v>0</v>
      </c>
      <c r="V16" s="2263">
        <v>12</v>
      </c>
      <c r="W16" s="2263"/>
      <c r="X16" s="2263">
        <v>2</v>
      </c>
      <c r="Y16" s="2263">
        <v>0</v>
      </c>
      <c r="Z16" s="2263">
        <v>2</v>
      </c>
      <c r="AA16" s="2263"/>
      <c r="AB16" s="2263"/>
      <c r="AC16" s="2263">
        <v>0</v>
      </c>
      <c r="AD16" s="2263">
        <v>0</v>
      </c>
      <c r="AE16" s="2263">
        <v>0</v>
      </c>
      <c r="AF16" s="2263"/>
      <c r="AG16" s="2263">
        <v>0</v>
      </c>
      <c r="AH16" s="2263">
        <v>0</v>
      </c>
      <c r="AI16" s="2263">
        <v>0</v>
      </c>
      <c r="AJ16" s="2263"/>
      <c r="AK16" s="2263">
        <v>0</v>
      </c>
      <c r="AL16" s="2263">
        <v>0</v>
      </c>
      <c r="AM16" s="2263">
        <v>0</v>
      </c>
      <c r="AN16" s="2263"/>
      <c r="AO16" s="2263">
        <v>0</v>
      </c>
      <c r="AP16" s="2263">
        <v>0</v>
      </c>
      <c r="AQ16" s="2263">
        <v>0</v>
      </c>
      <c r="AR16" s="2263">
        <v>0</v>
      </c>
      <c r="AS16" s="2263">
        <v>0</v>
      </c>
      <c r="AT16" s="2263">
        <v>0</v>
      </c>
      <c r="AU16" s="2263">
        <v>0</v>
      </c>
      <c r="AV16" s="2263">
        <v>0</v>
      </c>
      <c r="AW16" s="2263">
        <v>0</v>
      </c>
      <c r="AX16" s="2562">
        <v>0</v>
      </c>
      <c r="AY16" s="2562">
        <v>0</v>
      </c>
      <c r="AZ16" s="2562">
        <v>0</v>
      </c>
      <c r="BA16" s="2562">
        <v>0</v>
      </c>
      <c r="BB16" s="2562">
        <v>0</v>
      </c>
      <c r="BC16" s="2562">
        <v>0</v>
      </c>
      <c r="BD16" s="2562">
        <v>0</v>
      </c>
      <c r="BE16" s="2562">
        <v>0</v>
      </c>
      <c r="BF16" s="2562">
        <v>0</v>
      </c>
      <c r="BG16" s="2562">
        <v>0</v>
      </c>
      <c r="BH16" s="2562">
        <v>0</v>
      </c>
      <c r="BI16" s="2562">
        <v>0</v>
      </c>
      <c r="BJ16" s="2562">
        <v>0</v>
      </c>
      <c r="BK16" s="2562">
        <v>0</v>
      </c>
      <c r="BL16" s="2562">
        <v>0</v>
      </c>
      <c r="BM16" s="2562">
        <v>0</v>
      </c>
      <c r="BN16" s="2562">
        <v>0</v>
      </c>
      <c r="BO16" s="2562">
        <v>0</v>
      </c>
      <c r="BP16" s="2562">
        <v>0</v>
      </c>
      <c r="BQ16" s="2562">
        <v>0</v>
      </c>
      <c r="BR16" s="2562">
        <v>0</v>
      </c>
      <c r="BS16" s="2562">
        <v>0</v>
      </c>
      <c r="BT16" s="2562">
        <v>0</v>
      </c>
      <c r="BU16" s="2562">
        <v>0</v>
      </c>
      <c r="BV16" s="2562">
        <v>0</v>
      </c>
      <c r="BW16" s="2562">
        <v>0</v>
      </c>
      <c r="BX16" s="2562">
        <v>0</v>
      </c>
      <c r="BY16" s="2562">
        <v>0</v>
      </c>
      <c r="BZ16" s="2562">
        <v>0</v>
      </c>
      <c r="CA16" s="2562">
        <v>0</v>
      </c>
      <c r="CB16" s="2562">
        <v>0</v>
      </c>
      <c r="CC16" s="2562">
        <v>0</v>
      </c>
      <c r="CD16" s="2562">
        <v>0</v>
      </c>
    </row>
    <row r="17" spans="3:82" x14ac:dyDescent="0.45">
      <c r="C17" s="2582">
        <v>2017</v>
      </c>
      <c r="D17" s="2263">
        <v>39</v>
      </c>
      <c r="E17" s="2263">
        <v>7</v>
      </c>
      <c r="F17" s="2263">
        <v>32</v>
      </c>
      <c r="G17" s="2263"/>
      <c r="H17" s="2562">
        <v>0</v>
      </c>
      <c r="I17" s="2263">
        <v>0</v>
      </c>
      <c r="J17" s="2263">
        <v>0</v>
      </c>
      <c r="K17" s="2263"/>
      <c r="L17" s="2562">
        <v>9</v>
      </c>
      <c r="M17" s="2263">
        <v>4</v>
      </c>
      <c r="N17" s="2263">
        <v>5</v>
      </c>
      <c r="O17" s="2263"/>
      <c r="P17" s="2562">
        <v>1</v>
      </c>
      <c r="Q17" s="2263">
        <v>0</v>
      </c>
      <c r="R17" s="2263">
        <v>1</v>
      </c>
      <c r="S17" s="2263"/>
      <c r="T17" s="2562">
        <v>21</v>
      </c>
      <c r="U17" s="2263">
        <v>0</v>
      </c>
      <c r="V17" s="2263">
        <v>21</v>
      </c>
      <c r="W17" s="2263"/>
      <c r="X17" s="2562">
        <v>1</v>
      </c>
      <c r="Y17" s="2263">
        <v>0</v>
      </c>
      <c r="Z17" s="2263">
        <v>1</v>
      </c>
      <c r="AA17" s="2263"/>
      <c r="AB17" s="2263"/>
      <c r="AC17" s="2562">
        <v>1</v>
      </c>
      <c r="AD17" s="2263">
        <v>0</v>
      </c>
      <c r="AE17" s="2263">
        <v>1</v>
      </c>
      <c r="AF17" s="2263"/>
      <c r="AG17" s="2562">
        <v>1</v>
      </c>
      <c r="AH17" s="2263">
        <v>0</v>
      </c>
      <c r="AI17" s="2263">
        <v>1</v>
      </c>
      <c r="AJ17" s="2263"/>
      <c r="AK17" s="2562">
        <v>1</v>
      </c>
      <c r="AL17" s="2263">
        <v>0</v>
      </c>
      <c r="AM17" s="2263">
        <v>1</v>
      </c>
      <c r="AN17" s="2263"/>
      <c r="AO17" s="2562">
        <v>4</v>
      </c>
      <c r="AP17" s="2263">
        <v>3</v>
      </c>
      <c r="AQ17" s="2263">
        <v>1</v>
      </c>
      <c r="AR17" s="2562">
        <v>0</v>
      </c>
      <c r="AS17" s="2263">
        <v>0</v>
      </c>
      <c r="AT17" s="2263">
        <v>0</v>
      </c>
      <c r="AU17" s="2562">
        <v>0</v>
      </c>
      <c r="AV17" s="2263">
        <v>0</v>
      </c>
      <c r="AW17" s="2263">
        <v>0</v>
      </c>
      <c r="AX17" s="2562">
        <v>0</v>
      </c>
      <c r="AY17" s="2562">
        <v>0</v>
      </c>
      <c r="AZ17" s="2562">
        <v>0</v>
      </c>
      <c r="BA17" s="2562">
        <v>0</v>
      </c>
      <c r="BB17" s="2562">
        <v>0</v>
      </c>
      <c r="BC17" s="2562">
        <v>0</v>
      </c>
      <c r="BD17" s="2562">
        <v>0</v>
      </c>
      <c r="BE17" s="2562">
        <v>0</v>
      </c>
      <c r="BF17" s="2562">
        <v>0</v>
      </c>
      <c r="BG17" s="2562">
        <v>0</v>
      </c>
      <c r="BH17" s="2562">
        <v>0</v>
      </c>
      <c r="BI17" s="2562">
        <v>0</v>
      </c>
      <c r="BJ17" s="2562">
        <v>0</v>
      </c>
      <c r="BK17" s="2562">
        <v>0</v>
      </c>
      <c r="BL17" s="2562">
        <v>0</v>
      </c>
      <c r="BM17" s="2562">
        <v>0</v>
      </c>
      <c r="BN17" s="2562">
        <v>0</v>
      </c>
      <c r="BO17" s="2562">
        <v>0</v>
      </c>
      <c r="BP17" s="2562">
        <v>0</v>
      </c>
      <c r="BQ17" s="2562">
        <v>0</v>
      </c>
      <c r="BR17" s="2562">
        <v>0</v>
      </c>
      <c r="BS17" s="2562">
        <v>0</v>
      </c>
      <c r="BT17" s="2562">
        <v>0</v>
      </c>
      <c r="BU17" s="2562">
        <v>0</v>
      </c>
      <c r="BV17" s="2562">
        <v>0</v>
      </c>
      <c r="BW17" s="2562">
        <v>0</v>
      </c>
      <c r="BX17" s="2562">
        <v>0</v>
      </c>
      <c r="BY17" s="2562">
        <v>0</v>
      </c>
      <c r="BZ17" s="2562">
        <v>0</v>
      </c>
      <c r="CA17" s="2562">
        <v>0</v>
      </c>
      <c r="CB17" s="2562">
        <v>0</v>
      </c>
      <c r="CC17" s="2562">
        <v>0</v>
      </c>
      <c r="CD17" s="2562">
        <v>0</v>
      </c>
    </row>
    <row r="18" spans="3:82" x14ac:dyDescent="0.45">
      <c r="C18" s="2582">
        <v>2018</v>
      </c>
      <c r="D18" s="2263">
        <v>30</v>
      </c>
      <c r="E18" s="2263">
        <v>10</v>
      </c>
      <c r="F18" s="2263">
        <v>20</v>
      </c>
      <c r="G18" s="2263"/>
      <c r="H18" s="2562">
        <v>3</v>
      </c>
      <c r="I18" s="2263">
        <v>2</v>
      </c>
      <c r="J18" s="2263">
        <v>1</v>
      </c>
      <c r="K18" s="2263"/>
      <c r="L18" s="2562">
        <v>4</v>
      </c>
      <c r="M18" s="2263">
        <v>2</v>
      </c>
      <c r="N18" s="2263">
        <v>2</v>
      </c>
      <c r="O18" s="2263"/>
      <c r="P18" s="2562">
        <v>8</v>
      </c>
      <c r="Q18" s="2263">
        <v>3</v>
      </c>
      <c r="R18" s="2263">
        <v>5</v>
      </c>
      <c r="S18" s="2263"/>
      <c r="T18" s="2562">
        <v>0</v>
      </c>
      <c r="U18" s="2263">
        <v>0</v>
      </c>
      <c r="V18" s="2263">
        <v>0</v>
      </c>
      <c r="W18" s="2263"/>
      <c r="X18" s="2562">
        <v>0</v>
      </c>
      <c r="Y18" s="2263">
        <v>0</v>
      </c>
      <c r="Z18" s="2263">
        <v>0</v>
      </c>
      <c r="AA18" s="2263"/>
      <c r="AB18" s="2263"/>
      <c r="AC18" s="2562">
        <v>1</v>
      </c>
      <c r="AD18" s="2263">
        <v>0</v>
      </c>
      <c r="AE18" s="2263">
        <v>1</v>
      </c>
      <c r="AF18" s="2263"/>
      <c r="AG18" s="2562">
        <v>0</v>
      </c>
      <c r="AH18" s="2263">
        <v>0</v>
      </c>
      <c r="AI18" s="2263">
        <v>0</v>
      </c>
      <c r="AJ18" s="2263"/>
      <c r="AK18" s="2562">
        <v>0</v>
      </c>
      <c r="AL18" s="2263">
        <v>0</v>
      </c>
      <c r="AM18" s="2263">
        <v>0</v>
      </c>
      <c r="AN18" s="2263"/>
      <c r="AO18" s="2562">
        <v>10</v>
      </c>
      <c r="AP18" s="2263">
        <v>3</v>
      </c>
      <c r="AQ18" s="2263">
        <v>7</v>
      </c>
      <c r="AR18" s="2562">
        <v>3</v>
      </c>
      <c r="AS18" s="2263">
        <v>0</v>
      </c>
      <c r="AT18" s="2263">
        <v>3</v>
      </c>
      <c r="AU18" s="2562">
        <v>1</v>
      </c>
      <c r="AV18" s="2263">
        <v>0</v>
      </c>
      <c r="AW18" s="2263">
        <v>1</v>
      </c>
      <c r="AX18" s="2562">
        <v>0</v>
      </c>
      <c r="AY18" s="2562">
        <v>0</v>
      </c>
      <c r="AZ18" s="2562">
        <v>0</v>
      </c>
      <c r="BA18" s="2562">
        <v>0</v>
      </c>
      <c r="BB18" s="2562">
        <v>0</v>
      </c>
      <c r="BC18" s="2562">
        <v>0</v>
      </c>
      <c r="BD18" s="2562">
        <v>0</v>
      </c>
      <c r="BE18" s="2562">
        <v>0</v>
      </c>
      <c r="BF18" s="2562">
        <v>0</v>
      </c>
      <c r="BG18" s="2562">
        <v>0</v>
      </c>
      <c r="BH18" s="2562">
        <v>0</v>
      </c>
      <c r="BI18" s="2562">
        <v>0</v>
      </c>
      <c r="BJ18" s="2562">
        <v>0</v>
      </c>
      <c r="BK18" s="2562">
        <v>0</v>
      </c>
      <c r="BL18" s="2562">
        <v>0</v>
      </c>
      <c r="BM18" s="2562">
        <v>0</v>
      </c>
      <c r="BN18" s="2562">
        <v>0</v>
      </c>
      <c r="BO18" s="2562">
        <v>0</v>
      </c>
      <c r="BP18" s="2562">
        <v>0</v>
      </c>
      <c r="BQ18" s="2562">
        <v>0</v>
      </c>
      <c r="BR18" s="2562">
        <v>0</v>
      </c>
      <c r="BS18" s="2562">
        <v>0</v>
      </c>
      <c r="BT18" s="2562">
        <v>0</v>
      </c>
      <c r="BU18" s="2562">
        <v>0</v>
      </c>
      <c r="BV18" s="2562">
        <v>0</v>
      </c>
      <c r="BW18" s="2562">
        <v>0</v>
      </c>
      <c r="BX18" s="2562">
        <v>0</v>
      </c>
      <c r="BY18" s="2562">
        <v>0</v>
      </c>
      <c r="BZ18" s="2562">
        <v>0</v>
      </c>
      <c r="CA18" s="2562">
        <v>0</v>
      </c>
      <c r="CB18" s="2562">
        <v>0</v>
      </c>
      <c r="CC18" s="2562">
        <v>0</v>
      </c>
      <c r="CD18" s="2562">
        <v>0</v>
      </c>
    </row>
    <row r="19" spans="3:82" x14ac:dyDescent="0.45">
      <c r="C19" s="2582">
        <v>2019</v>
      </c>
      <c r="D19" s="2263">
        <v>53</v>
      </c>
      <c r="E19" s="2263">
        <v>22</v>
      </c>
      <c r="F19" s="2263">
        <v>31</v>
      </c>
      <c r="G19" s="2263"/>
      <c r="H19" s="2562">
        <v>0</v>
      </c>
      <c r="I19" s="2263">
        <v>0</v>
      </c>
      <c r="J19" s="2263">
        <v>0</v>
      </c>
      <c r="K19" s="2263"/>
      <c r="L19" s="2562">
        <v>8</v>
      </c>
      <c r="M19" s="2562">
        <v>7</v>
      </c>
      <c r="N19" s="2562">
        <v>1</v>
      </c>
      <c r="O19" s="2562"/>
      <c r="P19" s="2562">
        <v>0</v>
      </c>
      <c r="Q19" s="2263">
        <v>0</v>
      </c>
      <c r="R19" s="2263">
        <v>0</v>
      </c>
      <c r="S19" s="2263"/>
      <c r="T19" s="2562">
        <v>10</v>
      </c>
      <c r="U19" s="2263">
        <v>0</v>
      </c>
      <c r="V19" s="2263">
        <v>10</v>
      </c>
      <c r="W19" s="2263"/>
      <c r="X19" s="2562">
        <v>0</v>
      </c>
      <c r="Y19" s="2263">
        <v>0</v>
      </c>
      <c r="Z19" s="2263">
        <v>0</v>
      </c>
      <c r="AA19" s="2263"/>
      <c r="AB19" s="2263"/>
      <c r="AC19" s="2562">
        <v>0</v>
      </c>
      <c r="AD19" s="2263">
        <v>0</v>
      </c>
      <c r="AE19" s="2263">
        <v>0</v>
      </c>
      <c r="AF19" s="2263"/>
      <c r="AG19" s="2562">
        <v>1</v>
      </c>
      <c r="AH19" s="2263">
        <v>0</v>
      </c>
      <c r="AI19" s="2263">
        <v>1</v>
      </c>
      <c r="AJ19" s="2263"/>
      <c r="AK19" s="2562">
        <v>0</v>
      </c>
      <c r="AL19" s="2263">
        <v>0</v>
      </c>
      <c r="AM19" s="2263">
        <v>0</v>
      </c>
      <c r="AN19" s="2263"/>
      <c r="AO19" s="2562">
        <v>25</v>
      </c>
      <c r="AP19" s="2263">
        <v>14</v>
      </c>
      <c r="AQ19" s="2263">
        <v>11</v>
      </c>
      <c r="AR19" s="2562">
        <v>4</v>
      </c>
      <c r="AS19" s="2263">
        <v>0</v>
      </c>
      <c r="AT19" s="2263">
        <v>4</v>
      </c>
      <c r="AU19" s="2562">
        <v>0</v>
      </c>
      <c r="AV19" s="2263">
        <v>0</v>
      </c>
      <c r="AW19" s="2263">
        <v>0</v>
      </c>
      <c r="AX19" s="2562">
        <v>2</v>
      </c>
      <c r="AY19" s="2562">
        <v>1</v>
      </c>
      <c r="AZ19" s="2562">
        <v>1</v>
      </c>
      <c r="BA19" s="2562">
        <v>1</v>
      </c>
      <c r="BB19" s="2562">
        <v>0</v>
      </c>
      <c r="BC19" s="2562">
        <v>1</v>
      </c>
      <c r="BD19" s="2562">
        <v>2</v>
      </c>
      <c r="BE19" s="2562">
        <v>0</v>
      </c>
      <c r="BF19" s="2562">
        <v>2</v>
      </c>
      <c r="BG19" s="2562">
        <v>0</v>
      </c>
      <c r="BH19" s="2562">
        <v>0</v>
      </c>
      <c r="BI19" s="2562">
        <v>0</v>
      </c>
      <c r="BJ19" s="2562">
        <v>0</v>
      </c>
      <c r="BK19" s="2562">
        <v>0</v>
      </c>
      <c r="BL19" s="2562">
        <v>0</v>
      </c>
      <c r="BM19" s="2562">
        <v>0</v>
      </c>
      <c r="BN19" s="2562">
        <v>0</v>
      </c>
      <c r="BO19" s="2562">
        <v>0</v>
      </c>
      <c r="BP19" s="2562">
        <v>0</v>
      </c>
      <c r="BQ19" s="2562">
        <v>0</v>
      </c>
      <c r="BR19" s="2562">
        <v>0</v>
      </c>
      <c r="BS19" s="2562">
        <v>0</v>
      </c>
      <c r="BT19" s="2562">
        <v>0</v>
      </c>
      <c r="BU19" s="2562">
        <v>0</v>
      </c>
      <c r="BV19" s="2562">
        <v>0</v>
      </c>
      <c r="BW19" s="2562">
        <v>0</v>
      </c>
      <c r="BX19" s="2562">
        <v>0</v>
      </c>
      <c r="BY19" s="2562">
        <v>0</v>
      </c>
      <c r="BZ19" s="2562">
        <v>0</v>
      </c>
      <c r="CA19" s="2562">
        <v>0</v>
      </c>
      <c r="CB19" s="2562">
        <v>0</v>
      </c>
      <c r="CC19" s="2562">
        <v>0</v>
      </c>
      <c r="CD19" s="2562">
        <v>0</v>
      </c>
    </row>
    <row r="20" spans="3:82" s="677" customFormat="1" x14ac:dyDescent="0.45">
      <c r="C20" s="2582">
        <v>2020</v>
      </c>
      <c r="D20" s="2562">
        <v>51</v>
      </c>
      <c r="E20" s="2263">
        <v>6</v>
      </c>
      <c r="F20" s="2263">
        <v>45</v>
      </c>
      <c r="G20" s="2263"/>
      <c r="H20" s="2562">
        <v>10</v>
      </c>
      <c r="I20" s="2263">
        <v>3</v>
      </c>
      <c r="J20" s="2263">
        <v>7</v>
      </c>
      <c r="K20" s="2263"/>
      <c r="L20" s="2562">
        <v>3</v>
      </c>
      <c r="M20" s="2562">
        <v>3</v>
      </c>
      <c r="N20" s="2562">
        <v>0</v>
      </c>
      <c r="O20" s="2562"/>
      <c r="P20" s="2562">
        <v>0</v>
      </c>
      <c r="Q20" s="2263">
        <v>0</v>
      </c>
      <c r="R20" s="2263">
        <v>0</v>
      </c>
      <c r="S20" s="2263"/>
      <c r="T20" s="2562">
        <v>15</v>
      </c>
      <c r="U20" s="2263">
        <v>0</v>
      </c>
      <c r="V20" s="2263">
        <v>15</v>
      </c>
      <c r="W20" s="2263"/>
      <c r="X20" s="2562">
        <v>1</v>
      </c>
      <c r="Y20" s="2263">
        <v>0</v>
      </c>
      <c r="Z20" s="2263">
        <v>1</v>
      </c>
      <c r="AA20" s="2263"/>
      <c r="AB20" s="2263"/>
      <c r="AC20" s="2562">
        <v>0</v>
      </c>
      <c r="AD20" s="2263">
        <v>0</v>
      </c>
      <c r="AE20" s="2263">
        <v>0</v>
      </c>
      <c r="AF20" s="2263"/>
      <c r="AG20" s="2562">
        <v>0</v>
      </c>
      <c r="AH20" s="2263">
        <v>0</v>
      </c>
      <c r="AI20" s="2263">
        <v>0</v>
      </c>
      <c r="AJ20" s="2263"/>
      <c r="AK20" s="2562">
        <v>1</v>
      </c>
      <c r="AL20" s="2263">
        <v>0</v>
      </c>
      <c r="AM20" s="2263">
        <v>0</v>
      </c>
      <c r="AN20" s="2263"/>
      <c r="AO20" s="2562">
        <v>14</v>
      </c>
      <c r="AP20" s="2263">
        <v>4</v>
      </c>
      <c r="AQ20" s="2263">
        <v>10</v>
      </c>
      <c r="AR20" s="2562">
        <v>0</v>
      </c>
      <c r="AS20" s="2263">
        <v>0</v>
      </c>
      <c r="AT20" s="2263">
        <v>0</v>
      </c>
      <c r="AU20" s="2562">
        <v>0</v>
      </c>
      <c r="AV20" s="2263">
        <v>0</v>
      </c>
      <c r="AW20" s="2263">
        <v>0</v>
      </c>
      <c r="AX20" s="2562">
        <v>0</v>
      </c>
      <c r="AY20" s="2562">
        <v>0</v>
      </c>
      <c r="AZ20" s="2562">
        <v>0</v>
      </c>
      <c r="BA20" s="2562">
        <v>0</v>
      </c>
      <c r="BB20" s="2562">
        <v>0</v>
      </c>
      <c r="BC20" s="2562">
        <v>0</v>
      </c>
      <c r="BD20" s="2562">
        <v>1</v>
      </c>
      <c r="BE20" s="2562">
        <v>0</v>
      </c>
      <c r="BF20" s="2562">
        <v>1</v>
      </c>
      <c r="BG20" s="2562">
        <v>6</v>
      </c>
      <c r="BH20" s="2562">
        <v>1</v>
      </c>
      <c r="BI20" s="2562">
        <v>5</v>
      </c>
      <c r="BJ20" s="2562">
        <v>0</v>
      </c>
      <c r="BK20" s="2562">
        <v>0</v>
      </c>
      <c r="BL20" s="2562">
        <v>0</v>
      </c>
      <c r="BM20" s="2562">
        <v>0</v>
      </c>
      <c r="BN20" s="2562">
        <v>0</v>
      </c>
      <c r="BO20" s="2562">
        <v>0</v>
      </c>
      <c r="BP20" s="2562">
        <v>0</v>
      </c>
      <c r="BQ20" s="2562">
        <v>0</v>
      </c>
      <c r="BR20" s="2562">
        <v>0</v>
      </c>
      <c r="BS20" s="2562">
        <v>0</v>
      </c>
      <c r="BT20" s="2562">
        <v>0</v>
      </c>
      <c r="BU20" s="2562">
        <v>0</v>
      </c>
      <c r="BV20" s="2562">
        <v>0</v>
      </c>
      <c r="BW20" s="2562">
        <v>0</v>
      </c>
      <c r="BX20" s="2562">
        <v>0</v>
      </c>
      <c r="BY20" s="2562">
        <v>0</v>
      </c>
      <c r="BZ20" s="2562">
        <v>0</v>
      </c>
      <c r="CA20" s="2562">
        <v>0</v>
      </c>
      <c r="CB20" s="2562">
        <v>0</v>
      </c>
      <c r="CC20" s="2562">
        <v>0</v>
      </c>
      <c r="CD20" s="2562">
        <v>0</v>
      </c>
    </row>
    <row r="21" spans="3:82" s="677" customFormat="1" x14ac:dyDescent="0.45">
      <c r="C21" s="2582">
        <v>2021</v>
      </c>
      <c r="D21" s="2562">
        <f>E21+F21</f>
        <v>16</v>
      </c>
      <c r="E21" s="2562">
        <f>I21+M21+Q21+U21+Y21+AD21+AH21+AL21+AP21+AS21+AV21+AY21+BB21+BE21+BH21+BK21+BN21+BQ21+BT21+BW21+BZ21+CC21</f>
        <v>0</v>
      </c>
      <c r="F21" s="2562">
        <f t="shared" ref="F21:F23" si="0">J21+N21+R21+V21+Z21+AE21+AI21+AM21+AQ21+AT21+AW21+AZ21+BC21+BF21+BI21+BL21+BO21+BR21+BU21+BX21+CA21+CD21</f>
        <v>16</v>
      </c>
      <c r="G21" s="2562"/>
      <c r="H21" s="2562">
        <f ca="1">H21:V233</f>
        <v>0</v>
      </c>
      <c r="I21" s="2263">
        <v>0</v>
      </c>
      <c r="J21" s="2263">
        <v>0</v>
      </c>
      <c r="K21" s="2263"/>
      <c r="L21" s="2562">
        <v>1</v>
      </c>
      <c r="M21" s="2263">
        <v>0</v>
      </c>
      <c r="N21" s="2263">
        <v>1</v>
      </c>
      <c r="O21" s="2562"/>
      <c r="P21" s="2562">
        <v>0</v>
      </c>
      <c r="Q21" s="2263">
        <v>0</v>
      </c>
      <c r="R21" s="2263">
        <v>0</v>
      </c>
      <c r="S21" s="2263"/>
      <c r="T21" s="2562">
        <v>8</v>
      </c>
      <c r="U21" s="2263">
        <v>0</v>
      </c>
      <c r="V21" s="2263">
        <v>8</v>
      </c>
      <c r="W21" s="2263"/>
      <c r="X21" s="2562">
        <v>1</v>
      </c>
      <c r="Y21" s="2263">
        <v>0</v>
      </c>
      <c r="Z21" s="2263">
        <v>1</v>
      </c>
      <c r="AA21" s="2263"/>
      <c r="AB21" s="2263"/>
      <c r="AC21" s="2562">
        <v>1</v>
      </c>
      <c r="AD21" s="2263">
        <v>0</v>
      </c>
      <c r="AE21" s="2263">
        <v>1</v>
      </c>
      <c r="AF21" s="2263"/>
      <c r="AG21" s="2562">
        <v>0</v>
      </c>
      <c r="AH21" s="2263">
        <v>0</v>
      </c>
      <c r="AI21" s="2263">
        <v>0</v>
      </c>
      <c r="AJ21" s="2263"/>
      <c r="AK21" s="2562">
        <v>0</v>
      </c>
      <c r="AL21" s="2263">
        <v>0</v>
      </c>
      <c r="AM21" s="2263">
        <v>0</v>
      </c>
      <c r="AN21" s="2263"/>
      <c r="AO21" s="2562">
        <v>1</v>
      </c>
      <c r="AP21" s="2263">
        <v>0</v>
      </c>
      <c r="AQ21" s="2263">
        <v>1</v>
      </c>
      <c r="AR21" s="2562">
        <v>1</v>
      </c>
      <c r="AS21" s="2263">
        <v>0</v>
      </c>
      <c r="AT21" s="2263">
        <v>1</v>
      </c>
      <c r="AU21" s="2562">
        <v>0</v>
      </c>
      <c r="AV21" s="2263">
        <v>0</v>
      </c>
      <c r="AW21" s="2263">
        <v>0</v>
      </c>
      <c r="AX21" s="2562">
        <v>0</v>
      </c>
      <c r="AY21" s="2562">
        <v>0</v>
      </c>
      <c r="AZ21" s="2562">
        <v>0</v>
      </c>
      <c r="BA21" s="2562">
        <v>0</v>
      </c>
      <c r="BB21" s="2562">
        <v>0</v>
      </c>
      <c r="BC21" s="2562">
        <v>0</v>
      </c>
      <c r="BD21" s="2562">
        <v>0</v>
      </c>
      <c r="BE21" s="2562">
        <v>0</v>
      </c>
      <c r="BF21" s="2562">
        <v>0</v>
      </c>
      <c r="BG21" s="2562">
        <v>3</v>
      </c>
      <c r="BH21" s="2562">
        <v>0</v>
      </c>
      <c r="BI21" s="2562">
        <v>3</v>
      </c>
      <c r="BJ21" s="2562">
        <v>0</v>
      </c>
      <c r="BK21" s="2562">
        <v>0</v>
      </c>
      <c r="BL21" s="2562">
        <v>0</v>
      </c>
      <c r="BM21" s="2562">
        <v>0</v>
      </c>
      <c r="BN21" s="2562">
        <v>0</v>
      </c>
      <c r="BO21" s="2562">
        <v>0</v>
      </c>
      <c r="BP21" s="2562">
        <v>0</v>
      </c>
      <c r="BQ21" s="2562">
        <v>0</v>
      </c>
      <c r="BR21" s="2562">
        <v>0</v>
      </c>
      <c r="BS21" s="2562">
        <v>0</v>
      </c>
      <c r="BT21" s="2562">
        <v>0</v>
      </c>
      <c r="BU21" s="2562">
        <v>0</v>
      </c>
      <c r="BV21" s="2562">
        <v>0</v>
      </c>
      <c r="BW21" s="2562">
        <v>0</v>
      </c>
      <c r="BX21" s="2562">
        <v>0</v>
      </c>
      <c r="BY21" s="2562">
        <v>0</v>
      </c>
      <c r="BZ21" s="2562">
        <v>0</v>
      </c>
      <c r="CA21" s="2562">
        <v>0</v>
      </c>
      <c r="CB21" s="2562">
        <v>0</v>
      </c>
      <c r="CC21" s="2562">
        <v>0</v>
      </c>
      <c r="CD21" s="2562">
        <v>0</v>
      </c>
    </row>
    <row r="22" spans="3:82" ht="15" customHeight="1" x14ac:dyDescent="0.45">
      <c r="C22" s="2582">
        <v>2022</v>
      </c>
      <c r="D22" s="2562">
        <f t="shared" ref="D22:D23" si="1">E22+F22</f>
        <v>43</v>
      </c>
      <c r="E22" s="2562">
        <f t="shared" ref="E22:E23" si="2">I22+M22+Q22+U22+Y22+AD22+AH22+AL22+AP22+AS22+AV22+AY22+BB22+BE22+BH22+BK22+BN22+BQ22+BT22+BW22+BZ22+CC22</f>
        <v>9</v>
      </c>
      <c r="F22" s="2562">
        <f t="shared" si="0"/>
        <v>34</v>
      </c>
      <c r="G22" s="2562"/>
      <c r="H22" s="2562">
        <v>0</v>
      </c>
      <c r="I22" s="2263">
        <v>0</v>
      </c>
      <c r="J22" s="2263">
        <v>0</v>
      </c>
      <c r="K22" s="2263"/>
      <c r="L22" s="2562">
        <v>8</v>
      </c>
      <c r="M22" s="2263">
        <v>0</v>
      </c>
      <c r="N22" s="2263">
        <v>8</v>
      </c>
      <c r="O22" s="2562"/>
      <c r="P22" s="2562">
        <v>0</v>
      </c>
      <c r="Q22" s="2263">
        <v>0</v>
      </c>
      <c r="R22" s="2263">
        <v>0</v>
      </c>
      <c r="S22" s="2263"/>
      <c r="T22" s="2562">
        <v>13</v>
      </c>
      <c r="U22" s="2263">
        <v>0</v>
      </c>
      <c r="V22" s="2263">
        <v>13</v>
      </c>
      <c r="W22" s="2263"/>
      <c r="X22" s="2562">
        <v>0</v>
      </c>
      <c r="Y22" s="2263">
        <v>0</v>
      </c>
      <c r="Z22" s="2263">
        <v>0</v>
      </c>
      <c r="AA22" s="2263">
        <v>0</v>
      </c>
      <c r="AB22" s="2263">
        <v>0</v>
      </c>
      <c r="AC22" s="2562">
        <v>2</v>
      </c>
      <c r="AD22" s="2263">
        <v>0</v>
      </c>
      <c r="AE22" s="2263">
        <v>2</v>
      </c>
      <c r="AF22" s="2263">
        <v>0</v>
      </c>
      <c r="AG22" s="2562">
        <v>0</v>
      </c>
      <c r="AH22" s="2263">
        <v>0</v>
      </c>
      <c r="AI22" s="2263">
        <v>0</v>
      </c>
      <c r="AJ22" s="2263">
        <v>0</v>
      </c>
      <c r="AK22" s="2562">
        <v>0</v>
      </c>
      <c r="AL22" s="2263">
        <v>0</v>
      </c>
      <c r="AM22" s="2263">
        <v>0</v>
      </c>
      <c r="AN22" s="2263">
        <v>0</v>
      </c>
      <c r="AO22" s="2562">
        <v>0</v>
      </c>
      <c r="AP22" s="2263">
        <v>0</v>
      </c>
      <c r="AQ22" s="2263">
        <v>0</v>
      </c>
      <c r="AR22" s="2562">
        <v>1</v>
      </c>
      <c r="AS22" s="2263">
        <v>0</v>
      </c>
      <c r="AT22" s="2263">
        <v>1</v>
      </c>
      <c r="AU22" s="2562">
        <v>0</v>
      </c>
      <c r="AV22" s="2263">
        <v>0</v>
      </c>
      <c r="AW22" s="2263">
        <v>0</v>
      </c>
      <c r="AX22" s="2562">
        <v>0</v>
      </c>
      <c r="AY22" s="2562">
        <v>0</v>
      </c>
      <c r="AZ22" s="2562">
        <v>0</v>
      </c>
      <c r="BA22" s="2562">
        <v>0</v>
      </c>
      <c r="BB22" s="2562">
        <v>0</v>
      </c>
      <c r="BC22" s="2562">
        <v>0</v>
      </c>
      <c r="BD22" s="2562">
        <v>0</v>
      </c>
      <c r="BE22" s="2562">
        <v>0</v>
      </c>
      <c r="BF22" s="2562">
        <v>0</v>
      </c>
      <c r="BG22" s="2562">
        <v>1</v>
      </c>
      <c r="BH22" s="2562">
        <v>1</v>
      </c>
      <c r="BI22" s="2562">
        <v>0</v>
      </c>
      <c r="BJ22" s="2562">
        <v>1</v>
      </c>
      <c r="BK22" s="2562">
        <v>0</v>
      </c>
      <c r="BL22" s="2562">
        <v>1</v>
      </c>
      <c r="BM22" s="2562">
        <v>1</v>
      </c>
      <c r="BN22" s="2562">
        <v>0</v>
      </c>
      <c r="BO22" s="2562">
        <v>1</v>
      </c>
      <c r="BP22" s="2562">
        <v>1</v>
      </c>
      <c r="BQ22" s="2562">
        <v>0</v>
      </c>
      <c r="BR22" s="2562">
        <v>1</v>
      </c>
      <c r="BS22" s="2562">
        <v>1</v>
      </c>
      <c r="BT22" s="2562">
        <v>0</v>
      </c>
      <c r="BU22" s="2562">
        <v>1</v>
      </c>
      <c r="BV22" s="2562">
        <v>1</v>
      </c>
      <c r="BW22" s="2562">
        <v>0</v>
      </c>
      <c r="BX22" s="2562">
        <v>1</v>
      </c>
      <c r="BY22" s="2562">
        <v>9</v>
      </c>
      <c r="BZ22" s="2562">
        <v>5</v>
      </c>
      <c r="CA22" s="2562">
        <v>4</v>
      </c>
      <c r="CB22" s="2562">
        <v>4</v>
      </c>
      <c r="CC22" s="2562">
        <v>3</v>
      </c>
      <c r="CD22" s="2562">
        <v>1</v>
      </c>
    </row>
    <row r="23" spans="3:82" ht="15" customHeight="1" x14ac:dyDescent="0.45">
      <c r="C23" s="2584" t="s">
        <v>6485</v>
      </c>
      <c r="D23" s="630">
        <f t="shared" si="1"/>
        <v>14</v>
      </c>
      <c r="E23" s="630">
        <f t="shared" si="2"/>
        <v>1</v>
      </c>
      <c r="F23" s="630">
        <f t="shared" si="0"/>
        <v>13</v>
      </c>
      <c r="G23" s="2237"/>
      <c r="H23" s="630">
        <v>0</v>
      </c>
      <c r="I23" s="2237">
        <v>0</v>
      </c>
      <c r="J23" s="2237">
        <v>0</v>
      </c>
      <c r="K23" s="2237">
        <v>0</v>
      </c>
      <c r="L23" s="630">
        <v>1</v>
      </c>
      <c r="M23" s="2237">
        <v>0</v>
      </c>
      <c r="N23" s="2237">
        <v>1</v>
      </c>
      <c r="O23" s="630">
        <v>0</v>
      </c>
      <c r="P23" s="630">
        <v>0</v>
      </c>
      <c r="Q23" s="2237">
        <v>0</v>
      </c>
      <c r="R23" s="2237">
        <v>0</v>
      </c>
      <c r="S23" s="2263">
        <v>0</v>
      </c>
      <c r="T23" s="630">
        <v>10</v>
      </c>
      <c r="U23" s="2237">
        <v>0</v>
      </c>
      <c r="V23" s="2237">
        <v>10</v>
      </c>
      <c r="W23" s="2237">
        <v>0</v>
      </c>
      <c r="X23" s="630">
        <v>0</v>
      </c>
      <c r="Y23" s="2237">
        <v>0</v>
      </c>
      <c r="Z23" s="2237">
        <v>0</v>
      </c>
      <c r="AA23" s="2237">
        <v>0</v>
      </c>
      <c r="AB23" s="2237">
        <v>0</v>
      </c>
      <c r="AC23" s="630">
        <v>0</v>
      </c>
      <c r="AD23" s="630">
        <v>0</v>
      </c>
      <c r="AE23" s="630">
        <v>0</v>
      </c>
      <c r="AF23" s="2237">
        <v>0</v>
      </c>
      <c r="AG23" s="630">
        <v>0</v>
      </c>
      <c r="AH23" s="2237">
        <v>0</v>
      </c>
      <c r="AI23" s="2237">
        <v>0</v>
      </c>
      <c r="AJ23" s="2237">
        <v>0</v>
      </c>
      <c r="AK23" s="630">
        <v>0</v>
      </c>
      <c r="AL23" s="2237">
        <v>0</v>
      </c>
      <c r="AM23" s="2237">
        <v>0</v>
      </c>
      <c r="AN23" s="2237">
        <v>0</v>
      </c>
      <c r="AO23" s="630">
        <v>0</v>
      </c>
      <c r="AP23" s="2237">
        <v>0</v>
      </c>
      <c r="AQ23" s="2237">
        <v>0</v>
      </c>
      <c r="AR23" s="630">
        <v>0</v>
      </c>
      <c r="AS23" s="2237">
        <v>0</v>
      </c>
      <c r="AT23" s="2237">
        <v>0</v>
      </c>
      <c r="AU23" s="630">
        <v>0</v>
      </c>
      <c r="AV23" s="2237">
        <v>0</v>
      </c>
      <c r="AW23" s="2237">
        <v>0</v>
      </c>
      <c r="AX23" s="630">
        <v>0</v>
      </c>
      <c r="AY23" s="630">
        <v>0</v>
      </c>
      <c r="AZ23" s="630">
        <v>0</v>
      </c>
      <c r="BA23" s="630">
        <v>0</v>
      </c>
      <c r="BB23" s="630">
        <v>0</v>
      </c>
      <c r="BC23" s="630">
        <v>0</v>
      </c>
      <c r="BD23" s="630">
        <v>0</v>
      </c>
      <c r="BE23" s="630">
        <v>0</v>
      </c>
      <c r="BF23" s="630">
        <v>0</v>
      </c>
      <c r="BG23" s="630">
        <v>0</v>
      </c>
      <c r="BH23" s="630">
        <v>0</v>
      </c>
      <c r="BI23" s="630">
        <v>0</v>
      </c>
      <c r="BJ23" s="630">
        <v>0</v>
      </c>
      <c r="BK23" s="630">
        <v>0</v>
      </c>
      <c r="BL23" s="630">
        <v>0</v>
      </c>
      <c r="BM23" s="630">
        <v>0</v>
      </c>
      <c r="BN23" s="630">
        <v>0</v>
      </c>
      <c r="BO23" s="630">
        <v>0</v>
      </c>
      <c r="BP23" s="630">
        <v>0</v>
      </c>
      <c r="BQ23" s="630">
        <v>0</v>
      </c>
      <c r="BR23" s="630">
        <v>0</v>
      </c>
      <c r="BS23" s="630">
        <v>0</v>
      </c>
      <c r="BT23" s="630">
        <v>0</v>
      </c>
      <c r="BU23" s="630">
        <v>0</v>
      </c>
      <c r="BV23" s="630">
        <v>0</v>
      </c>
      <c r="BW23" s="630">
        <v>0</v>
      </c>
      <c r="BX23" s="630">
        <v>0</v>
      </c>
      <c r="BY23" s="630">
        <v>2</v>
      </c>
      <c r="BZ23" s="630">
        <v>1</v>
      </c>
      <c r="CA23" s="630">
        <v>1</v>
      </c>
      <c r="CB23" s="630">
        <v>1</v>
      </c>
      <c r="CC23" s="630">
        <v>0</v>
      </c>
      <c r="CD23" s="630">
        <v>1</v>
      </c>
    </row>
    <row r="24" spans="3:82" ht="12.75" customHeight="1" x14ac:dyDescent="0.45">
      <c r="C24" s="2562" t="s">
        <v>2202</v>
      </c>
      <c r="D24" s="2562"/>
      <c r="E24" s="2562"/>
      <c r="F24" s="2562"/>
      <c r="G24" s="2562"/>
      <c r="H24" s="2562"/>
      <c r="I24" s="2562"/>
      <c r="J24" s="2562"/>
      <c r="K24" s="2562"/>
      <c r="L24" s="2562"/>
      <c r="M24" s="2562"/>
      <c r="N24" s="2562"/>
      <c r="O24" s="2562"/>
      <c r="P24" s="2562"/>
      <c r="Q24" s="2562"/>
      <c r="R24" s="2562"/>
      <c r="S24" s="2562"/>
      <c r="T24" s="2562"/>
      <c r="U24" s="2562"/>
      <c r="V24" s="2562"/>
      <c r="W24" s="2562"/>
      <c r="X24" s="2562"/>
      <c r="Y24" s="2562"/>
      <c r="Z24" s="2562"/>
      <c r="AA24" s="2562"/>
      <c r="AB24" s="2562"/>
      <c r="AC24" s="2562"/>
      <c r="AD24" s="2562"/>
      <c r="AE24" s="2562"/>
      <c r="AF24" s="2562"/>
      <c r="AG24" s="2562"/>
      <c r="AH24" s="2562"/>
      <c r="AI24" s="2562"/>
      <c r="AJ24" s="2562"/>
      <c r="AK24" s="2562"/>
      <c r="AL24" s="2562"/>
      <c r="AM24" s="2562"/>
      <c r="AN24" s="2562"/>
      <c r="AO24" s="2562"/>
      <c r="AP24" s="2562"/>
      <c r="AQ24" s="2562"/>
      <c r="AR24" s="2562"/>
      <c r="AS24" s="2562"/>
      <c r="AT24" s="2562"/>
      <c r="AU24" s="2562"/>
      <c r="AV24" s="2562"/>
      <c r="AW24" s="2562"/>
      <c r="AX24" s="2562"/>
      <c r="AY24" s="2562"/>
      <c r="AZ24" s="2562"/>
      <c r="BA24" s="2562"/>
      <c r="BB24" s="2562"/>
      <c r="BC24" s="2562"/>
      <c r="BD24" s="2562"/>
      <c r="BE24" s="2562"/>
      <c r="BF24" s="2562"/>
      <c r="BG24" s="2562"/>
      <c r="BH24" s="2562"/>
      <c r="BI24" s="2562"/>
      <c r="BJ24" s="2562"/>
      <c r="BK24" s="2562"/>
      <c r="BL24" s="2562"/>
      <c r="BM24" s="2562"/>
      <c r="BN24" s="2562"/>
      <c r="BO24" s="2562"/>
      <c r="BP24" s="2562"/>
      <c r="BQ24" s="2562"/>
      <c r="BR24" s="2562"/>
      <c r="BS24" s="2562"/>
      <c r="BT24" s="2562"/>
      <c r="BU24" s="2562"/>
      <c r="BV24" s="2562"/>
      <c r="BW24" s="2562"/>
      <c r="BX24" s="2562"/>
      <c r="BY24" s="2562"/>
      <c r="BZ24" s="2562"/>
      <c r="CA24" s="2562"/>
      <c r="CB24" s="2562"/>
      <c r="CC24" s="2562"/>
      <c r="CD24" s="2562"/>
    </row>
    <row r="25" spans="3:82" x14ac:dyDescent="0.45">
      <c r="C25" s="2587" t="s">
        <v>2203</v>
      </c>
      <c r="D25" s="2587"/>
      <c r="E25" s="2587"/>
      <c r="F25" s="2587"/>
      <c r="G25" s="2587"/>
      <c r="H25" s="2587"/>
      <c r="I25" s="2587"/>
      <c r="J25" s="2587"/>
      <c r="K25" s="2587"/>
      <c r="L25" s="2587"/>
      <c r="M25" s="2587"/>
      <c r="N25" s="2587"/>
      <c r="O25" s="2587"/>
      <c r="P25" s="2587"/>
      <c r="Q25" s="2587"/>
      <c r="R25" s="2587"/>
      <c r="S25" s="2587"/>
      <c r="T25" s="2587"/>
      <c r="U25" s="2587"/>
      <c r="V25" s="2587"/>
      <c r="W25" s="2587"/>
      <c r="X25" s="2587"/>
      <c r="Y25" s="2587"/>
      <c r="Z25" s="2587"/>
      <c r="AA25" s="2587"/>
      <c r="AB25" s="2587"/>
      <c r="AC25" s="2587"/>
      <c r="AD25" s="2587"/>
      <c r="AE25" s="2587"/>
      <c r="AF25" s="2587"/>
      <c r="AG25" s="2587"/>
      <c r="AH25" s="2587"/>
      <c r="AI25" s="2587"/>
      <c r="AJ25" s="2587"/>
      <c r="AK25" s="2587"/>
      <c r="AL25" s="2587"/>
      <c r="AM25" s="2587"/>
      <c r="AN25" s="2587"/>
      <c r="AO25" s="2587"/>
      <c r="AP25" s="2587"/>
      <c r="AQ25" s="2587"/>
      <c r="AR25" s="2562"/>
      <c r="AS25" s="2562"/>
      <c r="AT25" s="2562"/>
      <c r="AU25" s="2562"/>
      <c r="AV25" s="2562"/>
      <c r="AW25" s="2562"/>
      <c r="AX25" s="2562"/>
      <c r="AY25" s="2562"/>
      <c r="AZ25" s="2562"/>
      <c r="BA25" s="2562"/>
      <c r="BB25" s="2562"/>
      <c r="BC25" s="2562"/>
      <c r="BD25" s="2562"/>
      <c r="BE25" s="2562"/>
      <c r="BF25" s="2562"/>
      <c r="BG25" s="2562"/>
      <c r="BH25" s="2562"/>
      <c r="BI25" s="2562"/>
      <c r="BJ25" s="2562"/>
      <c r="BK25" s="2562"/>
      <c r="BL25" s="2562"/>
      <c r="BM25" s="2562"/>
      <c r="BN25" s="2562"/>
      <c r="BO25" s="2562"/>
      <c r="BP25" s="2562"/>
      <c r="BQ25" s="2562"/>
      <c r="BR25" s="2562"/>
      <c r="BS25" s="2562"/>
      <c r="BT25" s="2562"/>
      <c r="BU25" s="2562"/>
      <c r="BV25" s="2562"/>
      <c r="BW25" s="2562"/>
      <c r="BX25" s="2562"/>
      <c r="BY25" s="2562"/>
      <c r="BZ25" s="2562"/>
      <c r="CA25" s="2562"/>
      <c r="CB25" s="2562"/>
      <c r="CC25" s="2562"/>
      <c r="CD25" s="2562"/>
    </row>
    <row r="26" spans="3:82" x14ac:dyDescent="0.45">
      <c r="C26" s="2562" t="s">
        <v>5328</v>
      </c>
      <c r="D26" s="2562"/>
      <c r="E26" s="2562"/>
      <c r="F26" s="2562"/>
      <c r="G26" s="2562"/>
      <c r="H26" s="2562"/>
      <c r="I26" s="2562"/>
      <c r="J26" s="2562"/>
      <c r="K26" s="2562"/>
      <c r="L26" s="2562"/>
      <c r="M26" s="2562"/>
      <c r="N26" s="2562"/>
      <c r="O26" s="2562"/>
      <c r="P26" s="2562"/>
      <c r="Q26" s="2562"/>
      <c r="R26" s="2562"/>
      <c r="S26" s="2562"/>
      <c r="T26" s="2562"/>
      <c r="U26" s="2562"/>
      <c r="V26" s="2562"/>
      <c r="W26" s="2562"/>
      <c r="X26" s="2562"/>
      <c r="Y26" s="2562"/>
      <c r="Z26" s="2562"/>
      <c r="AA26" s="2562"/>
      <c r="AB26" s="2562"/>
      <c r="AC26" s="2562"/>
      <c r="AD26" s="2562"/>
      <c r="AE26" s="2562"/>
      <c r="AF26" s="2562"/>
      <c r="AG26" s="2562"/>
      <c r="AH26" s="2562"/>
      <c r="AI26" s="2562"/>
      <c r="AJ26" s="2562"/>
      <c r="AK26" s="2562"/>
      <c r="AL26" s="2562"/>
      <c r="AM26" s="2562"/>
      <c r="AN26" s="2562"/>
      <c r="AO26" s="2562"/>
      <c r="AP26" s="2562"/>
      <c r="AQ26" s="2562"/>
      <c r="AR26" s="3992"/>
      <c r="AS26" s="3992"/>
      <c r="AT26" s="3992"/>
      <c r="AU26" s="3992"/>
      <c r="AV26" s="3992"/>
      <c r="AW26" s="3992"/>
      <c r="AX26" s="3992"/>
      <c r="AY26" s="3992"/>
      <c r="AZ26" s="3992"/>
      <c r="BA26" s="3992"/>
      <c r="BB26" s="3992"/>
      <c r="BC26" s="3992"/>
      <c r="BD26" s="3992"/>
      <c r="BE26" s="3992"/>
      <c r="BF26" s="3992"/>
      <c r="BG26" s="1305"/>
      <c r="BH26" s="1305"/>
      <c r="BI26" s="1305"/>
      <c r="BJ26" s="2562"/>
      <c r="BK26" s="2562"/>
      <c r="BL26" s="2562"/>
      <c r="BM26" s="2562"/>
      <c r="BN26" s="2562"/>
      <c r="BO26" s="2562"/>
      <c r="BP26" s="2562"/>
      <c r="BQ26" s="2562"/>
      <c r="BR26" s="2562"/>
      <c r="BS26" s="2562"/>
      <c r="BT26" s="2562"/>
      <c r="BU26" s="2562"/>
      <c r="BV26" s="2562"/>
      <c r="BW26" s="2562"/>
      <c r="BX26" s="2562"/>
      <c r="BY26" s="2562"/>
      <c r="BZ26" s="2562"/>
      <c r="CA26" s="2562"/>
      <c r="CB26" s="2562"/>
      <c r="CC26" s="2562"/>
      <c r="CD26" s="2562"/>
    </row>
    <row r="27" spans="3:82" ht="18.600000000000001" x14ac:dyDescent="0.45">
      <c r="C27" s="2562" t="s">
        <v>6486</v>
      </c>
      <c r="D27" s="2562"/>
      <c r="E27" s="2562"/>
      <c r="F27" s="2562"/>
      <c r="G27" s="2562"/>
      <c r="H27" s="2562"/>
      <c r="I27" s="2562"/>
      <c r="J27" s="2562"/>
      <c r="K27" s="2562"/>
      <c r="L27" s="2562"/>
      <c r="M27" s="2562"/>
      <c r="N27" s="2562"/>
      <c r="O27" s="2562"/>
      <c r="P27" s="2562"/>
      <c r="Q27" s="2562"/>
      <c r="R27" s="2562"/>
      <c r="S27" s="2562"/>
      <c r="T27" s="2562"/>
      <c r="U27" s="2562"/>
      <c r="V27" s="2562"/>
      <c r="W27" s="2562"/>
      <c r="X27" s="2562"/>
      <c r="Y27" s="2562"/>
      <c r="Z27" s="2562"/>
      <c r="AA27" s="2562"/>
      <c r="AB27" s="2562"/>
      <c r="AC27" s="2562"/>
      <c r="AD27" s="2562"/>
      <c r="AE27" s="2562"/>
      <c r="AF27" s="2562"/>
      <c r="AG27" s="2562"/>
      <c r="AH27" s="2562"/>
      <c r="AI27" s="2562"/>
      <c r="AJ27" s="2562"/>
      <c r="AK27" s="2562"/>
      <c r="AL27" s="2562"/>
      <c r="AM27" s="2562"/>
      <c r="AN27" s="2562"/>
      <c r="AO27" s="2562"/>
      <c r="AP27" s="2562"/>
      <c r="AQ27" s="2562"/>
      <c r="AR27" s="2562"/>
      <c r="AS27" s="2562"/>
      <c r="AT27" s="2562"/>
      <c r="AU27" s="2562"/>
      <c r="AV27" s="2562"/>
      <c r="AW27" s="2562"/>
      <c r="AX27" s="2562"/>
      <c r="AY27" s="2562"/>
      <c r="AZ27" s="2562"/>
      <c r="BA27" s="2562"/>
      <c r="BB27" s="2562"/>
      <c r="BC27" s="2562"/>
      <c r="BD27" s="2562"/>
      <c r="BE27" s="2562"/>
      <c r="BF27" s="2562"/>
      <c r="BG27" s="2562"/>
      <c r="BH27" s="2562"/>
      <c r="BI27" s="2562"/>
      <c r="BJ27" s="2562"/>
      <c r="BK27" s="2562"/>
      <c r="BL27" s="2562"/>
      <c r="BM27" s="2562"/>
      <c r="BN27" s="2562"/>
      <c r="BO27" s="2562"/>
      <c r="BP27" s="2562"/>
      <c r="BQ27" s="2562"/>
      <c r="BR27" s="2562"/>
      <c r="BS27" s="2562"/>
      <c r="BT27" s="2562"/>
      <c r="BU27" s="2562"/>
      <c r="BV27" s="2562"/>
      <c r="BW27" s="2562"/>
      <c r="BX27" s="2562"/>
      <c r="BY27" s="2562"/>
      <c r="BZ27" s="2562"/>
      <c r="CA27" s="2562"/>
      <c r="CB27" s="2562"/>
      <c r="CC27" s="2562"/>
      <c r="CD27" s="2562"/>
    </row>
    <row r="28" spans="3:82" ht="12.75" customHeight="1" x14ac:dyDescent="0.45">
      <c r="C28" s="2587" t="s">
        <v>5580</v>
      </c>
      <c r="D28" s="2587"/>
      <c r="E28" s="2587"/>
      <c r="F28" s="2587"/>
      <c r="G28" s="2587"/>
      <c r="H28" s="2587"/>
      <c r="I28" s="2587"/>
      <c r="J28" s="2587"/>
      <c r="K28" s="2587"/>
      <c r="L28" s="2587"/>
      <c r="M28" s="2587"/>
      <c r="N28" s="2587"/>
      <c r="O28" s="2587"/>
      <c r="P28" s="2587"/>
      <c r="Q28" s="2587"/>
      <c r="R28" s="2587"/>
      <c r="S28" s="2587"/>
      <c r="T28" s="2587"/>
      <c r="U28" s="2587"/>
      <c r="V28" s="2587"/>
      <c r="W28" s="2587"/>
      <c r="X28" s="2587"/>
      <c r="Y28" s="2587"/>
      <c r="Z28" s="2587"/>
      <c r="AA28" s="2587"/>
      <c r="AB28" s="2587"/>
      <c r="AC28" s="2587"/>
      <c r="AD28" s="2587"/>
      <c r="AE28" s="2587"/>
      <c r="AF28" s="2587"/>
      <c r="AG28" s="2587"/>
      <c r="AH28" s="2587"/>
      <c r="AI28" s="2587"/>
      <c r="AJ28" s="2587"/>
      <c r="AK28" s="2587"/>
      <c r="AL28" s="2587"/>
      <c r="AM28" s="2587"/>
      <c r="AN28" s="2587"/>
      <c r="AO28" s="2587"/>
      <c r="AP28" s="2587"/>
      <c r="AQ28" s="2587"/>
      <c r="AR28" s="2562"/>
      <c r="AS28" s="2562"/>
      <c r="AT28" s="2562"/>
      <c r="AU28" s="2562"/>
      <c r="AV28" s="2562"/>
      <c r="AW28" s="2562"/>
      <c r="AX28" s="2562"/>
      <c r="AY28" s="2562"/>
      <c r="AZ28" s="2562"/>
      <c r="BA28" s="2562"/>
      <c r="BB28" s="2562"/>
      <c r="BC28" s="2562"/>
      <c r="BD28" s="2562"/>
      <c r="BE28" s="2562"/>
      <c r="BF28" s="2562"/>
      <c r="BG28" s="2562"/>
      <c r="BH28" s="2562"/>
      <c r="BI28" s="2562"/>
      <c r="BJ28" s="2562"/>
      <c r="BK28" s="2562"/>
      <c r="BL28" s="2562"/>
      <c r="BM28" s="2562"/>
      <c r="BN28" s="2562"/>
      <c r="BO28" s="2562"/>
      <c r="BP28" s="2562"/>
      <c r="BQ28" s="2562"/>
      <c r="BR28" s="2562"/>
      <c r="BS28" s="2562"/>
      <c r="BT28" s="2562"/>
      <c r="BU28" s="2562"/>
      <c r="BV28" s="2562"/>
      <c r="BW28" s="2562"/>
      <c r="BX28" s="2562"/>
      <c r="BY28" s="2562"/>
      <c r="BZ28" s="2562"/>
      <c r="CA28" s="2562"/>
      <c r="CB28" s="2562"/>
      <c r="CC28" s="2562"/>
      <c r="CD28" s="2562"/>
    </row>
    <row r="29" spans="3:82" ht="12.75" customHeight="1" x14ac:dyDescent="0.45">
      <c r="C29" s="2586"/>
      <c r="D29" s="2586"/>
      <c r="E29" s="2586"/>
      <c r="F29" s="2586"/>
      <c r="G29" s="2586"/>
      <c r="H29" s="2586"/>
      <c r="I29" s="2586"/>
      <c r="J29" s="2586"/>
      <c r="K29" s="2586"/>
      <c r="L29" s="2586"/>
      <c r="M29" s="2586"/>
      <c r="N29" s="2586"/>
      <c r="O29" s="2586"/>
      <c r="P29" s="2586"/>
      <c r="Q29" s="2586"/>
      <c r="R29" s="2586"/>
      <c r="S29" s="2586"/>
      <c r="T29" s="2586"/>
      <c r="U29" s="2586"/>
      <c r="V29" s="2586"/>
      <c r="W29" s="2586"/>
      <c r="X29" s="2586"/>
      <c r="Y29" s="2586"/>
      <c r="Z29" s="2586"/>
      <c r="AA29" s="2586"/>
      <c r="AB29" s="2586"/>
      <c r="AC29" s="2586"/>
      <c r="AD29" s="2586"/>
      <c r="AE29" s="2586"/>
      <c r="AF29" s="2586"/>
      <c r="AG29" s="2586"/>
      <c r="AH29" s="2586"/>
      <c r="AI29" s="2586"/>
      <c r="AJ29" s="2586"/>
      <c r="AK29" s="2586"/>
      <c r="AL29" s="2586"/>
      <c r="AM29" s="2586"/>
      <c r="AN29" s="2586"/>
      <c r="AO29" s="2586"/>
      <c r="AP29" s="2586"/>
      <c r="AQ29" s="2586"/>
      <c r="AR29" s="2562"/>
      <c r="AS29" s="2562"/>
      <c r="AT29" s="2562"/>
      <c r="AU29" s="2562"/>
      <c r="AV29" s="2562"/>
      <c r="AW29" s="2562"/>
      <c r="AX29" s="2562"/>
      <c r="AY29" s="2562"/>
      <c r="AZ29" s="2562"/>
      <c r="BA29" s="2562"/>
      <c r="BB29" s="2562"/>
      <c r="BC29" s="2562"/>
      <c r="BD29" s="2562"/>
      <c r="BE29" s="2562"/>
      <c r="BF29" s="2562"/>
      <c r="BG29" s="2562"/>
      <c r="BH29" s="2562"/>
      <c r="BI29" s="2562"/>
      <c r="BJ29" s="2562"/>
      <c r="BK29" s="2562"/>
      <c r="BL29" s="2562"/>
      <c r="BM29" s="2562"/>
      <c r="BN29" s="2562"/>
      <c r="BO29" s="2562"/>
      <c r="BP29" s="2562"/>
      <c r="BQ29" s="2562"/>
      <c r="BR29" s="2562"/>
      <c r="BS29" s="2562"/>
      <c r="BT29" s="2562"/>
      <c r="BU29" s="2562"/>
      <c r="BV29" s="2562"/>
      <c r="BW29" s="2562"/>
      <c r="BX29" s="2562"/>
      <c r="BY29" s="2562"/>
      <c r="BZ29" s="2562"/>
      <c r="CA29" s="2562"/>
      <c r="CB29" s="2562"/>
      <c r="CC29" s="2562"/>
      <c r="CD29" s="2562"/>
    </row>
    <row r="30" spans="3:82" s="2562" customFormat="1" ht="12.75" customHeight="1" x14ac:dyDescent="0.45">
      <c r="C30" s="2586"/>
      <c r="D30" s="2586"/>
      <c r="E30" s="2586"/>
      <c r="F30" s="2586"/>
      <c r="G30" s="2586"/>
      <c r="H30" s="2586"/>
      <c r="I30" s="2586"/>
      <c r="J30" s="2586"/>
      <c r="K30" s="2586"/>
      <c r="L30" s="2586"/>
      <c r="M30" s="2586"/>
      <c r="N30" s="2586"/>
      <c r="O30" s="2586"/>
      <c r="P30" s="2586"/>
      <c r="Q30" s="2586"/>
      <c r="R30" s="2586"/>
      <c r="S30" s="2586"/>
      <c r="T30" s="2586"/>
      <c r="U30" s="2586"/>
      <c r="V30" s="2586"/>
      <c r="W30" s="2586"/>
      <c r="X30" s="2586"/>
      <c r="Y30" s="2586"/>
      <c r="Z30" s="2586"/>
      <c r="AA30" s="2586"/>
      <c r="AB30" s="2586"/>
      <c r="AC30" s="2586"/>
      <c r="AD30" s="2586"/>
      <c r="AE30" s="2586"/>
      <c r="AF30" s="2586"/>
      <c r="AG30" s="2586"/>
      <c r="AH30" s="2586"/>
      <c r="AI30" s="2586"/>
      <c r="AJ30" s="2586"/>
      <c r="AK30" s="2586"/>
      <c r="AL30" s="2586"/>
      <c r="AM30" s="2586"/>
      <c r="AN30" s="2586"/>
      <c r="AO30" s="2586"/>
      <c r="AP30" s="2586"/>
      <c r="AQ30" s="2586"/>
    </row>
    <row r="31" spans="3:82" s="2562" customFormat="1" ht="12.75" customHeight="1" x14ac:dyDescent="0.45">
      <c r="C31" s="2586"/>
      <c r="D31" s="2586"/>
      <c r="E31" s="2586"/>
      <c r="F31" s="2586"/>
      <c r="G31" s="2586"/>
      <c r="H31" s="2586"/>
      <c r="I31" s="2586"/>
      <c r="J31" s="2586"/>
      <c r="K31" s="2586"/>
      <c r="L31" s="2586"/>
      <c r="M31" s="2586"/>
      <c r="N31" s="2586"/>
      <c r="O31" s="2586"/>
      <c r="P31" s="2586"/>
      <c r="Q31" s="2586"/>
      <c r="R31" s="2586"/>
      <c r="S31" s="2586"/>
      <c r="T31" s="2586"/>
      <c r="U31" s="2586"/>
      <c r="V31" s="2586"/>
      <c r="W31" s="2586"/>
      <c r="X31" s="2586"/>
      <c r="Y31" s="2586"/>
      <c r="Z31" s="2586"/>
      <c r="AA31" s="2586"/>
      <c r="AB31" s="2586"/>
      <c r="AC31" s="2586"/>
      <c r="AD31" s="2586"/>
      <c r="AE31" s="2586"/>
      <c r="AF31" s="2586"/>
      <c r="AG31" s="2586"/>
      <c r="AH31" s="2586"/>
      <c r="AI31" s="2586"/>
      <c r="AJ31" s="2586"/>
      <c r="AK31" s="2586"/>
      <c r="AL31" s="2586"/>
      <c r="AM31" s="2586"/>
      <c r="AN31" s="2586"/>
      <c r="AO31" s="2586"/>
      <c r="AP31" s="2586"/>
      <c r="AQ31" s="2586"/>
    </row>
    <row r="32" spans="3:82" ht="18.600000000000001" x14ac:dyDescent="0.45">
      <c r="C32" s="1374" t="s">
        <v>6381</v>
      </c>
      <c r="D32" s="1374"/>
      <c r="E32" s="1374"/>
      <c r="F32" s="1374"/>
      <c r="G32" s="1374"/>
      <c r="H32" s="1374"/>
      <c r="I32" s="1374"/>
      <c r="J32" s="1374"/>
      <c r="K32" s="1374"/>
      <c r="L32" s="1374"/>
      <c r="M32" s="1374"/>
    </row>
    <row r="33" spans="3:13" ht="18.600000000000001" x14ac:dyDescent="0.45">
      <c r="C33" s="1374" t="s">
        <v>6487</v>
      </c>
      <c r="D33" s="1374"/>
      <c r="E33" s="1374"/>
      <c r="F33" s="1374"/>
      <c r="G33" s="1374"/>
      <c r="H33" s="1374"/>
      <c r="I33" s="1374"/>
      <c r="J33" s="1374"/>
      <c r="K33" s="1374"/>
      <c r="L33" s="1374"/>
      <c r="M33" s="1374"/>
    </row>
    <row r="49" spans="3:63" x14ac:dyDescent="0.45">
      <c r="C49" s="2384" t="s">
        <v>5580</v>
      </c>
      <c r="D49" s="2384"/>
      <c r="E49" s="2384"/>
      <c r="F49" s="2384"/>
      <c r="G49" s="2384"/>
      <c r="H49" s="2384"/>
      <c r="I49" s="2384"/>
      <c r="J49" s="2384"/>
      <c r="K49" s="2384"/>
      <c r="L49" s="2384"/>
    </row>
    <row r="53" spans="3:63" ht="18.600000000000001" x14ac:dyDescent="0.45">
      <c r="C53" s="662" t="s">
        <v>5233</v>
      </c>
      <c r="D53" s="662"/>
      <c r="E53" s="662"/>
      <c r="F53" s="662"/>
      <c r="G53" s="662"/>
      <c r="H53" s="662"/>
      <c r="I53" s="662"/>
      <c r="J53" s="662"/>
      <c r="K53" s="662"/>
      <c r="L53" s="662"/>
      <c r="M53" s="662"/>
      <c r="N53" s="662"/>
      <c r="O53" s="662"/>
      <c r="P53" s="662"/>
      <c r="Q53" s="662"/>
      <c r="R53" s="662"/>
      <c r="S53" s="662"/>
      <c r="T53" s="662"/>
      <c r="U53" s="662"/>
      <c r="V53" s="662"/>
      <c r="W53" s="662"/>
      <c r="X53" s="662"/>
      <c r="Y53" s="662"/>
      <c r="Z53" s="662"/>
      <c r="AA53" s="662"/>
      <c r="AB53" s="662"/>
      <c r="AC53" s="662"/>
      <c r="AD53" s="662"/>
      <c r="AE53" s="662"/>
      <c r="AF53" s="662"/>
      <c r="AG53" s="662"/>
      <c r="AH53" s="662"/>
      <c r="AI53" s="662"/>
      <c r="AJ53" s="662"/>
      <c r="AK53" s="662"/>
      <c r="AL53" s="662"/>
      <c r="AM53" s="662"/>
      <c r="AN53" s="662"/>
      <c r="AO53" s="662"/>
      <c r="AP53" s="662"/>
      <c r="AQ53" s="662"/>
      <c r="AR53" s="662"/>
      <c r="AS53" s="662"/>
      <c r="AT53" s="662"/>
      <c r="AU53" s="662"/>
      <c r="AV53" s="662"/>
      <c r="AW53" s="662"/>
      <c r="AX53" s="662"/>
      <c r="AY53" s="662"/>
      <c r="AZ53" s="662"/>
      <c r="BA53" s="662"/>
      <c r="BB53" s="662"/>
      <c r="BC53" s="662"/>
      <c r="BD53" s="662"/>
      <c r="BE53" s="662"/>
      <c r="BF53" s="662"/>
      <c r="BG53" s="662"/>
      <c r="BH53" s="662"/>
      <c r="BI53" s="662"/>
      <c r="BJ53" s="662"/>
      <c r="BK53" s="662"/>
    </row>
    <row r="54" spans="3:63" ht="12" customHeight="1" x14ac:dyDescent="0.45">
      <c r="C54" s="2228"/>
      <c r="D54" s="2228"/>
      <c r="E54" s="2228"/>
      <c r="F54" s="2228"/>
      <c r="G54" s="2228"/>
      <c r="H54" s="2228"/>
      <c r="I54" s="2228"/>
      <c r="J54" s="2228"/>
      <c r="K54" s="2228"/>
      <c r="L54" s="2228"/>
      <c r="M54" s="2228"/>
      <c r="N54" s="2228"/>
      <c r="O54" s="2228"/>
      <c r="P54" s="2228"/>
      <c r="Q54" s="2228"/>
      <c r="R54" s="2228"/>
      <c r="S54" s="2228"/>
      <c r="T54" s="2228"/>
      <c r="U54" s="2228"/>
      <c r="V54" s="2228"/>
      <c r="W54" s="2228"/>
      <c r="X54" s="2228"/>
      <c r="Y54" s="2228"/>
      <c r="Z54" s="2228"/>
      <c r="AA54" s="2228"/>
      <c r="AB54" s="2228"/>
      <c r="AC54" s="2228"/>
      <c r="AD54" s="2228"/>
      <c r="AE54" s="2228"/>
      <c r="AF54" s="2228"/>
      <c r="AG54" s="2228"/>
      <c r="AH54" s="2228"/>
      <c r="AI54" s="2228"/>
      <c r="AJ54" s="2228"/>
      <c r="AK54" s="2228"/>
      <c r="AL54" s="2228"/>
      <c r="AM54" s="2228"/>
      <c r="AN54" s="2228"/>
      <c r="AO54" s="2228"/>
      <c r="AP54" s="2228"/>
      <c r="AQ54" s="2228"/>
      <c r="AR54" s="2228"/>
      <c r="AS54" s="2228"/>
      <c r="AT54" s="2228"/>
      <c r="AU54" s="2228"/>
      <c r="AV54" s="2228"/>
      <c r="AW54" s="2228"/>
      <c r="AX54" s="2228"/>
      <c r="AY54" s="2228"/>
      <c r="AZ54" s="2228"/>
      <c r="BA54" s="2228"/>
      <c r="BB54" s="2228"/>
      <c r="BC54" s="2228"/>
      <c r="BD54" s="2228"/>
      <c r="BE54" s="2228"/>
      <c r="BF54" s="2228"/>
      <c r="BG54" s="2228"/>
      <c r="BH54" s="2228"/>
      <c r="BI54" s="2228"/>
      <c r="BJ54" s="2228"/>
      <c r="BK54" s="2228"/>
    </row>
    <row r="55" spans="3:63" x14ac:dyDescent="0.45">
      <c r="C55" s="4211" t="s">
        <v>343</v>
      </c>
      <c r="D55" s="2286"/>
      <c r="E55" s="2286"/>
      <c r="F55" s="2286"/>
      <c r="G55" s="2315"/>
      <c r="H55" s="4211" t="s">
        <v>1944</v>
      </c>
      <c r="I55" s="4211"/>
      <c r="J55" s="4211"/>
      <c r="K55" s="4211"/>
      <c r="L55" s="4211"/>
      <c r="M55" s="4211"/>
      <c r="N55" s="4211"/>
      <c r="O55" s="4211"/>
      <c r="P55" s="4211"/>
      <c r="Q55" s="4211"/>
      <c r="R55" s="4211"/>
      <c r="S55" s="4211"/>
      <c r="T55" s="4211"/>
      <c r="U55" s="4211"/>
      <c r="V55" s="4211"/>
      <c r="W55" s="4211"/>
      <c r="X55" s="4211"/>
      <c r="Y55" s="4211"/>
      <c r="Z55" s="4211"/>
      <c r="AA55" s="4211"/>
      <c r="AB55" s="4211"/>
      <c r="AC55" s="4211"/>
      <c r="AD55" s="4211"/>
      <c r="AE55" s="4211"/>
      <c r="AF55" s="4211"/>
      <c r="AG55" s="4211"/>
      <c r="AH55" s="4211"/>
      <c r="AI55" s="4211"/>
      <c r="AJ55" s="4211"/>
      <c r="AK55" s="4211"/>
      <c r="AL55" s="4211"/>
      <c r="AM55" s="4211"/>
      <c r="AN55" s="4211"/>
      <c r="AO55" s="4211"/>
      <c r="AP55" s="4211"/>
      <c r="AQ55" s="4211"/>
      <c r="AR55" s="4211"/>
      <c r="AS55" s="4211"/>
      <c r="AT55" s="4211"/>
      <c r="AU55" s="4211"/>
      <c r="AV55" s="4211"/>
      <c r="AW55" s="4211"/>
      <c r="AX55" s="4211"/>
      <c r="AY55" s="4211"/>
      <c r="AZ55" s="4211"/>
      <c r="BA55" s="4211"/>
      <c r="BB55" s="4211"/>
      <c r="BC55" s="4211"/>
      <c r="BD55" s="4211"/>
      <c r="BE55" s="4211"/>
      <c r="BF55" s="4211"/>
      <c r="BG55" s="4211"/>
      <c r="BH55" s="4211"/>
      <c r="BI55" s="4211"/>
      <c r="BJ55" s="4211"/>
      <c r="BK55" s="4211"/>
    </row>
    <row r="56" spans="3:63" x14ac:dyDescent="0.45">
      <c r="C56" s="4213"/>
      <c r="D56" s="4221" t="s">
        <v>344</v>
      </c>
      <c r="E56" s="4221"/>
      <c r="F56" s="4221"/>
      <c r="G56" s="2592"/>
      <c r="H56" s="4221" t="s">
        <v>2210</v>
      </c>
      <c r="I56" s="4221"/>
      <c r="J56" s="4221"/>
      <c r="K56" s="2592"/>
      <c r="L56" s="4221" t="s">
        <v>1953</v>
      </c>
      <c r="M56" s="4221"/>
      <c r="N56" s="4221"/>
      <c r="O56" s="2592"/>
      <c r="P56" s="4221" t="s">
        <v>1949</v>
      </c>
      <c r="Q56" s="4221"/>
      <c r="R56" s="4221"/>
      <c r="S56" s="2592"/>
      <c r="T56" s="4221" t="s">
        <v>2211</v>
      </c>
      <c r="U56" s="4221"/>
      <c r="V56" s="4221"/>
      <c r="W56" s="2592"/>
      <c r="X56" s="4221" t="s">
        <v>1952</v>
      </c>
      <c r="Y56" s="4221"/>
      <c r="Z56" s="4221"/>
      <c r="AA56" s="2592"/>
      <c r="AB56" s="4221" t="s">
        <v>2212</v>
      </c>
      <c r="AC56" s="4221"/>
      <c r="AD56" s="4221"/>
      <c r="AE56" s="2592"/>
      <c r="AF56" s="4221" t="s">
        <v>2213</v>
      </c>
      <c r="AG56" s="4221"/>
      <c r="AH56" s="4221"/>
      <c r="AI56" s="2592"/>
      <c r="AJ56" s="4221" t="s">
        <v>2214</v>
      </c>
      <c r="AK56" s="4221"/>
      <c r="AL56" s="4221"/>
      <c r="AM56" s="2592"/>
      <c r="AN56" s="4221" t="s">
        <v>2215</v>
      </c>
      <c r="AO56" s="4221"/>
      <c r="AP56" s="4221"/>
      <c r="AQ56" s="2592"/>
      <c r="AR56" s="4221" t="s">
        <v>1950</v>
      </c>
      <c r="AS56" s="4221"/>
      <c r="AT56" s="4221"/>
      <c r="AU56" s="2592"/>
      <c r="AV56" s="4221" t="s">
        <v>1951</v>
      </c>
      <c r="AW56" s="4221"/>
      <c r="AX56" s="4221"/>
      <c r="AY56" s="2592"/>
      <c r="AZ56" s="4221" t="s">
        <v>2216</v>
      </c>
      <c r="BA56" s="4221"/>
      <c r="BB56" s="4221"/>
      <c r="BC56" s="2592"/>
      <c r="BD56" s="2592"/>
      <c r="BE56" s="4221" t="s">
        <v>2217</v>
      </c>
      <c r="BF56" s="4221"/>
      <c r="BG56" s="4221"/>
      <c r="BH56" s="2592"/>
      <c r="BI56" s="4221" t="s">
        <v>2218</v>
      </c>
      <c r="BJ56" s="4221"/>
      <c r="BK56" s="4221"/>
    </row>
    <row r="57" spans="3:63" x14ac:dyDescent="0.45">
      <c r="C57" s="4213"/>
      <c r="D57" s="4213" t="s">
        <v>344</v>
      </c>
      <c r="E57" s="4221" t="s">
        <v>345</v>
      </c>
      <c r="F57" s="4221"/>
      <c r="G57" s="2592"/>
      <c r="H57" s="4213" t="s">
        <v>344</v>
      </c>
      <c r="I57" s="4221" t="s">
        <v>345</v>
      </c>
      <c r="J57" s="4221"/>
      <c r="K57" s="2592"/>
      <c r="L57" s="4213" t="s">
        <v>344</v>
      </c>
      <c r="M57" s="4221" t="s">
        <v>345</v>
      </c>
      <c r="N57" s="4221"/>
      <c r="O57" s="2592"/>
      <c r="P57" s="4213" t="s">
        <v>344</v>
      </c>
      <c r="Q57" s="4221" t="s">
        <v>345</v>
      </c>
      <c r="R57" s="4221"/>
      <c r="S57" s="2592"/>
      <c r="T57" s="4213" t="s">
        <v>344</v>
      </c>
      <c r="U57" s="4221" t="s">
        <v>345</v>
      </c>
      <c r="V57" s="4221"/>
      <c r="W57" s="2592"/>
      <c r="X57" s="4213" t="s">
        <v>344</v>
      </c>
      <c r="Y57" s="4221" t="s">
        <v>345</v>
      </c>
      <c r="Z57" s="4221"/>
      <c r="AA57" s="2592"/>
      <c r="AB57" s="4213" t="s">
        <v>344</v>
      </c>
      <c r="AC57" s="4221" t="s">
        <v>345</v>
      </c>
      <c r="AD57" s="4221"/>
      <c r="AE57" s="2592"/>
      <c r="AF57" s="4213" t="s">
        <v>344</v>
      </c>
      <c r="AG57" s="4221" t="s">
        <v>345</v>
      </c>
      <c r="AH57" s="4221"/>
      <c r="AI57" s="2592"/>
      <c r="AJ57" s="4213" t="s">
        <v>344</v>
      </c>
      <c r="AK57" s="4221" t="s">
        <v>345</v>
      </c>
      <c r="AL57" s="4221"/>
      <c r="AM57" s="2592"/>
      <c r="AN57" s="4213" t="s">
        <v>344</v>
      </c>
      <c r="AO57" s="4221" t="s">
        <v>345</v>
      </c>
      <c r="AP57" s="4221"/>
      <c r="AQ57" s="2592"/>
      <c r="AR57" s="4213" t="s">
        <v>344</v>
      </c>
      <c r="AS57" s="4221" t="s">
        <v>345</v>
      </c>
      <c r="AT57" s="4221"/>
      <c r="AU57" s="2592"/>
      <c r="AV57" s="4213" t="s">
        <v>344</v>
      </c>
      <c r="AW57" s="4221" t="s">
        <v>345</v>
      </c>
      <c r="AX57" s="4221"/>
      <c r="AY57" s="2592"/>
      <c r="AZ57" s="4213" t="s">
        <v>344</v>
      </c>
      <c r="BA57" s="4221" t="s">
        <v>345</v>
      </c>
      <c r="BB57" s="4221"/>
      <c r="BC57" s="2592"/>
      <c r="BD57" s="2592"/>
      <c r="BE57" s="4213" t="s">
        <v>344</v>
      </c>
      <c r="BF57" s="4221" t="s">
        <v>345</v>
      </c>
      <c r="BG57" s="4221"/>
      <c r="BH57" s="2592"/>
      <c r="BI57" s="4213" t="s">
        <v>344</v>
      </c>
      <c r="BJ57" s="4221" t="s">
        <v>345</v>
      </c>
      <c r="BK57" s="4221"/>
    </row>
    <row r="58" spans="3:63" x14ac:dyDescent="0.45">
      <c r="C58" s="4212"/>
      <c r="D58" s="4212"/>
      <c r="E58" s="2591" t="s">
        <v>558</v>
      </c>
      <c r="F58" s="2591" t="s">
        <v>557</v>
      </c>
      <c r="G58" s="2591"/>
      <c r="H58" s="4212"/>
      <c r="I58" s="2591" t="s">
        <v>558</v>
      </c>
      <c r="J58" s="2591" t="s">
        <v>557</v>
      </c>
      <c r="K58" s="2591"/>
      <c r="L58" s="4212"/>
      <c r="M58" s="2591" t="s">
        <v>558</v>
      </c>
      <c r="N58" s="2591" t="s">
        <v>557</v>
      </c>
      <c r="O58" s="2591"/>
      <c r="P58" s="4212"/>
      <c r="Q58" s="2591" t="s">
        <v>558</v>
      </c>
      <c r="R58" s="2591" t="s">
        <v>557</v>
      </c>
      <c r="S58" s="2591"/>
      <c r="T58" s="4212"/>
      <c r="U58" s="2591" t="s">
        <v>558</v>
      </c>
      <c r="V58" s="2591" t="s">
        <v>557</v>
      </c>
      <c r="W58" s="2591"/>
      <c r="X58" s="4212"/>
      <c r="Y58" s="2591" t="s">
        <v>558</v>
      </c>
      <c r="Z58" s="2591" t="s">
        <v>557</v>
      </c>
      <c r="AA58" s="2591"/>
      <c r="AB58" s="4212"/>
      <c r="AC58" s="2591" t="s">
        <v>558</v>
      </c>
      <c r="AD58" s="2591" t="s">
        <v>557</v>
      </c>
      <c r="AE58" s="2591"/>
      <c r="AF58" s="4212"/>
      <c r="AG58" s="2591" t="s">
        <v>558</v>
      </c>
      <c r="AH58" s="2591" t="s">
        <v>557</v>
      </c>
      <c r="AI58" s="2591"/>
      <c r="AJ58" s="4212"/>
      <c r="AK58" s="2591" t="s">
        <v>558</v>
      </c>
      <c r="AL58" s="2591" t="s">
        <v>557</v>
      </c>
      <c r="AM58" s="2591"/>
      <c r="AN58" s="4212"/>
      <c r="AO58" s="2591" t="s">
        <v>558</v>
      </c>
      <c r="AP58" s="2591" t="s">
        <v>557</v>
      </c>
      <c r="AQ58" s="2591"/>
      <c r="AR58" s="4212"/>
      <c r="AS58" s="2591" t="s">
        <v>558</v>
      </c>
      <c r="AT58" s="2591" t="s">
        <v>557</v>
      </c>
      <c r="AU58" s="2591"/>
      <c r="AV58" s="4212"/>
      <c r="AW58" s="2591" t="s">
        <v>558</v>
      </c>
      <c r="AX58" s="2591" t="s">
        <v>557</v>
      </c>
      <c r="AY58" s="2591"/>
      <c r="AZ58" s="4212"/>
      <c r="BA58" s="2591" t="s">
        <v>558</v>
      </c>
      <c r="BB58" s="2591" t="s">
        <v>557</v>
      </c>
      <c r="BC58" s="2591"/>
      <c r="BD58" s="2591"/>
      <c r="BE58" s="4212"/>
      <c r="BF58" s="2591" t="s">
        <v>558</v>
      </c>
      <c r="BG58" s="2591" t="s">
        <v>557</v>
      </c>
      <c r="BH58" s="2591"/>
      <c r="BI58" s="4212"/>
      <c r="BJ58" s="2591" t="s">
        <v>558</v>
      </c>
      <c r="BK58" s="2591" t="s">
        <v>557</v>
      </c>
    </row>
    <row r="59" spans="3:63" x14ac:dyDescent="0.45">
      <c r="C59" s="2583">
        <v>2015</v>
      </c>
      <c r="D59" s="2585">
        <v>5</v>
      </c>
      <c r="E59" s="2585">
        <v>0</v>
      </c>
      <c r="F59" s="2585">
        <v>5</v>
      </c>
      <c r="G59" s="2585"/>
      <c r="H59" s="2585">
        <v>0</v>
      </c>
      <c r="I59" s="2585">
        <v>0</v>
      </c>
      <c r="J59" s="2585">
        <v>0</v>
      </c>
      <c r="K59" s="2585"/>
      <c r="L59" s="2585">
        <v>0</v>
      </c>
      <c r="M59" s="2585">
        <v>0</v>
      </c>
      <c r="N59" s="2585">
        <v>0</v>
      </c>
      <c r="O59" s="2585"/>
      <c r="P59" s="2585">
        <v>3</v>
      </c>
      <c r="Q59" s="2585">
        <v>0</v>
      </c>
      <c r="R59" s="2585">
        <v>3</v>
      </c>
      <c r="S59" s="2585"/>
      <c r="T59" s="2585">
        <v>0</v>
      </c>
      <c r="U59" s="2585">
        <v>0</v>
      </c>
      <c r="V59" s="2585">
        <v>0</v>
      </c>
      <c r="W59" s="2585"/>
      <c r="X59" s="2585">
        <v>0</v>
      </c>
      <c r="Y59" s="2585">
        <v>0</v>
      </c>
      <c r="Z59" s="2585">
        <v>0</v>
      </c>
      <c r="AA59" s="2585"/>
      <c r="AB59" s="2585">
        <v>0</v>
      </c>
      <c r="AC59" s="2585">
        <v>0</v>
      </c>
      <c r="AD59" s="2585">
        <v>0</v>
      </c>
      <c r="AE59" s="2585"/>
      <c r="AF59" s="2585">
        <v>2</v>
      </c>
      <c r="AG59" s="2585">
        <v>0</v>
      </c>
      <c r="AH59" s="2585">
        <v>2</v>
      </c>
      <c r="AI59" s="2585"/>
      <c r="AJ59" s="2585">
        <v>0</v>
      </c>
      <c r="AK59" s="2585">
        <v>0</v>
      </c>
      <c r="AL59" s="2585">
        <v>0</v>
      </c>
      <c r="AM59" s="2585"/>
      <c r="AN59" s="2585">
        <v>0</v>
      </c>
      <c r="AO59" s="2585">
        <v>0</v>
      </c>
      <c r="AP59" s="2585">
        <v>0</v>
      </c>
      <c r="AQ59" s="2585"/>
      <c r="AR59" s="1491">
        <v>0</v>
      </c>
      <c r="AS59" s="1491">
        <v>0</v>
      </c>
      <c r="AT59" s="1491">
        <v>0</v>
      </c>
      <c r="AU59" s="1491"/>
      <c r="AV59" s="2585">
        <v>0</v>
      </c>
      <c r="AW59" s="2585">
        <v>0</v>
      </c>
      <c r="AX59" s="2585">
        <v>0</v>
      </c>
      <c r="AY59" s="2585"/>
      <c r="AZ59" s="2585">
        <v>0</v>
      </c>
      <c r="BA59" s="2585">
        <v>0</v>
      </c>
      <c r="BB59" s="2585">
        <v>0</v>
      </c>
      <c r="BC59" s="2585"/>
      <c r="BD59" s="2585"/>
      <c r="BE59" s="2585">
        <v>0</v>
      </c>
      <c r="BF59" s="2585">
        <v>0</v>
      </c>
      <c r="BG59" s="2585">
        <v>0</v>
      </c>
      <c r="BH59" s="2585"/>
      <c r="BI59" s="2585">
        <v>0</v>
      </c>
      <c r="BJ59" s="2585">
        <v>0</v>
      </c>
      <c r="BK59" s="2585">
        <v>0</v>
      </c>
    </row>
    <row r="60" spans="3:63" x14ac:dyDescent="0.45">
      <c r="C60" s="2583">
        <v>2016</v>
      </c>
      <c r="D60" s="2585">
        <v>20</v>
      </c>
      <c r="E60" s="2585">
        <v>2</v>
      </c>
      <c r="F60" s="2585">
        <v>18</v>
      </c>
      <c r="G60" s="2585"/>
      <c r="H60" s="2585">
        <v>0</v>
      </c>
      <c r="I60" s="1948">
        <v>0</v>
      </c>
      <c r="J60" s="2585">
        <v>0</v>
      </c>
      <c r="K60" s="2585"/>
      <c r="L60" s="2585">
        <v>0</v>
      </c>
      <c r="M60" s="1948">
        <v>0</v>
      </c>
      <c r="N60" s="2585">
        <v>0</v>
      </c>
      <c r="O60" s="2585"/>
      <c r="P60" s="2585">
        <v>5</v>
      </c>
      <c r="Q60" s="1948">
        <v>1</v>
      </c>
      <c r="R60" s="2585">
        <v>4</v>
      </c>
      <c r="S60" s="2585"/>
      <c r="T60" s="2585">
        <v>0</v>
      </c>
      <c r="U60" s="1948">
        <v>0</v>
      </c>
      <c r="V60" s="2585">
        <v>0</v>
      </c>
      <c r="W60" s="2585"/>
      <c r="X60" s="2585">
        <v>0</v>
      </c>
      <c r="Y60" s="1948">
        <v>0</v>
      </c>
      <c r="Z60" s="2585">
        <v>0</v>
      </c>
      <c r="AA60" s="2585"/>
      <c r="AB60" s="2585">
        <v>0</v>
      </c>
      <c r="AC60" s="1948">
        <v>0</v>
      </c>
      <c r="AD60" s="2585">
        <v>0</v>
      </c>
      <c r="AE60" s="2585"/>
      <c r="AF60" s="2585">
        <v>0</v>
      </c>
      <c r="AG60" s="1948">
        <v>0</v>
      </c>
      <c r="AH60" s="2585">
        <v>0</v>
      </c>
      <c r="AI60" s="2585"/>
      <c r="AJ60" s="2585">
        <v>0</v>
      </c>
      <c r="AK60" s="1948">
        <v>0</v>
      </c>
      <c r="AL60" s="2585">
        <v>0</v>
      </c>
      <c r="AM60" s="2585"/>
      <c r="AN60" s="2585">
        <v>2</v>
      </c>
      <c r="AO60" s="1948">
        <v>1</v>
      </c>
      <c r="AP60" s="2585">
        <v>1</v>
      </c>
      <c r="AQ60" s="2585"/>
      <c r="AR60" s="1491">
        <v>12</v>
      </c>
      <c r="AS60" s="1780">
        <v>0</v>
      </c>
      <c r="AT60" s="1491">
        <v>12</v>
      </c>
      <c r="AU60" s="1491"/>
      <c r="AV60" s="2585">
        <v>1</v>
      </c>
      <c r="AW60" s="1948">
        <v>0</v>
      </c>
      <c r="AX60" s="2585">
        <v>1</v>
      </c>
      <c r="AY60" s="2585"/>
      <c r="AZ60" s="2585">
        <v>0</v>
      </c>
      <c r="BA60" s="1948">
        <v>0</v>
      </c>
      <c r="BB60" s="2585">
        <v>0</v>
      </c>
      <c r="BC60" s="2585"/>
      <c r="BD60" s="2585"/>
      <c r="BE60" s="2585">
        <v>0</v>
      </c>
      <c r="BF60" s="1948">
        <v>0</v>
      </c>
      <c r="BG60" s="2585">
        <v>0</v>
      </c>
      <c r="BH60" s="2585"/>
      <c r="BI60" s="2585">
        <v>0</v>
      </c>
      <c r="BJ60" s="2585">
        <v>0</v>
      </c>
      <c r="BK60" s="2585">
        <v>0</v>
      </c>
    </row>
    <row r="61" spans="3:63" x14ac:dyDescent="0.45">
      <c r="C61" s="2583">
        <v>2017</v>
      </c>
      <c r="D61" s="2585">
        <v>39</v>
      </c>
      <c r="E61" s="2585">
        <v>7</v>
      </c>
      <c r="F61" s="2585">
        <v>32</v>
      </c>
      <c r="G61" s="2585"/>
      <c r="H61" s="1948">
        <v>2</v>
      </c>
      <c r="I61" s="1948">
        <v>0</v>
      </c>
      <c r="J61" s="1948">
        <v>2</v>
      </c>
      <c r="K61" s="1948"/>
      <c r="L61" s="1948">
        <v>1</v>
      </c>
      <c r="M61" s="1948">
        <v>0</v>
      </c>
      <c r="N61" s="1948">
        <v>1</v>
      </c>
      <c r="O61" s="1948"/>
      <c r="P61" s="1948">
        <v>20</v>
      </c>
      <c r="Q61" s="1948">
        <v>2</v>
      </c>
      <c r="R61" s="1948">
        <v>18</v>
      </c>
      <c r="S61" s="1948"/>
      <c r="T61" s="1948">
        <v>2</v>
      </c>
      <c r="U61" s="1948">
        <v>0</v>
      </c>
      <c r="V61" s="1948">
        <v>2</v>
      </c>
      <c r="W61" s="1948"/>
      <c r="X61" s="1948">
        <v>2</v>
      </c>
      <c r="Y61" s="1948">
        <v>0</v>
      </c>
      <c r="Z61" s="1948">
        <v>0</v>
      </c>
      <c r="AA61" s="1948"/>
      <c r="AB61" s="1948">
        <v>1</v>
      </c>
      <c r="AC61" s="1948">
        <v>0</v>
      </c>
      <c r="AD61" s="1948">
        <v>1</v>
      </c>
      <c r="AE61" s="1948"/>
      <c r="AF61" s="1948">
        <v>1</v>
      </c>
      <c r="AG61" s="1948">
        <v>0</v>
      </c>
      <c r="AH61" s="1948">
        <v>1</v>
      </c>
      <c r="AI61" s="1948"/>
      <c r="AJ61" s="1948">
        <v>0</v>
      </c>
      <c r="AK61" s="1948">
        <v>0</v>
      </c>
      <c r="AL61" s="1948">
        <v>0</v>
      </c>
      <c r="AM61" s="1948"/>
      <c r="AN61" s="1948">
        <v>0</v>
      </c>
      <c r="AO61" s="1948">
        <v>0</v>
      </c>
      <c r="AP61" s="1948">
        <v>0</v>
      </c>
      <c r="AQ61" s="1948"/>
      <c r="AR61" s="1780">
        <v>8</v>
      </c>
      <c r="AS61" s="1780">
        <v>4</v>
      </c>
      <c r="AT61" s="1780">
        <v>4</v>
      </c>
      <c r="AU61" s="1780"/>
      <c r="AV61" s="1948">
        <v>1</v>
      </c>
      <c r="AW61" s="1948">
        <v>1</v>
      </c>
      <c r="AX61" s="1948">
        <v>0</v>
      </c>
      <c r="AY61" s="1948"/>
      <c r="AZ61" s="1948">
        <v>0</v>
      </c>
      <c r="BA61" s="1948">
        <v>0</v>
      </c>
      <c r="BB61" s="1948">
        <v>0</v>
      </c>
      <c r="BC61" s="1948"/>
      <c r="BD61" s="1948"/>
      <c r="BE61" s="1948">
        <v>1</v>
      </c>
      <c r="BF61" s="1948">
        <v>0</v>
      </c>
      <c r="BG61" s="1948">
        <v>1</v>
      </c>
      <c r="BH61" s="1948"/>
      <c r="BI61" s="1948">
        <v>1</v>
      </c>
      <c r="BJ61" s="2585">
        <v>0</v>
      </c>
      <c r="BK61" s="2585">
        <v>1</v>
      </c>
    </row>
    <row r="62" spans="3:63" x14ac:dyDescent="0.45">
      <c r="C62" s="2583">
        <v>2018</v>
      </c>
      <c r="D62" s="1491">
        <v>30</v>
      </c>
      <c r="E62" s="1491">
        <v>5</v>
      </c>
      <c r="F62" s="1491">
        <v>25</v>
      </c>
      <c r="G62" s="1491"/>
      <c r="H62" s="1948">
        <v>0</v>
      </c>
      <c r="I62" s="1948">
        <v>0</v>
      </c>
      <c r="J62" s="1948">
        <v>0</v>
      </c>
      <c r="K62" s="1948"/>
      <c r="L62" s="1948">
        <v>2</v>
      </c>
      <c r="M62" s="1948">
        <v>0</v>
      </c>
      <c r="N62" s="1948">
        <v>2</v>
      </c>
      <c r="O62" s="1948"/>
      <c r="P62" s="1948">
        <v>12</v>
      </c>
      <c r="Q62" s="1948">
        <v>4</v>
      </c>
      <c r="R62" s="1948">
        <v>8</v>
      </c>
      <c r="S62" s="1948"/>
      <c r="T62" s="1948">
        <v>0</v>
      </c>
      <c r="U62" s="1948">
        <v>0</v>
      </c>
      <c r="V62" s="1948">
        <v>0</v>
      </c>
      <c r="W62" s="1948"/>
      <c r="X62" s="1948">
        <v>1</v>
      </c>
      <c r="Y62" s="1948">
        <v>1</v>
      </c>
      <c r="Z62" s="1948">
        <v>0</v>
      </c>
      <c r="AA62" s="1948"/>
      <c r="AB62" s="1948">
        <v>0</v>
      </c>
      <c r="AC62" s="1948">
        <v>0</v>
      </c>
      <c r="AD62" s="1948">
        <v>0</v>
      </c>
      <c r="AE62" s="1948"/>
      <c r="AF62" s="1948">
        <v>0</v>
      </c>
      <c r="AG62" s="1948">
        <v>0</v>
      </c>
      <c r="AH62" s="1948">
        <v>0</v>
      </c>
      <c r="AI62" s="1948"/>
      <c r="AJ62" s="1948">
        <v>4</v>
      </c>
      <c r="AK62" s="1948">
        <v>0</v>
      </c>
      <c r="AL62" s="1948">
        <v>4</v>
      </c>
      <c r="AM62" s="1948"/>
      <c r="AN62" s="1948">
        <v>0</v>
      </c>
      <c r="AO62" s="1948">
        <v>0</v>
      </c>
      <c r="AP62" s="1948">
        <v>0</v>
      </c>
      <c r="AQ62" s="1948"/>
      <c r="AR62" s="1780">
        <v>6</v>
      </c>
      <c r="AS62" s="1780">
        <v>0</v>
      </c>
      <c r="AT62" s="1780">
        <v>6</v>
      </c>
      <c r="AU62" s="1780"/>
      <c r="AV62" s="1948">
        <v>1</v>
      </c>
      <c r="AW62" s="1948">
        <v>0</v>
      </c>
      <c r="AX62" s="1948">
        <v>1</v>
      </c>
      <c r="AY62" s="1948"/>
      <c r="AZ62" s="1948">
        <v>2</v>
      </c>
      <c r="BA62" s="1948">
        <v>0</v>
      </c>
      <c r="BB62" s="1948">
        <v>2</v>
      </c>
      <c r="BC62" s="1948"/>
      <c r="BD62" s="1948"/>
      <c r="BE62" s="1948">
        <v>1</v>
      </c>
      <c r="BF62" s="1948">
        <v>0</v>
      </c>
      <c r="BG62" s="1948">
        <v>1</v>
      </c>
      <c r="BH62" s="1948"/>
      <c r="BI62" s="1948">
        <v>1</v>
      </c>
      <c r="BJ62" s="2585">
        <v>0</v>
      </c>
      <c r="BK62" s="2585">
        <v>1</v>
      </c>
    </row>
    <row r="63" spans="3:63" x14ac:dyDescent="0.45">
      <c r="C63" s="2583">
        <v>2019</v>
      </c>
      <c r="D63" s="1491">
        <v>53</v>
      </c>
      <c r="E63" s="1491">
        <v>22</v>
      </c>
      <c r="F63" s="1491">
        <v>31</v>
      </c>
      <c r="G63" s="2585"/>
      <c r="H63" s="1948">
        <v>0</v>
      </c>
      <c r="I63" s="1948">
        <v>0</v>
      </c>
      <c r="J63" s="1948">
        <v>0</v>
      </c>
      <c r="K63" s="2585"/>
      <c r="L63" s="1948">
        <v>0</v>
      </c>
      <c r="M63" s="2585">
        <v>0</v>
      </c>
      <c r="N63" s="2585">
        <v>0</v>
      </c>
      <c r="O63" s="2585"/>
      <c r="P63" s="1948">
        <v>43</v>
      </c>
      <c r="Q63" s="2585">
        <v>19</v>
      </c>
      <c r="R63" s="2585">
        <v>24</v>
      </c>
      <c r="S63" s="2585"/>
      <c r="T63" s="1948">
        <v>0</v>
      </c>
      <c r="U63" s="1948">
        <v>0</v>
      </c>
      <c r="V63" s="1948">
        <v>0</v>
      </c>
      <c r="W63" s="2585"/>
      <c r="X63" s="1948">
        <v>0</v>
      </c>
      <c r="Y63" s="1948">
        <v>0</v>
      </c>
      <c r="Z63" s="1948">
        <v>0</v>
      </c>
      <c r="AA63" s="1948"/>
      <c r="AB63" s="1948">
        <v>0</v>
      </c>
      <c r="AC63" s="1948">
        <v>0</v>
      </c>
      <c r="AD63" s="1948">
        <v>0</v>
      </c>
      <c r="AE63" s="2585"/>
      <c r="AF63" s="1948">
        <v>0</v>
      </c>
      <c r="AG63" s="1948">
        <v>0</v>
      </c>
      <c r="AH63" s="1948">
        <v>0</v>
      </c>
      <c r="AI63" s="2585"/>
      <c r="AJ63" s="1948">
        <v>0</v>
      </c>
      <c r="AK63" s="2585">
        <v>0</v>
      </c>
      <c r="AL63" s="1948">
        <v>0</v>
      </c>
      <c r="AM63" s="2585"/>
      <c r="AN63" s="2585">
        <v>0</v>
      </c>
      <c r="AO63" s="1948">
        <v>0</v>
      </c>
      <c r="AP63" s="1948">
        <v>0</v>
      </c>
      <c r="AQ63" s="2585"/>
      <c r="AR63" s="1780">
        <v>8</v>
      </c>
      <c r="AS63" s="1948">
        <v>2</v>
      </c>
      <c r="AT63" s="2585">
        <v>6</v>
      </c>
      <c r="AU63" s="2585"/>
      <c r="AV63" s="1948">
        <v>0</v>
      </c>
      <c r="AW63" s="1948">
        <v>0</v>
      </c>
      <c r="AX63" s="1948">
        <v>0</v>
      </c>
      <c r="AY63" s="2585"/>
      <c r="AZ63" s="1948">
        <v>1</v>
      </c>
      <c r="BA63" s="1948">
        <v>0</v>
      </c>
      <c r="BB63" s="2585">
        <v>1</v>
      </c>
      <c r="BC63" s="2585"/>
      <c r="BD63" s="2585"/>
      <c r="BE63" s="1948">
        <v>0</v>
      </c>
      <c r="BF63" s="1948">
        <v>0</v>
      </c>
      <c r="BG63" s="2585">
        <v>0</v>
      </c>
      <c r="BH63" s="2585"/>
      <c r="BI63" s="1948">
        <v>1</v>
      </c>
      <c r="BJ63" s="2585">
        <v>1</v>
      </c>
      <c r="BK63" s="2585">
        <v>0</v>
      </c>
    </row>
    <row r="64" spans="3:63" x14ac:dyDescent="0.45">
      <c r="C64" s="2583">
        <v>2020</v>
      </c>
      <c r="D64" s="1491">
        <v>51</v>
      </c>
      <c r="E64" s="1491">
        <v>6</v>
      </c>
      <c r="F64" s="1491">
        <v>45</v>
      </c>
      <c r="G64" s="2585"/>
      <c r="H64" s="1948">
        <v>0</v>
      </c>
      <c r="I64" s="1948">
        <v>0</v>
      </c>
      <c r="J64" s="1948">
        <v>0</v>
      </c>
      <c r="K64" s="2585"/>
      <c r="L64" s="1948">
        <v>0</v>
      </c>
      <c r="M64" s="2585">
        <v>0</v>
      </c>
      <c r="N64" s="2585">
        <v>0</v>
      </c>
      <c r="O64" s="2585"/>
      <c r="P64" s="1948">
        <v>33</v>
      </c>
      <c r="Q64" s="2585">
        <v>5</v>
      </c>
      <c r="R64" s="2585">
        <v>28</v>
      </c>
      <c r="S64" s="2585"/>
      <c r="T64" s="1948">
        <v>0</v>
      </c>
      <c r="U64" s="1948">
        <v>0</v>
      </c>
      <c r="V64" s="1948">
        <v>0</v>
      </c>
      <c r="W64" s="2585"/>
      <c r="X64" s="1948">
        <v>0</v>
      </c>
      <c r="Y64" s="1948">
        <v>0</v>
      </c>
      <c r="Z64" s="1948">
        <v>0</v>
      </c>
      <c r="AA64" s="1948"/>
      <c r="AB64" s="1948">
        <v>0</v>
      </c>
      <c r="AC64" s="1948">
        <v>0</v>
      </c>
      <c r="AD64" s="1948">
        <v>0</v>
      </c>
      <c r="AE64" s="2585"/>
      <c r="AF64" s="1948">
        <v>0</v>
      </c>
      <c r="AG64" s="1948">
        <v>0</v>
      </c>
      <c r="AH64" s="1948">
        <v>0</v>
      </c>
      <c r="AI64" s="2585"/>
      <c r="AJ64" s="1948">
        <v>0</v>
      </c>
      <c r="AK64" s="2585">
        <v>0</v>
      </c>
      <c r="AL64" s="1948">
        <v>0</v>
      </c>
      <c r="AM64" s="2585"/>
      <c r="AN64" s="2585">
        <v>0</v>
      </c>
      <c r="AO64" s="1948">
        <v>0</v>
      </c>
      <c r="AP64" s="1948">
        <v>0</v>
      </c>
      <c r="AQ64" s="2585"/>
      <c r="AR64" s="1780">
        <v>17</v>
      </c>
      <c r="AS64" s="1948">
        <v>1</v>
      </c>
      <c r="AT64" s="2585">
        <v>16</v>
      </c>
      <c r="AU64" s="2585"/>
      <c r="AV64" s="1948">
        <v>1</v>
      </c>
      <c r="AW64" s="1948">
        <v>0</v>
      </c>
      <c r="AX64" s="1948">
        <v>1</v>
      </c>
      <c r="AY64" s="2585"/>
      <c r="AZ64" s="1948">
        <v>0</v>
      </c>
      <c r="BA64" s="1948">
        <v>0</v>
      </c>
      <c r="BB64" s="2585">
        <v>0</v>
      </c>
      <c r="BC64" s="2585"/>
      <c r="BD64" s="2585"/>
      <c r="BE64" s="1948">
        <v>0</v>
      </c>
      <c r="BF64" s="1948">
        <v>0</v>
      </c>
      <c r="BG64" s="2585">
        <v>0</v>
      </c>
      <c r="BH64" s="2585"/>
      <c r="BI64" s="1948">
        <v>0</v>
      </c>
      <c r="BJ64" s="2585">
        <v>0</v>
      </c>
      <c r="BK64" s="2585">
        <v>0</v>
      </c>
    </row>
    <row r="65" spans="3:63" x14ac:dyDescent="0.45">
      <c r="C65" s="2583">
        <v>2021</v>
      </c>
      <c r="D65" s="1491">
        <f>P65+AR65+AZ65</f>
        <v>21</v>
      </c>
      <c r="E65" s="1491">
        <f>Q65+AS65+BA65</f>
        <v>1</v>
      </c>
      <c r="F65" s="1491">
        <f>R65+AT65+BB65</f>
        <v>20</v>
      </c>
      <c r="G65" s="2585"/>
      <c r="H65" s="1948">
        <v>0</v>
      </c>
      <c r="I65" s="1948">
        <v>0</v>
      </c>
      <c r="J65" s="1948">
        <v>0</v>
      </c>
      <c r="K65" s="2585"/>
      <c r="L65" s="1948">
        <v>0</v>
      </c>
      <c r="M65" s="2585">
        <v>0</v>
      </c>
      <c r="N65" s="2585">
        <v>0</v>
      </c>
      <c r="O65" s="2585"/>
      <c r="P65" s="1948">
        <v>13</v>
      </c>
      <c r="Q65" s="2585">
        <v>1</v>
      </c>
      <c r="R65" s="2585">
        <v>12</v>
      </c>
      <c r="S65" s="2585"/>
      <c r="T65" s="1948">
        <v>0</v>
      </c>
      <c r="U65" s="1948">
        <v>0</v>
      </c>
      <c r="V65" s="1948">
        <v>0</v>
      </c>
      <c r="W65" s="2585"/>
      <c r="X65" s="1948">
        <v>0</v>
      </c>
      <c r="Y65" s="1948">
        <v>0</v>
      </c>
      <c r="Z65" s="1948">
        <v>0</v>
      </c>
      <c r="AA65" s="1948"/>
      <c r="AB65" s="1948">
        <v>0</v>
      </c>
      <c r="AC65" s="1948">
        <v>0</v>
      </c>
      <c r="AD65" s="1948">
        <v>0</v>
      </c>
      <c r="AE65" s="2585"/>
      <c r="AF65" s="1948">
        <v>0</v>
      </c>
      <c r="AG65" s="1948">
        <v>0</v>
      </c>
      <c r="AH65" s="1948">
        <v>0</v>
      </c>
      <c r="AI65" s="2585"/>
      <c r="AJ65" s="1948">
        <v>0</v>
      </c>
      <c r="AK65" s="2585">
        <v>0</v>
      </c>
      <c r="AL65" s="1948">
        <v>0</v>
      </c>
      <c r="AM65" s="2585"/>
      <c r="AN65" s="2585">
        <v>0</v>
      </c>
      <c r="AO65" s="1948">
        <v>0</v>
      </c>
      <c r="AP65" s="1948">
        <v>0</v>
      </c>
      <c r="AQ65" s="2585"/>
      <c r="AR65" s="1780">
        <v>8</v>
      </c>
      <c r="AS65" s="1948">
        <v>0</v>
      </c>
      <c r="AT65" s="2585">
        <v>8</v>
      </c>
      <c r="AU65" s="2585"/>
      <c r="AV65" s="1948">
        <v>0</v>
      </c>
      <c r="AW65" s="1948">
        <v>0</v>
      </c>
      <c r="AX65" s="1948">
        <v>0</v>
      </c>
      <c r="AY65" s="2585"/>
      <c r="AZ65" s="1948">
        <v>0</v>
      </c>
      <c r="BA65" s="1948">
        <v>0</v>
      </c>
      <c r="BB65" s="2585">
        <v>0</v>
      </c>
      <c r="BC65" s="2585"/>
      <c r="BD65" s="2585"/>
      <c r="BE65" s="1948">
        <v>0</v>
      </c>
      <c r="BF65" s="1948">
        <v>0</v>
      </c>
      <c r="BG65" s="2585">
        <v>0</v>
      </c>
      <c r="BH65" s="2585"/>
      <c r="BI65" s="1948">
        <v>0</v>
      </c>
      <c r="BJ65" s="2585">
        <v>0</v>
      </c>
      <c r="BK65" s="2585">
        <v>0</v>
      </c>
    </row>
    <row r="66" spans="3:63" x14ac:dyDescent="0.45">
      <c r="C66" s="2583">
        <v>2022</v>
      </c>
      <c r="D66" s="1491">
        <f>H66+L66+P66+T66+X66+AB66+AF66+AJ66+AN66+AR66+AV66+AZ66+BE66+BI66</f>
        <v>43</v>
      </c>
      <c r="E66" s="1491">
        <f t="shared" ref="E66:F67" si="3">I66+M66+Q66+U66+Y66+AC66+AG66+AK66+AO66+AS66+AW66+BA66+BF66+BJ66</f>
        <v>9</v>
      </c>
      <c r="F66" s="1491">
        <f t="shared" si="3"/>
        <v>34</v>
      </c>
      <c r="G66" s="2585"/>
      <c r="H66" s="1948">
        <v>0</v>
      </c>
      <c r="I66" s="1948">
        <v>0</v>
      </c>
      <c r="J66" s="1948">
        <v>0</v>
      </c>
      <c r="K66" s="2585"/>
      <c r="L66" s="1948">
        <v>1</v>
      </c>
      <c r="M66" s="2585">
        <v>0</v>
      </c>
      <c r="N66" s="2585">
        <v>1</v>
      </c>
      <c r="O66" s="2585"/>
      <c r="P66" s="1948">
        <v>24</v>
      </c>
      <c r="Q66" s="2585">
        <v>3</v>
      </c>
      <c r="R66" s="2585">
        <v>21</v>
      </c>
      <c r="S66" s="2585"/>
      <c r="T66" s="1948">
        <v>0</v>
      </c>
      <c r="U66" s="1948">
        <v>0</v>
      </c>
      <c r="V66" s="1948">
        <v>0</v>
      </c>
      <c r="W66" s="2585"/>
      <c r="X66" s="1948">
        <v>0</v>
      </c>
      <c r="Y66" s="1948">
        <v>0</v>
      </c>
      <c r="Z66" s="1948">
        <v>0</v>
      </c>
      <c r="AA66" s="1948"/>
      <c r="AB66" s="1948">
        <v>0</v>
      </c>
      <c r="AC66" s="1948">
        <v>0</v>
      </c>
      <c r="AD66" s="1948">
        <v>0</v>
      </c>
      <c r="AE66" s="2585"/>
      <c r="AF66" s="1948">
        <v>0</v>
      </c>
      <c r="AG66" s="1948">
        <v>0</v>
      </c>
      <c r="AH66" s="1948">
        <v>0</v>
      </c>
      <c r="AI66" s="2585"/>
      <c r="AJ66" s="1948">
        <v>3</v>
      </c>
      <c r="AK66" s="2585">
        <v>2</v>
      </c>
      <c r="AL66" s="1948">
        <v>1</v>
      </c>
      <c r="AM66" s="2585"/>
      <c r="AN66" s="2585">
        <v>0</v>
      </c>
      <c r="AO66" s="1948">
        <v>0</v>
      </c>
      <c r="AP66" s="1948">
        <v>0</v>
      </c>
      <c r="AQ66" s="2585"/>
      <c r="AR66" s="1780">
        <v>12</v>
      </c>
      <c r="AS66" s="1948">
        <v>3</v>
      </c>
      <c r="AT66" s="2585">
        <v>9</v>
      </c>
      <c r="AU66" s="2585"/>
      <c r="AV66" s="1948">
        <v>1</v>
      </c>
      <c r="AW66" s="1948">
        <v>0</v>
      </c>
      <c r="AX66" s="1948">
        <v>1</v>
      </c>
      <c r="AY66" s="2585"/>
      <c r="AZ66" s="1948">
        <v>1</v>
      </c>
      <c r="BA66" s="1948">
        <v>0</v>
      </c>
      <c r="BB66" s="2585">
        <v>1</v>
      </c>
      <c r="BC66" s="2585"/>
      <c r="BD66" s="2585"/>
      <c r="BE66" s="1948">
        <v>0</v>
      </c>
      <c r="BF66" s="1948">
        <v>0</v>
      </c>
      <c r="BG66" s="2585">
        <v>0</v>
      </c>
      <c r="BH66" s="2585"/>
      <c r="BI66" s="1948">
        <v>1</v>
      </c>
      <c r="BJ66" s="2585">
        <v>1</v>
      </c>
      <c r="BK66" s="2585">
        <v>0</v>
      </c>
    </row>
    <row r="67" spans="3:63" ht="18.600000000000001" x14ac:dyDescent="0.45">
      <c r="C67" s="2584" t="s">
        <v>6485</v>
      </c>
      <c r="D67" s="1494">
        <f>H67+L67+P67+T67+X67+AB67+AF67+AJ67+AN67+AR67+AV67+AZ67+BE67+BI67</f>
        <v>14</v>
      </c>
      <c r="E67" s="1494">
        <f t="shared" si="3"/>
        <v>1</v>
      </c>
      <c r="F67" s="1494">
        <f t="shared" si="3"/>
        <v>13</v>
      </c>
      <c r="G67" s="1494"/>
      <c r="H67" s="2237">
        <v>0</v>
      </c>
      <c r="I67" s="2237">
        <v>0</v>
      </c>
      <c r="J67" s="2237">
        <v>0</v>
      </c>
      <c r="K67" s="630"/>
      <c r="L67" s="2237">
        <v>0</v>
      </c>
      <c r="M67" s="630">
        <v>0</v>
      </c>
      <c r="N67" s="630">
        <v>0</v>
      </c>
      <c r="O67" s="630"/>
      <c r="P67" s="2237">
        <v>11</v>
      </c>
      <c r="Q67" s="630">
        <v>1</v>
      </c>
      <c r="R67" s="630">
        <v>10</v>
      </c>
      <c r="S67" s="630"/>
      <c r="T67" s="2237">
        <v>0</v>
      </c>
      <c r="U67" s="2237">
        <v>0</v>
      </c>
      <c r="V67" s="2237">
        <v>0</v>
      </c>
      <c r="W67" s="630"/>
      <c r="X67" s="2237">
        <v>0</v>
      </c>
      <c r="Y67" s="2237">
        <v>0</v>
      </c>
      <c r="Z67" s="2237">
        <v>0</v>
      </c>
      <c r="AA67" s="2237"/>
      <c r="AB67" s="2237">
        <v>0</v>
      </c>
      <c r="AC67" s="2237">
        <v>0</v>
      </c>
      <c r="AD67" s="2237">
        <v>0</v>
      </c>
      <c r="AE67" s="630"/>
      <c r="AF67" s="2237">
        <v>0</v>
      </c>
      <c r="AG67" s="2237">
        <v>0</v>
      </c>
      <c r="AH67" s="2237">
        <v>0</v>
      </c>
      <c r="AI67" s="630"/>
      <c r="AJ67" s="2237">
        <v>0</v>
      </c>
      <c r="AK67" s="630">
        <v>0</v>
      </c>
      <c r="AL67" s="2237">
        <v>0</v>
      </c>
      <c r="AM67" s="630"/>
      <c r="AN67" s="630">
        <v>0</v>
      </c>
      <c r="AO67" s="2237">
        <v>0</v>
      </c>
      <c r="AP67" s="2237">
        <v>0</v>
      </c>
      <c r="AQ67" s="630"/>
      <c r="AR67" s="1799">
        <v>2</v>
      </c>
      <c r="AS67" s="2237">
        <v>0</v>
      </c>
      <c r="AT67" s="630">
        <v>2</v>
      </c>
      <c r="AU67" s="630"/>
      <c r="AV67" s="2237">
        <v>1</v>
      </c>
      <c r="AW67" s="2237">
        <v>0</v>
      </c>
      <c r="AX67" s="2237">
        <v>1</v>
      </c>
      <c r="AY67" s="630"/>
      <c r="AZ67" s="2237">
        <v>0</v>
      </c>
      <c r="BA67" s="2237">
        <v>0</v>
      </c>
      <c r="BB67" s="630">
        <v>0</v>
      </c>
      <c r="BC67" s="630">
        <v>0</v>
      </c>
      <c r="BD67" s="630">
        <v>0</v>
      </c>
      <c r="BE67" s="2237">
        <v>0</v>
      </c>
      <c r="BF67" s="2237">
        <v>0</v>
      </c>
      <c r="BG67" s="630">
        <v>0</v>
      </c>
      <c r="BH67" s="630">
        <v>0</v>
      </c>
      <c r="BI67" s="2237">
        <v>0</v>
      </c>
      <c r="BJ67" s="630">
        <v>0</v>
      </c>
      <c r="BK67" s="630">
        <v>0</v>
      </c>
    </row>
    <row r="68" spans="3:63" ht="18.600000000000001" x14ac:dyDescent="0.45">
      <c r="C68" s="2562" t="s">
        <v>6488</v>
      </c>
      <c r="D68" s="2562"/>
      <c r="E68" s="2562"/>
      <c r="F68" s="2562"/>
      <c r="G68" s="2562"/>
      <c r="H68" s="2562"/>
      <c r="I68" s="2562"/>
      <c r="J68" s="2562"/>
      <c r="K68" s="2562"/>
      <c r="L68" s="2562"/>
      <c r="M68" s="2562"/>
      <c r="N68" s="2562"/>
      <c r="O68" s="2562"/>
      <c r="P68" s="2562"/>
      <c r="Q68" s="2562"/>
      <c r="R68" s="2562"/>
      <c r="S68" s="2562"/>
      <c r="T68" s="2562"/>
      <c r="U68" s="2562"/>
      <c r="V68" s="2562"/>
      <c r="W68" s="2562"/>
      <c r="X68" s="2562"/>
      <c r="Y68" s="2562"/>
      <c r="Z68" s="2562"/>
      <c r="AA68" s="2562"/>
      <c r="AB68" s="2562"/>
      <c r="AC68" s="2562"/>
      <c r="AD68" s="2562"/>
      <c r="AE68" s="2562"/>
      <c r="AF68" s="2562"/>
      <c r="AG68" s="2562"/>
      <c r="AH68" s="2562"/>
      <c r="AI68" s="2562"/>
      <c r="AJ68" s="2562"/>
      <c r="AK68" s="2562"/>
      <c r="AL68" s="2562"/>
      <c r="AM68" s="2562"/>
      <c r="AN68" s="2562"/>
      <c r="AO68" s="2562"/>
      <c r="AP68" s="2562"/>
      <c r="AQ68" s="2562"/>
      <c r="AR68" s="2562"/>
      <c r="AS68" s="2562"/>
      <c r="AT68" s="2562"/>
      <c r="AU68" s="2562"/>
      <c r="AV68" s="2562"/>
      <c r="AW68" s="2562"/>
      <c r="AX68" s="2562"/>
      <c r="AY68" s="2562"/>
      <c r="AZ68" s="2562"/>
      <c r="BA68" s="2562"/>
      <c r="BB68" s="2562"/>
      <c r="BC68" s="2562"/>
      <c r="BD68" s="2562"/>
      <c r="BE68" s="2562"/>
      <c r="BF68" s="2562"/>
      <c r="BG68" s="2562"/>
      <c r="BH68" s="2562"/>
      <c r="BI68" s="2562"/>
      <c r="BJ68" s="2562"/>
      <c r="BK68" s="2562"/>
    </row>
    <row r="69" spans="3:63" ht="17.399999999999999" customHeight="1" x14ac:dyDescent="0.45">
      <c r="C69" s="2587" t="s">
        <v>2219</v>
      </c>
      <c r="D69" s="2587"/>
      <c r="E69" s="2587"/>
      <c r="F69" s="2587"/>
      <c r="G69" s="2587"/>
      <c r="H69" s="2587"/>
      <c r="I69" s="2587"/>
      <c r="J69" s="2587"/>
      <c r="K69" s="2587"/>
      <c r="L69" s="2587"/>
      <c r="M69" s="2587"/>
      <c r="N69" s="2587"/>
      <c r="O69" s="2587"/>
      <c r="P69" s="2587"/>
      <c r="Q69" s="2587"/>
      <c r="R69" s="2587"/>
      <c r="S69" s="2587"/>
      <c r="T69" s="2587"/>
      <c r="U69" s="2587"/>
      <c r="V69" s="2587"/>
      <c r="W69" s="2587"/>
      <c r="X69" s="2587"/>
      <c r="Y69" s="2587"/>
      <c r="Z69" s="2587"/>
      <c r="AA69" s="2587"/>
      <c r="AB69" s="2587"/>
      <c r="AC69" s="2587"/>
      <c r="AD69" s="2587"/>
      <c r="AE69" s="2587"/>
      <c r="AF69" s="2587"/>
      <c r="AG69" s="2587"/>
      <c r="AH69" s="2587"/>
      <c r="AI69" s="2587"/>
      <c r="AJ69" s="2587"/>
      <c r="AK69" s="2587"/>
      <c r="AL69" s="2587"/>
      <c r="AM69" s="2587"/>
      <c r="AN69" s="2587"/>
      <c r="AO69" s="2587"/>
      <c r="AP69" s="2587"/>
      <c r="AQ69" s="2587"/>
      <c r="AR69" s="2587"/>
      <c r="AS69" s="2587"/>
      <c r="AT69" s="2587"/>
      <c r="AU69" s="2587"/>
      <c r="AV69" s="2587"/>
      <c r="AW69" s="2587"/>
      <c r="AX69" s="2587"/>
      <c r="AY69" s="2587"/>
      <c r="AZ69" s="2587"/>
      <c r="BA69" s="2587"/>
      <c r="BB69" s="2587"/>
      <c r="BC69" s="2587"/>
      <c r="BD69" s="2587"/>
      <c r="BE69" s="2587"/>
      <c r="BF69" s="2587"/>
      <c r="BG69" s="2587"/>
      <c r="BH69" s="2587"/>
      <c r="BI69" s="2587"/>
      <c r="BJ69" s="2562"/>
      <c r="BK69" s="2562"/>
    </row>
    <row r="70" spans="3:63" x14ac:dyDescent="0.45">
      <c r="C70" s="2587" t="s">
        <v>5581</v>
      </c>
      <c r="D70" s="2587"/>
      <c r="E70" s="2587"/>
      <c r="F70" s="2587"/>
      <c r="G70" s="2587"/>
      <c r="H70" s="2587"/>
      <c r="I70" s="2587"/>
      <c r="J70" s="2587"/>
      <c r="K70" s="2587"/>
      <c r="L70" s="2587"/>
      <c r="M70" s="2587"/>
      <c r="N70" s="2587"/>
      <c r="O70" s="2587"/>
      <c r="P70" s="2587"/>
      <c r="Q70" s="2587"/>
      <c r="R70" s="2587"/>
      <c r="S70" s="2587"/>
      <c r="T70" s="2587"/>
      <c r="U70" s="2587"/>
      <c r="V70" s="2587"/>
      <c r="W70" s="2587"/>
      <c r="X70" s="2587"/>
      <c r="Y70" s="2587"/>
      <c r="Z70" s="2587"/>
      <c r="AA70" s="2587"/>
      <c r="AB70" s="2587"/>
      <c r="AC70" s="2587"/>
      <c r="AD70" s="2587"/>
      <c r="AE70" s="2587"/>
      <c r="AF70" s="2587"/>
      <c r="AG70" s="2587"/>
      <c r="AH70" s="2587"/>
      <c r="AI70" s="2587"/>
      <c r="AJ70" s="2587"/>
      <c r="AK70" s="2587"/>
      <c r="AL70" s="2587"/>
      <c r="AM70" s="2587"/>
      <c r="AN70" s="2587"/>
      <c r="AO70" s="2587"/>
      <c r="AP70" s="2587"/>
      <c r="AQ70" s="2587"/>
      <c r="AR70" s="2587"/>
      <c r="AS70" s="2587"/>
      <c r="AT70" s="2587"/>
      <c r="AU70" s="2587"/>
      <c r="AV70" s="2587"/>
      <c r="AW70" s="2587"/>
      <c r="AX70" s="2587"/>
      <c r="AY70" s="2587"/>
      <c r="AZ70" s="2587"/>
      <c r="BA70" s="2587"/>
      <c r="BB70" s="2587"/>
      <c r="BC70" s="2587"/>
      <c r="BD70" s="2587"/>
      <c r="BE70" s="2587"/>
      <c r="BF70" s="2587"/>
      <c r="BG70" s="2587"/>
      <c r="BH70" s="2587"/>
      <c r="BI70" s="2587"/>
      <c r="BJ70" s="2562"/>
      <c r="BK70" s="2562"/>
    </row>
  </sheetData>
  <mergeCells count="123">
    <mergeCell ref="Y13:Z13"/>
    <mergeCell ref="AC13:AC14"/>
    <mergeCell ref="AD13:AE13"/>
    <mergeCell ref="AG13:AG14"/>
    <mergeCell ref="AH13:AI13"/>
    <mergeCell ref="AK13:AK14"/>
    <mergeCell ref="T13:T14"/>
    <mergeCell ref="U13:V13"/>
    <mergeCell ref="X13:X14"/>
    <mergeCell ref="C1:E1"/>
    <mergeCell ref="A3:B3"/>
    <mergeCell ref="A4:B4"/>
    <mergeCell ref="A5:B5"/>
    <mergeCell ref="A6:B6"/>
    <mergeCell ref="C3:X3"/>
    <mergeCell ref="C4:X4"/>
    <mergeCell ref="C5:X5"/>
    <mergeCell ref="C6:X6"/>
    <mergeCell ref="BH13:BI13"/>
    <mergeCell ref="C11:C14"/>
    <mergeCell ref="D11:F12"/>
    <mergeCell ref="H12:J12"/>
    <mergeCell ref="L12:N12"/>
    <mergeCell ref="P12:R12"/>
    <mergeCell ref="T12:V12"/>
    <mergeCell ref="BD12:BF12"/>
    <mergeCell ref="BG12:BI12"/>
    <mergeCell ref="D13:D14"/>
    <mergeCell ref="E13:F13"/>
    <mergeCell ref="H13:H14"/>
    <mergeCell ref="I13:J13"/>
    <mergeCell ref="L13:L14"/>
    <mergeCell ref="X12:Z12"/>
    <mergeCell ref="AC12:AE12"/>
    <mergeCell ref="AG12:AI12"/>
    <mergeCell ref="AV13:AW13"/>
    <mergeCell ref="AK12:AM12"/>
    <mergeCell ref="AO12:AQ12"/>
    <mergeCell ref="AR12:AT12"/>
    <mergeCell ref="M13:N13"/>
    <mergeCell ref="P13:P14"/>
    <mergeCell ref="Q13:R13"/>
    <mergeCell ref="AP13:AQ13"/>
    <mergeCell ref="AR13:AR14"/>
    <mergeCell ref="AS13:AT13"/>
    <mergeCell ref="AU13:AU14"/>
    <mergeCell ref="AU12:AW12"/>
    <mergeCell ref="AX12:AZ12"/>
    <mergeCell ref="BA12:BB12"/>
    <mergeCell ref="BE13:BF13"/>
    <mergeCell ref="BG13:BG14"/>
    <mergeCell ref="AR26:BF26"/>
    <mergeCell ref="C55:C58"/>
    <mergeCell ref="H55:BK55"/>
    <mergeCell ref="D56:F56"/>
    <mergeCell ref="H56:J56"/>
    <mergeCell ref="L56:N56"/>
    <mergeCell ref="P56:R56"/>
    <mergeCell ref="D57:D58"/>
    <mergeCell ref="E57:F57"/>
    <mergeCell ref="H57:H58"/>
    <mergeCell ref="I57:J57"/>
    <mergeCell ref="L57:L58"/>
    <mergeCell ref="T56:V56"/>
    <mergeCell ref="X56:Z56"/>
    <mergeCell ref="AB56:AD56"/>
    <mergeCell ref="AF56:AH56"/>
    <mergeCell ref="Q57:R57"/>
    <mergeCell ref="T57:T58"/>
    <mergeCell ref="U57:V57"/>
    <mergeCell ref="X57:X58"/>
    <mergeCell ref="AR56:AT56"/>
    <mergeCell ref="M57:N57"/>
    <mergeCell ref="P57:P58"/>
    <mergeCell ref="AV56:AX56"/>
    <mergeCell ref="Y57:Z57"/>
    <mergeCell ref="AB57:AB58"/>
    <mergeCell ref="AC57:AD57"/>
    <mergeCell ref="AF57:AF58"/>
    <mergeCell ref="AG57:AH57"/>
    <mergeCell ref="AJ57:AJ58"/>
    <mergeCell ref="BE56:BG56"/>
    <mergeCell ref="BI56:BK56"/>
    <mergeCell ref="AJ56:AL56"/>
    <mergeCell ref="AN56:AP56"/>
    <mergeCell ref="BJ57:BK57"/>
    <mergeCell ref="AW57:AX57"/>
    <mergeCell ref="AZ57:AZ58"/>
    <mergeCell ref="BA57:BB57"/>
    <mergeCell ref="BE57:BE58"/>
    <mergeCell ref="BF57:BG57"/>
    <mergeCell ref="BI57:BI58"/>
    <mergeCell ref="AK57:AL57"/>
    <mergeCell ref="AN57:AN58"/>
    <mergeCell ref="AO57:AP57"/>
    <mergeCell ref="AR57:AR58"/>
    <mergeCell ref="AS57:AT57"/>
    <mergeCell ref="AV57:AV58"/>
    <mergeCell ref="AZ56:BB56"/>
    <mergeCell ref="H11:CD11"/>
    <mergeCell ref="BJ12:BL12"/>
    <mergeCell ref="BV12:BX12"/>
    <mergeCell ref="BY12:CA12"/>
    <mergeCell ref="CB12:CD12"/>
    <mergeCell ref="BJ13:BJ14"/>
    <mergeCell ref="BK13:BL13"/>
    <mergeCell ref="BM13:BM14"/>
    <mergeCell ref="BN13:BO13"/>
    <mergeCell ref="BP13:BP14"/>
    <mergeCell ref="BQ13:BR13"/>
    <mergeCell ref="BS13:BS14"/>
    <mergeCell ref="BT13:BU13"/>
    <mergeCell ref="BV13:BV14"/>
    <mergeCell ref="BW13:BX13"/>
    <mergeCell ref="BY13:BY14"/>
    <mergeCell ref="BZ13:CA13"/>
    <mergeCell ref="AX13:AX14"/>
    <mergeCell ref="AY13:AZ13"/>
    <mergeCell ref="BA13:BA14"/>
    <mergeCell ref="BB13:BC13"/>
    <mergeCell ref="BD13:BD14"/>
    <mergeCell ref="AL13:AM13"/>
    <mergeCell ref="AO13:AO14"/>
  </mergeCells>
  <hyperlinks>
    <hyperlink ref="A1" location="'ODS 16.'!A1" display="REGRESAR" xr:uid="{00000000-0004-0000-C801-000000000000}"/>
    <hyperlink ref="C1:D1" location="'Metadato 16.2.2'!A1" display="VER METADATO" xr:uid="{00000000-0004-0000-C801-000001000000}"/>
  </hyperlinks>
  <pageMargins left="0.7" right="0.7" top="0.75" bottom="0.75" header="0.3" footer="0.3"/>
  <pageSetup orientation="portrait" r:id="rId1"/>
  <drawing r:id="rId2"/>
</worksheet>
</file>

<file path=xl/worksheets/sheet4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901-000000000000}">
  <sheetPr codeName="Hoja448">
    <tabColor theme="0" tint="-0.499984740745262"/>
  </sheetPr>
  <dimension ref="B1:I41"/>
  <sheetViews>
    <sheetView showGridLines="0" zoomScaleNormal="100" workbookViewId="0">
      <pane ySplit="1" topLeftCell="A2" activePane="bottomLeft" state="frozen"/>
      <selection pane="bottomLeft" activeCell="B3" sqref="B3:D3"/>
    </sheetView>
  </sheetViews>
  <sheetFormatPr baseColWidth="10" defaultColWidth="11.44140625" defaultRowHeight="17.399999999999999" x14ac:dyDescent="0.3"/>
  <cols>
    <col min="1" max="1" width="7.77734375" style="1305" customWidth="1"/>
    <col min="2" max="2" width="26.44140625" style="1305" customWidth="1"/>
    <col min="3" max="3" width="24" style="1305" customWidth="1"/>
    <col min="4" max="4" width="85.77734375" style="1305" customWidth="1"/>
    <col min="5" max="5" width="3.44140625" style="1285" customWidth="1"/>
    <col min="6" max="6" width="7.21875" style="1305" customWidth="1"/>
    <col min="7" max="7" width="9.21875" style="1305" customWidth="1"/>
    <col min="8" max="16384" width="11.44140625" style="1305"/>
  </cols>
  <sheetData>
    <row r="1" spans="2:9" x14ac:dyDescent="0.3">
      <c r="B1" s="481" t="s">
        <v>337</v>
      </c>
    </row>
    <row r="2" spans="2:9" ht="18" thickBot="1" x14ac:dyDescent="0.35"/>
    <row r="3" spans="2:9" ht="23.25" customHeight="1" thickBot="1" x14ac:dyDescent="0.35">
      <c r="B3" s="4223" t="s">
        <v>370</v>
      </c>
      <c r="C3" s="4223"/>
      <c r="D3" s="4223"/>
      <c r="F3" s="1267" t="s">
        <v>471</v>
      </c>
    </row>
    <row r="4" spans="2:9" ht="34.799999999999997" x14ac:dyDescent="0.3">
      <c r="B4" s="3123" t="s">
        <v>449</v>
      </c>
      <c r="C4" s="3123"/>
      <c r="D4" s="2232" t="s">
        <v>46</v>
      </c>
    </row>
    <row r="5" spans="2:9" x14ac:dyDescent="0.3">
      <c r="B5" s="3123" t="s">
        <v>373</v>
      </c>
      <c r="C5" s="3123"/>
      <c r="D5" s="2232" t="s">
        <v>185</v>
      </c>
    </row>
    <row r="6" spans="2:9" x14ac:dyDescent="0.3">
      <c r="B6" s="3123" t="s">
        <v>374</v>
      </c>
      <c r="C6" s="3123"/>
      <c r="D6" s="2233" t="s">
        <v>277</v>
      </c>
      <c r="G6" s="149"/>
      <c r="H6" s="149"/>
      <c r="I6" s="149"/>
    </row>
    <row r="7" spans="2:9" ht="35.25" customHeight="1" x14ac:dyDescent="0.3">
      <c r="B7" s="3126" t="s">
        <v>375</v>
      </c>
      <c r="C7" s="3126"/>
      <c r="D7" s="2234" t="s">
        <v>4158</v>
      </c>
    </row>
    <row r="8" spans="2:9" ht="15" customHeight="1" x14ac:dyDescent="0.3">
      <c r="B8" s="3126" t="s">
        <v>2480</v>
      </c>
      <c r="C8" s="3126"/>
      <c r="D8" s="2235" t="s">
        <v>2654</v>
      </c>
    </row>
    <row r="9" spans="2:9" x14ac:dyDescent="0.45">
      <c r="B9" s="178"/>
      <c r="C9" s="178"/>
      <c r="D9" s="178"/>
    </row>
    <row r="10" spans="2:9" ht="18.600000000000001" x14ac:dyDescent="0.3">
      <c r="B10" s="4223" t="s">
        <v>376</v>
      </c>
      <c r="C10" s="4223"/>
      <c r="D10" s="4223"/>
    </row>
    <row r="11" spans="2:9" ht="15" customHeight="1" x14ac:dyDescent="0.3">
      <c r="B11" s="3129" t="s">
        <v>377</v>
      </c>
      <c r="C11" s="3124"/>
      <c r="D11" s="2232" t="s">
        <v>439</v>
      </c>
    </row>
    <row r="12" spans="2:9" ht="32.25" customHeight="1" x14ac:dyDescent="0.3">
      <c r="B12" s="3126" t="s">
        <v>379</v>
      </c>
      <c r="C12" s="3126"/>
      <c r="D12" s="661" t="s">
        <v>1972</v>
      </c>
    </row>
    <row r="13" spans="2:9" x14ac:dyDescent="0.3">
      <c r="B13" s="3123" t="s">
        <v>380</v>
      </c>
      <c r="C13" s="3123"/>
      <c r="D13" s="57" t="s">
        <v>277</v>
      </c>
    </row>
    <row r="14" spans="2:9" x14ac:dyDescent="0.3">
      <c r="B14" s="3123" t="s">
        <v>381</v>
      </c>
      <c r="C14" s="3124"/>
      <c r="D14" s="2077" t="s">
        <v>10</v>
      </c>
    </row>
    <row r="15" spans="2:9" ht="232.5" customHeight="1" x14ac:dyDescent="0.3">
      <c r="B15" s="3123" t="s">
        <v>382</v>
      </c>
      <c r="C15" s="3123"/>
      <c r="D15" s="83" t="s">
        <v>1974</v>
      </c>
    </row>
    <row r="16" spans="2:9" ht="42.75" customHeight="1" x14ac:dyDescent="0.3">
      <c r="B16" s="3123" t="s">
        <v>383</v>
      </c>
      <c r="C16" s="3123"/>
      <c r="D16" s="83"/>
    </row>
    <row r="17" spans="2:4" x14ac:dyDescent="0.3">
      <c r="B17" s="3123" t="s">
        <v>384</v>
      </c>
      <c r="C17" s="3123"/>
      <c r="D17" s="57" t="s">
        <v>472</v>
      </c>
    </row>
    <row r="18" spans="2:4" x14ac:dyDescent="0.3">
      <c r="B18" s="3126" t="s">
        <v>386</v>
      </c>
      <c r="C18" s="3126"/>
      <c r="D18" s="2232"/>
    </row>
    <row r="19" spans="2:4" ht="15" customHeight="1" x14ac:dyDescent="0.3">
      <c r="B19" s="3132" t="s">
        <v>387</v>
      </c>
      <c r="C19" s="3133"/>
      <c r="D19" s="57" t="s">
        <v>1975</v>
      </c>
    </row>
    <row r="20" spans="2:4" x14ac:dyDescent="0.3">
      <c r="B20" s="3123" t="s">
        <v>388</v>
      </c>
      <c r="C20" s="3123"/>
      <c r="D20" s="83" t="s">
        <v>424</v>
      </c>
    </row>
    <row r="21" spans="2:4" x14ac:dyDescent="0.3">
      <c r="B21" s="3134" t="s">
        <v>390</v>
      </c>
      <c r="C21" s="459" t="s">
        <v>391</v>
      </c>
      <c r="D21" s="2232"/>
    </row>
    <row r="22" spans="2:4" ht="20.25" customHeight="1" x14ac:dyDescent="0.3">
      <c r="B22" s="3135"/>
      <c r="C22" s="2215" t="s">
        <v>393</v>
      </c>
      <c r="D22" s="57" t="s">
        <v>1976</v>
      </c>
    </row>
    <row r="23" spans="2:4" x14ac:dyDescent="0.3">
      <c r="B23" s="3123" t="s">
        <v>395</v>
      </c>
      <c r="C23" s="3123"/>
      <c r="D23" s="57" t="s">
        <v>427</v>
      </c>
    </row>
    <row r="24" spans="2:4" x14ac:dyDescent="0.3">
      <c r="B24" s="3123" t="s">
        <v>397</v>
      </c>
      <c r="C24" s="3123"/>
      <c r="D24" s="2233" t="s">
        <v>1977</v>
      </c>
    </row>
    <row r="25" spans="2:4" x14ac:dyDescent="0.3">
      <c r="B25" s="3123" t="s">
        <v>399</v>
      </c>
      <c r="C25" s="3123"/>
      <c r="D25" s="57" t="s">
        <v>19</v>
      </c>
    </row>
    <row r="26" spans="2:4" ht="15" customHeight="1" x14ac:dyDescent="0.3">
      <c r="B26" s="3126" t="s">
        <v>401</v>
      </c>
      <c r="C26" s="3126"/>
      <c r="D26" s="2232"/>
    </row>
    <row r="27" spans="2:4" x14ac:dyDescent="0.3">
      <c r="B27" s="3129" t="s">
        <v>403</v>
      </c>
      <c r="C27" s="3124"/>
      <c r="D27" s="2232"/>
    </row>
    <row r="28" spans="2:4" ht="87" x14ac:dyDescent="0.3">
      <c r="B28" s="2217" t="s">
        <v>404</v>
      </c>
      <c r="C28" s="2216"/>
      <c r="D28" s="57" t="s">
        <v>1978</v>
      </c>
    </row>
    <row r="29" spans="2:4" ht="18" customHeight="1" x14ac:dyDescent="0.3">
      <c r="B29" s="3130" t="s">
        <v>405</v>
      </c>
      <c r="C29" s="3131"/>
      <c r="D29" s="57"/>
    </row>
    <row r="30" spans="2:4" x14ac:dyDescent="0.3">
      <c r="B30" s="62"/>
      <c r="C30" s="62"/>
      <c r="D30" s="63"/>
    </row>
    <row r="31" spans="2:4" ht="18.600000000000001" x14ac:dyDescent="0.3">
      <c r="B31" s="4223" t="s">
        <v>406</v>
      </c>
      <c r="C31" s="4223"/>
      <c r="D31" s="4223"/>
    </row>
    <row r="32" spans="2:4" x14ac:dyDescent="0.3">
      <c r="B32" s="3129" t="s">
        <v>407</v>
      </c>
      <c r="C32" s="3124"/>
      <c r="D32" s="57" t="s">
        <v>2223</v>
      </c>
    </row>
    <row r="33" spans="2:4" x14ac:dyDescent="0.3">
      <c r="B33" s="3129" t="s">
        <v>409</v>
      </c>
      <c r="C33" s="3124"/>
      <c r="D33" s="57" t="s">
        <v>2224</v>
      </c>
    </row>
    <row r="34" spans="2:4" x14ac:dyDescent="0.3">
      <c r="B34" s="3129" t="s">
        <v>411</v>
      </c>
      <c r="C34" s="3124"/>
      <c r="D34" s="57" t="s">
        <v>2222</v>
      </c>
    </row>
    <row r="35" spans="2:4" x14ac:dyDescent="0.3">
      <c r="B35" s="3129" t="s">
        <v>413</v>
      </c>
      <c r="C35" s="3124"/>
      <c r="D35" s="57" t="s">
        <v>2227</v>
      </c>
    </row>
    <row r="36" spans="2:4" x14ac:dyDescent="0.3">
      <c r="B36" s="3129" t="s">
        <v>415</v>
      </c>
      <c r="C36" s="3124"/>
      <c r="D36" s="162" t="s">
        <v>2225</v>
      </c>
    </row>
    <row r="37" spans="2:4" x14ac:dyDescent="0.3">
      <c r="B37" s="3129" t="s">
        <v>407</v>
      </c>
      <c r="C37" s="3124"/>
      <c r="D37" s="57" t="s">
        <v>2221</v>
      </c>
    </row>
    <row r="38" spans="2:4" x14ac:dyDescent="0.3">
      <c r="B38" s="3129" t="s">
        <v>409</v>
      </c>
      <c r="C38" s="3124"/>
      <c r="D38" s="57" t="s">
        <v>2226</v>
      </c>
    </row>
    <row r="39" spans="2:4" x14ac:dyDescent="0.3">
      <c r="B39" s="3129" t="s">
        <v>411</v>
      </c>
      <c r="C39" s="3124"/>
      <c r="D39" s="57" t="s">
        <v>2227</v>
      </c>
    </row>
    <row r="40" spans="2:4" x14ac:dyDescent="0.3">
      <c r="B40" s="3129" t="s">
        <v>413</v>
      </c>
      <c r="C40" s="3124"/>
      <c r="D40" s="57" t="s">
        <v>780</v>
      </c>
    </row>
    <row r="41" spans="2:4" x14ac:dyDescent="0.3">
      <c r="B41" s="3129" t="s">
        <v>415</v>
      </c>
      <c r="C41" s="3124"/>
      <c r="D41" s="162" t="s">
        <v>2220</v>
      </c>
    </row>
  </sheetData>
  <mergeCells count="35">
    <mergeCell ref="B38:C38"/>
    <mergeCell ref="B39:C39"/>
    <mergeCell ref="B40:C40"/>
    <mergeCell ref="B41:C41"/>
    <mergeCell ref="B11:C11"/>
    <mergeCell ref="B12:C12"/>
    <mergeCell ref="B13:C13"/>
    <mergeCell ref="B14:C14"/>
    <mergeCell ref="B15:C15"/>
    <mergeCell ref="B36:C36"/>
    <mergeCell ref="B31:D31"/>
    <mergeCell ref="B32:C32"/>
    <mergeCell ref="B33:C33"/>
    <mergeCell ref="B34:C34"/>
    <mergeCell ref="B35:C35"/>
    <mergeCell ref="B37:C37"/>
    <mergeCell ref="B21:B22"/>
    <mergeCell ref="B18:C18"/>
    <mergeCell ref="B19:C19"/>
    <mergeCell ref="B20:C20"/>
    <mergeCell ref="B23:C23"/>
    <mergeCell ref="B24:C24"/>
    <mergeCell ref="B25:C25"/>
    <mergeCell ref="B26:C26"/>
    <mergeCell ref="B27:C27"/>
    <mergeCell ref="B29:C29"/>
    <mergeCell ref="B16:C16"/>
    <mergeCell ref="B17:C17"/>
    <mergeCell ref="B8:C8"/>
    <mergeCell ref="B3:D3"/>
    <mergeCell ref="B4:C4"/>
    <mergeCell ref="B5:C5"/>
    <mergeCell ref="B6:C6"/>
    <mergeCell ref="B7:C7"/>
    <mergeCell ref="B10:D10"/>
  </mergeCells>
  <dataValidations count="6">
    <dataValidation type="list" allowBlank="1" showInputMessage="1" showErrorMessage="1" sqref="D4" xr:uid="{00000000-0002-0000-C901-000000000000}">
      <formula1>ODS</formula1>
    </dataValidation>
    <dataValidation type="list" allowBlank="1" showInputMessage="1" showErrorMessage="1" sqref="D5" xr:uid="{00000000-0002-0000-C901-000001000000}">
      <formula1>Metas_ODS</formula1>
    </dataValidation>
    <dataValidation type="list" allowBlank="1" showInputMessage="1" showErrorMessage="1" sqref="D6" xr:uid="{00000000-0002-0000-C901-000002000000}">
      <formula1>Numero_indicador</formula1>
    </dataValidation>
    <dataValidation type="list" allowBlank="1" showInputMessage="1" showErrorMessage="1" sqref="D7" xr:uid="{00000000-0002-0000-C901-000003000000}">
      <formula1>Nombre_indicador_ODS</formula1>
    </dataValidation>
    <dataValidation type="list" allowBlank="1" showInputMessage="1" showErrorMessage="1" sqref="D14" xr:uid="{00000000-0002-0000-C901-000004000000}">
      <formula1>Tipo_indicador</formula1>
    </dataValidation>
    <dataValidation type="list" allowBlank="1" showInputMessage="1" showErrorMessage="1" sqref="D25" xr:uid="{00000000-0002-0000-C901-000005000000}">
      <formula1>Tipo_operación</formula1>
    </dataValidation>
  </dataValidations>
  <hyperlinks>
    <hyperlink ref="B1" location="'16.2.2'!A1" display="REGRESAR" xr:uid="{00000000-0004-0000-C901-000000000000}"/>
    <hyperlink ref="D8" r:id="rId1" xr:uid="{00000000-0004-0000-C901-000001000000}"/>
    <hyperlink ref="D41" r:id="rId2" xr:uid="{00000000-0004-0000-C901-000002000000}"/>
    <hyperlink ref="D36" r:id="rId3" xr:uid="{00000000-0004-0000-C901-000003000000}"/>
  </hyperlinks>
  <pageMargins left="0.7" right="0.7" top="0.75" bottom="0.75" header="0.3" footer="0.3"/>
  <pageSetup orientation="portrait" r:id="rId4"/>
  <drawing r:id="rId5"/>
</worksheet>
</file>

<file path=xl/worksheets/sheet4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A01-000000000000}">
  <sheetPr codeName="Hoja449"/>
  <dimension ref="A1:R41"/>
  <sheetViews>
    <sheetView showGridLines="0" workbookViewId="0">
      <pane ySplit="1" topLeftCell="A2" activePane="bottomLeft" state="frozen"/>
      <selection activeCell="B1" sqref="B1"/>
      <selection pane="bottomLeft" activeCell="K16" sqref="K16"/>
    </sheetView>
  </sheetViews>
  <sheetFormatPr baseColWidth="10" defaultColWidth="11.44140625" defaultRowHeight="17.399999999999999" x14ac:dyDescent="0.45"/>
  <cols>
    <col min="1" max="2" width="15.21875" style="178" customWidth="1"/>
    <col min="3" max="3" width="11.44140625" style="178"/>
    <col min="4" max="4" width="11" style="178" customWidth="1"/>
    <col min="5" max="16384" width="11.44140625" style="178"/>
  </cols>
  <sheetData>
    <row r="1" spans="1:18" x14ac:dyDescent="0.45">
      <c r="A1" s="2218" t="s">
        <v>337</v>
      </c>
      <c r="C1" s="3225" t="s">
        <v>430</v>
      </c>
      <c r="D1" s="3225"/>
    </row>
    <row r="3" spans="1:18" ht="20.399999999999999" customHeight="1" x14ac:dyDescent="0.45">
      <c r="A3" s="4215" t="s">
        <v>339</v>
      </c>
      <c r="B3" s="4222"/>
      <c r="C3" s="4215" t="s">
        <v>1943</v>
      </c>
      <c r="D3" s="4217"/>
      <c r="E3" s="4217"/>
      <c r="F3" s="4217"/>
      <c r="G3" s="4217"/>
      <c r="H3" s="4217"/>
      <c r="I3" s="4217"/>
      <c r="J3" s="4217"/>
      <c r="K3" s="4217"/>
      <c r="L3" s="4217"/>
      <c r="M3" s="4217"/>
      <c r="N3" s="4217"/>
      <c r="O3" s="4217"/>
      <c r="P3" s="4217"/>
      <c r="Q3" s="4217"/>
      <c r="R3" s="4217"/>
    </row>
    <row r="4" spans="1:18" ht="20.399999999999999" customHeight="1" x14ac:dyDescent="0.45">
      <c r="A4" s="4215" t="s">
        <v>340</v>
      </c>
      <c r="B4" s="4216"/>
      <c r="C4" s="4215" t="s">
        <v>185</v>
      </c>
      <c r="D4" s="4228"/>
      <c r="E4" s="4228"/>
      <c r="F4" s="4228"/>
      <c r="G4" s="4228"/>
      <c r="H4" s="4228"/>
      <c r="I4" s="4228"/>
      <c r="J4" s="4228"/>
      <c r="K4" s="4228"/>
      <c r="L4" s="4228"/>
      <c r="M4" s="4228"/>
      <c r="N4" s="4228"/>
      <c r="O4" s="4228"/>
      <c r="P4" s="4228"/>
      <c r="Q4" s="4228"/>
      <c r="R4" s="4228"/>
    </row>
    <row r="5" spans="1:18" ht="20.399999999999999" customHeight="1" x14ac:dyDescent="0.45">
      <c r="A5" s="4215" t="s">
        <v>341</v>
      </c>
      <c r="B5" s="4216"/>
      <c r="C5" s="4215" t="s">
        <v>4159</v>
      </c>
      <c r="D5" s="4228"/>
      <c r="E5" s="4228"/>
      <c r="F5" s="4228"/>
      <c r="G5" s="4228"/>
      <c r="H5" s="4228"/>
      <c r="I5" s="4228"/>
      <c r="J5" s="4228"/>
      <c r="K5" s="4228"/>
      <c r="L5" s="4228"/>
      <c r="M5" s="4228"/>
      <c r="N5" s="4228"/>
      <c r="O5" s="4228"/>
      <c r="P5" s="4228"/>
      <c r="Q5" s="4228"/>
      <c r="R5" s="4228"/>
    </row>
    <row r="6" spans="1:18" ht="18.600000000000001" x14ac:dyDescent="0.45">
      <c r="A6" s="4215" t="s">
        <v>417</v>
      </c>
      <c r="B6" s="4216"/>
      <c r="C6" s="4215" t="s">
        <v>5234</v>
      </c>
      <c r="D6" s="4228"/>
      <c r="E6" s="4228"/>
      <c r="F6" s="4228"/>
      <c r="G6" s="4228"/>
      <c r="H6" s="4228"/>
      <c r="I6" s="4228"/>
      <c r="J6" s="4228"/>
      <c r="K6" s="4228"/>
      <c r="L6" s="4228"/>
      <c r="M6" s="4228"/>
      <c r="N6" s="4228"/>
      <c r="O6" s="4228"/>
      <c r="P6" s="4228"/>
      <c r="Q6" s="4228"/>
      <c r="R6" s="4228"/>
    </row>
    <row r="9" spans="1:18" ht="18.600000000000001" customHeight="1" x14ac:dyDescent="0.45">
      <c r="C9" s="652" t="s">
        <v>5235</v>
      </c>
      <c r="D9" s="652"/>
      <c r="E9" s="652"/>
      <c r="F9" s="652"/>
      <c r="G9" s="652"/>
      <c r="H9" s="652"/>
      <c r="I9" s="652"/>
      <c r="J9" s="652"/>
      <c r="K9" s="652"/>
      <c r="L9" s="652"/>
      <c r="M9" s="652"/>
      <c r="N9" s="652"/>
      <c r="O9" s="652"/>
      <c r="P9" s="652"/>
      <c r="Q9" s="652"/>
      <c r="R9" s="652"/>
    </row>
    <row r="10" spans="1:18" ht="12" customHeight="1" x14ac:dyDescent="0.45">
      <c r="C10" s="2221"/>
      <c r="D10" s="2221"/>
      <c r="E10" s="2221"/>
      <c r="F10" s="2221"/>
      <c r="G10" s="2221"/>
      <c r="H10" s="2221"/>
      <c r="I10" s="2221"/>
      <c r="J10" s="2221"/>
      <c r="K10" s="2221"/>
      <c r="L10" s="2221"/>
      <c r="M10" s="2221"/>
      <c r="N10" s="2221"/>
      <c r="O10" s="2221"/>
      <c r="P10" s="2221"/>
      <c r="Q10" s="2221"/>
      <c r="R10" s="2221"/>
    </row>
    <row r="11" spans="1:18" ht="24" customHeight="1" x14ac:dyDescent="0.45">
      <c r="C11" s="4211" t="s">
        <v>343</v>
      </c>
      <c r="D11" s="4214" t="s">
        <v>3467</v>
      </c>
      <c r="E11" s="4214"/>
      <c r="F11" s="4214"/>
      <c r="G11" s="4214" t="s">
        <v>2827</v>
      </c>
      <c r="H11" s="4214"/>
      <c r="I11" s="4214"/>
      <c r="J11" s="4214" t="s">
        <v>2828</v>
      </c>
      <c r="K11" s="4214"/>
      <c r="L11" s="4214"/>
      <c r="M11" s="4214" t="s">
        <v>350</v>
      </c>
      <c r="N11" s="4214"/>
      <c r="O11" s="4214"/>
      <c r="P11" s="4214" t="s">
        <v>351</v>
      </c>
      <c r="Q11" s="4214"/>
      <c r="R11" s="4214"/>
    </row>
    <row r="12" spans="1:18" ht="88.2" customHeight="1" x14ac:dyDescent="0.45">
      <c r="A12" s="1609"/>
      <c r="C12" s="4212"/>
      <c r="D12" s="2250" t="s">
        <v>344</v>
      </c>
      <c r="E12" s="2250" t="s">
        <v>1980</v>
      </c>
      <c r="F12" s="2250" t="s">
        <v>1981</v>
      </c>
      <c r="G12" s="2250" t="s">
        <v>344</v>
      </c>
      <c r="H12" s="2250" t="s">
        <v>1980</v>
      </c>
      <c r="I12" s="2250" t="s">
        <v>1981</v>
      </c>
      <c r="J12" s="2250" t="s">
        <v>344</v>
      </c>
      <c r="K12" s="2250" t="s">
        <v>1980</v>
      </c>
      <c r="L12" s="2250" t="s">
        <v>1981</v>
      </c>
      <c r="M12" s="2250" t="s">
        <v>344</v>
      </c>
      <c r="N12" s="2250" t="s">
        <v>1980</v>
      </c>
      <c r="O12" s="2250" t="s">
        <v>1981</v>
      </c>
      <c r="P12" s="2250" t="s">
        <v>344</v>
      </c>
      <c r="Q12" s="2250" t="s">
        <v>1980</v>
      </c>
      <c r="R12" s="2250" t="s">
        <v>1981</v>
      </c>
    </row>
    <row r="13" spans="1:18" x14ac:dyDescent="0.45">
      <c r="A13" s="1468"/>
      <c r="C13" s="2225">
        <v>2013</v>
      </c>
      <c r="D13" s="2316">
        <v>1058880</v>
      </c>
      <c r="E13" s="2316">
        <v>367755</v>
      </c>
      <c r="F13" s="2317">
        <f>+E13/D13*100</f>
        <v>34.730564369900272</v>
      </c>
      <c r="G13" s="2316">
        <v>638115.62380152568</v>
      </c>
      <c r="H13" s="2316">
        <v>194530.38908685415</v>
      </c>
      <c r="I13" s="2318">
        <f>+H13/G13*100</f>
        <v>30.485131821088164</v>
      </c>
      <c r="J13" s="2316">
        <v>420764.51147554215</v>
      </c>
      <c r="K13" s="2316">
        <v>173224.95990697216</v>
      </c>
      <c r="L13" s="2318">
        <f>+K13/J13*100</f>
        <v>41.169099385189298</v>
      </c>
      <c r="M13" s="2316">
        <v>519069.00360083219</v>
      </c>
      <c r="N13" s="2316">
        <v>155000.50701978334</v>
      </c>
      <c r="O13" s="2318">
        <f>+N13/M13*100</f>
        <v>29.861252732205106</v>
      </c>
      <c r="P13" s="2316">
        <v>539811.13167623582</v>
      </c>
      <c r="Q13" s="2316">
        <v>212754.84197404282</v>
      </c>
      <c r="R13" s="2318">
        <f>+Q13/P13*100</f>
        <v>39.412829689782583</v>
      </c>
    </row>
    <row r="14" spans="1:18" x14ac:dyDescent="0.45">
      <c r="A14" s="1467"/>
      <c r="C14" s="1414">
        <v>2018</v>
      </c>
      <c r="D14" s="2319">
        <v>1009506</v>
      </c>
      <c r="E14" s="2319">
        <v>453258</v>
      </c>
      <c r="F14" s="2320">
        <f>+E14/D14*100</f>
        <v>44.898990199166718</v>
      </c>
      <c r="G14" s="2319">
        <v>603184.21381981776</v>
      </c>
      <c r="H14" s="2319">
        <v>253855.10966949124</v>
      </c>
      <c r="I14" s="2321">
        <f>+H14/G14*100</f>
        <v>42.085834452113566</v>
      </c>
      <c r="J14" s="2319">
        <v>406322.43740794709</v>
      </c>
      <c r="K14" s="2319">
        <v>199402.87245227999</v>
      </c>
      <c r="L14" s="2321">
        <f>+K14/J14*100</f>
        <v>49.075033543392486</v>
      </c>
      <c r="M14" s="2319">
        <v>500759</v>
      </c>
      <c r="N14" s="2319">
        <v>228688.92813886973</v>
      </c>
      <c r="O14" s="2321">
        <f>+N14/M14*100</f>
        <v>45.668460904121488</v>
      </c>
      <c r="P14" s="2319">
        <v>508748</v>
      </c>
      <c r="Q14" s="2319">
        <v>224569.05398290177</v>
      </c>
      <c r="R14" s="2321">
        <f>+Q14/P14*100</f>
        <v>44.141510921497826</v>
      </c>
    </row>
    <row r="15" spans="1:18" ht="17.399999999999999" customHeight="1" x14ac:dyDescent="0.45">
      <c r="A15" s="853"/>
      <c r="C15" s="893" t="s">
        <v>2403</v>
      </c>
      <c r="D15" s="893"/>
      <c r="E15" s="893"/>
      <c r="F15" s="893"/>
      <c r="G15" s="893"/>
      <c r="H15" s="893"/>
      <c r="I15" s="893"/>
      <c r="J15" s="893"/>
      <c r="K15" s="893"/>
      <c r="L15" s="893"/>
      <c r="M15" s="893"/>
      <c r="N15" s="893"/>
      <c r="O15" s="893"/>
      <c r="P15" s="893"/>
      <c r="Q15" s="893"/>
      <c r="R15" s="893"/>
    </row>
    <row r="16" spans="1:18" x14ac:dyDescent="0.45">
      <c r="A16" s="853"/>
    </row>
    <row r="17" spans="1:10" x14ac:dyDescent="0.45">
      <c r="A17" s="853"/>
    </row>
    <row r="18" spans="1:10" x14ac:dyDescent="0.45">
      <c r="A18" s="853"/>
      <c r="C18" s="2219"/>
      <c r="D18" s="677"/>
      <c r="E18" s="677"/>
      <c r="F18" s="677"/>
    </row>
    <row r="19" spans="1:10" x14ac:dyDescent="0.45">
      <c r="A19" s="853"/>
      <c r="C19" s="677"/>
      <c r="D19" s="677"/>
      <c r="E19" s="677"/>
      <c r="F19" s="677"/>
    </row>
    <row r="20" spans="1:10" ht="21" customHeight="1" x14ac:dyDescent="0.45">
      <c r="A20" s="853"/>
      <c r="C20" s="639" t="s">
        <v>5582</v>
      </c>
      <c r="D20" s="2324"/>
      <c r="E20" s="2324"/>
      <c r="F20" s="2325"/>
      <c r="G20" s="1260"/>
      <c r="H20" s="1260"/>
      <c r="I20" s="1260"/>
      <c r="J20" s="1260"/>
    </row>
    <row r="21" spans="1:10" x14ac:dyDescent="0.45">
      <c r="A21" s="853"/>
      <c r="C21" s="677"/>
      <c r="D21" s="677"/>
      <c r="E21" s="677"/>
      <c r="F21" s="677"/>
    </row>
    <row r="22" spans="1:10" x14ac:dyDescent="0.45">
      <c r="A22" s="853"/>
      <c r="C22" s="677"/>
      <c r="D22" s="677"/>
      <c r="E22" s="677"/>
      <c r="F22" s="677"/>
    </row>
    <row r="23" spans="1:10" x14ac:dyDescent="0.45">
      <c r="A23" s="853"/>
      <c r="C23" s="677"/>
      <c r="D23" s="677"/>
      <c r="E23" s="677"/>
      <c r="F23" s="677"/>
    </row>
    <row r="24" spans="1:10" x14ac:dyDescent="0.45">
      <c r="A24" s="853"/>
      <c r="C24" s="677"/>
      <c r="D24" s="677"/>
      <c r="E24" s="677"/>
      <c r="F24" s="677"/>
    </row>
    <row r="25" spans="1:10" x14ac:dyDescent="0.45">
      <c r="A25" s="853"/>
      <c r="C25" s="2322"/>
      <c r="D25" s="677"/>
      <c r="E25" s="677"/>
      <c r="F25" s="677"/>
    </row>
    <row r="26" spans="1:10" x14ac:dyDescent="0.45">
      <c r="A26" s="853"/>
      <c r="C26" s="2323"/>
      <c r="D26" s="677"/>
      <c r="E26" s="677"/>
      <c r="F26" s="677"/>
    </row>
    <row r="27" spans="1:10" x14ac:dyDescent="0.45">
      <c r="A27" s="853"/>
      <c r="C27" s="2323"/>
      <c r="D27" s="677"/>
      <c r="E27" s="677"/>
      <c r="F27" s="677"/>
    </row>
    <row r="28" spans="1:10" x14ac:dyDescent="0.45">
      <c r="A28" s="853"/>
      <c r="C28" s="2323"/>
      <c r="D28" s="677"/>
      <c r="E28" s="677"/>
      <c r="F28" s="677"/>
    </row>
    <row r="29" spans="1:10" x14ac:dyDescent="0.45">
      <c r="A29" s="853"/>
      <c r="C29" s="677"/>
      <c r="D29" s="677"/>
      <c r="E29" s="677"/>
      <c r="F29" s="677"/>
    </row>
    <row r="30" spans="1:10" x14ac:dyDescent="0.45">
      <c r="A30" s="853"/>
      <c r="C30" s="677"/>
      <c r="D30" s="677"/>
      <c r="E30" s="677"/>
      <c r="F30" s="677"/>
    </row>
    <row r="31" spans="1:10" x14ac:dyDescent="0.45">
      <c r="A31" s="853"/>
      <c r="C31" s="677"/>
      <c r="D31" s="677"/>
      <c r="E31" s="677"/>
      <c r="F31" s="677"/>
    </row>
    <row r="32" spans="1:10" x14ac:dyDescent="0.45">
      <c r="A32" s="853"/>
      <c r="C32" s="677"/>
      <c r="D32" s="677"/>
      <c r="E32" s="677"/>
      <c r="F32" s="677"/>
    </row>
    <row r="33" spans="1:3" x14ac:dyDescent="0.45">
      <c r="A33" s="853"/>
    </row>
    <row r="34" spans="1:3" x14ac:dyDescent="0.45">
      <c r="A34" s="853"/>
    </row>
    <row r="35" spans="1:3" x14ac:dyDescent="0.45">
      <c r="A35" s="853"/>
    </row>
    <row r="36" spans="1:3" x14ac:dyDescent="0.45">
      <c r="A36" s="853"/>
    </row>
    <row r="37" spans="1:3" x14ac:dyDescent="0.45">
      <c r="A37" s="853"/>
    </row>
    <row r="38" spans="1:3" x14ac:dyDescent="0.45">
      <c r="A38" s="853"/>
    </row>
    <row r="39" spans="1:3" x14ac:dyDescent="0.45">
      <c r="A39" s="853"/>
    </row>
    <row r="41" spans="1:3" x14ac:dyDescent="0.45">
      <c r="C41" s="178" t="s">
        <v>2403</v>
      </c>
    </row>
  </sheetData>
  <mergeCells count="15">
    <mergeCell ref="P11:R11"/>
    <mergeCell ref="A5:B5"/>
    <mergeCell ref="C5:R5"/>
    <mergeCell ref="A6:B6"/>
    <mergeCell ref="C6:R6"/>
    <mergeCell ref="C11:C12"/>
    <mergeCell ref="D11:F11"/>
    <mergeCell ref="J11:L11"/>
    <mergeCell ref="G11:I11"/>
    <mergeCell ref="M11:O11"/>
    <mergeCell ref="C1:D1"/>
    <mergeCell ref="A3:B3"/>
    <mergeCell ref="C3:R3"/>
    <mergeCell ref="A4:B4"/>
    <mergeCell ref="C4:R4"/>
  </mergeCells>
  <hyperlinks>
    <hyperlink ref="A1" location="'ODS 16.'!A1" display="REGRESAR" xr:uid="{00000000-0004-0000-CA01-000000000000}"/>
    <hyperlink ref="C1:D1" location="'Metadato 16.2.3'!A1" display="VER METADATO" xr:uid="{00000000-0004-0000-CA01-000001000000}"/>
  </hyperlinks>
  <pageMargins left="0.7" right="0.7" top="0.75" bottom="0.75" header="0.3" footer="0.3"/>
  <pageSetup orientation="portrait" horizontalDpi="4294967293"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Hoja46">
    <tabColor theme="0" tint="-0.499984740745262"/>
  </sheetPr>
  <dimension ref="A1:F36"/>
  <sheetViews>
    <sheetView showGridLines="0" zoomScaleNormal="100" workbookViewId="0">
      <pane ySplit="1" topLeftCell="A2" activePane="bottomLeft" state="frozen"/>
      <selection activeCell="I38" sqref="I38"/>
      <selection pane="bottomLeft" activeCell="G9" sqref="G9"/>
    </sheetView>
  </sheetViews>
  <sheetFormatPr baseColWidth="10" defaultColWidth="11.44140625" defaultRowHeight="17.399999999999999" x14ac:dyDescent="0.3"/>
  <cols>
    <col min="1" max="1" width="11.44140625" style="38"/>
    <col min="2" max="2" width="26.44140625" style="38" customWidth="1"/>
    <col min="3" max="3" width="24" style="38" customWidth="1"/>
    <col min="4" max="4" width="85.77734375" style="38" customWidth="1"/>
    <col min="5" max="5" width="11.44140625" style="38"/>
    <col min="6" max="6" width="7.21875" style="38" customWidth="1"/>
    <col min="7" max="16384" width="11.44140625" style="38"/>
  </cols>
  <sheetData>
    <row r="1" spans="1:6" x14ac:dyDescent="0.3">
      <c r="B1" s="481" t="s">
        <v>337</v>
      </c>
    </row>
    <row r="2" spans="1:6" ht="18" thickBot="1" x14ac:dyDescent="0.35"/>
    <row r="3" spans="1:6" ht="23.25" customHeight="1" thickBot="1" x14ac:dyDescent="0.35">
      <c r="B3" s="3214" t="s">
        <v>370</v>
      </c>
      <c r="C3" s="3214"/>
      <c r="D3" s="3214"/>
      <c r="F3" s="147" t="s">
        <v>456</v>
      </c>
    </row>
    <row r="4" spans="1:6" ht="15.6" customHeight="1" x14ac:dyDescent="0.3">
      <c r="A4" s="691"/>
      <c r="B4" s="3142" t="s">
        <v>449</v>
      </c>
      <c r="C4" s="3142"/>
      <c r="D4" s="44" t="s">
        <v>12</v>
      </c>
    </row>
    <row r="5" spans="1:6" ht="69.599999999999994" x14ac:dyDescent="0.3">
      <c r="B5" s="3142" t="s">
        <v>373</v>
      </c>
      <c r="C5" s="3142"/>
      <c r="D5" s="44" t="s">
        <v>37</v>
      </c>
    </row>
    <row r="6" spans="1:6" x14ac:dyDescent="0.3">
      <c r="B6" s="3142" t="s">
        <v>374</v>
      </c>
      <c r="C6" s="3142"/>
      <c r="D6" s="45" t="s">
        <v>534</v>
      </c>
    </row>
    <row r="7" spans="1:6" x14ac:dyDescent="0.3">
      <c r="B7" s="3143" t="s">
        <v>375</v>
      </c>
      <c r="C7" s="3143"/>
      <c r="D7" s="46" t="s">
        <v>3958</v>
      </c>
    </row>
    <row r="8" spans="1:6" x14ac:dyDescent="0.3">
      <c r="B8" s="3143" t="s">
        <v>2480</v>
      </c>
      <c r="C8" s="3143"/>
      <c r="D8" s="47" t="s">
        <v>2503</v>
      </c>
    </row>
    <row r="9" spans="1:6" ht="23.25" customHeight="1" x14ac:dyDescent="0.45">
      <c r="B9" s="22"/>
      <c r="C9" s="22"/>
      <c r="D9" s="22"/>
    </row>
    <row r="10" spans="1:6" ht="23.25" customHeight="1" x14ac:dyDescent="0.3">
      <c r="B10" s="3214" t="s">
        <v>376</v>
      </c>
      <c r="C10" s="3214"/>
      <c r="D10" s="3214"/>
    </row>
    <row r="11" spans="1:6" x14ac:dyDescent="0.3">
      <c r="B11" s="3153" t="s">
        <v>377</v>
      </c>
      <c r="C11" s="3154"/>
      <c r="D11" s="44"/>
    </row>
    <row r="12" spans="1:6" x14ac:dyDescent="0.3">
      <c r="B12" s="3155" t="s">
        <v>379</v>
      </c>
      <c r="C12" s="3155"/>
      <c r="D12" s="661"/>
    </row>
    <row r="13" spans="1:6" x14ac:dyDescent="0.3">
      <c r="B13" s="3142" t="s">
        <v>380</v>
      </c>
      <c r="C13" s="3142"/>
      <c r="D13" s="575"/>
    </row>
    <row r="14" spans="1:6" x14ac:dyDescent="0.3">
      <c r="B14" s="3142" t="s">
        <v>381</v>
      </c>
      <c r="C14" s="3156"/>
      <c r="D14" s="575"/>
    </row>
    <row r="15" spans="1:6" x14ac:dyDescent="0.3">
      <c r="B15" s="3142" t="s">
        <v>382</v>
      </c>
      <c r="C15" s="3142"/>
      <c r="D15" s="44"/>
    </row>
    <row r="16" spans="1:6" x14ac:dyDescent="0.3">
      <c r="B16" s="3142" t="s">
        <v>383</v>
      </c>
      <c r="C16" s="3142"/>
      <c r="D16" s="44"/>
    </row>
    <row r="17" spans="2:4" x14ac:dyDescent="0.3">
      <c r="B17" s="3142" t="s">
        <v>384</v>
      </c>
      <c r="C17" s="3142"/>
      <c r="D17" s="57"/>
    </row>
    <row r="18" spans="2:4" x14ac:dyDescent="0.3">
      <c r="B18" s="3143" t="s">
        <v>386</v>
      </c>
      <c r="C18" s="3143"/>
      <c r="D18" s="44"/>
    </row>
    <row r="19" spans="2:4" x14ac:dyDescent="0.3">
      <c r="B19" s="3144" t="s">
        <v>387</v>
      </c>
      <c r="C19" s="3145"/>
      <c r="D19" s="57"/>
    </row>
    <row r="20" spans="2:4" x14ac:dyDescent="0.3">
      <c r="B20" s="3142" t="s">
        <v>388</v>
      </c>
      <c r="C20" s="3142"/>
      <c r="D20" s="44"/>
    </row>
    <row r="21" spans="2:4" x14ac:dyDescent="0.3">
      <c r="B21" s="3146" t="s">
        <v>390</v>
      </c>
      <c r="C21" s="54" t="s">
        <v>391</v>
      </c>
      <c r="D21" s="44"/>
    </row>
    <row r="22" spans="2:4" x14ac:dyDescent="0.3">
      <c r="B22" s="3147"/>
      <c r="C22" s="567" t="s">
        <v>393</v>
      </c>
      <c r="D22" s="57"/>
    </row>
    <row r="23" spans="2:4" x14ac:dyDescent="0.3">
      <c r="B23" s="3148" t="s">
        <v>395</v>
      </c>
      <c r="C23" s="3148"/>
      <c r="D23" s="44"/>
    </row>
    <row r="24" spans="2:4" x14ac:dyDescent="0.3">
      <c r="B24" s="3148" t="s">
        <v>397</v>
      </c>
      <c r="C24" s="3148"/>
      <c r="D24" s="44"/>
    </row>
    <row r="25" spans="2:4" x14ac:dyDescent="0.3">
      <c r="B25" s="3142" t="s">
        <v>399</v>
      </c>
      <c r="C25" s="3142"/>
      <c r="D25" s="52"/>
    </row>
    <row r="26" spans="2:4" x14ac:dyDescent="0.3">
      <c r="B26" s="3143" t="s">
        <v>401</v>
      </c>
      <c r="C26" s="3143"/>
      <c r="D26" s="44"/>
    </row>
    <row r="27" spans="2:4" x14ac:dyDescent="0.3">
      <c r="B27" s="3149" t="s">
        <v>403</v>
      </c>
      <c r="C27" s="3150"/>
      <c r="D27" s="44"/>
    </row>
    <row r="28" spans="2:4" ht="34.799999999999997" x14ac:dyDescent="0.3">
      <c r="B28" s="568" t="s">
        <v>404</v>
      </c>
      <c r="C28" s="569"/>
      <c r="D28" s="52" t="s">
        <v>575</v>
      </c>
    </row>
    <row r="29" spans="2:4" x14ac:dyDescent="0.3">
      <c r="B29" s="3151" t="s">
        <v>405</v>
      </c>
      <c r="C29" s="3152"/>
      <c r="D29" s="61"/>
    </row>
    <row r="30" spans="2:4" x14ac:dyDescent="0.3">
      <c r="B30" s="62"/>
      <c r="C30" s="62"/>
      <c r="D30" s="63"/>
    </row>
    <row r="31" spans="2:4" ht="23.25" customHeight="1" x14ac:dyDescent="0.3">
      <c r="B31" s="3214" t="s">
        <v>406</v>
      </c>
      <c r="C31" s="3214"/>
      <c r="D31" s="3214"/>
    </row>
    <row r="32" spans="2:4" x14ac:dyDescent="0.3">
      <c r="B32" s="3140" t="s">
        <v>407</v>
      </c>
      <c r="C32" s="3141"/>
      <c r="D32" s="57"/>
    </row>
    <row r="33" spans="2:4" x14ac:dyDescent="0.3">
      <c r="B33" s="3140" t="s">
        <v>409</v>
      </c>
      <c r="C33" s="3141"/>
      <c r="D33" s="57"/>
    </row>
    <row r="34" spans="2:4" x14ac:dyDescent="0.3">
      <c r="B34" s="3140" t="s">
        <v>411</v>
      </c>
      <c r="C34" s="3141"/>
      <c r="D34" s="102"/>
    </row>
    <row r="35" spans="2:4" x14ac:dyDescent="0.3">
      <c r="B35" s="3140" t="s">
        <v>413</v>
      </c>
      <c r="C35" s="3141"/>
      <c r="D35" s="103"/>
    </row>
    <row r="36" spans="2:4" x14ac:dyDescent="0.3">
      <c r="B36" s="3140" t="s">
        <v>415</v>
      </c>
      <c r="C36" s="3141"/>
      <c r="D36" s="57"/>
    </row>
  </sheetData>
  <mergeCells count="30">
    <mergeCell ref="B16:C16"/>
    <mergeCell ref="B3:D3"/>
    <mergeCell ref="B4:C4"/>
    <mergeCell ref="B5:C5"/>
    <mergeCell ref="B6:C6"/>
    <mergeCell ref="B7:C7"/>
    <mergeCell ref="B10:D10"/>
    <mergeCell ref="B11:C11"/>
    <mergeCell ref="B12:C12"/>
    <mergeCell ref="B13:C13"/>
    <mergeCell ref="B14:C14"/>
    <mergeCell ref="B15:C15"/>
    <mergeCell ref="B8:C8"/>
    <mergeCell ref="B31:D31"/>
    <mergeCell ref="B17:C17"/>
    <mergeCell ref="B18:C18"/>
    <mergeCell ref="B19:C19"/>
    <mergeCell ref="B20:C20"/>
    <mergeCell ref="B21:B22"/>
    <mergeCell ref="B23:C23"/>
    <mergeCell ref="B24:C24"/>
    <mergeCell ref="B25:C25"/>
    <mergeCell ref="B26:C26"/>
    <mergeCell ref="B27:C27"/>
    <mergeCell ref="B29:C29"/>
    <mergeCell ref="B32:C32"/>
    <mergeCell ref="B33:C33"/>
    <mergeCell ref="B34:C34"/>
    <mergeCell ref="B35:C35"/>
    <mergeCell ref="B36:C36"/>
  </mergeCells>
  <dataValidations count="7">
    <dataValidation allowBlank="1" showDropDown="1" showInputMessage="1" showErrorMessage="1" sqref="D13" xr:uid="{00000000-0002-0000-2D00-000000000000}"/>
    <dataValidation type="list" allowBlank="1" showInputMessage="1" showErrorMessage="1" sqref="D4" xr:uid="{00000000-0002-0000-2D00-000001000000}">
      <formula1>ODS</formula1>
    </dataValidation>
    <dataValidation type="list" allowBlank="1" showInputMessage="1" showErrorMessage="1" sqref="D5" xr:uid="{00000000-0002-0000-2D00-000002000000}">
      <formula1>Metas_ODS</formula1>
    </dataValidation>
    <dataValidation type="list" allowBlank="1" showInputMessage="1" showErrorMessage="1" sqref="D6" xr:uid="{00000000-0002-0000-2D00-000003000000}">
      <formula1>Numero_indicador</formula1>
    </dataValidation>
    <dataValidation type="list" allowBlank="1" showInputMessage="1" showErrorMessage="1" sqref="D7" xr:uid="{00000000-0002-0000-2D00-000004000000}">
      <formula1>Nombre_indicador_ODS</formula1>
    </dataValidation>
    <dataValidation type="list" allowBlank="1" showInputMessage="1" showErrorMessage="1" sqref="D14" xr:uid="{00000000-0002-0000-2D00-000005000000}">
      <formula1>Tipo_indicador</formula1>
    </dataValidation>
    <dataValidation type="list" allowBlank="1" showInputMessage="1" showErrorMessage="1" sqref="D25" xr:uid="{00000000-0002-0000-2D00-000006000000}">
      <formula1>Tipo_operación</formula1>
    </dataValidation>
  </dataValidations>
  <hyperlinks>
    <hyperlink ref="B1" location="'2.4.1'!A1" display="REGRESAR" xr:uid="{00000000-0004-0000-2D00-000000000000}"/>
    <hyperlink ref="D8" r:id="rId1" xr:uid="{00000000-0004-0000-2D00-000001000000}"/>
  </hyperlinks>
  <pageMargins left="0.7" right="0.7" top="0.75" bottom="0.75" header="0.3" footer="0.3"/>
</worksheet>
</file>

<file path=xl/worksheets/sheet4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B01-000000000000}">
  <sheetPr codeName="Hoja450">
    <tabColor theme="0" tint="-0.499984740745262"/>
  </sheetPr>
  <dimension ref="B1:F36"/>
  <sheetViews>
    <sheetView showGridLines="0" zoomScaleNormal="100" workbookViewId="0">
      <pane ySplit="1" topLeftCell="A2" activePane="bottomLeft" state="frozen"/>
      <selection pane="bottomLeft" activeCell="D34" sqref="D34"/>
    </sheetView>
  </sheetViews>
  <sheetFormatPr baseColWidth="10" defaultColWidth="11.44140625" defaultRowHeight="17.399999999999999" x14ac:dyDescent="0.3"/>
  <cols>
    <col min="1" max="1" width="11.44140625" style="1305"/>
    <col min="2" max="2" width="26.44140625" style="1305" customWidth="1"/>
    <col min="3" max="3" width="24" style="1305" customWidth="1"/>
    <col min="4" max="4" width="85.77734375" style="1305" customWidth="1"/>
    <col min="5" max="5" width="11.44140625" style="1305"/>
    <col min="6" max="6" width="7.21875" style="1305" customWidth="1"/>
    <col min="7" max="16384" width="11.44140625" style="1305"/>
  </cols>
  <sheetData>
    <row r="1" spans="2:6" x14ac:dyDescent="0.3">
      <c r="B1" s="481" t="s">
        <v>337</v>
      </c>
    </row>
    <row r="2" spans="2:6" ht="18" thickBot="1" x14ac:dyDescent="0.35"/>
    <row r="3" spans="2:6" ht="23.25" customHeight="1" thickBot="1" x14ac:dyDescent="0.35">
      <c r="B3" s="4223" t="s">
        <v>370</v>
      </c>
      <c r="C3" s="4223"/>
      <c r="D3" s="4223"/>
      <c r="F3" s="1356" t="s">
        <v>471</v>
      </c>
    </row>
    <row r="4" spans="2:6" ht="34.799999999999997" x14ac:dyDescent="0.3">
      <c r="B4" s="3123" t="s">
        <v>449</v>
      </c>
      <c r="C4" s="3123"/>
      <c r="D4" s="2232" t="s">
        <v>46</v>
      </c>
    </row>
    <row r="5" spans="2:6" x14ac:dyDescent="0.3">
      <c r="B5" s="3123" t="s">
        <v>373</v>
      </c>
      <c r="C5" s="3123"/>
      <c r="D5" s="2232" t="s">
        <v>185</v>
      </c>
    </row>
    <row r="6" spans="2:6" x14ac:dyDescent="0.3">
      <c r="B6" s="3123" t="s">
        <v>374</v>
      </c>
      <c r="C6" s="3123"/>
      <c r="D6" s="2233" t="s">
        <v>278</v>
      </c>
    </row>
    <row r="7" spans="2:6" ht="34.799999999999997" x14ac:dyDescent="0.3">
      <c r="B7" s="3126" t="s">
        <v>375</v>
      </c>
      <c r="C7" s="3126"/>
      <c r="D7" s="2234" t="s">
        <v>4159</v>
      </c>
    </row>
    <row r="8" spans="2:6" x14ac:dyDescent="0.3">
      <c r="B8" s="3126" t="s">
        <v>2480</v>
      </c>
      <c r="C8" s="3126"/>
      <c r="D8" s="2235" t="s">
        <v>2656</v>
      </c>
    </row>
    <row r="9" spans="2:6" x14ac:dyDescent="0.45">
      <c r="B9" s="178"/>
      <c r="C9" s="178"/>
      <c r="D9" s="178"/>
    </row>
    <row r="10" spans="2:6" ht="23.25" customHeight="1" x14ac:dyDescent="0.3">
      <c r="B10" s="4223" t="s">
        <v>376</v>
      </c>
      <c r="C10" s="4223"/>
      <c r="D10" s="4223"/>
    </row>
    <row r="11" spans="2:6" ht="15.75" customHeight="1" x14ac:dyDescent="0.3">
      <c r="B11" s="3129" t="s">
        <v>377</v>
      </c>
      <c r="C11" s="3124"/>
      <c r="D11" s="2232" t="s">
        <v>439</v>
      </c>
    </row>
    <row r="12" spans="2:6" ht="18.75" customHeight="1" x14ac:dyDescent="0.3">
      <c r="B12" s="3126" t="s">
        <v>379</v>
      </c>
      <c r="C12" s="3126"/>
      <c r="D12" s="661" t="s">
        <v>1979</v>
      </c>
    </row>
    <row r="13" spans="2:6" x14ac:dyDescent="0.3">
      <c r="B13" s="3123" t="s">
        <v>380</v>
      </c>
      <c r="C13" s="3123"/>
      <c r="D13" s="57" t="s">
        <v>278</v>
      </c>
    </row>
    <row r="14" spans="2:6" x14ac:dyDescent="0.3">
      <c r="B14" s="3123" t="s">
        <v>381</v>
      </c>
      <c r="C14" s="3124"/>
      <c r="D14" s="2077" t="s">
        <v>18</v>
      </c>
    </row>
    <row r="15" spans="2:6" ht="168.75" customHeight="1" x14ac:dyDescent="0.3">
      <c r="B15" s="3123" t="s">
        <v>382</v>
      </c>
      <c r="C15" s="3123"/>
      <c r="D15" s="83" t="s">
        <v>2829</v>
      </c>
    </row>
    <row r="16" spans="2:6" ht="59.25" customHeight="1" x14ac:dyDescent="0.3">
      <c r="B16" s="3123" t="s">
        <v>383</v>
      </c>
      <c r="C16" s="3123"/>
      <c r="D16" s="83"/>
    </row>
    <row r="17" spans="2:4" x14ac:dyDescent="0.3">
      <c r="B17" s="3123" t="s">
        <v>384</v>
      </c>
      <c r="C17" s="3123"/>
      <c r="D17" s="57" t="s">
        <v>385</v>
      </c>
    </row>
    <row r="18" spans="2:4" x14ac:dyDescent="0.3">
      <c r="B18" s="3126" t="s">
        <v>386</v>
      </c>
      <c r="C18" s="3126"/>
      <c r="D18" s="2232"/>
    </row>
    <row r="19" spans="2:4" ht="34.799999999999997" x14ac:dyDescent="0.3">
      <c r="B19" s="3132" t="s">
        <v>387</v>
      </c>
      <c r="C19" s="3133"/>
      <c r="D19" s="57" t="s">
        <v>2830</v>
      </c>
    </row>
    <row r="20" spans="2:4" x14ac:dyDescent="0.3">
      <c r="B20" s="3123" t="s">
        <v>388</v>
      </c>
      <c r="C20" s="3123"/>
      <c r="D20" s="83" t="s">
        <v>424</v>
      </c>
    </row>
    <row r="21" spans="2:4" x14ac:dyDescent="0.3">
      <c r="B21" s="3134" t="s">
        <v>390</v>
      </c>
      <c r="C21" s="459" t="s">
        <v>391</v>
      </c>
      <c r="D21" s="57" t="s">
        <v>495</v>
      </c>
    </row>
    <row r="22" spans="2:4" x14ac:dyDescent="0.3">
      <c r="B22" s="3135"/>
      <c r="C22" s="2215" t="s">
        <v>393</v>
      </c>
      <c r="D22" s="57"/>
    </row>
    <row r="23" spans="2:4" x14ac:dyDescent="0.3">
      <c r="B23" s="3123" t="s">
        <v>395</v>
      </c>
      <c r="C23" s="3123"/>
      <c r="D23" s="57" t="s">
        <v>721</v>
      </c>
    </row>
    <row r="24" spans="2:4" x14ac:dyDescent="0.3">
      <c r="B24" s="3123" t="s">
        <v>397</v>
      </c>
      <c r="C24" s="3123"/>
      <c r="D24" s="2233" t="s">
        <v>1982</v>
      </c>
    </row>
    <row r="25" spans="2:4" x14ac:dyDescent="0.3">
      <c r="B25" s="3123" t="s">
        <v>399</v>
      </c>
      <c r="C25" s="3123"/>
      <c r="D25" s="57" t="s">
        <v>15</v>
      </c>
    </row>
    <row r="26" spans="2:4" ht="15" customHeight="1" x14ac:dyDescent="0.3">
      <c r="B26" s="3126" t="s">
        <v>401</v>
      </c>
      <c r="C26" s="3126"/>
      <c r="D26" s="2233" t="s">
        <v>1983</v>
      </c>
    </row>
    <row r="27" spans="2:4" x14ac:dyDescent="0.3">
      <c r="B27" s="3129" t="s">
        <v>403</v>
      </c>
      <c r="C27" s="3124"/>
      <c r="D27" s="2232"/>
    </row>
    <row r="28" spans="2:4" ht="34.799999999999997" x14ac:dyDescent="0.3">
      <c r="B28" s="2217" t="s">
        <v>404</v>
      </c>
      <c r="C28" s="2216"/>
      <c r="D28" s="57" t="s">
        <v>1984</v>
      </c>
    </row>
    <row r="29" spans="2:4" x14ac:dyDescent="0.3">
      <c r="B29" s="3130" t="s">
        <v>405</v>
      </c>
      <c r="C29" s="3131"/>
      <c r="D29" s="61"/>
    </row>
    <row r="30" spans="2:4" x14ac:dyDescent="0.3">
      <c r="B30" s="62"/>
      <c r="C30" s="62"/>
      <c r="D30" s="63"/>
    </row>
    <row r="31" spans="2:4" ht="23.25" customHeight="1" x14ac:dyDescent="0.3">
      <c r="B31" s="4223" t="s">
        <v>406</v>
      </c>
      <c r="C31" s="4223"/>
      <c r="D31" s="4223"/>
    </row>
    <row r="32" spans="2:4" x14ac:dyDescent="0.3">
      <c r="B32" s="3129" t="s">
        <v>407</v>
      </c>
      <c r="C32" s="3124"/>
      <c r="D32" s="2233" t="s">
        <v>1985</v>
      </c>
    </row>
    <row r="33" spans="2:4" x14ac:dyDescent="0.3">
      <c r="B33" s="3129" t="s">
        <v>409</v>
      </c>
      <c r="C33" s="3124"/>
      <c r="D33" s="2233" t="s">
        <v>1986</v>
      </c>
    </row>
    <row r="34" spans="2:4" x14ac:dyDescent="0.3">
      <c r="B34" s="3129" t="s">
        <v>411</v>
      </c>
      <c r="C34" s="3124"/>
      <c r="D34" s="2233" t="s">
        <v>1987</v>
      </c>
    </row>
    <row r="35" spans="2:4" ht="52.2" x14ac:dyDescent="0.3">
      <c r="B35" s="3129" t="s">
        <v>413</v>
      </c>
      <c r="C35" s="3124"/>
      <c r="D35" s="2233" t="s">
        <v>1988</v>
      </c>
    </row>
    <row r="36" spans="2:4" x14ac:dyDescent="0.3">
      <c r="B36" s="3129" t="s">
        <v>415</v>
      </c>
      <c r="C36" s="3124"/>
      <c r="D36" s="1378" t="s">
        <v>1989</v>
      </c>
    </row>
  </sheetData>
  <mergeCells count="30">
    <mergeCell ref="B16:C16"/>
    <mergeCell ref="B3:D3"/>
    <mergeCell ref="B4:C4"/>
    <mergeCell ref="B5:C5"/>
    <mergeCell ref="B6:C6"/>
    <mergeCell ref="B7:C7"/>
    <mergeCell ref="B10:D10"/>
    <mergeCell ref="B11:C11"/>
    <mergeCell ref="B12:C12"/>
    <mergeCell ref="B13:C13"/>
    <mergeCell ref="B14:C14"/>
    <mergeCell ref="B15:C15"/>
    <mergeCell ref="B8:C8"/>
    <mergeCell ref="B31:D31"/>
    <mergeCell ref="B17:C17"/>
    <mergeCell ref="B18:C18"/>
    <mergeCell ref="B19:C19"/>
    <mergeCell ref="B20:C20"/>
    <mergeCell ref="B21:B22"/>
    <mergeCell ref="B23:C23"/>
    <mergeCell ref="B24:C24"/>
    <mergeCell ref="B25:C25"/>
    <mergeCell ref="B26:C26"/>
    <mergeCell ref="B27:C27"/>
    <mergeCell ref="B29:C29"/>
    <mergeCell ref="B32:C32"/>
    <mergeCell ref="B33:C33"/>
    <mergeCell ref="B34:C34"/>
    <mergeCell ref="B35:C35"/>
    <mergeCell ref="B36:C36"/>
  </mergeCells>
  <dataValidations count="6">
    <dataValidation type="list" allowBlank="1" showInputMessage="1" showErrorMessage="1" sqref="D4" xr:uid="{00000000-0002-0000-CB01-000000000000}">
      <formula1>ODS</formula1>
    </dataValidation>
    <dataValidation type="list" allowBlank="1" showInputMessage="1" showErrorMessage="1" sqref="D5" xr:uid="{00000000-0002-0000-CB01-000001000000}">
      <formula1>Metas_ODS</formula1>
    </dataValidation>
    <dataValidation type="list" allowBlank="1" showInputMessage="1" showErrorMessage="1" sqref="D6" xr:uid="{00000000-0002-0000-CB01-000002000000}">
      <formula1>Numero_indicador</formula1>
    </dataValidation>
    <dataValidation type="list" allowBlank="1" showInputMessage="1" showErrorMessage="1" sqref="D7" xr:uid="{00000000-0002-0000-CB01-000003000000}">
      <formula1>Nombre_indicador_ODS</formula1>
    </dataValidation>
    <dataValidation type="list" allowBlank="1" showInputMessage="1" showErrorMessage="1" sqref="D14" xr:uid="{00000000-0002-0000-CB01-000004000000}">
      <formula1>Tipo_indicador</formula1>
    </dataValidation>
    <dataValidation type="list" allowBlank="1" showInputMessage="1" showErrorMessage="1" sqref="D25" xr:uid="{00000000-0002-0000-CB01-000005000000}">
      <formula1>Tipo_operación</formula1>
    </dataValidation>
  </dataValidations>
  <hyperlinks>
    <hyperlink ref="B1" location="'16.2.3'!A1" display="REGRESAR" xr:uid="{00000000-0004-0000-CB01-000000000000}"/>
    <hyperlink ref="D8" r:id="rId1" xr:uid="{00000000-0004-0000-CB01-000001000000}"/>
    <hyperlink ref="D36" r:id="rId2" xr:uid="{00000000-0004-0000-CB01-000002000000}"/>
  </hyperlinks>
  <pageMargins left="0.7" right="0.7" top="0.75" bottom="0.75" header="0.3" footer="0.3"/>
  <pageSetup orientation="portrait" horizontalDpi="4294967293" r:id="rId3"/>
  <drawing r:id="rId4"/>
</worksheet>
</file>

<file path=xl/worksheets/sheet4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C01-000000000000}">
  <sheetPr codeName="Hoja451"/>
  <dimension ref="A1:Q43"/>
  <sheetViews>
    <sheetView showGridLines="0" workbookViewId="0">
      <pane ySplit="1" topLeftCell="A2" activePane="bottomLeft" state="frozen"/>
      <selection pane="bottomLeft" activeCell="N13" sqref="N13"/>
    </sheetView>
  </sheetViews>
  <sheetFormatPr baseColWidth="10" defaultColWidth="11.44140625" defaultRowHeight="17.399999999999999" x14ac:dyDescent="0.45"/>
  <cols>
    <col min="1" max="1" width="15.77734375" style="178" customWidth="1"/>
    <col min="2" max="2" width="17.88671875" style="178" customWidth="1"/>
    <col min="3" max="3" width="10.5546875" style="178" customWidth="1"/>
    <col min="4" max="4" width="10.77734375" style="178" customWidth="1"/>
    <col min="5" max="5" width="3.21875" style="178" customWidth="1"/>
    <col min="6" max="7" width="11.44140625" style="178"/>
    <col min="8" max="8" width="14" style="178" customWidth="1"/>
    <col min="9" max="9" width="11.44140625" style="178"/>
    <col min="10" max="10" width="14.77734375" style="178" customWidth="1"/>
    <col min="11" max="16384" width="11.44140625" style="178"/>
  </cols>
  <sheetData>
    <row r="1" spans="1:17" x14ac:dyDescent="0.45">
      <c r="A1" s="2218" t="s">
        <v>337</v>
      </c>
      <c r="C1" s="3225" t="s">
        <v>430</v>
      </c>
      <c r="D1" s="3225"/>
    </row>
    <row r="3" spans="1:17" ht="36" customHeight="1" x14ac:dyDescent="0.45">
      <c r="A3" s="4215" t="s">
        <v>339</v>
      </c>
      <c r="B3" s="4222"/>
      <c r="C3" s="4229" t="s">
        <v>1943</v>
      </c>
      <c r="D3" s="4240"/>
      <c r="E3" s="4240"/>
      <c r="F3" s="4240"/>
      <c r="G3" s="4240"/>
      <c r="H3" s="4240"/>
      <c r="I3" s="4240"/>
      <c r="J3" s="4240"/>
      <c r="K3" s="4240"/>
      <c r="L3" s="4240"/>
      <c r="M3" s="4240"/>
      <c r="N3" s="4240"/>
      <c r="O3" s="4240"/>
      <c r="P3" s="4240"/>
      <c r="Q3" s="4240"/>
    </row>
    <row r="4" spans="1:17" ht="18.600000000000001" x14ac:dyDescent="0.45">
      <c r="A4" s="4215" t="s">
        <v>340</v>
      </c>
      <c r="B4" s="4216"/>
      <c r="C4" s="4215" t="s">
        <v>187</v>
      </c>
      <c r="D4" s="4228"/>
      <c r="E4" s="4228"/>
      <c r="F4" s="4228"/>
      <c r="G4" s="4228"/>
      <c r="H4" s="4228"/>
      <c r="I4" s="4228"/>
      <c r="J4" s="4228"/>
      <c r="K4" s="4228"/>
      <c r="L4" s="4228"/>
      <c r="M4" s="4228"/>
      <c r="N4" s="4228"/>
      <c r="O4" s="4228"/>
      <c r="P4" s="4228"/>
      <c r="Q4" s="4228"/>
    </row>
    <row r="5" spans="1:17" ht="34.799999999999997" customHeight="1" x14ac:dyDescent="0.45">
      <c r="A5" s="4215" t="s">
        <v>341</v>
      </c>
      <c r="B5" s="4216"/>
      <c r="C5" s="4229" t="s">
        <v>4160</v>
      </c>
      <c r="D5" s="4230"/>
      <c r="E5" s="4230"/>
      <c r="F5" s="4230"/>
      <c r="G5" s="4230"/>
      <c r="H5" s="4230"/>
      <c r="I5" s="4230"/>
      <c r="J5" s="4230"/>
      <c r="K5" s="4230"/>
      <c r="L5" s="4230"/>
      <c r="M5" s="4230"/>
      <c r="N5" s="4230"/>
      <c r="O5" s="4230"/>
      <c r="P5" s="4230"/>
      <c r="Q5" s="4230"/>
    </row>
    <row r="6" spans="1:17" ht="18.600000000000001" x14ac:dyDescent="0.45">
      <c r="A6" s="4215" t="s">
        <v>417</v>
      </c>
      <c r="B6" s="4216"/>
      <c r="C6" s="4215" t="s">
        <v>5286</v>
      </c>
      <c r="D6" s="4228"/>
      <c r="E6" s="4228"/>
      <c r="F6" s="4228"/>
      <c r="G6" s="4228"/>
      <c r="H6" s="4228"/>
      <c r="I6" s="4228"/>
      <c r="J6" s="4228"/>
      <c r="K6" s="4228"/>
      <c r="L6" s="4228"/>
      <c r="M6" s="4228"/>
      <c r="N6" s="4228"/>
      <c r="O6" s="4228"/>
      <c r="P6" s="4228"/>
      <c r="Q6" s="4228"/>
    </row>
    <row r="9" spans="1:17" ht="18.600000000000001" x14ac:dyDescent="0.45">
      <c r="C9" s="1300" t="s">
        <v>6382</v>
      </c>
      <c r="D9" s="1300"/>
      <c r="E9" s="1300"/>
      <c r="F9" s="1300"/>
      <c r="G9" s="1300"/>
      <c r="H9" s="1300"/>
      <c r="I9" s="1300"/>
      <c r="J9" s="1300"/>
      <c r="K9" s="1300"/>
    </row>
    <row r="10" spans="1:17" ht="18.600000000000001" x14ac:dyDescent="0.45">
      <c r="C10" s="1300" t="s">
        <v>6383</v>
      </c>
      <c r="D10" s="1300"/>
      <c r="E10" s="1300"/>
      <c r="F10" s="1300"/>
      <c r="G10" s="1300"/>
      <c r="H10" s="1300"/>
      <c r="I10" s="1300"/>
      <c r="J10" s="1300"/>
      <c r="K10" s="1300"/>
    </row>
    <row r="11" spans="1:17" ht="10.199999999999999" customHeight="1" x14ac:dyDescent="0.45">
      <c r="C11" s="2229"/>
      <c r="D11" s="2229"/>
      <c r="E11" s="2229"/>
      <c r="F11" s="2229"/>
      <c r="G11" s="2229"/>
      <c r="H11" s="2229"/>
      <c r="I11" s="2229"/>
      <c r="J11" s="2229"/>
      <c r="K11" s="2229"/>
    </row>
    <row r="12" spans="1:17" ht="25.2" customHeight="1" x14ac:dyDescent="0.45">
      <c r="C12" s="2395" t="s">
        <v>458</v>
      </c>
      <c r="D12" s="2395" t="s">
        <v>344</v>
      </c>
      <c r="E12" s="2395"/>
      <c r="F12" s="2394" t="s">
        <v>354</v>
      </c>
      <c r="G12" s="2394" t="s">
        <v>355</v>
      </c>
      <c r="H12" s="2394" t="s">
        <v>356</v>
      </c>
      <c r="I12" s="2394" t="s">
        <v>357</v>
      </c>
      <c r="J12" s="2394" t="s">
        <v>3445</v>
      </c>
      <c r="K12" s="2394" t="s">
        <v>359</v>
      </c>
    </row>
    <row r="13" spans="1:17" x14ac:dyDescent="0.45">
      <c r="C13" s="2231">
        <v>1989</v>
      </c>
      <c r="D13" s="1497">
        <v>28.6</v>
      </c>
      <c r="E13" s="1497"/>
      <c r="F13" s="1497">
        <v>28.5</v>
      </c>
      <c r="G13" s="1497">
        <v>21.6</v>
      </c>
      <c r="H13" s="1497">
        <v>40.9</v>
      </c>
      <c r="I13" s="1497">
        <v>30.2</v>
      </c>
      <c r="J13" s="1497">
        <v>19</v>
      </c>
      <c r="K13" s="1497">
        <v>37.5</v>
      </c>
    </row>
    <row r="14" spans="1:17" x14ac:dyDescent="0.45">
      <c r="C14" s="2231">
        <v>1992</v>
      </c>
      <c r="D14" s="1497">
        <v>26.6</v>
      </c>
      <c r="E14" s="1497"/>
      <c r="F14" s="1497">
        <v>26.2</v>
      </c>
      <c r="G14" s="1497">
        <v>33.9</v>
      </c>
      <c r="H14" s="1497">
        <v>27.7</v>
      </c>
      <c r="I14" s="1497">
        <v>27.6</v>
      </c>
      <c r="J14" s="1497">
        <v>23</v>
      </c>
      <c r="K14" s="1497">
        <v>36.200000000000003</v>
      </c>
    </row>
    <row r="15" spans="1:17" x14ac:dyDescent="0.45">
      <c r="C15" s="2231">
        <v>1994</v>
      </c>
      <c r="D15" s="1497">
        <v>20.5</v>
      </c>
      <c r="E15" s="1497"/>
      <c r="F15" s="1497">
        <v>19.5</v>
      </c>
      <c r="G15" s="1497">
        <v>36.6</v>
      </c>
      <c r="H15" s="1497">
        <v>17.5</v>
      </c>
      <c r="I15" s="1497">
        <v>28.8</v>
      </c>
      <c r="J15" s="1497">
        <v>21</v>
      </c>
      <c r="K15" s="1497">
        <v>18.399999999999999</v>
      </c>
    </row>
    <row r="16" spans="1:17" x14ac:dyDescent="0.45">
      <c r="C16" s="2231">
        <v>1997</v>
      </c>
      <c r="D16" s="1497">
        <v>26.9</v>
      </c>
      <c r="E16" s="1497"/>
      <c r="F16" s="1497">
        <v>24.9</v>
      </c>
      <c r="G16" s="1497">
        <v>38.799999999999997</v>
      </c>
      <c r="H16" s="1497">
        <v>33.9</v>
      </c>
      <c r="I16" s="1497">
        <v>27.8</v>
      </c>
      <c r="J16" s="1497">
        <v>35.9</v>
      </c>
      <c r="K16" s="1497">
        <v>34.9</v>
      </c>
    </row>
    <row r="17" spans="3:11" x14ac:dyDescent="0.45">
      <c r="C17" s="2231">
        <v>2008</v>
      </c>
      <c r="D17" s="1497">
        <v>23.1</v>
      </c>
      <c r="E17" s="1497"/>
      <c r="F17" s="1497">
        <v>23.3</v>
      </c>
      <c r="G17" s="1497">
        <v>28</v>
      </c>
      <c r="H17" s="1497">
        <v>19.899999999999999</v>
      </c>
      <c r="I17" s="1497">
        <v>22.1</v>
      </c>
      <c r="J17" s="1497">
        <v>18.7</v>
      </c>
      <c r="K17" s="1497">
        <v>33.4</v>
      </c>
    </row>
    <row r="18" spans="3:11" x14ac:dyDescent="0.45">
      <c r="C18" s="2231">
        <v>2010</v>
      </c>
      <c r="D18" s="1497">
        <v>23.7</v>
      </c>
      <c r="E18" s="1497"/>
      <c r="F18" s="1497">
        <v>24.2</v>
      </c>
      <c r="G18" s="1497">
        <v>26.1</v>
      </c>
      <c r="H18" s="1497">
        <v>15.7</v>
      </c>
      <c r="I18" s="1497">
        <v>23.8</v>
      </c>
      <c r="J18" s="1497">
        <v>21.9</v>
      </c>
      <c r="K18" s="1497">
        <v>28.5</v>
      </c>
    </row>
    <row r="19" spans="3:11" x14ac:dyDescent="0.45">
      <c r="C19" s="2231">
        <v>2014</v>
      </c>
      <c r="D19" s="1497">
        <v>29.65682665406004</v>
      </c>
      <c r="E19" s="1497"/>
      <c r="F19" s="1497">
        <v>29.768872489219429</v>
      </c>
      <c r="G19" s="1497">
        <v>35.488582049920311</v>
      </c>
      <c r="H19" s="1497">
        <v>21.794389509888195</v>
      </c>
      <c r="I19" s="1497">
        <v>29.449570474069326</v>
      </c>
      <c r="J19" s="1497">
        <v>32.327758662078942</v>
      </c>
      <c r="K19" s="1497">
        <v>31.987660054401911</v>
      </c>
    </row>
    <row r="20" spans="3:11" x14ac:dyDescent="0.45">
      <c r="C20" s="2231">
        <v>2018</v>
      </c>
      <c r="D20" s="1497">
        <v>25.975524704558584</v>
      </c>
      <c r="E20" s="1497"/>
      <c r="F20" s="1497">
        <v>27.166928753585207</v>
      </c>
      <c r="G20" s="1497">
        <v>25.707854519606709</v>
      </c>
      <c r="H20" s="1497">
        <v>27.037300371909851</v>
      </c>
      <c r="I20" s="1497">
        <v>23.731870986362665</v>
      </c>
      <c r="J20" s="1497">
        <v>21.507113684304997</v>
      </c>
      <c r="K20" s="1497">
        <v>21.280520889853531</v>
      </c>
    </row>
    <row r="21" spans="3:11" x14ac:dyDescent="0.45">
      <c r="C21" s="1414">
        <v>2022</v>
      </c>
      <c r="D21" s="2326">
        <v>16.856958375659854</v>
      </c>
      <c r="E21" s="2326"/>
      <c r="F21" s="2326">
        <v>16.033727329056337</v>
      </c>
      <c r="G21" s="2326">
        <v>25.496344747979993</v>
      </c>
      <c r="H21" s="2326">
        <v>10.967387656731443</v>
      </c>
      <c r="I21" s="2326">
        <v>32.387264899161565</v>
      </c>
      <c r="J21" s="2326">
        <v>19.850628014820686</v>
      </c>
      <c r="K21" s="2326">
        <v>23.740900311989304</v>
      </c>
    </row>
    <row r="22" spans="3:11" x14ac:dyDescent="0.45">
      <c r="C22" s="2390" t="s">
        <v>6384</v>
      </c>
      <c r="D22" s="2390"/>
      <c r="E22" s="2390"/>
      <c r="F22" s="2390"/>
      <c r="G22" s="2390"/>
      <c r="H22" s="2390"/>
      <c r="I22" s="2390"/>
      <c r="J22" s="2390"/>
      <c r="K22" s="2390"/>
    </row>
    <row r="23" spans="3:11" x14ac:dyDescent="0.45">
      <c r="C23" s="2390" t="s">
        <v>6385</v>
      </c>
      <c r="D23" s="2390"/>
      <c r="E23" s="2390"/>
      <c r="F23" s="2390"/>
      <c r="G23" s="2390"/>
      <c r="H23" s="2390"/>
      <c r="I23" s="2390"/>
      <c r="J23" s="2390"/>
      <c r="K23" s="2390"/>
    </row>
    <row r="26" spans="3:11" ht="18.600000000000001" x14ac:dyDescent="0.45">
      <c r="C26" s="1372" t="s">
        <v>5956</v>
      </c>
      <c r="D26" s="1372"/>
      <c r="E26" s="1372"/>
      <c r="F26" s="1372"/>
      <c r="G26" s="1372"/>
      <c r="H26" s="1372"/>
      <c r="I26" s="1372"/>
      <c r="J26" s="1372"/>
    </row>
    <row r="30" spans="3:11" x14ac:dyDescent="0.45">
      <c r="K30" s="1455"/>
    </row>
    <row r="42" spans="3:9" x14ac:dyDescent="0.45">
      <c r="C42" s="1305" t="s">
        <v>6386</v>
      </c>
      <c r="D42" s="1305"/>
      <c r="E42" s="1305"/>
      <c r="F42" s="1305"/>
      <c r="G42" s="1305"/>
      <c r="H42" s="1305"/>
      <c r="I42" s="1305"/>
    </row>
    <row r="43" spans="3:9" x14ac:dyDescent="0.45">
      <c r="C43" s="178" t="s">
        <v>6387</v>
      </c>
    </row>
  </sheetData>
  <mergeCells count="9">
    <mergeCell ref="A6:B6"/>
    <mergeCell ref="C6:Q6"/>
    <mergeCell ref="A5:B5"/>
    <mergeCell ref="C5:Q5"/>
    <mergeCell ref="C1:D1"/>
    <mergeCell ref="A3:B3"/>
    <mergeCell ref="C3:Q3"/>
    <mergeCell ref="A4:B4"/>
    <mergeCell ref="C4:Q4"/>
  </mergeCells>
  <hyperlinks>
    <hyperlink ref="A1" location="'ODS 16.'!A1" display="REGRESAR" xr:uid="{00000000-0004-0000-CC01-000000000000}"/>
    <hyperlink ref="C1:D1" location="'Metadato 16.3.1'!A1" display="VER METADATO" xr:uid="{00000000-0004-0000-CC01-000001000000}"/>
  </hyperlinks>
  <pageMargins left="0.7" right="0.7" top="0.75" bottom="0.75" header="0.3" footer="0.3"/>
  <pageSetup orientation="portrait" r:id="rId1"/>
  <drawing r:id="rId2"/>
</worksheet>
</file>

<file path=xl/worksheets/sheet4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D01-000000000000}">
  <sheetPr codeName="Hoja452">
    <tabColor theme="0" tint="-0.499984740745262"/>
  </sheetPr>
  <dimension ref="B1:F36"/>
  <sheetViews>
    <sheetView showGridLines="0" zoomScaleNormal="100" workbookViewId="0">
      <pane ySplit="1" topLeftCell="A2" activePane="bottomLeft" state="frozen"/>
      <selection activeCell="D22" sqref="D22"/>
      <selection pane="bottomLeft" activeCell="G12" sqref="G12"/>
    </sheetView>
  </sheetViews>
  <sheetFormatPr baseColWidth="10" defaultColWidth="11.44140625" defaultRowHeight="17.399999999999999" x14ac:dyDescent="0.3"/>
  <cols>
    <col min="1" max="1" width="10" style="1305" customWidth="1"/>
    <col min="2" max="2" width="26.44140625" style="1305" customWidth="1"/>
    <col min="3" max="3" width="24" style="1305" customWidth="1"/>
    <col min="4" max="4" width="85.77734375" style="1305" customWidth="1"/>
    <col min="5" max="5" width="11.44140625" style="1305"/>
    <col min="6" max="6" width="7.21875" style="1305" customWidth="1"/>
    <col min="7" max="16384" width="11.44140625" style="1305"/>
  </cols>
  <sheetData>
    <row r="1" spans="2:6" x14ac:dyDescent="0.3">
      <c r="B1" s="481" t="s">
        <v>337</v>
      </c>
    </row>
    <row r="2" spans="2:6" ht="18" thickBot="1" x14ac:dyDescent="0.35"/>
    <row r="3" spans="2:6" ht="23.25" customHeight="1" thickBot="1" x14ac:dyDescent="0.35">
      <c r="B3" s="4223" t="s">
        <v>370</v>
      </c>
      <c r="C3" s="4223"/>
      <c r="D3" s="4223"/>
      <c r="F3" s="1267" t="s">
        <v>471</v>
      </c>
    </row>
    <row r="4" spans="2:6" ht="34.799999999999997" x14ac:dyDescent="0.3">
      <c r="B4" s="3123" t="s">
        <v>372</v>
      </c>
      <c r="C4" s="3123"/>
      <c r="D4" s="2232" t="s">
        <v>46</v>
      </c>
    </row>
    <row r="5" spans="2:6" ht="34.799999999999997" x14ac:dyDescent="0.3">
      <c r="B5" s="3123" t="s">
        <v>373</v>
      </c>
      <c r="C5" s="3123"/>
      <c r="D5" s="2232" t="s">
        <v>187</v>
      </c>
    </row>
    <row r="6" spans="2:6" x14ac:dyDescent="0.3">
      <c r="B6" s="3123" t="s">
        <v>374</v>
      </c>
      <c r="C6" s="3123"/>
      <c r="D6" s="2233" t="s">
        <v>279</v>
      </c>
    </row>
    <row r="7" spans="2:6" ht="34.799999999999997" x14ac:dyDescent="0.3">
      <c r="B7" s="3126" t="s">
        <v>375</v>
      </c>
      <c r="C7" s="3126"/>
      <c r="D7" s="2234" t="s">
        <v>4160</v>
      </c>
    </row>
    <row r="8" spans="2:6" x14ac:dyDescent="0.3">
      <c r="B8" s="3126" t="s">
        <v>2480</v>
      </c>
      <c r="C8" s="3126"/>
      <c r="D8" s="2235" t="s">
        <v>2657</v>
      </c>
    </row>
    <row r="9" spans="2:6" x14ac:dyDescent="0.45">
      <c r="B9" s="178"/>
      <c r="C9" s="178"/>
      <c r="D9" s="178"/>
    </row>
    <row r="10" spans="2:6" ht="23.25" customHeight="1" x14ac:dyDescent="0.3">
      <c r="B10" s="4223" t="s">
        <v>376</v>
      </c>
      <c r="C10" s="4223"/>
      <c r="D10" s="4223"/>
    </row>
    <row r="11" spans="2:6" ht="19.5" customHeight="1" x14ac:dyDescent="0.3">
      <c r="B11" s="3129" t="s">
        <v>377</v>
      </c>
      <c r="C11" s="3124"/>
      <c r="D11" s="2232" t="s">
        <v>439</v>
      </c>
    </row>
    <row r="12" spans="2:6" ht="41.25" customHeight="1" x14ac:dyDescent="0.3">
      <c r="B12" s="3126" t="s">
        <v>379</v>
      </c>
      <c r="C12" s="3126"/>
      <c r="D12" s="661" t="s">
        <v>3446</v>
      </c>
    </row>
    <row r="13" spans="2:6" x14ac:dyDescent="0.3">
      <c r="B13" s="3123" t="s">
        <v>380</v>
      </c>
      <c r="C13" s="3123"/>
      <c r="D13" s="57" t="s">
        <v>279</v>
      </c>
    </row>
    <row r="14" spans="2:6" x14ac:dyDescent="0.3">
      <c r="B14" s="3123" t="s">
        <v>381</v>
      </c>
      <c r="C14" s="3124"/>
      <c r="D14" s="2077" t="s">
        <v>18</v>
      </c>
    </row>
    <row r="15" spans="2:6" ht="409.5" customHeight="1" x14ac:dyDescent="0.3">
      <c r="B15" s="3123" t="s">
        <v>382</v>
      </c>
      <c r="C15" s="3123"/>
      <c r="D15" s="83" t="s">
        <v>3447</v>
      </c>
    </row>
    <row r="16" spans="2:6" ht="58.5" customHeight="1" x14ac:dyDescent="0.3">
      <c r="B16" s="3123" t="s">
        <v>383</v>
      </c>
      <c r="C16" s="3123"/>
      <c r="D16" s="83"/>
    </row>
    <row r="17" spans="2:4" x14ac:dyDescent="0.3">
      <c r="B17" s="3123" t="s">
        <v>384</v>
      </c>
      <c r="C17" s="3123"/>
      <c r="D17" s="57" t="s">
        <v>519</v>
      </c>
    </row>
    <row r="18" spans="2:4" x14ac:dyDescent="0.3">
      <c r="B18" s="4241" t="s">
        <v>386</v>
      </c>
      <c r="C18" s="4241"/>
      <c r="D18" s="156" t="s">
        <v>3448</v>
      </c>
    </row>
    <row r="19" spans="2:4" ht="34.799999999999997" x14ac:dyDescent="0.3">
      <c r="B19" s="3132" t="s">
        <v>387</v>
      </c>
      <c r="C19" s="3133"/>
      <c r="D19" s="57" t="s">
        <v>3449</v>
      </c>
    </row>
    <row r="20" spans="2:4" x14ac:dyDescent="0.3">
      <c r="B20" s="3123" t="s">
        <v>388</v>
      </c>
      <c r="C20" s="3123"/>
      <c r="D20" s="83" t="s">
        <v>777</v>
      </c>
    </row>
    <row r="21" spans="2:4" x14ac:dyDescent="0.3">
      <c r="B21" s="3134" t="s">
        <v>390</v>
      </c>
      <c r="C21" s="459" t="s">
        <v>391</v>
      </c>
      <c r="D21" s="83" t="s">
        <v>347</v>
      </c>
    </row>
    <row r="22" spans="2:4" x14ac:dyDescent="0.3">
      <c r="B22" s="3135"/>
      <c r="C22" s="2215" t="s">
        <v>393</v>
      </c>
      <c r="D22" s="57"/>
    </row>
    <row r="23" spans="2:4" x14ac:dyDescent="0.3">
      <c r="B23" s="3123" t="s">
        <v>395</v>
      </c>
      <c r="C23" s="3123"/>
      <c r="D23" s="57" t="s">
        <v>1990</v>
      </c>
    </row>
    <row r="24" spans="2:4" x14ac:dyDescent="0.3">
      <c r="B24" s="3123" t="s">
        <v>397</v>
      </c>
      <c r="C24" s="3123"/>
      <c r="D24" s="2233" t="s">
        <v>412</v>
      </c>
    </row>
    <row r="25" spans="2:4" x14ac:dyDescent="0.3">
      <c r="B25" s="3123" t="s">
        <v>399</v>
      </c>
      <c r="C25" s="3123"/>
      <c r="D25" s="57" t="s">
        <v>15</v>
      </c>
    </row>
    <row r="26" spans="2:4" x14ac:dyDescent="0.3">
      <c r="B26" s="3126" t="s">
        <v>401</v>
      </c>
      <c r="C26" s="3126"/>
      <c r="D26" s="2233" t="s">
        <v>402</v>
      </c>
    </row>
    <row r="27" spans="2:4" ht="15" customHeight="1" x14ac:dyDescent="0.3">
      <c r="B27" s="3129" t="s">
        <v>403</v>
      </c>
      <c r="C27" s="3124"/>
      <c r="D27" s="2232"/>
    </row>
    <row r="28" spans="2:4" ht="121.8" x14ac:dyDescent="0.3">
      <c r="B28" s="2217" t="s">
        <v>404</v>
      </c>
      <c r="C28" s="2216"/>
      <c r="D28" s="57" t="s">
        <v>6354</v>
      </c>
    </row>
    <row r="29" spans="2:4" ht="108" customHeight="1" x14ac:dyDescent="0.3">
      <c r="B29" s="3130" t="s">
        <v>405</v>
      </c>
      <c r="C29" s="3131"/>
      <c r="D29" s="61"/>
    </row>
    <row r="30" spans="2:4" x14ac:dyDescent="0.3">
      <c r="B30" s="62"/>
      <c r="C30" s="62"/>
      <c r="D30" s="63"/>
    </row>
    <row r="31" spans="2:4" ht="18.600000000000001" x14ac:dyDescent="0.3">
      <c r="B31" s="4223" t="s">
        <v>406</v>
      </c>
      <c r="C31" s="4223"/>
      <c r="D31" s="4223"/>
    </row>
    <row r="32" spans="2:4" ht="23.25" customHeight="1" x14ac:dyDescent="0.3">
      <c r="B32" s="3129" t="s">
        <v>407</v>
      </c>
      <c r="C32" s="3124"/>
      <c r="D32" s="2233" t="s">
        <v>1991</v>
      </c>
    </row>
    <row r="33" spans="2:4" x14ac:dyDescent="0.3">
      <c r="B33" s="3129" t="s">
        <v>409</v>
      </c>
      <c r="C33" s="3124"/>
      <c r="D33" s="2233" t="s">
        <v>890</v>
      </c>
    </row>
    <row r="34" spans="2:4" x14ac:dyDescent="0.3">
      <c r="B34" s="3129" t="s">
        <v>411</v>
      </c>
      <c r="C34" s="3124"/>
      <c r="D34" s="2233" t="s">
        <v>412</v>
      </c>
    </row>
    <row r="35" spans="2:4" x14ac:dyDescent="0.3">
      <c r="B35" s="3129" t="s">
        <v>413</v>
      </c>
      <c r="C35" s="3124"/>
      <c r="D35" s="2233" t="s">
        <v>942</v>
      </c>
    </row>
    <row r="36" spans="2:4" x14ac:dyDescent="0.3">
      <c r="B36" s="3129" t="s">
        <v>415</v>
      </c>
      <c r="C36" s="3124"/>
      <c r="D36" s="2233" t="s">
        <v>943</v>
      </c>
    </row>
  </sheetData>
  <mergeCells count="30">
    <mergeCell ref="B3:D3"/>
    <mergeCell ref="B4:C4"/>
    <mergeCell ref="B5:C5"/>
    <mergeCell ref="B34:C34"/>
    <mergeCell ref="B35:C35"/>
    <mergeCell ref="B6:C6"/>
    <mergeCell ref="B7:C7"/>
    <mergeCell ref="B8:C8"/>
    <mergeCell ref="B10:D10"/>
    <mergeCell ref="B11:C11"/>
    <mergeCell ref="B12:C12"/>
    <mergeCell ref="B13:C13"/>
    <mergeCell ref="B14:C14"/>
    <mergeCell ref="B15:C15"/>
    <mergeCell ref="B16:C16"/>
    <mergeCell ref="B36:C36"/>
    <mergeCell ref="B17:C17"/>
    <mergeCell ref="B18:C18"/>
    <mergeCell ref="B19:C19"/>
    <mergeCell ref="B20:C20"/>
    <mergeCell ref="B21:B22"/>
    <mergeCell ref="B23:C23"/>
    <mergeCell ref="B24:C24"/>
    <mergeCell ref="B25:C25"/>
    <mergeCell ref="B26:C26"/>
    <mergeCell ref="B27:C27"/>
    <mergeCell ref="B29:C29"/>
    <mergeCell ref="B31:D31"/>
    <mergeCell ref="B32:C32"/>
    <mergeCell ref="B33:C33"/>
  </mergeCells>
  <dataValidations count="6">
    <dataValidation type="list" allowBlank="1" showInputMessage="1" showErrorMessage="1" sqref="D4" xr:uid="{00000000-0002-0000-CD01-000000000000}">
      <formula1>ODS</formula1>
    </dataValidation>
    <dataValidation type="list" allowBlank="1" showInputMessage="1" showErrorMessage="1" sqref="D5" xr:uid="{00000000-0002-0000-CD01-000001000000}">
      <formula1>Metas_ODS</formula1>
    </dataValidation>
    <dataValidation type="list" allowBlank="1" showInputMessage="1" showErrorMessage="1" sqref="D6" xr:uid="{00000000-0002-0000-CD01-000002000000}">
      <formula1>Numero_indicador</formula1>
    </dataValidation>
    <dataValidation type="list" allowBlank="1" showInputMessage="1" showErrorMessage="1" sqref="D7" xr:uid="{00000000-0002-0000-CD01-000003000000}">
      <formula1>Nombre_indicador_ODS</formula1>
    </dataValidation>
    <dataValidation type="list" allowBlank="1" showInputMessage="1" showErrorMessage="1" sqref="D14" xr:uid="{00000000-0002-0000-CD01-000004000000}">
      <formula1>Tipo_indicador</formula1>
    </dataValidation>
    <dataValidation type="list" allowBlank="1" showInputMessage="1" showErrorMessage="1" sqref="D26" xr:uid="{00000000-0002-0000-CD01-000005000000}">
      <formula1>Tipo_operación</formula1>
    </dataValidation>
  </dataValidations>
  <hyperlinks>
    <hyperlink ref="B1" location="'16.3.1'!A1" display="REGRESAR" xr:uid="{00000000-0004-0000-CD01-000000000000}"/>
    <hyperlink ref="D8" r:id="rId1" xr:uid="{00000000-0004-0000-CD01-000001000000}"/>
  </hyperlinks>
  <pageMargins left="0.7" right="0.7" top="0.75" bottom="0.75" header="0.3" footer="0.3"/>
  <pageSetup orientation="portrait" r:id="rId2"/>
  <drawing r:id="rId3"/>
</worksheet>
</file>

<file path=xl/worksheets/sheet4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E01-000000000000}">
  <sheetPr codeName="Hoja453"/>
  <dimension ref="A1:R51"/>
  <sheetViews>
    <sheetView showGridLines="0" workbookViewId="0">
      <pane ySplit="1" topLeftCell="A2" activePane="bottomLeft" state="frozen"/>
      <selection activeCell="B1" sqref="B1"/>
      <selection pane="bottomLeft"/>
    </sheetView>
  </sheetViews>
  <sheetFormatPr baseColWidth="10" defaultColWidth="11.44140625" defaultRowHeight="17.399999999999999" x14ac:dyDescent="0.45"/>
  <cols>
    <col min="1" max="1" width="15.5546875" style="178" customWidth="1"/>
    <col min="2" max="2" width="17.88671875" style="178" customWidth="1"/>
    <col min="3" max="4" width="8.21875" style="178" customWidth="1"/>
    <col min="5" max="6" width="11.44140625" style="178"/>
    <col min="7" max="7" width="2.44140625" style="2223" customWidth="1"/>
    <col min="8" max="17" width="11.44140625" style="178"/>
    <col min="18" max="18" width="13.44140625" style="178" customWidth="1"/>
    <col min="19" max="16384" width="11.44140625" style="178"/>
  </cols>
  <sheetData>
    <row r="1" spans="1:18" x14ac:dyDescent="0.45">
      <c r="A1" s="2218" t="s">
        <v>337</v>
      </c>
      <c r="C1" s="3225" t="s">
        <v>430</v>
      </c>
      <c r="D1" s="3225"/>
    </row>
    <row r="3" spans="1:18" ht="18.600000000000001" x14ac:dyDescent="0.45">
      <c r="A3" s="4215" t="s">
        <v>339</v>
      </c>
      <c r="B3" s="4217"/>
      <c r="C3" s="4239" t="s">
        <v>1943</v>
      </c>
      <c r="D3" s="4239"/>
      <c r="E3" s="4239"/>
      <c r="F3" s="4239"/>
      <c r="G3" s="4239"/>
      <c r="H3" s="4239"/>
      <c r="I3" s="4239"/>
      <c r="J3" s="4239"/>
      <c r="K3" s="4239"/>
      <c r="L3" s="4239"/>
      <c r="M3" s="4239"/>
      <c r="N3" s="4239"/>
      <c r="O3" s="4239"/>
      <c r="P3" s="4239"/>
      <c r="Q3" s="4239"/>
      <c r="R3" s="4239"/>
    </row>
    <row r="4" spans="1:18" ht="19.8" customHeight="1" x14ac:dyDescent="0.45">
      <c r="A4" s="4215" t="s">
        <v>340</v>
      </c>
      <c r="B4" s="4228"/>
      <c r="C4" s="4239" t="s">
        <v>187</v>
      </c>
      <c r="D4" s="4242"/>
      <c r="E4" s="4242"/>
      <c r="F4" s="4242"/>
      <c r="G4" s="4242"/>
      <c r="H4" s="4242"/>
      <c r="I4" s="4242"/>
      <c r="J4" s="4242"/>
      <c r="K4" s="4242"/>
      <c r="L4" s="4242"/>
      <c r="M4" s="4242"/>
      <c r="N4" s="4242"/>
      <c r="O4" s="4242"/>
      <c r="P4" s="4242"/>
      <c r="Q4" s="4242"/>
      <c r="R4" s="4242"/>
    </row>
    <row r="5" spans="1:18" ht="19.8" customHeight="1" x14ac:dyDescent="0.45">
      <c r="A5" s="4215" t="s">
        <v>341</v>
      </c>
      <c r="B5" s="4228"/>
      <c r="C5" s="4239" t="s">
        <v>4161</v>
      </c>
      <c r="D5" s="4242"/>
      <c r="E5" s="4242"/>
      <c r="F5" s="4242"/>
      <c r="G5" s="4242"/>
      <c r="H5" s="4242"/>
      <c r="I5" s="4242"/>
      <c r="J5" s="4242"/>
      <c r="K5" s="4242"/>
      <c r="L5" s="4242"/>
      <c r="M5" s="4242"/>
      <c r="N5" s="4242"/>
      <c r="O5" s="4242"/>
      <c r="P5" s="4242"/>
      <c r="Q5" s="4242"/>
      <c r="R5" s="4242"/>
    </row>
    <row r="6" spans="1:18" ht="19.8" customHeight="1" x14ac:dyDescent="0.45">
      <c r="A6" s="4215" t="s">
        <v>417</v>
      </c>
      <c r="B6" s="4228"/>
      <c r="C6" s="4239" t="s">
        <v>5236</v>
      </c>
      <c r="D6" s="4242"/>
      <c r="E6" s="4242"/>
      <c r="F6" s="4242"/>
      <c r="G6" s="4242"/>
      <c r="H6" s="4242"/>
      <c r="I6" s="4242"/>
      <c r="J6" s="4242"/>
      <c r="K6" s="4242"/>
      <c r="L6" s="4242"/>
      <c r="M6" s="4242"/>
      <c r="N6" s="4242"/>
      <c r="O6" s="4242"/>
      <c r="P6" s="4242"/>
      <c r="Q6" s="4242"/>
      <c r="R6" s="4242"/>
    </row>
    <row r="9" spans="1:18" ht="18.600000000000001" x14ac:dyDescent="0.45">
      <c r="C9" s="662" t="s">
        <v>5236</v>
      </c>
      <c r="D9" s="662"/>
      <c r="E9" s="662"/>
      <c r="F9" s="662"/>
      <c r="G9" s="662"/>
      <c r="H9" s="662"/>
      <c r="I9" s="662"/>
      <c r="J9" s="662"/>
      <c r="K9" s="662"/>
      <c r="L9" s="662"/>
      <c r="M9" s="662"/>
      <c r="N9" s="662"/>
      <c r="O9" s="662"/>
      <c r="P9" s="662"/>
      <c r="Q9" s="662"/>
    </row>
    <row r="10" spans="1:18" ht="8.4" customHeight="1" x14ac:dyDescent="0.45">
      <c r="C10" s="2228"/>
      <c r="D10" s="2228"/>
      <c r="E10" s="2228"/>
      <c r="F10" s="2228"/>
      <c r="G10" s="2228"/>
      <c r="H10" s="2228"/>
      <c r="I10" s="2228"/>
      <c r="J10" s="2228"/>
      <c r="K10" s="2228"/>
      <c r="L10" s="2228"/>
      <c r="M10" s="2228"/>
      <c r="N10" s="2228"/>
      <c r="O10" s="2228"/>
      <c r="P10" s="2228"/>
      <c r="Q10" s="2228"/>
    </row>
    <row r="11" spans="1:18" x14ac:dyDescent="0.45">
      <c r="C11" s="4211" t="s">
        <v>343</v>
      </c>
      <c r="D11" s="4221" t="s">
        <v>345</v>
      </c>
      <c r="E11" s="4221"/>
      <c r="F11" s="4221"/>
      <c r="G11" s="2243"/>
      <c r="H11" s="4221" t="s">
        <v>1993</v>
      </c>
      <c r="I11" s="4221"/>
      <c r="J11" s="4221"/>
      <c r="K11" s="4221"/>
      <c r="L11" s="4221"/>
      <c r="M11" s="4221"/>
      <c r="N11" s="4221"/>
      <c r="O11" s="4221"/>
      <c r="P11" s="4221"/>
      <c r="Q11" s="4221"/>
    </row>
    <row r="12" spans="1:18" ht="52.2" x14ac:dyDescent="0.45">
      <c r="C12" s="4212"/>
      <c r="D12" s="2288" t="s">
        <v>344</v>
      </c>
      <c r="E12" s="2288" t="s">
        <v>1994</v>
      </c>
      <c r="F12" s="2288" t="s">
        <v>1995</v>
      </c>
      <c r="G12" s="2247"/>
      <c r="H12" s="2250" t="s">
        <v>1996</v>
      </c>
      <c r="I12" s="2250" t="s">
        <v>1997</v>
      </c>
      <c r="J12" s="2250" t="s">
        <v>1998</v>
      </c>
      <c r="K12" s="2250" t="s">
        <v>1999</v>
      </c>
      <c r="L12" s="2250" t="s">
        <v>2000</v>
      </c>
      <c r="M12" s="2250" t="s">
        <v>2001</v>
      </c>
      <c r="N12" s="2250" t="s">
        <v>2002</v>
      </c>
      <c r="O12" s="2250" t="s">
        <v>2003</v>
      </c>
      <c r="P12" s="2250" t="s">
        <v>2004</v>
      </c>
      <c r="Q12" s="2250" t="s">
        <v>5552</v>
      </c>
    </row>
    <row r="13" spans="1:18" x14ac:dyDescent="0.45">
      <c r="C13" s="2220">
        <v>2010</v>
      </c>
      <c r="D13" s="1814">
        <v>1658</v>
      </c>
      <c r="E13" s="2260">
        <v>1577</v>
      </c>
      <c r="F13" s="2260">
        <v>81</v>
      </c>
      <c r="G13" s="2260"/>
      <c r="H13" s="2260">
        <v>254</v>
      </c>
      <c r="I13" s="2260">
        <v>281</v>
      </c>
      <c r="J13" s="2260">
        <v>226</v>
      </c>
      <c r="K13" s="2260">
        <v>407</v>
      </c>
      <c r="L13" s="2260">
        <v>200</v>
      </c>
      <c r="M13" s="2260">
        <v>113</v>
      </c>
      <c r="N13" s="2260">
        <v>87</v>
      </c>
      <c r="O13" s="2260">
        <v>54</v>
      </c>
      <c r="P13" s="2260">
        <v>15</v>
      </c>
      <c r="Q13" s="2260">
        <v>21</v>
      </c>
    </row>
    <row r="14" spans="1:18" x14ac:dyDescent="0.45">
      <c r="C14" s="2220">
        <v>2011</v>
      </c>
      <c r="D14" s="1814">
        <v>1808</v>
      </c>
      <c r="E14" s="2260">
        <v>1694</v>
      </c>
      <c r="F14" s="2260">
        <v>114</v>
      </c>
      <c r="G14" s="2260"/>
      <c r="H14" s="2260">
        <v>358</v>
      </c>
      <c r="I14" s="2260">
        <v>234</v>
      </c>
      <c r="J14" s="2260">
        <v>232</v>
      </c>
      <c r="K14" s="2260">
        <v>488</v>
      </c>
      <c r="L14" s="2260">
        <v>224</v>
      </c>
      <c r="M14" s="2260">
        <v>122</v>
      </c>
      <c r="N14" s="2260">
        <v>80</v>
      </c>
      <c r="O14" s="2260">
        <v>44</v>
      </c>
      <c r="P14" s="2260">
        <v>13</v>
      </c>
      <c r="Q14" s="2260">
        <v>13</v>
      </c>
    </row>
    <row r="15" spans="1:18" x14ac:dyDescent="0.45">
      <c r="C15" s="2220">
        <v>2012</v>
      </c>
      <c r="D15" s="1814">
        <v>1769</v>
      </c>
      <c r="E15" s="2260">
        <v>1664</v>
      </c>
      <c r="F15" s="2260">
        <v>105</v>
      </c>
      <c r="G15" s="2260"/>
      <c r="H15" s="2260">
        <v>288</v>
      </c>
      <c r="I15" s="2260">
        <v>286</v>
      </c>
      <c r="J15" s="2260">
        <v>225</v>
      </c>
      <c r="K15" s="2260">
        <v>477</v>
      </c>
      <c r="L15" s="2260">
        <v>243</v>
      </c>
      <c r="M15" s="2260">
        <v>128</v>
      </c>
      <c r="N15" s="2260">
        <v>93</v>
      </c>
      <c r="O15" s="2260">
        <v>15</v>
      </c>
      <c r="P15" s="2260">
        <v>14</v>
      </c>
      <c r="Q15" s="2263">
        <v>0</v>
      </c>
    </row>
    <row r="16" spans="1:18" x14ac:dyDescent="0.45">
      <c r="C16" s="2220">
        <v>2013</v>
      </c>
      <c r="D16" s="1814">
        <v>1536</v>
      </c>
      <c r="E16" s="2260">
        <v>1453</v>
      </c>
      <c r="F16" s="2260">
        <v>83</v>
      </c>
      <c r="G16" s="2260"/>
      <c r="H16" s="2260">
        <v>225</v>
      </c>
      <c r="I16" s="2260">
        <v>232</v>
      </c>
      <c r="J16" s="2260">
        <v>251</v>
      </c>
      <c r="K16" s="2260">
        <v>414</v>
      </c>
      <c r="L16" s="2260">
        <v>241</v>
      </c>
      <c r="M16" s="2260">
        <v>87</v>
      </c>
      <c r="N16" s="2260">
        <v>48</v>
      </c>
      <c r="O16" s="2260">
        <v>33</v>
      </c>
      <c r="P16" s="2263">
        <v>0</v>
      </c>
      <c r="Q16" s="2260">
        <v>5</v>
      </c>
    </row>
    <row r="17" spans="3:17" x14ac:dyDescent="0.45">
      <c r="C17" s="2220">
        <v>2014</v>
      </c>
      <c r="D17" s="1814">
        <v>1775</v>
      </c>
      <c r="E17" s="2260">
        <v>1676</v>
      </c>
      <c r="F17" s="2260">
        <v>99</v>
      </c>
      <c r="G17" s="2260"/>
      <c r="H17" s="2260">
        <v>285</v>
      </c>
      <c r="I17" s="2260">
        <v>257</v>
      </c>
      <c r="J17" s="2260">
        <v>239</v>
      </c>
      <c r="K17" s="2260">
        <v>474</v>
      </c>
      <c r="L17" s="2260">
        <v>286</v>
      </c>
      <c r="M17" s="2260">
        <v>87</v>
      </c>
      <c r="N17" s="2260">
        <v>91</v>
      </c>
      <c r="O17" s="2260">
        <v>26</v>
      </c>
      <c r="P17" s="2260">
        <v>2</v>
      </c>
      <c r="Q17" s="2260">
        <v>28</v>
      </c>
    </row>
    <row r="18" spans="3:17" x14ac:dyDescent="0.45">
      <c r="C18" s="2222">
        <v>2015</v>
      </c>
      <c r="D18" s="2327">
        <v>1586</v>
      </c>
      <c r="E18" s="2079">
        <v>1488</v>
      </c>
      <c r="F18" s="2079">
        <v>98</v>
      </c>
      <c r="G18" s="2079"/>
      <c r="H18" s="2079">
        <v>237</v>
      </c>
      <c r="I18" s="2079">
        <v>239</v>
      </c>
      <c r="J18" s="2079">
        <v>211</v>
      </c>
      <c r="K18" s="2079">
        <v>432</v>
      </c>
      <c r="L18" s="2079">
        <v>243</v>
      </c>
      <c r="M18" s="2079">
        <v>123</v>
      </c>
      <c r="N18" s="2079">
        <v>61</v>
      </c>
      <c r="O18" s="2079">
        <v>20</v>
      </c>
      <c r="P18" s="2079">
        <v>18</v>
      </c>
      <c r="Q18" s="2079">
        <v>2</v>
      </c>
    </row>
    <row r="19" spans="3:17" x14ac:dyDescent="0.45">
      <c r="C19" s="2220">
        <v>2016</v>
      </c>
      <c r="D19" s="2327">
        <v>1588</v>
      </c>
      <c r="E19" s="2079">
        <v>1489</v>
      </c>
      <c r="F19" s="2079">
        <v>99</v>
      </c>
      <c r="G19" s="2079"/>
      <c r="H19" s="2079">
        <v>292</v>
      </c>
      <c r="I19" s="2079">
        <v>256</v>
      </c>
      <c r="J19" s="2079">
        <v>190</v>
      </c>
      <c r="K19" s="2079">
        <v>413</v>
      </c>
      <c r="L19" s="2079">
        <v>218</v>
      </c>
      <c r="M19" s="2079">
        <v>97</v>
      </c>
      <c r="N19" s="2079">
        <v>93</v>
      </c>
      <c r="O19" s="2079">
        <v>24</v>
      </c>
      <c r="P19" s="2079">
        <v>5</v>
      </c>
      <c r="Q19" s="2263">
        <v>0</v>
      </c>
    </row>
    <row r="20" spans="3:17" x14ac:dyDescent="0.45">
      <c r="C20" s="2222">
        <v>2017</v>
      </c>
      <c r="D20" s="2327">
        <v>1865</v>
      </c>
      <c r="E20" s="2079">
        <v>1727</v>
      </c>
      <c r="F20" s="2079">
        <v>138</v>
      </c>
      <c r="G20" s="2079"/>
      <c r="H20" s="2079">
        <v>304</v>
      </c>
      <c r="I20" s="2079">
        <v>278</v>
      </c>
      <c r="J20" s="2079">
        <v>196</v>
      </c>
      <c r="K20" s="2079">
        <v>459</v>
      </c>
      <c r="L20" s="2079">
        <v>282</v>
      </c>
      <c r="M20" s="2079">
        <v>163</v>
      </c>
      <c r="N20" s="2079">
        <v>141</v>
      </c>
      <c r="O20" s="2079">
        <v>31</v>
      </c>
      <c r="P20" s="2263">
        <v>0</v>
      </c>
      <c r="Q20" s="2079">
        <v>11</v>
      </c>
    </row>
    <row r="21" spans="3:17" x14ac:dyDescent="0.45">
      <c r="C21" s="732">
        <v>2018</v>
      </c>
      <c r="D21" s="2328">
        <v>2293</v>
      </c>
      <c r="E21" s="2330">
        <v>2125</v>
      </c>
      <c r="F21" s="2330">
        <v>168</v>
      </c>
      <c r="G21" s="2330"/>
      <c r="H21" s="2330">
        <v>348</v>
      </c>
      <c r="I21" s="2330">
        <v>280</v>
      </c>
      <c r="J21" s="2330">
        <v>261</v>
      </c>
      <c r="K21" s="2330">
        <v>554</v>
      </c>
      <c r="L21" s="2330">
        <v>347</v>
      </c>
      <c r="M21" s="2330">
        <v>159</v>
      </c>
      <c r="N21" s="2330">
        <v>161</v>
      </c>
      <c r="O21" s="2330">
        <v>56</v>
      </c>
      <c r="P21" s="2330">
        <v>22</v>
      </c>
      <c r="Q21" s="2330">
        <v>5</v>
      </c>
    </row>
    <row r="22" spans="3:17" x14ac:dyDescent="0.45">
      <c r="C22" s="732">
        <v>2019</v>
      </c>
      <c r="D22" s="2328">
        <v>2440</v>
      </c>
      <c r="E22" s="2330">
        <v>2245</v>
      </c>
      <c r="F22" s="2330">
        <v>195</v>
      </c>
      <c r="G22" s="2330"/>
      <c r="H22" s="2330">
        <v>331</v>
      </c>
      <c r="I22" s="2330">
        <v>295</v>
      </c>
      <c r="J22" s="2330">
        <v>233</v>
      </c>
      <c r="K22" s="2330">
        <v>603</v>
      </c>
      <c r="L22" s="2330">
        <v>376</v>
      </c>
      <c r="M22" s="2330">
        <v>210</v>
      </c>
      <c r="N22" s="2330">
        <v>271</v>
      </c>
      <c r="O22" s="2330">
        <v>73</v>
      </c>
      <c r="P22" s="2330">
        <v>29</v>
      </c>
      <c r="Q22" s="2330">
        <v>19</v>
      </c>
    </row>
    <row r="23" spans="3:17" x14ac:dyDescent="0.45">
      <c r="C23" s="732">
        <v>2020</v>
      </c>
      <c r="D23" s="2328">
        <v>2178</v>
      </c>
      <c r="E23" s="2330">
        <v>2052</v>
      </c>
      <c r="F23" s="2330">
        <v>126</v>
      </c>
      <c r="G23" s="2330"/>
      <c r="H23" s="2330">
        <v>302</v>
      </c>
      <c r="I23" s="2330">
        <v>267</v>
      </c>
      <c r="J23" s="2330">
        <v>232</v>
      </c>
      <c r="K23" s="2330">
        <v>471</v>
      </c>
      <c r="L23" s="2330">
        <v>271</v>
      </c>
      <c r="M23" s="2330">
        <v>220</v>
      </c>
      <c r="N23" s="2330">
        <v>252</v>
      </c>
      <c r="O23" s="2330">
        <v>97</v>
      </c>
      <c r="P23" s="2330">
        <v>57</v>
      </c>
      <c r="Q23" s="2330">
        <v>9</v>
      </c>
    </row>
    <row r="24" spans="3:17" x14ac:dyDescent="0.45">
      <c r="C24" s="732">
        <v>2021</v>
      </c>
      <c r="D24" s="2328">
        <f t="shared" ref="D24:D25" si="0">E24+F24</f>
        <v>1789</v>
      </c>
      <c r="E24" s="2330">
        <v>1670</v>
      </c>
      <c r="F24" s="2330">
        <v>119</v>
      </c>
      <c r="G24" s="2330"/>
      <c r="H24" s="2330">
        <v>192</v>
      </c>
      <c r="I24" s="2330">
        <v>220</v>
      </c>
      <c r="J24" s="2330">
        <v>146</v>
      </c>
      <c r="K24" s="2330">
        <v>352</v>
      </c>
      <c r="L24" s="2330">
        <v>293</v>
      </c>
      <c r="M24" s="2330">
        <v>177</v>
      </c>
      <c r="N24" s="2330">
        <v>205</v>
      </c>
      <c r="O24" s="2330">
        <v>94</v>
      </c>
      <c r="P24" s="2330">
        <v>66</v>
      </c>
      <c r="Q24" s="2330">
        <v>44</v>
      </c>
    </row>
    <row r="25" spans="3:17" s="2562" customFormat="1" x14ac:dyDescent="0.45">
      <c r="C25" s="985">
        <v>2022</v>
      </c>
      <c r="D25" s="2329">
        <f t="shared" si="0"/>
        <v>2038</v>
      </c>
      <c r="E25" s="2331">
        <v>1905</v>
      </c>
      <c r="F25" s="2331">
        <v>133</v>
      </c>
      <c r="G25" s="2331"/>
      <c r="H25" s="2331">
        <v>320</v>
      </c>
      <c r="I25" s="2331">
        <v>224</v>
      </c>
      <c r="J25" s="2331">
        <v>214</v>
      </c>
      <c r="K25" s="2331">
        <v>515</v>
      </c>
      <c r="L25" s="2331">
        <v>276</v>
      </c>
      <c r="M25" s="2331">
        <v>135</v>
      </c>
      <c r="N25" s="2331">
        <v>169</v>
      </c>
      <c r="O25" s="2331">
        <v>104</v>
      </c>
      <c r="P25" s="2331">
        <v>55</v>
      </c>
      <c r="Q25" s="2331">
        <v>26</v>
      </c>
    </row>
    <row r="26" spans="3:17" x14ac:dyDescent="0.45">
      <c r="C26" s="178" t="s">
        <v>6462</v>
      </c>
      <c r="G26" s="178"/>
    </row>
    <row r="27" spans="3:17" x14ac:dyDescent="0.45">
      <c r="G27" s="178"/>
    </row>
    <row r="28" spans="3:17" s="2562" customFormat="1" x14ac:dyDescent="0.45"/>
    <row r="29" spans="3:17" ht="18.600000000000001" x14ac:dyDescent="0.45">
      <c r="C29" s="1326" t="s">
        <v>6460</v>
      </c>
      <c r="G29" s="178"/>
    </row>
    <row r="50" spans="3:3" x14ac:dyDescent="0.45">
      <c r="C50" s="178" t="s">
        <v>4650</v>
      </c>
    </row>
    <row r="51" spans="3:3" x14ac:dyDescent="0.45">
      <c r="C51" s="178" t="s">
        <v>6461</v>
      </c>
    </row>
  </sheetData>
  <mergeCells count="12">
    <mergeCell ref="A5:B5"/>
    <mergeCell ref="C5:R5"/>
    <mergeCell ref="C1:D1"/>
    <mergeCell ref="A3:B3"/>
    <mergeCell ref="C3:R3"/>
    <mergeCell ref="A4:B4"/>
    <mergeCell ref="C4:R4"/>
    <mergeCell ref="A6:B6"/>
    <mergeCell ref="C6:R6"/>
    <mergeCell ref="C11:C12"/>
    <mergeCell ref="D11:F11"/>
    <mergeCell ref="H11:Q11"/>
  </mergeCells>
  <hyperlinks>
    <hyperlink ref="A1" location="'ODS 16.'!A1" display="REGRESAR" xr:uid="{00000000-0004-0000-CE01-000000000000}"/>
    <hyperlink ref="C1:D1" location="'Metadato 16.3.2'!A1" display="VER METADATO" xr:uid="{00000000-0004-0000-CE01-000001000000}"/>
  </hyperlinks>
  <pageMargins left="0.7" right="0.7" top="0.75" bottom="0.75" header="0.3" footer="0.3"/>
  <pageSetup orientation="portrait" r:id="rId1"/>
  <drawing r:id="rId2"/>
</worksheet>
</file>

<file path=xl/worksheets/sheet4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F01-000000000000}">
  <sheetPr codeName="Hoja454">
    <tabColor theme="0" tint="-0.499984740745262"/>
  </sheetPr>
  <dimension ref="B1:F41"/>
  <sheetViews>
    <sheetView showGridLines="0" zoomScaleNormal="100" workbookViewId="0">
      <pane ySplit="1" topLeftCell="A2" activePane="bottomLeft" state="frozen"/>
      <selection pane="bottomLeft" activeCell="B1" sqref="B1"/>
    </sheetView>
  </sheetViews>
  <sheetFormatPr baseColWidth="10" defaultColWidth="11.44140625" defaultRowHeight="17.399999999999999" x14ac:dyDescent="0.3"/>
  <cols>
    <col min="1" max="1" width="7" style="1305" customWidth="1"/>
    <col min="2" max="2" width="26.44140625" style="1305" customWidth="1"/>
    <col min="3" max="3" width="24" style="1305" customWidth="1"/>
    <col min="4" max="4" width="85.77734375" style="1305" customWidth="1"/>
    <col min="5" max="5" width="2.44140625" style="1285" customWidth="1"/>
    <col min="6" max="6" width="7.21875" style="1305" customWidth="1"/>
    <col min="7" max="16384" width="11.44140625" style="1305"/>
  </cols>
  <sheetData>
    <row r="1" spans="2:6" x14ac:dyDescent="0.3">
      <c r="B1" s="481" t="s">
        <v>337</v>
      </c>
    </row>
    <row r="2" spans="2:6" ht="18" thickBot="1" x14ac:dyDescent="0.35"/>
    <row r="3" spans="2:6" ht="23.25" customHeight="1" thickBot="1" x14ac:dyDescent="0.35">
      <c r="B3" s="4223" t="s">
        <v>370</v>
      </c>
      <c r="C3" s="4223"/>
      <c r="D3" s="4223"/>
      <c r="F3" s="1267" t="s">
        <v>371</v>
      </c>
    </row>
    <row r="4" spans="2:6" ht="34.799999999999997" x14ac:dyDescent="0.3">
      <c r="B4" s="3123" t="s">
        <v>449</v>
      </c>
      <c r="C4" s="3123"/>
      <c r="D4" s="2232" t="s">
        <v>46</v>
      </c>
    </row>
    <row r="5" spans="2:6" ht="34.799999999999997" x14ac:dyDescent="0.3">
      <c r="B5" s="3123" t="s">
        <v>373</v>
      </c>
      <c r="C5" s="3123"/>
      <c r="D5" s="2232" t="s">
        <v>187</v>
      </c>
    </row>
    <row r="6" spans="2:6" x14ac:dyDescent="0.3">
      <c r="B6" s="3123" t="s">
        <v>374</v>
      </c>
      <c r="C6" s="3123"/>
      <c r="D6" s="2233" t="s">
        <v>280</v>
      </c>
    </row>
    <row r="7" spans="2:6" ht="30.75" customHeight="1" x14ac:dyDescent="0.3">
      <c r="B7" s="3126" t="s">
        <v>375</v>
      </c>
      <c r="C7" s="3126"/>
      <c r="D7" s="2234" t="s">
        <v>4161</v>
      </c>
    </row>
    <row r="8" spans="2:6" ht="15" customHeight="1" x14ac:dyDescent="0.3">
      <c r="B8" s="3126" t="s">
        <v>2480</v>
      </c>
      <c r="C8" s="3126"/>
      <c r="D8" s="2235" t="s">
        <v>2655</v>
      </c>
    </row>
    <row r="9" spans="2:6" x14ac:dyDescent="0.45">
      <c r="B9" s="178"/>
      <c r="C9" s="178"/>
      <c r="D9" s="178"/>
    </row>
    <row r="10" spans="2:6" ht="23.25" customHeight="1" x14ac:dyDescent="0.3">
      <c r="B10" s="4223" t="s">
        <v>376</v>
      </c>
      <c r="C10" s="4223"/>
      <c r="D10" s="4223"/>
    </row>
    <row r="11" spans="2:6" ht="16.5" customHeight="1" x14ac:dyDescent="0.3">
      <c r="B11" s="3129" t="s">
        <v>377</v>
      </c>
      <c r="C11" s="3124"/>
      <c r="D11" s="2232" t="s">
        <v>439</v>
      </c>
    </row>
    <row r="12" spans="2:6" ht="33.75" customHeight="1" x14ac:dyDescent="0.3">
      <c r="B12" s="3126" t="s">
        <v>379</v>
      </c>
      <c r="C12" s="3126"/>
      <c r="D12" s="661" t="s">
        <v>1992</v>
      </c>
    </row>
    <row r="13" spans="2:6" x14ac:dyDescent="0.3">
      <c r="B13" s="3123" t="s">
        <v>380</v>
      </c>
      <c r="C13" s="3123"/>
      <c r="D13" s="57" t="s">
        <v>280</v>
      </c>
    </row>
    <row r="14" spans="2:6" x14ac:dyDescent="0.3">
      <c r="B14" s="3123" t="s">
        <v>381</v>
      </c>
      <c r="C14" s="3124"/>
      <c r="D14" s="2077" t="s">
        <v>10</v>
      </c>
    </row>
    <row r="15" spans="2:6" ht="52.2" x14ac:dyDescent="0.3">
      <c r="B15" s="3123" t="s">
        <v>382</v>
      </c>
      <c r="C15" s="3123"/>
      <c r="D15" s="83" t="s">
        <v>2005</v>
      </c>
    </row>
    <row r="16" spans="2:6" ht="40.5" customHeight="1" x14ac:dyDescent="0.3">
      <c r="B16" s="3123" t="s">
        <v>383</v>
      </c>
      <c r="C16" s="3123"/>
      <c r="D16" s="83"/>
    </row>
    <row r="17" spans="2:4" x14ac:dyDescent="0.3">
      <c r="B17" s="3123" t="s">
        <v>384</v>
      </c>
      <c r="C17" s="3123"/>
      <c r="D17" s="57" t="s">
        <v>380</v>
      </c>
    </row>
    <row r="18" spans="2:4" x14ac:dyDescent="0.3">
      <c r="B18" s="3126" t="s">
        <v>386</v>
      </c>
      <c r="C18" s="3126"/>
      <c r="D18" s="2232"/>
    </row>
    <row r="19" spans="2:4" ht="32.25" customHeight="1" x14ac:dyDescent="0.3">
      <c r="B19" s="3132" t="s">
        <v>387</v>
      </c>
      <c r="C19" s="3133"/>
      <c r="D19" s="57" t="s">
        <v>2006</v>
      </c>
    </row>
    <row r="20" spans="2:4" x14ac:dyDescent="0.3">
      <c r="B20" s="3123" t="s">
        <v>388</v>
      </c>
      <c r="C20" s="3123"/>
      <c r="D20" s="83" t="s">
        <v>424</v>
      </c>
    </row>
    <row r="21" spans="2:4" x14ac:dyDescent="0.3">
      <c r="B21" s="3134" t="s">
        <v>390</v>
      </c>
      <c r="C21" s="459" t="s">
        <v>391</v>
      </c>
      <c r="D21" s="2232"/>
    </row>
    <row r="22" spans="2:4" x14ac:dyDescent="0.3">
      <c r="B22" s="3135"/>
      <c r="C22" s="2215" t="s">
        <v>393</v>
      </c>
      <c r="D22" s="57" t="s">
        <v>2007</v>
      </c>
    </row>
    <row r="23" spans="2:4" ht="12.75" customHeight="1" x14ac:dyDescent="0.3">
      <c r="B23" s="3123" t="s">
        <v>395</v>
      </c>
      <c r="C23" s="3123"/>
      <c r="D23" s="57" t="s">
        <v>427</v>
      </c>
    </row>
    <row r="24" spans="2:4" x14ac:dyDescent="0.3">
      <c r="B24" s="3123" t="s">
        <v>397</v>
      </c>
      <c r="C24" s="3123"/>
      <c r="D24" s="2233" t="s">
        <v>1962</v>
      </c>
    </row>
    <row r="25" spans="2:4" x14ac:dyDescent="0.3">
      <c r="B25" s="3123" t="s">
        <v>399</v>
      </c>
      <c r="C25" s="3123"/>
      <c r="D25" s="57" t="s">
        <v>19</v>
      </c>
    </row>
    <row r="26" spans="2:4" ht="15" customHeight="1" x14ac:dyDescent="0.3">
      <c r="B26" s="3126" t="s">
        <v>401</v>
      </c>
      <c r="C26" s="3126"/>
      <c r="D26" s="2233" t="s">
        <v>2008</v>
      </c>
    </row>
    <row r="27" spans="2:4" x14ac:dyDescent="0.3">
      <c r="B27" s="3129" t="s">
        <v>403</v>
      </c>
      <c r="C27" s="3124"/>
      <c r="D27" s="2232"/>
    </row>
    <row r="28" spans="2:4" ht="69.599999999999994" x14ac:dyDescent="0.3">
      <c r="B28" s="2217" t="s">
        <v>404</v>
      </c>
      <c r="C28" s="2216"/>
      <c r="D28" s="57" t="s">
        <v>2009</v>
      </c>
    </row>
    <row r="29" spans="2:4" x14ac:dyDescent="0.3">
      <c r="B29" s="3130" t="s">
        <v>405</v>
      </c>
      <c r="C29" s="3131"/>
      <c r="D29" s="61"/>
    </row>
    <row r="30" spans="2:4" x14ac:dyDescent="0.3">
      <c r="B30" s="62"/>
      <c r="C30" s="62"/>
      <c r="D30" s="63"/>
    </row>
    <row r="31" spans="2:4" ht="23.25" customHeight="1" x14ac:dyDescent="0.3">
      <c r="B31" s="4223" t="s">
        <v>406</v>
      </c>
      <c r="C31" s="4223"/>
      <c r="D31" s="4223"/>
    </row>
    <row r="32" spans="2:4" x14ac:dyDescent="0.3">
      <c r="B32" s="3129" t="s">
        <v>407</v>
      </c>
      <c r="C32" s="3124"/>
      <c r="D32" s="57" t="s">
        <v>1965</v>
      </c>
    </row>
    <row r="33" spans="2:4" x14ac:dyDescent="0.3">
      <c r="B33" s="3129" t="s">
        <v>409</v>
      </c>
      <c r="C33" s="3124"/>
      <c r="D33" s="57" t="s">
        <v>1966</v>
      </c>
    </row>
    <row r="34" spans="2:4" x14ac:dyDescent="0.3">
      <c r="B34" s="3129" t="s">
        <v>411</v>
      </c>
      <c r="C34" s="3124"/>
      <c r="D34" s="57" t="s">
        <v>1962</v>
      </c>
    </row>
    <row r="35" spans="2:4" x14ac:dyDescent="0.3">
      <c r="B35" s="3129" t="s">
        <v>413</v>
      </c>
      <c r="C35" s="3124"/>
      <c r="D35" s="2233" t="s">
        <v>1967</v>
      </c>
    </row>
    <row r="36" spans="2:4" x14ac:dyDescent="0.3">
      <c r="B36" s="3129" t="s">
        <v>415</v>
      </c>
      <c r="C36" s="3124"/>
      <c r="D36" s="1621" t="s">
        <v>1968</v>
      </c>
    </row>
    <row r="37" spans="2:4" x14ac:dyDescent="0.3">
      <c r="B37" s="3129" t="s">
        <v>407</v>
      </c>
      <c r="C37" s="3124"/>
      <c r="D37" s="57" t="s">
        <v>2245</v>
      </c>
    </row>
    <row r="38" spans="2:4" x14ac:dyDescent="0.3">
      <c r="B38" s="3129" t="s">
        <v>409</v>
      </c>
      <c r="C38" s="3124"/>
      <c r="D38" s="57" t="s">
        <v>2246</v>
      </c>
    </row>
    <row r="39" spans="2:4" x14ac:dyDescent="0.3">
      <c r="B39" s="3129" t="s">
        <v>411</v>
      </c>
      <c r="C39" s="3124"/>
      <c r="D39" s="57" t="s">
        <v>1962</v>
      </c>
    </row>
    <row r="40" spans="2:4" x14ac:dyDescent="0.3">
      <c r="B40" s="3129" t="s">
        <v>413</v>
      </c>
      <c r="C40" s="3124"/>
      <c r="D40" s="2233" t="s">
        <v>2247</v>
      </c>
    </row>
    <row r="41" spans="2:4" x14ac:dyDescent="0.3">
      <c r="B41" s="3129" t="s">
        <v>415</v>
      </c>
      <c r="C41" s="3124"/>
      <c r="D41" s="1621" t="s">
        <v>2248</v>
      </c>
    </row>
  </sheetData>
  <mergeCells count="35">
    <mergeCell ref="B37:C37"/>
    <mergeCell ref="B38:C38"/>
    <mergeCell ref="B39:C39"/>
    <mergeCell ref="B40:C40"/>
    <mergeCell ref="B41:C41"/>
    <mergeCell ref="B16:C16"/>
    <mergeCell ref="B3:D3"/>
    <mergeCell ref="B4:C4"/>
    <mergeCell ref="B5:C5"/>
    <mergeCell ref="B6:C6"/>
    <mergeCell ref="B7:C7"/>
    <mergeCell ref="B10:D10"/>
    <mergeCell ref="B11:C11"/>
    <mergeCell ref="B12:C12"/>
    <mergeCell ref="B13:C13"/>
    <mergeCell ref="B14:C14"/>
    <mergeCell ref="B15:C15"/>
    <mergeCell ref="B8:C8"/>
    <mergeCell ref="B31:D31"/>
    <mergeCell ref="B17:C17"/>
    <mergeCell ref="B18:C18"/>
    <mergeCell ref="B19:C19"/>
    <mergeCell ref="B20:C20"/>
    <mergeCell ref="B21:B22"/>
    <mergeCell ref="B23:C23"/>
    <mergeCell ref="B24:C24"/>
    <mergeCell ref="B25:C25"/>
    <mergeCell ref="B26:C26"/>
    <mergeCell ref="B27:C27"/>
    <mergeCell ref="B29:C29"/>
    <mergeCell ref="B32:C32"/>
    <mergeCell ref="B33:C33"/>
    <mergeCell ref="B34:C34"/>
    <mergeCell ref="B35:C35"/>
    <mergeCell ref="B36:C36"/>
  </mergeCells>
  <dataValidations count="6">
    <dataValidation type="list" allowBlank="1" showInputMessage="1" showErrorMessage="1" sqref="D25" xr:uid="{00000000-0002-0000-CF01-000000000000}">
      <formula1>Tipo_operación</formula1>
    </dataValidation>
    <dataValidation type="list" allowBlank="1" showInputMessage="1" showErrorMessage="1" sqref="D14" xr:uid="{00000000-0002-0000-CF01-000001000000}">
      <formula1>Tipo_indicador</formula1>
    </dataValidation>
    <dataValidation type="list" allowBlank="1" showInputMessage="1" showErrorMessage="1" sqref="D7" xr:uid="{00000000-0002-0000-CF01-000002000000}">
      <formula1>Nombre_indicador_ODS</formula1>
    </dataValidation>
    <dataValidation type="list" allowBlank="1" showInputMessage="1" showErrorMessage="1" sqref="D6" xr:uid="{00000000-0002-0000-CF01-000003000000}">
      <formula1>Numero_indicador</formula1>
    </dataValidation>
    <dataValidation type="list" allowBlank="1" showInputMessage="1" showErrorMessage="1" sqref="D5" xr:uid="{00000000-0002-0000-CF01-000004000000}">
      <formula1>Metas_ODS</formula1>
    </dataValidation>
    <dataValidation type="list" allowBlank="1" showInputMessage="1" showErrorMessage="1" sqref="D4" xr:uid="{00000000-0002-0000-CF01-000005000000}">
      <formula1>ODS</formula1>
    </dataValidation>
  </dataValidations>
  <hyperlinks>
    <hyperlink ref="B1" location="'16.3.2'!A1" display="REGRESAR" xr:uid="{00000000-0004-0000-CF01-000000000000}"/>
    <hyperlink ref="D8" r:id="rId1" xr:uid="{00000000-0004-0000-CF01-000001000000}"/>
    <hyperlink ref="D36" r:id="rId2" xr:uid="{00000000-0004-0000-CF01-000002000000}"/>
    <hyperlink ref="D41" r:id="rId3" xr:uid="{00000000-0004-0000-CF01-000003000000}"/>
  </hyperlinks>
  <pageMargins left="0.7" right="0.7" top="0.75" bottom="0.75" header="0.3" footer="0.3"/>
  <pageSetup orientation="portrait" r:id="rId4"/>
  <drawing r:id="rId5"/>
</worksheet>
</file>

<file path=xl/worksheets/sheet4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001-000000000000}">
  <sheetPr codeName="Hoja538">
    <tabColor theme="5"/>
  </sheetPr>
  <dimension ref="A1:Q11"/>
  <sheetViews>
    <sheetView showGridLines="0" workbookViewId="0">
      <pane ySplit="1" topLeftCell="A2" activePane="bottomLeft" state="frozen"/>
      <selection pane="bottomLeft" activeCell="C13" sqref="C13"/>
    </sheetView>
  </sheetViews>
  <sheetFormatPr baseColWidth="10" defaultColWidth="11.44140625" defaultRowHeight="17.399999999999999" x14ac:dyDescent="0.45"/>
  <cols>
    <col min="1" max="1" width="15.5546875" style="178" customWidth="1"/>
    <col min="2" max="2" width="18.21875" style="178" customWidth="1"/>
    <col min="3" max="4" width="8.21875" style="178" customWidth="1"/>
    <col min="5" max="6" width="11.44140625" style="178"/>
    <col min="7" max="7" width="2.44140625" style="2223" customWidth="1"/>
    <col min="8" max="16384" width="11.44140625" style="178"/>
  </cols>
  <sheetData>
    <row r="1" spans="1:17" x14ac:dyDescent="0.45">
      <c r="A1" s="2218" t="s">
        <v>337</v>
      </c>
      <c r="C1" s="3225" t="s">
        <v>430</v>
      </c>
      <c r="D1" s="3225"/>
    </row>
    <row r="3" spans="1:17" ht="19.2" customHeight="1" x14ac:dyDescent="0.45">
      <c r="A3" s="4215" t="s">
        <v>339</v>
      </c>
      <c r="B3" s="4217"/>
      <c r="C3" s="4239" t="s">
        <v>1943</v>
      </c>
      <c r="D3" s="4239"/>
      <c r="E3" s="4239"/>
      <c r="F3" s="4239"/>
      <c r="G3" s="4239"/>
      <c r="H3" s="4239"/>
      <c r="I3" s="4239"/>
      <c r="J3" s="4239"/>
      <c r="K3" s="4239"/>
      <c r="L3" s="4239"/>
      <c r="M3" s="4239"/>
      <c r="N3" s="4239"/>
      <c r="O3" s="4239"/>
      <c r="P3" s="4239"/>
      <c r="Q3" s="4239"/>
    </row>
    <row r="4" spans="1:17" ht="19.8" customHeight="1" x14ac:dyDescent="0.45">
      <c r="A4" s="4215" t="s">
        <v>340</v>
      </c>
      <c r="B4" s="4228"/>
      <c r="C4" s="4239" t="s">
        <v>187</v>
      </c>
      <c r="D4" s="4242"/>
      <c r="E4" s="4242"/>
      <c r="F4" s="4242"/>
      <c r="G4" s="4242"/>
      <c r="H4" s="4242"/>
      <c r="I4" s="4242"/>
      <c r="J4" s="4242"/>
      <c r="K4" s="4242"/>
      <c r="L4" s="4242"/>
      <c r="M4" s="4242"/>
      <c r="N4" s="4242"/>
      <c r="O4" s="4242"/>
      <c r="P4" s="4242"/>
      <c r="Q4" s="4242"/>
    </row>
    <row r="5" spans="1:17" ht="20.399999999999999" customHeight="1" x14ac:dyDescent="0.45">
      <c r="A5" s="4215" t="s">
        <v>341</v>
      </c>
      <c r="B5" s="4228"/>
      <c r="C5" s="4239" t="s">
        <v>4163</v>
      </c>
      <c r="D5" s="4242"/>
      <c r="E5" s="4242"/>
      <c r="F5" s="4242"/>
      <c r="G5" s="4242"/>
      <c r="H5" s="4242"/>
      <c r="I5" s="4242"/>
      <c r="J5" s="4242"/>
      <c r="K5" s="4242"/>
      <c r="L5" s="4242"/>
      <c r="M5" s="4242"/>
      <c r="N5" s="4242"/>
      <c r="O5" s="4242"/>
      <c r="P5" s="4242"/>
      <c r="Q5" s="4242"/>
    </row>
    <row r="6" spans="1:17" ht="18.600000000000001" x14ac:dyDescent="0.45">
      <c r="A6" s="4215" t="s">
        <v>417</v>
      </c>
      <c r="B6" s="4228"/>
      <c r="C6" s="4239"/>
      <c r="D6" s="4242"/>
      <c r="E6" s="4242"/>
      <c r="F6" s="4242"/>
      <c r="G6" s="4242"/>
      <c r="H6" s="4242"/>
      <c r="I6" s="4242"/>
      <c r="J6" s="4242"/>
      <c r="K6" s="4242"/>
      <c r="L6" s="4242"/>
      <c r="M6" s="4242"/>
      <c r="N6" s="4242"/>
      <c r="O6" s="4242"/>
      <c r="P6" s="4242"/>
      <c r="Q6" s="4242"/>
    </row>
    <row r="10" spans="1:17" ht="17.399999999999999" customHeight="1" x14ac:dyDescent="0.45">
      <c r="C10" s="3203" t="s">
        <v>455</v>
      </c>
      <c r="D10" s="3203"/>
      <c r="E10" s="3203"/>
      <c r="F10" s="3203"/>
      <c r="G10" s="3203"/>
      <c r="H10" s="3203"/>
      <c r="I10" s="3203"/>
      <c r="J10" s="3203"/>
      <c r="K10" s="3203"/>
      <c r="L10" s="3203"/>
      <c r="M10" s="3203"/>
      <c r="N10" s="3203"/>
      <c r="O10" s="3203"/>
      <c r="P10" s="3203"/>
      <c r="Q10" s="3203"/>
    </row>
    <row r="11" spans="1:17" ht="17.399999999999999" customHeight="1" x14ac:dyDescent="0.45">
      <c r="C11" s="3203"/>
      <c r="D11" s="3203"/>
      <c r="E11" s="3203"/>
      <c r="F11" s="3203"/>
      <c r="G11" s="3203"/>
      <c r="H11" s="3203"/>
      <c r="I11" s="3203"/>
      <c r="J11" s="3203"/>
      <c r="K11" s="3203"/>
      <c r="L11" s="3203"/>
      <c r="M11" s="3203"/>
      <c r="N11" s="3203"/>
      <c r="O11" s="3203"/>
      <c r="P11" s="3203"/>
      <c r="Q11" s="3203"/>
    </row>
  </sheetData>
  <mergeCells count="10">
    <mergeCell ref="C10:Q11"/>
    <mergeCell ref="A6:B6"/>
    <mergeCell ref="C6:Q6"/>
    <mergeCell ref="C1:D1"/>
    <mergeCell ref="A3:B3"/>
    <mergeCell ref="C3:Q3"/>
    <mergeCell ref="A4:B4"/>
    <mergeCell ref="C4:Q4"/>
    <mergeCell ref="A5:B5"/>
    <mergeCell ref="C5:Q5"/>
  </mergeCells>
  <hyperlinks>
    <hyperlink ref="A1" location="'ODS 16.'!A1" display="REGRESAR" xr:uid="{00000000-0004-0000-D001-000000000000}"/>
    <hyperlink ref="C1:D1" location="'Metadato 16.3.3'!A1" display="VER METADATO" xr:uid="{00000000-0004-0000-D001-000001000000}"/>
  </hyperlinks>
  <pageMargins left="0.7" right="0.7" top="0.75" bottom="0.75" header="0.3" footer="0.3"/>
  <pageSetup orientation="portrait" r:id="rId1"/>
</worksheet>
</file>

<file path=xl/worksheets/sheet4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101-000000000000}">
  <sheetPr codeName="Hoja539">
    <tabColor theme="0" tint="-0.499984740745262"/>
  </sheetPr>
  <dimension ref="B1:F41"/>
  <sheetViews>
    <sheetView showGridLines="0" zoomScaleNormal="100" workbookViewId="0">
      <pane ySplit="1" topLeftCell="A2" activePane="bottomLeft" state="frozen"/>
      <selection pane="bottomLeft" activeCell="B1" sqref="B1"/>
    </sheetView>
  </sheetViews>
  <sheetFormatPr baseColWidth="10" defaultColWidth="11.44140625" defaultRowHeight="17.399999999999999" x14ac:dyDescent="0.3"/>
  <cols>
    <col min="1" max="1" width="7" style="1305" customWidth="1"/>
    <col min="2" max="2" width="26.44140625" style="1305" customWidth="1"/>
    <col min="3" max="3" width="24" style="1305" customWidth="1"/>
    <col min="4" max="4" width="85.77734375" style="1305" customWidth="1"/>
    <col min="5" max="5" width="2.44140625" style="1285" customWidth="1"/>
    <col min="6" max="6" width="7.21875" style="1305" customWidth="1"/>
    <col min="7" max="16384" width="11.44140625" style="1305"/>
  </cols>
  <sheetData>
    <row r="1" spans="2:6" x14ac:dyDescent="0.3">
      <c r="B1" s="481" t="s">
        <v>337</v>
      </c>
    </row>
    <row r="2" spans="2:6" ht="18" thickBot="1" x14ac:dyDescent="0.35"/>
    <row r="3" spans="2:6" ht="23.25" customHeight="1" thickBot="1" x14ac:dyDescent="0.35">
      <c r="B3" s="4223" t="s">
        <v>370</v>
      </c>
      <c r="C3" s="4223"/>
      <c r="D3" s="4223"/>
      <c r="F3" s="1267" t="s">
        <v>371</v>
      </c>
    </row>
    <row r="4" spans="2:6" ht="34.799999999999997" x14ac:dyDescent="0.3">
      <c r="B4" s="3123" t="s">
        <v>449</v>
      </c>
      <c r="C4" s="3123"/>
      <c r="D4" s="2232" t="s">
        <v>46</v>
      </c>
    </row>
    <row r="5" spans="2:6" ht="34.799999999999997" x14ac:dyDescent="0.3">
      <c r="B5" s="3123" t="s">
        <v>373</v>
      </c>
      <c r="C5" s="3123"/>
      <c r="D5" s="2232" t="s">
        <v>187</v>
      </c>
    </row>
    <row r="6" spans="2:6" x14ac:dyDescent="0.3">
      <c r="B6" s="3123" t="s">
        <v>374</v>
      </c>
      <c r="C6" s="3123"/>
      <c r="D6" s="2233" t="s">
        <v>4162</v>
      </c>
    </row>
    <row r="7" spans="2:6" ht="46.5" customHeight="1" x14ac:dyDescent="0.3">
      <c r="B7" s="3126" t="s">
        <v>375</v>
      </c>
      <c r="C7" s="3126"/>
      <c r="D7" s="2234" t="s">
        <v>4163</v>
      </c>
    </row>
    <row r="8" spans="2:6" ht="15" customHeight="1" x14ac:dyDescent="0.3">
      <c r="B8" s="3126" t="s">
        <v>2480</v>
      </c>
      <c r="C8" s="3126"/>
      <c r="D8" s="2235"/>
    </row>
    <row r="9" spans="2:6" x14ac:dyDescent="0.45">
      <c r="B9" s="178"/>
      <c r="C9" s="178"/>
      <c r="D9" s="178"/>
    </row>
    <row r="10" spans="2:6" ht="23.25" customHeight="1" x14ac:dyDescent="0.3">
      <c r="B10" s="4223" t="s">
        <v>376</v>
      </c>
      <c r="C10" s="4223"/>
      <c r="D10" s="4223"/>
    </row>
    <row r="11" spans="2:6" ht="16.5" customHeight="1" x14ac:dyDescent="0.3">
      <c r="B11" s="3129" t="s">
        <v>377</v>
      </c>
      <c r="C11" s="3124"/>
      <c r="D11" s="2232"/>
    </row>
    <row r="12" spans="2:6" ht="33.75" customHeight="1" x14ac:dyDescent="0.3">
      <c r="B12" s="3126" t="s">
        <v>379</v>
      </c>
      <c r="C12" s="3126"/>
      <c r="D12" s="661"/>
    </row>
    <row r="13" spans="2:6" x14ac:dyDescent="0.3">
      <c r="B13" s="3123" t="s">
        <v>380</v>
      </c>
      <c r="C13" s="3123"/>
      <c r="D13" s="57"/>
    </row>
    <row r="14" spans="2:6" x14ac:dyDescent="0.3">
      <c r="B14" s="3123" t="s">
        <v>381</v>
      </c>
      <c r="C14" s="3124"/>
      <c r="D14" s="2077"/>
    </row>
    <row r="15" spans="2:6" x14ac:dyDescent="0.3">
      <c r="B15" s="3123" t="s">
        <v>382</v>
      </c>
      <c r="C15" s="3123"/>
      <c r="D15" s="83"/>
    </row>
    <row r="16" spans="2:6" ht="40.5" customHeight="1" x14ac:dyDescent="0.3">
      <c r="B16" s="3123" t="s">
        <v>383</v>
      </c>
      <c r="C16" s="3123"/>
      <c r="D16" s="83"/>
    </row>
    <row r="17" spans="2:4" x14ac:dyDescent="0.3">
      <c r="B17" s="3123" t="s">
        <v>384</v>
      </c>
      <c r="C17" s="3123"/>
      <c r="D17" s="57"/>
    </row>
    <row r="18" spans="2:4" x14ac:dyDescent="0.3">
      <c r="B18" s="3126" t="s">
        <v>386</v>
      </c>
      <c r="C18" s="3126"/>
      <c r="D18" s="2232"/>
    </row>
    <row r="19" spans="2:4" ht="32.25" customHeight="1" x14ac:dyDescent="0.3">
      <c r="B19" s="3132" t="s">
        <v>387</v>
      </c>
      <c r="C19" s="3133"/>
      <c r="D19" s="57"/>
    </row>
    <row r="20" spans="2:4" x14ac:dyDescent="0.3">
      <c r="B20" s="3123" t="s">
        <v>388</v>
      </c>
      <c r="C20" s="3123"/>
      <c r="D20" s="83"/>
    </row>
    <row r="21" spans="2:4" x14ac:dyDescent="0.3">
      <c r="B21" s="3134" t="s">
        <v>390</v>
      </c>
      <c r="C21" s="459" t="s">
        <v>391</v>
      </c>
      <c r="D21" s="2232"/>
    </row>
    <row r="22" spans="2:4" x14ac:dyDescent="0.3">
      <c r="B22" s="3135"/>
      <c r="C22" s="2215" t="s">
        <v>393</v>
      </c>
      <c r="D22" s="57"/>
    </row>
    <row r="23" spans="2:4" ht="12.75" customHeight="1" x14ac:dyDescent="0.3">
      <c r="B23" s="3123" t="s">
        <v>395</v>
      </c>
      <c r="C23" s="3123"/>
      <c r="D23" s="57"/>
    </row>
    <row r="24" spans="2:4" x14ac:dyDescent="0.3">
      <c r="B24" s="3123" t="s">
        <v>397</v>
      </c>
      <c r="C24" s="3123"/>
      <c r="D24" s="2233"/>
    </row>
    <row r="25" spans="2:4" x14ac:dyDescent="0.3">
      <c r="B25" s="3123" t="s">
        <v>399</v>
      </c>
      <c r="C25" s="3123"/>
      <c r="D25" s="57"/>
    </row>
    <row r="26" spans="2:4" ht="15" customHeight="1" x14ac:dyDescent="0.3">
      <c r="B26" s="3126" t="s">
        <v>401</v>
      </c>
      <c r="C26" s="3126"/>
      <c r="D26" s="2233"/>
    </row>
    <row r="27" spans="2:4" x14ac:dyDescent="0.3">
      <c r="B27" s="3129" t="s">
        <v>403</v>
      </c>
      <c r="C27" s="3124"/>
      <c r="D27" s="2232"/>
    </row>
    <row r="28" spans="2:4" x14ac:dyDescent="0.3">
      <c r="B28" s="2217" t="s">
        <v>404</v>
      </c>
      <c r="C28" s="2216"/>
      <c r="D28" s="57"/>
    </row>
    <row r="29" spans="2:4" x14ac:dyDescent="0.3">
      <c r="B29" s="3130" t="s">
        <v>405</v>
      </c>
      <c r="C29" s="3131"/>
      <c r="D29" s="61"/>
    </row>
    <row r="30" spans="2:4" x14ac:dyDescent="0.3">
      <c r="B30" s="62"/>
      <c r="C30" s="62"/>
      <c r="D30" s="63"/>
    </row>
    <row r="31" spans="2:4" ht="23.25" customHeight="1" x14ac:dyDescent="0.3">
      <c r="B31" s="4223" t="s">
        <v>406</v>
      </c>
      <c r="C31" s="4223"/>
      <c r="D31" s="4223"/>
    </row>
    <row r="32" spans="2:4" x14ac:dyDescent="0.3">
      <c r="B32" s="3129" t="s">
        <v>407</v>
      </c>
      <c r="C32" s="3124"/>
      <c r="D32" s="57"/>
    </row>
    <row r="33" spans="2:4" x14ac:dyDescent="0.3">
      <c r="B33" s="3129" t="s">
        <v>409</v>
      </c>
      <c r="C33" s="3124"/>
      <c r="D33" s="57"/>
    </row>
    <row r="34" spans="2:4" x14ac:dyDescent="0.3">
      <c r="B34" s="3129" t="s">
        <v>411</v>
      </c>
      <c r="C34" s="3124"/>
      <c r="D34" s="57"/>
    </row>
    <row r="35" spans="2:4" x14ac:dyDescent="0.3">
      <c r="B35" s="3129" t="s">
        <v>413</v>
      </c>
      <c r="C35" s="3124"/>
      <c r="D35" s="2233"/>
    </row>
    <row r="36" spans="2:4" x14ac:dyDescent="0.3">
      <c r="B36" s="3129" t="s">
        <v>415</v>
      </c>
      <c r="C36" s="3124"/>
      <c r="D36" s="1621"/>
    </row>
    <row r="37" spans="2:4" x14ac:dyDescent="0.3">
      <c r="B37" s="3129" t="s">
        <v>407</v>
      </c>
      <c r="C37" s="3124"/>
      <c r="D37" s="57"/>
    </row>
    <row r="38" spans="2:4" x14ac:dyDescent="0.3">
      <c r="B38" s="3129" t="s">
        <v>409</v>
      </c>
      <c r="C38" s="3124"/>
      <c r="D38" s="57"/>
    </row>
    <row r="39" spans="2:4" x14ac:dyDescent="0.3">
      <c r="B39" s="3129" t="s">
        <v>411</v>
      </c>
      <c r="C39" s="3124"/>
      <c r="D39" s="57"/>
    </row>
    <row r="40" spans="2:4" x14ac:dyDescent="0.3">
      <c r="B40" s="3129" t="s">
        <v>413</v>
      </c>
      <c r="C40" s="3124"/>
      <c r="D40" s="2233"/>
    </row>
    <row r="41" spans="2:4" x14ac:dyDescent="0.3">
      <c r="B41" s="3129" t="s">
        <v>415</v>
      </c>
      <c r="C41" s="3124"/>
      <c r="D41" s="1621"/>
    </row>
  </sheetData>
  <mergeCells count="35">
    <mergeCell ref="B37:C37"/>
    <mergeCell ref="B38:C38"/>
    <mergeCell ref="B39:C39"/>
    <mergeCell ref="B40:C40"/>
    <mergeCell ref="B41:C41"/>
    <mergeCell ref="B36:C36"/>
    <mergeCell ref="B23:C23"/>
    <mergeCell ref="B24:C24"/>
    <mergeCell ref="B25:C25"/>
    <mergeCell ref="B26:C26"/>
    <mergeCell ref="B27:C27"/>
    <mergeCell ref="B29:C29"/>
    <mergeCell ref="B31:D31"/>
    <mergeCell ref="B32:C32"/>
    <mergeCell ref="B33:C33"/>
    <mergeCell ref="B34:C34"/>
    <mergeCell ref="B35:C35"/>
    <mergeCell ref="B21:B22"/>
    <mergeCell ref="B10:D10"/>
    <mergeCell ref="B11:C11"/>
    <mergeCell ref="B12:C12"/>
    <mergeCell ref="B13:C13"/>
    <mergeCell ref="B14:C14"/>
    <mergeCell ref="B15:C15"/>
    <mergeCell ref="B16:C16"/>
    <mergeCell ref="B17:C17"/>
    <mergeCell ref="B18:C18"/>
    <mergeCell ref="B19:C19"/>
    <mergeCell ref="B20:C20"/>
    <mergeCell ref="B8:C8"/>
    <mergeCell ref="B3:D3"/>
    <mergeCell ref="B4:C4"/>
    <mergeCell ref="B5:C5"/>
    <mergeCell ref="B6:C6"/>
    <mergeCell ref="B7:C7"/>
  </mergeCells>
  <dataValidations count="6">
    <dataValidation type="list" allowBlank="1" showInputMessage="1" showErrorMessage="1" sqref="D4" xr:uid="{00000000-0002-0000-D101-000000000000}">
      <formula1>ODS</formula1>
    </dataValidation>
    <dataValidation type="list" allowBlank="1" showInputMessage="1" showErrorMessage="1" sqref="D5" xr:uid="{00000000-0002-0000-D101-000001000000}">
      <formula1>Metas_ODS</formula1>
    </dataValidation>
    <dataValidation type="list" allowBlank="1" showInputMessage="1" showErrorMessage="1" sqref="D6" xr:uid="{00000000-0002-0000-D101-000002000000}">
      <formula1>Numero_indicador</formula1>
    </dataValidation>
    <dataValidation type="list" allowBlank="1" showInputMessage="1" showErrorMessage="1" sqref="D7" xr:uid="{00000000-0002-0000-D101-000003000000}">
      <formula1>Nombre_indicador_ODS</formula1>
    </dataValidation>
    <dataValidation type="list" allowBlank="1" showInputMessage="1" showErrorMessage="1" sqref="D14" xr:uid="{00000000-0002-0000-D101-000004000000}">
      <formula1>Tipo_indicador</formula1>
    </dataValidation>
    <dataValidation type="list" allowBlank="1" showInputMessage="1" showErrorMessage="1" sqref="D25" xr:uid="{00000000-0002-0000-D101-000005000000}">
      <formula1>Tipo_operación</formula1>
    </dataValidation>
  </dataValidations>
  <hyperlinks>
    <hyperlink ref="B1" location="'16.3.3'!A1" display="REGRESAR" xr:uid="{00000000-0004-0000-D101-000000000000}"/>
  </hyperlinks>
  <pageMargins left="0.7" right="0.7" top="0.75" bottom="0.75" header="0.3" footer="0.3"/>
  <pageSetup orientation="portrait" r:id="rId1"/>
</worksheet>
</file>

<file path=xl/worksheets/sheet4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201-000000000000}">
  <sheetPr codeName="Hoja455">
    <tabColor theme="5"/>
  </sheetPr>
  <dimension ref="A1:P10"/>
  <sheetViews>
    <sheetView showGridLines="0" workbookViewId="0">
      <pane ySplit="1" topLeftCell="A2" activePane="bottomLeft" state="frozen"/>
      <selection sqref="A1:B1"/>
      <selection pane="bottomLeft" activeCell="D14" sqref="D14"/>
    </sheetView>
  </sheetViews>
  <sheetFormatPr baseColWidth="10" defaultColWidth="11.44140625" defaultRowHeight="18.600000000000001" x14ac:dyDescent="0.45"/>
  <cols>
    <col min="1" max="1" width="15.21875" style="1260" customWidth="1"/>
    <col min="2" max="2" width="17.77734375" style="1260" customWidth="1"/>
    <col min="3" max="3" width="12.21875" style="1299" customWidth="1"/>
    <col min="4" max="5" width="12.21875" style="1260" customWidth="1"/>
    <col min="6" max="16384" width="11.44140625" style="1260"/>
  </cols>
  <sheetData>
    <row r="1" spans="1:16" x14ac:dyDescent="0.45">
      <c r="A1" s="2214" t="s">
        <v>337</v>
      </c>
      <c r="B1" s="1321"/>
      <c r="C1" s="3119" t="s">
        <v>430</v>
      </c>
      <c r="D1" s="3119"/>
    </row>
    <row r="2" spans="1:16" ht="14.25" customHeight="1" x14ac:dyDescent="0.45"/>
    <row r="3" spans="1:16" ht="39.6" customHeight="1" x14ac:dyDescent="0.45">
      <c r="A3" s="4215" t="s">
        <v>339</v>
      </c>
      <c r="B3" s="4217"/>
      <c r="C3" s="4229" t="s">
        <v>1943</v>
      </c>
      <c r="D3" s="4240"/>
      <c r="E3" s="4240"/>
      <c r="F3" s="4240"/>
      <c r="G3" s="4240"/>
      <c r="H3" s="4240"/>
      <c r="I3" s="4240"/>
      <c r="J3" s="4240"/>
      <c r="K3" s="4240"/>
      <c r="L3" s="4240"/>
      <c r="M3" s="4240"/>
      <c r="N3" s="4240"/>
      <c r="O3" s="4240"/>
      <c r="P3" s="4243"/>
    </row>
    <row r="4" spans="1:16" ht="36" customHeight="1" x14ac:dyDescent="0.45">
      <c r="A4" s="4215" t="s">
        <v>340</v>
      </c>
      <c r="B4" s="4228"/>
      <c r="C4" s="4229" t="s">
        <v>189</v>
      </c>
      <c r="D4" s="4230"/>
      <c r="E4" s="4230"/>
      <c r="F4" s="4230"/>
      <c r="G4" s="4230"/>
      <c r="H4" s="4230"/>
      <c r="I4" s="4230"/>
      <c r="J4" s="4230"/>
      <c r="K4" s="4230"/>
      <c r="L4" s="4230"/>
      <c r="M4" s="4230"/>
      <c r="N4" s="4230"/>
      <c r="O4" s="4230"/>
      <c r="P4" s="4244"/>
    </row>
    <row r="5" spans="1:16" ht="18.600000000000001" customHeight="1" x14ac:dyDescent="0.45">
      <c r="A5" s="4215" t="s">
        <v>341</v>
      </c>
      <c r="B5" s="4228"/>
      <c r="C5" s="4239" t="s">
        <v>4164</v>
      </c>
      <c r="D5" s="4242"/>
      <c r="E5" s="4242"/>
      <c r="F5" s="4242"/>
      <c r="G5" s="4242"/>
      <c r="H5" s="4242"/>
      <c r="I5" s="4242"/>
      <c r="J5" s="4242"/>
      <c r="K5" s="4242"/>
      <c r="L5" s="4242"/>
      <c r="M5" s="4242"/>
      <c r="N5" s="4242"/>
      <c r="O5" s="4242"/>
      <c r="P5" s="4242"/>
    </row>
    <row r="6" spans="1:16" x14ac:dyDescent="0.45">
      <c r="A6" s="4215" t="s">
        <v>417</v>
      </c>
      <c r="B6" s="4228"/>
      <c r="C6" s="4239" t="s">
        <v>454</v>
      </c>
      <c r="D6" s="4242"/>
      <c r="E6" s="4242"/>
      <c r="F6" s="4242"/>
      <c r="G6" s="4242"/>
      <c r="H6" s="4242"/>
      <c r="I6" s="4242"/>
      <c r="J6" s="4242"/>
      <c r="K6" s="4242"/>
      <c r="L6" s="4242"/>
      <c r="M6" s="4242"/>
      <c r="N6" s="4242"/>
      <c r="O6" s="4242"/>
      <c r="P6" s="4242"/>
    </row>
    <row r="7" spans="1:16" x14ac:dyDescent="0.45">
      <c r="A7" s="1325"/>
    </row>
    <row r="8" spans="1:16" x14ac:dyDescent="0.45">
      <c r="A8" s="1325"/>
    </row>
    <row r="9" spans="1:16" ht="11.25" customHeight="1" x14ac:dyDescent="0.45">
      <c r="C9" s="3203" t="s">
        <v>455</v>
      </c>
      <c r="D9" s="3203"/>
      <c r="E9" s="3203"/>
      <c r="F9" s="3203"/>
      <c r="G9" s="3203"/>
      <c r="H9" s="3203"/>
      <c r="I9" s="3203"/>
      <c r="J9" s="3203"/>
      <c r="K9" s="3203"/>
      <c r="L9" s="3203"/>
      <c r="M9" s="3203"/>
      <c r="N9" s="3203"/>
      <c r="O9" s="3203"/>
      <c r="P9" s="3203"/>
    </row>
    <row r="10" spans="1:16" ht="11.25" customHeight="1" x14ac:dyDescent="0.45">
      <c r="C10" s="3203"/>
      <c r="D10" s="3203"/>
      <c r="E10" s="3203"/>
      <c r="F10" s="3203"/>
      <c r="G10" s="3203"/>
      <c r="H10" s="3203"/>
      <c r="I10" s="3203"/>
      <c r="J10" s="3203"/>
      <c r="K10" s="3203"/>
      <c r="L10" s="3203"/>
      <c r="M10" s="3203"/>
      <c r="N10" s="3203"/>
      <c r="O10" s="3203"/>
      <c r="P10" s="3203"/>
    </row>
  </sheetData>
  <mergeCells count="10">
    <mergeCell ref="A6:B6"/>
    <mergeCell ref="C6:P6"/>
    <mergeCell ref="C9:P10"/>
    <mergeCell ref="C1:D1"/>
    <mergeCell ref="A3:B3"/>
    <mergeCell ref="C3:P3"/>
    <mergeCell ref="A4:B4"/>
    <mergeCell ref="C4:P4"/>
    <mergeCell ref="A5:B5"/>
    <mergeCell ref="C5:P5"/>
  </mergeCells>
  <hyperlinks>
    <hyperlink ref="A1" location="'ODS 16.'!A1" display="REGRESAR" xr:uid="{00000000-0004-0000-D201-000000000000}"/>
    <hyperlink ref="C1:D1" location="'Metadato 16.4.1'!A1" display="VER METADATO" xr:uid="{00000000-0004-0000-D201-000001000000}"/>
  </hyperlinks>
  <pageMargins left="0.7" right="0.7" top="0.75" bottom="0.75" header="0.3" footer="0.3"/>
</worksheet>
</file>

<file path=xl/worksheets/sheet4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301-000000000000}">
  <sheetPr codeName="Hoja456">
    <tabColor theme="0" tint="-0.499984740745262"/>
  </sheetPr>
  <dimension ref="B1:F36"/>
  <sheetViews>
    <sheetView showGridLines="0" zoomScaleNormal="100" workbookViewId="0">
      <pane ySplit="1" topLeftCell="A2" activePane="bottomLeft" state="frozen"/>
      <selection sqref="A1:B1"/>
      <selection pane="bottomLeft" activeCell="B31" sqref="B31:D31"/>
    </sheetView>
  </sheetViews>
  <sheetFormatPr baseColWidth="10" defaultColWidth="11.44140625" defaultRowHeight="17.399999999999999" x14ac:dyDescent="0.3"/>
  <cols>
    <col min="1" max="1" width="11.44140625" style="1305"/>
    <col min="2" max="2" width="26.44140625" style="1305" customWidth="1"/>
    <col min="3" max="3" width="24" style="1305" customWidth="1"/>
    <col min="4" max="4" width="85.77734375" style="1305" customWidth="1"/>
    <col min="5" max="5" width="11.44140625" style="1305"/>
    <col min="6" max="6" width="7.21875" style="1305" customWidth="1"/>
    <col min="7" max="16384" width="11.44140625" style="1305"/>
  </cols>
  <sheetData>
    <row r="1" spans="2:6" x14ac:dyDescent="0.3">
      <c r="B1" s="481" t="s">
        <v>337</v>
      </c>
    </row>
    <row r="2" spans="2:6" ht="18" thickBot="1" x14ac:dyDescent="0.35"/>
    <row r="3" spans="2:6" ht="23.25" customHeight="1" thickBot="1" x14ac:dyDescent="0.35">
      <c r="B3" s="4223" t="s">
        <v>370</v>
      </c>
      <c r="C3" s="4223"/>
      <c r="D3" s="4223"/>
      <c r="F3" s="1267" t="s">
        <v>471</v>
      </c>
    </row>
    <row r="4" spans="2:6" ht="34.799999999999997" x14ac:dyDescent="0.3">
      <c r="B4" s="3123" t="s">
        <v>449</v>
      </c>
      <c r="C4" s="3123"/>
      <c r="D4" s="2232" t="s">
        <v>46</v>
      </c>
    </row>
    <row r="5" spans="2:6" ht="34.799999999999997" x14ac:dyDescent="0.3">
      <c r="B5" s="3123" t="s">
        <v>373</v>
      </c>
      <c r="C5" s="3123"/>
      <c r="D5" s="2232" t="s">
        <v>189</v>
      </c>
    </row>
    <row r="6" spans="2:6" x14ac:dyDescent="0.3">
      <c r="B6" s="3123" t="s">
        <v>374</v>
      </c>
      <c r="C6" s="3123"/>
      <c r="D6" s="2233" t="s">
        <v>281</v>
      </c>
    </row>
    <row r="7" spans="2:6" ht="34.799999999999997" x14ac:dyDescent="0.3">
      <c r="B7" s="3126" t="s">
        <v>375</v>
      </c>
      <c r="C7" s="3126"/>
      <c r="D7" s="2234" t="s">
        <v>4164</v>
      </c>
    </row>
    <row r="8" spans="2:6" x14ac:dyDescent="0.3">
      <c r="B8" s="3126" t="s">
        <v>2480</v>
      </c>
      <c r="C8" s="3126"/>
      <c r="D8" s="2235" t="s">
        <v>2495</v>
      </c>
    </row>
    <row r="9" spans="2:6" x14ac:dyDescent="0.45">
      <c r="B9" s="178"/>
      <c r="C9" s="178"/>
      <c r="D9" s="178"/>
    </row>
    <row r="10" spans="2:6" ht="23.25" customHeight="1" x14ac:dyDescent="0.3">
      <c r="B10" s="4223" t="s">
        <v>376</v>
      </c>
      <c r="C10" s="4223"/>
      <c r="D10" s="4223"/>
    </row>
    <row r="11" spans="2:6" x14ac:dyDescent="0.3">
      <c r="B11" s="3129" t="s">
        <v>377</v>
      </c>
      <c r="C11" s="3124"/>
      <c r="D11" s="2232"/>
    </row>
    <row r="12" spans="2:6" x14ac:dyDescent="0.3">
      <c r="B12" s="3126" t="s">
        <v>379</v>
      </c>
      <c r="C12" s="3126"/>
      <c r="D12" s="661"/>
    </row>
    <row r="13" spans="2:6" x14ac:dyDescent="0.3">
      <c r="B13" s="3123" t="s">
        <v>380</v>
      </c>
      <c r="C13" s="3123"/>
      <c r="D13" s="2077"/>
    </row>
    <row r="14" spans="2:6" x14ac:dyDescent="0.3">
      <c r="B14" s="3123" t="s">
        <v>381</v>
      </c>
      <c r="C14" s="3124"/>
      <c r="D14" s="2077"/>
    </row>
    <row r="15" spans="2:6" x14ac:dyDescent="0.3">
      <c r="B15" s="3123" t="s">
        <v>382</v>
      </c>
      <c r="C15" s="3123"/>
      <c r="D15" s="2232"/>
    </row>
    <row r="16" spans="2:6" x14ac:dyDescent="0.3">
      <c r="B16" s="3123" t="s">
        <v>383</v>
      </c>
      <c r="C16" s="3123"/>
      <c r="D16" s="2232"/>
    </row>
    <row r="17" spans="2:4" x14ac:dyDescent="0.3">
      <c r="B17" s="3123" t="s">
        <v>384</v>
      </c>
      <c r="C17" s="3123"/>
      <c r="D17" s="57"/>
    </row>
    <row r="18" spans="2:4" x14ac:dyDescent="0.3">
      <c r="B18" s="3126" t="s">
        <v>386</v>
      </c>
      <c r="C18" s="3126"/>
      <c r="D18" s="2232"/>
    </row>
    <row r="19" spans="2:4" x14ac:dyDescent="0.3">
      <c r="B19" s="3132" t="s">
        <v>387</v>
      </c>
      <c r="C19" s="3133"/>
      <c r="D19" s="57"/>
    </row>
    <row r="20" spans="2:4" x14ac:dyDescent="0.3">
      <c r="B20" s="3123" t="s">
        <v>388</v>
      </c>
      <c r="C20" s="3123"/>
      <c r="D20" s="2232"/>
    </row>
    <row r="21" spans="2:4" x14ac:dyDescent="0.3">
      <c r="B21" s="3134" t="s">
        <v>390</v>
      </c>
      <c r="C21" s="459" t="s">
        <v>391</v>
      </c>
      <c r="D21" s="2232"/>
    </row>
    <row r="22" spans="2:4" x14ac:dyDescent="0.3">
      <c r="B22" s="3135"/>
      <c r="C22" s="2215" t="s">
        <v>393</v>
      </c>
      <c r="D22" s="57"/>
    </row>
    <row r="23" spans="2:4" x14ac:dyDescent="0.3">
      <c r="B23" s="3123" t="s">
        <v>395</v>
      </c>
      <c r="C23" s="3123"/>
      <c r="D23" s="2232"/>
    </row>
    <row r="24" spans="2:4" x14ac:dyDescent="0.3">
      <c r="B24" s="3123" t="s">
        <v>397</v>
      </c>
      <c r="C24" s="3123"/>
      <c r="D24" s="2233" t="s">
        <v>1962</v>
      </c>
    </row>
    <row r="25" spans="2:4" x14ac:dyDescent="0.3">
      <c r="B25" s="3123" t="s">
        <v>399</v>
      </c>
      <c r="C25" s="3123"/>
      <c r="D25" s="57"/>
    </row>
    <row r="26" spans="2:4" x14ac:dyDescent="0.3">
      <c r="B26" s="3126" t="s">
        <v>401</v>
      </c>
      <c r="C26" s="3126"/>
      <c r="D26" s="2232"/>
    </row>
    <row r="27" spans="2:4" x14ac:dyDescent="0.3">
      <c r="B27" s="3129" t="s">
        <v>403</v>
      </c>
      <c r="C27" s="3124"/>
      <c r="D27" s="2232"/>
    </row>
    <row r="28" spans="2:4" ht="52.2" x14ac:dyDescent="0.3">
      <c r="B28" s="2217" t="s">
        <v>404</v>
      </c>
      <c r="C28" s="2216"/>
      <c r="D28" s="57" t="s">
        <v>2010</v>
      </c>
    </row>
    <row r="29" spans="2:4" x14ac:dyDescent="0.3">
      <c r="B29" s="3130" t="s">
        <v>405</v>
      </c>
      <c r="C29" s="3131"/>
      <c r="D29" s="61"/>
    </row>
    <row r="30" spans="2:4" x14ac:dyDescent="0.3">
      <c r="B30" s="62"/>
      <c r="C30" s="62"/>
      <c r="D30" s="63"/>
    </row>
    <row r="31" spans="2:4" ht="23.25" customHeight="1" x14ac:dyDescent="0.3">
      <c r="B31" s="4223" t="s">
        <v>406</v>
      </c>
      <c r="C31" s="4223"/>
      <c r="D31" s="4223"/>
    </row>
    <row r="32" spans="2:4" x14ac:dyDescent="0.3">
      <c r="B32" s="3129" t="s">
        <v>407</v>
      </c>
      <c r="C32" s="3124"/>
      <c r="D32" s="2233" t="s">
        <v>2011</v>
      </c>
    </row>
    <row r="33" spans="2:4" x14ac:dyDescent="0.3">
      <c r="B33" s="3129" t="s">
        <v>409</v>
      </c>
      <c r="C33" s="3124"/>
      <c r="D33" s="2233" t="s">
        <v>2012</v>
      </c>
    </row>
    <row r="34" spans="2:4" x14ac:dyDescent="0.3">
      <c r="B34" s="3129" t="s">
        <v>411</v>
      </c>
      <c r="C34" s="3124"/>
      <c r="D34" s="2233" t="s">
        <v>1962</v>
      </c>
    </row>
    <row r="35" spans="2:4" x14ac:dyDescent="0.3">
      <c r="B35" s="3129" t="s">
        <v>413</v>
      </c>
      <c r="C35" s="3124"/>
      <c r="D35" s="2233" t="s">
        <v>2013</v>
      </c>
    </row>
    <row r="36" spans="2:4" x14ac:dyDescent="0.3">
      <c r="B36" s="3129" t="s">
        <v>415</v>
      </c>
      <c r="C36" s="3124"/>
      <c r="D36" s="1378" t="s">
        <v>2014</v>
      </c>
    </row>
  </sheetData>
  <mergeCells count="30">
    <mergeCell ref="B16:C16"/>
    <mergeCell ref="B3:D3"/>
    <mergeCell ref="B4:C4"/>
    <mergeCell ref="B5:C5"/>
    <mergeCell ref="B6:C6"/>
    <mergeCell ref="B7:C7"/>
    <mergeCell ref="B10:D10"/>
    <mergeCell ref="B11:C11"/>
    <mergeCell ref="B12:C12"/>
    <mergeCell ref="B13:C13"/>
    <mergeCell ref="B14:C14"/>
    <mergeCell ref="B15:C15"/>
    <mergeCell ref="B8:C8"/>
    <mergeCell ref="B31:D31"/>
    <mergeCell ref="B17:C17"/>
    <mergeCell ref="B18:C18"/>
    <mergeCell ref="B19:C19"/>
    <mergeCell ref="B20:C20"/>
    <mergeCell ref="B21:B22"/>
    <mergeCell ref="B23:C23"/>
    <mergeCell ref="B24:C24"/>
    <mergeCell ref="B25:C25"/>
    <mergeCell ref="B26:C26"/>
    <mergeCell ref="B27:C27"/>
    <mergeCell ref="B29:C29"/>
    <mergeCell ref="B32:C32"/>
    <mergeCell ref="B33:C33"/>
    <mergeCell ref="B34:C34"/>
    <mergeCell ref="B35:C35"/>
    <mergeCell ref="B36:C36"/>
  </mergeCells>
  <dataValidations count="7">
    <dataValidation type="list" allowBlank="1" showInputMessage="1" showErrorMessage="1" sqref="D25" xr:uid="{00000000-0002-0000-D301-000000000000}">
      <formula1>Tipo_operación</formula1>
    </dataValidation>
    <dataValidation type="list" allowBlank="1" showInputMessage="1" showErrorMessage="1" sqref="D14" xr:uid="{00000000-0002-0000-D301-000001000000}">
      <formula1>Tipo_indicador</formula1>
    </dataValidation>
    <dataValidation type="list" allowBlank="1" showInputMessage="1" showErrorMessage="1" sqref="D7" xr:uid="{00000000-0002-0000-D301-000002000000}">
      <formula1>Nombre_indicador_ODS</formula1>
    </dataValidation>
    <dataValidation type="list" allowBlank="1" showInputMessage="1" showErrorMessage="1" sqref="D6" xr:uid="{00000000-0002-0000-D301-000003000000}">
      <formula1>Numero_indicador</formula1>
    </dataValidation>
    <dataValidation type="list" allowBlank="1" showInputMessage="1" showErrorMessage="1" sqref="D5" xr:uid="{00000000-0002-0000-D301-000004000000}">
      <formula1>Metas_ODS</formula1>
    </dataValidation>
    <dataValidation type="list" allowBlank="1" showInputMessage="1" showErrorMessage="1" sqref="D4" xr:uid="{00000000-0002-0000-D301-000005000000}">
      <formula1>ODS</formula1>
    </dataValidation>
    <dataValidation allowBlank="1" showDropDown="1" showInputMessage="1" showErrorMessage="1" sqref="D13" xr:uid="{00000000-0002-0000-D301-000006000000}"/>
  </dataValidations>
  <hyperlinks>
    <hyperlink ref="B1" location="'16.4.1'!A1" display="REGRESAR" xr:uid="{00000000-0004-0000-D301-000000000000}"/>
    <hyperlink ref="D36" r:id="rId1" xr:uid="{00000000-0004-0000-D301-000001000000}"/>
    <hyperlink ref="D8" r:id="rId2" xr:uid="{00000000-0004-0000-D301-000002000000}"/>
  </hyperlinks>
  <pageMargins left="0.7" right="0.7" top="0.75" bottom="0.75" header="0.3" footer="0.3"/>
</worksheet>
</file>

<file path=xl/worksheets/sheet4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401-000000000000}">
  <sheetPr codeName="Hoja457"/>
  <dimension ref="A1:P45"/>
  <sheetViews>
    <sheetView showGridLines="0" workbookViewId="0">
      <pane ySplit="1" topLeftCell="A2" activePane="bottomLeft" state="frozen"/>
      <selection activeCell="B1" sqref="B1"/>
      <selection pane="bottomLeft"/>
    </sheetView>
  </sheetViews>
  <sheetFormatPr baseColWidth="10" defaultColWidth="11.44140625" defaultRowHeight="17.399999999999999" x14ac:dyDescent="0.45"/>
  <cols>
    <col min="1" max="1" width="15.5546875" style="178" customWidth="1"/>
    <col min="2" max="2" width="19.6640625" style="178" customWidth="1"/>
    <col min="3" max="3" width="7.21875" style="178" customWidth="1"/>
    <col min="4" max="4" width="8.21875" style="178" customWidth="1"/>
    <col min="5" max="10" width="11.44140625" style="178"/>
    <col min="11" max="11" width="14.44140625" style="178" customWidth="1"/>
    <col min="12" max="12" width="11.44140625" style="178"/>
    <col min="13" max="15" width="11.5546875" style="178" customWidth="1"/>
    <col min="16" max="16384" width="11.44140625" style="178"/>
  </cols>
  <sheetData>
    <row r="1" spans="1:16" x14ac:dyDescent="0.45">
      <c r="A1" s="2218" t="s">
        <v>337</v>
      </c>
      <c r="C1" s="3225" t="s">
        <v>430</v>
      </c>
      <c r="D1" s="3225"/>
    </row>
    <row r="3" spans="1:16" ht="19.2" customHeight="1" x14ac:dyDescent="0.45">
      <c r="A3" s="4215" t="s">
        <v>339</v>
      </c>
      <c r="B3" s="4217"/>
      <c r="C3" s="4239" t="s">
        <v>1943</v>
      </c>
      <c r="D3" s="4239"/>
      <c r="E3" s="4239"/>
      <c r="F3" s="4239"/>
      <c r="G3" s="4239"/>
      <c r="H3" s="4239"/>
      <c r="I3" s="4239"/>
      <c r="J3" s="4239"/>
      <c r="K3" s="4239"/>
      <c r="L3" s="4239"/>
      <c r="M3" s="4239"/>
      <c r="N3" s="4239"/>
      <c r="O3" s="4239"/>
      <c r="P3" s="4239"/>
    </row>
    <row r="4" spans="1:16" ht="18.600000000000001" x14ac:dyDescent="0.45">
      <c r="A4" s="4215" t="s">
        <v>340</v>
      </c>
      <c r="B4" s="4228"/>
      <c r="C4" s="4239" t="s">
        <v>189</v>
      </c>
      <c r="D4" s="4242"/>
      <c r="E4" s="4242"/>
      <c r="F4" s="4242"/>
      <c r="G4" s="4242"/>
      <c r="H4" s="4242"/>
      <c r="I4" s="4242"/>
      <c r="J4" s="4242"/>
      <c r="K4" s="4242"/>
      <c r="L4" s="4242"/>
      <c r="M4" s="4242"/>
      <c r="N4" s="4242"/>
      <c r="O4" s="4242"/>
      <c r="P4" s="4242"/>
    </row>
    <row r="5" spans="1:16" ht="19.8" customHeight="1" x14ac:dyDescent="0.45">
      <c r="A5" s="4215" t="s">
        <v>341</v>
      </c>
      <c r="B5" s="4228"/>
      <c r="C5" s="4239" t="s">
        <v>4165</v>
      </c>
      <c r="D5" s="4242"/>
      <c r="E5" s="4242"/>
      <c r="F5" s="4242"/>
      <c r="G5" s="4242"/>
      <c r="H5" s="4242"/>
      <c r="I5" s="4242"/>
      <c r="J5" s="4242"/>
      <c r="K5" s="4242"/>
      <c r="L5" s="4242"/>
      <c r="M5" s="4242"/>
      <c r="N5" s="4242"/>
      <c r="O5" s="4242"/>
      <c r="P5" s="4242"/>
    </row>
    <row r="6" spans="1:16" ht="18.600000000000001" x14ac:dyDescent="0.45">
      <c r="A6" s="4215" t="s">
        <v>417</v>
      </c>
      <c r="B6" s="4228"/>
      <c r="C6" s="4239" t="s">
        <v>5237</v>
      </c>
      <c r="D6" s="4242"/>
      <c r="E6" s="4242"/>
      <c r="F6" s="4242"/>
      <c r="G6" s="4242"/>
      <c r="H6" s="4242"/>
      <c r="I6" s="4242"/>
      <c r="J6" s="4242"/>
      <c r="K6" s="4242"/>
      <c r="L6" s="4242"/>
      <c r="M6" s="4242"/>
      <c r="N6" s="4242"/>
      <c r="O6" s="4242"/>
      <c r="P6" s="4242"/>
    </row>
    <row r="9" spans="1:16" ht="18.600000000000001" customHeight="1" x14ac:dyDescent="0.45">
      <c r="C9" s="662" t="s">
        <v>5238</v>
      </c>
      <c r="D9" s="662"/>
      <c r="E9" s="662"/>
      <c r="F9" s="662"/>
      <c r="G9" s="662"/>
      <c r="H9" s="662"/>
      <c r="I9" s="662"/>
      <c r="J9" s="662"/>
      <c r="K9" s="662"/>
      <c r="L9" s="662"/>
    </row>
    <row r="10" spans="1:16" ht="7.8" customHeight="1" x14ac:dyDescent="0.45">
      <c r="C10" s="2224"/>
      <c r="D10" s="2224"/>
      <c r="E10" s="2224"/>
      <c r="F10" s="2224"/>
      <c r="G10" s="2224"/>
      <c r="H10" s="2224"/>
      <c r="I10" s="2224"/>
      <c r="J10" s="2224"/>
      <c r="K10" s="2224"/>
      <c r="L10" s="2224"/>
    </row>
    <row r="11" spans="1:16" ht="28.8" customHeight="1" x14ac:dyDescent="0.45">
      <c r="A11" s="853"/>
      <c r="C11" s="2332" t="s">
        <v>343</v>
      </c>
      <c r="D11" s="2332" t="s">
        <v>344</v>
      </c>
      <c r="E11" s="2332" t="s">
        <v>2016</v>
      </c>
      <c r="F11" s="2332" t="s">
        <v>2017</v>
      </c>
      <c r="G11" s="2332" t="s">
        <v>2018</v>
      </c>
      <c r="H11" s="2332" t="s">
        <v>2019</v>
      </c>
      <c r="I11" s="2332" t="s">
        <v>2020</v>
      </c>
      <c r="J11" s="2332" t="s">
        <v>2021</v>
      </c>
      <c r="K11" s="2333" t="s">
        <v>2022</v>
      </c>
      <c r="L11" s="2395" t="s">
        <v>2023</v>
      </c>
    </row>
    <row r="12" spans="1:16" x14ac:dyDescent="0.45">
      <c r="A12" s="853"/>
      <c r="C12" s="2263">
        <v>2010</v>
      </c>
      <c r="D12" s="2269">
        <v>2765</v>
      </c>
      <c r="E12" s="2269">
        <v>911</v>
      </c>
      <c r="F12" s="2269">
        <v>1261</v>
      </c>
      <c r="G12" s="2269">
        <v>197</v>
      </c>
      <c r="H12" s="2269">
        <v>90</v>
      </c>
      <c r="I12" s="2269">
        <v>90</v>
      </c>
      <c r="J12" s="2269">
        <v>92</v>
      </c>
      <c r="K12" s="2269">
        <v>6</v>
      </c>
      <c r="L12" s="2269">
        <v>118</v>
      </c>
    </row>
    <row r="13" spans="1:16" x14ac:dyDescent="0.45">
      <c r="A13" s="853"/>
      <c r="C13" s="2263">
        <v>2011</v>
      </c>
      <c r="D13" s="2269">
        <v>2275</v>
      </c>
      <c r="E13" s="2269">
        <v>775</v>
      </c>
      <c r="F13" s="2269">
        <v>888</v>
      </c>
      <c r="G13" s="2269">
        <v>232</v>
      </c>
      <c r="H13" s="2269">
        <v>98</v>
      </c>
      <c r="I13" s="2269">
        <v>83</v>
      </c>
      <c r="J13" s="2269">
        <v>81</v>
      </c>
      <c r="K13" s="2269">
        <v>3</v>
      </c>
      <c r="L13" s="2269">
        <v>115</v>
      </c>
    </row>
    <row r="14" spans="1:16" x14ac:dyDescent="0.45">
      <c r="A14" s="853"/>
      <c r="C14" s="2263">
        <v>2012</v>
      </c>
      <c r="D14" s="2269">
        <v>2047</v>
      </c>
      <c r="E14" s="2269">
        <v>733</v>
      </c>
      <c r="F14" s="2269">
        <v>804</v>
      </c>
      <c r="G14" s="2269">
        <v>182</v>
      </c>
      <c r="H14" s="2269">
        <v>93</v>
      </c>
      <c r="I14" s="2269">
        <v>79</v>
      </c>
      <c r="J14" s="2269">
        <v>67</v>
      </c>
      <c r="K14" s="2269">
        <v>8</v>
      </c>
      <c r="L14" s="2269">
        <v>81</v>
      </c>
    </row>
    <row r="15" spans="1:16" x14ac:dyDescent="0.45">
      <c r="A15" s="853"/>
      <c r="C15" s="2263">
        <v>2013</v>
      </c>
      <c r="D15" s="2269">
        <v>2032</v>
      </c>
      <c r="E15" s="2269">
        <v>802</v>
      </c>
      <c r="F15" s="2269">
        <v>713</v>
      </c>
      <c r="G15" s="2269">
        <v>225</v>
      </c>
      <c r="H15" s="2269">
        <v>86</v>
      </c>
      <c r="I15" s="2269">
        <v>75</v>
      </c>
      <c r="J15" s="2269">
        <v>83</v>
      </c>
      <c r="K15" s="2269">
        <v>5</v>
      </c>
      <c r="L15" s="2269">
        <v>43</v>
      </c>
    </row>
    <row r="16" spans="1:16" x14ac:dyDescent="0.45">
      <c r="A16" s="853"/>
      <c r="C16" s="2263">
        <v>2014</v>
      </c>
      <c r="D16" s="2269">
        <v>1976</v>
      </c>
      <c r="E16" s="2269">
        <v>878</v>
      </c>
      <c r="F16" s="2269">
        <v>660</v>
      </c>
      <c r="G16" s="2269">
        <v>178</v>
      </c>
      <c r="H16" s="2269">
        <v>76</v>
      </c>
      <c r="I16" s="2269">
        <v>57</v>
      </c>
      <c r="J16" s="2269">
        <v>66</v>
      </c>
      <c r="K16" s="2269">
        <v>10</v>
      </c>
      <c r="L16" s="2269">
        <v>51</v>
      </c>
    </row>
    <row r="17" spans="1:12" x14ac:dyDescent="0.45">
      <c r="A17" s="853"/>
      <c r="C17" s="2263">
        <v>2015</v>
      </c>
      <c r="D17" s="2269">
        <v>1712</v>
      </c>
      <c r="E17" s="2269">
        <v>762</v>
      </c>
      <c r="F17" s="2269">
        <v>617</v>
      </c>
      <c r="G17" s="2269">
        <v>130</v>
      </c>
      <c r="H17" s="2269">
        <v>69</v>
      </c>
      <c r="I17" s="2269">
        <v>50</v>
      </c>
      <c r="J17" s="2269">
        <v>45</v>
      </c>
      <c r="K17" s="2269">
        <v>9</v>
      </c>
      <c r="L17" s="2269">
        <v>30</v>
      </c>
    </row>
    <row r="18" spans="1:12" x14ac:dyDescent="0.45">
      <c r="A18" s="853"/>
      <c r="C18" s="2263">
        <v>2016</v>
      </c>
      <c r="D18" s="2269">
        <v>2010</v>
      </c>
      <c r="E18" s="2269">
        <v>950</v>
      </c>
      <c r="F18" s="2269">
        <v>672</v>
      </c>
      <c r="G18" s="2269">
        <v>149</v>
      </c>
      <c r="H18" s="2269">
        <v>69</v>
      </c>
      <c r="I18" s="2269">
        <v>54</v>
      </c>
      <c r="J18" s="2269">
        <v>52</v>
      </c>
      <c r="K18" s="2269">
        <v>25</v>
      </c>
      <c r="L18" s="2269">
        <v>39</v>
      </c>
    </row>
    <row r="19" spans="1:12" x14ac:dyDescent="0.45">
      <c r="A19" s="853"/>
      <c r="C19" s="2263">
        <v>2017</v>
      </c>
      <c r="D19" s="2269">
        <f t="shared" ref="D19:D24" si="0">SUM(E19:L19)</f>
        <v>2056</v>
      </c>
      <c r="E19" s="2269">
        <v>947</v>
      </c>
      <c r="F19" s="2269">
        <v>687</v>
      </c>
      <c r="G19" s="2269">
        <v>154</v>
      </c>
      <c r="H19" s="2269">
        <v>84</v>
      </c>
      <c r="I19" s="2269">
        <v>59</v>
      </c>
      <c r="J19" s="2269">
        <v>55</v>
      </c>
      <c r="K19" s="2269">
        <v>39</v>
      </c>
      <c r="L19" s="2269">
        <v>31</v>
      </c>
    </row>
    <row r="20" spans="1:12" x14ac:dyDescent="0.45">
      <c r="A20" s="853"/>
      <c r="C20" s="2263">
        <v>2018</v>
      </c>
      <c r="D20" s="2269">
        <f t="shared" si="0"/>
        <v>2321</v>
      </c>
      <c r="E20" s="2269">
        <v>1106</v>
      </c>
      <c r="F20" s="2269">
        <v>792</v>
      </c>
      <c r="G20" s="2269">
        <v>156</v>
      </c>
      <c r="H20" s="2269">
        <v>91</v>
      </c>
      <c r="I20" s="2269" t="s">
        <v>3342</v>
      </c>
      <c r="J20" s="2269">
        <v>100</v>
      </c>
      <c r="K20" s="2269">
        <v>18</v>
      </c>
      <c r="L20" s="2269">
        <v>58</v>
      </c>
    </row>
    <row r="21" spans="1:12" x14ac:dyDescent="0.45">
      <c r="A21" s="853"/>
      <c r="C21" s="2263">
        <v>2019</v>
      </c>
      <c r="D21" s="2269">
        <f t="shared" si="0"/>
        <v>2498</v>
      </c>
      <c r="E21" s="2269">
        <v>1173</v>
      </c>
      <c r="F21" s="2269">
        <v>907</v>
      </c>
      <c r="G21" s="2269">
        <v>121</v>
      </c>
      <c r="H21" s="2269">
        <v>111</v>
      </c>
      <c r="I21" s="2269">
        <v>62</v>
      </c>
      <c r="J21" s="2269">
        <v>66</v>
      </c>
      <c r="K21" s="2269">
        <v>23</v>
      </c>
      <c r="L21" s="2269">
        <v>35</v>
      </c>
    </row>
    <row r="22" spans="1:12" x14ac:dyDescent="0.45">
      <c r="A22" s="853"/>
      <c r="C22" s="2263">
        <v>2020</v>
      </c>
      <c r="D22" s="2269">
        <f t="shared" si="0"/>
        <v>2087</v>
      </c>
      <c r="E22" s="2269">
        <v>1028</v>
      </c>
      <c r="F22" s="2269">
        <v>673</v>
      </c>
      <c r="G22" s="2269">
        <v>104</v>
      </c>
      <c r="H22" s="2269">
        <v>106</v>
      </c>
      <c r="I22" s="2269">
        <v>78</v>
      </c>
      <c r="J22" s="2269">
        <v>61</v>
      </c>
      <c r="K22" s="2269">
        <v>26</v>
      </c>
      <c r="L22" s="2269">
        <v>11</v>
      </c>
    </row>
    <row r="23" spans="1:12" x14ac:dyDescent="0.45">
      <c r="A23" s="853"/>
      <c r="C23" s="2263">
        <v>2021</v>
      </c>
      <c r="D23" s="2269">
        <f t="shared" si="0"/>
        <v>2037</v>
      </c>
      <c r="E23" s="2269">
        <v>938</v>
      </c>
      <c r="F23" s="2269">
        <v>708</v>
      </c>
      <c r="G23" s="2269">
        <v>141</v>
      </c>
      <c r="H23" s="2269">
        <v>90</v>
      </c>
      <c r="I23" s="2269">
        <v>58</v>
      </c>
      <c r="J23" s="2269">
        <v>43</v>
      </c>
      <c r="K23" s="2269">
        <v>33</v>
      </c>
      <c r="L23" s="2269">
        <v>26</v>
      </c>
    </row>
    <row r="24" spans="1:12" s="2562" customFormat="1" x14ac:dyDescent="0.45">
      <c r="A24" s="2530"/>
      <c r="C24" s="2237">
        <v>2022</v>
      </c>
      <c r="D24" s="2617">
        <f t="shared" si="0"/>
        <v>2082</v>
      </c>
      <c r="E24" s="2617">
        <v>1075</v>
      </c>
      <c r="F24" s="2617">
        <v>658</v>
      </c>
      <c r="G24" s="2617">
        <v>153</v>
      </c>
      <c r="H24" s="2617">
        <v>73</v>
      </c>
      <c r="I24" s="2617">
        <v>57</v>
      </c>
      <c r="J24" s="2617">
        <v>24</v>
      </c>
      <c r="K24" s="2617">
        <v>36</v>
      </c>
      <c r="L24" s="2617">
        <v>6</v>
      </c>
    </row>
    <row r="25" spans="1:12" x14ac:dyDescent="0.45">
      <c r="A25" s="853"/>
      <c r="C25" s="2604" t="s">
        <v>6355</v>
      </c>
      <c r="D25" s="2618"/>
      <c r="E25" s="2618"/>
      <c r="F25" s="2618"/>
      <c r="G25" s="2618"/>
      <c r="H25" s="2619"/>
      <c r="I25" s="2619"/>
      <c r="J25" s="2619"/>
      <c r="K25" s="2619"/>
      <c r="L25" s="2619"/>
    </row>
    <row r="26" spans="1:12" x14ac:dyDescent="0.45">
      <c r="A26" s="853"/>
      <c r="C26" s="2604" t="s">
        <v>6489</v>
      </c>
      <c r="D26" s="2530"/>
      <c r="E26" s="2530"/>
      <c r="F26" s="2530"/>
      <c r="G26" s="2530"/>
      <c r="H26" s="2530"/>
      <c r="I26" s="2530"/>
      <c r="J26" s="2530"/>
      <c r="K26" s="2530"/>
      <c r="L26" s="2530"/>
    </row>
    <row r="27" spans="1:12" x14ac:dyDescent="0.45">
      <c r="A27" s="853"/>
    </row>
    <row r="28" spans="1:12" x14ac:dyDescent="0.45">
      <c r="A28" s="853"/>
    </row>
    <row r="29" spans="1:12" ht="18.600000000000001" x14ac:dyDescent="0.45">
      <c r="A29" s="853"/>
      <c r="C29" s="1087" t="s">
        <v>6490</v>
      </c>
    </row>
    <row r="30" spans="1:12" x14ac:dyDescent="0.45">
      <c r="A30" s="853"/>
    </row>
    <row r="31" spans="1:12" x14ac:dyDescent="0.45">
      <c r="A31" s="853"/>
    </row>
    <row r="32" spans="1:12" x14ac:dyDescent="0.45">
      <c r="A32" s="853"/>
    </row>
    <row r="33" spans="1:3" x14ac:dyDescent="0.45">
      <c r="A33" s="853"/>
    </row>
    <row r="34" spans="1:3" x14ac:dyDescent="0.45">
      <c r="A34" s="853"/>
    </row>
    <row r="35" spans="1:3" x14ac:dyDescent="0.45">
      <c r="A35" s="853"/>
    </row>
    <row r="45" spans="1:3" x14ac:dyDescent="0.45">
      <c r="C45" s="2227" t="s">
        <v>6491</v>
      </c>
    </row>
  </sheetData>
  <mergeCells count="9">
    <mergeCell ref="A6:B6"/>
    <mergeCell ref="C6:P6"/>
    <mergeCell ref="C1:D1"/>
    <mergeCell ref="A3:B3"/>
    <mergeCell ref="C3:P3"/>
    <mergeCell ref="A4:B4"/>
    <mergeCell ref="C4:P4"/>
    <mergeCell ref="A5:B5"/>
    <mergeCell ref="C5:P5"/>
  </mergeCells>
  <hyperlinks>
    <hyperlink ref="A1" location="'ODS 16.'!A1" display="REGRESAR" xr:uid="{00000000-0004-0000-D401-000000000000}"/>
    <hyperlink ref="C1:D1" location="'Metadato 16.4.2'!A1" display="VER METADATO" xr:uid="{00000000-0004-0000-D401-000001000000}"/>
  </hyperlinks>
  <pageMargins left="0.7" right="0.7" top="0.75" bottom="0.75" header="0.3" footer="0.3"/>
  <pageSetup orientation="portrait" verticalDpi="300"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Hoja47">
    <tabColor theme="5"/>
  </sheetPr>
  <dimension ref="A1:P29"/>
  <sheetViews>
    <sheetView showGridLines="0" workbookViewId="0">
      <pane ySplit="1" topLeftCell="A2" activePane="bottomLeft" state="frozen"/>
      <selection activeCell="I38" sqref="I38"/>
      <selection pane="bottomLeft" activeCell="C9" sqref="C9:P10"/>
    </sheetView>
  </sheetViews>
  <sheetFormatPr baseColWidth="10" defaultColWidth="11.44140625" defaultRowHeight="18.600000000000001" x14ac:dyDescent="0.45"/>
  <cols>
    <col min="1" max="2" width="15.44140625" style="160" customWidth="1"/>
    <col min="3" max="3" width="11.77734375" style="687" customWidth="1"/>
    <col min="4" max="5" width="11.77734375" style="160" customWidth="1"/>
    <col min="6" max="16384" width="11.44140625" style="160"/>
  </cols>
  <sheetData>
    <row r="1" spans="1:16" x14ac:dyDescent="0.45">
      <c r="A1" s="606" t="s">
        <v>337</v>
      </c>
      <c r="B1" s="649"/>
      <c r="C1" s="3119" t="s">
        <v>430</v>
      </c>
      <c r="D1" s="3119"/>
    </row>
    <row r="3" spans="1:16" x14ac:dyDescent="0.45">
      <c r="A3" s="3208" t="s">
        <v>339</v>
      </c>
      <c r="B3" s="3208"/>
      <c r="C3" s="3208" t="s">
        <v>12</v>
      </c>
      <c r="D3" s="3208"/>
      <c r="E3" s="3208"/>
      <c r="F3" s="3208"/>
      <c r="G3" s="3208"/>
      <c r="H3" s="3208"/>
      <c r="I3" s="3208"/>
      <c r="J3" s="3208"/>
      <c r="K3" s="3208"/>
      <c r="L3" s="3208"/>
      <c r="M3" s="3208"/>
      <c r="N3" s="3208"/>
      <c r="O3" s="3208"/>
      <c r="P3" s="3208"/>
    </row>
    <row r="4" spans="1:16" ht="55.8" customHeight="1" x14ac:dyDescent="0.45">
      <c r="A4" s="3208" t="s">
        <v>340</v>
      </c>
      <c r="B4" s="3208"/>
      <c r="C4" s="3209" t="s">
        <v>39</v>
      </c>
      <c r="D4" s="3209"/>
      <c r="E4" s="3209"/>
      <c r="F4" s="3209"/>
      <c r="G4" s="3209"/>
      <c r="H4" s="3209"/>
      <c r="I4" s="3209"/>
      <c r="J4" s="3209"/>
      <c r="K4" s="3209"/>
      <c r="L4" s="3209"/>
      <c r="M4" s="3209"/>
      <c r="N4" s="3209"/>
      <c r="O4" s="3209"/>
      <c r="P4" s="3209"/>
    </row>
    <row r="5" spans="1:16" x14ac:dyDescent="0.45">
      <c r="A5" s="3208" t="s">
        <v>341</v>
      </c>
      <c r="B5" s="3208"/>
      <c r="C5" s="3208" t="s">
        <v>4223</v>
      </c>
      <c r="D5" s="3208"/>
      <c r="E5" s="3208"/>
      <c r="F5" s="3208"/>
      <c r="G5" s="3208"/>
      <c r="H5" s="3208"/>
      <c r="I5" s="3208"/>
      <c r="J5" s="3208"/>
      <c r="K5" s="3208"/>
      <c r="L5" s="3208"/>
      <c r="M5" s="3208"/>
      <c r="N5" s="3208"/>
      <c r="O5" s="3208"/>
      <c r="P5" s="3208"/>
    </row>
    <row r="6" spans="1:16" x14ac:dyDescent="0.45">
      <c r="A6" s="3208" t="s">
        <v>417</v>
      </c>
      <c r="B6" s="3208"/>
      <c r="C6" s="3208" t="s">
        <v>454</v>
      </c>
      <c r="D6" s="3208"/>
      <c r="E6" s="3208"/>
      <c r="F6" s="3208"/>
      <c r="G6" s="3208"/>
      <c r="H6" s="3208"/>
      <c r="I6" s="3208"/>
      <c r="J6" s="3208"/>
      <c r="K6" s="3208"/>
      <c r="L6" s="3208"/>
      <c r="M6" s="3208"/>
      <c r="N6" s="3208"/>
      <c r="O6" s="3208"/>
      <c r="P6" s="3208"/>
    </row>
    <row r="7" spans="1:16" x14ac:dyDescent="0.45">
      <c r="A7" s="686"/>
    </row>
    <row r="8" spans="1:16" x14ac:dyDescent="0.45">
      <c r="A8" s="686"/>
    </row>
    <row r="9" spans="1:16" ht="11.25" customHeight="1" x14ac:dyDescent="0.45">
      <c r="A9" s="686"/>
      <c r="C9" s="3203" t="s">
        <v>455</v>
      </c>
      <c r="D9" s="3203"/>
      <c r="E9" s="3203"/>
      <c r="F9" s="3203"/>
      <c r="G9" s="3203"/>
      <c r="H9" s="3203"/>
      <c r="I9" s="3203"/>
      <c r="J9" s="3203"/>
      <c r="K9" s="3203"/>
      <c r="L9" s="3203"/>
      <c r="M9" s="3203"/>
      <c r="N9" s="3203"/>
      <c r="O9" s="3203"/>
      <c r="P9" s="3203"/>
    </row>
    <row r="10" spans="1:16" ht="11.25" customHeight="1" x14ac:dyDescent="0.45">
      <c r="A10" s="686"/>
      <c r="C10" s="3203"/>
      <c r="D10" s="3203"/>
      <c r="E10" s="3203"/>
      <c r="F10" s="3203"/>
      <c r="G10" s="3203"/>
      <c r="H10" s="3203"/>
      <c r="I10" s="3203"/>
      <c r="J10" s="3203"/>
      <c r="K10" s="3203"/>
      <c r="L10" s="3203"/>
      <c r="M10" s="3203"/>
      <c r="N10" s="3203"/>
      <c r="O10" s="3203"/>
      <c r="P10" s="3203"/>
    </row>
    <row r="11" spans="1:16" x14ac:dyDescent="0.45">
      <c r="A11" s="686"/>
    </row>
    <row r="12" spans="1:16" x14ac:dyDescent="0.45">
      <c r="A12" s="686"/>
    </row>
    <row r="13" spans="1:16" x14ac:dyDescent="0.45">
      <c r="A13" s="686"/>
    </row>
    <row r="14" spans="1:16" x14ac:dyDescent="0.45">
      <c r="A14" s="686"/>
    </row>
    <row r="15" spans="1:16" x14ac:dyDescent="0.45">
      <c r="A15" s="686"/>
    </row>
    <row r="16" spans="1:16" x14ac:dyDescent="0.45">
      <c r="A16" s="686"/>
    </row>
    <row r="17" spans="1:1" x14ac:dyDescent="0.45">
      <c r="A17" s="686"/>
    </row>
    <row r="18" spans="1:1" x14ac:dyDescent="0.45">
      <c r="A18" s="686"/>
    </row>
    <row r="19" spans="1:1" x14ac:dyDescent="0.45">
      <c r="A19" s="686"/>
    </row>
    <row r="20" spans="1:1" x14ac:dyDescent="0.45">
      <c r="A20" s="686"/>
    </row>
    <row r="21" spans="1:1" x14ac:dyDescent="0.45">
      <c r="A21" s="686"/>
    </row>
    <row r="22" spans="1:1" x14ac:dyDescent="0.45">
      <c r="A22" s="686"/>
    </row>
    <row r="23" spans="1:1" x14ac:dyDescent="0.45">
      <c r="A23" s="686"/>
    </row>
    <row r="24" spans="1:1" x14ac:dyDescent="0.45">
      <c r="A24" s="686"/>
    </row>
    <row r="25" spans="1:1" x14ac:dyDescent="0.45">
      <c r="A25" s="686"/>
    </row>
    <row r="26" spans="1:1" x14ac:dyDescent="0.45">
      <c r="A26" s="686"/>
    </row>
    <row r="27" spans="1:1" x14ac:dyDescent="0.45">
      <c r="A27" s="686"/>
    </row>
    <row r="28" spans="1:1" x14ac:dyDescent="0.45">
      <c r="A28" s="686"/>
    </row>
    <row r="29" spans="1:1" x14ac:dyDescent="0.45">
      <c r="A29" s="686"/>
    </row>
  </sheetData>
  <mergeCells count="10">
    <mergeCell ref="A6:B6"/>
    <mergeCell ref="C6:P6"/>
    <mergeCell ref="C9:P10"/>
    <mergeCell ref="C1:D1"/>
    <mergeCell ref="A3:B3"/>
    <mergeCell ref="C3:P3"/>
    <mergeCell ref="A4:B4"/>
    <mergeCell ref="C4:P4"/>
    <mergeCell ref="A5:B5"/>
    <mergeCell ref="C5:P5"/>
  </mergeCells>
  <hyperlinks>
    <hyperlink ref="A1" location="'ODS 2.'!A1" display="REGRESAR" xr:uid="{00000000-0004-0000-2E00-000000000000}"/>
    <hyperlink ref="C1" location="'Metadato 2.5.1'!A1" display="VER METADATO" xr:uid="{00000000-0004-0000-2E00-000001000000}"/>
  </hyperlinks>
  <pageMargins left="0.7" right="0.7" top="0.75" bottom="0.75" header="0.3" footer="0.3"/>
</worksheet>
</file>

<file path=xl/worksheets/sheet4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501-000000000000}">
  <sheetPr codeName="Hoja458">
    <tabColor theme="0" tint="-0.499984740745262"/>
  </sheetPr>
  <dimension ref="B1:F39"/>
  <sheetViews>
    <sheetView showGridLines="0" zoomScaleNormal="100" zoomScaleSheetLayoutView="100" workbookViewId="0">
      <pane ySplit="1" topLeftCell="A2" activePane="bottomLeft" state="frozen"/>
      <selection pane="bottomLeft" activeCell="B10" sqref="B10:D10"/>
    </sheetView>
  </sheetViews>
  <sheetFormatPr baseColWidth="10" defaultColWidth="11.44140625" defaultRowHeight="17.399999999999999" x14ac:dyDescent="0.3"/>
  <cols>
    <col min="1" max="1" width="7.21875" style="1305" customWidth="1"/>
    <col min="2" max="2" width="26.44140625" style="1305" customWidth="1"/>
    <col min="3" max="3" width="24" style="1305" customWidth="1"/>
    <col min="4" max="4" width="85.77734375" style="1305" customWidth="1"/>
    <col min="5" max="5" width="11.44140625" style="1305"/>
    <col min="6" max="6" width="7.21875" style="1305" customWidth="1"/>
    <col min="7" max="16384" width="11.44140625" style="1305"/>
  </cols>
  <sheetData>
    <row r="1" spans="2:6" x14ac:dyDescent="0.3">
      <c r="B1" s="481" t="s">
        <v>337</v>
      </c>
    </row>
    <row r="2" spans="2:6" ht="18" thickBot="1" x14ac:dyDescent="0.35"/>
    <row r="3" spans="2:6" ht="23.25" customHeight="1" thickBot="1" x14ac:dyDescent="0.35">
      <c r="B3" s="4223" t="s">
        <v>370</v>
      </c>
      <c r="C3" s="4223"/>
      <c r="D3" s="4223"/>
      <c r="F3" s="1267" t="s">
        <v>371</v>
      </c>
    </row>
    <row r="4" spans="2:6" ht="34.799999999999997" x14ac:dyDescent="0.3">
      <c r="B4" s="3123" t="s">
        <v>449</v>
      </c>
      <c r="C4" s="3123"/>
      <c r="D4" s="2232" t="s">
        <v>46</v>
      </c>
    </row>
    <row r="5" spans="2:6" ht="34.799999999999997" x14ac:dyDescent="0.3">
      <c r="B5" s="3123" t="s">
        <v>373</v>
      </c>
      <c r="C5" s="3123"/>
      <c r="D5" s="2232" t="s">
        <v>189</v>
      </c>
    </row>
    <row r="6" spans="2:6" ht="15.75" customHeight="1" x14ac:dyDescent="0.3">
      <c r="B6" s="3123" t="s">
        <v>374</v>
      </c>
      <c r="C6" s="3123"/>
      <c r="D6" s="2233" t="s">
        <v>282</v>
      </c>
    </row>
    <row r="7" spans="2:6" ht="52.2" x14ac:dyDescent="0.3">
      <c r="B7" s="3126" t="s">
        <v>375</v>
      </c>
      <c r="C7" s="3126"/>
      <c r="D7" s="2234" t="s">
        <v>4165</v>
      </c>
    </row>
    <row r="8" spans="2:6" x14ac:dyDescent="0.3">
      <c r="B8" s="3126" t="s">
        <v>2480</v>
      </c>
      <c r="C8" s="3126"/>
      <c r="D8" s="2235" t="s">
        <v>2658</v>
      </c>
    </row>
    <row r="9" spans="2:6" x14ac:dyDescent="0.45">
      <c r="B9" s="178"/>
      <c r="C9" s="178"/>
      <c r="D9" s="178"/>
    </row>
    <row r="10" spans="2:6" ht="18.600000000000001" x14ac:dyDescent="0.3">
      <c r="B10" s="4223" t="s">
        <v>376</v>
      </c>
      <c r="C10" s="4223"/>
      <c r="D10" s="4223"/>
    </row>
    <row r="11" spans="2:6" ht="20.25" customHeight="1" x14ac:dyDescent="0.3">
      <c r="B11" s="3129" t="s">
        <v>377</v>
      </c>
      <c r="C11" s="3124"/>
      <c r="D11" s="2232" t="s">
        <v>439</v>
      </c>
    </row>
    <row r="12" spans="2:6" ht="14.25" customHeight="1" x14ac:dyDescent="0.3">
      <c r="B12" s="3126" t="s">
        <v>379</v>
      </c>
      <c r="C12" s="3126"/>
      <c r="D12" s="661" t="s">
        <v>2015</v>
      </c>
    </row>
    <row r="13" spans="2:6" x14ac:dyDescent="0.3">
      <c r="B13" s="3123" t="s">
        <v>380</v>
      </c>
      <c r="C13" s="3123"/>
      <c r="D13" s="57" t="s">
        <v>282</v>
      </c>
    </row>
    <row r="14" spans="2:6" x14ac:dyDescent="0.3">
      <c r="B14" s="3123" t="s">
        <v>381</v>
      </c>
      <c r="C14" s="3124"/>
      <c r="D14" s="2077" t="s">
        <v>18</v>
      </c>
    </row>
    <row r="15" spans="2:6" ht="52.2" x14ac:dyDescent="0.3">
      <c r="B15" s="3123" t="s">
        <v>382</v>
      </c>
      <c r="C15" s="3123"/>
      <c r="D15" s="83" t="s">
        <v>5465</v>
      </c>
    </row>
    <row r="16" spans="2:6" ht="32.25" customHeight="1" x14ac:dyDescent="0.3">
      <c r="B16" s="3123" t="s">
        <v>383</v>
      </c>
      <c r="C16" s="3123"/>
      <c r="D16" s="83"/>
    </row>
    <row r="17" spans="2:4" x14ac:dyDescent="0.3">
      <c r="B17" s="3123" t="s">
        <v>384</v>
      </c>
      <c r="C17" s="3123"/>
      <c r="D17" s="57" t="s">
        <v>472</v>
      </c>
    </row>
    <row r="18" spans="2:4" x14ac:dyDescent="0.3">
      <c r="B18" s="3126" t="s">
        <v>386</v>
      </c>
      <c r="C18" s="3126"/>
      <c r="D18" s="2232"/>
    </row>
    <row r="19" spans="2:4" ht="15" customHeight="1" x14ac:dyDescent="0.3">
      <c r="B19" s="3132" t="s">
        <v>387</v>
      </c>
      <c r="C19" s="3133"/>
      <c r="D19" s="57" t="s">
        <v>5464</v>
      </c>
    </row>
    <row r="20" spans="2:4" x14ac:dyDescent="0.3">
      <c r="B20" s="3123" t="s">
        <v>388</v>
      </c>
      <c r="C20" s="3123"/>
      <c r="D20" s="83" t="s">
        <v>424</v>
      </c>
    </row>
    <row r="21" spans="2:4" x14ac:dyDescent="0.3">
      <c r="B21" s="3134" t="s">
        <v>390</v>
      </c>
      <c r="C21" s="459" t="s">
        <v>391</v>
      </c>
      <c r="D21" s="2232"/>
    </row>
    <row r="22" spans="2:4" x14ac:dyDescent="0.3">
      <c r="B22" s="3135"/>
      <c r="C22" s="2215" t="s">
        <v>393</v>
      </c>
      <c r="D22" s="57" t="s">
        <v>2024</v>
      </c>
    </row>
    <row r="23" spans="2:4" x14ac:dyDescent="0.3">
      <c r="B23" s="3123" t="s">
        <v>395</v>
      </c>
      <c r="C23" s="3123"/>
      <c r="D23" s="57" t="s">
        <v>2025</v>
      </c>
    </row>
    <row r="24" spans="2:4" x14ac:dyDescent="0.3">
      <c r="B24" s="3123" t="s">
        <v>397</v>
      </c>
      <c r="C24" s="3123"/>
      <c r="D24" s="2233" t="s">
        <v>2026</v>
      </c>
    </row>
    <row r="25" spans="2:4" x14ac:dyDescent="0.3">
      <c r="B25" s="3123" t="s">
        <v>399</v>
      </c>
      <c r="C25" s="3123"/>
      <c r="D25" s="57" t="s">
        <v>19</v>
      </c>
    </row>
    <row r="26" spans="2:4" ht="15" customHeight="1" x14ac:dyDescent="0.3">
      <c r="B26" s="3126" t="s">
        <v>401</v>
      </c>
      <c r="C26" s="3126"/>
      <c r="D26" s="2233" t="s">
        <v>2027</v>
      </c>
    </row>
    <row r="27" spans="2:4" x14ac:dyDescent="0.3">
      <c r="B27" s="3129" t="s">
        <v>403</v>
      </c>
      <c r="C27" s="3124"/>
      <c r="D27" s="2232"/>
    </row>
    <row r="28" spans="2:4" x14ac:dyDescent="0.3">
      <c r="B28" s="2217" t="s">
        <v>404</v>
      </c>
      <c r="C28" s="2216"/>
      <c r="D28" s="2232"/>
    </row>
    <row r="29" spans="2:4" x14ac:dyDescent="0.3">
      <c r="B29" s="3130" t="s">
        <v>405</v>
      </c>
      <c r="C29" s="3131"/>
      <c r="D29" s="61"/>
    </row>
    <row r="30" spans="2:4" x14ac:dyDescent="0.3">
      <c r="B30" s="62"/>
      <c r="C30" s="62"/>
      <c r="D30" s="63"/>
    </row>
    <row r="31" spans="2:4" ht="18.600000000000001" x14ac:dyDescent="0.3">
      <c r="B31" s="4223" t="s">
        <v>406</v>
      </c>
      <c r="C31" s="4223"/>
      <c r="D31" s="4223"/>
    </row>
    <row r="32" spans="2:4" x14ac:dyDescent="0.3">
      <c r="B32" s="3129" t="s">
        <v>407</v>
      </c>
      <c r="C32" s="3124"/>
      <c r="D32" s="2233" t="s">
        <v>5461</v>
      </c>
    </row>
    <row r="33" spans="2:4" x14ac:dyDescent="0.3">
      <c r="B33" s="3129" t="s">
        <v>409</v>
      </c>
      <c r="C33" s="3124"/>
      <c r="D33" s="2233" t="s">
        <v>2028</v>
      </c>
    </row>
    <row r="34" spans="2:4" x14ac:dyDescent="0.3">
      <c r="B34" s="3129" t="s">
        <v>411</v>
      </c>
      <c r="C34" s="3124"/>
      <c r="D34" s="2233" t="s">
        <v>2029</v>
      </c>
    </row>
    <row r="35" spans="2:4" x14ac:dyDescent="0.3">
      <c r="B35" s="3129" t="s">
        <v>413</v>
      </c>
      <c r="C35" s="3124"/>
      <c r="D35" s="2233" t="s">
        <v>5462</v>
      </c>
    </row>
    <row r="36" spans="2:4" x14ac:dyDescent="0.3">
      <c r="B36" s="3129" t="s">
        <v>415</v>
      </c>
      <c r="C36" s="3124"/>
      <c r="D36" s="1378" t="s">
        <v>5463</v>
      </c>
    </row>
    <row r="39" spans="2:4" x14ac:dyDescent="0.3">
      <c r="B39" s="3778"/>
      <c r="C39" s="3778"/>
      <c r="D39" s="3778"/>
    </row>
  </sheetData>
  <mergeCells count="31">
    <mergeCell ref="B39:D39"/>
    <mergeCell ref="B16:C16"/>
    <mergeCell ref="B3:D3"/>
    <mergeCell ref="B4:C4"/>
    <mergeCell ref="B5:C5"/>
    <mergeCell ref="B6:C6"/>
    <mergeCell ref="B7:C7"/>
    <mergeCell ref="B10:D10"/>
    <mergeCell ref="B11:C11"/>
    <mergeCell ref="B12:C12"/>
    <mergeCell ref="B13:C13"/>
    <mergeCell ref="B14:C14"/>
    <mergeCell ref="B15:C15"/>
    <mergeCell ref="B8:C8"/>
    <mergeCell ref="B31:D31"/>
    <mergeCell ref="B17:C17"/>
    <mergeCell ref="B18:C18"/>
    <mergeCell ref="B19:C19"/>
    <mergeCell ref="B20:C20"/>
    <mergeCell ref="B21:B22"/>
    <mergeCell ref="B23:C23"/>
    <mergeCell ref="B24:C24"/>
    <mergeCell ref="B25:C25"/>
    <mergeCell ref="B26:C26"/>
    <mergeCell ref="B27:C27"/>
    <mergeCell ref="B29:C29"/>
    <mergeCell ref="B32:C32"/>
    <mergeCell ref="B33:C33"/>
    <mergeCell ref="B34:C34"/>
    <mergeCell ref="B35:C35"/>
    <mergeCell ref="B36:C36"/>
  </mergeCells>
  <dataValidations count="6">
    <dataValidation type="list" allowBlank="1" showInputMessage="1" showErrorMessage="1" sqref="D25" xr:uid="{00000000-0002-0000-D501-000000000000}">
      <formula1>Tipo_operación</formula1>
    </dataValidation>
    <dataValidation type="list" allowBlank="1" showInputMessage="1" showErrorMessage="1" sqref="D14" xr:uid="{00000000-0002-0000-D501-000001000000}">
      <formula1>Tipo_indicador</formula1>
    </dataValidation>
    <dataValidation type="list" allowBlank="1" showInputMessage="1" showErrorMessage="1" sqref="D7" xr:uid="{00000000-0002-0000-D501-000002000000}">
      <formula1>Nombre_indicador_ODS</formula1>
    </dataValidation>
    <dataValidation type="list" allowBlank="1" showInputMessage="1" showErrorMessage="1" sqref="D6" xr:uid="{00000000-0002-0000-D501-000003000000}">
      <formula1>Numero_indicador</formula1>
    </dataValidation>
    <dataValidation type="list" allowBlank="1" showInputMessage="1" showErrorMessage="1" sqref="D5" xr:uid="{00000000-0002-0000-D501-000004000000}">
      <formula1>Metas_ODS</formula1>
    </dataValidation>
    <dataValidation type="list" allowBlank="1" showInputMessage="1" showErrorMessage="1" sqref="D4" xr:uid="{00000000-0002-0000-D501-000005000000}">
      <formula1>ODS</formula1>
    </dataValidation>
  </dataValidations>
  <hyperlinks>
    <hyperlink ref="B1" location="'16.4.2'!A1" display="REGRESAR" xr:uid="{00000000-0004-0000-D501-000000000000}"/>
    <hyperlink ref="D8" r:id="rId1" xr:uid="{00000000-0004-0000-D501-000001000000}"/>
    <hyperlink ref="D36" r:id="rId2" xr:uid="{00000000-0004-0000-D501-000002000000}"/>
  </hyperlinks>
  <pageMargins left="0.7" right="0.7" top="0.75" bottom="0.75" header="0.3" footer="0.3"/>
  <pageSetup orientation="portrait" verticalDpi="300" r:id="rId3"/>
  <drawing r:id="rId4"/>
</worksheet>
</file>

<file path=xl/worksheets/sheet4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601-000000000000}">
  <sheetPr codeName="Hoja459">
    <tabColor theme="5"/>
  </sheetPr>
  <dimension ref="A1:Q15"/>
  <sheetViews>
    <sheetView showGridLines="0" workbookViewId="0">
      <pane ySplit="1" topLeftCell="A2" activePane="bottomLeft" state="frozen"/>
      <selection sqref="A1:B1"/>
      <selection pane="bottomLeft" activeCell="D11" sqref="D11"/>
    </sheetView>
  </sheetViews>
  <sheetFormatPr baseColWidth="10" defaultColWidth="11.44140625" defaultRowHeight="17.399999999999999" x14ac:dyDescent="0.45"/>
  <cols>
    <col min="1" max="1" width="15.44140625" style="178" customWidth="1"/>
    <col min="2" max="2" width="18" style="178" customWidth="1"/>
    <col min="3" max="3" width="6.44140625" style="178" customWidth="1"/>
    <col min="4" max="4" width="9" style="178" customWidth="1"/>
    <col min="5" max="16384" width="11.44140625" style="178"/>
  </cols>
  <sheetData>
    <row r="1" spans="1:17" x14ac:dyDescent="0.45">
      <c r="A1" s="2218" t="s">
        <v>337</v>
      </c>
      <c r="C1" s="3225" t="s">
        <v>430</v>
      </c>
      <c r="D1" s="3225"/>
    </row>
    <row r="3" spans="1:17" ht="37.200000000000003" customHeight="1" x14ac:dyDescent="0.45">
      <c r="A3" s="4215" t="s">
        <v>339</v>
      </c>
      <c r="B3" s="4217"/>
      <c r="C3" s="4229" t="s">
        <v>1943</v>
      </c>
      <c r="D3" s="4240"/>
      <c r="E3" s="4240"/>
      <c r="F3" s="4240"/>
      <c r="G3" s="4240"/>
      <c r="H3" s="4240"/>
      <c r="I3" s="4240"/>
      <c r="J3" s="4240"/>
      <c r="K3" s="4240"/>
      <c r="L3" s="4240"/>
      <c r="M3" s="4240"/>
      <c r="N3" s="4240"/>
      <c r="O3" s="4240"/>
      <c r="P3" s="4240"/>
      <c r="Q3" s="4243"/>
    </row>
    <row r="4" spans="1:17" ht="18.600000000000001" x14ac:dyDescent="0.45">
      <c r="A4" s="4215" t="s">
        <v>340</v>
      </c>
      <c r="B4" s="4228"/>
      <c r="C4" s="4239" t="s">
        <v>2030</v>
      </c>
      <c r="D4" s="4242"/>
      <c r="E4" s="4242"/>
      <c r="F4" s="4242"/>
      <c r="G4" s="4242"/>
      <c r="H4" s="4242"/>
      <c r="I4" s="4242"/>
      <c r="J4" s="4242"/>
      <c r="K4" s="4242"/>
      <c r="L4" s="4242"/>
      <c r="M4" s="4242"/>
      <c r="N4" s="4242"/>
      <c r="O4" s="4242"/>
      <c r="P4" s="4242"/>
      <c r="Q4" s="4242"/>
    </row>
    <row r="5" spans="1:17" ht="34.200000000000003" customHeight="1" x14ac:dyDescent="0.45">
      <c r="A5" s="4215" t="s">
        <v>341</v>
      </c>
      <c r="B5" s="4228"/>
      <c r="C5" s="4238" t="s">
        <v>4166</v>
      </c>
      <c r="D5" s="4245"/>
      <c r="E5" s="4245"/>
      <c r="F5" s="4245"/>
      <c r="G5" s="4245"/>
      <c r="H5" s="4245"/>
      <c r="I5" s="4245"/>
      <c r="J5" s="4245"/>
      <c r="K5" s="4245"/>
      <c r="L5" s="4245"/>
      <c r="M5" s="4245"/>
      <c r="N5" s="4245"/>
      <c r="O5" s="4245"/>
      <c r="P5" s="4245"/>
      <c r="Q5" s="4245"/>
    </row>
    <row r="6" spans="1:17" ht="18.600000000000001" x14ac:dyDescent="0.45">
      <c r="A6" s="4215" t="s">
        <v>417</v>
      </c>
      <c r="B6" s="4228"/>
      <c r="C6" s="4239"/>
      <c r="D6" s="4242"/>
      <c r="E6" s="4242"/>
      <c r="F6" s="4242"/>
      <c r="G6" s="4242"/>
      <c r="H6" s="4242"/>
      <c r="I6" s="4242"/>
      <c r="J6" s="4242"/>
      <c r="K6" s="4242"/>
      <c r="L6" s="4242"/>
      <c r="M6" s="4242"/>
      <c r="N6" s="4242"/>
      <c r="O6" s="4242"/>
      <c r="P6" s="4242"/>
      <c r="Q6" s="4242"/>
    </row>
    <row r="8" spans="1:17" x14ac:dyDescent="0.45">
      <c r="A8" s="853"/>
    </row>
    <row r="9" spans="1:17" x14ac:dyDescent="0.45">
      <c r="A9" s="853"/>
      <c r="C9" s="3203" t="s">
        <v>455</v>
      </c>
      <c r="D9" s="3203"/>
      <c r="E9" s="3203"/>
      <c r="F9" s="3203"/>
      <c r="G9" s="3203"/>
      <c r="H9" s="3203"/>
      <c r="I9" s="3203"/>
      <c r="J9" s="3203"/>
      <c r="K9" s="3203"/>
      <c r="L9" s="3203"/>
      <c r="M9" s="3203"/>
      <c r="N9" s="3203"/>
      <c r="O9" s="3203"/>
      <c r="P9" s="3203"/>
      <c r="Q9" s="3203"/>
    </row>
    <row r="10" spans="1:17" x14ac:dyDescent="0.45">
      <c r="A10" s="853"/>
      <c r="C10" s="3203"/>
      <c r="D10" s="3203"/>
      <c r="E10" s="3203"/>
      <c r="F10" s="3203"/>
      <c r="G10" s="3203"/>
      <c r="H10" s="3203"/>
      <c r="I10" s="3203"/>
      <c r="J10" s="3203"/>
      <c r="K10" s="3203"/>
      <c r="L10" s="3203"/>
      <c r="M10" s="3203"/>
      <c r="N10" s="3203"/>
      <c r="O10" s="3203"/>
      <c r="P10" s="3203"/>
      <c r="Q10" s="3203"/>
    </row>
    <row r="11" spans="1:17" x14ac:dyDescent="0.45">
      <c r="A11" s="853"/>
    </row>
    <row r="12" spans="1:17" x14ac:dyDescent="0.45">
      <c r="A12" s="853"/>
    </row>
    <row r="13" spans="1:17" x14ac:dyDescent="0.45">
      <c r="A13" s="853"/>
    </row>
    <row r="14" spans="1:17" x14ac:dyDescent="0.45">
      <c r="A14" s="853"/>
    </row>
    <row r="15" spans="1:17" x14ac:dyDescent="0.45">
      <c r="A15" s="853"/>
    </row>
  </sheetData>
  <mergeCells count="10">
    <mergeCell ref="A6:B6"/>
    <mergeCell ref="C6:Q6"/>
    <mergeCell ref="C9:Q10"/>
    <mergeCell ref="C1:D1"/>
    <mergeCell ref="A3:B3"/>
    <mergeCell ref="C3:Q3"/>
    <mergeCell ref="A4:B4"/>
    <mergeCell ref="C4:Q4"/>
    <mergeCell ref="A5:B5"/>
    <mergeCell ref="C5:Q5"/>
  </mergeCells>
  <hyperlinks>
    <hyperlink ref="A1" location="'ODS 16.'!A1" display="REGRESAR" xr:uid="{00000000-0004-0000-D601-000000000000}"/>
    <hyperlink ref="C1:D1" location="'Metadato 16.5.1'!A1" display="VER METADATO" xr:uid="{00000000-0004-0000-D601-000001000000}"/>
  </hyperlinks>
  <pageMargins left="0.7" right="0.7" top="0.75" bottom="0.75" header="0.3" footer="0.3"/>
</worksheet>
</file>

<file path=xl/worksheets/sheet4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701-000000000000}">
  <sheetPr codeName="Hoja460">
    <tabColor theme="0" tint="-0.499984740745262"/>
  </sheetPr>
  <dimension ref="B1:F36"/>
  <sheetViews>
    <sheetView showGridLines="0" zoomScaleNormal="100" workbookViewId="0">
      <pane ySplit="1" topLeftCell="A2" activePane="bottomLeft" state="frozen"/>
      <selection sqref="A1:B1"/>
      <selection pane="bottomLeft" activeCell="B3" sqref="B3:D3"/>
    </sheetView>
  </sheetViews>
  <sheetFormatPr baseColWidth="10" defaultColWidth="11.44140625" defaultRowHeight="17.399999999999999" x14ac:dyDescent="0.3"/>
  <cols>
    <col min="1" max="1" width="6.44140625" style="1305" customWidth="1"/>
    <col min="2" max="2" width="26.44140625" style="1305" customWidth="1"/>
    <col min="3" max="3" width="24" style="1305" customWidth="1"/>
    <col min="4" max="4" width="85.77734375" style="1305" customWidth="1"/>
    <col min="5" max="5" width="11.44140625" style="1305"/>
    <col min="6" max="6" width="7.21875" style="1305" customWidth="1"/>
    <col min="7" max="16384" width="11.44140625" style="1305"/>
  </cols>
  <sheetData>
    <row r="1" spans="2:6" x14ac:dyDescent="0.3">
      <c r="B1" s="481" t="s">
        <v>337</v>
      </c>
    </row>
    <row r="2" spans="2:6" ht="18" thickBot="1" x14ac:dyDescent="0.35"/>
    <row r="3" spans="2:6" ht="23.25" customHeight="1" thickBot="1" x14ac:dyDescent="0.35">
      <c r="B3" s="4223" t="s">
        <v>370</v>
      </c>
      <c r="C3" s="4223"/>
      <c r="D3" s="4223"/>
      <c r="F3" s="1267" t="s">
        <v>456</v>
      </c>
    </row>
    <row r="4" spans="2:6" ht="34.799999999999997" x14ac:dyDescent="0.3">
      <c r="B4" s="3123" t="s">
        <v>449</v>
      </c>
      <c r="C4" s="3123"/>
      <c r="D4" s="2232" t="s">
        <v>46</v>
      </c>
    </row>
    <row r="5" spans="2:6" x14ac:dyDescent="0.3">
      <c r="B5" s="3123" t="s">
        <v>373</v>
      </c>
      <c r="C5" s="3123"/>
      <c r="D5" s="2232" t="s">
        <v>191</v>
      </c>
    </row>
    <row r="6" spans="2:6" x14ac:dyDescent="0.3">
      <c r="B6" s="3123" t="s">
        <v>374</v>
      </c>
      <c r="C6" s="3123"/>
      <c r="D6" s="2233" t="s">
        <v>283</v>
      </c>
    </row>
    <row r="7" spans="2:6" ht="52.2" x14ac:dyDescent="0.3">
      <c r="B7" s="3126" t="s">
        <v>375</v>
      </c>
      <c r="C7" s="3126"/>
      <c r="D7" s="2234" t="s">
        <v>4166</v>
      </c>
    </row>
    <row r="8" spans="2:6" x14ac:dyDescent="0.3">
      <c r="B8" s="3126" t="s">
        <v>2480</v>
      </c>
      <c r="C8" s="3126"/>
      <c r="D8" s="2235" t="s">
        <v>2659</v>
      </c>
    </row>
    <row r="9" spans="2:6" x14ac:dyDescent="0.45">
      <c r="B9" s="178"/>
      <c r="C9" s="178"/>
      <c r="D9" s="178"/>
    </row>
    <row r="10" spans="2:6" ht="23.25" customHeight="1" x14ac:dyDescent="0.3">
      <c r="B10" s="4223" t="s">
        <v>376</v>
      </c>
      <c r="C10" s="4223"/>
      <c r="D10" s="4223"/>
    </row>
    <row r="11" spans="2:6" x14ac:dyDescent="0.3">
      <c r="B11" s="3129" t="s">
        <v>377</v>
      </c>
      <c r="C11" s="3124"/>
      <c r="D11" s="2232"/>
    </row>
    <row r="12" spans="2:6" ht="15" customHeight="1" x14ac:dyDescent="0.3">
      <c r="B12" s="3126" t="s">
        <v>379</v>
      </c>
      <c r="C12" s="3126"/>
      <c r="D12" s="661"/>
    </row>
    <row r="13" spans="2:6" x14ac:dyDescent="0.3">
      <c r="B13" s="3123" t="s">
        <v>380</v>
      </c>
      <c r="C13" s="3123"/>
      <c r="D13" s="2077"/>
    </row>
    <row r="14" spans="2:6" x14ac:dyDescent="0.3">
      <c r="B14" s="3123" t="s">
        <v>381</v>
      </c>
      <c r="C14" s="3124"/>
      <c r="D14" s="2077"/>
    </row>
    <row r="15" spans="2:6" x14ac:dyDescent="0.3">
      <c r="B15" s="3123" t="s">
        <v>382</v>
      </c>
      <c r="C15" s="3123"/>
      <c r="D15" s="2232"/>
    </row>
    <row r="16" spans="2:6" x14ac:dyDescent="0.3">
      <c r="B16" s="3123" t="s">
        <v>383</v>
      </c>
      <c r="C16" s="3123"/>
      <c r="D16" s="2232"/>
    </row>
    <row r="17" spans="2:4" x14ac:dyDescent="0.3">
      <c r="B17" s="3123" t="s">
        <v>384</v>
      </c>
      <c r="C17" s="3123"/>
      <c r="D17" s="57"/>
    </row>
    <row r="18" spans="2:4" x14ac:dyDescent="0.3">
      <c r="B18" s="3126" t="s">
        <v>386</v>
      </c>
      <c r="C18" s="3126"/>
      <c r="D18" s="2232"/>
    </row>
    <row r="19" spans="2:4" x14ac:dyDescent="0.3">
      <c r="B19" s="3132" t="s">
        <v>387</v>
      </c>
      <c r="C19" s="3133"/>
      <c r="D19" s="57"/>
    </row>
    <row r="20" spans="2:4" x14ac:dyDescent="0.3">
      <c r="B20" s="3123" t="s">
        <v>388</v>
      </c>
      <c r="C20" s="3123"/>
      <c r="D20" s="2232"/>
    </row>
    <row r="21" spans="2:4" x14ac:dyDescent="0.3">
      <c r="B21" s="3134" t="s">
        <v>390</v>
      </c>
      <c r="C21" s="459" t="s">
        <v>391</v>
      </c>
      <c r="D21" s="2232"/>
    </row>
    <row r="22" spans="2:4" x14ac:dyDescent="0.3">
      <c r="B22" s="3135"/>
      <c r="C22" s="2215" t="s">
        <v>393</v>
      </c>
      <c r="D22" s="57"/>
    </row>
    <row r="23" spans="2:4" x14ac:dyDescent="0.3">
      <c r="B23" s="3123" t="s">
        <v>395</v>
      </c>
      <c r="C23" s="3123"/>
      <c r="D23" s="2232"/>
    </row>
    <row r="24" spans="2:4" x14ac:dyDescent="0.3">
      <c r="B24" s="3123" t="s">
        <v>397</v>
      </c>
      <c r="C24" s="3123"/>
      <c r="D24" s="2233" t="s">
        <v>1962</v>
      </c>
    </row>
    <row r="25" spans="2:4" x14ac:dyDescent="0.3">
      <c r="B25" s="3123" t="s">
        <v>399</v>
      </c>
      <c r="C25" s="3123"/>
      <c r="D25" s="57"/>
    </row>
    <row r="26" spans="2:4" x14ac:dyDescent="0.3">
      <c r="B26" s="3126" t="s">
        <v>401</v>
      </c>
      <c r="C26" s="3126"/>
      <c r="D26" s="2233" t="s">
        <v>2031</v>
      </c>
    </row>
    <row r="27" spans="2:4" x14ac:dyDescent="0.3">
      <c r="B27" s="3129" t="s">
        <v>403</v>
      </c>
      <c r="C27" s="3124"/>
      <c r="D27" s="2232"/>
    </row>
    <row r="28" spans="2:4" ht="69.599999999999994" x14ac:dyDescent="0.3">
      <c r="B28" s="2217" t="s">
        <v>404</v>
      </c>
      <c r="C28" s="2216"/>
      <c r="D28" s="57" t="s">
        <v>2032</v>
      </c>
    </row>
    <row r="29" spans="2:4" x14ac:dyDescent="0.3">
      <c r="B29" s="3130" t="s">
        <v>405</v>
      </c>
      <c r="C29" s="3131"/>
      <c r="D29" s="61"/>
    </row>
    <row r="30" spans="2:4" x14ac:dyDescent="0.3">
      <c r="B30" s="62"/>
      <c r="C30" s="62"/>
      <c r="D30" s="63"/>
    </row>
    <row r="31" spans="2:4" ht="23.25" customHeight="1" x14ac:dyDescent="0.3">
      <c r="B31" s="4223" t="s">
        <v>406</v>
      </c>
      <c r="C31" s="4223"/>
      <c r="D31" s="4223"/>
    </row>
    <row r="32" spans="2:4" x14ac:dyDescent="0.3">
      <c r="B32" s="3129" t="s">
        <v>407</v>
      </c>
      <c r="C32" s="3124"/>
      <c r="D32" s="57" t="s">
        <v>1965</v>
      </c>
    </row>
    <row r="33" spans="2:4" x14ac:dyDescent="0.3">
      <c r="B33" s="3129" t="s">
        <v>409</v>
      </c>
      <c r="C33" s="3124"/>
      <c r="D33" s="57" t="s">
        <v>1966</v>
      </c>
    </row>
    <row r="34" spans="2:4" x14ac:dyDescent="0.3">
      <c r="B34" s="3129" t="s">
        <v>411</v>
      </c>
      <c r="C34" s="3124"/>
      <c r="D34" s="57" t="s">
        <v>1962</v>
      </c>
    </row>
    <row r="35" spans="2:4" x14ac:dyDescent="0.3">
      <c r="B35" s="3129" t="s">
        <v>413</v>
      </c>
      <c r="C35" s="3124"/>
      <c r="D35" s="2233" t="s">
        <v>1967</v>
      </c>
    </row>
    <row r="36" spans="2:4" x14ac:dyDescent="0.3">
      <c r="B36" s="3129" t="s">
        <v>415</v>
      </c>
      <c r="C36" s="3124"/>
      <c r="D36" s="1621" t="s">
        <v>1968</v>
      </c>
    </row>
  </sheetData>
  <mergeCells count="30">
    <mergeCell ref="B16:C16"/>
    <mergeCell ref="B3:D3"/>
    <mergeCell ref="B4:C4"/>
    <mergeCell ref="B5:C5"/>
    <mergeCell ref="B6:C6"/>
    <mergeCell ref="B7:C7"/>
    <mergeCell ref="B10:D10"/>
    <mergeCell ref="B11:C11"/>
    <mergeCell ref="B12:C12"/>
    <mergeCell ref="B13:C13"/>
    <mergeCell ref="B14:C14"/>
    <mergeCell ref="B15:C15"/>
    <mergeCell ref="B8:C8"/>
    <mergeCell ref="B31:D31"/>
    <mergeCell ref="B17:C17"/>
    <mergeCell ref="B18:C18"/>
    <mergeCell ref="B19:C19"/>
    <mergeCell ref="B20:C20"/>
    <mergeCell ref="B21:B22"/>
    <mergeCell ref="B23:C23"/>
    <mergeCell ref="B24:C24"/>
    <mergeCell ref="B25:C25"/>
    <mergeCell ref="B26:C26"/>
    <mergeCell ref="B27:C27"/>
    <mergeCell ref="B29:C29"/>
    <mergeCell ref="B32:C32"/>
    <mergeCell ref="B33:C33"/>
    <mergeCell ref="B34:C34"/>
    <mergeCell ref="B35:C35"/>
    <mergeCell ref="B36:C36"/>
  </mergeCells>
  <dataValidations count="7">
    <dataValidation type="list" allowBlank="1" showInputMessage="1" showErrorMessage="1" sqref="D25" xr:uid="{00000000-0002-0000-D701-000000000000}">
      <formula1>Tipo_operación</formula1>
    </dataValidation>
    <dataValidation type="list" allowBlank="1" showInputMessage="1" showErrorMessage="1" sqref="D14" xr:uid="{00000000-0002-0000-D701-000001000000}">
      <formula1>Tipo_indicador</formula1>
    </dataValidation>
    <dataValidation type="list" allowBlank="1" showInputMessage="1" showErrorMessage="1" sqref="D7" xr:uid="{00000000-0002-0000-D701-000002000000}">
      <formula1>Nombre_indicador_ODS</formula1>
    </dataValidation>
    <dataValidation type="list" allowBlank="1" showInputMessage="1" showErrorMessage="1" sqref="D6" xr:uid="{00000000-0002-0000-D701-000003000000}">
      <formula1>Numero_indicador</formula1>
    </dataValidation>
    <dataValidation type="list" allowBlank="1" showInputMessage="1" showErrorMessage="1" sqref="D5" xr:uid="{00000000-0002-0000-D701-000004000000}">
      <formula1>Metas_ODS</formula1>
    </dataValidation>
    <dataValidation type="list" allowBlank="1" showInputMessage="1" showErrorMessage="1" sqref="D4" xr:uid="{00000000-0002-0000-D701-000005000000}">
      <formula1>ODS</formula1>
    </dataValidation>
    <dataValidation allowBlank="1" showDropDown="1" showInputMessage="1" showErrorMessage="1" sqref="D13" xr:uid="{00000000-0002-0000-D701-000006000000}"/>
  </dataValidations>
  <hyperlinks>
    <hyperlink ref="B1" location="'16.5.1'!A1" display="REGRESAR" xr:uid="{00000000-0004-0000-D701-000000000000}"/>
    <hyperlink ref="D36" r:id="rId1" xr:uid="{00000000-0004-0000-D701-000001000000}"/>
    <hyperlink ref="D8" r:id="rId2" xr:uid="{00000000-0004-0000-D701-000002000000}"/>
  </hyperlinks>
  <pageMargins left="0.7" right="0.7" top="0.75" bottom="0.75" header="0.3" footer="0.3"/>
</worksheet>
</file>

<file path=xl/worksheets/sheet4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801-000000000000}">
  <sheetPr codeName="Hoja461">
    <tabColor theme="5"/>
  </sheetPr>
  <dimension ref="A1:P15"/>
  <sheetViews>
    <sheetView showGridLines="0" workbookViewId="0">
      <pane ySplit="1" topLeftCell="A2" activePane="bottomLeft" state="frozen"/>
      <selection sqref="A1:B1"/>
      <selection pane="bottomLeft" activeCell="M16" sqref="M16"/>
    </sheetView>
  </sheetViews>
  <sheetFormatPr baseColWidth="10" defaultColWidth="11.44140625" defaultRowHeight="17.399999999999999" x14ac:dyDescent="0.45"/>
  <cols>
    <col min="1" max="1" width="15.5546875" style="178" customWidth="1"/>
    <col min="2" max="2" width="17.6640625" style="178" customWidth="1"/>
    <col min="3" max="3" width="11.21875" style="1271" customWidth="1"/>
    <col min="4" max="5" width="11.21875" style="178" customWidth="1"/>
    <col min="6" max="16384" width="11.44140625" style="178"/>
  </cols>
  <sheetData>
    <row r="1" spans="1:16" x14ac:dyDescent="0.45">
      <c r="A1" s="2218" t="s">
        <v>337</v>
      </c>
      <c r="B1" s="1308"/>
      <c r="C1" s="3225" t="s">
        <v>430</v>
      </c>
      <c r="D1" s="3225"/>
    </row>
    <row r="3" spans="1:16" ht="42.6" customHeight="1" x14ac:dyDescent="0.45">
      <c r="A3" s="4215" t="s">
        <v>339</v>
      </c>
      <c r="B3" s="4217"/>
      <c r="C3" s="4229" t="s">
        <v>1943</v>
      </c>
      <c r="D3" s="4240"/>
      <c r="E3" s="4240"/>
      <c r="F3" s="4240"/>
      <c r="G3" s="4240"/>
      <c r="H3" s="4240"/>
      <c r="I3" s="4240"/>
      <c r="J3" s="4240"/>
      <c r="K3" s="4240"/>
      <c r="L3" s="4240"/>
      <c r="M3" s="4240"/>
      <c r="N3" s="4240"/>
      <c r="O3" s="4240"/>
      <c r="P3" s="4240"/>
    </row>
    <row r="4" spans="1:16" ht="21" customHeight="1" x14ac:dyDescent="0.45">
      <c r="A4" s="4215" t="s">
        <v>340</v>
      </c>
      <c r="B4" s="4228"/>
      <c r="C4" s="4239" t="s">
        <v>191</v>
      </c>
      <c r="D4" s="4242"/>
      <c r="E4" s="4242"/>
      <c r="F4" s="4242"/>
      <c r="G4" s="4242"/>
      <c r="H4" s="4242"/>
      <c r="I4" s="4242"/>
      <c r="J4" s="4242"/>
      <c r="K4" s="4242"/>
      <c r="L4" s="4242"/>
      <c r="M4" s="4242"/>
      <c r="N4" s="4242"/>
      <c r="O4" s="4242"/>
      <c r="P4" s="4242"/>
    </row>
    <row r="5" spans="1:16" ht="41.4" customHeight="1" x14ac:dyDescent="0.45">
      <c r="A5" s="4215" t="s">
        <v>341</v>
      </c>
      <c r="B5" s="4228"/>
      <c r="C5" s="4238" t="s">
        <v>4167</v>
      </c>
      <c r="D5" s="4245"/>
      <c r="E5" s="4245"/>
      <c r="F5" s="4245"/>
      <c r="G5" s="4245"/>
      <c r="H5" s="4245"/>
      <c r="I5" s="4245"/>
      <c r="J5" s="4245"/>
      <c r="K5" s="4245"/>
      <c r="L5" s="4245"/>
      <c r="M5" s="4245"/>
      <c r="N5" s="4245"/>
      <c r="O5" s="4245"/>
      <c r="P5" s="4245"/>
    </row>
    <row r="6" spans="1:16" ht="18.600000000000001" x14ac:dyDescent="0.45">
      <c r="A6" s="4215" t="s">
        <v>417</v>
      </c>
      <c r="B6" s="4228"/>
      <c r="C6" s="4239" t="s">
        <v>454</v>
      </c>
      <c r="D6" s="4242"/>
      <c r="E6" s="4242"/>
      <c r="F6" s="4242"/>
      <c r="G6" s="4242"/>
      <c r="H6" s="4242"/>
      <c r="I6" s="4242"/>
      <c r="J6" s="4242"/>
      <c r="K6" s="4242"/>
      <c r="L6" s="4242"/>
      <c r="M6" s="4242"/>
      <c r="N6" s="4242"/>
      <c r="O6" s="4242"/>
      <c r="P6" s="4242"/>
    </row>
    <row r="9" spans="1:16" ht="11.25" customHeight="1" x14ac:dyDescent="0.45">
      <c r="C9" s="3203" t="s">
        <v>455</v>
      </c>
      <c r="D9" s="3203"/>
      <c r="E9" s="3203"/>
      <c r="F9" s="3203"/>
      <c r="G9" s="3203"/>
      <c r="H9" s="3203"/>
      <c r="I9" s="3203"/>
      <c r="J9" s="3203"/>
      <c r="K9" s="3203"/>
      <c r="L9" s="3203"/>
      <c r="M9" s="3203"/>
      <c r="N9" s="3203"/>
      <c r="O9" s="3203"/>
      <c r="P9" s="3203"/>
    </row>
    <row r="10" spans="1:16" ht="11.25" customHeight="1" x14ac:dyDescent="0.45">
      <c r="C10" s="3203"/>
      <c r="D10" s="3203"/>
      <c r="E10" s="3203"/>
      <c r="F10" s="3203"/>
      <c r="G10" s="3203"/>
      <c r="H10" s="3203"/>
      <c r="I10" s="3203"/>
      <c r="J10" s="3203"/>
      <c r="K10" s="3203"/>
      <c r="L10" s="3203"/>
      <c r="M10" s="3203"/>
      <c r="N10" s="3203"/>
      <c r="O10" s="3203"/>
      <c r="P10" s="3203"/>
    </row>
    <row r="15" spans="1:16" x14ac:dyDescent="0.45">
      <c r="C15" s="1722" t="s">
        <v>2033</v>
      </c>
    </row>
  </sheetData>
  <mergeCells count="10">
    <mergeCell ref="A6:B6"/>
    <mergeCell ref="C6:P6"/>
    <mergeCell ref="C9:P10"/>
    <mergeCell ref="C1:D1"/>
    <mergeCell ref="A3:B3"/>
    <mergeCell ref="C3:P3"/>
    <mergeCell ref="A4:B4"/>
    <mergeCell ref="C4:P4"/>
    <mergeCell ref="A5:B5"/>
    <mergeCell ref="C5:P5"/>
  </mergeCells>
  <hyperlinks>
    <hyperlink ref="A1" location="'ODS 16.'!A1" display="REGRESAR" xr:uid="{00000000-0004-0000-D801-000000000000}"/>
    <hyperlink ref="C1:D1" location="'Metadato 16.5.2'!A1" display="VER METADATO" xr:uid="{00000000-0004-0000-D801-000001000000}"/>
    <hyperlink ref="C15" r:id="rId1" location="corruption" xr:uid="{00000000-0004-0000-D801-000002000000}"/>
  </hyperlinks>
  <pageMargins left="0.7" right="0.7" top="0.75" bottom="0.75" header="0.3" footer="0.3"/>
</worksheet>
</file>

<file path=xl/worksheets/sheet4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901-000000000000}">
  <sheetPr codeName="Hoja462">
    <tabColor theme="0" tint="-0.499984740745262"/>
  </sheetPr>
  <dimension ref="B1:F36"/>
  <sheetViews>
    <sheetView showGridLines="0" zoomScaleNormal="100" workbookViewId="0">
      <pane ySplit="1" topLeftCell="A2" activePane="bottomLeft" state="frozen"/>
      <selection sqref="A1:B1"/>
      <selection pane="bottomLeft" activeCell="B1" sqref="B1"/>
    </sheetView>
  </sheetViews>
  <sheetFormatPr baseColWidth="10" defaultColWidth="11.44140625" defaultRowHeight="17.399999999999999" x14ac:dyDescent="0.3"/>
  <cols>
    <col min="1" max="1" width="11.44140625" style="1305"/>
    <col min="2" max="2" width="26.44140625" style="1305" customWidth="1"/>
    <col min="3" max="3" width="24" style="1305" customWidth="1"/>
    <col min="4" max="4" width="85.77734375" style="1305" customWidth="1"/>
    <col min="5" max="5" width="11.44140625" style="1305"/>
    <col min="6" max="6" width="7.21875" style="1305" customWidth="1"/>
    <col min="7" max="16384" width="11.44140625" style="1305"/>
  </cols>
  <sheetData>
    <row r="1" spans="2:6" x14ac:dyDescent="0.3">
      <c r="B1" s="481" t="s">
        <v>337</v>
      </c>
    </row>
    <row r="2" spans="2:6" ht="18" thickBot="1" x14ac:dyDescent="0.35"/>
    <row r="3" spans="2:6" ht="23.25" customHeight="1" thickBot="1" x14ac:dyDescent="0.35">
      <c r="B3" s="4223" t="s">
        <v>370</v>
      </c>
      <c r="C3" s="4223"/>
      <c r="D3" s="4223"/>
      <c r="F3" s="1267" t="s">
        <v>471</v>
      </c>
    </row>
    <row r="4" spans="2:6" ht="34.799999999999997" x14ac:dyDescent="0.3">
      <c r="B4" s="3123" t="s">
        <v>449</v>
      </c>
      <c r="C4" s="3123"/>
      <c r="D4" s="2232" t="s">
        <v>46</v>
      </c>
    </row>
    <row r="5" spans="2:6" ht="18" customHeight="1" x14ac:dyDescent="0.3">
      <c r="B5" s="3123" t="s">
        <v>373</v>
      </c>
      <c r="C5" s="3123"/>
      <c r="D5" s="2232" t="s">
        <v>191</v>
      </c>
    </row>
    <row r="6" spans="2:6" x14ac:dyDescent="0.3">
      <c r="B6" s="3123" t="s">
        <v>374</v>
      </c>
      <c r="C6" s="3123"/>
      <c r="D6" s="2233" t="s">
        <v>284</v>
      </c>
    </row>
    <row r="7" spans="2:6" ht="52.2" x14ac:dyDescent="0.3">
      <c r="B7" s="3126" t="s">
        <v>375</v>
      </c>
      <c r="C7" s="3126"/>
      <c r="D7" s="2234" t="s">
        <v>4167</v>
      </c>
    </row>
    <row r="8" spans="2:6" x14ac:dyDescent="0.3">
      <c r="B8" s="3132" t="s">
        <v>2480</v>
      </c>
      <c r="C8" s="3133"/>
      <c r="D8" s="2235" t="s">
        <v>2660</v>
      </c>
    </row>
    <row r="9" spans="2:6" x14ac:dyDescent="0.45">
      <c r="B9" s="178"/>
      <c r="C9" s="178"/>
      <c r="D9" s="178"/>
    </row>
    <row r="10" spans="2:6" ht="23.25" customHeight="1" x14ac:dyDescent="0.3">
      <c r="B10" s="4223" t="s">
        <v>376</v>
      </c>
      <c r="C10" s="4223"/>
      <c r="D10" s="4223"/>
    </row>
    <row r="11" spans="2:6" x14ac:dyDescent="0.3">
      <c r="B11" s="3129" t="s">
        <v>377</v>
      </c>
      <c r="C11" s="3124"/>
      <c r="D11" s="2232"/>
    </row>
    <row r="12" spans="2:6" x14ac:dyDescent="0.3">
      <c r="B12" s="3126" t="s">
        <v>379</v>
      </c>
      <c r="C12" s="3126"/>
      <c r="D12" s="661"/>
    </row>
    <row r="13" spans="2:6" x14ac:dyDescent="0.3">
      <c r="B13" s="3123" t="s">
        <v>380</v>
      </c>
      <c r="C13" s="3123"/>
      <c r="D13" s="2077"/>
    </row>
    <row r="14" spans="2:6" x14ac:dyDescent="0.3">
      <c r="B14" s="3123" t="s">
        <v>381</v>
      </c>
      <c r="C14" s="3124"/>
      <c r="D14" s="2077"/>
    </row>
    <row r="15" spans="2:6" x14ac:dyDescent="0.3">
      <c r="B15" s="3123" t="s">
        <v>382</v>
      </c>
      <c r="C15" s="3123"/>
      <c r="D15" s="2232"/>
    </row>
    <row r="16" spans="2:6" x14ac:dyDescent="0.3">
      <c r="B16" s="3123" t="s">
        <v>383</v>
      </c>
      <c r="C16" s="3123"/>
      <c r="D16" s="2232"/>
    </row>
    <row r="17" spans="2:4" x14ac:dyDescent="0.3">
      <c r="B17" s="3123" t="s">
        <v>384</v>
      </c>
      <c r="C17" s="3123"/>
      <c r="D17" s="57"/>
    </row>
    <row r="18" spans="2:4" x14ac:dyDescent="0.3">
      <c r="B18" s="3126" t="s">
        <v>386</v>
      </c>
      <c r="C18" s="3126"/>
      <c r="D18" s="2232"/>
    </row>
    <row r="19" spans="2:4" x14ac:dyDescent="0.3">
      <c r="B19" s="3132" t="s">
        <v>387</v>
      </c>
      <c r="C19" s="3133"/>
      <c r="D19" s="57"/>
    </row>
    <row r="20" spans="2:4" x14ac:dyDescent="0.3">
      <c r="B20" s="3123" t="s">
        <v>388</v>
      </c>
      <c r="C20" s="3123"/>
      <c r="D20" s="2232"/>
    </row>
    <row r="21" spans="2:4" x14ac:dyDescent="0.3">
      <c r="B21" s="3134" t="s">
        <v>390</v>
      </c>
      <c r="C21" s="459" t="s">
        <v>391</v>
      </c>
      <c r="D21" s="2232"/>
    </row>
    <row r="22" spans="2:4" x14ac:dyDescent="0.3">
      <c r="B22" s="3135"/>
      <c r="C22" s="2215" t="s">
        <v>393</v>
      </c>
      <c r="D22" s="57"/>
    </row>
    <row r="23" spans="2:4" x14ac:dyDescent="0.3">
      <c r="B23" s="3123" t="s">
        <v>395</v>
      </c>
      <c r="C23" s="3123"/>
      <c r="D23" s="2232"/>
    </row>
    <row r="24" spans="2:4" x14ac:dyDescent="0.3">
      <c r="B24" s="3123" t="s">
        <v>397</v>
      </c>
      <c r="C24" s="3123"/>
      <c r="D24" s="2233" t="s">
        <v>1962</v>
      </c>
    </row>
    <row r="25" spans="2:4" x14ac:dyDescent="0.3">
      <c r="B25" s="3123" t="s">
        <v>399</v>
      </c>
      <c r="C25" s="3123"/>
      <c r="D25" s="57"/>
    </row>
    <row r="26" spans="2:4" x14ac:dyDescent="0.3">
      <c r="B26" s="3126" t="s">
        <v>401</v>
      </c>
      <c r="C26" s="3126"/>
      <c r="D26" s="2232"/>
    </row>
    <row r="27" spans="2:4" x14ac:dyDescent="0.3">
      <c r="B27" s="3129" t="s">
        <v>403</v>
      </c>
      <c r="C27" s="3124"/>
      <c r="D27" s="2232"/>
    </row>
    <row r="28" spans="2:4" x14ac:dyDescent="0.3">
      <c r="B28" s="2217" t="s">
        <v>404</v>
      </c>
      <c r="C28" s="2216"/>
      <c r="D28" s="2232"/>
    </row>
    <row r="29" spans="2:4" x14ac:dyDescent="0.3">
      <c r="B29" s="3130" t="s">
        <v>405</v>
      </c>
      <c r="C29" s="3131"/>
      <c r="D29" s="61"/>
    </row>
    <row r="30" spans="2:4" x14ac:dyDescent="0.3">
      <c r="B30" s="62"/>
      <c r="C30" s="62"/>
      <c r="D30" s="63"/>
    </row>
    <row r="31" spans="2:4" ht="23.25" customHeight="1" x14ac:dyDescent="0.3">
      <c r="B31" s="4223" t="s">
        <v>406</v>
      </c>
      <c r="C31" s="4223"/>
      <c r="D31" s="4223"/>
    </row>
    <row r="32" spans="2:4" x14ac:dyDescent="0.3">
      <c r="B32" s="3129" t="s">
        <v>407</v>
      </c>
      <c r="C32" s="3124"/>
      <c r="D32" s="57" t="s">
        <v>1965</v>
      </c>
    </row>
    <row r="33" spans="2:4" x14ac:dyDescent="0.3">
      <c r="B33" s="3129" t="s">
        <v>409</v>
      </c>
      <c r="C33" s="3124"/>
      <c r="D33" s="57" t="s">
        <v>1966</v>
      </c>
    </row>
    <row r="34" spans="2:4" x14ac:dyDescent="0.3">
      <c r="B34" s="3129" t="s">
        <v>411</v>
      </c>
      <c r="C34" s="3124"/>
      <c r="D34" s="57" t="s">
        <v>1962</v>
      </c>
    </row>
    <row r="35" spans="2:4" x14ac:dyDescent="0.3">
      <c r="B35" s="3129" t="s">
        <v>413</v>
      </c>
      <c r="C35" s="3124"/>
      <c r="D35" s="2233" t="s">
        <v>1967</v>
      </c>
    </row>
    <row r="36" spans="2:4" x14ac:dyDescent="0.3">
      <c r="B36" s="3129" t="s">
        <v>415</v>
      </c>
      <c r="C36" s="3124"/>
      <c r="D36" s="1621" t="s">
        <v>1968</v>
      </c>
    </row>
  </sheetData>
  <mergeCells count="30">
    <mergeCell ref="B16:C16"/>
    <mergeCell ref="B3:D3"/>
    <mergeCell ref="B4:C4"/>
    <mergeCell ref="B5:C5"/>
    <mergeCell ref="B6:C6"/>
    <mergeCell ref="B7:C7"/>
    <mergeCell ref="B10:D10"/>
    <mergeCell ref="B11:C11"/>
    <mergeCell ref="B12:C12"/>
    <mergeCell ref="B13:C13"/>
    <mergeCell ref="B14:C14"/>
    <mergeCell ref="B15:C15"/>
    <mergeCell ref="B8:C8"/>
    <mergeCell ref="B31:D31"/>
    <mergeCell ref="B17:C17"/>
    <mergeCell ref="B18:C18"/>
    <mergeCell ref="B19:C19"/>
    <mergeCell ref="B20:C20"/>
    <mergeCell ref="B21:B22"/>
    <mergeCell ref="B23:C23"/>
    <mergeCell ref="B24:C24"/>
    <mergeCell ref="B25:C25"/>
    <mergeCell ref="B26:C26"/>
    <mergeCell ref="B27:C27"/>
    <mergeCell ref="B29:C29"/>
    <mergeCell ref="B32:C32"/>
    <mergeCell ref="B33:C33"/>
    <mergeCell ref="B34:C34"/>
    <mergeCell ref="B35:C35"/>
    <mergeCell ref="B36:C36"/>
  </mergeCells>
  <dataValidations count="7">
    <dataValidation type="list" allowBlank="1" showInputMessage="1" showErrorMessage="1" sqref="D25" xr:uid="{00000000-0002-0000-D901-000000000000}">
      <formula1>Tipo_operación</formula1>
    </dataValidation>
    <dataValidation type="list" allowBlank="1" showInputMessage="1" showErrorMessage="1" sqref="D14" xr:uid="{00000000-0002-0000-D901-000001000000}">
      <formula1>Tipo_indicador</formula1>
    </dataValidation>
    <dataValidation type="list" allowBlank="1" showInputMessage="1" showErrorMessage="1" sqref="D7" xr:uid="{00000000-0002-0000-D901-000002000000}">
      <formula1>Nombre_indicador_ODS</formula1>
    </dataValidation>
    <dataValidation type="list" allowBlank="1" showInputMessage="1" showErrorMessage="1" sqref="D6" xr:uid="{00000000-0002-0000-D901-000003000000}">
      <formula1>Numero_indicador</formula1>
    </dataValidation>
    <dataValidation type="list" allowBlank="1" showInputMessage="1" showErrorMessage="1" sqref="D5" xr:uid="{00000000-0002-0000-D901-000004000000}">
      <formula1>Metas_ODS</formula1>
    </dataValidation>
    <dataValidation type="list" allowBlank="1" showInputMessage="1" showErrorMessage="1" sqref="D4" xr:uid="{00000000-0002-0000-D901-000005000000}">
      <formula1>ODS</formula1>
    </dataValidation>
    <dataValidation allowBlank="1" showDropDown="1" showInputMessage="1" showErrorMessage="1" sqref="D13" xr:uid="{00000000-0002-0000-D901-000006000000}"/>
  </dataValidations>
  <hyperlinks>
    <hyperlink ref="B1" location="'16.5.2'!A1" display="REGRESAR" xr:uid="{00000000-0004-0000-D901-000000000000}"/>
    <hyperlink ref="D36" r:id="rId1" xr:uid="{00000000-0004-0000-D901-000001000000}"/>
    <hyperlink ref="D8" r:id="rId2" xr:uid="{00000000-0004-0000-D901-000002000000}"/>
  </hyperlinks>
  <pageMargins left="0.7" right="0.7" top="0.75" bottom="0.75" header="0.3" footer="0.3"/>
</worksheet>
</file>

<file path=xl/worksheets/sheet4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A01-000000000000}">
  <sheetPr codeName="Hoja463"/>
  <dimension ref="A1:Q31"/>
  <sheetViews>
    <sheetView showGridLines="0" workbookViewId="0">
      <pane ySplit="1" topLeftCell="A2" activePane="bottomLeft" state="frozen"/>
      <selection activeCell="B1" sqref="B1"/>
      <selection pane="bottomLeft"/>
    </sheetView>
  </sheetViews>
  <sheetFormatPr baseColWidth="10" defaultColWidth="11.44140625" defaultRowHeight="17.399999999999999" x14ac:dyDescent="0.45"/>
  <cols>
    <col min="1" max="2" width="15.21875" style="178" customWidth="1"/>
    <col min="3" max="3" width="7.5546875" style="178" customWidth="1"/>
    <col min="4" max="4" width="9.21875" style="178" customWidth="1"/>
    <col min="5" max="16384" width="11.44140625" style="178"/>
  </cols>
  <sheetData>
    <row r="1" spans="1:17" x14ac:dyDescent="0.45">
      <c r="A1" s="2218" t="s">
        <v>337</v>
      </c>
      <c r="C1" s="3225" t="s">
        <v>430</v>
      </c>
      <c r="D1" s="3225"/>
    </row>
    <row r="3" spans="1:17" ht="35.4" customHeight="1" x14ac:dyDescent="0.45">
      <c r="A3" s="4215" t="s">
        <v>339</v>
      </c>
      <c r="B3" s="4217"/>
      <c r="C3" s="4229" t="s">
        <v>1943</v>
      </c>
      <c r="D3" s="4240"/>
      <c r="E3" s="4240"/>
      <c r="F3" s="4240"/>
      <c r="G3" s="4240"/>
      <c r="H3" s="4240"/>
      <c r="I3" s="4240"/>
      <c r="J3" s="4240"/>
      <c r="K3" s="4240"/>
      <c r="L3" s="4240"/>
      <c r="M3" s="4240"/>
      <c r="N3" s="4240"/>
      <c r="O3" s="4240"/>
      <c r="P3" s="4240"/>
      <c r="Q3" s="4246"/>
    </row>
    <row r="4" spans="1:17" ht="20.399999999999999" customHeight="1" x14ac:dyDescent="0.45">
      <c r="A4" s="4215" t="s">
        <v>340</v>
      </c>
      <c r="B4" s="4228"/>
      <c r="C4" s="4239" t="s">
        <v>2034</v>
      </c>
      <c r="D4" s="4242"/>
      <c r="E4" s="4242"/>
      <c r="F4" s="4242"/>
      <c r="G4" s="4242"/>
      <c r="H4" s="4242"/>
      <c r="I4" s="4242"/>
      <c r="J4" s="4242"/>
      <c r="K4" s="4242"/>
      <c r="L4" s="4242"/>
      <c r="M4" s="4242"/>
      <c r="N4" s="4242"/>
      <c r="O4" s="4242"/>
      <c r="P4" s="4242"/>
      <c r="Q4" s="4242"/>
    </row>
    <row r="5" spans="1:17" ht="19.2" customHeight="1" x14ac:dyDescent="0.45">
      <c r="A5" s="4215" t="s">
        <v>341</v>
      </c>
      <c r="B5" s="4228"/>
      <c r="C5" s="4238" t="s">
        <v>4168</v>
      </c>
      <c r="D5" s="4245"/>
      <c r="E5" s="4245"/>
      <c r="F5" s="4245"/>
      <c r="G5" s="4245"/>
      <c r="H5" s="4245"/>
      <c r="I5" s="4245"/>
      <c r="J5" s="4245"/>
      <c r="K5" s="4245"/>
      <c r="L5" s="4245"/>
      <c r="M5" s="4245"/>
      <c r="N5" s="4245"/>
      <c r="O5" s="4245"/>
      <c r="P5" s="4245"/>
      <c r="Q5" s="4245"/>
    </row>
    <row r="6" spans="1:17" ht="18.600000000000001" x14ac:dyDescent="0.45">
      <c r="A6" s="4215" t="s">
        <v>417</v>
      </c>
      <c r="B6" s="4228"/>
      <c r="C6" s="4239" t="s">
        <v>5239</v>
      </c>
      <c r="D6" s="4242"/>
      <c r="E6" s="4242"/>
      <c r="F6" s="4242"/>
      <c r="G6" s="4242"/>
      <c r="H6" s="4242"/>
      <c r="I6" s="4242"/>
      <c r="J6" s="4242"/>
      <c r="K6" s="4242"/>
      <c r="L6" s="4242"/>
      <c r="M6" s="4242"/>
      <c r="N6" s="4242"/>
      <c r="O6" s="4242"/>
      <c r="P6" s="4242"/>
      <c r="Q6" s="4242"/>
    </row>
    <row r="9" spans="1:17" ht="18.600000000000001" x14ac:dyDescent="0.45">
      <c r="C9" s="652" t="s">
        <v>6388</v>
      </c>
      <c r="D9" s="652"/>
      <c r="E9" s="652"/>
      <c r="I9" s="1374" t="s">
        <v>6640</v>
      </c>
      <c r="J9" s="1260"/>
      <c r="K9" s="1260"/>
      <c r="L9" s="1260"/>
      <c r="M9" s="1260"/>
      <c r="N9" s="1260"/>
    </row>
    <row r="10" spans="1:17" ht="18.600000000000001" x14ac:dyDescent="0.45">
      <c r="C10" s="639" t="s">
        <v>6389</v>
      </c>
      <c r="D10" s="639"/>
      <c r="E10" s="639"/>
      <c r="I10" s="1374"/>
      <c r="J10" s="1260"/>
      <c r="K10" s="1260"/>
      <c r="L10" s="1260"/>
      <c r="M10" s="1260"/>
      <c r="N10" s="1260"/>
    </row>
    <row r="11" spans="1:17" ht="10.8" customHeight="1" x14ac:dyDescent="0.45">
      <c r="C11" s="2221"/>
      <c r="D11" s="2221"/>
      <c r="E11" s="2221"/>
      <c r="I11" s="1253"/>
    </row>
    <row r="12" spans="1:17" x14ac:dyDescent="0.45">
      <c r="C12" s="4211" t="s">
        <v>458</v>
      </c>
      <c r="D12" s="4214" t="s">
        <v>2036</v>
      </c>
      <c r="E12" s="4214"/>
    </row>
    <row r="13" spans="1:17" ht="34.799999999999997" x14ac:dyDescent="0.45">
      <c r="C13" s="4212"/>
      <c r="D13" s="2334" t="s">
        <v>2037</v>
      </c>
      <c r="E13" s="2335" t="s">
        <v>2038</v>
      </c>
    </row>
    <row r="14" spans="1:17" x14ac:dyDescent="0.45">
      <c r="C14" s="2220">
        <v>2006</v>
      </c>
      <c r="D14" s="1370">
        <v>96.0273724181733</v>
      </c>
      <c r="E14" s="1370">
        <v>97.105995657836559</v>
      </c>
    </row>
    <row r="15" spans="1:17" x14ac:dyDescent="0.45">
      <c r="C15" s="2220">
        <v>2007</v>
      </c>
      <c r="D15" s="1370">
        <v>92.620796195876835</v>
      </c>
      <c r="E15" s="1370">
        <v>95.178415808972844</v>
      </c>
    </row>
    <row r="16" spans="1:17" x14ac:dyDescent="0.45">
      <c r="C16" s="2220">
        <v>2008</v>
      </c>
      <c r="D16" s="1370">
        <v>97.417395542241906</v>
      </c>
      <c r="E16" s="1370">
        <v>99.846050278218954</v>
      </c>
    </row>
    <row r="17" spans="3:9" x14ac:dyDescent="0.45">
      <c r="C17" s="2220">
        <v>2009</v>
      </c>
      <c r="D17" s="1370">
        <v>89.952276834959278</v>
      </c>
      <c r="E17" s="1370">
        <v>89.099491508513864</v>
      </c>
    </row>
    <row r="18" spans="3:9" x14ac:dyDescent="0.45">
      <c r="C18" s="2220">
        <v>2010</v>
      </c>
      <c r="D18" s="1370">
        <v>99.642539019328979</v>
      </c>
      <c r="E18" s="1370">
        <v>102.23403887364462</v>
      </c>
    </row>
    <row r="19" spans="3:9" x14ac:dyDescent="0.45">
      <c r="C19" s="2220">
        <v>2011</v>
      </c>
      <c r="D19" s="1370">
        <v>94.088030529055843</v>
      </c>
      <c r="E19" s="1370">
        <v>94.01394560457922</v>
      </c>
    </row>
    <row r="20" spans="3:9" x14ac:dyDescent="0.45">
      <c r="C20" s="2220">
        <v>2012</v>
      </c>
      <c r="D20" s="1370">
        <v>95.326071796598541</v>
      </c>
      <c r="E20" s="1370">
        <v>96.33204776760131</v>
      </c>
    </row>
    <row r="21" spans="3:9" x14ac:dyDescent="0.45">
      <c r="C21" s="2220">
        <v>2013</v>
      </c>
      <c r="D21" s="1370">
        <v>98.194483742475995</v>
      </c>
      <c r="E21" s="1370">
        <v>98.031068342070995</v>
      </c>
    </row>
    <row r="22" spans="3:9" x14ac:dyDescent="0.45">
      <c r="C22" s="2220">
        <v>2014</v>
      </c>
      <c r="D22" s="1370">
        <v>96.980491077160153</v>
      </c>
      <c r="E22" s="1370">
        <v>98.140897421048663</v>
      </c>
    </row>
    <row r="23" spans="3:9" x14ac:dyDescent="0.45">
      <c r="C23" s="2220">
        <v>2015</v>
      </c>
      <c r="D23" s="1370">
        <v>94.301637484781367</v>
      </c>
      <c r="E23" s="1370">
        <v>95.692275680384412</v>
      </c>
    </row>
    <row r="24" spans="3:9" x14ac:dyDescent="0.45">
      <c r="C24" s="2222">
        <v>2016</v>
      </c>
      <c r="D24" s="1527">
        <v>96.224141756357469</v>
      </c>
      <c r="E24" s="1527">
        <v>96.8</v>
      </c>
      <c r="I24" s="178" t="s">
        <v>6632</v>
      </c>
    </row>
    <row r="25" spans="3:9" x14ac:dyDescent="0.45">
      <c r="C25" s="2222">
        <v>2017</v>
      </c>
      <c r="D25" s="1527">
        <v>95.24</v>
      </c>
      <c r="E25" s="1527">
        <v>95.5</v>
      </c>
    </row>
    <row r="26" spans="3:9" x14ac:dyDescent="0.45">
      <c r="C26" s="2222">
        <v>2018</v>
      </c>
      <c r="D26" s="1527">
        <v>89.9</v>
      </c>
      <c r="E26" s="1527">
        <v>90.11</v>
      </c>
    </row>
    <row r="27" spans="3:9" x14ac:dyDescent="0.45">
      <c r="C27" s="2222">
        <v>2019</v>
      </c>
      <c r="D27" s="1527">
        <v>97.91</v>
      </c>
      <c r="E27" s="1527">
        <v>99.72</v>
      </c>
    </row>
    <row r="28" spans="3:9" x14ac:dyDescent="0.45">
      <c r="C28" s="2222">
        <v>2020</v>
      </c>
      <c r="D28" s="1527">
        <v>90.6</v>
      </c>
      <c r="E28" s="1527">
        <v>92.3</v>
      </c>
    </row>
    <row r="29" spans="3:9" x14ac:dyDescent="0.45">
      <c r="C29" s="2772">
        <v>2021</v>
      </c>
      <c r="D29" s="1527">
        <v>97.32</v>
      </c>
      <c r="E29" s="1527">
        <v>100.13</v>
      </c>
    </row>
    <row r="30" spans="3:9" x14ac:dyDescent="0.45">
      <c r="C30" s="2773">
        <v>2022</v>
      </c>
      <c r="D30" s="1529">
        <v>96.8</v>
      </c>
      <c r="E30" s="1529">
        <v>98.4</v>
      </c>
    </row>
    <row r="31" spans="3:9" x14ac:dyDescent="0.45">
      <c r="C31" s="2562" t="s">
        <v>6630</v>
      </c>
      <c r="D31" s="2562"/>
      <c r="E31" s="2562"/>
    </row>
  </sheetData>
  <mergeCells count="11">
    <mergeCell ref="C1:D1"/>
    <mergeCell ref="A3:B3"/>
    <mergeCell ref="C3:Q3"/>
    <mergeCell ref="A4:B4"/>
    <mergeCell ref="C4:Q4"/>
    <mergeCell ref="A6:B6"/>
    <mergeCell ref="C6:Q6"/>
    <mergeCell ref="C12:C13"/>
    <mergeCell ref="D12:E12"/>
    <mergeCell ref="A5:B5"/>
    <mergeCell ref="C5:Q5"/>
  </mergeCells>
  <hyperlinks>
    <hyperlink ref="A1" location="'ODS 16.'!A1" display="REGRESAR" xr:uid="{00000000-0004-0000-DA01-000000000000}"/>
    <hyperlink ref="C1:D1" location="'Metadato 16.6.1'!A1" display="VER METADATO" xr:uid="{00000000-0004-0000-DA01-000001000000}"/>
  </hyperlinks>
  <pageMargins left="0.7" right="0.7" top="0.75" bottom="0.75" header="0.3" footer="0.3"/>
  <pageSetup orientation="portrait" r:id="rId1"/>
  <drawing r:id="rId2"/>
</worksheet>
</file>

<file path=xl/worksheets/sheet4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B01-000000000000}">
  <sheetPr codeName="Hoja464">
    <tabColor theme="0" tint="-0.499984740745262"/>
  </sheetPr>
  <dimension ref="B1:F36"/>
  <sheetViews>
    <sheetView showGridLines="0" zoomScaleNormal="100" workbookViewId="0">
      <pane ySplit="1" topLeftCell="A2" activePane="bottomLeft" state="frozen"/>
      <selection pane="bottomLeft" activeCell="B1" sqref="B1"/>
    </sheetView>
  </sheetViews>
  <sheetFormatPr baseColWidth="10" defaultColWidth="11.44140625" defaultRowHeight="17.399999999999999" x14ac:dyDescent="0.3"/>
  <cols>
    <col min="1" max="1" width="7.5546875" style="1305" customWidth="1"/>
    <col min="2" max="2" width="26.44140625" style="1305" customWidth="1"/>
    <col min="3" max="3" width="24" style="1305" customWidth="1"/>
    <col min="4" max="4" width="85.77734375" style="1305" customWidth="1"/>
    <col min="5" max="5" width="11.44140625" style="1305"/>
    <col min="6" max="6" width="7.21875" style="1305" customWidth="1"/>
    <col min="7" max="16384" width="11.44140625" style="1305"/>
  </cols>
  <sheetData>
    <row r="1" spans="2:6" x14ac:dyDescent="0.3">
      <c r="B1" s="481" t="s">
        <v>337</v>
      </c>
    </row>
    <row r="2" spans="2:6" ht="18" thickBot="1" x14ac:dyDescent="0.35"/>
    <row r="3" spans="2:6" ht="23.25" customHeight="1" thickBot="1" x14ac:dyDescent="0.35">
      <c r="B3" s="4223" t="s">
        <v>370</v>
      </c>
      <c r="C3" s="4223"/>
      <c r="D3" s="4223"/>
      <c r="F3" s="1267" t="s">
        <v>471</v>
      </c>
    </row>
    <row r="4" spans="2:6" ht="34.799999999999997" x14ac:dyDescent="0.3">
      <c r="B4" s="3123" t="s">
        <v>449</v>
      </c>
      <c r="C4" s="3123"/>
      <c r="D4" s="2232" t="s">
        <v>46</v>
      </c>
    </row>
    <row r="5" spans="2:6" x14ac:dyDescent="0.3">
      <c r="B5" s="3123" t="s">
        <v>373</v>
      </c>
      <c r="C5" s="3123"/>
      <c r="D5" s="2232" t="s">
        <v>193</v>
      </c>
    </row>
    <row r="6" spans="2:6" x14ac:dyDescent="0.3">
      <c r="B6" s="3123" t="s">
        <v>374</v>
      </c>
      <c r="C6" s="3123"/>
      <c r="D6" s="2233" t="s">
        <v>285</v>
      </c>
    </row>
    <row r="7" spans="2:6" ht="34.799999999999997" x14ac:dyDescent="0.3">
      <c r="B7" s="3126" t="s">
        <v>375</v>
      </c>
      <c r="C7" s="3126"/>
      <c r="D7" s="2234" t="s">
        <v>4168</v>
      </c>
    </row>
    <row r="8" spans="2:6" x14ac:dyDescent="0.3">
      <c r="B8" s="3126" t="s">
        <v>2480</v>
      </c>
      <c r="C8" s="3126"/>
      <c r="D8" s="2235" t="s">
        <v>2661</v>
      </c>
    </row>
    <row r="9" spans="2:6" x14ac:dyDescent="0.45">
      <c r="B9" s="178"/>
      <c r="C9" s="178"/>
      <c r="D9" s="178"/>
    </row>
    <row r="10" spans="2:6" ht="23.25" customHeight="1" x14ac:dyDescent="0.3">
      <c r="B10" s="4223" t="s">
        <v>376</v>
      </c>
      <c r="C10" s="4223"/>
      <c r="D10" s="4223"/>
    </row>
    <row r="11" spans="2:6" x14ac:dyDescent="0.3">
      <c r="B11" s="3129" t="s">
        <v>377</v>
      </c>
      <c r="C11" s="3124"/>
      <c r="D11" s="2778" t="s">
        <v>439</v>
      </c>
    </row>
    <row r="12" spans="2:6" ht="16.5" customHeight="1" x14ac:dyDescent="0.3">
      <c r="B12" s="3126" t="s">
        <v>379</v>
      </c>
      <c r="C12" s="3126"/>
      <c r="D12" s="2567" t="s">
        <v>2035</v>
      </c>
    </row>
    <row r="13" spans="2:6" x14ac:dyDescent="0.3">
      <c r="B13" s="3123" t="s">
        <v>380</v>
      </c>
      <c r="C13" s="3123"/>
      <c r="D13" s="2568" t="s">
        <v>285</v>
      </c>
    </row>
    <row r="14" spans="2:6" x14ac:dyDescent="0.3">
      <c r="B14" s="3123" t="s">
        <v>381</v>
      </c>
      <c r="C14" s="3124"/>
      <c r="D14" s="2569" t="s">
        <v>18</v>
      </c>
    </row>
    <row r="15" spans="2:6" ht="320.25" customHeight="1" x14ac:dyDescent="0.3">
      <c r="B15" s="3123" t="s">
        <v>382</v>
      </c>
      <c r="C15" s="3123"/>
      <c r="D15" s="2568" t="s">
        <v>6356</v>
      </c>
    </row>
    <row r="16" spans="2:6" ht="36.75" customHeight="1" x14ac:dyDescent="0.3">
      <c r="B16" s="3123" t="s">
        <v>383</v>
      </c>
      <c r="C16" s="3123"/>
      <c r="D16" s="2568"/>
    </row>
    <row r="17" spans="2:4" x14ac:dyDescent="0.3">
      <c r="B17" s="3123" t="s">
        <v>384</v>
      </c>
      <c r="C17" s="3123"/>
      <c r="D17" s="2568" t="s">
        <v>385</v>
      </c>
    </row>
    <row r="18" spans="2:4" x14ac:dyDescent="0.3">
      <c r="B18" s="3126" t="s">
        <v>386</v>
      </c>
      <c r="C18" s="3126"/>
      <c r="D18" s="2778"/>
    </row>
    <row r="19" spans="2:4" ht="34.799999999999997" x14ac:dyDescent="0.3">
      <c r="B19" s="3132" t="s">
        <v>387</v>
      </c>
      <c r="C19" s="3133"/>
      <c r="D19" s="2568" t="s">
        <v>6641</v>
      </c>
    </row>
    <row r="20" spans="2:4" x14ac:dyDescent="0.3">
      <c r="B20" s="3123" t="s">
        <v>388</v>
      </c>
      <c r="C20" s="3123"/>
      <c r="D20" s="2568" t="s">
        <v>424</v>
      </c>
    </row>
    <row r="21" spans="2:4" x14ac:dyDescent="0.3">
      <c r="B21" s="3134" t="s">
        <v>390</v>
      </c>
      <c r="C21" s="459" t="s">
        <v>391</v>
      </c>
      <c r="D21" s="2778"/>
    </row>
    <row r="22" spans="2:4" x14ac:dyDescent="0.3">
      <c r="B22" s="3135"/>
      <c r="C22" s="2766" t="s">
        <v>393</v>
      </c>
      <c r="D22" s="2568"/>
    </row>
    <row r="23" spans="2:4" ht="18" customHeight="1" x14ac:dyDescent="0.3">
      <c r="B23" s="3123" t="s">
        <v>395</v>
      </c>
      <c r="C23" s="3123"/>
      <c r="D23" s="2568" t="s">
        <v>427</v>
      </c>
    </row>
    <row r="24" spans="2:4" x14ac:dyDescent="0.3">
      <c r="B24" s="3123" t="s">
        <v>397</v>
      </c>
      <c r="C24" s="3123"/>
      <c r="D24" s="2566" t="s">
        <v>587</v>
      </c>
    </row>
    <row r="25" spans="2:4" x14ac:dyDescent="0.3">
      <c r="B25" s="3123" t="s">
        <v>399</v>
      </c>
      <c r="C25" s="3123"/>
      <c r="D25" s="2568" t="s">
        <v>19</v>
      </c>
    </row>
    <row r="26" spans="2:4" ht="15" customHeight="1" x14ac:dyDescent="0.3">
      <c r="B26" s="3126" t="s">
        <v>401</v>
      </c>
      <c r="C26" s="3126"/>
      <c r="D26" s="2566" t="s">
        <v>2039</v>
      </c>
    </row>
    <row r="27" spans="2:4" x14ac:dyDescent="0.3">
      <c r="B27" s="3129" t="s">
        <v>403</v>
      </c>
      <c r="C27" s="3124"/>
      <c r="D27" s="2778"/>
    </row>
    <row r="28" spans="2:4" ht="50.25" customHeight="1" x14ac:dyDescent="0.3">
      <c r="B28" s="2764" t="s">
        <v>404</v>
      </c>
      <c r="C28" s="2765"/>
      <c r="D28" s="2568" t="s">
        <v>2040</v>
      </c>
    </row>
    <row r="29" spans="2:4" x14ac:dyDescent="0.3">
      <c r="B29" s="3130" t="s">
        <v>405</v>
      </c>
      <c r="C29" s="3131"/>
      <c r="D29" s="2573"/>
    </row>
    <row r="30" spans="2:4" x14ac:dyDescent="0.3">
      <c r="B30" s="2574"/>
      <c r="C30" s="2574"/>
      <c r="D30" s="2575"/>
    </row>
    <row r="31" spans="2:4" ht="23.25" customHeight="1" x14ac:dyDescent="0.3">
      <c r="B31" s="4223" t="s">
        <v>406</v>
      </c>
      <c r="C31" s="4223"/>
      <c r="D31" s="4223"/>
    </row>
    <row r="32" spans="2:4" x14ac:dyDescent="0.3">
      <c r="B32" s="3129" t="s">
        <v>407</v>
      </c>
      <c r="C32" s="3124"/>
      <c r="D32" s="2566" t="s">
        <v>2041</v>
      </c>
    </row>
    <row r="33" spans="2:4" x14ac:dyDescent="0.3">
      <c r="B33" s="3129" t="s">
        <v>409</v>
      </c>
      <c r="C33" s="3124"/>
      <c r="D33" s="2566" t="s">
        <v>2042</v>
      </c>
    </row>
    <row r="34" spans="2:4" x14ac:dyDescent="0.3">
      <c r="B34" s="3129" t="s">
        <v>411</v>
      </c>
      <c r="C34" s="3124"/>
      <c r="D34" s="2566" t="s">
        <v>587</v>
      </c>
    </row>
    <row r="35" spans="2:4" x14ac:dyDescent="0.3">
      <c r="B35" s="3129" t="s">
        <v>413</v>
      </c>
      <c r="C35" s="3124"/>
      <c r="D35" s="2566" t="s">
        <v>2043</v>
      </c>
    </row>
    <row r="36" spans="2:4" x14ac:dyDescent="0.3">
      <c r="B36" s="3129" t="s">
        <v>415</v>
      </c>
      <c r="C36" s="3124"/>
      <c r="D36" s="2576" t="s">
        <v>2044</v>
      </c>
    </row>
  </sheetData>
  <mergeCells count="30">
    <mergeCell ref="B16:C16"/>
    <mergeCell ref="B3:D3"/>
    <mergeCell ref="B4:C4"/>
    <mergeCell ref="B5:C5"/>
    <mergeCell ref="B6:C6"/>
    <mergeCell ref="B7:C7"/>
    <mergeCell ref="B10:D10"/>
    <mergeCell ref="B11:C11"/>
    <mergeCell ref="B12:C12"/>
    <mergeCell ref="B13:C13"/>
    <mergeCell ref="B14:C14"/>
    <mergeCell ref="B15:C15"/>
    <mergeCell ref="B8:C8"/>
    <mergeCell ref="B31:D31"/>
    <mergeCell ref="B17:C17"/>
    <mergeCell ref="B18:C18"/>
    <mergeCell ref="B19:C19"/>
    <mergeCell ref="B20:C20"/>
    <mergeCell ref="B21:B22"/>
    <mergeCell ref="B23:C23"/>
    <mergeCell ref="B24:C24"/>
    <mergeCell ref="B25:C25"/>
    <mergeCell ref="B26:C26"/>
    <mergeCell ref="B27:C27"/>
    <mergeCell ref="B29:C29"/>
    <mergeCell ref="B32:C32"/>
    <mergeCell ref="B33:C33"/>
    <mergeCell ref="B34:C34"/>
    <mergeCell ref="B35:C35"/>
    <mergeCell ref="B36:C36"/>
  </mergeCells>
  <dataValidations count="6">
    <dataValidation type="list" allowBlank="1" showInputMessage="1" showErrorMessage="1" sqref="D25" xr:uid="{A834AE2B-E4AE-4942-923C-37C54A52E339}">
      <formula1>Tipo_operación</formula1>
    </dataValidation>
    <dataValidation type="list" allowBlank="1" showInputMessage="1" showErrorMessage="1" sqref="D14" xr:uid="{7202F26A-93FB-4FC6-857A-C0EE9EA1C690}">
      <formula1>Tipo_indicador</formula1>
    </dataValidation>
    <dataValidation type="list" allowBlank="1" showInputMessage="1" showErrorMessage="1" sqref="D7" xr:uid="{00000000-0002-0000-DB01-000002000000}">
      <formula1>Nombre_indicador_ODS</formula1>
    </dataValidation>
    <dataValidation type="list" allowBlank="1" showInputMessage="1" showErrorMessage="1" sqref="D6" xr:uid="{00000000-0002-0000-DB01-000003000000}">
      <formula1>Numero_indicador</formula1>
    </dataValidation>
    <dataValidation type="list" allowBlank="1" showInputMessage="1" showErrorMessage="1" sqref="D5" xr:uid="{00000000-0002-0000-DB01-000004000000}">
      <formula1>Metas_ODS</formula1>
    </dataValidation>
    <dataValidation type="list" allowBlank="1" showInputMessage="1" showErrorMessage="1" sqref="D4" xr:uid="{00000000-0002-0000-DB01-000005000000}">
      <formula1>ODS</formula1>
    </dataValidation>
  </dataValidations>
  <hyperlinks>
    <hyperlink ref="B1" location="'16.6.1'!A1" display="REGRESAR" xr:uid="{00000000-0004-0000-DB01-000000000000}"/>
    <hyperlink ref="D8" r:id="rId1" xr:uid="{00000000-0004-0000-DB01-000001000000}"/>
    <hyperlink ref="D36" r:id="rId2" xr:uid="{CC06F4AD-7A80-4322-A01D-3D011353F3A8}"/>
  </hyperlinks>
  <pageMargins left="0.7" right="0.7" top="0.75" bottom="0.75" header="0.3" footer="0.3"/>
  <drawing r:id="rId3"/>
</worksheet>
</file>

<file path=xl/worksheets/sheet4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C01-000000000000}">
  <sheetPr codeName="Hoja465">
    <tabColor theme="5"/>
  </sheetPr>
  <dimension ref="A1:P13"/>
  <sheetViews>
    <sheetView showGridLines="0" workbookViewId="0">
      <pane ySplit="1" topLeftCell="A2" activePane="bottomLeft" state="frozen"/>
      <selection sqref="A1:B1"/>
      <selection pane="bottomLeft" activeCell="K15" sqref="K15"/>
    </sheetView>
  </sheetViews>
  <sheetFormatPr baseColWidth="10" defaultColWidth="11.44140625" defaultRowHeight="17.399999999999999" x14ac:dyDescent="0.45"/>
  <cols>
    <col min="1" max="2" width="15.21875" style="178" customWidth="1"/>
    <col min="3" max="3" width="12" style="1271" customWidth="1"/>
    <col min="4" max="5" width="12" style="178" customWidth="1"/>
    <col min="6" max="16384" width="11.44140625" style="178"/>
  </cols>
  <sheetData>
    <row r="1" spans="1:16" x14ac:dyDescent="0.45">
      <c r="A1" s="2218" t="s">
        <v>337</v>
      </c>
      <c r="B1" s="1308"/>
      <c r="C1" s="3225" t="s">
        <v>430</v>
      </c>
      <c r="D1" s="3225"/>
    </row>
    <row r="2" spans="1:16" ht="14.25" customHeight="1" x14ac:dyDescent="0.45"/>
    <row r="3" spans="1:16" ht="39" customHeight="1" x14ac:dyDescent="0.45">
      <c r="A3" s="4215" t="s">
        <v>339</v>
      </c>
      <c r="B3" s="4217"/>
      <c r="C3" s="4229" t="s">
        <v>1943</v>
      </c>
      <c r="D3" s="4240"/>
      <c r="E3" s="4240"/>
      <c r="F3" s="4240"/>
      <c r="G3" s="4240"/>
      <c r="H3" s="4240"/>
      <c r="I3" s="4240"/>
      <c r="J3" s="4240"/>
      <c r="K3" s="4240"/>
      <c r="L3" s="4240"/>
      <c r="M3" s="4240"/>
      <c r="N3" s="4240"/>
      <c r="O3" s="4240"/>
      <c r="P3" s="4243"/>
    </row>
    <row r="4" spans="1:16" ht="21.6" customHeight="1" x14ac:dyDescent="0.45">
      <c r="A4" s="4215" t="s">
        <v>340</v>
      </c>
      <c r="B4" s="4228"/>
      <c r="C4" s="4239" t="s">
        <v>193</v>
      </c>
      <c r="D4" s="4242"/>
      <c r="E4" s="4242"/>
      <c r="F4" s="4242"/>
      <c r="G4" s="4242"/>
      <c r="H4" s="4242"/>
      <c r="I4" s="4242"/>
      <c r="J4" s="4242"/>
      <c r="K4" s="4242"/>
      <c r="L4" s="4242"/>
      <c r="M4" s="4242"/>
      <c r="N4" s="4242"/>
      <c r="O4" s="4242"/>
      <c r="P4" s="4242"/>
    </row>
    <row r="5" spans="1:16" ht="19.2" customHeight="1" x14ac:dyDescent="0.45">
      <c r="A5" s="4215" t="s">
        <v>341</v>
      </c>
      <c r="B5" s="4228"/>
      <c r="C5" s="4238" t="s">
        <v>4169</v>
      </c>
      <c r="D5" s="4245"/>
      <c r="E5" s="4245"/>
      <c r="F5" s="4245"/>
      <c r="G5" s="4245"/>
      <c r="H5" s="4245"/>
      <c r="I5" s="4245"/>
      <c r="J5" s="4245"/>
      <c r="K5" s="4245"/>
      <c r="L5" s="4245"/>
      <c r="M5" s="4245"/>
      <c r="N5" s="4245"/>
      <c r="O5" s="4245"/>
      <c r="P5" s="4245"/>
    </row>
    <row r="6" spans="1:16" ht="18.600000000000001" x14ac:dyDescent="0.45">
      <c r="A6" s="4215" t="s">
        <v>417</v>
      </c>
      <c r="B6" s="4228"/>
      <c r="C6" s="4239" t="s">
        <v>454</v>
      </c>
      <c r="D6" s="4242"/>
      <c r="E6" s="4242"/>
      <c r="F6" s="4242"/>
      <c r="G6" s="4242"/>
      <c r="H6" s="4242"/>
      <c r="I6" s="4242"/>
      <c r="J6" s="4242"/>
      <c r="K6" s="4242"/>
      <c r="L6" s="4242"/>
      <c r="M6" s="4242"/>
      <c r="N6" s="4242"/>
      <c r="O6" s="4242"/>
      <c r="P6" s="4242"/>
    </row>
    <row r="7" spans="1:16" x14ac:dyDescent="0.45">
      <c r="A7" s="853"/>
    </row>
    <row r="8" spans="1:16" x14ac:dyDescent="0.45">
      <c r="A8" s="853"/>
    </row>
    <row r="9" spans="1:16" ht="11.25" customHeight="1" x14ac:dyDescent="0.45">
      <c r="A9" s="853"/>
      <c r="C9" s="3203" t="s">
        <v>455</v>
      </c>
      <c r="D9" s="3203"/>
      <c r="E9" s="3203"/>
      <c r="F9" s="3203"/>
      <c r="G9" s="3203"/>
      <c r="H9" s="3203"/>
      <c r="I9" s="3203"/>
      <c r="J9" s="3203"/>
      <c r="K9" s="3203"/>
      <c r="L9" s="3203"/>
      <c r="M9" s="3203"/>
      <c r="N9" s="3203"/>
      <c r="O9" s="3203"/>
      <c r="P9" s="3203"/>
    </row>
    <row r="10" spans="1:16" ht="11.25" customHeight="1" x14ac:dyDescent="0.45">
      <c r="A10" s="853"/>
      <c r="C10" s="3203"/>
      <c r="D10" s="3203"/>
      <c r="E10" s="3203"/>
      <c r="F10" s="3203"/>
      <c r="G10" s="3203"/>
      <c r="H10" s="3203"/>
      <c r="I10" s="3203"/>
      <c r="J10" s="3203"/>
      <c r="K10" s="3203"/>
      <c r="L10" s="3203"/>
      <c r="M10" s="3203"/>
      <c r="N10" s="3203"/>
      <c r="O10" s="3203"/>
      <c r="P10" s="3203"/>
    </row>
    <row r="11" spans="1:16" x14ac:dyDescent="0.45">
      <c r="A11" s="853"/>
    </row>
    <row r="12" spans="1:16" x14ac:dyDescent="0.45">
      <c r="A12" s="853"/>
    </row>
    <row r="13" spans="1:16" x14ac:dyDescent="0.45">
      <c r="A13" s="853"/>
    </row>
  </sheetData>
  <mergeCells count="10">
    <mergeCell ref="A6:B6"/>
    <mergeCell ref="C6:P6"/>
    <mergeCell ref="C9:P10"/>
    <mergeCell ref="C1:D1"/>
    <mergeCell ref="A3:B3"/>
    <mergeCell ref="C3:P3"/>
    <mergeCell ref="A4:B4"/>
    <mergeCell ref="C4:P4"/>
    <mergeCell ref="A5:B5"/>
    <mergeCell ref="C5:P5"/>
  </mergeCells>
  <hyperlinks>
    <hyperlink ref="A1" location="'ODS 16.'!A1" display="REGRESAR" xr:uid="{00000000-0004-0000-DC01-000000000000}"/>
    <hyperlink ref="C1:D1" location="'Metadato 16.6.2'!A1" display="VER METADATO" xr:uid="{00000000-0004-0000-DC01-000001000000}"/>
  </hyperlinks>
  <pageMargins left="0.7" right="0.7" top="0.75" bottom="0.75" header="0.3" footer="0.3"/>
</worksheet>
</file>

<file path=xl/worksheets/sheet4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D01-000000000000}">
  <sheetPr codeName="Hoja466">
    <tabColor theme="0" tint="-0.499984740745262"/>
  </sheetPr>
  <dimension ref="B1:F36"/>
  <sheetViews>
    <sheetView showGridLines="0" zoomScaleNormal="100" workbookViewId="0">
      <pane ySplit="1" topLeftCell="A2" activePane="bottomLeft" state="frozen"/>
      <selection sqref="A1:B1"/>
      <selection pane="bottomLeft" activeCell="B3" sqref="B3:D3"/>
    </sheetView>
  </sheetViews>
  <sheetFormatPr baseColWidth="10" defaultColWidth="11.44140625" defaultRowHeight="17.399999999999999" x14ac:dyDescent="0.3"/>
  <cols>
    <col min="1" max="1" width="11.44140625" style="1305"/>
    <col min="2" max="2" width="26.44140625" style="1305" customWidth="1"/>
    <col min="3" max="3" width="24" style="1305" customWidth="1"/>
    <col min="4" max="4" width="85.77734375" style="1305" customWidth="1"/>
    <col min="5" max="16384" width="11.44140625" style="1305"/>
  </cols>
  <sheetData>
    <row r="1" spans="2:6" x14ac:dyDescent="0.3">
      <c r="B1" s="481" t="s">
        <v>337</v>
      </c>
    </row>
    <row r="2" spans="2:6" ht="18" thickBot="1" x14ac:dyDescent="0.35"/>
    <row r="3" spans="2:6" ht="23.25" customHeight="1" thickBot="1" x14ac:dyDescent="0.35">
      <c r="B3" s="4223" t="s">
        <v>370</v>
      </c>
      <c r="C3" s="4223"/>
      <c r="D3" s="4223"/>
      <c r="F3" s="1356" t="s">
        <v>471</v>
      </c>
    </row>
    <row r="4" spans="2:6" ht="34.799999999999997" x14ac:dyDescent="0.3">
      <c r="B4" s="3123" t="s">
        <v>449</v>
      </c>
      <c r="C4" s="3123"/>
      <c r="D4" s="2232" t="s">
        <v>46</v>
      </c>
    </row>
    <row r="5" spans="2:6" x14ac:dyDescent="0.3">
      <c r="B5" s="3123" t="s">
        <v>373</v>
      </c>
      <c r="C5" s="3123"/>
      <c r="D5" s="2232" t="s">
        <v>193</v>
      </c>
    </row>
    <row r="6" spans="2:6" x14ac:dyDescent="0.3">
      <c r="B6" s="3123" t="s">
        <v>374</v>
      </c>
      <c r="C6" s="3123"/>
      <c r="D6" s="2233" t="s">
        <v>286</v>
      </c>
    </row>
    <row r="7" spans="2:6" x14ac:dyDescent="0.3">
      <c r="B7" s="3126" t="s">
        <v>375</v>
      </c>
      <c r="C7" s="3126"/>
      <c r="D7" s="2234" t="s">
        <v>4169</v>
      </c>
    </row>
    <row r="8" spans="2:6" x14ac:dyDescent="0.3">
      <c r="B8" s="3126" t="s">
        <v>2480</v>
      </c>
      <c r="C8" s="3126"/>
      <c r="D8" s="2235" t="s">
        <v>2495</v>
      </c>
    </row>
    <row r="9" spans="2:6" x14ac:dyDescent="0.45">
      <c r="B9" s="178"/>
      <c r="C9" s="178"/>
      <c r="D9" s="178"/>
    </row>
    <row r="10" spans="2:6" ht="23.25" customHeight="1" x14ac:dyDescent="0.3">
      <c r="B10" s="4223" t="s">
        <v>376</v>
      </c>
      <c r="C10" s="4223"/>
      <c r="D10" s="4223"/>
    </row>
    <row r="11" spans="2:6" x14ac:dyDescent="0.3">
      <c r="B11" s="3129" t="s">
        <v>377</v>
      </c>
      <c r="C11" s="3124"/>
      <c r="D11" s="2232"/>
    </row>
    <row r="12" spans="2:6" x14ac:dyDescent="0.3">
      <c r="B12" s="3126" t="s">
        <v>379</v>
      </c>
      <c r="C12" s="3126"/>
      <c r="D12" s="661"/>
    </row>
    <row r="13" spans="2:6" x14ac:dyDescent="0.3">
      <c r="B13" s="3123" t="s">
        <v>380</v>
      </c>
      <c r="C13" s="3123"/>
      <c r="D13" s="57" t="s">
        <v>286</v>
      </c>
    </row>
    <row r="14" spans="2:6" x14ac:dyDescent="0.3">
      <c r="B14" s="3123" t="s">
        <v>381</v>
      </c>
      <c r="C14" s="3124"/>
      <c r="D14" s="2077"/>
    </row>
    <row r="15" spans="2:6" x14ac:dyDescent="0.3">
      <c r="B15" s="3123" t="s">
        <v>382</v>
      </c>
      <c r="C15" s="3123"/>
      <c r="D15" s="2232"/>
    </row>
    <row r="16" spans="2:6" x14ac:dyDescent="0.3">
      <c r="B16" s="3123" t="s">
        <v>383</v>
      </c>
      <c r="C16" s="3123"/>
      <c r="D16" s="2232"/>
    </row>
    <row r="17" spans="2:4" x14ac:dyDescent="0.3">
      <c r="B17" s="3123" t="s">
        <v>384</v>
      </c>
      <c r="C17" s="3123"/>
      <c r="D17" s="57"/>
    </row>
    <row r="18" spans="2:4" x14ac:dyDescent="0.3">
      <c r="B18" s="3126" t="s">
        <v>386</v>
      </c>
      <c r="C18" s="3126"/>
      <c r="D18" s="2232"/>
    </row>
    <row r="19" spans="2:4" x14ac:dyDescent="0.3">
      <c r="B19" s="3132" t="s">
        <v>387</v>
      </c>
      <c r="C19" s="3133"/>
      <c r="D19" s="57"/>
    </row>
    <row r="20" spans="2:4" x14ac:dyDescent="0.3">
      <c r="B20" s="3123" t="s">
        <v>388</v>
      </c>
      <c r="C20" s="3123"/>
      <c r="D20" s="2232"/>
    </row>
    <row r="21" spans="2:4" x14ac:dyDescent="0.3">
      <c r="B21" s="3134" t="s">
        <v>390</v>
      </c>
      <c r="C21" s="459" t="s">
        <v>391</v>
      </c>
      <c r="D21" s="2232"/>
    </row>
    <row r="22" spans="2:4" x14ac:dyDescent="0.3">
      <c r="B22" s="3135"/>
      <c r="C22" s="2215" t="s">
        <v>393</v>
      </c>
      <c r="D22" s="57"/>
    </row>
    <row r="23" spans="2:4" x14ac:dyDescent="0.3">
      <c r="B23" s="3123" t="s">
        <v>395</v>
      </c>
      <c r="C23" s="3123"/>
      <c r="D23" s="2232"/>
    </row>
    <row r="24" spans="2:4" x14ac:dyDescent="0.3">
      <c r="B24" s="3123" t="s">
        <v>397</v>
      </c>
      <c r="C24" s="3123"/>
      <c r="D24" s="2233" t="s">
        <v>1618</v>
      </c>
    </row>
    <row r="25" spans="2:4" x14ac:dyDescent="0.3">
      <c r="B25" s="3123" t="s">
        <v>399</v>
      </c>
      <c r="C25" s="3123"/>
      <c r="D25" s="57"/>
    </row>
    <row r="26" spans="2:4" x14ac:dyDescent="0.3">
      <c r="B26" s="3126" t="s">
        <v>401</v>
      </c>
      <c r="C26" s="3126"/>
      <c r="D26" s="2232"/>
    </row>
    <row r="27" spans="2:4" x14ac:dyDescent="0.3">
      <c r="B27" s="3129" t="s">
        <v>403</v>
      </c>
      <c r="C27" s="3124"/>
      <c r="D27" s="2232"/>
    </row>
    <row r="28" spans="2:4" ht="87" x14ac:dyDescent="0.3">
      <c r="B28" s="2217" t="s">
        <v>404</v>
      </c>
      <c r="C28" s="2216"/>
      <c r="D28" s="57" t="s">
        <v>2045</v>
      </c>
    </row>
    <row r="29" spans="2:4" x14ac:dyDescent="0.3">
      <c r="B29" s="3130" t="s">
        <v>405</v>
      </c>
      <c r="C29" s="3131"/>
      <c r="D29" s="61"/>
    </row>
    <row r="30" spans="2:4" x14ac:dyDescent="0.3">
      <c r="B30" s="62"/>
      <c r="C30" s="62"/>
      <c r="D30" s="63"/>
    </row>
    <row r="31" spans="2:4" ht="23.25" customHeight="1" x14ac:dyDescent="0.3">
      <c r="B31" s="4223" t="s">
        <v>406</v>
      </c>
      <c r="C31" s="4223"/>
      <c r="D31" s="4223"/>
    </row>
    <row r="32" spans="2:4" x14ac:dyDescent="0.3">
      <c r="B32" s="3129" t="s">
        <v>407</v>
      </c>
      <c r="C32" s="3124"/>
      <c r="D32" s="57"/>
    </row>
    <row r="33" spans="2:4" x14ac:dyDescent="0.3">
      <c r="B33" s="3129" t="s">
        <v>409</v>
      </c>
      <c r="C33" s="3124"/>
      <c r="D33" s="57"/>
    </row>
    <row r="34" spans="2:4" x14ac:dyDescent="0.3">
      <c r="B34" s="3129" t="s">
        <v>411</v>
      </c>
      <c r="C34" s="3124"/>
      <c r="D34" s="83"/>
    </row>
    <row r="35" spans="2:4" x14ac:dyDescent="0.3">
      <c r="B35" s="3129" t="s">
        <v>413</v>
      </c>
      <c r="C35" s="3124"/>
      <c r="D35" s="157"/>
    </row>
    <row r="36" spans="2:4" x14ac:dyDescent="0.3">
      <c r="B36" s="3129" t="s">
        <v>415</v>
      </c>
      <c r="C36" s="3124"/>
      <c r="D36" s="57"/>
    </row>
  </sheetData>
  <mergeCells count="30">
    <mergeCell ref="B16:C16"/>
    <mergeCell ref="B3:D3"/>
    <mergeCell ref="B4:C4"/>
    <mergeCell ref="B5:C5"/>
    <mergeCell ref="B6:C6"/>
    <mergeCell ref="B7:C7"/>
    <mergeCell ref="B10:D10"/>
    <mergeCell ref="B11:C11"/>
    <mergeCell ref="B12:C12"/>
    <mergeCell ref="B13:C13"/>
    <mergeCell ref="B14:C14"/>
    <mergeCell ref="B15:C15"/>
    <mergeCell ref="B8:C8"/>
    <mergeCell ref="B31:D31"/>
    <mergeCell ref="B17:C17"/>
    <mergeCell ref="B18:C18"/>
    <mergeCell ref="B19:C19"/>
    <mergeCell ref="B20:C20"/>
    <mergeCell ref="B21:B22"/>
    <mergeCell ref="B23:C23"/>
    <mergeCell ref="B24:C24"/>
    <mergeCell ref="B25:C25"/>
    <mergeCell ref="B26:C26"/>
    <mergeCell ref="B27:C27"/>
    <mergeCell ref="B29:C29"/>
    <mergeCell ref="B32:C32"/>
    <mergeCell ref="B33:C33"/>
    <mergeCell ref="B34:C34"/>
    <mergeCell ref="B35:C35"/>
    <mergeCell ref="B36:C36"/>
  </mergeCells>
  <dataValidations count="6">
    <dataValidation type="list" allowBlank="1" showInputMessage="1" showErrorMessage="1" sqref="D25" xr:uid="{00000000-0002-0000-DD01-000000000000}">
      <formula1>Tipo_operación</formula1>
    </dataValidation>
    <dataValidation type="list" allowBlank="1" showInputMessage="1" showErrorMessage="1" sqref="D14" xr:uid="{00000000-0002-0000-DD01-000001000000}">
      <formula1>Tipo_indicador</formula1>
    </dataValidation>
    <dataValidation type="list" allowBlank="1" showInputMessage="1" showErrorMessage="1" sqref="D7" xr:uid="{00000000-0002-0000-DD01-000002000000}">
      <formula1>Nombre_indicador_ODS</formula1>
    </dataValidation>
    <dataValidation type="list" allowBlank="1" showInputMessage="1" showErrorMessage="1" sqref="D6" xr:uid="{00000000-0002-0000-DD01-000003000000}">
      <formula1>Numero_indicador</formula1>
    </dataValidation>
    <dataValidation type="list" allowBlank="1" showInputMessage="1" showErrorMessage="1" sqref="D5" xr:uid="{00000000-0002-0000-DD01-000004000000}">
      <formula1>Metas_ODS</formula1>
    </dataValidation>
    <dataValidation type="list" allowBlank="1" showInputMessage="1" showErrorMessage="1" sqref="D4" xr:uid="{00000000-0002-0000-DD01-000005000000}">
      <formula1>ODS</formula1>
    </dataValidation>
  </dataValidations>
  <hyperlinks>
    <hyperlink ref="B1" location="'16.6.2'!A1" display="REGRESAR" xr:uid="{00000000-0004-0000-DD01-000000000000}"/>
    <hyperlink ref="D8" r:id="rId1" xr:uid="{00000000-0004-0000-DD01-000001000000}"/>
  </hyperlinks>
  <pageMargins left="0.7" right="0.7" top="0.75" bottom="0.75" header="0.3" footer="0.3"/>
</worksheet>
</file>

<file path=xl/worksheets/sheet4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E01-000000000000}">
  <sheetPr codeName="Hoja467"/>
  <dimension ref="A1:S47"/>
  <sheetViews>
    <sheetView showGridLines="0" zoomScaleNormal="100" workbookViewId="0">
      <pane ySplit="1" topLeftCell="A2" activePane="bottomLeft" state="frozen"/>
      <selection pane="bottomLeft"/>
    </sheetView>
  </sheetViews>
  <sheetFormatPr baseColWidth="10" defaultColWidth="11.44140625" defaultRowHeight="17.399999999999999" x14ac:dyDescent="0.45"/>
  <cols>
    <col min="1" max="1" width="15.44140625" style="178" customWidth="1"/>
    <col min="2" max="2" width="15.44140625" style="1628" customWidth="1"/>
    <col min="3" max="3" width="7.77734375" style="178" customWidth="1"/>
    <col min="4" max="4" width="7.44140625" style="178" customWidth="1"/>
    <col min="5" max="6" width="11.44140625" style="178"/>
    <col min="7" max="7" width="0.77734375" style="178" customWidth="1"/>
    <col min="8" max="8" width="10.77734375" style="178" customWidth="1"/>
    <col min="9" max="9" width="10.21875" style="178" customWidth="1"/>
    <col min="10" max="29" width="11.44140625" style="178" customWidth="1"/>
    <col min="30" max="16384" width="11.44140625" style="178"/>
  </cols>
  <sheetData>
    <row r="1" spans="1:19" x14ac:dyDescent="0.45">
      <c r="A1" s="2218" t="s">
        <v>337</v>
      </c>
      <c r="C1" s="3225" t="s">
        <v>430</v>
      </c>
      <c r="D1" s="3225"/>
      <c r="E1" s="3225"/>
    </row>
    <row r="2" spans="1:19" ht="17.25" customHeight="1" x14ac:dyDescent="0.45"/>
    <row r="3" spans="1:19" ht="35.4" customHeight="1" x14ac:dyDescent="0.45">
      <c r="A3" s="4215" t="s">
        <v>339</v>
      </c>
      <c r="B3" s="4217"/>
      <c r="C3" s="4229" t="s">
        <v>1943</v>
      </c>
      <c r="D3" s="4240"/>
      <c r="E3" s="4240"/>
      <c r="F3" s="4240"/>
      <c r="G3" s="4240"/>
      <c r="H3" s="4240"/>
      <c r="I3" s="4240"/>
      <c r="J3" s="4240"/>
      <c r="K3" s="4240"/>
      <c r="L3" s="4240"/>
      <c r="M3" s="4240"/>
      <c r="N3" s="4240"/>
      <c r="O3" s="4240"/>
      <c r="P3" s="4240"/>
      <c r="Q3" s="4240"/>
      <c r="R3" s="4240"/>
      <c r="S3" s="4240"/>
    </row>
    <row r="4" spans="1:19" ht="18.600000000000001" x14ac:dyDescent="0.45">
      <c r="A4" s="4215" t="s">
        <v>340</v>
      </c>
      <c r="B4" s="4228"/>
      <c r="C4" s="4239" t="s">
        <v>195</v>
      </c>
      <c r="D4" s="4242"/>
      <c r="E4" s="4242"/>
      <c r="F4" s="4242"/>
      <c r="G4" s="4242"/>
      <c r="H4" s="4242"/>
      <c r="I4" s="4242"/>
      <c r="J4" s="4242"/>
      <c r="K4" s="4242"/>
      <c r="L4" s="4242"/>
      <c r="M4" s="4242"/>
      <c r="N4" s="4242"/>
      <c r="O4" s="4242"/>
      <c r="P4" s="4242"/>
      <c r="Q4" s="4242"/>
      <c r="R4" s="4242"/>
      <c r="S4" s="4242"/>
    </row>
    <row r="5" spans="1:19" ht="35.4" customHeight="1" x14ac:dyDescent="0.45">
      <c r="A5" s="4215" t="s">
        <v>341</v>
      </c>
      <c r="B5" s="4228"/>
      <c r="C5" s="4238" t="s">
        <v>4170</v>
      </c>
      <c r="D5" s="4245"/>
      <c r="E5" s="4245"/>
      <c r="F5" s="4245"/>
      <c r="G5" s="4245"/>
      <c r="H5" s="4245"/>
      <c r="I5" s="4245"/>
      <c r="J5" s="4245"/>
      <c r="K5" s="4245"/>
      <c r="L5" s="4245"/>
      <c r="M5" s="4245"/>
      <c r="N5" s="4245"/>
      <c r="O5" s="4245"/>
      <c r="P5" s="4245"/>
      <c r="Q5" s="4245"/>
      <c r="R5" s="4245"/>
      <c r="S5" s="4245"/>
    </row>
    <row r="6" spans="1:19" ht="18.600000000000001" x14ac:dyDescent="0.45">
      <c r="A6" s="4215" t="s">
        <v>417</v>
      </c>
      <c r="B6" s="4228"/>
      <c r="C6" s="4239" t="s">
        <v>5240</v>
      </c>
      <c r="D6" s="4242"/>
      <c r="E6" s="4242"/>
      <c r="F6" s="4242"/>
      <c r="G6" s="4242"/>
      <c r="H6" s="4242"/>
      <c r="I6" s="4242"/>
      <c r="J6" s="4242"/>
      <c r="K6" s="4242"/>
      <c r="L6" s="4242"/>
      <c r="M6" s="4242"/>
      <c r="N6" s="4242"/>
      <c r="O6" s="4242"/>
      <c r="P6" s="4242"/>
      <c r="Q6" s="4242"/>
      <c r="R6" s="4242"/>
      <c r="S6" s="4242"/>
    </row>
    <row r="9" spans="1:19" ht="18.600000000000001" x14ac:dyDescent="0.45">
      <c r="C9" s="662" t="s">
        <v>6390</v>
      </c>
      <c r="D9" s="662"/>
      <c r="E9" s="662"/>
      <c r="F9" s="662"/>
      <c r="G9" s="662"/>
      <c r="H9" s="662"/>
      <c r="I9" s="662"/>
      <c r="L9" s="1326" t="s">
        <v>7655</v>
      </c>
      <c r="M9" s="1260"/>
      <c r="N9" s="1260"/>
      <c r="O9" s="1260"/>
      <c r="P9" s="1260"/>
      <c r="Q9" s="1260"/>
      <c r="R9" s="1260"/>
    </row>
    <row r="10" spans="1:19" ht="18.600000000000001" x14ac:dyDescent="0.45">
      <c r="C10" s="1037" t="s">
        <v>6391</v>
      </c>
      <c r="D10" s="1037"/>
      <c r="E10" s="1037"/>
      <c r="F10" s="1037"/>
      <c r="G10" s="1037"/>
      <c r="H10" s="1037"/>
      <c r="I10" s="1037"/>
      <c r="L10" s="1326"/>
      <c r="M10" s="1260"/>
      <c r="N10" s="1260"/>
      <c r="O10" s="1260"/>
      <c r="P10" s="1260"/>
      <c r="Q10" s="1260"/>
      <c r="R10" s="1260"/>
    </row>
    <row r="11" spans="1:19" ht="18" customHeight="1" x14ac:dyDescent="0.45">
      <c r="C11" s="2224"/>
      <c r="D11" s="2224"/>
      <c r="E11" s="2224"/>
      <c r="F11" s="2224"/>
      <c r="G11" s="2224"/>
      <c r="H11" s="2224"/>
      <c r="I11" s="2224"/>
      <c r="L11" s="1309"/>
    </row>
    <row r="12" spans="1:19" x14ac:dyDescent="0.45">
      <c r="C12" s="4235" t="s">
        <v>343</v>
      </c>
      <c r="D12" s="4235" t="s">
        <v>344</v>
      </c>
      <c r="E12" s="4218" t="s">
        <v>555</v>
      </c>
      <c r="F12" s="4218"/>
      <c r="G12" s="2337"/>
      <c r="H12" s="4218" t="s">
        <v>1549</v>
      </c>
      <c r="I12" s="4218"/>
    </row>
    <row r="13" spans="1:19" x14ac:dyDescent="0.45">
      <c r="C13" s="4220"/>
      <c r="D13" s="4220"/>
      <c r="E13" s="2336" t="s">
        <v>556</v>
      </c>
      <c r="F13" s="2336" t="s">
        <v>557</v>
      </c>
      <c r="G13" s="2336"/>
      <c r="H13" s="2336" t="s">
        <v>565</v>
      </c>
      <c r="I13" s="2336" t="s">
        <v>419</v>
      </c>
    </row>
    <row r="14" spans="1:19" x14ac:dyDescent="0.45">
      <c r="C14" s="2231">
        <v>1991</v>
      </c>
      <c r="D14" s="1497">
        <v>18.167302559264236</v>
      </c>
      <c r="E14" s="1497">
        <v>15.70674724878225</v>
      </c>
      <c r="F14" s="1497">
        <v>23.762680880716012</v>
      </c>
      <c r="G14" s="1497"/>
      <c r="H14" s="1497">
        <v>24.433234746230823</v>
      </c>
      <c r="I14" s="1497">
        <v>10.338445595854923</v>
      </c>
    </row>
    <row r="15" spans="1:19" x14ac:dyDescent="0.45">
      <c r="C15" s="2231">
        <v>1992</v>
      </c>
      <c r="D15" s="1497">
        <v>18.073181096175244</v>
      </c>
      <c r="E15" s="1497">
        <v>15.39586280555905</v>
      </c>
      <c r="F15" s="1497">
        <v>24.144375453029074</v>
      </c>
      <c r="G15" s="1497"/>
      <c r="H15" s="1497">
        <v>25.208064658245288</v>
      </c>
      <c r="I15" s="1497">
        <v>9.1354972325797004</v>
      </c>
    </row>
    <row r="16" spans="1:19" x14ac:dyDescent="0.45">
      <c r="C16" s="2231">
        <v>1993</v>
      </c>
      <c r="D16" s="1497">
        <v>18.005091063365555</v>
      </c>
      <c r="E16" s="1497">
        <v>15.293785083566968</v>
      </c>
      <c r="F16" s="1497">
        <v>24.064316736783343</v>
      </c>
      <c r="G16" s="1497"/>
      <c r="H16" s="1497">
        <v>24.103398755385353</v>
      </c>
      <c r="I16" s="1497">
        <v>9.8715422590410569</v>
      </c>
    </row>
    <row r="17" spans="3:12" x14ac:dyDescent="0.45">
      <c r="C17" s="2231">
        <v>1994</v>
      </c>
      <c r="D17" s="1497">
        <v>17.686912163239281</v>
      </c>
      <c r="E17" s="1497">
        <v>15.32336685863647</v>
      </c>
      <c r="F17" s="1497">
        <v>22.857186851202194</v>
      </c>
      <c r="G17" s="1497"/>
      <c r="H17" s="1497">
        <v>22.975385958406935</v>
      </c>
      <c r="I17" s="1497">
        <v>10.126347046522865</v>
      </c>
    </row>
    <row r="18" spans="3:12" x14ac:dyDescent="0.45">
      <c r="C18" s="2231">
        <v>1995</v>
      </c>
      <c r="D18" s="1497">
        <v>17.488472165179406</v>
      </c>
      <c r="E18" s="1497">
        <v>14.768707653873292</v>
      </c>
      <c r="F18" s="1497">
        <v>23.301591640106793</v>
      </c>
      <c r="G18" s="1497"/>
      <c r="H18" s="1497">
        <v>22.567665758401454</v>
      </c>
      <c r="I18" s="1497">
        <v>9.8857218324904252</v>
      </c>
    </row>
    <row r="19" spans="3:12" x14ac:dyDescent="0.45">
      <c r="C19" s="2231">
        <v>1996</v>
      </c>
      <c r="D19" s="1497">
        <v>17.546302818809405</v>
      </c>
      <c r="E19" s="1497">
        <v>13.702727174364904</v>
      </c>
      <c r="F19" s="1497">
        <v>25.701595188094934</v>
      </c>
      <c r="G19" s="1497"/>
      <c r="H19" s="1497">
        <v>22.318065833120691</v>
      </c>
      <c r="I19" s="1497">
        <v>10.184204621059719</v>
      </c>
    </row>
    <row r="20" spans="3:12" x14ac:dyDescent="0.45">
      <c r="C20" s="2231">
        <v>1997</v>
      </c>
      <c r="D20" s="1497">
        <v>17.798125110720367</v>
      </c>
      <c r="E20" s="1497">
        <v>13.592386149039676</v>
      </c>
      <c r="F20" s="1497">
        <v>26.451602795099177</v>
      </c>
      <c r="G20" s="1497"/>
      <c r="H20" s="1497">
        <v>23.154935413808868</v>
      </c>
      <c r="I20" s="1497">
        <v>9.2494764805813254</v>
      </c>
    </row>
    <row r="21" spans="3:12" x14ac:dyDescent="0.45">
      <c r="C21" s="2231">
        <v>1998</v>
      </c>
      <c r="D21" s="1497">
        <v>17.580707922453414</v>
      </c>
      <c r="E21" s="1497">
        <v>13.599606923210086</v>
      </c>
      <c r="F21" s="1497">
        <v>25.379741694419629</v>
      </c>
      <c r="G21" s="1497"/>
      <c r="H21" s="1497">
        <v>21.999133513340833</v>
      </c>
      <c r="I21" s="1497">
        <v>10.144521921336915</v>
      </c>
    </row>
    <row r="22" spans="3:12" x14ac:dyDescent="0.45">
      <c r="C22" s="2231">
        <v>1999</v>
      </c>
      <c r="D22" s="1497">
        <v>15.360950646054199</v>
      </c>
      <c r="E22" s="1497">
        <v>12.200160799438772</v>
      </c>
      <c r="F22" s="1497">
        <v>21.336311259128955</v>
      </c>
      <c r="G22" s="1497"/>
      <c r="H22" s="1497">
        <v>18.608153039420923</v>
      </c>
      <c r="I22" s="1497">
        <v>9.813939965221385</v>
      </c>
    </row>
    <row r="23" spans="3:12" x14ac:dyDescent="0.45">
      <c r="C23" s="2231">
        <v>2000</v>
      </c>
      <c r="D23" s="1497">
        <v>16.878783796580962</v>
      </c>
      <c r="E23" s="1497">
        <v>13.646421475011064</v>
      </c>
      <c r="F23" s="1497">
        <v>23.549760021576603</v>
      </c>
      <c r="G23" s="1497"/>
      <c r="H23" s="1497">
        <v>20.49627915235072</v>
      </c>
      <c r="I23" s="1497">
        <v>10.383688261909512</v>
      </c>
    </row>
    <row r="24" spans="3:12" x14ac:dyDescent="0.45">
      <c r="C24" s="2231">
        <v>2001</v>
      </c>
      <c r="D24" s="1497">
        <v>16.32472447536226</v>
      </c>
      <c r="E24" s="1497">
        <v>12.726085894855037</v>
      </c>
      <c r="F24" s="1497">
        <v>23.17776890883993</v>
      </c>
      <c r="G24" s="1497"/>
      <c r="H24" s="1497">
        <v>19.767653441063572</v>
      </c>
      <c r="I24" s="1497">
        <v>9.8947996312564399</v>
      </c>
    </row>
    <row r="25" spans="3:12" x14ac:dyDescent="0.45">
      <c r="C25" s="2231">
        <v>2002</v>
      </c>
      <c r="D25" s="1497">
        <v>16.213692005999523</v>
      </c>
      <c r="E25" s="1497">
        <v>12.050165991799826</v>
      </c>
      <c r="F25" s="1497">
        <v>24.090442335256324</v>
      </c>
      <c r="G25" s="1497"/>
      <c r="H25" s="1497">
        <v>19.674061216114865</v>
      </c>
      <c r="I25" s="1497">
        <v>9.6882482912718775</v>
      </c>
      <c r="L25" s="178" t="s">
        <v>7648</v>
      </c>
    </row>
    <row r="26" spans="3:12" x14ac:dyDescent="0.45">
      <c r="C26" s="2231">
        <v>2003</v>
      </c>
      <c r="D26" s="1497">
        <v>16.294513715116985</v>
      </c>
      <c r="E26" s="1497">
        <v>12.147371708894482</v>
      </c>
      <c r="F26" s="1497">
        <v>23.926465416970977</v>
      </c>
      <c r="G26" s="1497"/>
      <c r="H26" s="1497">
        <v>19.458605861889506</v>
      </c>
      <c r="I26" s="1497">
        <v>9.9631134729603001</v>
      </c>
    </row>
    <row r="27" spans="3:12" x14ac:dyDescent="0.45">
      <c r="C27" s="2231">
        <v>2004</v>
      </c>
      <c r="D27" s="1497">
        <v>16.293447113221589</v>
      </c>
      <c r="E27" s="1497">
        <v>12.464761891063905</v>
      </c>
      <c r="F27" s="1497">
        <v>23.649228611742927</v>
      </c>
      <c r="G27" s="1497"/>
      <c r="H27" s="1497">
        <v>19.031595776899728</v>
      </c>
      <c r="I27" s="1497">
        <v>10.695728080200864</v>
      </c>
    </row>
    <row r="28" spans="3:12" x14ac:dyDescent="0.45">
      <c r="C28" s="2231">
        <v>2005</v>
      </c>
      <c r="D28" s="1497">
        <v>16.669016890273657</v>
      </c>
      <c r="E28" s="1497">
        <v>12.59145274023229</v>
      </c>
      <c r="F28" s="1497">
        <v>24.152056339726393</v>
      </c>
      <c r="G28" s="1497"/>
      <c r="H28" s="1497">
        <v>19.573688472009906</v>
      </c>
      <c r="I28" s="1497">
        <v>10.534234695476821</v>
      </c>
    </row>
    <row r="29" spans="3:12" x14ac:dyDescent="0.45">
      <c r="C29" s="2231">
        <v>2006</v>
      </c>
      <c r="D29" s="1497">
        <v>17.03734804037121</v>
      </c>
      <c r="E29" s="1497">
        <v>13.056491999717101</v>
      </c>
      <c r="F29" s="1497">
        <v>24.273422649929753</v>
      </c>
      <c r="G29" s="1497"/>
      <c r="H29" s="1497">
        <v>19.861318732210002</v>
      </c>
      <c r="I29" s="1497">
        <v>10.762809743805125</v>
      </c>
    </row>
    <row r="30" spans="3:12" x14ac:dyDescent="0.45">
      <c r="C30" s="2231">
        <v>2007</v>
      </c>
      <c r="D30" s="1497">
        <v>15.908750545999126</v>
      </c>
      <c r="E30" s="1497">
        <v>12.230954770615469</v>
      </c>
      <c r="F30" s="1497">
        <v>22.51701570680628</v>
      </c>
      <c r="G30" s="1497"/>
      <c r="H30" s="1497">
        <v>18.499897700272253</v>
      </c>
      <c r="I30" s="1497">
        <v>9.9656092539879904</v>
      </c>
    </row>
    <row r="31" spans="3:12" x14ac:dyDescent="0.45">
      <c r="C31" s="2231">
        <v>2008</v>
      </c>
      <c r="D31" s="1497">
        <v>15.704332579707469</v>
      </c>
      <c r="E31" s="1497">
        <v>12.088978079101926</v>
      </c>
      <c r="F31" s="1497">
        <v>21.873382736330349</v>
      </c>
      <c r="G31" s="1497"/>
      <c r="H31" s="1497">
        <v>17.88412552791117</v>
      </c>
      <c r="I31" s="1497">
        <v>10.36083778489871</v>
      </c>
    </row>
    <row r="32" spans="3:12" x14ac:dyDescent="0.45">
      <c r="C32" s="2231">
        <v>2009</v>
      </c>
      <c r="D32" s="1497">
        <v>17.981559762615575</v>
      </c>
      <c r="E32" s="1497">
        <v>14.126641553517244</v>
      </c>
      <c r="F32" s="1497">
        <v>24.465734871276794</v>
      </c>
      <c r="G32" s="1497"/>
      <c r="H32" s="1497">
        <v>20.406113737024619</v>
      </c>
      <c r="I32" s="1497">
        <v>11.642272834385018</v>
      </c>
    </row>
    <row r="33" spans="2:9" x14ac:dyDescent="0.45">
      <c r="C33" s="2231">
        <v>2010</v>
      </c>
      <c r="D33" s="1497">
        <v>16.396024960663226</v>
      </c>
      <c r="E33" s="1497">
        <v>14.077124993093634</v>
      </c>
      <c r="F33" s="1497">
        <v>20.39995191365886</v>
      </c>
      <c r="G33" s="1497"/>
      <c r="H33" s="1497">
        <v>17.775589847507192</v>
      </c>
      <c r="I33" s="1497">
        <v>12.058445817945771</v>
      </c>
    </row>
    <row r="34" spans="2:9" x14ac:dyDescent="0.45">
      <c r="C34" s="2231">
        <v>2011</v>
      </c>
      <c r="D34" s="1497">
        <v>16.625741111252083</v>
      </c>
      <c r="E34" s="1497">
        <v>13.502420300044809</v>
      </c>
      <c r="F34" s="1497">
        <v>22.171961741940834</v>
      </c>
      <c r="G34" s="1497"/>
      <c r="H34" s="1497">
        <v>18.009794567780411</v>
      </c>
      <c r="I34" s="1497">
        <v>12.34746424723717</v>
      </c>
    </row>
    <row r="35" spans="2:9" x14ac:dyDescent="0.45">
      <c r="C35" s="2231">
        <v>2012</v>
      </c>
      <c r="D35" s="1497">
        <v>15.550950786750899</v>
      </c>
      <c r="E35" s="1497">
        <v>12.891036767682092</v>
      </c>
      <c r="F35" s="1497">
        <v>19.837723035330598</v>
      </c>
      <c r="G35" s="1497"/>
      <c r="H35" s="1497">
        <v>16.789632569873426</v>
      </c>
      <c r="I35" s="1497">
        <v>11.727284999238442</v>
      </c>
    </row>
    <row r="36" spans="2:9" x14ac:dyDescent="0.45">
      <c r="C36" s="2231">
        <v>2013</v>
      </c>
      <c r="D36" s="1497">
        <v>15.264554093569888</v>
      </c>
      <c r="E36" s="1497">
        <v>12.245050719649313</v>
      </c>
      <c r="F36" s="1497">
        <v>20.072035197685377</v>
      </c>
      <c r="G36" s="1497"/>
      <c r="H36" s="1497">
        <v>16.595132237049718</v>
      </c>
      <c r="I36" s="1497">
        <v>11.307825401993041</v>
      </c>
    </row>
    <row r="37" spans="2:9" x14ac:dyDescent="0.45">
      <c r="C37" s="2231">
        <v>2014</v>
      </c>
      <c r="D37" s="1497">
        <v>14.325915164313583</v>
      </c>
      <c r="E37" s="1497">
        <v>11.994223265813636</v>
      </c>
      <c r="F37" s="1497">
        <v>18.128705147888507</v>
      </c>
      <c r="G37" s="1497"/>
      <c r="H37" s="1497">
        <v>15.416365162856392</v>
      </c>
      <c r="I37" s="1497">
        <v>10.972234112732473</v>
      </c>
    </row>
    <row r="38" spans="2:9" x14ac:dyDescent="0.45">
      <c r="C38" s="2231">
        <v>2015</v>
      </c>
      <c r="D38" s="1497">
        <v>13.25364326000336</v>
      </c>
      <c r="E38" s="1497">
        <v>10.910563004746924</v>
      </c>
      <c r="F38" s="1497">
        <v>17.092500021245176</v>
      </c>
      <c r="G38" s="1497"/>
      <c r="H38" s="1497">
        <v>14.409267499523592</v>
      </c>
      <c r="I38" s="1497">
        <v>9.7250223154293671</v>
      </c>
    </row>
    <row r="39" spans="2:9" x14ac:dyDescent="0.45">
      <c r="C39" s="2231">
        <v>2016</v>
      </c>
      <c r="D39" s="1497">
        <v>13.686734764853849</v>
      </c>
      <c r="E39" s="1497">
        <v>11.081280376884736</v>
      </c>
      <c r="F39" s="1497">
        <v>18.179984481474747</v>
      </c>
      <c r="G39" s="1497"/>
      <c r="H39" s="1497">
        <v>14.960718132902327</v>
      </c>
      <c r="I39" s="1497">
        <v>9.92618991000551</v>
      </c>
    </row>
    <row r="40" spans="2:9" x14ac:dyDescent="0.45">
      <c r="C40" s="2231">
        <v>2017</v>
      </c>
      <c r="D40" s="1497">
        <v>14.265710674304172</v>
      </c>
      <c r="E40" s="1497">
        <v>11.776279770710273</v>
      </c>
      <c r="F40" s="1497">
        <v>18.569808819367044</v>
      </c>
      <c r="G40" s="1497"/>
      <c r="H40" s="1497">
        <v>15.430056957896648</v>
      </c>
      <c r="I40" s="1497">
        <v>10.848835608982519</v>
      </c>
    </row>
    <row r="41" spans="2:9" x14ac:dyDescent="0.45">
      <c r="C41" s="2231">
        <v>2018</v>
      </c>
      <c r="D41" s="1497">
        <v>12.679964242738432</v>
      </c>
      <c r="E41" s="1497">
        <v>10.424950394071939</v>
      </c>
      <c r="F41" s="1497">
        <v>16.479798340110818</v>
      </c>
      <c r="G41" s="1497"/>
      <c r="H41" s="1497">
        <v>13.37578839813616</v>
      </c>
      <c r="I41" s="1497">
        <v>10.653437113498274</v>
      </c>
    </row>
    <row r="42" spans="2:9" x14ac:dyDescent="0.45">
      <c r="C42" s="2231">
        <v>2019</v>
      </c>
      <c r="D42" s="1497">
        <v>13.885121497973884</v>
      </c>
      <c r="E42" s="1497">
        <v>11.163590875230158</v>
      </c>
      <c r="F42" s="1497">
        <v>18.201581456482007</v>
      </c>
      <c r="G42" s="1497"/>
      <c r="H42" s="1497">
        <v>15.010300378540645</v>
      </c>
      <c r="I42" s="1497">
        <v>10.578423574268079</v>
      </c>
    </row>
    <row r="43" spans="2:9" x14ac:dyDescent="0.45">
      <c r="C43" s="2231">
        <v>2020</v>
      </c>
      <c r="D43" s="1497">
        <v>14.9</v>
      </c>
      <c r="E43" s="1497">
        <v>11.2</v>
      </c>
      <c r="F43" s="1497">
        <v>21.2</v>
      </c>
      <c r="G43" s="1497"/>
      <c r="H43" s="1497">
        <v>15.9</v>
      </c>
      <c r="I43" s="1497">
        <v>12</v>
      </c>
    </row>
    <row r="44" spans="2:9" x14ac:dyDescent="0.45">
      <c r="C44" s="2231">
        <v>2021</v>
      </c>
      <c r="D44" s="1497">
        <v>13.687940967687535</v>
      </c>
      <c r="E44" s="1497">
        <v>10.219281561798612</v>
      </c>
      <c r="F44" s="1497">
        <v>19.446569981276077</v>
      </c>
      <c r="G44" s="1497"/>
      <c r="H44" s="1497">
        <v>14.456967204691363</v>
      </c>
      <c r="I44" s="1497">
        <v>11.43665527002719</v>
      </c>
    </row>
    <row r="45" spans="2:9" x14ac:dyDescent="0.45">
      <c r="C45" s="2231">
        <v>2022</v>
      </c>
      <c r="D45" s="1497">
        <v>12.878204026478329</v>
      </c>
      <c r="E45" s="1497">
        <v>9.2917793866987761</v>
      </c>
      <c r="F45" s="1497">
        <v>18.630550440251874</v>
      </c>
      <c r="G45" s="1497"/>
      <c r="H45" s="1497">
        <v>13.348839307800853</v>
      </c>
      <c r="I45" s="1497">
        <v>11.49650197613113</v>
      </c>
    </row>
    <row r="46" spans="2:9" s="2849" customFormat="1" x14ac:dyDescent="0.45">
      <c r="B46" s="1628"/>
      <c r="C46" s="3102">
        <v>2023</v>
      </c>
      <c r="D46" s="1497">
        <v>13.776945096244889</v>
      </c>
      <c r="E46" s="1497">
        <v>10.280185136071591</v>
      </c>
      <c r="F46" s="1497">
        <v>19.673088654722854</v>
      </c>
      <c r="G46" s="1497"/>
      <c r="H46" s="1497">
        <v>14.551731416608909</v>
      </c>
      <c r="I46" s="1497">
        <v>11.551288272674755</v>
      </c>
    </row>
    <row r="47" spans="2:9" x14ac:dyDescent="0.45">
      <c r="C47" s="2454" t="s">
        <v>7654</v>
      </c>
      <c r="D47" s="2454"/>
      <c r="E47" s="2454"/>
      <c r="F47" s="2454"/>
      <c r="G47" s="2454"/>
      <c r="H47" s="2454"/>
      <c r="I47" s="2454"/>
    </row>
  </sheetData>
  <mergeCells count="13">
    <mergeCell ref="C3:S3"/>
    <mergeCell ref="A5:B5"/>
    <mergeCell ref="C5:S5"/>
    <mergeCell ref="C1:E1"/>
    <mergeCell ref="A3:B3"/>
    <mergeCell ref="A4:B4"/>
    <mergeCell ref="C4:S4"/>
    <mergeCell ref="A6:B6"/>
    <mergeCell ref="C6:S6"/>
    <mergeCell ref="C12:C13"/>
    <mergeCell ref="D12:D13"/>
    <mergeCell ref="E12:F12"/>
    <mergeCell ref="H12:I12"/>
  </mergeCells>
  <hyperlinks>
    <hyperlink ref="A1" location="'ODS 16.'!A1" display="REGRESAR" xr:uid="{00000000-0004-0000-DE01-000000000000}"/>
    <hyperlink ref="C1:D1" location="'Metadato 16.7.1'!A1" display="VER METADATO" xr:uid="{00000000-0004-0000-DE01-000001000000}"/>
  </hyperlinks>
  <pageMargins left="0.7" right="0.7" top="0.75" bottom="0.75" header="0.3" footer="0.3"/>
  <pageSetup orientation="portrait"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Hoja48">
    <tabColor theme="0" tint="-0.499984740745262"/>
  </sheetPr>
  <dimension ref="A1:F39"/>
  <sheetViews>
    <sheetView showGridLines="0" zoomScaleNormal="100" workbookViewId="0">
      <pane ySplit="1" topLeftCell="A2" activePane="bottomLeft" state="frozen"/>
      <selection activeCell="I38" sqref="I38"/>
      <selection pane="bottomLeft" activeCell="H14" sqref="H14"/>
    </sheetView>
  </sheetViews>
  <sheetFormatPr baseColWidth="10" defaultColWidth="11.44140625" defaultRowHeight="17.399999999999999" x14ac:dyDescent="0.3"/>
  <cols>
    <col min="1" max="1" width="11.44140625" style="38"/>
    <col min="2" max="2" width="26.44140625" style="38" customWidth="1"/>
    <col min="3" max="3" width="24" style="38" customWidth="1"/>
    <col min="4" max="4" width="85.77734375" style="38" customWidth="1"/>
    <col min="5" max="5" width="11.44140625" style="38"/>
    <col min="6" max="6" width="7.21875" style="38" customWidth="1"/>
    <col min="7" max="16384" width="11.44140625" style="38"/>
  </cols>
  <sheetData>
    <row r="1" spans="1:6" x14ac:dyDescent="0.3">
      <c r="B1" s="481" t="s">
        <v>337</v>
      </c>
    </row>
    <row r="2" spans="1:6" ht="18" thickBot="1" x14ac:dyDescent="0.35"/>
    <row r="3" spans="1:6" ht="23.25" customHeight="1" thickBot="1" x14ac:dyDescent="0.35">
      <c r="B3" s="3214" t="s">
        <v>370</v>
      </c>
      <c r="C3" s="3214"/>
      <c r="D3" s="3214"/>
      <c r="F3" s="147" t="s">
        <v>456</v>
      </c>
    </row>
    <row r="4" spans="1:6" ht="34.799999999999997" x14ac:dyDescent="0.3">
      <c r="A4" s="691"/>
      <c r="B4" s="3142" t="s">
        <v>449</v>
      </c>
      <c r="C4" s="3142"/>
      <c r="D4" s="44" t="s">
        <v>12</v>
      </c>
    </row>
    <row r="5" spans="1:6" ht="87" x14ac:dyDescent="0.3">
      <c r="B5" s="3142" t="s">
        <v>373</v>
      </c>
      <c r="C5" s="3142"/>
      <c r="D5" s="44" t="s">
        <v>39</v>
      </c>
    </row>
    <row r="6" spans="1:6" x14ac:dyDescent="0.3">
      <c r="B6" s="3142" t="s">
        <v>374</v>
      </c>
      <c r="C6" s="3142"/>
      <c r="D6" s="45" t="s">
        <v>535</v>
      </c>
    </row>
    <row r="7" spans="1:6" ht="34.799999999999997" x14ac:dyDescent="0.3">
      <c r="B7" s="3143" t="s">
        <v>375</v>
      </c>
      <c r="C7" s="3143"/>
      <c r="D7" s="46" t="s">
        <v>3959</v>
      </c>
    </row>
    <row r="8" spans="1:6" x14ac:dyDescent="0.3">
      <c r="B8" s="3143" t="s">
        <v>2486</v>
      </c>
      <c r="C8" s="3143"/>
      <c r="D8" s="47" t="s">
        <v>2504</v>
      </c>
    </row>
    <row r="9" spans="1:6" x14ac:dyDescent="0.45">
      <c r="B9" s="22"/>
      <c r="C9" s="22"/>
      <c r="D9" s="22"/>
    </row>
    <row r="10" spans="1:6" ht="23.25" customHeight="1" x14ac:dyDescent="0.3">
      <c r="B10" s="3214" t="s">
        <v>376</v>
      </c>
      <c r="C10" s="3214"/>
      <c r="D10" s="3214"/>
    </row>
    <row r="11" spans="1:6" x14ac:dyDescent="0.3">
      <c r="B11" s="3153" t="s">
        <v>377</v>
      </c>
      <c r="C11" s="3154"/>
      <c r="D11" s="44"/>
    </row>
    <row r="12" spans="1:6" x14ac:dyDescent="0.3">
      <c r="B12" s="3155" t="s">
        <v>379</v>
      </c>
      <c r="C12" s="3155"/>
      <c r="D12" s="661"/>
    </row>
    <row r="13" spans="1:6" x14ac:dyDescent="0.3">
      <c r="B13" s="3142" t="s">
        <v>380</v>
      </c>
      <c r="C13" s="3142"/>
      <c r="D13" s="575"/>
    </row>
    <row r="14" spans="1:6" x14ac:dyDescent="0.3">
      <c r="B14" s="3142" t="s">
        <v>381</v>
      </c>
      <c r="C14" s="3156"/>
      <c r="D14" s="575"/>
    </row>
    <row r="15" spans="1:6" x14ac:dyDescent="0.3">
      <c r="B15" s="3142" t="s">
        <v>382</v>
      </c>
      <c r="C15" s="3142"/>
      <c r="D15" s="44"/>
    </row>
    <row r="16" spans="1:6" x14ac:dyDescent="0.3">
      <c r="B16" s="3142" t="s">
        <v>383</v>
      </c>
      <c r="C16" s="3142"/>
      <c r="D16" s="44"/>
    </row>
    <row r="17" spans="2:4" x14ac:dyDescent="0.3">
      <c r="B17" s="3142" t="s">
        <v>384</v>
      </c>
      <c r="C17" s="3142"/>
      <c r="D17" s="57"/>
    </row>
    <row r="18" spans="2:4" x14ac:dyDescent="0.3">
      <c r="B18" s="3143" t="s">
        <v>386</v>
      </c>
      <c r="C18" s="3143"/>
      <c r="D18" s="44"/>
    </row>
    <row r="19" spans="2:4" x14ac:dyDescent="0.3">
      <c r="B19" s="3144" t="s">
        <v>387</v>
      </c>
      <c r="C19" s="3145"/>
      <c r="D19" s="57"/>
    </row>
    <row r="20" spans="2:4" x14ac:dyDescent="0.3">
      <c r="B20" s="3142" t="s">
        <v>388</v>
      </c>
      <c r="C20" s="3142"/>
      <c r="D20" s="44"/>
    </row>
    <row r="21" spans="2:4" x14ac:dyDescent="0.3">
      <c r="B21" s="3146" t="s">
        <v>390</v>
      </c>
      <c r="C21" s="54" t="s">
        <v>391</v>
      </c>
      <c r="D21" s="44"/>
    </row>
    <row r="22" spans="2:4" x14ac:dyDescent="0.3">
      <c r="B22" s="3147"/>
      <c r="C22" s="567" t="s">
        <v>393</v>
      </c>
      <c r="D22" s="57"/>
    </row>
    <row r="23" spans="2:4" x14ac:dyDescent="0.3">
      <c r="B23" s="3148" t="s">
        <v>395</v>
      </c>
      <c r="C23" s="3148"/>
      <c r="D23" s="44"/>
    </row>
    <row r="24" spans="2:4" x14ac:dyDescent="0.3">
      <c r="B24" s="3148" t="s">
        <v>397</v>
      </c>
      <c r="C24" s="3148"/>
      <c r="D24" s="44"/>
    </row>
    <row r="25" spans="2:4" x14ac:dyDescent="0.3">
      <c r="B25" s="3142" t="s">
        <v>399</v>
      </c>
      <c r="C25" s="3142"/>
      <c r="D25" s="52"/>
    </row>
    <row r="26" spans="2:4" x14ac:dyDescent="0.3">
      <c r="B26" s="3143" t="s">
        <v>401</v>
      </c>
      <c r="C26" s="3143"/>
      <c r="D26" s="44"/>
    </row>
    <row r="27" spans="2:4" x14ac:dyDescent="0.3">
      <c r="B27" s="3149" t="s">
        <v>403</v>
      </c>
      <c r="C27" s="3150"/>
      <c r="D27" s="44"/>
    </row>
    <row r="28" spans="2:4" x14ac:dyDescent="0.3">
      <c r="B28" s="568" t="s">
        <v>404</v>
      </c>
      <c r="C28" s="569"/>
      <c r="D28" s="44"/>
    </row>
    <row r="29" spans="2:4" x14ac:dyDescent="0.3">
      <c r="B29" s="3151" t="s">
        <v>405</v>
      </c>
      <c r="C29" s="3152"/>
      <c r="D29" s="61"/>
    </row>
    <row r="30" spans="2:4" x14ac:dyDescent="0.3">
      <c r="B30" s="62"/>
      <c r="C30" s="62"/>
      <c r="D30" s="63"/>
    </row>
    <row r="31" spans="2:4" ht="23.25" customHeight="1" x14ac:dyDescent="0.3">
      <c r="B31" s="3214" t="s">
        <v>406</v>
      </c>
      <c r="C31" s="3214"/>
      <c r="D31" s="3214"/>
    </row>
    <row r="32" spans="2:4" x14ac:dyDescent="0.3">
      <c r="B32" s="3140" t="s">
        <v>407</v>
      </c>
      <c r="C32" s="3141"/>
      <c r="D32" s="57" t="s">
        <v>576</v>
      </c>
    </row>
    <row r="33" spans="2:4" x14ac:dyDescent="0.3">
      <c r="B33" s="3140" t="s">
        <v>409</v>
      </c>
      <c r="C33" s="3141"/>
      <c r="D33" s="57" t="s">
        <v>577</v>
      </c>
    </row>
    <row r="34" spans="2:4" x14ac:dyDescent="0.3">
      <c r="B34" s="3140" t="s">
        <v>411</v>
      </c>
      <c r="C34" s="3141"/>
      <c r="D34" s="102" t="s">
        <v>578</v>
      </c>
    </row>
    <row r="35" spans="2:4" x14ac:dyDescent="0.3">
      <c r="B35" s="3140" t="s">
        <v>413</v>
      </c>
      <c r="C35" s="3141"/>
      <c r="D35" s="103" t="s">
        <v>579</v>
      </c>
    </row>
    <row r="36" spans="2:4" x14ac:dyDescent="0.3">
      <c r="B36" s="3140" t="s">
        <v>415</v>
      </c>
      <c r="C36" s="3141"/>
      <c r="D36" s="116" t="s">
        <v>580</v>
      </c>
    </row>
    <row r="39" spans="2:4" x14ac:dyDescent="0.3">
      <c r="D39" s="38" t="s">
        <v>7</v>
      </c>
    </row>
  </sheetData>
  <mergeCells count="30">
    <mergeCell ref="B16:C16"/>
    <mergeCell ref="B3:D3"/>
    <mergeCell ref="B4:C4"/>
    <mergeCell ref="B5:C5"/>
    <mergeCell ref="B6:C6"/>
    <mergeCell ref="B7:C7"/>
    <mergeCell ref="B10:D10"/>
    <mergeCell ref="B11:C11"/>
    <mergeCell ref="B12:C12"/>
    <mergeCell ref="B13:C13"/>
    <mergeCell ref="B14:C14"/>
    <mergeCell ref="B15:C15"/>
    <mergeCell ref="B8:C8"/>
    <mergeCell ref="B31:D31"/>
    <mergeCell ref="B17:C17"/>
    <mergeCell ref="B18:C18"/>
    <mergeCell ref="B19:C19"/>
    <mergeCell ref="B20:C20"/>
    <mergeCell ref="B21:B22"/>
    <mergeCell ref="B23:C23"/>
    <mergeCell ref="B24:C24"/>
    <mergeCell ref="B25:C25"/>
    <mergeCell ref="B26:C26"/>
    <mergeCell ref="B27:C27"/>
    <mergeCell ref="B29:C29"/>
    <mergeCell ref="B32:C32"/>
    <mergeCell ref="B33:C33"/>
    <mergeCell ref="B34:C34"/>
    <mergeCell ref="B35:C35"/>
    <mergeCell ref="B36:C36"/>
  </mergeCells>
  <dataValidations count="7">
    <dataValidation allowBlank="1" showDropDown="1" showInputMessage="1" showErrorMessage="1" sqref="D13" xr:uid="{00000000-0002-0000-2F00-000000000000}"/>
    <dataValidation type="list" allowBlank="1" showInputMessage="1" showErrorMessage="1" sqref="D4" xr:uid="{00000000-0002-0000-2F00-000001000000}">
      <formula1>ODS</formula1>
    </dataValidation>
    <dataValidation type="list" allowBlank="1" showInputMessage="1" showErrorMessage="1" sqref="D5" xr:uid="{00000000-0002-0000-2F00-000002000000}">
      <formula1>Metas_ODS</formula1>
    </dataValidation>
    <dataValidation type="list" allowBlank="1" showInputMessage="1" showErrorMessage="1" sqref="D6" xr:uid="{00000000-0002-0000-2F00-000003000000}">
      <formula1>Numero_indicador</formula1>
    </dataValidation>
    <dataValidation type="list" allowBlank="1" showInputMessage="1" showErrorMessage="1" sqref="D7" xr:uid="{00000000-0002-0000-2F00-000004000000}">
      <formula1>Nombre_indicador_ODS</formula1>
    </dataValidation>
    <dataValidation type="list" allowBlank="1" showInputMessage="1" showErrorMessage="1" sqref="D14" xr:uid="{00000000-0002-0000-2F00-000005000000}">
      <formula1>Tipo_indicador</formula1>
    </dataValidation>
    <dataValidation type="list" allowBlank="1" showInputMessage="1" showErrorMessage="1" sqref="D25" xr:uid="{00000000-0002-0000-2F00-000006000000}">
      <formula1>Tipo_operación</formula1>
    </dataValidation>
  </dataValidations>
  <hyperlinks>
    <hyperlink ref="B1" location="'2.5.1'!A1" display="REGRESAR" xr:uid="{00000000-0004-0000-2F00-000000000000}"/>
    <hyperlink ref="D36" r:id="rId1" xr:uid="{00000000-0004-0000-2F00-000001000000}"/>
    <hyperlink ref="D8" r:id="rId2" xr:uid="{00000000-0004-0000-2F00-000002000000}"/>
  </hyperlinks>
  <pageMargins left="0.7" right="0.7" top="0.75" bottom="0.75" header="0.3" footer="0.3"/>
</worksheet>
</file>

<file path=xl/worksheets/sheet4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F01-000000000000}">
  <sheetPr codeName="Hoja468">
    <tabColor theme="0" tint="-0.499984740745262"/>
  </sheetPr>
  <dimension ref="A1:F36"/>
  <sheetViews>
    <sheetView showGridLines="0" zoomScaleNormal="100" workbookViewId="0">
      <pane ySplit="1" topLeftCell="A2" activePane="bottomLeft" state="frozen"/>
      <selection activeCell="C40" sqref="C40:I40"/>
      <selection pane="bottomLeft" activeCell="B33" sqref="B33:C33"/>
    </sheetView>
  </sheetViews>
  <sheetFormatPr baseColWidth="10" defaultColWidth="11.44140625" defaultRowHeight="17.399999999999999" x14ac:dyDescent="0.3"/>
  <cols>
    <col min="1" max="1" width="12.5546875" style="2338" customWidth="1"/>
    <col min="2" max="2" width="26.44140625" style="1305" customWidth="1"/>
    <col min="3" max="3" width="24" style="1305" customWidth="1"/>
    <col min="4" max="4" width="85.77734375" style="1305" customWidth="1"/>
    <col min="5" max="5" width="10.77734375" style="1305" customWidth="1"/>
    <col min="6" max="6" width="7.21875" style="1305" customWidth="1"/>
    <col min="7" max="26" width="4.44140625" style="1305" bestFit="1" customWidth="1"/>
    <col min="27" max="16384" width="11.44140625" style="1305"/>
  </cols>
  <sheetData>
    <row r="1" spans="1:6" x14ac:dyDescent="0.3">
      <c r="B1" s="481" t="s">
        <v>337</v>
      </c>
    </row>
    <row r="2" spans="1:6" ht="18" thickBot="1" x14ac:dyDescent="0.35"/>
    <row r="3" spans="1:6" ht="23.25" customHeight="1" thickBot="1" x14ac:dyDescent="0.35">
      <c r="A3" s="2092"/>
      <c r="B3" s="4223" t="s">
        <v>370</v>
      </c>
      <c r="C3" s="4223"/>
      <c r="D3" s="4223"/>
      <c r="F3" s="1267" t="s">
        <v>371</v>
      </c>
    </row>
    <row r="4" spans="1:6" ht="34.799999999999997" x14ac:dyDescent="0.3">
      <c r="A4" s="2092"/>
      <c r="B4" s="3123" t="s">
        <v>449</v>
      </c>
      <c r="C4" s="3123"/>
      <c r="D4" s="2232" t="s">
        <v>46</v>
      </c>
    </row>
    <row r="5" spans="1:6" ht="34.799999999999997" x14ac:dyDescent="0.3">
      <c r="A5" s="1698"/>
      <c r="B5" s="3123" t="s">
        <v>373</v>
      </c>
      <c r="C5" s="3123"/>
      <c r="D5" s="2232" t="s">
        <v>195</v>
      </c>
    </row>
    <row r="6" spans="1:6" x14ac:dyDescent="0.3">
      <c r="A6" s="1698"/>
      <c r="B6" s="3123" t="s">
        <v>374</v>
      </c>
      <c r="C6" s="3123"/>
      <c r="D6" s="2233" t="s">
        <v>287</v>
      </c>
    </row>
    <row r="7" spans="1:6" ht="47.1" customHeight="1" x14ac:dyDescent="0.3">
      <c r="A7" s="2230"/>
      <c r="B7" s="3126" t="s">
        <v>375</v>
      </c>
      <c r="C7" s="3126"/>
      <c r="D7" s="2234" t="s">
        <v>4170</v>
      </c>
    </row>
    <row r="8" spans="1:6" x14ac:dyDescent="0.3">
      <c r="A8" s="2230"/>
      <c r="B8" s="3126" t="s">
        <v>2480</v>
      </c>
      <c r="C8" s="3126"/>
      <c r="D8" s="2235" t="s">
        <v>2662</v>
      </c>
    </row>
    <row r="9" spans="1:6" x14ac:dyDescent="0.45">
      <c r="A9" s="2230"/>
      <c r="B9" s="178"/>
      <c r="C9" s="178"/>
      <c r="D9" s="178"/>
    </row>
    <row r="10" spans="1:6" ht="23.25" customHeight="1" x14ac:dyDescent="0.3">
      <c r="A10" s="2092"/>
      <c r="B10" s="4223" t="s">
        <v>376</v>
      </c>
      <c r="C10" s="4223"/>
      <c r="D10" s="4223"/>
    </row>
    <row r="11" spans="1:6" ht="15.75" customHeight="1" x14ac:dyDescent="0.3">
      <c r="A11" s="1698"/>
      <c r="B11" s="3129" t="s">
        <v>377</v>
      </c>
      <c r="C11" s="3124"/>
      <c r="D11" s="2232" t="s">
        <v>439</v>
      </c>
    </row>
    <row r="12" spans="1:6" ht="30" customHeight="1" x14ac:dyDescent="0.3">
      <c r="A12" s="1698"/>
      <c r="B12" s="3126" t="s">
        <v>379</v>
      </c>
      <c r="C12" s="3126"/>
      <c r="D12" s="661" t="s">
        <v>3366</v>
      </c>
    </row>
    <row r="13" spans="1:6" x14ac:dyDescent="0.3">
      <c r="A13" s="1698"/>
      <c r="B13" s="3123" t="s">
        <v>380</v>
      </c>
      <c r="C13" s="3123"/>
      <c r="D13" s="83" t="s">
        <v>287</v>
      </c>
    </row>
    <row r="14" spans="1:6" x14ac:dyDescent="0.3">
      <c r="A14" s="1698"/>
      <c r="B14" s="3123" t="s">
        <v>381</v>
      </c>
      <c r="C14" s="3124"/>
      <c r="D14" s="2077" t="s">
        <v>18</v>
      </c>
    </row>
    <row r="15" spans="1:6" ht="409.6" x14ac:dyDescent="0.3">
      <c r="A15" s="1698"/>
      <c r="B15" s="3123" t="s">
        <v>382</v>
      </c>
      <c r="C15" s="3123"/>
      <c r="D15" s="83" t="s">
        <v>6357</v>
      </c>
    </row>
    <row r="16" spans="1:6" ht="35.25" customHeight="1" x14ac:dyDescent="0.3">
      <c r="A16" s="1698"/>
      <c r="B16" s="3123" t="s">
        <v>383</v>
      </c>
      <c r="C16" s="3123"/>
      <c r="D16" s="2232"/>
    </row>
    <row r="17" spans="1:4" ht="12.75" customHeight="1" x14ac:dyDescent="0.3">
      <c r="A17" s="1698"/>
      <c r="B17" s="3123" t="s">
        <v>384</v>
      </c>
      <c r="C17" s="3123"/>
      <c r="D17" s="83" t="s">
        <v>450</v>
      </c>
    </row>
    <row r="18" spans="1:4" x14ac:dyDescent="0.3">
      <c r="A18" s="1698"/>
      <c r="B18" s="3126" t="s">
        <v>386</v>
      </c>
      <c r="C18" s="3126"/>
      <c r="D18" s="2232"/>
    </row>
    <row r="19" spans="1:4" ht="36" customHeight="1" x14ac:dyDescent="0.3">
      <c r="A19" s="2230"/>
      <c r="B19" s="3132" t="s">
        <v>387</v>
      </c>
      <c r="C19" s="3133"/>
      <c r="D19" s="83" t="s">
        <v>3367</v>
      </c>
    </row>
    <row r="20" spans="1:4" ht="21.75" customHeight="1" x14ac:dyDescent="0.3">
      <c r="A20" s="2230"/>
      <c r="B20" s="3123" t="s">
        <v>388</v>
      </c>
      <c r="C20" s="3123"/>
      <c r="D20" s="83" t="s">
        <v>777</v>
      </c>
    </row>
    <row r="21" spans="1:4" x14ac:dyDescent="0.3">
      <c r="A21" s="2230"/>
      <c r="B21" s="3134" t="s">
        <v>390</v>
      </c>
      <c r="C21" s="459" t="s">
        <v>391</v>
      </c>
      <c r="D21" s="2232" t="s">
        <v>346</v>
      </c>
    </row>
    <row r="22" spans="1:4" x14ac:dyDescent="0.3">
      <c r="A22" s="1698"/>
      <c r="B22" s="3135"/>
      <c r="C22" s="2215" t="s">
        <v>393</v>
      </c>
      <c r="D22" s="83" t="s">
        <v>1546</v>
      </c>
    </row>
    <row r="23" spans="1:4" ht="18" customHeight="1" x14ac:dyDescent="0.3">
      <c r="A23" s="1698"/>
      <c r="B23" s="3123" t="s">
        <v>395</v>
      </c>
      <c r="C23" s="3123"/>
      <c r="D23" s="83" t="s">
        <v>3344</v>
      </c>
    </row>
    <row r="24" spans="1:4" x14ac:dyDescent="0.3">
      <c r="A24" s="1698"/>
      <c r="B24" s="3123" t="s">
        <v>397</v>
      </c>
      <c r="C24" s="3123"/>
      <c r="D24" s="95" t="s">
        <v>412</v>
      </c>
    </row>
    <row r="25" spans="1:4" x14ac:dyDescent="0.3">
      <c r="A25" s="2230"/>
      <c r="B25" s="3123" t="s">
        <v>399</v>
      </c>
      <c r="C25" s="3123"/>
      <c r="D25" s="83" t="s">
        <v>3368</v>
      </c>
    </row>
    <row r="26" spans="1:4" ht="15" customHeight="1" x14ac:dyDescent="0.3">
      <c r="A26" s="2230"/>
      <c r="B26" s="3126" t="s">
        <v>401</v>
      </c>
      <c r="C26" s="3126"/>
      <c r="D26" s="95" t="s">
        <v>1624</v>
      </c>
    </row>
    <row r="27" spans="1:4" x14ac:dyDescent="0.3">
      <c r="A27" s="2230"/>
      <c r="B27" s="3129" t="s">
        <v>403</v>
      </c>
      <c r="C27" s="3124"/>
      <c r="D27" s="2232"/>
    </row>
    <row r="28" spans="1:4" ht="174" x14ac:dyDescent="0.3">
      <c r="A28" s="2230"/>
      <c r="B28" s="2217" t="s">
        <v>404</v>
      </c>
      <c r="C28" s="2216"/>
      <c r="D28" s="83" t="s">
        <v>2409</v>
      </c>
    </row>
    <row r="29" spans="1:4" x14ac:dyDescent="0.3">
      <c r="A29" s="2230"/>
      <c r="B29" s="3130" t="s">
        <v>405</v>
      </c>
      <c r="C29" s="3131"/>
      <c r="D29" s="61"/>
    </row>
    <row r="30" spans="1:4" x14ac:dyDescent="0.3">
      <c r="B30" s="114"/>
      <c r="C30" s="114"/>
      <c r="D30" s="115"/>
    </row>
    <row r="31" spans="1:4" ht="23.25" customHeight="1" x14ac:dyDescent="0.3">
      <c r="B31" s="4223" t="s">
        <v>406</v>
      </c>
      <c r="C31" s="4223"/>
      <c r="D31" s="4223"/>
    </row>
    <row r="32" spans="1:4" x14ac:dyDescent="0.3">
      <c r="B32" s="3129" t="s">
        <v>407</v>
      </c>
      <c r="C32" s="3124"/>
      <c r="D32" s="95" t="s">
        <v>5945</v>
      </c>
    </row>
    <row r="33" spans="2:4" x14ac:dyDescent="0.3">
      <c r="B33" s="3129" t="s">
        <v>409</v>
      </c>
      <c r="C33" s="3124"/>
      <c r="D33" s="95" t="s">
        <v>574</v>
      </c>
    </row>
    <row r="34" spans="2:4" x14ac:dyDescent="0.3">
      <c r="B34" s="3129" t="s">
        <v>411</v>
      </c>
      <c r="C34" s="3124"/>
      <c r="D34" s="95" t="s">
        <v>412</v>
      </c>
    </row>
    <row r="35" spans="2:4" x14ac:dyDescent="0.3">
      <c r="B35" s="3129" t="s">
        <v>413</v>
      </c>
      <c r="C35" s="3124"/>
      <c r="D35" s="95" t="s">
        <v>5946</v>
      </c>
    </row>
    <row r="36" spans="2:4" x14ac:dyDescent="0.3">
      <c r="B36" s="3129" t="s">
        <v>415</v>
      </c>
      <c r="C36" s="3124"/>
      <c r="D36" s="1378" t="s">
        <v>5947</v>
      </c>
    </row>
  </sheetData>
  <mergeCells count="30">
    <mergeCell ref="B16:C16"/>
    <mergeCell ref="B3:D3"/>
    <mergeCell ref="B4:C4"/>
    <mergeCell ref="B5:C5"/>
    <mergeCell ref="B6:C6"/>
    <mergeCell ref="B7:C7"/>
    <mergeCell ref="B10:D10"/>
    <mergeCell ref="B11:C11"/>
    <mergeCell ref="B12:C12"/>
    <mergeCell ref="B13:C13"/>
    <mergeCell ref="B14:C14"/>
    <mergeCell ref="B15:C15"/>
    <mergeCell ref="B8:C8"/>
    <mergeCell ref="B31:D31"/>
    <mergeCell ref="B17:C17"/>
    <mergeCell ref="B18:C18"/>
    <mergeCell ref="B19:C19"/>
    <mergeCell ref="B20:C20"/>
    <mergeCell ref="B21:B22"/>
    <mergeCell ref="B23:C23"/>
    <mergeCell ref="B24:C24"/>
    <mergeCell ref="B25:C25"/>
    <mergeCell ref="B26:C26"/>
    <mergeCell ref="B27:C27"/>
    <mergeCell ref="B29:C29"/>
    <mergeCell ref="B32:C32"/>
    <mergeCell ref="B33:C33"/>
    <mergeCell ref="B34:C34"/>
    <mergeCell ref="B35:C35"/>
    <mergeCell ref="B36:C36"/>
  </mergeCells>
  <dataValidations count="6">
    <dataValidation type="list" allowBlank="1" showInputMessage="1" showErrorMessage="1" sqref="D4" xr:uid="{00000000-0002-0000-DF01-000000000000}">
      <formula1>ODS</formula1>
    </dataValidation>
    <dataValidation type="list" allowBlank="1" showInputMessage="1" showErrorMessage="1" sqref="D5" xr:uid="{00000000-0002-0000-DF01-000001000000}">
      <formula1>Metas_ODS</formula1>
    </dataValidation>
    <dataValidation type="list" allowBlank="1" showInputMessage="1" showErrorMessage="1" sqref="D6" xr:uid="{00000000-0002-0000-DF01-000002000000}">
      <formula1>Numero_indicador</formula1>
    </dataValidation>
    <dataValidation type="list" allowBlank="1" showInputMessage="1" showErrorMessage="1" sqref="D7" xr:uid="{00000000-0002-0000-DF01-000003000000}">
      <formula1>Nombre_indicador_ODS</formula1>
    </dataValidation>
    <dataValidation type="list" allowBlank="1" showInputMessage="1" showErrorMessage="1" sqref="D14" xr:uid="{00000000-0002-0000-DF01-000004000000}">
      <formula1>Tipo_indicador</formula1>
    </dataValidation>
    <dataValidation type="list" allowBlank="1" showInputMessage="1" showErrorMessage="1" sqref="D25" xr:uid="{00000000-0002-0000-DF01-000005000000}">
      <formula1>Tipo_operación</formula1>
    </dataValidation>
  </dataValidations>
  <hyperlinks>
    <hyperlink ref="B1" location="'16.7.1'!A1" display="REGRESAR" xr:uid="{00000000-0004-0000-DF01-000000000000}"/>
    <hyperlink ref="D8" r:id="rId1" xr:uid="{00000000-0004-0000-DF01-000001000000}"/>
    <hyperlink ref="D36" r:id="rId2" xr:uid="{00000000-0004-0000-DF01-000002000000}"/>
  </hyperlinks>
  <pageMargins left="0.7" right="0.7" top="0.75" bottom="0.75" header="0.3" footer="0.3"/>
  <pageSetup orientation="portrait" r:id="rId3"/>
  <drawing r:id="rId4"/>
</worksheet>
</file>

<file path=xl/worksheets/sheet4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001-000000000000}">
  <sheetPr codeName="Hoja469">
    <tabColor rgb="FFC00000"/>
  </sheetPr>
  <dimension ref="A1:P10"/>
  <sheetViews>
    <sheetView showGridLines="0" workbookViewId="0">
      <pane ySplit="1" topLeftCell="A2" activePane="bottomLeft" state="frozen"/>
      <selection sqref="A1:B1"/>
      <selection pane="bottomLeft" activeCell="H13" sqref="H13"/>
    </sheetView>
  </sheetViews>
  <sheetFormatPr baseColWidth="10" defaultColWidth="11.44140625" defaultRowHeight="17.399999999999999" x14ac:dyDescent="0.45"/>
  <cols>
    <col min="1" max="1" width="15.21875" style="178" customWidth="1"/>
    <col min="2" max="2" width="18.44140625" style="178" customWidth="1"/>
    <col min="3" max="3" width="11.77734375" style="1271" customWidth="1"/>
    <col min="4" max="5" width="11.77734375" style="178" customWidth="1"/>
    <col min="6" max="16384" width="11.44140625" style="178"/>
  </cols>
  <sheetData>
    <row r="1" spans="1:16" x14ac:dyDescent="0.45">
      <c r="A1" s="2218" t="s">
        <v>337</v>
      </c>
      <c r="B1" s="1308"/>
      <c r="C1" s="3225" t="s">
        <v>430</v>
      </c>
      <c r="D1" s="3225"/>
    </row>
    <row r="2" spans="1:16" ht="13.5" customHeight="1" x14ac:dyDescent="0.45"/>
    <row r="3" spans="1:16" ht="36" customHeight="1" x14ac:dyDescent="0.45">
      <c r="A3" s="4247" t="s">
        <v>339</v>
      </c>
      <c r="B3" s="4251"/>
      <c r="C3" s="4252" t="s">
        <v>1943</v>
      </c>
      <c r="D3" s="4253"/>
      <c r="E3" s="4253"/>
      <c r="F3" s="4253"/>
      <c r="G3" s="4253"/>
      <c r="H3" s="4253"/>
      <c r="I3" s="4253"/>
      <c r="J3" s="4253"/>
      <c r="K3" s="4253"/>
      <c r="L3" s="4253"/>
      <c r="M3" s="4253"/>
      <c r="N3" s="4253"/>
      <c r="O3" s="4253"/>
      <c r="P3" s="4254"/>
    </row>
    <row r="4" spans="1:16" ht="17.399999999999999" customHeight="1" x14ac:dyDescent="0.45">
      <c r="A4" s="4247" t="s">
        <v>340</v>
      </c>
      <c r="B4" s="4248"/>
      <c r="C4" s="4249" t="s">
        <v>195</v>
      </c>
      <c r="D4" s="4250"/>
      <c r="E4" s="4250"/>
      <c r="F4" s="4250"/>
      <c r="G4" s="4250"/>
      <c r="H4" s="4250"/>
      <c r="I4" s="4250"/>
      <c r="J4" s="4250"/>
      <c r="K4" s="4250"/>
      <c r="L4" s="4250"/>
      <c r="M4" s="4250"/>
      <c r="N4" s="4250"/>
      <c r="O4" s="4250"/>
      <c r="P4" s="4250"/>
    </row>
    <row r="5" spans="1:16" ht="18.600000000000001" x14ac:dyDescent="0.45">
      <c r="A5" s="4247" t="s">
        <v>341</v>
      </c>
      <c r="B5" s="4248"/>
      <c r="C5" s="4255" t="s">
        <v>4171</v>
      </c>
      <c r="D5" s="4256"/>
      <c r="E5" s="4256"/>
      <c r="F5" s="4256"/>
      <c r="G5" s="4256"/>
      <c r="H5" s="4256"/>
      <c r="I5" s="4256"/>
      <c r="J5" s="4256"/>
      <c r="K5" s="4256"/>
      <c r="L5" s="4256"/>
      <c r="M5" s="4256"/>
      <c r="N5" s="4256"/>
      <c r="O5" s="4256"/>
      <c r="P5" s="4256"/>
    </row>
    <row r="6" spans="1:16" ht="18.600000000000001" x14ac:dyDescent="0.45">
      <c r="A6" s="4247" t="s">
        <v>417</v>
      </c>
      <c r="B6" s="4248"/>
      <c r="C6" s="4249" t="s">
        <v>454</v>
      </c>
      <c r="D6" s="4250"/>
      <c r="E6" s="4250"/>
      <c r="F6" s="4250"/>
      <c r="G6" s="4250"/>
      <c r="H6" s="4250"/>
      <c r="I6" s="4250"/>
      <c r="J6" s="4250"/>
      <c r="K6" s="4250"/>
      <c r="L6" s="4250"/>
      <c r="M6" s="4250"/>
      <c r="N6" s="4250"/>
      <c r="O6" s="4250"/>
      <c r="P6" s="4250"/>
    </row>
    <row r="7" spans="1:16" x14ac:dyDescent="0.45">
      <c r="A7" s="853"/>
    </row>
    <row r="8" spans="1:16" x14ac:dyDescent="0.45">
      <c r="A8" s="853"/>
    </row>
    <row r="9" spans="1:16" ht="11.25" customHeight="1" x14ac:dyDescent="0.45">
      <c r="A9" s="853"/>
      <c r="C9" s="3203" t="s">
        <v>455</v>
      </c>
      <c r="D9" s="3203"/>
      <c r="E9" s="3203"/>
      <c r="F9" s="3203"/>
      <c r="G9" s="3203"/>
      <c r="H9" s="3203"/>
      <c r="I9" s="3203"/>
      <c r="J9" s="3203"/>
      <c r="K9" s="3203"/>
      <c r="L9" s="3203"/>
      <c r="M9" s="3203"/>
      <c r="N9" s="3203"/>
      <c r="O9" s="3203"/>
      <c r="P9" s="3203"/>
    </row>
    <row r="10" spans="1:16" ht="11.25" customHeight="1" x14ac:dyDescent="0.45">
      <c r="A10" s="853"/>
      <c r="C10" s="3203"/>
      <c r="D10" s="3203"/>
      <c r="E10" s="3203"/>
      <c r="F10" s="3203"/>
      <c r="G10" s="3203"/>
      <c r="H10" s="3203"/>
      <c r="I10" s="3203"/>
      <c r="J10" s="3203"/>
      <c r="K10" s="3203"/>
      <c r="L10" s="3203"/>
      <c r="M10" s="3203"/>
      <c r="N10" s="3203"/>
      <c r="O10" s="3203"/>
      <c r="P10" s="3203"/>
    </row>
  </sheetData>
  <mergeCells count="10">
    <mergeCell ref="A6:B6"/>
    <mergeCell ref="C6:P6"/>
    <mergeCell ref="C9:P10"/>
    <mergeCell ref="C1:D1"/>
    <mergeCell ref="A3:B3"/>
    <mergeCell ref="C3:P3"/>
    <mergeCell ref="A4:B4"/>
    <mergeCell ref="C4:P4"/>
    <mergeCell ref="A5:B5"/>
    <mergeCell ref="C5:P5"/>
  </mergeCells>
  <hyperlinks>
    <hyperlink ref="A1" location="'ODS 16.'!A1" display="REGRESAR" xr:uid="{00000000-0004-0000-E001-000000000000}"/>
    <hyperlink ref="C1:D1" location="'Metadato 16.7.2'!A1" display="VER METADATO" xr:uid="{00000000-0004-0000-E001-000001000000}"/>
  </hyperlinks>
  <pageMargins left="0.7" right="0.7" top="0.75" bottom="0.75" header="0.3" footer="0.3"/>
</worksheet>
</file>

<file path=xl/worksheets/sheet4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101-000000000000}">
  <sheetPr codeName="Hoja470">
    <tabColor theme="0" tint="-0.499984740745262"/>
  </sheetPr>
  <dimension ref="B1:F36"/>
  <sheetViews>
    <sheetView showGridLines="0" zoomScaleNormal="100" workbookViewId="0">
      <pane ySplit="1" topLeftCell="A2" activePane="bottomLeft" state="frozen"/>
      <selection sqref="A1:B1"/>
      <selection pane="bottomLeft" activeCell="B31" sqref="B31:D31"/>
    </sheetView>
  </sheetViews>
  <sheetFormatPr baseColWidth="10" defaultColWidth="11.44140625" defaultRowHeight="17.399999999999999" x14ac:dyDescent="0.45"/>
  <cols>
    <col min="1" max="1" width="11.44140625" style="178"/>
    <col min="2" max="2" width="26.44140625" style="178" customWidth="1"/>
    <col min="3" max="3" width="24" style="178" customWidth="1"/>
    <col min="4" max="4" width="85.77734375" style="178" customWidth="1"/>
    <col min="5" max="5" width="11.44140625" style="178"/>
    <col min="6" max="6" width="7.21875" style="178" customWidth="1"/>
    <col min="7" max="16384" width="11.44140625" style="178"/>
  </cols>
  <sheetData>
    <row r="1" spans="2:6" x14ac:dyDescent="0.45">
      <c r="B1" s="2218" t="s">
        <v>337</v>
      </c>
    </row>
    <row r="2" spans="2:6" ht="18" thickBot="1" x14ac:dyDescent="0.5"/>
    <row r="3" spans="2:6" ht="23.25" customHeight="1" thickBot="1" x14ac:dyDescent="0.5">
      <c r="B3" s="4223" t="s">
        <v>370</v>
      </c>
      <c r="C3" s="4223"/>
      <c r="D3" s="4223"/>
      <c r="F3" s="1267" t="s">
        <v>471</v>
      </c>
    </row>
    <row r="4" spans="2:6" ht="48.75" customHeight="1" x14ac:dyDescent="0.45">
      <c r="B4" s="3123" t="s">
        <v>449</v>
      </c>
      <c r="C4" s="3123"/>
      <c r="D4" s="2232" t="s">
        <v>46</v>
      </c>
    </row>
    <row r="5" spans="2:6" ht="34.799999999999997" x14ac:dyDescent="0.45">
      <c r="B5" s="3123" t="s">
        <v>373</v>
      </c>
      <c r="C5" s="3123"/>
      <c r="D5" s="2232" t="s">
        <v>195</v>
      </c>
    </row>
    <row r="6" spans="2:6" ht="18" customHeight="1" x14ac:dyDescent="0.45">
      <c r="B6" s="3123" t="s">
        <v>374</v>
      </c>
      <c r="C6" s="3123"/>
      <c r="D6" s="2233" t="s">
        <v>288</v>
      </c>
    </row>
    <row r="7" spans="2:6" ht="36" customHeight="1" x14ac:dyDescent="0.45">
      <c r="B7" s="3126" t="s">
        <v>375</v>
      </c>
      <c r="C7" s="3126"/>
      <c r="D7" s="2234" t="s">
        <v>4171</v>
      </c>
    </row>
    <row r="8" spans="2:6" x14ac:dyDescent="0.45">
      <c r="B8" s="3126" t="s">
        <v>2480</v>
      </c>
      <c r="C8" s="3126"/>
      <c r="D8" s="2235" t="s">
        <v>2495</v>
      </c>
    </row>
    <row r="10" spans="2:6" ht="23.25" customHeight="1" x14ac:dyDescent="0.45">
      <c r="B10" s="4223" t="s">
        <v>376</v>
      </c>
      <c r="C10" s="4223"/>
      <c r="D10" s="4223"/>
    </row>
    <row r="11" spans="2:6" x14ac:dyDescent="0.45">
      <c r="B11" s="3129" t="s">
        <v>377</v>
      </c>
      <c r="C11" s="3124"/>
      <c r="D11" s="2232"/>
    </row>
    <row r="12" spans="2:6" ht="15" customHeight="1" x14ac:dyDescent="0.45">
      <c r="B12" s="3126" t="s">
        <v>379</v>
      </c>
      <c r="C12" s="3126"/>
      <c r="D12" s="661"/>
    </row>
    <row r="13" spans="2:6" x14ac:dyDescent="0.45">
      <c r="B13" s="3123" t="s">
        <v>380</v>
      </c>
      <c r="C13" s="3123"/>
      <c r="D13" s="2077"/>
    </row>
    <row r="14" spans="2:6" x14ac:dyDescent="0.45">
      <c r="B14" s="3123" t="s">
        <v>381</v>
      </c>
      <c r="C14" s="3124"/>
      <c r="D14" s="2077"/>
    </row>
    <row r="15" spans="2:6" x14ac:dyDescent="0.45">
      <c r="B15" s="3123" t="s">
        <v>382</v>
      </c>
      <c r="C15" s="3123"/>
      <c r="D15" s="2232"/>
    </row>
    <row r="16" spans="2:6" x14ac:dyDescent="0.45">
      <c r="B16" s="3123" t="s">
        <v>383</v>
      </c>
      <c r="C16" s="3123"/>
      <c r="D16" s="2232"/>
    </row>
    <row r="17" spans="2:4" x14ac:dyDescent="0.45">
      <c r="B17" s="3123" t="s">
        <v>384</v>
      </c>
      <c r="C17" s="3123"/>
      <c r="D17" s="57"/>
    </row>
    <row r="18" spans="2:4" x14ac:dyDescent="0.45">
      <c r="B18" s="3126" t="s">
        <v>386</v>
      </c>
      <c r="C18" s="3126"/>
      <c r="D18" s="2232"/>
    </row>
    <row r="19" spans="2:4" ht="15" customHeight="1" x14ac:dyDescent="0.45">
      <c r="B19" s="3132" t="s">
        <v>387</v>
      </c>
      <c r="C19" s="3133"/>
      <c r="D19" s="57"/>
    </row>
    <row r="20" spans="2:4" x14ac:dyDescent="0.45">
      <c r="B20" s="3123" t="s">
        <v>388</v>
      </c>
      <c r="C20" s="3123"/>
      <c r="D20" s="2232"/>
    </row>
    <row r="21" spans="2:4" x14ac:dyDescent="0.45">
      <c r="B21" s="3134" t="s">
        <v>390</v>
      </c>
      <c r="C21" s="459" t="s">
        <v>391</v>
      </c>
      <c r="D21" s="2232"/>
    </row>
    <row r="22" spans="2:4" x14ac:dyDescent="0.45">
      <c r="B22" s="3135"/>
      <c r="C22" s="2215" t="s">
        <v>393</v>
      </c>
      <c r="D22" s="57"/>
    </row>
    <row r="23" spans="2:4" x14ac:dyDescent="0.45">
      <c r="B23" s="3123" t="s">
        <v>395</v>
      </c>
      <c r="C23" s="3123"/>
      <c r="D23" s="2232"/>
    </row>
    <row r="24" spans="2:4" x14ac:dyDescent="0.45">
      <c r="B24" s="3123" t="s">
        <v>397</v>
      </c>
      <c r="C24" s="3123"/>
      <c r="D24" s="146" t="s">
        <v>1618</v>
      </c>
    </row>
    <row r="25" spans="2:4" x14ac:dyDescent="0.45">
      <c r="B25" s="3123" t="s">
        <v>399</v>
      </c>
      <c r="C25" s="3123"/>
      <c r="D25" s="57"/>
    </row>
    <row r="26" spans="2:4" ht="15" customHeight="1" x14ac:dyDescent="0.45">
      <c r="B26" s="3126" t="s">
        <v>401</v>
      </c>
      <c r="C26" s="3126"/>
      <c r="D26" s="2232"/>
    </row>
    <row r="27" spans="2:4" x14ac:dyDescent="0.45">
      <c r="B27" s="3129" t="s">
        <v>403</v>
      </c>
      <c r="C27" s="3124"/>
      <c r="D27" s="2232"/>
    </row>
    <row r="28" spans="2:4" x14ac:dyDescent="0.45">
      <c r="B28" s="2217" t="s">
        <v>404</v>
      </c>
      <c r="C28" s="2216"/>
      <c r="D28" s="2232"/>
    </row>
    <row r="29" spans="2:4" x14ac:dyDescent="0.45">
      <c r="B29" s="3130" t="s">
        <v>405</v>
      </c>
      <c r="C29" s="3131"/>
      <c r="D29" s="61"/>
    </row>
    <row r="30" spans="2:4" x14ac:dyDescent="0.45">
      <c r="B30" s="62"/>
      <c r="C30" s="62"/>
      <c r="D30" s="63"/>
    </row>
    <row r="31" spans="2:4" ht="23.25" customHeight="1" x14ac:dyDescent="0.45">
      <c r="B31" s="4223" t="s">
        <v>406</v>
      </c>
      <c r="C31" s="4223"/>
      <c r="D31" s="4223"/>
    </row>
    <row r="32" spans="2:4" x14ac:dyDescent="0.45">
      <c r="B32" s="3129" t="s">
        <v>407</v>
      </c>
      <c r="C32" s="3124"/>
      <c r="D32" s="146" t="s">
        <v>780</v>
      </c>
    </row>
    <row r="33" spans="2:4" x14ac:dyDescent="0.45">
      <c r="B33" s="3129" t="s">
        <v>409</v>
      </c>
      <c r="C33" s="3124"/>
      <c r="D33" s="146" t="s">
        <v>780</v>
      </c>
    </row>
    <row r="34" spans="2:4" x14ac:dyDescent="0.45">
      <c r="B34" s="3129" t="s">
        <v>411</v>
      </c>
      <c r="C34" s="3124"/>
      <c r="D34" s="146" t="s">
        <v>780</v>
      </c>
    </row>
    <row r="35" spans="2:4" x14ac:dyDescent="0.45">
      <c r="B35" s="3129" t="s">
        <v>413</v>
      </c>
      <c r="C35" s="3124"/>
      <c r="D35" s="146" t="s">
        <v>780</v>
      </c>
    </row>
    <row r="36" spans="2:4" x14ac:dyDescent="0.45">
      <c r="B36" s="3129" t="s">
        <v>415</v>
      </c>
      <c r="C36" s="3124"/>
      <c r="D36" s="146" t="s">
        <v>780</v>
      </c>
    </row>
  </sheetData>
  <mergeCells count="30">
    <mergeCell ref="B16:C16"/>
    <mergeCell ref="B3:D3"/>
    <mergeCell ref="B4:C4"/>
    <mergeCell ref="B5:C5"/>
    <mergeCell ref="B6:C6"/>
    <mergeCell ref="B7:C7"/>
    <mergeCell ref="B10:D10"/>
    <mergeCell ref="B11:C11"/>
    <mergeCell ref="B12:C12"/>
    <mergeCell ref="B13:C13"/>
    <mergeCell ref="B14:C14"/>
    <mergeCell ref="B15:C15"/>
    <mergeCell ref="B8:C8"/>
    <mergeCell ref="B31:D31"/>
    <mergeCell ref="B17:C17"/>
    <mergeCell ref="B18:C18"/>
    <mergeCell ref="B19:C19"/>
    <mergeCell ref="B20:C20"/>
    <mergeCell ref="B21:B22"/>
    <mergeCell ref="B23:C23"/>
    <mergeCell ref="B24:C24"/>
    <mergeCell ref="B25:C25"/>
    <mergeCell ref="B26:C26"/>
    <mergeCell ref="B27:C27"/>
    <mergeCell ref="B29:C29"/>
    <mergeCell ref="B32:C32"/>
    <mergeCell ref="B33:C33"/>
    <mergeCell ref="B34:C34"/>
    <mergeCell ref="B35:C35"/>
    <mergeCell ref="B36:C36"/>
  </mergeCells>
  <dataValidations count="7">
    <dataValidation allowBlank="1" showDropDown="1" showInputMessage="1" showErrorMessage="1" sqref="D13" xr:uid="{00000000-0002-0000-E101-000000000000}"/>
    <dataValidation type="list" allowBlank="1" showInputMessage="1" showErrorMessage="1" sqref="D4" xr:uid="{00000000-0002-0000-E101-000001000000}">
      <formula1>ODS</formula1>
    </dataValidation>
    <dataValidation type="list" allowBlank="1" showInputMessage="1" showErrorMessage="1" sqref="D5" xr:uid="{00000000-0002-0000-E101-000002000000}">
      <formula1>Metas_ODS</formula1>
    </dataValidation>
    <dataValidation type="list" allowBlank="1" showInputMessage="1" showErrorMessage="1" sqref="D6" xr:uid="{00000000-0002-0000-E101-000003000000}">
      <formula1>Numero_indicador</formula1>
    </dataValidation>
    <dataValidation type="list" allowBlank="1" showInputMessage="1" showErrorMessage="1" sqref="D7" xr:uid="{00000000-0002-0000-E101-000004000000}">
      <formula1>Nombre_indicador_ODS</formula1>
    </dataValidation>
    <dataValidation type="list" allowBlank="1" showInputMessage="1" showErrorMessage="1" sqref="D14" xr:uid="{00000000-0002-0000-E101-000005000000}">
      <formula1>Tipo_indicador</formula1>
    </dataValidation>
    <dataValidation type="list" allowBlank="1" showInputMessage="1" showErrorMessage="1" sqref="D25" xr:uid="{00000000-0002-0000-E101-000006000000}">
      <formula1>Tipo_operación</formula1>
    </dataValidation>
  </dataValidations>
  <hyperlinks>
    <hyperlink ref="B1" location="'16.7.2'!A1" display="REGRESAR" xr:uid="{00000000-0004-0000-E101-000000000000}"/>
    <hyperlink ref="D8" r:id="rId1" xr:uid="{00000000-0004-0000-E101-000001000000}"/>
  </hyperlinks>
  <pageMargins left="0.7" right="0.7" top="0.75" bottom="0.75" header="0.3" footer="0.3"/>
</worksheet>
</file>

<file path=xl/worksheets/sheet4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201-000000000000}">
  <sheetPr codeName="Hoja471">
    <tabColor rgb="FF7030A0"/>
  </sheetPr>
  <dimension ref="A1:P10"/>
  <sheetViews>
    <sheetView showGridLines="0" workbookViewId="0">
      <pane ySplit="1" topLeftCell="A2" activePane="bottomLeft" state="frozen"/>
      <selection activeCell="B1" sqref="B1"/>
      <selection pane="bottomLeft" activeCell="E16" sqref="E16"/>
    </sheetView>
  </sheetViews>
  <sheetFormatPr baseColWidth="10" defaultColWidth="11.44140625" defaultRowHeight="17.399999999999999" x14ac:dyDescent="0.45"/>
  <cols>
    <col min="1" max="1" width="15.21875" style="178" customWidth="1"/>
    <col min="2" max="2" width="19" style="178" customWidth="1"/>
    <col min="3" max="3" width="12.44140625" style="1271" customWidth="1"/>
    <col min="4" max="5" width="12.44140625" style="178" customWidth="1"/>
    <col min="6" max="16384" width="11.44140625" style="178"/>
  </cols>
  <sheetData>
    <row r="1" spans="1:16" x14ac:dyDescent="0.45">
      <c r="A1" s="2296" t="s">
        <v>337</v>
      </c>
      <c r="B1" s="1308"/>
      <c r="C1" s="3225" t="s">
        <v>430</v>
      </c>
      <c r="D1" s="3225"/>
    </row>
    <row r="3" spans="1:16" ht="34.799999999999997" customHeight="1" x14ac:dyDescent="0.45">
      <c r="A3" s="4247" t="s">
        <v>339</v>
      </c>
      <c r="B3" s="4251"/>
      <c r="C3" s="4252" t="s">
        <v>1943</v>
      </c>
      <c r="D3" s="4253"/>
      <c r="E3" s="4253"/>
      <c r="F3" s="4253"/>
      <c r="G3" s="4253"/>
      <c r="H3" s="4253"/>
      <c r="I3" s="4253"/>
      <c r="J3" s="4253"/>
      <c r="K3" s="4253"/>
      <c r="L3" s="4253"/>
      <c r="M3" s="4253"/>
      <c r="N3" s="4253"/>
      <c r="O3" s="4253"/>
      <c r="P3" s="4254"/>
    </row>
    <row r="4" spans="1:16" ht="17.399999999999999" customHeight="1" x14ac:dyDescent="0.45">
      <c r="A4" s="4247" t="s">
        <v>340</v>
      </c>
      <c r="B4" s="4248"/>
      <c r="C4" s="4249" t="s">
        <v>197</v>
      </c>
      <c r="D4" s="4250"/>
      <c r="E4" s="4250"/>
      <c r="F4" s="4250"/>
      <c r="G4" s="4250"/>
      <c r="H4" s="4250"/>
      <c r="I4" s="4250"/>
      <c r="J4" s="4250"/>
      <c r="K4" s="4250"/>
      <c r="L4" s="4250"/>
      <c r="M4" s="4250"/>
      <c r="N4" s="4250"/>
      <c r="O4" s="4250"/>
      <c r="P4" s="4250"/>
    </row>
    <row r="5" spans="1:16" ht="18" customHeight="1" x14ac:dyDescent="0.45">
      <c r="A5" s="4247" t="s">
        <v>341</v>
      </c>
      <c r="B5" s="4248"/>
      <c r="C5" s="4255" t="s">
        <v>4172</v>
      </c>
      <c r="D5" s="4256"/>
      <c r="E5" s="4256"/>
      <c r="F5" s="4256"/>
      <c r="G5" s="4256"/>
      <c r="H5" s="4256"/>
      <c r="I5" s="4256"/>
      <c r="J5" s="4256"/>
      <c r="K5" s="4256"/>
      <c r="L5" s="4256"/>
      <c r="M5" s="4256"/>
      <c r="N5" s="4256"/>
      <c r="O5" s="4256"/>
      <c r="P5" s="4256"/>
    </row>
    <row r="6" spans="1:16" ht="18.600000000000001" x14ac:dyDescent="0.45">
      <c r="A6" s="4247" t="s">
        <v>417</v>
      </c>
      <c r="B6" s="4248"/>
      <c r="C6" s="4249" t="s">
        <v>454</v>
      </c>
      <c r="D6" s="4250"/>
      <c r="E6" s="4250"/>
      <c r="F6" s="4250"/>
      <c r="G6" s="4250"/>
      <c r="H6" s="4250"/>
      <c r="I6" s="4250"/>
      <c r="J6" s="4250"/>
      <c r="K6" s="4250"/>
      <c r="L6" s="4250"/>
      <c r="M6" s="4250"/>
      <c r="N6" s="4250"/>
      <c r="O6" s="4250"/>
      <c r="P6" s="4250"/>
    </row>
    <row r="7" spans="1:16" x14ac:dyDescent="0.45">
      <c r="A7" s="853"/>
    </row>
    <row r="8" spans="1:16" x14ac:dyDescent="0.45">
      <c r="A8" s="853"/>
    </row>
    <row r="9" spans="1:16" ht="11.25" customHeight="1" x14ac:dyDescent="0.45">
      <c r="A9" s="853"/>
      <c r="C9" s="3203" t="s">
        <v>497</v>
      </c>
      <c r="D9" s="3203"/>
      <c r="E9" s="3203"/>
      <c r="F9" s="3203"/>
      <c r="G9" s="3203"/>
      <c r="H9" s="3203"/>
      <c r="I9" s="3203"/>
      <c r="J9" s="3203"/>
      <c r="K9" s="3203"/>
      <c r="L9" s="3203"/>
      <c r="M9" s="3203"/>
      <c r="N9" s="3203"/>
      <c r="O9" s="3203"/>
      <c r="P9" s="3203"/>
    </row>
    <row r="10" spans="1:16" ht="11.25" customHeight="1" x14ac:dyDescent="0.45">
      <c r="A10" s="853"/>
      <c r="C10" s="3203"/>
      <c r="D10" s="3203"/>
      <c r="E10" s="3203"/>
      <c r="F10" s="3203"/>
      <c r="G10" s="3203"/>
      <c r="H10" s="3203"/>
      <c r="I10" s="3203"/>
      <c r="J10" s="3203"/>
      <c r="K10" s="3203"/>
      <c r="L10" s="3203"/>
      <c r="M10" s="3203"/>
      <c r="N10" s="3203"/>
      <c r="O10" s="3203"/>
      <c r="P10" s="3203"/>
    </row>
  </sheetData>
  <mergeCells count="10">
    <mergeCell ref="A6:B6"/>
    <mergeCell ref="C6:P6"/>
    <mergeCell ref="C9:P10"/>
    <mergeCell ref="C1:D1"/>
    <mergeCell ref="A3:B3"/>
    <mergeCell ref="C3:P3"/>
    <mergeCell ref="A4:B4"/>
    <mergeCell ref="C4:P4"/>
    <mergeCell ref="A5:B5"/>
    <mergeCell ref="C5:P5"/>
  </mergeCells>
  <hyperlinks>
    <hyperlink ref="A1" location="'ODS 16.'!A1" display="REGRESAR" xr:uid="{00000000-0004-0000-E201-000000000000}"/>
    <hyperlink ref="C1:D1" location="'Metadato 16.8.1'!A1" display="VER METADATO" xr:uid="{00000000-0004-0000-E201-000001000000}"/>
  </hyperlinks>
  <pageMargins left="0.7" right="0.7" top="0.75" bottom="0.75" header="0.3" footer="0.3"/>
  <pageSetup orientation="portrait" r:id="rId1"/>
</worksheet>
</file>

<file path=xl/worksheets/sheet4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301-000000000000}">
  <sheetPr codeName="Hoja472">
    <tabColor theme="0" tint="-0.499984740745262"/>
  </sheetPr>
  <dimension ref="B1:F36"/>
  <sheetViews>
    <sheetView showGridLines="0" zoomScaleNormal="100" workbookViewId="0">
      <pane ySplit="1" topLeftCell="A2" activePane="bottomLeft" state="frozen"/>
      <selection pane="bottomLeft" activeCell="G10" sqref="G10"/>
    </sheetView>
  </sheetViews>
  <sheetFormatPr baseColWidth="10" defaultColWidth="11.44140625" defaultRowHeight="17.399999999999999" x14ac:dyDescent="0.3"/>
  <cols>
    <col min="1" max="1" width="11.44140625" style="1305"/>
    <col min="2" max="2" width="26.44140625" style="1305" customWidth="1"/>
    <col min="3" max="3" width="24" style="1305" customWidth="1"/>
    <col min="4" max="4" width="85.77734375" style="1305" customWidth="1"/>
    <col min="5" max="5" width="11.44140625" style="1305"/>
    <col min="6" max="6" width="7.21875" style="1305" customWidth="1"/>
    <col min="7" max="16384" width="11.44140625" style="1305"/>
  </cols>
  <sheetData>
    <row r="1" spans="2:6" x14ac:dyDescent="0.3">
      <c r="B1" s="481" t="s">
        <v>337</v>
      </c>
    </row>
    <row r="2" spans="2:6" ht="18" thickBot="1" x14ac:dyDescent="0.35"/>
    <row r="3" spans="2:6" ht="23.25" customHeight="1" thickBot="1" x14ac:dyDescent="0.35">
      <c r="B3" s="4223" t="s">
        <v>370</v>
      </c>
      <c r="C3" s="4223"/>
      <c r="D3" s="4223"/>
      <c r="F3" s="1267" t="s">
        <v>498</v>
      </c>
    </row>
    <row r="4" spans="2:6" ht="34.799999999999997" x14ac:dyDescent="0.3">
      <c r="B4" s="3123" t="s">
        <v>449</v>
      </c>
      <c r="C4" s="3123"/>
      <c r="D4" s="2302" t="s">
        <v>46</v>
      </c>
    </row>
    <row r="5" spans="2:6" x14ac:dyDescent="0.3">
      <c r="B5" s="3123" t="s">
        <v>373</v>
      </c>
      <c r="C5" s="3123"/>
      <c r="D5" s="2302" t="s">
        <v>197</v>
      </c>
    </row>
    <row r="6" spans="2:6" x14ac:dyDescent="0.3">
      <c r="B6" s="3123" t="s">
        <v>374</v>
      </c>
      <c r="C6" s="3123"/>
      <c r="D6" s="2303" t="s">
        <v>289</v>
      </c>
    </row>
    <row r="7" spans="2:6" ht="34.799999999999997" x14ac:dyDescent="0.3">
      <c r="B7" s="3126" t="s">
        <v>375</v>
      </c>
      <c r="C7" s="3126"/>
      <c r="D7" s="2300" t="s">
        <v>4172</v>
      </c>
    </row>
    <row r="8" spans="2:6" x14ac:dyDescent="0.3">
      <c r="B8" s="3126" t="s">
        <v>2480</v>
      </c>
      <c r="C8" s="3126"/>
      <c r="D8" s="2301" t="s">
        <v>2663</v>
      </c>
    </row>
    <row r="9" spans="2:6" x14ac:dyDescent="0.45">
      <c r="B9" s="178"/>
      <c r="C9" s="178"/>
      <c r="D9" s="178"/>
    </row>
    <row r="10" spans="2:6" ht="23.25" customHeight="1" x14ac:dyDescent="0.3">
      <c r="B10" s="4223" t="s">
        <v>376</v>
      </c>
      <c r="C10" s="4223"/>
      <c r="D10" s="4223"/>
    </row>
    <row r="11" spans="2:6" x14ac:dyDescent="0.3">
      <c r="B11" s="3129" t="s">
        <v>377</v>
      </c>
      <c r="C11" s="3124"/>
      <c r="D11" s="2302"/>
    </row>
    <row r="12" spans="2:6" ht="15" customHeight="1" x14ac:dyDescent="0.3">
      <c r="B12" s="3126" t="s">
        <v>379</v>
      </c>
      <c r="C12" s="3126"/>
      <c r="D12" s="661"/>
    </row>
    <row r="13" spans="2:6" x14ac:dyDescent="0.3">
      <c r="B13" s="3123" t="s">
        <v>380</v>
      </c>
      <c r="C13" s="3123"/>
      <c r="D13" s="2077"/>
    </row>
    <row r="14" spans="2:6" x14ac:dyDescent="0.3">
      <c r="B14" s="3123" t="s">
        <v>381</v>
      </c>
      <c r="C14" s="3124"/>
      <c r="D14" s="2077"/>
    </row>
    <row r="15" spans="2:6" x14ac:dyDescent="0.3">
      <c r="B15" s="3123" t="s">
        <v>382</v>
      </c>
      <c r="C15" s="3123"/>
      <c r="D15" s="2302"/>
    </row>
    <row r="16" spans="2:6" x14ac:dyDescent="0.3">
      <c r="B16" s="3123" t="s">
        <v>383</v>
      </c>
      <c r="C16" s="3123"/>
      <c r="D16" s="2302"/>
    </row>
    <row r="17" spans="2:4" x14ac:dyDescent="0.3">
      <c r="B17" s="3123" t="s">
        <v>384</v>
      </c>
      <c r="C17" s="3123"/>
      <c r="D17" s="57"/>
    </row>
    <row r="18" spans="2:4" x14ac:dyDescent="0.3">
      <c r="B18" s="3126" t="s">
        <v>386</v>
      </c>
      <c r="C18" s="3126"/>
      <c r="D18" s="2302"/>
    </row>
    <row r="19" spans="2:4" ht="15" customHeight="1" x14ac:dyDescent="0.3">
      <c r="B19" s="3132" t="s">
        <v>387</v>
      </c>
      <c r="C19" s="3133"/>
      <c r="D19" s="57"/>
    </row>
    <row r="20" spans="2:4" x14ac:dyDescent="0.3">
      <c r="B20" s="3123" t="s">
        <v>388</v>
      </c>
      <c r="C20" s="3123"/>
      <c r="D20" s="2302"/>
    </row>
    <row r="21" spans="2:4" x14ac:dyDescent="0.3">
      <c r="B21" s="3134" t="s">
        <v>390</v>
      </c>
      <c r="C21" s="459" t="s">
        <v>391</v>
      </c>
      <c r="D21" s="2302"/>
    </row>
    <row r="22" spans="2:4" x14ac:dyDescent="0.3">
      <c r="B22" s="3135"/>
      <c r="C22" s="2295" t="s">
        <v>393</v>
      </c>
      <c r="D22" s="57"/>
    </row>
    <row r="23" spans="2:4" x14ac:dyDescent="0.3">
      <c r="B23" s="3123" t="s">
        <v>395</v>
      </c>
      <c r="C23" s="3123"/>
      <c r="D23" s="2302"/>
    </row>
    <row r="24" spans="2:4" x14ac:dyDescent="0.3">
      <c r="B24" s="3123" t="s">
        <v>397</v>
      </c>
      <c r="C24" s="3123"/>
      <c r="D24" s="2303" t="s">
        <v>499</v>
      </c>
    </row>
    <row r="25" spans="2:4" x14ac:dyDescent="0.3">
      <c r="B25" s="3123" t="s">
        <v>399</v>
      </c>
      <c r="C25" s="3123"/>
      <c r="D25" s="57"/>
    </row>
    <row r="26" spans="2:4" ht="15" customHeight="1" x14ac:dyDescent="0.3">
      <c r="B26" s="3126" t="s">
        <v>401</v>
      </c>
      <c r="C26" s="3126"/>
      <c r="D26" s="2302"/>
    </row>
    <row r="27" spans="2:4" x14ac:dyDescent="0.3">
      <c r="B27" s="3129" t="s">
        <v>403</v>
      </c>
      <c r="C27" s="3124"/>
      <c r="D27" s="2302"/>
    </row>
    <row r="28" spans="2:4" ht="38.25" customHeight="1" x14ac:dyDescent="0.3">
      <c r="B28" s="2293" t="s">
        <v>404</v>
      </c>
      <c r="C28" s="2294"/>
      <c r="D28" s="57" t="s">
        <v>2046</v>
      </c>
    </row>
    <row r="29" spans="2:4" x14ac:dyDescent="0.3">
      <c r="B29" s="3130" t="s">
        <v>405</v>
      </c>
      <c r="C29" s="3131"/>
      <c r="D29" s="61"/>
    </row>
    <row r="30" spans="2:4" x14ac:dyDescent="0.3">
      <c r="B30" s="62"/>
      <c r="C30" s="62"/>
      <c r="D30" s="63"/>
    </row>
    <row r="31" spans="2:4" ht="23.25" customHeight="1" x14ac:dyDescent="0.3">
      <c r="B31" s="4223" t="s">
        <v>406</v>
      </c>
      <c r="C31" s="4223"/>
      <c r="D31" s="4223"/>
    </row>
    <row r="32" spans="2:4" x14ac:dyDescent="0.3">
      <c r="B32" s="3129" t="s">
        <v>407</v>
      </c>
      <c r="C32" s="3124"/>
      <c r="D32" s="57"/>
    </row>
    <row r="33" spans="2:4" x14ac:dyDescent="0.3">
      <c r="B33" s="3129" t="s">
        <v>409</v>
      </c>
      <c r="C33" s="3124"/>
      <c r="D33" s="57"/>
    </row>
    <row r="34" spans="2:4" x14ac:dyDescent="0.3">
      <c r="B34" s="3129" t="s">
        <v>411</v>
      </c>
      <c r="C34" s="3124"/>
      <c r="D34" s="83"/>
    </row>
    <row r="35" spans="2:4" x14ac:dyDescent="0.3">
      <c r="B35" s="3129" t="s">
        <v>413</v>
      </c>
      <c r="C35" s="3124"/>
      <c r="D35" s="157"/>
    </row>
    <row r="36" spans="2:4" x14ac:dyDescent="0.3">
      <c r="B36" s="3129" t="s">
        <v>415</v>
      </c>
      <c r="C36" s="3124"/>
      <c r="D36" s="57"/>
    </row>
  </sheetData>
  <mergeCells count="30">
    <mergeCell ref="B16:C16"/>
    <mergeCell ref="B3:D3"/>
    <mergeCell ref="B4:C4"/>
    <mergeCell ref="B5:C5"/>
    <mergeCell ref="B6:C6"/>
    <mergeCell ref="B7:C7"/>
    <mergeCell ref="B10:D10"/>
    <mergeCell ref="B11:C11"/>
    <mergeCell ref="B12:C12"/>
    <mergeCell ref="B13:C13"/>
    <mergeCell ref="B14:C14"/>
    <mergeCell ref="B15:C15"/>
    <mergeCell ref="B8:C8"/>
    <mergeCell ref="B31:D31"/>
    <mergeCell ref="B17:C17"/>
    <mergeCell ref="B18:C18"/>
    <mergeCell ref="B19:C19"/>
    <mergeCell ref="B20:C20"/>
    <mergeCell ref="B21:B22"/>
    <mergeCell ref="B23:C23"/>
    <mergeCell ref="B24:C24"/>
    <mergeCell ref="B25:C25"/>
    <mergeCell ref="B26:C26"/>
    <mergeCell ref="B27:C27"/>
    <mergeCell ref="B29:C29"/>
    <mergeCell ref="B32:C32"/>
    <mergeCell ref="B33:C33"/>
    <mergeCell ref="B34:C34"/>
    <mergeCell ref="B35:C35"/>
    <mergeCell ref="B36:C36"/>
  </mergeCells>
  <dataValidations count="7">
    <dataValidation allowBlank="1" showDropDown="1" showInputMessage="1" showErrorMessage="1" sqref="D13" xr:uid="{00000000-0002-0000-E301-000000000000}"/>
    <dataValidation type="list" allowBlank="1" showInputMessage="1" showErrorMessage="1" sqref="D4" xr:uid="{00000000-0002-0000-E301-000001000000}">
      <formula1>ODS</formula1>
    </dataValidation>
    <dataValidation type="list" allowBlank="1" showInputMessage="1" showErrorMessage="1" sqref="D5" xr:uid="{00000000-0002-0000-E301-000002000000}">
      <formula1>Metas_ODS</formula1>
    </dataValidation>
    <dataValidation type="list" allowBlank="1" showInputMessage="1" showErrorMessage="1" sqref="D6" xr:uid="{00000000-0002-0000-E301-000003000000}">
      <formula1>Numero_indicador</formula1>
    </dataValidation>
    <dataValidation type="list" allowBlank="1" showInputMessage="1" showErrorMessage="1" sqref="D7" xr:uid="{00000000-0002-0000-E301-000004000000}">
      <formula1>Nombre_indicador_ODS</formula1>
    </dataValidation>
    <dataValidation type="list" allowBlank="1" showInputMessage="1" showErrorMessage="1" sqref="D14" xr:uid="{00000000-0002-0000-E301-000005000000}">
      <formula1>Tipo_indicador</formula1>
    </dataValidation>
    <dataValidation type="list" allowBlank="1" showInputMessage="1" showErrorMessage="1" sqref="D25" xr:uid="{00000000-0002-0000-E301-000006000000}">
      <formula1>Tipo_operación</formula1>
    </dataValidation>
  </dataValidations>
  <hyperlinks>
    <hyperlink ref="B1" location="'16.8.1'!A1" display="REGRESAR" xr:uid="{00000000-0004-0000-E301-000000000000}"/>
    <hyperlink ref="D8" r:id="rId1" xr:uid="{00000000-0004-0000-E301-000001000000}"/>
  </hyperlinks>
  <pageMargins left="0.7" right="0.7" top="0.75" bottom="0.75" header="0.3" footer="0.3"/>
</worksheet>
</file>

<file path=xl/worksheets/sheet4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401-000000000000}">
  <sheetPr codeName="Hoja473"/>
  <dimension ref="A1:P47"/>
  <sheetViews>
    <sheetView showGridLines="0" zoomScaleNormal="100" workbookViewId="0">
      <pane ySplit="1" topLeftCell="A2" activePane="bottomLeft" state="frozen"/>
      <selection activeCell="B1" sqref="B1"/>
      <selection pane="bottomLeft" activeCell="T14" sqref="T14"/>
    </sheetView>
  </sheetViews>
  <sheetFormatPr baseColWidth="10" defaultColWidth="11.44140625" defaultRowHeight="17.399999999999999" x14ac:dyDescent="0.45"/>
  <cols>
    <col min="1" max="2" width="15.5546875" style="178" customWidth="1"/>
    <col min="3" max="3" width="10.5546875" style="1271" customWidth="1"/>
    <col min="4" max="4" width="16.44140625" style="178" customWidth="1"/>
    <col min="5" max="7" width="10.5546875" style="178" customWidth="1"/>
    <col min="8" max="16384" width="11.44140625" style="178"/>
  </cols>
  <sheetData>
    <row r="1" spans="1:16" x14ac:dyDescent="0.45">
      <c r="A1" s="2296" t="s">
        <v>337</v>
      </c>
      <c r="B1" s="1308"/>
      <c r="C1" s="3225" t="s">
        <v>430</v>
      </c>
      <c r="D1" s="3225"/>
    </row>
    <row r="3" spans="1:16" ht="19.2" customHeight="1" x14ac:dyDescent="0.45">
      <c r="A3" s="4215" t="s">
        <v>339</v>
      </c>
      <c r="B3" s="4217"/>
      <c r="C3" s="4239" t="s">
        <v>1943</v>
      </c>
      <c r="D3" s="4239"/>
      <c r="E3" s="4239"/>
      <c r="F3" s="4239"/>
      <c r="G3" s="4239"/>
      <c r="H3" s="4239"/>
      <c r="I3" s="4239"/>
      <c r="J3" s="4239"/>
      <c r="K3" s="4239"/>
      <c r="L3" s="4239"/>
      <c r="M3" s="4239"/>
      <c r="N3" s="4239"/>
      <c r="O3" s="4239"/>
      <c r="P3" s="4239"/>
    </row>
    <row r="4" spans="1:16" ht="17.399999999999999" customHeight="1" x14ac:dyDescent="0.45">
      <c r="A4" s="4215" t="s">
        <v>340</v>
      </c>
      <c r="B4" s="4228"/>
      <c r="C4" s="4239" t="s">
        <v>199</v>
      </c>
      <c r="D4" s="4242"/>
      <c r="E4" s="4242"/>
      <c r="F4" s="4242"/>
      <c r="G4" s="4242"/>
      <c r="H4" s="4242"/>
      <c r="I4" s="4242"/>
      <c r="J4" s="4242"/>
      <c r="K4" s="4242"/>
      <c r="L4" s="4242"/>
      <c r="M4" s="4242"/>
      <c r="N4" s="4242"/>
      <c r="O4" s="4242"/>
      <c r="P4" s="4242"/>
    </row>
    <row r="5" spans="1:16" ht="18.600000000000001" customHeight="1" x14ac:dyDescent="0.45">
      <c r="A5" s="4215" t="s">
        <v>341</v>
      </c>
      <c r="B5" s="4228"/>
      <c r="C5" s="4238" t="s">
        <v>4173</v>
      </c>
      <c r="D5" s="4245"/>
      <c r="E5" s="4245"/>
      <c r="F5" s="4245"/>
      <c r="G5" s="4245"/>
      <c r="H5" s="4245"/>
      <c r="I5" s="4245"/>
      <c r="J5" s="4245"/>
      <c r="K5" s="4245"/>
      <c r="L5" s="4245"/>
      <c r="M5" s="4245"/>
      <c r="N5" s="4245"/>
      <c r="O5" s="4245"/>
      <c r="P5" s="4245"/>
    </row>
    <row r="6" spans="1:16" ht="16.5" customHeight="1" x14ac:dyDescent="0.45">
      <c r="A6" s="4215" t="s">
        <v>417</v>
      </c>
      <c r="B6" s="4228"/>
      <c r="C6" s="4239" t="s">
        <v>5241</v>
      </c>
      <c r="D6" s="4242"/>
      <c r="E6" s="4242"/>
      <c r="F6" s="4242"/>
      <c r="G6" s="4242"/>
      <c r="H6" s="4242"/>
      <c r="I6" s="4242"/>
      <c r="J6" s="4242"/>
      <c r="K6" s="4242"/>
      <c r="L6" s="4242"/>
      <c r="M6" s="4242"/>
      <c r="N6" s="4242"/>
      <c r="O6" s="4242"/>
      <c r="P6" s="4242"/>
    </row>
    <row r="9" spans="1:16" ht="18.600000000000001" x14ac:dyDescent="0.45">
      <c r="C9" s="772" t="s">
        <v>6392</v>
      </c>
      <c r="D9" s="772"/>
      <c r="H9" s="2372" t="s">
        <v>5298</v>
      </c>
      <c r="I9" s="1260"/>
      <c r="J9" s="1260"/>
      <c r="K9" s="1260"/>
      <c r="L9" s="1260"/>
      <c r="M9" s="1260"/>
      <c r="N9" s="1260"/>
      <c r="O9" s="1260"/>
    </row>
    <row r="10" spans="1:16" ht="18.600000000000001" x14ac:dyDescent="0.45">
      <c r="C10" s="1300" t="s">
        <v>6393</v>
      </c>
      <c r="D10" s="1300"/>
      <c r="H10" s="2372"/>
      <c r="I10" s="1260"/>
      <c r="J10" s="1260"/>
      <c r="K10" s="1260"/>
      <c r="L10" s="1260"/>
      <c r="M10" s="1260"/>
      <c r="N10" s="1260"/>
      <c r="O10" s="1260"/>
    </row>
    <row r="11" spans="1:16" ht="18.600000000000001" x14ac:dyDescent="0.45">
      <c r="C11" s="1300" t="s">
        <v>6394</v>
      </c>
      <c r="D11" s="1300"/>
      <c r="H11" s="2372"/>
      <c r="I11" s="1260"/>
      <c r="J11" s="1260"/>
      <c r="K11" s="1260"/>
      <c r="L11" s="1260"/>
      <c r="M11" s="1260"/>
      <c r="N11" s="1260"/>
      <c r="O11" s="1260"/>
    </row>
    <row r="12" spans="1:16" ht="12.6" customHeight="1" x14ac:dyDescent="0.45">
      <c r="C12" s="2299"/>
      <c r="D12" s="2299"/>
      <c r="H12" s="2370"/>
    </row>
    <row r="13" spans="1:16" x14ac:dyDescent="0.45">
      <c r="C13" s="2304" t="s">
        <v>458</v>
      </c>
      <c r="D13" s="2305" t="s">
        <v>3188</v>
      </c>
      <c r="H13" s="1271"/>
    </row>
    <row r="14" spans="1:16" x14ac:dyDescent="0.45">
      <c r="C14" s="2297">
        <v>2011</v>
      </c>
      <c r="D14" s="1370">
        <v>103.94368951021605</v>
      </c>
      <c r="H14" s="1271"/>
    </row>
    <row r="15" spans="1:16" x14ac:dyDescent="0.45">
      <c r="C15" s="2297">
        <v>2012</v>
      </c>
      <c r="D15" s="1370">
        <v>103.47582944981568</v>
      </c>
      <c r="H15" s="1271"/>
    </row>
    <row r="16" spans="1:16" x14ac:dyDescent="0.45">
      <c r="C16" s="2297">
        <v>2013</v>
      </c>
      <c r="D16" s="1370">
        <v>102.15375877678974</v>
      </c>
      <c r="H16" s="1271"/>
    </row>
    <row r="17" spans="3:15" x14ac:dyDescent="0.45">
      <c r="C17" s="2297">
        <v>2014</v>
      </c>
      <c r="D17" s="1370">
        <v>101.4676456552498</v>
      </c>
      <c r="H17" s="1271"/>
    </row>
    <row r="18" spans="3:15" x14ac:dyDescent="0.45">
      <c r="C18" s="2297">
        <v>2015</v>
      </c>
      <c r="D18" s="1370">
        <v>101.81978329255506</v>
      </c>
      <c r="H18" s="1271"/>
    </row>
    <row r="19" spans="3:15" x14ac:dyDescent="0.45">
      <c r="C19" s="2297">
        <v>2016</v>
      </c>
      <c r="D19" s="1370">
        <v>100.83889706581901</v>
      </c>
      <c r="H19" s="1271"/>
    </row>
    <row r="20" spans="3:15" x14ac:dyDescent="0.45">
      <c r="C20" s="2297">
        <v>2017</v>
      </c>
      <c r="D20" s="1370">
        <v>99.95505655851214</v>
      </c>
      <c r="H20" s="1271"/>
    </row>
    <row r="21" spans="3:15" x14ac:dyDescent="0.45">
      <c r="C21" s="2298">
        <v>2018</v>
      </c>
      <c r="D21" s="1527">
        <v>99.926245143058992</v>
      </c>
      <c r="H21" s="1271"/>
    </row>
    <row r="22" spans="3:15" ht="17.399999999999999" customHeight="1" x14ac:dyDescent="0.45">
      <c r="C22" s="2298">
        <v>2019</v>
      </c>
      <c r="D22" s="1527">
        <v>97.560426918170194</v>
      </c>
      <c r="H22" s="1305" t="s">
        <v>5322</v>
      </c>
      <c r="I22" s="1305"/>
      <c r="J22" s="1305"/>
      <c r="K22" s="1305"/>
      <c r="L22" s="1305"/>
      <c r="M22" s="1305"/>
      <c r="N22" s="1305"/>
      <c r="O22" s="1305"/>
    </row>
    <row r="23" spans="3:15" x14ac:dyDescent="0.45">
      <c r="C23" s="2298">
        <v>2020</v>
      </c>
      <c r="D23" s="1527">
        <v>96.370280886498151</v>
      </c>
      <c r="H23" s="1271"/>
    </row>
    <row r="24" spans="3:15" x14ac:dyDescent="0.45">
      <c r="C24" s="2371">
        <v>2021</v>
      </c>
      <c r="D24" s="1529">
        <f>+[12]Consulta22!E10*100</f>
        <v>96.370280886498151</v>
      </c>
    </row>
    <row r="25" spans="3:15" x14ac:dyDescent="0.45">
      <c r="C25" s="1305" t="s">
        <v>5321</v>
      </c>
      <c r="D25" s="1305"/>
      <c r="H25" s="1271"/>
    </row>
    <row r="26" spans="3:15" x14ac:dyDescent="0.45">
      <c r="C26" s="1305" t="s">
        <v>5322</v>
      </c>
      <c r="D26" s="1305"/>
      <c r="H26" s="1271"/>
    </row>
    <row r="27" spans="3:15" x14ac:dyDescent="0.45">
      <c r="C27" s="1305" t="s">
        <v>5323</v>
      </c>
      <c r="D27" s="1305"/>
      <c r="H27" s="1271"/>
    </row>
    <row r="28" spans="3:15" ht="15" customHeight="1" x14ac:dyDescent="0.45">
      <c r="C28" s="3778"/>
      <c r="D28" s="3778"/>
      <c r="H28" s="1271"/>
    </row>
    <row r="29" spans="3:15" x14ac:dyDescent="0.45">
      <c r="H29" s="1271"/>
    </row>
    <row r="30" spans="3:15" x14ac:dyDescent="0.45">
      <c r="H30" s="1271"/>
    </row>
    <row r="31" spans="3:15" x14ac:dyDescent="0.45">
      <c r="H31" s="1271"/>
    </row>
    <row r="32" spans="3:15" x14ac:dyDescent="0.45">
      <c r="H32" s="1271"/>
    </row>
    <row r="34" spans="3:8" x14ac:dyDescent="0.45">
      <c r="H34" s="1271"/>
    </row>
    <row r="35" spans="3:8" x14ac:dyDescent="0.45">
      <c r="C35" s="178"/>
    </row>
    <row r="47" spans="3:8" x14ac:dyDescent="0.45">
      <c r="C47" s="178"/>
    </row>
  </sheetData>
  <mergeCells count="10">
    <mergeCell ref="C1:D1"/>
    <mergeCell ref="A3:B3"/>
    <mergeCell ref="C3:P3"/>
    <mergeCell ref="A4:B4"/>
    <mergeCell ref="C4:P4"/>
    <mergeCell ref="C28:D28"/>
    <mergeCell ref="A6:B6"/>
    <mergeCell ref="C6:P6"/>
    <mergeCell ref="A5:B5"/>
    <mergeCell ref="C5:P5"/>
  </mergeCells>
  <hyperlinks>
    <hyperlink ref="A1" location="'ODS 16.'!A1" display="REGRESAR" xr:uid="{00000000-0004-0000-E401-000000000000}"/>
    <hyperlink ref="C1:D1" location="'Metadato 16.9.1'!A1" display="VER METADATO" xr:uid="{00000000-0004-0000-E401-000001000000}"/>
  </hyperlinks>
  <pageMargins left="0.7" right="0.7" top="0.75" bottom="0.75" header="0.3" footer="0.3"/>
  <pageSetup orientation="portrait" r:id="rId1"/>
  <drawing r:id="rId2"/>
</worksheet>
</file>

<file path=xl/worksheets/sheet4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501-000000000000}">
  <sheetPr codeName="Hoja474">
    <tabColor theme="0" tint="-0.499984740745262"/>
  </sheetPr>
  <dimension ref="B1:F36"/>
  <sheetViews>
    <sheetView showGridLines="0" zoomScaleNormal="100" workbookViewId="0">
      <pane ySplit="1" topLeftCell="A2" activePane="bottomLeft" state="frozen"/>
      <selection pane="bottomLeft" activeCell="B1" sqref="B1"/>
    </sheetView>
  </sheetViews>
  <sheetFormatPr baseColWidth="10" defaultColWidth="11.44140625" defaultRowHeight="17.399999999999999" x14ac:dyDescent="0.3"/>
  <cols>
    <col min="1" max="1" width="11.44140625" style="1305"/>
    <col min="2" max="2" width="26.44140625" style="1305" customWidth="1"/>
    <col min="3" max="3" width="24" style="1305" customWidth="1"/>
    <col min="4" max="4" width="85.77734375" style="1305" customWidth="1"/>
    <col min="5" max="5" width="11.44140625" style="1305"/>
    <col min="6" max="6" width="7.21875" style="1305" customWidth="1"/>
    <col min="7" max="16384" width="11.44140625" style="1305"/>
  </cols>
  <sheetData>
    <row r="1" spans="2:6" x14ac:dyDescent="0.3">
      <c r="B1" s="481" t="s">
        <v>337</v>
      </c>
    </row>
    <row r="2" spans="2:6" ht="18" thickBot="1" x14ac:dyDescent="0.35"/>
    <row r="3" spans="2:6" ht="23.25" customHeight="1" thickBot="1" x14ac:dyDescent="0.35">
      <c r="B3" s="4223" t="s">
        <v>370</v>
      </c>
      <c r="C3" s="4223"/>
      <c r="D3" s="4223"/>
      <c r="F3" s="1267" t="s">
        <v>471</v>
      </c>
    </row>
    <row r="4" spans="2:6" ht="34.799999999999997" x14ac:dyDescent="0.3">
      <c r="B4" s="3123" t="s">
        <v>449</v>
      </c>
      <c r="C4" s="3123"/>
      <c r="D4" s="2302" t="s">
        <v>46</v>
      </c>
    </row>
    <row r="5" spans="2:6" ht="34.799999999999997" x14ac:dyDescent="0.3">
      <c r="B5" s="3123" t="s">
        <v>373</v>
      </c>
      <c r="C5" s="3123"/>
      <c r="D5" s="2302" t="s">
        <v>199</v>
      </c>
    </row>
    <row r="6" spans="2:6" x14ac:dyDescent="0.3">
      <c r="B6" s="3123" t="s">
        <v>374</v>
      </c>
      <c r="C6" s="3123"/>
      <c r="D6" s="2303" t="s">
        <v>290</v>
      </c>
    </row>
    <row r="7" spans="2:6" ht="35.25" customHeight="1" x14ac:dyDescent="0.3">
      <c r="B7" s="3126" t="s">
        <v>375</v>
      </c>
      <c r="C7" s="3126"/>
      <c r="D7" s="2300" t="s">
        <v>4173</v>
      </c>
    </row>
    <row r="8" spans="2:6" x14ac:dyDescent="0.3">
      <c r="B8" s="3126" t="s">
        <v>2480</v>
      </c>
      <c r="C8" s="3126"/>
      <c r="D8" s="2301" t="s">
        <v>2664</v>
      </c>
    </row>
    <row r="9" spans="2:6" x14ac:dyDescent="0.45">
      <c r="B9" s="178"/>
      <c r="C9" s="178"/>
      <c r="D9" s="178"/>
    </row>
    <row r="10" spans="2:6" ht="23.25" customHeight="1" x14ac:dyDescent="0.3">
      <c r="B10" s="4223" t="s">
        <v>376</v>
      </c>
      <c r="C10" s="4223"/>
      <c r="D10" s="4223"/>
    </row>
    <row r="11" spans="2:6" x14ac:dyDescent="0.3">
      <c r="B11" s="3129" t="s">
        <v>377</v>
      </c>
      <c r="C11" s="3124"/>
      <c r="D11" s="2302"/>
    </row>
    <row r="12" spans="2:6" ht="15" customHeight="1" x14ac:dyDescent="0.3">
      <c r="B12" s="3126" t="s">
        <v>379</v>
      </c>
      <c r="C12" s="3126"/>
      <c r="D12" s="661" t="s">
        <v>291</v>
      </c>
    </row>
    <row r="13" spans="2:6" x14ac:dyDescent="0.3">
      <c r="B13" s="3123" t="s">
        <v>380</v>
      </c>
      <c r="C13" s="3123"/>
      <c r="D13" s="2077" t="s">
        <v>290</v>
      </c>
    </row>
    <row r="14" spans="2:6" x14ac:dyDescent="0.3">
      <c r="B14" s="3123" t="s">
        <v>381</v>
      </c>
      <c r="C14" s="3124"/>
      <c r="D14" s="2077" t="s">
        <v>10</v>
      </c>
    </row>
    <row r="15" spans="2:6" x14ac:dyDescent="0.3">
      <c r="B15" s="3123" t="s">
        <v>382</v>
      </c>
      <c r="C15" s="3123"/>
      <c r="D15" s="2302" t="s">
        <v>3189</v>
      </c>
    </row>
    <row r="16" spans="2:6" ht="34.799999999999997" x14ac:dyDescent="0.3">
      <c r="B16" s="3123" t="s">
        <v>383</v>
      </c>
      <c r="C16" s="3123"/>
      <c r="D16" s="2302" t="s">
        <v>3190</v>
      </c>
    </row>
    <row r="17" spans="2:4" x14ac:dyDescent="0.45">
      <c r="B17" s="3123" t="s">
        <v>384</v>
      </c>
      <c r="C17" s="3123"/>
      <c r="D17" s="127" t="s">
        <v>385</v>
      </c>
    </row>
    <row r="18" spans="2:4" x14ac:dyDescent="0.3">
      <c r="B18" s="3126" t="s">
        <v>386</v>
      </c>
      <c r="C18" s="3126"/>
      <c r="D18" s="2302" t="s">
        <v>3191</v>
      </c>
    </row>
    <row r="19" spans="2:4" ht="15" customHeight="1" x14ac:dyDescent="0.3">
      <c r="B19" s="3132" t="s">
        <v>387</v>
      </c>
      <c r="C19" s="3133"/>
      <c r="D19" s="57" t="s">
        <v>3192</v>
      </c>
    </row>
    <row r="20" spans="2:4" x14ac:dyDescent="0.3">
      <c r="B20" s="3123" t="s">
        <v>388</v>
      </c>
      <c r="C20" s="3123"/>
      <c r="D20" s="2302" t="s">
        <v>424</v>
      </c>
    </row>
    <row r="21" spans="2:4" x14ac:dyDescent="0.3">
      <c r="B21" s="3134" t="s">
        <v>390</v>
      </c>
      <c r="C21" s="459" t="s">
        <v>391</v>
      </c>
      <c r="D21" s="2302" t="s">
        <v>3193</v>
      </c>
    </row>
    <row r="22" spans="2:4" x14ac:dyDescent="0.3">
      <c r="B22" s="3135"/>
      <c r="C22" s="2295" t="s">
        <v>393</v>
      </c>
      <c r="D22" s="2302" t="s">
        <v>3193</v>
      </c>
    </row>
    <row r="23" spans="2:4" x14ac:dyDescent="0.3">
      <c r="B23" s="3123" t="s">
        <v>395</v>
      </c>
      <c r="C23" s="3123"/>
      <c r="D23" s="2302" t="s">
        <v>427</v>
      </c>
    </row>
    <row r="24" spans="2:4" ht="34.799999999999997" x14ac:dyDescent="0.3">
      <c r="B24" s="3123" t="s">
        <v>397</v>
      </c>
      <c r="C24" s="3123"/>
      <c r="D24" s="2302" t="s">
        <v>3194</v>
      </c>
    </row>
    <row r="25" spans="2:4" x14ac:dyDescent="0.3">
      <c r="B25" s="3123" t="s">
        <v>399</v>
      </c>
      <c r="C25" s="3123"/>
      <c r="D25" s="57" t="s">
        <v>789</v>
      </c>
    </row>
    <row r="26" spans="2:4" ht="15" customHeight="1" x14ac:dyDescent="0.3">
      <c r="B26" s="3126" t="s">
        <v>401</v>
      </c>
      <c r="C26" s="3126"/>
      <c r="D26" s="2302" t="s">
        <v>3193</v>
      </c>
    </row>
    <row r="27" spans="2:4" ht="34.799999999999997" x14ac:dyDescent="0.3">
      <c r="B27" s="3129" t="s">
        <v>403</v>
      </c>
      <c r="C27" s="3124"/>
      <c r="D27" s="2302" t="s">
        <v>4653</v>
      </c>
    </row>
    <row r="28" spans="2:4" ht="34.799999999999997" x14ac:dyDescent="0.3">
      <c r="B28" s="2293" t="s">
        <v>404</v>
      </c>
      <c r="C28" s="2294"/>
      <c r="D28" s="57" t="s">
        <v>2047</v>
      </c>
    </row>
    <row r="29" spans="2:4" x14ac:dyDescent="0.3">
      <c r="B29" s="3130" t="s">
        <v>405</v>
      </c>
      <c r="C29" s="3131"/>
      <c r="D29" s="61"/>
    </row>
    <row r="30" spans="2:4" x14ac:dyDescent="0.3">
      <c r="B30" s="62"/>
      <c r="C30" s="62"/>
      <c r="D30" s="63"/>
    </row>
    <row r="31" spans="2:4" ht="23.25" customHeight="1" x14ac:dyDescent="0.3">
      <c r="B31" s="4223" t="s">
        <v>406</v>
      </c>
      <c r="C31" s="4223"/>
      <c r="D31" s="4223"/>
    </row>
    <row r="32" spans="2:4" x14ac:dyDescent="0.3">
      <c r="B32" s="3129" t="s">
        <v>407</v>
      </c>
      <c r="C32" s="3124"/>
      <c r="D32" s="2303" t="s">
        <v>2048</v>
      </c>
    </row>
    <row r="33" spans="2:4" x14ac:dyDescent="0.3">
      <c r="B33" s="3129" t="s">
        <v>409</v>
      </c>
      <c r="C33" s="3124"/>
      <c r="D33" s="2303" t="s">
        <v>2049</v>
      </c>
    </row>
    <row r="34" spans="2:4" x14ac:dyDescent="0.3">
      <c r="B34" s="3129" t="s">
        <v>411</v>
      </c>
      <c r="C34" s="3124"/>
      <c r="D34" s="2303" t="s">
        <v>918</v>
      </c>
    </row>
    <row r="35" spans="2:4" x14ac:dyDescent="0.3">
      <c r="B35" s="3129" t="s">
        <v>413</v>
      </c>
      <c r="C35" s="3124"/>
      <c r="D35" s="2303" t="s">
        <v>2050</v>
      </c>
    </row>
    <row r="36" spans="2:4" x14ac:dyDescent="0.3">
      <c r="B36" s="3129" t="s">
        <v>415</v>
      </c>
      <c r="C36" s="3124"/>
      <c r="D36" s="1378" t="s">
        <v>2051</v>
      </c>
    </row>
  </sheetData>
  <mergeCells count="30">
    <mergeCell ref="B10:D10"/>
    <mergeCell ref="B8:C8"/>
    <mergeCell ref="B11:C11"/>
    <mergeCell ref="B12:C12"/>
    <mergeCell ref="B13:C13"/>
    <mergeCell ref="B3:D3"/>
    <mergeCell ref="B4:C4"/>
    <mergeCell ref="B5:C5"/>
    <mergeCell ref="B6:C6"/>
    <mergeCell ref="B7:C7"/>
    <mergeCell ref="B36:C36"/>
    <mergeCell ref="B21:B22"/>
    <mergeCell ref="B19:C19"/>
    <mergeCell ref="B20:C20"/>
    <mergeCell ref="B23:C23"/>
    <mergeCell ref="B24:C24"/>
    <mergeCell ref="B25:C25"/>
    <mergeCell ref="B26:C26"/>
    <mergeCell ref="B27:C27"/>
    <mergeCell ref="B29:C29"/>
    <mergeCell ref="B31:D31"/>
    <mergeCell ref="B32:C32"/>
    <mergeCell ref="B33:C33"/>
    <mergeCell ref="B34:C34"/>
    <mergeCell ref="B35:C35"/>
    <mergeCell ref="B14:C14"/>
    <mergeCell ref="B15:C15"/>
    <mergeCell ref="B16:C16"/>
    <mergeCell ref="B17:C17"/>
    <mergeCell ref="B18:C18"/>
  </mergeCells>
  <dataValidations count="7">
    <dataValidation allowBlank="1" showDropDown="1" showInputMessage="1" showErrorMessage="1" sqref="D13" xr:uid="{00000000-0002-0000-E501-000000000000}"/>
    <dataValidation type="list" allowBlank="1" showInputMessage="1" showErrorMessage="1" sqref="D4" xr:uid="{00000000-0002-0000-E501-000001000000}">
      <formula1>ODS</formula1>
    </dataValidation>
    <dataValidation type="list" allowBlank="1" showInputMessage="1" showErrorMessage="1" sqref="D5" xr:uid="{00000000-0002-0000-E501-000002000000}">
      <formula1>Metas_ODS</formula1>
    </dataValidation>
    <dataValidation type="list" allowBlank="1" showInputMessage="1" showErrorMessage="1" sqref="D6" xr:uid="{00000000-0002-0000-E501-000003000000}">
      <formula1>Numero_indicador</formula1>
    </dataValidation>
    <dataValidation type="list" allowBlank="1" showInputMessage="1" showErrorMessage="1" sqref="D7" xr:uid="{00000000-0002-0000-E501-000004000000}">
      <formula1>Nombre_indicador_ODS</formula1>
    </dataValidation>
    <dataValidation type="list" allowBlank="1" showInputMessage="1" showErrorMessage="1" sqref="D14" xr:uid="{00000000-0002-0000-E501-000005000000}">
      <formula1>Tipo_indicador</formula1>
    </dataValidation>
    <dataValidation type="list" allowBlank="1" showInputMessage="1" showErrorMessage="1" sqref="D25" xr:uid="{00000000-0002-0000-E501-000006000000}">
      <formula1>Tipo_operación</formula1>
    </dataValidation>
  </dataValidations>
  <hyperlinks>
    <hyperlink ref="B1" location="'16.9.1'!A1" display="REGRESAR" xr:uid="{00000000-0004-0000-E501-000000000000}"/>
    <hyperlink ref="D8" r:id="rId1" xr:uid="{00000000-0004-0000-E501-000001000000}"/>
    <hyperlink ref="D36" r:id="rId2" xr:uid="{00000000-0004-0000-E501-000002000000}"/>
  </hyperlinks>
  <pageMargins left="0.7" right="0.7" top="0.75" bottom="0.75" header="0.3" footer="0.3"/>
  <pageSetup orientation="portrait" r:id="rId3"/>
</worksheet>
</file>

<file path=xl/worksheets/sheet4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601-000000000000}">
  <sheetPr codeName="Hoja475">
    <tabColor rgb="FFC00000"/>
  </sheetPr>
  <dimension ref="A1:P28"/>
  <sheetViews>
    <sheetView showGridLines="0" workbookViewId="0">
      <pane ySplit="1" topLeftCell="A2" activePane="bottomLeft" state="frozen"/>
      <selection activeCell="B1" sqref="B1"/>
      <selection pane="bottomLeft" activeCell="F15" sqref="F15"/>
    </sheetView>
  </sheetViews>
  <sheetFormatPr baseColWidth="10" defaultColWidth="11.44140625" defaultRowHeight="17.399999999999999" x14ac:dyDescent="0.45"/>
  <cols>
    <col min="1" max="1" width="15.77734375" style="178" customWidth="1"/>
    <col min="2" max="2" width="17.88671875" style="178" customWidth="1"/>
    <col min="3" max="3" width="12" style="1271" customWidth="1"/>
    <col min="4" max="5" width="12" style="178" customWidth="1"/>
    <col min="6" max="16384" width="11.44140625" style="178"/>
  </cols>
  <sheetData>
    <row r="1" spans="1:16" x14ac:dyDescent="0.45">
      <c r="A1" s="2296" t="s">
        <v>337</v>
      </c>
      <c r="B1" s="1308"/>
      <c r="C1" s="3225" t="s">
        <v>430</v>
      </c>
      <c r="D1" s="3225"/>
    </row>
    <row r="2" spans="1:16" ht="14.25" customHeight="1" x14ac:dyDescent="0.45"/>
    <row r="3" spans="1:16" ht="36.6" customHeight="1" x14ac:dyDescent="0.45">
      <c r="A3" s="4215" t="s">
        <v>339</v>
      </c>
      <c r="B3" s="4217"/>
      <c r="C3" s="4229" t="s">
        <v>1943</v>
      </c>
      <c r="D3" s="4240"/>
      <c r="E3" s="4240"/>
      <c r="F3" s="4240"/>
      <c r="G3" s="4240"/>
      <c r="H3" s="4240"/>
      <c r="I3" s="4240"/>
      <c r="J3" s="4240"/>
      <c r="K3" s="4240"/>
      <c r="L3" s="4240"/>
      <c r="M3" s="4240"/>
      <c r="N3" s="4240"/>
      <c r="O3" s="4240"/>
      <c r="P3" s="4243"/>
    </row>
    <row r="4" spans="1:16" ht="19.8" customHeight="1" x14ac:dyDescent="0.45">
      <c r="A4" s="4215" t="s">
        <v>340</v>
      </c>
      <c r="B4" s="4228"/>
      <c r="C4" s="4239" t="s">
        <v>201</v>
      </c>
      <c r="D4" s="4242"/>
      <c r="E4" s="4242"/>
      <c r="F4" s="4242"/>
      <c r="G4" s="4242"/>
      <c r="H4" s="4242"/>
      <c r="I4" s="4242"/>
      <c r="J4" s="4242"/>
      <c r="K4" s="4242"/>
      <c r="L4" s="4242"/>
      <c r="M4" s="4242"/>
      <c r="N4" s="4242"/>
      <c r="O4" s="4242"/>
      <c r="P4" s="4242"/>
    </row>
    <row r="5" spans="1:16" ht="37.200000000000003" customHeight="1" x14ac:dyDescent="0.45">
      <c r="A5" s="4215" t="s">
        <v>341</v>
      </c>
      <c r="B5" s="4228"/>
      <c r="C5" s="4238" t="s">
        <v>4174</v>
      </c>
      <c r="D5" s="4245"/>
      <c r="E5" s="4245"/>
      <c r="F5" s="4245"/>
      <c r="G5" s="4245"/>
      <c r="H5" s="4245"/>
      <c r="I5" s="4245"/>
      <c r="J5" s="4245"/>
      <c r="K5" s="4245"/>
      <c r="L5" s="4245"/>
      <c r="M5" s="4245"/>
      <c r="N5" s="4245"/>
      <c r="O5" s="4245"/>
      <c r="P5" s="4245"/>
    </row>
    <row r="6" spans="1:16" ht="18.600000000000001" x14ac:dyDescent="0.45">
      <c r="A6" s="4215" t="s">
        <v>417</v>
      </c>
      <c r="B6" s="4228"/>
      <c r="C6" s="4239" t="s">
        <v>454</v>
      </c>
      <c r="D6" s="4242"/>
      <c r="E6" s="4242"/>
      <c r="F6" s="4242"/>
      <c r="G6" s="4242"/>
      <c r="H6" s="4242"/>
      <c r="I6" s="4242"/>
      <c r="J6" s="4242"/>
      <c r="K6" s="4242"/>
      <c r="L6" s="4242"/>
      <c r="M6" s="4242"/>
      <c r="N6" s="4242"/>
      <c r="O6" s="4242"/>
      <c r="P6" s="4242"/>
    </row>
    <row r="7" spans="1:16" x14ac:dyDescent="0.45">
      <c r="A7" s="853"/>
    </row>
    <row r="8" spans="1:16" x14ac:dyDescent="0.45">
      <c r="A8" s="853"/>
    </row>
    <row r="9" spans="1:16" ht="11.25" customHeight="1" x14ac:dyDescent="0.45">
      <c r="A9" s="853"/>
      <c r="C9" s="3203" t="s">
        <v>2687</v>
      </c>
      <c r="D9" s="3203"/>
      <c r="E9" s="3203"/>
      <c r="F9" s="3203"/>
      <c r="G9" s="3203"/>
      <c r="H9" s="3203"/>
      <c r="I9" s="3203"/>
      <c r="J9" s="3203"/>
      <c r="K9" s="3203"/>
      <c r="L9" s="3203"/>
      <c r="M9" s="3203"/>
      <c r="N9" s="3203"/>
      <c r="O9" s="3203"/>
      <c r="P9" s="3203"/>
    </row>
    <row r="10" spans="1:16" ht="11.25" customHeight="1" x14ac:dyDescent="0.45">
      <c r="A10" s="853"/>
      <c r="C10" s="3203"/>
      <c r="D10" s="3203"/>
      <c r="E10" s="3203"/>
      <c r="F10" s="3203"/>
      <c r="G10" s="3203"/>
      <c r="H10" s="3203"/>
      <c r="I10" s="3203"/>
      <c r="J10" s="3203"/>
      <c r="K10" s="3203"/>
      <c r="L10" s="3203"/>
      <c r="M10" s="3203"/>
      <c r="N10" s="3203"/>
      <c r="O10" s="3203"/>
      <c r="P10" s="3203"/>
    </row>
    <row r="11" spans="1:16" x14ac:dyDescent="0.45">
      <c r="A11" s="853"/>
    </row>
    <row r="12" spans="1:16" x14ac:dyDescent="0.45">
      <c r="A12" s="853"/>
    </row>
    <row r="13" spans="1:16" x14ac:dyDescent="0.45">
      <c r="A13" s="853"/>
    </row>
    <row r="14" spans="1:16" x14ac:dyDescent="0.45">
      <c r="A14" s="853"/>
    </row>
    <row r="15" spans="1:16" x14ac:dyDescent="0.45">
      <c r="A15" s="853"/>
    </row>
    <row r="16" spans="1:16" x14ac:dyDescent="0.45">
      <c r="A16" s="853"/>
    </row>
    <row r="17" spans="1:1" x14ac:dyDescent="0.45">
      <c r="A17" s="853"/>
    </row>
    <row r="18" spans="1:1" x14ac:dyDescent="0.45">
      <c r="A18" s="853"/>
    </row>
    <row r="19" spans="1:1" x14ac:dyDescent="0.45">
      <c r="A19" s="853"/>
    </row>
    <row r="20" spans="1:1" x14ac:dyDescent="0.45">
      <c r="A20" s="853"/>
    </row>
    <row r="21" spans="1:1" x14ac:dyDescent="0.45">
      <c r="A21" s="853"/>
    </row>
    <row r="22" spans="1:1" x14ac:dyDescent="0.45">
      <c r="A22" s="853"/>
    </row>
    <row r="23" spans="1:1" x14ac:dyDescent="0.45">
      <c r="A23" s="853"/>
    </row>
    <row r="24" spans="1:1" x14ac:dyDescent="0.45">
      <c r="A24" s="853"/>
    </row>
    <row r="25" spans="1:1" x14ac:dyDescent="0.45">
      <c r="A25" s="853"/>
    </row>
    <row r="26" spans="1:1" x14ac:dyDescent="0.45">
      <c r="A26" s="853"/>
    </row>
    <row r="27" spans="1:1" x14ac:dyDescent="0.45">
      <c r="A27" s="853"/>
    </row>
    <row r="28" spans="1:1" x14ac:dyDescent="0.45">
      <c r="A28" s="853"/>
    </row>
  </sheetData>
  <mergeCells count="10">
    <mergeCell ref="A6:B6"/>
    <mergeCell ref="C6:P6"/>
    <mergeCell ref="C9:P10"/>
    <mergeCell ref="C1:D1"/>
    <mergeCell ref="A3:B3"/>
    <mergeCell ref="C3:P3"/>
    <mergeCell ref="A4:B4"/>
    <mergeCell ref="C4:P4"/>
    <mergeCell ref="A5:B5"/>
    <mergeCell ref="C5:P5"/>
  </mergeCells>
  <hyperlinks>
    <hyperlink ref="A1" location="'ODS 16.'!A1" display="REGRESAR" xr:uid="{00000000-0004-0000-E601-000000000000}"/>
    <hyperlink ref="C1:D1" location="'Metadato 16.10.1'!A1" display="VER METADATO" xr:uid="{00000000-0004-0000-E601-000001000000}"/>
  </hyperlinks>
  <pageMargins left="0.7" right="0.7" top="0.75" bottom="0.75" header="0.3" footer="0.3"/>
</worksheet>
</file>

<file path=xl/worksheets/sheet4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701-000000000000}">
  <sheetPr codeName="Hoja476">
    <tabColor theme="0" tint="-0.499984740745262"/>
  </sheetPr>
  <dimension ref="B1:F36"/>
  <sheetViews>
    <sheetView showGridLines="0" zoomScaleNormal="100" workbookViewId="0">
      <pane ySplit="1" topLeftCell="A2" activePane="bottomLeft" state="frozen"/>
      <selection pane="bottomLeft" activeCell="B3" sqref="B3:D3"/>
    </sheetView>
  </sheetViews>
  <sheetFormatPr baseColWidth="10" defaultColWidth="11.44140625" defaultRowHeight="17.399999999999999" x14ac:dyDescent="0.3"/>
  <cols>
    <col min="1" max="1" width="11.44140625" style="1305"/>
    <col min="2" max="2" width="26.44140625" style="1305" customWidth="1"/>
    <col min="3" max="3" width="24" style="1305" customWidth="1"/>
    <col min="4" max="4" width="85.77734375" style="1305" customWidth="1"/>
    <col min="5" max="5" width="11.44140625" style="1305"/>
    <col min="6" max="6" width="7.21875" style="1305" customWidth="1"/>
    <col min="7" max="16384" width="11.44140625" style="1305"/>
  </cols>
  <sheetData>
    <row r="1" spans="2:6" x14ac:dyDescent="0.3">
      <c r="B1" s="481" t="s">
        <v>337</v>
      </c>
    </row>
    <row r="2" spans="2:6" ht="18" thickBot="1" x14ac:dyDescent="0.35"/>
    <row r="3" spans="2:6" ht="23.25" customHeight="1" thickBot="1" x14ac:dyDescent="0.35">
      <c r="B3" s="4223" t="s">
        <v>370</v>
      </c>
      <c r="C3" s="4223"/>
      <c r="D3" s="4223"/>
      <c r="F3" s="1267" t="s">
        <v>498</v>
      </c>
    </row>
    <row r="4" spans="2:6" ht="34.799999999999997" x14ac:dyDescent="0.3">
      <c r="B4" s="3123" t="s">
        <v>449</v>
      </c>
      <c r="C4" s="3123"/>
      <c r="D4" s="2302" t="s">
        <v>46</v>
      </c>
    </row>
    <row r="5" spans="2:6" ht="45" customHeight="1" x14ac:dyDescent="0.3">
      <c r="B5" s="3123" t="s">
        <v>373</v>
      </c>
      <c r="C5" s="3123"/>
      <c r="D5" s="2302" t="s">
        <v>201</v>
      </c>
    </row>
    <row r="6" spans="2:6" x14ac:dyDescent="0.3">
      <c r="B6" s="3123" t="s">
        <v>374</v>
      </c>
      <c r="C6" s="3123"/>
      <c r="D6" s="2303" t="s">
        <v>292</v>
      </c>
    </row>
    <row r="7" spans="2:6" ht="52.2" x14ac:dyDescent="0.3">
      <c r="B7" s="3126" t="s">
        <v>375</v>
      </c>
      <c r="C7" s="3126"/>
      <c r="D7" s="2300" t="s">
        <v>4174</v>
      </c>
    </row>
    <row r="8" spans="2:6" x14ac:dyDescent="0.3">
      <c r="B8" s="3126" t="s">
        <v>2480</v>
      </c>
      <c r="C8" s="3126"/>
      <c r="D8" s="2301" t="s">
        <v>2665</v>
      </c>
    </row>
    <row r="9" spans="2:6" x14ac:dyDescent="0.45">
      <c r="B9" s="178"/>
      <c r="C9" s="178"/>
      <c r="D9" s="178"/>
    </row>
    <row r="10" spans="2:6" ht="23.25" customHeight="1" x14ac:dyDescent="0.3">
      <c r="B10" s="4223" t="s">
        <v>376</v>
      </c>
      <c r="C10" s="4223"/>
      <c r="D10" s="4223"/>
    </row>
    <row r="11" spans="2:6" x14ac:dyDescent="0.3">
      <c r="B11" s="3129" t="s">
        <v>377</v>
      </c>
      <c r="C11" s="3124"/>
      <c r="D11" s="2302"/>
    </row>
    <row r="12" spans="2:6" x14ac:dyDescent="0.3">
      <c r="B12" s="3126" t="s">
        <v>379</v>
      </c>
      <c r="C12" s="3126"/>
      <c r="D12" s="661"/>
    </row>
    <row r="13" spans="2:6" x14ac:dyDescent="0.3">
      <c r="B13" s="3123" t="s">
        <v>380</v>
      </c>
      <c r="C13" s="3123"/>
      <c r="D13" s="2077"/>
    </row>
    <row r="14" spans="2:6" x14ac:dyDescent="0.3">
      <c r="B14" s="3123" t="s">
        <v>381</v>
      </c>
      <c r="C14" s="3124"/>
      <c r="D14" s="2077"/>
    </row>
    <row r="15" spans="2:6" x14ac:dyDescent="0.3">
      <c r="B15" s="3123" t="s">
        <v>382</v>
      </c>
      <c r="C15" s="3123"/>
      <c r="D15" s="2302"/>
    </row>
    <row r="16" spans="2:6" x14ac:dyDescent="0.3">
      <c r="B16" s="3123" t="s">
        <v>383</v>
      </c>
      <c r="C16" s="3123"/>
      <c r="D16" s="2302"/>
    </row>
    <row r="17" spans="2:4" x14ac:dyDescent="0.3">
      <c r="B17" s="3123" t="s">
        <v>384</v>
      </c>
      <c r="C17" s="3123"/>
      <c r="D17" s="57"/>
    </row>
    <row r="18" spans="2:4" x14ac:dyDescent="0.3">
      <c r="B18" s="3126" t="s">
        <v>386</v>
      </c>
      <c r="C18" s="3126"/>
      <c r="D18" s="2302"/>
    </row>
    <row r="19" spans="2:4" x14ac:dyDescent="0.3">
      <c r="B19" s="3132" t="s">
        <v>387</v>
      </c>
      <c r="C19" s="3133"/>
      <c r="D19" s="57"/>
    </row>
    <row r="20" spans="2:4" x14ac:dyDescent="0.3">
      <c r="B20" s="3123" t="s">
        <v>388</v>
      </c>
      <c r="C20" s="3123"/>
      <c r="D20" s="2302"/>
    </row>
    <row r="21" spans="2:4" x14ac:dyDescent="0.3">
      <c r="B21" s="3134" t="s">
        <v>390</v>
      </c>
      <c r="C21" s="459" t="s">
        <v>391</v>
      </c>
      <c r="D21" s="2302"/>
    </row>
    <row r="22" spans="2:4" x14ac:dyDescent="0.3">
      <c r="B22" s="3135"/>
      <c r="C22" s="2295" t="s">
        <v>393</v>
      </c>
      <c r="D22" s="57"/>
    </row>
    <row r="23" spans="2:4" x14ac:dyDescent="0.3">
      <c r="B23" s="3123" t="s">
        <v>395</v>
      </c>
      <c r="C23" s="3123"/>
      <c r="D23" s="2302"/>
    </row>
    <row r="24" spans="2:4" x14ac:dyDescent="0.3">
      <c r="B24" s="3123" t="s">
        <v>397</v>
      </c>
      <c r="C24" s="3123"/>
      <c r="D24" s="2302"/>
    </row>
    <row r="25" spans="2:4" x14ac:dyDescent="0.3">
      <c r="B25" s="3123" t="s">
        <v>399</v>
      </c>
      <c r="C25" s="3123"/>
      <c r="D25" s="57"/>
    </row>
    <row r="26" spans="2:4" x14ac:dyDescent="0.3">
      <c r="B26" s="3126" t="s">
        <v>401</v>
      </c>
      <c r="C26" s="3126"/>
      <c r="D26" s="2302"/>
    </row>
    <row r="27" spans="2:4" x14ac:dyDescent="0.3">
      <c r="B27" s="3129" t="s">
        <v>403</v>
      </c>
      <c r="C27" s="3124"/>
      <c r="D27" s="2302"/>
    </row>
    <row r="28" spans="2:4" ht="90" customHeight="1" x14ac:dyDescent="0.3">
      <c r="B28" s="2293" t="s">
        <v>404</v>
      </c>
      <c r="C28" s="2294"/>
      <c r="D28" s="57" t="s">
        <v>2052</v>
      </c>
    </row>
    <row r="29" spans="2:4" x14ac:dyDescent="0.3">
      <c r="B29" s="3130" t="s">
        <v>405</v>
      </c>
      <c r="C29" s="3131"/>
      <c r="D29" s="61"/>
    </row>
    <row r="30" spans="2:4" x14ac:dyDescent="0.3">
      <c r="B30" s="62"/>
      <c r="C30" s="62"/>
      <c r="D30" s="63"/>
    </row>
    <row r="31" spans="2:4" ht="23.25" customHeight="1" x14ac:dyDescent="0.3">
      <c r="B31" s="4223" t="s">
        <v>406</v>
      </c>
      <c r="C31" s="4223"/>
      <c r="D31" s="4223"/>
    </row>
    <row r="32" spans="2:4" x14ac:dyDescent="0.3">
      <c r="B32" s="3129" t="s">
        <v>407</v>
      </c>
      <c r="C32" s="3124"/>
      <c r="D32" s="57"/>
    </row>
    <row r="33" spans="2:4" x14ac:dyDescent="0.3">
      <c r="B33" s="3129" t="s">
        <v>409</v>
      </c>
      <c r="C33" s="3124"/>
      <c r="D33" s="57"/>
    </row>
    <row r="34" spans="2:4" x14ac:dyDescent="0.3">
      <c r="B34" s="3129" t="s">
        <v>411</v>
      </c>
      <c r="C34" s="3124"/>
      <c r="D34" s="83"/>
    </row>
    <row r="35" spans="2:4" x14ac:dyDescent="0.3">
      <c r="B35" s="3129" t="s">
        <v>413</v>
      </c>
      <c r="C35" s="3124"/>
      <c r="D35" s="157"/>
    </row>
    <row r="36" spans="2:4" x14ac:dyDescent="0.3">
      <c r="B36" s="3129" t="s">
        <v>415</v>
      </c>
      <c r="C36" s="3124"/>
      <c r="D36" s="57"/>
    </row>
  </sheetData>
  <mergeCells count="30">
    <mergeCell ref="B16:C16"/>
    <mergeCell ref="B3:D3"/>
    <mergeCell ref="B4:C4"/>
    <mergeCell ref="B5:C5"/>
    <mergeCell ref="B6:C6"/>
    <mergeCell ref="B7:C7"/>
    <mergeCell ref="B10:D10"/>
    <mergeCell ref="B11:C11"/>
    <mergeCell ref="B12:C12"/>
    <mergeCell ref="B13:C13"/>
    <mergeCell ref="B14:C14"/>
    <mergeCell ref="B15:C15"/>
    <mergeCell ref="B8:C8"/>
    <mergeCell ref="B31:D31"/>
    <mergeCell ref="B17:C17"/>
    <mergeCell ref="B18:C18"/>
    <mergeCell ref="B19:C19"/>
    <mergeCell ref="B20:C20"/>
    <mergeCell ref="B21:B22"/>
    <mergeCell ref="B23:C23"/>
    <mergeCell ref="B24:C24"/>
    <mergeCell ref="B25:C25"/>
    <mergeCell ref="B26:C26"/>
    <mergeCell ref="B27:C27"/>
    <mergeCell ref="B29:C29"/>
    <mergeCell ref="B32:C32"/>
    <mergeCell ref="B33:C33"/>
    <mergeCell ref="B34:C34"/>
    <mergeCell ref="B35:C35"/>
    <mergeCell ref="B36:C36"/>
  </mergeCells>
  <dataValidations count="7">
    <dataValidation allowBlank="1" showDropDown="1" showInputMessage="1" showErrorMessage="1" sqref="D13" xr:uid="{00000000-0002-0000-E701-000000000000}"/>
    <dataValidation type="list" allowBlank="1" showInputMessage="1" showErrorMessage="1" sqref="D4" xr:uid="{00000000-0002-0000-E701-000001000000}">
      <formula1>ODS</formula1>
    </dataValidation>
    <dataValidation type="list" allowBlank="1" showInputMessage="1" showErrorMessage="1" sqref="D5" xr:uid="{00000000-0002-0000-E701-000002000000}">
      <formula1>Metas_ODS</formula1>
    </dataValidation>
    <dataValidation type="list" allowBlank="1" showInputMessage="1" showErrorMessage="1" sqref="D6" xr:uid="{00000000-0002-0000-E701-000003000000}">
      <formula1>Numero_indicador</formula1>
    </dataValidation>
    <dataValidation type="list" allowBlank="1" showInputMessage="1" showErrorMessage="1" sqref="D7" xr:uid="{00000000-0002-0000-E701-000004000000}">
      <formula1>Nombre_indicador_ODS</formula1>
    </dataValidation>
    <dataValidation type="list" allowBlank="1" showInputMessage="1" showErrorMessage="1" sqref="D14" xr:uid="{00000000-0002-0000-E701-000005000000}">
      <formula1>Tipo_indicador</formula1>
    </dataValidation>
    <dataValidation type="list" allowBlank="1" showInputMessage="1" showErrorMessage="1" sqref="D25" xr:uid="{00000000-0002-0000-E701-000006000000}">
      <formula1>Tipo_operación</formula1>
    </dataValidation>
  </dataValidations>
  <hyperlinks>
    <hyperlink ref="B1" location="'16.10.1'!A1" display="REGRESAR" xr:uid="{00000000-0004-0000-E701-000000000000}"/>
    <hyperlink ref="D8" r:id="rId1" xr:uid="{00000000-0004-0000-E701-000001000000}"/>
  </hyperlinks>
  <pageMargins left="0.7" right="0.7" top="0.75" bottom="0.75" header="0.3" footer="0.3"/>
  <pageSetup orientation="portrait" r:id="rId2"/>
</worksheet>
</file>

<file path=xl/worksheets/sheet4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801-000000000000}">
  <sheetPr codeName="Hoja477">
    <tabColor rgb="FF7030A0"/>
  </sheetPr>
  <dimension ref="A1:P10"/>
  <sheetViews>
    <sheetView showGridLines="0" workbookViewId="0">
      <pane ySplit="1" topLeftCell="A2" activePane="bottomLeft" state="frozen"/>
      <selection activeCell="B1" sqref="B1"/>
      <selection pane="bottomLeft" activeCell="B14" sqref="B14"/>
    </sheetView>
  </sheetViews>
  <sheetFormatPr baseColWidth="10" defaultColWidth="11.44140625" defaultRowHeight="17.399999999999999" x14ac:dyDescent="0.45"/>
  <cols>
    <col min="1" max="1" width="15" style="178" customWidth="1"/>
    <col min="2" max="2" width="18.44140625" style="178" customWidth="1"/>
    <col min="3" max="3" width="11.77734375" style="1271" customWidth="1"/>
    <col min="4" max="5" width="11.77734375" style="178" customWidth="1"/>
    <col min="6" max="15" width="11.44140625" style="178"/>
    <col min="16" max="16" width="11.44140625" style="178" customWidth="1"/>
    <col min="17" max="16384" width="11.44140625" style="178"/>
  </cols>
  <sheetData>
    <row r="1" spans="1:16" x14ac:dyDescent="0.45">
      <c r="A1" s="2345" t="s">
        <v>337</v>
      </c>
      <c r="B1" s="1308"/>
      <c r="C1" s="3225" t="s">
        <v>430</v>
      </c>
      <c r="D1" s="3225"/>
    </row>
    <row r="3" spans="1:16" ht="37.799999999999997" customHeight="1" x14ac:dyDescent="0.45">
      <c r="A3" s="4215" t="s">
        <v>339</v>
      </c>
      <c r="B3" s="4217"/>
      <c r="C3" s="4229" t="s">
        <v>1943</v>
      </c>
      <c r="D3" s="4240"/>
      <c r="E3" s="4240"/>
      <c r="F3" s="4240"/>
      <c r="G3" s="4240"/>
      <c r="H3" s="4240"/>
      <c r="I3" s="4240"/>
      <c r="J3" s="4240"/>
      <c r="K3" s="4240"/>
      <c r="L3" s="4240"/>
      <c r="M3" s="4240"/>
      <c r="N3" s="4240"/>
      <c r="O3" s="4240"/>
      <c r="P3" s="4243"/>
    </row>
    <row r="4" spans="1:16" ht="18.600000000000001" customHeight="1" x14ac:dyDescent="0.45">
      <c r="A4" s="4215" t="s">
        <v>340</v>
      </c>
      <c r="B4" s="4228"/>
      <c r="C4" s="4239" t="s">
        <v>201</v>
      </c>
      <c r="D4" s="4242"/>
      <c r="E4" s="4242"/>
      <c r="F4" s="4242"/>
      <c r="G4" s="4242"/>
      <c r="H4" s="4242"/>
      <c r="I4" s="4242"/>
      <c r="J4" s="4242"/>
      <c r="K4" s="4242"/>
      <c r="L4" s="4242"/>
      <c r="M4" s="4242"/>
      <c r="N4" s="4242"/>
      <c r="O4" s="4242"/>
      <c r="P4" s="4242"/>
    </row>
    <row r="5" spans="1:16" ht="18.600000000000001" x14ac:dyDescent="0.45">
      <c r="A5" s="4215" t="s">
        <v>341</v>
      </c>
      <c r="B5" s="4228"/>
      <c r="C5" s="4238" t="s">
        <v>4175</v>
      </c>
      <c r="D5" s="4245"/>
      <c r="E5" s="4245"/>
      <c r="F5" s="4245"/>
      <c r="G5" s="4245"/>
      <c r="H5" s="4245"/>
      <c r="I5" s="4245"/>
      <c r="J5" s="4245"/>
      <c r="K5" s="4245"/>
      <c r="L5" s="4245"/>
      <c r="M5" s="4245"/>
      <c r="N5" s="4245"/>
      <c r="O5" s="4245"/>
      <c r="P5" s="4245"/>
    </row>
    <row r="6" spans="1:16" ht="18.600000000000001" x14ac:dyDescent="0.45">
      <c r="A6" s="4215" t="s">
        <v>417</v>
      </c>
      <c r="B6" s="4228"/>
      <c r="C6" s="4239" t="s">
        <v>454</v>
      </c>
      <c r="D6" s="4242"/>
      <c r="E6" s="4242"/>
      <c r="F6" s="4242"/>
      <c r="G6" s="4242"/>
      <c r="H6" s="4242"/>
      <c r="I6" s="4242"/>
      <c r="J6" s="4242"/>
      <c r="K6" s="4242"/>
      <c r="L6" s="4242"/>
      <c r="M6" s="4242"/>
      <c r="N6" s="4242"/>
      <c r="O6" s="4242"/>
      <c r="P6" s="4242"/>
    </row>
    <row r="7" spans="1:16" x14ac:dyDescent="0.45">
      <c r="A7" s="853"/>
    </row>
    <row r="8" spans="1:16" x14ac:dyDescent="0.45">
      <c r="A8" s="853"/>
    </row>
    <row r="9" spans="1:16" ht="11.25" customHeight="1" x14ac:dyDescent="0.45">
      <c r="C9" s="3203" t="s">
        <v>497</v>
      </c>
      <c r="D9" s="3203"/>
      <c r="E9" s="3203"/>
      <c r="F9" s="3203"/>
      <c r="G9" s="3203"/>
      <c r="H9" s="3203"/>
      <c r="I9" s="3203"/>
      <c r="J9" s="3203"/>
      <c r="K9" s="3203"/>
      <c r="L9" s="3203"/>
      <c r="M9" s="3203"/>
      <c r="N9" s="3203"/>
      <c r="O9" s="3203"/>
      <c r="P9" s="3203"/>
    </row>
    <row r="10" spans="1:16" ht="11.25" customHeight="1" x14ac:dyDescent="0.45">
      <c r="C10" s="3203"/>
      <c r="D10" s="3203"/>
      <c r="E10" s="3203"/>
      <c r="F10" s="3203"/>
      <c r="G10" s="3203"/>
      <c r="H10" s="3203"/>
      <c r="I10" s="3203"/>
      <c r="J10" s="3203"/>
      <c r="K10" s="3203"/>
      <c r="L10" s="3203"/>
      <c r="M10" s="3203"/>
      <c r="N10" s="3203"/>
      <c r="O10" s="3203"/>
      <c r="P10" s="3203"/>
    </row>
  </sheetData>
  <mergeCells count="10">
    <mergeCell ref="A6:B6"/>
    <mergeCell ref="C6:P6"/>
    <mergeCell ref="C9:P10"/>
    <mergeCell ref="C1:D1"/>
    <mergeCell ref="A3:B3"/>
    <mergeCell ref="C3:P3"/>
    <mergeCell ref="A4:B4"/>
    <mergeCell ref="C4:P4"/>
    <mergeCell ref="A5:B5"/>
    <mergeCell ref="C5:P5"/>
  </mergeCells>
  <hyperlinks>
    <hyperlink ref="A1" location="'ODS 16.'!A1" display="REGRESAR" xr:uid="{00000000-0004-0000-E801-000000000000}"/>
    <hyperlink ref="C1:D1" location="'Metadato 16.10.2'!A1" display="VER METADATO" xr:uid="{00000000-0004-0000-E801-000001000000}"/>
  </hyperlinks>
  <pageMargins left="0.7" right="0.7" top="0.75" bottom="0.75" header="0.3" footer="0.3"/>
  <pageSetup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Hoja49">
    <tabColor theme="5"/>
  </sheetPr>
  <dimension ref="A1:Q29"/>
  <sheetViews>
    <sheetView showGridLines="0" workbookViewId="0">
      <pane ySplit="1" topLeftCell="A2" activePane="bottomLeft" state="frozen"/>
      <selection activeCell="I38" sqref="I38"/>
      <selection pane="bottomLeft" activeCell="O11" sqref="O11"/>
    </sheetView>
  </sheetViews>
  <sheetFormatPr baseColWidth="10" defaultColWidth="11.44140625" defaultRowHeight="18.600000000000001" x14ac:dyDescent="0.45"/>
  <cols>
    <col min="1" max="2" width="15.21875" style="160" customWidth="1"/>
    <col min="3" max="3" width="12.21875" style="687" customWidth="1"/>
    <col min="4" max="5" width="12.21875" style="160" customWidth="1"/>
    <col min="6" max="16384" width="11.44140625" style="160"/>
  </cols>
  <sheetData>
    <row r="1" spans="1:17" x14ac:dyDescent="0.45">
      <c r="A1" s="606" t="s">
        <v>337</v>
      </c>
      <c r="B1" s="649"/>
      <c r="C1" s="3119" t="s">
        <v>430</v>
      </c>
      <c r="D1" s="3119"/>
    </row>
    <row r="3" spans="1:17" x14ac:dyDescent="0.45">
      <c r="A3" s="3208" t="s">
        <v>339</v>
      </c>
      <c r="B3" s="3208"/>
      <c r="C3" s="3208" t="s">
        <v>12</v>
      </c>
      <c r="D3" s="3208"/>
      <c r="E3" s="3208"/>
      <c r="F3" s="3208"/>
      <c r="G3" s="3208"/>
      <c r="H3" s="3208"/>
      <c r="I3" s="3208"/>
      <c r="J3" s="3208"/>
      <c r="K3" s="3208"/>
      <c r="L3" s="3208"/>
      <c r="M3" s="3208"/>
      <c r="N3" s="3208"/>
      <c r="O3" s="3208"/>
      <c r="P3" s="3208"/>
      <c r="Q3" s="3208"/>
    </row>
    <row r="4" spans="1:17" ht="54" customHeight="1" x14ac:dyDescent="0.45">
      <c r="A4" s="3208" t="s">
        <v>340</v>
      </c>
      <c r="B4" s="3208"/>
      <c r="C4" s="3209" t="s">
        <v>39</v>
      </c>
      <c r="D4" s="3209"/>
      <c r="E4" s="3209"/>
      <c r="F4" s="3209"/>
      <c r="G4" s="3209"/>
      <c r="H4" s="3209"/>
      <c r="I4" s="3209"/>
      <c r="J4" s="3209"/>
      <c r="K4" s="3209"/>
      <c r="L4" s="3209"/>
      <c r="M4" s="3209"/>
      <c r="N4" s="3209"/>
      <c r="O4" s="3209"/>
      <c r="P4" s="3209"/>
      <c r="Q4" s="3209"/>
    </row>
    <row r="5" spans="1:17" ht="16.5" customHeight="1" x14ac:dyDescent="0.45">
      <c r="A5" s="3208" t="s">
        <v>341</v>
      </c>
      <c r="B5" s="3208"/>
      <c r="C5" s="3208" t="s">
        <v>3960</v>
      </c>
      <c r="D5" s="3208"/>
      <c r="E5" s="3208"/>
      <c r="F5" s="3208"/>
      <c r="G5" s="3208"/>
      <c r="H5" s="3208"/>
      <c r="I5" s="3208"/>
      <c r="J5" s="3208"/>
      <c r="K5" s="3208"/>
      <c r="L5" s="3208"/>
      <c r="M5" s="3208"/>
      <c r="N5" s="3208"/>
      <c r="O5" s="3208"/>
      <c r="P5" s="3208"/>
      <c r="Q5" s="3208"/>
    </row>
    <row r="6" spans="1:17" x14ac:dyDescent="0.45">
      <c r="A6" s="3208" t="s">
        <v>417</v>
      </c>
      <c r="B6" s="3208"/>
      <c r="C6" s="3208" t="s">
        <v>454</v>
      </c>
      <c r="D6" s="3208"/>
      <c r="E6" s="3208"/>
      <c r="F6" s="3208"/>
      <c r="G6" s="3208"/>
      <c r="H6" s="3208"/>
      <c r="I6" s="3208"/>
      <c r="J6" s="3208"/>
      <c r="K6" s="3208"/>
      <c r="L6" s="3208"/>
      <c r="M6" s="3208"/>
      <c r="N6" s="3208"/>
      <c r="O6" s="3208"/>
      <c r="P6" s="3208"/>
      <c r="Q6" s="3208"/>
    </row>
    <row r="7" spans="1:17" x14ac:dyDescent="0.45">
      <c r="A7" s="686"/>
    </row>
    <row r="8" spans="1:17" x14ac:dyDescent="0.45">
      <c r="A8" s="686"/>
    </row>
    <row r="9" spans="1:17" ht="11.25" customHeight="1" x14ac:dyDescent="0.45">
      <c r="A9" s="686"/>
      <c r="C9" s="3203" t="s">
        <v>455</v>
      </c>
      <c r="D9" s="3203"/>
      <c r="E9" s="3203"/>
      <c r="F9" s="3203"/>
      <c r="G9" s="3203"/>
      <c r="H9" s="3203"/>
      <c r="I9" s="3203"/>
      <c r="J9" s="3203"/>
      <c r="K9" s="3203"/>
      <c r="L9" s="3203"/>
      <c r="M9" s="3203"/>
      <c r="N9" s="3203"/>
      <c r="O9" s="3203"/>
      <c r="P9" s="3203"/>
      <c r="Q9" s="3203"/>
    </row>
    <row r="10" spans="1:17" ht="11.25" customHeight="1" x14ac:dyDescent="0.45">
      <c r="A10" s="686"/>
      <c r="C10" s="3203"/>
      <c r="D10" s="3203"/>
      <c r="E10" s="3203"/>
      <c r="F10" s="3203"/>
      <c r="G10" s="3203"/>
      <c r="H10" s="3203"/>
      <c r="I10" s="3203"/>
      <c r="J10" s="3203"/>
      <c r="K10" s="3203"/>
      <c r="L10" s="3203"/>
      <c r="M10" s="3203"/>
      <c r="N10" s="3203"/>
      <c r="O10" s="3203"/>
      <c r="P10" s="3203"/>
      <c r="Q10" s="3203"/>
    </row>
    <row r="11" spans="1:17" x14ac:dyDescent="0.45">
      <c r="A11" s="686"/>
    </row>
    <row r="12" spans="1:17" x14ac:dyDescent="0.45">
      <c r="A12" s="686"/>
    </row>
    <row r="13" spans="1:17" x14ac:dyDescent="0.45">
      <c r="A13" s="686"/>
    </row>
    <row r="14" spans="1:17" x14ac:dyDescent="0.45">
      <c r="A14" s="686"/>
    </row>
    <row r="15" spans="1:17" x14ac:dyDescent="0.45">
      <c r="A15" s="686"/>
    </row>
    <row r="16" spans="1:17" x14ac:dyDescent="0.45">
      <c r="A16" s="686"/>
    </row>
    <row r="17" spans="1:1" x14ac:dyDescent="0.45">
      <c r="A17" s="686"/>
    </row>
    <row r="18" spans="1:1" x14ac:dyDescent="0.45">
      <c r="A18" s="686"/>
    </row>
    <row r="19" spans="1:1" x14ac:dyDescent="0.45">
      <c r="A19" s="686"/>
    </row>
    <row r="20" spans="1:1" x14ac:dyDescent="0.45">
      <c r="A20" s="686"/>
    </row>
    <row r="21" spans="1:1" x14ac:dyDescent="0.45">
      <c r="A21" s="686"/>
    </row>
    <row r="22" spans="1:1" x14ac:dyDescent="0.45">
      <c r="A22" s="686"/>
    </row>
    <row r="23" spans="1:1" x14ac:dyDescent="0.45">
      <c r="A23" s="686"/>
    </row>
    <row r="24" spans="1:1" x14ac:dyDescent="0.45">
      <c r="A24" s="686"/>
    </row>
    <row r="25" spans="1:1" x14ac:dyDescent="0.45">
      <c r="A25" s="686"/>
    </row>
    <row r="26" spans="1:1" x14ac:dyDescent="0.45">
      <c r="A26" s="686"/>
    </row>
    <row r="27" spans="1:1" x14ac:dyDescent="0.45">
      <c r="A27" s="686"/>
    </row>
    <row r="28" spans="1:1" x14ac:dyDescent="0.45">
      <c r="A28" s="686"/>
    </row>
    <row r="29" spans="1:1" x14ac:dyDescent="0.45">
      <c r="A29" s="686"/>
    </row>
  </sheetData>
  <mergeCells count="10">
    <mergeCell ref="A6:B6"/>
    <mergeCell ref="C6:Q6"/>
    <mergeCell ref="C9:Q10"/>
    <mergeCell ref="C1:D1"/>
    <mergeCell ref="A3:B3"/>
    <mergeCell ref="C3:Q3"/>
    <mergeCell ref="A4:B4"/>
    <mergeCell ref="C4:Q4"/>
    <mergeCell ref="A5:B5"/>
    <mergeCell ref="C5:Q5"/>
  </mergeCells>
  <hyperlinks>
    <hyperlink ref="A1" location="'ODS 2.'!A1" display="REGRESAR" xr:uid="{00000000-0004-0000-3000-000000000000}"/>
    <hyperlink ref="C1" location="'Metadato 2.5.2'!A1" display="VER METADATO" xr:uid="{00000000-0004-0000-3000-000001000000}"/>
  </hyperlinks>
  <pageMargins left="0.7" right="0.7" top="0.75" bottom="0.75" header="0.3" footer="0.3"/>
</worksheet>
</file>

<file path=xl/worksheets/sheet4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901-000000000000}">
  <sheetPr codeName="Hoja478">
    <tabColor theme="0" tint="-0.499984740745262"/>
  </sheetPr>
  <dimension ref="B1:F36"/>
  <sheetViews>
    <sheetView showGridLines="0" zoomScaleNormal="100" workbookViewId="0">
      <pane ySplit="1" topLeftCell="A2" activePane="bottomLeft" state="frozen"/>
      <selection pane="bottomLeft" activeCell="D28" sqref="D28"/>
    </sheetView>
  </sheetViews>
  <sheetFormatPr baseColWidth="10" defaultColWidth="11.44140625" defaultRowHeight="17.399999999999999" x14ac:dyDescent="0.3"/>
  <cols>
    <col min="1" max="1" width="11.44140625" style="1305"/>
    <col min="2" max="2" width="26.44140625" style="1305" customWidth="1"/>
    <col min="3" max="3" width="24" style="1305" customWidth="1"/>
    <col min="4" max="4" width="85.77734375" style="1305" customWidth="1"/>
    <col min="5" max="5" width="11.44140625" style="1305"/>
    <col min="6" max="6" width="7.21875" style="1305" customWidth="1"/>
    <col min="7" max="16384" width="11.44140625" style="1305"/>
  </cols>
  <sheetData>
    <row r="1" spans="2:6" x14ac:dyDescent="0.3">
      <c r="B1" s="481" t="s">
        <v>337</v>
      </c>
    </row>
    <row r="2" spans="2:6" ht="18" thickBot="1" x14ac:dyDescent="0.35"/>
    <row r="3" spans="2:6" ht="23.25" customHeight="1" thickBot="1" x14ac:dyDescent="0.35">
      <c r="B3" s="4223" t="s">
        <v>370</v>
      </c>
      <c r="C3" s="4223"/>
      <c r="D3" s="4223"/>
      <c r="F3" s="1356" t="s">
        <v>498</v>
      </c>
    </row>
    <row r="4" spans="2:6" ht="34.799999999999997" x14ac:dyDescent="0.3">
      <c r="B4" s="3123" t="s">
        <v>449</v>
      </c>
      <c r="C4" s="3123"/>
      <c r="D4" s="2361" t="s">
        <v>46</v>
      </c>
    </row>
    <row r="5" spans="2:6" ht="34.799999999999997" x14ac:dyDescent="0.3">
      <c r="B5" s="3123" t="s">
        <v>373</v>
      </c>
      <c r="C5" s="3123"/>
      <c r="D5" s="2361" t="s">
        <v>201</v>
      </c>
    </row>
    <row r="6" spans="2:6" x14ac:dyDescent="0.3">
      <c r="B6" s="3123" t="s">
        <v>374</v>
      </c>
      <c r="C6" s="3123"/>
      <c r="D6" s="2362" t="s">
        <v>293</v>
      </c>
    </row>
    <row r="7" spans="2:6" ht="34.799999999999997" x14ac:dyDescent="0.3">
      <c r="B7" s="3126" t="s">
        <v>375</v>
      </c>
      <c r="C7" s="3126"/>
      <c r="D7" s="2363" t="s">
        <v>4175</v>
      </c>
    </row>
    <row r="8" spans="2:6" x14ac:dyDescent="0.3">
      <c r="B8" s="3126" t="s">
        <v>2485</v>
      </c>
      <c r="C8" s="3126"/>
      <c r="D8" s="2364" t="s">
        <v>2666</v>
      </c>
    </row>
    <row r="9" spans="2:6" x14ac:dyDescent="0.45">
      <c r="B9" s="178"/>
      <c r="C9" s="178"/>
      <c r="D9" s="178"/>
    </row>
    <row r="10" spans="2:6" ht="23.25" customHeight="1" x14ac:dyDescent="0.3">
      <c r="B10" s="4223" t="s">
        <v>376</v>
      </c>
      <c r="C10" s="4223"/>
      <c r="D10" s="4223"/>
    </row>
    <row r="11" spans="2:6" x14ac:dyDescent="0.3">
      <c r="B11" s="3129" t="s">
        <v>377</v>
      </c>
      <c r="C11" s="3124"/>
      <c r="D11" s="2361"/>
    </row>
    <row r="12" spans="2:6" x14ac:dyDescent="0.3">
      <c r="B12" s="3126" t="s">
        <v>379</v>
      </c>
      <c r="C12" s="3126"/>
      <c r="D12" s="661"/>
    </row>
    <row r="13" spans="2:6" x14ac:dyDescent="0.3">
      <c r="B13" s="3123" t="s">
        <v>380</v>
      </c>
      <c r="C13" s="3123"/>
      <c r="D13" s="2077"/>
    </row>
    <row r="14" spans="2:6" x14ac:dyDescent="0.3">
      <c r="B14" s="3123" t="s">
        <v>381</v>
      </c>
      <c r="C14" s="3124"/>
      <c r="D14" s="2077"/>
    </row>
    <row r="15" spans="2:6" x14ac:dyDescent="0.3">
      <c r="B15" s="3123" t="s">
        <v>382</v>
      </c>
      <c r="C15" s="3123"/>
      <c r="D15" s="2361"/>
    </row>
    <row r="16" spans="2:6" x14ac:dyDescent="0.3">
      <c r="B16" s="3123" t="s">
        <v>383</v>
      </c>
      <c r="C16" s="3123"/>
      <c r="D16" s="2361"/>
    </row>
    <row r="17" spans="2:4" x14ac:dyDescent="0.3">
      <c r="B17" s="3123" t="s">
        <v>384</v>
      </c>
      <c r="C17" s="3123"/>
      <c r="D17" s="57"/>
    </row>
    <row r="18" spans="2:4" x14ac:dyDescent="0.3">
      <c r="B18" s="3126" t="s">
        <v>386</v>
      </c>
      <c r="C18" s="3126"/>
      <c r="D18" s="2361"/>
    </row>
    <row r="19" spans="2:4" x14ac:dyDescent="0.3">
      <c r="B19" s="3132" t="s">
        <v>387</v>
      </c>
      <c r="C19" s="3133"/>
      <c r="D19" s="57"/>
    </row>
    <row r="20" spans="2:4" x14ac:dyDescent="0.3">
      <c r="B20" s="3123" t="s">
        <v>388</v>
      </c>
      <c r="C20" s="3123"/>
      <c r="D20" s="2361"/>
    </row>
    <row r="21" spans="2:4" x14ac:dyDescent="0.3">
      <c r="B21" s="3134" t="s">
        <v>390</v>
      </c>
      <c r="C21" s="459" t="s">
        <v>391</v>
      </c>
      <c r="D21" s="2361"/>
    </row>
    <row r="22" spans="2:4" x14ac:dyDescent="0.3">
      <c r="B22" s="3135"/>
      <c r="C22" s="2341" t="s">
        <v>393</v>
      </c>
      <c r="D22" s="57"/>
    </row>
    <row r="23" spans="2:4" x14ac:dyDescent="0.3">
      <c r="B23" s="3123" t="s">
        <v>395</v>
      </c>
      <c r="C23" s="3123"/>
      <c r="D23" s="2361"/>
    </row>
    <row r="24" spans="2:4" x14ac:dyDescent="0.3">
      <c r="B24" s="3123" t="s">
        <v>397</v>
      </c>
      <c r="C24" s="3123"/>
      <c r="D24" s="2362" t="s">
        <v>499</v>
      </c>
    </row>
    <row r="25" spans="2:4" x14ac:dyDescent="0.3">
      <c r="B25" s="3123" t="s">
        <v>399</v>
      </c>
      <c r="C25" s="3123"/>
      <c r="D25" s="57"/>
    </row>
    <row r="26" spans="2:4" x14ac:dyDescent="0.3">
      <c r="B26" s="3126" t="s">
        <v>401</v>
      </c>
      <c r="C26" s="3126"/>
      <c r="D26" s="2361"/>
    </row>
    <row r="27" spans="2:4" x14ac:dyDescent="0.3">
      <c r="B27" s="3129" t="s">
        <v>403</v>
      </c>
      <c r="C27" s="3124"/>
      <c r="D27" s="2361"/>
    </row>
    <row r="28" spans="2:4" ht="105" customHeight="1" x14ac:dyDescent="0.3">
      <c r="B28" s="2344" t="s">
        <v>404</v>
      </c>
      <c r="C28" s="2342"/>
      <c r="D28" s="57" t="s">
        <v>2053</v>
      </c>
    </row>
    <row r="29" spans="2:4" x14ac:dyDescent="0.3">
      <c r="B29" s="3130" t="s">
        <v>405</v>
      </c>
      <c r="C29" s="3131"/>
      <c r="D29" s="61"/>
    </row>
    <row r="30" spans="2:4" x14ac:dyDescent="0.3">
      <c r="B30" s="62"/>
      <c r="C30" s="62"/>
      <c r="D30" s="63"/>
    </row>
    <row r="31" spans="2:4" ht="23.25" customHeight="1" x14ac:dyDescent="0.3">
      <c r="B31" s="4223" t="s">
        <v>406</v>
      </c>
      <c r="C31" s="4223"/>
      <c r="D31" s="4223"/>
    </row>
    <row r="32" spans="2:4" x14ac:dyDescent="0.3">
      <c r="B32" s="3129" t="s">
        <v>407</v>
      </c>
      <c r="C32" s="3124"/>
      <c r="D32" s="57"/>
    </row>
    <row r="33" spans="2:4" x14ac:dyDescent="0.3">
      <c r="B33" s="3129" t="s">
        <v>409</v>
      </c>
      <c r="C33" s="3124"/>
      <c r="D33" s="57"/>
    </row>
    <row r="34" spans="2:4" x14ac:dyDescent="0.3">
      <c r="B34" s="3129" t="s">
        <v>411</v>
      </c>
      <c r="C34" s="3124"/>
      <c r="D34" s="83"/>
    </row>
    <row r="35" spans="2:4" x14ac:dyDescent="0.3">
      <c r="B35" s="3129" t="s">
        <v>413</v>
      </c>
      <c r="C35" s="3124"/>
      <c r="D35" s="157"/>
    </row>
    <row r="36" spans="2:4" x14ac:dyDescent="0.3">
      <c r="B36" s="3129" t="s">
        <v>415</v>
      </c>
      <c r="C36" s="3124"/>
      <c r="D36" s="57"/>
    </row>
  </sheetData>
  <mergeCells count="30">
    <mergeCell ref="B16:C16"/>
    <mergeCell ref="B3:D3"/>
    <mergeCell ref="B4:C4"/>
    <mergeCell ref="B5:C5"/>
    <mergeCell ref="B6:C6"/>
    <mergeCell ref="B7:C7"/>
    <mergeCell ref="B10:D10"/>
    <mergeCell ref="B11:C11"/>
    <mergeCell ref="B12:C12"/>
    <mergeCell ref="B13:C13"/>
    <mergeCell ref="B14:C14"/>
    <mergeCell ref="B15:C15"/>
    <mergeCell ref="B8:C8"/>
    <mergeCell ref="B31:D31"/>
    <mergeCell ref="B17:C17"/>
    <mergeCell ref="B18:C18"/>
    <mergeCell ref="B19:C19"/>
    <mergeCell ref="B20:C20"/>
    <mergeCell ref="B21:B22"/>
    <mergeCell ref="B23:C23"/>
    <mergeCell ref="B24:C24"/>
    <mergeCell ref="B25:C25"/>
    <mergeCell ref="B26:C26"/>
    <mergeCell ref="B27:C27"/>
    <mergeCell ref="B29:C29"/>
    <mergeCell ref="B32:C32"/>
    <mergeCell ref="B33:C33"/>
    <mergeCell ref="B34:C34"/>
    <mergeCell ref="B35:C35"/>
    <mergeCell ref="B36:C36"/>
  </mergeCells>
  <dataValidations count="7">
    <dataValidation allowBlank="1" showDropDown="1" showInputMessage="1" showErrorMessage="1" sqref="D13" xr:uid="{00000000-0002-0000-E901-000000000000}"/>
    <dataValidation type="list" allowBlank="1" showInputMessage="1" showErrorMessage="1" sqref="D4" xr:uid="{00000000-0002-0000-E901-000001000000}">
      <formula1>ODS</formula1>
    </dataValidation>
    <dataValidation type="list" allowBlank="1" showInputMessage="1" showErrorMessage="1" sqref="D5" xr:uid="{00000000-0002-0000-E901-000002000000}">
      <formula1>Metas_ODS</formula1>
    </dataValidation>
    <dataValidation type="list" allowBlank="1" showInputMessage="1" showErrorMessage="1" sqref="D6" xr:uid="{00000000-0002-0000-E901-000003000000}">
      <formula1>Numero_indicador</formula1>
    </dataValidation>
    <dataValidation type="list" allowBlank="1" showInputMessage="1" showErrorMessage="1" sqref="D7" xr:uid="{00000000-0002-0000-E901-000004000000}">
      <formula1>Nombre_indicador_ODS</formula1>
    </dataValidation>
    <dataValidation type="list" allowBlank="1" showInputMessage="1" showErrorMessage="1" sqref="D14" xr:uid="{00000000-0002-0000-E901-000005000000}">
      <formula1>Tipo_indicador</formula1>
    </dataValidation>
    <dataValidation type="list" allowBlank="1" showInputMessage="1" showErrorMessage="1" sqref="D25" xr:uid="{00000000-0002-0000-E901-000006000000}">
      <formula1>Tipo_operación</formula1>
    </dataValidation>
  </dataValidations>
  <hyperlinks>
    <hyperlink ref="B1" location="'16.10.2'!A1" display="REGRESAR" xr:uid="{00000000-0004-0000-E901-000000000000}"/>
    <hyperlink ref="D8" r:id="rId1" xr:uid="{00000000-0004-0000-E901-000001000000}"/>
  </hyperlinks>
  <pageMargins left="0.7" right="0.7" top="0.75" bottom="0.75" header="0.3" footer="0.3"/>
</worksheet>
</file>

<file path=xl/worksheets/sheet4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A01-000000000000}">
  <sheetPr codeName="Hoja479">
    <tabColor rgb="FF7030A0"/>
  </sheetPr>
  <dimension ref="A1:P20"/>
  <sheetViews>
    <sheetView showGridLines="0" workbookViewId="0">
      <pane ySplit="1" topLeftCell="A2" activePane="bottomLeft" state="frozen"/>
      <selection activeCell="B1" sqref="B1"/>
      <selection pane="bottomLeft" activeCell="J15" sqref="J15"/>
    </sheetView>
  </sheetViews>
  <sheetFormatPr baseColWidth="10" defaultColWidth="11.44140625" defaultRowHeight="17.399999999999999" x14ac:dyDescent="0.45"/>
  <cols>
    <col min="1" max="1" width="15.21875" style="178" customWidth="1"/>
    <col min="2" max="2" width="19" style="178" customWidth="1"/>
    <col min="3" max="3" width="11.77734375" style="1271" customWidth="1"/>
    <col min="4" max="6" width="11.77734375" style="178" customWidth="1"/>
    <col min="7" max="16384" width="11.44140625" style="178"/>
  </cols>
  <sheetData>
    <row r="1" spans="1:16" x14ac:dyDescent="0.45">
      <c r="A1" s="2345" t="s">
        <v>337</v>
      </c>
      <c r="B1" s="1308"/>
      <c r="C1" s="3193" t="s">
        <v>430</v>
      </c>
      <c r="D1" s="3193"/>
    </row>
    <row r="3" spans="1:16" ht="36.6" customHeight="1" x14ac:dyDescent="0.45">
      <c r="A3" s="4215" t="s">
        <v>339</v>
      </c>
      <c r="B3" s="4217"/>
      <c r="C3" s="4229" t="s">
        <v>1943</v>
      </c>
      <c r="D3" s="4240"/>
      <c r="E3" s="4240"/>
      <c r="F3" s="4240"/>
      <c r="G3" s="4240"/>
      <c r="H3" s="4240"/>
      <c r="I3" s="4240"/>
      <c r="J3" s="4240"/>
      <c r="K3" s="4240"/>
      <c r="L3" s="4240"/>
      <c r="M3" s="4240"/>
      <c r="N3" s="4240"/>
      <c r="O3" s="4240"/>
      <c r="P3" s="4243"/>
    </row>
    <row r="4" spans="1:16" ht="41.4" customHeight="1" x14ac:dyDescent="0.45">
      <c r="A4" s="4215" t="s">
        <v>340</v>
      </c>
      <c r="B4" s="4228"/>
      <c r="C4" s="4238" t="s">
        <v>203</v>
      </c>
      <c r="D4" s="4245"/>
      <c r="E4" s="4245"/>
      <c r="F4" s="4245"/>
      <c r="G4" s="4245"/>
      <c r="H4" s="4245"/>
      <c r="I4" s="4245"/>
      <c r="J4" s="4245"/>
      <c r="K4" s="4245"/>
      <c r="L4" s="4245"/>
      <c r="M4" s="4245"/>
      <c r="N4" s="4245"/>
      <c r="O4" s="4245"/>
      <c r="P4" s="4245"/>
    </row>
    <row r="5" spans="1:16" ht="18.600000000000001" customHeight="1" x14ac:dyDescent="0.45">
      <c r="A5" s="4215" t="s">
        <v>341</v>
      </c>
      <c r="B5" s="4228"/>
      <c r="C5" s="4238" t="s">
        <v>4176</v>
      </c>
      <c r="D5" s="4245"/>
      <c r="E5" s="4245"/>
      <c r="F5" s="4245"/>
      <c r="G5" s="4245"/>
      <c r="H5" s="4245"/>
      <c r="I5" s="4245"/>
      <c r="J5" s="4245"/>
      <c r="K5" s="4245"/>
      <c r="L5" s="4245"/>
      <c r="M5" s="4245"/>
      <c r="N5" s="4245"/>
      <c r="O5" s="4245"/>
      <c r="P5" s="4245"/>
    </row>
    <row r="6" spans="1:16" ht="18.600000000000001" x14ac:dyDescent="0.45">
      <c r="A6" s="4215" t="s">
        <v>417</v>
      </c>
      <c r="B6" s="4228"/>
      <c r="C6" s="4239" t="s">
        <v>454</v>
      </c>
      <c r="D6" s="4242"/>
      <c r="E6" s="4242"/>
      <c r="F6" s="4242"/>
      <c r="G6" s="4242"/>
      <c r="H6" s="4242"/>
      <c r="I6" s="4242"/>
      <c r="J6" s="4242"/>
      <c r="K6" s="4242"/>
      <c r="L6" s="4242"/>
      <c r="M6" s="4242"/>
      <c r="N6" s="4242"/>
      <c r="O6" s="4242"/>
      <c r="P6" s="4242"/>
    </row>
    <row r="7" spans="1:16" x14ac:dyDescent="0.45">
      <c r="A7" s="853"/>
    </row>
    <row r="8" spans="1:16" x14ac:dyDescent="0.45">
      <c r="A8" s="853"/>
    </row>
    <row r="9" spans="1:16" ht="11.25" customHeight="1" x14ac:dyDescent="0.45">
      <c r="A9" s="853"/>
      <c r="C9" s="3203" t="s">
        <v>497</v>
      </c>
      <c r="D9" s="3203"/>
      <c r="E9" s="3203"/>
      <c r="F9" s="3203"/>
      <c r="G9" s="3203"/>
      <c r="H9" s="3203"/>
      <c r="I9" s="3203"/>
      <c r="J9" s="3203"/>
      <c r="K9" s="3203"/>
      <c r="L9" s="3203"/>
      <c r="M9" s="3203"/>
      <c r="N9" s="3203"/>
      <c r="O9" s="3203"/>
      <c r="P9" s="3203"/>
    </row>
    <row r="10" spans="1:16" ht="11.25" customHeight="1" x14ac:dyDescent="0.45">
      <c r="A10" s="853"/>
      <c r="C10" s="3203"/>
      <c r="D10" s="3203"/>
      <c r="E10" s="3203"/>
      <c r="F10" s="3203"/>
      <c r="G10" s="3203"/>
      <c r="H10" s="3203"/>
      <c r="I10" s="3203"/>
      <c r="J10" s="3203"/>
      <c r="K10" s="3203"/>
      <c r="L10" s="3203"/>
      <c r="M10" s="3203"/>
      <c r="N10" s="3203"/>
      <c r="O10" s="3203"/>
      <c r="P10" s="3203"/>
    </row>
    <row r="11" spans="1:16" x14ac:dyDescent="0.45">
      <c r="A11" s="853"/>
    </row>
    <row r="12" spans="1:16" x14ac:dyDescent="0.45">
      <c r="A12" s="853"/>
    </row>
    <row r="13" spans="1:16" x14ac:dyDescent="0.45">
      <c r="A13" s="853"/>
    </row>
    <row r="14" spans="1:16" x14ac:dyDescent="0.45">
      <c r="A14" s="853"/>
    </row>
    <row r="15" spans="1:16" x14ac:dyDescent="0.45">
      <c r="A15" s="853"/>
    </row>
    <row r="16" spans="1:16" x14ac:dyDescent="0.45">
      <c r="A16" s="853"/>
    </row>
    <row r="17" spans="1:1" x14ac:dyDescent="0.45">
      <c r="A17" s="853"/>
    </row>
    <row r="18" spans="1:1" x14ac:dyDescent="0.45">
      <c r="A18" s="853"/>
    </row>
    <row r="19" spans="1:1" x14ac:dyDescent="0.45">
      <c r="A19" s="853"/>
    </row>
    <row r="20" spans="1:1" x14ac:dyDescent="0.45">
      <c r="A20" s="853"/>
    </row>
  </sheetData>
  <mergeCells count="10">
    <mergeCell ref="A6:B6"/>
    <mergeCell ref="C6:P6"/>
    <mergeCell ref="C9:P10"/>
    <mergeCell ref="C1:D1"/>
    <mergeCell ref="A3:B3"/>
    <mergeCell ref="C3:P3"/>
    <mergeCell ref="A4:B4"/>
    <mergeCell ref="C4:P4"/>
    <mergeCell ref="A5:B5"/>
    <mergeCell ref="C5:P5"/>
  </mergeCells>
  <hyperlinks>
    <hyperlink ref="A1" location="'ODS 16.'!A1" display="REGRESAR" xr:uid="{00000000-0004-0000-EA01-000000000000}"/>
    <hyperlink ref="C1:D1" location="'Metadato 16.a.1'!A1" display="VER METADATO" xr:uid="{00000000-0004-0000-EA01-000001000000}"/>
  </hyperlinks>
  <pageMargins left="0.7" right="0.7" top="0.75" bottom="0.75" header="0.3" footer="0.3"/>
</worksheet>
</file>

<file path=xl/worksheets/sheet4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B01-000000000000}">
  <sheetPr codeName="Hoja480">
    <tabColor theme="0" tint="-0.499984740745262"/>
  </sheetPr>
  <dimension ref="B1:F36"/>
  <sheetViews>
    <sheetView showGridLines="0" zoomScaleNormal="100" workbookViewId="0">
      <pane ySplit="1" topLeftCell="A2" activePane="bottomLeft" state="frozen"/>
      <selection pane="bottomLeft" activeCell="D5" sqref="D5"/>
    </sheetView>
  </sheetViews>
  <sheetFormatPr baseColWidth="10" defaultColWidth="11.44140625" defaultRowHeight="17.399999999999999" x14ac:dyDescent="0.3"/>
  <cols>
    <col min="1" max="1" width="11.44140625" style="1305"/>
    <col min="2" max="2" width="26.44140625" style="1305" customWidth="1"/>
    <col min="3" max="3" width="24" style="1305" customWidth="1"/>
    <col min="4" max="4" width="85.77734375" style="1305" customWidth="1"/>
    <col min="5" max="5" width="11.44140625" style="1305"/>
    <col min="6" max="6" width="7.21875" style="1305" customWidth="1"/>
    <col min="7" max="16384" width="11.44140625" style="1305"/>
  </cols>
  <sheetData>
    <row r="1" spans="2:6" x14ac:dyDescent="0.3">
      <c r="B1" s="481" t="s">
        <v>337</v>
      </c>
    </row>
    <row r="2" spans="2:6" ht="18" thickBot="1" x14ac:dyDescent="0.35"/>
    <row r="3" spans="2:6" ht="23.25" customHeight="1" thickBot="1" x14ac:dyDescent="0.35">
      <c r="B3" s="4223" t="s">
        <v>370</v>
      </c>
      <c r="C3" s="4223"/>
      <c r="D3" s="4223"/>
      <c r="F3" s="1267" t="s">
        <v>498</v>
      </c>
    </row>
    <row r="4" spans="2:6" ht="34.799999999999997" x14ac:dyDescent="0.3">
      <c r="B4" s="3123" t="s">
        <v>449</v>
      </c>
      <c r="C4" s="3123"/>
      <c r="D4" s="2361" t="s">
        <v>46</v>
      </c>
    </row>
    <row r="5" spans="2:6" ht="52.2" x14ac:dyDescent="0.3">
      <c r="B5" s="3123" t="s">
        <v>373</v>
      </c>
      <c r="C5" s="3123"/>
      <c r="D5" s="2361" t="s">
        <v>203</v>
      </c>
    </row>
    <row r="6" spans="2:6" x14ac:dyDescent="0.3">
      <c r="B6" s="3123" t="s">
        <v>374</v>
      </c>
      <c r="C6" s="3123"/>
      <c r="D6" s="2362" t="s">
        <v>294</v>
      </c>
    </row>
    <row r="7" spans="2:6" ht="34.799999999999997" x14ac:dyDescent="0.3">
      <c r="B7" s="3126" t="s">
        <v>375</v>
      </c>
      <c r="C7" s="3126"/>
      <c r="D7" s="2363" t="s">
        <v>4176</v>
      </c>
    </row>
    <row r="8" spans="2:6" x14ac:dyDescent="0.3">
      <c r="B8" s="3126" t="s">
        <v>2480</v>
      </c>
      <c r="C8" s="3126"/>
      <c r="D8" s="2364" t="s">
        <v>2667</v>
      </c>
    </row>
    <row r="9" spans="2:6" x14ac:dyDescent="0.45">
      <c r="B9" s="178"/>
      <c r="C9" s="178"/>
      <c r="D9" s="178"/>
    </row>
    <row r="10" spans="2:6" ht="18.600000000000001" x14ac:dyDescent="0.3">
      <c r="B10" s="4223" t="s">
        <v>376</v>
      </c>
      <c r="C10" s="4223"/>
      <c r="D10" s="4223"/>
    </row>
    <row r="11" spans="2:6" x14ac:dyDescent="0.3">
      <c r="B11" s="3129" t="s">
        <v>377</v>
      </c>
      <c r="C11" s="3124"/>
      <c r="D11" s="2361"/>
    </row>
    <row r="12" spans="2:6" x14ac:dyDescent="0.3">
      <c r="B12" s="3126" t="s">
        <v>379</v>
      </c>
      <c r="C12" s="3126"/>
      <c r="D12" s="661"/>
    </row>
    <row r="13" spans="2:6" x14ac:dyDescent="0.3">
      <c r="B13" s="3123" t="s">
        <v>380</v>
      </c>
      <c r="C13" s="3123"/>
      <c r="D13" s="2077"/>
    </row>
    <row r="14" spans="2:6" x14ac:dyDescent="0.3">
      <c r="B14" s="3123" t="s">
        <v>381</v>
      </c>
      <c r="C14" s="3124"/>
      <c r="D14" s="2077"/>
    </row>
    <row r="15" spans="2:6" x14ac:dyDescent="0.3">
      <c r="B15" s="3123" t="s">
        <v>382</v>
      </c>
      <c r="C15" s="3123"/>
      <c r="D15" s="2361"/>
    </row>
    <row r="16" spans="2:6" x14ac:dyDescent="0.3">
      <c r="B16" s="3123" t="s">
        <v>383</v>
      </c>
      <c r="C16" s="3123"/>
      <c r="D16" s="2361"/>
    </row>
    <row r="17" spans="2:4" x14ac:dyDescent="0.3">
      <c r="B17" s="3123" t="s">
        <v>384</v>
      </c>
      <c r="C17" s="3123"/>
      <c r="D17" s="57"/>
    </row>
    <row r="18" spans="2:4" x14ac:dyDescent="0.3">
      <c r="B18" s="3126" t="s">
        <v>386</v>
      </c>
      <c r="C18" s="3126"/>
      <c r="D18" s="2361"/>
    </row>
    <row r="19" spans="2:4" x14ac:dyDescent="0.3">
      <c r="B19" s="3132" t="s">
        <v>387</v>
      </c>
      <c r="C19" s="3133"/>
      <c r="D19" s="57"/>
    </row>
    <row r="20" spans="2:4" x14ac:dyDescent="0.3">
      <c r="B20" s="3123" t="s">
        <v>388</v>
      </c>
      <c r="C20" s="3123"/>
      <c r="D20" s="2361"/>
    </row>
    <row r="21" spans="2:4" x14ac:dyDescent="0.3">
      <c r="B21" s="3134" t="s">
        <v>390</v>
      </c>
      <c r="C21" s="459" t="s">
        <v>391</v>
      </c>
      <c r="D21" s="2361"/>
    </row>
    <row r="22" spans="2:4" x14ac:dyDescent="0.3">
      <c r="B22" s="3135"/>
      <c r="C22" s="2341" t="s">
        <v>393</v>
      </c>
      <c r="D22" s="57"/>
    </row>
    <row r="23" spans="2:4" x14ac:dyDescent="0.3">
      <c r="B23" s="3123" t="s">
        <v>395</v>
      </c>
      <c r="C23" s="3123"/>
      <c r="D23" s="2361"/>
    </row>
    <row r="24" spans="2:4" x14ac:dyDescent="0.3">
      <c r="B24" s="3123" t="s">
        <v>397</v>
      </c>
      <c r="C24" s="3123"/>
      <c r="D24" s="2361"/>
    </row>
    <row r="25" spans="2:4" x14ac:dyDescent="0.3">
      <c r="B25" s="3123" t="s">
        <v>399</v>
      </c>
      <c r="C25" s="3123"/>
      <c r="D25" s="57"/>
    </row>
    <row r="26" spans="2:4" x14ac:dyDescent="0.3">
      <c r="B26" s="3126" t="s">
        <v>401</v>
      </c>
      <c r="C26" s="3126"/>
      <c r="D26" s="2361"/>
    </row>
    <row r="27" spans="2:4" x14ac:dyDescent="0.3">
      <c r="B27" s="3129" t="s">
        <v>403</v>
      </c>
      <c r="C27" s="3124"/>
      <c r="D27" s="2361"/>
    </row>
    <row r="28" spans="2:4" ht="52.2" x14ac:dyDescent="0.3">
      <c r="B28" s="2344" t="s">
        <v>404</v>
      </c>
      <c r="C28" s="2342"/>
      <c r="D28" s="57" t="s">
        <v>2054</v>
      </c>
    </row>
    <row r="29" spans="2:4" x14ac:dyDescent="0.3">
      <c r="B29" s="3130" t="s">
        <v>405</v>
      </c>
      <c r="C29" s="3131"/>
      <c r="D29" s="61"/>
    </row>
    <row r="30" spans="2:4" x14ac:dyDescent="0.3">
      <c r="B30" s="62"/>
      <c r="C30" s="62"/>
      <c r="D30" s="63"/>
    </row>
    <row r="31" spans="2:4" ht="18.600000000000001" x14ac:dyDescent="0.3">
      <c r="B31" s="4223" t="s">
        <v>406</v>
      </c>
      <c r="C31" s="4223"/>
      <c r="D31" s="4223"/>
    </row>
    <row r="32" spans="2:4" x14ac:dyDescent="0.3">
      <c r="B32" s="3129" t="s">
        <v>407</v>
      </c>
      <c r="C32" s="3124"/>
      <c r="D32" s="57"/>
    </row>
    <row r="33" spans="2:4" x14ac:dyDescent="0.3">
      <c r="B33" s="3129" t="s">
        <v>409</v>
      </c>
      <c r="C33" s="3124"/>
      <c r="D33" s="57"/>
    </row>
    <row r="34" spans="2:4" x14ac:dyDescent="0.3">
      <c r="B34" s="3129" t="s">
        <v>411</v>
      </c>
      <c r="C34" s="3124"/>
      <c r="D34" s="83"/>
    </row>
    <row r="35" spans="2:4" x14ac:dyDescent="0.3">
      <c r="B35" s="3129" t="s">
        <v>413</v>
      </c>
      <c r="C35" s="3124"/>
      <c r="D35" s="157"/>
    </row>
    <row r="36" spans="2:4" x14ac:dyDescent="0.3">
      <c r="B36" s="3129" t="s">
        <v>415</v>
      </c>
      <c r="C36" s="3124"/>
      <c r="D36" s="57"/>
    </row>
  </sheetData>
  <mergeCells count="30">
    <mergeCell ref="B16:C16"/>
    <mergeCell ref="B3:D3"/>
    <mergeCell ref="B4:C4"/>
    <mergeCell ref="B5:C5"/>
    <mergeCell ref="B6:C6"/>
    <mergeCell ref="B7:C7"/>
    <mergeCell ref="B10:D10"/>
    <mergeCell ref="B11:C11"/>
    <mergeCell ref="B12:C12"/>
    <mergeCell ref="B13:C13"/>
    <mergeCell ref="B14:C14"/>
    <mergeCell ref="B15:C15"/>
    <mergeCell ref="B8:C8"/>
    <mergeCell ref="B31:D31"/>
    <mergeCell ref="B17:C17"/>
    <mergeCell ref="B18:C18"/>
    <mergeCell ref="B19:C19"/>
    <mergeCell ref="B20:C20"/>
    <mergeCell ref="B21:B22"/>
    <mergeCell ref="B23:C23"/>
    <mergeCell ref="B24:C24"/>
    <mergeCell ref="B25:C25"/>
    <mergeCell ref="B26:C26"/>
    <mergeCell ref="B27:C27"/>
    <mergeCell ref="B29:C29"/>
    <mergeCell ref="B32:C32"/>
    <mergeCell ref="B33:C33"/>
    <mergeCell ref="B34:C34"/>
    <mergeCell ref="B35:C35"/>
    <mergeCell ref="B36:C36"/>
  </mergeCells>
  <dataValidations count="7">
    <dataValidation allowBlank="1" showDropDown="1" showInputMessage="1" showErrorMessage="1" sqref="D13" xr:uid="{00000000-0002-0000-EB01-000000000000}"/>
    <dataValidation type="list" allowBlank="1" showInputMessage="1" showErrorMessage="1" sqref="D4" xr:uid="{00000000-0002-0000-EB01-000001000000}">
      <formula1>ODS</formula1>
    </dataValidation>
    <dataValidation type="list" allowBlank="1" showInputMessage="1" showErrorMessage="1" sqref="D5" xr:uid="{00000000-0002-0000-EB01-000002000000}">
      <formula1>Metas_ODS</formula1>
    </dataValidation>
    <dataValidation type="list" allowBlank="1" showInputMessage="1" showErrorMessage="1" sqref="D6" xr:uid="{00000000-0002-0000-EB01-000003000000}">
      <formula1>Numero_indicador</formula1>
    </dataValidation>
    <dataValidation type="list" allowBlank="1" showInputMessage="1" showErrorMessage="1" sqref="D7" xr:uid="{00000000-0002-0000-EB01-000004000000}">
      <formula1>Nombre_indicador_ODS</formula1>
    </dataValidation>
    <dataValidation type="list" allowBlank="1" showInputMessage="1" showErrorMessage="1" sqref="D14" xr:uid="{00000000-0002-0000-EB01-000005000000}">
      <formula1>Tipo_indicador</formula1>
    </dataValidation>
    <dataValidation type="list" allowBlank="1" showInputMessage="1" showErrorMessage="1" sqref="D25" xr:uid="{00000000-0002-0000-EB01-000006000000}">
      <formula1>Tipo_operación</formula1>
    </dataValidation>
  </dataValidations>
  <hyperlinks>
    <hyperlink ref="B1" location="'16.a.1'!A1" display="REGRESAR" xr:uid="{00000000-0004-0000-EB01-000000000000}"/>
    <hyperlink ref="D8" r:id="rId1" xr:uid="{00000000-0004-0000-EB01-000001000000}"/>
  </hyperlinks>
  <pageMargins left="0.7" right="0.7" top="0.75" bottom="0.75" header="0.3" footer="0.3"/>
</worksheet>
</file>

<file path=xl/worksheets/sheet4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C01-000000000000}">
  <sheetPr codeName="Hoja481"/>
  <dimension ref="A1:O39"/>
  <sheetViews>
    <sheetView showGridLines="0" workbookViewId="0">
      <pane ySplit="1" topLeftCell="A2" activePane="bottomLeft" state="frozen"/>
      <selection sqref="A1:B1"/>
      <selection pane="bottomLeft" activeCell="H12" sqref="H12"/>
    </sheetView>
  </sheetViews>
  <sheetFormatPr baseColWidth="10" defaultColWidth="11.44140625" defaultRowHeight="17.399999999999999" x14ac:dyDescent="0.45"/>
  <cols>
    <col min="1" max="2" width="16.21875" style="178" customWidth="1"/>
    <col min="3" max="3" width="39.109375" style="1271" customWidth="1"/>
    <col min="4" max="6" width="12.21875" style="178" customWidth="1"/>
    <col min="7" max="16384" width="11.44140625" style="178"/>
  </cols>
  <sheetData>
    <row r="1" spans="1:15" x14ac:dyDescent="0.45">
      <c r="A1" s="2345" t="s">
        <v>337</v>
      </c>
      <c r="B1" s="1308"/>
      <c r="C1" s="2345" t="s">
        <v>430</v>
      </c>
    </row>
    <row r="3" spans="1:15" ht="37.799999999999997" customHeight="1" x14ac:dyDescent="0.45">
      <c r="A3" s="4215" t="s">
        <v>339</v>
      </c>
      <c r="B3" s="4217"/>
      <c r="C3" s="4229" t="s">
        <v>1943</v>
      </c>
      <c r="D3" s="4240"/>
      <c r="E3" s="4240"/>
      <c r="F3" s="4240"/>
      <c r="G3" s="4240"/>
      <c r="H3" s="4240"/>
      <c r="I3" s="4240"/>
      <c r="J3" s="4240"/>
      <c r="K3" s="4240"/>
      <c r="L3" s="4240"/>
      <c r="M3" s="4240"/>
      <c r="N3" s="4240"/>
      <c r="O3" s="4243"/>
    </row>
    <row r="4" spans="1:15" ht="19.8" customHeight="1" x14ac:dyDescent="0.45">
      <c r="A4" s="4215" t="s">
        <v>340</v>
      </c>
      <c r="B4" s="4228"/>
      <c r="C4" s="4239" t="s">
        <v>205</v>
      </c>
      <c r="D4" s="4242"/>
      <c r="E4" s="4242"/>
      <c r="F4" s="4242"/>
      <c r="G4" s="4242"/>
      <c r="H4" s="4242"/>
      <c r="I4" s="4242"/>
      <c r="J4" s="4242"/>
      <c r="K4" s="4242"/>
      <c r="L4" s="4242"/>
      <c r="M4" s="4242"/>
      <c r="N4" s="4242"/>
      <c r="O4" s="4242"/>
    </row>
    <row r="5" spans="1:15" ht="37.200000000000003" customHeight="1" x14ac:dyDescent="0.45">
      <c r="A5" s="4215" t="s">
        <v>341</v>
      </c>
      <c r="B5" s="4228"/>
      <c r="C5" s="4238" t="s">
        <v>4177</v>
      </c>
      <c r="D5" s="4245"/>
      <c r="E5" s="4245"/>
      <c r="F5" s="4245"/>
      <c r="G5" s="4245"/>
      <c r="H5" s="4245"/>
      <c r="I5" s="4245"/>
      <c r="J5" s="4245"/>
      <c r="K5" s="4245"/>
      <c r="L5" s="4245"/>
      <c r="M5" s="4245"/>
      <c r="N5" s="4245"/>
      <c r="O5" s="4245"/>
    </row>
    <row r="6" spans="1:15" ht="36.6" customHeight="1" x14ac:dyDescent="0.45">
      <c r="A6" s="4215" t="s">
        <v>417</v>
      </c>
      <c r="B6" s="4228"/>
      <c r="C6" s="4238" t="s">
        <v>5611</v>
      </c>
      <c r="D6" s="4242"/>
      <c r="E6" s="4242"/>
      <c r="F6" s="4242"/>
      <c r="G6" s="4242"/>
      <c r="H6" s="4242"/>
      <c r="I6" s="4242"/>
      <c r="J6" s="4242"/>
      <c r="K6" s="4242"/>
      <c r="L6" s="4242"/>
      <c r="M6" s="4242"/>
      <c r="N6" s="4242"/>
      <c r="O6" s="4242"/>
    </row>
    <row r="7" spans="1:15" x14ac:dyDescent="0.45">
      <c r="A7" s="853"/>
    </row>
    <row r="8" spans="1:15" x14ac:dyDescent="0.45">
      <c r="A8" s="853"/>
    </row>
    <row r="9" spans="1:15" ht="18.600000000000001" customHeight="1" x14ac:dyDescent="0.45">
      <c r="A9" s="853"/>
      <c r="C9" s="652" t="s">
        <v>6395</v>
      </c>
      <c r="D9" s="652"/>
      <c r="E9" s="652"/>
      <c r="F9" s="652"/>
      <c r="I9" s="3509" t="s">
        <v>5623</v>
      </c>
      <c r="J9" s="3509"/>
      <c r="K9" s="3509"/>
    </row>
    <row r="10" spans="1:15" ht="18.600000000000001" x14ac:dyDescent="0.45">
      <c r="A10" s="853"/>
      <c r="C10" s="639" t="s">
        <v>6396</v>
      </c>
      <c r="D10" s="639"/>
      <c r="E10" s="639"/>
      <c r="F10" s="639"/>
      <c r="I10" s="3509"/>
      <c r="J10" s="3509"/>
      <c r="K10" s="3509"/>
    </row>
    <row r="11" spans="1:15" ht="12" customHeight="1" x14ac:dyDescent="0.45">
      <c r="A11" s="853"/>
      <c r="C11" s="2348"/>
      <c r="D11" s="2348"/>
      <c r="E11" s="2348"/>
      <c r="F11" s="2348"/>
      <c r="H11" s="627"/>
      <c r="I11" s="1484"/>
      <c r="J11" s="1484"/>
      <c r="K11" s="1484"/>
      <c r="L11" s="627"/>
    </row>
    <row r="12" spans="1:15" ht="52.2" x14ac:dyDescent="0.45">
      <c r="A12" s="853"/>
      <c r="C12" s="2367" t="s">
        <v>5590</v>
      </c>
      <c r="D12" s="2367" t="s">
        <v>344</v>
      </c>
      <c r="E12" s="2367" t="s">
        <v>5591</v>
      </c>
      <c r="F12" s="2367" t="s">
        <v>5592</v>
      </c>
    </row>
    <row r="13" spans="1:15" x14ac:dyDescent="0.45">
      <c r="A13" s="853"/>
      <c r="C13" s="1688" t="s">
        <v>344</v>
      </c>
      <c r="D13" s="1689">
        <v>100</v>
      </c>
      <c r="E13" s="1689">
        <v>100</v>
      </c>
      <c r="F13" s="1689">
        <v>100</v>
      </c>
    </row>
    <row r="14" spans="1:15" x14ac:dyDescent="0.45">
      <c r="A14" s="853"/>
      <c r="C14" s="1690" t="s">
        <v>5593</v>
      </c>
      <c r="D14" s="1691">
        <v>87.108640120889916</v>
      </c>
      <c r="E14" s="1691">
        <v>89.511208255418325</v>
      </c>
      <c r="F14" s="1691">
        <v>75.937075555223714</v>
      </c>
    </row>
    <row r="15" spans="1:15" x14ac:dyDescent="0.45">
      <c r="A15" s="853"/>
      <c r="C15" s="1690" t="s">
        <v>5594</v>
      </c>
      <c r="D15" s="1691">
        <v>12.769633619043667</v>
      </c>
      <c r="E15" s="1691">
        <v>10.378354112387887</v>
      </c>
      <c r="F15" s="1691">
        <v>23.88870783768219</v>
      </c>
    </row>
    <row r="16" spans="1:15" ht="18.600000000000001" x14ac:dyDescent="0.45">
      <c r="A16" s="853"/>
      <c r="C16" s="1692" t="s">
        <v>5595</v>
      </c>
      <c r="D16" s="1693">
        <v>0.12172626006636378</v>
      </c>
      <c r="E16" s="1693">
        <v>0.11043763219354447</v>
      </c>
      <c r="F16" s="1693" t="s">
        <v>6276</v>
      </c>
    </row>
    <row r="17" spans="3:9" ht="19.8" customHeight="1" x14ac:dyDescent="0.45">
      <c r="C17" s="2390" t="s">
        <v>6277</v>
      </c>
      <c r="D17" s="2390"/>
      <c r="E17" s="2390"/>
      <c r="F17" s="2390"/>
    </row>
    <row r="18" spans="3:9" ht="18.600000000000001" customHeight="1" x14ac:dyDescent="0.45">
      <c r="C18" s="2455" t="s">
        <v>5596</v>
      </c>
      <c r="D18" s="2455"/>
      <c r="E18" s="2455"/>
      <c r="F18" s="2455"/>
    </row>
    <row r="22" spans="3:9" ht="18.600000000000001" customHeight="1" x14ac:dyDescent="0.45">
      <c r="C22" s="652" t="s">
        <v>6280</v>
      </c>
      <c r="D22" s="652"/>
      <c r="E22" s="652"/>
      <c r="F22" s="652"/>
      <c r="G22" s="652"/>
      <c r="H22" s="652"/>
      <c r="I22" s="652"/>
    </row>
    <row r="23" spans="3:9" ht="10.8" customHeight="1" x14ac:dyDescent="0.45">
      <c r="C23" s="2348"/>
      <c r="D23" s="2348"/>
      <c r="E23" s="2348"/>
      <c r="F23" s="2348"/>
      <c r="G23" s="2348"/>
      <c r="H23" s="2348"/>
      <c r="I23" s="2348"/>
    </row>
    <row r="24" spans="3:9" x14ac:dyDescent="0.45">
      <c r="C24" s="4235" t="s">
        <v>5597</v>
      </c>
      <c r="D24" s="4214" t="s">
        <v>344</v>
      </c>
      <c r="E24" s="4214"/>
      <c r="F24" s="4214" t="s">
        <v>5591</v>
      </c>
      <c r="G24" s="4214"/>
      <c r="H24" s="4214" t="s">
        <v>5592</v>
      </c>
      <c r="I24" s="4214"/>
    </row>
    <row r="25" spans="3:9" x14ac:dyDescent="0.45">
      <c r="C25" s="4220"/>
      <c r="D25" s="2368" t="s">
        <v>5598</v>
      </c>
      <c r="E25" s="2368" t="s">
        <v>5599</v>
      </c>
      <c r="F25" s="2368" t="s">
        <v>5598</v>
      </c>
      <c r="G25" s="2368" t="s">
        <v>5599</v>
      </c>
      <c r="H25" s="2368" t="s">
        <v>5598</v>
      </c>
      <c r="I25" s="2368" t="s">
        <v>5599</v>
      </c>
    </row>
    <row r="26" spans="3:9" x14ac:dyDescent="0.45">
      <c r="C26" s="1694" t="s">
        <v>5600</v>
      </c>
      <c r="D26" s="1695">
        <v>82911.013955317772</v>
      </c>
      <c r="E26" s="1691">
        <v>17.787874020208001</v>
      </c>
      <c r="F26" s="1695">
        <v>27535.277973928674</v>
      </c>
      <c r="G26" s="1691">
        <v>8.8318020474993091</v>
      </c>
      <c r="H26" s="1695">
        <v>55375.735981389131</v>
      </c>
      <c r="I26" s="1691">
        <v>35.880086852031404</v>
      </c>
    </row>
    <row r="27" spans="3:9" x14ac:dyDescent="0.45">
      <c r="C27" s="1694" t="s">
        <v>5601</v>
      </c>
      <c r="D27" s="1695">
        <v>119291.24588358146</v>
      </c>
      <c r="E27" s="1691">
        <v>25.592952639975604</v>
      </c>
      <c r="F27" s="1695">
        <v>83593.028017745688</v>
      </c>
      <c r="G27" s="1691">
        <v>26.812043688203204</v>
      </c>
      <c r="H27" s="1695">
        <v>35698.217865835752</v>
      </c>
      <c r="I27" s="1691">
        <v>23.130259757078502</v>
      </c>
    </row>
    <row r="28" spans="3:9" x14ac:dyDescent="0.45">
      <c r="C28" s="1694" t="s">
        <v>5602</v>
      </c>
      <c r="D28" s="1695">
        <v>92080.025864143376</v>
      </c>
      <c r="E28" s="1691">
        <v>19.755009880009101</v>
      </c>
      <c r="F28" s="1695">
        <v>56523.493402583008</v>
      </c>
      <c r="G28" s="1691">
        <v>18.129626482703699</v>
      </c>
      <c r="H28" s="1695">
        <v>35556.532461560317</v>
      </c>
      <c r="I28" s="1691">
        <v>23.038456288989501</v>
      </c>
    </row>
    <row r="29" spans="3:9" x14ac:dyDescent="0.45">
      <c r="C29" s="1694" t="s">
        <v>5603</v>
      </c>
      <c r="D29" s="1695">
        <v>98457.24474432753</v>
      </c>
      <c r="E29" s="1691">
        <v>21.123189578078399</v>
      </c>
      <c r="F29" s="1695">
        <v>64491.802192393785</v>
      </c>
      <c r="G29" s="1691">
        <v>20.685421486901301</v>
      </c>
      <c r="H29" s="1695">
        <v>33965.442551933738</v>
      </c>
      <c r="I29" s="1691">
        <v>22.007527432965297</v>
      </c>
    </row>
    <row r="30" spans="3:9" x14ac:dyDescent="0.45">
      <c r="C30" s="1694" t="s">
        <v>5604</v>
      </c>
      <c r="D30" s="1695">
        <v>24491.062561771116</v>
      </c>
      <c r="E30" s="1691">
        <v>5.2543554189868305</v>
      </c>
      <c r="F30" s="1695">
        <v>6751.867697802526</v>
      </c>
      <c r="G30" s="1691">
        <v>2.1656276364581299</v>
      </c>
      <c r="H30" s="1695">
        <v>17739.194863968598</v>
      </c>
      <c r="I30" s="1691">
        <v>11.493912290722701</v>
      </c>
    </row>
    <row r="31" spans="3:9" x14ac:dyDescent="0.45">
      <c r="C31" s="1694" t="s">
        <v>5605</v>
      </c>
      <c r="D31" s="1695">
        <v>60155.181534539559</v>
      </c>
      <c r="E31" s="1691">
        <v>12.905797912154199</v>
      </c>
      <c r="F31" s="1695">
        <v>45647.236610995496</v>
      </c>
      <c r="G31" s="1691">
        <v>14.6411217691497</v>
      </c>
      <c r="H31" s="1695">
        <v>14507.944923544024</v>
      </c>
      <c r="I31" s="1691">
        <v>9.4002601441937514</v>
      </c>
    </row>
    <row r="32" spans="3:9" x14ac:dyDescent="0.45">
      <c r="C32" s="1694" t="s">
        <v>22</v>
      </c>
      <c r="D32" s="1695">
        <v>44826.202169216187</v>
      </c>
      <c r="E32" s="1691">
        <v>9.6170918548904094</v>
      </c>
      <c r="F32" s="1695">
        <v>32481.271809644473</v>
      </c>
      <c r="G32" s="1691">
        <v>10.418204717069401</v>
      </c>
      <c r="H32" s="1695">
        <v>12344.930359571694</v>
      </c>
      <c r="I32" s="1691">
        <v>7.9987591249816594</v>
      </c>
    </row>
    <row r="33" spans="3:9" x14ac:dyDescent="0.45">
      <c r="C33" s="1694" t="s">
        <v>5606</v>
      </c>
      <c r="D33" s="1695">
        <v>42865.283941686837</v>
      </c>
      <c r="E33" s="1691">
        <v>9.1963930269395302</v>
      </c>
      <c r="F33" s="1695">
        <v>31367.330105095843</v>
      </c>
      <c r="G33" s="1691">
        <v>10.060913512806099</v>
      </c>
      <c r="H33" s="1695">
        <v>11497.953836590976</v>
      </c>
      <c r="I33" s="1691">
        <v>7.4499701894017694</v>
      </c>
    </row>
    <row r="34" spans="3:9" x14ac:dyDescent="0.45">
      <c r="C34" s="1694" t="s">
        <v>5607</v>
      </c>
      <c r="D34" s="1695">
        <v>24222.679976932137</v>
      </c>
      <c r="E34" s="1691">
        <v>5.1967761495919795</v>
      </c>
      <c r="F34" s="1695">
        <v>17094.326523444994</v>
      </c>
      <c r="G34" s="1691">
        <v>5.4829193347287202</v>
      </c>
      <c r="H34" s="1695">
        <v>7128.3534534871415</v>
      </c>
      <c r="I34" s="1691">
        <v>4.6187366450362903</v>
      </c>
    </row>
    <row r="35" spans="3:9" ht="18.600000000000001" x14ac:dyDescent="0.45">
      <c r="C35" s="1694" t="s">
        <v>5608</v>
      </c>
      <c r="D35" s="1695">
        <v>20728.690253505014</v>
      </c>
      <c r="E35" s="1691">
        <v>4.4471694801847397</v>
      </c>
      <c r="F35" s="1695">
        <v>17494.148424756866</v>
      </c>
      <c r="G35" s="1691">
        <v>5.6111602005004295</v>
      </c>
      <c r="H35" s="1695">
        <v>3234.5418287481421</v>
      </c>
      <c r="I35" s="1691" t="s">
        <v>6278</v>
      </c>
    </row>
    <row r="36" spans="3:9" ht="18.600000000000001" x14ac:dyDescent="0.45">
      <c r="C36" s="1694" t="s">
        <v>5609</v>
      </c>
      <c r="D36" s="1695">
        <v>11674.810853798932</v>
      </c>
      <c r="E36" s="1691">
        <v>2.5047343503608497</v>
      </c>
      <c r="F36" s="1695">
        <v>9768.975073429121</v>
      </c>
      <c r="G36" s="1691">
        <v>3.1333496664595701</v>
      </c>
      <c r="H36" s="1695">
        <v>1905.8357803698082</v>
      </c>
      <c r="I36" s="1691" t="s">
        <v>6279</v>
      </c>
    </row>
    <row r="37" spans="3:9" ht="18.600000000000001" x14ac:dyDescent="0.45">
      <c r="C37" s="1696" t="s">
        <v>1848</v>
      </c>
      <c r="D37" s="1697">
        <v>4443.1811858951296</v>
      </c>
      <c r="E37" s="1693">
        <v>0.12172626006636399</v>
      </c>
      <c r="F37" s="1697">
        <v>3317.6360429231481</v>
      </c>
      <c r="G37" s="1693">
        <v>0.11043763219354399</v>
      </c>
      <c r="H37" s="1697">
        <v>1125.5451429719812</v>
      </c>
      <c r="I37" s="1693" t="s">
        <v>6276</v>
      </c>
    </row>
    <row r="38" spans="3:9" ht="17.399999999999999" customHeight="1" x14ac:dyDescent="0.45">
      <c r="C38" s="2390" t="s">
        <v>6277</v>
      </c>
      <c r="D38" s="2390"/>
      <c r="E38" s="2390"/>
      <c r="F38" s="2390"/>
      <c r="G38" s="2390"/>
      <c r="H38" s="2390"/>
      <c r="I38" s="2390"/>
    </row>
    <row r="39" spans="3:9" ht="17.399999999999999" customHeight="1" x14ac:dyDescent="0.45">
      <c r="C39" s="2455" t="s">
        <v>5596</v>
      </c>
      <c r="D39" s="2455"/>
      <c r="E39" s="2455"/>
      <c r="F39" s="2455"/>
      <c r="G39" s="2455"/>
      <c r="H39" s="2455"/>
      <c r="I39" s="2455"/>
    </row>
  </sheetData>
  <mergeCells count="13">
    <mergeCell ref="A3:B3"/>
    <mergeCell ref="C3:O3"/>
    <mergeCell ref="A4:B4"/>
    <mergeCell ref="C4:O4"/>
    <mergeCell ref="A6:B6"/>
    <mergeCell ref="C6:O6"/>
    <mergeCell ref="A5:B5"/>
    <mergeCell ref="C5:O5"/>
    <mergeCell ref="D24:E24"/>
    <mergeCell ref="F24:G24"/>
    <mergeCell ref="H24:I24"/>
    <mergeCell ref="I9:K10"/>
    <mergeCell ref="C24:C25"/>
  </mergeCells>
  <hyperlinks>
    <hyperlink ref="A1" location="'ODS 16.'!A1" display="REGRESAR" xr:uid="{00000000-0004-0000-EC01-000000000000}"/>
  </hyperlinks>
  <pageMargins left="0.7" right="0.7" top="0.75" bottom="0.75" header="0.3" footer="0.3"/>
</worksheet>
</file>

<file path=xl/worksheets/sheet4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D01-000000000000}">
  <sheetPr codeName="Hoja482">
    <tabColor theme="0" tint="-0.499984740745262"/>
  </sheetPr>
  <dimension ref="B1:F36"/>
  <sheetViews>
    <sheetView showGridLines="0" zoomScaleNormal="100" workbookViewId="0">
      <pane ySplit="1" topLeftCell="A2" activePane="bottomLeft" state="frozen"/>
      <selection sqref="A1:B1"/>
      <selection pane="bottomLeft" activeCell="B24" sqref="B24:C24"/>
    </sheetView>
  </sheetViews>
  <sheetFormatPr baseColWidth="10" defaultColWidth="11.44140625" defaultRowHeight="17.399999999999999" x14ac:dyDescent="0.3"/>
  <cols>
    <col min="1" max="1" width="11.44140625" style="1305"/>
    <col min="2" max="2" width="26.44140625" style="1305" customWidth="1"/>
    <col min="3" max="3" width="24" style="1305" customWidth="1"/>
    <col min="4" max="4" width="85.77734375" style="1305" customWidth="1"/>
    <col min="5" max="5" width="11.44140625" style="1305"/>
    <col min="6" max="6" width="7.21875" style="1305" customWidth="1"/>
    <col min="7" max="16384" width="11.44140625" style="1305"/>
  </cols>
  <sheetData>
    <row r="1" spans="2:6" x14ac:dyDescent="0.3">
      <c r="B1" s="481" t="s">
        <v>337</v>
      </c>
    </row>
    <row r="2" spans="2:6" ht="18" thickBot="1" x14ac:dyDescent="0.35"/>
    <row r="3" spans="2:6" ht="23.25" customHeight="1" thickBot="1" x14ac:dyDescent="0.35">
      <c r="B3" s="4223" t="s">
        <v>370</v>
      </c>
      <c r="C3" s="4223"/>
      <c r="D3" s="4223"/>
      <c r="F3" s="1267" t="s">
        <v>471</v>
      </c>
    </row>
    <row r="4" spans="2:6" ht="34.799999999999997" x14ac:dyDescent="0.3">
      <c r="B4" s="3123" t="s">
        <v>449</v>
      </c>
      <c r="C4" s="3123"/>
      <c r="D4" s="2361" t="s">
        <v>46</v>
      </c>
    </row>
    <row r="5" spans="2:6" x14ac:dyDescent="0.3">
      <c r="B5" s="3123" t="s">
        <v>373</v>
      </c>
      <c r="C5" s="3123"/>
      <c r="D5" s="2361" t="s">
        <v>205</v>
      </c>
    </row>
    <row r="6" spans="2:6" x14ac:dyDescent="0.3">
      <c r="B6" s="3123" t="s">
        <v>374</v>
      </c>
      <c r="C6" s="3123"/>
      <c r="D6" s="2362" t="s">
        <v>295</v>
      </c>
    </row>
    <row r="7" spans="2:6" ht="52.2" x14ac:dyDescent="0.3">
      <c r="B7" s="3126" t="s">
        <v>375</v>
      </c>
      <c r="C7" s="3126"/>
      <c r="D7" s="2363" t="s">
        <v>4177</v>
      </c>
    </row>
    <row r="8" spans="2:6" x14ac:dyDescent="0.3">
      <c r="B8" s="3126" t="s">
        <v>2480</v>
      </c>
      <c r="C8" s="3126"/>
      <c r="D8" s="2364" t="s">
        <v>2495</v>
      </c>
    </row>
    <row r="9" spans="2:6" x14ac:dyDescent="0.45">
      <c r="B9" s="178"/>
      <c r="C9" s="178"/>
      <c r="D9" s="178"/>
    </row>
    <row r="10" spans="2:6" ht="23.25" customHeight="1" x14ac:dyDescent="0.3">
      <c r="B10" s="4223" t="s">
        <v>376</v>
      </c>
      <c r="C10" s="4223"/>
      <c r="D10" s="4223"/>
    </row>
    <row r="11" spans="2:6" x14ac:dyDescent="0.3">
      <c r="B11" s="3129" t="s">
        <v>377</v>
      </c>
      <c r="C11" s="3124"/>
      <c r="D11" s="2361"/>
    </row>
    <row r="12" spans="2:6" x14ac:dyDescent="0.3">
      <c r="B12" s="3126" t="s">
        <v>379</v>
      </c>
      <c r="C12" s="3126"/>
      <c r="D12" s="661"/>
    </row>
    <row r="13" spans="2:6" x14ac:dyDescent="0.3">
      <c r="B13" s="3123" t="s">
        <v>380</v>
      </c>
      <c r="C13" s="3123"/>
      <c r="D13" s="2077"/>
    </row>
    <row r="14" spans="2:6" x14ac:dyDescent="0.3">
      <c r="B14" s="3123" t="s">
        <v>381</v>
      </c>
      <c r="C14" s="3124"/>
      <c r="D14" s="2077"/>
    </row>
    <row r="15" spans="2:6" x14ac:dyDescent="0.3">
      <c r="B15" s="3123" t="s">
        <v>382</v>
      </c>
      <c r="C15" s="3123"/>
      <c r="D15" s="2361"/>
    </row>
    <row r="16" spans="2:6" x14ac:dyDescent="0.3">
      <c r="B16" s="3123" t="s">
        <v>383</v>
      </c>
      <c r="C16" s="3123"/>
      <c r="D16" s="2361"/>
    </row>
    <row r="17" spans="2:4" x14ac:dyDescent="0.3">
      <c r="B17" s="3123" t="s">
        <v>384</v>
      </c>
      <c r="C17" s="3123"/>
      <c r="D17" s="57"/>
    </row>
    <row r="18" spans="2:4" x14ac:dyDescent="0.3">
      <c r="B18" s="3126" t="s">
        <v>386</v>
      </c>
      <c r="C18" s="3126"/>
      <c r="D18" s="2361"/>
    </row>
    <row r="19" spans="2:4" x14ac:dyDescent="0.3">
      <c r="B19" s="3132" t="s">
        <v>387</v>
      </c>
      <c r="C19" s="3133"/>
      <c r="D19" s="57"/>
    </row>
    <row r="20" spans="2:4" x14ac:dyDescent="0.3">
      <c r="B20" s="3123" t="s">
        <v>388</v>
      </c>
      <c r="C20" s="3123"/>
      <c r="D20" s="2361"/>
    </row>
    <row r="21" spans="2:4" x14ac:dyDescent="0.3">
      <c r="B21" s="3134" t="s">
        <v>390</v>
      </c>
      <c r="C21" s="459" t="s">
        <v>391</v>
      </c>
      <c r="D21" s="2361"/>
    </row>
    <row r="22" spans="2:4" x14ac:dyDescent="0.3">
      <c r="B22" s="3135"/>
      <c r="C22" s="2341" t="s">
        <v>393</v>
      </c>
      <c r="D22" s="57"/>
    </row>
    <row r="23" spans="2:4" x14ac:dyDescent="0.3">
      <c r="B23" s="3123" t="s">
        <v>395</v>
      </c>
      <c r="C23" s="3123"/>
      <c r="D23" s="2361"/>
    </row>
    <row r="24" spans="2:4" x14ac:dyDescent="0.3">
      <c r="B24" s="3123" t="s">
        <v>397</v>
      </c>
      <c r="C24" s="3123"/>
      <c r="D24" s="2361"/>
    </row>
    <row r="25" spans="2:4" x14ac:dyDescent="0.3">
      <c r="B25" s="3123" t="s">
        <v>399</v>
      </c>
      <c r="C25" s="3123"/>
      <c r="D25" s="57"/>
    </row>
    <row r="26" spans="2:4" x14ac:dyDescent="0.3">
      <c r="B26" s="3126" t="s">
        <v>401</v>
      </c>
      <c r="C26" s="3126"/>
      <c r="D26" s="2361"/>
    </row>
    <row r="27" spans="2:4" x14ac:dyDescent="0.3">
      <c r="B27" s="3129" t="s">
        <v>403</v>
      </c>
      <c r="C27" s="3124"/>
      <c r="D27" s="2361"/>
    </row>
    <row r="28" spans="2:4" ht="120" customHeight="1" x14ac:dyDescent="0.3">
      <c r="B28" s="2344" t="s">
        <v>404</v>
      </c>
      <c r="C28" s="2342"/>
      <c r="D28" s="57" t="s">
        <v>2055</v>
      </c>
    </row>
    <row r="29" spans="2:4" x14ac:dyDescent="0.3">
      <c r="B29" s="3130" t="s">
        <v>405</v>
      </c>
      <c r="C29" s="3131"/>
      <c r="D29" s="61"/>
    </row>
    <row r="30" spans="2:4" x14ac:dyDescent="0.3">
      <c r="B30" s="62"/>
      <c r="C30" s="62"/>
      <c r="D30" s="63"/>
    </row>
    <row r="31" spans="2:4" ht="23.25" customHeight="1" x14ac:dyDescent="0.3">
      <c r="B31" s="4223" t="s">
        <v>406</v>
      </c>
      <c r="C31" s="4223"/>
      <c r="D31" s="4223"/>
    </row>
    <row r="32" spans="2:4" x14ac:dyDescent="0.3">
      <c r="B32" s="3129" t="s">
        <v>407</v>
      </c>
      <c r="C32" s="3124"/>
      <c r="D32" s="2362" t="s">
        <v>780</v>
      </c>
    </row>
    <row r="33" spans="2:4" x14ac:dyDescent="0.3">
      <c r="B33" s="3129" t="s">
        <v>409</v>
      </c>
      <c r="C33" s="3124"/>
      <c r="D33" s="2362" t="s">
        <v>780</v>
      </c>
    </row>
    <row r="34" spans="2:4" x14ac:dyDescent="0.3">
      <c r="B34" s="3129" t="s">
        <v>411</v>
      </c>
      <c r="C34" s="3124"/>
      <c r="D34" s="2362" t="s">
        <v>780</v>
      </c>
    </row>
    <row r="35" spans="2:4" x14ac:dyDescent="0.3">
      <c r="B35" s="3129" t="s">
        <v>413</v>
      </c>
      <c r="C35" s="3124"/>
      <c r="D35" s="2362" t="s">
        <v>780</v>
      </c>
    </row>
    <row r="36" spans="2:4" x14ac:dyDescent="0.3">
      <c r="B36" s="3129" t="s">
        <v>415</v>
      </c>
      <c r="C36" s="3124"/>
      <c r="D36" s="2362" t="s">
        <v>780</v>
      </c>
    </row>
  </sheetData>
  <mergeCells count="30">
    <mergeCell ref="B16:C16"/>
    <mergeCell ref="B3:D3"/>
    <mergeCell ref="B4:C4"/>
    <mergeCell ref="B5:C5"/>
    <mergeCell ref="B6:C6"/>
    <mergeCell ref="B7:C7"/>
    <mergeCell ref="B10:D10"/>
    <mergeCell ref="B11:C11"/>
    <mergeCell ref="B12:C12"/>
    <mergeCell ref="B13:C13"/>
    <mergeCell ref="B14:C14"/>
    <mergeCell ref="B15:C15"/>
    <mergeCell ref="B8:C8"/>
    <mergeCell ref="B31:D31"/>
    <mergeCell ref="B17:C17"/>
    <mergeCell ref="B18:C18"/>
    <mergeCell ref="B19:C19"/>
    <mergeCell ref="B20:C20"/>
    <mergeCell ref="B21:B22"/>
    <mergeCell ref="B23:C23"/>
    <mergeCell ref="B24:C24"/>
    <mergeCell ref="B25:C25"/>
    <mergeCell ref="B26:C26"/>
    <mergeCell ref="B27:C27"/>
    <mergeCell ref="B29:C29"/>
    <mergeCell ref="B32:C32"/>
    <mergeCell ref="B33:C33"/>
    <mergeCell ref="B34:C34"/>
    <mergeCell ref="B35:C35"/>
    <mergeCell ref="B36:C36"/>
  </mergeCells>
  <dataValidations count="7">
    <dataValidation allowBlank="1" showDropDown="1" showInputMessage="1" showErrorMessage="1" sqref="D13" xr:uid="{00000000-0002-0000-ED01-000000000000}"/>
    <dataValidation type="list" allowBlank="1" showInputMessage="1" showErrorMessage="1" sqref="D4" xr:uid="{00000000-0002-0000-ED01-000001000000}">
      <formula1>ODS</formula1>
    </dataValidation>
    <dataValidation type="list" allowBlank="1" showInputMessage="1" showErrorMessage="1" sqref="D5" xr:uid="{00000000-0002-0000-ED01-000002000000}">
      <formula1>Metas_ODS</formula1>
    </dataValidation>
    <dataValidation type="list" allowBlank="1" showInputMessage="1" showErrorMessage="1" sqref="D6" xr:uid="{00000000-0002-0000-ED01-000003000000}">
      <formula1>Numero_indicador</formula1>
    </dataValidation>
    <dataValidation type="list" allowBlank="1" showInputMessage="1" showErrorMessage="1" sqref="D7" xr:uid="{00000000-0002-0000-ED01-000004000000}">
      <formula1>Nombre_indicador_ODS</formula1>
    </dataValidation>
    <dataValidation type="list" allowBlank="1" showInputMessage="1" showErrorMessage="1" sqref="D14" xr:uid="{00000000-0002-0000-ED01-000005000000}">
      <formula1>Tipo_indicador</formula1>
    </dataValidation>
    <dataValidation type="list" allowBlank="1" showInputMessage="1" showErrorMessage="1" sqref="D25" xr:uid="{00000000-0002-0000-ED01-000006000000}">
      <formula1>Tipo_operación</formula1>
    </dataValidation>
  </dataValidations>
  <hyperlinks>
    <hyperlink ref="B1" location="'16.b.1'!A1" display="REGRESAR" xr:uid="{00000000-0004-0000-ED01-000000000000}"/>
    <hyperlink ref="D8" r:id="rId1" xr:uid="{00000000-0004-0000-ED01-000001000000}"/>
  </hyperlinks>
  <pageMargins left="0.7" right="0.7" top="0.75" bottom="0.75" header="0.3" footer="0.3"/>
</worksheet>
</file>

<file path=xl/worksheets/sheet4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E01-000000000000}">
  <dimension ref="A1:N50"/>
  <sheetViews>
    <sheetView showGridLines="0" workbookViewId="0">
      <pane ySplit="1" topLeftCell="A2" activePane="bottomLeft" state="frozen"/>
      <selection activeCell="I10" sqref="I10"/>
      <selection pane="bottomLeft" activeCell="B12" sqref="B12"/>
    </sheetView>
  </sheetViews>
  <sheetFormatPr baseColWidth="10" defaultColWidth="11.44140625" defaultRowHeight="17.399999999999999" x14ac:dyDescent="0.45"/>
  <cols>
    <col min="1" max="2" width="15.77734375" style="178" customWidth="1"/>
    <col min="3" max="3" width="32.5546875" style="1271" customWidth="1"/>
    <col min="4" max="7" width="11.5546875" style="178" customWidth="1"/>
    <col min="8" max="12" width="11.44140625" style="178"/>
    <col min="13" max="13" width="20.109375" style="178" customWidth="1"/>
    <col min="14" max="16384" width="11.44140625" style="178"/>
  </cols>
  <sheetData>
    <row r="1" spans="1:14" x14ac:dyDescent="0.45">
      <c r="A1" s="2345" t="s">
        <v>337</v>
      </c>
      <c r="B1" s="1308"/>
      <c r="C1" s="2345" t="s">
        <v>430</v>
      </c>
    </row>
    <row r="3" spans="1:14" ht="37.200000000000003" customHeight="1" x14ac:dyDescent="0.45">
      <c r="A3" s="4215" t="s">
        <v>339</v>
      </c>
      <c r="B3" s="4217"/>
      <c r="C3" s="4229" t="s">
        <v>1943</v>
      </c>
      <c r="D3" s="4240"/>
      <c r="E3" s="4240"/>
      <c r="F3" s="4240"/>
      <c r="G3" s="4240"/>
      <c r="H3" s="4240"/>
      <c r="I3" s="4240"/>
      <c r="J3" s="4240"/>
      <c r="K3" s="4240"/>
      <c r="L3" s="4240"/>
      <c r="M3" s="4240"/>
      <c r="N3" s="4240"/>
    </row>
    <row r="4" spans="1:14" ht="18.600000000000001" x14ac:dyDescent="0.45">
      <c r="A4" s="4215" t="s">
        <v>340</v>
      </c>
      <c r="B4" s="4228"/>
      <c r="C4" s="4239" t="s">
        <v>205</v>
      </c>
      <c r="D4" s="4242"/>
      <c r="E4" s="4242"/>
      <c r="F4" s="4242"/>
      <c r="G4" s="4242"/>
      <c r="H4" s="4242"/>
      <c r="I4" s="4242"/>
      <c r="J4" s="4242"/>
      <c r="K4" s="4242"/>
      <c r="L4" s="4242"/>
      <c r="M4" s="4242"/>
      <c r="N4" s="4242"/>
    </row>
    <row r="5" spans="1:14" ht="37.799999999999997" customHeight="1" x14ac:dyDescent="0.45">
      <c r="A5" s="4215" t="s">
        <v>341</v>
      </c>
      <c r="B5" s="4228"/>
      <c r="C5" s="4238" t="s">
        <v>4177</v>
      </c>
      <c r="D5" s="4245"/>
      <c r="E5" s="4245"/>
      <c r="F5" s="4245"/>
      <c r="G5" s="4245"/>
      <c r="H5" s="4245"/>
      <c r="I5" s="4245"/>
      <c r="J5" s="4245"/>
      <c r="K5" s="4245"/>
      <c r="L5" s="4245"/>
      <c r="M5" s="4245"/>
      <c r="N5" s="4245"/>
    </row>
    <row r="6" spans="1:14" ht="24.6" customHeight="1" x14ac:dyDescent="0.45">
      <c r="A6" s="4215" t="s">
        <v>417</v>
      </c>
      <c r="B6" s="4228"/>
      <c r="C6" s="4238" t="s">
        <v>5622</v>
      </c>
      <c r="D6" s="4245"/>
      <c r="E6" s="4245"/>
      <c r="F6" s="4245"/>
      <c r="G6" s="4245"/>
      <c r="H6" s="4245"/>
      <c r="I6" s="4245"/>
      <c r="J6" s="4245"/>
      <c r="K6" s="4245"/>
      <c r="L6" s="4245"/>
      <c r="M6" s="4245"/>
      <c r="N6" s="4245"/>
    </row>
    <row r="7" spans="1:14" x14ac:dyDescent="0.45">
      <c r="A7" s="853"/>
    </row>
    <row r="8" spans="1:14" x14ac:dyDescent="0.45">
      <c r="A8" s="853"/>
    </row>
    <row r="9" spans="1:14" ht="13.8" customHeight="1" x14ac:dyDescent="0.45">
      <c r="C9" s="652" t="s">
        <v>5622</v>
      </c>
      <c r="D9" s="652"/>
      <c r="E9" s="652"/>
      <c r="F9" s="652"/>
      <c r="G9" s="652"/>
      <c r="H9" s="652"/>
      <c r="I9" s="652"/>
      <c r="J9" s="652"/>
      <c r="K9" s="652"/>
      <c r="L9" s="652"/>
      <c r="M9" s="652"/>
      <c r="N9" s="652"/>
    </row>
    <row r="10" spans="1:14" ht="13.8" customHeight="1" x14ac:dyDescent="0.45">
      <c r="C10" s="2348"/>
      <c r="D10" s="2348"/>
      <c r="E10" s="2348"/>
      <c r="F10" s="2348"/>
      <c r="G10" s="2348"/>
      <c r="H10" s="2348"/>
      <c r="I10" s="2348"/>
      <c r="J10" s="2348"/>
      <c r="K10" s="2348"/>
      <c r="L10" s="2348"/>
      <c r="M10" s="2348"/>
      <c r="N10" s="2348"/>
    </row>
    <row r="11" spans="1:14" x14ac:dyDescent="0.45">
      <c r="C11" s="4235"/>
      <c r="D11" s="4214" t="s">
        <v>5613</v>
      </c>
      <c r="E11" s="4214"/>
      <c r="F11" s="4214"/>
      <c r="G11" s="4214"/>
      <c r="H11" s="4214"/>
      <c r="I11" s="4214"/>
      <c r="J11" s="4214"/>
      <c r="K11" s="4214"/>
      <c r="L11" s="4214"/>
      <c r="M11" s="4235" t="s">
        <v>5614</v>
      </c>
      <c r="N11" s="4235" t="s">
        <v>5615</v>
      </c>
    </row>
    <row r="12" spans="1:14" ht="74.400000000000006" customHeight="1" x14ac:dyDescent="0.45">
      <c r="C12" s="4220"/>
      <c r="D12" s="2368" t="s">
        <v>5616</v>
      </c>
      <c r="E12" s="2368" t="s">
        <v>5617</v>
      </c>
      <c r="F12" s="2368" t="s">
        <v>5618</v>
      </c>
      <c r="G12" s="2368" t="s">
        <v>3572</v>
      </c>
      <c r="H12" s="2368" t="s">
        <v>5619</v>
      </c>
      <c r="I12" s="2368" t="s">
        <v>3573</v>
      </c>
      <c r="J12" s="2368" t="s">
        <v>5605</v>
      </c>
      <c r="K12" s="2368" t="s">
        <v>5620</v>
      </c>
      <c r="L12" s="2368" t="s">
        <v>6281</v>
      </c>
      <c r="M12" s="4220"/>
      <c r="N12" s="4220"/>
    </row>
    <row r="13" spans="1:14" x14ac:dyDescent="0.45">
      <c r="C13" s="923" t="s">
        <v>344</v>
      </c>
      <c r="D13" s="1700">
        <v>2.436032812630621</v>
      </c>
      <c r="E13" s="1700">
        <v>10.396640161744688</v>
      </c>
      <c r="F13" s="1700">
        <v>1.7015108097178935</v>
      </c>
      <c r="G13" s="1700">
        <v>6.5663031701835397</v>
      </c>
      <c r="H13" s="1700">
        <v>10.981891719259135</v>
      </c>
      <c r="I13" s="1700">
        <v>2.074256871246893</v>
      </c>
      <c r="J13" s="1700">
        <v>3.5476658300565722</v>
      </c>
      <c r="K13" s="1700">
        <v>6.1703738516521636</v>
      </c>
      <c r="L13" s="1700">
        <v>27.846497523609358</v>
      </c>
      <c r="M13" s="1700">
        <v>72.153502476390713</v>
      </c>
      <c r="N13" s="1701">
        <v>1334631.7500000072</v>
      </c>
    </row>
    <row r="14" spans="1:14" x14ac:dyDescent="0.45">
      <c r="C14" s="923" t="s">
        <v>346</v>
      </c>
      <c r="D14" s="1702"/>
      <c r="E14" s="1702"/>
      <c r="F14" s="1702"/>
      <c r="G14" s="1702"/>
      <c r="H14" s="1702"/>
      <c r="I14" s="1702"/>
      <c r="J14" s="1702"/>
      <c r="K14" s="1702"/>
      <c r="L14" s="1702"/>
      <c r="M14" s="1702"/>
      <c r="N14" s="1703"/>
    </row>
    <row r="15" spans="1:14" x14ac:dyDescent="0.45">
      <c r="C15" s="780" t="s">
        <v>418</v>
      </c>
      <c r="D15" s="1702">
        <v>2.6887797681072989</v>
      </c>
      <c r="E15" s="1702">
        <v>11.575047574666254</v>
      </c>
      <c r="F15" s="1702">
        <v>1.9065784569936552</v>
      </c>
      <c r="G15" s="1702">
        <v>7.6694375623722051</v>
      </c>
      <c r="H15" s="1702">
        <v>11.898486230262757</v>
      </c>
      <c r="I15" s="1702">
        <v>2.2075454863276223</v>
      </c>
      <c r="J15" s="1702">
        <v>3.8050158180041334</v>
      </c>
      <c r="K15" s="1702">
        <v>6.5534851849899374</v>
      </c>
      <c r="L15" s="1702">
        <v>30.013423443965188</v>
      </c>
      <c r="M15" s="1702">
        <v>69.986576556034578</v>
      </c>
      <c r="N15" s="1703">
        <v>985658.79307580425</v>
      </c>
    </row>
    <row r="16" spans="1:14" x14ac:dyDescent="0.45">
      <c r="C16" s="780" t="s">
        <v>353</v>
      </c>
      <c r="D16" s="1702">
        <v>1.7221601352619549</v>
      </c>
      <c r="E16" s="1702">
        <v>7.0682801690127848</v>
      </c>
      <c r="F16" s="1702">
        <v>1.1223062447159213</v>
      </c>
      <c r="G16" s="1702">
        <v>3.450548519196992</v>
      </c>
      <c r="H16" s="1702">
        <v>8.3930107715242759</v>
      </c>
      <c r="I16" s="1702">
        <v>1.6977890307896848</v>
      </c>
      <c r="J16" s="1702">
        <v>2.8207920895977177</v>
      </c>
      <c r="K16" s="1702">
        <v>5.0882927134469362</v>
      </c>
      <c r="L16" s="1702">
        <v>21.726110413479958</v>
      </c>
      <c r="M16" s="1702">
        <v>78.273889586519928</v>
      </c>
      <c r="N16" s="1703">
        <v>348972.95692419278</v>
      </c>
    </row>
    <row r="17" spans="3:14" x14ac:dyDescent="0.45">
      <c r="C17" s="2349" t="s">
        <v>505</v>
      </c>
      <c r="D17" s="1702"/>
      <c r="E17" s="1702"/>
      <c r="F17" s="1702"/>
      <c r="G17" s="1702"/>
      <c r="H17" s="1702"/>
      <c r="I17" s="1702"/>
      <c r="J17" s="1702"/>
      <c r="K17" s="1702"/>
      <c r="L17" s="1702"/>
      <c r="M17" s="1702"/>
      <c r="N17" s="1703"/>
    </row>
    <row r="18" spans="3:14" x14ac:dyDescent="0.45">
      <c r="C18" s="780" t="s">
        <v>506</v>
      </c>
      <c r="D18" s="1702">
        <v>2.6554851903761749</v>
      </c>
      <c r="E18" s="1702">
        <v>14.130367188005497</v>
      </c>
      <c r="F18" s="1702">
        <v>2.3357760730955386</v>
      </c>
      <c r="G18" s="1702">
        <v>8.2734755191569533</v>
      </c>
      <c r="H18" s="1702">
        <v>12.937725943967722</v>
      </c>
      <c r="I18" s="1702">
        <v>1.4766407021782104</v>
      </c>
      <c r="J18" s="1702">
        <v>3.5914820292222602</v>
      </c>
      <c r="K18" s="1702">
        <v>7.5337012562600965</v>
      </c>
      <c r="L18" s="1702">
        <v>33.431963550607449</v>
      </c>
      <c r="M18" s="1702">
        <v>66.568036449392395</v>
      </c>
      <c r="N18" s="1703">
        <v>440744.49999999988</v>
      </c>
    </row>
    <row r="19" spans="3:14" x14ac:dyDescent="0.45">
      <c r="C19" s="780" t="s">
        <v>507</v>
      </c>
      <c r="D19" s="1702">
        <v>1.9182249305118999</v>
      </c>
      <c r="E19" s="1702">
        <v>9.3178014343937186</v>
      </c>
      <c r="F19" s="1702">
        <v>1.831385354032615</v>
      </c>
      <c r="G19" s="1702">
        <v>6.7008751110552849</v>
      </c>
      <c r="H19" s="1702">
        <v>11.072966889954627</v>
      </c>
      <c r="I19" s="1702">
        <v>1.9976546847073438</v>
      </c>
      <c r="J19" s="1702">
        <v>3.495830922909557</v>
      </c>
      <c r="K19" s="1702">
        <v>5.3427626603456302</v>
      </c>
      <c r="L19" s="1702">
        <v>26.630708012955878</v>
      </c>
      <c r="M19" s="1702">
        <v>73.369291987044079</v>
      </c>
      <c r="N19" s="1703">
        <v>267509.99999999936</v>
      </c>
    </row>
    <row r="20" spans="3:14" x14ac:dyDescent="0.45">
      <c r="C20" s="780" t="s">
        <v>508</v>
      </c>
      <c r="D20" s="1702">
        <v>1.0908584712152583</v>
      </c>
      <c r="E20" s="1702">
        <v>6.821831628187276</v>
      </c>
      <c r="F20" s="1704">
        <v>0.33279669647810939</v>
      </c>
      <c r="G20" s="1702">
        <v>6.5413948001393516</v>
      </c>
      <c r="H20" s="1702">
        <v>10.259009626448162</v>
      </c>
      <c r="I20" s="1702">
        <v>2.2346550591192638</v>
      </c>
      <c r="J20" s="1702">
        <v>3.0005930013149928</v>
      </c>
      <c r="K20" s="1702">
        <v>4.6741613850417645</v>
      </c>
      <c r="L20" s="1702">
        <v>23.979597942477621</v>
      </c>
      <c r="M20" s="1702">
        <v>76.020402057522332</v>
      </c>
      <c r="N20" s="1703">
        <v>143880.75000000122</v>
      </c>
    </row>
    <row r="21" spans="3:14" x14ac:dyDescent="0.45">
      <c r="C21" s="780" t="s">
        <v>509</v>
      </c>
      <c r="D21" s="1702">
        <v>3.7059477929237397</v>
      </c>
      <c r="E21" s="1702">
        <v>12.79100776999524</v>
      </c>
      <c r="F21" s="1702">
        <v>2.0303786050572339</v>
      </c>
      <c r="G21" s="1702">
        <v>7.5780927887498901</v>
      </c>
      <c r="H21" s="1702">
        <v>15.335619818126242</v>
      </c>
      <c r="I21" s="1702">
        <v>3.551674941191989</v>
      </c>
      <c r="J21" s="1702">
        <v>4.9728977405175252</v>
      </c>
      <c r="K21" s="1702">
        <v>9.1167954905204738</v>
      </c>
      <c r="L21" s="1702">
        <v>32.624798035951052</v>
      </c>
      <c r="M21" s="1702">
        <v>67.375201964048955</v>
      </c>
      <c r="N21" s="1703">
        <v>136170.00000000041</v>
      </c>
    </row>
    <row r="22" spans="3:14" x14ac:dyDescent="0.45">
      <c r="C22" s="780" t="s">
        <v>510</v>
      </c>
      <c r="D22" s="1702">
        <v>1.6071743341790323</v>
      </c>
      <c r="E22" s="1702">
        <v>7.903599866733976</v>
      </c>
      <c r="F22" s="1704">
        <v>0.99415763490725173</v>
      </c>
      <c r="G22" s="1702">
        <v>4.5142132820373657</v>
      </c>
      <c r="H22" s="1702">
        <v>5.9484466818101289</v>
      </c>
      <c r="I22" s="1702">
        <v>2.4063556946182327</v>
      </c>
      <c r="J22" s="1702">
        <v>3.5184667477438234</v>
      </c>
      <c r="K22" s="1702">
        <v>4.0808469101738432</v>
      </c>
      <c r="L22" s="1702">
        <v>20.525296585210111</v>
      </c>
      <c r="M22" s="1702">
        <v>79.474703414789815</v>
      </c>
      <c r="N22" s="1703">
        <v>99208.499999999985</v>
      </c>
    </row>
    <row r="23" spans="3:14" x14ac:dyDescent="0.45">
      <c r="C23" s="780" t="s">
        <v>1010</v>
      </c>
      <c r="D23" s="1702">
        <v>1.7975523556458519</v>
      </c>
      <c r="E23" s="1702">
        <v>5.3919126239913435</v>
      </c>
      <c r="F23" s="1702">
        <v>1.2015449259919744</v>
      </c>
      <c r="G23" s="1702">
        <v>3.1341985525617688</v>
      </c>
      <c r="H23" s="1702">
        <v>6.5978416833789124</v>
      </c>
      <c r="I23" s="1702">
        <v>2.5370410945873627</v>
      </c>
      <c r="J23" s="1702">
        <v>3.0738729239368356</v>
      </c>
      <c r="K23" s="1702">
        <v>4.5372470268904497</v>
      </c>
      <c r="L23" s="1702">
        <v>19.282449177098805</v>
      </c>
      <c r="M23" s="1702">
        <v>80.717550822901174</v>
      </c>
      <c r="N23" s="1703">
        <v>128454.5000000002</v>
      </c>
    </row>
    <row r="24" spans="3:14" x14ac:dyDescent="0.45">
      <c r="C24" s="780" t="s">
        <v>512</v>
      </c>
      <c r="D24" s="1702">
        <v>4.3461586939723391</v>
      </c>
      <c r="E24" s="1702">
        <v>8.049635007952153</v>
      </c>
      <c r="F24" s="1702">
        <v>1.4677096390719995</v>
      </c>
      <c r="G24" s="1702">
        <v>4.222164674443925</v>
      </c>
      <c r="H24" s="1702">
        <v>8.3465948791982729</v>
      </c>
      <c r="I24" s="1702">
        <v>1.7981476907459701</v>
      </c>
      <c r="J24" s="1702">
        <v>3.0669085196029573</v>
      </c>
      <c r="K24" s="1702">
        <v>4.9202714619684205</v>
      </c>
      <c r="L24" s="1702">
        <v>24.438537733320583</v>
      </c>
      <c r="M24" s="1702">
        <v>75.561462266679314</v>
      </c>
      <c r="N24" s="1703">
        <v>118663.50000000095</v>
      </c>
    </row>
    <row r="25" spans="3:14" x14ac:dyDescent="0.45">
      <c r="C25" s="923" t="s">
        <v>3572</v>
      </c>
      <c r="D25" s="1702"/>
      <c r="E25" s="1702"/>
      <c r="F25" s="1702"/>
      <c r="G25" s="1702"/>
      <c r="H25" s="1702"/>
      <c r="I25" s="1702"/>
      <c r="J25" s="1702"/>
      <c r="K25" s="1702"/>
      <c r="L25" s="1702"/>
      <c r="M25" s="1702"/>
      <c r="N25" s="1703"/>
    </row>
    <row r="26" spans="3:14" x14ac:dyDescent="0.45">
      <c r="C26" s="780" t="s">
        <v>2312</v>
      </c>
      <c r="D26" s="1702">
        <v>1.9307627743816127</v>
      </c>
      <c r="E26" s="1702">
        <v>10.223116554808399</v>
      </c>
      <c r="F26" s="1702">
        <v>2.0314828521120822</v>
      </c>
      <c r="G26" s="1702">
        <v>5.8360753529514007</v>
      </c>
      <c r="H26" s="1702">
        <v>11.510553515580451</v>
      </c>
      <c r="I26" s="1702">
        <v>0.64688020854821082</v>
      </c>
      <c r="J26" s="1702">
        <v>1.2062981018898413</v>
      </c>
      <c r="K26" s="1702">
        <v>5.3795895861704306</v>
      </c>
      <c r="L26" s="1702">
        <v>27.459427226839161</v>
      </c>
      <c r="M26" s="1702">
        <v>72.540572773160804</v>
      </c>
      <c r="N26" s="1703">
        <v>174970.41968764114</v>
      </c>
    </row>
    <row r="27" spans="3:14" x14ac:dyDescent="0.45">
      <c r="C27" s="1705" t="s">
        <v>3888</v>
      </c>
      <c r="D27" s="1702">
        <v>2.5955204897620452</v>
      </c>
      <c r="E27" s="1702">
        <v>6.2405866788084783</v>
      </c>
      <c r="F27" s="1702">
        <v>1.8121690665469361</v>
      </c>
      <c r="G27" s="1702">
        <v>6.0642692914387757</v>
      </c>
      <c r="H27" s="1702">
        <v>11.578204909164599</v>
      </c>
      <c r="I27" s="1702">
        <v>0.84847986286095534</v>
      </c>
      <c r="J27" s="1704">
        <v>0.98959428813023331</v>
      </c>
      <c r="K27" s="1702">
        <v>6.5142547365361345</v>
      </c>
      <c r="L27" s="1702">
        <v>26.939684321974998</v>
      </c>
      <c r="M27" s="1702">
        <v>73.060315678024978</v>
      </c>
      <c r="N27" s="1703">
        <v>102905.4097096195</v>
      </c>
    </row>
    <row r="28" spans="3:14" x14ac:dyDescent="0.45">
      <c r="C28" s="1705" t="s">
        <v>3889</v>
      </c>
      <c r="D28" s="1704">
        <v>0.98152034619466</v>
      </c>
      <c r="E28" s="1702">
        <v>15.909979967379369</v>
      </c>
      <c r="F28" s="1702">
        <v>2.3446525160784337</v>
      </c>
      <c r="G28" s="1702">
        <v>5.5102252525981683</v>
      </c>
      <c r="H28" s="1702">
        <v>11.413950540345654</v>
      </c>
      <c r="I28" s="1702">
        <v>0.35900548223237833</v>
      </c>
      <c r="J28" s="1702">
        <v>1.5157408501441005</v>
      </c>
      <c r="K28" s="1702">
        <v>3.7593416708892016</v>
      </c>
      <c r="L28" s="1702">
        <v>28.201595396732174</v>
      </c>
      <c r="M28" s="1702">
        <v>71.798404603267812</v>
      </c>
      <c r="N28" s="1703">
        <v>72065.009978021437</v>
      </c>
    </row>
    <row r="29" spans="3:14" x14ac:dyDescent="0.45">
      <c r="C29" s="780" t="s">
        <v>2313</v>
      </c>
      <c r="D29" s="1702">
        <v>2.6058791584297056</v>
      </c>
      <c r="E29" s="1702">
        <v>10.763981092959673</v>
      </c>
      <c r="F29" s="1702">
        <v>2.6801652019361679</v>
      </c>
      <c r="G29" s="1702">
        <v>6.557617253833059</v>
      </c>
      <c r="H29" s="1702">
        <v>11.475317828364819</v>
      </c>
      <c r="I29" s="1702">
        <v>1.2043614815224579</v>
      </c>
      <c r="J29" s="1702">
        <v>2.7648800758768903</v>
      </c>
      <c r="K29" s="1702">
        <v>5.9393760851991031</v>
      </c>
      <c r="L29" s="1702">
        <v>28.134407237149258</v>
      </c>
      <c r="M29" s="1702">
        <v>71.865592762850753</v>
      </c>
      <c r="N29" s="1703">
        <v>215414.2129985934</v>
      </c>
    </row>
    <row r="30" spans="3:14" x14ac:dyDescent="0.45">
      <c r="C30" s="780" t="s">
        <v>2314</v>
      </c>
      <c r="D30" s="1702">
        <v>1.9685711082515163</v>
      </c>
      <c r="E30" s="1702">
        <v>11.090530791713823</v>
      </c>
      <c r="F30" s="1702">
        <v>2.2506237249579346</v>
      </c>
      <c r="G30" s="1702">
        <v>4.9817537366524833</v>
      </c>
      <c r="H30" s="1702">
        <v>10.106368211035026</v>
      </c>
      <c r="I30" s="1702">
        <v>1.6421623739785212</v>
      </c>
      <c r="J30" s="1702">
        <v>3.5933882618422288</v>
      </c>
      <c r="K30" s="1702">
        <v>6.325196880967459</v>
      </c>
      <c r="L30" s="1702">
        <v>25.930099114600456</v>
      </c>
      <c r="M30" s="1702">
        <v>74.069900885399534</v>
      </c>
      <c r="N30" s="1703">
        <v>214783.85433121328</v>
      </c>
    </row>
    <row r="31" spans="3:14" x14ac:dyDescent="0.45">
      <c r="C31" s="780" t="s">
        <v>2259</v>
      </c>
      <c r="D31" s="1702">
        <v>3.171262659532379</v>
      </c>
      <c r="E31" s="1702">
        <v>11.795856192064242</v>
      </c>
      <c r="F31" s="1702">
        <v>1.4965998046589131</v>
      </c>
      <c r="G31" s="1702">
        <v>4.7323711187476594</v>
      </c>
      <c r="H31" s="1702">
        <v>10.299813748544883</v>
      </c>
      <c r="I31" s="1702">
        <v>1.6425086279069776</v>
      </c>
      <c r="J31" s="1702">
        <v>2.4246420866039662</v>
      </c>
      <c r="K31" s="1702">
        <v>4.9513334530149846</v>
      </c>
      <c r="L31" s="1702">
        <v>25.711558570751453</v>
      </c>
      <c r="M31" s="1702">
        <v>74.288441429248522</v>
      </c>
      <c r="N31" s="1703">
        <v>207734.66884983217</v>
      </c>
    </row>
    <row r="32" spans="3:14" x14ac:dyDescent="0.45">
      <c r="C32" s="780" t="s">
        <v>2260</v>
      </c>
      <c r="D32" s="1702">
        <v>3.0203151528757157</v>
      </c>
      <c r="E32" s="1702">
        <v>13.091752007877098</v>
      </c>
      <c r="F32" s="1702">
        <v>1.4282133269765007</v>
      </c>
      <c r="G32" s="1702">
        <v>5.6612117648037872</v>
      </c>
      <c r="H32" s="1702">
        <v>12.345885376492445</v>
      </c>
      <c r="I32" s="1702">
        <v>3.1541205299942727</v>
      </c>
      <c r="J32" s="1702">
        <v>6.5410103799358161</v>
      </c>
      <c r="K32" s="1702">
        <v>9.836355209927877</v>
      </c>
      <c r="L32" s="1702">
        <v>33.37672059704451</v>
      </c>
      <c r="M32" s="1702">
        <v>66.623279402955504</v>
      </c>
      <c r="N32" s="1703">
        <v>187999.53187808066</v>
      </c>
    </row>
    <row r="33" spans="3:14" x14ac:dyDescent="0.45">
      <c r="C33" s="780" t="s">
        <v>2306</v>
      </c>
      <c r="D33" s="1702">
        <v>1.8224888962245187</v>
      </c>
      <c r="E33" s="1702">
        <v>5.7536435350851738</v>
      </c>
      <c r="F33" s="1702">
        <v>0.93185884935107466</v>
      </c>
      <c r="G33" s="1702">
        <v>8.1095774618131209</v>
      </c>
      <c r="H33" s="1702">
        <v>12.833900515558728</v>
      </c>
      <c r="I33" s="1702">
        <v>1.569443941511663</v>
      </c>
      <c r="J33" s="1702">
        <v>4.9185483972657371</v>
      </c>
      <c r="K33" s="1702">
        <v>4.6301458493400371</v>
      </c>
      <c r="L33" s="1702">
        <v>26.506747096468811</v>
      </c>
      <c r="M33" s="1702">
        <v>73.493252903531314</v>
      </c>
      <c r="N33" s="1703">
        <v>162961.94030631502</v>
      </c>
    </row>
    <row r="34" spans="3:14" x14ac:dyDescent="0.45">
      <c r="C34" s="780" t="s">
        <v>2307</v>
      </c>
      <c r="D34" s="1702">
        <v>2.3753067918921218</v>
      </c>
      <c r="E34" s="1702">
        <v>8.9998890450197031</v>
      </c>
      <c r="F34" s="1702">
        <v>0.72286162062691006</v>
      </c>
      <c r="G34" s="1702">
        <v>11.073072496401478</v>
      </c>
      <c r="H34" s="1702">
        <v>8.479719583371061</v>
      </c>
      <c r="I34" s="1702">
        <v>4.9956854864362201</v>
      </c>
      <c r="J34" s="1702">
        <v>3.6391046220330039</v>
      </c>
      <c r="K34" s="1702">
        <v>5.994129667837508</v>
      </c>
      <c r="L34" s="1702">
        <v>28.077614970111846</v>
      </c>
      <c r="M34" s="1702">
        <v>71.922385029888233</v>
      </c>
      <c r="N34" s="1703">
        <v>170767.12194832671</v>
      </c>
    </row>
    <row r="35" spans="3:14" x14ac:dyDescent="0.45">
      <c r="C35" s="2349" t="s">
        <v>434</v>
      </c>
      <c r="D35" s="1702"/>
      <c r="E35" s="1702"/>
      <c r="F35" s="1704"/>
      <c r="G35" s="1702"/>
      <c r="H35" s="1702"/>
      <c r="I35" s="1702"/>
      <c r="J35" s="1702"/>
      <c r="K35" s="1702"/>
      <c r="L35" s="1702"/>
      <c r="M35" s="1702"/>
      <c r="N35" s="1703"/>
    </row>
    <row r="36" spans="3:14" x14ac:dyDescent="0.45">
      <c r="C36" s="780" t="s">
        <v>3620</v>
      </c>
      <c r="D36" s="1702">
        <v>16.180580440444</v>
      </c>
      <c r="E36" s="1702">
        <v>9.1619231632574589</v>
      </c>
      <c r="F36" s="1702">
        <v>4.3573804997250143</v>
      </c>
      <c r="G36" s="1702">
        <v>8.9847384230238809</v>
      </c>
      <c r="H36" s="1702">
        <v>10.041103008568129</v>
      </c>
      <c r="I36" s="1702">
        <v>10.414456269476235</v>
      </c>
      <c r="J36" s="1702">
        <v>16.613128872363049</v>
      </c>
      <c r="K36" s="1702">
        <v>3.7031509047034441</v>
      </c>
      <c r="L36" s="1702">
        <v>38.805200525809795</v>
      </c>
      <c r="M36" s="1702">
        <v>61.194799474190205</v>
      </c>
      <c r="N36" s="1703">
        <v>15070.956122428403</v>
      </c>
    </row>
    <row r="37" spans="3:14" x14ac:dyDescent="0.45">
      <c r="C37" s="780" t="s">
        <v>3621</v>
      </c>
      <c r="D37" s="1702">
        <v>2.6757783277586129</v>
      </c>
      <c r="E37" s="1702">
        <v>5.066709878389057</v>
      </c>
      <c r="F37" s="1702">
        <v>1.0731076899517467</v>
      </c>
      <c r="G37" s="1702">
        <v>5.1808343616677073</v>
      </c>
      <c r="H37" s="1702">
        <v>8.3345841030384733</v>
      </c>
      <c r="I37" s="1702">
        <v>2.0470659794272947</v>
      </c>
      <c r="J37" s="1702">
        <v>5.5048543393617457</v>
      </c>
      <c r="K37" s="1702">
        <v>5.2853358540128834</v>
      </c>
      <c r="L37" s="1702">
        <v>21.319645829717796</v>
      </c>
      <c r="M37" s="1702">
        <v>78.680354170282172</v>
      </c>
      <c r="N37" s="1703">
        <v>285421.58239919908</v>
      </c>
    </row>
    <row r="38" spans="3:14" x14ac:dyDescent="0.45">
      <c r="C38" s="780" t="s">
        <v>3622</v>
      </c>
      <c r="D38" s="1702">
        <v>1.6756655004991403</v>
      </c>
      <c r="E38" s="1702">
        <v>7.3784197805971132</v>
      </c>
      <c r="F38" s="1702">
        <v>1.5302299072925847</v>
      </c>
      <c r="G38" s="1702">
        <v>6.2673586190115991</v>
      </c>
      <c r="H38" s="1702">
        <v>10.590956282155751</v>
      </c>
      <c r="I38" s="1702">
        <v>1.8355750020278083</v>
      </c>
      <c r="J38" s="1702">
        <v>3.480046254266933</v>
      </c>
      <c r="K38" s="1702">
        <v>6.0095830513974295</v>
      </c>
      <c r="L38" s="1702">
        <v>25.693696368841131</v>
      </c>
      <c r="M38" s="1702">
        <v>74.306303631158769</v>
      </c>
      <c r="N38" s="1703">
        <v>599539.96904601401</v>
      </c>
    </row>
    <row r="39" spans="3:14" x14ac:dyDescent="0.45">
      <c r="C39" s="780" t="s">
        <v>3623</v>
      </c>
      <c r="D39" s="1702">
        <v>2.8508945027878716</v>
      </c>
      <c r="E39" s="1702">
        <v>18.103577791000056</v>
      </c>
      <c r="F39" s="1702">
        <v>2.258398720628537</v>
      </c>
      <c r="G39" s="1702">
        <v>7.8047401542302817</v>
      </c>
      <c r="H39" s="1702">
        <v>13.292431260327866</v>
      </c>
      <c r="I39" s="1702">
        <v>2.132161732124219</v>
      </c>
      <c r="J39" s="1702">
        <v>1.9024898761553624</v>
      </c>
      <c r="K39" s="1702">
        <v>7.0589922113932095</v>
      </c>
      <c r="L39" s="1702">
        <v>34.722801604161525</v>
      </c>
      <c r="M39" s="1702">
        <v>65.277198395838226</v>
      </c>
      <c r="N39" s="1703">
        <v>434599.24243236246</v>
      </c>
    </row>
    <row r="40" spans="3:14" x14ac:dyDescent="0.45">
      <c r="C40" s="923" t="s">
        <v>3660</v>
      </c>
      <c r="D40" s="1702"/>
      <c r="E40" s="1702"/>
      <c r="F40" s="1702"/>
      <c r="G40" s="1702"/>
      <c r="H40" s="1702"/>
      <c r="I40" s="1702"/>
      <c r="J40" s="1702"/>
      <c r="K40" s="1702"/>
      <c r="L40" s="1702"/>
      <c r="M40" s="1702"/>
      <c r="N40" s="1703"/>
    </row>
    <row r="41" spans="3:14" x14ac:dyDescent="0.45">
      <c r="C41" s="780" t="s">
        <v>3628</v>
      </c>
      <c r="D41" s="1702">
        <v>3.4967871171498626</v>
      </c>
      <c r="E41" s="1702">
        <v>10.324091369787356</v>
      </c>
      <c r="F41" s="1704">
        <v>0.9663070618892543</v>
      </c>
      <c r="G41" s="1702">
        <v>12.169843087382432</v>
      </c>
      <c r="H41" s="1702">
        <v>15.411863181652523</v>
      </c>
      <c r="I41" s="1702">
        <v>7.5376650291174494</v>
      </c>
      <c r="J41" s="1702">
        <v>6.1528601231019202</v>
      </c>
      <c r="K41" s="1702">
        <v>11.600950310733058</v>
      </c>
      <c r="L41" s="1702">
        <v>37.674849755570527</v>
      </c>
      <c r="M41" s="1702">
        <v>62.325150244429473</v>
      </c>
      <c r="N41" s="1703">
        <v>125697.38716197846</v>
      </c>
    </row>
    <row r="42" spans="3:14" x14ac:dyDescent="0.45">
      <c r="C42" s="780" t="s">
        <v>3629</v>
      </c>
      <c r="D42" s="1702">
        <v>2.3006419724232399</v>
      </c>
      <c r="E42" s="1702">
        <v>10.79156615241785</v>
      </c>
      <c r="F42" s="1702">
        <v>1.7747691603676068</v>
      </c>
      <c r="G42" s="1702">
        <v>5.9761845095252486</v>
      </c>
      <c r="H42" s="1702">
        <v>10.422955455069308</v>
      </c>
      <c r="I42" s="1702">
        <v>1.5674012020553132</v>
      </c>
      <c r="J42" s="1702">
        <v>3.4895961787920355</v>
      </c>
      <c r="K42" s="1702">
        <v>5.5212077760180378</v>
      </c>
      <c r="L42" s="1702">
        <v>26.81390049403749</v>
      </c>
      <c r="M42" s="1702">
        <v>73.186099505962403</v>
      </c>
      <c r="N42" s="1703">
        <v>1106028.9531284077</v>
      </c>
    </row>
    <row r="43" spans="3:14" x14ac:dyDescent="0.45">
      <c r="C43" s="923" t="s">
        <v>3612</v>
      </c>
      <c r="D43" s="1702"/>
      <c r="E43" s="1702"/>
      <c r="F43" s="1702"/>
      <c r="G43" s="1702"/>
      <c r="H43" s="1702"/>
      <c r="I43" s="1702"/>
      <c r="J43" s="1702"/>
      <c r="K43" s="1702"/>
      <c r="L43" s="1702"/>
      <c r="M43" s="1702"/>
      <c r="N43" s="1703"/>
    </row>
    <row r="44" spans="3:14" x14ac:dyDescent="0.45">
      <c r="C44" s="780" t="s">
        <v>3631</v>
      </c>
      <c r="D44" s="1702">
        <v>4.3003119599118689</v>
      </c>
      <c r="E44" s="1702">
        <v>7.1926633978464025</v>
      </c>
      <c r="F44" s="1702">
        <v>2.144266944035683</v>
      </c>
      <c r="G44" s="1702">
        <v>5.2879922680480167</v>
      </c>
      <c r="H44" s="1702">
        <v>8.0806789945282773</v>
      </c>
      <c r="I44" s="1702">
        <v>1.8311304068723233</v>
      </c>
      <c r="J44" s="1702">
        <v>6.9470710654210803</v>
      </c>
      <c r="K44" s="1702">
        <v>5.9438415654944272</v>
      </c>
      <c r="L44" s="1702">
        <v>24.659790294811085</v>
      </c>
      <c r="M44" s="1702">
        <v>75.340209705188954</v>
      </c>
      <c r="N44" s="1703">
        <v>239089.80479375887</v>
      </c>
    </row>
    <row r="45" spans="3:14" x14ac:dyDescent="0.45">
      <c r="C45" s="780" t="s">
        <v>3632</v>
      </c>
      <c r="D45" s="1702">
        <v>1.6994834093474951</v>
      </c>
      <c r="E45" s="1702">
        <v>7.3246046157847582</v>
      </c>
      <c r="F45" s="1704">
        <v>0.99840675844395455</v>
      </c>
      <c r="G45" s="1702">
        <v>6.1683732978912191</v>
      </c>
      <c r="H45" s="1702">
        <v>10.437572275430039</v>
      </c>
      <c r="I45" s="1702">
        <v>2.7796980693638167</v>
      </c>
      <c r="J45" s="1702">
        <v>4.6018139982952393</v>
      </c>
      <c r="K45" s="1702">
        <v>6.2198156017238571</v>
      </c>
      <c r="L45" s="1702">
        <v>24.398196992182818</v>
      </c>
      <c r="M45" s="1702">
        <v>75.601803007817182</v>
      </c>
      <c r="N45" s="1703">
        <v>262673.37480039138</v>
      </c>
    </row>
    <row r="46" spans="3:14" x14ac:dyDescent="0.45">
      <c r="C46" s="780" t="s">
        <v>3633</v>
      </c>
      <c r="D46" s="1702">
        <v>2.4324318210446356</v>
      </c>
      <c r="E46" s="1702">
        <v>11.746216523003815</v>
      </c>
      <c r="F46" s="1702">
        <v>2.0225679359073241</v>
      </c>
      <c r="G46" s="1702">
        <v>7.8764538733892904</v>
      </c>
      <c r="H46" s="1702">
        <v>11.325872506413582</v>
      </c>
      <c r="I46" s="1702">
        <v>2.4366057255371989</v>
      </c>
      <c r="J46" s="1702">
        <v>2.3428400138331811</v>
      </c>
      <c r="K46" s="1702">
        <v>6.2236402971431861</v>
      </c>
      <c r="L46" s="1702">
        <v>28.522420963966582</v>
      </c>
      <c r="M46" s="1702">
        <v>71.477579036033418</v>
      </c>
      <c r="N46" s="1703">
        <v>279529.96769160079</v>
      </c>
    </row>
    <row r="47" spans="3:14" x14ac:dyDescent="0.45">
      <c r="C47" s="780" t="s">
        <v>3634</v>
      </c>
      <c r="D47" s="1702">
        <v>2.0279558044695696</v>
      </c>
      <c r="E47" s="1702">
        <v>12.127240488611182</v>
      </c>
      <c r="F47" s="1702">
        <v>2.5061877868919478</v>
      </c>
      <c r="G47" s="1702">
        <v>7.2979842194890265</v>
      </c>
      <c r="H47" s="1702">
        <v>11.104938694967043</v>
      </c>
      <c r="I47" s="1702">
        <v>2.4121347950433303</v>
      </c>
      <c r="J47" s="1702">
        <v>2.133599896181023</v>
      </c>
      <c r="K47" s="1702">
        <v>5.5130790802565057</v>
      </c>
      <c r="L47" s="1702">
        <v>29.366415302749964</v>
      </c>
      <c r="M47" s="1702">
        <v>70.633584697250029</v>
      </c>
      <c r="N47" s="1703">
        <v>272978.63769507431</v>
      </c>
    </row>
    <row r="48" spans="3:14" x14ac:dyDescent="0.45">
      <c r="C48" s="928" t="s">
        <v>3635</v>
      </c>
      <c r="D48" s="1706">
        <v>1.9371908003510683</v>
      </c>
      <c r="E48" s="1706">
        <v>12.976595424173038</v>
      </c>
      <c r="F48" s="1706">
        <v>0.87908069973408876</v>
      </c>
      <c r="G48" s="1706">
        <v>6.01057834246767</v>
      </c>
      <c r="H48" s="1706">
        <v>13.503244848732425</v>
      </c>
      <c r="I48" s="1706">
        <v>0.9303974754119817</v>
      </c>
      <c r="J48" s="1706">
        <v>2.2391156692634833</v>
      </c>
      <c r="K48" s="1706">
        <v>6.904117673413718</v>
      </c>
      <c r="L48" s="1706">
        <v>31.64104787928493</v>
      </c>
      <c r="M48" s="1706">
        <v>68.358952120714974</v>
      </c>
      <c r="N48" s="1707">
        <v>280359.96501917794</v>
      </c>
    </row>
    <row r="49" spans="3:14" ht="17.399999999999999" customHeight="1" x14ac:dyDescent="0.45">
      <c r="C49" s="927" t="s">
        <v>6282</v>
      </c>
      <c r="D49" s="2377"/>
      <c r="E49" s="2377"/>
      <c r="F49" s="2377"/>
      <c r="G49" s="2377"/>
      <c r="H49" s="2377"/>
      <c r="I49" s="2377"/>
      <c r="J49" s="2377"/>
      <c r="K49" s="2377"/>
      <c r="L49" s="2377"/>
      <c r="M49" s="2377"/>
      <c r="N49" s="2377"/>
    </row>
    <row r="50" spans="3:14" x14ac:dyDescent="0.45">
      <c r="C50" s="2347" t="s">
        <v>5621</v>
      </c>
      <c r="D50" s="2350"/>
      <c r="E50" s="2350"/>
      <c r="F50" s="2350"/>
      <c r="G50" s="2350"/>
      <c r="H50" s="2350"/>
      <c r="I50" s="2350"/>
      <c r="J50" s="2350"/>
      <c r="K50" s="2350"/>
      <c r="L50" s="2350"/>
      <c r="M50" s="2350"/>
      <c r="N50" s="2350"/>
    </row>
  </sheetData>
  <mergeCells count="12">
    <mergeCell ref="A3:B3"/>
    <mergeCell ref="C3:N3"/>
    <mergeCell ref="A4:B4"/>
    <mergeCell ref="C4:N4"/>
    <mergeCell ref="A5:B5"/>
    <mergeCell ref="C5:N5"/>
    <mergeCell ref="A6:B6"/>
    <mergeCell ref="C6:N6"/>
    <mergeCell ref="C11:C12"/>
    <mergeCell ref="D11:L11"/>
    <mergeCell ref="M11:M12"/>
    <mergeCell ref="N11:N12"/>
  </mergeCells>
  <hyperlinks>
    <hyperlink ref="A1" location="'ODS 16.'!A1" display="REGRESAR" xr:uid="{00000000-0004-0000-EE01-000000000000}"/>
    <hyperlink ref="C1" location="'Metadato 16.b.1 EMNA'!A1" display="VER METADATO" xr:uid="{00000000-0004-0000-EE01-000001000000}"/>
  </hyperlinks>
  <pageMargins left="0.7" right="0.7" top="0.75" bottom="0.75" header="0.3" footer="0.3"/>
  <pageSetup orientation="portrait" r:id="rId1"/>
</worksheet>
</file>

<file path=xl/worksheets/sheet4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F01-000000000000}">
  <sheetPr>
    <tabColor theme="0" tint="-0.499984740745262"/>
  </sheetPr>
  <dimension ref="B1:F36"/>
  <sheetViews>
    <sheetView showGridLines="0" zoomScaleNormal="100" workbookViewId="0">
      <pane ySplit="1" topLeftCell="A2" activePane="bottomLeft" state="frozen"/>
      <selection sqref="A1:B1"/>
      <selection pane="bottomLeft" activeCell="B3" sqref="B3:D3"/>
    </sheetView>
  </sheetViews>
  <sheetFormatPr baseColWidth="10" defaultColWidth="11.44140625" defaultRowHeight="17.399999999999999" x14ac:dyDescent="0.3"/>
  <cols>
    <col min="1" max="1" width="11.44140625" style="1305"/>
    <col min="2" max="2" width="26.44140625" style="1305" customWidth="1"/>
    <col min="3" max="3" width="24" style="1305" customWidth="1"/>
    <col min="4" max="4" width="85.77734375" style="1305" customWidth="1"/>
    <col min="5" max="5" width="11.44140625" style="1305"/>
    <col min="6" max="6" width="7.21875" style="1305" customWidth="1"/>
    <col min="7" max="16384" width="11.44140625" style="1305"/>
  </cols>
  <sheetData>
    <row r="1" spans="2:6" x14ac:dyDescent="0.3">
      <c r="B1" s="481" t="s">
        <v>337</v>
      </c>
    </row>
    <row r="2" spans="2:6" ht="18" thickBot="1" x14ac:dyDescent="0.35"/>
    <row r="3" spans="2:6" ht="23.25" customHeight="1" thickBot="1" x14ac:dyDescent="0.35">
      <c r="B3" s="4223" t="s">
        <v>370</v>
      </c>
      <c r="C3" s="4223"/>
      <c r="D3" s="4223"/>
      <c r="F3" s="1267" t="s">
        <v>471</v>
      </c>
    </row>
    <row r="4" spans="2:6" ht="34.799999999999997" x14ac:dyDescent="0.3">
      <c r="B4" s="3123" t="s">
        <v>449</v>
      </c>
      <c r="C4" s="3123"/>
      <c r="D4" s="2361" t="s">
        <v>46</v>
      </c>
    </row>
    <row r="5" spans="2:6" x14ac:dyDescent="0.3">
      <c r="B5" s="3123" t="s">
        <v>373</v>
      </c>
      <c r="C5" s="3123"/>
      <c r="D5" s="2361" t="s">
        <v>205</v>
      </c>
    </row>
    <row r="6" spans="2:6" x14ac:dyDescent="0.3">
      <c r="B6" s="3123" t="s">
        <v>374</v>
      </c>
      <c r="C6" s="3123"/>
      <c r="D6" s="2362" t="s">
        <v>295</v>
      </c>
    </row>
    <row r="7" spans="2:6" ht="52.2" x14ac:dyDescent="0.3">
      <c r="B7" s="3126" t="s">
        <v>375</v>
      </c>
      <c r="C7" s="3126"/>
      <c r="D7" s="2363" t="s">
        <v>4177</v>
      </c>
    </row>
    <row r="8" spans="2:6" x14ac:dyDescent="0.3">
      <c r="B8" s="3126" t="s">
        <v>2480</v>
      </c>
      <c r="C8" s="3126"/>
      <c r="D8" s="2364" t="s">
        <v>2495</v>
      </c>
    </row>
    <row r="9" spans="2:6" x14ac:dyDescent="0.45">
      <c r="B9" s="178"/>
      <c r="C9" s="178"/>
      <c r="D9" s="178"/>
    </row>
    <row r="10" spans="2:6" ht="23.25" customHeight="1" x14ac:dyDescent="0.3">
      <c r="B10" s="4223" t="s">
        <v>376</v>
      </c>
      <c r="C10" s="4223"/>
      <c r="D10" s="4223"/>
    </row>
    <row r="11" spans="2:6" x14ac:dyDescent="0.3">
      <c r="B11" s="3129" t="s">
        <v>377</v>
      </c>
      <c r="C11" s="3124"/>
      <c r="D11" s="2361"/>
    </row>
    <row r="12" spans="2:6" x14ac:dyDescent="0.3">
      <c r="B12" s="3126" t="s">
        <v>379</v>
      </c>
      <c r="C12" s="3126"/>
      <c r="D12" s="661"/>
    </row>
    <row r="13" spans="2:6" x14ac:dyDescent="0.3">
      <c r="B13" s="3123" t="s">
        <v>380</v>
      </c>
      <c r="C13" s="3123"/>
      <c r="D13" s="2077"/>
    </row>
    <row r="14" spans="2:6" x14ac:dyDescent="0.3">
      <c r="B14" s="3123" t="s">
        <v>381</v>
      </c>
      <c r="C14" s="3124"/>
      <c r="D14" s="2077"/>
    </row>
    <row r="15" spans="2:6" x14ac:dyDescent="0.3">
      <c r="B15" s="3123" t="s">
        <v>382</v>
      </c>
      <c r="C15" s="3123"/>
      <c r="D15" s="2361"/>
    </row>
    <row r="16" spans="2:6" x14ac:dyDescent="0.3">
      <c r="B16" s="3123" t="s">
        <v>383</v>
      </c>
      <c r="C16" s="3123"/>
      <c r="D16" s="2361"/>
    </row>
    <row r="17" spans="2:4" x14ac:dyDescent="0.3">
      <c r="B17" s="3123" t="s">
        <v>384</v>
      </c>
      <c r="C17" s="3123"/>
      <c r="D17" s="57"/>
    </row>
    <row r="18" spans="2:4" x14ac:dyDescent="0.3">
      <c r="B18" s="3126" t="s">
        <v>386</v>
      </c>
      <c r="C18" s="3126"/>
      <c r="D18" s="2361"/>
    </row>
    <row r="19" spans="2:4" x14ac:dyDescent="0.3">
      <c r="B19" s="3132" t="s">
        <v>387</v>
      </c>
      <c r="C19" s="3133"/>
      <c r="D19" s="57"/>
    </row>
    <row r="20" spans="2:4" x14ac:dyDescent="0.3">
      <c r="B20" s="3123" t="s">
        <v>388</v>
      </c>
      <c r="C20" s="3123"/>
      <c r="D20" s="2361"/>
    </row>
    <row r="21" spans="2:4" x14ac:dyDescent="0.3">
      <c r="B21" s="3134" t="s">
        <v>390</v>
      </c>
      <c r="C21" s="459" t="s">
        <v>391</v>
      </c>
      <c r="D21" s="2361"/>
    </row>
    <row r="22" spans="2:4" x14ac:dyDescent="0.3">
      <c r="B22" s="3135"/>
      <c r="C22" s="2341" t="s">
        <v>393</v>
      </c>
      <c r="D22" s="57"/>
    </row>
    <row r="23" spans="2:4" x14ac:dyDescent="0.3">
      <c r="B23" s="3123" t="s">
        <v>395</v>
      </c>
      <c r="C23" s="3123"/>
      <c r="D23" s="2361"/>
    </row>
    <row r="24" spans="2:4" x14ac:dyDescent="0.3">
      <c r="B24" s="3123" t="s">
        <v>397</v>
      </c>
      <c r="C24" s="3123"/>
      <c r="D24" s="2361"/>
    </row>
    <row r="25" spans="2:4" x14ac:dyDescent="0.3">
      <c r="B25" s="3123" t="s">
        <v>399</v>
      </c>
      <c r="C25" s="3123"/>
      <c r="D25" s="57"/>
    </row>
    <row r="26" spans="2:4" x14ac:dyDescent="0.3">
      <c r="B26" s="3126" t="s">
        <v>401</v>
      </c>
      <c r="C26" s="3126"/>
      <c r="D26" s="2361"/>
    </row>
    <row r="27" spans="2:4" x14ac:dyDescent="0.3">
      <c r="B27" s="3129" t="s">
        <v>403</v>
      </c>
      <c r="C27" s="3124"/>
      <c r="D27" s="2361"/>
    </row>
    <row r="28" spans="2:4" ht="120" customHeight="1" x14ac:dyDescent="0.3">
      <c r="B28" s="2344" t="s">
        <v>404</v>
      </c>
      <c r="C28" s="2342"/>
      <c r="D28" s="57" t="s">
        <v>2055</v>
      </c>
    </row>
    <row r="29" spans="2:4" x14ac:dyDescent="0.3">
      <c r="B29" s="3130" t="s">
        <v>405</v>
      </c>
      <c r="C29" s="3131"/>
      <c r="D29" s="61"/>
    </row>
    <row r="30" spans="2:4" x14ac:dyDescent="0.3">
      <c r="B30" s="62"/>
      <c r="C30" s="62"/>
      <c r="D30" s="63"/>
    </row>
    <row r="31" spans="2:4" ht="23.25" customHeight="1" x14ac:dyDescent="0.3">
      <c r="B31" s="4223" t="s">
        <v>406</v>
      </c>
      <c r="C31" s="4223"/>
      <c r="D31" s="4223"/>
    </row>
    <row r="32" spans="2:4" x14ac:dyDescent="0.3">
      <c r="B32" s="3129" t="s">
        <v>407</v>
      </c>
      <c r="C32" s="3124"/>
      <c r="D32" s="2362" t="s">
        <v>780</v>
      </c>
    </row>
    <row r="33" spans="2:4" x14ac:dyDescent="0.3">
      <c r="B33" s="3129" t="s">
        <v>409</v>
      </c>
      <c r="C33" s="3124"/>
      <c r="D33" s="2362" t="s">
        <v>780</v>
      </c>
    </row>
    <row r="34" spans="2:4" x14ac:dyDescent="0.3">
      <c r="B34" s="3129" t="s">
        <v>411</v>
      </c>
      <c r="C34" s="3124"/>
      <c r="D34" s="2362" t="s">
        <v>780</v>
      </c>
    </row>
    <row r="35" spans="2:4" x14ac:dyDescent="0.3">
      <c r="B35" s="3129" t="s">
        <v>413</v>
      </c>
      <c r="C35" s="3124"/>
      <c r="D35" s="2362" t="s">
        <v>780</v>
      </c>
    </row>
    <row r="36" spans="2:4" x14ac:dyDescent="0.3">
      <c r="B36" s="3129" t="s">
        <v>415</v>
      </c>
      <c r="C36" s="3124"/>
      <c r="D36" s="2362" t="s">
        <v>780</v>
      </c>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7">
    <dataValidation type="list" allowBlank="1" showInputMessage="1" showErrorMessage="1" sqref="D25" xr:uid="{00000000-0002-0000-EF01-000000000000}">
      <formula1>Tipo_operación</formula1>
    </dataValidation>
    <dataValidation type="list" allowBlank="1" showInputMessage="1" showErrorMessage="1" sqref="D14" xr:uid="{00000000-0002-0000-EF01-000001000000}">
      <formula1>Tipo_indicador</formula1>
    </dataValidation>
    <dataValidation type="list" allowBlank="1" showInputMessage="1" showErrorMessage="1" sqref="D7" xr:uid="{00000000-0002-0000-EF01-000002000000}">
      <formula1>Nombre_indicador_ODS</formula1>
    </dataValidation>
    <dataValidation type="list" allowBlank="1" showInputMessage="1" showErrorMessage="1" sqref="D6" xr:uid="{00000000-0002-0000-EF01-000003000000}">
      <formula1>Numero_indicador</formula1>
    </dataValidation>
    <dataValidation type="list" allowBlank="1" showInputMessage="1" showErrorMessage="1" sqref="D5" xr:uid="{00000000-0002-0000-EF01-000004000000}">
      <formula1>Metas_ODS</formula1>
    </dataValidation>
    <dataValidation type="list" allowBlank="1" showInputMessage="1" showErrorMessage="1" sqref="D4" xr:uid="{00000000-0002-0000-EF01-000005000000}">
      <formula1>ODS</formula1>
    </dataValidation>
    <dataValidation allowBlank="1" showDropDown="1" showInputMessage="1" showErrorMessage="1" sqref="D13" xr:uid="{00000000-0002-0000-EF01-000006000000}"/>
  </dataValidations>
  <hyperlinks>
    <hyperlink ref="B1" location="'16.b.1 EMNA'!A1" display="REGRESAR" xr:uid="{00000000-0004-0000-EF01-000000000000}"/>
    <hyperlink ref="D8" r:id="rId1" xr:uid="{00000000-0004-0000-EF01-000001000000}"/>
  </hyperlinks>
  <pageMargins left="0.7" right="0.7" top="0.75" bottom="0.75" header="0.3" footer="0.3"/>
</worksheet>
</file>

<file path=xl/worksheets/sheet4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001-000000000000}">
  <sheetPr codeName="Hoja483">
    <tabColor rgb="FF19486A"/>
  </sheetPr>
  <dimension ref="A1:E28"/>
  <sheetViews>
    <sheetView showGridLines="0" zoomScale="90" zoomScaleNormal="90" workbookViewId="0">
      <pane ySplit="4" topLeftCell="A5" activePane="bottomLeft" state="frozen"/>
      <selection pane="bottomLeft" sqref="A1:B1"/>
    </sheetView>
  </sheetViews>
  <sheetFormatPr baseColWidth="10" defaultRowHeight="17.399999999999999" x14ac:dyDescent="0.45"/>
  <cols>
    <col min="1" max="2" width="11.5546875" style="22"/>
    <col min="3" max="3" width="71.77734375" style="22" customWidth="1"/>
    <col min="4" max="4" width="14.5546875" style="22" customWidth="1"/>
    <col min="5" max="5" width="77.21875" style="22" customWidth="1"/>
    <col min="6" max="16384" width="11.5546875" style="22"/>
  </cols>
  <sheetData>
    <row r="1" spans="1:5" ht="18.600000000000001" x14ac:dyDescent="0.45">
      <c r="A1" s="3108" t="s">
        <v>320</v>
      </c>
      <c r="B1" s="3108"/>
    </row>
    <row r="3" spans="1:5" ht="57" customHeight="1" x14ac:dyDescent="0.45">
      <c r="A3" s="65"/>
      <c r="B3" s="65"/>
      <c r="C3" s="4257" t="s">
        <v>2056</v>
      </c>
      <c r="D3" s="4257"/>
      <c r="E3" s="4257"/>
    </row>
    <row r="4" spans="1:5" s="75" customFormat="1" ht="44.4" x14ac:dyDescent="0.3">
      <c r="C4" s="466" t="s">
        <v>322</v>
      </c>
      <c r="D4" s="466" t="s">
        <v>323</v>
      </c>
      <c r="E4" s="466" t="s">
        <v>324</v>
      </c>
    </row>
    <row r="5" spans="1:5" s="75" customFormat="1" ht="45" customHeight="1" x14ac:dyDescent="0.3">
      <c r="C5" s="3106" t="s">
        <v>207</v>
      </c>
      <c r="D5" s="452" t="s">
        <v>296</v>
      </c>
      <c r="E5" s="462" t="s">
        <v>4178</v>
      </c>
    </row>
    <row r="6" spans="1:5" s="75" customFormat="1" ht="31.5" customHeight="1" x14ac:dyDescent="0.3">
      <c r="C6" s="3107"/>
      <c r="D6" s="452" t="s">
        <v>297</v>
      </c>
      <c r="E6" s="462" t="s">
        <v>4179</v>
      </c>
    </row>
    <row r="7" spans="1:5" s="75" customFormat="1" ht="196.8" customHeight="1" x14ac:dyDescent="0.3">
      <c r="C7" s="461" t="s">
        <v>209</v>
      </c>
      <c r="D7" s="453" t="s">
        <v>298</v>
      </c>
      <c r="E7" s="463" t="s">
        <v>4254</v>
      </c>
    </row>
    <row r="8" spans="1:5" s="75" customFormat="1" ht="37.200000000000003" x14ac:dyDescent="0.3">
      <c r="C8" s="3106" t="s">
        <v>211</v>
      </c>
      <c r="D8" s="452" t="s">
        <v>299</v>
      </c>
      <c r="E8" s="462" t="s">
        <v>6413</v>
      </c>
    </row>
    <row r="9" spans="1:5" s="75" customFormat="1" ht="37.200000000000003" x14ac:dyDescent="0.3">
      <c r="C9" s="3107"/>
      <c r="D9" s="452" t="s">
        <v>300</v>
      </c>
      <c r="E9" s="462" t="s">
        <v>4182</v>
      </c>
    </row>
    <row r="10" spans="1:5" s="75" customFormat="1" ht="93" x14ac:dyDescent="0.3">
      <c r="C10" s="461" t="s">
        <v>213</v>
      </c>
      <c r="D10" s="452" t="s">
        <v>301</v>
      </c>
      <c r="E10" s="462" t="s">
        <v>4183</v>
      </c>
    </row>
    <row r="11" spans="1:5" s="75" customFormat="1" ht="55.8" x14ac:dyDescent="0.3">
      <c r="C11" s="461" t="s">
        <v>215</v>
      </c>
      <c r="D11" s="453" t="s">
        <v>302</v>
      </c>
      <c r="E11" s="463" t="s">
        <v>4184</v>
      </c>
    </row>
    <row r="12" spans="1:5" s="75" customFormat="1" ht="111.6" x14ac:dyDescent="0.3">
      <c r="C12" s="461" t="s">
        <v>217</v>
      </c>
      <c r="D12" s="452" t="s">
        <v>4185</v>
      </c>
      <c r="E12" s="462" t="s">
        <v>4219</v>
      </c>
    </row>
    <row r="13" spans="1:5" s="75" customFormat="1" ht="74.400000000000006" x14ac:dyDescent="0.3">
      <c r="C13" s="461" t="s">
        <v>219</v>
      </c>
      <c r="D13" s="453" t="s">
        <v>4186</v>
      </c>
      <c r="E13" s="463" t="s">
        <v>4187</v>
      </c>
    </row>
    <row r="14" spans="1:5" s="75" customFormat="1" ht="90" customHeight="1" x14ac:dyDescent="0.3">
      <c r="C14" s="461" t="s">
        <v>221</v>
      </c>
      <c r="D14" s="452" t="s">
        <v>304</v>
      </c>
      <c r="E14" s="462" t="s">
        <v>4188</v>
      </c>
    </row>
    <row r="15" spans="1:5" s="75" customFormat="1" ht="90" customHeight="1" x14ac:dyDescent="0.3">
      <c r="C15" s="461" t="s">
        <v>223</v>
      </c>
      <c r="D15" s="453" t="s">
        <v>305</v>
      </c>
      <c r="E15" s="463" t="s">
        <v>4189</v>
      </c>
    </row>
    <row r="16" spans="1:5" s="75" customFormat="1" ht="74.400000000000006" x14ac:dyDescent="0.3">
      <c r="C16" s="461" t="s">
        <v>225</v>
      </c>
      <c r="D16" s="452" t="s">
        <v>306</v>
      </c>
      <c r="E16" s="462" t="s">
        <v>4190</v>
      </c>
    </row>
    <row r="17" spans="3:5" s="75" customFormat="1" ht="55.8" x14ac:dyDescent="0.3">
      <c r="C17" s="461" t="s">
        <v>227</v>
      </c>
      <c r="D17" s="453" t="s">
        <v>307</v>
      </c>
      <c r="E17" s="463" t="s">
        <v>4191</v>
      </c>
    </row>
    <row r="18" spans="3:5" s="75" customFormat="1" ht="111.6" x14ac:dyDescent="0.3">
      <c r="C18" s="461" t="s">
        <v>229</v>
      </c>
      <c r="D18" s="453" t="s">
        <v>308</v>
      </c>
      <c r="E18" s="463" t="s">
        <v>4255</v>
      </c>
    </row>
    <row r="19" spans="3:5" s="75" customFormat="1" ht="37.200000000000003" x14ac:dyDescent="0.3">
      <c r="C19" s="461" t="s">
        <v>231</v>
      </c>
      <c r="D19" s="453" t="s">
        <v>309</v>
      </c>
      <c r="E19" s="463" t="s">
        <v>4193</v>
      </c>
    </row>
    <row r="20" spans="3:5" s="75" customFormat="1" ht="42" customHeight="1" x14ac:dyDescent="0.3">
      <c r="C20" s="461" t="s">
        <v>233</v>
      </c>
      <c r="D20" s="453" t="s">
        <v>310</v>
      </c>
      <c r="E20" s="463" t="s">
        <v>4194</v>
      </c>
    </row>
    <row r="21" spans="3:5" s="75" customFormat="1" ht="55.8" x14ac:dyDescent="0.3">
      <c r="C21" s="461" t="s">
        <v>235</v>
      </c>
      <c r="D21" s="453" t="s">
        <v>311</v>
      </c>
      <c r="E21" s="463" t="s">
        <v>4195</v>
      </c>
    </row>
    <row r="22" spans="3:5" s="75" customFormat="1" ht="93" x14ac:dyDescent="0.3">
      <c r="C22" s="461" t="s">
        <v>237</v>
      </c>
      <c r="D22" s="453" t="s">
        <v>312</v>
      </c>
      <c r="E22" s="463" t="s">
        <v>4196</v>
      </c>
    </row>
    <row r="23" spans="3:5" s="75" customFormat="1" ht="55.8" x14ac:dyDescent="0.3">
      <c r="C23" s="461" t="s">
        <v>4197</v>
      </c>
      <c r="D23" s="453" t="s">
        <v>313</v>
      </c>
      <c r="E23" s="463" t="s">
        <v>4198</v>
      </c>
    </row>
    <row r="24" spans="3:5" s="75" customFormat="1" ht="42.6" customHeight="1" x14ac:dyDescent="0.3">
      <c r="C24" s="3106" t="s">
        <v>240</v>
      </c>
      <c r="D24" s="452" t="s">
        <v>314</v>
      </c>
      <c r="E24" s="462" t="s">
        <v>4199</v>
      </c>
    </row>
    <row r="25" spans="3:5" s="75" customFormat="1" ht="37.200000000000003" x14ac:dyDescent="0.3">
      <c r="C25" s="3110"/>
      <c r="D25" s="453" t="s">
        <v>315</v>
      </c>
      <c r="E25" s="463" t="s">
        <v>4200</v>
      </c>
    </row>
    <row r="26" spans="3:5" s="75" customFormat="1" ht="55.8" x14ac:dyDescent="0.3">
      <c r="C26" s="3107"/>
      <c r="D26" s="453" t="s">
        <v>316</v>
      </c>
      <c r="E26" s="463" t="s">
        <v>4201</v>
      </c>
    </row>
    <row r="27" spans="3:5" s="75" customFormat="1" ht="60" customHeight="1" x14ac:dyDescent="0.3">
      <c r="C27" s="3106" t="s">
        <v>242</v>
      </c>
      <c r="D27" s="453" t="s">
        <v>317</v>
      </c>
      <c r="E27" s="463" t="s">
        <v>4202</v>
      </c>
    </row>
    <row r="28" spans="3:5" s="75" customFormat="1" ht="60" customHeight="1" x14ac:dyDescent="0.3">
      <c r="C28" s="3107"/>
      <c r="D28" s="453" t="s">
        <v>318</v>
      </c>
      <c r="E28" s="463" t="s">
        <v>4203</v>
      </c>
    </row>
  </sheetData>
  <mergeCells count="6">
    <mergeCell ref="C27:C28"/>
    <mergeCell ref="A1:B1"/>
    <mergeCell ref="C3:E3"/>
    <mergeCell ref="C5:C6"/>
    <mergeCell ref="C8:C9"/>
    <mergeCell ref="C24:C26"/>
  </mergeCells>
  <hyperlinks>
    <hyperlink ref="A1" location="Objetivos!A1" display="REGRESAR A INICIO" xr:uid="{00000000-0004-0000-F001-000000000000}"/>
    <hyperlink ref="A1:B1" location="'Lista de Objetivos'!A1" display="REGRESAR A INICIO" xr:uid="{00000000-0004-0000-F001-000001000000}"/>
    <hyperlink ref="D5" location="'17.1.1'!A1" display="17.1.1" xr:uid="{00000000-0004-0000-F001-000002000000}"/>
    <hyperlink ref="E5" location="'17.1.1'!A1" display="17.1.1 Total de ingresos del gobierno en proporción al PIB, desglosado por fuente" xr:uid="{00000000-0004-0000-F001-000003000000}"/>
    <hyperlink ref="D6" location="'17.1.2'!A1" display="17.1.2" xr:uid="{00000000-0004-0000-F001-000004000000}"/>
    <hyperlink ref="E6" location="'17.1.2'!A1" display="17.1.2 Proporción del presupuesto nacional financiado por impuestos internos" xr:uid="{00000000-0004-0000-F001-000005000000}"/>
    <hyperlink ref="D7" location="'17.2.1'!A1" display="17.2.1" xr:uid="{00000000-0004-0000-F001-000006000000}"/>
    <hyperlink ref="E7" location="'17.2.1'!A1" display="17.2.1 Asistencia oficial para el desarrollo neta, total y para los países menos adelantados en proporción al ingreso nacional bruto (INB) de los donantes del Comité de Asistencia para el Desarrollo de la Organización de Cooperación y Desarrollo Económico" xr:uid="{00000000-0004-0000-F001-000007000000}"/>
    <hyperlink ref="D8" location="'17.3.1'!A1" display="17.3.1" xr:uid="{00000000-0004-0000-F001-000008000000}"/>
    <hyperlink ref="E8" location="'17.3.1'!A1" display="17.3.1 Inversión extranjera directa, asistencia oficial para el desarrollo y cooperación Sur-Sur como proporción del ingreso nacional bruto" xr:uid="{00000000-0004-0000-F001-000009000000}"/>
    <hyperlink ref="D9" location="'17.3.2'!A1" display="17.3.2" xr:uid="{00000000-0004-0000-F001-00000A000000}"/>
    <hyperlink ref="E9" location="'17.3.2'!A1" display="17.3.2 Volumen de remesas (en dólares de los Estados Unidos) en proporción al PIB total" xr:uid="{00000000-0004-0000-F001-00000B000000}"/>
    <hyperlink ref="D10" location="'17.4.1'!A1" display="17.4.1" xr:uid="{00000000-0004-0000-F001-00000C000000}"/>
    <hyperlink ref="E10" location="'17.4.1'!A1" display="17.4.1 Servicio de la deuda en proporción a las exportaciones de bienes y servicios" xr:uid="{00000000-0004-0000-F001-00000D000000}"/>
    <hyperlink ref="D11" location="'17.5.1'!A1" display="17.5.1" xr:uid="{00000000-0004-0000-F001-00000E000000}"/>
    <hyperlink ref="E11" location="'17.5.1'!A1" display="17.5.1 Número de países que adoptan y aplican sistemas de promoción de las inversiones en favor de los países en desarrollo, entre ellos los países menos adelantados" xr:uid="{00000000-0004-0000-F001-00000F000000}"/>
    <hyperlink ref="D12" location="'17.6.1'!A1" display="17.6.1 " xr:uid="{00000000-0004-0000-F001-000010000000}"/>
    <hyperlink ref="E12" location="'17.6.1'!A1" display="17.6.1 Número de abonados a Internet de banda ancha fija por cada 100 habitantes, desglosado por velocidad5" xr:uid="{00000000-0004-0000-F001-000011000000}"/>
    <hyperlink ref="D13" location="'17.7.1'!A1" display="17.7.1 " xr:uid="{00000000-0004-0000-F001-000012000000}"/>
    <hyperlink ref="E13" location="'17.7.1'!A1" display="17.7.1 Total de los fondos destinados a los países en desarrollo a fin de promover el desarrollo, la transferencia y la difusión de tecnologías ecológicamente racionales" xr:uid="{00000000-0004-0000-F001-000013000000}"/>
    <hyperlink ref="D14" location="'17.8.1'!A1" display="17.8.1" xr:uid="{00000000-0004-0000-F001-000014000000}"/>
    <hyperlink ref="E14" location="'17.8.1'!A1" display="17.8.1 Proporción de personas que utilizan Internet" xr:uid="{00000000-0004-0000-F001-000015000000}"/>
    <hyperlink ref="D15" location="'17.9.1'!A1" display="17.9.1" xr:uid="{00000000-0004-0000-F001-000016000000}"/>
    <hyperlink ref="E15" location="'17.9.1'!A1" display="17.9.1 Valor en dólares de la asistencia financiera y técnica (incluso mediante la cooperación Norte-Sur, Sur‑Sur y triangular) prometida a los países en desarrollo" xr:uid="{00000000-0004-0000-F001-000017000000}"/>
    <hyperlink ref="D16" location="'17.10.1'!A1" display="17.10.1" xr:uid="{00000000-0004-0000-F001-000018000000}"/>
    <hyperlink ref="E16" location="'17.10.1'!A1" display="17.10.1 Promedio arancelario mundial ponderado" xr:uid="{00000000-0004-0000-F001-000019000000}"/>
    <hyperlink ref="D17" location="'17.11.1'!A1" display="17.11.1" xr:uid="{00000000-0004-0000-F001-00001A000000}"/>
    <hyperlink ref="E17" location="'17.11.1'!A1" display="17.11.1 Participación de los países en desarrollo y los países menos adelantados en las exportaciones mundiales" xr:uid="{00000000-0004-0000-F001-00001B000000}"/>
    <hyperlink ref="D18" location="'17.12.1'!A1" display="17.12.1" xr:uid="{00000000-0004-0000-F001-00001C000000}"/>
    <hyperlink ref="E18" location="'17.12.1'!A1" display="17.12.1 Promedio ponderado de los aranceles que enfrentan los países en desarrollo, los países menos adelantados y los pequeños Estados insulares en desarrolloPromedio de los aranceles que enfrentan los países en desarrollo, los países menos adelantados y" xr:uid="{00000000-0004-0000-F001-00001D000000}"/>
    <hyperlink ref="D19" location="'17.13.1'!A1" display="17.13.1" xr:uid="{00000000-0004-0000-F001-00001E000000}"/>
    <hyperlink ref="E19" location="'17.13.1'!A1" display="17.13.1 Tablero macroeconómico" xr:uid="{00000000-0004-0000-F001-00001F000000}"/>
    <hyperlink ref="D20" location="'17.14.1'!A1" display="17.14.1" xr:uid="{00000000-0004-0000-F001-000020000000}"/>
    <hyperlink ref="E20" location="'17.14.1'!A1" display="17.14.1 Número de países que cuentan con mecanismos para mejorar la coherencia de las políticas de desarrollo sostenible" xr:uid="{00000000-0004-0000-F001-000021000000}"/>
    <hyperlink ref="D21" location="'17.15.1'!A1" display="17.15.1" xr:uid="{00000000-0004-0000-F001-000022000000}"/>
    <hyperlink ref="E21" location="'17.15.1'!A1" display="17.15.1 Grado de utilización de los marcos de resultados y las herramientas de planificación de los propios países por los proveedores de cooperación para el desarrollo" xr:uid="{00000000-0004-0000-F001-000023000000}"/>
    <hyperlink ref="D22" location="'17.16.1'!A1" display="17.16.1" xr:uid="{00000000-0004-0000-F001-000024000000}"/>
    <hyperlink ref="E22" location="'17.16.1'!A1" display="17.16.1 Número de países que informan de sus progresos en los marcos de múltiples interesados para el seguimiento de la eficacia de las actividades de desarrollo que apoyan el logro de los Objetivos de Desarrollo Sostenible" xr:uid="{00000000-0004-0000-F001-000025000000}"/>
    <hyperlink ref="D23" location="'17.17.1'!A1" display="17.17.1" xr:uid="{00000000-0004-0000-F001-000026000000}"/>
    <hyperlink ref="E23" location="'17.17.1'!A1" display="17.17.1 Suma en dólares de los Estados Unidos prometida a las alianzas público-privadas centradas en la infraestructura" xr:uid="{00000000-0004-0000-F001-000027000000}"/>
    <hyperlink ref="D24" location="'17.18.1'!A1" display="17.18.1" xr:uid="{00000000-0004-0000-F001-000028000000}"/>
    <hyperlink ref="E24" location="'17.18.1'!A1" display="17.18.1 Indicador de capacidad estadística para el seguimiento de los Objetivos de Desarrollo Sostenible" xr:uid="{00000000-0004-0000-F001-000029000000}"/>
    <hyperlink ref="D25" location="'17.18.2'!A1" display="17.18.2" xr:uid="{00000000-0004-0000-F001-00002A000000}"/>
    <hyperlink ref="E25" location="'17.18.2'!A1" display="17.18.2 Número de países cuya legislación nacional sobre estadísticas cumple los Principios Fundamentales de las Estadísticas Oficiales" xr:uid="{00000000-0004-0000-F001-00002B000000}"/>
    <hyperlink ref="D26" location="'17.18.3'!A1" display="17.18.3" xr:uid="{00000000-0004-0000-F001-00002C000000}"/>
    <hyperlink ref="E26" location="'17.18.3'!A1" display="17.18.3 Número de países que cuentan con un plan estadístico nacional plenamente financiado y en proceso de aplicación, desglosado por fuente de financiación" xr:uid="{00000000-0004-0000-F001-00002D000000}"/>
    <hyperlink ref="D27" location="'17.19.1'!A1" display="17.19.1" xr:uid="{00000000-0004-0000-F001-00002E000000}"/>
    <hyperlink ref="E27" location="'17.19.1'!A1" display="17.19.1 Valor en dólares de todos los recursos proporcionados para fortalecer la capacidad estadística de los países en desarrollo" xr:uid="{00000000-0004-0000-F001-00002F000000}"/>
    <hyperlink ref="D28" location="'17.19.2'!A1" display="17.19.2" xr:uid="{00000000-0004-0000-F001-000030000000}"/>
    <hyperlink ref="E28" location="'17.19.2'!A1" display="17.19.2 Proporción de países que a) han realizado al menos un censo de población y vivienda en los últimos diez años; y b) han registrado el 100% de los nacimientos y el 80% de las defunciones" xr:uid="{00000000-0004-0000-F001-000031000000}"/>
  </hyperlinks>
  <pageMargins left="0.7" right="0.7" top="0.75" bottom="0.75" header="0.3" footer="0.3"/>
  <pageSetup orientation="portrait" r:id="rId1"/>
  <drawing r:id="rId2"/>
</worksheet>
</file>

<file path=xl/worksheets/sheet4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101-000000000000}">
  <sheetPr codeName="Hoja484"/>
  <dimension ref="A1:S62"/>
  <sheetViews>
    <sheetView showGridLines="0" zoomScaleNormal="100" workbookViewId="0">
      <pane ySplit="1" topLeftCell="A2" activePane="bottomLeft" state="frozen"/>
      <selection pane="bottomLeft"/>
    </sheetView>
  </sheetViews>
  <sheetFormatPr baseColWidth="10" defaultColWidth="11.44140625" defaultRowHeight="17.399999999999999" x14ac:dyDescent="0.45"/>
  <cols>
    <col min="1" max="1" width="15" style="178" customWidth="1"/>
    <col min="2" max="2" width="15" style="1271" customWidth="1"/>
    <col min="3" max="3" width="9.44140625" style="178" customWidth="1"/>
    <col min="4" max="8" width="11.44140625" style="178"/>
    <col min="9" max="9" width="12" style="178" customWidth="1"/>
    <col min="10" max="10" width="1.21875" style="178" customWidth="1"/>
    <col min="11" max="16384" width="11.44140625" style="178"/>
  </cols>
  <sheetData>
    <row r="1" spans="1:19" x14ac:dyDescent="0.45">
      <c r="A1" s="2345" t="s">
        <v>337</v>
      </c>
      <c r="C1" s="3225" t="s">
        <v>430</v>
      </c>
      <c r="D1" s="3225"/>
    </row>
    <row r="3" spans="1:19" ht="18.600000000000001" x14ac:dyDescent="0.45">
      <c r="A3" s="4258" t="s">
        <v>339</v>
      </c>
      <c r="B3" s="4258"/>
      <c r="C3" s="4258" t="s">
        <v>2056</v>
      </c>
      <c r="D3" s="4259"/>
      <c r="E3" s="4259"/>
      <c r="F3" s="4259"/>
      <c r="G3" s="4259"/>
      <c r="H3" s="4259"/>
      <c r="I3" s="4259"/>
      <c r="J3" s="4259"/>
      <c r="K3" s="4259"/>
      <c r="L3" s="4259"/>
      <c r="M3" s="4259"/>
      <c r="N3" s="4259"/>
      <c r="O3" s="4259"/>
      <c r="P3" s="4259"/>
      <c r="Q3" s="4259"/>
      <c r="R3" s="4259"/>
      <c r="S3" s="4259"/>
    </row>
    <row r="4" spans="1:19" ht="34.200000000000003" customHeight="1" x14ac:dyDescent="0.45">
      <c r="A4" s="4258" t="s">
        <v>340</v>
      </c>
      <c r="B4" s="4259"/>
      <c r="C4" s="4263" t="s">
        <v>207</v>
      </c>
      <c r="D4" s="4264"/>
      <c r="E4" s="4264"/>
      <c r="F4" s="4264"/>
      <c r="G4" s="4264"/>
      <c r="H4" s="4264"/>
      <c r="I4" s="4264"/>
      <c r="J4" s="4264"/>
      <c r="K4" s="4264"/>
      <c r="L4" s="4264"/>
      <c r="M4" s="4264"/>
      <c r="N4" s="4264"/>
      <c r="O4" s="4264"/>
      <c r="P4" s="4265"/>
      <c r="Q4" s="4265"/>
      <c r="R4" s="4265"/>
      <c r="S4" s="4265"/>
    </row>
    <row r="5" spans="1:19" ht="18.600000000000001" x14ac:dyDescent="0.45">
      <c r="A5" s="4258" t="s">
        <v>341</v>
      </c>
      <c r="B5" s="4259"/>
      <c r="C5" s="4258" t="s">
        <v>4178</v>
      </c>
      <c r="D5" s="4259"/>
      <c r="E5" s="4259"/>
      <c r="F5" s="4259"/>
      <c r="G5" s="4259"/>
      <c r="H5" s="4259"/>
      <c r="I5" s="4259"/>
      <c r="J5" s="4259"/>
      <c r="K5" s="4259"/>
      <c r="L5" s="4259"/>
      <c r="M5" s="4259"/>
      <c r="N5" s="4259"/>
      <c r="O5" s="4259"/>
      <c r="P5" s="4259"/>
      <c r="Q5" s="4259"/>
      <c r="R5" s="4259"/>
      <c r="S5" s="4259"/>
    </row>
    <row r="6" spans="1:19" ht="18.600000000000001" x14ac:dyDescent="0.45">
      <c r="A6" s="4258" t="s">
        <v>417</v>
      </c>
      <c r="B6" s="4259"/>
      <c r="C6" s="4258" t="s">
        <v>5242</v>
      </c>
      <c r="D6" s="4259"/>
      <c r="E6" s="4259"/>
      <c r="F6" s="4259"/>
      <c r="G6" s="4259"/>
      <c r="H6" s="4259"/>
      <c r="I6" s="4259"/>
      <c r="J6" s="4259"/>
      <c r="K6" s="4259"/>
      <c r="L6" s="4259"/>
      <c r="M6" s="4259"/>
      <c r="N6" s="4259"/>
      <c r="O6" s="4259"/>
      <c r="P6" s="4259"/>
      <c r="Q6" s="4259"/>
      <c r="R6" s="4259"/>
      <c r="S6" s="4259"/>
    </row>
    <row r="9" spans="1:19" ht="18.600000000000001" x14ac:dyDescent="0.45">
      <c r="C9" s="652" t="s">
        <v>5243</v>
      </c>
      <c r="D9" s="652"/>
      <c r="E9" s="652"/>
      <c r="F9" s="652"/>
      <c r="G9" s="652"/>
      <c r="H9" s="652"/>
      <c r="I9" s="652"/>
      <c r="J9" s="652"/>
      <c r="K9" s="652"/>
    </row>
    <row r="10" spans="1:19" ht="10.199999999999999" customHeight="1" x14ac:dyDescent="0.45">
      <c r="C10" s="639"/>
      <c r="D10" s="639"/>
      <c r="E10" s="639"/>
      <c r="F10" s="639"/>
      <c r="G10" s="639"/>
      <c r="H10" s="639"/>
      <c r="I10" s="639"/>
      <c r="J10" s="639"/>
      <c r="K10" s="639"/>
    </row>
    <row r="11" spans="1:19" x14ac:dyDescent="0.45">
      <c r="A11" s="853"/>
      <c r="C11" s="4260" t="s">
        <v>343</v>
      </c>
      <c r="D11" s="4260" t="s">
        <v>2058</v>
      </c>
      <c r="E11" s="4262" t="s">
        <v>2059</v>
      </c>
      <c r="F11" s="4262"/>
      <c r="G11" s="4262"/>
      <c r="H11" s="4262"/>
      <c r="I11" s="4262"/>
      <c r="J11" s="2399"/>
      <c r="K11" s="4260" t="s">
        <v>2060</v>
      </c>
    </row>
    <row r="12" spans="1:19" ht="52.2" x14ac:dyDescent="0.45">
      <c r="A12" s="853"/>
      <c r="C12" s="4261"/>
      <c r="D12" s="4261"/>
      <c r="E12" s="2398" t="s">
        <v>2061</v>
      </c>
      <c r="F12" s="2398" t="s">
        <v>2062</v>
      </c>
      <c r="G12" s="2398" t="s">
        <v>2063</v>
      </c>
      <c r="H12" s="2398" t="s">
        <v>2064</v>
      </c>
      <c r="I12" s="2398" t="s">
        <v>2065</v>
      </c>
      <c r="J12" s="2398"/>
      <c r="K12" s="4261"/>
      <c r="N12" s="1418"/>
      <c r="O12" s="1418"/>
      <c r="P12" s="1418"/>
    </row>
    <row r="13" spans="1:19" ht="15.6" customHeight="1" x14ac:dyDescent="0.45">
      <c r="A13" s="853"/>
      <c r="C13" s="2777">
        <v>2001</v>
      </c>
      <c r="D13" s="2396">
        <v>13.864020349952474</v>
      </c>
      <c r="E13" s="2396">
        <v>13.797687152865162</v>
      </c>
      <c r="F13" s="2396">
        <v>13.218924992445372</v>
      </c>
      <c r="G13" s="1370">
        <v>0.4041538484555518</v>
      </c>
      <c r="H13" s="1370">
        <v>0.1311664212605082</v>
      </c>
      <c r="I13" s="1370">
        <v>4.3441890703731584E-2</v>
      </c>
      <c r="J13" s="1370"/>
      <c r="K13" s="1370">
        <v>6.6333197087312154E-2</v>
      </c>
    </row>
    <row r="14" spans="1:19" x14ac:dyDescent="0.45">
      <c r="A14" s="853"/>
      <c r="C14" s="2777">
        <v>2002</v>
      </c>
      <c r="D14" s="2396">
        <v>13.619048471633951</v>
      </c>
      <c r="E14" s="2396">
        <v>13.618184654297711</v>
      </c>
      <c r="F14" s="2396">
        <v>13.10180276687141</v>
      </c>
      <c r="G14" s="1370">
        <v>0.38881644150245165</v>
      </c>
      <c r="H14" s="1370">
        <v>8.2276496458870391E-2</v>
      </c>
      <c r="I14" s="1370">
        <v>4.5288949464978474E-2</v>
      </c>
      <c r="J14" s="1370"/>
      <c r="K14" s="1370">
        <v>8.6381733624085212E-4</v>
      </c>
    </row>
    <row r="15" spans="1:19" x14ac:dyDescent="0.45">
      <c r="A15" s="853"/>
      <c r="C15" s="2777">
        <v>2003</v>
      </c>
      <c r="D15" s="2396">
        <v>14.197256154420238</v>
      </c>
      <c r="E15" s="2396">
        <v>13.893420963601852</v>
      </c>
      <c r="F15" s="2396">
        <v>13.224763278239868</v>
      </c>
      <c r="G15" s="1370">
        <v>0.36637018832370877</v>
      </c>
      <c r="H15" s="1370">
        <v>0.11662696805565043</v>
      </c>
      <c r="I15" s="1370">
        <v>0.18566052898262736</v>
      </c>
      <c r="J15" s="1370"/>
      <c r="K15" s="1370">
        <v>0.30383519081838395</v>
      </c>
    </row>
    <row r="16" spans="1:19" x14ac:dyDescent="0.45">
      <c r="A16" s="853"/>
      <c r="C16" s="2777">
        <v>2004</v>
      </c>
      <c r="D16" s="2396">
        <v>13.650876224399624</v>
      </c>
      <c r="E16" s="2396">
        <v>13.650320421374987</v>
      </c>
      <c r="F16" s="2396">
        <v>13.037771263539449</v>
      </c>
      <c r="G16" s="1370">
        <v>0.34524364198218871</v>
      </c>
      <c r="H16" s="1370">
        <v>9.3079137128158185E-2</v>
      </c>
      <c r="I16" s="1370">
        <v>0.17422637872519112</v>
      </c>
      <c r="J16" s="1370"/>
      <c r="K16" s="1370">
        <v>5.5580302463721187E-4</v>
      </c>
    </row>
    <row r="17" spans="1:11" x14ac:dyDescent="0.45">
      <c r="A17" s="853"/>
      <c r="C17" s="2777">
        <v>2005</v>
      </c>
      <c r="D17" s="2396">
        <v>13.861344128896313</v>
      </c>
      <c r="E17" s="2396">
        <v>13.860547936772278</v>
      </c>
      <c r="F17" s="2396">
        <v>13.278036889902282</v>
      </c>
      <c r="G17" s="1370">
        <v>0.32365891693104698</v>
      </c>
      <c r="H17" s="1370">
        <v>8.8890287492393388E-2</v>
      </c>
      <c r="I17" s="1370">
        <v>0.16996184244655654</v>
      </c>
      <c r="J17" s="1370"/>
      <c r="K17" s="1370">
        <v>7.9619212403793567E-4</v>
      </c>
    </row>
    <row r="18" spans="1:11" x14ac:dyDescent="0.45">
      <c r="A18" s="853"/>
      <c r="C18" s="2777">
        <v>2006</v>
      </c>
      <c r="D18" s="2396">
        <v>14.10753046225455</v>
      </c>
      <c r="E18" s="2396">
        <v>14.10266880340075</v>
      </c>
      <c r="F18" s="2396">
        <v>13.58554634785083</v>
      </c>
      <c r="G18" s="1370">
        <v>0.28691741625039174</v>
      </c>
      <c r="H18" s="1370">
        <v>9.0009540056504078E-2</v>
      </c>
      <c r="I18" s="1370">
        <v>0.14019549924302435</v>
      </c>
      <c r="J18" s="1370"/>
      <c r="K18" s="1370">
        <v>4.8616588537989123E-3</v>
      </c>
    </row>
    <row r="19" spans="1:11" x14ac:dyDescent="0.45">
      <c r="A19" s="853"/>
      <c r="C19" s="2777">
        <v>2007</v>
      </c>
      <c r="D19" s="2396">
        <v>15.153668228997816</v>
      </c>
      <c r="E19" s="2396">
        <v>15.151868652837946</v>
      </c>
      <c r="F19" s="2396">
        <v>14.608208633660757</v>
      </c>
      <c r="G19" s="1370">
        <v>0.27320966275432645</v>
      </c>
      <c r="H19" s="1370">
        <v>0.13955667407833111</v>
      </c>
      <c r="I19" s="1370">
        <v>0.13089368234453194</v>
      </c>
      <c r="J19" s="1370"/>
      <c r="K19" s="1370">
        <v>1.7995761598690433E-3</v>
      </c>
    </row>
    <row r="20" spans="1:11" x14ac:dyDescent="0.45">
      <c r="C20" s="2777">
        <v>2008</v>
      </c>
      <c r="D20" s="2396">
        <v>15.362048851855139</v>
      </c>
      <c r="E20" s="2396">
        <v>15.359091097025651</v>
      </c>
      <c r="F20" s="2396">
        <v>14.859537198970397</v>
      </c>
      <c r="G20" s="1370">
        <v>0.26979675348280974</v>
      </c>
      <c r="H20" s="1370">
        <v>6.98131838609755E-2</v>
      </c>
      <c r="I20" s="1370">
        <v>0.15994396071146935</v>
      </c>
      <c r="J20" s="1370"/>
      <c r="K20" s="1370">
        <v>2.9577548294896163E-3</v>
      </c>
    </row>
    <row r="21" spans="1:11" x14ac:dyDescent="0.45">
      <c r="C21" s="2777">
        <v>2009</v>
      </c>
      <c r="D21" s="2396">
        <v>13.407726649472934</v>
      </c>
      <c r="E21" s="2396">
        <v>13.384309536044341</v>
      </c>
      <c r="F21" s="2396">
        <v>12.834851844709439</v>
      </c>
      <c r="G21" s="1370">
        <v>0.30838444867070985</v>
      </c>
      <c r="H21" s="1370">
        <v>7.5000688997403572E-2</v>
      </c>
      <c r="I21" s="1370">
        <v>0.166072553666789</v>
      </c>
      <c r="J21" s="1370"/>
      <c r="K21" s="1370">
        <v>2.3417113428591093E-2</v>
      </c>
    </row>
    <row r="22" spans="1:11" x14ac:dyDescent="0.45">
      <c r="C22" s="2777">
        <v>2010</v>
      </c>
      <c r="D22" s="2396">
        <v>13.853038439143598</v>
      </c>
      <c r="E22" s="2396">
        <v>13.845187309778535</v>
      </c>
      <c r="F22" s="2396">
        <v>12.582823593203814</v>
      </c>
      <c r="G22" s="1370">
        <v>0.30902278208759265</v>
      </c>
      <c r="H22" s="1370">
        <v>0.13851035584937016</v>
      </c>
      <c r="I22" s="1370">
        <v>0.8148305786377571</v>
      </c>
      <c r="J22" s="1370"/>
      <c r="K22" s="1370">
        <v>7.8511293650655855E-3</v>
      </c>
    </row>
    <row r="23" spans="1:11" x14ac:dyDescent="0.45">
      <c r="C23" s="2777">
        <v>2011</v>
      </c>
      <c r="D23" s="2396">
        <v>13.986754206148936</v>
      </c>
      <c r="E23" s="2396">
        <v>13.985388347782028</v>
      </c>
      <c r="F23" s="2396">
        <v>12.80703753687745</v>
      </c>
      <c r="G23" s="1370">
        <v>0.30878492596808199</v>
      </c>
      <c r="H23" s="1370">
        <v>0.10490515155091781</v>
      </c>
      <c r="I23" s="1370">
        <v>0.76466073338557394</v>
      </c>
      <c r="J23" s="1370"/>
      <c r="K23" s="1370">
        <v>1.3658583669102678E-3</v>
      </c>
    </row>
    <row r="24" spans="1:11" x14ac:dyDescent="0.45">
      <c r="C24" s="2777">
        <v>2012</v>
      </c>
      <c r="D24" s="2396">
        <v>13.784866249090729</v>
      </c>
      <c r="E24" s="2396">
        <v>13.768307196513813</v>
      </c>
      <c r="F24" s="2396">
        <v>12.66340599978863</v>
      </c>
      <c r="G24" s="1370">
        <v>0.31189265648381514</v>
      </c>
      <c r="H24" s="1370">
        <v>9.3505046175433301E-2</v>
      </c>
      <c r="I24" s="1370">
        <v>0.69950349406593371</v>
      </c>
      <c r="J24" s="1370"/>
      <c r="K24" s="1370">
        <v>1.6559052576916963E-2</v>
      </c>
    </row>
    <row r="25" spans="1:11" x14ac:dyDescent="0.45">
      <c r="C25" s="2777">
        <v>2013</v>
      </c>
      <c r="D25" s="2396">
        <v>13.892007888791117</v>
      </c>
      <c r="E25" s="2396">
        <v>13.88763598885194</v>
      </c>
      <c r="F25" s="2396">
        <v>12.929798968729301</v>
      </c>
      <c r="G25" s="1370">
        <v>0.22099719104349344</v>
      </c>
      <c r="H25" s="1370">
        <v>8.1632050351847216E-2</v>
      </c>
      <c r="I25" s="1370">
        <v>0.65520777872729652</v>
      </c>
      <c r="J25" s="1370"/>
      <c r="K25" s="1370">
        <v>4.3718999391767367E-3</v>
      </c>
    </row>
    <row r="26" spans="1:11" x14ac:dyDescent="0.45">
      <c r="C26" s="2777">
        <v>2014</v>
      </c>
      <c r="D26" s="2396">
        <v>13.592120544395186</v>
      </c>
      <c r="E26" s="2396">
        <v>13.561926900075195</v>
      </c>
      <c r="F26" s="2396">
        <v>12.579555309422293</v>
      </c>
      <c r="G26" s="1370">
        <v>0.21394268416216089</v>
      </c>
      <c r="H26" s="1370">
        <v>9.6954003512890574E-2</v>
      </c>
      <c r="I26" s="1370">
        <v>0.67147490297785029</v>
      </c>
      <c r="J26" s="1370"/>
      <c r="K26" s="1370">
        <v>3.0193644319992878E-2</v>
      </c>
    </row>
    <row r="27" spans="1:11" x14ac:dyDescent="0.45">
      <c r="C27" s="2777">
        <v>2015</v>
      </c>
      <c r="D27" s="2396">
        <v>13.752087997722198</v>
      </c>
      <c r="E27" s="2396">
        <v>13.749643497559392</v>
      </c>
      <c r="F27" s="2396">
        <v>12.702866298401938</v>
      </c>
      <c r="G27" s="1370">
        <v>0.20873131574035803</v>
      </c>
      <c r="H27" s="1370">
        <v>0.16835727772509984</v>
      </c>
      <c r="I27" s="1370">
        <v>0.66968860569199484</v>
      </c>
      <c r="J27" s="1370"/>
      <c r="K27" s="1370">
        <v>2.4445001628055959E-3</v>
      </c>
    </row>
    <row r="28" spans="1:11" x14ac:dyDescent="0.45">
      <c r="C28" s="2777">
        <v>2016</v>
      </c>
      <c r="D28" s="2396">
        <v>14.250150271948831</v>
      </c>
      <c r="E28" s="2396">
        <v>14.228793034063782</v>
      </c>
      <c r="F28" s="2396">
        <v>13.001317488603032</v>
      </c>
      <c r="G28" s="1370">
        <v>0.45516544519206065</v>
      </c>
      <c r="H28" s="1370">
        <v>0.13896826814621663</v>
      </c>
      <c r="I28" s="1370">
        <v>0.63334183212247264</v>
      </c>
      <c r="J28" s="1370"/>
      <c r="K28" s="1370">
        <v>2.1357237885046215E-2</v>
      </c>
    </row>
    <row r="29" spans="1:11" x14ac:dyDescent="0.45">
      <c r="C29" s="2777">
        <v>2017</v>
      </c>
      <c r="D29" s="2396">
        <v>13.81856248227408</v>
      </c>
      <c r="E29" s="2396">
        <v>13.798022237690477</v>
      </c>
      <c r="F29" s="2396">
        <v>12.785097537587436</v>
      </c>
      <c r="G29" s="1370">
        <v>0.20716345886554421</v>
      </c>
      <c r="H29" s="1370">
        <v>0.21821826718618054</v>
      </c>
      <c r="I29" s="1370">
        <v>0.58754297405131473</v>
      </c>
      <c r="J29" s="1370"/>
      <c r="K29" s="1370">
        <v>2.0540244583601673E-2</v>
      </c>
    </row>
    <row r="30" spans="1:11" x14ac:dyDescent="0.45">
      <c r="C30" s="2777">
        <v>2018</v>
      </c>
      <c r="D30" s="2396">
        <v>13.781457961849217</v>
      </c>
      <c r="E30" s="2396">
        <v>13.694128080857249</v>
      </c>
      <c r="F30" s="2396">
        <v>12.698428041976683</v>
      </c>
      <c r="G30" s="1370">
        <v>0.2374637985863039</v>
      </c>
      <c r="H30" s="1370">
        <v>0.18045959227690572</v>
      </c>
      <c r="I30" s="1370">
        <v>0.5777766480173554</v>
      </c>
      <c r="J30" s="1370"/>
      <c r="K30" s="1370">
        <v>8.732988099196648E-2</v>
      </c>
    </row>
    <row r="31" spans="1:11" x14ac:dyDescent="0.45">
      <c r="C31" s="2777" t="s">
        <v>5452</v>
      </c>
      <c r="D31" s="2396">
        <v>14.175712143800165</v>
      </c>
      <c r="E31" s="2396">
        <v>13.910393689705867</v>
      </c>
      <c r="F31" s="2396">
        <v>12.924377128171741</v>
      </c>
      <c r="G31" s="1370">
        <v>0.20477918169268303</v>
      </c>
      <c r="H31" s="1370">
        <v>0.2120422695842413</v>
      </c>
      <c r="I31" s="1370">
        <v>0.56919511025720249</v>
      </c>
      <c r="J31" s="1370"/>
      <c r="K31" s="1370">
        <v>0.26531845409430055</v>
      </c>
    </row>
    <row r="32" spans="1:11" x14ac:dyDescent="0.45">
      <c r="C32" s="2777" t="s">
        <v>4649</v>
      </c>
      <c r="D32" s="2396">
        <v>13.087503041777405</v>
      </c>
      <c r="E32" s="2396">
        <v>12.863889060007324</v>
      </c>
      <c r="F32" s="2396">
        <v>11.895600177217574</v>
      </c>
      <c r="G32" s="1370">
        <v>0.21764028609811184</v>
      </c>
      <c r="H32" s="1370">
        <v>0.13884663003913816</v>
      </c>
      <c r="I32" s="1370">
        <v>0.61180196665250053</v>
      </c>
      <c r="J32" s="1370"/>
      <c r="K32" s="1370">
        <v>0.22361398177008049</v>
      </c>
    </row>
    <row r="33" spans="2:11" x14ac:dyDescent="0.45">
      <c r="C33" s="2777" t="s">
        <v>5453</v>
      </c>
      <c r="D33" s="2396">
        <v>15.771003587404575</v>
      </c>
      <c r="E33" s="2396">
        <v>15.754712207562335</v>
      </c>
      <c r="F33" s="2396">
        <v>13.876439104149791</v>
      </c>
      <c r="G33" s="1370">
        <v>1.1696861654788386</v>
      </c>
      <c r="H33" s="1370">
        <v>0.38127442033112485</v>
      </c>
      <c r="I33" s="1370">
        <v>0.32731251760258079</v>
      </c>
      <c r="J33" s="1370"/>
      <c r="K33" s="1370">
        <v>1.6291379842239776E-2</v>
      </c>
    </row>
    <row r="34" spans="2:11" s="2562" customFormat="1" x14ac:dyDescent="0.45">
      <c r="B34" s="1271"/>
      <c r="C34" s="1414" t="s">
        <v>6642</v>
      </c>
      <c r="D34" s="2397">
        <v>16.589590872857627</v>
      </c>
      <c r="E34" s="2397">
        <v>16.572393484149618</v>
      </c>
      <c r="F34" s="2397">
        <v>14.26368871299209</v>
      </c>
      <c r="G34" s="1529">
        <v>1.1654506081970248</v>
      </c>
      <c r="H34" s="1529">
        <v>0.6196814683790165</v>
      </c>
      <c r="I34" s="1529">
        <v>0.52357269458148825</v>
      </c>
      <c r="J34" s="1529"/>
      <c r="K34" s="1529">
        <v>1.7197388708009749E-2</v>
      </c>
    </row>
    <row r="35" spans="2:11" x14ac:dyDescent="0.45">
      <c r="C35" s="2777" t="s">
        <v>6643</v>
      </c>
    </row>
    <row r="36" spans="2:11" x14ac:dyDescent="0.45">
      <c r="C36" s="2612" t="s">
        <v>6644</v>
      </c>
    </row>
    <row r="37" spans="2:11" x14ac:dyDescent="0.45">
      <c r="C37" s="2353"/>
    </row>
    <row r="39" spans="2:11" ht="18.600000000000001" x14ac:dyDescent="0.45">
      <c r="C39" s="1087" t="s">
        <v>6645</v>
      </c>
      <c r="D39" s="1260"/>
      <c r="E39" s="1260"/>
      <c r="F39" s="1260"/>
      <c r="G39" s="1260"/>
      <c r="H39" s="1260"/>
      <c r="I39" s="1260"/>
    </row>
    <row r="62" spans="3:3" x14ac:dyDescent="0.45">
      <c r="C62" s="2353" t="s">
        <v>6646</v>
      </c>
    </row>
  </sheetData>
  <mergeCells count="13">
    <mergeCell ref="A5:B5"/>
    <mergeCell ref="C5:S5"/>
    <mergeCell ref="C1:D1"/>
    <mergeCell ref="A3:B3"/>
    <mergeCell ref="C3:S3"/>
    <mergeCell ref="A4:B4"/>
    <mergeCell ref="C4:S4"/>
    <mergeCell ref="A6:B6"/>
    <mergeCell ref="C6:S6"/>
    <mergeCell ref="C11:C12"/>
    <mergeCell ref="D11:D12"/>
    <mergeCell ref="E11:I11"/>
    <mergeCell ref="K11:K12"/>
  </mergeCells>
  <hyperlinks>
    <hyperlink ref="A1" location="'ODS 17.'!A1" display="REGRESAR" xr:uid="{00000000-0004-0000-F101-000000000000}"/>
    <hyperlink ref="C1:D1" location="'Metadato 17.1.1'!A1" display="VER METADATO" xr:uid="{00000000-0004-0000-F101-000001000000}"/>
  </hyperlinks>
  <pageMargins left="0.7" right="0.7" top="0.75" bottom="0.75" header="0.3" footer="0.3"/>
  <pageSetup orientation="portrait" r:id="rId1"/>
  <drawing r:id="rId2"/>
</worksheet>
</file>

<file path=xl/worksheets/sheet4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201-000000000000}">
  <sheetPr codeName="Hoja485">
    <tabColor theme="0" tint="-0.499984740745262"/>
  </sheetPr>
  <dimension ref="B1:F36"/>
  <sheetViews>
    <sheetView showGridLines="0" zoomScaleNormal="100" workbookViewId="0">
      <pane ySplit="1" topLeftCell="A2" activePane="bottomLeft" state="frozen"/>
      <selection pane="bottomLeft" activeCell="B1" sqref="B1"/>
    </sheetView>
  </sheetViews>
  <sheetFormatPr baseColWidth="10" defaultColWidth="11.44140625" defaultRowHeight="17.399999999999999" x14ac:dyDescent="0.3"/>
  <cols>
    <col min="1" max="1" width="9.44140625" style="1305" customWidth="1"/>
    <col min="2" max="2" width="26.44140625" style="1305" customWidth="1"/>
    <col min="3" max="3" width="24" style="1305" customWidth="1"/>
    <col min="4" max="4" width="85.77734375" style="1305" customWidth="1"/>
    <col min="5" max="5" width="11.44140625" style="1305"/>
    <col min="6" max="6" width="7.21875" style="1305" customWidth="1"/>
    <col min="7" max="7" width="11.44140625" style="1305"/>
    <col min="8" max="8" width="1.21875" style="1305" customWidth="1"/>
    <col min="9" max="16384" width="11.44140625" style="1305"/>
  </cols>
  <sheetData>
    <row r="1" spans="2:6" x14ac:dyDescent="0.3">
      <c r="B1" s="481" t="s">
        <v>337</v>
      </c>
    </row>
    <row r="2" spans="2:6" ht="18" thickBot="1" x14ac:dyDescent="0.35"/>
    <row r="3" spans="2:6" ht="23.25" customHeight="1" thickBot="1" x14ac:dyDescent="0.35">
      <c r="B3" s="4266" t="s">
        <v>370</v>
      </c>
      <c r="C3" s="4266"/>
      <c r="D3" s="4266"/>
      <c r="F3" s="1356" t="s">
        <v>471</v>
      </c>
    </row>
    <row r="4" spans="2:6" x14ac:dyDescent="0.3">
      <c r="B4" s="3123" t="s">
        <v>449</v>
      </c>
      <c r="C4" s="3123"/>
      <c r="D4" s="2361" t="s">
        <v>4207</v>
      </c>
    </row>
    <row r="5" spans="2:6" ht="34.799999999999997" x14ac:dyDescent="0.3">
      <c r="B5" s="3123" t="s">
        <v>373</v>
      </c>
      <c r="C5" s="3123"/>
      <c r="D5" s="2361" t="s">
        <v>207</v>
      </c>
    </row>
    <row r="6" spans="2:6" x14ac:dyDescent="0.3">
      <c r="B6" s="3123" t="s">
        <v>374</v>
      </c>
      <c r="C6" s="3123"/>
      <c r="D6" s="2362" t="s">
        <v>296</v>
      </c>
    </row>
    <row r="7" spans="2:6" ht="15" customHeight="1" x14ac:dyDescent="0.3">
      <c r="B7" s="3126" t="s">
        <v>375</v>
      </c>
      <c r="C7" s="3126"/>
      <c r="D7" s="2363" t="s">
        <v>4178</v>
      </c>
    </row>
    <row r="8" spans="2:6" ht="15" customHeight="1" x14ac:dyDescent="0.3">
      <c r="B8" s="3126" t="s">
        <v>2480</v>
      </c>
      <c r="C8" s="3126"/>
      <c r="D8" s="2364" t="s">
        <v>2668</v>
      </c>
    </row>
    <row r="9" spans="2:6" x14ac:dyDescent="0.45">
      <c r="B9" s="178"/>
      <c r="C9" s="178"/>
      <c r="D9" s="178"/>
    </row>
    <row r="10" spans="2:6" ht="23.25" customHeight="1" x14ac:dyDescent="0.3">
      <c r="B10" s="4266" t="s">
        <v>376</v>
      </c>
      <c r="C10" s="4266"/>
      <c r="D10" s="4266"/>
    </row>
    <row r="11" spans="2:6" ht="15.75" customHeight="1" x14ac:dyDescent="0.3">
      <c r="B11" s="3129" t="s">
        <v>377</v>
      </c>
      <c r="C11" s="3124"/>
      <c r="D11" s="2778" t="s">
        <v>439</v>
      </c>
    </row>
    <row r="12" spans="2:6" ht="19.5" customHeight="1" x14ac:dyDescent="0.3">
      <c r="B12" s="3126" t="s">
        <v>379</v>
      </c>
      <c r="C12" s="3126"/>
      <c r="D12" s="2567" t="s">
        <v>3466</v>
      </c>
    </row>
    <row r="13" spans="2:6" x14ac:dyDescent="0.3">
      <c r="B13" s="3123" t="s">
        <v>380</v>
      </c>
      <c r="C13" s="3123"/>
      <c r="D13" s="2568" t="s">
        <v>296</v>
      </c>
    </row>
    <row r="14" spans="2:6" x14ac:dyDescent="0.3">
      <c r="B14" s="3123" t="s">
        <v>381</v>
      </c>
      <c r="C14" s="3124"/>
      <c r="D14" s="2569" t="s">
        <v>10</v>
      </c>
    </row>
    <row r="15" spans="2:6" ht="409.6" x14ac:dyDescent="0.3">
      <c r="B15" s="3123" t="s">
        <v>382</v>
      </c>
      <c r="C15" s="3123"/>
      <c r="D15" s="2568" t="s">
        <v>6358</v>
      </c>
    </row>
    <row r="16" spans="2:6" ht="36.75" customHeight="1" x14ac:dyDescent="0.3">
      <c r="B16" s="3123" t="s">
        <v>383</v>
      </c>
      <c r="C16" s="3123"/>
      <c r="D16" s="2568"/>
    </row>
    <row r="17" spans="2:4" ht="15.75" customHeight="1" x14ac:dyDescent="0.3">
      <c r="B17" s="3123" t="s">
        <v>384</v>
      </c>
      <c r="C17" s="3123"/>
      <c r="D17" s="2568" t="s">
        <v>450</v>
      </c>
    </row>
    <row r="18" spans="2:4" x14ac:dyDescent="0.3">
      <c r="B18" s="3126" t="s">
        <v>386</v>
      </c>
      <c r="C18" s="3126"/>
      <c r="D18" s="2778"/>
    </row>
    <row r="19" spans="2:4" ht="34.5" customHeight="1" x14ac:dyDescent="0.3">
      <c r="B19" s="3132" t="s">
        <v>387</v>
      </c>
      <c r="C19" s="3133"/>
      <c r="D19" s="2568" t="s">
        <v>6359</v>
      </c>
    </row>
    <row r="20" spans="2:4" x14ac:dyDescent="0.3">
      <c r="B20" s="3123" t="s">
        <v>388</v>
      </c>
      <c r="C20" s="3123"/>
      <c r="D20" s="2568" t="s">
        <v>424</v>
      </c>
    </row>
    <row r="21" spans="2:4" x14ac:dyDescent="0.3">
      <c r="B21" s="3134" t="s">
        <v>390</v>
      </c>
      <c r="C21" s="459" t="s">
        <v>391</v>
      </c>
      <c r="D21" s="2778"/>
    </row>
    <row r="22" spans="2:4" x14ac:dyDescent="0.3">
      <c r="B22" s="3135"/>
      <c r="C22" s="2766" t="s">
        <v>393</v>
      </c>
      <c r="D22" s="2568" t="s">
        <v>2190</v>
      </c>
    </row>
    <row r="23" spans="2:4" x14ac:dyDescent="0.3">
      <c r="B23" s="3123" t="s">
        <v>395</v>
      </c>
      <c r="C23" s="3123"/>
      <c r="D23" s="2568" t="s">
        <v>1762</v>
      </c>
    </row>
    <row r="24" spans="2:4" x14ac:dyDescent="0.3">
      <c r="B24" s="3123" t="s">
        <v>397</v>
      </c>
      <c r="C24" s="3123"/>
      <c r="D24" s="2566" t="s">
        <v>587</v>
      </c>
    </row>
    <row r="25" spans="2:4" x14ac:dyDescent="0.3">
      <c r="B25" s="3123" t="s">
        <v>399</v>
      </c>
      <c r="C25" s="3123"/>
      <c r="D25" s="2568" t="s">
        <v>19</v>
      </c>
    </row>
    <row r="26" spans="2:4" ht="15" customHeight="1" x14ac:dyDescent="0.3">
      <c r="B26" s="3126" t="s">
        <v>401</v>
      </c>
      <c r="C26" s="3126"/>
      <c r="D26" s="2566" t="s">
        <v>4803</v>
      </c>
    </row>
    <row r="27" spans="2:4" x14ac:dyDescent="0.3">
      <c r="B27" s="3129" t="s">
        <v>403</v>
      </c>
      <c r="C27" s="3124"/>
      <c r="D27" s="2778"/>
    </row>
    <row r="28" spans="2:4" ht="34.799999999999997" x14ac:dyDescent="0.3">
      <c r="B28" s="2764" t="s">
        <v>404</v>
      </c>
      <c r="C28" s="2765"/>
      <c r="D28" s="2568" t="s">
        <v>5454</v>
      </c>
    </row>
    <row r="29" spans="2:4" x14ac:dyDescent="0.3">
      <c r="B29" s="3130" t="s">
        <v>405</v>
      </c>
      <c r="C29" s="3131"/>
      <c r="D29" s="2573"/>
    </row>
    <row r="30" spans="2:4" x14ac:dyDescent="0.3">
      <c r="B30" s="2574"/>
      <c r="C30" s="2574"/>
      <c r="D30" s="2575"/>
    </row>
    <row r="31" spans="2:4" ht="23.25" customHeight="1" x14ac:dyDescent="0.3">
      <c r="B31" s="4266" t="s">
        <v>406</v>
      </c>
      <c r="C31" s="4266"/>
      <c r="D31" s="4266"/>
    </row>
    <row r="32" spans="2:4" x14ac:dyDescent="0.3">
      <c r="B32" s="3129" t="s">
        <v>407</v>
      </c>
      <c r="C32" s="3124"/>
      <c r="D32" s="2566" t="s">
        <v>2041</v>
      </c>
    </row>
    <row r="33" spans="2:4" x14ac:dyDescent="0.3">
      <c r="B33" s="3129" t="s">
        <v>409</v>
      </c>
      <c r="C33" s="3124"/>
      <c r="D33" s="2566" t="s">
        <v>2042</v>
      </c>
    </row>
    <row r="34" spans="2:4" x14ac:dyDescent="0.3">
      <c r="B34" s="3129" t="s">
        <v>411</v>
      </c>
      <c r="C34" s="3124"/>
      <c r="D34" s="2566" t="s">
        <v>587</v>
      </c>
    </row>
    <row r="35" spans="2:4" x14ac:dyDescent="0.3">
      <c r="B35" s="3129" t="s">
        <v>413</v>
      </c>
      <c r="C35" s="3124"/>
      <c r="D35" s="2566" t="s">
        <v>2043</v>
      </c>
    </row>
    <row r="36" spans="2:4" x14ac:dyDescent="0.3">
      <c r="B36" s="3129" t="s">
        <v>415</v>
      </c>
      <c r="C36" s="3124"/>
      <c r="D36" s="2566" t="s">
        <v>2044</v>
      </c>
    </row>
  </sheetData>
  <mergeCells count="30">
    <mergeCell ref="B16:C16"/>
    <mergeCell ref="B3:D3"/>
    <mergeCell ref="B4:C4"/>
    <mergeCell ref="B5:C5"/>
    <mergeCell ref="B6:C6"/>
    <mergeCell ref="B7:C7"/>
    <mergeCell ref="B10:D10"/>
    <mergeCell ref="B11:C11"/>
    <mergeCell ref="B12:C12"/>
    <mergeCell ref="B13:C13"/>
    <mergeCell ref="B14:C14"/>
    <mergeCell ref="B15:C15"/>
    <mergeCell ref="B8:C8"/>
    <mergeCell ref="B31:D31"/>
    <mergeCell ref="B17:C17"/>
    <mergeCell ref="B18:C18"/>
    <mergeCell ref="B19:C19"/>
    <mergeCell ref="B20:C20"/>
    <mergeCell ref="B21:B22"/>
    <mergeCell ref="B23:C23"/>
    <mergeCell ref="B24:C24"/>
    <mergeCell ref="B25:C25"/>
    <mergeCell ref="B26:C26"/>
    <mergeCell ref="B27:C27"/>
    <mergeCell ref="B29:C29"/>
    <mergeCell ref="B32:C32"/>
    <mergeCell ref="B33:C33"/>
    <mergeCell ref="B34:C34"/>
    <mergeCell ref="B35:C35"/>
    <mergeCell ref="B36:C36"/>
  </mergeCells>
  <dataValidations count="6">
    <dataValidation type="list" allowBlank="1" showInputMessage="1" showErrorMessage="1" sqref="D25" xr:uid="{E0090635-39BE-4066-A77B-B9285D378939}">
      <formula1>Tipo_operación</formula1>
    </dataValidation>
    <dataValidation type="list" allowBlank="1" showInputMessage="1" showErrorMessage="1" sqref="D14" xr:uid="{980B90B6-A12E-432A-8ADD-58416113E99E}">
      <formula1>Tipo_indicador</formula1>
    </dataValidation>
    <dataValidation type="list" allowBlank="1" showInputMessage="1" showErrorMessage="1" sqref="D7" xr:uid="{00000000-0002-0000-F201-000002000000}">
      <formula1>Nombre_indicador_ODS</formula1>
    </dataValidation>
    <dataValidation type="list" allowBlank="1" showInputMessage="1" showErrorMessage="1" sqref="D6" xr:uid="{00000000-0002-0000-F201-000003000000}">
      <formula1>Numero_indicador</formula1>
    </dataValidation>
    <dataValidation type="list" allowBlank="1" showInputMessage="1" showErrorMessage="1" sqref="D5" xr:uid="{00000000-0002-0000-F201-000004000000}">
      <formula1>Metas_ODS</formula1>
    </dataValidation>
    <dataValidation type="list" allowBlank="1" showInputMessage="1" showErrorMessage="1" sqref="D4" xr:uid="{00000000-0002-0000-F201-000005000000}">
      <formula1>ODS</formula1>
    </dataValidation>
  </dataValidations>
  <hyperlinks>
    <hyperlink ref="B1" location="'17.1.1'!A1" display="REGRESAR" xr:uid="{00000000-0004-0000-F201-000000000000}"/>
    <hyperlink ref="D8" r:id="rId1" xr:uid="{00000000-0004-0000-F201-000001000000}"/>
  </hyperlinks>
  <pageMargins left="0.7" right="0.7" top="0.75" bottom="0.75" header="0.3" footer="0.3"/>
  <pageSetup orientation="portrait" r:id="rId2"/>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tabColor theme="0" tint="-0.499984740745262"/>
  </sheetPr>
  <dimension ref="A1:AA47"/>
  <sheetViews>
    <sheetView showGridLines="0" zoomScaleNormal="100" workbookViewId="0">
      <pane ySplit="1" topLeftCell="A2" activePane="bottomLeft" state="frozen"/>
      <selection activeCell="B11" sqref="B11"/>
      <selection pane="bottomLeft" activeCell="B1" sqref="B1"/>
    </sheetView>
  </sheetViews>
  <sheetFormatPr baseColWidth="10" defaultColWidth="11.44140625" defaultRowHeight="13.2" x14ac:dyDescent="0.3"/>
  <cols>
    <col min="1" max="1" width="8.21875" style="78" customWidth="1"/>
    <col min="2" max="2" width="26.44140625" style="78" customWidth="1"/>
    <col min="3" max="3" width="24" style="78" customWidth="1"/>
    <col min="4" max="4" width="85.77734375" style="78" customWidth="1"/>
    <col min="5" max="5" width="5.77734375" style="78" customWidth="1"/>
    <col min="6" max="6" width="7.21875" style="78" customWidth="1"/>
    <col min="7" max="7" width="6.21875" style="78" customWidth="1"/>
    <col min="8" max="8" width="6.44140625" style="78" customWidth="1"/>
    <col min="9" max="9" width="1.5546875" style="78" customWidth="1"/>
    <col min="10" max="10" width="6.77734375" style="78" customWidth="1"/>
    <col min="11" max="11" width="8.44140625" style="78" customWidth="1"/>
    <col min="12" max="12" width="8.77734375" style="78" customWidth="1"/>
    <col min="13" max="13" width="7.77734375" style="78" customWidth="1"/>
    <col min="14" max="14" width="8.21875" style="78" customWidth="1"/>
    <col min="15" max="15" width="8.77734375" style="78" customWidth="1"/>
    <col min="16" max="16" width="0.77734375" style="78" customWidth="1"/>
    <col min="17" max="17" width="7.77734375" style="78" customWidth="1"/>
    <col min="18" max="18" width="9.5546875" style="78" customWidth="1"/>
    <col min="19" max="19" width="10.21875" style="78" customWidth="1"/>
    <col min="20" max="20" width="0.5546875" style="78" customWidth="1"/>
    <col min="21" max="21" width="9.44140625" style="78" customWidth="1"/>
    <col min="22" max="22" width="8.44140625" style="78" customWidth="1"/>
    <col min="23" max="23" width="9" style="78" customWidth="1"/>
    <col min="24" max="24" width="8.77734375" style="78" customWidth="1"/>
    <col min="25" max="25" width="8.44140625" style="78" customWidth="1"/>
    <col min="26" max="26" width="7.44140625" style="78" customWidth="1"/>
    <col min="27" max="27" width="8.44140625" style="78" customWidth="1"/>
    <col min="28" max="16384" width="11.44140625" style="78"/>
  </cols>
  <sheetData>
    <row r="1" spans="1:6" ht="17.399999999999999" x14ac:dyDescent="0.3">
      <c r="B1" s="464" t="s">
        <v>337</v>
      </c>
    </row>
    <row r="2" spans="1:6" ht="16.5" customHeight="1" thickBot="1" x14ac:dyDescent="0.35"/>
    <row r="3" spans="1:6" ht="24" customHeight="1" thickBot="1" x14ac:dyDescent="0.35">
      <c r="B3" s="3122" t="s">
        <v>370</v>
      </c>
      <c r="C3" s="3122"/>
      <c r="D3" s="3122"/>
      <c r="F3" s="42" t="s">
        <v>371</v>
      </c>
    </row>
    <row r="4" spans="1:6" ht="18.600000000000001" x14ac:dyDescent="0.3">
      <c r="A4" s="79"/>
      <c r="B4" s="3123" t="s">
        <v>372</v>
      </c>
      <c r="C4" s="3123"/>
      <c r="D4" s="2778" t="s">
        <v>6</v>
      </c>
    </row>
    <row r="5" spans="1:6" ht="34.799999999999997" x14ac:dyDescent="0.3">
      <c r="B5" s="3123" t="s">
        <v>373</v>
      </c>
      <c r="C5" s="3123"/>
      <c r="D5" s="2778" t="s">
        <v>8</v>
      </c>
    </row>
    <row r="6" spans="1:6" ht="17.399999999999999" x14ac:dyDescent="0.3">
      <c r="B6" s="3123" t="s">
        <v>374</v>
      </c>
      <c r="C6" s="3123"/>
      <c r="D6" s="2779" t="s">
        <v>325</v>
      </c>
    </row>
    <row r="7" spans="1:6" ht="34.799999999999997" x14ac:dyDescent="0.3">
      <c r="B7" s="3126" t="s">
        <v>375</v>
      </c>
      <c r="C7" s="3126"/>
      <c r="D7" s="80" t="s">
        <v>3937</v>
      </c>
    </row>
    <row r="8" spans="1:6" ht="15" customHeight="1" x14ac:dyDescent="0.3">
      <c r="B8" s="3127" t="s">
        <v>2480</v>
      </c>
      <c r="C8" s="3127"/>
      <c r="D8" s="81" t="s">
        <v>2481</v>
      </c>
    </row>
    <row r="9" spans="1:6" ht="17.399999999999999" x14ac:dyDescent="0.3">
      <c r="B9" s="3127"/>
      <c r="C9" s="3127"/>
      <c r="D9" s="81" t="s">
        <v>2482</v>
      </c>
    </row>
    <row r="10" spans="1:6" ht="17.399999999999999" x14ac:dyDescent="0.45">
      <c r="B10" s="2502"/>
      <c r="C10" s="2502"/>
      <c r="D10" s="2502"/>
    </row>
    <row r="11" spans="1:6" ht="23.25" customHeight="1" x14ac:dyDescent="0.3">
      <c r="B11" s="3122" t="s">
        <v>376</v>
      </c>
      <c r="C11" s="3122"/>
      <c r="D11" s="3122"/>
    </row>
    <row r="12" spans="1:6" ht="14.25" customHeight="1" x14ac:dyDescent="0.3">
      <c r="B12" s="3120" t="s">
        <v>377</v>
      </c>
      <c r="C12" s="3121"/>
      <c r="D12" s="2778" t="s">
        <v>378</v>
      </c>
    </row>
    <row r="13" spans="1:6" ht="34.799999999999997" x14ac:dyDescent="0.3">
      <c r="B13" s="3128" t="s">
        <v>379</v>
      </c>
      <c r="C13" s="3128"/>
      <c r="D13" s="636" t="s">
        <v>3372</v>
      </c>
    </row>
    <row r="14" spans="1:6" ht="17.399999999999999" x14ac:dyDescent="0.3">
      <c r="B14" s="3123" t="s">
        <v>380</v>
      </c>
      <c r="C14" s="3123"/>
      <c r="D14" s="2569" t="s">
        <v>325</v>
      </c>
    </row>
    <row r="15" spans="1:6" ht="17.399999999999999" x14ac:dyDescent="0.3">
      <c r="B15" s="3123" t="s">
        <v>381</v>
      </c>
      <c r="C15" s="3124"/>
      <c r="D15" s="2569" t="s">
        <v>10</v>
      </c>
    </row>
    <row r="16" spans="1:6" ht="168" customHeight="1" x14ac:dyDescent="0.3">
      <c r="B16" s="3123" t="s">
        <v>382</v>
      </c>
      <c r="C16" s="3123"/>
      <c r="D16" s="2568" t="s">
        <v>3373</v>
      </c>
    </row>
    <row r="17" spans="2:4" ht="312" customHeight="1" x14ac:dyDescent="0.3">
      <c r="B17" s="3123" t="s">
        <v>383</v>
      </c>
      <c r="C17" s="3123"/>
      <c r="D17" s="2509" t="s">
        <v>6651</v>
      </c>
    </row>
    <row r="18" spans="2:4" ht="17.399999999999999" x14ac:dyDescent="0.3">
      <c r="B18" s="3123" t="s">
        <v>384</v>
      </c>
      <c r="C18" s="3123"/>
      <c r="D18" s="2509" t="s">
        <v>385</v>
      </c>
    </row>
    <row r="19" spans="2:4" ht="17.399999999999999" x14ac:dyDescent="0.3">
      <c r="B19" s="3126" t="s">
        <v>386</v>
      </c>
      <c r="C19" s="3126"/>
      <c r="D19" s="2778"/>
    </row>
    <row r="20" spans="2:4" ht="60" customHeight="1" x14ac:dyDescent="0.3">
      <c r="B20" s="3132" t="s">
        <v>387</v>
      </c>
      <c r="C20" s="3133"/>
      <c r="D20" s="2509" t="s">
        <v>3374</v>
      </c>
    </row>
    <row r="21" spans="2:4" ht="17.399999999999999" x14ac:dyDescent="0.3">
      <c r="B21" s="3123" t="s">
        <v>388</v>
      </c>
      <c r="C21" s="3123"/>
      <c r="D21" s="2509" t="s">
        <v>389</v>
      </c>
    </row>
    <row r="22" spans="2:4" ht="17.399999999999999" x14ac:dyDescent="0.3">
      <c r="B22" s="3134" t="s">
        <v>390</v>
      </c>
      <c r="C22" s="459" t="s">
        <v>391</v>
      </c>
      <c r="D22" s="2778" t="s">
        <v>392</v>
      </c>
    </row>
    <row r="23" spans="2:4" ht="15" customHeight="1" x14ac:dyDescent="0.3">
      <c r="B23" s="3135"/>
      <c r="C23" s="2766" t="s">
        <v>393</v>
      </c>
      <c r="D23" s="2568" t="s">
        <v>394</v>
      </c>
    </row>
    <row r="24" spans="2:4" ht="17.399999999999999" x14ac:dyDescent="0.3">
      <c r="B24" s="3125" t="s">
        <v>395</v>
      </c>
      <c r="C24" s="3125"/>
      <c r="D24" s="2778" t="s">
        <v>396</v>
      </c>
    </row>
    <row r="25" spans="2:4" ht="17.399999999999999" x14ac:dyDescent="0.3">
      <c r="B25" s="3125" t="s">
        <v>397</v>
      </c>
      <c r="C25" s="3125"/>
      <c r="D25" s="113" t="s">
        <v>398</v>
      </c>
    </row>
    <row r="26" spans="2:4" ht="17.399999999999999" x14ac:dyDescent="0.3">
      <c r="B26" s="3123" t="s">
        <v>399</v>
      </c>
      <c r="C26" s="3123"/>
      <c r="D26" s="2509" t="s">
        <v>400</v>
      </c>
    </row>
    <row r="27" spans="2:4" ht="15" customHeight="1" x14ac:dyDescent="0.3">
      <c r="B27" s="3126" t="s">
        <v>401</v>
      </c>
      <c r="C27" s="3126"/>
      <c r="D27" s="113" t="s">
        <v>2351</v>
      </c>
    </row>
    <row r="28" spans="2:4" ht="17.399999999999999" x14ac:dyDescent="0.3">
      <c r="B28" s="3129" t="s">
        <v>403</v>
      </c>
      <c r="C28" s="3124"/>
      <c r="D28" s="2778"/>
    </row>
    <row r="29" spans="2:4" ht="52.5" customHeight="1" x14ac:dyDescent="0.3">
      <c r="B29" s="2764" t="s">
        <v>404</v>
      </c>
      <c r="C29" s="2765"/>
      <c r="D29" s="2778" t="s">
        <v>444</v>
      </c>
    </row>
    <row r="30" spans="2:4" ht="17.399999999999999" x14ac:dyDescent="0.3">
      <c r="B30" s="3130" t="s">
        <v>405</v>
      </c>
      <c r="C30" s="3131"/>
      <c r="D30" s="2573"/>
    </row>
    <row r="31" spans="2:4" ht="17.399999999999999" x14ac:dyDescent="0.3">
      <c r="B31" s="62"/>
      <c r="C31" s="62"/>
      <c r="D31" s="63"/>
    </row>
    <row r="32" spans="2:4" ht="23.25" customHeight="1" x14ac:dyDescent="0.3">
      <c r="B32" s="3122" t="s">
        <v>406</v>
      </c>
      <c r="C32" s="3122"/>
      <c r="D32" s="3122"/>
    </row>
    <row r="33" spans="1:27" ht="17.399999999999999" x14ac:dyDescent="0.3">
      <c r="B33" s="3120" t="s">
        <v>407</v>
      </c>
      <c r="C33" s="3121"/>
      <c r="D33" s="84" t="s">
        <v>408</v>
      </c>
    </row>
    <row r="34" spans="1:27" ht="17.399999999999999" x14ac:dyDescent="0.3">
      <c r="B34" s="3120" t="s">
        <v>409</v>
      </c>
      <c r="C34" s="3121"/>
      <c r="D34" s="84" t="s">
        <v>410</v>
      </c>
    </row>
    <row r="35" spans="1:27" ht="17.399999999999999" x14ac:dyDescent="0.3">
      <c r="B35" s="3120" t="s">
        <v>411</v>
      </c>
      <c r="C35" s="3121"/>
      <c r="D35" s="84" t="s">
        <v>412</v>
      </c>
    </row>
    <row r="36" spans="1:27" ht="17.399999999999999" x14ac:dyDescent="0.3">
      <c r="B36" s="3120" t="s">
        <v>413</v>
      </c>
      <c r="C36" s="3121"/>
      <c r="D36" s="84" t="s">
        <v>4603</v>
      </c>
    </row>
    <row r="37" spans="1:27" s="450" customFormat="1" ht="17.399999999999999" x14ac:dyDescent="0.3">
      <c r="A37" s="78"/>
      <c r="B37" s="3120" t="s">
        <v>415</v>
      </c>
      <c r="C37" s="3121"/>
      <c r="D37" s="85" t="s">
        <v>416</v>
      </c>
      <c r="E37" s="78"/>
      <c r="F37" s="78"/>
      <c r="G37" s="78"/>
      <c r="H37" s="78"/>
      <c r="I37" s="78"/>
      <c r="J37" s="78"/>
      <c r="K37" s="78"/>
      <c r="L37" s="78"/>
      <c r="M37" s="78"/>
      <c r="N37" s="78"/>
      <c r="O37" s="78"/>
      <c r="P37" s="78"/>
      <c r="Q37" s="78"/>
      <c r="R37" s="78"/>
      <c r="S37" s="78"/>
      <c r="T37" s="78"/>
      <c r="U37" s="78"/>
      <c r="V37" s="78"/>
      <c r="W37" s="78"/>
      <c r="X37" s="78"/>
      <c r="Y37" s="78"/>
      <c r="Z37" s="78"/>
      <c r="AA37" s="78"/>
    </row>
    <row r="38" spans="1:27" s="450" customFormat="1" x14ac:dyDescent="0.3">
      <c r="A38" s="78"/>
      <c r="B38" s="78"/>
      <c r="C38" s="78"/>
      <c r="D38" s="78"/>
      <c r="E38" s="78"/>
      <c r="F38" s="78"/>
      <c r="G38" s="78"/>
      <c r="H38" s="78"/>
      <c r="I38" s="78"/>
      <c r="J38" s="78"/>
      <c r="K38" s="78"/>
      <c r="L38" s="78"/>
      <c r="M38" s="78"/>
      <c r="N38" s="78"/>
      <c r="O38" s="78"/>
      <c r="P38" s="78"/>
      <c r="Q38" s="78"/>
      <c r="R38" s="78"/>
      <c r="S38" s="78"/>
      <c r="T38" s="78"/>
      <c r="U38" s="78"/>
      <c r="V38" s="78"/>
      <c r="W38" s="78"/>
      <c r="X38" s="78"/>
      <c r="Y38" s="78"/>
      <c r="Z38" s="78"/>
      <c r="AA38" s="78"/>
    </row>
    <row r="39" spans="1:27" s="450" customFormat="1" x14ac:dyDescent="0.3">
      <c r="A39" s="78"/>
      <c r="B39" s="78"/>
      <c r="C39" s="78"/>
      <c r="D39" s="78"/>
      <c r="E39" s="78"/>
      <c r="F39" s="78"/>
      <c r="G39" s="78"/>
      <c r="H39" s="78"/>
      <c r="I39" s="78"/>
      <c r="J39" s="78"/>
      <c r="K39" s="78"/>
      <c r="L39" s="78"/>
      <c r="M39" s="78"/>
      <c r="N39" s="78"/>
      <c r="O39" s="78"/>
      <c r="P39" s="78"/>
      <c r="Q39" s="78"/>
      <c r="R39" s="78"/>
      <c r="S39" s="78"/>
      <c r="T39" s="78"/>
      <c r="U39" s="78"/>
      <c r="V39" s="78"/>
      <c r="W39" s="78"/>
      <c r="X39" s="78"/>
      <c r="Y39" s="78"/>
      <c r="Z39" s="78"/>
      <c r="AA39" s="78"/>
    </row>
    <row r="40" spans="1:27" s="450" customFormat="1" x14ac:dyDescent="0.3">
      <c r="A40" s="78"/>
      <c r="B40" s="78"/>
      <c r="C40" s="78"/>
      <c r="D40" s="87"/>
      <c r="E40" s="78"/>
      <c r="F40" s="78"/>
      <c r="G40" s="78"/>
      <c r="H40" s="78"/>
      <c r="I40" s="78"/>
      <c r="J40" s="78"/>
      <c r="K40" s="78"/>
      <c r="L40" s="78"/>
      <c r="M40" s="78"/>
      <c r="N40" s="78"/>
      <c r="O40" s="78"/>
      <c r="P40" s="78"/>
      <c r="Q40" s="78"/>
      <c r="R40" s="78"/>
      <c r="S40" s="78"/>
      <c r="T40" s="78"/>
      <c r="U40" s="78"/>
      <c r="V40" s="78"/>
      <c r="W40" s="78"/>
      <c r="X40" s="78"/>
      <c r="Y40" s="78"/>
      <c r="Z40" s="78"/>
      <c r="AA40" s="78"/>
    </row>
    <row r="41" spans="1:27" s="450" customFormat="1" x14ac:dyDescent="0.3">
      <c r="A41" s="78"/>
      <c r="B41" s="78"/>
      <c r="C41" s="78"/>
      <c r="D41" s="78"/>
      <c r="E41" s="78"/>
      <c r="F41" s="78"/>
      <c r="G41" s="78"/>
      <c r="H41" s="78"/>
      <c r="I41" s="78"/>
      <c r="J41" s="78"/>
      <c r="K41" s="78"/>
      <c r="L41" s="78"/>
      <c r="M41" s="78"/>
      <c r="N41" s="78"/>
      <c r="O41" s="78"/>
      <c r="P41" s="78"/>
      <c r="Q41" s="78"/>
      <c r="R41" s="78"/>
      <c r="S41" s="78"/>
      <c r="T41" s="78"/>
      <c r="U41" s="78"/>
      <c r="V41" s="78"/>
      <c r="W41" s="78"/>
      <c r="X41" s="78"/>
      <c r="Y41" s="78"/>
      <c r="Z41" s="78"/>
      <c r="AA41" s="78"/>
    </row>
    <row r="42" spans="1:27" s="450" customFormat="1" x14ac:dyDescent="0.3">
      <c r="A42" s="78"/>
      <c r="B42" s="78"/>
      <c r="C42" s="78"/>
      <c r="D42" s="78"/>
      <c r="E42" s="78"/>
      <c r="F42" s="78"/>
      <c r="G42" s="78"/>
      <c r="H42" s="78"/>
      <c r="I42" s="78"/>
      <c r="J42" s="78"/>
      <c r="K42" s="78"/>
      <c r="L42" s="78"/>
      <c r="M42" s="78"/>
      <c r="N42" s="78"/>
      <c r="O42" s="78"/>
      <c r="P42" s="78"/>
      <c r="Q42" s="78"/>
      <c r="R42" s="78"/>
      <c r="S42" s="78"/>
      <c r="T42" s="78"/>
      <c r="U42" s="78"/>
      <c r="V42" s="78"/>
      <c r="W42" s="78"/>
      <c r="X42" s="78"/>
      <c r="Y42" s="78"/>
      <c r="Z42" s="78"/>
      <c r="AA42" s="78"/>
    </row>
    <row r="43" spans="1:27" s="450" customFormat="1" x14ac:dyDescent="0.3">
      <c r="A43" s="78"/>
      <c r="B43" s="78"/>
      <c r="C43" s="78"/>
      <c r="D43" s="78"/>
      <c r="E43" s="78"/>
      <c r="F43" s="78"/>
      <c r="G43" s="78"/>
      <c r="H43" s="78"/>
      <c r="I43" s="78"/>
      <c r="J43" s="78"/>
      <c r="K43" s="78"/>
      <c r="L43" s="78"/>
      <c r="M43" s="78"/>
      <c r="N43" s="78"/>
      <c r="O43" s="78"/>
      <c r="P43" s="78"/>
      <c r="Q43" s="78"/>
      <c r="R43" s="78"/>
      <c r="S43" s="78"/>
      <c r="T43" s="78"/>
      <c r="U43" s="78"/>
      <c r="V43" s="78"/>
      <c r="W43" s="78"/>
      <c r="X43" s="78"/>
      <c r="Y43" s="78"/>
      <c r="Z43" s="78"/>
      <c r="AA43" s="78"/>
    </row>
    <row r="44" spans="1:27" s="450" customFormat="1" x14ac:dyDescent="0.3">
      <c r="A44" s="78"/>
      <c r="B44" s="78"/>
      <c r="C44" s="78"/>
      <c r="D44" s="78"/>
      <c r="E44" s="78"/>
      <c r="F44" s="78"/>
      <c r="G44" s="78"/>
      <c r="H44" s="78"/>
      <c r="I44" s="78"/>
      <c r="J44" s="78"/>
      <c r="K44" s="78"/>
      <c r="L44" s="78"/>
      <c r="M44" s="78"/>
      <c r="N44" s="78"/>
      <c r="O44" s="78"/>
      <c r="P44" s="78"/>
      <c r="Q44" s="78"/>
      <c r="R44" s="78"/>
      <c r="S44" s="78"/>
      <c r="T44" s="78"/>
      <c r="U44" s="78"/>
      <c r="V44" s="78"/>
      <c r="W44" s="78"/>
      <c r="X44" s="78"/>
      <c r="Y44" s="78"/>
      <c r="Z44" s="78"/>
      <c r="AA44" s="78"/>
    </row>
    <row r="45" spans="1:27" s="450" customFormat="1" x14ac:dyDescent="0.3">
      <c r="A45" s="78"/>
      <c r="B45" s="78"/>
      <c r="C45" s="78"/>
      <c r="D45" s="78"/>
      <c r="E45" s="78"/>
      <c r="F45" s="78"/>
      <c r="G45" s="78"/>
      <c r="H45" s="78"/>
      <c r="I45" s="78"/>
      <c r="J45" s="78"/>
      <c r="K45" s="78"/>
      <c r="L45" s="78"/>
      <c r="M45" s="78"/>
      <c r="N45" s="78"/>
      <c r="O45" s="78"/>
      <c r="P45" s="78"/>
      <c r="Q45" s="78"/>
      <c r="R45" s="78"/>
      <c r="S45" s="78"/>
      <c r="T45" s="78"/>
      <c r="U45" s="78"/>
      <c r="V45" s="78"/>
      <c r="W45" s="78"/>
      <c r="X45" s="78"/>
      <c r="Y45" s="78"/>
      <c r="Z45" s="78"/>
      <c r="AA45" s="78"/>
    </row>
    <row r="46" spans="1:27" s="450" customFormat="1" x14ac:dyDescent="0.3">
      <c r="A46" s="78"/>
      <c r="B46" s="78"/>
      <c r="C46" s="78"/>
      <c r="D46" s="78"/>
      <c r="E46" s="78"/>
      <c r="F46" s="78"/>
      <c r="G46" s="78"/>
      <c r="H46" s="78"/>
      <c r="I46" s="78"/>
      <c r="J46" s="78"/>
      <c r="K46" s="78"/>
      <c r="L46" s="78"/>
      <c r="M46" s="78"/>
      <c r="N46" s="78"/>
      <c r="O46" s="78"/>
      <c r="P46" s="78"/>
      <c r="Q46" s="78"/>
      <c r="R46" s="78"/>
      <c r="S46" s="78"/>
      <c r="T46" s="78"/>
      <c r="U46" s="78"/>
      <c r="V46" s="78"/>
      <c r="W46" s="78"/>
      <c r="X46" s="78"/>
      <c r="Y46" s="78"/>
      <c r="Z46" s="78"/>
      <c r="AA46" s="78"/>
    </row>
    <row r="47" spans="1:27" s="450" customFormat="1" x14ac:dyDescent="0.3">
      <c r="A47" s="78"/>
      <c r="B47" s="78"/>
      <c r="C47" s="78"/>
      <c r="D47" s="78"/>
      <c r="E47" s="78"/>
      <c r="F47" s="78"/>
      <c r="G47" s="78"/>
      <c r="H47" s="78"/>
      <c r="I47" s="78"/>
      <c r="J47" s="78"/>
      <c r="K47" s="78"/>
      <c r="L47" s="78"/>
      <c r="M47" s="78"/>
      <c r="N47" s="78"/>
      <c r="O47" s="78"/>
      <c r="P47" s="78"/>
      <c r="Q47" s="78"/>
      <c r="R47" s="78"/>
      <c r="S47" s="78"/>
      <c r="T47" s="78"/>
      <c r="U47" s="78"/>
      <c r="V47" s="78"/>
      <c r="W47" s="78"/>
      <c r="X47" s="78"/>
      <c r="Y47" s="78"/>
      <c r="Z47" s="78"/>
      <c r="AA47" s="78"/>
    </row>
  </sheetData>
  <mergeCells count="30">
    <mergeCell ref="B27:C27"/>
    <mergeCell ref="B28:C28"/>
    <mergeCell ref="B30:C30"/>
    <mergeCell ref="B17:C17"/>
    <mergeCell ref="B18:C18"/>
    <mergeCell ref="B19:C19"/>
    <mergeCell ref="B20:C20"/>
    <mergeCell ref="B21:C21"/>
    <mergeCell ref="B22:B23"/>
    <mergeCell ref="B24:C24"/>
    <mergeCell ref="B15:C15"/>
    <mergeCell ref="B16:C16"/>
    <mergeCell ref="B25:C25"/>
    <mergeCell ref="B26:C26"/>
    <mergeCell ref="B3:D3"/>
    <mergeCell ref="B4:C4"/>
    <mergeCell ref="B5:C5"/>
    <mergeCell ref="B6:C6"/>
    <mergeCell ref="B7:C7"/>
    <mergeCell ref="B11:D11"/>
    <mergeCell ref="B8:C9"/>
    <mergeCell ref="B12:C12"/>
    <mergeCell ref="B13:C13"/>
    <mergeCell ref="B14:C14"/>
    <mergeCell ref="B36:C36"/>
    <mergeCell ref="B37:C37"/>
    <mergeCell ref="B32:D32"/>
    <mergeCell ref="B33:C33"/>
    <mergeCell ref="B34:C34"/>
    <mergeCell ref="B35:C35"/>
  </mergeCells>
  <dataValidations count="7">
    <dataValidation type="list" allowBlank="1" showInputMessage="1" showErrorMessage="1" sqref="D26" xr:uid="{6EB822F0-9426-4F52-974D-0E769677D8C0}">
      <formula1>Tipo_operacion</formula1>
    </dataValidation>
    <dataValidation allowBlank="1" showDropDown="1" showInputMessage="1" showErrorMessage="1" sqref="D14" xr:uid="{AE155E63-8A44-4AA7-A52F-FD7007FD4037}"/>
    <dataValidation type="list" allowBlank="1" showInputMessage="1" showErrorMessage="1" sqref="D4" xr:uid="{00000000-0002-0000-0400-000002000000}">
      <formula1>ODS</formula1>
    </dataValidation>
    <dataValidation type="list" allowBlank="1" showInputMessage="1" showErrorMessage="1" sqref="D5" xr:uid="{00000000-0002-0000-0400-000003000000}">
      <formula1>Metas_ODS</formula1>
    </dataValidation>
    <dataValidation type="list" allowBlank="1" showInputMessage="1" showErrorMessage="1" sqref="D6" xr:uid="{00000000-0002-0000-0400-000004000000}">
      <formula1>Numero_indicador</formula1>
    </dataValidation>
    <dataValidation type="list" allowBlank="1" showInputMessage="1" showErrorMessage="1" sqref="D7" xr:uid="{00000000-0002-0000-0400-000005000000}">
      <formula1>Nombre_indicador_ODS</formula1>
    </dataValidation>
    <dataValidation type="list" allowBlank="1" showInputMessage="1" showErrorMessage="1" sqref="D15" xr:uid="{930CD634-B0A2-4029-A41D-B285295D5F49}">
      <formula1>Tipo_indicador</formula1>
    </dataValidation>
  </dataValidations>
  <hyperlinks>
    <hyperlink ref="B1" location="'1.1.1'!A1" display="REGRESAR" xr:uid="{00000000-0004-0000-0400-000000000000}"/>
    <hyperlink ref="D8" r:id="rId1" xr:uid="{00000000-0004-0000-0400-000001000000}"/>
    <hyperlink ref="D9" r:id="rId2" xr:uid="{00000000-0004-0000-0400-000002000000}"/>
    <hyperlink ref="D37" r:id="rId3" xr:uid="{00000000-0004-0000-0400-000003000000}"/>
  </hyperlinks>
  <pageMargins left="0.7" right="0.7" top="0.75" bottom="0.75" header="0.3" footer="0.3"/>
  <pageSetup orientation="portrait" horizontalDpi="4294967293" r:id="rId4"/>
  <drawing r:id="rId5"/>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Hoja50">
    <tabColor theme="0" tint="-0.499984740745262"/>
  </sheetPr>
  <dimension ref="A1:F36"/>
  <sheetViews>
    <sheetView showGridLines="0" zoomScaleNormal="100" workbookViewId="0">
      <pane ySplit="1" topLeftCell="A2" activePane="bottomLeft" state="frozen"/>
      <selection activeCell="I38" sqref="I38"/>
      <selection pane="bottomLeft" activeCell="H16" sqref="H16"/>
    </sheetView>
  </sheetViews>
  <sheetFormatPr baseColWidth="10" defaultColWidth="11.44140625" defaultRowHeight="17.399999999999999" x14ac:dyDescent="0.3"/>
  <cols>
    <col min="1" max="1" width="11.44140625" style="38"/>
    <col min="2" max="2" width="26.44140625" style="38" customWidth="1"/>
    <col min="3" max="3" width="24" style="38" customWidth="1"/>
    <col min="4" max="4" width="85.77734375" style="38" customWidth="1"/>
    <col min="5" max="5" width="11.44140625" style="38"/>
    <col min="6" max="6" width="7.21875" style="38" customWidth="1"/>
    <col min="7" max="16384" width="11.44140625" style="38"/>
  </cols>
  <sheetData>
    <row r="1" spans="1:6" x14ac:dyDescent="0.3">
      <c r="B1" s="481" t="s">
        <v>337</v>
      </c>
    </row>
    <row r="2" spans="1:6" ht="18" thickBot="1" x14ac:dyDescent="0.35"/>
    <row r="3" spans="1:6" ht="23.25" customHeight="1" thickBot="1" x14ac:dyDescent="0.35">
      <c r="B3" s="3214" t="s">
        <v>370</v>
      </c>
      <c r="C3" s="3214"/>
      <c r="D3" s="3214"/>
      <c r="F3" s="147" t="s">
        <v>456</v>
      </c>
    </row>
    <row r="4" spans="1:6" ht="34.799999999999997" x14ac:dyDescent="0.3">
      <c r="A4" s="691"/>
      <c r="B4" s="3142" t="s">
        <v>449</v>
      </c>
      <c r="C4" s="3142"/>
      <c r="D4" s="44" t="s">
        <v>12</v>
      </c>
    </row>
    <row r="5" spans="1:6" ht="87" x14ac:dyDescent="0.3">
      <c r="B5" s="3142" t="s">
        <v>373</v>
      </c>
      <c r="C5" s="3142"/>
      <c r="D5" s="44" t="s">
        <v>39</v>
      </c>
    </row>
    <row r="6" spans="1:6" x14ac:dyDescent="0.3">
      <c r="B6" s="3142" t="s">
        <v>374</v>
      </c>
      <c r="C6" s="3142"/>
      <c r="D6" s="45" t="s">
        <v>536</v>
      </c>
    </row>
    <row r="7" spans="1:6" x14ac:dyDescent="0.3">
      <c r="B7" s="3143" t="s">
        <v>375</v>
      </c>
      <c r="C7" s="3143"/>
      <c r="D7" s="46" t="s">
        <v>3960</v>
      </c>
    </row>
    <row r="8" spans="1:6" x14ac:dyDescent="0.3">
      <c r="B8" s="3143" t="s">
        <v>2480</v>
      </c>
      <c r="C8" s="3143"/>
      <c r="D8" s="47" t="s">
        <v>2505</v>
      </c>
    </row>
    <row r="9" spans="1:6" x14ac:dyDescent="0.45">
      <c r="B9" s="22"/>
      <c r="C9" s="22"/>
      <c r="D9" s="22"/>
    </row>
    <row r="10" spans="1:6" ht="23.25" customHeight="1" x14ac:dyDescent="0.3">
      <c r="B10" s="3214" t="s">
        <v>376</v>
      </c>
      <c r="C10" s="3214"/>
      <c r="D10" s="3214"/>
    </row>
    <row r="11" spans="1:6" x14ac:dyDescent="0.3">
      <c r="B11" s="3153" t="s">
        <v>377</v>
      </c>
      <c r="C11" s="3154"/>
      <c r="D11" s="44"/>
    </row>
    <row r="12" spans="1:6" x14ac:dyDescent="0.3">
      <c r="B12" s="3155" t="s">
        <v>379</v>
      </c>
      <c r="C12" s="3155"/>
      <c r="D12" s="661"/>
    </row>
    <row r="13" spans="1:6" x14ac:dyDescent="0.3">
      <c r="B13" s="3142" t="s">
        <v>380</v>
      </c>
      <c r="C13" s="3142"/>
      <c r="D13" s="575"/>
    </row>
    <row r="14" spans="1:6" x14ac:dyDescent="0.3">
      <c r="B14" s="3142" t="s">
        <v>381</v>
      </c>
      <c r="C14" s="3156"/>
      <c r="D14" s="575"/>
    </row>
    <row r="15" spans="1:6" x14ac:dyDescent="0.3">
      <c r="B15" s="3142" t="s">
        <v>382</v>
      </c>
      <c r="C15" s="3142"/>
      <c r="D15" s="44"/>
    </row>
    <row r="16" spans="1:6" x14ac:dyDescent="0.3">
      <c r="B16" s="3142" t="s">
        <v>383</v>
      </c>
      <c r="C16" s="3142"/>
      <c r="D16" s="44"/>
    </row>
    <row r="17" spans="2:4" x14ac:dyDescent="0.3">
      <c r="B17" s="3142" t="s">
        <v>384</v>
      </c>
      <c r="C17" s="3142"/>
      <c r="D17" s="57"/>
    </row>
    <row r="18" spans="2:4" x14ac:dyDescent="0.3">
      <c r="B18" s="3143" t="s">
        <v>386</v>
      </c>
      <c r="C18" s="3143"/>
      <c r="D18" s="44"/>
    </row>
    <row r="19" spans="2:4" x14ac:dyDescent="0.3">
      <c r="B19" s="3144" t="s">
        <v>387</v>
      </c>
      <c r="C19" s="3145"/>
      <c r="D19" s="57"/>
    </row>
    <row r="20" spans="2:4" x14ac:dyDescent="0.3">
      <c r="B20" s="3142" t="s">
        <v>388</v>
      </c>
      <c r="C20" s="3142"/>
      <c r="D20" s="44"/>
    </row>
    <row r="21" spans="2:4" x14ac:dyDescent="0.3">
      <c r="B21" s="3146" t="s">
        <v>390</v>
      </c>
      <c r="C21" s="54" t="s">
        <v>391</v>
      </c>
      <c r="D21" s="44"/>
    </row>
    <row r="22" spans="2:4" x14ac:dyDescent="0.3">
      <c r="B22" s="3147"/>
      <c r="C22" s="567" t="s">
        <v>393</v>
      </c>
      <c r="D22" s="57"/>
    </row>
    <row r="23" spans="2:4" x14ac:dyDescent="0.3">
      <c r="B23" s="3148" t="s">
        <v>395</v>
      </c>
      <c r="C23" s="3148"/>
      <c r="D23" s="44"/>
    </row>
    <row r="24" spans="2:4" x14ac:dyDescent="0.3">
      <c r="B24" s="3148" t="s">
        <v>397</v>
      </c>
      <c r="C24" s="3148"/>
      <c r="D24" s="44"/>
    </row>
    <row r="25" spans="2:4" x14ac:dyDescent="0.3">
      <c r="B25" s="3142" t="s">
        <v>399</v>
      </c>
      <c r="C25" s="3142"/>
      <c r="D25" s="52"/>
    </row>
    <row r="26" spans="2:4" x14ac:dyDescent="0.3">
      <c r="B26" s="3143" t="s">
        <v>401</v>
      </c>
      <c r="C26" s="3143"/>
      <c r="D26" s="44"/>
    </row>
    <row r="27" spans="2:4" x14ac:dyDescent="0.3">
      <c r="B27" s="3149" t="s">
        <v>403</v>
      </c>
      <c r="C27" s="3150"/>
      <c r="D27" s="44"/>
    </row>
    <row r="28" spans="2:4" x14ac:dyDescent="0.3">
      <c r="B28" s="568" t="s">
        <v>404</v>
      </c>
      <c r="C28" s="569"/>
      <c r="D28" s="44"/>
    </row>
    <row r="29" spans="2:4" x14ac:dyDescent="0.3">
      <c r="B29" s="3151" t="s">
        <v>405</v>
      </c>
      <c r="C29" s="3152"/>
      <c r="D29" s="61"/>
    </row>
    <row r="30" spans="2:4" x14ac:dyDescent="0.3">
      <c r="B30" s="62"/>
      <c r="C30" s="62"/>
      <c r="D30" s="63"/>
    </row>
    <row r="31" spans="2:4" ht="23.25" customHeight="1" x14ac:dyDescent="0.3">
      <c r="B31" s="3214" t="s">
        <v>406</v>
      </c>
      <c r="C31" s="3214"/>
      <c r="D31" s="3214"/>
    </row>
    <row r="32" spans="2:4" x14ac:dyDescent="0.3">
      <c r="B32" s="3140" t="s">
        <v>407</v>
      </c>
      <c r="C32" s="3141"/>
      <c r="D32" s="57" t="s">
        <v>576</v>
      </c>
    </row>
    <row r="33" spans="2:4" x14ac:dyDescent="0.3">
      <c r="B33" s="3140" t="s">
        <v>409</v>
      </c>
      <c r="C33" s="3141"/>
      <c r="D33" s="57" t="s">
        <v>577</v>
      </c>
    </row>
    <row r="34" spans="2:4" x14ac:dyDescent="0.3">
      <c r="B34" s="3140" t="s">
        <v>411</v>
      </c>
      <c r="C34" s="3141"/>
      <c r="D34" s="102" t="s">
        <v>578</v>
      </c>
    </row>
    <row r="35" spans="2:4" x14ac:dyDescent="0.3">
      <c r="B35" s="3140" t="s">
        <v>413</v>
      </c>
      <c r="C35" s="3141"/>
      <c r="D35" s="103" t="s">
        <v>579</v>
      </c>
    </row>
    <row r="36" spans="2:4" x14ac:dyDescent="0.3">
      <c r="B36" s="3140" t="s">
        <v>415</v>
      </c>
      <c r="C36" s="3141"/>
      <c r="D36" s="116" t="s">
        <v>580</v>
      </c>
    </row>
  </sheetData>
  <mergeCells count="30">
    <mergeCell ref="B16:C16"/>
    <mergeCell ref="B3:D3"/>
    <mergeCell ref="B4:C4"/>
    <mergeCell ref="B5:C5"/>
    <mergeCell ref="B6:C6"/>
    <mergeCell ref="B7:C7"/>
    <mergeCell ref="B10:D10"/>
    <mergeCell ref="B11:C11"/>
    <mergeCell ref="B12:C12"/>
    <mergeCell ref="B13:C13"/>
    <mergeCell ref="B14:C14"/>
    <mergeCell ref="B15:C15"/>
    <mergeCell ref="B8:C8"/>
    <mergeCell ref="B31:D31"/>
    <mergeCell ref="B17:C17"/>
    <mergeCell ref="B18:C18"/>
    <mergeCell ref="B19:C19"/>
    <mergeCell ref="B20:C20"/>
    <mergeCell ref="B21:B22"/>
    <mergeCell ref="B23:C23"/>
    <mergeCell ref="B24:C24"/>
    <mergeCell ref="B25:C25"/>
    <mergeCell ref="B26:C26"/>
    <mergeCell ref="B27:C27"/>
    <mergeCell ref="B29:C29"/>
    <mergeCell ref="B32:C32"/>
    <mergeCell ref="B33:C33"/>
    <mergeCell ref="B34:C34"/>
    <mergeCell ref="B35:C35"/>
    <mergeCell ref="B36:C36"/>
  </mergeCells>
  <dataValidations count="7">
    <dataValidation allowBlank="1" showDropDown="1" showInputMessage="1" showErrorMessage="1" sqref="D13" xr:uid="{00000000-0002-0000-3100-000000000000}"/>
    <dataValidation type="list" allowBlank="1" showInputMessage="1" showErrorMessage="1" sqref="D4" xr:uid="{00000000-0002-0000-3100-000001000000}">
      <formula1>ODS</formula1>
    </dataValidation>
    <dataValidation type="list" allowBlank="1" showInputMessage="1" showErrorMessage="1" sqref="D5" xr:uid="{00000000-0002-0000-3100-000002000000}">
      <formula1>Metas_ODS</formula1>
    </dataValidation>
    <dataValidation type="list" allowBlank="1" showInputMessage="1" showErrorMessage="1" sqref="D6" xr:uid="{00000000-0002-0000-3100-000003000000}">
      <formula1>Numero_indicador</formula1>
    </dataValidation>
    <dataValidation type="list" allowBlank="1" showInputMessage="1" showErrorMessage="1" sqref="D7" xr:uid="{00000000-0002-0000-3100-000004000000}">
      <formula1>Nombre_indicador_ODS</formula1>
    </dataValidation>
    <dataValidation type="list" allowBlank="1" showInputMessage="1" showErrorMessage="1" sqref="D14" xr:uid="{00000000-0002-0000-3100-000005000000}">
      <formula1>Tipo_indicador</formula1>
    </dataValidation>
    <dataValidation type="list" allowBlank="1" showInputMessage="1" showErrorMessage="1" sqref="D25" xr:uid="{00000000-0002-0000-3100-000006000000}">
      <formula1>Tipo_operación</formula1>
    </dataValidation>
  </dataValidations>
  <hyperlinks>
    <hyperlink ref="B1" location="'2.5.2'!A1" display="REGRESAR" xr:uid="{00000000-0004-0000-3100-000000000000}"/>
    <hyperlink ref="D36" r:id="rId1" xr:uid="{00000000-0004-0000-3100-000001000000}"/>
    <hyperlink ref="D8" r:id="rId2" xr:uid="{00000000-0004-0000-3100-000002000000}"/>
  </hyperlinks>
  <pageMargins left="0.7" right="0.7" top="0.75" bottom="0.75" header="0.3" footer="0.3"/>
</worksheet>
</file>

<file path=xl/worksheets/sheet5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301-000000000000}">
  <sheetPr codeName="Hoja486"/>
  <dimension ref="A1:Q31"/>
  <sheetViews>
    <sheetView showGridLines="0" zoomScaleNormal="100" workbookViewId="0">
      <pane ySplit="1" topLeftCell="A2" activePane="bottomLeft" state="frozen"/>
      <selection activeCell="P10" sqref="P10"/>
      <selection pane="bottomLeft"/>
    </sheetView>
  </sheetViews>
  <sheetFormatPr baseColWidth="10" defaultColWidth="11.44140625" defaultRowHeight="17.399999999999999" x14ac:dyDescent="0.45"/>
  <cols>
    <col min="1" max="1" width="15.21875" style="178" customWidth="1"/>
    <col min="2" max="2" width="15.21875" style="1271" customWidth="1"/>
    <col min="3" max="3" width="8.77734375" style="178" bestFit="1" customWidth="1"/>
    <col min="4" max="16384" width="11.44140625" style="178"/>
  </cols>
  <sheetData>
    <row r="1" spans="1:17" x14ac:dyDescent="0.45">
      <c r="A1" s="2345" t="s">
        <v>337</v>
      </c>
      <c r="C1" s="3225" t="s">
        <v>430</v>
      </c>
      <c r="D1" s="3225"/>
    </row>
    <row r="3" spans="1:17" ht="21" customHeight="1" x14ac:dyDescent="0.45">
      <c r="A3" s="4258" t="s">
        <v>339</v>
      </c>
      <c r="B3" s="4258"/>
      <c r="C3" s="4258" t="s">
        <v>2056</v>
      </c>
      <c r="D3" s="4259"/>
      <c r="E3" s="4259"/>
      <c r="F3" s="4259"/>
      <c r="G3" s="4259"/>
      <c r="H3" s="4259"/>
      <c r="I3" s="4259"/>
      <c r="J3" s="4259"/>
      <c r="K3" s="4259"/>
      <c r="L3" s="4259"/>
      <c r="M3" s="4259"/>
      <c r="N3" s="4259"/>
      <c r="O3" s="4259"/>
      <c r="P3" s="4259"/>
      <c r="Q3" s="4259"/>
    </row>
    <row r="4" spans="1:17" ht="21" customHeight="1" x14ac:dyDescent="0.45">
      <c r="A4" s="4258" t="s">
        <v>340</v>
      </c>
      <c r="B4" s="4259"/>
      <c r="C4" s="4258" t="s">
        <v>2057</v>
      </c>
      <c r="D4" s="4259"/>
      <c r="E4" s="4259"/>
      <c r="F4" s="4259"/>
      <c r="G4" s="4259"/>
      <c r="H4" s="4259"/>
      <c r="I4" s="4259"/>
      <c r="J4" s="4259"/>
      <c r="K4" s="4259"/>
      <c r="L4" s="4259"/>
      <c r="M4" s="4259"/>
      <c r="N4" s="4259"/>
      <c r="O4" s="4259"/>
      <c r="P4" s="4259"/>
      <c r="Q4" s="4259"/>
    </row>
    <row r="5" spans="1:17" ht="18.600000000000001" x14ac:dyDescent="0.45">
      <c r="A5" s="4258" t="s">
        <v>341</v>
      </c>
      <c r="B5" s="4259"/>
      <c r="C5" s="4258" t="s">
        <v>4179</v>
      </c>
      <c r="D5" s="4259"/>
      <c r="E5" s="4259"/>
      <c r="F5" s="4259"/>
      <c r="G5" s="4259"/>
      <c r="H5" s="4259"/>
      <c r="I5" s="4259"/>
      <c r="J5" s="4259"/>
      <c r="K5" s="4259"/>
      <c r="L5" s="4259"/>
      <c r="M5" s="4259"/>
      <c r="N5" s="4259"/>
      <c r="O5" s="4259"/>
      <c r="P5" s="4259"/>
      <c r="Q5" s="4259"/>
    </row>
    <row r="6" spans="1:17" ht="18.600000000000001" x14ac:dyDescent="0.45">
      <c r="A6" s="4258" t="s">
        <v>417</v>
      </c>
      <c r="B6" s="4259"/>
      <c r="C6" s="4258" t="s">
        <v>5244</v>
      </c>
      <c r="D6" s="4259"/>
      <c r="E6" s="4259"/>
      <c r="F6" s="4259"/>
      <c r="G6" s="4259"/>
      <c r="H6" s="4259"/>
      <c r="I6" s="4259"/>
      <c r="J6" s="4259"/>
      <c r="K6" s="4259"/>
      <c r="L6" s="4259"/>
      <c r="M6" s="4259"/>
      <c r="N6" s="4259"/>
      <c r="O6" s="4259"/>
      <c r="P6" s="4259"/>
      <c r="Q6" s="4259"/>
    </row>
    <row r="9" spans="1:17" ht="18.600000000000001" x14ac:dyDescent="0.45">
      <c r="C9" s="652" t="s">
        <v>6397</v>
      </c>
      <c r="D9" s="652"/>
      <c r="H9" s="2372" t="s">
        <v>6648</v>
      </c>
      <c r="I9" s="1260"/>
      <c r="J9" s="1260"/>
      <c r="K9" s="1260"/>
      <c r="L9" s="1260"/>
      <c r="M9" s="1260"/>
    </row>
    <row r="10" spans="1:17" ht="18.600000000000001" x14ac:dyDescent="0.45">
      <c r="C10" s="2385" t="s">
        <v>6398</v>
      </c>
      <c r="D10" s="2375"/>
      <c r="H10" s="2372"/>
      <c r="I10" s="1260"/>
      <c r="J10" s="1260"/>
      <c r="K10" s="1260"/>
      <c r="L10" s="1260"/>
      <c r="M10" s="1260"/>
    </row>
    <row r="11" spans="1:17" ht="18.600000000000001" x14ac:dyDescent="0.45">
      <c r="C11" s="2385" t="s">
        <v>6399</v>
      </c>
      <c r="D11" s="2375"/>
      <c r="H11" s="2372"/>
      <c r="I11" s="1260"/>
      <c r="J11" s="1260"/>
      <c r="K11" s="1260"/>
      <c r="L11" s="1260"/>
      <c r="M11" s="1260"/>
    </row>
    <row r="12" spans="1:17" ht="7.2" customHeight="1" x14ac:dyDescent="0.45">
      <c r="C12" s="2348"/>
      <c r="D12" s="2348"/>
      <c r="H12" s="2370"/>
    </row>
    <row r="13" spans="1:17" x14ac:dyDescent="0.45">
      <c r="C13" s="2402" t="s">
        <v>765</v>
      </c>
      <c r="D13" s="2403" t="s">
        <v>385</v>
      </c>
      <c r="H13" s="2357"/>
    </row>
    <row r="14" spans="1:17" x14ac:dyDescent="0.45">
      <c r="C14" s="2777">
        <v>2006</v>
      </c>
      <c r="D14" s="2400">
        <v>89.67</v>
      </c>
      <c r="H14" s="2401"/>
    </row>
    <row r="15" spans="1:17" x14ac:dyDescent="0.45">
      <c r="C15" s="2777">
        <v>2007</v>
      </c>
      <c r="D15" s="2400">
        <v>100.09</v>
      </c>
      <c r="H15" s="2401"/>
    </row>
    <row r="16" spans="1:17" x14ac:dyDescent="0.45">
      <c r="C16" s="2777">
        <v>2008</v>
      </c>
      <c r="D16" s="2400">
        <v>97.89</v>
      </c>
      <c r="H16" s="2401"/>
    </row>
    <row r="17" spans="3:8" x14ac:dyDescent="0.45">
      <c r="C17" s="2777">
        <v>2009</v>
      </c>
      <c r="D17" s="2400">
        <v>77.05</v>
      </c>
      <c r="H17" s="2401"/>
    </row>
    <row r="18" spans="3:8" x14ac:dyDescent="0.45">
      <c r="C18" s="2777">
        <v>2010</v>
      </c>
      <c r="D18" s="2400">
        <v>66.900000000000006</v>
      </c>
      <c r="H18" s="2401"/>
    </row>
    <row r="19" spans="3:8" x14ac:dyDescent="0.45">
      <c r="C19" s="2777">
        <v>2011</v>
      </c>
      <c r="D19" s="2400">
        <v>71.56</v>
      </c>
      <c r="H19" s="2401"/>
    </row>
    <row r="20" spans="3:8" x14ac:dyDescent="0.45">
      <c r="C20" s="2777">
        <v>2012</v>
      </c>
      <c r="D20" s="2400">
        <v>70.349999999999994</v>
      </c>
      <c r="H20" s="2401"/>
    </row>
    <row r="21" spans="3:8" x14ac:dyDescent="0.45">
      <c r="C21" s="2777">
        <v>2013</v>
      </c>
      <c r="D21" s="2400">
        <v>67.569999999999993</v>
      </c>
      <c r="H21" s="2401"/>
    </row>
    <row r="22" spans="3:8" x14ac:dyDescent="0.45">
      <c r="C22" s="2777">
        <v>2014</v>
      </c>
      <c r="D22" s="2400">
        <v>66.12</v>
      </c>
      <c r="H22" s="2401"/>
    </row>
    <row r="23" spans="3:8" x14ac:dyDescent="0.45">
      <c r="C23" s="2775">
        <v>2015</v>
      </c>
      <c r="D23" s="2400">
        <v>66.05</v>
      </c>
      <c r="H23" s="1559" t="s">
        <v>6649</v>
      </c>
    </row>
    <row r="24" spans="3:8" x14ac:dyDescent="0.45">
      <c r="C24" s="2775">
        <v>2016</v>
      </c>
      <c r="D24" s="2400">
        <v>67.209999999999994</v>
      </c>
      <c r="H24" s="2401"/>
    </row>
    <row r="25" spans="3:8" x14ac:dyDescent="0.45">
      <c r="C25" s="2775">
        <v>2017</v>
      </c>
      <c r="D25" s="2400">
        <v>64.91</v>
      </c>
    </row>
    <row r="26" spans="3:8" ht="12.75" customHeight="1" x14ac:dyDescent="0.45">
      <c r="C26" s="2775">
        <v>2018</v>
      </c>
      <c r="D26" s="2400">
        <v>65.289815723682892</v>
      </c>
    </row>
    <row r="27" spans="3:8" x14ac:dyDescent="0.45">
      <c r="C27" s="2775">
        <v>2019</v>
      </c>
      <c r="D27" s="2400">
        <v>62.05</v>
      </c>
    </row>
    <row r="28" spans="3:8" x14ac:dyDescent="0.45">
      <c r="C28" s="2775">
        <v>2020</v>
      </c>
      <c r="D28" s="2400">
        <v>56.51</v>
      </c>
    </row>
    <row r="29" spans="3:8" x14ac:dyDescent="0.45">
      <c r="C29" s="2775">
        <v>2021</v>
      </c>
      <c r="D29" s="2400">
        <v>66.75</v>
      </c>
    </row>
    <row r="30" spans="3:8" x14ac:dyDescent="0.45">
      <c r="C30" s="2775">
        <v>2022</v>
      </c>
      <c r="D30" s="2400">
        <v>74.63</v>
      </c>
    </row>
    <row r="31" spans="3:8" x14ac:dyDescent="0.45">
      <c r="C31" s="893" t="s">
        <v>6647</v>
      </c>
      <c r="D31" s="893"/>
    </row>
  </sheetData>
  <mergeCells count="9">
    <mergeCell ref="A6:B6"/>
    <mergeCell ref="C6:Q6"/>
    <mergeCell ref="C1:D1"/>
    <mergeCell ref="A3:B3"/>
    <mergeCell ref="C3:Q3"/>
    <mergeCell ref="A4:B4"/>
    <mergeCell ref="C4:Q4"/>
    <mergeCell ref="A5:B5"/>
    <mergeCell ref="C5:Q5"/>
  </mergeCells>
  <hyperlinks>
    <hyperlink ref="A1" location="'ODS 17.'!A1" display="REGRESAR" xr:uid="{00000000-0004-0000-F301-000000000000}"/>
    <hyperlink ref="C1:D1" location="'Metadato 17.1.2'!A1" display="VER METADATO" xr:uid="{00000000-0004-0000-F301-000001000000}"/>
  </hyperlinks>
  <pageMargins left="0.7" right="0.7" top="0.75" bottom="0.75" header="0.3" footer="0.3"/>
  <pageSetup orientation="portrait" r:id="rId1"/>
  <drawing r:id="rId2"/>
</worksheet>
</file>

<file path=xl/worksheets/sheet5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401-000000000000}">
  <sheetPr codeName="Hoja487">
    <tabColor theme="0" tint="-0.499984740745262"/>
  </sheetPr>
  <dimension ref="B1:F36"/>
  <sheetViews>
    <sheetView showGridLines="0" zoomScaleNormal="100" workbookViewId="0">
      <pane ySplit="1" topLeftCell="A2" activePane="bottomLeft" state="frozen"/>
      <selection activeCell="P10" sqref="P10"/>
      <selection pane="bottomLeft" activeCell="B1" sqref="B1"/>
    </sheetView>
  </sheetViews>
  <sheetFormatPr baseColWidth="10" defaultColWidth="11.44140625" defaultRowHeight="17.399999999999999" x14ac:dyDescent="0.3"/>
  <cols>
    <col min="1" max="1" width="8.77734375" style="1305" bestFit="1" customWidth="1"/>
    <col min="2" max="2" width="26.44140625" style="1305" customWidth="1"/>
    <col min="3" max="3" width="24" style="1305" customWidth="1"/>
    <col min="4" max="4" width="85.77734375" style="1305" customWidth="1"/>
    <col min="5" max="5" width="11.44140625" style="1305"/>
    <col min="6" max="6" width="7.21875" style="1305" customWidth="1"/>
    <col min="7" max="16384" width="11.44140625" style="1305"/>
  </cols>
  <sheetData>
    <row r="1" spans="2:6" x14ac:dyDescent="0.3">
      <c r="B1" s="481" t="s">
        <v>337</v>
      </c>
    </row>
    <row r="2" spans="2:6" ht="18" thickBot="1" x14ac:dyDescent="0.35"/>
    <row r="3" spans="2:6" ht="23.25" customHeight="1" thickBot="1" x14ac:dyDescent="0.35">
      <c r="B3" s="4266" t="s">
        <v>370</v>
      </c>
      <c r="C3" s="4266"/>
      <c r="D3" s="4266"/>
      <c r="F3" s="1267" t="s">
        <v>471</v>
      </c>
    </row>
    <row r="4" spans="2:6" x14ac:dyDescent="0.3">
      <c r="B4" s="3123" t="s">
        <v>449</v>
      </c>
      <c r="C4" s="3123"/>
      <c r="D4" s="2361" t="s">
        <v>48</v>
      </c>
    </row>
    <row r="5" spans="2:6" ht="48" customHeight="1" x14ac:dyDescent="0.3">
      <c r="B5" s="3123" t="s">
        <v>373</v>
      </c>
      <c r="C5" s="3123"/>
      <c r="D5" s="2361" t="s">
        <v>207</v>
      </c>
    </row>
    <row r="6" spans="2:6" x14ac:dyDescent="0.3">
      <c r="B6" s="3123" t="s">
        <v>374</v>
      </c>
      <c r="C6" s="3123"/>
      <c r="D6" s="2362" t="s">
        <v>297</v>
      </c>
    </row>
    <row r="7" spans="2:6" ht="15" customHeight="1" x14ac:dyDescent="0.3">
      <c r="B7" s="3126" t="s">
        <v>375</v>
      </c>
      <c r="C7" s="3126"/>
      <c r="D7" s="2363" t="s">
        <v>4179</v>
      </c>
    </row>
    <row r="8" spans="2:6" ht="15" customHeight="1" x14ac:dyDescent="0.3">
      <c r="B8" s="3126" t="s">
        <v>2480</v>
      </c>
      <c r="C8" s="3126"/>
      <c r="D8" s="2364" t="s">
        <v>2669</v>
      </c>
    </row>
    <row r="9" spans="2:6" x14ac:dyDescent="0.45">
      <c r="B9" s="178"/>
      <c r="C9" s="178"/>
      <c r="D9" s="178"/>
    </row>
    <row r="10" spans="2:6" ht="18.600000000000001" x14ac:dyDescent="0.3">
      <c r="B10" s="4266" t="s">
        <v>376</v>
      </c>
      <c r="C10" s="4266"/>
      <c r="D10" s="4266"/>
    </row>
    <row r="11" spans="2:6" x14ac:dyDescent="0.3">
      <c r="B11" s="3129" t="s">
        <v>377</v>
      </c>
      <c r="C11" s="3124"/>
      <c r="D11" s="2778" t="s">
        <v>774</v>
      </c>
    </row>
    <row r="12" spans="2:6" ht="15" customHeight="1" x14ac:dyDescent="0.3">
      <c r="B12" s="3126" t="s">
        <v>379</v>
      </c>
      <c r="C12" s="3126"/>
      <c r="D12" s="2567" t="s">
        <v>2191</v>
      </c>
    </row>
    <row r="13" spans="2:6" x14ac:dyDescent="0.3">
      <c r="B13" s="3123" t="s">
        <v>380</v>
      </c>
      <c r="C13" s="3123"/>
      <c r="D13" s="2568" t="s">
        <v>297</v>
      </c>
    </row>
    <row r="14" spans="2:6" x14ac:dyDescent="0.3">
      <c r="B14" s="3123" t="s">
        <v>381</v>
      </c>
      <c r="C14" s="3124"/>
      <c r="D14" s="2569" t="s">
        <v>10</v>
      </c>
    </row>
    <row r="15" spans="2:6" ht="69.599999999999994" x14ac:dyDescent="0.3">
      <c r="B15" s="3123" t="s">
        <v>382</v>
      </c>
      <c r="C15" s="3123"/>
      <c r="D15" s="2568" t="s">
        <v>2192</v>
      </c>
    </row>
    <row r="16" spans="2:6" ht="38.25" customHeight="1" x14ac:dyDescent="0.3">
      <c r="B16" s="3123" t="s">
        <v>383</v>
      </c>
      <c r="C16" s="3123"/>
      <c r="D16" s="2568"/>
    </row>
    <row r="17" spans="2:4" ht="15.75" customHeight="1" x14ac:dyDescent="0.3">
      <c r="B17" s="3123" t="s">
        <v>384</v>
      </c>
      <c r="C17" s="3123"/>
      <c r="D17" s="2568" t="s">
        <v>385</v>
      </c>
    </row>
    <row r="18" spans="2:4" ht="17.25" customHeight="1" x14ac:dyDescent="0.3">
      <c r="B18" s="3126" t="s">
        <v>386</v>
      </c>
      <c r="C18" s="3126"/>
      <c r="D18" s="2778"/>
    </row>
    <row r="19" spans="2:4" ht="32.25" customHeight="1" x14ac:dyDescent="0.3">
      <c r="B19" s="3132" t="s">
        <v>387</v>
      </c>
      <c r="C19" s="3133"/>
      <c r="D19" s="2568" t="s">
        <v>5455</v>
      </c>
    </row>
    <row r="20" spans="2:4" x14ac:dyDescent="0.3">
      <c r="B20" s="3123" t="s">
        <v>388</v>
      </c>
      <c r="C20" s="3123"/>
      <c r="D20" s="2568" t="s">
        <v>424</v>
      </c>
    </row>
    <row r="21" spans="2:4" x14ac:dyDescent="0.3">
      <c r="B21" s="3134" t="s">
        <v>390</v>
      </c>
      <c r="C21" s="459" t="s">
        <v>391</v>
      </c>
      <c r="D21" s="2568" t="s">
        <v>550</v>
      </c>
    </row>
    <row r="22" spans="2:4" x14ac:dyDescent="0.3">
      <c r="B22" s="3135"/>
      <c r="C22" s="2766" t="s">
        <v>393</v>
      </c>
      <c r="D22" s="2568"/>
    </row>
    <row r="23" spans="2:4" ht="18.75" customHeight="1" x14ac:dyDescent="0.3">
      <c r="B23" s="3123" t="s">
        <v>395</v>
      </c>
      <c r="C23" s="3123"/>
      <c r="D23" s="2568" t="s">
        <v>427</v>
      </c>
    </row>
    <row r="24" spans="2:4" x14ac:dyDescent="0.3">
      <c r="B24" s="3123" t="s">
        <v>397</v>
      </c>
      <c r="C24" s="3123"/>
      <c r="D24" s="2566" t="s">
        <v>587</v>
      </c>
    </row>
    <row r="25" spans="2:4" x14ac:dyDescent="0.3">
      <c r="B25" s="3123" t="s">
        <v>399</v>
      </c>
      <c r="C25" s="3123"/>
      <c r="D25" s="2568" t="s">
        <v>19</v>
      </c>
    </row>
    <row r="26" spans="2:4" ht="15" customHeight="1" x14ac:dyDescent="0.3">
      <c r="B26" s="3126" t="s">
        <v>401</v>
      </c>
      <c r="C26" s="3126"/>
      <c r="D26" s="2566" t="s">
        <v>2066</v>
      </c>
    </row>
    <row r="27" spans="2:4" x14ac:dyDescent="0.3">
      <c r="B27" s="3129" t="s">
        <v>403</v>
      </c>
      <c r="C27" s="3124"/>
      <c r="D27" s="2778"/>
    </row>
    <row r="28" spans="2:4" ht="52.2" x14ac:dyDescent="0.3">
      <c r="B28" s="2764" t="s">
        <v>404</v>
      </c>
      <c r="C28" s="2765"/>
      <c r="D28" s="2568" t="s">
        <v>2067</v>
      </c>
    </row>
    <row r="29" spans="2:4" x14ac:dyDescent="0.3">
      <c r="B29" s="3130" t="s">
        <v>405</v>
      </c>
      <c r="C29" s="3131"/>
      <c r="D29" s="2573"/>
    </row>
    <row r="30" spans="2:4" x14ac:dyDescent="0.3">
      <c r="B30" s="2574"/>
      <c r="C30" s="2574"/>
      <c r="D30" s="2575"/>
    </row>
    <row r="31" spans="2:4" ht="18.600000000000001" x14ac:dyDescent="0.3">
      <c r="B31" s="4266" t="s">
        <v>406</v>
      </c>
      <c r="C31" s="4266"/>
      <c r="D31" s="4266"/>
    </row>
    <row r="32" spans="2:4" x14ac:dyDescent="0.3">
      <c r="B32" s="3129" t="s">
        <v>407</v>
      </c>
      <c r="C32" s="3124"/>
      <c r="D32" s="2566" t="s">
        <v>2041</v>
      </c>
    </row>
    <row r="33" spans="2:4" x14ac:dyDescent="0.3">
      <c r="B33" s="3129" t="s">
        <v>409</v>
      </c>
      <c r="C33" s="3124"/>
      <c r="D33" s="2566" t="s">
        <v>2042</v>
      </c>
    </row>
    <row r="34" spans="2:4" x14ac:dyDescent="0.3">
      <c r="B34" s="3129" t="s">
        <v>411</v>
      </c>
      <c r="C34" s="3124"/>
      <c r="D34" s="2566" t="s">
        <v>587</v>
      </c>
    </row>
    <row r="35" spans="2:4" x14ac:dyDescent="0.3">
      <c r="B35" s="3129" t="s">
        <v>413</v>
      </c>
      <c r="C35" s="3124"/>
      <c r="D35" s="2566" t="s">
        <v>2043</v>
      </c>
    </row>
    <row r="36" spans="2:4" x14ac:dyDescent="0.3">
      <c r="B36" s="3129" t="s">
        <v>415</v>
      </c>
      <c r="C36" s="3124"/>
      <c r="D36" s="2566" t="s">
        <v>2044</v>
      </c>
    </row>
  </sheetData>
  <mergeCells count="30">
    <mergeCell ref="B16:C16"/>
    <mergeCell ref="B3:D3"/>
    <mergeCell ref="B4:C4"/>
    <mergeCell ref="B5:C5"/>
    <mergeCell ref="B6:C6"/>
    <mergeCell ref="B7:C7"/>
    <mergeCell ref="B10:D10"/>
    <mergeCell ref="B11:C11"/>
    <mergeCell ref="B12:C12"/>
    <mergeCell ref="B13:C13"/>
    <mergeCell ref="B14:C14"/>
    <mergeCell ref="B15:C15"/>
    <mergeCell ref="B8:C8"/>
    <mergeCell ref="B31:D31"/>
    <mergeCell ref="B17:C17"/>
    <mergeCell ref="B18:C18"/>
    <mergeCell ref="B19:C19"/>
    <mergeCell ref="B20:C20"/>
    <mergeCell ref="B21:B22"/>
    <mergeCell ref="B23:C23"/>
    <mergeCell ref="B24:C24"/>
    <mergeCell ref="B25:C25"/>
    <mergeCell ref="B26:C26"/>
    <mergeCell ref="B27:C27"/>
    <mergeCell ref="B29:C29"/>
    <mergeCell ref="B32:C32"/>
    <mergeCell ref="B33:C33"/>
    <mergeCell ref="B34:C34"/>
    <mergeCell ref="B35:C35"/>
    <mergeCell ref="B36:C36"/>
  </mergeCells>
  <dataValidations count="6">
    <dataValidation type="list" allowBlank="1" showInputMessage="1" showErrorMessage="1" sqref="D4" xr:uid="{00000000-0002-0000-F401-000000000000}">
      <formula1>ODS</formula1>
    </dataValidation>
    <dataValidation type="list" allowBlank="1" showInputMessage="1" showErrorMessage="1" sqref="D5" xr:uid="{00000000-0002-0000-F401-000001000000}">
      <formula1>Metas_ODS</formula1>
    </dataValidation>
    <dataValidation type="list" allowBlank="1" showInputMessage="1" showErrorMessage="1" sqref="D6" xr:uid="{00000000-0002-0000-F401-000002000000}">
      <formula1>Numero_indicador</formula1>
    </dataValidation>
    <dataValidation type="list" allowBlank="1" showInputMessage="1" showErrorMessage="1" sqref="D7" xr:uid="{00000000-0002-0000-F401-000003000000}">
      <formula1>Nombre_indicador_ODS</formula1>
    </dataValidation>
    <dataValidation type="list" allowBlank="1" showInputMessage="1" showErrorMessage="1" sqref="D14" xr:uid="{85D5B8CB-DA38-4BEC-AFF5-9B29E5A94DC5}">
      <formula1>Tipo_indicador</formula1>
    </dataValidation>
    <dataValidation type="list" allowBlank="1" showInputMessage="1" showErrorMessage="1" sqref="D25" xr:uid="{863A949A-8DC0-4C35-AB11-A2F8C7D39B3F}">
      <formula1>Tipo_operación</formula1>
    </dataValidation>
  </dataValidations>
  <hyperlinks>
    <hyperlink ref="B1" location="'17.1.2'!A1" display="REGRESAR" xr:uid="{00000000-0004-0000-F401-000000000000}"/>
    <hyperlink ref="D8" r:id="rId1" xr:uid="{00000000-0004-0000-F401-000001000000}"/>
  </hyperlinks>
  <pageMargins left="0.7" right="0.7" top="0.75" bottom="0.75" header="0.3" footer="0.3"/>
  <pageSetup orientation="portrait" r:id="rId2"/>
  <drawing r:id="rId3"/>
</worksheet>
</file>

<file path=xl/worksheets/sheet5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501-000000000000}">
  <sheetPr codeName="Hoja488">
    <tabColor rgb="FF7030A0"/>
  </sheetPr>
  <dimension ref="A1:P20"/>
  <sheetViews>
    <sheetView showGridLines="0" workbookViewId="0">
      <pane ySplit="1" topLeftCell="A2" activePane="bottomLeft" state="frozen"/>
      <selection activeCell="B1" sqref="B1"/>
      <selection pane="bottomLeft"/>
    </sheetView>
  </sheetViews>
  <sheetFormatPr baseColWidth="10" defaultColWidth="11.44140625" defaultRowHeight="17.399999999999999" x14ac:dyDescent="0.45"/>
  <cols>
    <col min="1" max="1" width="15.5546875" style="178" customWidth="1"/>
    <col min="2" max="2" width="17.5546875" style="178" customWidth="1"/>
    <col min="3" max="3" width="11.77734375" style="1271" customWidth="1"/>
    <col min="4" max="5" width="11.77734375" style="178" customWidth="1"/>
    <col min="6" max="16384" width="11.44140625" style="178"/>
  </cols>
  <sheetData>
    <row r="1" spans="1:16" x14ac:dyDescent="0.45">
      <c r="A1" s="2345" t="s">
        <v>337</v>
      </c>
      <c r="B1" s="1308"/>
      <c r="C1" s="3225" t="s">
        <v>430</v>
      </c>
      <c r="D1" s="3225"/>
    </row>
    <row r="3" spans="1:16" ht="18.600000000000001" x14ac:dyDescent="0.45">
      <c r="A3" s="4258" t="s">
        <v>339</v>
      </c>
      <c r="B3" s="4258"/>
      <c r="C3" s="4258" t="s">
        <v>2056</v>
      </c>
      <c r="D3" s="4259"/>
      <c r="E3" s="4259"/>
      <c r="F3" s="4259"/>
      <c r="G3" s="4259"/>
      <c r="H3" s="4259"/>
      <c r="I3" s="4259"/>
      <c r="J3" s="4259"/>
      <c r="K3" s="4259"/>
      <c r="L3" s="4259"/>
      <c r="M3" s="4259"/>
      <c r="N3" s="4259"/>
      <c r="O3" s="4259"/>
      <c r="P3" s="4259"/>
    </row>
    <row r="4" spans="1:16" ht="77.400000000000006" customHeight="1" x14ac:dyDescent="0.45">
      <c r="A4" s="4258" t="s">
        <v>340</v>
      </c>
      <c r="B4" s="4259"/>
      <c r="C4" s="4269" t="s">
        <v>209</v>
      </c>
      <c r="D4" s="4270"/>
      <c r="E4" s="4270"/>
      <c r="F4" s="4270"/>
      <c r="G4" s="4270"/>
      <c r="H4" s="4270"/>
      <c r="I4" s="4270"/>
      <c r="J4" s="4270"/>
      <c r="K4" s="4270"/>
      <c r="L4" s="4270"/>
      <c r="M4" s="4270"/>
      <c r="N4" s="4270"/>
      <c r="O4" s="4270"/>
      <c r="P4" s="4270"/>
    </row>
    <row r="5" spans="1:16" ht="37.799999999999997" customHeight="1" x14ac:dyDescent="0.45">
      <c r="A5" s="4267" t="s">
        <v>341</v>
      </c>
      <c r="B5" s="4268"/>
      <c r="C5" s="4269" t="s">
        <v>4180</v>
      </c>
      <c r="D5" s="4270"/>
      <c r="E5" s="4270"/>
      <c r="F5" s="4270"/>
      <c r="G5" s="4270"/>
      <c r="H5" s="4270"/>
      <c r="I5" s="4270"/>
      <c r="J5" s="4270"/>
      <c r="K5" s="4270"/>
      <c r="L5" s="4270"/>
      <c r="M5" s="4270"/>
      <c r="N5" s="4270"/>
      <c r="O5" s="4270"/>
      <c r="P5" s="4270"/>
    </row>
    <row r="6" spans="1:16" ht="15" customHeight="1" x14ac:dyDescent="0.45">
      <c r="A6" s="4267" t="s">
        <v>417</v>
      </c>
      <c r="B6" s="4268"/>
      <c r="C6" s="4258" t="s">
        <v>454</v>
      </c>
      <c r="D6" s="4259"/>
      <c r="E6" s="4259"/>
      <c r="F6" s="4259"/>
      <c r="G6" s="4259"/>
      <c r="H6" s="4259"/>
      <c r="I6" s="4259"/>
      <c r="J6" s="4259"/>
      <c r="K6" s="4259"/>
      <c r="L6" s="4259"/>
      <c r="M6" s="4259"/>
      <c r="N6" s="4259"/>
      <c r="O6" s="4259"/>
      <c r="P6" s="4259"/>
    </row>
    <row r="7" spans="1:16" x14ac:dyDescent="0.45">
      <c r="A7" s="853"/>
    </row>
    <row r="8" spans="1:16" x14ac:dyDescent="0.45">
      <c r="A8" s="853"/>
    </row>
    <row r="9" spans="1:16" ht="11.25" customHeight="1" x14ac:dyDescent="0.45">
      <c r="A9" s="853"/>
      <c r="C9" s="3203" t="s">
        <v>497</v>
      </c>
      <c r="D9" s="3203"/>
      <c r="E9" s="3203"/>
      <c r="F9" s="3203"/>
      <c r="G9" s="3203"/>
      <c r="H9" s="3203"/>
      <c r="I9" s="3203"/>
      <c r="J9" s="3203"/>
      <c r="K9" s="3203"/>
      <c r="L9" s="3203"/>
      <c r="M9" s="3203"/>
      <c r="N9" s="3203"/>
      <c r="O9" s="3203"/>
      <c r="P9" s="3203"/>
    </row>
    <row r="10" spans="1:16" ht="11.25" customHeight="1" x14ac:dyDescent="0.45">
      <c r="A10" s="853"/>
      <c r="C10" s="3203"/>
      <c r="D10" s="3203"/>
      <c r="E10" s="3203"/>
      <c r="F10" s="3203"/>
      <c r="G10" s="3203"/>
      <c r="H10" s="3203"/>
      <c r="I10" s="3203"/>
      <c r="J10" s="3203"/>
      <c r="K10" s="3203"/>
      <c r="L10" s="3203"/>
      <c r="M10" s="3203"/>
      <c r="N10" s="3203"/>
      <c r="O10" s="3203"/>
      <c r="P10" s="3203"/>
    </row>
    <row r="11" spans="1:16" ht="18.600000000000001" x14ac:dyDescent="0.45">
      <c r="A11" s="853"/>
      <c r="C11" s="1299"/>
      <c r="D11" s="1260"/>
      <c r="E11" s="1260"/>
      <c r="F11" s="1260"/>
      <c r="G11" s="1260"/>
      <c r="H11" s="1260"/>
      <c r="I11" s="1260"/>
      <c r="J11" s="1260"/>
      <c r="K11" s="1260"/>
      <c r="L11" s="1260"/>
      <c r="M11" s="1260"/>
      <c r="N11" s="1260"/>
      <c r="O11" s="1260"/>
      <c r="P11" s="1260"/>
    </row>
    <row r="12" spans="1:16" ht="18.600000000000001" x14ac:dyDescent="0.45">
      <c r="A12" s="853"/>
      <c r="C12" s="1299"/>
      <c r="D12" s="1260"/>
      <c r="E12" s="1260"/>
      <c r="F12" s="1260"/>
      <c r="G12" s="1260"/>
      <c r="H12" s="1260"/>
      <c r="I12" s="1260"/>
      <c r="J12" s="1260"/>
      <c r="K12" s="1260"/>
      <c r="L12" s="1260"/>
      <c r="M12" s="1260"/>
      <c r="N12" s="1260"/>
      <c r="O12" s="1260"/>
      <c r="P12" s="1260"/>
    </row>
    <row r="13" spans="1:16" ht="17.399999999999999" customHeight="1" x14ac:dyDescent="0.45">
      <c r="A13" s="853"/>
      <c r="C13" s="4208" t="s">
        <v>3443</v>
      </c>
      <c r="D13" s="4208"/>
      <c r="E13" s="4208"/>
      <c r="F13" s="4208"/>
      <c r="G13" s="4208"/>
      <c r="H13" s="4208"/>
      <c r="I13" s="4208"/>
      <c r="J13" s="4208"/>
      <c r="K13" s="4208"/>
      <c r="L13" s="4208"/>
      <c r="M13" s="4208"/>
      <c r="N13" s="4208"/>
      <c r="O13" s="4208"/>
      <c r="P13" s="4208"/>
    </row>
    <row r="14" spans="1:16" x14ac:dyDescent="0.45">
      <c r="A14" s="853"/>
      <c r="C14" s="4208"/>
      <c r="D14" s="4208"/>
      <c r="E14" s="4208"/>
      <c r="F14" s="4208"/>
      <c r="G14" s="4208"/>
      <c r="H14" s="4208"/>
      <c r="I14" s="4208"/>
      <c r="J14" s="4208"/>
      <c r="K14" s="4208"/>
      <c r="L14" s="4208"/>
      <c r="M14" s="4208"/>
      <c r="N14" s="4208"/>
      <c r="O14" s="4208"/>
      <c r="P14" s="4208"/>
    </row>
    <row r="15" spans="1:16" x14ac:dyDescent="0.45">
      <c r="A15" s="853"/>
      <c r="C15" s="4208"/>
      <c r="D15" s="4208"/>
      <c r="E15" s="4208"/>
      <c r="F15" s="4208"/>
      <c r="G15" s="4208"/>
      <c r="H15" s="4208"/>
      <c r="I15" s="4208"/>
      <c r="J15" s="4208"/>
      <c r="K15" s="4208"/>
      <c r="L15" s="4208"/>
      <c r="M15" s="4208"/>
      <c r="N15" s="4208"/>
      <c r="O15" s="4208"/>
      <c r="P15" s="4208"/>
    </row>
    <row r="16" spans="1:16" x14ac:dyDescent="0.45">
      <c r="A16" s="853"/>
      <c r="C16" s="4208"/>
      <c r="D16" s="4208"/>
      <c r="E16" s="4208"/>
      <c r="F16" s="4208"/>
      <c r="G16" s="4208"/>
      <c r="H16" s="4208"/>
      <c r="I16" s="4208"/>
      <c r="J16" s="4208"/>
      <c r="K16" s="4208"/>
      <c r="L16" s="4208"/>
      <c r="M16" s="4208"/>
      <c r="N16" s="4208"/>
      <c r="O16" s="4208"/>
      <c r="P16" s="4208"/>
    </row>
    <row r="17" spans="1:1" x14ac:dyDescent="0.45">
      <c r="A17" s="853"/>
    </row>
    <row r="18" spans="1:1" x14ac:dyDescent="0.45">
      <c r="A18" s="853"/>
    </row>
    <row r="19" spans="1:1" x14ac:dyDescent="0.45">
      <c r="A19" s="853"/>
    </row>
    <row r="20" spans="1:1" x14ac:dyDescent="0.45">
      <c r="A20" s="853"/>
    </row>
  </sheetData>
  <mergeCells count="11">
    <mergeCell ref="C13:P16"/>
    <mergeCell ref="A6:B6"/>
    <mergeCell ref="C6:P6"/>
    <mergeCell ref="C9:P10"/>
    <mergeCell ref="C1:D1"/>
    <mergeCell ref="A3:B3"/>
    <mergeCell ref="C3:P3"/>
    <mergeCell ref="A4:B4"/>
    <mergeCell ref="C4:P4"/>
    <mergeCell ref="A5:B5"/>
    <mergeCell ref="C5:P5"/>
  </mergeCells>
  <hyperlinks>
    <hyperlink ref="A1" location="'ODS 17.'!A1" display="REGRESAR" xr:uid="{00000000-0004-0000-F501-000000000000}"/>
    <hyperlink ref="C1:D1" location="'Metadato 17.2.1'!A1" display="VER METADATO" xr:uid="{00000000-0004-0000-F501-000001000000}"/>
  </hyperlinks>
  <pageMargins left="0.7" right="0.7" top="0.75" bottom="0.75" header="0.3" footer="0.3"/>
</worksheet>
</file>

<file path=xl/worksheets/sheet5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601-000000000000}">
  <sheetPr codeName="Hoja489">
    <tabColor theme="0" tint="-0.499984740745262"/>
  </sheetPr>
  <dimension ref="B1:F36"/>
  <sheetViews>
    <sheetView showGridLines="0" zoomScaleNormal="100" workbookViewId="0">
      <pane ySplit="1" topLeftCell="A2" activePane="bottomLeft" state="frozen"/>
      <selection pane="bottomLeft" activeCell="B35" sqref="B35:C35"/>
    </sheetView>
  </sheetViews>
  <sheetFormatPr baseColWidth="10" defaultColWidth="11.44140625" defaultRowHeight="17.399999999999999" x14ac:dyDescent="0.45"/>
  <cols>
    <col min="1" max="1" width="11.44140625" style="178"/>
    <col min="2" max="2" width="26.44140625" style="178" customWidth="1"/>
    <col min="3" max="3" width="10.5546875" style="178" bestFit="1" customWidth="1"/>
    <col min="4" max="4" width="82.21875" style="178" customWidth="1"/>
    <col min="5" max="5" width="11.44140625" style="178"/>
    <col min="6" max="6" width="7.21875" style="178" customWidth="1"/>
    <col min="7" max="16384" width="11.44140625" style="178"/>
  </cols>
  <sheetData>
    <row r="1" spans="2:6" x14ac:dyDescent="0.45">
      <c r="B1" s="2345" t="s">
        <v>337</v>
      </c>
    </row>
    <row r="2" spans="2:6" ht="18" thickBot="1" x14ac:dyDescent="0.5"/>
    <row r="3" spans="2:6" ht="23.25" customHeight="1" thickBot="1" x14ac:dyDescent="0.5">
      <c r="B3" s="4266" t="s">
        <v>370</v>
      </c>
      <c r="C3" s="4266"/>
      <c r="D3" s="4266"/>
      <c r="F3" s="1267" t="s">
        <v>498</v>
      </c>
    </row>
    <row r="4" spans="2:6" ht="35.25" customHeight="1" x14ac:dyDescent="0.45">
      <c r="B4" s="3123" t="s">
        <v>449</v>
      </c>
      <c r="C4" s="3123"/>
      <c r="D4" s="2361" t="s">
        <v>48</v>
      </c>
    </row>
    <row r="5" spans="2:6" ht="121.8" x14ac:dyDescent="0.45">
      <c r="B5" s="3123" t="s">
        <v>373</v>
      </c>
      <c r="C5" s="3123"/>
      <c r="D5" s="2361" t="s">
        <v>209</v>
      </c>
    </row>
    <row r="6" spans="2:6" x14ac:dyDescent="0.45">
      <c r="B6" s="3123" t="s">
        <v>374</v>
      </c>
      <c r="C6" s="3123"/>
      <c r="D6" s="2362" t="s">
        <v>298</v>
      </c>
    </row>
    <row r="7" spans="2:6" ht="52.2" x14ac:dyDescent="0.45">
      <c r="B7" s="3126" t="s">
        <v>375</v>
      </c>
      <c r="C7" s="3126"/>
      <c r="D7" s="2363" t="s">
        <v>4180</v>
      </c>
    </row>
    <row r="8" spans="2:6" x14ac:dyDescent="0.45">
      <c r="B8" s="3126" t="s">
        <v>2480</v>
      </c>
      <c r="C8" s="3126"/>
      <c r="D8" s="2364" t="s">
        <v>2670</v>
      </c>
    </row>
    <row r="10" spans="2:6" ht="23.25" customHeight="1" x14ac:dyDescent="0.45">
      <c r="B10" s="4266" t="s">
        <v>376</v>
      </c>
      <c r="C10" s="4266"/>
      <c r="D10" s="4266"/>
    </row>
    <row r="11" spans="2:6" x14ac:dyDescent="0.45">
      <c r="B11" s="3129" t="s">
        <v>377</v>
      </c>
      <c r="C11" s="3124"/>
      <c r="D11" s="2361"/>
    </row>
    <row r="12" spans="2:6" x14ac:dyDescent="0.45">
      <c r="B12" s="3126" t="s">
        <v>379</v>
      </c>
      <c r="C12" s="3126"/>
      <c r="D12" s="661"/>
    </row>
    <row r="13" spans="2:6" x14ac:dyDescent="0.45">
      <c r="B13" s="3123" t="s">
        <v>380</v>
      </c>
      <c r="C13" s="3123"/>
      <c r="D13" s="2077"/>
    </row>
    <row r="14" spans="2:6" x14ac:dyDescent="0.45">
      <c r="B14" s="3123" t="s">
        <v>381</v>
      </c>
      <c r="C14" s="3124"/>
      <c r="D14" s="2077"/>
    </row>
    <row r="15" spans="2:6" x14ac:dyDescent="0.45">
      <c r="B15" s="3123" t="s">
        <v>382</v>
      </c>
      <c r="C15" s="3123"/>
      <c r="D15" s="2361"/>
    </row>
    <row r="16" spans="2:6" x14ac:dyDescent="0.45">
      <c r="B16" s="3123" t="s">
        <v>383</v>
      </c>
      <c r="C16" s="3123"/>
      <c r="D16" s="2361"/>
    </row>
    <row r="17" spans="2:4" x14ac:dyDescent="0.45">
      <c r="B17" s="3123" t="s">
        <v>384</v>
      </c>
      <c r="C17" s="3123"/>
      <c r="D17" s="57"/>
    </row>
    <row r="18" spans="2:4" x14ac:dyDescent="0.45">
      <c r="B18" s="3126" t="s">
        <v>386</v>
      </c>
      <c r="C18" s="3126"/>
      <c r="D18" s="2361"/>
    </row>
    <row r="19" spans="2:4" x14ac:dyDescent="0.45">
      <c r="B19" s="3132" t="s">
        <v>387</v>
      </c>
      <c r="C19" s="3133"/>
      <c r="D19" s="57"/>
    </row>
    <row r="20" spans="2:4" x14ac:dyDescent="0.45">
      <c r="B20" s="3123" t="s">
        <v>388</v>
      </c>
      <c r="C20" s="3123"/>
      <c r="D20" s="2361"/>
    </row>
    <row r="21" spans="2:4" x14ac:dyDescent="0.45">
      <c r="B21" s="3134" t="s">
        <v>390</v>
      </c>
      <c r="C21" s="459" t="s">
        <v>391</v>
      </c>
      <c r="D21" s="2361"/>
    </row>
    <row r="22" spans="2:4" x14ac:dyDescent="0.45">
      <c r="B22" s="3135"/>
      <c r="C22" s="2341" t="s">
        <v>393</v>
      </c>
      <c r="D22" s="57"/>
    </row>
    <row r="23" spans="2:4" x14ac:dyDescent="0.45">
      <c r="B23" s="3123" t="s">
        <v>395</v>
      </c>
      <c r="C23" s="3123"/>
      <c r="D23" s="2361"/>
    </row>
    <row r="24" spans="2:4" x14ac:dyDescent="0.45">
      <c r="B24" s="3123" t="s">
        <v>397</v>
      </c>
      <c r="C24" s="3123"/>
      <c r="D24" s="2362" t="s">
        <v>499</v>
      </c>
    </row>
    <row r="25" spans="2:4" x14ac:dyDescent="0.45">
      <c r="B25" s="3123" t="s">
        <v>399</v>
      </c>
      <c r="C25" s="3123"/>
      <c r="D25" s="57"/>
    </row>
    <row r="26" spans="2:4" x14ac:dyDescent="0.45">
      <c r="B26" s="3126" t="s">
        <v>401</v>
      </c>
      <c r="C26" s="3126"/>
      <c r="D26" s="2361"/>
    </row>
    <row r="27" spans="2:4" x14ac:dyDescent="0.45">
      <c r="B27" s="3129" t="s">
        <v>403</v>
      </c>
      <c r="C27" s="3124"/>
      <c r="D27" s="2361"/>
    </row>
    <row r="28" spans="2:4" ht="90" customHeight="1" x14ac:dyDescent="0.45">
      <c r="B28" s="2344" t="s">
        <v>404</v>
      </c>
      <c r="C28" s="2342"/>
      <c r="D28" s="57" t="s">
        <v>2068</v>
      </c>
    </row>
    <row r="29" spans="2:4" x14ac:dyDescent="0.45">
      <c r="B29" s="3130" t="s">
        <v>405</v>
      </c>
      <c r="C29" s="3131"/>
      <c r="D29" s="61"/>
    </row>
    <row r="30" spans="2:4" x14ac:dyDescent="0.45">
      <c r="B30" s="62"/>
      <c r="C30" s="62"/>
      <c r="D30" s="63"/>
    </row>
    <row r="31" spans="2:4" ht="23.25" customHeight="1" x14ac:dyDescent="0.45">
      <c r="B31" s="4266" t="s">
        <v>406</v>
      </c>
      <c r="C31" s="4266"/>
      <c r="D31" s="4266"/>
    </row>
    <row r="32" spans="2:4" x14ac:dyDescent="0.45">
      <c r="B32" s="3129" t="s">
        <v>407</v>
      </c>
      <c r="C32" s="3124"/>
      <c r="D32" s="57"/>
    </row>
    <row r="33" spans="2:4" x14ac:dyDescent="0.45">
      <c r="B33" s="3129" t="s">
        <v>409</v>
      </c>
      <c r="C33" s="3124"/>
      <c r="D33" s="57"/>
    </row>
    <row r="34" spans="2:4" x14ac:dyDescent="0.45">
      <c r="B34" s="3129" t="s">
        <v>411</v>
      </c>
      <c r="C34" s="3124"/>
      <c r="D34" s="83"/>
    </row>
    <row r="35" spans="2:4" x14ac:dyDescent="0.45">
      <c r="B35" s="3129" t="s">
        <v>413</v>
      </c>
      <c r="C35" s="3124"/>
      <c r="D35" s="157"/>
    </row>
    <row r="36" spans="2:4" x14ac:dyDescent="0.45">
      <c r="B36" s="3129" t="s">
        <v>415</v>
      </c>
      <c r="C36" s="3124"/>
      <c r="D36" s="57"/>
    </row>
  </sheetData>
  <mergeCells count="30">
    <mergeCell ref="B16:C16"/>
    <mergeCell ref="B3:D3"/>
    <mergeCell ref="B4:C4"/>
    <mergeCell ref="B5:C5"/>
    <mergeCell ref="B6:C6"/>
    <mergeCell ref="B7:C7"/>
    <mergeCell ref="B10:D10"/>
    <mergeCell ref="B11:C11"/>
    <mergeCell ref="B12:C12"/>
    <mergeCell ref="B13:C13"/>
    <mergeCell ref="B14:C14"/>
    <mergeCell ref="B15:C15"/>
    <mergeCell ref="B8:C8"/>
    <mergeCell ref="B31:D31"/>
    <mergeCell ref="B17:C17"/>
    <mergeCell ref="B18:C18"/>
    <mergeCell ref="B19:C19"/>
    <mergeCell ref="B20:C20"/>
    <mergeCell ref="B21:B22"/>
    <mergeCell ref="B23:C23"/>
    <mergeCell ref="B24:C24"/>
    <mergeCell ref="B25:C25"/>
    <mergeCell ref="B26:C26"/>
    <mergeCell ref="B27:C27"/>
    <mergeCell ref="B29:C29"/>
    <mergeCell ref="B32:C32"/>
    <mergeCell ref="B33:C33"/>
    <mergeCell ref="B34:C34"/>
    <mergeCell ref="B35:C35"/>
    <mergeCell ref="B36:C36"/>
  </mergeCells>
  <dataValidations count="7">
    <dataValidation allowBlank="1" showDropDown="1" showInputMessage="1" showErrorMessage="1" sqref="D13" xr:uid="{00000000-0002-0000-F601-000000000000}"/>
    <dataValidation type="list" allowBlank="1" showInputMessage="1" showErrorMessage="1" sqref="D4" xr:uid="{00000000-0002-0000-F601-000001000000}">
      <formula1>ODS</formula1>
    </dataValidation>
    <dataValidation type="list" allowBlank="1" showInputMessage="1" showErrorMessage="1" sqref="D5" xr:uid="{00000000-0002-0000-F601-000002000000}">
      <formula1>Metas_ODS</formula1>
    </dataValidation>
    <dataValidation type="list" allowBlank="1" showInputMessage="1" showErrorMessage="1" sqref="D6" xr:uid="{00000000-0002-0000-F601-000003000000}">
      <formula1>Numero_indicador</formula1>
    </dataValidation>
    <dataValidation type="list" allowBlank="1" showInputMessage="1" showErrorMessage="1" sqref="D7" xr:uid="{00000000-0002-0000-F601-000004000000}">
      <formula1>Nombre_indicador_ODS</formula1>
    </dataValidation>
    <dataValidation type="list" allowBlank="1" showInputMessage="1" showErrorMessage="1" sqref="D14" xr:uid="{00000000-0002-0000-F601-000005000000}">
      <formula1>Tipo_indicador</formula1>
    </dataValidation>
    <dataValidation type="list" allowBlank="1" showInputMessage="1" showErrorMessage="1" sqref="D25" xr:uid="{00000000-0002-0000-F601-000006000000}">
      <formula1>Tipo_operación</formula1>
    </dataValidation>
  </dataValidations>
  <hyperlinks>
    <hyperlink ref="B1" location="'17.2.1'!A1" display="REGRESAR" xr:uid="{00000000-0004-0000-F601-000000000000}"/>
    <hyperlink ref="D8" r:id="rId1" xr:uid="{00000000-0004-0000-F601-000001000000}"/>
  </hyperlinks>
  <pageMargins left="0.7" right="0.7" top="0.75" bottom="0.75" header="0.3" footer="0.3"/>
</worksheet>
</file>

<file path=xl/worksheets/sheet5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701-000000000000}">
  <sheetPr codeName="Hoja490"/>
  <dimension ref="A1:Q356"/>
  <sheetViews>
    <sheetView showGridLines="0" zoomScaleNormal="100" workbookViewId="0">
      <pane ySplit="1" topLeftCell="A2" activePane="bottomLeft" state="frozen"/>
      <selection pane="bottomLeft"/>
    </sheetView>
  </sheetViews>
  <sheetFormatPr baseColWidth="10" defaultColWidth="11.44140625" defaultRowHeight="17.399999999999999" x14ac:dyDescent="0.45"/>
  <cols>
    <col min="1" max="1" width="15.77734375" style="178" customWidth="1"/>
    <col min="2" max="2" width="18.21875" style="178" customWidth="1"/>
    <col min="3" max="3" width="12.21875" style="1271" customWidth="1"/>
    <col min="4" max="5" width="12.21875" style="178" customWidth="1"/>
    <col min="6" max="16384" width="11.44140625" style="178"/>
  </cols>
  <sheetData>
    <row r="1" spans="1:17" x14ac:dyDescent="0.45">
      <c r="A1" s="2345" t="s">
        <v>337</v>
      </c>
      <c r="B1" s="1308"/>
      <c r="C1" s="3225" t="s">
        <v>430</v>
      </c>
      <c r="D1" s="3225"/>
    </row>
    <row r="3" spans="1:17" ht="16.2" customHeight="1" x14ac:dyDescent="0.45">
      <c r="A3" s="4258" t="s">
        <v>339</v>
      </c>
      <c r="B3" s="4258"/>
      <c r="C3" s="4258" t="s">
        <v>2056</v>
      </c>
      <c r="D3" s="4259"/>
      <c r="E3" s="4259"/>
      <c r="F3" s="4259"/>
      <c r="G3" s="4259"/>
      <c r="H3" s="4259"/>
      <c r="I3" s="4259"/>
      <c r="J3" s="4259"/>
      <c r="K3" s="4259"/>
      <c r="L3" s="4259"/>
      <c r="M3" s="4259"/>
      <c r="N3" s="4259"/>
      <c r="O3" s="4259"/>
      <c r="P3" s="4259"/>
    </row>
    <row r="4" spans="1:17" ht="18" customHeight="1" x14ac:dyDescent="0.45">
      <c r="A4" s="4258" t="s">
        <v>340</v>
      </c>
      <c r="B4" s="4259"/>
      <c r="C4" s="4269" t="s">
        <v>211</v>
      </c>
      <c r="D4" s="4270"/>
      <c r="E4" s="4270"/>
      <c r="F4" s="4270"/>
      <c r="G4" s="4270"/>
      <c r="H4" s="4270"/>
      <c r="I4" s="4270"/>
      <c r="J4" s="4270"/>
      <c r="K4" s="4270"/>
      <c r="L4" s="4270"/>
      <c r="M4" s="4270"/>
      <c r="N4" s="4270"/>
      <c r="O4" s="4270"/>
      <c r="P4" s="4270"/>
    </row>
    <row r="5" spans="1:17" ht="18" customHeight="1" x14ac:dyDescent="0.45">
      <c r="A5" s="4258" t="s">
        <v>341</v>
      </c>
      <c r="B5" s="4259"/>
      <c r="C5" s="4258" t="s">
        <v>6414</v>
      </c>
      <c r="D5" s="4259"/>
      <c r="E5" s="4259"/>
      <c r="F5" s="4259"/>
      <c r="G5" s="4259"/>
      <c r="H5" s="4259"/>
      <c r="I5" s="4259"/>
      <c r="J5" s="4259"/>
      <c r="K5" s="4259"/>
      <c r="L5" s="4259"/>
      <c r="M5" s="4259"/>
      <c r="N5" s="4259"/>
      <c r="O5" s="4259"/>
      <c r="P5" s="4259"/>
    </row>
    <row r="6" spans="1:17" ht="18.600000000000001" x14ac:dyDescent="0.45">
      <c r="A6" s="4258" t="s">
        <v>417</v>
      </c>
      <c r="B6" s="4259"/>
      <c r="C6" s="4258" t="s">
        <v>2721</v>
      </c>
      <c r="D6" s="4259"/>
      <c r="E6" s="4259"/>
      <c r="F6" s="4259"/>
      <c r="G6" s="4259"/>
      <c r="H6" s="4259"/>
      <c r="I6" s="4259"/>
      <c r="J6" s="4259"/>
      <c r="K6" s="4259"/>
      <c r="L6" s="4259"/>
      <c r="M6" s="4259"/>
      <c r="N6" s="4259"/>
      <c r="O6" s="4259"/>
      <c r="P6" s="4259"/>
    </row>
    <row r="9" spans="1:17" ht="16.8" customHeight="1" x14ac:dyDescent="0.45">
      <c r="C9" s="2489" t="s">
        <v>2721</v>
      </c>
      <c r="D9" s="2489"/>
      <c r="E9" s="2489"/>
      <c r="F9" s="2489"/>
      <c r="G9" s="2489"/>
      <c r="H9" s="2489"/>
      <c r="I9" s="2489"/>
      <c r="J9" s="2489"/>
      <c r="K9" s="2489"/>
      <c r="L9" s="2489"/>
      <c r="M9" s="2489"/>
      <c r="N9" s="2489"/>
      <c r="O9" s="2489"/>
      <c r="P9" s="2489"/>
      <c r="Q9" s="2530"/>
    </row>
    <row r="10" spans="1:17" ht="9.6" customHeight="1" x14ac:dyDescent="0.45">
      <c r="C10" s="2754"/>
      <c r="D10" s="2754"/>
      <c r="E10" s="2754"/>
      <c r="F10" s="2754"/>
      <c r="G10" s="2754"/>
      <c r="H10" s="2754"/>
      <c r="I10" s="2754"/>
      <c r="J10" s="2754"/>
      <c r="K10" s="2754"/>
      <c r="L10" s="2754"/>
      <c r="M10" s="2754"/>
      <c r="N10" s="2754"/>
      <c r="O10" s="2754"/>
      <c r="P10" s="2754"/>
      <c r="Q10" s="2530"/>
    </row>
    <row r="11" spans="1:17" ht="14.55" customHeight="1" x14ac:dyDescent="0.45">
      <c r="C11" s="4260" t="s">
        <v>2722</v>
      </c>
      <c r="D11" s="4260" t="s">
        <v>2723</v>
      </c>
      <c r="E11" s="4275" t="s">
        <v>458</v>
      </c>
      <c r="F11" s="4275"/>
      <c r="G11" s="4275"/>
      <c r="H11" s="4275"/>
      <c r="I11" s="4275"/>
      <c r="J11" s="4275"/>
      <c r="K11" s="4275"/>
      <c r="L11" s="4275"/>
      <c r="M11" s="4275"/>
      <c r="N11" s="4275"/>
      <c r="O11" s="4275"/>
      <c r="P11" s="4275"/>
      <c r="Q11" s="4275"/>
    </row>
    <row r="12" spans="1:17" x14ac:dyDescent="0.45">
      <c r="C12" s="4261"/>
      <c r="D12" s="4261"/>
      <c r="E12" s="2756">
        <v>2010</v>
      </c>
      <c r="F12" s="2756">
        <v>2011</v>
      </c>
      <c r="G12" s="2756">
        <v>2012</v>
      </c>
      <c r="H12" s="2756">
        <v>2013</v>
      </c>
      <c r="I12" s="2756">
        <v>2014</v>
      </c>
      <c r="J12" s="2756">
        <v>2015</v>
      </c>
      <c r="K12" s="2756">
        <v>2016</v>
      </c>
      <c r="L12" s="2756">
        <v>2017</v>
      </c>
      <c r="M12" s="2756">
        <v>2018</v>
      </c>
      <c r="N12" s="2756">
        <v>2019</v>
      </c>
      <c r="O12" s="2756">
        <v>2020</v>
      </c>
      <c r="P12" s="2756">
        <v>2021</v>
      </c>
      <c r="Q12" s="2756">
        <v>2022</v>
      </c>
    </row>
    <row r="13" spans="1:17" x14ac:dyDescent="0.45">
      <c r="C13" s="2404" t="s">
        <v>1951</v>
      </c>
      <c r="D13" s="2688" t="s">
        <v>2724</v>
      </c>
      <c r="E13" s="2676">
        <v>37.165698178523598</v>
      </c>
      <c r="F13" s="2676">
        <v>-3.0574439966585487</v>
      </c>
      <c r="G13" s="2676">
        <v>10.542123593389988</v>
      </c>
      <c r="H13" s="2676">
        <v>331.97993960976601</v>
      </c>
      <c r="I13" s="2676">
        <v>190.65101876854897</v>
      </c>
      <c r="J13" s="2676">
        <v>42.000020235776901</v>
      </c>
      <c r="K13" s="2676">
        <v>29.604548193514347</v>
      </c>
      <c r="L13" s="2676">
        <v>139.88849999999999</v>
      </c>
      <c r="M13" s="2676">
        <v>75.229198431445994</v>
      </c>
      <c r="N13" s="2676">
        <v>78.959103504577797</v>
      </c>
      <c r="O13" s="2755">
        <v>84.3</v>
      </c>
      <c r="P13" s="2675">
        <v>40.195013953410403</v>
      </c>
      <c r="Q13" s="1467">
        <v>62.5</v>
      </c>
    </row>
    <row r="14" spans="1:17" x14ac:dyDescent="0.45">
      <c r="C14" s="2404"/>
      <c r="D14" s="2688" t="s">
        <v>2725</v>
      </c>
      <c r="E14" s="2676">
        <v>0</v>
      </c>
      <c r="F14" s="2676">
        <v>0</v>
      </c>
      <c r="G14" s="2676">
        <v>0</v>
      </c>
      <c r="H14" s="2676">
        <v>0</v>
      </c>
      <c r="I14" s="2676">
        <v>0</v>
      </c>
      <c r="J14" s="2676">
        <v>0</v>
      </c>
      <c r="K14" s="2676">
        <v>0</v>
      </c>
      <c r="L14" s="2676">
        <v>0</v>
      </c>
      <c r="M14" s="2676">
        <v>0</v>
      </c>
      <c r="N14" s="2676">
        <v>0</v>
      </c>
      <c r="O14" s="2676">
        <v>0</v>
      </c>
      <c r="P14" s="2675">
        <v>0</v>
      </c>
      <c r="Q14" s="2758">
        <v>0</v>
      </c>
    </row>
    <row r="15" spans="1:17" x14ac:dyDescent="0.45">
      <c r="C15" s="2404"/>
      <c r="D15" s="2688" t="s">
        <v>2726</v>
      </c>
      <c r="E15" s="2676">
        <v>0</v>
      </c>
      <c r="F15" s="2676">
        <v>0</v>
      </c>
      <c r="G15" s="2676">
        <v>0</v>
      </c>
      <c r="H15" s="2676">
        <v>0</v>
      </c>
      <c r="I15" s="2676">
        <v>0</v>
      </c>
      <c r="J15" s="2676">
        <v>0</v>
      </c>
      <c r="K15" s="2676">
        <v>0</v>
      </c>
      <c r="L15" s="2676">
        <v>0</v>
      </c>
      <c r="M15" s="2676">
        <v>0</v>
      </c>
      <c r="N15" s="2676">
        <v>0</v>
      </c>
      <c r="O15" s="2676">
        <v>0</v>
      </c>
      <c r="P15" s="2675">
        <v>0</v>
      </c>
      <c r="Q15" s="2758">
        <v>0</v>
      </c>
    </row>
    <row r="16" spans="1:17" x14ac:dyDescent="0.45">
      <c r="C16" s="2404"/>
      <c r="D16" s="2688" t="s">
        <v>2727</v>
      </c>
      <c r="E16" s="2676">
        <v>0</v>
      </c>
      <c r="F16" s="2676">
        <v>0</v>
      </c>
      <c r="G16" s="2676">
        <v>0</v>
      </c>
      <c r="H16" s="2676">
        <v>0</v>
      </c>
      <c r="I16" s="2676">
        <v>0</v>
      </c>
      <c r="J16" s="2676">
        <v>0</v>
      </c>
      <c r="K16" s="2676">
        <v>0</v>
      </c>
      <c r="L16" s="2676">
        <v>0</v>
      </c>
      <c r="M16" s="2676">
        <v>0</v>
      </c>
      <c r="N16" s="2676">
        <v>0</v>
      </c>
      <c r="O16" s="2676">
        <v>0</v>
      </c>
      <c r="P16" s="2675">
        <v>0</v>
      </c>
      <c r="Q16" s="2758">
        <v>0</v>
      </c>
    </row>
    <row r="17" spans="3:17" x14ac:dyDescent="0.45">
      <c r="C17" s="2404"/>
      <c r="D17" s="2688" t="s">
        <v>2728</v>
      </c>
      <c r="E17" s="2676">
        <f>+SUM(E14+E15+E16)</f>
        <v>0</v>
      </c>
      <c r="F17" s="2676">
        <f t="shared" ref="F17:M17" si="0">+SUM(F14+F15+F16)</f>
        <v>0</v>
      </c>
      <c r="G17" s="2676">
        <f t="shared" si="0"/>
        <v>0</v>
      </c>
      <c r="H17" s="2676">
        <f t="shared" si="0"/>
        <v>0</v>
      </c>
      <c r="I17" s="2676">
        <f t="shared" si="0"/>
        <v>0</v>
      </c>
      <c r="J17" s="2676">
        <f t="shared" si="0"/>
        <v>0</v>
      </c>
      <c r="K17" s="2676">
        <f t="shared" si="0"/>
        <v>0</v>
      </c>
      <c r="L17" s="2676">
        <f t="shared" si="0"/>
        <v>0</v>
      </c>
      <c r="M17" s="2676">
        <f t="shared" si="0"/>
        <v>0</v>
      </c>
      <c r="N17" s="2676">
        <f>+SUM(N14+N15+N16)</f>
        <v>0</v>
      </c>
      <c r="O17" s="2676">
        <f>+SUM(O14+O15+O16)</f>
        <v>0</v>
      </c>
      <c r="P17" s="2675">
        <f>+SUM(P14+P15+P16)</f>
        <v>0</v>
      </c>
      <c r="Q17" s="2758">
        <f>+SUM(Q14+Q15+Q16)</f>
        <v>0</v>
      </c>
    </row>
    <row r="18" spans="3:17" x14ac:dyDescent="0.45">
      <c r="C18" s="2404"/>
      <c r="D18" s="2689" t="s">
        <v>2729</v>
      </c>
      <c r="E18" s="2677">
        <f>+E13+E17</f>
        <v>37.165698178523598</v>
      </c>
      <c r="F18" s="2677">
        <f t="shared" ref="F18:Q18" si="1">+F13+F17</f>
        <v>-3.0574439966585487</v>
      </c>
      <c r="G18" s="2677">
        <f t="shared" si="1"/>
        <v>10.542123593389988</v>
      </c>
      <c r="H18" s="2677">
        <f t="shared" si="1"/>
        <v>331.97993960976601</v>
      </c>
      <c r="I18" s="2677">
        <f t="shared" si="1"/>
        <v>190.65101876854897</v>
      </c>
      <c r="J18" s="2677">
        <f t="shared" si="1"/>
        <v>42.000020235776901</v>
      </c>
      <c r="K18" s="2677">
        <f t="shared" si="1"/>
        <v>29.604548193514347</v>
      </c>
      <c r="L18" s="2677">
        <f t="shared" si="1"/>
        <v>139.88849999999999</v>
      </c>
      <c r="M18" s="2677">
        <f t="shared" si="1"/>
        <v>75.229198431445994</v>
      </c>
      <c r="N18" s="2677">
        <f t="shared" si="1"/>
        <v>78.959103504577797</v>
      </c>
      <c r="O18" s="2677">
        <f t="shared" si="1"/>
        <v>84.3</v>
      </c>
      <c r="P18" s="2678">
        <f t="shared" si="1"/>
        <v>40.195013953410403</v>
      </c>
      <c r="Q18" s="2759">
        <f t="shared" si="1"/>
        <v>62.5</v>
      </c>
    </row>
    <row r="19" spans="3:17" x14ac:dyDescent="0.45">
      <c r="C19" s="2404" t="s">
        <v>2211</v>
      </c>
      <c r="D19" s="2688" t="s">
        <v>2724</v>
      </c>
      <c r="E19" s="2676">
        <v>1.2255813213414513E-2</v>
      </c>
      <c r="F19" s="2676">
        <v>40.023670673370361</v>
      </c>
      <c r="G19" s="2676">
        <v>-1.637968897819519</v>
      </c>
      <c r="H19" s="2676">
        <v>42.155422866344452</v>
      </c>
      <c r="I19" s="2676">
        <v>34.898112773895264</v>
      </c>
      <c r="J19" s="2676">
        <v>25.690094470977783</v>
      </c>
      <c r="K19" s="2676">
        <v>21.479597091674805</v>
      </c>
      <c r="L19" s="2676">
        <v>16.413499999999999</v>
      </c>
      <c r="M19" s="2676">
        <v>8.1784103143699198</v>
      </c>
      <c r="N19" s="2676">
        <v>4.9977486689538999</v>
      </c>
      <c r="O19" s="2755">
        <v>11.548274612823899</v>
      </c>
      <c r="P19" s="2675">
        <v>-0.493592902976559</v>
      </c>
      <c r="Q19" s="1467">
        <v>8.6999999999999993</v>
      </c>
    </row>
    <row r="20" spans="3:17" x14ac:dyDescent="0.45">
      <c r="C20" s="2404"/>
      <c r="D20" s="2688" t="s">
        <v>2725</v>
      </c>
      <c r="E20" s="2676">
        <v>0</v>
      </c>
      <c r="F20" s="2676">
        <v>0</v>
      </c>
      <c r="G20" s="2676">
        <v>0</v>
      </c>
      <c r="H20" s="2676">
        <v>0</v>
      </c>
      <c r="I20" s="2676">
        <v>0</v>
      </c>
      <c r="J20" s="2676">
        <v>0</v>
      </c>
      <c r="K20" s="2676">
        <v>0</v>
      </c>
      <c r="L20" s="2676">
        <v>0</v>
      </c>
      <c r="M20" s="2676">
        <v>0</v>
      </c>
      <c r="N20" s="2676">
        <v>0</v>
      </c>
      <c r="O20" s="2676">
        <v>0</v>
      </c>
      <c r="P20" s="2675">
        <v>0</v>
      </c>
      <c r="Q20" s="1501">
        <v>0</v>
      </c>
    </row>
    <row r="21" spans="3:17" x14ac:dyDescent="0.45">
      <c r="C21" s="2404"/>
      <c r="D21" s="2688" t="s">
        <v>2726</v>
      </c>
      <c r="E21" s="2676">
        <v>0</v>
      </c>
      <c r="F21" s="2676">
        <v>0</v>
      </c>
      <c r="G21" s="2676">
        <v>0</v>
      </c>
      <c r="H21" s="2676">
        <v>0</v>
      </c>
      <c r="I21" s="2676">
        <v>0</v>
      </c>
      <c r="J21" s="2676">
        <v>0</v>
      </c>
      <c r="K21" s="2676">
        <v>0</v>
      </c>
      <c r="L21" s="2676">
        <v>0</v>
      </c>
      <c r="M21" s="2676">
        <v>0</v>
      </c>
      <c r="N21" s="2676">
        <v>0</v>
      </c>
      <c r="O21" s="2676">
        <v>0</v>
      </c>
      <c r="P21" s="2675">
        <v>0.2</v>
      </c>
      <c r="Q21" s="1501">
        <v>0</v>
      </c>
    </row>
    <row r="22" spans="3:17" x14ac:dyDescent="0.45">
      <c r="C22" s="2404"/>
      <c r="D22" s="2688" t="s">
        <v>2727</v>
      </c>
      <c r="E22" s="2676">
        <v>0</v>
      </c>
      <c r="F22" s="2676">
        <v>0</v>
      </c>
      <c r="G22" s="2676">
        <v>0</v>
      </c>
      <c r="H22" s="2676">
        <v>0</v>
      </c>
      <c r="I22" s="2676">
        <v>0</v>
      </c>
      <c r="J22" s="2676">
        <v>0</v>
      </c>
      <c r="K22" s="2676">
        <v>0</v>
      </c>
      <c r="L22" s="2676">
        <v>0</v>
      </c>
      <c r="M22" s="2676">
        <v>0</v>
      </c>
      <c r="N22" s="2676">
        <v>0</v>
      </c>
      <c r="O22" s="2676">
        <v>0</v>
      </c>
      <c r="P22" s="2675">
        <v>0</v>
      </c>
      <c r="Q22" s="1501">
        <v>0</v>
      </c>
    </row>
    <row r="23" spans="3:17" x14ac:dyDescent="0.45">
      <c r="C23" s="2404"/>
      <c r="D23" s="2688" t="s">
        <v>2728</v>
      </c>
      <c r="E23" s="2676">
        <f>+SUM(E20+E21+E22)</f>
        <v>0</v>
      </c>
      <c r="F23" s="2676">
        <f t="shared" ref="F23:Q23" si="2">+SUM(F20+F21+F22)</f>
        <v>0</v>
      </c>
      <c r="G23" s="2676">
        <f t="shared" si="2"/>
        <v>0</v>
      </c>
      <c r="H23" s="2676">
        <f t="shared" si="2"/>
        <v>0</v>
      </c>
      <c r="I23" s="2676">
        <f t="shared" si="2"/>
        <v>0</v>
      </c>
      <c r="J23" s="2676">
        <f t="shared" si="2"/>
        <v>0</v>
      </c>
      <c r="K23" s="2676">
        <f t="shared" si="2"/>
        <v>0</v>
      </c>
      <c r="L23" s="2676">
        <f t="shared" si="2"/>
        <v>0</v>
      </c>
      <c r="M23" s="2676">
        <f t="shared" si="2"/>
        <v>0</v>
      </c>
      <c r="N23" s="2676">
        <f t="shared" si="2"/>
        <v>0</v>
      </c>
      <c r="O23" s="2676">
        <f t="shared" si="2"/>
        <v>0</v>
      </c>
      <c r="P23" s="2675">
        <f t="shared" si="2"/>
        <v>0.2</v>
      </c>
      <c r="Q23" s="1501">
        <f t="shared" si="2"/>
        <v>0</v>
      </c>
    </row>
    <row r="24" spans="3:17" x14ac:dyDescent="0.45">
      <c r="C24" s="2404"/>
      <c r="D24" s="2689" t="s">
        <v>2729</v>
      </c>
      <c r="E24" s="2677">
        <f>+E19+E23</f>
        <v>1.2255813213414513E-2</v>
      </c>
      <c r="F24" s="2677">
        <f t="shared" ref="F24:Q24" si="3">+F19+F23</f>
        <v>40.023670673370361</v>
      </c>
      <c r="G24" s="2677">
        <f t="shared" si="3"/>
        <v>-1.637968897819519</v>
      </c>
      <c r="H24" s="2677">
        <f t="shared" si="3"/>
        <v>42.155422866344452</v>
      </c>
      <c r="I24" s="2677">
        <f t="shared" si="3"/>
        <v>34.898112773895264</v>
      </c>
      <c r="J24" s="2677">
        <f t="shared" si="3"/>
        <v>25.690094470977783</v>
      </c>
      <c r="K24" s="2677">
        <f t="shared" si="3"/>
        <v>21.479597091674805</v>
      </c>
      <c r="L24" s="2677">
        <f t="shared" si="3"/>
        <v>16.413499999999999</v>
      </c>
      <c r="M24" s="2677">
        <f t="shared" si="3"/>
        <v>8.1784103143699198</v>
      </c>
      <c r="N24" s="2677">
        <f t="shared" si="3"/>
        <v>4.9977486689538999</v>
      </c>
      <c r="O24" s="2677">
        <f t="shared" si="3"/>
        <v>11.548274612823899</v>
      </c>
      <c r="P24" s="2678">
        <f t="shared" si="3"/>
        <v>-0.29359290297655899</v>
      </c>
      <c r="Q24" s="2760">
        <f t="shared" si="3"/>
        <v>8.6999999999999993</v>
      </c>
    </row>
    <row r="25" spans="3:17" x14ac:dyDescent="0.45">
      <c r="C25" s="2404" t="s">
        <v>1950</v>
      </c>
      <c r="D25" s="2688" t="s">
        <v>2724</v>
      </c>
      <c r="E25" s="2676">
        <v>12.29125002049841</v>
      </c>
      <c r="F25" s="2676">
        <v>-2.8330829739570618</v>
      </c>
      <c r="G25" s="2676">
        <v>27.633272290229797</v>
      </c>
      <c r="H25" s="2676">
        <v>114.56090354919434</v>
      </c>
      <c r="I25" s="2676">
        <v>54.438955307006836</v>
      </c>
      <c r="J25" s="2676">
        <v>4.7523957937955856</v>
      </c>
      <c r="K25" s="2676">
        <v>10.558946967124939</v>
      </c>
      <c r="L25" s="2676">
        <v>5.4083999999999994</v>
      </c>
      <c r="M25" s="2676">
        <v>4.1164264955038403</v>
      </c>
      <c r="N25" s="2676">
        <v>10.0121619940517</v>
      </c>
      <c r="O25" s="2676">
        <v>1.18587128554532</v>
      </c>
      <c r="P25" s="2676">
        <v>1.5425047606553099</v>
      </c>
      <c r="Q25" s="1467">
        <v>1</v>
      </c>
    </row>
    <row r="26" spans="3:17" x14ac:dyDescent="0.45">
      <c r="C26" s="2404"/>
      <c r="D26" s="2688" t="s">
        <v>2725</v>
      </c>
      <c r="E26" s="2676">
        <v>0</v>
      </c>
      <c r="F26" s="2676">
        <v>0</v>
      </c>
      <c r="G26" s="2676">
        <v>0</v>
      </c>
      <c r="H26" s="2676">
        <v>0</v>
      </c>
      <c r="I26" s="2676">
        <v>0</v>
      </c>
      <c r="J26" s="2676">
        <v>0</v>
      </c>
      <c r="K26" s="2676">
        <v>0</v>
      </c>
      <c r="L26" s="2676">
        <v>0</v>
      </c>
      <c r="M26" s="2676">
        <v>0</v>
      </c>
      <c r="N26" s="2676">
        <v>0</v>
      </c>
      <c r="O26" s="2676">
        <v>0</v>
      </c>
      <c r="P26" s="2675">
        <v>0</v>
      </c>
      <c r="Q26" s="1501">
        <v>0</v>
      </c>
    </row>
    <row r="27" spans="3:17" x14ac:dyDescent="0.45">
      <c r="C27" s="2404"/>
      <c r="D27" s="2688" t="s">
        <v>2726</v>
      </c>
      <c r="E27" s="2676">
        <v>0</v>
      </c>
      <c r="F27" s="2676">
        <v>0</v>
      </c>
      <c r="G27" s="2676">
        <v>0</v>
      </c>
      <c r="H27" s="2676">
        <v>0</v>
      </c>
      <c r="I27" s="2676">
        <v>0</v>
      </c>
      <c r="J27" s="2676">
        <v>0</v>
      </c>
      <c r="K27" s="2676">
        <v>0</v>
      </c>
      <c r="L27" s="2676">
        <v>0</v>
      </c>
      <c r="M27" s="2676">
        <v>0</v>
      </c>
      <c r="N27" s="2676">
        <v>0</v>
      </c>
      <c r="O27" s="2676">
        <v>0</v>
      </c>
      <c r="P27" s="2675">
        <v>0</v>
      </c>
      <c r="Q27" s="1501">
        <v>0</v>
      </c>
    </row>
    <row r="28" spans="3:17" x14ac:dyDescent="0.45">
      <c r="C28" s="2404"/>
      <c r="D28" s="2688" t="s">
        <v>2727</v>
      </c>
      <c r="E28" s="2676">
        <v>0</v>
      </c>
      <c r="F28" s="2676">
        <v>0</v>
      </c>
      <c r="G28" s="2676">
        <v>0</v>
      </c>
      <c r="H28" s="2676">
        <v>0</v>
      </c>
      <c r="I28" s="2676">
        <v>0</v>
      </c>
      <c r="J28" s="2676">
        <v>0</v>
      </c>
      <c r="K28" s="2676">
        <v>0</v>
      </c>
      <c r="L28" s="2676">
        <v>0</v>
      </c>
      <c r="M28" s="2676">
        <v>0</v>
      </c>
      <c r="N28" s="2676">
        <v>0</v>
      </c>
      <c r="O28" s="2676">
        <v>0</v>
      </c>
      <c r="P28" s="2675">
        <v>0</v>
      </c>
      <c r="Q28" s="1501">
        <v>0</v>
      </c>
    </row>
    <row r="29" spans="3:17" x14ac:dyDescent="0.45">
      <c r="C29" s="2404"/>
      <c r="D29" s="2688" t="s">
        <v>2728</v>
      </c>
      <c r="E29" s="2676">
        <f>+SUM(E26+E27+E28)</f>
        <v>0</v>
      </c>
      <c r="F29" s="2676">
        <f t="shared" ref="F29:Q29" si="4">+SUM(F26+F27+F28)</f>
        <v>0</v>
      </c>
      <c r="G29" s="2676">
        <f t="shared" si="4"/>
        <v>0</v>
      </c>
      <c r="H29" s="2676">
        <f t="shared" si="4"/>
        <v>0</v>
      </c>
      <c r="I29" s="2676">
        <f t="shared" si="4"/>
        <v>0</v>
      </c>
      <c r="J29" s="2676">
        <f t="shared" si="4"/>
        <v>0</v>
      </c>
      <c r="K29" s="2676">
        <f t="shared" si="4"/>
        <v>0</v>
      </c>
      <c r="L29" s="2676">
        <f t="shared" si="4"/>
        <v>0</v>
      </c>
      <c r="M29" s="2676">
        <f t="shared" si="4"/>
        <v>0</v>
      </c>
      <c r="N29" s="2676">
        <f t="shared" si="4"/>
        <v>0</v>
      </c>
      <c r="O29" s="2676">
        <f t="shared" si="4"/>
        <v>0</v>
      </c>
      <c r="P29" s="2675">
        <f t="shared" si="4"/>
        <v>0</v>
      </c>
      <c r="Q29" s="1501">
        <f t="shared" si="4"/>
        <v>0</v>
      </c>
    </row>
    <row r="30" spans="3:17" x14ac:dyDescent="0.45">
      <c r="C30" s="2404"/>
      <c r="D30" s="2689" t="s">
        <v>2729</v>
      </c>
      <c r="E30" s="2677">
        <f>+E25+E29</f>
        <v>12.29125002049841</v>
      </c>
      <c r="F30" s="2677">
        <f t="shared" ref="F30:Q30" si="5">+F25+F29</f>
        <v>-2.8330829739570618</v>
      </c>
      <c r="G30" s="2677">
        <f t="shared" si="5"/>
        <v>27.633272290229797</v>
      </c>
      <c r="H30" s="2677">
        <f t="shared" si="5"/>
        <v>114.56090354919434</v>
      </c>
      <c r="I30" s="2677">
        <f t="shared" si="5"/>
        <v>54.438955307006836</v>
      </c>
      <c r="J30" s="2677">
        <f t="shared" si="5"/>
        <v>4.7523957937955856</v>
      </c>
      <c r="K30" s="2677">
        <f t="shared" si="5"/>
        <v>10.558946967124939</v>
      </c>
      <c r="L30" s="2677">
        <f t="shared" si="5"/>
        <v>5.4083999999999994</v>
      </c>
      <c r="M30" s="2677">
        <f t="shared" si="5"/>
        <v>4.1164264955038403</v>
      </c>
      <c r="N30" s="2677">
        <f t="shared" si="5"/>
        <v>10.0121619940517</v>
      </c>
      <c r="O30" s="2677">
        <f t="shared" si="5"/>
        <v>1.18587128554532</v>
      </c>
      <c r="P30" s="2678">
        <f t="shared" si="5"/>
        <v>1.5425047606553099</v>
      </c>
      <c r="Q30" s="2760">
        <f t="shared" si="5"/>
        <v>1</v>
      </c>
    </row>
    <row r="31" spans="3:17" x14ac:dyDescent="0.45">
      <c r="C31" s="2404" t="s">
        <v>2213</v>
      </c>
      <c r="D31" s="2688" t="s">
        <v>2724</v>
      </c>
      <c r="E31" s="2676">
        <v>33.214748157857684</v>
      </c>
      <c r="F31" s="2676">
        <v>5.2504465691745281</v>
      </c>
      <c r="G31" s="2676">
        <v>9.793032955378294</v>
      </c>
      <c r="H31" s="2676">
        <v>9.9680149555206299</v>
      </c>
      <c r="I31" s="2676">
        <v>67.324079575017095</v>
      </c>
      <c r="J31" s="2676">
        <v>-0.66938793659210205</v>
      </c>
      <c r="K31" s="2676">
        <v>4.8487126231193542</v>
      </c>
      <c r="L31" s="2676">
        <v>-5.4101000000000008</v>
      </c>
      <c r="M31" s="2676">
        <v>-2.5331888898428999E-3</v>
      </c>
      <c r="N31" s="2676">
        <v>1.79479441434953</v>
      </c>
      <c r="O31" s="2676">
        <v>2.0703211545221301</v>
      </c>
      <c r="P31" s="2676">
        <v>-1.46573062309062</v>
      </c>
      <c r="Q31" s="1467">
        <v>25.1</v>
      </c>
    </row>
    <row r="32" spans="3:17" x14ac:dyDescent="0.45">
      <c r="C32" s="2404"/>
      <c r="D32" s="2688" t="s">
        <v>2725</v>
      </c>
      <c r="E32" s="2676">
        <v>0</v>
      </c>
      <c r="F32" s="2676">
        <v>0</v>
      </c>
      <c r="G32" s="2676">
        <v>0</v>
      </c>
      <c r="H32" s="2676">
        <v>0</v>
      </c>
      <c r="I32" s="2676">
        <v>0</v>
      </c>
      <c r="J32" s="2676">
        <v>0</v>
      </c>
      <c r="K32" s="2676">
        <v>0</v>
      </c>
      <c r="L32" s="2676">
        <v>0</v>
      </c>
      <c r="M32" s="2676">
        <v>0</v>
      </c>
      <c r="N32" s="2676">
        <v>0</v>
      </c>
      <c r="O32" s="2676">
        <v>0</v>
      </c>
      <c r="P32" s="2675">
        <v>0</v>
      </c>
      <c r="Q32" s="2758">
        <v>0</v>
      </c>
    </row>
    <row r="33" spans="3:17" x14ac:dyDescent="0.45">
      <c r="C33" s="2404"/>
      <c r="D33" s="2688" t="s">
        <v>2726</v>
      </c>
      <c r="E33" s="2676">
        <v>0</v>
      </c>
      <c r="F33" s="2676">
        <v>0</v>
      </c>
      <c r="G33" s="2676">
        <v>0</v>
      </c>
      <c r="H33" s="2676">
        <v>0</v>
      </c>
      <c r="I33" s="2676">
        <v>0</v>
      </c>
      <c r="J33" s="2676">
        <v>0</v>
      </c>
      <c r="K33" s="2676">
        <v>0</v>
      </c>
      <c r="L33" s="2676">
        <v>0</v>
      </c>
      <c r="M33" s="2676">
        <v>0</v>
      </c>
      <c r="N33" s="2676">
        <v>0</v>
      </c>
      <c r="O33" s="2676">
        <v>0</v>
      </c>
      <c r="P33" s="2675">
        <v>0</v>
      </c>
      <c r="Q33" s="2758">
        <v>0</v>
      </c>
    </row>
    <row r="34" spans="3:17" x14ac:dyDescent="0.45">
      <c r="C34" s="2404"/>
      <c r="D34" s="2688" t="s">
        <v>2727</v>
      </c>
      <c r="E34" s="2676">
        <v>0</v>
      </c>
      <c r="F34" s="2676">
        <v>0</v>
      </c>
      <c r="G34" s="2676">
        <v>0</v>
      </c>
      <c r="H34" s="2676">
        <v>0</v>
      </c>
      <c r="I34" s="2676">
        <v>0</v>
      </c>
      <c r="J34" s="2676">
        <v>0</v>
      </c>
      <c r="K34" s="2676">
        <v>0</v>
      </c>
      <c r="L34" s="2676">
        <v>0</v>
      </c>
      <c r="M34" s="2676">
        <v>0</v>
      </c>
      <c r="N34" s="2676">
        <v>0</v>
      </c>
      <c r="O34" s="2676">
        <v>0</v>
      </c>
      <c r="P34" s="2675">
        <v>0</v>
      </c>
      <c r="Q34" s="2758">
        <v>0</v>
      </c>
    </row>
    <row r="35" spans="3:17" x14ac:dyDescent="0.45">
      <c r="C35" s="2404"/>
      <c r="D35" s="2688" t="s">
        <v>2728</v>
      </c>
      <c r="E35" s="2676">
        <f>+SUM(E32+E33+E34)</f>
        <v>0</v>
      </c>
      <c r="F35" s="2676">
        <f t="shared" ref="F35:Q35" si="6">+SUM(F32+F33+F34)</f>
        <v>0</v>
      </c>
      <c r="G35" s="2676">
        <f t="shared" si="6"/>
        <v>0</v>
      </c>
      <c r="H35" s="2676">
        <f t="shared" si="6"/>
        <v>0</v>
      </c>
      <c r="I35" s="2676">
        <f t="shared" si="6"/>
        <v>0</v>
      </c>
      <c r="J35" s="2676">
        <f t="shared" si="6"/>
        <v>0</v>
      </c>
      <c r="K35" s="2676">
        <f t="shared" si="6"/>
        <v>0</v>
      </c>
      <c r="L35" s="2676">
        <f t="shared" si="6"/>
        <v>0</v>
      </c>
      <c r="M35" s="2676">
        <f t="shared" si="6"/>
        <v>0</v>
      </c>
      <c r="N35" s="2676">
        <f t="shared" si="6"/>
        <v>0</v>
      </c>
      <c r="O35" s="2676">
        <f t="shared" si="6"/>
        <v>0</v>
      </c>
      <c r="P35" s="2675">
        <f t="shared" si="6"/>
        <v>0</v>
      </c>
      <c r="Q35" s="2758">
        <f t="shared" si="6"/>
        <v>0</v>
      </c>
    </row>
    <row r="36" spans="3:17" x14ac:dyDescent="0.45">
      <c r="C36" s="2404"/>
      <c r="D36" s="2689" t="s">
        <v>2729</v>
      </c>
      <c r="E36" s="2677">
        <f>+E31+E35</f>
        <v>33.214748157857684</v>
      </c>
      <c r="F36" s="2677">
        <f t="shared" ref="F36:Q36" si="7">+F31+F35</f>
        <v>5.2504465691745281</v>
      </c>
      <c r="G36" s="2677">
        <f t="shared" si="7"/>
        <v>9.793032955378294</v>
      </c>
      <c r="H36" s="2677">
        <f t="shared" si="7"/>
        <v>9.9680149555206299</v>
      </c>
      <c r="I36" s="2677">
        <f t="shared" si="7"/>
        <v>67.324079575017095</v>
      </c>
      <c r="J36" s="2677">
        <f t="shared" si="7"/>
        <v>-0.66938793659210205</v>
      </c>
      <c r="K36" s="2677">
        <f t="shared" si="7"/>
        <v>4.8487126231193542</v>
      </c>
      <c r="L36" s="2677">
        <f t="shared" si="7"/>
        <v>-5.4101000000000008</v>
      </c>
      <c r="M36" s="2677">
        <f t="shared" si="7"/>
        <v>-2.5331888898428999E-3</v>
      </c>
      <c r="N36" s="2677">
        <f t="shared" si="7"/>
        <v>1.79479441434953</v>
      </c>
      <c r="O36" s="2677">
        <f t="shared" si="7"/>
        <v>2.0703211545221301</v>
      </c>
      <c r="P36" s="2678">
        <f t="shared" si="7"/>
        <v>-1.46573062309062</v>
      </c>
      <c r="Q36" s="2759">
        <f t="shared" si="7"/>
        <v>25.1</v>
      </c>
    </row>
    <row r="37" spans="3:17" x14ac:dyDescent="0.45">
      <c r="C37" s="2404" t="s">
        <v>2214</v>
      </c>
      <c r="D37" s="2688" t="s">
        <v>2724</v>
      </c>
      <c r="E37" s="2676">
        <v>12.621980668161996</v>
      </c>
      <c r="F37" s="2676">
        <v>6.8023605346679688</v>
      </c>
      <c r="G37" s="2676">
        <v>0.50651167263276875</v>
      </c>
      <c r="H37" s="2676">
        <v>17.571612048894167</v>
      </c>
      <c r="I37" s="2676">
        <v>3.1058806180953979</v>
      </c>
      <c r="J37" s="2676">
        <v>167.24634063243866</v>
      </c>
      <c r="K37" s="2676">
        <v>1.510820746421814</v>
      </c>
      <c r="L37" s="2676">
        <v>1.3989</v>
      </c>
      <c r="M37" s="2679">
        <v>1.3227249635128799</v>
      </c>
      <c r="N37" s="2679">
        <v>0.51987913504716698</v>
      </c>
      <c r="O37" s="2679">
        <v>0.12618454697715401</v>
      </c>
      <c r="P37" s="2679">
        <v>0</v>
      </c>
      <c r="Q37" s="1467"/>
    </row>
    <row r="38" spans="3:17" x14ac:dyDescent="0.45">
      <c r="C38" s="2404"/>
      <c r="D38" s="2688" t="s">
        <v>2725</v>
      </c>
      <c r="E38" s="2676">
        <v>0</v>
      </c>
      <c r="F38" s="2676">
        <v>0</v>
      </c>
      <c r="G38" s="2676">
        <v>0</v>
      </c>
      <c r="H38" s="2676">
        <v>0</v>
      </c>
      <c r="I38" s="2676">
        <v>0</v>
      </c>
      <c r="J38" s="2676">
        <v>0</v>
      </c>
      <c r="K38" s="2676">
        <v>0</v>
      </c>
      <c r="L38" s="2676">
        <v>0</v>
      </c>
      <c r="M38" s="2676">
        <v>0</v>
      </c>
      <c r="N38" s="2676">
        <v>0</v>
      </c>
      <c r="O38" s="2676">
        <v>0</v>
      </c>
      <c r="P38" s="2675">
        <v>0</v>
      </c>
      <c r="Q38" s="2758">
        <v>0</v>
      </c>
    </row>
    <row r="39" spans="3:17" x14ac:dyDescent="0.45">
      <c r="C39" s="2404"/>
      <c r="D39" s="2688" t="s">
        <v>2726</v>
      </c>
      <c r="E39" s="2676">
        <v>0</v>
      </c>
      <c r="F39" s="2676">
        <v>0</v>
      </c>
      <c r="G39" s="2676">
        <v>0</v>
      </c>
      <c r="H39" s="2676">
        <v>0</v>
      </c>
      <c r="I39" s="2676">
        <v>0</v>
      </c>
      <c r="J39" s="2676">
        <v>0</v>
      </c>
      <c r="K39" s="2676">
        <v>0</v>
      </c>
      <c r="L39" s="2676">
        <v>0</v>
      </c>
      <c r="M39" s="2676">
        <v>0</v>
      </c>
      <c r="N39" s="2676">
        <v>0</v>
      </c>
      <c r="O39" s="2676">
        <v>0</v>
      </c>
      <c r="P39" s="2675">
        <v>0</v>
      </c>
      <c r="Q39" s="2758">
        <v>0</v>
      </c>
    </row>
    <row r="40" spans="3:17" x14ac:dyDescent="0.45">
      <c r="C40" s="2404"/>
      <c r="D40" s="2688" t="s">
        <v>2727</v>
      </c>
      <c r="E40" s="2676">
        <v>0</v>
      </c>
      <c r="F40" s="2676">
        <v>0</v>
      </c>
      <c r="G40" s="2676">
        <v>0</v>
      </c>
      <c r="H40" s="2676">
        <v>0</v>
      </c>
      <c r="I40" s="2676">
        <v>0</v>
      </c>
      <c r="J40" s="2676">
        <v>0</v>
      </c>
      <c r="K40" s="2676">
        <v>0</v>
      </c>
      <c r="L40" s="2676">
        <v>0</v>
      </c>
      <c r="M40" s="2676">
        <v>0</v>
      </c>
      <c r="N40" s="2676">
        <v>0</v>
      </c>
      <c r="O40" s="2676">
        <v>0</v>
      </c>
      <c r="P40" s="2675">
        <v>0</v>
      </c>
      <c r="Q40" s="2758">
        <v>0</v>
      </c>
    </row>
    <row r="41" spans="3:17" x14ac:dyDescent="0.45">
      <c r="C41" s="2404"/>
      <c r="D41" s="2688" t="s">
        <v>2728</v>
      </c>
      <c r="E41" s="2676">
        <f>+SUM(E38+E39+E40)</f>
        <v>0</v>
      </c>
      <c r="F41" s="2676">
        <f t="shared" ref="F41:Q41" si="8">+SUM(F38+F39+F40)</f>
        <v>0</v>
      </c>
      <c r="G41" s="2676">
        <f t="shared" si="8"/>
        <v>0</v>
      </c>
      <c r="H41" s="2676">
        <f t="shared" si="8"/>
        <v>0</v>
      </c>
      <c r="I41" s="2676">
        <f t="shared" si="8"/>
        <v>0</v>
      </c>
      <c r="J41" s="2676">
        <f t="shared" si="8"/>
        <v>0</v>
      </c>
      <c r="K41" s="2676">
        <f t="shared" si="8"/>
        <v>0</v>
      </c>
      <c r="L41" s="2676">
        <f t="shared" si="8"/>
        <v>0</v>
      </c>
      <c r="M41" s="2676">
        <f t="shared" si="8"/>
        <v>0</v>
      </c>
      <c r="N41" s="2676">
        <f t="shared" si="8"/>
        <v>0</v>
      </c>
      <c r="O41" s="2676">
        <f t="shared" si="8"/>
        <v>0</v>
      </c>
      <c r="P41" s="2675">
        <f t="shared" si="8"/>
        <v>0</v>
      </c>
      <c r="Q41" s="2758">
        <f t="shared" si="8"/>
        <v>0</v>
      </c>
    </row>
    <row r="42" spans="3:17" x14ac:dyDescent="0.45">
      <c r="C42" s="2404"/>
      <c r="D42" s="2689" t="s">
        <v>2729</v>
      </c>
      <c r="E42" s="2677">
        <f>+E37+E41</f>
        <v>12.621980668161996</v>
      </c>
      <c r="F42" s="2677">
        <f t="shared" ref="F42:Q42" si="9">+F37+F41</f>
        <v>6.8023605346679688</v>
      </c>
      <c r="G42" s="2677">
        <f t="shared" si="9"/>
        <v>0.50651167263276875</v>
      </c>
      <c r="H42" s="2677">
        <f t="shared" si="9"/>
        <v>17.571612048894167</v>
      </c>
      <c r="I42" s="2677">
        <f t="shared" si="9"/>
        <v>3.1058806180953979</v>
      </c>
      <c r="J42" s="2677">
        <f t="shared" si="9"/>
        <v>167.24634063243866</v>
      </c>
      <c r="K42" s="2677">
        <f t="shared" si="9"/>
        <v>1.510820746421814</v>
      </c>
      <c r="L42" s="2677">
        <f t="shared" si="9"/>
        <v>1.3989</v>
      </c>
      <c r="M42" s="2677">
        <f t="shared" si="9"/>
        <v>1.3227249635128799</v>
      </c>
      <c r="N42" s="2677">
        <f t="shared" si="9"/>
        <v>0.51987913504716698</v>
      </c>
      <c r="O42" s="2677">
        <f t="shared" si="9"/>
        <v>0.12618454697715401</v>
      </c>
      <c r="P42" s="2678">
        <f t="shared" si="9"/>
        <v>0</v>
      </c>
      <c r="Q42" s="2759">
        <f t="shared" si="9"/>
        <v>0</v>
      </c>
    </row>
    <row r="43" spans="3:17" x14ac:dyDescent="0.45">
      <c r="C43" s="2404" t="s">
        <v>5438</v>
      </c>
      <c r="D43" s="2688" t="s">
        <v>2724</v>
      </c>
      <c r="E43" s="2676">
        <v>1253.4861297607422</v>
      </c>
      <c r="F43" s="2676">
        <v>1658.7005399940535</v>
      </c>
      <c r="G43" s="2676">
        <v>1015.0630441168323</v>
      </c>
      <c r="H43" s="2676">
        <v>1086.7285649627447</v>
      </c>
      <c r="I43" s="2676">
        <v>1174.7602338269353</v>
      </c>
      <c r="J43" s="2676">
        <v>1411.150729784742</v>
      </c>
      <c r="K43" s="2676">
        <v>882.69976674765348</v>
      </c>
      <c r="L43" s="2676">
        <v>1720.7293</v>
      </c>
      <c r="M43" s="2676">
        <v>1748.56272109473</v>
      </c>
      <c r="N43" s="2676">
        <v>2069.59779568255</v>
      </c>
      <c r="O43" s="2676">
        <v>1296.0179426473701</v>
      </c>
      <c r="P43" s="2676">
        <v>2610.7630609384801</v>
      </c>
      <c r="Q43" s="1467">
        <v>2584.7880076225501</v>
      </c>
    </row>
    <row r="44" spans="3:17" x14ac:dyDescent="0.45">
      <c r="C44" s="2404"/>
      <c r="D44" s="2688" t="s">
        <v>2725</v>
      </c>
      <c r="E44" s="2676">
        <v>0.4</v>
      </c>
      <c r="F44" s="2676">
        <v>37.9</v>
      </c>
      <c r="G44" s="2676">
        <v>0</v>
      </c>
      <c r="H44" s="2676">
        <v>0</v>
      </c>
      <c r="I44" s="2676">
        <v>20.6</v>
      </c>
      <c r="J44" s="2676">
        <v>6.4</v>
      </c>
      <c r="K44" s="2676">
        <v>10.3</v>
      </c>
      <c r="L44" s="2676">
        <v>0</v>
      </c>
      <c r="M44" s="2676">
        <v>0</v>
      </c>
      <c r="N44" s="2676">
        <v>0</v>
      </c>
      <c r="O44" s="2676">
        <v>0</v>
      </c>
      <c r="P44" s="2675">
        <v>0</v>
      </c>
      <c r="Q44" s="1467">
        <v>43.08</v>
      </c>
    </row>
    <row r="45" spans="3:17" x14ac:dyDescent="0.45">
      <c r="C45" s="2404"/>
      <c r="D45" s="2688" t="s">
        <v>2726</v>
      </c>
      <c r="E45" s="2676">
        <v>0</v>
      </c>
      <c r="F45" s="2676">
        <v>0</v>
      </c>
      <c r="G45" s="2676">
        <v>3.5</v>
      </c>
      <c r="H45" s="2676">
        <v>0</v>
      </c>
      <c r="I45" s="2676">
        <v>10.5</v>
      </c>
      <c r="J45" s="2676">
        <v>13</v>
      </c>
      <c r="K45" s="2676">
        <v>7.8</v>
      </c>
      <c r="L45" s="2676">
        <v>32.5</v>
      </c>
      <c r="M45" s="2676">
        <v>41</v>
      </c>
      <c r="N45" s="2676">
        <v>41</v>
      </c>
      <c r="O45" s="2676">
        <v>6.56</v>
      </c>
      <c r="P45" s="2675">
        <v>12.25</v>
      </c>
      <c r="Q45" s="1467">
        <v>33.67</v>
      </c>
    </row>
    <row r="46" spans="3:17" x14ac:dyDescent="0.45">
      <c r="C46" s="2404"/>
      <c r="D46" s="2688" t="s">
        <v>2727</v>
      </c>
      <c r="E46" s="2676">
        <v>0</v>
      </c>
      <c r="F46" s="2676">
        <v>0</v>
      </c>
      <c r="G46" s="2676">
        <v>0</v>
      </c>
      <c r="H46" s="2676">
        <v>0</v>
      </c>
      <c r="I46" s="2676">
        <v>0</v>
      </c>
      <c r="J46" s="2676">
        <v>0</v>
      </c>
      <c r="K46" s="2676">
        <v>0</v>
      </c>
      <c r="L46" s="2676">
        <v>0</v>
      </c>
      <c r="M46" s="2676">
        <v>0</v>
      </c>
      <c r="N46" s="2676">
        <v>0</v>
      </c>
      <c r="O46" s="2676">
        <v>0</v>
      </c>
      <c r="P46" s="2675">
        <v>0</v>
      </c>
      <c r="Q46" s="2758">
        <v>0</v>
      </c>
    </row>
    <row r="47" spans="3:17" x14ac:dyDescent="0.45">
      <c r="C47" s="2404"/>
      <c r="D47" s="2688" t="s">
        <v>2728</v>
      </c>
      <c r="E47" s="2676">
        <f>+SUM(E44+E45+E46)</f>
        <v>0.4</v>
      </c>
      <c r="F47" s="2676">
        <f t="shared" ref="F47:Q47" si="10">+SUM(F44+F45+F46)</f>
        <v>37.9</v>
      </c>
      <c r="G47" s="2676">
        <f t="shared" si="10"/>
        <v>3.5</v>
      </c>
      <c r="H47" s="2676">
        <f t="shared" si="10"/>
        <v>0</v>
      </c>
      <c r="I47" s="2676">
        <f t="shared" si="10"/>
        <v>31.1</v>
      </c>
      <c r="J47" s="2676">
        <f t="shared" si="10"/>
        <v>19.399999999999999</v>
      </c>
      <c r="K47" s="2676">
        <f t="shared" si="10"/>
        <v>18.100000000000001</v>
      </c>
      <c r="L47" s="2676">
        <f t="shared" si="10"/>
        <v>32.5</v>
      </c>
      <c r="M47" s="2676">
        <f t="shared" si="10"/>
        <v>41</v>
      </c>
      <c r="N47" s="2676">
        <f t="shared" si="10"/>
        <v>41</v>
      </c>
      <c r="O47" s="2676">
        <f t="shared" si="10"/>
        <v>6.56</v>
      </c>
      <c r="P47" s="2675">
        <f t="shared" si="10"/>
        <v>12.25</v>
      </c>
      <c r="Q47" s="2758">
        <f t="shared" si="10"/>
        <v>76.75</v>
      </c>
    </row>
    <row r="48" spans="3:17" x14ac:dyDescent="0.45">
      <c r="C48" s="2404"/>
      <c r="D48" s="2689" t="s">
        <v>2729</v>
      </c>
      <c r="E48" s="2677">
        <f>+E43+E47</f>
        <v>1253.8861297607423</v>
      </c>
      <c r="F48" s="2677">
        <f t="shared" ref="F48:Q48" si="11">+F43+F47</f>
        <v>1696.6005399940536</v>
      </c>
      <c r="G48" s="2677">
        <f t="shared" si="11"/>
        <v>1018.5630441168323</v>
      </c>
      <c r="H48" s="2677">
        <f t="shared" si="11"/>
        <v>1086.7285649627447</v>
      </c>
      <c r="I48" s="2677">
        <f t="shared" si="11"/>
        <v>1205.8602338269352</v>
      </c>
      <c r="J48" s="2677">
        <f t="shared" si="11"/>
        <v>1430.5507297847421</v>
      </c>
      <c r="K48" s="2677">
        <f t="shared" si="11"/>
        <v>900.79976674765351</v>
      </c>
      <c r="L48" s="2677">
        <f t="shared" si="11"/>
        <v>1753.2293</v>
      </c>
      <c r="M48" s="2677">
        <f t="shared" si="11"/>
        <v>1789.56272109473</v>
      </c>
      <c r="N48" s="2677">
        <f t="shared" si="11"/>
        <v>2110.59779568255</v>
      </c>
      <c r="O48" s="2677">
        <f t="shared" si="11"/>
        <v>1302.57794264737</v>
      </c>
      <c r="P48" s="2678">
        <f t="shared" si="11"/>
        <v>2623.0130609384801</v>
      </c>
      <c r="Q48" s="2759">
        <f t="shared" si="11"/>
        <v>2661.5380076225501</v>
      </c>
    </row>
    <row r="49" spans="3:17" x14ac:dyDescent="0.45">
      <c r="C49" s="2404" t="s">
        <v>2730</v>
      </c>
      <c r="D49" s="2688" t="s">
        <v>2724</v>
      </c>
      <c r="E49" s="2676">
        <v>40.360638760412257</v>
      </c>
      <c r="F49" s="2676">
        <v>183.39501155167818</v>
      </c>
      <c r="G49" s="2676">
        <v>336.48433995246887</v>
      </c>
      <c r="H49" s="2676">
        <v>171.67027363181114</v>
      </c>
      <c r="I49" s="2676">
        <v>251.89561700820923</v>
      </c>
      <c r="J49" s="2676">
        <v>118.72565191984177</v>
      </c>
      <c r="K49" s="2676">
        <v>117.2106324583292</v>
      </c>
      <c r="L49" s="2676">
        <v>138.2688</v>
      </c>
      <c r="M49" s="2676">
        <v>93.518045171791996</v>
      </c>
      <c r="N49" s="2676">
        <v>100.431231750333</v>
      </c>
      <c r="O49" s="2676">
        <v>21.1706081551723</v>
      </c>
      <c r="P49" s="2676">
        <v>16.652888263207501</v>
      </c>
      <c r="Q49" s="1467">
        <v>-17.899999999999999</v>
      </c>
    </row>
    <row r="50" spans="3:17" x14ac:dyDescent="0.45">
      <c r="C50" s="2404"/>
      <c r="D50" s="2688" t="s">
        <v>2725</v>
      </c>
      <c r="E50" s="2676">
        <v>0.1</v>
      </c>
      <c r="F50" s="2676">
        <v>0</v>
      </c>
      <c r="G50" s="2676">
        <v>0</v>
      </c>
      <c r="H50" s="2676">
        <v>0</v>
      </c>
      <c r="I50" s="2676">
        <v>2</v>
      </c>
      <c r="J50" s="2676">
        <v>0</v>
      </c>
      <c r="K50" s="2676">
        <v>0.1</v>
      </c>
      <c r="L50" s="2676">
        <v>0</v>
      </c>
      <c r="M50" s="2676">
        <v>0.1</v>
      </c>
      <c r="N50" s="2676">
        <v>0</v>
      </c>
      <c r="O50" s="1822">
        <v>0.1</v>
      </c>
      <c r="P50" s="2675">
        <v>0.1</v>
      </c>
      <c r="Q50" s="1467">
        <v>0.1</v>
      </c>
    </row>
    <row r="51" spans="3:17" x14ac:dyDescent="0.45">
      <c r="C51" s="2404"/>
      <c r="D51" s="2688" t="s">
        <v>2726</v>
      </c>
      <c r="E51" s="2676">
        <v>0</v>
      </c>
      <c r="F51" s="2676">
        <v>0</v>
      </c>
      <c r="G51" s="2676">
        <v>0</v>
      </c>
      <c r="H51" s="2676">
        <v>0</v>
      </c>
      <c r="I51" s="2676">
        <v>5</v>
      </c>
      <c r="J51" s="2676">
        <v>0</v>
      </c>
      <c r="K51" s="2676">
        <v>0</v>
      </c>
      <c r="L51" s="2676">
        <v>0</v>
      </c>
      <c r="M51" s="2676">
        <v>0</v>
      </c>
      <c r="N51" s="2676">
        <v>0</v>
      </c>
      <c r="O51" s="1822">
        <v>0.02</v>
      </c>
      <c r="P51" s="2675">
        <v>0</v>
      </c>
      <c r="Q51" s="1501">
        <v>0</v>
      </c>
    </row>
    <row r="52" spans="3:17" x14ac:dyDescent="0.45">
      <c r="C52" s="2404"/>
      <c r="D52" s="2688" t="s">
        <v>2727</v>
      </c>
      <c r="E52" s="2676">
        <v>0</v>
      </c>
      <c r="F52" s="2676">
        <v>0</v>
      </c>
      <c r="G52" s="2676">
        <v>0</v>
      </c>
      <c r="H52" s="2676">
        <v>0</v>
      </c>
      <c r="I52" s="2676">
        <v>0</v>
      </c>
      <c r="J52" s="2676">
        <v>0</v>
      </c>
      <c r="K52" s="2676">
        <v>0</v>
      </c>
      <c r="L52" s="2676">
        <v>0</v>
      </c>
      <c r="M52" s="2676">
        <v>0</v>
      </c>
      <c r="N52" s="2676">
        <v>0</v>
      </c>
      <c r="O52" s="1822">
        <v>0</v>
      </c>
      <c r="P52" s="2675">
        <v>0</v>
      </c>
      <c r="Q52" s="1501">
        <v>0</v>
      </c>
    </row>
    <row r="53" spans="3:17" x14ac:dyDescent="0.45">
      <c r="C53" s="2404"/>
      <c r="D53" s="2688" t="s">
        <v>2728</v>
      </c>
      <c r="E53" s="2676">
        <f>+SUM(E50+E51+E52)</f>
        <v>0.1</v>
      </c>
      <c r="F53" s="2676">
        <f t="shared" ref="F53:Q53" si="12">+SUM(F50+F51+F52)</f>
        <v>0</v>
      </c>
      <c r="G53" s="2676">
        <f t="shared" si="12"/>
        <v>0</v>
      </c>
      <c r="H53" s="2676">
        <f t="shared" si="12"/>
        <v>0</v>
      </c>
      <c r="I53" s="2676">
        <f t="shared" si="12"/>
        <v>7</v>
      </c>
      <c r="J53" s="2676">
        <f t="shared" si="12"/>
        <v>0</v>
      </c>
      <c r="K53" s="2676">
        <f t="shared" si="12"/>
        <v>0.1</v>
      </c>
      <c r="L53" s="2676">
        <f t="shared" si="12"/>
        <v>0</v>
      </c>
      <c r="M53" s="2676">
        <f t="shared" si="12"/>
        <v>0.1</v>
      </c>
      <c r="N53" s="2676">
        <f t="shared" si="12"/>
        <v>0</v>
      </c>
      <c r="O53" s="2676">
        <f t="shared" si="12"/>
        <v>0.12000000000000001</v>
      </c>
      <c r="P53" s="2675">
        <f t="shared" si="12"/>
        <v>0.1</v>
      </c>
      <c r="Q53" s="1501">
        <f t="shared" si="12"/>
        <v>0.1</v>
      </c>
    </row>
    <row r="54" spans="3:17" x14ac:dyDescent="0.45">
      <c r="C54" s="2404"/>
      <c r="D54" s="2689" t="s">
        <v>2729</v>
      </c>
      <c r="E54" s="2677">
        <f>+E49+E53</f>
        <v>40.460638760412259</v>
      </c>
      <c r="F54" s="2677">
        <f t="shared" ref="F54:Q54" si="13">+F49+F53</f>
        <v>183.39501155167818</v>
      </c>
      <c r="G54" s="2677">
        <f t="shared" si="13"/>
        <v>336.48433995246887</v>
      </c>
      <c r="H54" s="2677">
        <f t="shared" si="13"/>
        <v>171.67027363181114</v>
      </c>
      <c r="I54" s="2677">
        <f t="shared" si="13"/>
        <v>258.89561700820923</v>
      </c>
      <c r="J54" s="2677">
        <f t="shared" si="13"/>
        <v>118.72565191984177</v>
      </c>
      <c r="K54" s="2677">
        <f t="shared" si="13"/>
        <v>117.3106324583292</v>
      </c>
      <c r="L54" s="2677">
        <f t="shared" si="13"/>
        <v>138.2688</v>
      </c>
      <c r="M54" s="2677">
        <f t="shared" si="13"/>
        <v>93.618045171791991</v>
      </c>
      <c r="N54" s="2677">
        <f t="shared" si="13"/>
        <v>100.431231750333</v>
      </c>
      <c r="O54" s="2677">
        <f t="shared" si="13"/>
        <v>21.290608155172301</v>
      </c>
      <c r="P54" s="2678">
        <f t="shared" si="13"/>
        <v>16.752888263207502</v>
      </c>
      <c r="Q54" s="2760">
        <f t="shared" si="13"/>
        <v>-17.799999999999997</v>
      </c>
    </row>
    <row r="55" spans="3:17" x14ac:dyDescent="0.45">
      <c r="C55" s="2404" t="s">
        <v>2731</v>
      </c>
      <c r="D55" s="2688" t="s">
        <v>2724</v>
      </c>
      <c r="E55" s="2676">
        <v>47.224223266588524</v>
      </c>
      <c r="F55" s="2676">
        <v>42.308354705572128</v>
      </c>
      <c r="G55" s="2676">
        <v>7.1768420934677124</v>
      </c>
      <c r="H55" s="2676">
        <v>47.85950231552124</v>
      </c>
      <c r="I55" s="2676">
        <v>86.425018310546875</v>
      </c>
      <c r="J55" s="2676">
        <v>34.3991858959198</v>
      </c>
      <c r="K55" s="2676">
        <v>91.53130841255188</v>
      </c>
      <c r="L55" s="2676">
        <v>33.173199999999994</v>
      </c>
      <c r="M55" s="2676">
        <v>21.204375018549101</v>
      </c>
      <c r="N55" s="2676">
        <v>28.862507269370798</v>
      </c>
      <c r="O55" s="2676">
        <v>28.537614814259801</v>
      </c>
      <c r="P55" s="2676">
        <v>27.8566054217657</v>
      </c>
      <c r="Q55" s="1467">
        <v>38</v>
      </c>
    </row>
    <row r="56" spans="3:17" x14ac:dyDescent="0.45">
      <c r="C56" s="2404"/>
      <c r="D56" s="2688" t="s">
        <v>2725</v>
      </c>
      <c r="E56" s="2676">
        <v>0</v>
      </c>
      <c r="F56" s="2676">
        <v>0</v>
      </c>
      <c r="G56" s="2676">
        <v>0</v>
      </c>
      <c r="H56" s="2676">
        <v>0.4</v>
      </c>
      <c r="I56" s="2676">
        <v>0.5</v>
      </c>
      <c r="J56" s="2676">
        <v>0.6</v>
      </c>
      <c r="K56" s="2676">
        <v>0</v>
      </c>
      <c r="L56" s="2676">
        <v>1.9</v>
      </c>
      <c r="M56" s="2676">
        <v>1.9</v>
      </c>
      <c r="N56" s="2676">
        <v>0</v>
      </c>
      <c r="O56" s="1822">
        <v>3.39</v>
      </c>
      <c r="P56" s="2675">
        <v>1.23</v>
      </c>
      <c r="Q56" s="1501">
        <v>0</v>
      </c>
    </row>
    <row r="57" spans="3:17" x14ac:dyDescent="0.45">
      <c r="C57" s="2404"/>
      <c r="D57" s="2688" t="s">
        <v>2726</v>
      </c>
      <c r="E57" s="2676">
        <v>0</v>
      </c>
      <c r="F57" s="2676">
        <v>0</v>
      </c>
      <c r="G57" s="2676">
        <v>0</v>
      </c>
      <c r="H57" s="2676">
        <v>0.2</v>
      </c>
      <c r="I57" s="2676">
        <v>0.9</v>
      </c>
      <c r="J57" s="2676">
        <v>0</v>
      </c>
      <c r="K57" s="2676">
        <v>0</v>
      </c>
      <c r="L57" s="2676">
        <v>0</v>
      </c>
      <c r="M57" s="2676">
        <v>0</v>
      </c>
      <c r="N57" s="2676">
        <v>0</v>
      </c>
      <c r="O57" s="1822">
        <v>0.14000000000000001</v>
      </c>
      <c r="P57" s="2675">
        <v>1.63</v>
      </c>
      <c r="Q57" s="1501">
        <v>0</v>
      </c>
    </row>
    <row r="58" spans="3:17" x14ac:dyDescent="0.45">
      <c r="C58" s="2404"/>
      <c r="D58" s="2688" t="s">
        <v>2727</v>
      </c>
      <c r="E58" s="2676">
        <v>0</v>
      </c>
      <c r="F58" s="2676">
        <v>0</v>
      </c>
      <c r="G58" s="2676">
        <v>0</v>
      </c>
      <c r="H58" s="2676">
        <v>0</v>
      </c>
      <c r="I58" s="2676">
        <v>0</v>
      </c>
      <c r="J58" s="2676">
        <v>0</v>
      </c>
      <c r="K58" s="2676">
        <v>0</v>
      </c>
      <c r="L58" s="2676">
        <v>0</v>
      </c>
      <c r="M58" s="2676">
        <v>0</v>
      </c>
      <c r="N58" s="2676">
        <v>0</v>
      </c>
      <c r="O58" s="1822">
        <v>0</v>
      </c>
      <c r="P58" s="2675">
        <v>0</v>
      </c>
      <c r="Q58" s="1501">
        <v>0</v>
      </c>
    </row>
    <row r="59" spans="3:17" x14ac:dyDescent="0.45">
      <c r="C59" s="2404"/>
      <c r="D59" s="2688" t="s">
        <v>2728</v>
      </c>
      <c r="E59" s="2676">
        <f>+SUM(E56+E57+E58)</f>
        <v>0</v>
      </c>
      <c r="F59" s="2676">
        <f t="shared" ref="F59:Q59" si="14">+SUM(F56+F57+F58)</f>
        <v>0</v>
      </c>
      <c r="G59" s="2676">
        <f t="shared" si="14"/>
        <v>0</v>
      </c>
      <c r="H59" s="2676">
        <f t="shared" si="14"/>
        <v>0.60000000000000009</v>
      </c>
      <c r="I59" s="2676">
        <f t="shared" si="14"/>
        <v>1.4</v>
      </c>
      <c r="J59" s="2676">
        <f t="shared" si="14"/>
        <v>0.6</v>
      </c>
      <c r="K59" s="2676">
        <f t="shared" si="14"/>
        <v>0</v>
      </c>
      <c r="L59" s="2676">
        <f t="shared" si="14"/>
        <v>1.9</v>
      </c>
      <c r="M59" s="2676">
        <f t="shared" si="14"/>
        <v>1.9</v>
      </c>
      <c r="N59" s="2676">
        <f t="shared" si="14"/>
        <v>0</v>
      </c>
      <c r="O59" s="2676">
        <f t="shared" si="14"/>
        <v>3.5300000000000002</v>
      </c>
      <c r="P59" s="2675">
        <f t="shared" si="14"/>
        <v>2.86</v>
      </c>
      <c r="Q59" s="1501">
        <f t="shared" si="14"/>
        <v>0</v>
      </c>
    </row>
    <row r="60" spans="3:17" x14ac:dyDescent="0.45">
      <c r="C60" s="2404"/>
      <c r="D60" s="2689" t="s">
        <v>2729</v>
      </c>
      <c r="E60" s="2677">
        <f>+E55+E59</f>
        <v>47.224223266588524</v>
      </c>
      <c r="F60" s="2677">
        <f t="shared" ref="F60:Q60" si="15">+F55+F59</f>
        <v>42.308354705572128</v>
      </c>
      <c r="G60" s="2677">
        <f t="shared" si="15"/>
        <v>7.1768420934677124</v>
      </c>
      <c r="H60" s="2677">
        <f t="shared" si="15"/>
        <v>48.459502315521242</v>
      </c>
      <c r="I60" s="2677">
        <f t="shared" si="15"/>
        <v>87.825018310546881</v>
      </c>
      <c r="J60" s="2677">
        <f t="shared" si="15"/>
        <v>34.999185895919801</v>
      </c>
      <c r="K60" s="2677">
        <f t="shared" si="15"/>
        <v>91.53130841255188</v>
      </c>
      <c r="L60" s="2677">
        <f t="shared" si="15"/>
        <v>35.073199999999993</v>
      </c>
      <c r="M60" s="2677">
        <f t="shared" si="15"/>
        <v>23.104375018549099</v>
      </c>
      <c r="N60" s="2677">
        <f t="shared" si="15"/>
        <v>28.862507269370798</v>
      </c>
      <c r="O60" s="2677">
        <f t="shared" si="15"/>
        <v>32.067614814259798</v>
      </c>
      <c r="P60" s="2678">
        <f t="shared" si="15"/>
        <v>30.716605421765699</v>
      </c>
      <c r="Q60" s="2760">
        <f t="shared" si="15"/>
        <v>38</v>
      </c>
    </row>
    <row r="61" spans="3:17" x14ac:dyDescent="0.45">
      <c r="C61" s="2690" t="s">
        <v>1953</v>
      </c>
      <c r="D61" s="2688" t="s">
        <v>2724</v>
      </c>
      <c r="E61" s="2676">
        <v>98.321146434405819</v>
      </c>
      <c r="F61" s="2676">
        <v>151.64271469041705</v>
      </c>
      <c r="G61" s="2676">
        <v>105.69430881738663</v>
      </c>
      <c r="H61" s="2676">
        <v>78.634225368499756</v>
      </c>
      <c r="I61" s="2676">
        <v>194.03731942176819</v>
      </c>
      <c r="J61" s="2676">
        <v>154.13575282692909</v>
      </c>
      <c r="K61" s="2676">
        <v>88.916043020784855</v>
      </c>
      <c r="L61" s="2676">
        <v>199.37879999999998</v>
      </c>
      <c r="M61" s="2676">
        <v>73.724026874336701</v>
      </c>
      <c r="N61" s="2676">
        <v>108.37122168772601</v>
      </c>
      <c r="O61" s="2676">
        <v>33.947511595405402</v>
      </c>
      <c r="P61" s="2676">
        <v>205.41501584500199</v>
      </c>
      <c r="Q61" s="1467">
        <v>89.9</v>
      </c>
    </row>
    <row r="62" spans="3:17" x14ac:dyDescent="0.45">
      <c r="C62" s="2404"/>
      <c r="D62" s="2688" t="s">
        <v>2725</v>
      </c>
      <c r="E62" s="2676">
        <v>0</v>
      </c>
      <c r="F62" s="2676">
        <v>0</v>
      </c>
      <c r="G62" s="2676">
        <v>0</v>
      </c>
      <c r="H62" s="2676">
        <v>0</v>
      </c>
      <c r="I62" s="2676">
        <v>0</v>
      </c>
      <c r="J62" s="2676">
        <v>0</v>
      </c>
      <c r="K62" s="2676">
        <v>0</v>
      </c>
      <c r="L62" s="2676">
        <v>0</v>
      </c>
      <c r="M62" s="2676">
        <v>0</v>
      </c>
      <c r="N62" s="2676">
        <v>0</v>
      </c>
      <c r="O62" s="1822">
        <v>0.03</v>
      </c>
      <c r="P62" s="2675">
        <v>0</v>
      </c>
      <c r="Q62" s="1501">
        <v>0.01</v>
      </c>
    </row>
    <row r="63" spans="3:17" x14ac:dyDescent="0.45">
      <c r="C63" s="2404"/>
      <c r="D63" s="2688" t="s">
        <v>2726</v>
      </c>
      <c r="E63" s="2676">
        <v>0</v>
      </c>
      <c r="F63" s="2676">
        <v>0</v>
      </c>
      <c r="G63" s="2676">
        <v>0</v>
      </c>
      <c r="H63" s="2676">
        <v>0</v>
      </c>
      <c r="I63" s="2676">
        <v>0</v>
      </c>
      <c r="J63" s="2676">
        <v>0</v>
      </c>
      <c r="K63" s="2676">
        <v>0</v>
      </c>
      <c r="L63" s="2676">
        <v>0</v>
      </c>
      <c r="M63" s="2676">
        <v>0</v>
      </c>
      <c r="N63" s="2676">
        <v>0</v>
      </c>
      <c r="O63" s="1822">
        <v>7.0000000000000007E-2</v>
      </c>
      <c r="P63" s="2675">
        <v>0</v>
      </c>
      <c r="Q63" s="1501">
        <v>0</v>
      </c>
    </row>
    <row r="64" spans="3:17" x14ac:dyDescent="0.45">
      <c r="C64" s="2404"/>
      <c r="D64" s="2688" t="s">
        <v>2727</v>
      </c>
      <c r="E64" s="2676">
        <v>0</v>
      </c>
      <c r="F64" s="2676">
        <v>0</v>
      </c>
      <c r="G64" s="2676">
        <v>0</v>
      </c>
      <c r="H64" s="2676">
        <v>0</v>
      </c>
      <c r="I64" s="2676">
        <v>0</v>
      </c>
      <c r="J64" s="2676">
        <v>0</v>
      </c>
      <c r="K64" s="2676">
        <v>0</v>
      </c>
      <c r="L64" s="2676">
        <v>0</v>
      </c>
      <c r="M64" s="2676">
        <v>0</v>
      </c>
      <c r="N64" s="2676">
        <v>0</v>
      </c>
      <c r="O64" s="1822">
        <v>0</v>
      </c>
      <c r="P64" s="2675">
        <v>0</v>
      </c>
      <c r="Q64" s="1501">
        <v>0</v>
      </c>
    </row>
    <row r="65" spans="3:17" x14ac:dyDescent="0.45">
      <c r="C65" s="2404"/>
      <c r="D65" s="2688" t="s">
        <v>2728</v>
      </c>
      <c r="E65" s="2676">
        <f>+SUM(E62+E63+E64)</f>
        <v>0</v>
      </c>
      <c r="F65" s="2676">
        <f t="shared" ref="F65:Q65" si="16">+SUM(F62+F63+F64)</f>
        <v>0</v>
      </c>
      <c r="G65" s="2676">
        <f t="shared" si="16"/>
        <v>0</v>
      </c>
      <c r="H65" s="2676">
        <f t="shared" si="16"/>
        <v>0</v>
      </c>
      <c r="I65" s="2676">
        <f t="shared" si="16"/>
        <v>0</v>
      </c>
      <c r="J65" s="2676">
        <f t="shared" si="16"/>
        <v>0</v>
      </c>
      <c r="K65" s="2676">
        <f t="shared" si="16"/>
        <v>0</v>
      </c>
      <c r="L65" s="2676">
        <f t="shared" si="16"/>
        <v>0</v>
      </c>
      <c r="M65" s="2676">
        <f t="shared" si="16"/>
        <v>0</v>
      </c>
      <c r="N65" s="2676">
        <f t="shared" si="16"/>
        <v>0</v>
      </c>
      <c r="O65" s="2676">
        <f t="shared" si="16"/>
        <v>0.1</v>
      </c>
      <c r="P65" s="2675">
        <f t="shared" si="16"/>
        <v>0</v>
      </c>
      <c r="Q65" s="1501">
        <f t="shared" si="16"/>
        <v>0.01</v>
      </c>
    </row>
    <row r="66" spans="3:17" x14ac:dyDescent="0.45">
      <c r="C66" s="2404"/>
      <c r="D66" s="2689" t="s">
        <v>2729</v>
      </c>
      <c r="E66" s="2677">
        <f>+E61+E65</f>
        <v>98.321146434405819</v>
      </c>
      <c r="F66" s="2677">
        <f t="shared" ref="F66:Q66" si="17">+F61+F65</f>
        <v>151.64271469041705</v>
      </c>
      <c r="G66" s="2677">
        <f t="shared" si="17"/>
        <v>105.69430881738663</v>
      </c>
      <c r="H66" s="2677">
        <f t="shared" si="17"/>
        <v>78.634225368499756</v>
      </c>
      <c r="I66" s="2677">
        <f t="shared" si="17"/>
        <v>194.03731942176819</v>
      </c>
      <c r="J66" s="2677">
        <f t="shared" si="17"/>
        <v>154.13575282692909</v>
      </c>
      <c r="K66" s="2677">
        <f t="shared" si="17"/>
        <v>88.916043020784855</v>
      </c>
      <c r="L66" s="2677">
        <f t="shared" si="17"/>
        <v>199.37879999999998</v>
      </c>
      <c r="M66" s="2677">
        <f t="shared" si="17"/>
        <v>73.724026874336701</v>
      </c>
      <c r="N66" s="2677">
        <f t="shared" si="17"/>
        <v>108.37122168772601</v>
      </c>
      <c r="O66" s="2677">
        <f t="shared" si="17"/>
        <v>34.047511595405403</v>
      </c>
      <c r="P66" s="2678">
        <f t="shared" si="17"/>
        <v>205.41501584500199</v>
      </c>
      <c r="Q66" s="2760">
        <f t="shared" si="17"/>
        <v>89.910000000000011</v>
      </c>
    </row>
    <row r="67" spans="3:17" x14ac:dyDescent="0.45">
      <c r="C67" s="2404" t="s">
        <v>2732</v>
      </c>
      <c r="D67" s="2688" t="s">
        <v>2724</v>
      </c>
      <c r="E67" s="2676">
        <v>-5.8586931228637695</v>
      </c>
      <c r="F67" s="2676">
        <v>7.8602108955383301</v>
      </c>
      <c r="G67" s="2676">
        <v>89.459846973419189</v>
      </c>
      <c r="H67" s="2676">
        <v>19.391106843948364</v>
      </c>
      <c r="I67" s="2676">
        <v>51.920374393463135</v>
      </c>
      <c r="J67" s="2676">
        <v>-51.091845512390137</v>
      </c>
      <c r="K67" s="2676">
        <v>9.061229944229126</v>
      </c>
      <c r="L67" s="2676">
        <v>18.990099999999998</v>
      </c>
      <c r="M67" s="2676">
        <v>0</v>
      </c>
      <c r="N67" s="2676">
        <v>0</v>
      </c>
      <c r="O67" s="2675">
        <v>0</v>
      </c>
      <c r="P67" s="2675">
        <v>0</v>
      </c>
      <c r="Q67" s="1467">
        <v>0.5</v>
      </c>
    </row>
    <row r="68" spans="3:17" x14ac:dyDescent="0.45">
      <c r="C68" s="2404"/>
      <c r="D68" s="2688" t="s">
        <v>2725</v>
      </c>
      <c r="E68" s="2676">
        <v>0.1</v>
      </c>
      <c r="F68" s="2676">
        <v>0.6</v>
      </c>
      <c r="G68" s="2676">
        <v>0</v>
      </c>
      <c r="H68" s="2676">
        <v>0</v>
      </c>
      <c r="I68" s="2676">
        <v>0</v>
      </c>
      <c r="J68" s="2676">
        <v>0</v>
      </c>
      <c r="K68" s="2676">
        <v>0</v>
      </c>
      <c r="L68" s="2676">
        <v>0</v>
      </c>
      <c r="M68" s="2676">
        <v>0</v>
      </c>
      <c r="N68" s="2676">
        <v>0</v>
      </c>
      <c r="O68" s="2676">
        <v>0</v>
      </c>
      <c r="P68" s="2675">
        <v>0.13</v>
      </c>
      <c r="Q68" s="1501">
        <v>0</v>
      </c>
    </row>
    <row r="69" spans="3:17" x14ac:dyDescent="0.45">
      <c r="C69" s="2404"/>
      <c r="D69" s="2688" t="s">
        <v>2726</v>
      </c>
      <c r="E69" s="2676">
        <v>0</v>
      </c>
      <c r="F69" s="2676">
        <v>0</v>
      </c>
      <c r="G69" s="2676">
        <v>0</v>
      </c>
      <c r="H69" s="2676">
        <v>0</v>
      </c>
      <c r="I69" s="2676">
        <v>0</v>
      </c>
      <c r="J69" s="2676">
        <v>0</v>
      </c>
      <c r="K69" s="2676">
        <v>0</v>
      </c>
      <c r="L69" s="2676">
        <v>0</v>
      </c>
      <c r="M69" s="2676">
        <v>0</v>
      </c>
      <c r="N69" s="2676">
        <v>0</v>
      </c>
      <c r="O69" s="2676">
        <v>0</v>
      </c>
      <c r="P69" s="2675">
        <v>0</v>
      </c>
      <c r="Q69" s="1501">
        <v>0</v>
      </c>
    </row>
    <row r="70" spans="3:17" x14ac:dyDescent="0.45">
      <c r="C70" s="2404"/>
      <c r="D70" s="2688" t="s">
        <v>2727</v>
      </c>
      <c r="E70" s="2676">
        <v>0</v>
      </c>
      <c r="F70" s="2676">
        <v>0</v>
      </c>
      <c r="G70" s="2676">
        <v>0</v>
      </c>
      <c r="H70" s="2676">
        <v>0</v>
      </c>
      <c r="I70" s="2676">
        <v>0</v>
      </c>
      <c r="J70" s="2676">
        <v>0</v>
      </c>
      <c r="K70" s="2676">
        <v>0</v>
      </c>
      <c r="L70" s="2676">
        <v>0</v>
      </c>
      <c r="M70" s="2676">
        <v>0</v>
      </c>
      <c r="N70" s="2676">
        <v>0</v>
      </c>
      <c r="O70" s="2676">
        <v>0</v>
      </c>
      <c r="P70" s="2675">
        <v>0</v>
      </c>
      <c r="Q70" s="1501">
        <v>0</v>
      </c>
    </row>
    <row r="71" spans="3:17" x14ac:dyDescent="0.45">
      <c r="C71" s="2404"/>
      <c r="D71" s="2688" t="s">
        <v>2728</v>
      </c>
      <c r="E71" s="2676">
        <f>+SUM(E68+E69+E70)</f>
        <v>0.1</v>
      </c>
      <c r="F71" s="2676">
        <f t="shared" ref="F71:Q71" si="18">+SUM(F68+F69+F70)</f>
        <v>0.6</v>
      </c>
      <c r="G71" s="2676">
        <f t="shared" si="18"/>
        <v>0</v>
      </c>
      <c r="H71" s="2676">
        <f t="shared" si="18"/>
        <v>0</v>
      </c>
      <c r="I71" s="2676">
        <f t="shared" si="18"/>
        <v>0</v>
      </c>
      <c r="J71" s="2676">
        <f t="shared" si="18"/>
        <v>0</v>
      </c>
      <c r="K71" s="2676">
        <f t="shared" si="18"/>
        <v>0</v>
      </c>
      <c r="L71" s="2676">
        <f t="shared" si="18"/>
        <v>0</v>
      </c>
      <c r="M71" s="2676">
        <f t="shared" si="18"/>
        <v>0</v>
      </c>
      <c r="N71" s="2676">
        <f t="shared" si="18"/>
        <v>0</v>
      </c>
      <c r="O71" s="2676">
        <f t="shared" si="18"/>
        <v>0</v>
      </c>
      <c r="P71" s="2675">
        <f t="shared" si="18"/>
        <v>0.13</v>
      </c>
      <c r="Q71" s="1501">
        <f t="shared" si="18"/>
        <v>0</v>
      </c>
    </row>
    <row r="72" spans="3:17" x14ac:dyDescent="0.45">
      <c r="C72" s="2404"/>
      <c r="D72" s="2689" t="s">
        <v>2729</v>
      </c>
      <c r="E72" s="2677">
        <f>+E67+E71</f>
        <v>-5.7586931228637699</v>
      </c>
      <c r="F72" s="2677">
        <f t="shared" ref="F72:O72" si="19">+F67+F71</f>
        <v>8.4602108955383297</v>
      </c>
      <c r="G72" s="2677">
        <f t="shared" si="19"/>
        <v>89.459846973419189</v>
      </c>
      <c r="H72" s="2677">
        <f t="shared" si="19"/>
        <v>19.391106843948364</v>
      </c>
      <c r="I72" s="2677">
        <f t="shared" si="19"/>
        <v>51.920374393463135</v>
      </c>
      <c r="J72" s="2677">
        <f t="shared" si="19"/>
        <v>-51.091845512390137</v>
      </c>
      <c r="K72" s="2677">
        <f t="shared" si="19"/>
        <v>9.061229944229126</v>
      </c>
      <c r="L72" s="2677">
        <f t="shared" si="19"/>
        <v>18.990099999999998</v>
      </c>
      <c r="M72" s="2677">
        <f t="shared" si="19"/>
        <v>0</v>
      </c>
      <c r="N72" s="2677">
        <f t="shared" si="19"/>
        <v>0</v>
      </c>
      <c r="O72" s="2677">
        <f t="shared" si="19"/>
        <v>0</v>
      </c>
      <c r="P72" s="2678">
        <f>+P67+P71</f>
        <v>0.13</v>
      </c>
      <c r="Q72" s="2760">
        <f t="shared" ref="Q72" si="20">+Q67+Q71</f>
        <v>0.5</v>
      </c>
    </row>
    <row r="73" spans="3:17" x14ac:dyDescent="0.45">
      <c r="C73" s="2404" t="s">
        <v>2733</v>
      </c>
      <c r="D73" s="2688" t="s">
        <v>2724</v>
      </c>
      <c r="E73" s="2676">
        <v>-2.3473720997571945E-2</v>
      </c>
      <c r="F73" s="2676">
        <v>-2.3473720997571945E-2</v>
      </c>
      <c r="G73" s="2676">
        <v>-2.3473720997571945E-2</v>
      </c>
      <c r="H73" s="2676">
        <v>-2.3473720997571945E-2</v>
      </c>
      <c r="I73" s="2676">
        <v>-8.3192768096923828</v>
      </c>
      <c r="J73" s="2676">
        <v>16.322124481201172</v>
      </c>
      <c r="K73" s="2676">
        <v>1.4514087438583374</v>
      </c>
      <c r="L73" s="2676">
        <v>0</v>
      </c>
      <c r="M73" s="2676">
        <v>0</v>
      </c>
      <c r="N73" s="2676">
        <v>0</v>
      </c>
      <c r="O73" s="2675">
        <v>0</v>
      </c>
      <c r="P73" s="2675">
        <v>0</v>
      </c>
      <c r="Q73" s="1467"/>
    </row>
    <row r="74" spans="3:17" x14ac:dyDescent="0.45">
      <c r="C74" s="2404"/>
      <c r="D74" s="2688" t="s">
        <v>2725</v>
      </c>
      <c r="E74" s="2676">
        <v>0</v>
      </c>
      <c r="F74" s="2676">
        <v>0</v>
      </c>
      <c r="G74" s="2676">
        <v>0</v>
      </c>
      <c r="H74" s="2676">
        <v>0</v>
      </c>
      <c r="I74" s="2676">
        <v>0</v>
      </c>
      <c r="J74" s="2676">
        <v>0</v>
      </c>
      <c r="K74" s="2676">
        <v>0</v>
      </c>
      <c r="L74" s="2676">
        <v>0</v>
      </c>
      <c r="M74" s="2676">
        <v>0</v>
      </c>
      <c r="N74" s="2676">
        <v>0</v>
      </c>
      <c r="O74" s="2676">
        <v>0</v>
      </c>
      <c r="P74" s="2675">
        <v>0</v>
      </c>
      <c r="Q74" s="2758">
        <v>0</v>
      </c>
    </row>
    <row r="75" spans="3:17" x14ac:dyDescent="0.45">
      <c r="C75" s="2404"/>
      <c r="D75" s="2688" t="s">
        <v>2726</v>
      </c>
      <c r="E75" s="2676">
        <v>0</v>
      </c>
      <c r="F75" s="2676">
        <v>0</v>
      </c>
      <c r="G75" s="2676">
        <v>0</v>
      </c>
      <c r="H75" s="2676">
        <v>0</v>
      </c>
      <c r="I75" s="2676">
        <v>0</v>
      </c>
      <c r="J75" s="2676">
        <v>0</v>
      </c>
      <c r="K75" s="2676">
        <v>0</v>
      </c>
      <c r="L75" s="2676">
        <v>0</v>
      </c>
      <c r="M75" s="2676">
        <v>0</v>
      </c>
      <c r="N75" s="2676">
        <v>0</v>
      </c>
      <c r="O75" s="2676">
        <v>0</v>
      </c>
      <c r="P75" s="2675">
        <v>0</v>
      </c>
      <c r="Q75" s="2758">
        <v>0</v>
      </c>
    </row>
    <row r="76" spans="3:17" x14ac:dyDescent="0.45">
      <c r="C76" s="2404"/>
      <c r="D76" s="2688" t="s">
        <v>2727</v>
      </c>
      <c r="E76" s="2676">
        <v>0</v>
      </c>
      <c r="F76" s="2676">
        <v>0</v>
      </c>
      <c r="G76" s="2676">
        <v>0</v>
      </c>
      <c r="H76" s="2676">
        <v>0</v>
      </c>
      <c r="I76" s="2676">
        <v>0</v>
      </c>
      <c r="J76" s="2676">
        <v>0</v>
      </c>
      <c r="K76" s="2676">
        <v>0</v>
      </c>
      <c r="L76" s="2676">
        <v>0</v>
      </c>
      <c r="M76" s="2676">
        <v>0</v>
      </c>
      <c r="N76" s="2676">
        <v>0</v>
      </c>
      <c r="O76" s="2676">
        <v>0</v>
      </c>
      <c r="P76" s="2675">
        <v>0</v>
      </c>
      <c r="Q76" s="2758">
        <v>0</v>
      </c>
    </row>
    <row r="77" spans="3:17" x14ac:dyDescent="0.45">
      <c r="C77" s="2404"/>
      <c r="D77" s="2688" t="s">
        <v>2728</v>
      </c>
      <c r="E77" s="2676">
        <f>+SUM(E74+E75+E76)</f>
        <v>0</v>
      </c>
      <c r="F77" s="2676">
        <f t="shared" ref="F77:Q77" si="21">+SUM(F74+F75+F76)</f>
        <v>0</v>
      </c>
      <c r="G77" s="2676">
        <f t="shared" si="21"/>
        <v>0</v>
      </c>
      <c r="H77" s="2676">
        <f t="shared" si="21"/>
        <v>0</v>
      </c>
      <c r="I77" s="2676">
        <f t="shared" si="21"/>
        <v>0</v>
      </c>
      <c r="J77" s="2676">
        <f t="shared" si="21"/>
        <v>0</v>
      </c>
      <c r="K77" s="2676">
        <f t="shared" si="21"/>
        <v>0</v>
      </c>
      <c r="L77" s="2676">
        <f t="shared" si="21"/>
        <v>0</v>
      </c>
      <c r="M77" s="2676">
        <f t="shared" si="21"/>
        <v>0</v>
      </c>
      <c r="N77" s="2676">
        <f t="shared" si="21"/>
        <v>0</v>
      </c>
      <c r="O77" s="2676">
        <f t="shared" si="21"/>
        <v>0</v>
      </c>
      <c r="P77" s="2675">
        <f t="shared" si="21"/>
        <v>0</v>
      </c>
      <c r="Q77" s="2758">
        <f t="shared" si="21"/>
        <v>0</v>
      </c>
    </row>
    <row r="78" spans="3:17" x14ac:dyDescent="0.45">
      <c r="C78" s="2404"/>
      <c r="D78" s="2689" t="s">
        <v>2729</v>
      </c>
      <c r="E78" s="2677">
        <f>+E73+E77</f>
        <v>-2.3473720997571945E-2</v>
      </c>
      <c r="F78" s="2677">
        <f t="shared" ref="F78:Q78" si="22">+F73+F77</f>
        <v>-2.3473720997571945E-2</v>
      </c>
      <c r="G78" s="2677">
        <f t="shared" si="22"/>
        <v>-2.3473720997571945E-2</v>
      </c>
      <c r="H78" s="2677">
        <f t="shared" si="22"/>
        <v>-2.3473720997571945E-2</v>
      </c>
      <c r="I78" s="2677">
        <f t="shared" si="22"/>
        <v>-8.3192768096923828</v>
      </c>
      <c r="J78" s="2677">
        <f t="shared" si="22"/>
        <v>16.322124481201172</v>
      </c>
      <c r="K78" s="2677">
        <f t="shared" si="22"/>
        <v>1.4514087438583374</v>
      </c>
      <c r="L78" s="2677">
        <f t="shared" si="22"/>
        <v>0</v>
      </c>
      <c r="M78" s="2677">
        <f t="shared" si="22"/>
        <v>0</v>
      </c>
      <c r="N78" s="2677">
        <f t="shared" si="22"/>
        <v>0</v>
      </c>
      <c r="O78" s="2677">
        <f t="shared" si="22"/>
        <v>0</v>
      </c>
      <c r="P78" s="2678">
        <f t="shared" si="22"/>
        <v>0</v>
      </c>
      <c r="Q78" s="2759">
        <f t="shared" si="22"/>
        <v>0</v>
      </c>
    </row>
    <row r="79" spans="3:17" x14ac:dyDescent="0.45">
      <c r="C79" s="2404" t="s">
        <v>2734</v>
      </c>
      <c r="D79" s="2688" t="s">
        <v>2724</v>
      </c>
      <c r="E79" s="2676">
        <v>2.4100393522530794E-2</v>
      </c>
      <c r="F79" s="2676">
        <v>-2.3473720997571945E-2</v>
      </c>
      <c r="G79" s="2676">
        <v>7.1496995091438293</v>
      </c>
      <c r="H79" s="2676">
        <v>9.0057997703552246</v>
      </c>
      <c r="I79" s="2676">
        <v>30.788817405700684</v>
      </c>
      <c r="J79" s="2676">
        <v>10.529593944549561</v>
      </c>
      <c r="K79" s="2676">
        <v>10.985355377197266</v>
      </c>
      <c r="L79" s="2676">
        <v>10.1716</v>
      </c>
      <c r="M79" s="2676">
        <v>0</v>
      </c>
      <c r="N79" s="2676">
        <v>0</v>
      </c>
      <c r="O79" s="2675">
        <v>0</v>
      </c>
      <c r="P79" s="2675">
        <v>0</v>
      </c>
      <c r="Q79" s="1467">
        <v>0.2</v>
      </c>
    </row>
    <row r="80" spans="3:17" x14ac:dyDescent="0.45">
      <c r="C80" s="2404"/>
      <c r="D80" s="2688" t="s">
        <v>2725</v>
      </c>
      <c r="E80" s="2676">
        <v>0</v>
      </c>
      <c r="F80" s="2676">
        <v>0</v>
      </c>
      <c r="G80" s="2676">
        <v>0</v>
      </c>
      <c r="H80" s="2676">
        <v>0</v>
      </c>
      <c r="I80" s="2676">
        <v>0</v>
      </c>
      <c r="J80" s="2676">
        <v>0</v>
      </c>
      <c r="K80" s="2676">
        <v>0</v>
      </c>
      <c r="L80" s="2676">
        <v>0</v>
      </c>
      <c r="M80" s="2676">
        <v>0</v>
      </c>
      <c r="N80" s="2676">
        <v>0</v>
      </c>
      <c r="O80" s="1822">
        <v>0.01</v>
      </c>
      <c r="P80" s="2675">
        <v>0</v>
      </c>
      <c r="Q80" s="2758">
        <v>0</v>
      </c>
    </row>
    <row r="81" spans="3:17" x14ac:dyDescent="0.45">
      <c r="C81" s="2404"/>
      <c r="D81" s="2688" t="s">
        <v>2726</v>
      </c>
      <c r="E81" s="2676">
        <v>0</v>
      </c>
      <c r="F81" s="2676">
        <v>0</v>
      </c>
      <c r="G81" s="2676">
        <v>0</v>
      </c>
      <c r="H81" s="2676">
        <v>0</v>
      </c>
      <c r="I81" s="2676">
        <v>0</v>
      </c>
      <c r="J81" s="2676">
        <v>0</v>
      </c>
      <c r="K81" s="2676">
        <v>0</v>
      </c>
      <c r="L81" s="2676">
        <v>0</v>
      </c>
      <c r="M81" s="2676">
        <v>0</v>
      </c>
      <c r="N81" s="2676">
        <v>0</v>
      </c>
      <c r="O81" s="1822">
        <v>0</v>
      </c>
      <c r="P81" s="2675">
        <v>0</v>
      </c>
      <c r="Q81" s="2758">
        <v>0</v>
      </c>
    </row>
    <row r="82" spans="3:17" x14ac:dyDescent="0.45">
      <c r="C82" s="2404"/>
      <c r="D82" s="2688" t="s">
        <v>2727</v>
      </c>
      <c r="E82" s="2676">
        <v>0</v>
      </c>
      <c r="F82" s="2676">
        <v>0</v>
      </c>
      <c r="G82" s="2676">
        <v>0</v>
      </c>
      <c r="H82" s="2676">
        <v>0</v>
      </c>
      <c r="I82" s="2676">
        <v>0</v>
      </c>
      <c r="J82" s="2676">
        <v>0</v>
      </c>
      <c r="K82" s="2676">
        <v>0</v>
      </c>
      <c r="L82" s="2676">
        <v>0</v>
      </c>
      <c r="M82" s="2676">
        <v>0</v>
      </c>
      <c r="N82" s="2676">
        <v>0</v>
      </c>
      <c r="O82" s="1822">
        <v>0</v>
      </c>
      <c r="P82" s="2675">
        <v>0</v>
      </c>
      <c r="Q82" s="2758">
        <v>0</v>
      </c>
    </row>
    <row r="83" spans="3:17" x14ac:dyDescent="0.45">
      <c r="C83" s="2404"/>
      <c r="D83" s="2688" t="s">
        <v>2728</v>
      </c>
      <c r="E83" s="2676">
        <f>+SUM(E80+E81+E82)</f>
        <v>0</v>
      </c>
      <c r="F83" s="2676">
        <f t="shared" ref="F83:Q83" si="23">+SUM(F80+F81+F82)</f>
        <v>0</v>
      </c>
      <c r="G83" s="2676">
        <f t="shared" si="23"/>
        <v>0</v>
      </c>
      <c r="H83" s="2676">
        <f t="shared" si="23"/>
        <v>0</v>
      </c>
      <c r="I83" s="2676">
        <f t="shared" si="23"/>
        <v>0</v>
      </c>
      <c r="J83" s="2676">
        <f t="shared" si="23"/>
        <v>0</v>
      </c>
      <c r="K83" s="2676">
        <f t="shared" si="23"/>
        <v>0</v>
      </c>
      <c r="L83" s="2676">
        <f t="shared" si="23"/>
        <v>0</v>
      </c>
      <c r="M83" s="2676">
        <f t="shared" si="23"/>
        <v>0</v>
      </c>
      <c r="N83" s="2676">
        <f t="shared" si="23"/>
        <v>0</v>
      </c>
      <c r="O83" s="2676">
        <f t="shared" si="23"/>
        <v>0.01</v>
      </c>
      <c r="P83" s="2675">
        <f t="shared" si="23"/>
        <v>0</v>
      </c>
      <c r="Q83" s="2758">
        <f t="shared" si="23"/>
        <v>0</v>
      </c>
    </row>
    <row r="84" spans="3:17" x14ac:dyDescent="0.45">
      <c r="C84" s="2404"/>
      <c r="D84" s="2689" t="s">
        <v>2729</v>
      </c>
      <c r="E84" s="2677">
        <f>+E79+E83</f>
        <v>2.4100393522530794E-2</v>
      </c>
      <c r="F84" s="2677">
        <f t="shared" ref="F84:Q84" si="24">+F79+F83</f>
        <v>-2.3473720997571945E-2</v>
      </c>
      <c r="G84" s="2677">
        <f t="shared" si="24"/>
        <v>7.1496995091438293</v>
      </c>
      <c r="H84" s="2677">
        <f t="shared" si="24"/>
        <v>9.0057997703552246</v>
      </c>
      <c r="I84" s="2677">
        <f t="shared" si="24"/>
        <v>30.788817405700684</v>
      </c>
      <c r="J84" s="2677">
        <f t="shared" si="24"/>
        <v>10.529593944549561</v>
      </c>
      <c r="K84" s="2677">
        <f t="shared" si="24"/>
        <v>10.985355377197266</v>
      </c>
      <c r="L84" s="2677">
        <f t="shared" si="24"/>
        <v>10.1716</v>
      </c>
      <c r="M84" s="2677">
        <f t="shared" si="24"/>
        <v>0</v>
      </c>
      <c r="N84" s="2677">
        <f t="shared" si="24"/>
        <v>0</v>
      </c>
      <c r="O84" s="2677">
        <f t="shared" si="24"/>
        <v>0.01</v>
      </c>
      <c r="P84" s="2678">
        <f t="shared" si="24"/>
        <v>0</v>
      </c>
      <c r="Q84" s="2759">
        <f t="shared" si="24"/>
        <v>0.2</v>
      </c>
    </row>
    <row r="85" spans="3:17" x14ac:dyDescent="0.45">
      <c r="C85" s="2404" t="s">
        <v>2735</v>
      </c>
      <c r="D85" s="2688" t="s">
        <v>2724</v>
      </c>
      <c r="E85" s="2676">
        <v>3.5548442114268255</v>
      </c>
      <c r="F85" s="2676">
        <v>-1.519644021987915</v>
      </c>
      <c r="G85" s="2676">
        <v>3.7093698978424072</v>
      </c>
      <c r="H85" s="2676">
        <v>3.0422589778900146</v>
      </c>
      <c r="I85" s="2676">
        <v>-14.59578800201416</v>
      </c>
      <c r="J85" s="2676">
        <v>30.403827667236328</v>
      </c>
      <c r="K85" s="2676">
        <v>-2.3473720997571945E-2</v>
      </c>
      <c r="L85" s="2676">
        <v>0</v>
      </c>
      <c r="M85" s="2676">
        <v>0</v>
      </c>
      <c r="N85" s="2676">
        <v>0</v>
      </c>
      <c r="O85" s="2675">
        <v>0</v>
      </c>
      <c r="P85" s="2675">
        <v>0</v>
      </c>
      <c r="Q85" s="1467"/>
    </row>
    <row r="86" spans="3:17" x14ac:dyDescent="0.45">
      <c r="C86" s="2404"/>
      <c r="D86" s="2688" t="s">
        <v>2725</v>
      </c>
      <c r="E86" s="2676">
        <v>0</v>
      </c>
      <c r="F86" s="2676">
        <v>0</v>
      </c>
      <c r="G86" s="2676">
        <v>0</v>
      </c>
      <c r="H86" s="2676">
        <v>0</v>
      </c>
      <c r="I86" s="2676">
        <v>0</v>
      </c>
      <c r="J86" s="2676">
        <v>0</v>
      </c>
      <c r="K86" s="2676">
        <v>0</v>
      </c>
      <c r="L86" s="2676">
        <v>0</v>
      </c>
      <c r="M86" s="2676">
        <v>0</v>
      </c>
      <c r="N86" s="2676">
        <v>0</v>
      </c>
      <c r="O86" s="2676">
        <v>0</v>
      </c>
      <c r="P86" s="2675">
        <v>0</v>
      </c>
      <c r="Q86" s="2758">
        <v>0</v>
      </c>
    </row>
    <row r="87" spans="3:17" x14ac:dyDescent="0.45">
      <c r="C87" s="2404"/>
      <c r="D87" s="2688" t="s">
        <v>2726</v>
      </c>
      <c r="E87" s="2676">
        <v>0</v>
      </c>
      <c r="F87" s="2676">
        <v>0</v>
      </c>
      <c r="G87" s="2676">
        <v>0</v>
      </c>
      <c r="H87" s="2676">
        <v>0</v>
      </c>
      <c r="I87" s="2676">
        <v>0</v>
      </c>
      <c r="J87" s="2676">
        <v>0</v>
      </c>
      <c r="K87" s="2676">
        <v>0</v>
      </c>
      <c r="L87" s="2676">
        <v>0</v>
      </c>
      <c r="M87" s="2676">
        <v>0</v>
      </c>
      <c r="N87" s="2676">
        <v>0</v>
      </c>
      <c r="O87" s="2676">
        <v>0</v>
      </c>
      <c r="P87" s="2675">
        <v>0</v>
      </c>
      <c r="Q87" s="2758">
        <v>0</v>
      </c>
    </row>
    <row r="88" spans="3:17" x14ac:dyDescent="0.45">
      <c r="C88" s="2404"/>
      <c r="D88" s="2688" t="s">
        <v>2727</v>
      </c>
      <c r="E88" s="2676">
        <v>0</v>
      </c>
      <c r="F88" s="2676">
        <v>0</v>
      </c>
      <c r="G88" s="2676">
        <v>0</v>
      </c>
      <c r="H88" s="2676">
        <v>0</v>
      </c>
      <c r="I88" s="2676">
        <v>0</v>
      </c>
      <c r="J88" s="2676">
        <v>0</v>
      </c>
      <c r="K88" s="2676">
        <v>0</v>
      </c>
      <c r="L88" s="2676">
        <v>0</v>
      </c>
      <c r="M88" s="2676">
        <v>0</v>
      </c>
      <c r="N88" s="2676">
        <v>0</v>
      </c>
      <c r="O88" s="2676">
        <v>0</v>
      </c>
      <c r="P88" s="2675">
        <v>0</v>
      </c>
      <c r="Q88" s="2758">
        <v>0</v>
      </c>
    </row>
    <row r="89" spans="3:17" x14ac:dyDescent="0.45">
      <c r="C89" s="2404"/>
      <c r="D89" s="2688" t="s">
        <v>2728</v>
      </c>
      <c r="E89" s="2676">
        <f>+SUM(E86+E87+E88)</f>
        <v>0</v>
      </c>
      <c r="F89" s="2676">
        <f t="shared" ref="F89:Q89" si="25">+SUM(F86+F87+F88)</f>
        <v>0</v>
      </c>
      <c r="G89" s="2676">
        <f t="shared" si="25"/>
        <v>0</v>
      </c>
      <c r="H89" s="2676">
        <f t="shared" si="25"/>
        <v>0</v>
      </c>
      <c r="I89" s="2676">
        <f t="shared" si="25"/>
        <v>0</v>
      </c>
      <c r="J89" s="2676">
        <f t="shared" si="25"/>
        <v>0</v>
      </c>
      <c r="K89" s="2676">
        <f t="shared" si="25"/>
        <v>0</v>
      </c>
      <c r="L89" s="2676">
        <f t="shared" si="25"/>
        <v>0</v>
      </c>
      <c r="M89" s="2676">
        <f t="shared" si="25"/>
        <v>0</v>
      </c>
      <c r="N89" s="2676">
        <f t="shared" si="25"/>
        <v>0</v>
      </c>
      <c r="O89" s="2676">
        <f t="shared" si="25"/>
        <v>0</v>
      </c>
      <c r="P89" s="2675">
        <f t="shared" si="25"/>
        <v>0</v>
      </c>
      <c r="Q89" s="2758">
        <f t="shared" si="25"/>
        <v>0</v>
      </c>
    </row>
    <row r="90" spans="3:17" x14ac:dyDescent="0.45">
      <c r="C90" s="2404"/>
      <c r="D90" s="2689" t="s">
        <v>2729</v>
      </c>
      <c r="E90" s="2677">
        <f>+E85+E89</f>
        <v>3.5548442114268255</v>
      </c>
      <c r="F90" s="2677">
        <f t="shared" ref="F90:Q90" si="26">+F85+F89</f>
        <v>-1.519644021987915</v>
      </c>
      <c r="G90" s="2677">
        <f t="shared" si="26"/>
        <v>3.7093698978424072</v>
      </c>
      <c r="H90" s="2677">
        <f t="shared" si="26"/>
        <v>3.0422589778900146</v>
      </c>
      <c r="I90" s="2677">
        <f t="shared" si="26"/>
        <v>-14.59578800201416</v>
      </c>
      <c r="J90" s="2677">
        <f t="shared" si="26"/>
        <v>30.403827667236328</v>
      </c>
      <c r="K90" s="2677">
        <f t="shared" si="26"/>
        <v>-2.3473720997571945E-2</v>
      </c>
      <c r="L90" s="2677">
        <f t="shared" si="26"/>
        <v>0</v>
      </c>
      <c r="M90" s="2677">
        <f t="shared" si="26"/>
        <v>0</v>
      </c>
      <c r="N90" s="2677">
        <f t="shared" si="26"/>
        <v>0</v>
      </c>
      <c r="O90" s="2677">
        <f t="shared" si="26"/>
        <v>0</v>
      </c>
      <c r="P90" s="2678">
        <f t="shared" si="26"/>
        <v>0</v>
      </c>
      <c r="Q90" s="2759">
        <f t="shared" si="26"/>
        <v>0</v>
      </c>
    </row>
    <row r="91" spans="3:17" x14ac:dyDescent="0.45">
      <c r="C91" s="2404" t="s">
        <v>2736</v>
      </c>
      <c r="D91" s="2688" t="s">
        <v>2724</v>
      </c>
      <c r="E91" s="2676">
        <v>-2.3473720997571945E-2</v>
      </c>
      <c r="F91" s="2676">
        <v>-2.3473720997571945E-2</v>
      </c>
      <c r="G91" s="2676">
        <v>-2.3473720997571945E-2</v>
      </c>
      <c r="H91" s="2676">
        <v>-2.3473720997571945E-2</v>
      </c>
      <c r="I91" s="2676">
        <v>1.984504222869873</v>
      </c>
      <c r="J91" s="2676">
        <v>1.3748966455459595</v>
      </c>
      <c r="K91" s="2676">
        <v>2.0634353160858154</v>
      </c>
      <c r="L91" s="2676">
        <v>0</v>
      </c>
      <c r="M91" s="2676">
        <v>0</v>
      </c>
      <c r="N91" s="2676">
        <v>0</v>
      </c>
      <c r="O91" s="2675">
        <v>0</v>
      </c>
      <c r="P91" s="2675">
        <v>0</v>
      </c>
      <c r="Q91" s="1467"/>
    </row>
    <row r="92" spans="3:17" x14ac:dyDescent="0.45">
      <c r="C92" s="2404"/>
      <c r="D92" s="2688" t="s">
        <v>2725</v>
      </c>
      <c r="E92" s="2676">
        <v>0</v>
      </c>
      <c r="F92" s="2676">
        <v>0</v>
      </c>
      <c r="G92" s="2676">
        <v>0</v>
      </c>
      <c r="H92" s="2676">
        <v>0</v>
      </c>
      <c r="I92" s="2676">
        <v>0</v>
      </c>
      <c r="J92" s="2676">
        <v>0</v>
      </c>
      <c r="K92" s="2676">
        <v>0</v>
      </c>
      <c r="L92" s="2676">
        <v>0</v>
      </c>
      <c r="M92" s="2676">
        <v>0</v>
      </c>
      <c r="N92" s="2676">
        <v>0</v>
      </c>
      <c r="O92" s="2676">
        <v>0</v>
      </c>
      <c r="P92" s="2675">
        <v>0</v>
      </c>
      <c r="Q92" s="2758">
        <v>0</v>
      </c>
    </row>
    <row r="93" spans="3:17" x14ac:dyDescent="0.45">
      <c r="C93" s="2404"/>
      <c r="D93" s="2688" t="s">
        <v>2726</v>
      </c>
      <c r="E93" s="2676">
        <v>0</v>
      </c>
      <c r="F93" s="2676">
        <v>0</v>
      </c>
      <c r="G93" s="2676">
        <v>0</v>
      </c>
      <c r="H93" s="2676">
        <v>0</v>
      </c>
      <c r="I93" s="2676">
        <v>0</v>
      </c>
      <c r="J93" s="2676">
        <v>0</v>
      </c>
      <c r="K93" s="2676">
        <v>0</v>
      </c>
      <c r="L93" s="2676">
        <v>0</v>
      </c>
      <c r="M93" s="2676">
        <v>0</v>
      </c>
      <c r="N93" s="2676">
        <v>0</v>
      </c>
      <c r="O93" s="2676">
        <v>0</v>
      </c>
      <c r="P93" s="2675">
        <v>0</v>
      </c>
      <c r="Q93" s="2758">
        <v>0</v>
      </c>
    </row>
    <row r="94" spans="3:17" x14ac:dyDescent="0.45">
      <c r="C94" s="2404"/>
      <c r="D94" s="2688" t="s">
        <v>2727</v>
      </c>
      <c r="E94" s="2676">
        <v>0</v>
      </c>
      <c r="F94" s="2676">
        <v>0</v>
      </c>
      <c r="G94" s="2676">
        <v>0</v>
      </c>
      <c r="H94" s="2676">
        <v>0</v>
      </c>
      <c r="I94" s="2676">
        <v>0</v>
      </c>
      <c r="J94" s="2676">
        <v>0</v>
      </c>
      <c r="K94" s="2676">
        <v>0</v>
      </c>
      <c r="L94" s="2676">
        <v>0</v>
      </c>
      <c r="M94" s="2676">
        <v>0</v>
      </c>
      <c r="N94" s="2676">
        <v>0</v>
      </c>
      <c r="O94" s="2676">
        <v>0</v>
      </c>
      <c r="P94" s="2675">
        <v>0</v>
      </c>
      <c r="Q94" s="2758">
        <v>0</v>
      </c>
    </row>
    <row r="95" spans="3:17" x14ac:dyDescent="0.45">
      <c r="C95" s="2404"/>
      <c r="D95" s="2688" t="s">
        <v>2728</v>
      </c>
      <c r="E95" s="2676">
        <f>+SUM(E92+E93+E94)</f>
        <v>0</v>
      </c>
      <c r="F95" s="2676">
        <f t="shared" ref="F95:Q95" si="27">+SUM(F92+F93+F94)</f>
        <v>0</v>
      </c>
      <c r="G95" s="2676">
        <f t="shared" si="27"/>
        <v>0</v>
      </c>
      <c r="H95" s="2676">
        <f t="shared" si="27"/>
        <v>0</v>
      </c>
      <c r="I95" s="2676">
        <f t="shared" si="27"/>
        <v>0</v>
      </c>
      <c r="J95" s="2676">
        <f t="shared" si="27"/>
        <v>0</v>
      </c>
      <c r="K95" s="2676">
        <f t="shared" si="27"/>
        <v>0</v>
      </c>
      <c r="L95" s="2676">
        <f t="shared" si="27"/>
        <v>0</v>
      </c>
      <c r="M95" s="2676">
        <f t="shared" si="27"/>
        <v>0</v>
      </c>
      <c r="N95" s="2676">
        <f t="shared" si="27"/>
        <v>0</v>
      </c>
      <c r="O95" s="2676">
        <f t="shared" si="27"/>
        <v>0</v>
      </c>
      <c r="P95" s="2675">
        <f t="shared" si="27"/>
        <v>0</v>
      </c>
      <c r="Q95" s="2758">
        <f t="shared" si="27"/>
        <v>0</v>
      </c>
    </row>
    <row r="96" spans="3:17" x14ac:dyDescent="0.45">
      <c r="C96" s="2404"/>
      <c r="D96" s="2689" t="s">
        <v>2729</v>
      </c>
      <c r="E96" s="2677">
        <f>+E91+E95</f>
        <v>-2.3473720997571945E-2</v>
      </c>
      <c r="F96" s="2677">
        <f t="shared" ref="F96:Q96" si="28">+F91+F95</f>
        <v>-2.3473720997571945E-2</v>
      </c>
      <c r="G96" s="2677">
        <f t="shared" si="28"/>
        <v>-2.3473720997571945E-2</v>
      </c>
      <c r="H96" s="2677">
        <f t="shared" si="28"/>
        <v>-2.3473720997571945E-2</v>
      </c>
      <c r="I96" s="2677">
        <f t="shared" si="28"/>
        <v>1.984504222869873</v>
      </c>
      <c r="J96" s="2677">
        <f t="shared" si="28"/>
        <v>1.3748966455459595</v>
      </c>
      <c r="K96" s="2677">
        <f t="shared" si="28"/>
        <v>2.0634353160858154</v>
      </c>
      <c r="L96" s="2677">
        <f t="shared" si="28"/>
        <v>0</v>
      </c>
      <c r="M96" s="2677">
        <f t="shared" si="28"/>
        <v>0</v>
      </c>
      <c r="N96" s="2677">
        <f t="shared" si="28"/>
        <v>0</v>
      </c>
      <c r="O96" s="2677">
        <f t="shared" si="28"/>
        <v>0</v>
      </c>
      <c r="P96" s="2678">
        <f t="shared" si="28"/>
        <v>0</v>
      </c>
      <c r="Q96" s="2759">
        <f t="shared" si="28"/>
        <v>0</v>
      </c>
    </row>
    <row r="97" spans="3:17" x14ac:dyDescent="0.45">
      <c r="C97" s="2404" t="s">
        <v>2737</v>
      </c>
      <c r="D97" s="2688" t="s">
        <v>2724</v>
      </c>
      <c r="E97" s="2676">
        <v>0</v>
      </c>
      <c r="F97" s="2676">
        <v>0</v>
      </c>
      <c r="G97" s="2676">
        <v>7.1</v>
      </c>
      <c r="H97" s="2676">
        <v>9</v>
      </c>
      <c r="I97" s="2676">
        <v>30.8</v>
      </c>
      <c r="J97" s="2676">
        <v>10.5</v>
      </c>
      <c r="K97" s="2676">
        <v>11</v>
      </c>
      <c r="L97" s="2676">
        <v>-1.6342999999999999</v>
      </c>
      <c r="M97" s="2676">
        <v>-1.3656765670589399</v>
      </c>
      <c r="N97" s="2676">
        <v>3.4066604329978598</v>
      </c>
      <c r="O97" s="2676">
        <v>-0.56552976663700905</v>
      </c>
      <c r="P97" s="2676">
        <v>0.29332072669114001</v>
      </c>
      <c r="Q97" s="1467">
        <v>1.2</v>
      </c>
    </row>
    <row r="98" spans="3:17" x14ac:dyDescent="0.45">
      <c r="C98" s="2404"/>
      <c r="D98" s="2688" t="s">
        <v>2725</v>
      </c>
      <c r="E98" s="2676">
        <v>0</v>
      </c>
      <c r="F98" s="2676">
        <v>0</v>
      </c>
      <c r="G98" s="2676">
        <v>0</v>
      </c>
      <c r="H98" s="2676">
        <v>0</v>
      </c>
      <c r="I98" s="2676">
        <v>0.4</v>
      </c>
      <c r="J98" s="2676">
        <v>0.1</v>
      </c>
      <c r="K98" s="2676">
        <v>0.1</v>
      </c>
      <c r="L98" s="2676">
        <v>0</v>
      </c>
      <c r="M98" s="2676">
        <v>0.2</v>
      </c>
      <c r="N98" s="2676">
        <v>0.3</v>
      </c>
      <c r="O98" s="2676">
        <v>0</v>
      </c>
      <c r="P98" s="2675">
        <v>0</v>
      </c>
      <c r="Q98" s="2758">
        <v>0</v>
      </c>
    </row>
    <row r="99" spans="3:17" x14ac:dyDescent="0.45">
      <c r="C99" s="2404"/>
      <c r="D99" s="2688" t="s">
        <v>2726</v>
      </c>
      <c r="E99" s="2676">
        <v>0</v>
      </c>
      <c r="F99" s="2676">
        <v>0</v>
      </c>
      <c r="G99" s="2676">
        <v>0</v>
      </c>
      <c r="H99" s="2676">
        <v>0</v>
      </c>
      <c r="I99" s="2676">
        <v>0</v>
      </c>
      <c r="J99" s="2676">
        <v>0</v>
      </c>
      <c r="K99" s="2676">
        <v>0</v>
      </c>
      <c r="L99" s="2676">
        <v>0</v>
      </c>
      <c r="M99" s="2676">
        <v>0</v>
      </c>
      <c r="N99" s="2676">
        <v>0</v>
      </c>
      <c r="O99" s="2676">
        <v>0</v>
      </c>
      <c r="P99" s="2675">
        <v>0</v>
      </c>
      <c r="Q99" s="2758">
        <v>0</v>
      </c>
    </row>
    <row r="100" spans="3:17" x14ac:dyDescent="0.45">
      <c r="C100" s="2404"/>
      <c r="D100" s="2688" t="s">
        <v>2727</v>
      </c>
      <c r="E100" s="2676">
        <v>0</v>
      </c>
      <c r="F100" s="2676">
        <v>0</v>
      </c>
      <c r="G100" s="2676">
        <v>0</v>
      </c>
      <c r="H100" s="2676">
        <v>0</v>
      </c>
      <c r="I100" s="2676">
        <v>0</v>
      </c>
      <c r="J100" s="2676">
        <v>0</v>
      </c>
      <c r="K100" s="2676">
        <v>0</v>
      </c>
      <c r="L100" s="2676">
        <v>0</v>
      </c>
      <c r="M100" s="2676">
        <v>0</v>
      </c>
      <c r="N100" s="2676">
        <v>0</v>
      </c>
      <c r="O100" s="2676">
        <v>0</v>
      </c>
      <c r="P100" s="2675">
        <v>0</v>
      </c>
      <c r="Q100" s="2758">
        <v>0</v>
      </c>
    </row>
    <row r="101" spans="3:17" x14ac:dyDescent="0.45">
      <c r="C101" s="2404"/>
      <c r="D101" s="2688" t="s">
        <v>2728</v>
      </c>
      <c r="E101" s="2676">
        <f>+SUM(E98+E99+E100)</f>
        <v>0</v>
      </c>
      <c r="F101" s="2676">
        <f t="shared" ref="F101:Q101" si="29">+SUM(F98+F99+F100)</f>
        <v>0</v>
      </c>
      <c r="G101" s="2676">
        <f t="shared" si="29"/>
        <v>0</v>
      </c>
      <c r="H101" s="2676">
        <f t="shared" si="29"/>
        <v>0</v>
      </c>
      <c r="I101" s="2676">
        <f t="shared" si="29"/>
        <v>0.4</v>
      </c>
      <c r="J101" s="2676">
        <f t="shared" si="29"/>
        <v>0.1</v>
      </c>
      <c r="K101" s="2676">
        <f t="shared" si="29"/>
        <v>0.1</v>
      </c>
      <c r="L101" s="2676">
        <f t="shared" si="29"/>
        <v>0</v>
      </c>
      <c r="M101" s="2676">
        <f t="shared" si="29"/>
        <v>0.2</v>
      </c>
      <c r="N101" s="2676">
        <f t="shared" si="29"/>
        <v>0.3</v>
      </c>
      <c r="O101" s="2676">
        <f t="shared" si="29"/>
        <v>0</v>
      </c>
      <c r="P101" s="2675">
        <f t="shared" si="29"/>
        <v>0</v>
      </c>
      <c r="Q101" s="2758">
        <f t="shared" si="29"/>
        <v>0</v>
      </c>
    </row>
    <row r="102" spans="3:17" x14ac:dyDescent="0.45">
      <c r="C102" s="2404"/>
      <c r="D102" s="2689" t="s">
        <v>2729</v>
      </c>
      <c r="E102" s="2677">
        <f>+E97+E101</f>
        <v>0</v>
      </c>
      <c r="F102" s="2677">
        <f t="shared" ref="F102:Q102" si="30">+F97+F101</f>
        <v>0</v>
      </c>
      <c r="G102" s="2677">
        <f t="shared" si="30"/>
        <v>7.1</v>
      </c>
      <c r="H102" s="2677">
        <f t="shared" si="30"/>
        <v>9</v>
      </c>
      <c r="I102" s="2677">
        <f t="shared" si="30"/>
        <v>31.2</v>
      </c>
      <c r="J102" s="2677">
        <f t="shared" si="30"/>
        <v>10.6</v>
      </c>
      <c r="K102" s="2677">
        <f t="shared" si="30"/>
        <v>11.1</v>
      </c>
      <c r="L102" s="2677">
        <f t="shared" si="30"/>
        <v>-1.6342999999999999</v>
      </c>
      <c r="M102" s="2677">
        <f t="shared" si="30"/>
        <v>-1.16567656705894</v>
      </c>
      <c r="N102" s="2677">
        <f t="shared" si="30"/>
        <v>3.7066604329978596</v>
      </c>
      <c r="O102" s="2677">
        <f t="shared" si="30"/>
        <v>-0.56552976663700905</v>
      </c>
      <c r="P102" s="2678">
        <f t="shared" si="30"/>
        <v>0.29332072669114001</v>
      </c>
      <c r="Q102" s="2759">
        <f t="shared" si="30"/>
        <v>1.2</v>
      </c>
    </row>
    <row r="103" spans="3:17" x14ac:dyDescent="0.45">
      <c r="C103" s="2404" t="s">
        <v>2218</v>
      </c>
      <c r="D103" s="2688" t="s">
        <v>2724</v>
      </c>
      <c r="E103" s="2676">
        <v>2.7</v>
      </c>
      <c r="F103" s="2676">
        <v>1.5</v>
      </c>
      <c r="G103" s="2676">
        <v>-4.9000000000000004</v>
      </c>
      <c r="H103" s="2676">
        <v>32.799999999999997</v>
      </c>
      <c r="I103" s="2676">
        <v>19.5</v>
      </c>
      <c r="J103" s="2676">
        <v>7.2</v>
      </c>
      <c r="K103" s="2676">
        <v>5.8</v>
      </c>
      <c r="L103" s="2676">
        <v>-19.464599999999997</v>
      </c>
      <c r="M103" s="2676">
        <v>6.0855323622756599</v>
      </c>
      <c r="N103" s="2676">
        <v>-36.691071742358098</v>
      </c>
      <c r="O103" s="2676">
        <v>-11.278958443073201</v>
      </c>
      <c r="P103" s="2676">
        <v>0.45110388768569698</v>
      </c>
      <c r="Q103" s="1467">
        <v>-20.7</v>
      </c>
    </row>
    <row r="104" spans="3:17" x14ac:dyDescent="0.45">
      <c r="C104" s="2404"/>
      <c r="D104" s="2688" t="s">
        <v>2725</v>
      </c>
      <c r="E104" s="2676">
        <v>0</v>
      </c>
      <c r="F104" s="2676">
        <v>0</v>
      </c>
      <c r="G104" s="2676">
        <v>0</v>
      </c>
      <c r="H104" s="2676">
        <v>0</v>
      </c>
      <c r="I104" s="2676">
        <v>0.4</v>
      </c>
      <c r="J104" s="2676">
        <v>0.1</v>
      </c>
      <c r="K104" s="2676">
        <v>0.1</v>
      </c>
      <c r="L104" s="2676">
        <v>0</v>
      </c>
      <c r="M104" s="2676">
        <v>0.2</v>
      </c>
      <c r="N104" s="2676">
        <v>0</v>
      </c>
      <c r="O104" s="2676">
        <v>0</v>
      </c>
      <c r="P104" s="2675">
        <v>0</v>
      </c>
      <c r="Q104" s="2758">
        <v>0</v>
      </c>
    </row>
    <row r="105" spans="3:17" x14ac:dyDescent="0.45">
      <c r="C105" s="2404"/>
      <c r="D105" s="2688" t="s">
        <v>2726</v>
      </c>
      <c r="E105" s="2676">
        <v>0</v>
      </c>
      <c r="F105" s="2676">
        <v>0</v>
      </c>
      <c r="G105" s="2676">
        <v>0</v>
      </c>
      <c r="H105" s="2676">
        <v>0</v>
      </c>
      <c r="I105" s="2676">
        <v>0</v>
      </c>
      <c r="J105" s="2676">
        <v>0</v>
      </c>
      <c r="K105" s="2676">
        <v>0</v>
      </c>
      <c r="L105" s="2676">
        <v>0</v>
      </c>
      <c r="M105" s="2676">
        <v>0</v>
      </c>
      <c r="N105" s="2676">
        <v>0</v>
      </c>
      <c r="O105" s="2676">
        <v>0</v>
      </c>
      <c r="P105" s="2675">
        <v>0</v>
      </c>
      <c r="Q105" s="2758">
        <v>0</v>
      </c>
    </row>
    <row r="106" spans="3:17" x14ac:dyDescent="0.45">
      <c r="C106" s="2404"/>
      <c r="D106" s="2688" t="s">
        <v>2727</v>
      </c>
      <c r="E106" s="2676">
        <v>0</v>
      </c>
      <c r="F106" s="2676">
        <v>0</v>
      </c>
      <c r="G106" s="2676">
        <v>0</v>
      </c>
      <c r="H106" s="2676">
        <v>0</v>
      </c>
      <c r="I106" s="2676">
        <v>0</v>
      </c>
      <c r="J106" s="2676">
        <v>0</v>
      </c>
      <c r="K106" s="2676">
        <v>0</v>
      </c>
      <c r="L106" s="2676">
        <v>0</v>
      </c>
      <c r="M106" s="2676">
        <v>0</v>
      </c>
      <c r="N106" s="2676">
        <v>0</v>
      </c>
      <c r="O106" s="2676">
        <v>0</v>
      </c>
      <c r="P106" s="2675">
        <v>0</v>
      </c>
      <c r="Q106" s="2758">
        <v>0</v>
      </c>
    </row>
    <row r="107" spans="3:17" x14ac:dyDescent="0.45">
      <c r="C107" s="2404"/>
      <c r="D107" s="2688" t="s">
        <v>2728</v>
      </c>
      <c r="E107" s="2676">
        <f>+SUM(E104+E105+E106)</f>
        <v>0</v>
      </c>
      <c r="F107" s="2676">
        <f t="shared" ref="F107:Q107" si="31">+SUM(F104+F105+F106)</f>
        <v>0</v>
      </c>
      <c r="G107" s="2676">
        <f t="shared" si="31"/>
        <v>0</v>
      </c>
      <c r="H107" s="2676">
        <f t="shared" si="31"/>
        <v>0</v>
      </c>
      <c r="I107" s="2676">
        <f t="shared" si="31"/>
        <v>0.4</v>
      </c>
      <c r="J107" s="2676">
        <f t="shared" si="31"/>
        <v>0.1</v>
      </c>
      <c r="K107" s="2676">
        <f t="shared" si="31"/>
        <v>0.1</v>
      </c>
      <c r="L107" s="2676">
        <f t="shared" si="31"/>
        <v>0</v>
      </c>
      <c r="M107" s="2676">
        <f t="shared" si="31"/>
        <v>0.2</v>
      </c>
      <c r="N107" s="2676">
        <f t="shared" si="31"/>
        <v>0</v>
      </c>
      <c r="O107" s="2676">
        <f t="shared" si="31"/>
        <v>0</v>
      </c>
      <c r="P107" s="2675">
        <f t="shared" si="31"/>
        <v>0</v>
      </c>
      <c r="Q107" s="2758">
        <f t="shared" si="31"/>
        <v>0</v>
      </c>
    </row>
    <row r="108" spans="3:17" x14ac:dyDescent="0.45">
      <c r="C108" s="2404"/>
      <c r="D108" s="2689" t="s">
        <v>2729</v>
      </c>
      <c r="E108" s="2677">
        <f>+E103+E107</f>
        <v>2.7</v>
      </c>
      <c r="F108" s="2677">
        <f t="shared" ref="F108:Q108" si="32">+F103+F107</f>
        <v>1.5</v>
      </c>
      <c r="G108" s="2677">
        <f t="shared" si="32"/>
        <v>-4.9000000000000004</v>
      </c>
      <c r="H108" s="2677">
        <f t="shared" si="32"/>
        <v>32.799999999999997</v>
      </c>
      <c r="I108" s="2677">
        <f t="shared" si="32"/>
        <v>19.899999999999999</v>
      </c>
      <c r="J108" s="2677">
        <f t="shared" si="32"/>
        <v>7.3</v>
      </c>
      <c r="K108" s="2677">
        <f t="shared" si="32"/>
        <v>5.8999999999999995</v>
      </c>
      <c r="L108" s="2677">
        <f t="shared" si="32"/>
        <v>-19.464599999999997</v>
      </c>
      <c r="M108" s="2677">
        <f t="shared" si="32"/>
        <v>6.28553236227566</v>
      </c>
      <c r="N108" s="2677">
        <f t="shared" si="32"/>
        <v>-36.691071742358098</v>
      </c>
      <c r="O108" s="2677">
        <f t="shared" si="32"/>
        <v>-11.278958443073201</v>
      </c>
      <c r="P108" s="2678">
        <f t="shared" si="32"/>
        <v>0.45110388768569698</v>
      </c>
      <c r="Q108" s="2759">
        <f t="shared" si="32"/>
        <v>-20.7</v>
      </c>
    </row>
    <row r="109" spans="3:17" x14ac:dyDescent="0.45">
      <c r="C109" s="2562" t="s">
        <v>5439</v>
      </c>
      <c r="D109" s="2688" t="s">
        <v>2724</v>
      </c>
      <c r="E109" s="2676">
        <v>6.9940258528804407</v>
      </c>
      <c r="F109" s="2676">
        <v>30.144929807633162</v>
      </c>
      <c r="G109" s="2676">
        <v>31.565601818263531</v>
      </c>
      <c r="H109" s="2676">
        <v>109.43230115892948</v>
      </c>
      <c r="I109" s="2676">
        <v>-65.824073195457458</v>
      </c>
      <c r="J109" s="2676">
        <v>461.12242496013641</v>
      </c>
      <c r="K109" s="2676">
        <v>368.77702055033296</v>
      </c>
      <c r="L109" s="2676">
        <v>150.41810000000001</v>
      </c>
      <c r="M109" s="2675">
        <v>0</v>
      </c>
      <c r="N109" s="2675">
        <v>0</v>
      </c>
      <c r="O109" s="2675">
        <v>0</v>
      </c>
      <c r="P109" s="2675">
        <v>0</v>
      </c>
      <c r="Q109" s="1467">
        <v>20.3</v>
      </c>
    </row>
    <row r="110" spans="3:17" x14ac:dyDescent="0.45">
      <c r="C110" s="2404"/>
      <c r="D110" s="2688" t="s">
        <v>2725</v>
      </c>
      <c r="E110" s="2676">
        <v>0.8</v>
      </c>
      <c r="F110" s="2676">
        <v>0.8</v>
      </c>
      <c r="G110" s="2676">
        <v>0</v>
      </c>
      <c r="H110" s="2676">
        <v>0</v>
      </c>
      <c r="I110" s="2676">
        <v>0</v>
      </c>
      <c r="J110" s="2676">
        <v>0</v>
      </c>
      <c r="K110" s="2676">
        <v>1.5</v>
      </c>
      <c r="L110" s="2676">
        <v>0</v>
      </c>
      <c r="M110" s="2676">
        <v>0</v>
      </c>
      <c r="N110" s="2676">
        <v>0</v>
      </c>
      <c r="O110" s="1822">
        <v>0</v>
      </c>
      <c r="P110" s="2675">
        <v>0</v>
      </c>
      <c r="Q110" s="2758">
        <v>0</v>
      </c>
    </row>
    <row r="111" spans="3:17" x14ac:dyDescent="0.45">
      <c r="C111" s="2404"/>
      <c r="D111" s="2688" t="s">
        <v>2726</v>
      </c>
      <c r="E111" s="2676">
        <v>8.1</v>
      </c>
      <c r="F111" s="2676">
        <v>3.5</v>
      </c>
      <c r="G111" s="2676">
        <v>1.8</v>
      </c>
      <c r="H111" s="2676">
        <v>0.5</v>
      </c>
      <c r="I111" s="2676">
        <v>0</v>
      </c>
      <c r="J111" s="2676">
        <v>0</v>
      </c>
      <c r="K111" s="2676">
        <v>0</v>
      </c>
      <c r="L111" s="2676">
        <v>0</v>
      </c>
      <c r="M111" s="2676">
        <v>0</v>
      </c>
      <c r="N111" s="2676">
        <v>0</v>
      </c>
      <c r="O111" s="1822">
        <v>1.66</v>
      </c>
      <c r="P111" s="2675">
        <v>0.14000000000000001</v>
      </c>
      <c r="Q111" s="1467">
        <v>0.28000000000000003</v>
      </c>
    </row>
    <row r="112" spans="3:17" x14ac:dyDescent="0.45">
      <c r="C112" s="2404"/>
      <c r="D112" s="2688" t="s">
        <v>2727</v>
      </c>
      <c r="E112" s="2676">
        <v>0</v>
      </c>
      <c r="F112" s="2676">
        <v>0</v>
      </c>
      <c r="G112" s="2676">
        <v>0</v>
      </c>
      <c r="H112" s="2676">
        <v>0</v>
      </c>
      <c r="I112" s="2676">
        <v>0</v>
      </c>
      <c r="J112" s="2676">
        <v>0</v>
      </c>
      <c r="K112" s="2676">
        <v>0</v>
      </c>
      <c r="L112" s="2676">
        <v>0</v>
      </c>
      <c r="M112" s="2676">
        <v>0</v>
      </c>
      <c r="N112" s="2676">
        <v>0</v>
      </c>
      <c r="O112" s="1822">
        <v>0</v>
      </c>
      <c r="P112" s="2675">
        <v>0</v>
      </c>
      <c r="Q112" s="2758">
        <v>0</v>
      </c>
    </row>
    <row r="113" spans="3:17" x14ac:dyDescent="0.45">
      <c r="C113" s="2404"/>
      <c r="D113" s="2688" t="s">
        <v>2728</v>
      </c>
      <c r="E113" s="2676">
        <f>+SUM(E110+E111+E112)</f>
        <v>8.9</v>
      </c>
      <c r="F113" s="2676">
        <f t="shared" ref="F113:O113" si="33">+SUM(F110+F111+F112)</f>
        <v>4.3</v>
      </c>
      <c r="G113" s="2676">
        <f t="shared" si="33"/>
        <v>1.8</v>
      </c>
      <c r="H113" s="2676">
        <f t="shared" si="33"/>
        <v>0.5</v>
      </c>
      <c r="I113" s="2676">
        <f t="shared" si="33"/>
        <v>0</v>
      </c>
      <c r="J113" s="2676">
        <f t="shared" si="33"/>
        <v>0</v>
      </c>
      <c r="K113" s="2676">
        <f t="shared" si="33"/>
        <v>1.5</v>
      </c>
      <c r="L113" s="2676">
        <f t="shared" si="33"/>
        <v>0</v>
      </c>
      <c r="M113" s="2676">
        <f t="shared" si="33"/>
        <v>0</v>
      </c>
      <c r="N113" s="2676">
        <f t="shared" si="33"/>
        <v>0</v>
      </c>
      <c r="O113" s="2676">
        <f t="shared" si="33"/>
        <v>1.66</v>
      </c>
      <c r="P113" s="2675">
        <v>0</v>
      </c>
      <c r="Q113" s="2758">
        <v>0</v>
      </c>
    </row>
    <row r="114" spans="3:17" x14ac:dyDescent="0.45">
      <c r="C114" s="2404"/>
      <c r="D114" s="2689" t="s">
        <v>2729</v>
      </c>
      <c r="E114" s="2677">
        <f>+E109+E113</f>
        <v>15.894025852880441</v>
      </c>
      <c r="F114" s="2677">
        <f t="shared" ref="F114:Q114" si="34">+F109+F113</f>
        <v>34.444929807633159</v>
      </c>
      <c r="G114" s="2677">
        <f t="shared" si="34"/>
        <v>33.365601818263528</v>
      </c>
      <c r="H114" s="2677">
        <f t="shared" si="34"/>
        <v>109.93230115892948</v>
      </c>
      <c r="I114" s="2677">
        <f t="shared" si="34"/>
        <v>-65.824073195457458</v>
      </c>
      <c r="J114" s="2677">
        <f t="shared" si="34"/>
        <v>461.12242496013641</v>
      </c>
      <c r="K114" s="2677">
        <f t="shared" si="34"/>
        <v>370.27702055033296</v>
      </c>
      <c r="L114" s="2677">
        <f t="shared" si="34"/>
        <v>150.41810000000001</v>
      </c>
      <c r="M114" s="2677">
        <f t="shared" si="34"/>
        <v>0</v>
      </c>
      <c r="N114" s="2677">
        <f t="shared" si="34"/>
        <v>0</v>
      </c>
      <c r="O114" s="2677">
        <f t="shared" si="34"/>
        <v>1.66</v>
      </c>
      <c r="P114" s="2678">
        <f t="shared" si="34"/>
        <v>0</v>
      </c>
      <c r="Q114" s="2759">
        <f t="shared" si="34"/>
        <v>20.3</v>
      </c>
    </row>
    <row r="115" spans="3:17" x14ac:dyDescent="0.45">
      <c r="C115" s="2404" t="s">
        <v>2738</v>
      </c>
      <c r="D115" s="2688" t="s">
        <v>2724</v>
      </c>
      <c r="E115" s="2676">
        <v>28.396472692489624</v>
      </c>
      <c r="F115" s="2676">
        <v>247.40993142127991</v>
      </c>
      <c r="G115" s="2676">
        <v>310.84941720962524</v>
      </c>
      <c r="H115" s="2676">
        <v>246.54111135005951</v>
      </c>
      <c r="I115" s="2676">
        <v>317.5682547390461</v>
      </c>
      <c r="J115" s="2676">
        <v>117.56085239350796</v>
      </c>
      <c r="K115" s="2676">
        <v>154.14882498979568</v>
      </c>
      <c r="L115" s="2676">
        <v>143.6062</v>
      </c>
      <c r="M115" s="2680">
        <v>45.6458549408881</v>
      </c>
      <c r="N115" s="2680">
        <v>73.024244492765106</v>
      </c>
      <c r="O115" s="2680">
        <v>62.895061221946598</v>
      </c>
      <c r="P115" s="2680">
        <v>88.3</v>
      </c>
      <c r="Q115" s="1467">
        <v>47.3</v>
      </c>
    </row>
    <row r="116" spans="3:17" x14ac:dyDescent="0.45">
      <c r="C116" s="2404"/>
      <c r="D116" s="2688" t="s">
        <v>2725</v>
      </c>
      <c r="E116" s="2676">
        <v>4.8</v>
      </c>
      <c r="F116" s="2676">
        <v>1.5</v>
      </c>
      <c r="G116" s="2676">
        <v>0</v>
      </c>
      <c r="H116" s="2676">
        <v>0.2</v>
      </c>
      <c r="I116" s="2676">
        <v>0</v>
      </c>
      <c r="J116" s="2676">
        <v>2.1</v>
      </c>
      <c r="K116" s="2676">
        <v>1.4</v>
      </c>
      <c r="L116" s="2676">
        <v>0</v>
      </c>
      <c r="M116" s="2676">
        <v>0.4</v>
      </c>
      <c r="N116" s="2676">
        <v>0.1</v>
      </c>
      <c r="O116" s="1822">
        <v>0.76</v>
      </c>
      <c r="P116" s="2675">
        <v>0.31</v>
      </c>
      <c r="Q116" s="1467">
        <v>0.14000000000000001</v>
      </c>
    </row>
    <row r="117" spans="3:17" x14ac:dyDescent="0.45">
      <c r="C117" s="2404"/>
      <c r="D117" s="2688" t="s">
        <v>2726</v>
      </c>
      <c r="E117" s="2676">
        <v>0</v>
      </c>
      <c r="F117" s="2676">
        <v>0.3</v>
      </c>
      <c r="G117" s="2676">
        <v>1.1000000000000001</v>
      </c>
      <c r="H117" s="2676">
        <v>1.7</v>
      </c>
      <c r="I117" s="2676">
        <v>1.5</v>
      </c>
      <c r="J117" s="2676">
        <v>0</v>
      </c>
      <c r="K117" s="2676">
        <v>0</v>
      </c>
      <c r="L117" s="2676">
        <v>0.8</v>
      </c>
      <c r="M117" s="2676">
        <v>0</v>
      </c>
      <c r="N117" s="2676">
        <v>0</v>
      </c>
      <c r="O117" s="1822">
        <v>0.68</v>
      </c>
      <c r="P117" s="2675">
        <v>1.38</v>
      </c>
      <c r="Q117" s="1467">
        <v>20.420000000000002</v>
      </c>
    </row>
    <row r="118" spans="3:17" x14ac:dyDescent="0.45">
      <c r="C118" s="2404"/>
      <c r="D118" s="2688" t="s">
        <v>2727</v>
      </c>
      <c r="E118" s="2676">
        <v>0</v>
      </c>
      <c r="F118" s="2676">
        <v>0</v>
      </c>
      <c r="G118" s="2676">
        <v>0</v>
      </c>
      <c r="H118" s="2676">
        <v>0</v>
      </c>
      <c r="I118" s="2676">
        <v>0</v>
      </c>
      <c r="J118" s="2676">
        <v>0</v>
      </c>
      <c r="K118" s="2676">
        <v>0</v>
      </c>
      <c r="L118" s="2676">
        <v>0</v>
      </c>
      <c r="M118" s="2676">
        <v>0</v>
      </c>
      <c r="N118" s="2676">
        <v>0.5</v>
      </c>
      <c r="O118" s="1822">
        <v>0</v>
      </c>
      <c r="P118" s="2675">
        <v>20</v>
      </c>
      <c r="Q118" s="1467">
        <v>20</v>
      </c>
    </row>
    <row r="119" spans="3:17" x14ac:dyDescent="0.45">
      <c r="C119" s="2404"/>
      <c r="D119" s="2688" t="s">
        <v>2728</v>
      </c>
      <c r="E119" s="2676">
        <f>+SUM(E116+E117+E118)</f>
        <v>4.8</v>
      </c>
      <c r="F119" s="2676">
        <f t="shared" ref="F119:Q119" si="35">+SUM(F116+F117+F118)</f>
        <v>1.8</v>
      </c>
      <c r="G119" s="2676">
        <f t="shared" si="35"/>
        <v>1.1000000000000001</v>
      </c>
      <c r="H119" s="2676">
        <f t="shared" si="35"/>
        <v>1.9</v>
      </c>
      <c r="I119" s="2676">
        <f t="shared" si="35"/>
        <v>1.5</v>
      </c>
      <c r="J119" s="2676">
        <f t="shared" si="35"/>
        <v>2.1</v>
      </c>
      <c r="K119" s="2676">
        <f t="shared" si="35"/>
        <v>1.4</v>
      </c>
      <c r="L119" s="2676">
        <f t="shared" si="35"/>
        <v>0.8</v>
      </c>
      <c r="M119" s="2676">
        <f t="shared" si="35"/>
        <v>0.4</v>
      </c>
      <c r="N119" s="2676">
        <f t="shared" si="35"/>
        <v>0.6</v>
      </c>
      <c r="O119" s="2676">
        <f t="shared" si="35"/>
        <v>1.44</v>
      </c>
      <c r="P119" s="2675">
        <f t="shared" si="35"/>
        <v>21.69</v>
      </c>
      <c r="Q119" s="2758">
        <f t="shared" si="35"/>
        <v>40.56</v>
      </c>
    </row>
    <row r="120" spans="3:17" x14ac:dyDescent="0.45">
      <c r="C120" s="2404"/>
      <c r="D120" s="2689" t="s">
        <v>2729</v>
      </c>
      <c r="E120" s="2677">
        <f>+E115+E119</f>
        <v>33.196472692489621</v>
      </c>
      <c r="F120" s="2677">
        <f t="shared" ref="F120:Q120" si="36">+F115+F119</f>
        <v>249.20993142127992</v>
      </c>
      <c r="G120" s="2677">
        <f t="shared" si="36"/>
        <v>311.94941720962527</v>
      </c>
      <c r="H120" s="2677">
        <f t="shared" si="36"/>
        <v>248.44111135005951</v>
      </c>
      <c r="I120" s="2677">
        <f t="shared" si="36"/>
        <v>319.0682547390461</v>
      </c>
      <c r="J120" s="2677">
        <f t="shared" si="36"/>
        <v>119.66085239350795</v>
      </c>
      <c r="K120" s="2677">
        <f t="shared" si="36"/>
        <v>155.54882498979569</v>
      </c>
      <c r="L120" s="2677">
        <f t="shared" si="36"/>
        <v>144.40620000000001</v>
      </c>
      <c r="M120" s="2677">
        <f t="shared" si="36"/>
        <v>46.045854940888098</v>
      </c>
      <c r="N120" s="2677">
        <f t="shared" si="36"/>
        <v>73.624244492765101</v>
      </c>
      <c r="O120" s="2677">
        <f t="shared" si="36"/>
        <v>64.335061221946603</v>
      </c>
      <c r="P120" s="2678">
        <f t="shared" si="36"/>
        <v>109.99</v>
      </c>
      <c r="Q120" s="2759">
        <f t="shared" si="36"/>
        <v>87.86</v>
      </c>
    </row>
    <row r="121" spans="3:17" x14ac:dyDescent="0.45">
      <c r="C121" s="2404" t="s">
        <v>2739</v>
      </c>
      <c r="D121" s="2688" t="s">
        <v>2724</v>
      </c>
      <c r="E121" s="2676">
        <v>67.701128685839649</v>
      </c>
      <c r="F121" s="2676">
        <v>4.8326560934074223</v>
      </c>
      <c r="G121" s="2676">
        <v>-3.366327200550586</v>
      </c>
      <c r="H121" s="2676">
        <v>25.845816679531708</v>
      </c>
      <c r="I121" s="2676">
        <v>38.062696294742636</v>
      </c>
      <c r="J121" s="2676">
        <v>-41.776293076749425</v>
      </c>
      <c r="K121" s="2676">
        <v>40.46098482018715</v>
      </c>
      <c r="L121" s="2676">
        <v>116.65039999999999</v>
      </c>
      <c r="M121" s="2675">
        <v>0</v>
      </c>
      <c r="N121" s="2675">
        <v>0</v>
      </c>
      <c r="O121" s="2675">
        <v>0</v>
      </c>
      <c r="P121" s="2675">
        <v>0</v>
      </c>
      <c r="Q121" s="1467">
        <v>264.60000000000002</v>
      </c>
    </row>
    <row r="122" spans="3:17" x14ac:dyDescent="0.45">
      <c r="C122" s="2404"/>
      <c r="D122" s="2688" t="s">
        <v>2725</v>
      </c>
      <c r="E122" s="2676">
        <v>0</v>
      </c>
      <c r="F122" s="2676">
        <v>0.2</v>
      </c>
      <c r="G122" s="2676">
        <v>0</v>
      </c>
      <c r="H122" s="2676">
        <v>0</v>
      </c>
      <c r="I122" s="2676">
        <v>0</v>
      </c>
      <c r="J122" s="2676">
        <v>0.6</v>
      </c>
      <c r="K122" s="2676">
        <v>0.5</v>
      </c>
      <c r="L122" s="2676">
        <v>0</v>
      </c>
      <c r="M122" s="2676">
        <v>0.4</v>
      </c>
      <c r="N122" s="2676">
        <v>0</v>
      </c>
      <c r="O122" s="1822">
        <v>0</v>
      </c>
      <c r="P122" s="2675">
        <v>0</v>
      </c>
      <c r="Q122" s="1501">
        <v>0</v>
      </c>
    </row>
    <row r="123" spans="3:17" x14ac:dyDescent="0.45">
      <c r="C123" s="2404"/>
      <c r="D123" s="2688" t="s">
        <v>2726</v>
      </c>
      <c r="E123" s="2676">
        <v>0.1</v>
      </c>
      <c r="F123" s="2676">
        <v>0</v>
      </c>
      <c r="G123" s="2676">
        <v>0</v>
      </c>
      <c r="H123" s="2676">
        <v>0</v>
      </c>
      <c r="I123" s="2676">
        <v>1.6</v>
      </c>
      <c r="J123" s="2676">
        <v>0</v>
      </c>
      <c r="K123" s="2676">
        <v>0</v>
      </c>
      <c r="L123" s="2676">
        <v>0</v>
      </c>
      <c r="M123" s="2676">
        <v>0</v>
      </c>
      <c r="N123" s="2676">
        <v>0</v>
      </c>
      <c r="O123" s="1822">
        <v>1.61</v>
      </c>
      <c r="P123" s="2675">
        <v>1.22</v>
      </c>
      <c r="Q123" s="1501">
        <v>0</v>
      </c>
    </row>
    <row r="124" spans="3:17" x14ac:dyDescent="0.45">
      <c r="C124" s="2404"/>
      <c r="D124" s="2688" t="s">
        <v>2727</v>
      </c>
      <c r="E124" s="2676">
        <v>0</v>
      </c>
      <c r="F124" s="2676">
        <v>0</v>
      </c>
      <c r="G124" s="2676">
        <v>0</v>
      </c>
      <c r="H124" s="2676">
        <v>0</v>
      </c>
      <c r="I124" s="2676">
        <v>0</v>
      </c>
      <c r="J124" s="2676">
        <v>0</v>
      </c>
      <c r="K124" s="2676">
        <v>0</v>
      </c>
      <c r="L124" s="2676">
        <v>0</v>
      </c>
      <c r="M124" s="2676">
        <v>0</v>
      </c>
      <c r="N124" s="2676">
        <v>0</v>
      </c>
      <c r="O124" s="1822">
        <v>0</v>
      </c>
      <c r="P124" s="2675">
        <v>0</v>
      </c>
      <c r="Q124" s="1501">
        <v>0</v>
      </c>
    </row>
    <row r="125" spans="3:17" x14ac:dyDescent="0.45">
      <c r="C125" s="2404"/>
      <c r="D125" s="2688" t="s">
        <v>2728</v>
      </c>
      <c r="E125" s="2676">
        <f>+SUM(E122+E123+E124)</f>
        <v>0.1</v>
      </c>
      <c r="F125" s="2676">
        <f t="shared" ref="F125:Q125" si="37">+SUM(F122+F123+F124)</f>
        <v>0.2</v>
      </c>
      <c r="G125" s="2676">
        <f t="shared" si="37"/>
        <v>0</v>
      </c>
      <c r="H125" s="2676">
        <f t="shared" si="37"/>
        <v>0</v>
      </c>
      <c r="I125" s="2676">
        <f t="shared" si="37"/>
        <v>1.6</v>
      </c>
      <c r="J125" s="2676">
        <f t="shared" si="37"/>
        <v>0.6</v>
      </c>
      <c r="K125" s="2676">
        <f t="shared" si="37"/>
        <v>0.5</v>
      </c>
      <c r="L125" s="2676">
        <f t="shared" si="37"/>
        <v>0</v>
      </c>
      <c r="M125" s="2676">
        <f t="shared" si="37"/>
        <v>0.4</v>
      </c>
      <c r="N125" s="2676">
        <f t="shared" si="37"/>
        <v>0</v>
      </c>
      <c r="O125" s="2676">
        <f t="shared" si="37"/>
        <v>1.61</v>
      </c>
      <c r="P125" s="2675">
        <f t="shared" si="37"/>
        <v>1.22</v>
      </c>
      <c r="Q125" s="1501">
        <f t="shared" si="37"/>
        <v>0</v>
      </c>
    </row>
    <row r="126" spans="3:17" x14ac:dyDescent="0.45">
      <c r="C126" s="2404"/>
      <c r="D126" s="2689" t="s">
        <v>2729</v>
      </c>
      <c r="E126" s="2677">
        <f>+E121+E125</f>
        <v>67.801128685839643</v>
      </c>
      <c r="F126" s="2677">
        <f t="shared" ref="F126:Q126" si="38">+F121+F125</f>
        <v>5.0326560934074225</v>
      </c>
      <c r="G126" s="2677">
        <f t="shared" si="38"/>
        <v>-3.366327200550586</v>
      </c>
      <c r="H126" s="2677">
        <f t="shared" si="38"/>
        <v>25.845816679531708</v>
      </c>
      <c r="I126" s="2677">
        <f t="shared" si="38"/>
        <v>39.662696294742638</v>
      </c>
      <c r="J126" s="2677">
        <f t="shared" si="38"/>
        <v>-41.176293076749424</v>
      </c>
      <c r="K126" s="2677">
        <f t="shared" si="38"/>
        <v>40.96098482018715</v>
      </c>
      <c r="L126" s="2677">
        <f t="shared" si="38"/>
        <v>116.65039999999999</v>
      </c>
      <c r="M126" s="2677">
        <f t="shared" si="38"/>
        <v>0.4</v>
      </c>
      <c r="N126" s="2677">
        <f t="shared" si="38"/>
        <v>0</v>
      </c>
      <c r="O126" s="2677">
        <f t="shared" si="38"/>
        <v>1.61</v>
      </c>
      <c r="P126" s="2678">
        <f t="shared" si="38"/>
        <v>1.22</v>
      </c>
      <c r="Q126" s="2760">
        <f t="shared" si="38"/>
        <v>264.60000000000002</v>
      </c>
    </row>
    <row r="127" spans="3:17" x14ac:dyDescent="0.45">
      <c r="C127" s="2404" t="s">
        <v>2740</v>
      </c>
      <c r="D127" s="2688" t="s">
        <v>2724</v>
      </c>
      <c r="E127" s="2676">
        <v>0.70424234308302402</v>
      </c>
      <c r="F127" s="2676">
        <v>-0.87117099761962891</v>
      </c>
      <c r="G127" s="2676">
        <v>5.0722234845161438</v>
      </c>
      <c r="H127" s="2676">
        <v>-8.4252693206071854</v>
      </c>
      <c r="I127" s="2676">
        <v>3.9659099131822586</v>
      </c>
      <c r="J127" s="2676">
        <v>22.136565208435059</v>
      </c>
      <c r="K127" s="2676">
        <v>21.187902927398682</v>
      </c>
      <c r="L127" s="2676">
        <v>0</v>
      </c>
      <c r="M127" s="2676">
        <v>0</v>
      </c>
      <c r="N127" s="2676">
        <v>0</v>
      </c>
      <c r="O127" s="2675">
        <v>0</v>
      </c>
      <c r="P127" s="2675">
        <v>0</v>
      </c>
      <c r="Q127" s="1467"/>
    </row>
    <row r="128" spans="3:17" x14ac:dyDescent="0.45">
      <c r="C128" s="2404"/>
      <c r="D128" s="2688" t="s">
        <v>2725</v>
      </c>
      <c r="E128" s="2676">
        <v>0</v>
      </c>
      <c r="F128" s="2676">
        <v>0</v>
      </c>
      <c r="G128" s="2676">
        <v>0</v>
      </c>
      <c r="H128" s="2676">
        <v>0</v>
      </c>
      <c r="I128" s="2676">
        <v>0</v>
      </c>
      <c r="J128" s="2676">
        <v>0</v>
      </c>
      <c r="K128" s="2676">
        <v>0</v>
      </c>
      <c r="L128" s="2676">
        <v>0</v>
      </c>
      <c r="M128" s="2676">
        <v>0</v>
      </c>
      <c r="N128" s="2676">
        <v>0</v>
      </c>
      <c r="O128" s="2676">
        <v>0</v>
      </c>
      <c r="P128" s="2675">
        <v>0</v>
      </c>
      <c r="Q128" s="1501">
        <v>0</v>
      </c>
    </row>
    <row r="129" spans="3:17" x14ac:dyDescent="0.45">
      <c r="C129" s="2404"/>
      <c r="D129" s="2688" t="s">
        <v>2726</v>
      </c>
      <c r="E129" s="2676">
        <v>0</v>
      </c>
      <c r="F129" s="2676">
        <v>0</v>
      </c>
      <c r="G129" s="2676">
        <v>0</v>
      </c>
      <c r="H129" s="2676">
        <v>0</v>
      </c>
      <c r="I129" s="2676">
        <v>0</v>
      </c>
      <c r="J129" s="2676">
        <v>0</v>
      </c>
      <c r="K129" s="2676">
        <v>0</v>
      </c>
      <c r="L129" s="2676">
        <v>0</v>
      </c>
      <c r="M129" s="2676">
        <v>0</v>
      </c>
      <c r="N129" s="2676">
        <v>0</v>
      </c>
      <c r="O129" s="2676">
        <v>0</v>
      </c>
      <c r="P129" s="2675">
        <v>0</v>
      </c>
      <c r="Q129" s="1501">
        <v>0</v>
      </c>
    </row>
    <row r="130" spans="3:17" x14ac:dyDescent="0.45">
      <c r="C130" s="2404"/>
      <c r="D130" s="2688" t="s">
        <v>2727</v>
      </c>
      <c r="E130" s="2676">
        <v>0</v>
      </c>
      <c r="F130" s="2676">
        <v>0</v>
      </c>
      <c r="G130" s="2676">
        <v>0</v>
      </c>
      <c r="H130" s="2676">
        <v>0</v>
      </c>
      <c r="I130" s="2676">
        <v>0</v>
      </c>
      <c r="J130" s="2676">
        <v>0</v>
      </c>
      <c r="K130" s="2676">
        <v>0</v>
      </c>
      <c r="L130" s="2676">
        <v>0</v>
      </c>
      <c r="M130" s="2676">
        <v>0</v>
      </c>
      <c r="N130" s="2676">
        <v>0</v>
      </c>
      <c r="O130" s="2676">
        <v>0</v>
      </c>
      <c r="P130" s="2675">
        <v>0</v>
      </c>
      <c r="Q130" s="1501">
        <v>0</v>
      </c>
    </row>
    <row r="131" spans="3:17" x14ac:dyDescent="0.45">
      <c r="C131" s="2404"/>
      <c r="D131" s="2688" t="s">
        <v>2728</v>
      </c>
      <c r="E131" s="2676">
        <f>+SUM(E128+E129+E130)</f>
        <v>0</v>
      </c>
      <c r="F131" s="2676">
        <f t="shared" ref="F131:Q131" si="39">+SUM(F128+F129+F130)</f>
        <v>0</v>
      </c>
      <c r="G131" s="2676">
        <f t="shared" si="39"/>
        <v>0</v>
      </c>
      <c r="H131" s="2676">
        <f t="shared" si="39"/>
        <v>0</v>
      </c>
      <c r="I131" s="2676">
        <f t="shared" si="39"/>
        <v>0</v>
      </c>
      <c r="J131" s="2676">
        <f t="shared" si="39"/>
        <v>0</v>
      </c>
      <c r="K131" s="2676">
        <f t="shared" si="39"/>
        <v>0</v>
      </c>
      <c r="L131" s="2676">
        <f t="shared" si="39"/>
        <v>0</v>
      </c>
      <c r="M131" s="2676">
        <f t="shared" si="39"/>
        <v>0</v>
      </c>
      <c r="N131" s="2676">
        <f t="shared" si="39"/>
        <v>0</v>
      </c>
      <c r="O131" s="2676">
        <f t="shared" si="39"/>
        <v>0</v>
      </c>
      <c r="P131" s="2675">
        <f t="shared" si="39"/>
        <v>0</v>
      </c>
      <c r="Q131" s="1501">
        <f t="shared" si="39"/>
        <v>0</v>
      </c>
    </row>
    <row r="132" spans="3:17" x14ac:dyDescent="0.45">
      <c r="C132" s="2404"/>
      <c r="D132" s="2689" t="s">
        <v>2729</v>
      </c>
      <c r="E132" s="2677">
        <f>+E127+E131</f>
        <v>0.70424234308302402</v>
      </c>
      <c r="F132" s="2677">
        <f t="shared" ref="F132:Q132" si="40">+F127+F131</f>
        <v>-0.87117099761962891</v>
      </c>
      <c r="G132" s="2677">
        <f t="shared" si="40"/>
        <v>5.0722234845161438</v>
      </c>
      <c r="H132" s="2677">
        <f t="shared" si="40"/>
        <v>-8.4252693206071854</v>
      </c>
      <c r="I132" s="2677">
        <f t="shared" si="40"/>
        <v>3.9659099131822586</v>
      </c>
      <c r="J132" s="2677">
        <f t="shared" si="40"/>
        <v>22.136565208435059</v>
      </c>
      <c r="K132" s="2677">
        <f t="shared" si="40"/>
        <v>21.187902927398682</v>
      </c>
      <c r="L132" s="2677">
        <f t="shared" si="40"/>
        <v>0</v>
      </c>
      <c r="M132" s="2677">
        <f t="shared" si="40"/>
        <v>0</v>
      </c>
      <c r="N132" s="2677">
        <f t="shared" si="40"/>
        <v>0</v>
      </c>
      <c r="O132" s="2677">
        <f t="shared" si="40"/>
        <v>0</v>
      </c>
      <c r="P132" s="2678">
        <f t="shared" si="40"/>
        <v>0</v>
      </c>
      <c r="Q132" s="2760">
        <f t="shared" si="40"/>
        <v>0</v>
      </c>
    </row>
    <row r="133" spans="3:17" x14ac:dyDescent="0.45">
      <c r="C133" s="2404" t="s">
        <v>2741</v>
      </c>
      <c r="D133" s="2688" t="s">
        <v>2724</v>
      </c>
      <c r="E133" s="2676">
        <v>-2.3473720997571945E-2</v>
      </c>
      <c r="F133" s="2676">
        <v>1</v>
      </c>
      <c r="G133" s="2676">
        <v>-2.3473720997571945E-2</v>
      </c>
      <c r="H133" s="2676">
        <v>-2.3473720997571945E-2</v>
      </c>
      <c r="I133" s="2676">
        <v>0.7218780517578125</v>
      </c>
      <c r="J133" s="2676">
        <v>0.40971395373344421</v>
      </c>
      <c r="K133" s="2676">
        <v>0.61489582061767578</v>
      </c>
      <c r="L133" s="2676">
        <v>0</v>
      </c>
      <c r="M133" s="2676">
        <v>21.5465114151521</v>
      </c>
      <c r="N133" s="2676">
        <v>0.66929470271591396</v>
      </c>
      <c r="O133" s="2676">
        <v>0</v>
      </c>
      <c r="P133" s="2676">
        <v>0</v>
      </c>
      <c r="Q133" s="1467"/>
    </row>
    <row r="134" spans="3:17" x14ac:dyDescent="0.45">
      <c r="C134" s="2404"/>
      <c r="D134" s="2688" t="s">
        <v>2725</v>
      </c>
      <c r="E134" s="2676">
        <v>0</v>
      </c>
      <c r="F134" s="2676">
        <v>0</v>
      </c>
      <c r="G134" s="2676">
        <v>0</v>
      </c>
      <c r="H134" s="2676">
        <v>0</v>
      </c>
      <c r="I134" s="2676">
        <v>0</v>
      </c>
      <c r="J134" s="2676">
        <v>0</v>
      </c>
      <c r="K134" s="2676">
        <v>0</v>
      </c>
      <c r="L134" s="2676">
        <v>0</v>
      </c>
      <c r="M134" s="2676">
        <v>0</v>
      </c>
      <c r="N134" s="2676">
        <v>0</v>
      </c>
      <c r="O134" s="2676">
        <v>0</v>
      </c>
      <c r="P134" s="2675">
        <v>0</v>
      </c>
      <c r="Q134" s="2758">
        <v>0</v>
      </c>
    </row>
    <row r="135" spans="3:17" x14ac:dyDescent="0.45">
      <c r="C135" s="2404"/>
      <c r="D135" s="2688" t="s">
        <v>2726</v>
      </c>
      <c r="E135" s="2676">
        <v>0</v>
      </c>
      <c r="F135" s="2676">
        <v>0</v>
      </c>
      <c r="G135" s="2676">
        <v>0</v>
      </c>
      <c r="H135" s="2676">
        <v>0</v>
      </c>
      <c r="I135" s="2676">
        <v>0</v>
      </c>
      <c r="J135" s="2676">
        <v>0</v>
      </c>
      <c r="K135" s="2676">
        <v>0</v>
      </c>
      <c r="L135" s="2676">
        <v>0</v>
      </c>
      <c r="M135" s="2676">
        <v>0</v>
      </c>
      <c r="N135" s="2676">
        <v>0</v>
      </c>
      <c r="O135" s="2676">
        <v>0</v>
      </c>
      <c r="P135" s="2675">
        <v>0</v>
      </c>
      <c r="Q135" s="2758">
        <v>0</v>
      </c>
    </row>
    <row r="136" spans="3:17" x14ac:dyDescent="0.45">
      <c r="C136" s="2404"/>
      <c r="D136" s="2688" t="s">
        <v>2727</v>
      </c>
      <c r="E136" s="2676">
        <v>0</v>
      </c>
      <c r="F136" s="2676">
        <v>0</v>
      </c>
      <c r="G136" s="2676">
        <v>0</v>
      </c>
      <c r="H136" s="2676">
        <v>0</v>
      </c>
      <c r="I136" s="2676">
        <v>0</v>
      </c>
      <c r="J136" s="2676">
        <v>0</v>
      </c>
      <c r="K136" s="2676">
        <v>0</v>
      </c>
      <c r="L136" s="2676">
        <v>0</v>
      </c>
      <c r="M136" s="2676">
        <v>0</v>
      </c>
      <c r="N136" s="2676">
        <v>0</v>
      </c>
      <c r="O136" s="2676">
        <v>0</v>
      </c>
      <c r="P136" s="2675">
        <v>0</v>
      </c>
      <c r="Q136" s="2758">
        <v>0</v>
      </c>
    </row>
    <row r="137" spans="3:17" x14ac:dyDescent="0.45">
      <c r="C137" s="2404"/>
      <c r="D137" s="2688" t="s">
        <v>2728</v>
      </c>
      <c r="E137" s="2676">
        <f>+SUM(E134+E135+E136)</f>
        <v>0</v>
      </c>
      <c r="F137" s="2676">
        <f t="shared" ref="F137:Q137" si="41">+SUM(F134+F135+F136)</f>
        <v>0</v>
      </c>
      <c r="G137" s="2676">
        <f t="shared" si="41"/>
        <v>0</v>
      </c>
      <c r="H137" s="2676">
        <f t="shared" si="41"/>
        <v>0</v>
      </c>
      <c r="I137" s="2676">
        <f t="shared" si="41"/>
        <v>0</v>
      </c>
      <c r="J137" s="2676">
        <f t="shared" si="41"/>
        <v>0</v>
      </c>
      <c r="K137" s="2676">
        <f t="shared" si="41"/>
        <v>0</v>
      </c>
      <c r="L137" s="2676">
        <f t="shared" si="41"/>
        <v>0</v>
      </c>
      <c r="M137" s="2676">
        <f t="shared" si="41"/>
        <v>0</v>
      </c>
      <c r="N137" s="2676">
        <f t="shared" si="41"/>
        <v>0</v>
      </c>
      <c r="O137" s="2676">
        <f t="shared" si="41"/>
        <v>0</v>
      </c>
      <c r="P137" s="2675">
        <f t="shared" si="41"/>
        <v>0</v>
      </c>
      <c r="Q137" s="2758">
        <f t="shared" si="41"/>
        <v>0</v>
      </c>
    </row>
    <row r="138" spans="3:17" x14ac:dyDescent="0.45">
      <c r="C138" s="2404"/>
      <c r="D138" s="2689" t="s">
        <v>2729</v>
      </c>
      <c r="E138" s="2677">
        <f>+E133+E137</f>
        <v>-2.3473720997571945E-2</v>
      </c>
      <c r="F138" s="2677">
        <f t="shared" ref="F138:Q138" si="42">+F133+F137</f>
        <v>1</v>
      </c>
      <c r="G138" s="2677">
        <f t="shared" si="42"/>
        <v>-2.3473720997571945E-2</v>
      </c>
      <c r="H138" s="2677">
        <f t="shared" si="42"/>
        <v>-2.3473720997571945E-2</v>
      </c>
      <c r="I138" s="2677">
        <f t="shared" si="42"/>
        <v>0.7218780517578125</v>
      </c>
      <c r="J138" s="2677">
        <f t="shared" si="42"/>
        <v>0.40971395373344421</v>
      </c>
      <c r="K138" s="2677">
        <f t="shared" si="42"/>
        <v>0.61489582061767578</v>
      </c>
      <c r="L138" s="2677">
        <f t="shared" si="42"/>
        <v>0</v>
      </c>
      <c r="M138" s="2677">
        <f t="shared" si="42"/>
        <v>21.5465114151521</v>
      </c>
      <c r="N138" s="2677">
        <f t="shared" si="42"/>
        <v>0.66929470271591396</v>
      </c>
      <c r="O138" s="2677">
        <f t="shared" si="42"/>
        <v>0</v>
      </c>
      <c r="P138" s="2678">
        <f t="shared" si="42"/>
        <v>0</v>
      </c>
      <c r="Q138" s="2759">
        <f t="shared" si="42"/>
        <v>0</v>
      </c>
    </row>
    <row r="139" spans="3:17" x14ac:dyDescent="0.45">
      <c r="C139" s="2404" t="s">
        <v>2742</v>
      </c>
      <c r="D139" s="2688" t="s">
        <v>2724</v>
      </c>
      <c r="E139" s="2676">
        <v>5.5008262092997029E-2</v>
      </c>
      <c r="F139" s="2676">
        <v>6.874999962747097E-3</v>
      </c>
      <c r="G139" s="2676">
        <v>11.838655471801758</v>
      </c>
      <c r="H139" s="2676">
        <v>28.238453358411789</v>
      </c>
      <c r="I139" s="2676">
        <v>30.770728230476379</v>
      </c>
      <c r="J139" s="2676">
        <v>27.131937175989151</v>
      </c>
      <c r="K139" s="2676">
        <v>-3.7157516181468964</v>
      </c>
      <c r="L139" s="2676">
        <v>17.133299999999998</v>
      </c>
      <c r="M139" s="2676">
        <v>7.49462230905129</v>
      </c>
      <c r="N139" s="2676">
        <v>41.6950997088232</v>
      </c>
      <c r="O139" s="2676">
        <v>69.7346021972931</v>
      </c>
      <c r="P139" s="2676">
        <v>16.6098466032193</v>
      </c>
      <c r="Q139" s="1467">
        <v>15.2</v>
      </c>
    </row>
    <row r="140" spans="3:17" x14ac:dyDescent="0.45">
      <c r="C140" s="2404"/>
      <c r="D140" s="2688" t="s">
        <v>2725</v>
      </c>
      <c r="E140" s="2676">
        <v>0</v>
      </c>
      <c r="F140" s="2676">
        <v>0</v>
      </c>
      <c r="G140" s="2676">
        <v>0</v>
      </c>
      <c r="H140" s="2676">
        <v>0</v>
      </c>
      <c r="I140" s="2676">
        <v>0</v>
      </c>
      <c r="J140" s="2676">
        <v>0</v>
      </c>
      <c r="K140" s="2676">
        <v>0</v>
      </c>
      <c r="L140" s="2676">
        <v>0</v>
      </c>
      <c r="M140" s="2676">
        <v>0</v>
      </c>
      <c r="N140" s="2676">
        <v>0</v>
      </c>
      <c r="O140" s="2676">
        <v>0</v>
      </c>
      <c r="P140" s="2675">
        <v>0</v>
      </c>
      <c r="Q140" s="2758">
        <v>0</v>
      </c>
    </row>
    <row r="141" spans="3:17" x14ac:dyDescent="0.45">
      <c r="C141" s="2404"/>
      <c r="D141" s="2688" t="s">
        <v>2726</v>
      </c>
      <c r="E141" s="2676">
        <v>0</v>
      </c>
      <c r="F141" s="2676">
        <v>0</v>
      </c>
      <c r="G141" s="2676">
        <v>0</v>
      </c>
      <c r="H141" s="2676">
        <v>0</v>
      </c>
      <c r="I141" s="2676">
        <v>0</v>
      </c>
      <c r="J141" s="2676">
        <v>0</v>
      </c>
      <c r="K141" s="2676">
        <v>0</v>
      </c>
      <c r="L141" s="2676">
        <v>0</v>
      </c>
      <c r="M141" s="2676">
        <v>0</v>
      </c>
      <c r="N141" s="2676">
        <v>0</v>
      </c>
      <c r="O141" s="2676">
        <v>0</v>
      </c>
      <c r="P141" s="2675">
        <v>0</v>
      </c>
      <c r="Q141" s="2758">
        <v>0</v>
      </c>
    </row>
    <row r="142" spans="3:17" x14ac:dyDescent="0.45">
      <c r="C142" s="2404"/>
      <c r="D142" s="2688" t="s">
        <v>2727</v>
      </c>
      <c r="E142" s="2676">
        <v>0</v>
      </c>
      <c r="F142" s="2676">
        <v>0</v>
      </c>
      <c r="G142" s="2676">
        <v>0</v>
      </c>
      <c r="H142" s="2676">
        <v>0</v>
      </c>
      <c r="I142" s="2676">
        <v>0</v>
      </c>
      <c r="J142" s="2676">
        <v>0</v>
      </c>
      <c r="K142" s="2676">
        <v>0</v>
      </c>
      <c r="L142" s="2676">
        <v>0</v>
      </c>
      <c r="M142" s="2676">
        <v>0</v>
      </c>
      <c r="N142" s="2676">
        <v>0</v>
      </c>
      <c r="O142" s="2676">
        <v>0</v>
      </c>
      <c r="P142" s="2675">
        <v>0</v>
      </c>
      <c r="Q142" s="2758">
        <v>0</v>
      </c>
    </row>
    <row r="143" spans="3:17" x14ac:dyDescent="0.45">
      <c r="C143" s="2404"/>
      <c r="D143" s="2688" t="s">
        <v>2728</v>
      </c>
      <c r="E143" s="2676">
        <f>+SUM(E140+E141+E142)</f>
        <v>0</v>
      </c>
      <c r="F143" s="2676">
        <f t="shared" ref="F143:Q143" si="43">+SUM(F140+F141+F142)</f>
        <v>0</v>
      </c>
      <c r="G143" s="2676">
        <f t="shared" si="43"/>
        <v>0</v>
      </c>
      <c r="H143" s="2676">
        <f t="shared" si="43"/>
        <v>0</v>
      </c>
      <c r="I143" s="2676">
        <f t="shared" si="43"/>
        <v>0</v>
      </c>
      <c r="J143" s="2676">
        <f t="shared" si="43"/>
        <v>0</v>
      </c>
      <c r="K143" s="2676">
        <f t="shared" si="43"/>
        <v>0</v>
      </c>
      <c r="L143" s="2676">
        <f t="shared" si="43"/>
        <v>0</v>
      </c>
      <c r="M143" s="2676">
        <f t="shared" si="43"/>
        <v>0</v>
      </c>
      <c r="N143" s="2676">
        <f t="shared" si="43"/>
        <v>0</v>
      </c>
      <c r="O143" s="2676">
        <f t="shared" si="43"/>
        <v>0</v>
      </c>
      <c r="P143" s="2675">
        <f t="shared" si="43"/>
        <v>0</v>
      </c>
      <c r="Q143" s="2758">
        <f t="shared" si="43"/>
        <v>0</v>
      </c>
    </row>
    <row r="144" spans="3:17" x14ac:dyDescent="0.45">
      <c r="C144" s="2404"/>
      <c r="D144" s="2689" t="s">
        <v>2729</v>
      </c>
      <c r="E144" s="2677">
        <f>+E139+E143</f>
        <v>5.5008262092997029E-2</v>
      </c>
      <c r="F144" s="2677">
        <f t="shared" ref="F144:Q144" si="44">+F139+F143</f>
        <v>6.874999962747097E-3</v>
      </c>
      <c r="G144" s="2677">
        <f t="shared" si="44"/>
        <v>11.838655471801758</v>
      </c>
      <c r="H144" s="2677">
        <f t="shared" si="44"/>
        <v>28.238453358411789</v>
      </c>
      <c r="I144" s="2677">
        <f t="shared" si="44"/>
        <v>30.770728230476379</v>
      </c>
      <c r="J144" s="2677">
        <f t="shared" si="44"/>
        <v>27.131937175989151</v>
      </c>
      <c r="K144" s="2677">
        <f t="shared" si="44"/>
        <v>-3.7157516181468964</v>
      </c>
      <c r="L144" s="2677">
        <f t="shared" si="44"/>
        <v>17.133299999999998</v>
      </c>
      <c r="M144" s="2677">
        <f t="shared" si="44"/>
        <v>7.49462230905129</v>
      </c>
      <c r="N144" s="2677">
        <f t="shared" si="44"/>
        <v>41.6950997088232</v>
      </c>
      <c r="O144" s="2677">
        <f t="shared" si="44"/>
        <v>69.7346021972931</v>
      </c>
      <c r="P144" s="2678">
        <f t="shared" si="44"/>
        <v>16.6098466032193</v>
      </c>
      <c r="Q144" s="2759">
        <f t="shared" si="44"/>
        <v>15.2</v>
      </c>
    </row>
    <row r="145" spans="3:17" x14ac:dyDescent="0.45">
      <c r="C145" s="2404" t="s">
        <v>2743</v>
      </c>
      <c r="D145" s="2688" t="s">
        <v>2724</v>
      </c>
      <c r="E145" s="2676">
        <v>19.838288546772674</v>
      </c>
      <c r="F145" s="2676">
        <v>8.9800470247864723</v>
      </c>
      <c r="G145" s="2676">
        <v>-9.8120220899581909</v>
      </c>
      <c r="H145" s="2676">
        <v>32.335995517671108</v>
      </c>
      <c r="I145" s="2676">
        <v>91.632083177566528</v>
      </c>
      <c r="J145" s="2676">
        <v>97.75194177031517</v>
      </c>
      <c r="K145" s="2676">
        <v>58.588093761354685</v>
      </c>
      <c r="L145" s="2676">
        <v>-8.8681000000000001</v>
      </c>
      <c r="M145" s="2676">
        <v>17.998345891769699</v>
      </c>
      <c r="N145" s="2676">
        <v>41.092672761200802</v>
      </c>
      <c r="O145" s="2676">
        <v>21.915504037656401</v>
      </c>
      <c r="P145" s="2676">
        <v>26.354701366056101</v>
      </c>
      <c r="Q145" s="1467">
        <v>67.099999999999994</v>
      </c>
    </row>
    <row r="146" spans="3:17" x14ac:dyDescent="0.45">
      <c r="C146" s="2404"/>
      <c r="D146" s="2688" t="s">
        <v>2725</v>
      </c>
      <c r="E146" s="2676">
        <v>14.8</v>
      </c>
      <c r="F146" s="2676">
        <v>0</v>
      </c>
      <c r="G146" s="2676">
        <v>0</v>
      </c>
      <c r="H146" s="2676">
        <v>10.6</v>
      </c>
      <c r="I146" s="2676">
        <v>0</v>
      </c>
      <c r="J146" s="2676">
        <v>0</v>
      </c>
      <c r="K146" s="2676">
        <v>11.3</v>
      </c>
      <c r="L146" s="2676">
        <v>0</v>
      </c>
      <c r="M146" s="2676">
        <v>0.3</v>
      </c>
      <c r="N146" s="2676">
        <v>4.4000000000000004</v>
      </c>
      <c r="O146" s="1822">
        <v>3.36</v>
      </c>
      <c r="P146" s="2675">
        <v>0.69</v>
      </c>
      <c r="Q146" s="1467">
        <v>2.41</v>
      </c>
    </row>
    <row r="147" spans="3:17" x14ac:dyDescent="0.45">
      <c r="C147" s="2404"/>
      <c r="D147" s="2688" t="s">
        <v>2726</v>
      </c>
      <c r="E147" s="2676">
        <v>16.8</v>
      </c>
      <c r="F147" s="2676">
        <v>0</v>
      </c>
      <c r="G147" s="2676">
        <v>0</v>
      </c>
      <c r="H147" s="2676">
        <v>2.2000000000000002</v>
      </c>
      <c r="I147" s="2676">
        <v>8</v>
      </c>
      <c r="J147" s="2676">
        <v>0</v>
      </c>
      <c r="K147" s="2676">
        <v>7.2</v>
      </c>
      <c r="L147" s="2676">
        <v>21</v>
      </c>
      <c r="M147" s="2676">
        <v>20.9</v>
      </c>
      <c r="N147" s="2676">
        <v>13.3</v>
      </c>
      <c r="O147" s="1822">
        <v>11.66</v>
      </c>
      <c r="P147" s="2675">
        <v>9.56</v>
      </c>
      <c r="Q147" s="1467">
        <v>21.76</v>
      </c>
    </row>
    <row r="148" spans="3:17" x14ac:dyDescent="0.45">
      <c r="C148" s="2404"/>
      <c r="D148" s="2688" t="s">
        <v>2727</v>
      </c>
      <c r="E148" s="2676">
        <v>40.5</v>
      </c>
      <c r="F148" s="2676">
        <v>0</v>
      </c>
      <c r="G148" s="2676">
        <v>0</v>
      </c>
      <c r="H148" s="2676">
        <v>0</v>
      </c>
      <c r="I148" s="2676">
        <v>0</v>
      </c>
      <c r="J148" s="2676">
        <v>0</v>
      </c>
      <c r="K148" s="2676">
        <v>0</v>
      </c>
      <c r="L148" s="2676">
        <v>0</v>
      </c>
      <c r="M148" s="2676">
        <v>0</v>
      </c>
      <c r="N148" s="2676">
        <v>97.2</v>
      </c>
      <c r="O148" s="1822">
        <v>4.29</v>
      </c>
      <c r="P148" s="2675">
        <v>0</v>
      </c>
      <c r="Q148" s="1467">
        <v>0</v>
      </c>
    </row>
    <row r="149" spans="3:17" x14ac:dyDescent="0.45">
      <c r="C149" s="2404"/>
      <c r="D149" s="2688" t="s">
        <v>2728</v>
      </c>
      <c r="E149" s="2676">
        <f>+SUM(E146+E147+E148)</f>
        <v>72.099999999999994</v>
      </c>
      <c r="F149" s="2676">
        <f t="shared" ref="F149:Q149" si="45">+SUM(F146+F147+F148)</f>
        <v>0</v>
      </c>
      <c r="G149" s="2676">
        <f t="shared" si="45"/>
        <v>0</v>
      </c>
      <c r="H149" s="2676">
        <f t="shared" si="45"/>
        <v>12.8</v>
      </c>
      <c r="I149" s="2676">
        <f t="shared" si="45"/>
        <v>8</v>
      </c>
      <c r="J149" s="2676">
        <f t="shared" si="45"/>
        <v>0</v>
      </c>
      <c r="K149" s="2676">
        <f t="shared" si="45"/>
        <v>18.5</v>
      </c>
      <c r="L149" s="2676">
        <f t="shared" si="45"/>
        <v>21</v>
      </c>
      <c r="M149" s="2676">
        <f t="shared" si="45"/>
        <v>21.2</v>
      </c>
      <c r="N149" s="2676">
        <f t="shared" si="45"/>
        <v>114.9</v>
      </c>
      <c r="O149" s="2676">
        <f t="shared" si="45"/>
        <v>19.309999999999999</v>
      </c>
      <c r="P149" s="2675">
        <f t="shared" si="45"/>
        <v>10.25</v>
      </c>
      <c r="Q149" s="2758">
        <f t="shared" si="45"/>
        <v>24.17</v>
      </c>
    </row>
    <row r="150" spans="3:17" x14ac:dyDescent="0.45">
      <c r="C150" s="2404"/>
      <c r="D150" s="2689" t="s">
        <v>2729</v>
      </c>
      <c r="E150" s="2677">
        <f>+E145+E149</f>
        <v>91.938288546772668</v>
      </c>
      <c r="F150" s="2677">
        <f t="shared" ref="F150:Q150" si="46">+F145+F149</f>
        <v>8.9800470247864723</v>
      </c>
      <c r="G150" s="2677">
        <f t="shared" si="46"/>
        <v>-9.8120220899581909</v>
      </c>
      <c r="H150" s="2677">
        <f t="shared" si="46"/>
        <v>45.135995517671105</v>
      </c>
      <c r="I150" s="2677">
        <f t="shared" si="46"/>
        <v>99.632083177566528</v>
      </c>
      <c r="J150" s="2677">
        <f t="shared" si="46"/>
        <v>97.75194177031517</v>
      </c>
      <c r="K150" s="2677">
        <f t="shared" si="46"/>
        <v>77.088093761354685</v>
      </c>
      <c r="L150" s="2677">
        <f t="shared" si="46"/>
        <v>12.1319</v>
      </c>
      <c r="M150" s="2677">
        <f t="shared" si="46"/>
        <v>39.198345891769698</v>
      </c>
      <c r="N150" s="2677">
        <f t="shared" si="46"/>
        <v>155.99267276120082</v>
      </c>
      <c r="O150" s="2677">
        <f t="shared" si="46"/>
        <v>41.2255040376564</v>
      </c>
      <c r="P150" s="2678">
        <f t="shared" si="46"/>
        <v>36.604701366056105</v>
      </c>
      <c r="Q150" s="2759">
        <f t="shared" si="46"/>
        <v>91.27</v>
      </c>
    </row>
    <row r="151" spans="3:17" x14ac:dyDescent="0.45">
      <c r="C151" s="2404" t="s">
        <v>2744</v>
      </c>
      <c r="D151" s="2688" t="s">
        <v>2724</v>
      </c>
      <c r="E151" s="2676">
        <v>-0.75366723537445068</v>
      </c>
      <c r="F151" s="2676">
        <v>-5.5891722440719604E-2</v>
      </c>
      <c r="G151" s="2676">
        <v>4.886107075959444</v>
      </c>
      <c r="H151" s="2676">
        <v>113.40373182296753</v>
      </c>
      <c r="I151" s="2676">
        <v>34.036534786224365</v>
      </c>
      <c r="J151" s="2676">
        <v>15.091119766235352</v>
      </c>
      <c r="K151" s="2676">
        <v>21.000850915908813</v>
      </c>
      <c r="L151" s="2676">
        <v>68.23360000000001</v>
      </c>
      <c r="M151" s="2676">
        <v>-27.701059442496799</v>
      </c>
      <c r="N151" s="2676">
        <v>-7.0717759215248801</v>
      </c>
      <c r="O151" s="2676">
        <v>18.0297765986607</v>
      </c>
      <c r="P151" s="2676">
        <v>31.965294517111399</v>
      </c>
      <c r="Q151" s="1467">
        <v>52.1</v>
      </c>
    </row>
    <row r="152" spans="3:17" x14ac:dyDescent="0.45">
      <c r="C152" s="2404"/>
      <c r="D152" s="2688" t="s">
        <v>2725</v>
      </c>
      <c r="E152" s="2676">
        <v>0</v>
      </c>
      <c r="F152" s="2676">
        <v>0</v>
      </c>
      <c r="G152" s="2676">
        <v>0</v>
      </c>
      <c r="H152" s="2676">
        <v>0</v>
      </c>
      <c r="I152" s="2676">
        <v>0</v>
      </c>
      <c r="J152" s="2676">
        <v>0</v>
      </c>
      <c r="K152" s="2676">
        <v>0</v>
      </c>
      <c r="L152" s="2676">
        <v>0.5</v>
      </c>
      <c r="M152" s="2676">
        <v>0</v>
      </c>
      <c r="N152" s="2676">
        <v>0</v>
      </c>
      <c r="O152" s="1822">
        <v>0</v>
      </c>
      <c r="P152" s="2675">
        <v>3.8</v>
      </c>
      <c r="Q152" s="2758">
        <v>2.7</v>
      </c>
    </row>
    <row r="153" spans="3:17" x14ac:dyDescent="0.45">
      <c r="C153" s="2404"/>
      <c r="D153" s="2688" t="s">
        <v>2726</v>
      </c>
      <c r="E153" s="2676">
        <v>0</v>
      </c>
      <c r="F153" s="2676">
        <v>0</v>
      </c>
      <c r="G153" s="2676">
        <v>0</v>
      </c>
      <c r="H153" s="2676">
        <v>0</v>
      </c>
      <c r="I153" s="2676">
        <v>0</v>
      </c>
      <c r="J153" s="2676">
        <v>0</v>
      </c>
      <c r="K153" s="2676">
        <v>0</v>
      </c>
      <c r="L153" s="2676">
        <v>0.6</v>
      </c>
      <c r="M153" s="2676">
        <v>0</v>
      </c>
      <c r="N153" s="2676">
        <v>1.2</v>
      </c>
      <c r="O153" s="1822">
        <v>0.75800000000000001</v>
      </c>
      <c r="P153" s="2675">
        <v>2.4</v>
      </c>
      <c r="Q153" s="2758">
        <v>0</v>
      </c>
    </row>
    <row r="154" spans="3:17" x14ac:dyDescent="0.45">
      <c r="C154" s="2404"/>
      <c r="D154" s="2688" t="s">
        <v>2727</v>
      </c>
      <c r="E154" s="2676">
        <v>0</v>
      </c>
      <c r="F154" s="2676">
        <v>0</v>
      </c>
      <c r="G154" s="2676">
        <v>0</v>
      </c>
      <c r="H154" s="2676">
        <v>0</v>
      </c>
      <c r="I154" s="2676">
        <v>0</v>
      </c>
      <c r="J154" s="2676">
        <v>0</v>
      </c>
      <c r="K154" s="2676">
        <v>0</v>
      </c>
      <c r="L154" s="2676">
        <v>0</v>
      </c>
      <c r="M154" s="2676">
        <v>0</v>
      </c>
      <c r="N154" s="2676">
        <v>0</v>
      </c>
      <c r="O154" s="1822">
        <v>150</v>
      </c>
      <c r="P154" s="2675">
        <v>65</v>
      </c>
      <c r="Q154" s="2758">
        <v>110</v>
      </c>
    </row>
    <row r="155" spans="3:17" x14ac:dyDescent="0.45">
      <c r="C155" s="2404"/>
      <c r="D155" s="2688" t="s">
        <v>2728</v>
      </c>
      <c r="E155" s="2676">
        <f>+SUM(E152+E153+E154)</f>
        <v>0</v>
      </c>
      <c r="F155" s="2676">
        <f t="shared" ref="F155:Q155" si="47">+SUM(F152+F153+F154)</f>
        <v>0</v>
      </c>
      <c r="G155" s="2676">
        <f t="shared" si="47"/>
        <v>0</v>
      </c>
      <c r="H155" s="2676">
        <f t="shared" si="47"/>
        <v>0</v>
      </c>
      <c r="I155" s="2676">
        <f t="shared" si="47"/>
        <v>0</v>
      </c>
      <c r="J155" s="2676">
        <f t="shared" si="47"/>
        <v>0</v>
      </c>
      <c r="K155" s="2676">
        <f t="shared" si="47"/>
        <v>0</v>
      </c>
      <c r="L155" s="2676">
        <f t="shared" si="47"/>
        <v>1.1000000000000001</v>
      </c>
      <c r="M155" s="2676">
        <f t="shared" si="47"/>
        <v>0</v>
      </c>
      <c r="N155" s="2676">
        <f t="shared" si="47"/>
        <v>1.2</v>
      </c>
      <c r="O155" s="2676">
        <f t="shared" si="47"/>
        <v>150.75800000000001</v>
      </c>
      <c r="P155" s="2675">
        <f t="shared" si="47"/>
        <v>71.2</v>
      </c>
      <c r="Q155" s="2758">
        <f t="shared" si="47"/>
        <v>112.7</v>
      </c>
    </row>
    <row r="156" spans="3:17" x14ac:dyDescent="0.45">
      <c r="C156" s="2404"/>
      <c r="D156" s="2689" t="s">
        <v>2729</v>
      </c>
      <c r="E156" s="2677">
        <f>+E151+E155</f>
        <v>-0.75366723537445068</v>
      </c>
      <c r="F156" s="2677">
        <f t="shared" ref="F156:Q156" si="48">+F151+F155</f>
        <v>-5.5891722440719604E-2</v>
      </c>
      <c r="G156" s="2677">
        <f t="shared" si="48"/>
        <v>4.886107075959444</v>
      </c>
      <c r="H156" s="2677">
        <f t="shared" si="48"/>
        <v>113.40373182296753</v>
      </c>
      <c r="I156" s="2677">
        <f t="shared" si="48"/>
        <v>34.036534786224365</v>
      </c>
      <c r="J156" s="2677">
        <f t="shared" si="48"/>
        <v>15.091119766235352</v>
      </c>
      <c r="K156" s="2677">
        <f t="shared" si="48"/>
        <v>21.000850915908813</v>
      </c>
      <c r="L156" s="2677">
        <f t="shared" si="48"/>
        <v>69.333600000000004</v>
      </c>
      <c r="M156" s="2677">
        <f t="shared" si="48"/>
        <v>-27.701059442496799</v>
      </c>
      <c r="N156" s="2677">
        <f t="shared" si="48"/>
        <v>-5.8717759215248799</v>
      </c>
      <c r="O156" s="2677">
        <f t="shared" si="48"/>
        <v>168.78777659866071</v>
      </c>
      <c r="P156" s="2678">
        <f t="shared" si="48"/>
        <v>103.16529451711141</v>
      </c>
      <c r="Q156" s="2759">
        <f t="shared" si="48"/>
        <v>164.8</v>
      </c>
    </row>
    <row r="157" spans="3:17" x14ac:dyDescent="0.45">
      <c r="C157" s="2404" t="s">
        <v>4414</v>
      </c>
      <c r="D157" s="2688" t="s">
        <v>2724</v>
      </c>
      <c r="E157" s="2676">
        <v>14.147982022957876</v>
      </c>
      <c r="F157" s="2676">
        <v>-30.325967222452164</v>
      </c>
      <c r="G157" s="2676">
        <v>10.963039457798004</v>
      </c>
      <c r="H157" s="2676">
        <v>5.9152614325284958</v>
      </c>
      <c r="I157" s="2676">
        <v>52.744926452636719</v>
      </c>
      <c r="J157" s="2676">
        <v>38.302147150039673</v>
      </c>
      <c r="K157" s="2676">
        <v>19.648025989532471</v>
      </c>
      <c r="L157" s="2676">
        <v>-0.94740000000000002</v>
      </c>
      <c r="M157" s="2675">
        <v>0</v>
      </c>
      <c r="N157" s="2675">
        <v>0</v>
      </c>
      <c r="O157" s="2675">
        <v>-17.899999999999999</v>
      </c>
      <c r="P157" s="2675">
        <v>55</v>
      </c>
      <c r="Q157" s="1467">
        <v>19.3</v>
      </c>
    </row>
    <row r="158" spans="3:17" x14ac:dyDescent="0.45">
      <c r="C158" s="2404"/>
      <c r="D158" s="2688" t="s">
        <v>2725</v>
      </c>
      <c r="E158" s="2676">
        <v>0</v>
      </c>
      <c r="F158" s="2676">
        <v>0</v>
      </c>
      <c r="G158" s="2676">
        <v>0</v>
      </c>
      <c r="H158" s="2676">
        <v>0</v>
      </c>
      <c r="I158" s="2676">
        <v>0</v>
      </c>
      <c r="J158" s="2676">
        <v>0</v>
      </c>
      <c r="K158" s="2676">
        <v>0</v>
      </c>
      <c r="L158" s="2676">
        <v>0</v>
      </c>
      <c r="M158" s="2676">
        <v>0</v>
      </c>
      <c r="N158" s="2676">
        <v>0</v>
      </c>
      <c r="O158" s="2676">
        <v>0</v>
      </c>
      <c r="P158" s="2675">
        <v>0</v>
      </c>
      <c r="Q158" s="2758">
        <v>0</v>
      </c>
    </row>
    <row r="159" spans="3:17" x14ac:dyDescent="0.45">
      <c r="C159" s="2404"/>
      <c r="D159" s="2688" t="s">
        <v>2726</v>
      </c>
      <c r="E159" s="2676">
        <v>0</v>
      </c>
      <c r="F159" s="2676">
        <v>0</v>
      </c>
      <c r="G159" s="2676">
        <v>0</v>
      </c>
      <c r="H159" s="2676">
        <v>0</v>
      </c>
      <c r="I159" s="2676">
        <v>0</v>
      </c>
      <c r="J159" s="2676">
        <v>0</v>
      </c>
      <c r="K159" s="2676">
        <v>0</v>
      </c>
      <c r="L159" s="2676">
        <v>0</v>
      </c>
      <c r="M159" s="2676">
        <v>0</v>
      </c>
      <c r="N159" s="2676">
        <v>0</v>
      </c>
      <c r="O159" s="2676">
        <v>0</v>
      </c>
      <c r="P159" s="2675">
        <v>0</v>
      </c>
      <c r="Q159" s="2758">
        <v>0</v>
      </c>
    </row>
    <row r="160" spans="3:17" x14ac:dyDescent="0.45">
      <c r="C160" s="2404"/>
      <c r="D160" s="2688" t="s">
        <v>2727</v>
      </c>
      <c r="E160" s="2676">
        <v>0</v>
      </c>
      <c r="F160" s="2676">
        <v>0</v>
      </c>
      <c r="G160" s="2676">
        <v>0</v>
      </c>
      <c r="H160" s="2676">
        <v>0</v>
      </c>
      <c r="I160" s="2676">
        <v>0</v>
      </c>
      <c r="J160" s="2676">
        <v>0</v>
      </c>
      <c r="K160" s="2676">
        <v>0</v>
      </c>
      <c r="L160" s="2676">
        <v>0</v>
      </c>
      <c r="M160" s="2676">
        <v>0</v>
      </c>
      <c r="N160" s="2676">
        <v>0</v>
      </c>
      <c r="O160" s="2676">
        <v>0</v>
      </c>
      <c r="P160" s="2675">
        <v>0</v>
      </c>
      <c r="Q160" s="2758">
        <v>0</v>
      </c>
    </row>
    <row r="161" spans="3:17" x14ac:dyDescent="0.45">
      <c r="C161" s="2404"/>
      <c r="D161" s="2688" t="s">
        <v>2728</v>
      </c>
      <c r="E161" s="2676">
        <f>+SUM(E158+E159+E160)</f>
        <v>0</v>
      </c>
      <c r="F161" s="2676">
        <f t="shared" ref="F161:Q161" si="49">+SUM(F158+F159+F160)</f>
        <v>0</v>
      </c>
      <c r="G161" s="2676">
        <f t="shared" si="49"/>
        <v>0</v>
      </c>
      <c r="H161" s="2676">
        <f t="shared" si="49"/>
        <v>0</v>
      </c>
      <c r="I161" s="2676">
        <f t="shared" si="49"/>
        <v>0</v>
      </c>
      <c r="J161" s="2676">
        <f t="shared" si="49"/>
        <v>0</v>
      </c>
      <c r="K161" s="2676">
        <f t="shared" si="49"/>
        <v>0</v>
      </c>
      <c r="L161" s="2676">
        <f t="shared" si="49"/>
        <v>0</v>
      </c>
      <c r="M161" s="2676">
        <f t="shared" si="49"/>
        <v>0</v>
      </c>
      <c r="N161" s="2676">
        <f t="shared" si="49"/>
        <v>0</v>
      </c>
      <c r="O161" s="2676">
        <f t="shared" si="49"/>
        <v>0</v>
      </c>
      <c r="P161" s="2675">
        <f t="shared" si="49"/>
        <v>0</v>
      </c>
      <c r="Q161" s="2758">
        <f t="shared" si="49"/>
        <v>0</v>
      </c>
    </row>
    <row r="162" spans="3:17" x14ac:dyDescent="0.45">
      <c r="C162" s="2404"/>
      <c r="D162" s="2689" t="s">
        <v>2729</v>
      </c>
      <c r="E162" s="2677">
        <f>+E157+E161</f>
        <v>14.147982022957876</v>
      </c>
      <c r="F162" s="2677">
        <f t="shared" ref="F162:Q162" si="50">+F157+F161</f>
        <v>-30.325967222452164</v>
      </c>
      <c r="G162" s="2677">
        <f t="shared" si="50"/>
        <v>10.963039457798004</v>
      </c>
      <c r="H162" s="2677">
        <f t="shared" si="50"/>
        <v>5.9152614325284958</v>
      </c>
      <c r="I162" s="2677">
        <f t="shared" si="50"/>
        <v>52.744926452636719</v>
      </c>
      <c r="J162" s="2677">
        <f t="shared" si="50"/>
        <v>38.302147150039673</v>
      </c>
      <c r="K162" s="2677">
        <f t="shared" si="50"/>
        <v>19.648025989532471</v>
      </c>
      <c r="L162" s="2677">
        <f t="shared" si="50"/>
        <v>-0.94740000000000002</v>
      </c>
      <c r="M162" s="2677">
        <f t="shared" si="50"/>
        <v>0</v>
      </c>
      <c r="N162" s="2677">
        <f t="shared" si="50"/>
        <v>0</v>
      </c>
      <c r="O162" s="2677">
        <f t="shared" si="50"/>
        <v>-17.899999999999999</v>
      </c>
      <c r="P162" s="2678">
        <f t="shared" si="50"/>
        <v>55</v>
      </c>
      <c r="Q162" s="2759">
        <f t="shared" si="50"/>
        <v>19.3</v>
      </c>
    </row>
    <row r="163" spans="3:17" x14ac:dyDescent="0.45">
      <c r="C163" s="2404" t="s">
        <v>2745</v>
      </c>
      <c r="D163" s="2688" t="s">
        <v>2724</v>
      </c>
      <c r="E163" s="2676">
        <v>0</v>
      </c>
      <c r="F163" s="2676">
        <v>0</v>
      </c>
      <c r="G163" s="2676">
        <v>0</v>
      </c>
      <c r="H163" s="2676">
        <v>0</v>
      </c>
      <c r="I163" s="2676">
        <v>0</v>
      </c>
      <c r="J163" s="2676">
        <v>0</v>
      </c>
      <c r="K163" s="2676">
        <v>0</v>
      </c>
      <c r="L163" s="2676">
        <v>0</v>
      </c>
      <c r="M163" s="2675">
        <v>0</v>
      </c>
      <c r="N163" s="2675">
        <v>0</v>
      </c>
      <c r="O163" s="2675">
        <v>0</v>
      </c>
      <c r="P163" s="2675">
        <v>0</v>
      </c>
      <c r="Q163" s="1467"/>
    </row>
    <row r="164" spans="3:17" x14ac:dyDescent="0.45">
      <c r="C164" s="2404"/>
      <c r="D164" s="2688" t="s">
        <v>2725</v>
      </c>
      <c r="E164" s="2676">
        <v>0</v>
      </c>
      <c r="F164" s="2676">
        <v>0</v>
      </c>
      <c r="G164" s="2676">
        <v>0</v>
      </c>
      <c r="H164" s="2676">
        <v>0</v>
      </c>
      <c r="I164" s="2676">
        <v>0</v>
      </c>
      <c r="J164" s="2676">
        <v>0</v>
      </c>
      <c r="K164" s="2676">
        <v>0.2</v>
      </c>
      <c r="L164" s="2676">
        <v>0</v>
      </c>
      <c r="M164" s="2675">
        <v>0</v>
      </c>
      <c r="N164" s="2675">
        <v>0</v>
      </c>
      <c r="O164" s="2675">
        <v>0</v>
      </c>
      <c r="P164" s="2675">
        <v>0</v>
      </c>
      <c r="Q164" s="2758">
        <v>0</v>
      </c>
    </row>
    <row r="165" spans="3:17" x14ac:dyDescent="0.45">
      <c r="C165" s="2404"/>
      <c r="D165" s="2688" t="s">
        <v>2726</v>
      </c>
      <c r="E165" s="2676">
        <v>0</v>
      </c>
      <c r="F165" s="2676">
        <v>0</v>
      </c>
      <c r="G165" s="2676">
        <v>0</v>
      </c>
      <c r="H165" s="2676">
        <v>0</v>
      </c>
      <c r="I165" s="2676">
        <v>0</v>
      </c>
      <c r="J165" s="2676">
        <v>0</v>
      </c>
      <c r="K165" s="2676">
        <v>0</v>
      </c>
      <c r="L165" s="2676">
        <v>0</v>
      </c>
      <c r="M165" s="2675">
        <v>0</v>
      </c>
      <c r="N165" s="2675">
        <v>0</v>
      </c>
      <c r="O165" s="2675">
        <v>0</v>
      </c>
      <c r="P165" s="2675">
        <v>0</v>
      </c>
      <c r="Q165" s="2758">
        <v>0</v>
      </c>
    </row>
    <row r="166" spans="3:17" x14ac:dyDescent="0.45">
      <c r="C166" s="2404"/>
      <c r="D166" s="2688" t="s">
        <v>2727</v>
      </c>
      <c r="E166" s="2676">
        <v>0</v>
      </c>
      <c r="F166" s="2676">
        <v>0</v>
      </c>
      <c r="G166" s="2676">
        <v>0</v>
      </c>
      <c r="H166" s="2676">
        <v>0</v>
      </c>
      <c r="I166" s="2676">
        <v>0</v>
      </c>
      <c r="J166" s="2676">
        <v>0</v>
      </c>
      <c r="K166" s="2676">
        <v>0</v>
      </c>
      <c r="L166" s="2676">
        <v>0</v>
      </c>
      <c r="M166" s="2675">
        <v>0</v>
      </c>
      <c r="N166" s="2675">
        <v>0</v>
      </c>
      <c r="O166" s="2675">
        <v>0</v>
      </c>
      <c r="P166" s="2675">
        <v>0</v>
      </c>
      <c r="Q166" s="2758">
        <v>0</v>
      </c>
    </row>
    <row r="167" spans="3:17" x14ac:dyDescent="0.45">
      <c r="C167" s="2404"/>
      <c r="D167" s="2688" t="s">
        <v>2728</v>
      </c>
      <c r="E167" s="2676">
        <f>+SUM(E164+E165+E166)</f>
        <v>0</v>
      </c>
      <c r="F167" s="2676">
        <f t="shared" ref="F167:L167" si="51">+SUM(F164+F165+F166)</f>
        <v>0</v>
      </c>
      <c r="G167" s="2676">
        <f t="shared" si="51"/>
        <v>0</v>
      </c>
      <c r="H167" s="2676">
        <f t="shared" si="51"/>
        <v>0</v>
      </c>
      <c r="I167" s="2676">
        <f t="shared" si="51"/>
        <v>0</v>
      </c>
      <c r="J167" s="2676">
        <f t="shared" si="51"/>
        <v>0</v>
      </c>
      <c r="K167" s="2676">
        <f t="shared" si="51"/>
        <v>0.2</v>
      </c>
      <c r="L167" s="2676">
        <f t="shared" si="51"/>
        <v>0</v>
      </c>
      <c r="M167" s="2675">
        <v>0</v>
      </c>
      <c r="N167" s="2675">
        <v>0</v>
      </c>
      <c r="O167" s="2675">
        <v>0</v>
      </c>
      <c r="P167" s="2675">
        <v>0</v>
      </c>
      <c r="Q167" s="2758">
        <v>0</v>
      </c>
    </row>
    <row r="168" spans="3:17" x14ac:dyDescent="0.45">
      <c r="C168" s="2404"/>
      <c r="D168" s="2689" t="s">
        <v>2729</v>
      </c>
      <c r="E168" s="2677">
        <f>+E163+E167</f>
        <v>0</v>
      </c>
      <c r="F168" s="2677">
        <f t="shared" ref="F168:Q168" si="52">+F163+F167</f>
        <v>0</v>
      </c>
      <c r="G168" s="2677">
        <f t="shared" si="52"/>
        <v>0</v>
      </c>
      <c r="H168" s="2677">
        <f t="shared" si="52"/>
        <v>0</v>
      </c>
      <c r="I168" s="2677">
        <f t="shared" si="52"/>
        <v>0</v>
      </c>
      <c r="J168" s="2677">
        <f t="shared" si="52"/>
        <v>0</v>
      </c>
      <c r="K168" s="2677">
        <f t="shared" si="52"/>
        <v>0.2</v>
      </c>
      <c r="L168" s="2677">
        <f t="shared" si="52"/>
        <v>0</v>
      </c>
      <c r="M168" s="2677">
        <f t="shared" si="52"/>
        <v>0</v>
      </c>
      <c r="N168" s="2677">
        <f t="shared" si="52"/>
        <v>0</v>
      </c>
      <c r="O168" s="2677">
        <f t="shared" si="52"/>
        <v>0</v>
      </c>
      <c r="P168" s="2678">
        <f t="shared" si="52"/>
        <v>0</v>
      </c>
      <c r="Q168" s="2759">
        <f t="shared" si="52"/>
        <v>0</v>
      </c>
    </row>
    <row r="169" spans="3:17" x14ac:dyDescent="0.45">
      <c r="C169" s="2404" t="s">
        <v>2746</v>
      </c>
      <c r="D169" s="2688" t="s">
        <v>2724</v>
      </c>
      <c r="E169" s="2676">
        <v>-1.8431981469329912</v>
      </c>
      <c r="F169" s="2676">
        <v>58.582362622022629</v>
      </c>
      <c r="G169" s="2676">
        <v>114.64606654644012</v>
      </c>
      <c r="H169" s="2676">
        <v>106.09101390838623</v>
      </c>
      <c r="I169" s="2676">
        <v>118.62192606925964</v>
      </c>
      <c r="J169" s="2676">
        <v>13.66754362359643</v>
      </c>
      <c r="K169" s="2676">
        <v>185.99927885830402</v>
      </c>
      <c r="L169" s="2676">
        <v>13.581100000000001</v>
      </c>
      <c r="M169" s="2676">
        <v>-6.6616417337849301</v>
      </c>
      <c r="N169" s="2676">
        <v>-1.9741312156284601</v>
      </c>
      <c r="O169" s="2676">
        <v>-6.1794364790620699</v>
      </c>
      <c r="P169" s="2676">
        <v>17.968803504858101</v>
      </c>
      <c r="Q169" s="1467">
        <v>-2.8</v>
      </c>
    </row>
    <row r="170" spans="3:17" x14ac:dyDescent="0.45">
      <c r="C170" s="2404"/>
      <c r="D170" s="2688" t="s">
        <v>2725</v>
      </c>
      <c r="E170" s="2676">
        <v>0</v>
      </c>
      <c r="F170" s="2676">
        <v>0</v>
      </c>
      <c r="G170" s="2676">
        <v>0</v>
      </c>
      <c r="H170" s="2676">
        <v>0</v>
      </c>
      <c r="I170" s="2676">
        <v>0</v>
      </c>
      <c r="J170" s="2676">
        <v>0</v>
      </c>
      <c r="K170" s="2676">
        <v>0.2</v>
      </c>
      <c r="L170" s="2676">
        <v>0</v>
      </c>
      <c r="M170" s="2676">
        <v>0</v>
      </c>
      <c r="N170" s="2676">
        <v>0</v>
      </c>
      <c r="O170" s="1822">
        <v>0.2</v>
      </c>
      <c r="P170" s="2675">
        <v>0</v>
      </c>
      <c r="Q170" s="2758">
        <v>0</v>
      </c>
    </row>
    <row r="171" spans="3:17" x14ac:dyDescent="0.45">
      <c r="C171" s="2404"/>
      <c r="D171" s="2688" t="s">
        <v>2726</v>
      </c>
      <c r="E171" s="2676">
        <v>0</v>
      </c>
      <c r="F171" s="2676">
        <v>0</v>
      </c>
      <c r="G171" s="2676">
        <v>0</v>
      </c>
      <c r="H171" s="2676">
        <v>0</v>
      </c>
      <c r="I171" s="2676">
        <v>0</v>
      </c>
      <c r="J171" s="2676">
        <v>0.4</v>
      </c>
      <c r="K171" s="2676">
        <v>0</v>
      </c>
      <c r="L171" s="2676">
        <v>0</v>
      </c>
      <c r="M171" s="2676">
        <v>0</v>
      </c>
      <c r="N171" s="2676">
        <v>0</v>
      </c>
      <c r="O171" s="2676">
        <v>0</v>
      </c>
      <c r="P171" s="2675">
        <v>0</v>
      </c>
      <c r="Q171" s="2758">
        <v>0</v>
      </c>
    </row>
    <row r="172" spans="3:17" x14ac:dyDescent="0.45">
      <c r="C172" s="2404"/>
      <c r="D172" s="2688" t="s">
        <v>2727</v>
      </c>
      <c r="E172" s="2676">
        <v>0</v>
      </c>
      <c r="F172" s="2676">
        <v>0</v>
      </c>
      <c r="G172" s="2676">
        <v>0</v>
      </c>
      <c r="H172" s="2676">
        <v>0</v>
      </c>
      <c r="I172" s="2676">
        <v>0</v>
      </c>
      <c r="J172" s="2676">
        <v>0</v>
      </c>
      <c r="K172" s="2676">
        <v>0</v>
      </c>
      <c r="L172" s="2676">
        <v>0</v>
      </c>
      <c r="M172" s="2676">
        <v>0</v>
      </c>
      <c r="N172" s="2676">
        <v>0</v>
      </c>
      <c r="O172" s="2676">
        <v>0</v>
      </c>
      <c r="P172" s="2675">
        <v>0</v>
      </c>
      <c r="Q172" s="2758">
        <v>0</v>
      </c>
    </row>
    <row r="173" spans="3:17" x14ac:dyDescent="0.45">
      <c r="C173" s="2404"/>
      <c r="D173" s="2688" t="s">
        <v>2728</v>
      </c>
      <c r="E173" s="2676">
        <f>+SUM(E170+E171+E172)</f>
        <v>0</v>
      </c>
      <c r="F173" s="2676">
        <f t="shared" ref="F173:O173" si="53">+SUM(F170+F171+F172)</f>
        <v>0</v>
      </c>
      <c r="G173" s="2676">
        <f t="shared" si="53"/>
        <v>0</v>
      </c>
      <c r="H173" s="2676">
        <f t="shared" si="53"/>
        <v>0</v>
      </c>
      <c r="I173" s="2676">
        <f t="shared" si="53"/>
        <v>0</v>
      </c>
      <c r="J173" s="2676">
        <f t="shared" si="53"/>
        <v>0.4</v>
      </c>
      <c r="K173" s="2676">
        <f t="shared" si="53"/>
        <v>0.2</v>
      </c>
      <c r="L173" s="2676">
        <f t="shared" si="53"/>
        <v>0</v>
      </c>
      <c r="M173" s="2676">
        <f t="shared" si="53"/>
        <v>0</v>
      </c>
      <c r="N173" s="2676">
        <f t="shared" si="53"/>
        <v>0</v>
      </c>
      <c r="O173" s="2676">
        <f t="shared" si="53"/>
        <v>0.2</v>
      </c>
      <c r="P173" s="2675">
        <v>0.02</v>
      </c>
      <c r="Q173" s="2758">
        <v>0.02</v>
      </c>
    </row>
    <row r="174" spans="3:17" x14ac:dyDescent="0.45">
      <c r="C174" s="2404"/>
      <c r="D174" s="2689" t="s">
        <v>2729</v>
      </c>
      <c r="E174" s="2677">
        <f>+E169+E173</f>
        <v>-1.8431981469329912</v>
      </c>
      <c r="F174" s="2677">
        <f t="shared" ref="F174:Q174" si="54">+F169+F173</f>
        <v>58.582362622022629</v>
      </c>
      <c r="G174" s="2677">
        <f t="shared" si="54"/>
        <v>114.64606654644012</v>
      </c>
      <c r="H174" s="2677">
        <f t="shared" si="54"/>
        <v>106.09101390838623</v>
      </c>
      <c r="I174" s="2677">
        <f t="shared" si="54"/>
        <v>118.62192606925964</v>
      </c>
      <c r="J174" s="2677">
        <f t="shared" si="54"/>
        <v>14.06754362359643</v>
      </c>
      <c r="K174" s="2677">
        <f t="shared" si="54"/>
        <v>186.19927885830401</v>
      </c>
      <c r="L174" s="2677">
        <f t="shared" si="54"/>
        <v>13.581100000000001</v>
      </c>
      <c r="M174" s="2677">
        <f t="shared" si="54"/>
        <v>-6.6616417337849301</v>
      </c>
      <c r="N174" s="2677">
        <f t="shared" si="54"/>
        <v>-1.9741312156284601</v>
      </c>
      <c r="O174" s="2677">
        <f t="shared" si="54"/>
        <v>-5.9794364790620698</v>
      </c>
      <c r="P174" s="2677">
        <f t="shared" si="54"/>
        <v>17.988803504858101</v>
      </c>
      <c r="Q174" s="2760">
        <f t="shared" si="54"/>
        <v>-2.78</v>
      </c>
    </row>
    <row r="175" spans="3:17" x14ac:dyDescent="0.45">
      <c r="C175" s="2404" t="s">
        <v>2747</v>
      </c>
      <c r="D175" s="2688" t="s">
        <v>2724</v>
      </c>
      <c r="E175" s="2676">
        <v>-3.7271938323974609</v>
      </c>
      <c r="F175" s="2676">
        <v>1.2610702812671661</v>
      </c>
      <c r="G175" s="2676">
        <v>2.6763805747032166</v>
      </c>
      <c r="H175" s="2676">
        <v>7.5325942039489746</v>
      </c>
      <c r="I175" s="2676">
        <v>23.041929841041565</v>
      </c>
      <c r="J175" s="2676">
        <v>-8.7857359051704407</v>
      </c>
      <c r="K175" s="2676">
        <v>3.2912609428167343</v>
      </c>
      <c r="L175" s="2676">
        <v>0</v>
      </c>
      <c r="M175" s="2676">
        <v>0</v>
      </c>
      <c r="N175" s="2676">
        <v>0</v>
      </c>
      <c r="O175" s="2676">
        <v>0</v>
      </c>
      <c r="P175" s="2676">
        <v>0</v>
      </c>
      <c r="Q175" s="1467"/>
    </row>
    <row r="176" spans="3:17" x14ac:dyDescent="0.45">
      <c r="C176" s="2404"/>
      <c r="D176" s="2688" t="s">
        <v>2725</v>
      </c>
      <c r="E176" s="2676">
        <v>0</v>
      </c>
      <c r="F176" s="2676">
        <v>0</v>
      </c>
      <c r="G176" s="2676">
        <v>0</v>
      </c>
      <c r="H176" s="2676">
        <v>0</v>
      </c>
      <c r="I176" s="2676">
        <v>0</v>
      </c>
      <c r="J176" s="2676">
        <v>0</v>
      </c>
      <c r="K176" s="2676">
        <v>0</v>
      </c>
      <c r="L176" s="2676">
        <v>0</v>
      </c>
      <c r="M176" s="2676">
        <v>0</v>
      </c>
      <c r="N176" s="2676">
        <v>0</v>
      </c>
      <c r="O176" s="2676">
        <v>0</v>
      </c>
      <c r="P176" s="2675">
        <v>0</v>
      </c>
      <c r="Q176" s="2758">
        <v>0</v>
      </c>
    </row>
    <row r="177" spans="3:17" x14ac:dyDescent="0.45">
      <c r="C177" s="2404"/>
      <c r="D177" s="2688" t="s">
        <v>2726</v>
      </c>
      <c r="E177" s="2676">
        <v>0</v>
      </c>
      <c r="F177" s="2676">
        <v>0</v>
      </c>
      <c r="G177" s="2676">
        <v>0</v>
      </c>
      <c r="H177" s="2676">
        <v>0</v>
      </c>
      <c r="I177" s="2676">
        <v>0</v>
      </c>
      <c r="J177" s="2676">
        <v>0</v>
      </c>
      <c r="K177" s="2676">
        <v>0</v>
      </c>
      <c r="L177" s="2676">
        <v>0</v>
      </c>
      <c r="M177" s="2676">
        <v>0</v>
      </c>
      <c r="N177" s="2676">
        <v>0</v>
      </c>
      <c r="O177" s="2676">
        <v>0</v>
      </c>
      <c r="P177" s="2675">
        <v>0</v>
      </c>
      <c r="Q177" s="2758">
        <v>0</v>
      </c>
    </row>
    <row r="178" spans="3:17" x14ac:dyDescent="0.45">
      <c r="C178" s="2404"/>
      <c r="D178" s="2688" t="s">
        <v>2727</v>
      </c>
      <c r="E178" s="2676">
        <v>0</v>
      </c>
      <c r="F178" s="2676">
        <v>0</v>
      </c>
      <c r="G178" s="2676">
        <v>0</v>
      </c>
      <c r="H178" s="2676">
        <v>0</v>
      </c>
      <c r="I178" s="2676">
        <v>0</v>
      </c>
      <c r="J178" s="2676">
        <v>0</v>
      </c>
      <c r="K178" s="2676">
        <v>0</v>
      </c>
      <c r="L178" s="2676">
        <v>0</v>
      </c>
      <c r="M178" s="2676">
        <v>0</v>
      </c>
      <c r="N178" s="2676">
        <v>0</v>
      </c>
      <c r="O178" s="2676">
        <v>0</v>
      </c>
      <c r="P178" s="2675">
        <v>0</v>
      </c>
      <c r="Q178" s="2758">
        <v>0</v>
      </c>
    </row>
    <row r="179" spans="3:17" x14ac:dyDescent="0.45">
      <c r="C179" s="2404"/>
      <c r="D179" s="2688" t="s">
        <v>2728</v>
      </c>
      <c r="E179" s="2676">
        <f>+SUM(E176+E177+E178)</f>
        <v>0</v>
      </c>
      <c r="F179" s="2676">
        <f t="shared" ref="F179:Q179" si="55">+SUM(F176+F177+F178)</f>
        <v>0</v>
      </c>
      <c r="G179" s="2676">
        <f t="shared" si="55"/>
        <v>0</v>
      </c>
      <c r="H179" s="2676">
        <f t="shared" si="55"/>
        <v>0</v>
      </c>
      <c r="I179" s="2676">
        <f t="shared" si="55"/>
        <v>0</v>
      </c>
      <c r="J179" s="2676">
        <f t="shared" si="55"/>
        <v>0</v>
      </c>
      <c r="K179" s="2676">
        <f t="shared" si="55"/>
        <v>0</v>
      </c>
      <c r="L179" s="2676">
        <f t="shared" si="55"/>
        <v>0</v>
      </c>
      <c r="M179" s="2676">
        <f t="shared" si="55"/>
        <v>0</v>
      </c>
      <c r="N179" s="2676">
        <f t="shared" si="55"/>
        <v>0</v>
      </c>
      <c r="O179" s="2676">
        <f t="shared" si="55"/>
        <v>0</v>
      </c>
      <c r="P179" s="2675">
        <f t="shared" si="55"/>
        <v>0</v>
      </c>
      <c r="Q179" s="2758">
        <f t="shared" si="55"/>
        <v>0</v>
      </c>
    </row>
    <row r="180" spans="3:17" x14ac:dyDescent="0.45">
      <c r="C180" s="2404"/>
      <c r="D180" s="2689" t="s">
        <v>2729</v>
      </c>
      <c r="E180" s="2677">
        <f>+E175+E179</f>
        <v>-3.7271938323974609</v>
      </c>
      <c r="F180" s="2677">
        <f t="shared" ref="F180:Q180" si="56">+F175+F179</f>
        <v>1.2610702812671661</v>
      </c>
      <c r="G180" s="2677">
        <f t="shared" si="56"/>
        <v>2.6763805747032166</v>
      </c>
      <c r="H180" s="2677">
        <f t="shared" si="56"/>
        <v>7.5325942039489746</v>
      </c>
      <c r="I180" s="2677">
        <f t="shared" si="56"/>
        <v>23.041929841041565</v>
      </c>
      <c r="J180" s="2677">
        <f t="shared" si="56"/>
        <v>-8.7857359051704407</v>
      </c>
      <c r="K180" s="2677">
        <f t="shared" si="56"/>
        <v>3.2912609428167343</v>
      </c>
      <c r="L180" s="2677">
        <f t="shared" si="56"/>
        <v>0</v>
      </c>
      <c r="M180" s="2677">
        <f t="shared" si="56"/>
        <v>0</v>
      </c>
      <c r="N180" s="2677">
        <f t="shared" si="56"/>
        <v>0</v>
      </c>
      <c r="O180" s="2677">
        <f t="shared" si="56"/>
        <v>0</v>
      </c>
      <c r="P180" s="2678">
        <f t="shared" si="56"/>
        <v>0</v>
      </c>
      <c r="Q180" s="2759">
        <f t="shared" si="56"/>
        <v>0</v>
      </c>
    </row>
    <row r="181" spans="3:17" x14ac:dyDescent="0.45">
      <c r="C181" s="2404" t="s">
        <v>2748</v>
      </c>
      <c r="D181" s="2688" t="s">
        <v>2724</v>
      </c>
      <c r="E181" s="2676">
        <v>0.61714041233062744</v>
      </c>
      <c r="F181" s="2676">
        <v>-3.5775866126641631E-4</v>
      </c>
      <c r="G181" s="2676">
        <v>15.78506276011467</v>
      </c>
      <c r="H181" s="2676">
        <v>1.5886370092630386E-2</v>
      </c>
      <c r="I181" s="2676">
        <v>-6.1544567346572876E-2</v>
      </c>
      <c r="J181" s="2676">
        <v>1.3229872100055218E-2</v>
      </c>
      <c r="K181" s="2676">
        <v>-0.91953819990158081</v>
      </c>
      <c r="L181" s="2676">
        <v>16.298100000000002</v>
      </c>
      <c r="M181" s="2676">
        <v>0</v>
      </c>
      <c r="N181" s="2676">
        <v>0</v>
      </c>
      <c r="O181" s="2676">
        <v>0</v>
      </c>
      <c r="P181" s="2676">
        <v>0</v>
      </c>
      <c r="Q181" s="1467">
        <v>14.4</v>
      </c>
    </row>
    <row r="182" spans="3:17" x14ac:dyDescent="0.45">
      <c r="C182" s="2404"/>
      <c r="D182" s="2688" t="s">
        <v>2725</v>
      </c>
      <c r="E182" s="2676">
        <v>0</v>
      </c>
      <c r="F182" s="2676">
        <v>0</v>
      </c>
      <c r="G182" s="2676">
        <v>0</v>
      </c>
      <c r="H182" s="2676">
        <v>0.5</v>
      </c>
      <c r="I182" s="2676">
        <v>2</v>
      </c>
      <c r="J182" s="2676">
        <v>3.8</v>
      </c>
      <c r="K182" s="2676">
        <v>1.7</v>
      </c>
      <c r="L182" s="2676">
        <v>1.3</v>
      </c>
      <c r="M182" s="2676">
        <v>0.5</v>
      </c>
      <c r="N182" s="2676">
        <v>0.5</v>
      </c>
      <c r="O182" s="1822">
        <v>0</v>
      </c>
      <c r="P182" s="2675">
        <v>0</v>
      </c>
      <c r="Q182" s="2758">
        <v>0</v>
      </c>
    </row>
    <row r="183" spans="3:17" x14ac:dyDescent="0.45">
      <c r="C183" s="2404"/>
      <c r="D183" s="2688" t="s">
        <v>2726</v>
      </c>
      <c r="E183" s="2676">
        <v>0</v>
      </c>
      <c r="F183" s="2676">
        <v>0</v>
      </c>
      <c r="G183" s="2676">
        <v>0</v>
      </c>
      <c r="H183" s="2676">
        <v>1.1000000000000001</v>
      </c>
      <c r="I183" s="2676">
        <v>0</v>
      </c>
      <c r="J183" s="2676">
        <v>0</v>
      </c>
      <c r="K183" s="2676">
        <v>0</v>
      </c>
      <c r="L183" s="2676">
        <v>0.1</v>
      </c>
      <c r="M183" s="2676">
        <v>0</v>
      </c>
      <c r="N183" s="2676">
        <v>4.5</v>
      </c>
      <c r="O183" s="1822">
        <v>0.81</v>
      </c>
      <c r="P183" s="2675">
        <v>17.309999999999999</v>
      </c>
      <c r="Q183" s="2758">
        <v>2.44</v>
      </c>
    </row>
    <row r="184" spans="3:17" x14ac:dyDescent="0.45">
      <c r="C184" s="2404"/>
      <c r="D184" s="2688" t="s">
        <v>2727</v>
      </c>
      <c r="E184" s="2676">
        <v>0</v>
      </c>
      <c r="F184" s="2676">
        <v>0</v>
      </c>
      <c r="G184" s="2676">
        <v>0</v>
      </c>
      <c r="H184" s="2676">
        <v>50</v>
      </c>
      <c r="I184" s="2676">
        <v>0</v>
      </c>
      <c r="J184" s="2676">
        <v>0</v>
      </c>
      <c r="K184" s="2676">
        <v>0</v>
      </c>
      <c r="L184" s="2676">
        <v>0</v>
      </c>
      <c r="M184" s="2676">
        <v>0</v>
      </c>
      <c r="N184" s="2676">
        <v>0</v>
      </c>
      <c r="O184" s="1822">
        <v>0</v>
      </c>
      <c r="P184" s="2675">
        <v>0</v>
      </c>
      <c r="Q184" s="2758">
        <v>50</v>
      </c>
    </row>
    <row r="185" spans="3:17" x14ac:dyDescent="0.45">
      <c r="C185" s="2404"/>
      <c r="D185" s="2688" t="s">
        <v>2728</v>
      </c>
      <c r="E185" s="2676">
        <f>+SUM(E182+E183+E184)</f>
        <v>0</v>
      </c>
      <c r="F185" s="2676">
        <f t="shared" ref="F185:Q185" si="57">+SUM(F182+F183+F184)</f>
        <v>0</v>
      </c>
      <c r="G185" s="2676">
        <f t="shared" si="57"/>
        <v>0</v>
      </c>
      <c r="H185" s="2676">
        <f t="shared" si="57"/>
        <v>51.6</v>
      </c>
      <c r="I185" s="2676">
        <f t="shared" si="57"/>
        <v>2</v>
      </c>
      <c r="J185" s="2676">
        <f t="shared" si="57"/>
        <v>3.8</v>
      </c>
      <c r="K185" s="2676">
        <f t="shared" si="57"/>
        <v>1.7</v>
      </c>
      <c r="L185" s="2676">
        <f t="shared" si="57"/>
        <v>1.4000000000000001</v>
      </c>
      <c r="M185" s="2676">
        <f t="shared" si="57"/>
        <v>0.5</v>
      </c>
      <c r="N185" s="2676">
        <f t="shared" si="57"/>
        <v>5</v>
      </c>
      <c r="O185" s="2676">
        <f t="shared" si="57"/>
        <v>0.81</v>
      </c>
      <c r="P185" s="2675">
        <f t="shared" si="57"/>
        <v>17.309999999999999</v>
      </c>
      <c r="Q185" s="2758">
        <f t="shared" si="57"/>
        <v>52.44</v>
      </c>
    </row>
    <row r="186" spans="3:17" x14ac:dyDescent="0.45">
      <c r="C186" s="2404"/>
      <c r="D186" s="2689" t="s">
        <v>2729</v>
      </c>
      <c r="E186" s="2677">
        <f>+E181+E185</f>
        <v>0.61714041233062744</v>
      </c>
      <c r="F186" s="2677">
        <f t="shared" ref="F186:Q186" si="58">+F181+F185</f>
        <v>-3.5775866126641631E-4</v>
      </c>
      <c r="G186" s="2677">
        <f t="shared" si="58"/>
        <v>15.78506276011467</v>
      </c>
      <c r="H186" s="2677">
        <f t="shared" si="58"/>
        <v>51.615886370092632</v>
      </c>
      <c r="I186" s="2677">
        <f t="shared" si="58"/>
        <v>1.9384554326534271</v>
      </c>
      <c r="J186" s="2677">
        <f t="shared" si="58"/>
        <v>3.813229872100055</v>
      </c>
      <c r="K186" s="2677">
        <f t="shared" si="58"/>
        <v>0.78046180009841915</v>
      </c>
      <c r="L186" s="2677">
        <f t="shared" si="58"/>
        <v>17.6981</v>
      </c>
      <c r="M186" s="2677">
        <f t="shared" si="58"/>
        <v>0.5</v>
      </c>
      <c r="N186" s="2677">
        <f t="shared" si="58"/>
        <v>5</v>
      </c>
      <c r="O186" s="2677">
        <f t="shared" si="58"/>
        <v>0.81</v>
      </c>
      <c r="P186" s="2678">
        <f t="shared" si="58"/>
        <v>17.309999999999999</v>
      </c>
      <c r="Q186" s="2759">
        <f t="shared" si="58"/>
        <v>66.84</v>
      </c>
    </row>
    <row r="187" spans="3:17" x14ac:dyDescent="0.45">
      <c r="C187" s="2404" t="s">
        <v>2749</v>
      </c>
      <c r="D187" s="2688" t="s">
        <v>2724</v>
      </c>
      <c r="E187" s="2676">
        <v>8.7450309365522116E-5</v>
      </c>
      <c r="F187" s="2676">
        <v>-2.3473720997571945E-2</v>
      </c>
      <c r="G187" s="2676">
        <v>0.2768169641494751</v>
      </c>
      <c r="H187" s="2676">
        <v>2.8804895877838135</v>
      </c>
      <c r="I187" s="2676">
        <v>28.558190405368805</v>
      </c>
      <c r="J187" s="2676">
        <v>4.0870461463928223</v>
      </c>
      <c r="K187" s="2676">
        <v>0.89448904991149902</v>
      </c>
      <c r="L187" s="2676">
        <v>0</v>
      </c>
      <c r="M187" s="2676">
        <v>1.51423550792703</v>
      </c>
      <c r="N187" s="2676">
        <v>2.05157555091361</v>
      </c>
      <c r="O187" s="2676">
        <v>-3.3527356230132601</v>
      </c>
      <c r="P187" s="2676">
        <v>2.5062595547674298</v>
      </c>
      <c r="Q187" s="1467"/>
    </row>
    <row r="188" spans="3:17" x14ac:dyDescent="0.45">
      <c r="C188" s="2404"/>
      <c r="D188" s="2688" t="s">
        <v>2725</v>
      </c>
      <c r="E188" s="2676">
        <v>0</v>
      </c>
      <c r="F188" s="2676">
        <v>0</v>
      </c>
      <c r="G188" s="2676">
        <v>0</v>
      </c>
      <c r="H188" s="2676">
        <v>0</v>
      </c>
      <c r="I188" s="2676">
        <v>0</v>
      </c>
      <c r="J188" s="2676">
        <v>0</v>
      </c>
      <c r="K188" s="2676">
        <v>0</v>
      </c>
      <c r="L188" s="2676">
        <v>0</v>
      </c>
      <c r="M188" s="2676">
        <v>0.1</v>
      </c>
      <c r="N188" s="2676">
        <v>0</v>
      </c>
      <c r="O188" s="2676">
        <v>0</v>
      </c>
      <c r="P188" s="2675">
        <v>0</v>
      </c>
      <c r="Q188" s="2758">
        <v>0</v>
      </c>
    </row>
    <row r="189" spans="3:17" x14ac:dyDescent="0.45">
      <c r="C189" s="2404"/>
      <c r="D189" s="2688" t="s">
        <v>2726</v>
      </c>
      <c r="E189" s="2676">
        <v>0</v>
      </c>
      <c r="F189" s="2676">
        <v>0</v>
      </c>
      <c r="G189" s="2676">
        <v>0</v>
      </c>
      <c r="H189" s="2676">
        <v>0</v>
      </c>
      <c r="I189" s="2676">
        <v>0</v>
      </c>
      <c r="J189" s="2676">
        <v>0</v>
      </c>
      <c r="K189" s="2676">
        <v>0</v>
      </c>
      <c r="L189" s="2676">
        <v>0</v>
      </c>
      <c r="M189" s="2676">
        <v>0</v>
      </c>
      <c r="N189" s="2676">
        <v>0</v>
      </c>
      <c r="O189" s="2676">
        <v>0</v>
      </c>
      <c r="P189" s="2675">
        <v>0</v>
      </c>
      <c r="Q189" s="2758">
        <v>0</v>
      </c>
    </row>
    <row r="190" spans="3:17" x14ac:dyDescent="0.45">
      <c r="C190" s="2404"/>
      <c r="D190" s="2688" t="s">
        <v>2727</v>
      </c>
      <c r="E190" s="2676">
        <v>0</v>
      </c>
      <c r="F190" s="2676">
        <v>0</v>
      </c>
      <c r="G190" s="2676">
        <v>0</v>
      </c>
      <c r="H190" s="2676">
        <v>0</v>
      </c>
      <c r="I190" s="2676">
        <v>0</v>
      </c>
      <c r="J190" s="2676">
        <v>0</v>
      </c>
      <c r="K190" s="2676">
        <v>0</v>
      </c>
      <c r="L190" s="2676">
        <v>0</v>
      </c>
      <c r="M190" s="2676">
        <v>0</v>
      </c>
      <c r="N190" s="2676">
        <v>0</v>
      </c>
      <c r="O190" s="2676">
        <v>0</v>
      </c>
      <c r="P190" s="2675">
        <v>0</v>
      </c>
      <c r="Q190" s="2758">
        <v>0</v>
      </c>
    </row>
    <row r="191" spans="3:17" x14ac:dyDescent="0.45">
      <c r="C191" s="2404"/>
      <c r="D191" s="2688" t="s">
        <v>2728</v>
      </c>
      <c r="E191" s="2676">
        <f>+SUM(E188+E189+E190)</f>
        <v>0</v>
      </c>
      <c r="F191" s="2676">
        <f t="shared" ref="F191:Q191" si="59">+SUM(F188+F189+F190)</f>
        <v>0</v>
      </c>
      <c r="G191" s="2676">
        <f t="shared" si="59"/>
        <v>0</v>
      </c>
      <c r="H191" s="2676">
        <f t="shared" si="59"/>
        <v>0</v>
      </c>
      <c r="I191" s="2676">
        <f t="shared" si="59"/>
        <v>0</v>
      </c>
      <c r="J191" s="2676">
        <f t="shared" si="59"/>
        <v>0</v>
      </c>
      <c r="K191" s="2676">
        <f t="shared" si="59"/>
        <v>0</v>
      </c>
      <c r="L191" s="2676">
        <f t="shared" si="59"/>
        <v>0</v>
      </c>
      <c r="M191" s="2676">
        <f t="shared" si="59"/>
        <v>0.1</v>
      </c>
      <c r="N191" s="2676">
        <f t="shared" si="59"/>
        <v>0</v>
      </c>
      <c r="O191" s="2676">
        <f t="shared" si="59"/>
        <v>0</v>
      </c>
      <c r="P191" s="2675">
        <f t="shared" si="59"/>
        <v>0</v>
      </c>
      <c r="Q191" s="2758">
        <f t="shared" si="59"/>
        <v>0</v>
      </c>
    </row>
    <row r="192" spans="3:17" x14ac:dyDescent="0.45">
      <c r="C192" s="2404"/>
      <c r="D192" s="2689" t="s">
        <v>2729</v>
      </c>
      <c r="E192" s="2677">
        <f>+E187+E191</f>
        <v>8.7450309365522116E-5</v>
      </c>
      <c r="F192" s="2677">
        <f t="shared" ref="F192:Q192" si="60">+F187+F191</f>
        <v>-2.3473720997571945E-2</v>
      </c>
      <c r="G192" s="2677">
        <f t="shared" si="60"/>
        <v>0.2768169641494751</v>
      </c>
      <c r="H192" s="2677">
        <f t="shared" si="60"/>
        <v>2.8804895877838135</v>
      </c>
      <c r="I192" s="2677">
        <f t="shared" si="60"/>
        <v>28.558190405368805</v>
      </c>
      <c r="J192" s="2677">
        <f t="shared" si="60"/>
        <v>4.0870461463928223</v>
      </c>
      <c r="K192" s="2677">
        <f t="shared" si="60"/>
        <v>0.89448904991149902</v>
      </c>
      <c r="L192" s="2677">
        <f t="shared" si="60"/>
        <v>0</v>
      </c>
      <c r="M192" s="2677">
        <f t="shared" si="60"/>
        <v>1.6142355079270301</v>
      </c>
      <c r="N192" s="2677">
        <f t="shared" si="60"/>
        <v>2.05157555091361</v>
      </c>
      <c r="O192" s="2677">
        <f t="shared" si="60"/>
        <v>-3.3527356230132601</v>
      </c>
      <c r="P192" s="2678">
        <f t="shared" si="60"/>
        <v>2.5062595547674298</v>
      </c>
      <c r="Q192" s="2759">
        <f t="shared" si="60"/>
        <v>0</v>
      </c>
    </row>
    <row r="193" spans="3:17" x14ac:dyDescent="0.45">
      <c r="C193" s="2404" t="s">
        <v>2750</v>
      </c>
      <c r="D193" s="2688" t="s">
        <v>2724</v>
      </c>
      <c r="E193" s="2676">
        <v>0.7859741598367691</v>
      </c>
      <c r="F193" s="2676">
        <v>-1.1408389210700989</v>
      </c>
      <c r="G193" s="2676">
        <v>-10.163014590740204</v>
      </c>
      <c r="H193" s="2676">
        <v>9.1672534942626953</v>
      </c>
      <c r="I193" s="2676">
        <v>0.90746322274208069</v>
      </c>
      <c r="J193" s="2676">
        <v>-1.7466144859790802</v>
      </c>
      <c r="K193" s="2676">
        <v>-2.577942926203832</v>
      </c>
      <c r="L193" s="2676">
        <v>-7.7863999999999995</v>
      </c>
      <c r="M193" s="2676">
        <v>0</v>
      </c>
      <c r="N193" s="2676">
        <v>0</v>
      </c>
      <c r="O193" s="2676">
        <v>0</v>
      </c>
      <c r="P193" s="2676">
        <v>0</v>
      </c>
      <c r="Q193" s="1467">
        <v>0.9</v>
      </c>
    </row>
    <row r="194" spans="3:17" x14ac:dyDescent="0.45">
      <c r="C194" s="2404"/>
      <c r="D194" s="2688" t="s">
        <v>2725</v>
      </c>
      <c r="E194" s="2676">
        <v>6.2</v>
      </c>
      <c r="F194" s="2676">
        <v>5.2</v>
      </c>
      <c r="G194" s="2676">
        <v>0</v>
      </c>
      <c r="H194" s="2676">
        <v>0</v>
      </c>
      <c r="I194" s="2676">
        <v>6.6</v>
      </c>
      <c r="J194" s="2676">
        <v>0</v>
      </c>
      <c r="K194" s="2676">
        <v>0.3</v>
      </c>
      <c r="L194" s="2676">
        <v>0.3</v>
      </c>
      <c r="M194" s="2676">
        <v>0.4</v>
      </c>
      <c r="N194" s="2676">
        <v>0</v>
      </c>
      <c r="O194" s="1822">
        <v>0</v>
      </c>
      <c r="P194" s="2675">
        <v>2.15</v>
      </c>
      <c r="Q194" s="1467">
        <v>0</v>
      </c>
    </row>
    <row r="195" spans="3:17" x14ac:dyDescent="0.45">
      <c r="C195" s="2404"/>
      <c r="D195" s="2688" t="s">
        <v>2726</v>
      </c>
      <c r="E195" s="2676">
        <v>19.899999999999999</v>
      </c>
      <c r="F195" s="2676">
        <v>1.3</v>
      </c>
      <c r="G195" s="2676">
        <v>0</v>
      </c>
      <c r="H195" s="2676">
        <v>0</v>
      </c>
      <c r="I195" s="2676">
        <v>1</v>
      </c>
      <c r="J195" s="2676">
        <v>0</v>
      </c>
      <c r="K195" s="2676">
        <v>0</v>
      </c>
      <c r="L195" s="2676">
        <v>0</v>
      </c>
      <c r="M195" s="2676">
        <v>9</v>
      </c>
      <c r="N195" s="2676">
        <v>0.1</v>
      </c>
      <c r="O195" s="1822">
        <v>0.23</v>
      </c>
      <c r="P195" s="2675">
        <v>4.03</v>
      </c>
      <c r="Q195" s="1467">
        <v>0.2</v>
      </c>
    </row>
    <row r="196" spans="3:17" x14ac:dyDescent="0.45">
      <c r="C196" s="2404"/>
      <c r="D196" s="2688" t="s">
        <v>2727</v>
      </c>
      <c r="E196" s="2676">
        <v>0</v>
      </c>
      <c r="F196" s="2676">
        <v>0</v>
      </c>
      <c r="G196" s="2676">
        <v>0</v>
      </c>
      <c r="H196" s="2676">
        <v>560</v>
      </c>
      <c r="I196" s="2676">
        <v>164</v>
      </c>
      <c r="J196" s="2676">
        <v>421.4</v>
      </c>
      <c r="K196" s="2676">
        <v>0</v>
      </c>
      <c r="L196" s="2676">
        <v>8.6</v>
      </c>
      <c r="M196" s="2676">
        <v>0</v>
      </c>
      <c r="N196" s="2676">
        <v>0</v>
      </c>
      <c r="O196" s="1822">
        <v>0</v>
      </c>
      <c r="P196" s="2675">
        <v>0</v>
      </c>
      <c r="Q196" s="1467">
        <v>0</v>
      </c>
    </row>
    <row r="197" spans="3:17" x14ac:dyDescent="0.45">
      <c r="C197" s="2404"/>
      <c r="D197" s="2688" t="s">
        <v>2728</v>
      </c>
      <c r="E197" s="2676">
        <f>+SUM(E194+E195+E196)</f>
        <v>26.099999999999998</v>
      </c>
      <c r="F197" s="2676">
        <f t="shared" ref="F197:Q197" si="61">+SUM(F194+F195+F196)</f>
        <v>6.5</v>
      </c>
      <c r="G197" s="2676">
        <f t="shared" si="61"/>
        <v>0</v>
      </c>
      <c r="H197" s="2676">
        <f t="shared" si="61"/>
        <v>560</v>
      </c>
      <c r="I197" s="2676">
        <f t="shared" si="61"/>
        <v>171.6</v>
      </c>
      <c r="J197" s="2676">
        <f t="shared" si="61"/>
        <v>421.4</v>
      </c>
      <c r="K197" s="2676">
        <f t="shared" si="61"/>
        <v>0.3</v>
      </c>
      <c r="L197" s="2676">
        <f t="shared" si="61"/>
        <v>8.9</v>
      </c>
      <c r="M197" s="2676">
        <f t="shared" si="61"/>
        <v>9.4</v>
      </c>
      <c r="N197" s="2676">
        <f t="shared" si="61"/>
        <v>0.1</v>
      </c>
      <c r="O197" s="2676">
        <f t="shared" si="61"/>
        <v>0.23</v>
      </c>
      <c r="P197" s="2675">
        <f t="shared" si="61"/>
        <v>6.18</v>
      </c>
      <c r="Q197" s="2758">
        <f t="shared" si="61"/>
        <v>0.2</v>
      </c>
    </row>
    <row r="198" spans="3:17" x14ac:dyDescent="0.45">
      <c r="C198" s="2404"/>
      <c r="D198" s="2689" t="s">
        <v>2729</v>
      </c>
      <c r="E198" s="2677">
        <f>+E193+E197</f>
        <v>26.885974159836767</v>
      </c>
      <c r="F198" s="2677">
        <f t="shared" ref="F198:Q198" si="62">+F193+F197</f>
        <v>5.3591610789299011</v>
      </c>
      <c r="G198" s="2677">
        <f t="shared" si="62"/>
        <v>-10.163014590740204</v>
      </c>
      <c r="H198" s="2677">
        <f t="shared" si="62"/>
        <v>569.1672534942627</v>
      </c>
      <c r="I198" s="2677">
        <f t="shared" si="62"/>
        <v>172.50746322274208</v>
      </c>
      <c r="J198" s="2677">
        <f t="shared" si="62"/>
        <v>419.6533855140209</v>
      </c>
      <c r="K198" s="2677">
        <f t="shared" si="62"/>
        <v>-2.2779429262038322</v>
      </c>
      <c r="L198" s="2677">
        <f t="shared" si="62"/>
        <v>1.1136000000000008</v>
      </c>
      <c r="M198" s="2677">
        <f t="shared" si="62"/>
        <v>9.4</v>
      </c>
      <c r="N198" s="2677">
        <f t="shared" si="62"/>
        <v>0.1</v>
      </c>
      <c r="O198" s="2677">
        <f t="shared" si="62"/>
        <v>0.23</v>
      </c>
      <c r="P198" s="2678">
        <f t="shared" si="62"/>
        <v>6.18</v>
      </c>
      <c r="Q198" s="2759">
        <f t="shared" si="62"/>
        <v>1.1000000000000001</v>
      </c>
    </row>
    <row r="199" spans="3:17" x14ac:dyDescent="0.45">
      <c r="C199" s="2404" t="s">
        <v>2751</v>
      </c>
      <c r="D199" s="2688" t="s">
        <v>2724</v>
      </c>
      <c r="E199" s="2676">
        <v>0.788040860905312</v>
      </c>
      <c r="F199" s="2676">
        <v>0.95324883610010147</v>
      </c>
      <c r="G199" s="2676">
        <v>4.6793085411190987</v>
      </c>
      <c r="H199" s="2676">
        <v>7.1336584687232971</v>
      </c>
      <c r="I199" s="2676">
        <v>11.001918792724609</v>
      </c>
      <c r="J199" s="2676">
        <v>1.9480770528316498</v>
      </c>
      <c r="K199" s="2676">
        <v>0.54955124808475375</v>
      </c>
      <c r="L199" s="2676">
        <v>0.99939999999999996</v>
      </c>
      <c r="M199" s="2676">
        <v>2.68551582832887</v>
      </c>
      <c r="N199" s="2676">
        <v>0.94579866107212496</v>
      </c>
      <c r="O199" s="2676">
        <v>1.3438150642419999</v>
      </c>
      <c r="P199" s="2676">
        <v>0.98596575576516199</v>
      </c>
      <c r="Q199" s="1467">
        <v>2.4</v>
      </c>
    </row>
    <row r="200" spans="3:17" x14ac:dyDescent="0.45">
      <c r="C200" s="2404"/>
      <c r="D200" s="2688" t="s">
        <v>2725</v>
      </c>
      <c r="E200" s="2676">
        <v>0</v>
      </c>
      <c r="F200" s="2676">
        <v>0</v>
      </c>
      <c r="G200" s="2676">
        <v>0.7</v>
      </c>
      <c r="H200" s="2676">
        <v>8</v>
      </c>
      <c r="I200" s="2676">
        <v>0</v>
      </c>
      <c r="J200" s="2676">
        <v>0</v>
      </c>
      <c r="K200" s="2676">
        <v>0</v>
      </c>
      <c r="L200" s="2676">
        <v>0</v>
      </c>
      <c r="M200" s="2676">
        <v>0</v>
      </c>
      <c r="N200" s="2676">
        <v>0</v>
      </c>
      <c r="O200" s="1822">
        <v>0</v>
      </c>
      <c r="P200" s="2675">
        <v>0</v>
      </c>
      <c r="Q200" s="1467">
        <v>0</v>
      </c>
    </row>
    <row r="201" spans="3:17" x14ac:dyDescent="0.45">
      <c r="C201" s="2404"/>
      <c r="D201" s="2688" t="s">
        <v>2726</v>
      </c>
      <c r="E201" s="2676">
        <v>0</v>
      </c>
      <c r="F201" s="2676">
        <v>0</v>
      </c>
      <c r="G201" s="2676">
        <v>18.3</v>
      </c>
      <c r="H201" s="2676">
        <v>16.2</v>
      </c>
      <c r="I201" s="2676">
        <v>0</v>
      </c>
      <c r="J201" s="2676">
        <v>42</v>
      </c>
      <c r="K201" s="2676">
        <v>0</v>
      </c>
      <c r="L201" s="2676">
        <v>0.5</v>
      </c>
      <c r="M201" s="2676">
        <v>19.899999999999999</v>
      </c>
      <c r="N201" s="2676">
        <v>11</v>
      </c>
      <c r="O201" s="1822">
        <v>4.12</v>
      </c>
      <c r="P201" s="2675">
        <v>4.7</v>
      </c>
      <c r="Q201" s="1467">
        <v>1.9</v>
      </c>
    </row>
    <row r="202" spans="3:17" x14ac:dyDescent="0.45">
      <c r="C202" s="2404"/>
      <c r="D202" s="2688" t="s">
        <v>2727</v>
      </c>
      <c r="E202" s="2676">
        <v>0</v>
      </c>
      <c r="F202" s="2676">
        <v>0</v>
      </c>
      <c r="G202" s="2676">
        <v>0</v>
      </c>
      <c r="H202" s="2676">
        <v>502</v>
      </c>
      <c r="I202" s="2676">
        <v>0</v>
      </c>
      <c r="J202" s="2676">
        <v>0</v>
      </c>
      <c r="K202" s="2676">
        <v>0</v>
      </c>
      <c r="L202" s="2676">
        <v>0</v>
      </c>
      <c r="M202" s="2676">
        <v>0</v>
      </c>
      <c r="N202" s="2676">
        <v>0</v>
      </c>
      <c r="O202" s="1822">
        <v>0</v>
      </c>
      <c r="P202" s="2675">
        <v>0</v>
      </c>
      <c r="Q202" s="2758">
        <v>0</v>
      </c>
    </row>
    <row r="203" spans="3:17" x14ac:dyDescent="0.45">
      <c r="C203" s="2404"/>
      <c r="D203" s="2688" t="s">
        <v>2728</v>
      </c>
      <c r="E203" s="2676">
        <f>+SUM(E200+E201+E202)</f>
        <v>0</v>
      </c>
      <c r="F203" s="2676">
        <f t="shared" ref="F203:Q203" si="63">+SUM(F200+F201+F202)</f>
        <v>0</v>
      </c>
      <c r="G203" s="2676">
        <f t="shared" si="63"/>
        <v>19</v>
      </c>
      <c r="H203" s="2676">
        <f t="shared" si="63"/>
        <v>526.20000000000005</v>
      </c>
      <c r="I203" s="2676">
        <f t="shared" si="63"/>
        <v>0</v>
      </c>
      <c r="J203" s="2676">
        <f t="shared" si="63"/>
        <v>42</v>
      </c>
      <c r="K203" s="2676">
        <f t="shared" si="63"/>
        <v>0</v>
      </c>
      <c r="L203" s="2676">
        <f t="shared" si="63"/>
        <v>0.5</v>
      </c>
      <c r="M203" s="2676">
        <f t="shared" si="63"/>
        <v>19.899999999999999</v>
      </c>
      <c r="N203" s="2676">
        <f t="shared" si="63"/>
        <v>11</v>
      </c>
      <c r="O203" s="2676">
        <f t="shared" si="63"/>
        <v>4.12</v>
      </c>
      <c r="P203" s="2675">
        <f t="shared" si="63"/>
        <v>4.7</v>
      </c>
      <c r="Q203" s="2758">
        <f t="shared" si="63"/>
        <v>1.9</v>
      </c>
    </row>
    <row r="204" spans="3:17" x14ac:dyDescent="0.45">
      <c r="C204" s="2404"/>
      <c r="D204" s="2689" t="s">
        <v>2729</v>
      </c>
      <c r="E204" s="2677">
        <f>+E199+E203</f>
        <v>0.788040860905312</v>
      </c>
      <c r="F204" s="2677">
        <f t="shared" ref="F204:Q204" si="64">+F199+F203</f>
        <v>0.95324883610010147</v>
      </c>
      <c r="G204" s="2677">
        <f t="shared" si="64"/>
        <v>23.679308541119099</v>
      </c>
      <c r="H204" s="2677">
        <f t="shared" si="64"/>
        <v>533.33365846872334</v>
      </c>
      <c r="I204" s="2677">
        <f t="shared" si="64"/>
        <v>11.001918792724609</v>
      </c>
      <c r="J204" s="2677">
        <f t="shared" si="64"/>
        <v>43.94807705283165</v>
      </c>
      <c r="K204" s="2677">
        <f t="shared" si="64"/>
        <v>0.54955124808475375</v>
      </c>
      <c r="L204" s="2677">
        <f t="shared" si="64"/>
        <v>1.4994000000000001</v>
      </c>
      <c r="M204" s="2677">
        <f t="shared" si="64"/>
        <v>22.58551582832887</v>
      </c>
      <c r="N204" s="2677">
        <f t="shared" si="64"/>
        <v>11.945798661072125</v>
      </c>
      <c r="O204" s="2677">
        <f t="shared" si="64"/>
        <v>5.4638150642420005</v>
      </c>
      <c r="P204" s="2678">
        <f t="shared" si="64"/>
        <v>5.6859657557651619</v>
      </c>
      <c r="Q204" s="2759">
        <f t="shared" si="64"/>
        <v>4.3</v>
      </c>
    </row>
    <row r="205" spans="3:17" x14ac:dyDescent="0.45">
      <c r="C205" s="2404" t="s">
        <v>2752</v>
      </c>
      <c r="D205" s="2688" t="s">
        <v>2724</v>
      </c>
      <c r="E205" s="2676">
        <v>0</v>
      </c>
      <c r="F205" s="2676">
        <v>0</v>
      </c>
      <c r="G205" s="2676">
        <v>0</v>
      </c>
      <c r="H205" s="2676">
        <v>0</v>
      </c>
      <c r="I205" s="2676">
        <v>0</v>
      </c>
      <c r="J205" s="2676">
        <v>0</v>
      </c>
      <c r="K205" s="2676">
        <v>0</v>
      </c>
      <c r="L205" s="2676">
        <v>0</v>
      </c>
      <c r="M205" s="2676">
        <v>0</v>
      </c>
      <c r="N205" s="2676">
        <v>0</v>
      </c>
      <c r="O205" s="2676">
        <v>0</v>
      </c>
      <c r="P205" s="2676">
        <v>0</v>
      </c>
      <c r="Q205" s="1467"/>
    </row>
    <row r="206" spans="3:17" x14ac:dyDescent="0.45">
      <c r="C206" s="2404"/>
      <c r="D206" s="2688" t="s">
        <v>2725</v>
      </c>
      <c r="E206" s="2676">
        <v>0</v>
      </c>
      <c r="F206" s="2676">
        <v>0</v>
      </c>
      <c r="G206" s="2676">
        <v>0</v>
      </c>
      <c r="H206" s="2676">
        <v>0</v>
      </c>
      <c r="I206" s="2676">
        <v>0</v>
      </c>
      <c r="J206" s="2676">
        <v>0</v>
      </c>
      <c r="K206" s="2676">
        <v>0</v>
      </c>
      <c r="L206" s="2676">
        <v>0</v>
      </c>
      <c r="M206" s="2676">
        <v>0</v>
      </c>
      <c r="N206" s="2676">
        <v>0</v>
      </c>
      <c r="O206" s="1822">
        <v>0</v>
      </c>
      <c r="P206" s="2675">
        <v>0</v>
      </c>
      <c r="Q206" s="1501">
        <v>0</v>
      </c>
    </row>
    <row r="207" spans="3:17" x14ac:dyDescent="0.45">
      <c r="C207" s="2404"/>
      <c r="D207" s="2688" t="s">
        <v>2726</v>
      </c>
      <c r="E207" s="2676">
        <v>0</v>
      </c>
      <c r="F207" s="2676">
        <v>0</v>
      </c>
      <c r="G207" s="2676">
        <v>0</v>
      </c>
      <c r="H207" s="2676">
        <v>0</v>
      </c>
      <c r="I207" s="2676">
        <v>0</v>
      </c>
      <c r="J207" s="2676">
        <v>0</v>
      </c>
      <c r="K207" s="2676">
        <v>0</v>
      </c>
      <c r="L207" s="2676">
        <v>10</v>
      </c>
      <c r="M207" s="2676">
        <v>0</v>
      </c>
      <c r="N207" s="2676">
        <v>0</v>
      </c>
      <c r="O207" s="1822">
        <v>3</v>
      </c>
      <c r="P207" s="2675">
        <v>2</v>
      </c>
      <c r="Q207" s="1501">
        <v>0</v>
      </c>
    </row>
    <row r="208" spans="3:17" x14ac:dyDescent="0.45">
      <c r="C208" s="2404"/>
      <c r="D208" s="2688" t="s">
        <v>2727</v>
      </c>
      <c r="E208" s="2676">
        <v>0</v>
      </c>
      <c r="F208" s="2676">
        <v>0</v>
      </c>
      <c r="G208" s="2676">
        <v>0</v>
      </c>
      <c r="H208" s="2676">
        <v>0</v>
      </c>
      <c r="I208" s="2676">
        <v>0</v>
      </c>
      <c r="J208" s="2676">
        <v>0</v>
      </c>
      <c r="K208" s="2676">
        <v>0</v>
      </c>
      <c r="L208" s="2676">
        <v>0</v>
      </c>
      <c r="M208" s="2676">
        <v>0</v>
      </c>
      <c r="N208" s="2676">
        <v>0</v>
      </c>
      <c r="O208" s="1822">
        <v>0</v>
      </c>
      <c r="P208" s="2675">
        <v>0</v>
      </c>
      <c r="Q208" s="1501">
        <v>0</v>
      </c>
    </row>
    <row r="209" spans="3:17" x14ac:dyDescent="0.45">
      <c r="C209" s="2404"/>
      <c r="D209" s="2688" t="s">
        <v>2728</v>
      </c>
      <c r="E209" s="2676">
        <f>+SUM(E206+E207+E208)</f>
        <v>0</v>
      </c>
      <c r="F209" s="2676">
        <f t="shared" ref="F209:Q209" si="65">+SUM(F206+F207+F208)</f>
        <v>0</v>
      </c>
      <c r="G209" s="2676">
        <f t="shared" si="65"/>
        <v>0</v>
      </c>
      <c r="H209" s="2676">
        <f t="shared" si="65"/>
        <v>0</v>
      </c>
      <c r="I209" s="2676">
        <f t="shared" si="65"/>
        <v>0</v>
      </c>
      <c r="J209" s="2676">
        <f t="shared" si="65"/>
        <v>0</v>
      </c>
      <c r="K209" s="2676">
        <f t="shared" si="65"/>
        <v>0</v>
      </c>
      <c r="L209" s="2676">
        <f t="shared" si="65"/>
        <v>10</v>
      </c>
      <c r="M209" s="2676">
        <f t="shared" si="65"/>
        <v>0</v>
      </c>
      <c r="N209" s="2676">
        <f t="shared" si="65"/>
        <v>0</v>
      </c>
      <c r="O209" s="2676">
        <f t="shared" si="65"/>
        <v>3</v>
      </c>
      <c r="P209" s="2675">
        <f t="shared" si="65"/>
        <v>2</v>
      </c>
      <c r="Q209" s="1501">
        <f t="shared" si="65"/>
        <v>0</v>
      </c>
    </row>
    <row r="210" spans="3:17" x14ac:dyDescent="0.45">
      <c r="C210" s="2404"/>
      <c r="D210" s="2689" t="s">
        <v>2729</v>
      </c>
      <c r="E210" s="2677">
        <f>+E205+E209</f>
        <v>0</v>
      </c>
      <c r="F210" s="2677">
        <f t="shared" ref="F210:Q210" si="66">+F205+F209</f>
        <v>0</v>
      </c>
      <c r="G210" s="2677">
        <f t="shared" si="66"/>
        <v>0</v>
      </c>
      <c r="H210" s="2677">
        <f t="shared" si="66"/>
        <v>0</v>
      </c>
      <c r="I210" s="2677">
        <f t="shared" si="66"/>
        <v>0</v>
      </c>
      <c r="J210" s="2677">
        <f t="shared" si="66"/>
        <v>0</v>
      </c>
      <c r="K210" s="2677">
        <f t="shared" si="66"/>
        <v>0</v>
      </c>
      <c r="L210" s="2677">
        <f t="shared" si="66"/>
        <v>10</v>
      </c>
      <c r="M210" s="2677">
        <f t="shared" si="66"/>
        <v>0</v>
      </c>
      <c r="N210" s="2677">
        <f t="shared" si="66"/>
        <v>0</v>
      </c>
      <c r="O210" s="2677">
        <f t="shared" si="66"/>
        <v>3</v>
      </c>
      <c r="P210" s="2678">
        <f t="shared" si="66"/>
        <v>2</v>
      </c>
      <c r="Q210" s="2760">
        <f t="shared" si="66"/>
        <v>0</v>
      </c>
    </row>
    <row r="211" spans="3:17" x14ac:dyDescent="0.45">
      <c r="C211" s="2404" t="s">
        <v>2753</v>
      </c>
      <c r="D211" s="2688" t="s">
        <v>2724</v>
      </c>
      <c r="E211" s="2676">
        <v>0</v>
      </c>
      <c r="F211" s="2676">
        <v>0</v>
      </c>
      <c r="G211" s="2676">
        <v>0</v>
      </c>
      <c r="H211" s="2676">
        <v>0</v>
      </c>
      <c r="I211" s="2676">
        <v>0</v>
      </c>
      <c r="J211" s="2676">
        <v>0</v>
      </c>
      <c r="K211" s="2676">
        <v>0</v>
      </c>
      <c r="L211" s="2676">
        <v>0</v>
      </c>
      <c r="M211" s="2676">
        <v>0</v>
      </c>
      <c r="N211" s="2676">
        <v>0</v>
      </c>
      <c r="O211" s="2676">
        <v>0</v>
      </c>
      <c r="P211" s="2676">
        <v>0</v>
      </c>
      <c r="Q211" s="1467"/>
    </row>
    <row r="212" spans="3:17" x14ac:dyDescent="0.45">
      <c r="C212" s="2404"/>
      <c r="D212" s="2688" t="s">
        <v>2725</v>
      </c>
      <c r="E212" s="2676">
        <v>0</v>
      </c>
      <c r="F212" s="2676">
        <v>0</v>
      </c>
      <c r="G212" s="2676">
        <v>0</v>
      </c>
      <c r="H212" s="2676">
        <v>0</v>
      </c>
      <c r="I212" s="2676">
        <v>0</v>
      </c>
      <c r="J212" s="2676">
        <v>0</v>
      </c>
      <c r="K212" s="2676">
        <v>0</v>
      </c>
      <c r="L212" s="2676">
        <v>1</v>
      </c>
      <c r="M212" s="2676">
        <v>0</v>
      </c>
      <c r="N212" s="2676">
        <v>0</v>
      </c>
      <c r="O212" s="1822">
        <v>0</v>
      </c>
      <c r="P212" s="2675">
        <v>0</v>
      </c>
      <c r="Q212" s="1501">
        <v>0</v>
      </c>
    </row>
    <row r="213" spans="3:17" x14ac:dyDescent="0.45">
      <c r="C213" s="2404"/>
      <c r="D213" s="2688" t="s">
        <v>2726</v>
      </c>
      <c r="E213" s="2676">
        <v>0</v>
      </c>
      <c r="F213" s="2676">
        <v>0</v>
      </c>
      <c r="G213" s="2676">
        <v>0</v>
      </c>
      <c r="H213" s="2676">
        <v>0</v>
      </c>
      <c r="I213" s="2676">
        <v>0</v>
      </c>
      <c r="J213" s="2676">
        <v>0</v>
      </c>
      <c r="K213" s="2676">
        <v>0</v>
      </c>
      <c r="L213" s="2676">
        <v>0</v>
      </c>
      <c r="M213" s="2676">
        <v>0</v>
      </c>
      <c r="N213" s="2676">
        <v>0.1</v>
      </c>
      <c r="O213" s="1822">
        <v>0.25</v>
      </c>
      <c r="P213" s="2675">
        <v>0</v>
      </c>
      <c r="Q213" s="1501">
        <v>0</v>
      </c>
    </row>
    <row r="214" spans="3:17" x14ac:dyDescent="0.45">
      <c r="C214" s="2404"/>
      <c r="D214" s="2688" t="s">
        <v>2727</v>
      </c>
      <c r="E214" s="2676">
        <v>0</v>
      </c>
      <c r="F214" s="2676">
        <v>0</v>
      </c>
      <c r="G214" s="2676">
        <v>0</v>
      </c>
      <c r="H214" s="2676">
        <v>0</v>
      </c>
      <c r="I214" s="2676">
        <v>0</v>
      </c>
      <c r="J214" s="2676">
        <v>0</v>
      </c>
      <c r="K214" s="2676">
        <v>0</v>
      </c>
      <c r="L214" s="2676">
        <v>0</v>
      </c>
      <c r="M214" s="2676">
        <v>0</v>
      </c>
      <c r="N214" s="2676">
        <v>0</v>
      </c>
      <c r="O214" s="1822">
        <v>0</v>
      </c>
      <c r="P214" s="2675">
        <v>0</v>
      </c>
      <c r="Q214" s="1501">
        <v>0</v>
      </c>
    </row>
    <row r="215" spans="3:17" x14ac:dyDescent="0.45">
      <c r="C215" s="2404"/>
      <c r="D215" s="2688" t="s">
        <v>2728</v>
      </c>
      <c r="E215" s="2676">
        <f>+SUM(E212+E213+E214)</f>
        <v>0</v>
      </c>
      <c r="F215" s="2676">
        <f t="shared" ref="F215:N215" si="67">+SUM(F212+F213+F214)</f>
        <v>0</v>
      </c>
      <c r="G215" s="2676">
        <f t="shared" si="67"/>
        <v>0</v>
      </c>
      <c r="H215" s="2676">
        <f t="shared" si="67"/>
        <v>0</v>
      </c>
      <c r="I215" s="2676">
        <f t="shared" si="67"/>
        <v>0</v>
      </c>
      <c r="J215" s="2676">
        <f t="shared" si="67"/>
        <v>0</v>
      </c>
      <c r="K215" s="2676">
        <f t="shared" si="67"/>
        <v>0</v>
      </c>
      <c r="L215" s="2676">
        <f t="shared" si="67"/>
        <v>1</v>
      </c>
      <c r="M215" s="2676">
        <f t="shared" si="67"/>
        <v>0</v>
      </c>
      <c r="N215" s="2676">
        <f t="shared" si="67"/>
        <v>0.1</v>
      </c>
      <c r="O215" s="2676">
        <f>+SUM(O212+O213+O214)</f>
        <v>0.25</v>
      </c>
      <c r="P215" s="2675">
        <f>+SUM(P212+P213+P214)</f>
        <v>0</v>
      </c>
      <c r="Q215" s="1501">
        <f t="shared" ref="Q215" si="68">+SUM(Q212+Q213+Q214)</f>
        <v>0</v>
      </c>
    </row>
    <row r="216" spans="3:17" x14ac:dyDescent="0.45">
      <c r="C216" s="2404"/>
      <c r="D216" s="2689" t="s">
        <v>2729</v>
      </c>
      <c r="E216" s="2677">
        <f>+E211+E215</f>
        <v>0</v>
      </c>
      <c r="F216" s="2677">
        <f t="shared" ref="F216:Q216" si="69">+F211+F215</f>
        <v>0</v>
      </c>
      <c r="G216" s="2677">
        <f t="shared" si="69"/>
        <v>0</v>
      </c>
      <c r="H216" s="2677">
        <f t="shared" si="69"/>
        <v>0</v>
      </c>
      <c r="I216" s="2677">
        <f t="shared" si="69"/>
        <v>0</v>
      </c>
      <c r="J216" s="2677">
        <f t="shared" si="69"/>
        <v>0</v>
      </c>
      <c r="K216" s="2677">
        <f t="shared" si="69"/>
        <v>0</v>
      </c>
      <c r="L216" s="2677">
        <f t="shared" si="69"/>
        <v>1</v>
      </c>
      <c r="M216" s="2677">
        <f t="shared" si="69"/>
        <v>0</v>
      </c>
      <c r="N216" s="2677">
        <f t="shared" si="69"/>
        <v>0.1</v>
      </c>
      <c r="O216" s="2677">
        <f t="shared" si="69"/>
        <v>0.25</v>
      </c>
      <c r="P216" s="2678">
        <f t="shared" si="69"/>
        <v>0</v>
      </c>
      <c r="Q216" s="2760">
        <f t="shared" si="69"/>
        <v>0</v>
      </c>
    </row>
    <row r="217" spans="3:17" x14ac:dyDescent="0.45">
      <c r="C217" s="2404" t="s">
        <v>2754</v>
      </c>
      <c r="D217" s="2688" t="s">
        <v>2724</v>
      </c>
      <c r="E217" s="2676">
        <v>14.797740145037096</v>
      </c>
      <c r="F217" s="2676">
        <v>50.686206516809762</v>
      </c>
      <c r="G217" s="2676">
        <v>161.60459597781301</v>
      </c>
      <c r="H217" s="2676">
        <v>89.668719857931137</v>
      </c>
      <c r="I217" s="2676">
        <v>102.12419643066823</v>
      </c>
      <c r="J217" s="2676">
        <v>32.778298748657107</v>
      </c>
      <c r="K217" s="2676">
        <v>58.333305019885302</v>
      </c>
      <c r="L217" s="2676">
        <v>11.6836</v>
      </c>
      <c r="M217" s="2676">
        <v>394.08476482489164</v>
      </c>
      <c r="N217" s="2676">
        <v>291.3812011469077</v>
      </c>
      <c r="O217" s="2676">
        <v>147.5</v>
      </c>
      <c r="P217" s="2676">
        <v>54.5</v>
      </c>
      <c r="Q217" s="1467">
        <v>-110.2</v>
      </c>
    </row>
    <row r="218" spans="3:17" x14ac:dyDescent="0.45">
      <c r="C218" s="2404"/>
      <c r="D218" s="2688" t="s">
        <v>2725</v>
      </c>
      <c r="E218" s="2676">
        <v>0</v>
      </c>
      <c r="F218" s="2676">
        <v>0</v>
      </c>
      <c r="G218" s="2676">
        <v>0</v>
      </c>
      <c r="H218" s="2676">
        <v>0</v>
      </c>
      <c r="I218" s="2676">
        <v>0</v>
      </c>
      <c r="J218" s="2676">
        <v>0</v>
      </c>
      <c r="K218" s="2676">
        <v>0</v>
      </c>
      <c r="L218" s="2676">
        <v>0</v>
      </c>
      <c r="M218" s="2676">
        <v>0</v>
      </c>
      <c r="N218" s="2676">
        <v>0</v>
      </c>
      <c r="O218" s="1822">
        <v>0</v>
      </c>
      <c r="P218" s="2675">
        <v>0.245</v>
      </c>
      <c r="Q218" s="2761">
        <v>0</v>
      </c>
    </row>
    <row r="219" spans="3:17" x14ac:dyDescent="0.45">
      <c r="C219" s="2404"/>
      <c r="D219" s="2688" t="s">
        <v>2726</v>
      </c>
      <c r="E219" s="2676">
        <v>0</v>
      </c>
      <c r="F219" s="2676">
        <v>0</v>
      </c>
      <c r="G219" s="2676">
        <v>0</v>
      </c>
      <c r="H219" s="2676">
        <v>0</v>
      </c>
      <c r="I219" s="2676">
        <v>0</v>
      </c>
      <c r="J219" s="2676">
        <v>0</v>
      </c>
      <c r="K219" s="2676">
        <v>0</v>
      </c>
      <c r="L219" s="2676">
        <v>0</v>
      </c>
      <c r="M219" s="2676">
        <v>0</v>
      </c>
      <c r="N219" s="2676">
        <v>0</v>
      </c>
      <c r="O219" s="1822">
        <v>1.75</v>
      </c>
      <c r="P219" s="2675">
        <v>21.323</v>
      </c>
      <c r="Q219" s="1467">
        <v>1.67</v>
      </c>
    </row>
    <row r="220" spans="3:17" x14ac:dyDescent="0.45">
      <c r="C220" s="2404"/>
      <c r="D220" s="2688" t="s">
        <v>2727</v>
      </c>
      <c r="E220" s="2676">
        <v>0</v>
      </c>
      <c r="F220" s="2676">
        <v>0</v>
      </c>
      <c r="G220" s="2676">
        <v>0</v>
      </c>
      <c r="H220" s="2676">
        <v>0</v>
      </c>
      <c r="I220" s="2676">
        <v>0</v>
      </c>
      <c r="J220" s="2676">
        <v>0</v>
      </c>
      <c r="K220" s="2676">
        <v>0</v>
      </c>
      <c r="L220" s="2676">
        <v>0</v>
      </c>
      <c r="M220" s="2676">
        <v>0</v>
      </c>
      <c r="N220" s="2676">
        <v>0</v>
      </c>
      <c r="O220" s="1822">
        <v>0</v>
      </c>
      <c r="P220" s="2675">
        <v>0</v>
      </c>
      <c r="Q220" s="1467">
        <v>0</v>
      </c>
    </row>
    <row r="221" spans="3:17" x14ac:dyDescent="0.45">
      <c r="C221" s="2404"/>
      <c r="D221" s="2688" t="s">
        <v>2728</v>
      </c>
      <c r="E221" s="2676">
        <f>+SUM(E218+E219+E220)</f>
        <v>0</v>
      </c>
      <c r="F221" s="2676">
        <f t="shared" ref="F221:N221" si="70">+SUM(F218+F219+F220)</f>
        <v>0</v>
      </c>
      <c r="G221" s="2676">
        <f t="shared" si="70"/>
        <v>0</v>
      </c>
      <c r="H221" s="2676">
        <f t="shared" si="70"/>
        <v>0</v>
      </c>
      <c r="I221" s="2676">
        <f t="shared" si="70"/>
        <v>0</v>
      </c>
      <c r="J221" s="2676">
        <f t="shared" si="70"/>
        <v>0</v>
      </c>
      <c r="K221" s="2676">
        <f t="shared" si="70"/>
        <v>0</v>
      </c>
      <c r="L221" s="2676">
        <f t="shared" si="70"/>
        <v>0</v>
      </c>
      <c r="M221" s="2676">
        <f t="shared" si="70"/>
        <v>0</v>
      </c>
      <c r="N221" s="2676">
        <f t="shared" si="70"/>
        <v>0</v>
      </c>
      <c r="O221" s="2676">
        <f>+SUM(O218+O219+O220)</f>
        <v>1.75</v>
      </c>
      <c r="P221" s="2675">
        <f>+SUM(P218+P219+P220)</f>
        <v>21.568000000000001</v>
      </c>
      <c r="Q221" s="1501">
        <f t="shared" ref="Q221" si="71">+SUM(Q218+Q219+Q220)</f>
        <v>1.67</v>
      </c>
    </row>
    <row r="222" spans="3:17" ht="18" thickBot="1" x14ac:dyDescent="0.5">
      <c r="C222" s="2691"/>
      <c r="D222" s="2692" t="s">
        <v>2729</v>
      </c>
      <c r="E222" s="2681">
        <f>+E217+E221</f>
        <v>14.797740145037096</v>
      </c>
      <c r="F222" s="2681">
        <f t="shared" ref="F222:P222" si="72">+F217+F221</f>
        <v>50.686206516809762</v>
      </c>
      <c r="G222" s="2681">
        <f t="shared" si="72"/>
        <v>161.60459597781301</v>
      </c>
      <c r="H222" s="2681">
        <f t="shared" si="72"/>
        <v>89.668719857931137</v>
      </c>
      <c r="I222" s="2681">
        <f t="shared" si="72"/>
        <v>102.12419643066823</v>
      </c>
      <c r="J222" s="2681">
        <f t="shared" si="72"/>
        <v>32.778298748657107</v>
      </c>
      <c r="K222" s="2681">
        <f t="shared" si="72"/>
        <v>58.333305019885302</v>
      </c>
      <c r="L222" s="2681">
        <f t="shared" si="72"/>
        <v>11.6836</v>
      </c>
      <c r="M222" s="2681">
        <f t="shared" si="72"/>
        <v>394.08476482489164</v>
      </c>
      <c r="N222" s="2681">
        <f t="shared" si="72"/>
        <v>291.3812011469077</v>
      </c>
      <c r="O222" s="2681">
        <f t="shared" si="72"/>
        <v>149.25</v>
      </c>
      <c r="P222" s="2682">
        <f t="shared" si="72"/>
        <v>76.067999999999998</v>
      </c>
      <c r="Q222" s="2762">
        <f>+Q217+Q221</f>
        <v>-108.53</v>
      </c>
    </row>
    <row r="223" spans="3:17" x14ac:dyDescent="0.45">
      <c r="C223" s="2404" t="s">
        <v>1790</v>
      </c>
      <c r="D223" s="2404" t="s">
        <v>2755</v>
      </c>
      <c r="E223" s="1499">
        <v>0</v>
      </c>
      <c r="F223" s="1499">
        <v>0</v>
      </c>
      <c r="G223" s="1499">
        <v>0</v>
      </c>
      <c r="H223" s="1499">
        <v>0</v>
      </c>
      <c r="I223" s="1499">
        <v>0</v>
      </c>
      <c r="J223" s="1499">
        <v>0</v>
      </c>
      <c r="K223" s="1499">
        <v>0</v>
      </c>
      <c r="L223" s="1499">
        <v>0</v>
      </c>
      <c r="M223" s="1499">
        <v>0</v>
      </c>
      <c r="N223" s="1499">
        <v>0</v>
      </c>
      <c r="O223" s="2530">
        <v>0</v>
      </c>
      <c r="P223" s="29">
        <v>0</v>
      </c>
      <c r="Q223" s="2758">
        <v>0</v>
      </c>
    </row>
    <row r="224" spans="3:17" x14ac:dyDescent="0.45">
      <c r="C224" s="2404"/>
      <c r="D224" s="2404" t="s">
        <v>2756</v>
      </c>
      <c r="E224" s="1499">
        <v>0</v>
      </c>
      <c r="F224" s="1499">
        <v>0</v>
      </c>
      <c r="G224" s="1499">
        <v>0</v>
      </c>
      <c r="H224" s="1499">
        <v>0</v>
      </c>
      <c r="I224" s="1499">
        <v>0</v>
      </c>
      <c r="J224" s="1499">
        <v>0</v>
      </c>
      <c r="K224" s="1499">
        <v>0</v>
      </c>
      <c r="L224" s="1499">
        <v>0</v>
      </c>
      <c r="M224" s="1499">
        <v>0</v>
      </c>
      <c r="N224" s="1499">
        <v>1.3</v>
      </c>
      <c r="O224" s="2530">
        <v>0</v>
      </c>
      <c r="P224" s="29">
        <v>0</v>
      </c>
      <c r="Q224" s="2758">
        <v>0</v>
      </c>
    </row>
    <row r="225" spans="3:17" x14ac:dyDescent="0.45">
      <c r="C225" s="2404"/>
      <c r="D225" s="2404" t="s">
        <v>2757</v>
      </c>
      <c r="E225" s="1499">
        <v>500</v>
      </c>
      <c r="F225" s="1499">
        <v>0</v>
      </c>
      <c r="G225" s="1499">
        <v>0</v>
      </c>
      <c r="H225" s="1499">
        <v>0</v>
      </c>
      <c r="I225" s="1499">
        <v>0</v>
      </c>
      <c r="J225" s="1499">
        <v>0</v>
      </c>
      <c r="K225" s="1499">
        <v>0</v>
      </c>
      <c r="L225" s="1499">
        <v>0</v>
      </c>
      <c r="M225" s="1499">
        <v>0</v>
      </c>
      <c r="N225" s="1499">
        <v>0</v>
      </c>
      <c r="O225" s="2530">
        <v>588.1</v>
      </c>
      <c r="P225" s="29">
        <v>300</v>
      </c>
      <c r="Q225" s="2758">
        <v>180</v>
      </c>
    </row>
    <row r="226" spans="3:17" x14ac:dyDescent="0.45">
      <c r="C226" s="2404"/>
      <c r="D226" s="2405" t="s">
        <v>2758</v>
      </c>
      <c r="E226" s="2683">
        <f>+E223+E224+E225</f>
        <v>500</v>
      </c>
      <c r="F226" s="2683">
        <f t="shared" ref="F226:Q226" si="73">+F223+F224+F225</f>
        <v>0</v>
      </c>
      <c r="G226" s="2683">
        <f t="shared" si="73"/>
        <v>0</v>
      </c>
      <c r="H226" s="2683">
        <f t="shared" si="73"/>
        <v>0</v>
      </c>
      <c r="I226" s="2683">
        <f t="shared" si="73"/>
        <v>0</v>
      </c>
      <c r="J226" s="2683">
        <f t="shared" si="73"/>
        <v>0</v>
      </c>
      <c r="K226" s="2683">
        <f t="shared" si="73"/>
        <v>0</v>
      </c>
      <c r="L226" s="2683">
        <f t="shared" si="73"/>
        <v>0</v>
      </c>
      <c r="M226" s="2683">
        <f t="shared" si="73"/>
        <v>0</v>
      </c>
      <c r="N226" s="2683">
        <f t="shared" si="73"/>
        <v>1.3</v>
      </c>
      <c r="O226" s="2683">
        <f t="shared" si="73"/>
        <v>588.1</v>
      </c>
      <c r="P226" s="2684">
        <f t="shared" si="73"/>
        <v>300</v>
      </c>
      <c r="Q226" s="2759">
        <f t="shared" si="73"/>
        <v>180</v>
      </c>
    </row>
    <row r="227" spans="3:17" x14ac:dyDescent="0.45">
      <c r="C227" s="2404" t="s">
        <v>2759</v>
      </c>
      <c r="D227" s="2404" t="s">
        <v>2755</v>
      </c>
      <c r="E227" s="1499">
        <v>0</v>
      </c>
      <c r="F227" s="1499">
        <v>0</v>
      </c>
      <c r="G227" s="1499">
        <v>0</v>
      </c>
      <c r="H227" s="1499">
        <v>0</v>
      </c>
      <c r="I227" s="1499">
        <v>0</v>
      </c>
      <c r="J227" s="1499">
        <v>0</v>
      </c>
      <c r="K227" s="1499">
        <v>0</v>
      </c>
      <c r="L227" s="1499">
        <v>0</v>
      </c>
      <c r="M227" s="1499">
        <v>0</v>
      </c>
      <c r="N227" s="1499">
        <v>0</v>
      </c>
      <c r="O227" s="2530">
        <v>5</v>
      </c>
      <c r="P227" s="29">
        <v>0.75</v>
      </c>
      <c r="Q227" s="2758">
        <v>0</v>
      </c>
    </row>
    <row r="228" spans="3:17" x14ac:dyDescent="0.45">
      <c r="C228" s="2404"/>
      <c r="D228" s="2404" t="s">
        <v>2756</v>
      </c>
      <c r="E228" s="1499">
        <v>0</v>
      </c>
      <c r="F228" s="1499">
        <v>0</v>
      </c>
      <c r="G228" s="1499">
        <v>0</v>
      </c>
      <c r="H228" s="1499">
        <v>0</v>
      </c>
      <c r="I228" s="1499">
        <v>0</v>
      </c>
      <c r="J228" s="1499">
        <v>0</v>
      </c>
      <c r="K228" s="1499">
        <v>0</v>
      </c>
      <c r="L228" s="1499">
        <v>0</v>
      </c>
      <c r="M228" s="1499">
        <v>0</v>
      </c>
      <c r="N228" s="1499">
        <v>0</v>
      </c>
      <c r="O228" s="2530">
        <v>0</v>
      </c>
      <c r="P228" s="29">
        <v>0</v>
      </c>
      <c r="Q228" s="2758">
        <v>0.11</v>
      </c>
    </row>
    <row r="229" spans="3:17" x14ac:dyDescent="0.45">
      <c r="C229" s="2404"/>
      <c r="D229" s="2404" t="s">
        <v>2757</v>
      </c>
      <c r="E229" s="1499">
        <v>52.8</v>
      </c>
      <c r="F229" s="1499">
        <v>0</v>
      </c>
      <c r="G229" s="1499">
        <v>0</v>
      </c>
      <c r="H229" s="1499">
        <v>0</v>
      </c>
      <c r="I229" s="1499">
        <v>0</v>
      </c>
      <c r="J229" s="1499">
        <v>0</v>
      </c>
      <c r="K229" s="1499">
        <v>0</v>
      </c>
      <c r="L229" s="1499">
        <v>0</v>
      </c>
      <c r="M229" s="1499">
        <v>0</v>
      </c>
      <c r="N229" s="1499">
        <v>500</v>
      </c>
      <c r="O229" s="2530">
        <v>550</v>
      </c>
      <c r="P229" s="29">
        <v>500</v>
      </c>
      <c r="Q229" s="2758">
        <v>0</v>
      </c>
    </row>
    <row r="230" spans="3:17" x14ac:dyDescent="0.45">
      <c r="C230" s="2404"/>
      <c r="D230" s="2405" t="s">
        <v>2758</v>
      </c>
      <c r="E230" s="2683">
        <f>+E227+E228+E229</f>
        <v>52.8</v>
      </c>
      <c r="F230" s="2683">
        <f t="shared" ref="F230:Q230" si="74">+F227+F228+F229</f>
        <v>0</v>
      </c>
      <c r="G230" s="2683">
        <f t="shared" si="74"/>
        <v>0</v>
      </c>
      <c r="H230" s="2683">
        <f t="shared" si="74"/>
        <v>0</v>
      </c>
      <c r="I230" s="2683">
        <f t="shared" si="74"/>
        <v>0</v>
      </c>
      <c r="J230" s="2683">
        <f t="shared" si="74"/>
        <v>0</v>
      </c>
      <c r="K230" s="2683">
        <f t="shared" si="74"/>
        <v>0</v>
      </c>
      <c r="L230" s="2683">
        <f t="shared" si="74"/>
        <v>0</v>
      </c>
      <c r="M230" s="2683">
        <f t="shared" si="74"/>
        <v>0</v>
      </c>
      <c r="N230" s="2683">
        <f t="shared" si="74"/>
        <v>500</v>
      </c>
      <c r="O230" s="2683">
        <f t="shared" si="74"/>
        <v>555</v>
      </c>
      <c r="P230" s="2684">
        <f t="shared" si="74"/>
        <v>500.75</v>
      </c>
      <c r="Q230" s="2759">
        <f t="shared" si="74"/>
        <v>0.11</v>
      </c>
    </row>
    <row r="231" spans="3:17" x14ac:dyDescent="0.45">
      <c r="C231" s="2404" t="s">
        <v>2760</v>
      </c>
      <c r="D231" s="2404" t="s">
        <v>2755</v>
      </c>
      <c r="E231" s="1499">
        <v>5.6</v>
      </c>
      <c r="F231" s="1499">
        <v>5.4</v>
      </c>
      <c r="G231" s="1499">
        <v>3.7</v>
      </c>
      <c r="H231" s="1499">
        <v>0.4</v>
      </c>
      <c r="I231" s="1499">
        <v>6.3</v>
      </c>
      <c r="J231" s="1499">
        <v>0</v>
      </c>
      <c r="K231" s="1499">
        <v>3.8</v>
      </c>
      <c r="L231" s="1499">
        <v>1.5</v>
      </c>
      <c r="M231" s="1499">
        <v>5.5</v>
      </c>
      <c r="N231" s="1499">
        <v>9</v>
      </c>
      <c r="O231" s="2530">
        <v>6.59</v>
      </c>
      <c r="P231" s="29">
        <v>3.67</v>
      </c>
      <c r="Q231" s="1467">
        <v>0</v>
      </c>
    </row>
    <row r="232" spans="3:17" x14ac:dyDescent="0.45">
      <c r="C232" s="2404"/>
      <c r="D232" s="2404" t="s">
        <v>2756</v>
      </c>
      <c r="E232" s="1499">
        <v>10.6</v>
      </c>
      <c r="F232" s="1499">
        <v>1</v>
      </c>
      <c r="G232" s="1499">
        <v>0</v>
      </c>
      <c r="H232" s="1499">
        <v>2.2999999999999998</v>
      </c>
      <c r="I232" s="1499">
        <v>0</v>
      </c>
      <c r="J232" s="1499">
        <v>5.5</v>
      </c>
      <c r="K232" s="1499">
        <v>0</v>
      </c>
      <c r="L232" s="1499">
        <v>1.4</v>
      </c>
      <c r="M232" s="1499">
        <v>0</v>
      </c>
      <c r="N232" s="1499">
        <v>0</v>
      </c>
      <c r="O232" s="2530">
        <v>0</v>
      </c>
      <c r="P232" s="29">
        <v>0</v>
      </c>
      <c r="Q232" s="1467">
        <v>2.27</v>
      </c>
    </row>
    <row r="233" spans="3:17" x14ac:dyDescent="0.45">
      <c r="C233" s="2404"/>
      <c r="D233" s="2404" t="s">
        <v>2757</v>
      </c>
      <c r="E233" s="1499">
        <v>20</v>
      </c>
      <c r="F233" s="1499">
        <v>132.4</v>
      </c>
      <c r="G233" s="1499">
        <v>703.2</v>
      </c>
      <c r="H233" s="1499">
        <v>450</v>
      </c>
      <c r="I233" s="1499">
        <v>61</v>
      </c>
      <c r="J233" s="1499">
        <v>397.2</v>
      </c>
      <c r="K233" s="1499">
        <v>26</v>
      </c>
      <c r="L233" s="1499">
        <v>28</v>
      </c>
      <c r="M233" s="1499">
        <v>146</v>
      </c>
      <c r="N233" s="1499">
        <v>528</v>
      </c>
      <c r="O233" s="2530">
        <v>745</v>
      </c>
      <c r="P233" s="29">
        <v>500</v>
      </c>
      <c r="Q233" s="1467">
        <v>350</v>
      </c>
    </row>
    <row r="234" spans="3:17" x14ac:dyDescent="0.45">
      <c r="C234" s="2404"/>
      <c r="D234" s="2405" t="s">
        <v>2758</v>
      </c>
      <c r="E234" s="2683">
        <f>+E231+E232+E233</f>
        <v>36.200000000000003</v>
      </c>
      <c r="F234" s="2683">
        <f t="shared" ref="F234:Q234" si="75">+F231+F232+F233</f>
        <v>138.80000000000001</v>
      </c>
      <c r="G234" s="2683">
        <f t="shared" si="75"/>
        <v>706.90000000000009</v>
      </c>
      <c r="H234" s="2683">
        <f t="shared" si="75"/>
        <v>452.7</v>
      </c>
      <c r="I234" s="2683">
        <f t="shared" si="75"/>
        <v>67.3</v>
      </c>
      <c r="J234" s="2683">
        <f t="shared" si="75"/>
        <v>402.7</v>
      </c>
      <c r="K234" s="2683">
        <f t="shared" si="75"/>
        <v>29.8</v>
      </c>
      <c r="L234" s="2683">
        <f t="shared" si="75"/>
        <v>30.9</v>
      </c>
      <c r="M234" s="2683">
        <f t="shared" si="75"/>
        <v>151.5</v>
      </c>
      <c r="N234" s="2683">
        <f t="shared" si="75"/>
        <v>537</v>
      </c>
      <c r="O234" s="2683">
        <f t="shared" si="75"/>
        <v>751.59</v>
      </c>
      <c r="P234" s="2684">
        <f t="shared" si="75"/>
        <v>503.67</v>
      </c>
      <c r="Q234" s="2759">
        <f t="shared" si="75"/>
        <v>352.27</v>
      </c>
    </row>
    <row r="235" spans="3:17" x14ac:dyDescent="0.45">
      <c r="C235" s="2404" t="s">
        <v>2761</v>
      </c>
      <c r="D235" s="2404" t="s">
        <v>2755</v>
      </c>
      <c r="E235" s="1499">
        <v>14.2</v>
      </c>
      <c r="F235" s="1499">
        <v>27.5</v>
      </c>
      <c r="G235" s="1499">
        <v>6.4</v>
      </c>
      <c r="H235" s="1499">
        <v>1.4</v>
      </c>
      <c r="I235" s="1499">
        <v>2.8</v>
      </c>
      <c r="J235" s="1499">
        <v>0.7</v>
      </c>
      <c r="K235" s="1499">
        <v>3.1</v>
      </c>
      <c r="L235" s="1499">
        <v>0</v>
      </c>
      <c r="M235" s="1499">
        <v>0</v>
      </c>
      <c r="N235" s="1499">
        <v>0</v>
      </c>
      <c r="O235" s="2530">
        <v>2.31</v>
      </c>
      <c r="P235" s="29">
        <v>0.08</v>
      </c>
      <c r="Q235" s="1611">
        <v>0.23</v>
      </c>
    </row>
    <row r="236" spans="3:17" x14ac:dyDescent="0.45">
      <c r="C236" s="2404"/>
      <c r="D236" s="2404" t="s">
        <v>2756</v>
      </c>
      <c r="E236" s="1499">
        <v>16.600000000000001</v>
      </c>
      <c r="F236" s="1499">
        <v>2</v>
      </c>
      <c r="G236" s="1499">
        <v>0</v>
      </c>
      <c r="H236" s="1499">
        <v>0.9</v>
      </c>
      <c r="I236" s="1499">
        <v>2.9</v>
      </c>
      <c r="J236" s="1499">
        <v>0</v>
      </c>
      <c r="K236" s="1499">
        <v>0</v>
      </c>
      <c r="L236" s="1499">
        <v>8.6999999999999993</v>
      </c>
      <c r="M236" s="1499">
        <v>4.7</v>
      </c>
      <c r="N236" s="1499">
        <v>0</v>
      </c>
      <c r="O236" s="2530">
        <v>10.82</v>
      </c>
      <c r="P236" s="29">
        <v>10.95</v>
      </c>
      <c r="Q236" s="1611">
        <v>4.24</v>
      </c>
    </row>
    <row r="237" spans="3:17" x14ac:dyDescent="0.45">
      <c r="C237" s="2404"/>
      <c r="D237" s="2404" t="s">
        <v>2757</v>
      </c>
      <c r="E237" s="1499">
        <v>0</v>
      </c>
      <c r="F237" s="1499">
        <v>0</v>
      </c>
      <c r="G237" s="1499">
        <v>0</v>
      </c>
      <c r="H237" s="1499">
        <v>0</v>
      </c>
      <c r="I237" s="1499">
        <v>0</v>
      </c>
      <c r="J237" s="1499">
        <v>0</v>
      </c>
      <c r="K237" s="1499">
        <v>0</v>
      </c>
      <c r="L237" s="1499">
        <v>0</v>
      </c>
      <c r="M237" s="1499">
        <v>0</v>
      </c>
      <c r="N237" s="1499">
        <v>0</v>
      </c>
      <c r="O237" s="2530">
        <v>0</v>
      </c>
      <c r="P237" s="29">
        <v>0</v>
      </c>
      <c r="Q237" s="1611">
        <v>0</v>
      </c>
    </row>
    <row r="238" spans="3:17" x14ac:dyDescent="0.45">
      <c r="C238" s="2404"/>
      <c r="D238" s="2405" t="s">
        <v>2758</v>
      </c>
      <c r="E238" s="2683">
        <f>+E235+E236+E237</f>
        <v>30.8</v>
      </c>
      <c r="F238" s="2683">
        <f t="shared" ref="F238:Q238" si="76">+F235+F236+F237</f>
        <v>29.5</v>
      </c>
      <c r="G238" s="2683">
        <f t="shared" si="76"/>
        <v>6.4</v>
      </c>
      <c r="H238" s="2683">
        <f t="shared" si="76"/>
        <v>2.2999999999999998</v>
      </c>
      <c r="I238" s="2683">
        <f t="shared" si="76"/>
        <v>5.6999999999999993</v>
      </c>
      <c r="J238" s="2683">
        <f t="shared" si="76"/>
        <v>0.7</v>
      </c>
      <c r="K238" s="2683">
        <f t="shared" si="76"/>
        <v>3.1</v>
      </c>
      <c r="L238" s="2683">
        <f t="shared" si="76"/>
        <v>8.6999999999999993</v>
      </c>
      <c r="M238" s="2683">
        <f t="shared" si="76"/>
        <v>4.7</v>
      </c>
      <c r="N238" s="2683">
        <f t="shared" si="76"/>
        <v>0</v>
      </c>
      <c r="O238" s="2683">
        <f t="shared" si="76"/>
        <v>13.13</v>
      </c>
      <c r="P238" s="2684">
        <f t="shared" si="76"/>
        <v>11.03</v>
      </c>
      <c r="Q238" s="2759">
        <f t="shared" si="76"/>
        <v>4.4700000000000006</v>
      </c>
    </row>
    <row r="239" spans="3:17" x14ac:dyDescent="0.45">
      <c r="C239" s="2404" t="s">
        <v>2762</v>
      </c>
      <c r="D239" s="2404" t="s">
        <v>2755</v>
      </c>
      <c r="E239" s="1499">
        <v>0</v>
      </c>
      <c r="F239" s="1499">
        <v>0</v>
      </c>
      <c r="G239" s="1499">
        <v>0</v>
      </c>
      <c r="H239" s="1499">
        <v>0</v>
      </c>
      <c r="I239" s="1499">
        <v>0</v>
      </c>
      <c r="J239" s="1499">
        <v>0</v>
      </c>
      <c r="K239" s="1499">
        <v>0</v>
      </c>
      <c r="L239" s="1499">
        <v>0</v>
      </c>
      <c r="M239" s="1499">
        <v>0</v>
      </c>
      <c r="N239" s="1499">
        <v>0</v>
      </c>
      <c r="O239" s="2530">
        <v>0.2</v>
      </c>
      <c r="P239" s="29">
        <v>0</v>
      </c>
      <c r="Q239" s="2758">
        <v>0</v>
      </c>
    </row>
    <row r="240" spans="3:17" x14ac:dyDescent="0.45">
      <c r="C240" s="2404"/>
      <c r="D240" s="2404" t="s">
        <v>2756</v>
      </c>
      <c r="E240" s="1499">
        <v>14.5</v>
      </c>
      <c r="F240" s="1499">
        <v>0</v>
      </c>
      <c r="G240" s="1499">
        <v>0</v>
      </c>
      <c r="H240" s="1499">
        <v>10.8</v>
      </c>
      <c r="I240" s="1499">
        <v>0</v>
      </c>
      <c r="J240" s="1499">
        <v>0</v>
      </c>
      <c r="K240" s="1499">
        <v>0</v>
      </c>
      <c r="L240" s="1499">
        <v>1.3</v>
      </c>
      <c r="M240" s="1499">
        <v>13.3</v>
      </c>
      <c r="N240" s="1499">
        <v>6.5</v>
      </c>
      <c r="O240" s="2530">
        <v>6.4</v>
      </c>
      <c r="P240" s="29">
        <v>1.49</v>
      </c>
      <c r="Q240" s="2758">
        <v>23.95</v>
      </c>
    </row>
    <row r="241" spans="3:17" x14ac:dyDescent="0.45">
      <c r="C241" s="2404"/>
      <c r="D241" s="2404" t="s">
        <v>2757</v>
      </c>
      <c r="E241" s="1499">
        <v>0</v>
      </c>
      <c r="F241" s="1499">
        <v>0</v>
      </c>
      <c r="G241" s="1499">
        <v>0</v>
      </c>
      <c r="H241" s="1499">
        <v>0</v>
      </c>
      <c r="I241" s="1499">
        <v>0</v>
      </c>
      <c r="J241" s="1499">
        <v>0</v>
      </c>
      <c r="K241" s="1499">
        <v>0</v>
      </c>
      <c r="L241" s="1499">
        <v>0</v>
      </c>
      <c r="M241" s="1499">
        <v>0</v>
      </c>
      <c r="N241" s="1499">
        <v>0</v>
      </c>
      <c r="O241" s="2530">
        <v>0</v>
      </c>
      <c r="P241" s="29">
        <v>0</v>
      </c>
      <c r="Q241" s="2758">
        <v>0</v>
      </c>
    </row>
    <row r="242" spans="3:17" x14ac:dyDescent="0.45">
      <c r="C242" s="2404"/>
      <c r="D242" s="2405" t="s">
        <v>2758</v>
      </c>
      <c r="E242" s="2683">
        <f>+E239+E240+E241</f>
        <v>14.5</v>
      </c>
      <c r="F242" s="2683">
        <f t="shared" ref="F242:Q242" si="77">+F239+F240+F241</f>
        <v>0</v>
      </c>
      <c r="G242" s="2683">
        <f t="shared" si="77"/>
        <v>0</v>
      </c>
      <c r="H242" s="2683">
        <f t="shared" si="77"/>
        <v>10.8</v>
      </c>
      <c r="I242" s="2683">
        <f t="shared" si="77"/>
        <v>0</v>
      </c>
      <c r="J242" s="2683">
        <f t="shared" si="77"/>
        <v>0</v>
      </c>
      <c r="K242" s="2683">
        <f t="shared" si="77"/>
        <v>0</v>
      </c>
      <c r="L242" s="2683">
        <f t="shared" si="77"/>
        <v>1.3</v>
      </c>
      <c r="M242" s="2683">
        <f t="shared" si="77"/>
        <v>13.3</v>
      </c>
      <c r="N242" s="2683">
        <f t="shared" si="77"/>
        <v>6.5</v>
      </c>
      <c r="O242" s="2683">
        <f t="shared" si="77"/>
        <v>6.6000000000000005</v>
      </c>
      <c r="P242" s="2684">
        <f t="shared" si="77"/>
        <v>1.49</v>
      </c>
      <c r="Q242" s="2759">
        <f t="shared" si="77"/>
        <v>23.95</v>
      </c>
    </row>
    <row r="243" spans="3:17" x14ac:dyDescent="0.45">
      <c r="C243" s="2404" t="s">
        <v>2763</v>
      </c>
      <c r="D243" s="2404" t="s">
        <v>2755</v>
      </c>
      <c r="E243" s="1499">
        <v>0</v>
      </c>
      <c r="F243" s="1499">
        <v>0.5</v>
      </c>
      <c r="G243" s="1499">
        <v>0</v>
      </c>
      <c r="H243" s="1499">
        <v>0</v>
      </c>
      <c r="I243" s="1499">
        <v>0.6</v>
      </c>
      <c r="J243" s="1499">
        <v>0</v>
      </c>
      <c r="K243" s="1499">
        <v>0</v>
      </c>
      <c r="L243" s="1499">
        <v>0</v>
      </c>
      <c r="M243" s="1499">
        <v>0</v>
      </c>
      <c r="N243" s="1499">
        <v>0</v>
      </c>
      <c r="O243" s="2530">
        <v>0</v>
      </c>
      <c r="P243" s="29">
        <v>0</v>
      </c>
      <c r="Q243" s="2758">
        <v>0</v>
      </c>
    </row>
    <row r="244" spans="3:17" x14ac:dyDescent="0.45">
      <c r="C244" s="2404"/>
      <c r="D244" s="2404" t="s">
        <v>2756</v>
      </c>
      <c r="E244" s="1499">
        <v>3.4</v>
      </c>
      <c r="F244" s="1499">
        <v>0</v>
      </c>
      <c r="G244" s="1499">
        <v>0</v>
      </c>
      <c r="H244" s="1499">
        <v>0</v>
      </c>
      <c r="I244" s="1499">
        <v>7.7</v>
      </c>
      <c r="J244" s="1499">
        <v>0</v>
      </c>
      <c r="K244" s="1499">
        <v>13.4</v>
      </c>
      <c r="L244" s="1499">
        <v>22.4</v>
      </c>
      <c r="M244" s="1499">
        <v>7.8</v>
      </c>
      <c r="N244" s="1499">
        <v>14.3</v>
      </c>
      <c r="O244" s="2530">
        <v>17.12</v>
      </c>
      <c r="P244" s="29">
        <v>20.03</v>
      </c>
      <c r="Q244" s="1467">
        <v>12.88</v>
      </c>
    </row>
    <row r="245" spans="3:17" x14ac:dyDescent="0.45">
      <c r="C245" s="2404"/>
      <c r="D245" s="2404" t="s">
        <v>2757</v>
      </c>
      <c r="E245" s="1499">
        <v>0</v>
      </c>
      <c r="F245" s="1499">
        <v>0</v>
      </c>
      <c r="G245" s="1499">
        <v>0</v>
      </c>
      <c r="H245" s="1499">
        <v>0</v>
      </c>
      <c r="I245" s="1499">
        <v>0</v>
      </c>
      <c r="J245" s="1499">
        <v>0</v>
      </c>
      <c r="K245" s="1499">
        <v>0</v>
      </c>
      <c r="L245" s="1499">
        <v>0</v>
      </c>
      <c r="M245" s="1499">
        <v>0</v>
      </c>
      <c r="N245" s="1499">
        <v>0</v>
      </c>
      <c r="O245" s="2530">
        <v>0</v>
      </c>
      <c r="P245" s="29">
        <v>0</v>
      </c>
      <c r="Q245" s="1467">
        <v>0</v>
      </c>
    </row>
    <row r="246" spans="3:17" x14ac:dyDescent="0.45">
      <c r="C246" s="2404"/>
      <c r="D246" s="2405" t="s">
        <v>2758</v>
      </c>
      <c r="E246" s="2683">
        <f>+E243+E244+E245</f>
        <v>3.4</v>
      </c>
      <c r="F246" s="2683">
        <f t="shared" ref="F246:Q246" si="78">+F243+F244+F245</f>
        <v>0.5</v>
      </c>
      <c r="G246" s="2683">
        <f t="shared" si="78"/>
        <v>0</v>
      </c>
      <c r="H246" s="2683">
        <f t="shared" si="78"/>
        <v>0</v>
      </c>
      <c r="I246" s="2683">
        <f t="shared" si="78"/>
        <v>8.3000000000000007</v>
      </c>
      <c r="J246" s="2683">
        <f t="shared" si="78"/>
        <v>0</v>
      </c>
      <c r="K246" s="2683">
        <f t="shared" si="78"/>
        <v>13.4</v>
      </c>
      <c r="L246" s="2683">
        <f t="shared" si="78"/>
        <v>22.4</v>
      </c>
      <c r="M246" s="2683">
        <f t="shared" si="78"/>
        <v>7.8</v>
      </c>
      <c r="N246" s="2683">
        <f t="shared" si="78"/>
        <v>14.3</v>
      </c>
      <c r="O246" s="2683">
        <f t="shared" si="78"/>
        <v>17.12</v>
      </c>
      <c r="P246" s="2684">
        <f t="shared" si="78"/>
        <v>20.03</v>
      </c>
      <c r="Q246" s="2759">
        <f t="shared" si="78"/>
        <v>12.88</v>
      </c>
    </row>
    <row r="247" spans="3:17" x14ac:dyDescent="0.45">
      <c r="C247" s="2404" t="s">
        <v>2764</v>
      </c>
      <c r="D247" s="2404" t="s">
        <v>2755</v>
      </c>
      <c r="E247" s="1499">
        <v>1.2</v>
      </c>
      <c r="F247" s="1499">
        <v>1.1000000000000001</v>
      </c>
      <c r="G247" s="1499">
        <v>0</v>
      </c>
      <c r="H247" s="1499">
        <v>0</v>
      </c>
      <c r="I247" s="1499">
        <v>0.6</v>
      </c>
      <c r="J247" s="1499">
        <v>0</v>
      </c>
      <c r="K247" s="1499">
        <v>0.6</v>
      </c>
      <c r="L247" s="1499">
        <v>0</v>
      </c>
      <c r="M247" s="1499">
        <v>0</v>
      </c>
      <c r="N247" s="1499">
        <v>0.8</v>
      </c>
      <c r="O247" s="2530">
        <v>0.72</v>
      </c>
      <c r="P247" s="29">
        <v>0</v>
      </c>
      <c r="Q247" s="1467">
        <v>0</v>
      </c>
    </row>
    <row r="248" spans="3:17" x14ac:dyDescent="0.45">
      <c r="C248" s="2404"/>
      <c r="D248" s="2404" t="s">
        <v>2756</v>
      </c>
      <c r="E248" s="1499">
        <v>0</v>
      </c>
      <c r="F248" s="1499">
        <v>0</v>
      </c>
      <c r="G248" s="1499">
        <v>0</v>
      </c>
      <c r="H248" s="1499">
        <v>0</v>
      </c>
      <c r="I248" s="1499">
        <v>0</v>
      </c>
      <c r="J248" s="1499">
        <v>0</v>
      </c>
      <c r="K248" s="1499">
        <v>0</v>
      </c>
      <c r="L248" s="1499">
        <v>0.4</v>
      </c>
      <c r="M248" s="1499">
        <v>0</v>
      </c>
      <c r="N248" s="1499">
        <v>0</v>
      </c>
      <c r="O248" s="2530">
        <v>0</v>
      </c>
      <c r="P248" s="29">
        <v>0</v>
      </c>
      <c r="Q248" s="1467">
        <v>0</v>
      </c>
    </row>
    <row r="249" spans="3:17" x14ac:dyDescent="0.45">
      <c r="C249" s="2404"/>
      <c r="D249" s="2404" t="s">
        <v>2757</v>
      </c>
      <c r="E249" s="1499">
        <v>0</v>
      </c>
      <c r="F249" s="1499">
        <v>0</v>
      </c>
      <c r="G249" s="1499">
        <v>0</v>
      </c>
      <c r="H249" s="1499">
        <v>0</v>
      </c>
      <c r="I249" s="1499">
        <v>0</v>
      </c>
      <c r="J249" s="1499">
        <v>0</v>
      </c>
      <c r="K249" s="1499">
        <v>0</v>
      </c>
      <c r="L249" s="1499">
        <v>0</v>
      </c>
      <c r="M249" s="1499">
        <v>0</v>
      </c>
      <c r="N249" s="1499">
        <v>0</v>
      </c>
      <c r="O249" s="2530">
        <v>0</v>
      </c>
      <c r="P249" s="29">
        <v>0</v>
      </c>
      <c r="Q249" s="1467">
        <v>0</v>
      </c>
    </row>
    <row r="250" spans="3:17" x14ac:dyDescent="0.45">
      <c r="C250" s="2404"/>
      <c r="D250" s="2405" t="s">
        <v>2758</v>
      </c>
      <c r="E250" s="2683">
        <f>+E247+E248+E249</f>
        <v>1.2</v>
      </c>
      <c r="F250" s="2683">
        <f t="shared" ref="F250:P250" si="79">+F247+F248+F249</f>
        <v>1.1000000000000001</v>
      </c>
      <c r="G250" s="2683">
        <f t="shared" si="79"/>
        <v>0</v>
      </c>
      <c r="H250" s="2683">
        <f t="shared" si="79"/>
        <v>0</v>
      </c>
      <c r="I250" s="2683">
        <f t="shared" si="79"/>
        <v>0.6</v>
      </c>
      <c r="J250" s="2683">
        <f t="shared" si="79"/>
        <v>0</v>
      </c>
      <c r="K250" s="2683">
        <f t="shared" si="79"/>
        <v>0.6</v>
      </c>
      <c r="L250" s="2683">
        <f t="shared" si="79"/>
        <v>0.4</v>
      </c>
      <c r="M250" s="2683">
        <f t="shared" si="79"/>
        <v>0</v>
      </c>
      <c r="N250" s="2683">
        <f t="shared" si="79"/>
        <v>0.8</v>
      </c>
      <c r="O250" s="2683">
        <f t="shared" si="79"/>
        <v>0.72</v>
      </c>
      <c r="P250" s="2684">
        <f t="shared" si="79"/>
        <v>0</v>
      </c>
      <c r="Q250" s="1467">
        <v>0</v>
      </c>
    </row>
    <row r="251" spans="3:17" x14ac:dyDescent="0.45">
      <c r="C251" s="2404" t="s">
        <v>2765</v>
      </c>
      <c r="D251" s="2404" t="s">
        <v>2755</v>
      </c>
      <c r="E251" s="1499">
        <v>1.2</v>
      </c>
      <c r="F251" s="1499">
        <v>0.8</v>
      </c>
      <c r="G251" s="1499">
        <v>0</v>
      </c>
      <c r="H251" s="1499">
        <v>0.7</v>
      </c>
      <c r="I251" s="1499">
        <v>0.4</v>
      </c>
      <c r="J251" s="1499">
        <v>1.3</v>
      </c>
      <c r="K251" s="1499">
        <v>0.5</v>
      </c>
      <c r="L251" s="1499">
        <v>1.6</v>
      </c>
      <c r="M251" s="1499">
        <v>0</v>
      </c>
      <c r="N251" s="1499">
        <v>0</v>
      </c>
      <c r="O251" s="2530">
        <v>0.78</v>
      </c>
      <c r="P251" s="29">
        <v>4.72</v>
      </c>
      <c r="Q251" s="2758">
        <v>3.41</v>
      </c>
    </row>
    <row r="252" spans="3:17" x14ac:dyDescent="0.45">
      <c r="C252" s="2404"/>
      <c r="D252" s="2404" t="s">
        <v>2756</v>
      </c>
      <c r="E252" s="1499">
        <v>0</v>
      </c>
      <c r="F252" s="1499">
        <v>0</v>
      </c>
      <c r="G252" s="1499">
        <v>0</v>
      </c>
      <c r="H252" s="1499">
        <v>0</v>
      </c>
      <c r="I252" s="1499">
        <v>0</v>
      </c>
      <c r="J252" s="1499">
        <v>0</v>
      </c>
      <c r="K252" s="1499">
        <v>0</v>
      </c>
      <c r="L252" s="1499">
        <v>0</v>
      </c>
      <c r="M252" s="1499">
        <v>0</v>
      </c>
      <c r="N252" s="1499">
        <v>0</v>
      </c>
      <c r="O252" s="2530">
        <v>1.39</v>
      </c>
      <c r="P252" s="29">
        <v>0.19</v>
      </c>
      <c r="Q252" s="2758">
        <v>0</v>
      </c>
    </row>
    <row r="253" spans="3:17" x14ac:dyDescent="0.45">
      <c r="C253" s="2404"/>
      <c r="D253" s="2404" t="s">
        <v>2757</v>
      </c>
      <c r="E253" s="1499">
        <v>0</v>
      </c>
      <c r="F253" s="1499">
        <v>0</v>
      </c>
      <c r="G253" s="1499">
        <v>0</v>
      </c>
      <c r="H253" s="1499">
        <v>0</v>
      </c>
      <c r="I253" s="1499">
        <v>0</v>
      </c>
      <c r="J253" s="1499">
        <v>0</v>
      </c>
      <c r="K253" s="1499">
        <v>0</v>
      </c>
      <c r="L253" s="1499">
        <v>0</v>
      </c>
      <c r="M253" s="1499">
        <v>0</v>
      </c>
      <c r="N253" s="1499">
        <v>0</v>
      </c>
      <c r="O253" s="2530">
        <v>0</v>
      </c>
      <c r="P253" s="29">
        <v>0</v>
      </c>
      <c r="Q253" s="2758">
        <v>0</v>
      </c>
    </row>
    <row r="254" spans="3:17" x14ac:dyDescent="0.45">
      <c r="C254" s="2404"/>
      <c r="D254" s="2405" t="s">
        <v>2758</v>
      </c>
      <c r="E254" s="2683">
        <f>+E251+E252+E253</f>
        <v>1.2</v>
      </c>
      <c r="F254" s="2683">
        <f t="shared" ref="F254:Q254" si="80">+F251+F252+F253</f>
        <v>0.8</v>
      </c>
      <c r="G254" s="2683">
        <f t="shared" si="80"/>
        <v>0</v>
      </c>
      <c r="H254" s="2683">
        <f t="shared" si="80"/>
        <v>0.7</v>
      </c>
      <c r="I254" s="2683">
        <f t="shared" si="80"/>
        <v>0.4</v>
      </c>
      <c r="J254" s="2683">
        <f t="shared" si="80"/>
        <v>1.3</v>
      </c>
      <c r="K254" s="2683">
        <f t="shared" si="80"/>
        <v>0.5</v>
      </c>
      <c r="L254" s="2683">
        <f t="shared" si="80"/>
        <v>1.6</v>
      </c>
      <c r="M254" s="2683">
        <f t="shared" si="80"/>
        <v>0</v>
      </c>
      <c r="N254" s="2683">
        <f t="shared" si="80"/>
        <v>0</v>
      </c>
      <c r="O254" s="2683">
        <f t="shared" si="80"/>
        <v>2.17</v>
      </c>
      <c r="P254" s="2684">
        <f t="shared" si="80"/>
        <v>4.91</v>
      </c>
      <c r="Q254" s="2759">
        <f t="shared" si="80"/>
        <v>3.41</v>
      </c>
    </row>
    <row r="255" spans="3:17" x14ac:dyDescent="0.45">
      <c r="C255" s="2404" t="s">
        <v>2766</v>
      </c>
      <c r="D255" s="2404" t="s">
        <v>2755</v>
      </c>
      <c r="E255" s="1499">
        <v>1.2</v>
      </c>
      <c r="F255" s="1499">
        <v>1.7</v>
      </c>
      <c r="G255" s="1499">
        <v>2</v>
      </c>
      <c r="H255" s="1499">
        <v>0</v>
      </c>
      <c r="I255" s="1499">
        <v>0</v>
      </c>
      <c r="J255" s="1499">
        <v>0.6</v>
      </c>
      <c r="K255" s="1499">
        <v>0.7</v>
      </c>
      <c r="L255" s="1499">
        <v>1.1000000000000001</v>
      </c>
      <c r="M255" s="1499">
        <v>0</v>
      </c>
      <c r="N255" s="1499">
        <v>0.2</v>
      </c>
      <c r="O255" s="2530">
        <v>0</v>
      </c>
      <c r="P255" s="29">
        <v>0</v>
      </c>
      <c r="Q255" s="1467">
        <v>0</v>
      </c>
    </row>
    <row r="256" spans="3:17" x14ac:dyDescent="0.45">
      <c r="C256" s="2404"/>
      <c r="D256" s="2404" t="s">
        <v>2756</v>
      </c>
      <c r="E256" s="1499">
        <v>0</v>
      </c>
      <c r="F256" s="1499">
        <v>0</v>
      </c>
      <c r="G256" s="1499">
        <v>0</v>
      </c>
      <c r="H256" s="1499">
        <v>0</v>
      </c>
      <c r="I256" s="1499">
        <v>0</v>
      </c>
      <c r="J256" s="1499">
        <v>0</v>
      </c>
      <c r="K256" s="1499">
        <v>0</v>
      </c>
      <c r="L256" s="1499">
        <v>0</v>
      </c>
      <c r="M256" s="1499">
        <v>0</v>
      </c>
      <c r="N256" s="1499">
        <v>0</v>
      </c>
      <c r="O256" s="2530">
        <v>0</v>
      </c>
      <c r="P256" s="29">
        <v>0</v>
      </c>
      <c r="Q256" s="1467">
        <v>0</v>
      </c>
    </row>
    <row r="257" spans="3:17" x14ac:dyDescent="0.45">
      <c r="C257" s="2404"/>
      <c r="D257" s="2404" t="s">
        <v>2757</v>
      </c>
      <c r="E257" s="1499">
        <v>0</v>
      </c>
      <c r="F257" s="1499">
        <v>0</v>
      </c>
      <c r="G257" s="1499">
        <v>0</v>
      </c>
      <c r="H257" s="1499">
        <v>0</v>
      </c>
      <c r="I257" s="1499">
        <v>0</v>
      </c>
      <c r="J257" s="1499">
        <v>0</v>
      </c>
      <c r="K257" s="1499">
        <v>0</v>
      </c>
      <c r="L257" s="1499">
        <v>0</v>
      </c>
      <c r="M257" s="1499">
        <v>0</v>
      </c>
      <c r="N257" s="1499">
        <v>0</v>
      </c>
      <c r="O257" s="2530">
        <v>0</v>
      </c>
      <c r="P257" s="29">
        <v>0</v>
      </c>
      <c r="Q257" s="1467">
        <v>0</v>
      </c>
    </row>
    <row r="258" spans="3:17" x14ac:dyDescent="0.45">
      <c r="C258" s="2404"/>
      <c r="D258" s="2405" t="s">
        <v>2758</v>
      </c>
      <c r="E258" s="2683">
        <f>+E255+E256+E257</f>
        <v>1.2</v>
      </c>
      <c r="F258" s="2683">
        <f t="shared" ref="F258:Q258" si="81">+F255+F256+F257</f>
        <v>1.7</v>
      </c>
      <c r="G258" s="2683">
        <f t="shared" si="81"/>
        <v>2</v>
      </c>
      <c r="H258" s="2683">
        <f t="shared" si="81"/>
        <v>0</v>
      </c>
      <c r="I258" s="2683">
        <f t="shared" si="81"/>
        <v>0</v>
      </c>
      <c r="J258" s="2683">
        <f t="shared" si="81"/>
        <v>0.6</v>
      </c>
      <c r="K258" s="2683">
        <f t="shared" si="81"/>
        <v>0.7</v>
      </c>
      <c r="L258" s="2683">
        <f t="shared" si="81"/>
        <v>1.1000000000000001</v>
      </c>
      <c r="M258" s="2683">
        <f t="shared" si="81"/>
        <v>0</v>
      </c>
      <c r="N258" s="2683">
        <f t="shared" si="81"/>
        <v>0.2</v>
      </c>
      <c r="O258" s="2683">
        <f t="shared" si="81"/>
        <v>0</v>
      </c>
      <c r="P258" s="2684">
        <f t="shared" si="81"/>
        <v>0</v>
      </c>
      <c r="Q258" s="2759">
        <f t="shared" si="81"/>
        <v>0</v>
      </c>
    </row>
    <row r="259" spans="3:17" x14ac:dyDescent="0.45">
      <c r="C259" s="2404" t="s">
        <v>2767</v>
      </c>
      <c r="D259" s="2404" t="s">
        <v>2755</v>
      </c>
      <c r="E259" s="1499">
        <v>0.7</v>
      </c>
      <c r="F259" s="1499">
        <v>0</v>
      </c>
      <c r="G259" s="1499">
        <v>1</v>
      </c>
      <c r="H259" s="1499">
        <v>0</v>
      </c>
      <c r="I259" s="1499">
        <v>1.7</v>
      </c>
      <c r="J259" s="1499">
        <v>0</v>
      </c>
      <c r="K259" s="1499">
        <v>1.2</v>
      </c>
      <c r="L259" s="1499">
        <v>1.6</v>
      </c>
      <c r="M259" s="1499">
        <v>2</v>
      </c>
      <c r="N259" s="1499">
        <v>2</v>
      </c>
      <c r="O259" s="2530">
        <v>2.65</v>
      </c>
      <c r="P259" s="29">
        <v>0</v>
      </c>
      <c r="Q259" s="1467">
        <v>0</v>
      </c>
    </row>
    <row r="260" spans="3:17" x14ac:dyDescent="0.45">
      <c r="C260" s="2404"/>
      <c r="D260" s="2404" t="s">
        <v>2756</v>
      </c>
      <c r="E260" s="1499">
        <v>0</v>
      </c>
      <c r="F260" s="1499">
        <v>0</v>
      </c>
      <c r="G260" s="1499">
        <v>0</v>
      </c>
      <c r="H260" s="1499">
        <v>0</v>
      </c>
      <c r="I260" s="1499">
        <v>0</v>
      </c>
      <c r="J260" s="1499">
        <v>0</v>
      </c>
      <c r="K260" s="1499">
        <v>0</v>
      </c>
      <c r="L260" s="1499">
        <v>0</v>
      </c>
      <c r="M260" s="1499">
        <v>3</v>
      </c>
      <c r="N260" s="1499">
        <v>1.4</v>
      </c>
      <c r="O260" s="2530">
        <v>0</v>
      </c>
      <c r="P260" s="29">
        <v>0</v>
      </c>
      <c r="Q260" s="1467">
        <v>0</v>
      </c>
    </row>
    <row r="261" spans="3:17" x14ac:dyDescent="0.45">
      <c r="C261" s="2404"/>
      <c r="D261" s="2404" t="s">
        <v>2757</v>
      </c>
      <c r="E261" s="1499">
        <v>0</v>
      </c>
      <c r="F261" s="1499">
        <v>0</v>
      </c>
      <c r="G261" s="1499">
        <v>0</v>
      </c>
      <c r="H261" s="1499">
        <v>0</v>
      </c>
      <c r="I261" s="1499">
        <v>0</v>
      </c>
      <c r="J261" s="1499">
        <v>0</v>
      </c>
      <c r="K261" s="1499">
        <v>0</v>
      </c>
      <c r="L261" s="1499">
        <v>0</v>
      </c>
      <c r="M261" s="1499">
        <v>0</v>
      </c>
      <c r="N261" s="1499">
        <v>0</v>
      </c>
      <c r="O261" s="2530">
        <v>0</v>
      </c>
      <c r="P261" s="29">
        <v>0</v>
      </c>
      <c r="Q261" s="1467">
        <v>0</v>
      </c>
    </row>
    <row r="262" spans="3:17" x14ac:dyDescent="0.45">
      <c r="C262" s="2404"/>
      <c r="D262" s="2405" t="s">
        <v>2758</v>
      </c>
      <c r="E262" s="2683">
        <f>+E259+E260+E261</f>
        <v>0.7</v>
      </c>
      <c r="F262" s="2683">
        <f t="shared" ref="F262:Q262" si="82">+F259+F260+F261</f>
        <v>0</v>
      </c>
      <c r="G262" s="2683">
        <f t="shared" si="82"/>
        <v>1</v>
      </c>
      <c r="H262" s="2683">
        <f t="shared" si="82"/>
        <v>0</v>
      </c>
      <c r="I262" s="2683">
        <f t="shared" si="82"/>
        <v>1.7</v>
      </c>
      <c r="J262" s="2683">
        <f t="shared" si="82"/>
        <v>0</v>
      </c>
      <c r="K262" s="2683">
        <f t="shared" si="82"/>
        <v>1.2</v>
      </c>
      <c r="L262" s="2683">
        <f t="shared" si="82"/>
        <v>1.6</v>
      </c>
      <c r="M262" s="2683">
        <f t="shared" si="82"/>
        <v>5</v>
      </c>
      <c r="N262" s="2683">
        <f t="shared" si="82"/>
        <v>3.4</v>
      </c>
      <c r="O262" s="2683">
        <f t="shared" si="82"/>
        <v>2.65</v>
      </c>
      <c r="P262" s="2684">
        <f t="shared" si="82"/>
        <v>0</v>
      </c>
      <c r="Q262" s="2759">
        <f t="shared" si="82"/>
        <v>0</v>
      </c>
    </row>
    <row r="263" spans="3:17" x14ac:dyDescent="0.45">
      <c r="C263" s="2404" t="s">
        <v>2768</v>
      </c>
      <c r="D263" s="2404" t="s">
        <v>2755</v>
      </c>
      <c r="E263" s="1499">
        <v>0.7</v>
      </c>
      <c r="F263" s="1499">
        <v>0</v>
      </c>
      <c r="G263" s="1499">
        <v>0</v>
      </c>
      <c r="H263" s="1499">
        <v>0</v>
      </c>
      <c r="I263" s="1499">
        <v>0</v>
      </c>
      <c r="J263" s="1499">
        <v>0</v>
      </c>
      <c r="K263" s="1499">
        <v>0</v>
      </c>
      <c r="L263" s="1499">
        <v>0</v>
      </c>
      <c r="M263" s="1499">
        <v>0</v>
      </c>
      <c r="N263" s="1499">
        <v>0</v>
      </c>
      <c r="O263" s="2530">
        <v>0</v>
      </c>
      <c r="P263" s="29">
        <v>0</v>
      </c>
      <c r="Q263" s="1467">
        <v>0</v>
      </c>
    </row>
    <row r="264" spans="3:17" x14ac:dyDescent="0.45">
      <c r="C264" s="2404"/>
      <c r="D264" s="2404" t="s">
        <v>2756</v>
      </c>
      <c r="E264" s="1499">
        <v>0</v>
      </c>
      <c r="F264" s="1499">
        <v>0</v>
      </c>
      <c r="G264" s="1499">
        <v>0</v>
      </c>
      <c r="H264" s="1499">
        <v>0</v>
      </c>
      <c r="I264" s="1499">
        <v>0</v>
      </c>
      <c r="J264" s="1499">
        <v>0</v>
      </c>
      <c r="K264" s="1499">
        <v>0</v>
      </c>
      <c r="L264" s="1499">
        <v>0</v>
      </c>
      <c r="M264" s="1499">
        <v>0</v>
      </c>
      <c r="N264" s="1499">
        <v>0.19</v>
      </c>
      <c r="O264" s="2530">
        <v>0</v>
      </c>
      <c r="P264" s="29">
        <v>0</v>
      </c>
      <c r="Q264" s="1467">
        <v>0</v>
      </c>
    </row>
    <row r="265" spans="3:17" x14ac:dyDescent="0.45">
      <c r="C265" s="2404"/>
      <c r="D265" s="2404" t="s">
        <v>2757</v>
      </c>
      <c r="E265" s="1499">
        <v>0</v>
      </c>
      <c r="F265" s="1499">
        <v>0</v>
      </c>
      <c r="G265" s="1499">
        <v>0</v>
      </c>
      <c r="H265" s="1499">
        <v>0</v>
      </c>
      <c r="I265" s="1499">
        <v>0</v>
      </c>
      <c r="J265" s="1499">
        <v>0</v>
      </c>
      <c r="K265" s="1499">
        <v>0</v>
      </c>
      <c r="L265" s="1499">
        <v>0</v>
      </c>
      <c r="M265" s="1499">
        <v>0</v>
      </c>
      <c r="N265" s="1499">
        <v>0</v>
      </c>
      <c r="O265" s="2530">
        <v>0</v>
      </c>
      <c r="P265" s="29">
        <v>0</v>
      </c>
      <c r="Q265" s="1467">
        <v>0</v>
      </c>
    </row>
    <row r="266" spans="3:17" x14ac:dyDescent="0.45">
      <c r="C266" s="2404"/>
      <c r="D266" s="2405" t="s">
        <v>2758</v>
      </c>
      <c r="E266" s="2683">
        <f>+E263+E264+E265</f>
        <v>0.7</v>
      </c>
      <c r="F266" s="2683">
        <f t="shared" ref="F266:Q266" si="83">+F263+F264+F265</f>
        <v>0</v>
      </c>
      <c r="G266" s="2683">
        <f t="shared" si="83"/>
        <v>0</v>
      </c>
      <c r="H266" s="2683">
        <f t="shared" si="83"/>
        <v>0</v>
      </c>
      <c r="I266" s="2683">
        <f t="shared" si="83"/>
        <v>0</v>
      </c>
      <c r="J266" s="2683">
        <f t="shared" si="83"/>
        <v>0</v>
      </c>
      <c r="K266" s="2683">
        <f t="shared" si="83"/>
        <v>0</v>
      </c>
      <c r="L266" s="2683">
        <f t="shared" si="83"/>
        <v>0</v>
      </c>
      <c r="M266" s="2683">
        <f t="shared" si="83"/>
        <v>0</v>
      </c>
      <c r="N266" s="2683">
        <f t="shared" si="83"/>
        <v>0.19</v>
      </c>
      <c r="O266" s="2683">
        <f t="shared" si="83"/>
        <v>0</v>
      </c>
      <c r="P266" s="2684">
        <f t="shared" si="83"/>
        <v>0</v>
      </c>
      <c r="Q266" s="2759">
        <f t="shared" si="83"/>
        <v>0</v>
      </c>
    </row>
    <row r="267" spans="3:17" x14ac:dyDescent="0.45">
      <c r="C267" s="2404" t="s">
        <v>2769</v>
      </c>
      <c r="D267" s="2404" t="s">
        <v>2755</v>
      </c>
      <c r="E267" s="1499">
        <v>0.4</v>
      </c>
      <c r="F267" s="1499">
        <v>0.9</v>
      </c>
      <c r="G267" s="1499">
        <v>0</v>
      </c>
      <c r="H267" s="1499">
        <v>0</v>
      </c>
      <c r="I267" s="1499">
        <v>0</v>
      </c>
      <c r="J267" s="1499">
        <v>0.2</v>
      </c>
      <c r="K267" s="1499">
        <v>0</v>
      </c>
      <c r="L267" s="1499">
        <v>0</v>
      </c>
      <c r="M267" s="1499">
        <v>0</v>
      </c>
      <c r="N267" s="1499">
        <v>0</v>
      </c>
      <c r="O267" s="2530">
        <v>0.16</v>
      </c>
      <c r="P267" s="29">
        <v>0.2</v>
      </c>
      <c r="Q267" s="1467">
        <v>0.16</v>
      </c>
    </row>
    <row r="268" spans="3:17" x14ac:dyDescent="0.45">
      <c r="C268" s="2404"/>
      <c r="D268" s="2404" t="s">
        <v>2756</v>
      </c>
      <c r="E268" s="1499">
        <v>0</v>
      </c>
      <c r="F268" s="1499">
        <v>0</v>
      </c>
      <c r="G268" s="1499">
        <v>0</v>
      </c>
      <c r="H268" s="1499">
        <v>0.6</v>
      </c>
      <c r="I268" s="1499">
        <v>0</v>
      </c>
      <c r="J268" s="1499">
        <v>0</v>
      </c>
      <c r="K268" s="1499">
        <v>0</v>
      </c>
      <c r="L268" s="1499">
        <v>0</v>
      </c>
      <c r="M268" s="1499">
        <v>0</v>
      </c>
      <c r="N268" s="1499">
        <v>0</v>
      </c>
      <c r="O268" s="2530">
        <v>0</v>
      </c>
      <c r="P268" s="29">
        <v>0</v>
      </c>
      <c r="Q268" s="2758">
        <v>0</v>
      </c>
    </row>
    <row r="269" spans="3:17" x14ac:dyDescent="0.45">
      <c r="C269" s="2404"/>
      <c r="D269" s="2404" t="s">
        <v>2757</v>
      </c>
      <c r="E269" s="1499">
        <v>0</v>
      </c>
      <c r="F269" s="1499">
        <v>0</v>
      </c>
      <c r="G269" s="1499">
        <v>0</v>
      </c>
      <c r="H269" s="1499">
        <v>0</v>
      </c>
      <c r="I269" s="1499">
        <v>0</v>
      </c>
      <c r="J269" s="1499">
        <v>0</v>
      </c>
      <c r="K269" s="1499">
        <v>0</v>
      </c>
      <c r="L269" s="1499">
        <v>0</v>
      </c>
      <c r="M269" s="1499">
        <v>0</v>
      </c>
      <c r="N269" s="1499">
        <v>0</v>
      </c>
      <c r="O269" s="2530">
        <v>0</v>
      </c>
      <c r="P269" s="29">
        <v>0</v>
      </c>
      <c r="Q269" s="2758">
        <v>0</v>
      </c>
    </row>
    <row r="270" spans="3:17" x14ac:dyDescent="0.45">
      <c r="C270" s="2404"/>
      <c r="D270" s="2405" t="s">
        <v>2758</v>
      </c>
      <c r="E270" s="2683">
        <f>+E267+E268+E269</f>
        <v>0.4</v>
      </c>
      <c r="F270" s="2683">
        <f t="shared" ref="F270:Q270" si="84">+F267+F268+F269</f>
        <v>0.9</v>
      </c>
      <c r="G270" s="2683">
        <f t="shared" si="84"/>
        <v>0</v>
      </c>
      <c r="H270" s="2683">
        <f t="shared" si="84"/>
        <v>0.6</v>
      </c>
      <c r="I270" s="2683">
        <f t="shared" si="84"/>
        <v>0</v>
      </c>
      <c r="J270" s="2683">
        <f t="shared" si="84"/>
        <v>0.2</v>
      </c>
      <c r="K270" s="2683">
        <f t="shared" si="84"/>
        <v>0</v>
      </c>
      <c r="L270" s="2683">
        <f t="shared" si="84"/>
        <v>0</v>
      </c>
      <c r="M270" s="2683">
        <f t="shared" si="84"/>
        <v>0</v>
      </c>
      <c r="N270" s="2683">
        <f t="shared" si="84"/>
        <v>0</v>
      </c>
      <c r="O270" s="2683">
        <f t="shared" si="84"/>
        <v>0.16</v>
      </c>
      <c r="P270" s="2684">
        <f t="shared" si="84"/>
        <v>0.2</v>
      </c>
      <c r="Q270" s="2759">
        <f t="shared" si="84"/>
        <v>0.16</v>
      </c>
    </row>
    <row r="271" spans="3:17" x14ac:dyDescent="0.45">
      <c r="C271" s="2404" t="s">
        <v>2770</v>
      </c>
      <c r="D271" s="2404" t="s">
        <v>2755</v>
      </c>
      <c r="E271" s="1499">
        <v>0.4</v>
      </c>
      <c r="F271" s="1499">
        <v>0.3</v>
      </c>
      <c r="G271" s="1499">
        <v>0.5</v>
      </c>
      <c r="H271" s="1499">
        <v>1</v>
      </c>
      <c r="I271" s="1499">
        <v>0.5</v>
      </c>
      <c r="J271" s="1499">
        <v>0.6</v>
      </c>
      <c r="K271" s="1499">
        <v>0.6</v>
      </c>
      <c r="L271" s="1499">
        <v>0.6</v>
      </c>
      <c r="M271" s="1499">
        <v>3.3</v>
      </c>
      <c r="N271" s="1499">
        <v>0</v>
      </c>
      <c r="O271" s="2530">
        <v>1.97</v>
      </c>
      <c r="P271" s="29">
        <v>0.33</v>
      </c>
      <c r="Q271" s="2758">
        <v>0.44</v>
      </c>
    </row>
    <row r="272" spans="3:17" x14ac:dyDescent="0.45">
      <c r="C272" s="2404"/>
      <c r="D272" s="2404" t="s">
        <v>2756</v>
      </c>
      <c r="E272" s="1499">
        <v>0</v>
      </c>
      <c r="F272" s="1499">
        <v>0</v>
      </c>
      <c r="G272" s="1499">
        <v>0</v>
      </c>
      <c r="H272" s="1499">
        <v>0</v>
      </c>
      <c r="I272" s="1499">
        <v>0</v>
      </c>
      <c r="J272" s="1499">
        <v>0</v>
      </c>
      <c r="K272" s="1499">
        <v>0</v>
      </c>
      <c r="L272" s="1499">
        <v>0</v>
      </c>
      <c r="M272" s="1499">
        <v>0</v>
      </c>
      <c r="N272" s="1499">
        <v>0</v>
      </c>
      <c r="O272" s="2530">
        <v>0</v>
      </c>
      <c r="P272" s="29">
        <v>0</v>
      </c>
      <c r="Q272" s="2758">
        <v>0</v>
      </c>
    </row>
    <row r="273" spans="3:17" x14ac:dyDescent="0.45">
      <c r="C273" s="2404"/>
      <c r="D273" s="2404" t="s">
        <v>2757</v>
      </c>
      <c r="E273" s="1499">
        <v>0</v>
      </c>
      <c r="F273" s="1499">
        <v>0</v>
      </c>
      <c r="G273" s="1499">
        <v>0</v>
      </c>
      <c r="H273" s="1499">
        <v>0</v>
      </c>
      <c r="I273" s="1499">
        <v>0</v>
      </c>
      <c r="J273" s="1499">
        <v>0</v>
      </c>
      <c r="K273" s="1499">
        <v>0</v>
      </c>
      <c r="L273" s="1499">
        <v>0</v>
      </c>
      <c r="M273" s="1499">
        <v>0</v>
      </c>
      <c r="N273" s="1499">
        <v>0</v>
      </c>
      <c r="O273" s="2530">
        <v>0</v>
      </c>
      <c r="P273" s="29">
        <v>0</v>
      </c>
      <c r="Q273" s="2758">
        <v>0</v>
      </c>
    </row>
    <row r="274" spans="3:17" x14ac:dyDescent="0.45">
      <c r="C274" s="2404"/>
      <c r="D274" s="2405" t="s">
        <v>2758</v>
      </c>
      <c r="E274" s="2683">
        <f>+E271+E272+E273</f>
        <v>0.4</v>
      </c>
      <c r="F274" s="2683">
        <f t="shared" ref="F274:Q274" si="85">+F271+F272+F273</f>
        <v>0.3</v>
      </c>
      <c r="G274" s="2683">
        <f t="shared" si="85"/>
        <v>0.5</v>
      </c>
      <c r="H274" s="2683">
        <f t="shared" si="85"/>
        <v>1</v>
      </c>
      <c r="I274" s="2683">
        <f t="shared" si="85"/>
        <v>0.5</v>
      </c>
      <c r="J274" s="2683">
        <f t="shared" si="85"/>
        <v>0.6</v>
      </c>
      <c r="K274" s="2683">
        <f t="shared" si="85"/>
        <v>0.6</v>
      </c>
      <c r="L274" s="2683">
        <f t="shared" si="85"/>
        <v>0.6</v>
      </c>
      <c r="M274" s="2683">
        <f t="shared" si="85"/>
        <v>3.3</v>
      </c>
      <c r="N274" s="2683">
        <f t="shared" si="85"/>
        <v>0</v>
      </c>
      <c r="O274" s="2683">
        <f t="shared" si="85"/>
        <v>1.97</v>
      </c>
      <c r="P274" s="2684">
        <f t="shared" si="85"/>
        <v>0.33</v>
      </c>
      <c r="Q274" s="2759">
        <f t="shared" si="85"/>
        <v>0.44</v>
      </c>
    </row>
    <row r="275" spans="3:17" x14ac:dyDescent="0.45">
      <c r="C275" s="2404" t="s">
        <v>2771</v>
      </c>
      <c r="D275" s="2404" t="s">
        <v>2755</v>
      </c>
      <c r="E275" s="1499">
        <v>0.3</v>
      </c>
      <c r="F275" s="1499">
        <v>0</v>
      </c>
      <c r="G275" s="1499">
        <v>0</v>
      </c>
      <c r="H275" s="1499">
        <v>0.3</v>
      </c>
      <c r="I275" s="1499">
        <v>0.2</v>
      </c>
      <c r="J275" s="1499">
        <v>0</v>
      </c>
      <c r="K275" s="1499">
        <v>0.7</v>
      </c>
      <c r="L275" s="1499">
        <v>0</v>
      </c>
      <c r="M275" s="1499">
        <v>0</v>
      </c>
      <c r="N275" s="1499">
        <v>0.1</v>
      </c>
      <c r="O275" s="2530">
        <v>0</v>
      </c>
      <c r="P275" s="29">
        <v>0.04</v>
      </c>
      <c r="Q275" s="1467">
        <v>0</v>
      </c>
    </row>
    <row r="276" spans="3:17" x14ac:dyDescent="0.45">
      <c r="C276" s="2404"/>
      <c r="D276" s="2404" t="s">
        <v>2756</v>
      </c>
      <c r="E276" s="1499">
        <v>0</v>
      </c>
      <c r="F276" s="1499">
        <v>0</v>
      </c>
      <c r="G276" s="1499">
        <v>0</v>
      </c>
      <c r="H276" s="1499">
        <v>0</v>
      </c>
      <c r="I276" s="1499">
        <v>0</v>
      </c>
      <c r="J276" s="1499">
        <v>0</v>
      </c>
      <c r="K276" s="1499">
        <v>0</v>
      </c>
      <c r="L276" s="1499">
        <v>0</v>
      </c>
      <c r="M276" s="1499">
        <v>0</v>
      </c>
      <c r="N276" s="1499">
        <v>0</v>
      </c>
      <c r="O276" s="2530">
        <v>0.35</v>
      </c>
      <c r="P276" s="29">
        <v>0</v>
      </c>
      <c r="Q276" s="1467">
        <v>0</v>
      </c>
    </row>
    <row r="277" spans="3:17" x14ac:dyDescent="0.45">
      <c r="C277" s="2404"/>
      <c r="D277" s="2404" t="s">
        <v>2757</v>
      </c>
      <c r="E277" s="1499">
        <v>0</v>
      </c>
      <c r="F277" s="1499">
        <v>0</v>
      </c>
      <c r="G277" s="1499">
        <v>0</v>
      </c>
      <c r="H277" s="1499">
        <v>0</v>
      </c>
      <c r="I277" s="1499">
        <v>0</v>
      </c>
      <c r="J277" s="1499">
        <v>0</v>
      </c>
      <c r="K277" s="1499">
        <v>0</v>
      </c>
      <c r="L277" s="1499">
        <v>0</v>
      </c>
      <c r="M277" s="1499">
        <v>0</v>
      </c>
      <c r="N277" s="1499">
        <v>0</v>
      </c>
      <c r="O277" s="2530">
        <v>0</v>
      </c>
      <c r="P277" s="29">
        <v>0</v>
      </c>
      <c r="Q277" s="1467">
        <v>0</v>
      </c>
    </row>
    <row r="278" spans="3:17" x14ac:dyDescent="0.45">
      <c r="C278" s="2404"/>
      <c r="D278" s="2405" t="s">
        <v>2758</v>
      </c>
      <c r="E278" s="2683">
        <f>+E275+E276+E277</f>
        <v>0.3</v>
      </c>
      <c r="F278" s="2683">
        <f t="shared" ref="F278:Q278" si="86">+F275+F276+F277</f>
        <v>0</v>
      </c>
      <c r="G278" s="2683">
        <f t="shared" si="86"/>
        <v>0</v>
      </c>
      <c r="H278" s="2683">
        <f t="shared" si="86"/>
        <v>0.3</v>
      </c>
      <c r="I278" s="2683">
        <f t="shared" si="86"/>
        <v>0.2</v>
      </c>
      <c r="J278" s="2683">
        <f t="shared" si="86"/>
        <v>0</v>
      </c>
      <c r="K278" s="2683">
        <f t="shared" si="86"/>
        <v>0.7</v>
      </c>
      <c r="L278" s="2683">
        <f t="shared" si="86"/>
        <v>0</v>
      </c>
      <c r="M278" s="2683">
        <f t="shared" si="86"/>
        <v>0</v>
      </c>
      <c r="N278" s="2683">
        <f t="shared" si="86"/>
        <v>0.1</v>
      </c>
      <c r="O278" s="2683">
        <f t="shared" si="86"/>
        <v>0.35</v>
      </c>
      <c r="P278" s="2684">
        <f t="shared" si="86"/>
        <v>0.04</v>
      </c>
      <c r="Q278" s="2759">
        <f t="shared" si="86"/>
        <v>0</v>
      </c>
    </row>
    <row r="279" spans="3:17" x14ac:dyDescent="0.45">
      <c r="C279" s="2404" t="s">
        <v>2772</v>
      </c>
      <c r="D279" s="2404" t="s">
        <v>2755</v>
      </c>
      <c r="E279" s="1499">
        <v>0</v>
      </c>
      <c r="F279" s="1499">
        <v>0</v>
      </c>
      <c r="G279" s="1499">
        <v>0</v>
      </c>
      <c r="H279" s="1499">
        <v>0</v>
      </c>
      <c r="I279" s="1499">
        <v>0</v>
      </c>
      <c r="J279" s="1499">
        <v>0</v>
      </c>
      <c r="K279" s="1499">
        <v>0.1</v>
      </c>
      <c r="L279" s="1499">
        <v>0</v>
      </c>
      <c r="M279" s="1499">
        <v>0</v>
      </c>
      <c r="N279" s="1499">
        <v>0</v>
      </c>
      <c r="O279" s="2530">
        <v>0</v>
      </c>
      <c r="P279" s="29">
        <v>0.1</v>
      </c>
      <c r="Q279" s="1467">
        <v>0</v>
      </c>
    </row>
    <row r="280" spans="3:17" x14ac:dyDescent="0.45">
      <c r="C280" s="2404"/>
      <c r="D280" s="2404" t="s">
        <v>2756</v>
      </c>
      <c r="E280" s="1499">
        <v>0</v>
      </c>
      <c r="F280" s="1499">
        <v>1.2</v>
      </c>
      <c r="G280" s="1499">
        <v>0</v>
      </c>
      <c r="H280" s="1499">
        <v>1.1000000000000001</v>
      </c>
      <c r="I280" s="1499">
        <v>0</v>
      </c>
      <c r="J280" s="1499">
        <v>3.1</v>
      </c>
      <c r="K280" s="1499">
        <v>0</v>
      </c>
      <c r="L280" s="1499">
        <v>0.3</v>
      </c>
      <c r="M280" s="1499">
        <v>2.4</v>
      </c>
      <c r="N280" s="1499">
        <v>0.2</v>
      </c>
      <c r="O280" s="2530">
        <v>3.75</v>
      </c>
      <c r="P280" s="29">
        <v>0.8</v>
      </c>
      <c r="Q280" s="1467">
        <v>0.97</v>
      </c>
    </row>
    <row r="281" spans="3:17" x14ac:dyDescent="0.45">
      <c r="C281" s="2404"/>
      <c r="D281" s="2404" t="s">
        <v>2757</v>
      </c>
      <c r="E281" s="1499">
        <v>0</v>
      </c>
      <c r="F281" s="1499">
        <v>167</v>
      </c>
      <c r="G281" s="1499">
        <v>27</v>
      </c>
      <c r="H281" s="1499">
        <v>485</v>
      </c>
      <c r="I281" s="1499">
        <v>329</v>
      </c>
      <c r="J281" s="1499">
        <v>317.10000000000002</v>
      </c>
      <c r="K281" s="1499">
        <v>341.8</v>
      </c>
      <c r="L281" s="1499">
        <v>0</v>
      </c>
      <c r="M281" s="1499">
        <v>561.6</v>
      </c>
      <c r="N281" s="1499">
        <v>695.1</v>
      </c>
      <c r="O281" s="2530">
        <v>1340</v>
      </c>
      <c r="P281" s="29">
        <v>589.9</v>
      </c>
      <c r="Q281" s="1467">
        <v>1190</v>
      </c>
    </row>
    <row r="282" spans="3:17" x14ac:dyDescent="0.45">
      <c r="C282" s="2404"/>
      <c r="D282" s="2405" t="s">
        <v>2758</v>
      </c>
      <c r="E282" s="2683">
        <f>+E279+E280+E281</f>
        <v>0</v>
      </c>
      <c r="F282" s="2683">
        <f t="shared" ref="F282:Q282" si="87">+F279+F280+F281</f>
        <v>168.2</v>
      </c>
      <c r="G282" s="2683">
        <f t="shared" si="87"/>
        <v>27</v>
      </c>
      <c r="H282" s="2683">
        <f t="shared" si="87"/>
        <v>486.1</v>
      </c>
      <c r="I282" s="2683">
        <f t="shared" si="87"/>
        <v>329</v>
      </c>
      <c r="J282" s="2683">
        <f t="shared" si="87"/>
        <v>320.20000000000005</v>
      </c>
      <c r="K282" s="2683">
        <f t="shared" si="87"/>
        <v>341.90000000000003</v>
      </c>
      <c r="L282" s="2683">
        <f t="shared" si="87"/>
        <v>0.3</v>
      </c>
      <c r="M282" s="2683">
        <f t="shared" si="87"/>
        <v>564</v>
      </c>
      <c r="N282" s="2683">
        <f t="shared" si="87"/>
        <v>695.30000000000007</v>
      </c>
      <c r="O282" s="2683">
        <f t="shared" si="87"/>
        <v>1343.75</v>
      </c>
      <c r="P282" s="2684">
        <f t="shared" si="87"/>
        <v>590.79999999999995</v>
      </c>
      <c r="Q282" s="2759">
        <f t="shared" si="87"/>
        <v>1190.97</v>
      </c>
    </row>
    <row r="283" spans="3:17" x14ac:dyDescent="0.45">
      <c r="C283" s="2404" t="s">
        <v>2773</v>
      </c>
      <c r="D283" s="2404" t="s">
        <v>2755</v>
      </c>
      <c r="E283" s="1499">
        <v>1</v>
      </c>
      <c r="F283" s="1499">
        <v>0.6</v>
      </c>
      <c r="G283" s="1499">
        <v>0.1</v>
      </c>
      <c r="H283" s="1499">
        <v>0.8</v>
      </c>
      <c r="I283" s="1499">
        <v>0.6</v>
      </c>
      <c r="J283" s="1499">
        <v>0.3</v>
      </c>
      <c r="K283" s="1499">
        <v>2.7</v>
      </c>
      <c r="L283" s="1499">
        <v>1.7</v>
      </c>
      <c r="M283" s="1499">
        <v>2.5</v>
      </c>
      <c r="N283" s="1499">
        <v>10.8</v>
      </c>
      <c r="O283" s="2530">
        <v>6.13</v>
      </c>
      <c r="P283" s="29">
        <v>0</v>
      </c>
      <c r="Q283" s="1611">
        <v>0.15</v>
      </c>
    </row>
    <row r="284" spans="3:17" x14ac:dyDescent="0.45">
      <c r="C284" s="2404"/>
      <c r="D284" s="2404" t="s">
        <v>2756</v>
      </c>
      <c r="E284" s="1499">
        <v>0</v>
      </c>
      <c r="F284" s="1499">
        <v>3.5</v>
      </c>
      <c r="G284" s="1499">
        <v>0</v>
      </c>
      <c r="H284" s="1499">
        <v>0</v>
      </c>
      <c r="I284" s="1499">
        <v>0</v>
      </c>
      <c r="J284" s="1499">
        <v>0</v>
      </c>
      <c r="K284" s="1499">
        <v>0</v>
      </c>
      <c r="L284" s="1499">
        <v>0</v>
      </c>
      <c r="M284" s="1499">
        <v>1.3</v>
      </c>
      <c r="N284" s="1499">
        <v>0</v>
      </c>
      <c r="O284" s="2530">
        <v>0</v>
      </c>
      <c r="P284" s="29">
        <v>19.59</v>
      </c>
      <c r="Q284" s="1611">
        <v>1.1599999999999999</v>
      </c>
    </row>
    <row r="285" spans="3:17" x14ac:dyDescent="0.45">
      <c r="C285" s="2404"/>
      <c r="D285" s="2404" t="s">
        <v>2757</v>
      </c>
      <c r="E285" s="1499">
        <v>0</v>
      </c>
      <c r="F285" s="1499">
        <v>0</v>
      </c>
      <c r="G285" s="1499">
        <v>0</v>
      </c>
      <c r="H285" s="1499">
        <v>0</v>
      </c>
      <c r="I285" s="1499">
        <v>0</v>
      </c>
      <c r="J285" s="1499">
        <v>0</v>
      </c>
      <c r="K285" s="1499">
        <v>0</v>
      </c>
      <c r="L285" s="1499">
        <v>0</v>
      </c>
      <c r="M285" s="1499">
        <v>0</v>
      </c>
      <c r="N285" s="1499">
        <v>0</v>
      </c>
      <c r="O285" s="2530">
        <v>0</v>
      </c>
      <c r="P285" s="29">
        <v>0</v>
      </c>
      <c r="Q285" s="1611">
        <v>0</v>
      </c>
    </row>
    <row r="286" spans="3:17" x14ac:dyDescent="0.45">
      <c r="C286" s="2404"/>
      <c r="D286" s="2405" t="s">
        <v>2758</v>
      </c>
      <c r="E286" s="2683">
        <f>+E283+E284+E285</f>
        <v>1</v>
      </c>
      <c r="F286" s="2683">
        <f t="shared" ref="F286:Q286" si="88">+F283+F284+F285</f>
        <v>4.0999999999999996</v>
      </c>
      <c r="G286" s="2683">
        <f t="shared" si="88"/>
        <v>0.1</v>
      </c>
      <c r="H286" s="2683">
        <f t="shared" si="88"/>
        <v>0.8</v>
      </c>
      <c r="I286" s="2683">
        <f t="shared" si="88"/>
        <v>0.6</v>
      </c>
      <c r="J286" s="2683">
        <f t="shared" si="88"/>
        <v>0.3</v>
      </c>
      <c r="K286" s="2683">
        <f t="shared" si="88"/>
        <v>2.7</v>
      </c>
      <c r="L286" s="2683">
        <f t="shared" si="88"/>
        <v>1.7</v>
      </c>
      <c r="M286" s="2683">
        <f t="shared" si="88"/>
        <v>3.8</v>
      </c>
      <c r="N286" s="2683">
        <f t="shared" si="88"/>
        <v>10.8</v>
      </c>
      <c r="O286" s="2683">
        <f t="shared" si="88"/>
        <v>6.13</v>
      </c>
      <c r="P286" s="2684">
        <f t="shared" si="88"/>
        <v>19.59</v>
      </c>
      <c r="Q286" s="2759">
        <f t="shared" si="88"/>
        <v>1.3099999999999998</v>
      </c>
    </row>
    <row r="287" spans="3:17" x14ac:dyDescent="0.45">
      <c r="C287" s="2404" t="s">
        <v>2774</v>
      </c>
      <c r="D287" s="2404" t="s">
        <v>2755</v>
      </c>
      <c r="E287" s="1499">
        <v>0</v>
      </c>
      <c r="F287" s="1499">
        <v>2.1</v>
      </c>
      <c r="G287" s="1499">
        <v>1.9</v>
      </c>
      <c r="H287" s="1499">
        <v>1.2</v>
      </c>
      <c r="I287" s="1499">
        <v>1.5</v>
      </c>
      <c r="J287" s="1499">
        <v>0</v>
      </c>
      <c r="K287" s="1499">
        <v>1.3</v>
      </c>
      <c r="L287" s="1499">
        <v>0</v>
      </c>
      <c r="M287" s="1499">
        <v>0</v>
      </c>
      <c r="N287" s="1499">
        <v>0</v>
      </c>
      <c r="O287" s="2530">
        <v>0</v>
      </c>
      <c r="P287" s="29">
        <v>0</v>
      </c>
      <c r="Q287" s="1467">
        <v>0</v>
      </c>
    </row>
    <row r="288" spans="3:17" x14ac:dyDescent="0.45">
      <c r="C288" s="2404"/>
      <c r="D288" s="2404" t="s">
        <v>2756</v>
      </c>
      <c r="E288" s="1499">
        <v>0</v>
      </c>
      <c r="F288" s="1499">
        <v>0</v>
      </c>
      <c r="G288" s="1499">
        <v>0</v>
      </c>
      <c r="H288" s="1499">
        <v>0</v>
      </c>
      <c r="I288" s="1499">
        <v>0</v>
      </c>
      <c r="J288" s="1499">
        <v>0</v>
      </c>
      <c r="K288" s="1499">
        <v>0</v>
      </c>
      <c r="L288" s="1499">
        <v>0</v>
      </c>
      <c r="M288" s="1499">
        <v>0</v>
      </c>
      <c r="N288" s="1499">
        <v>0</v>
      </c>
      <c r="O288" s="2530">
        <v>0.01</v>
      </c>
      <c r="P288" s="29">
        <v>0</v>
      </c>
      <c r="Q288" s="1467">
        <v>0</v>
      </c>
    </row>
    <row r="289" spans="3:17" x14ac:dyDescent="0.45">
      <c r="C289" s="2404"/>
      <c r="D289" s="2404" t="s">
        <v>2757</v>
      </c>
      <c r="E289" s="1499">
        <v>0</v>
      </c>
      <c r="F289" s="1499">
        <v>0</v>
      </c>
      <c r="G289" s="1499">
        <v>0</v>
      </c>
      <c r="H289" s="1499">
        <v>0</v>
      </c>
      <c r="I289" s="1499">
        <v>0</v>
      </c>
      <c r="J289" s="1499">
        <v>0</v>
      </c>
      <c r="K289" s="1499">
        <v>0</v>
      </c>
      <c r="L289" s="1499">
        <v>0</v>
      </c>
      <c r="M289" s="1499">
        <v>0</v>
      </c>
      <c r="N289" s="1499">
        <v>0</v>
      </c>
      <c r="O289" s="2530">
        <v>0</v>
      </c>
      <c r="P289" s="29">
        <v>0</v>
      </c>
      <c r="Q289" s="1467">
        <v>0</v>
      </c>
    </row>
    <row r="290" spans="3:17" x14ac:dyDescent="0.45">
      <c r="C290" s="2404"/>
      <c r="D290" s="2405" t="s">
        <v>2758</v>
      </c>
      <c r="E290" s="2683">
        <f>+E287+E288+E289</f>
        <v>0</v>
      </c>
      <c r="F290" s="2683">
        <f t="shared" ref="F290:Q290" si="89">+F287+F288+F289</f>
        <v>2.1</v>
      </c>
      <c r="G290" s="2683">
        <f t="shared" si="89"/>
        <v>1.9</v>
      </c>
      <c r="H290" s="2683">
        <f t="shared" si="89"/>
        <v>1.2</v>
      </c>
      <c r="I290" s="2683">
        <f t="shared" si="89"/>
        <v>1.5</v>
      </c>
      <c r="J290" s="2683">
        <f t="shared" si="89"/>
        <v>0</v>
      </c>
      <c r="K290" s="2683">
        <f t="shared" si="89"/>
        <v>1.3</v>
      </c>
      <c r="L290" s="2683">
        <f t="shared" si="89"/>
        <v>0</v>
      </c>
      <c r="M290" s="2683">
        <f t="shared" si="89"/>
        <v>0</v>
      </c>
      <c r="N290" s="2683">
        <f t="shared" si="89"/>
        <v>0</v>
      </c>
      <c r="O290" s="2683">
        <f t="shared" si="89"/>
        <v>0.01</v>
      </c>
      <c r="P290" s="2684">
        <f t="shared" si="89"/>
        <v>0</v>
      </c>
      <c r="Q290" s="2759">
        <f t="shared" si="89"/>
        <v>0</v>
      </c>
    </row>
    <row r="291" spans="3:17" x14ac:dyDescent="0.45">
      <c r="C291" s="2404" t="s">
        <v>2775</v>
      </c>
      <c r="D291" s="2404" t="s">
        <v>2755</v>
      </c>
      <c r="E291" s="1499">
        <v>0</v>
      </c>
      <c r="F291" s="1499">
        <v>1.3</v>
      </c>
      <c r="G291" s="1499">
        <v>0</v>
      </c>
      <c r="H291" s="1499">
        <v>0</v>
      </c>
      <c r="I291" s="1499">
        <v>0.5</v>
      </c>
      <c r="J291" s="1499">
        <v>0.2</v>
      </c>
      <c r="K291" s="1499">
        <v>1</v>
      </c>
      <c r="L291" s="1499">
        <v>0.1</v>
      </c>
      <c r="M291" s="1499">
        <v>0</v>
      </c>
      <c r="N291" s="1499">
        <v>0.4</v>
      </c>
      <c r="O291" s="2530">
        <v>0</v>
      </c>
      <c r="P291" s="29">
        <v>0</v>
      </c>
      <c r="Q291" s="2758">
        <v>0.67</v>
      </c>
    </row>
    <row r="292" spans="3:17" x14ac:dyDescent="0.45">
      <c r="C292" s="2404"/>
      <c r="D292" s="2404" t="s">
        <v>2756</v>
      </c>
      <c r="E292" s="1499">
        <v>0</v>
      </c>
      <c r="F292" s="1499">
        <v>0</v>
      </c>
      <c r="G292" s="1499">
        <v>0.4</v>
      </c>
      <c r="H292" s="1499">
        <v>0.4</v>
      </c>
      <c r="I292" s="1499">
        <v>0</v>
      </c>
      <c r="J292" s="1499">
        <v>0</v>
      </c>
      <c r="K292" s="1499">
        <v>0</v>
      </c>
      <c r="L292" s="1499">
        <v>0</v>
      </c>
      <c r="M292" s="1499">
        <v>0</v>
      </c>
      <c r="N292" s="1499">
        <v>0</v>
      </c>
      <c r="O292" s="2530">
        <v>0.01</v>
      </c>
      <c r="P292" s="29">
        <v>0</v>
      </c>
      <c r="Q292" s="2758">
        <v>0</v>
      </c>
    </row>
    <row r="293" spans="3:17" x14ac:dyDescent="0.45">
      <c r="C293" s="2404"/>
      <c r="D293" s="2404" t="s">
        <v>2757</v>
      </c>
      <c r="E293" s="1499">
        <v>0</v>
      </c>
      <c r="F293" s="1499">
        <v>0</v>
      </c>
      <c r="G293" s="1499">
        <v>0</v>
      </c>
      <c r="H293" s="1499">
        <v>0</v>
      </c>
      <c r="I293" s="1499">
        <v>0</v>
      </c>
      <c r="J293" s="1499">
        <v>0</v>
      </c>
      <c r="K293" s="1499">
        <v>0</v>
      </c>
      <c r="L293" s="1499">
        <v>0</v>
      </c>
      <c r="M293" s="1499">
        <v>0</v>
      </c>
      <c r="N293" s="1499">
        <v>0</v>
      </c>
      <c r="O293" s="2530">
        <v>0</v>
      </c>
      <c r="P293" s="29">
        <v>0</v>
      </c>
      <c r="Q293" s="2758">
        <v>0</v>
      </c>
    </row>
    <row r="294" spans="3:17" x14ac:dyDescent="0.45">
      <c r="C294" s="2404"/>
      <c r="D294" s="2405" t="s">
        <v>2758</v>
      </c>
      <c r="E294" s="2683">
        <f>+E291+E292+E293</f>
        <v>0</v>
      </c>
      <c r="F294" s="2683">
        <f t="shared" ref="F294:Q294" si="90">+F291+F292+F293</f>
        <v>1.3</v>
      </c>
      <c r="G294" s="2683">
        <f t="shared" si="90"/>
        <v>0.4</v>
      </c>
      <c r="H294" s="2683">
        <f t="shared" si="90"/>
        <v>0.4</v>
      </c>
      <c r="I294" s="2683">
        <f t="shared" si="90"/>
        <v>0.5</v>
      </c>
      <c r="J294" s="2683">
        <f t="shared" si="90"/>
        <v>0.2</v>
      </c>
      <c r="K294" s="2683">
        <f t="shared" si="90"/>
        <v>1</v>
      </c>
      <c r="L294" s="2683">
        <f t="shared" si="90"/>
        <v>0.1</v>
      </c>
      <c r="M294" s="2683">
        <f t="shared" si="90"/>
        <v>0</v>
      </c>
      <c r="N294" s="2683">
        <f t="shared" si="90"/>
        <v>0.4</v>
      </c>
      <c r="O294" s="2683">
        <f t="shared" si="90"/>
        <v>0.01</v>
      </c>
      <c r="P294" s="2684">
        <f t="shared" si="90"/>
        <v>0</v>
      </c>
      <c r="Q294" s="2759">
        <f t="shared" si="90"/>
        <v>0.67</v>
      </c>
    </row>
    <row r="295" spans="3:17" x14ac:dyDescent="0.45">
      <c r="C295" s="2404" t="s">
        <v>2776</v>
      </c>
      <c r="D295" s="2404" t="s">
        <v>2755</v>
      </c>
      <c r="E295" s="1499">
        <v>0</v>
      </c>
      <c r="F295" s="1499">
        <v>0</v>
      </c>
      <c r="G295" s="1499">
        <v>0</v>
      </c>
      <c r="H295" s="1499">
        <v>0</v>
      </c>
      <c r="I295" s="1499">
        <v>0</v>
      </c>
      <c r="J295" s="1499">
        <v>0</v>
      </c>
      <c r="K295" s="1499">
        <v>0</v>
      </c>
      <c r="L295" s="1499">
        <v>0</v>
      </c>
      <c r="M295" s="1499">
        <v>0</v>
      </c>
      <c r="N295" s="1499">
        <v>0</v>
      </c>
      <c r="O295" s="2530">
        <v>0</v>
      </c>
      <c r="P295" s="29">
        <v>0</v>
      </c>
      <c r="Q295" s="1467">
        <v>0</v>
      </c>
    </row>
    <row r="296" spans="3:17" x14ac:dyDescent="0.45">
      <c r="C296" s="2404"/>
      <c r="D296" s="2404" t="s">
        <v>2756</v>
      </c>
      <c r="E296" s="1499">
        <v>0</v>
      </c>
      <c r="F296" s="1499">
        <v>0</v>
      </c>
      <c r="G296" s="1499">
        <v>0</v>
      </c>
      <c r="H296" s="1499">
        <v>0</v>
      </c>
      <c r="I296" s="1499">
        <v>0</v>
      </c>
      <c r="J296" s="1499">
        <v>0</v>
      </c>
      <c r="K296" s="1499">
        <v>0</v>
      </c>
      <c r="L296" s="1499">
        <v>0</v>
      </c>
      <c r="M296" s="1499">
        <v>0</v>
      </c>
      <c r="N296" s="1499">
        <v>0</v>
      </c>
      <c r="O296" s="2530">
        <v>0</v>
      </c>
      <c r="P296" s="29">
        <v>0</v>
      </c>
      <c r="Q296" s="1467">
        <v>0</v>
      </c>
    </row>
    <row r="297" spans="3:17" x14ac:dyDescent="0.45">
      <c r="C297" s="2404"/>
      <c r="D297" s="2404" t="s">
        <v>2757</v>
      </c>
      <c r="E297" s="1499">
        <v>0</v>
      </c>
      <c r="F297" s="1499">
        <v>0</v>
      </c>
      <c r="G297" s="1499">
        <v>0</v>
      </c>
      <c r="H297" s="1499">
        <v>0</v>
      </c>
      <c r="I297" s="1499">
        <v>0</v>
      </c>
      <c r="J297" s="1499">
        <v>70</v>
      </c>
      <c r="K297" s="1499">
        <v>0</v>
      </c>
      <c r="L297" s="1499">
        <v>0</v>
      </c>
      <c r="M297" s="1499">
        <v>0</v>
      </c>
      <c r="N297" s="1499">
        <v>0</v>
      </c>
      <c r="O297" s="2530">
        <v>0</v>
      </c>
      <c r="P297" s="29">
        <v>0</v>
      </c>
      <c r="Q297" s="1467">
        <v>0</v>
      </c>
    </row>
    <row r="298" spans="3:17" x14ac:dyDescent="0.45">
      <c r="C298" s="2404"/>
      <c r="D298" s="2405" t="s">
        <v>2758</v>
      </c>
      <c r="E298" s="2683">
        <f>+E295+E296+E297</f>
        <v>0</v>
      </c>
      <c r="F298" s="2683">
        <f t="shared" ref="F298:Q298" si="91">+F295+F296+F297</f>
        <v>0</v>
      </c>
      <c r="G298" s="2683">
        <f t="shared" si="91"/>
        <v>0</v>
      </c>
      <c r="H298" s="2683">
        <f t="shared" si="91"/>
        <v>0</v>
      </c>
      <c r="I298" s="2683">
        <f t="shared" si="91"/>
        <v>0</v>
      </c>
      <c r="J298" s="2683">
        <f t="shared" si="91"/>
        <v>70</v>
      </c>
      <c r="K298" s="2683">
        <f t="shared" si="91"/>
        <v>0</v>
      </c>
      <c r="L298" s="2683">
        <f t="shared" si="91"/>
        <v>0</v>
      </c>
      <c r="M298" s="2683">
        <f t="shared" si="91"/>
        <v>0</v>
      </c>
      <c r="N298" s="2683">
        <f t="shared" si="91"/>
        <v>0</v>
      </c>
      <c r="O298" s="2683">
        <f t="shared" si="91"/>
        <v>0</v>
      </c>
      <c r="P298" s="2684">
        <f t="shared" si="91"/>
        <v>0</v>
      </c>
      <c r="Q298" s="2759">
        <f t="shared" si="91"/>
        <v>0</v>
      </c>
    </row>
    <row r="299" spans="3:17" x14ac:dyDescent="0.45">
      <c r="C299" s="2404" t="s">
        <v>2777</v>
      </c>
      <c r="D299" s="2404" t="s">
        <v>2755</v>
      </c>
      <c r="E299" s="1499">
        <v>0</v>
      </c>
      <c r="F299" s="1499">
        <v>0</v>
      </c>
      <c r="G299" s="1499">
        <v>0</v>
      </c>
      <c r="H299" s="1499">
        <v>0</v>
      </c>
      <c r="I299" s="1499">
        <v>0</v>
      </c>
      <c r="J299" s="1499">
        <v>0</v>
      </c>
      <c r="K299" s="1499">
        <v>2</v>
      </c>
      <c r="L299" s="1499">
        <v>0.7</v>
      </c>
      <c r="M299" s="1499">
        <v>4.8</v>
      </c>
      <c r="N299" s="1499">
        <v>0</v>
      </c>
      <c r="O299" s="2530">
        <v>0</v>
      </c>
      <c r="P299" s="29">
        <v>0</v>
      </c>
      <c r="Q299" s="2758">
        <v>0</v>
      </c>
    </row>
    <row r="300" spans="3:17" x14ac:dyDescent="0.45">
      <c r="C300" s="2404"/>
      <c r="D300" s="2404" t="s">
        <v>2756</v>
      </c>
      <c r="E300" s="1499">
        <v>0</v>
      </c>
      <c r="F300" s="1499">
        <v>0</v>
      </c>
      <c r="G300" s="1499">
        <v>0</v>
      </c>
      <c r="H300" s="1499">
        <v>0</v>
      </c>
      <c r="I300" s="1499">
        <v>0</v>
      </c>
      <c r="J300" s="1499">
        <v>0</v>
      </c>
      <c r="K300" s="1499">
        <v>0</v>
      </c>
      <c r="L300" s="1499">
        <v>0</v>
      </c>
      <c r="M300" s="1499">
        <v>0</v>
      </c>
      <c r="N300" s="1499">
        <v>9.1</v>
      </c>
      <c r="O300" s="2530">
        <v>11.05</v>
      </c>
      <c r="P300" s="29">
        <v>12.07</v>
      </c>
      <c r="Q300" s="2758">
        <v>9.98</v>
      </c>
    </row>
    <row r="301" spans="3:17" x14ac:dyDescent="0.45">
      <c r="C301" s="2404"/>
      <c r="D301" s="2404" t="s">
        <v>2757</v>
      </c>
      <c r="E301" s="1499">
        <v>0</v>
      </c>
      <c r="F301" s="1499">
        <v>0</v>
      </c>
      <c r="G301" s="1499">
        <v>0</v>
      </c>
      <c r="H301" s="1499">
        <v>0</v>
      </c>
      <c r="I301" s="1499">
        <v>0</v>
      </c>
      <c r="J301" s="1499">
        <v>0</v>
      </c>
      <c r="K301" s="1499">
        <v>0</v>
      </c>
      <c r="L301" s="1499">
        <v>0</v>
      </c>
      <c r="M301" s="1499">
        <v>0</v>
      </c>
      <c r="N301" s="1499">
        <v>0</v>
      </c>
      <c r="O301" s="2530">
        <v>0</v>
      </c>
      <c r="P301" s="29">
        <v>0</v>
      </c>
      <c r="Q301" s="2758">
        <v>0</v>
      </c>
    </row>
    <row r="302" spans="3:17" x14ac:dyDescent="0.45">
      <c r="C302" s="2404"/>
      <c r="D302" s="2405" t="s">
        <v>2758</v>
      </c>
      <c r="E302" s="2683">
        <f>+E299+E300+E301</f>
        <v>0</v>
      </c>
      <c r="F302" s="2683">
        <f t="shared" ref="F302:Q302" si="92">+F299+F300+F301</f>
        <v>0</v>
      </c>
      <c r="G302" s="2683">
        <f t="shared" si="92"/>
        <v>0</v>
      </c>
      <c r="H302" s="2683">
        <f t="shared" si="92"/>
        <v>0</v>
      </c>
      <c r="I302" s="2683">
        <f t="shared" si="92"/>
        <v>0</v>
      </c>
      <c r="J302" s="2683">
        <f t="shared" si="92"/>
        <v>0</v>
      </c>
      <c r="K302" s="2683">
        <f t="shared" si="92"/>
        <v>2</v>
      </c>
      <c r="L302" s="2683">
        <f t="shared" si="92"/>
        <v>0.7</v>
      </c>
      <c r="M302" s="2683">
        <f t="shared" si="92"/>
        <v>4.8</v>
      </c>
      <c r="N302" s="2683">
        <f t="shared" si="92"/>
        <v>9.1</v>
      </c>
      <c r="O302" s="2683">
        <f t="shared" si="92"/>
        <v>11.05</v>
      </c>
      <c r="P302" s="2684">
        <f t="shared" si="92"/>
        <v>12.07</v>
      </c>
      <c r="Q302" s="2759">
        <f t="shared" si="92"/>
        <v>9.98</v>
      </c>
    </row>
    <row r="303" spans="3:17" x14ac:dyDescent="0.45">
      <c r="C303" s="2404" t="s">
        <v>2778</v>
      </c>
      <c r="D303" s="2404" t="s">
        <v>2755</v>
      </c>
      <c r="E303" s="1499">
        <v>0</v>
      </c>
      <c r="F303" s="1499">
        <v>0</v>
      </c>
      <c r="G303" s="1499">
        <v>0</v>
      </c>
      <c r="H303" s="1499">
        <v>0</v>
      </c>
      <c r="I303" s="1499">
        <v>0</v>
      </c>
      <c r="J303" s="1499">
        <v>0</v>
      </c>
      <c r="K303" s="1499">
        <v>1.6</v>
      </c>
      <c r="L303" s="1499">
        <v>0.7</v>
      </c>
      <c r="M303" s="1499">
        <v>0</v>
      </c>
      <c r="N303" s="1499">
        <v>0.6</v>
      </c>
      <c r="O303" s="2530">
        <v>2.78</v>
      </c>
      <c r="P303" s="29">
        <v>1.19</v>
      </c>
      <c r="Q303" s="1467">
        <v>0.1</v>
      </c>
    </row>
    <row r="304" spans="3:17" x14ac:dyDescent="0.45">
      <c r="C304" s="2404"/>
      <c r="D304" s="2404" t="s">
        <v>2756</v>
      </c>
      <c r="E304" s="1499">
        <v>0</v>
      </c>
      <c r="F304" s="1499">
        <v>0</v>
      </c>
      <c r="G304" s="1499">
        <v>0</v>
      </c>
      <c r="H304" s="1499">
        <v>0</v>
      </c>
      <c r="I304" s="1499">
        <v>0</v>
      </c>
      <c r="J304" s="1499">
        <v>0</v>
      </c>
      <c r="K304" s="1499">
        <v>0</v>
      </c>
      <c r="L304" s="1499">
        <v>0</v>
      </c>
      <c r="M304" s="1499">
        <v>0</v>
      </c>
      <c r="N304" s="1499">
        <v>0</v>
      </c>
      <c r="O304" s="2530">
        <v>0</v>
      </c>
      <c r="P304" s="29">
        <v>0</v>
      </c>
      <c r="Q304" s="1467">
        <v>0</v>
      </c>
    </row>
    <row r="305" spans="3:17" x14ac:dyDescent="0.45">
      <c r="C305" s="2404"/>
      <c r="D305" s="2404" t="s">
        <v>2757</v>
      </c>
      <c r="E305" s="1499">
        <v>0</v>
      </c>
      <c r="F305" s="1499">
        <v>0</v>
      </c>
      <c r="G305" s="1499">
        <v>0</v>
      </c>
      <c r="H305" s="1499">
        <v>0</v>
      </c>
      <c r="I305" s="1499">
        <v>0</v>
      </c>
      <c r="J305" s="1499">
        <v>0</v>
      </c>
      <c r="K305" s="1499">
        <v>0</v>
      </c>
      <c r="L305" s="1499">
        <v>0</v>
      </c>
      <c r="M305" s="1499">
        <v>0</v>
      </c>
      <c r="N305" s="1499">
        <v>0</v>
      </c>
      <c r="O305" s="2530">
        <v>0</v>
      </c>
      <c r="P305" s="29">
        <v>0</v>
      </c>
      <c r="Q305" s="1467">
        <v>0</v>
      </c>
    </row>
    <row r="306" spans="3:17" x14ac:dyDescent="0.45">
      <c r="C306" s="2404"/>
      <c r="D306" s="2405" t="s">
        <v>2758</v>
      </c>
      <c r="E306" s="2683">
        <f>+E303+E304+E305</f>
        <v>0</v>
      </c>
      <c r="F306" s="2683">
        <f t="shared" ref="F306:Q306" si="93">+F303+F304+F305</f>
        <v>0</v>
      </c>
      <c r="G306" s="2683">
        <f t="shared" si="93"/>
        <v>0</v>
      </c>
      <c r="H306" s="2683">
        <f t="shared" si="93"/>
        <v>0</v>
      </c>
      <c r="I306" s="2683">
        <f t="shared" si="93"/>
        <v>0</v>
      </c>
      <c r="J306" s="2683">
        <f t="shared" si="93"/>
        <v>0</v>
      </c>
      <c r="K306" s="2683">
        <f t="shared" si="93"/>
        <v>1.6</v>
      </c>
      <c r="L306" s="2683">
        <f t="shared" si="93"/>
        <v>0.7</v>
      </c>
      <c r="M306" s="2683">
        <f t="shared" si="93"/>
        <v>0</v>
      </c>
      <c r="N306" s="2683">
        <f t="shared" si="93"/>
        <v>0.6</v>
      </c>
      <c r="O306" s="2683">
        <f t="shared" si="93"/>
        <v>2.78</v>
      </c>
      <c r="P306" s="2684">
        <f t="shared" si="93"/>
        <v>1.19</v>
      </c>
      <c r="Q306" s="2759">
        <f t="shared" si="93"/>
        <v>0.1</v>
      </c>
    </row>
    <row r="307" spans="3:17" x14ac:dyDescent="0.45">
      <c r="C307" s="2404" t="s">
        <v>2779</v>
      </c>
      <c r="D307" s="2404" t="s">
        <v>2755</v>
      </c>
      <c r="E307" s="1499">
        <v>0</v>
      </c>
      <c r="F307" s="1499">
        <v>0</v>
      </c>
      <c r="G307" s="1499">
        <v>0</v>
      </c>
      <c r="H307" s="1499">
        <v>0</v>
      </c>
      <c r="I307" s="1499">
        <v>0</v>
      </c>
      <c r="J307" s="1499">
        <v>0</v>
      </c>
      <c r="K307" s="1499">
        <v>0</v>
      </c>
      <c r="L307" s="1499">
        <v>0</v>
      </c>
      <c r="M307" s="1499">
        <v>0</v>
      </c>
      <c r="N307" s="1499">
        <v>0</v>
      </c>
      <c r="O307" s="2530">
        <v>0</v>
      </c>
      <c r="P307" s="29">
        <v>0</v>
      </c>
      <c r="Q307" s="1467">
        <v>0</v>
      </c>
    </row>
    <row r="308" spans="3:17" x14ac:dyDescent="0.45">
      <c r="C308" s="2404"/>
      <c r="D308" s="2404" t="s">
        <v>2756</v>
      </c>
      <c r="E308" s="1499">
        <v>0</v>
      </c>
      <c r="F308" s="1499">
        <v>0</v>
      </c>
      <c r="G308" s="1499">
        <v>0</v>
      </c>
      <c r="H308" s="1499">
        <v>0</v>
      </c>
      <c r="I308" s="1499">
        <v>0</v>
      </c>
      <c r="J308" s="1499">
        <v>0</v>
      </c>
      <c r="K308" s="1499">
        <v>0</v>
      </c>
      <c r="L308" s="1499">
        <v>0</v>
      </c>
      <c r="M308" s="1499">
        <v>0</v>
      </c>
      <c r="N308" s="1499">
        <v>0</v>
      </c>
      <c r="O308" s="2530">
        <v>0</v>
      </c>
      <c r="P308" s="29">
        <v>0</v>
      </c>
      <c r="Q308" s="1467">
        <v>0</v>
      </c>
    </row>
    <row r="309" spans="3:17" x14ac:dyDescent="0.45">
      <c r="C309" s="2404"/>
      <c r="D309" s="2404" t="s">
        <v>2757</v>
      </c>
      <c r="E309" s="1499">
        <v>0</v>
      </c>
      <c r="F309" s="1499">
        <v>0</v>
      </c>
      <c r="G309" s="1499">
        <v>0</v>
      </c>
      <c r="H309" s="1499">
        <v>0</v>
      </c>
      <c r="I309" s="1499">
        <v>0</v>
      </c>
      <c r="J309" s="1499">
        <v>0</v>
      </c>
      <c r="K309" s="1499">
        <v>0</v>
      </c>
      <c r="L309" s="1499">
        <v>0</v>
      </c>
      <c r="M309" s="1499">
        <v>0</v>
      </c>
      <c r="N309" s="1499">
        <v>0</v>
      </c>
      <c r="O309" s="2530">
        <v>0</v>
      </c>
      <c r="P309" s="29">
        <v>0</v>
      </c>
      <c r="Q309" s="1467">
        <v>0</v>
      </c>
    </row>
    <row r="310" spans="3:17" x14ac:dyDescent="0.45">
      <c r="C310" s="2404"/>
      <c r="D310" s="2405" t="s">
        <v>2758</v>
      </c>
      <c r="E310" s="2683">
        <f>+E307+E308+E309</f>
        <v>0</v>
      </c>
      <c r="F310" s="2683">
        <f t="shared" ref="F310:Q310" si="94">+F307+F308+F309</f>
        <v>0</v>
      </c>
      <c r="G310" s="2683">
        <f t="shared" si="94"/>
        <v>0</v>
      </c>
      <c r="H310" s="2683">
        <f t="shared" si="94"/>
        <v>0</v>
      </c>
      <c r="I310" s="2683">
        <f t="shared" si="94"/>
        <v>0</v>
      </c>
      <c r="J310" s="2683">
        <f t="shared" si="94"/>
        <v>0</v>
      </c>
      <c r="K310" s="2683">
        <f t="shared" si="94"/>
        <v>0</v>
      </c>
      <c r="L310" s="2683">
        <f t="shared" si="94"/>
        <v>0</v>
      </c>
      <c r="M310" s="2683">
        <f t="shared" si="94"/>
        <v>0</v>
      </c>
      <c r="N310" s="2683">
        <f t="shared" si="94"/>
        <v>0</v>
      </c>
      <c r="O310" s="2683">
        <f t="shared" si="94"/>
        <v>0</v>
      </c>
      <c r="P310" s="2684">
        <f t="shared" si="94"/>
        <v>0</v>
      </c>
      <c r="Q310" s="2759">
        <f t="shared" si="94"/>
        <v>0</v>
      </c>
    </row>
    <row r="311" spans="3:17" x14ac:dyDescent="0.45">
      <c r="C311" s="2404" t="s">
        <v>2780</v>
      </c>
      <c r="D311" s="2404" t="s">
        <v>2755</v>
      </c>
      <c r="E311" s="1499">
        <v>0</v>
      </c>
      <c r="F311" s="1499">
        <v>0</v>
      </c>
      <c r="G311" s="1499">
        <v>0</v>
      </c>
      <c r="H311" s="1499">
        <v>0</v>
      </c>
      <c r="I311" s="1499">
        <v>0</v>
      </c>
      <c r="J311" s="1499">
        <v>0</v>
      </c>
      <c r="K311" s="1499">
        <v>0</v>
      </c>
      <c r="L311" s="1499">
        <v>0</v>
      </c>
      <c r="M311" s="1499">
        <v>0</v>
      </c>
      <c r="N311" s="1499">
        <v>0</v>
      </c>
      <c r="O311" s="2530">
        <v>0</v>
      </c>
      <c r="P311" s="29">
        <v>0</v>
      </c>
      <c r="Q311" s="1467">
        <v>0</v>
      </c>
    </row>
    <row r="312" spans="3:17" x14ac:dyDescent="0.45">
      <c r="C312" s="2404"/>
      <c r="D312" s="2404" t="s">
        <v>2756</v>
      </c>
      <c r="E312" s="1499">
        <v>0</v>
      </c>
      <c r="F312" s="1499">
        <v>0</v>
      </c>
      <c r="G312" s="1499">
        <v>0</v>
      </c>
      <c r="H312" s="1499">
        <v>0</v>
      </c>
      <c r="I312" s="1499">
        <v>0</v>
      </c>
      <c r="J312" s="1499">
        <v>0</v>
      </c>
      <c r="K312" s="1499">
        <v>0</v>
      </c>
      <c r="L312" s="1499">
        <v>0</v>
      </c>
      <c r="M312" s="1499">
        <v>3</v>
      </c>
      <c r="N312" s="1499">
        <v>0.6</v>
      </c>
      <c r="O312" s="2530">
        <v>0</v>
      </c>
      <c r="P312" s="29">
        <v>54.1</v>
      </c>
      <c r="Q312" s="1467">
        <v>0</v>
      </c>
    </row>
    <row r="313" spans="3:17" x14ac:dyDescent="0.45">
      <c r="C313" s="2404"/>
      <c r="D313" s="2404" t="s">
        <v>2757</v>
      </c>
      <c r="E313" s="1499">
        <v>0</v>
      </c>
      <c r="F313" s="1499">
        <v>0</v>
      </c>
      <c r="G313" s="1499">
        <v>0</v>
      </c>
      <c r="H313" s="1499">
        <v>0</v>
      </c>
      <c r="I313" s="1499">
        <v>0</v>
      </c>
      <c r="J313" s="1499">
        <v>0</v>
      </c>
      <c r="K313" s="1499">
        <v>0</v>
      </c>
      <c r="L313" s="1499">
        <v>0</v>
      </c>
      <c r="M313" s="1499">
        <v>0</v>
      </c>
      <c r="N313" s="1499">
        <v>0</v>
      </c>
      <c r="O313" s="2530">
        <v>0</v>
      </c>
      <c r="P313" s="29">
        <v>0</v>
      </c>
      <c r="Q313" s="1467">
        <v>0</v>
      </c>
    </row>
    <row r="314" spans="3:17" x14ac:dyDescent="0.45">
      <c r="C314" s="2404"/>
      <c r="D314" s="2405" t="s">
        <v>2758</v>
      </c>
      <c r="E314" s="2683">
        <f>+E311+E312+E313</f>
        <v>0</v>
      </c>
      <c r="F314" s="2683">
        <f t="shared" ref="F314:Q314" si="95">+F311+F312+F313</f>
        <v>0</v>
      </c>
      <c r="G314" s="2683">
        <f t="shared" si="95"/>
        <v>0</v>
      </c>
      <c r="H314" s="2683">
        <f t="shared" si="95"/>
        <v>0</v>
      </c>
      <c r="I314" s="2683">
        <f t="shared" si="95"/>
        <v>0</v>
      </c>
      <c r="J314" s="2683">
        <f t="shared" si="95"/>
        <v>0</v>
      </c>
      <c r="K314" s="2683">
        <f t="shared" si="95"/>
        <v>0</v>
      </c>
      <c r="L314" s="2683">
        <f t="shared" si="95"/>
        <v>0</v>
      </c>
      <c r="M314" s="2683">
        <f t="shared" si="95"/>
        <v>3</v>
      </c>
      <c r="N314" s="2683">
        <f t="shared" si="95"/>
        <v>0.6</v>
      </c>
      <c r="O314" s="2683">
        <f t="shared" si="95"/>
        <v>0</v>
      </c>
      <c r="P314" s="2684">
        <f t="shared" si="95"/>
        <v>54.1</v>
      </c>
      <c r="Q314" s="2759">
        <f t="shared" si="95"/>
        <v>0</v>
      </c>
    </row>
    <row r="315" spans="3:17" x14ac:dyDescent="0.45">
      <c r="C315" s="2404" t="s">
        <v>4415</v>
      </c>
      <c r="D315" s="2404" t="s">
        <v>2755</v>
      </c>
      <c r="E315" s="1499">
        <v>0</v>
      </c>
      <c r="F315" s="1499">
        <v>0</v>
      </c>
      <c r="G315" s="1499">
        <v>0</v>
      </c>
      <c r="H315" s="1499">
        <v>0</v>
      </c>
      <c r="I315" s="1499">
        <v>0</v>
      </c>
      <c r="J315" s="1499">
        <v>0</v>
      </c>
      <c r="K315" s="1499">
        <v>0</v>
      </c>
      <c r="L315" s="1499">
        <v>0</v>
      </c>
      <c r="M315" s="1499">
        <v>0</v>
      </c>
      <c r="N315" s="1499">
        <v>0</v>
      </c>
      <c r="O315" s="2530">
        <v>0</v>
      </c>
      <c r="P315" s="29">
        <v>0</v>
      </c>
      <c r="Q315" s="1467">
        <v>0</v>
      </c>
    </row>
    <row r="316" spans="3:17" x14ac:dyDescent="0.45">
      <c r="C316" s="2404"/>
      <c r="D316" s="2404" t="s">
        <v>2756</v>
      </c>
      <c r="E316" s="1499">
        <v>0</v>
      </c>
      <c r="F316" s="1499">
        <v>0</v>
      </c>
      <c r="G316" s="1499">
        <v>0</v>
      </c>
      <c r="H316" s="1499">
        <v>0</v>
      </c>
      <c r="I316" s="1499">
        <v>0</v>
      </c>
      <c r="J316" s="1499">
        <v>0</v>
      </c>
      <c r="K316" s="1499">
        <v>0</v>
      </c>
      <c r="L316" s="1499">
        <v>0</v>
      </c>
      <c r="M316" s="1499">
        <v>3</v>
      </c>
      <c r="N316" s="1499">
        <v>2.2000000000000002</v>
      </c>
      <c r="O316" s="2530">
        <v>0</v>
      </c>
      <c r="P316" s="29">
        <v>0</v>
      </c>
      <c r="Q316" s="1467">
        <v>0</v>
      </c>
    </row>
    <row r="317" spans="3:17" x14ac:dyDescent="0.45">
      <c r="C317" s="2404"/>
      <c r="D317" s="2404" t="s">
        <v>2757</v>
      </c>
      <c r="E317" s="1499">
        <v>0</v>
      </c>
      <c r="F317" s="1499">
        <v>0</v>
      </c>
      <c r="G317" s="1499">
        <v>0</v>
      </c>
      <c r="H317" s="1499">
        <v>0</v>
      </c>
      <c r="I317" s="1499">
        <v>0</v>
      </c>
      <c r="J317" s="1499">
        <v>0</v>
      </c>
      <c r="K317" s="1499">
        <v>0</v>
      </c>
      <c r="L317" s="1499">
        <v>0</v>
      </c>
      <c r="M317" s="1499">
        <v>0</v>
      </c>
      <c r="N317" s="1499">
        <v>0</v>
      </c>
      <c r="O317" s="2530">
        <v>0</v>
      </c>
      <c r="P317" s="29">
        <v>0</v>
      </c>
      <c r="Q317" s="1467">
        <v>0</v>
      </c>
    </row>
    <row r="318" spans="3:17" x14ac:dyDescent="0.45">
      <c r="C318" s="2404"/>
      <c r="D318" s="2405" t="s">
        <v>2758</v>
      </c>
      <c r="E318" s="2683">
        <f>+E315+E316+E317</f>
        <v>0</v>
      </c>
      <c r="F318" s="2683">
        <f t="shared" ref="F318:Q318" si="96">+F315+F316+F317</f>
        <v>0</v>
      </c>
      <c r="G318" s="2683">
        <f t="shared" si="96"/>
        <v>0</v>
      </c>
      <c r="H318" s="2683">
        <f t="shared" si="96"/>
        <v>0</v>
      </c>
      <c r="I318" s="2683">
        <f t="shared" si="96"/>
        <v>0</v>
      </c>
      <c r="J318" s="2683">
        <f t="shared" si="96"/>
        <v>0</v>
      </c>
      <c r="K318" s="2683">
        <f t="shared" si="96"/>
        <v>0</v>
      </c>
      <c r="L318" s="2683">
        <f t="shared" si="96"/>
        <v>0</v>
      </c>
      <c r="M318" s="2683">
        <f t="shared" si="96"/>
        <v>3</v>
      </c>
      <c r="N318" s="2683">
        <f t="shared" si="96"/>
        <v>2.2000000000000002</v>
      </c>
      <c r="O318" s="2683">
        <f t="shared" si="96"/>
        <v>0</v>
      </c>
      <c r="P318" s="2684">
        <f t="shared" si="96"/>
        <v>0</v>
      </c>
      <c r="Q318" s="2759">
        <f t="shared" si="96"/>
        <v>0</v>
      </c>
    </row>
    <row r="319" spans="3:17" x14ac:dyDescent="0.45">
      <c r="C319" s="2404" t="s">
        <v>4812</v>
      </c>
      <c r="D319" s="2404" t="s">
        <v>2755</v>
      </c>
      <c r="E319" s="1499">
        <v>0</v>
      </c>
      <c r="F319" s="1499">
        <v>0</v>
      </c>
      <c r="G319" s="1499">
        <v>0</v>
      </c>
      <c r="H319" s="1499">
        <v>0</v>
      </c>
      <c r="I319" s="1499">
        <v>0</v>
      </c>
      <c r="J319" s="1499">
        <v>0</v>
      </c>
      <c r="K319" s="1499">
        <v>0</v>
      </c>
      <c r="L319" s="1499">
        <v>0</v>
      </c>
      <c r="M319" s="1499">
        <v>0</v>
      </c>
      <c r="N319" s="1499">
        <v>0</v>
      </c>
      <c r="O319" s="2530">
        <v>0</v>
      </c>
      <c r="P319" s="29">
        <v>0</v>
      </c>
      <c r="Q319" s="1467">
        <v>0</v>
      </c>
    </row>
    <row r="320" spans="3:17" x14ac:dyDescent="0.45">
      <c r="C320" s="2404"/>
      <c r="D320" s="2404" t="s">
        <v>2756</v>
      </c>
      <c r="E320" s="1499">
        <v>0</v>
      </c>
      <c r="F320" s="1499">
        <v>0</v>
      </c>
      <c r="G320" s="1499">
        <v>0</v>
      </c>
      <c r="H320" s="1499">
        <v>0</v>
      </c>
      <c r="I320" s="1499">
        <v>0</v>
      </c>
      <c r="J320" s="1499">
        <v>0</v>
      </c>
      <c r="K320" s="1499">
        <v>0</v>
      </c>
      <c r="L320" s="1499">
        <v>0</v>
      </c>
      <c r="M320" s="1499">
        <v>0</v>
      </c>
      <c r="N320" s="1499">
        <v>0</v>
      </c>
      <c r="O320" s="2530">
        <v>0</v>
      </c>
      <c r="P320" s="29">
        <v>0</v>
      </c>
      <c r="Q320" s="1467">
        <v>0</v>
      </c>
    </row>
    <row r="321" spans="3:17" x14ac:dyDescent="0.45">
      <c r="C321" s="2404"/>
      <c r="D321" s="2404" t="s">
        <v>2757</v>
      </c>
      <c r="E321" s="1499">
        <v>0</v>
      </c>
      <c r="F321" s="1499">
        <v>0</v>
      </c>
      <c r="G321" s="1499">
        <v>0</v>
      </c>
      <c r="H321" s="1499">
        <v>0</v>
      </c>
      <c r="I321" s="1499">
        <v>0</v>
      </c>
      <c r="J321" s="1499">
        <v>0</v>
      </c>
      <c r="K321" s="1499">
        <v>0</v>
      </c>
      <c r="L321" s="1499">
        <v>0</v>
      </c>
      <c r="M321" s="1499">
        <v>0</v>
      </c>
      <c r="N321" s="1499">
        <v>0</v>
      </c>
      <c r="O321" s="2530">
        <v>1029.7</v>
      </c>
      <c r="P321" s="29">
        <v>1778</v>
      </c>
      <c r="Q321" s="1467">
        <v>710</v>
      </c>
    </row>
    <row r="322" spans="3:17" x14ac:dyDescent="0.45">
      <c r="C322" s="2404"/>
      <c r="D322" s="2405" t="s">
        <v>2758</v>
      </c>
      <c r="E322" s="2683">
        <f>+E319+E320+E321</f>
        <v>0</v>
      </c>
      <c r="F322" s="2683">
        <f t="shared" ref="F322:Q322" si="97">+F319+F320+F321</f>
        <v>0</v>
      </c>
      <c r="G322" s="2683">
        <f t="shared" si="97"/>
        <v>0</v>
      </c>
      <c r="H322" s="2683">
        <f t="shared" si="97"/>
        <v>0</v>
      </c>
      <c r="I322" s="2683">
        <f t="shared" si="97"/>
        <v>0</v>
      </c>
      <c r="J322" s="2683">
        <f t="shared" si="97"/>
        <v>0</v>
      </c>
      <c r="K322" s="2683">
        <f t="shared" si="97"/>
        <v>0</v>
      </c>
      <c r="L322" s="2683">
        <f t="shared" si="97"/>
        <v>0</v>
      </c>
      <c r="M322" s="2683">
        <f t="shared" si="97"/>
        <v>0</v>
      </c>
      <c r="N322" s="2683">
        <f t="shared" si="97"/>
        <v>0</v>
      </c>
      <c r="O322" s="2683">
        <f t="shared" si="97"/>
        <v>1029.7</v>
      </c>
      <c r="P322" s="2684">
        <f t="shared" si="97"/>
        <v>1778</v>
      </c>
      <c r="Q322" s="2759">
        <f t="shared" si="97"/>
        <v>710</v>
      </c>
    </row>
    <row r="323" spans="3:17" x14ac:dyDescent="0.45">
      <c r="C323" s="2404" t="s">
        <v>4416</v>
      </c>
      <c r="D323" s="2404" t="s">
        <v>2755</v>
      </c>
      <c r="E323" s="1499">
        <v>0</v>
      </c>
      <c r="F323" s="1499">
        <v>0</v>
      </c>
      <c r="G323" s="1499">
        <v>0</v>
      </c>
      <c r="H323" s="1499">
        <v>0</v>
      </c>
      <c r="I323" s="1499">
        <v>0</v>
      </c>
      <c r="J323" s="1499">
        <v>0</v>
      </c>
      <c r="K323" s="1499">
        <v>0</v>
      </c>
      <c r="L323" s="1499">
        <v>0</v>
      </c>
      <c r="M323" s="1499">
        <v>0</v>
      </c>
      <c r="N323" s="1499">
        <v>0.1</v>
      </c>
      <c r="O323" s="2530">
        <v>0</v>
      </c>
      <c r="P323" s="29">
        <v>0</v>
      </c>
      <c r="Q323" s="1467">
        <v>0</v>
      </c>
    </row>
    <row r="324" spans="3:17" x14ac:dyDescent="0.45">
      <c r="C324" s="2404"/>
      <c r="D324" s="2404" t="s">
        <v>2756</v>
      </c>
      <c r="E324" s="1499">
        <v>0</v>
      </c>
      <c r="F324" s="1499">
        <v>0</v>
      </c>
      <c r="G324" s="1499">
        <v>0</v>
      </c>
      <c r="H324" s="1499">
        <v>0</v>
      </c>
      <c r="I324" s="1499">
        <v>0</v>
      </c>
      <c r="J324" s="1499">
        <v>0</v>
      </c>
      <c r="K324" s="1499">
        <v>0</v>
      </c>
      <c r="L324" s="1499">
        <v>0</v>
      </c>
      <c r="M324" s="1499">
        <v>3</v>
      </c>
      <c r="N324" s="1499">
        <v>0</v>
      </c>
      <c r="O324" s="2530">
        <v>0</v>
      </c>
      <c r="P324" s="29">
        <v>0</v>
      </c>
      <c r="Q324" s="1467">
        <v>0</v>
      </c>
    </row>
    <row r="325" spans="3:17" x14ac:dyDescent="0.45">
      <c r="C325" s="2404"/>
      <c r="D325" s="2404" t="s">
        <v>2757</v>
      </c>
      <c r="E325" s="1499">
        <v>0</v>
      </c>
      <c r="F325" s="1499">
        <v>0</v>
      </c>
      <c r="G325" s="1499">
        <v>0</v>
      </c>
      <c r="H325" s="1499">
        <v>0</v>
      </c>
      <c r="I325" s="1499">
        <v>0</v>
      </c>
      <c r="J325" s="1499">
        <v>0</v>
      </c>
      <c r="K325" s="1499">
        <v>0</v>
      </c>
      <c r="L325" s="1499">
        <v>0</v>
      </c>
      <c r="M325" s="1499">
        <v>0</v>
      </c>
      <c r="N325" s="1499">
        <v>0</v>
      </c>
      <c r="O325" s="2530">
        <v>0</v>
      </c>
      <c r="P325" s="29">
        <v>0</v>
      </c>
      <c r="Q325" s="1467">
        <v>0</v>
      </c>
    </row>
    <row r="326" spans="3:17" x14ac:dyDescent="0.45">
      <c r="C326" s="2404"/>
      <c r="D326" s="2405" t="s">
        <v>2758</v>
      </c>
      <c r="E326" s="2683">
        <f>+E323+E324+E325</f>
        <v>0</v>
      </c>
      <c r="F326" s="2683">
        <f t="shared" ref="F326:Q326" si="98">+F323+F324+F325</f>
        <v>0</v>
      </c>
      <c r="G326" s="2683">
        <f t="shared" si="98"/>
        <v>0</v>
      </c>
      <c r="H326" s="2683">
        <f t="shared" si="98"/>
        <v>0</v>
      </c>
      <c r="I326" s="2683">
        <f t="shared" si="98"/>
        <v>0</v>
      </c>
      <c r="J326" s="2683">
        <f t="shared" si="98"/>
        <v>0</v>
      </c>
      <c r="K326" s="2683">
        <f t="shared" si="98"/>
        <v>0</v>
      </c>
      <c r="L326" s="2683">
        <f t="shared" si="98"/>
        <v>0</v>
      </c>
      <c r="M326" s="2683">
        <f t="shared" si="98"/>
        <v>3</v>
      </c>
      <c r="N326" s="2683">
        <f t="shared" si="98"/>
        <v>0.1</v>
      </c>
      <c r="O326" s="2683">
        <f t="shared" si="98"/>
        <v>0</v>
      </c>
      <c r="P326" s="2684">
        <f t="shared" si="98"/>
        <v>0</v>
      </c>
      <c r="Q326" s="2759">
        <f t="shared" si="98"/>
        <v>0</v>
      </c>
    </row>
    <row r="327" spans="3:17" x14ac:dyDescent="0.45">
      <c r="C327" s="2404" t="s">
        <v>2781</v>
      </c>
      <c r="D327" s="2404" t="s">
        <v>2755</v>
      </c>
      <c r="E327" s="1499">
        <v>0</v>
      </c>
      <c r="F327" s="1499">
        <v>0</v>
      </c>
      <c r="G327" s="1499">
        <v>0</v>
      </c>
      <c r="H327" s="1499">
        <v>0</v>
      </c>
      <c r="I327" s="1499">
        <v>0</v>
      </c>
      <c r="J327" s="1499">
        <v>0</v>
      </c>
      <c r="K327" s="1499">
        <v>0.2</v>
      </c>
      <c r="L327" s="1499">
        <v>0</v>
      </c>
      <c r="M327" s="1499">
        <v>0</v>
      </c>
      <c r="N327" s="1499">
        <v>0</v>
      </c>
      <c r="O327" s="2530">
        <v>0</v>
      </c>
      <c r="P327" s="29">
        <v>0.4</v>
      </c>
      <c r="Q327" s="1467">
        <v>0</v>
      </c>
    </row>
    <row r="328" spans="3:17" x14ac:dyDescent="0.45">
      <c r="C328" s="2404"/>
      <c r="D328" s="2404" t="s">
        <v>2756</v>
      </c>
      <c r="E328" s="1499">
        <v>0</v>
      </c>
      <c r="F328" s="1499">
        <v>0</v>
      </c>
      <c r="G328" s="1499">
        <v>0</v>
      </c>
      <c r="H328" s="1499">
        <v>0</v>
      </c>
      <c r="I328" s="1499">
        <v>0</v>
      </c>
      <c r="J328" s="1499">
        <v>0</v>
      </c>
      <c r="K328" s="1499">
        <v>0</v>
      </c>
      <c r="L328" s="1499">
        <v>0</v>
      </c>
      <c r="M328" s="1499">
        <v>0</v>
      </c>
      <c r="N328" s="1499">
        <v>0</v>
      </c>
      <c r="O328" s="2530">
        <v>0.24199999999999999</v>
      </c>
      <c r="P328" s="29">
        <v>3.43</v>
      </c>
      <c r="Q328" s="1467">
        <v>0</v>
      </c>
    </row>
    <row r="329" spans="3:17" x14ac:dyDescent="0.45">
      <c r="C329" s="2404"/>
      <c r="D329" s="2404" t="s">
        <v>2757</v>
      </c>
      <c r="E329" s="1499">
        <v>0</v>
      </c>
      <c r="F329" s="1499">
        <v>0</v>
      </c>
      <c r="G329" s="1499">
        <v>0</v>
      </c>
      <c r="H329" s="1499">
        <v>0</v>
      </c>
      <c r="I329" s="1499">
        <v>0</v>
      </c>
      <c r="J329" s="1499">
        <v>0</v>
      </c>
      <c r="K329" s="1499">
        <v>0</v>
      </c>
      <c r="L329" s="1499">
        <v>0</v>
      </c>
      <c r="M329" s="1499">
        <v>0</v>
      </c>
      <c r="N329" s="1499">
        <v>0</v>
      </c>
      <c r="O329" s="2530">
        <v>0</v>
      </c>
      <c r="P329" s="29">
        <v>0</v>
      </c>
      <c r="Q329" s="2758">
        <v>0</v>
      </c>
    </row>
    <row r="330" spans="3:17" ht="18" thickBot="1" x14ac:dyDescent="0.5">
      <c r="C330" s="2404"/>
      <c r="D330" s="2406" t="s">
        <v>2758</v>
      </c>
      <c r="E330" s="2685">
        <f>+E327+E328+E329</f>
        <v>0</v>
      </c>
      <c r="F330" s="2685">
        <f t="shared" ref="F330:Q330" si="99">+F327+F328+F329</f>
        <v>0</v>
      </c>
      <c r="G330" s="2685">
        <f t="shared" si="99"/>
        <v>0</v>
      </c>
      <c r="H330" s="2685">
        <f t="shared" si="99"/>
        <v>0</v>
      </c>
      <c r="I330" s="2685">
        <f t="shared" si="99"/>
        <v>0</v>
      </c>
      <c r="J330" s="2685">
        <f t="shared" si="99"/>
        <v>0</v>
      </c>
      <c r="K330" s="2685">
        <f t="shared" si="99"/>
        <v>0.2</v>
      </c>
      <c r="L330" s="2685">
        <f t="shared" si="99"/>
        <v>0</v>
      </c>
      <c r="M330" s="2685">
        <f t="shared" si="99"/>
        <v>0</v>
      </c>
      <c r="N330" s="2685">
        <f t="shared" si="99"/>
        <v>0</v>
      </c>
      <c r="O330" s="2685">
        <f t="shared" si="99"/>
        <v>0.24199999999999999</v>
      </c>
      <c r="P330" s="2686">
        <f t="shared" si="99"/>
        <v>3.83</v>
      </c>
      <c r="Q330" s="2762">
        <f t="shared" si="99"/>
        <v>0</v>
      </c>
    </row>
    <row r="331" spans="3:17" x14ac:dyDescent="0.45">
      <c r="C331" s="4271" t="s">
        <v>4417</v>
      </c>
      <c r="D331" s="2405" t="s">
        <v>2782</v>
      </c>
      <c r="E331" s="2683">
        <f>+SUM(E13+E19+E25+E31+E37+E43+E49+E55+E61+E67+E73+E79+E85+E91+E97+E103+E109+E115+E121+E127+E133+E139+E145+E151+E157+E163+E169+E175+E181+E187+E193+E199+E205+E211+E217)</f>
        <v>1683.5499735993274</v>
      </c>
      <c r="F331" s="2683">
        <f t="shared" ref="F331:Q334" si="100">+SUM(F13+F19+F25+F31+F37+F43+F49+F55+F61+F67+F73+F79+F85+F91+F97+F103+F109+F115+F121+F127+F133+F139+F145+F151+F157+F163+F169+F175+F181+F187+F193+F199+F205+F211+F217)</f>
        <v>2461.4423447189038</v>
      </c>
      <c r="G331" s="2683">
        <f t="shared" si="100"/>
        <v>2265.2059138124341</v>
      </c>
      <c r="H331" s="2683">
        <f t="shared" si="100"/>
        <v>2750.0742216281187</v>
      </c>
      <c r="I331" s="2683">
        <f t="shared" si="100"/>
        <v>2957.4878854649842</v>
      </c>
      <c r="J331" s="2683">
        <f t="shared" si="100"/>
        <v>2762.3616352040435</v>
      </c>
      <c r="K331" s="2683">
        <f t="shared" si="100"/>
        <v>2214.979584071426</v>
      </c>
      <c r="L331" s="2683">
        <f t="shared" si="100"/>
        <v>2778.3139999999999</v>
      </c>
      <c r="M331" s="2683">
        <f t="shared" si="100"/>
        <v>2487.180400512294</v>
      </c>
      <c r="N331" s="2683">
        <f t="shared" si="100"/>
        <v>2812.0760126848459</v>
      </c>
      <c r="O331" s="2683">
        <f t="shared" si="100"/>
        <v>1761.0464276200889</v>
      </c>
      <c r="P331" s="2683">
        <f t="shared" si="100"/>
        <v>3195.4010615726079</v>
      </c>
      <c r="Q331" s="2760">
        <f t="shared" si="100"/>
        <v>3163.8880076225505</v>
      </c>
    </row>
    <row r="332" spans="3:17" x14ac:dyDescent="0.45">
      <c r="C332" s="4272"/>
      <c r="D332" s="2404" t="s">
        <v>2783</v>
      </c>
      <c r="E332" s="1499">
        <f t="shared" ref="E332:P334" si="101">+SUM(E14+E20+E26+E32+E38+E44+E50+E56+E62+E68+E74+E80+E86+E92+E98+E104+E110+E116+E122+E128+E134+E140+E146+E152+E158+E164+E170+E176+E182+E188+E194+E200+E206+E212+E218)</f>
        <v>27.2</v>
      </c>
      <c r="F332" s="1499">
        <f t="shared" si="101"/>
        <v>46.2</v>
      </c>
      <c r="G332" s="1499">
        <f t="shared" si="101"/>
        <v>0.7</v>
      </c>
      <c r="H332" s="1499">
        <f t="shared" si="101"/>
        <v>19.7</v>
      </c>
      <c r="I332" s="1499">
        <f t="shared" si="101"/>
        <v>32.5</v>
      </c>
      <c r="J332" s="1499">
        <f t="shared" si="101"/>
        <v>13.7</v>
      </c>
      <c r="K332" s="1499">
        <f t="shared" si="101"/>
        <v>27.7</v>
      </c>
      <c r="L332" s="1499">
        <f t="shared" si="101"/>
        <v>5</v>
      </c>
      <c r="M332" s="1499">
        <f t="shared" si="101"/>
        <v>4.5</v>
      </c>
      <c r="N332" s="1499">
        <f t="shared" si="101"/>
        <v>5.3000000000000007</v>
      </c>
      <c r="O332" s="1499">
        <f t="shared" si="101"/>
        <v>7.8500000000000005</v>
      </c>
      <c r="P332" s="1499">
        <f t="shared" si="101"/>
        <v>8.6549999999999994</v>
      </c>
      <c r="Q332" s="1501">
        <f t="shared" si="100"/>
        <v>48.44</v>
      </c>
    </row>
    <row r="333" spans="3:17" x14ac:dyDescent="0.45">
      <c r="C333" s="4272"/>
      <c r="D333" s="2404" t="s">
        <v>2784</v>
      </c>
      <c r="E333" s="1499">
        <f t="shared" si="101"/>
        <v>44.9</v>
      </c>
      <c r="F333" s="1499">
        <f t="shared" si="101"/>
        <v>5.0999999999999996</v>
      </c>
      <c r="G333" s="1499">
        <f t="shared" si="101"/>
        <v>24.700000000000003</v>
      </c>
      <c r="H333" s="1499">
        <f t="shared" si="101"/>
        <v>21.9</v>
      </c>
      <c r="I333" s="1499">
        <f t="shared" si="101"/>
        <v>28.5</v>
      </c>
      <c r="J333" s="1499">
        <f t="shared" si="101"/>
        <v>55.4</v>
      </c>
      <c r="K333" s="1499">
        <f t="shared" si="101"/>
        <v>15</v>
      </c>
      <c r="L333" s="1499">
        <f t="shared" si="101"/>
        <v>65.5</v>
      </c>
      <c r="M333" s="1499">
        <f t="shared" si="101"/>
        <v>90.800000000000011</v>
      </c>
      <c r="N333" s="1499">
        <f t="shared" si="101"/>
        <v>71.199999999999989</v>
      </c>
      <c r="O333" s="1499">
        <f t="shared" si="101"/>
        <v>33.317999999999998</v>
      </c>
      <c r="P333" s="1499">
        <f t="shared" si="101"/>
        <v>78.143000000000001</v>
      </c>
      <c r="Q333" s="1501">
        <f t="shared" si="100"/>
        <v>82.340000000000018</v>
      </c>
    </row>
    <row r="334" spans="3:17" x14ac:dyDescent="0.45">
      <c r="C334" s="4272"/>
      <c r="D334" s="2404" t="s">
        <v>2785</v>
      </c>
      <c r="E334" s="1499">
        <f t="shared" si="101"/>
        <v>40.5</v>
      </c>
      <c r="F334" s="1499">
        <f t="shared" si="101"/>
        <v>0</v>
      </c>
      <c r="G334" s="1499">
        <f t="shared" si="101"/>
        <v>0</v>
      </c>
      <c r="H334" s="1499">
        <f t="shared" si="101"/>
        <v>1112</v>
      </c>
      <c r="I334" s="1499">
        <f t="shared" si="101"/>
        <v>164</v>
      </c>
      <c r="J334" s="1499">
        <f t="shared" si="101"/>
        <v>421.4</v>
      </c>
      <c r="K334" s="1499">
        <f t="shared" si="101"/>
        <v>0</v>
      </c>
      <c r="L334" s="1499">
        <f t="shared" si="101"/>
        <v>8.6</v>
      </c>
      <c r="M334" s="1499">
        <f t="shared" si="101"/>
        <v>0</v>
      </c>
      <c r="N334" s="1499">
        <f t="shared" si="101"/>
        <v>97.7</v>
      </c>
      <c r="O334" s="1499">
        <f t="shared" si="101"/>
        <v>154.29</v>
      </c>
      <c r="P334" s="1499">
        <f t="shared" si="101"/>
        <v>85</v>
      </c>
      <c r="Q334" s="1501">
        <f t="shared" si="100"/>
        <v>180</v>
      </c>
    </row>
    <row r="335" spans="3:17" ht="18" thickBot="1" x14ac:dyDescent="0.5">
      <c r="C335" s="4273"/>
      <c r="D335" s="2405" t="s">
        <v>2786</v>
      </c>
      <c r="E335" s="2683">
        <f>SUM(E332:E334)</f>
        <v>112.6</v>
      </c>
      <c r="F335" s="2683">
        <f>SUM(F332:F334)</f>
        <v>51.300000000000004</v>
      </c>
      <c r="G335" s="2683">
        <f t="shared" ref="G335:Q335" si="102">SUM(G332:G334)</f>
        <v>25.400000000000002</v>
      </c>
      <c r="H335" s="2683">
        <f t="shared" si="102"/>
        <v>1153.5999999999999</v>
      </c>
      <c r="I335" s="2683">
        <f t="shared" si="102"/>
        <v>225</v>
      </c>
      <c r="J335" s="2683">
        <f t="shared" si="102"/>
        <v>490.5</v>
      </c>
      <c r="K335" s="2683">
        <f t="shared" si="102"/>
        <v>42.7</v>
      </c>
      <c r="L335" s="2683">
        <f t="shared" si="102"/>
        <v>79.099999999999994</v>
      </c>
      <c r="M335" s="2683">
        <f t="shared" si="102"/>
        <v>95.300000000000011</v>
      </c>
      <c r="N335" s="2683">
        <f t="shared" si="102"/>
        <v>174.2</v>
      </c>
      <c r="O335" s="2683">
        <f t="shared" si="102"/>
        <v>195.458</v>
      </c>
      <c r="P335" s="2683">
        <f t="shared" si="102"/>
        <v>171.798</v>
      </c>
      <c r="Q335" s="2760">
        <f t="shared" si="102"/>
        <v>310.78000000000003</v>
      </c>
    </row>
    <row r="336" spans="3:17" x14ac:dyDescent="0.45">
      <c r="C336" s="4274" t="s">
        <v>4418</v>
      </c>
      <c r="D336" s="2404" t="s">
        <v>2787</v>
      </c>
      <c r="E336" s="1499">
        <f t="shared" ref="E336:P336" si="103">+SUM(E223+E227+E231+E235+E239+E243+E247+E251+E255+E259+E263+E267+E271+E275+E279+E283+E287+E291+E295+E299+E303+E307+E311+E315+E319+E323+E327)</f>
        <v>26.899999999999991</v>
      </c>
      <c r="F336" s="1499">
        <f t="shared" si="103"/>
        <v>42.199999999999996</v>
      </c>
      <c r="G336" s="1499">
        <f t="shared" si="103"/>
        <v>15.600000000000001</v>
      </c>
      <c r="H336" s="1499">
        <f t="shared" si="103"/>
        <v>5.8</v>
      </c>
      <c r="I336" s="1499">
        <f t="shared" si="103"/>
        <v>15.699999999999998</v>
      </c>
      <c r="J336" s="1499">
        <f t="shared" si="103"/>
        <v>3.9000000000000004</v>
      </c>
      <c r="K336" s="1499">
        <f t="shared" si="103"/>
        <v>20.099999999999998</v>
      </c>
      <c r="L336" s="1499">
        <f t="shared" si="103"/>
        <v>9.5999999999999979</v>
      </c>
      <c r="M336" s="1499">
        <f t="shared" si="103"/>
        <v>18.100000000000001</v>
      </c>
      <c r="N336" s="1499">
        <f t="shared" si="103"/>
        <v>24</v>
      </c>
      <c r="O336" s="1499">
        <f t="shared" si="103"/>
        <v>29.29</v>
      </c>
      <c r="P336" s="1499">
        <f t="shared" si="103"/>
        <v>11.479999999999997</v>
      </c>
      <c r="Q336" s="1501">
        <f>+SUM(Q223+Q227+Q231+Q235+Q239+Q243+Q247+Q251+Q255+Q259+Q263+Q267+Q271+Q275+Q279+Q283+Q287+Q291+Q295+Q299+Q303+Q307+Q311+Q315+Q319+Q323+Q327)</f>
        <v>5.16</v>
      </c>
    </row>
    <row r="337" spans="3:17" x14ac:dyDescent="0.45">
      <c r="C337" s="3835"/>
      <c r="D337" s="2404" t="s">
        <v>2788</v>
      </c>
      <c r="E337" s="1499">
        <f t="shared" ref="E337:Q338" si="104">+SUM(E224+E228+E232+E236+E240+E244+E248+E252+E256+E260+E264+E268+E272+E276+E280+E284+E288+E292+E296+E300+E304+E308+E312+E316+E320+E324+E328)</f>
        <v>45.1</v>
      </c>
      <c r="F337" s="1499">
        <f t="shared" si="104"/>
        <v>7.7</v>
      </c>
      <c r="G337" s="1499">
        <f t="shared" si="104"/>
        <v>0.4</v>
      </c>
      <c r="H337" s="1499">
        <f t="shared" si="104"/>
        <v>16.099999999999998</v>
      </c>
      <c r="I337" s="1499">
        <f t="shared" si="104"/>
        <v>10.6</v>
      </c>
      <c r="J337" s="1499">
        <f t="shared" si="104"/>
        <v>8.6</v>
      </c>
      <c r="K337" s="1499">
        <f t="shared" si="104"/>
        <v>13.4</v>
      </c>
      <c r="L337" s="1499">
        <f t="shared" si="104"/>
        <v>34.499999999999993</v>
      </c>
      <c r="M337" s="1499">
        <f t="shared" si="104"/>
        <v>41.5</v>
      </c>
      <c r="N337" s="1499">
        <f t="shared" si="104"/>
        <v>35.790000000000006</v>
      </c>
      <c r="O337" s="1499">
        <f t="shared" si="104"/>
        <v>51.142000000000003</v>
      </c>
      <c r="P337" s="1499">
        <f>+SUM(P224+P228+P232+P236+P240+P244+P248+P252+P256+P260+P264+P268+P272+P276+P280+P284+P288+P292+P296+P300+P304+P308+P312+P316+P320+P324+P328)</f>
        <v>122.65</v>
      </c>
      <c r="Q337" s="1501">
        <f>+SUM(Q224+Q228+Q232+Q236+Q240+Q244+Q248+Q252+Q256+Q260+Q264+Q268+Q272+Q276+Q280+Q284+Q288+Q292+Q296+Q300+Q304+Q308+Q312+Q316+Q320+Q324+Q328)</f>
        <v>55.56</v>
      </c>
    </row>
    <row r="338" spans="3:17" x14ac:dyDescent="0.45">
      <c r="C338" s="3835"/>
      <c r="D338" s="2404" t="s">
        <v>2789</v>
      </c>
      <c r="E338" s="1499">
        <f t="shared" si="104"/>
        <v>572.79999999999995</v>
      </c>
      <c r="F338" s="1499">
        <f t="shared" si="104"/>
        <v>299.39999999999998</v>
      </c>
      <c r="G338" s="1499">
        <f t="shared" si="104"/>
        <v>730.2</v>
      </c>
      <c r="H338" s="1499">
        <f t="shared" si="104"/>
        <v>935</v>
      </c>
      <c r="I338" s="1499">
        <f t="shared" si="104"/>
        <v>390</v>
      </c>
      <c r="J338" s="1499">
        <f t="shared" si="104"/>
        <v>784.3</v>
      </c>
      <c r="K338" s="1499">
        <f t="shared" si="104"/>
        <v>367.8</v>
      </c>
      <c r="L338" s="1499">
        <f t="shared" si="104"/>
        <v>28</v>
      </c>
      <c r="M338" s="1499">
        <f t="shared" si="104"/>
        <v>707.6</v>
      </c>
      <c r="N338" s="1499">
        <f t="shared" si="104"/>
        <v>1723.1</v>
      </c>
      <c r="O338" s="1499">
        <f t="shared" si="104"/>
        <v>4252.8</v>
      </c>
      <c r="P338" s="1499">
        <f t="shared" si="104"/>
        <v>3667.9</v>
      </c>
      <c r="Q338" s="1501">
        <f t="shared" si="104"/>
        <v>2430</v>
      </c>
    </row>
    <row r="339" spans="3:17" x14ac:dyDescent="0.45">
      <c r="C339" s="3835"/>
      <c r="D339" s="2405" t="s">
        <v>2790</v>
      </c>
      <c r="E339" s="2683">
        <f>SUM(E336:E338)</f>
        <v>644.79999999999995</v>
      </c>
      <c r="F339" s="2683">
        <f t="shared" ref="F339:P339" si="105">SUM(F336:F338)</f>
        <v>349.29999999999995</v>
      </c>
      <c r="G339" s="2683">
        <f t="shared" si="105"/>
        <v>746.2</v>
      </c>
      <c r="H339" s="2683">
        <f t="shared" si="105"/>
        <v>956.9</v>
      </c>
      <c r="I339" s="2683">
        <f t="shared" si="105"/>
        <v>416.3</v>
      </c>
      <c r="J339" s="2683">
        <f t="shared" si="105"/>
        <v>796.8</v>
      </c>
      <c r="K339" s="2683">
        <f t="shared" si="105"/>
        <v>401.3</v>
      </c>
      <c r="L339" s="2683">
        <f t="shared" si="105"/>
        <v>72.099999999999994</v>
      </c>
      <c r="M339" s="2683">
        <f t="shared" si="105"/>
        <v>767.2</v>
      </c>
      <c r="N339" s="2683">
        <f t="shared" si="105"/>
        <v>1782.8899999999999</v>
      </c>
      <c r="O339" s="2683">
        <f t="shared" si="105"/>
        <v>4333.232</v>
      </c>
      <c r="P339" s="2683">
        <f t="shared" si="105"/>
        <v>3802.03</v>
      </c>
      <c r="Q339" s="2760">
        <f>SUM(Q336:Q338)</f>
        <v>2490.7199999999998</v>
      </c>
    </row>
    <row r="340" spans="3:17" x14ac:dyDescent="0.45">
      <c r="C340" s="2404"/>
      <c r="D340" s="2405" t="s">
        <v>2791</v>
      </c>
      <c r="E340" s="2683">
        <f>+E335+E339</f>
        <v>757.4</v>
      </c>
      <c r="F340" s="2683">
        <f t="shared" ref="F340:Q340" si="106">+F335+F339</f>
        <v>400.59999999999997</v>
      </c>
      <c r="G340" s="2683">
        <f t="shared" si="106"/>
        <v>771.6</v>
      </c>
      <c r="H340" s="2683">
        <f t="shared" si="106"/>
        <v>2110.5</v>
      </c>
      <c r="I340" s="2683">
        <f t="shared" si="106"/>
        <v>641.29999999999995</v>
      </c>
      <c r="J340" s="2683">
        <f t="shared" si="106"/>
        <v>1287.3</v>
      </c>
      <c r="K340" s="2683">
        <f t="shared" si="106"/>
        <v>444</v>
      </c>
      <c r="L340" s="2683">
        <f t="shared" si="106"/>
        <v>151.19999999999999</v>
      </c>
      <c r="M340" s="2683">
        <f t="shared" si="106"/>
        <v>862.5</v>
      </c>
      <c r="N340" s="2683">
        <f t="shared" si="106"/>
        <v>1957.09</v>
      </c>
      <c r="O340" s="2683">
        <f t="shared" si="106"/>
        <v>4528.6899999999996</v>
      </c>
      <c r="P340" s="2683">
        <f t="shared" si="106"/>
        <v>3973.8280000000004</v>
      </c>
      <c r="Q340" s="2760">
        <f t="shared" si="106"/>
        <v>2801.5</v>
      </c>
    </row>
    <row r="341" spans="3:17" x14ac:dyDescent="0.45">
      <c r="C341" s="2404"/>
      <c r="D341" s="2405" t="s">
        <v>4419</v>
      </c>
      <c r="E341" s="2683">
        <f>+E331+E340</f>
        <v>2440.9499735993272</v>
      </c>
      <c r="F341" s="2683">
        <f t="shared" ref="F341:Q341" si="107">+F331+F340</f>
        <v>2862.0423447189037</v>
      </c>
      <c r="G341" s="2683">
        <f t="shared" si="107"/>
        <v>3036.805913812434</v>
      </c>
      <c r="H341" s="2683">
        <f t="shared" si="107"/>
        <v>4860.5742216281187</v>
      </c>
      <c r="I341" s="2683">
        <f t="shared" si="107"/>
        <v>3598.7878854649844</v>
      </c>
      <c r="J341" s="2683">
        <f t="shared" si="107"/>
        <v>4049.6616352040437</v>
      </c>
      <c r="K341" s="2683">
        <f t="shared" si="107"/>
        <v>2658.979584071426</v>
      </c>
      <c r="L341" s="2683">
        <f t="shared" si="107"/>
        <v>2929.5139999999997</v>
      </c>
      <c r="M341" s="2683">
        <f t="shared" si="107"/>
        <v>3349.680400512294</v>
      </c>
      <c r="N341" s="2683">
        <f t="shared" si="107"/>
        <v>4769.1660126848456</v>
      </c>
      <c r="O341" s="2683">
        <f t="shared" si="107"/>
        <v>6289.7364276200888</v>
      </c>
      <c r="P341" s="2683">
        <f t="shared" si="107"/>
        <v>7169.2290615726088</v>
      </c>
      <c r="Q341" s="2760">
        <f t="shared" si="107"/>
        <v>5965.3880076225505</v>
      </c>
    </row>
    <row r="342" spans="3:17" x14ac:dyDescent="0.45">
      <c r="C342" s="2404"/>
      <c r="D342" s="2405" t="s">
        <v>2792</v>
      </c>
      <c r="E342" s="2683">
        <v>37658.6</v>
      </c>
      <c r="F342" s="2683">
        <v>42762.6</v>
      </c>
      <c r="G342" s="2683">
        <v>47231.7</v>
      </c>
      <c r="H342" s="2683">
        <v>50949.7</v>
      </c>
      <c r="I342" s="2683">
        <v>52016.4</v>
      </c>
      <c r="J342" s="2683">
        <v>56441.9</v>
      </c>
      <c r="K342" s="2683">
        <v>58847</v>
      </c>
      <c r="L342" s="2683">
        <v>60516</v>
      </c>
      <c r="M342" s="2683">
        <v>62420.2</v>
      </c>
      <c r="N342" s="2683">
        <v>64417.7</v>
      </c>
      <c r="O342" s="2683">
        <v>62395.6</v>
      </c>
      <c r="P342" s="2683">
        <v>64616.5</v>
      </c>
      <c r="Q342" s="2760">
        <v>68380.800000000003</v>
      </c>
    </row>
    <row r="343" spans="3:17" x14ac:dyDescent="0.45">
      <c r="C343" s="2407"/>
      <c r="D343" s="2408" t="s">
        <v>2793</v>
      </c>
      <c r="E343" s="2687">
        <f>+E341/E342*100</f>
        <v>6.4817862947622249</v>
      </c>
      <c r="F343" s="2687">
        <f t="shared" ref="F343:Q343" si="108">+F341/F342*100</f>
        <v>6.6928632606972069</v>
      </c>
      <c r="G343" s="2687">
        <f t="shared" si="108"/>
        <v>6.4295926545359041</v>
      </c>
      <c r="H343" s="2687">
        <f t="shared" si="108"/>
        <v>9.5399466957177737</v>
      </c>
      <c r="I343" s="2687">
        <f t="shared" si="108"/>
        <v>6.918563924964019</v>
      </c>
      <c r="J343" s="2687">
        <f t="shared" si="108"/>
        <v>7.1749208215953821</v>
      </c>
      <c r="K343" s="2687">
        <f t="shared" si="108"/>
        <v>4.5184624264132855</v>
      </c>
      <c r="L343" s="2687">
        <f t="shared" si="108"/>
        <v>4.84089166501421</v>
      </c>
      <c r="M343" s="2687">
        <f t="shared" si="108"/>
        <v>5.3663403842222461</v>
      </c>
      <c r="N343" s="2687">
        <f t="shared" si="108"/>
        <v>7.4035024732097634</v>
      </c>
      <c r="O343" s="2687">
        <f t="shared" si="108"/>
        <v>10.080416612100995</v>
      </c>
      <c r="P343" s="2687">
        <f t="shared" si="108"/>
        <v>11.095043930842136</v>
      </c>
      <c r="Q343" s="2763">
        <f t="shared" si="108"/>
        <v>8.7237762758296924</v>
      </c>
    </row>
    <row r="344" spans="3:17" x14ac:dyDescent="0.45">
      <c r="C344" s="2562" t="s">
        <v>6522</v>
      </c>
      <c r="D344" s="2562"/>
      <c r="E344" s="2562"/>
      <c r="F344" s="2562"/>
      <c r="G344" s="2562"/>
      <c r="H344" s="2562"/>
      <c r="I344" s="2562"/>
      <c r="J344" s="2562"/>
      <c r="K344" s="2562"/>
      <c r="L344" s="2562"/>
      <c r="M344" s="2562"/>
      <c r="N344" s="2562"/>
      <c r="O344" s="2530"/>
      <c r="P344" s="2562"/>
      <c r="Q344" s="2530"/>
    </row>
    <row r="345" spans="3:17" x14ac:dyDescent="0.45">
      <c r="C345" s="2562" t="s">
        <v>5440</v>
      </c>
      <c r="D345" s="2562"/>
      <c r="E345" s="2562"/>
      <c r="F345" s="2562"/>
      <c r="G345" s="2562"/>
      <c r="H345" s="2562"/>
      <c r="I345" s="2562"/>
      <c r="J345" s="2562"/>
      <c r="K345" s="2562"/>
      <c r="L345" s="2562"/>
      <c r="M345" s="2562"/>
      <c r="N345" s="2562"/>
      <c r="O345" s="2530"/>
      <c r="P345" s="2562"/>
      <c r="Q345" s="2530"/>
    </row>
    <row r="346" spans="3:17" x14ac:dyDescent="0.45">
      <c r="C346" s="1271" t="s">
        <v>2724</v>
      </c>
      <c r="D346" s="2562" t="s">
        <v>2794</v>
      </c>
      <c r="E346" s="2562"/>
      <c r="F346" s="2562"/>
      <c r="G346" s="2562"/>
      <c r="H346" s="2562"/>
      <c r="I346" s="2562"/>
      <c r="J346" s="2562"/>
      <c r="K346" s="2562"/>
      <c r="L346" s="2562"/>
      <c r="M346" s="2562"/>
      <c r="N346" s="2562"/>
      <c r="O346" s="2530"/>
      <c r="P346" s="2562"/>
      <c r="Q346" s="2530"/>
    </row>
    <row r="347" spans="3:17" x14ac:dyDescent="0.45">
      <c r="C347" s="1271" t="s">
        <v>2725</v>
      </c>
      <c r="D347" s="2562" t="s">
        <v>2795</v>
      </c>
      <c r="E347" s="2562"/>
      <c r="F347" s="2562"/>
      <c r="G347" s="2562"/>
      <c r="H347" s="2562"/>
      <c r="I347" s="2562"/>
      <c r="J347" s="2562"/>
      <c r="K347" s="2562"/>
      <c r="L347" s="2409"/>
      <c r="M347" s="2409"/>
      <c r="N347" s="2409"/>
      <c r="O347" s="2530"/>
      <c r="P347" s="2562"/>
      <c r="Q347" s="2530"/>
    </row>
    <row r="348" spans="3:17" x14ac:dyDescent="0.45">
      <c r="C348" s="1271" t="s">
        <v>2726</v>
      </c>
      <c r="D348" s="2562" t="s">
        <v>2796</v>
      </c>
      <c r="E348" s="2562"/>
      <c r="F348" s="2562"/>
      <c r="G348" s="2562"/>
      <c r="H348" s="2562"/>
      <c r="I348" s="2562"/>
      <c r="J348" s="2562"/>
      <c r="K348" s="2562"/>
      <c r="L348" s="2562"/>
      <c r="M348" s="2562"/>
      <c r="N348" s="2562"/>
      <c r="O348" s="2530"/>
      <c r="P348" s="2562"/>
      <c r="Q348" s="2530"/>
    </row>
    <row r="349" spans="3:17" x14ac:dyDescent="0.45">
      <c r="C349" s="1271" t="s">
        <v>2727</v>
      </c>
      <c r="D349" s="2562" t="s">
        <v>2797</v>
      </c>
      <c r="E349" s="2562"/>
      <c r="F349" s="2562"/>
      <c r="G349" s="2562"/>
      <c r="H349" s="2562"/>
      <c r="I349" s="2562"/>
      <c r="J349" s="2562"/>
      <c r="K349" s="2562"/>
      <c r="L349" s="2562"/>
      <c r="M349" s="2562"/>
      <c r="N349" s="2562"/>
      <c r="O349" s="2530"/>
      <c r="P349" s="2562"/>
      <c r="Q349" s="2530"/>
    </row>
    <row r="350" spans="3:17" x14ac:dyDescent="0.45">
      <c r="C350" s="1271" t="s">
        <v>2798</v>
      </c>
      <c r="D350" s="2562" t="s">
        <v>2799</v>
      </c>
      <c r="E350" s="2562"/>
      <c r="F350" s="2562"/>
      <c r="G350" s="2562"/>
      <c r="H350" s="2562"/>
      <c r="I350" s="2562"/>
      <c r="J350" s="2562"/>
      <c r="K350" s="2562"/>
      <c r="L350" s="2562"/>
      <c r="M350" s="2562"/>
      <c r="N350" s="2562"/>
      <c r="O350" s="2530"/>
      <c r="P350" s="2562"/>
      <c r="Q350" s="2530"/>
    </row>
    <row r="351" spans="3:17" x14ac:dyDescent="0.45">
      <c r="C351" s="1271" t="s">
        <v>2755</v>
      </c>
      <c r="D351" s="2562" t="s">
        <v>2800</v>
      </c>
      <c r="E351" s="2562"/>
      <c r="F351" s="2562"/>
      <c r="G351" s="2562"/>
      <c r="H351" s="2562"/>
      <c r="I351" s="2562"/>
      <c r="J351" s="2562"/>
      <c r="K351" s="2562"/>
      <c r="L351" s="2562"/>
      <c r="M351" s="2562"/>
      <c r="N351" s="2562"/>
      <c r="O351" s="2530"/>
      <c r="P351" s="2562"/>
      <c r="Q351" s="2530"/>
    </row>
    <row r="352" spans="3:17" x14ac:dyDescent="0.45">
      <c r="C352" s="1271" t="s">
        <v>2756</v>
      </c>
      <c r="D352" s="2562" t="s">
        <v>2801</v>
      </c>
      <c r="E352" s="2562"/>
      <c r="F352" s="2562"/>
      <c r="G352" s="2562"/>
      <c r="H352" s="2562"/>
      <c r="I352" s="2562"/>
      <c r="J352" s="2562"/>
      <c r="K352" s="2562"/>
      <c r="L352" s="2562"/>
      <c r="M352" s="2562"/>
      <c r="N352" s="2562"/>
      <c r="O352" s="2530"/>
      <c r="P352" s="2562"/>
      <c r="Q352" s="2530"/>
    </row>
    <row r="353" spans="3:17" x14ac:dyDescent="0.45">
      <c r="C353" s="1271" t="s">
        <v>2757</v>
      </c>
      <c r="D353" s="2562" t="s">
        <v>2802</v>
      </c>
      <c r="E353" s="2562"/>
      <c r="F353" s="2562"/>
      <c r="G353" s="2562"/>
      <c r="H353" s="2562"/>
      <c r="I353" s="2562"/>
      <c r="J353" s="2562"/>
      <c r="K353" s="2562"/>
      <c r="L353" s="2562"/>
      <c r="M353" s="2562"/>
      <c r="N353" s="2562"/>
      <c r="O353" s="2530"/>
      <c r="P353" s="2562"/>
      <c r="Q353" s="2530"/>
    </row>
    <row r="354" spans="3:17" x14ac:dyDescent="0.45">
      <c r="C354" s="1271" t="s">
        <v>2803</v>
      </c>
      <c r="D354" s="2562" t="s">
        <v>2804</v>
      </c>
      <c r="E354" s="2562"/>
      <c r="F354" s="2562"/>
      <c r="G354" s="2562"/>
      <c r="H354" s="2562"/>
      <c r="I354" s="2562"/>
      <c r="J354" s="2562"/>
      <c r="K354" s="2562"/>
      <c r="L354" s="2562"/>
      <c r="M354" s="2562"/>
      <c r="N354" s="2562"/>
      <c r="O354" s="2530"/>
      <c r="P354" s="2562"/>
      <c r="Q354" s="2530"/>
    </row>
    <row r="355" spans="3:17" ht="17.399999999999999" customHeight="1" x14ac:dyDescent="0.45">
      <c r="C355" s="1305" t="s">
        <v>5583</v>
      </c>
      <c r="D355" s="1305"/>
      <c r="E355" s="1305"/>
      <c r="F355" s="1305"/>
      <c r="G355" s="1305"/>
      <c r="H355" s="1305"/>
      <c r="I355" s="1305"/>
      <c r="J355" s="1305"/>
      <c r="K355" s="1305"/>
      <c r="L355" s="1305"/>
      <c r="M355" s="1305"/>
      <c r="N355" s="1305"/>
      <c r="O355" s="1305"/>
      <c r="P355" s="2562"/>
      <c r="Q355" s="2530"/>
    </row>
    <row r="356" spans="3:17" ht="17.399999999999999" customHeight="1" x14ac:dyDescent="0.45">
      <c r="C356" s="1305"/>
      <c r="D356" s="1305"/>
      <c r="E356" s="1305"/>
      <c r="F356" s="1305"/>
      <c r="G356" s="1305"/>
      <c r="H356" s="1305"/>
      <c r="I356" s="1305"/>
      <c r="J356" s="1305"/>
      <c r="K356" s="1305"/>
      <c r="L356" s="1305"/>
      <c r="M356" s="1305"/>
      <c r="N356" s="1305"/>
      <c r="O356" s="1305"/>
    </row>
  </sheetData>
  <mergeCells count="14">
    <mergeCell ref="C331:C335"/>
    <mergeCell ref="C336:C339"/>
    <mergeCell ref="C1:D1"/>
    <mergeCell ref="A3:B3"/>
    <mergeCell ref="C3:P3"/>
    <mergeCell ref="A4:B4"/>
    <mergeCell ref="C4:P4"/>
    <mergeCell ref="A5:B5"/>
    <mergeCell ref="C5:P5"/>
    <mergeCell ref="D11:D12"/>
    <mergeCell ref="C11:C12"/>
    <mergeCell ref="A6:B6"/>
    <mergeCell ref="C6:P6"/>
    <mergeCell ref="E11:Q11"/>
  </mergeCells>
  <hyperlinks>
    <hyperlink ref="A1" location="'ODS 17.'!A1" display="REGRESAR" xr:uid="{00000000-0004-0000-F701-000000000000}"/>
    <hyperlink ref="C1:D1" location="'Metadato 17.3.1'!A1" display="VER METADATO" xr:uid="{00000000-0004-0000-F701-000001000000}"/>
  </hyperlinks>
  <pageMargins left="0.7" right="0.7" top="0.75" bottom="0.75" header="0.3" footer="0.3"/>
  <pageSetup orientation="portrait" r:id="rId1"/>
</worksheet>
</file>

<file path=xl/worksheets/sheet5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801-000000000000}">
  <sheetPr codeName="Hoja491">
    <tabColor theme="0" tint="-0.499984740745262"/>
  </sheetPr>
  <dimension ref="B1:F46"/>
  <sheetViews>
    <sheetView showGridLines="0" zoomScaleNormal="100" workbookViewId="0">
      <pane ySplit="1" topLeftCell="A2" activePane="bottomLeft" state="frozen"/>
      <selection pane="bottomLeft" activeCell="B1" sqref="B1"/>
    </sheetView>
  </sheetViews>
  <sheetFormatPr baseColWidth="10" defaultColWidth="11.44140625" defaultRowHeight="17.399999999999999" x14ac:dyDescent="0.45"/>
  <cols>
    <col min="1" max="1" width="11.44140625" style="178"/>
    <col min="2" max="2" width="26.44140625" style="178" customWidth="1"/>
    <col min="3" max="3" width="24" style="178" customWidth="1"/>
    <col min="4" max="4" width="85.77734375" style="178" customWidth="1"/>
    <col min="5" max="5" width="11.44140625" style="178"/>
    <col min="6" max="6" width="7.21875" style="178" customWidth="1"/>
    <col min="7" max="16384" width="11.44140625" style="178"/>
  </cols>
  <sheetData>
    <row r="1" spans="2:6" x14ac:dyDescent="0.45">
      <c r="B1" s="2345" t="s">
        <v>337</v>
      </c>
    </row>
    <row r="2" spans="2:6" ht="18" thickBot="1" x14ac:dyDescent="0.5"/>
    <row r="3" spans="2:6" ht="23.25" customHeight="1" thickBot="1" x14ac:dyDescent="0.5">
      <c r="B3" s="4266" t="s">
        <v>370</v>
      </c>
      <c r="C3" s="4266"/>
      <c r="D3" s="4266"/>
      <c r="F3" s="1267" t="s">
        <v>456</v>
      </c>
    </row>
    <row r="4" spans="2:6" ht="34.5" customHeight="1" x14ac:dyDescent="0.45">
      <c r="B4" s="3123" t="s">
        <v>449</v>
      </c>
      <c r="C4" s="3123"/>
      <c r="D4" s="2361" t="s">
        <v>48</v>
      </c>
    </row>
    <row r="5" spans="2:6" ht="20.25" customHeight="1" x14ac:dyDescent="0.45">
      <c r="B5" s="3123" t="s">
        <v>373</v>
      </c>
      <c r="C5" s="3123"/>
      <c r="D5" s="2361" t="s">
        <v>211</v>
      </c>
    </row>
    <row r="6" spans="2:6" x14ac:dyDescent="0.45">
      <c r="B6" s="3123" t="s">
        <v>374</v>
      </c>
      <c r="C6" s="3123"/>
      <c r="D6" s="2362" t="s">
        <v>299</v>
      </c>
    </row>
    <row r="7" spans="2:6" ht="31.8" customHeight="1" x14ac:dyDescent="0.45">
      <c r="B7" s="3126" t="s">
        <v>375</v>
      </c>
      <c r="C7" s="3126"/>
      <c r="D7" s="2363" t="s">
        <v>4181</v>
      </c>
    </row>
    <row r="8" spans="2:6" ht="15" customHeight="1" x14ac:dyDescent="0.45">
      <c r="B8" s="3126" t="s">
        <v>2480</v>
      </c>
      <c r="C8" s="3126"/>
      <c r="D8" s="2364" t="s">
        <v>2671</v>
      </c>
    </row>
    <row r="10" spans="2:6" ht="23.25" customHeight="1" x14ac:dyDescent="0.45">
      <c r="B10" s="4266" t="s">
        <v>376</v>
      </c>
      <c r="C10" s="4266"/>
      <c r="D10" s="4266"/>
    </row>
    <row r="11" spans="2:6" x14ac:dyDescent="0.45">
      <c r="B11" s="3129" t="s">
        <v>377</v>
      </c>
      <c r="C11" s="3124"/>
      <c r="D11" s="2361"/>
    </row>
    <row r="12" spans="2:6" ht="15" customHeight="1" x14ac:dyDescent="0.45">
      <c r="B12" s="3126" t="s">
        <v>379</v>
      </c>
      <c r="C12" s="3126"/>
      <c r="D12" s="661" t="s">
        <v>4420</v>
      </c>
    </row>
    <row r="13" spans="2:6" x14ac:dyDescent="0.45">
      <c r="B13" s="3123" t="s">
        <v>380</v>
      </c>
      <c r="C13" s="3123"/>
      <c r="D13" s="2077" t="s">
        <v>299</v>
      </c>
    </row>
    <row r="14" spans="2:6" x14ac:dyDescent="0.45">
      <c r="B14" s="3123" t="s">
        <v>381</v>
      </c>
      <c r="C14" s="3124"/>
      <c r="D14" s="2077" t="s">
        <v>18</v>
      </c>
    </row>
    <row r="15" spans="2:6" ht="52.2" x14ac:dyDescent="0.45">
      <c r="B15" s="3123" t="s">
        <v>382</v>
      </c>
      <c r="C15" s="3123"/>
      <c r="D15" s="2628" t="s">
        <v>4421</v>
      </c>
    </row>
    <row r="16" spans="2:6" ht="69.599999999999994" x14ac:dyDescent="0.45">
      <c r="B16" s="3123" t="s">
        <v>383</v>
      </c>
      <c r="C16" s="3123"/>
      <c r="D16" s="2628" t="s">
        <v>4422</v>
      </c>
    </row>
    <row r="17" spans="2:4" x14ac:dyDescent="0.45">
      <c r="B17" s="3123" t="s">
        <v>384</v>
      </c>
      <c r="C17" s="3123"/>
      <c r="D17" s="2568" t="s">
        <v>385</v>
      </c>
    </row>
    <row r="18" spans="2:4" ht="34.799999999999997" x14ac:dyDescent="0.45">
      <c r="B18" s="3126" t="s">
        <v>386</v>
      </c>
      <c r="C18" s="3126"/>
      <c r="D18" s="2628" t="s">
        <v>2805</v>
      </c>
    </row>
    <row r="19" spans="2:4" ht="120.75" customHeight="1" x14ac:dyDescent="0.45">
      <c r="B19" s="3132" t="s">
        <v>387</v>
      </c>
      <c r="C19" s="3133"/>
      <c r="D19" s="141" t="s">
        <v>2806</v>
      </c>
    </row>
    <row r="20" spans="2:4" x14ac:dyDescent="0.45">
      <c r="B20" s="3123" t="s">
        <v>388</v>
      </c>
      <c r="C20" s="3123"/>
      <c r="D20" s="2628" t="s">
        <v>424</v>
      </c>
    </row>
    <row r="21" spans="2:4" x14ac:dyDescent="0.45">
      <c r="B21" s="3134" t="s">
        <v>390</v>
      </c>
      <c r="C21" s="459" t="s">
        <v>391</v>
      </c>
      <c r="D21" s="2628" t="s">
        <v>2722</v>
      </c>
    </row>
    <row r="22" spans="2:4" x14ac:dyDescent="0.45">
      <c r="B22" s="3135"/>
      <c r="C22" s="2622" t="s">
        <v>393</v>
      </c>
      <c r="D22" s="2568" t="s">
        <v>4813</v>
      </c>
    </row>
    <row r="23" spans="2:4" x14ac:dyDescent="0.45">
      <c r="B23" s="3123" t="s">
        <v>395</v>
      </c>
      <c r="C23" s="3123"/>
      <c r="D23" s="2628" t="s">
        <v>427</v>
      </c>
    </row>
    <row r="24" spans="2:4" x14ac:dyDescent="0.45">
      <c r="B24" s="3123" t="s">
        <v>397</v>
      </c>
      <c r="C24" s="3123"/>
      <c r="D24" s="2628" t="s">
        <v>4814</v>
      </c>
    </row>
    <row r="25" spans="2:4" x14ac:dyDescent="0.45">
      <c r="B25" s="3123" t="s">
        <v>399</v>
      </c>
      <c r="C25" s="3123"/>
      <c r="D25" s="2568" t="s">
        <v>19</v>
      </c>
    </row>
    <row r="26" spans="2:4" ht="15" customHeight="1" x14ac:dyDescent="0.45">
      <c r="B26" s="3126" t="s">
        <v>401</v>
      </c>
      <c r="C26" s="3126"/>
      <c r="D26" s="2628" t="s">
        <v>2807</v>
      </c>
    </row>
    <row r="27" spans="2:4" x14ac:dyDescent="0.45">
      <c r="B27" s="3129" t="s">
        <v>403</v>
      </c>
      <c r="C27" s="3124"/>
      <c r="D27" s="2628" t="s">
        <v>2808</v>
      </c>
    </row>
    <row r="28" spans="2:4" x14ac:dyDescent="0.45">
      <c r="B28" s="2620" t="s">
        <v>404</v>
      </c>
      <c r="C28" s="2621"/>
      <c r="D28" s="2628"/>
    </row>
    <row r="29" spans="2:4" ht="52.2" x14ac:dyDescent="0.45">
      <c r="B29" s="3130" t="s">
        <v>405</v>
      </c>
      <c r="C29" s="3131"/>
      <c r="D29" s="2573" t="s">
        <v>2809</v>
      </c>
    </row>
    <row r="30" spans="2:4" x14ac:dyDescent="0.45">
      <c r="B30" s="2574"/>
      <c r="C30" s="2574"/>
      <c r="D30" s="2575"/>
    </row>
    <row r="31" spans="2:4" ht="23.25" customHeight="1" x14ac:dyDescent="0.45">
      <c r="B31" s="4266" t="s">
        <v>406</v>
      </c>
      <c r="C31" s="4266"/>
      <c r="D31" s="4266"/>
    </row>
    <row r="32" spans="2:4" x14ac:dyDescent="0.45">
      <c r="B32" s="3129" t="s">
        <v>407</v>
      </c>
      <c r="C32" s="3124"/>
      <c r="D32" s="2568" t="s">
        <v>4815</v>
      </c>
    </row>
    <row r="33" spans="2:4" x14ac:dyDescent="0.45">
      <c r="B33" s="3129" t="s">
        <v>409</v>
      </c>
      <c r="C33" s="3124"/>
      <c r="D33" s="1432" t="s">
        <v>4816</v>
      </c>
    </row>
    <row r="34" spans="2:4" x14ac:dyDescent="0.45">
      <c r="B34" s="3129" t="s">
        <v>411</v>
      </c>
      <c r="C34" s="4277"/>
      <c r="D34" s="2693" t="s">
        <v>4817</v>
      </c>
    </row>
    <row r="35" spans="2:4" x14ac:dyDescent="0.45">
      <c r="B35" s="3129" t="s">
        <v>413</v>
      </c>
      <c r="C35" s="3124"/>
      <c r="D35" s="2694" t="s">
        <v>4818</v>
      </c>
    </row>
    <row r="36" spans="2:4" x14ac:dyDescent="0.45">
      <c r="B36" s="3129" t="s">
        <v>415</v>
      </c>
      <c r="C36" s="3124"/>
      <c r="D36" s="162" t="s">
        <v>4819</v>
      </c>
    </row>
    <row r="37" spans="2:4" x14ac:dyDescent="0.45">
      <c r="B37" s="3129" t="s">
        <v>407</v>
      </c>
      <c r="C37" s="3124"/>
      <c r="D37" s="2568" t="s">
        <v>2810</v>
      </c>
    </row>
    <row r="38" spans="2:4" x14ac:dyDescent="0.45">
      <c r="B38" s="3129" t="s">
        <v>409</v>
      </c>
      <c r="C38" s="3124"/>
      <c r="D38" s="2568" t="s">
        <v>2811</v>
      </c>
    </row>
    <row r="39" spans="2:4" x14ac:dyDescent="0.45">
      <c r="B39" s="3129" t="s">
        <v>411</v>
      </c>
      <c r="C39" s="4276"/>
      <c r="D39" s="2568" t="s">
        <v>2812</v>
      </c>
    </row>
    <row r="40" spans="2:4" x14ac:dyDescent="0.45">
      <c r="B40" s="3129" t="s">
        <v>413</v>
      </c>
      <c r="C40" s="3124"/>
      <c r="D40" s="157" t="s">
        <v>2813</v>
      </c>
    </row>
    <row r="41" spans="2:4" x14ac:dyDescent="0.45">
      <c r="B41" s="3129" t="s">
        <v>415</v>
      </c>
      <c r="C41" s="3124"/>
      <c r="D41" s="162" t="s">
        <v>2814</v>
      </c>
    </row>
    <row r="42" spans="2:4" x14ac:dyDescent="0.45">
      <c r="B42" s="3129" t="s">
        <v>407</v>
      </c>
      <c r="C42" s="3124"/>
      <c r="D42" s="2568" t="s">
        <v>5441</v>
      </c>
    </row>
    <row r="43" spans="2:4" x14ac:dyDescent="0.45">
      <c r="B43" s="3129" t="s">
        <v>409</v>
      </c>
      <c r="C43" s="3124"/>
      <c r="D43" s="2568" t="s">
        <v>5442</v>
      </c>
    </row>
    <row r="44" spans="2:4" x14ac:dyDescent="0.45">
      <c r="B44" s="3129" t="s">
        <v>411</v>
      </c>
      <c r="C44" s="3124"/>
      <c r="D44" s="2568" t="s">
        <v>2094</v>
      </c>
    </row>
    <row r="45" spans="2:4" x14ac:dyDescent="0.45">
      <c r="B45" s="3129" t="s">
        <v>413</v>
      </c>
      <c r="C45" s="3124"/>
      <c r="D45" s="157" t="s">
        <v>5443</v>
      </c>
    </row>
    <row r="46" spans="2:4" x14ac:dyDescent="0.45">
      <c r="B46" s="3129" t="s">
        <v>415</v>
      </c>
      <c r="C46" s="3124"/>
      <c r="D46" s="2695" t="s">
        <v>5444</v>
      </c>
    </row>
  </sheetData>
  <mergeCells count="40">
    <mergeCell ref="B3:D3"/>
    <mergeCell ref="B4:C4"/>
    <mergeCell ref="B5:C5"/>
    <mergeCell ref="B6:C6"/>
    <mergeCell ref="B7:C7"/>
    <mergeCell ref="B10:D10"/>
    <mergeCell ref="B8:C8"/>
    <mergeCell ref="B23:C23"/>
    <mergeCell ref="B24:C24"/>
    <mergeCell ref="B25:C25"/>
    <mergeCell ref="B21:B22"/>
    <mergeCell ref="B11:C11"/>
    <mergeCell ref="B12:C12"/>
    <mergeCell ref="B13:C13"/>
    <mergeCell ref="B14:C14"/>
    <mergeCell ref="B15:C15"/>
    <mergeCell ref="B16:C16"/>
    <mergeCell ref="B17:C17"/>
    <mergeCell ref="B18:C18"/>
    <mergeCell ref="B19:C19"/>
    <mergeCell ref="B20:C20"/>
    <mergeCell ref="B26:C26"/>
    <mergeCell ref="B36:C36"/>
    <mergeCell ref="B34:C34"/>
    <mergeCell ref="B35:C35"/>
    <mergeCell ref="B37:C37"/>
    <mergeCell ref="B27:C27"/>
    <mergeCell ref="B29:C29"/>
    <mergeCell ref="B31:D31"/>
    <mergeCell ref="B32:C32"/>
    <mergeCell ref="B33:C33"/>
    <mergeCell ref="B44:C44"/>
    <mergeCell ref="B45:C45"/>
    <mergeCell ref="B46:C46"/>
    <mergeCell ref="B42:C42"/>
    <mergeCell ref="B38:C38"/>
    <mergeCell ref="B39:C39"/>
    <mergeCell ref="B40:C40"/>
    <mergeCell ref="B41:C41"/>
    <mergeCell ref="B43:C43"/>
  </mergeCells>
  <dataValidations count="7">
    <dataValidation allowBlank="1" showDropDown="1" showInputMessage="1" showErrorMessage="1" sqref="D13" xr:uid="{00000000-0002-0000-F801-000000000000}"/>
    <dataValidation type="list" allowBlank="1" showInputMessage="1" showErrorMessage="1" sqref="D4" xr:uid="{00000000-0002-0000-F801-000001000000}">
      <formula1>ODS</formula1>
    </dataValidation>
    <dataValidation type="list" allowBlank="1" showInputMessage="1" showErrorMessage="1" sqref="D5" xr:uid="{00000000-0002-0000-F801-000002000000}">
      <formula1>Metas_ODS</formula1>
    </dataValidation>
    <dataValidation type="list" allowBlank="1" showInputMessage="1" showErrorMessage="1" sqref="D6" xr:uid="{00000000-0002-0000-F801-000003000000}">
      <formula1>Numero_indicador</formula1>
    </dataValidation>
    <dataValidation type="list" allowBlank="1" showInputMessage="1" showErrorMessage="1" sqref="D7" xr:uid="{00000000-0002-0000-F801-000004000000}">
      <formula1>Nombre_indicador_ODS</formula1>
    </dataValidation>
    <dataValidation type="list" allowBlank="1" showInputMessage="1" showErrorMessage="1" sqref="D14" xr:uid="{00000000-0002-0000-F801-000005000000}">
      <formula1>Tipo_indicador</formula1>
    </dataValidation>
    <dataValidation type="list" allowBlank="1" showInputMessage="1" showErrorMessage="1" sqref="D25" xr:uid="{6A30FE3E-648F-4200-9902-DADDF96EDA1B}">
      <formula1>Tipo_operación</formula1>
    </dataValidation>
  </dataValidations>
  <hyperlinks>
    <hyperlink ref="B1" location="'17.3.1'!A1" display="REGRESAR" xr:uid="{00000000-0004-0000-F801-000000000000}"/>
    <hyperlink ref="D8" r:id="rId1" xr:uid="{00000000-0004-0000-F801-000001000000}"/>
    <hyperlink ref="D41" r:id="rId2" xr:uid="{01B033D2-58A7-434B-8290-0DCF02FDB7CE}"/>
    <hyperlink ref="D36" r:id="rId3" xr:uid="{1B9F6B98-89F1-4CCF-B3F3-C7EA86FA2C3D}"/>
    <hyperlink ref="D46" r:id="rId4" xr:uid="{23973160-9B43-4EC0-B76A-00153AA71EE7}"/>
  </hyperlinks>
  <pageMargins left="0.7" right="0.7" top="0.75" bottom="0.75" header="0.3" footer="0.3"/>
  <pageSetup orientation="portrait" r:id="rId5"/>
  <drawing r:id="rId6"/>
</worksheet>
</file>

<file path=xl/worksheets/sheet5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901-000000000000}">
  <sheetPr codeName="Hoja492"/>
  <dimension ref="A1:T68"/>
  <sheetViews>
    <sheetView showGridLines="0" workbookViewId="0">
      <pane ySplit="1" topLeftCell="A2" activePane="bottomLeft" state="frozen"/>
      <selection activeCell="B1" sqref="B1"/>
      <selection pane="bottomLeft"/>
    </sheetView>
  </sheetViews>
  <sheetFormatPr baseColWidth="10" defaultColWidth="11.44140625" defaultRowHeight="17.399999999999999" x14ac:dyDescent="0.45"/>
  <cols>
    <col min="1" max="1" width="15.44140625" style="178" customWidth="1"/>
    <col min="2" max="2" width="15.44140625" style="1628" customWidth="1"/>
    <col min="3" max="3" width="5.44140625" style="178" customWidth="1"/>
    <col min="4" max="4" width="11.77734375" style="178" customWidth="1"/>
    <col min="5" max="5" width="7.5546875" style="178" customWidth="1"/>
    <col min="6" max="6" width="8.77734375" style="178" customWidth="1"/>
    <col min="7" max="16384" width="11.44140625" style="178"/>
  </cols>
  <sheetData>
    <row r="1" spans="1:20" x14ac:dyDescent="0.45">
      <c r="A1" s="2345" t="s">
        <v>337</v>
      </c>
      <c r="C1" s="3225" t="s">
        <v>430</v>
      </c>
      <c r="D1" s="3225"/>
    </row>
    <row r="3" spans="1:20" ht="18.600000000000001" x14ac:dyDescent="0.45">
      <c r="A3" s="4258" t="s">
        <v>339</v>
      </c>
      <c r="B3" s="4258"/>
      <c r="C3" s="4258" t="s">
        <v>2056</v>
      </c>
      <c r="D3" s="4259"/>
      <c r="E3" s="4259"/>
      <c r="F3" s="4259"/>
      <c r="G3" s="4259"/>
      <c r="H3" s="4259"/>
      <c r="I3" s="4259"/>
      <c r="J3" s="4259"/>
      <c r="K3" s="4259"/>
      <c r="L3" s="4259"/>
      <c r="M3" s="4259"/>
      <c r="N3" s="4259"/>
      <c r="O3" s="4259"/>
      <c r="P3" s="4259"/>
      <c r="Q3" s="4259"/>
      <c r="R3" s="4259"/>
      <c r="S3" s="4259"/>
      <c r="T3" s="4259"/>
    </row>
    <row r="4" spans="1:20" ht="18.600000000000001" x14ac:dyDescent="0.45">
      <c r="A4" s="4258" t="s">
        <v>340</v>
      </c>
      <c r="B4" s="4259"/>
      <c r="C4" s="4269" t="s">
        <v>211</v>
      </c>
      <c r="D4" s="4270"/>
      <c r="E4" s="4270"/>
      <c r="F4" s="4270"/>
      <c r="G4" s="4270"/>
      <c r="H4" s="4270"/>
      <c r="I4" s="4270"/>
      <c r="J4" s="4270"/>
      <c r="K4" s="4270"/>
      <c r="L4" s="4270"/>
      <c r="M4" s="4270"/>
      <c r="N4" s="4270"/>
      <c r="O4" s="4270"/>
      <c r="P4" s="4270"/>
      <c r="Q4" s="4270"/>
      <c r="R4" s="4270"/>
      <c r="S4" s="4270"/>
      <c r="T4" s="4270"/>
    </row>
    <row r="5" spans="1:20" ht="18.600000000000001" x14ac:dyDescent="0.45">
      <c r="A5" s="4258" t="s">
        <v>341</v>
      </c>
      <c r="B5" s="4259"/>
      <c r="C5" s="4258" t="s">
        <v>4182</v>
      </c>
      <c r="D5" s="4259"/>
      <c r="E5" s="4259"/>
      <c r="F5" s="4259"/>
      <c r="G5" s="4259"/>
      <c r="H5" s="4259"/>
      <c r="I5" s="4259"/>
      <c r="J5" s="4259"/>
      <c r="K5" s="4259"/>
      <c r="L5" s="4259"/>
      <c r="M5" s="4259"/>
      <c r="N5" s="4259"/>
      <c r="O5" s="4259"/>
      <c r="P5" s="4259"/>
      <c r="Q5" s="4259"/>
      <c r="R5" s="4259"/>
      <c r="S5" s="4259"/>
      <c r="T5" s="4259"/>
    </row>
    <row r="6" spans="1:20" ht="18.600000000000001" x14ac:dyDescent="0.45">
      <c r="A6" s="4258" t="s">
        <v>417</v>
      </c>
      <c r="B6" s="4259"/>
      <c r="C6" s="4258" t="s">
        <v>5245</v>
      </c>
      <c r="D6" s="4259"/>
      <c r="E6" s="4259"/>
      <c r="F6" s="4259"/>
      <c r="G6" s="4259"/>
      <c r="H6" s="4259"/>
      <c r="I6" s="4259"/>
      <c r="J6" s="4259"/>
      <c r="K6" s="4259"/>
      <c r="L6" s="4259"/>
      <c r="M6" s="4259"/>
      <c r="N6" s="4259"/>
      <c r="O6" s="4259"/>
      <c r="P6" s="4259"/>
      <c r="Q6" s="4259"/>
      <c r="R6" s="4259"/>
      <c r="S6" s="4259"/>
      <c r="T6" s="4259"/>
    </row>
    <row r="9" spans="1:20" ht="18.600000000000001" x14ac:dyDescent="0.45">
      <c r="C9" s="652" t="s">
        <v>6400</v>
      </c>
      <c r="D9" s="652"/>
      <c r="E9" s="652"/>
      <c r="F9" s="652"/>
      <c r="G9" s="652"/>
      <c r="H9" s="652"/>
      <c r="L9" s="1087" t="s">
        <v>6562</v>
      </c>
      <c r="M9" s="1260"/>
      <c r="N9" s="1260"/>
      <c r="O9" s="1260"/>
      <c r="P9" s="1260"/>
      <c r="Q9" s="1260"/>
      <c r="R9" s="1260"/>
    </row>
    <row r="10" spans="1:20" ht="18.600000000000001" x14ac:dyDescent="0.45">
      <c r="C10" s="639" t="s">
        <v>6401</v>
      </c>
      <c r="D10" s="639"/>
      <c r="E10" s="639"/>
      <c r="F10" s="639"/>
      <c r="G10" s="639"/>
      <c r="H10" s="639"/>
      <c r="L10" s="1087"/>
      <c r="M10" s="1260"/>
      <c r="N10" s="1260"/>
      <c r="O10" s="1260"/>
      <c r="P10" s="1260"/>
      <c r="Q10" s="1260"/>
      <c r="R10" s="1260"/>
    </row>
    <row r="11" spans="1:20" ht="11.4" customHeight="1" x14ac:dyDescent="0.45">
      <c r="C11" s="2348"/>
      <c r="D11" s="2348"/>
      <c r="E11" s="2348"/>
      <c r="F11" s="2348"/>
      <c r="G11" s="2348"/>
      <c r="H11" s="2348"/>
      <c r="L11" s="2357"/>
    </row>
    <row r="12" spans="1:20" ht="54" customHeight="1" x14ac:dyDescent="0.45">
      <c r="A12" s="853"/>
      <c r="C12" s="4278" t="s">
        <v>647</v>
      </c>
      <c r="D12" s="4278" t="s">
        <v>1508</v>
      </c>
      <c r="E12" s="4262" t="s">
        <v>2070</v>
      </c>
      <c r="F12" s="4262"/>
      <c r="G12" s="4275" t="s">
        <v>2071</v>
      </c>
      <c r="H12" s="4275"/>
    </row>
    <row r="13" spans="1:20" x14ac:dyDescent="0.45">
      <c r="A13" s="853"/>
      <c r="C13" s="4279"/>
      <c r="D13" s="4279"/>
      <c r="E13" s="2412" t="s">
        <v>2072</v>
      </c>
      <c r="F13" s="2412" t="s">
        <v>2073</v>
      </c>
      <c r="G13" s="2412" t="s">
        <v>2072</v>
      </c>
      <c r="H13" s="2412" t="s">
        <v>2073</v>
      </c>
    </row>
    <row r="14" spans="1:20" ht="16.2" customHeight="1" x14ac:dyDescent="0.45">
      <c r="C14" s="2356">
        <v>2010</v>
      </c>
      <c r="D14" s="178" t="s">
        <v>1531</v>
      </c>
      <c r="E14" s="2409">
        <v>116.66307764868701</v>
      </c>
      <c r="F14" s="2409">
        <v>58.510205212196105</v>
      </c>
      <c r="G14" s="1497">
        <v>0.30979118987447735</v>
      </c>
      <c r="H14" s="1497">
        <v>0.15537003187134829</v>
      </c>
    </row>
    <row r="15" spans="1:20" x14ac:dyDescent="0.45">
      <c r="C15" s="2356"/>
      <c r="D15" s="178" t="s">
        <v>1532</v>
      </c>
      <c r="E15" s="2409">
        <v>131.402714863093</v>
      </c>
      <c r="F15" s="2409">
        <v>53.372139365533698</v>
      </c>
      <c r="G15" s="1497">
        <v>0.34893133466578313</v>
      </c>
      <c r="H15" s="1497">
        <v>0.14172623329881101</v>
      </c>
    </row>
    <row r="16" spans="1:20" x14ac:dyDescent="0.45">
      <c r="C16" s="2356"/>
      <c r="D16" s="178" t="s">
        <v>1529</v>
      </c>
      <c r="E16" s="2409">
        <v>129.27019396149799</v>
      </c>
      <c r="F16" s="2409">
        <v>52.277196624381006</v>
      </c>
      <c r="G16" s="1497">
        <v>0.34326856456874599</v>
      </c>
      <c r="H16" s="1497">
        <v>0.13881868429991029</v>
      </c>
    </row>
    <row r="17" spans="3:12" x14ac:dyDescent="0.45">
      <c r="C17" s="2356"/>
      <c r="D17" s="178" t="s">
        <v>1530</v>
      </c>
      <c r="E17" s="2409">
        <v>128.129799526722</v>
      </c>
      <c r="F17" s="2409">
        <v>62.869366797889199</v>
      </c>
      <c r="G17" s="1497">
        <v>0.34024032156336809</v>
      </c>
      <c r="H17" s="1497">
        <v>0.16694550100609534</v>
      </c>
    </row>
    <row r="18" spans="3:12" x14ac:dyDescent="0.45">
      <c r="C18" s="2356">
        <v>2011</v>
      </c>
      <c r="D18" s="178" t="s">
        <v>1531</v>
      </c>
      <c r="E18" s="2409">
        <v>131.50180006787599</v>
      </c>
      <c r="F18" s="2409">
        <v>61.0197712877276</v>
      </c>
      <c r="G18" s="1497">
        <v>0.30751581503589726</v>
      </c>
      <c r="H18" s="1497">
        <v>0.14269420411860584</v>
      </c>
    </row>
    <row r="19" spans="3:12" x14ac:dyDescent="0.45">
      <c r="C19" s="2356"/>
      <c r="D19" s="178" t="s">
        <v>1532</v>
      </c>
      <c r="E19" s="2409">
        <v>125.669378227905</v>
      </c>
      <c r="F19" s="2409">
        <v>66.067016639052909</v>
      </c>
      <c r="G19" s="1497">
        <v>0.29387674732103641</v>
      </c>
      <c r="H19" s="1497">
        <v>0.15449714344793677</v>
      </c>
    </row>
    <row r="20" spans="3:12" x14ac:dyDescent="0.45">
      <c r="C20" s="2356"/>
      <c r="D20" s="178" t="s">
        <v>1529</v>
      </c>
      <c r="E20" s="2409">
        <v>109.933281419983</v>
      </c>
      <c r="F20" s="2409">
        <v>59.197613947590099</v>
      </c>
      <c r="G20" s="1497">
        <v>0.25707802188249368</v>
      </c>
      <c r="H20" s="1497">
        <v>0.13843310503641229</v>
      </c>
    </row>
    <row r="21" spans="3:12" x14ac:dyDescent="0.45">
      <c r="C21" s="2356"/>
      <c r="D21" s="178" t="s">
        <v>1530</v>
      </c>
      <c r="E21" s="2409">
        <v>119.944213595148</v>
      </c>
      <c r="F21" s="2409">
        <v>71.257876433654801</v>
      </c>
      <c r="G21" s="1497">
        <v>0.28048849965181655</v>
      </c>
      <c r="H21" s="1497">
        <v>0.16663592390303428</v>
      </c>
    </row>
    <row r="22" spans="3:12" x14ac:dyDescent="0.45">
      <c r="C22" s="2356">
        <v>2012</v>
      </c>
      <c r="D22" s="178" t="s">
        <v>1531</v>
      </c>
      <c r="E22" s="2409">
        <v>122.259462556047</v>
      </c>
      <c r="F22" s="2409">
        <v>69.003029943378905</v>
      </c>
      <c r="G22" s="1497">
        <v>0.2588506827339862</v>
      </c>
      <c r="H22" s="1497">
        <v>0.14609487918670624</v>
      </c>
    </row>
    <row r="23" spans="3:12" x14ac:dyDescent="0.45">
      <c r="C23" s="2356"/>
      <c r="D23" s="178" t="s">
        <v>1532</v>
      </c>
      <c r="E23" s="2409">
        <v>123.60961440863001</v>
      </c>
      <c r="F23" s="2409">
        <v>67.084175374998907</v>
      </c>
      <c r="G23" s="1497">
        <v>0.26170925679875812</v>
      </c>
      <c r="H23" s="1497">
        <v>0.14203223401627871</v>
      </c>
    </row>
    <row r="24" spans="3:12" x14ac:dyDescent="0.45">
      <c r="C24" s="2356"/>
      <c r="D24" s="178" t="s">
        <v>1529</v>
      </c>
      <c r="E24" s="2409">
        <v>140.59726113464899</v>
      </c>
      <c r="F24" s="2409">
        <v>68.323339519244897</v>
      </c>
      <c r="G24" s="1497">
        <v>0.29767591214911965</v>
      </c>
      <c r="H24" s="1497">
        <v>0.14465582222819731</v>
      </c>
      <c r="L24" s="2353" t="s">
        <v>6555</v>
      </c>
    </row>
    <row r="25" spans="3:12" x14ac:dyDescent="0.45">
      <c r="C25" s="2356"/>
      <c r="D25" s="178" t="s">
        <v>1530</v>
      </c>
      <c r="E25" s="2409">
        <v>140.32140694676499</v>
      </c>
      <c r="F25" s="2409">
        <v>76.842054651570507</v>
      </c>
      <c r="G25" s="1497">
        <v>0.29709186700957829</v>
      </c>
      <c r="H25" s="1497">
        <v>0.16269185135770506</v>
      </c>
    </row>
    <row r="26" spans="3:12" x14ac:dyDescent="0.45">
      <c r="C26" s="2356">
        <v>2013</v>
      </c>
      <c r="D26" s="178" t="s">
        <v>1531</v>
      </c>
      <c r="E26" s="2409">
        <v>134.276616921618</v>
      </c>
      <c r="F26" s="2409">
        <v>74.283437227665402</v>
      </c>
      <c r="G26" s="1497">
        <v>0.26354757520082089</v>
      </c>
      <c r="H26" s="1497">
        <v>0.145797683973238</v>
      </c>
    </row>
    <row r="27" spans="3:12" x14ac:dyDescent="0.45">
      <c r="C27" s="2356"/>
      <c r="D27" s="178" t="s">
        <v>1532</v>
      </c>
      <c r="E27" s="2409">
        <v>137.38731690134301</v>
      </c>
      <c r="F27" s="2409">
        <v>90.378758001616006</v>
      </c>
      <c r="G27" s="1497">
        <v>0.26965301228755006</v>
      </c>
      <c r="H27" s="1497">
        <v>0.17738831277594472</v>
      </c>
    </row>
    <row r="28" spans="3:12" x14ac:dyDescent="0.45">
      <c r="C28" s="2356"/>
      <c r="D28" s="178" t="s">
        <v>1529</v>
      </c>
      <c r="E28" s="2409">
        <v>139.78967369777101</v>
      </c>
      <c r="F28" s="2409">
        <v>75.297876551747905</v>
      </c>
      <c r="G28" s="1497">
        <v>0.27436816912558232</v>
      </c>
      <c r="H28" s="1497">
        <v>0.14778874563519787</v>
      </c>
    </row>
    <row r="29" spans="3:12" x14ac:dyDescent="0.45">
      <c r="C29" s="2356"/>
      <c r="D29" s="178" t="s">
        <v>1530</v>
      </c>
      <c r="E29" s="2409">
        <v>149.61328616500199</v>
      </c>
      <c r="F29" s="2409">
        <v>92.697264173849703</v>
      </c>
      <c r="G29" s="1497">
        <v>0.29364918249042282</v>
      </c>
      <c r="H29" s="1497">
        <v>0.18193889420842907</v>
      </c>
    </row>
    <row r="30" spans="3:12" x14ac:dyDescent="0.45">
      <c r="C30" s="2356">
        <v>2014</v>
      </c>
      <c r="D30" s="178" t="s">
        <v>1531</v>
      </c>
      <c r="E30" s="2409">
        <v>142.30717205649501</v>
      </c>
      <c r="F30" s="2409">
        <v>87.929403663891904</v>
      </c>
      <c r="G30" s="1497">
        <v>0.27358130842556039</v>
      </c>
      <c r="H30" s="1497">
        <v>0.16904166498296233</v>
      </c>
    </row>
    <row r="31" spans="3:12" x14ac:dyDescent="0.45">
      <c r="C31" s="2356"/>
      <c r="D31" s="178" t="s">
        <v>1532</v>
      </c>
      <c r="E31" s="2409">
        <v>137.679379784567</v>
      </c>
      <c r="F31" s="2409">
        <v>77.954211690083199</v>
      </c>
      <c r="G31" s="1497">
        <v>0.26468451533650134</v>
      </c>
      <c r="H31" s="1497">
        <v>0.14986465490993997</v>
      </c>
    </row>
    <row r="32" spans="3:12" x14ac:dyDescent="0.45">
      <c r="C32" s="2356"/>
      <c r="D32" s="178" t="s">
        <v>1529</v>
      </c>
      <c r="E32" s="2409">
        <v>138.52207652238801</v>
      </c>
      <c r="F32" s="2409">
        <v>77.305358162262408</v>
      </c>
      <c r="G32" s="1497">
        <v>0.26630457476714969</v>
      </c>
      <c r="H32" s="1497">
        <v>0.14861725328883768</v>
      </c>
    </row>
    <row r="33" spans="3:8" x14ac:dyDescent="0.45">
      <c r="C33" s="2356"/>
      <c r="D33" s="178" t="s">
        <v>1530</v>
      </c>
      <c r="E33" s="2409">
        <v>139.99675601532201</v>
      </c>
      <c r="F33" s="2409">
        <v>85.196451403952494</v>
      </c>
      <c r="G33" s="1497">
        <v>0.2691396022598263</v>
      </c>
      <c r="H33" s="1497">
        <v>0.16378764549586305</v>
      </c>
    </row>
    <row r="34" spans="3:8" x14ac:dyDescent="0.45">
      <c r="C34" s="2356">
        <v>2015</v>
      </c>
      <c r="D34" s="178" t="s">
        <v>1531</v>
      </c>
      <c r="E34" s="2409">
        <v>120.387079431754</v>
      </c>
      <c r="F34" s="2409">
        <v>78.919676209345198</v>
      </c>
      <c r="G34" s="1497">
        <v>0.21329373216688097</v>
      </c>
      <c r="H34" s="1497">
        <v>0.13982457552378375</v>
      </c>
    </row>
    <row r="35" spans="3:8" x14ac:dyDescent="0.45">
      <c r="C35" s="2356"/>
      <c r="D35" s="178" t="s">
        <v>1532</v>
      </c>
      <c r="E35" s="2409">
        <v>129.16809891499298</v>
      </c>
      <c r="F35" s="2409">
        <v>71.971931505662894</v>
      </c>
      <c r="G35" s="1497">
        <v>0.22885135202650952</v>
      </c>
      <c r="H35" s="1497">
        <v>0.12751502864395306</v>
      </c>
    </row>
    <row r="36" spans="3:8" x14ac:dyDescent="0.45">
      <c r="C36" s="2356"/>
      <c r="D36" s="178" t="s">
        <v>1529</v>
      </c>
      <c r="E36" s="2409">
        <v>131.501057950816</v>
      </c>
      <c r="F36" s="2409">
        <v>79.785552250632506</v>
      </c>
      <c r="G36" s="1497">
        <v>0.23298473197136674</v>
      </c>
      <c r="H36" s="1497">
        <v>0.14135867646976402</v>
      </c>
    </row>
    <row r="37" spans="3:8" x14ac:dyDescent="0.45">
      <c r="C37" s="2356"/>
      <c r="D37" s="178" t="s">
        <v>1530</v>
      </c>
      <c r="E37" s="2409">
        <v>136.44827133582299</v>
      </c>
      <c r="F37" s="2409">
        <v>81.755816393154902</v>
      </c>
      <c r="G37" s="1497">
        <v>0.24174987198219547</v>
      </c>
      <c r="H37" s="1497">
        <v>0.14484945799130938</v>
      </c>
    </row>
    <row r="38" spans="3:8" x14ac:dyDescent="0.45">
      <c r="C38" s="2356">
        <v>2016</v>
      </c>
      <c r="D38" s="178" t="s">
        <v>1531</v>
      </c>
      <c r="E38" s="2409">
        <v>118.834489053832</v>
      </c>
      <c r="F38" s="2409">
        <v>76.055925218780899</v>
      </c>
      <c r="G38" s="1497">
        <v>0.20193799089889283</v>
      </c>
      <c r="H38" s="1497">
        <v>0.12924346169973952</v>
      </c>
    </row>
    <row r="39" spans="3:8" x14ac:dyDescent="0.45">
      <c r="C39" s="2356"/>
      <c r="D39" s="178" t="s">
        <v>1532</v>
      </c>
      <c r="E39" s="2409">
        <v>129.780737337304</v>
      </c>
      <c r="F39" s="2409">
        <v>79.683902217765507</v>
      </c>
      <c r="G39" s="1497">
        <v>0.22053918491120902</v>
      </c>
      <c r="H39" s="1497">
        <v>0.13540856067088472</v>
      </c>
    </row>
    <row r="40" spans="3:8" x14ac:dyDescent="0.45">
      <c r="C40" s="2352"/>
      <c r="D40" s="2350" t="s">
        <v>1529</v>
      </c>
      <c r="E40" s="2410">
        <v>133.19531875002801</v>
      </c>
      <c r="F40" s="2410">
        <v>76.243386566972902</v>
      </c>
      <c r="G40" s="2411">
        <v>0.22634165619489355</v>
      </c>
      <c r="H40" s="2411">
        <v>0.12956201878132836</v>
      </c>
    </row>
    <row r="41" spans="3:8" x14ac:dyDescent="0.45">
      <c r="C41" s="2352"/>
      <c r="D41" s="2350" t="s">
        <v>1530</v>
      </c>
      <c r="E41" s="2410">
        <v>132.98522796933801</v>
      </c>
      <c r="F41" s="2410">
        <v>89.290100653645695</v>
      </c>
      <c r="G41" s="2411">
        <v>0.22598464443427838</v>
      </c>
      <c r="H41" s="2411">
        <v>0.15173257929344958</v>
      </c>
    </row>
    <row r="42" spans="3:8" x14ac:dyDescent="0.45">
      <c r="C42" s="2352">
        <v>2017</v>
      </c>
      <c r="D42" s="2350" t="s">
        <v>1531</v>
      </c>
      <c r="E42" s="2410">
        <v>126.76014152717801</v>
      </c>
      <c r="F42" s="2410">
        <v>83.753758035020994</v>
      </c>
      <c r="G42" s="2411">
        <v>0.20946534479545317</v>
      </c>
      <c r="H42" s="2411">
        <v>0.13839926015670481</v>
      </c>
    </row>
    <row r="43" spans="3:8" x14ac:dyDescent="0.45">
      <c r="C43" s="2356"/>
      <c r="D43" s="178" t="s">
        <v>1532</v>
      </c>
      <c r="E43" s="2409">
        <v>132.32606937490257</v>
      </c>
      <c r="F43" s="2409">
        <v>79.691774592280296</v>
      </c>
      <c r="G43" s="1497">
        <v>0.21866278637041603</v>
      </c>
      <c r="H43" s="1497">
        <v>0.1316870180265185</v>
      </c>
    </row>
    <row r="44" spans="3:8" x14ac:dyDescent="0.45">
      <c r="C44" s="2352"/>
      <c r="D44" s="2350" t="s">
        <v>1529</v>
      </c>
      <c r="E44" s="2410">
        <v>135.55850920748574</v>
      </c>
      <c r="F44" s="2410">
        <v>81.846922923966403</v>
      </c>
      <c r="G44" s="2411">
        <v>0.2240042455696977</v>
      </c>
      <c r="H44" s="2411">
        <v>0.13524830221998235</v>
      </c>
    </row>
    <row r="45" spans="3:8" x14ac:dyDescent="0.45">
      <c r="C45" s="2352"/>
      <c r="D45" s="2350" t="s">
        <v>1530</v>
      </c>
      <c r="E45" s="2410">
        <v>132.51614222417936</v>
      </c>
      <c r="F45" s="2410">
        <v>90.180702879586406</v>
      </c>
      <c r="G45" s="2411">
        <v>0.21897687307330505</v>
      </c>
      <c r="H45" s="2411">
        <v>0.14901949299669118</v>
      </c>
    </row>
    <row r="46" spans="3:8" x14ac:dyDescent="0.45">
      <c r="C46" s="2352">
        <v>2018</v>
      </c>
      <c r="D46" s="2350" t="s">
        <v>1531</v>
      </c>
      <c r="E46" s="2410">
        <v>111.48286080586701</v>
      </c>
      <c r="F46" s="2410">
        <v>84.972212575128594</v>
      </c>
      <c r="G46" s="2411">
        <v>0.17860071479930095</v>
      </c>
      <c r="H46" s="2411">
        <v>0.13612942648128962</v>
      </c>
    </row>
    <row r="47" spans="3:8" x14ac:dyDescent="0.45">
      <c r="C47" s="2352"/>
      <c r="D47" s="2350" t="s">
        <v>1532</v>
      </c>
      <c r="E47" s="2410">
        <v>125.459794747218</v>
      </c>
      <c r="F47" s="2410">
        <v>91.232070061720506</v>
      </c>
      <c r="G47" s="2411">
        <v>0.20099241137564611</v>
      </c>
      <c r="H47" s="2411">
        <v>0.14615800857512329</v>
      </c>
    </row>
    <row r="48" spans="3:8" x14ac:dyDescent="0.45">
      <c r="C48" s="2352"/>
      <c r="D48" s="2350" t="s">
        <v>1529</v>
      </c>
      <c r="E48" s="2410">
        <v>131.05921014063</v>
      </c>
      <c r="F48" s="2410">
        <v>92.666716144409406</v>
      </c>
      <c r="G48" s="2411">
        <v>0.20996293459771401</v>
      </c>
      <c r="H48" s="2411">
        <v>0.14845637815408882</v>
      </c>
    </row>
    <row r="49" spans="3:8" x14ac:dyDescent="0.45">
      <c r="C49" s="2352"/>
      <c r="D49" s="2350" t="s">
        <v>1530</v>
      </c>
      <c r="E49" s="2410">
        <v>131.036455560006</v>
      </c>
      <c r="F49" s="2410">
        <v>95.304726222341202</v>
      </c>
      <c r="G49" s="2411">
        <v>0.20992648070394929</v>
      </c>
      <c r="H49" s="2411">
        <v>0.15268259267855125</v>
      </c>
    </row>
    <row r="50" spans="3:8" x14ac:dyDescent="0.45">
      <c r="C50" s="2352">
        <v>2019</v>
      </c>
      <c r="D50" s="2350" t="s">
        <v>1531</v>
      </c>
      <c r="E50" s="2410">
        <v>118.72199290968219</v>
      </c>
      <c r="F50" s="2410">
        <v>91.427651510841613</v>
      </c>
      <c r="G50" s="2411">
        <v>0.18430035095248223</v>
      </c>
      <c r="H50" s="2411">
        <v>0.14192945929595466</v>
      </c>
    </row>
    <row r="51" spans="3:8" x14ac:dyDescent="0.45">
      <c r="C51" s="2352"/>
      <c r="D51" s="2350" t="s">
        <v>1532</v>
      </c>
      <c r="E51" s="2410">
        <v>129.6071452305325</v>
      </c>
      <c r="F51" s="2410">
        <v>89.147545641115315</v>
      </c>
      <c r="G51" s="2411">
        <v>0.20119812485044999</v>
      </c>
      <c r="H51" s="2411">
        <v>0.13838989344382935</v>
      </c>
    </row>
    <row r="52" spans="3:8" x14ac:dyDescent="0.45">
      <c r="C52" s="2352"/>
      <c r="D52" s="2350" t="s">
        <v>1529</v>
      </c>
      <c r="E52" s="2410">
        <v>135.01263092912569</v>
      </c>
      <c r="F52" s="2410">
        <v>92.359040278241807</v>
      </c>
      <c r="G52" s="2411">
        <v>0.2095894337133094</v>
      </c>
      <c r="H52" s="2411">
        <v>0.14337531842026738</v>
      </c>
    </row>
    <row r="53" spans="3:8" x14ac:dyDescent="0.45">
      <c r="C53" s="2352"/>
      <c r="D53" s="2350" t="s">
        <v>1530</v>
      </c>
      <c r="E53" s="2410">
        <v>135.44347076591615</v>
      </c>
      <c r="F53" s="2410">
        <v>107.49067817284518</v>
      </c>
      <c r="G53" s="2411">
        <v>0.21025825615453306</v>
      </c>
      <c r="H53" s="2411">
        <v>0.16686520522315179</v>
      </c>
    </row>
    <row r="54" spans="3:8" x14ac:dyDescent="0.45">
      <c r="C54" s="2352">
        <v>2020</v>
      </c>
      <c r="D54" s="2350" t="s">
        <v>1531</v>
      </c>
      <c r="E54" s="2410">
        <v>103.79581777172299</v>
      </c>
      <c r="F54" s="2410">
        <v>88.696670355701002</v>
      </c>
      <c r="G54" s="2411">
        <v>0.16698704277882426</v>
      </c>
      <c r="H54" s="2411">
        <v>0.14269548624397194</v>
      </c>
    </row>
    <row r="55" spans="3:8" x14ac:dyDescent="0.45">
      <c r="C55" s="2352"/>
      <c r="D55" s="2350" t="s">
        <v>1532</v>
      </c>
      <c r="E55" s="2410">
        <v>118.620249631473</v>
      </c>
      <c r="F55" s="2410">
        <v>84.520314893067805</v>
      </c>
      <c r="G55" s="2411">
        <v>0.1908366360503003</v>
      </c>
      <c r="H55" s="2411">
        <v>0.13597655225154379</v>
      </c>
    </row>
    <row r="56" spans="3:8" x14ac:dyDescent="0.45">
      <c r="C56" s="2352"/>
      <c r="D56" s="2350" t="s">
        <v>1529</v>
      </c>
      <c r="E56" s="2410">
        <v>138.438997066208</v>
      </c>
      <c r="F56" s="2410">
        <v>82.204401874115504</v>
      </c>
      <c r="G56" s="2411">
        <v>0.22272110015255628</v>
      </c>
      <c r="H56" s="2411">
        <v>0.13225070399802022</v>
      </c>
    </row>
    <row r="57" spans="3:8" x14ac:dyDescent="0.45">
      <c r="C57" s="2352"/>
      <c r="D57" s="2350" t="s">
        <v>1530</v>
      </c>
      <c r="E57" s="2410">
        <v>134.405667080277</v>
      </c>
      <c r="F57" s="2410">
        <v>94.103012917496798</v>
      </c>
      <c r="G57" s="2411">
        <v>0.21623226600335169</v>
      </c>
      <c r="H57" s="2411">
        <v>0.15139322740565406</v>
      </c>
    </row>
    <row r="58" spans="3:8" x14ac:dyDescent="0.45">
      <c r="C58" s="2352">
        <v>2021</v>
      </c>
      <c r="D58" s="2350" t="s">
        <v>1531</v>
      </c>
      <c r="E58" s="2410">
        <v>126.555329613578</v>
      </c>
      <c r="F58" s="2410">
        <v>88.221590944278901</v>
      </c>
      <c r="G58" s="2411">
        <v>0.19585611188938415</v>
      </c>
      <c r="H58" s="2411">
        <v>0.13653109544892963</v>
      </c>
    </row>
    <row r="59" spans="3:8" x14ac:dyDescent="0.45">
      <c r="C59" s="2352"/>
      <c r="D59" s="2350" t="s">
        <v>1532</v>
      </c>
      <c r="E59" s="2410">
        <v>139.81280548778599</v>
      </c>
      <c r="F59" s="2410">
        <v>86.629062677836998</v>
      </c>
      <c r="G59" s="2411">
        <v>0.21637328557237309</v>
      </c>
      <c r="H59" s="2411">
        <v>0.13406651023318547</v>
      </c>
    </row>
    <row r="60" spans="3:8" x14ac:dyDescent="0.45">
      <c r="C60" s="2352"/>
      <c r="D60" s="2350" t="s">
        <v>1529</v>
      </c>
      <c r="E60" s="2410">
        <v>149.30488044772699</v>
      </c>
      <c r="F60" s="2410">
        <v>106.678797324136</v>
      </c>
      <c r="G60" s="2411">
        <v>0.23106315206075501</v>
      </c>
      <c r="H60" s="2411">
        <v>0.16509533441805563</v>
      </c>
    </row>
    <row r="61" spans="3:8" x14ac:dyDescent="0.45">
      <c r="C61" s="2352"/>
      <c r="D61" s="2350" t="s">
        <v>1530</v>
      </c>
      <c r="E61" s="2410">
        <v>143.14142834803201</v>
      </c>
      <c r="F61" s="2410">
        <v>106.206750701293</v>
      </c>
      <c r="G61" s="2411">
        <v>0.22152463821271232</v>
      </c>
      <c r="H61" s="2411">
        <v>0.16436479848201216</v>
      </c>
    </row>
    <row r="62" spans="3:8" x14ac:dyDescent="0.45">
      <c r="C62" s="2664">
        <v>2022</v>
      </c>
      <c r="D62" s="2660" t="s">
        <v>1531</v>
      </c>
      <c r="E62" s="2410">
        <v>141.1735631982209</v>
      </c>
      <c r="F62" s="2410">
        <v>96.723219550575351</v>
      </c>
      <c r="G62" s="2411">
        <v>0.20645193401294593</v>
      </c>
      <c r="H62" s="2411">
        <v>0.14144784113819625</v>
      </c>
    </row>
    <row r="63" spans="3:8" x14ac:dyDescent="0.45">
      <c r="C63" s="2353"/>
      <c r="D63" s="178" t="s">
        <v>1532</v>
      </c>
      <c r="E63" s="1497">
        <v>143.22191640004499</v>
      </c>
      <c r="F63" s="1370">
        <v>96.548155455549207</v>
      </c>
      <c r="G63" s="1497">
        <v>0.20944744160287915</v>
      </c>
      <c r="H63" s="1497">
        <v>0.14119182775881003</v>
      </c>
    </row>
    <row r="64" spans="3:8" x14ac:dyDescent="0.45">
      <c r="D64" s="178" t="s">
        <v>1529</v>
      </c>
      <c r="E64" s="1497">
        <v>149.66468366881224</v>
      </c>
      <c r="F64" s="1370">
        <v>116</v>
      </c>
      <c r="G64" s="1497">
        <v>0.21886933145887641</v>
      </c>
      <c r="H64" s="1497">
        <v>0.1696381659778318</v>
      </c>
    </row>
    <row r="65" spans="3:8" x14ac:dyDescent="0.45">
      <c r="D65" s="178" t="s">
        <v>1530</v>
      </c>
      <c r="E65" s="1497">
        <v>141.22659807336899</v>
      </c>
      <c r="F65" s="1370">
        <v>114.52434093872817</v>
      </c>
      <c r="G65" s="1497">
        <v>0.20652949210736818</v>
      </c>
      <c r="H65" s="1497">
        <v>0.16748016514367042</v>
      </c>
    </row>
    <row r="66" spans="3:8" x14ac:dyDescent="0.45">
      <c r="C66" s="1414">
        <v>2023</v>
      </c>
      <c r="D66" s="630" t="s">
        <v>1531</v>
      </c>
      <c r="E66" s="2326">
        <v>163.04387656816201</v>
      </c>
      <c r="F66" s="1529">
        <v>109.74082569389239</v>
      </c>
      <c r="G66" s="2326">
        <v>0.19081332076388022</v>
      </c>
      <c r="H66" s="2326">
        <v>0.12843175600812945</v>
      </c>
    </row>
    <row r="68" spans="3:8" x14ac:dyDescent="0.45">
      <c r="C68" s="178" t="s">
        <v>6561</v>
      </c>
    </row>
  </sheetData>
  <mergeCells count="13">
    <mergeCell ref="A5:B5"/>
    <mergeCell ref="C5:T5"/>
    <mergeCell ref="C1:D1"/>
    <mergeCell ref="A3:B3"/>
    <mergeCell ref="C3:T3"/>
    <mergeCell ref="A4:B4"/>
    <mergeCell ref="C4:T4"/>
    <mergeCell ref="A6:B6"/>
    <mergeCell ref="C6:T6"/>
    <mergeCell ref="C12:C13"/>
    <mergeCell ref="D12:D13"/>
    <mergeCell ref="E12:F12"/>
    <mergeCell ref="G12:H12"/>
  </mergeCells>
  <hyperlinks>
    <hyperlink ref="A1" location="'ODS 17.'!A1" display="REGRESAR" xr:uid="{00000000-0004-0000-F901-000000000000}"/>
    <hyperlink ref="C1:D1" location="'Metadato 17.3.2'!A1" display="VER METADATO" xr:uid="{00000000-0004-0000-F901-000001000000}"/>
  </hyperlinks>
  <pageMargins left="0.7" right="0.7" top="0.75" bottom="0.75" header="0.3" footer="0.3"/>
  <pageSetup orientation="portrait" r:id="rId1"/>
  <drawing r:id="rId2"/>
</worksheet>
</file>

<file path=xl/worksheets/sheet5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A01-000000000000}">
  <sheetPr codeName="Hoja493">
    <tabColor theme="0" tint="-0.499984740745262"/>
  </sheetPr>
  <dimension ref="B1:F36"/>
  <sheetViews>
    <sheetView showGridLines="0" zoomScaleNormal="100" workbookViewId="0">
      <pane ySplit="1" topLeftCell="A2" activePane="bottomLeft" state="frozen"/>
      <selection pane="bottomLeft" activeCell="B1" sqref="B1"/>
    </sheetView>
  </sheetViews>
  <sheetFormatPr baseColWidth="10" defaultColWidth="11.44140625" defaultRowHeight="17.399999999999999" x14ac:dyDescent="0.3"/>
  <cols>
    <col min="1" max="1" width="10.77734375" style="1305" customWidth="1"/>
    <col min="2" max="2" width="26.44140625" style="1305" customWidth="1"/>
    <col min="3" max="3" width="24" style="1305" customWidth="1"/>
    <col min="4" max="4" width="85.77734375" style="1305" customWidth="1"/>
    <col min="5" max="5" width="11.44140625" style="1305"/>
    <col min="6" max="6" width="7.21875" style="1305" customWidth="1"/>
    <col min="7" max="16384" width="11.44140625" style="1305"/>
  </cols>
  <sheetData>
    <row r="1" spans="2:6" x14ac:dyDescent="0.3">
      <c r="B1" s="481" t="s">
        <v>337</v>
      </c>
    </row>
    <row r="2" spans="2:6" ht="18" thickBot="1" x14ac:dyDescent="0.35"/>
    <row r="3" spans="2:6" ht="23.25" customHeight="1" thickBot="1" x14ac:dyDescent="0.35">
      <c r="B3" s="4266" t="s">
        <v>370</v>
      </c>
      <c r="C3" s="4266"/>
      <c r="D3" s="4266"/>
      <c r="F3" s="1267" t="s">
        <v>371</v>
      </c>
    </row>
    <row r="4" spans="2:6" x14ac:dyDescent="0.3">
      <c r="B4" s="3123" t="s">
        <v>449</v>
      </c>
      <c r="C4" s="3123"/>
      <c r="D4" s="2361" t="s">
        <v>48</v>
      </c>
    </row>
    <row r="5" spans="2:6" ht="18" customHeight="1" x14ac:dyDescent="0.3">
      <c r="B5" s="3123" t="s">
        <v>373</v>
      </c>
      <c r="C5" s="3123"/>
      <c r="D5" s="2361" t="s">
        <v>211</v>
      </c>
    </row>
    <row r="6" spans="2:6" x14ac:dyDescent="0.3">
      <c r="B6" s="3123" t="s">
        <v>374</v>
      </c>
      <c r="C6" s="3123"/>
      <c r="D6" s="2362" t="s">
        <v>300</v>
      </c>
    </row>
    <row r="7" spans="2:6" ht="21" customHeight="1" x14ac:dyDescent="0.3">
      <c r="B7" s="3126" t="s">
        <v>375</v>
      </c>
      <c r="C7" s="3126"/>
      <c r="D7" s="2363" t="s">
        <v>4182</v>
      </c>
    </row>
    <row r="8" spans="2:6" s="2353" customFormat="1" x14ac:dyDescent="0.3">
      <c r="B8" s="3127" t="s">
        <v>2480</v>
      </c>
      <c r="C8" s="3127"/>
      <c r="D8" s="2364" t="s">
        <v>2672</v>
      </c>
    </row>
    <row r="9" spans="2:6" x14ac:dyDescent="0.45">
      <c r="B9" s="178"/>
      <c r="C9" s="178"/>
      <c r="D9" s="178"/>
    </row>
    <row r="10" spans="2:6" ht="23.25" customHeight="1" x14ac:dyDescent="0.3">
      <c r="B10" s="4266" t="s">
        <v>376</v>
      </c>
      <c r="C10" s="4266"/>
      <c r="D10" s="4266"/>
    </row>
    <row r="11" spans="2:6" x14ac:dyDescent="0.3">
      <c r="B11" s="3129" t="s">
        <v>377</v>
      </c>
      <c r="C11" s="3124"/>
      <c r="D11" s="2361" t="s">
        <v>439</v>
      </c>
    </row>
    <row r="12" spans="2:6" ht="18.75" customHeight="1" x14ac:dyDescent="0.3">
      <c r="B12" s="3126" t="s">
        <v>379</v>
      </c>
      <c r="C12" s="3126"/>
      <c r="D12" s="661" t="s">
        <v>2069</v>
      </c>
    </row>
    <row r="13" spans="2:6" x14ac:dyDescent="0.3">
      <c r="B13" s="3123" t="s">
        <v>380</v>
      </c>
      <c r="C13" s="3123"/>
      <c r="D13" s="57" t="s">
        <v>300</v>
      </c>
    </row>
    <row r="14" spans="2:6" x14ac:dyDescent="0.3">
      <c r="B14" s="3123" t="s">
        <v>381</v>
      </c>
      <c r="C14" s="3124"/>
      <c r="D14" s="2077" t="s">
        <v>10</v>
      </c>
    </row>
    <row r="15" spans="2:6" ht="261" x14ac:dyDescent="0.3">
      <c r="B15" s="3123" t="s">
        <v>382</v>
      </c>
      <c r="C15" s="3123"/>
      <c r="D15" s="185" t="s">
        <v>6026</v>
      </c>
    </row>
    <row r="16" spans="2:6" ht="45.75" customHeight="1" x14ac:dyDescent="0.3">
      <c r="B16" s="3123" t="s">
        <v>383</v>
      </c>
      <c r="C16" s="3123"/>
      <c r="D16" s="83"/>
    </row>
    <row r="17" spans="2:4" x14ac:dyDescent="0.3">
      <c r="B17" s="3123" t="s">
        <v>384</v>
      </c>
      <c r="C17" s="3123"/>
      <c r="D17" s="57" t="s">
        <v>450</v>
      </c>
    </row>
    <row r="18" spans="2:4" x14ac:dyDescent="0.3">
      <c r="B18" s="3126" t="s">
        <v>386</v>
      </c>
      <c r="C18" s="3126"/>
      <c r="D18" s="2361"/>
    </row>
    <row r="19" spans="2:4" ht="37.5" customHeight="1" x14ac:dyDescent="0.3">
      <c r="B19" s="3132" t="s">
        <v>387</v>
      </c>
      <c r="C19" s="3133"/>
      <c r="D19" s="57" t="s">
        <v>2074</v>
      </c>
    </row>
    <row r="20" spans="2:4" x14ac:dyDescent="0.3">
      <c r="B20" s="3123" t="s">
        <v>388</v>
      </c>
      <c r="C20" s="3123"/>
      <c r="D20" s="83" t="s">
        <v>424</v>
      </c>
    </row>
    <row r="21" spans="2:4" x14ac:dyDescent="0.3">
      <c r="B21" s="3134" t="s">
        <v>390</v>
      </c>
      <c r="C21" s="459" t="s">
        <v>391</v>
      </c>
      <c r="D21" s="57" t="s">
        <v>1632</v>
      </c>
    </row>
    <row r="22" spans="2:4" x14ac:dyDescent="0.3">
      <c r="B22" s="3135"/>
      <c r="C22" s="2341" t="s">
        <v>393</v>
      </c>
      <c r="D22" s="57"/>
    </row>
    <row r="23" spans="2:4" x14ac:dyDescent="0.3">
      <c r="B23" s="3123" t="s">
        <v>395</v>
      </c>
      <c r="C23" s="3123"/>
      <c r="D23" s="57" t="s">
        <v>1513</v>
      </c>
    </row>
    <row r="24" spans="2:4" x14ac:dyDescent="0.3">
      <c r="B24" s="3123" t="s">
        <v>397</v>
      </c>
      <c r="C24" s="3123"/>
      <c r="D24" s="2362" t="s">
        <v>1077</v>
      </c>
    </row>
    <row r="25" spans="2:4" x14ac:dyDescent="0.3">
      <c r="B25" s="3123" t="s">
        <v>399</v>
      </c>
      <c r="C25" s="3123"/>
      <c r="D25" s="57" t="s">
        <v>19</v>
      </c>
    </row>
    <row r="26" spans="2:4" ht="15" customHeight="1" x14ac:dyDescent="0.3">
      <c r="B26" s="3126" t="s">
        <v>401</v>
      </c>
      <c r="C26" s="3126"/>
      <c r="D26" s="2362" t="s">
        <v>2075</v>
      </c>
    </row>
    <row r="27" spans="2:4" x14ac:dyDescent="0.3">
      <c r="B27" s="3129" t="s">
        <v>403</v>
      </c>
      <c r="C27" s="3124"/>
      <c r="D27" s="2361"/>
    </row>
    <row r="28" spans="2:4" x14ac:dyDescent="0.3">
      <c r="B28" s="2344" t="s">
        <v>404</v>
      </c>
      <c r="C28" s="2342"/>
      <c r="D28" s="2361"/>
    </row>
    <row r="29" spans="2:4" x14ac:dyDescent="0.3">
      <c r="B29" s="3130" t="s">
        <v>405</v>
      </c>
      <c r="C29" s="3131"/>
      <c r="D29" s="61"/>
    </row>
    <row r="30" spans="2:4" x14ac:dyDescent="0.3">
      <c r="B30" s="62"/>
      <c r="C30" s="62"/>
      <c r="D30" s="63"/>
    </row>
    <row r="31" spans="2:4" ht="23.25" customHeight="1" x14ac:dyDescent="0.3">
      <c r="B31" s="4266" t="s">
        <v>406</v>
      </c>
      <c r="C31" s="4266"/>
      <c r="D31" s="4266"/>
    </row>
    <row r="32" spans="2:4" x14ac:dyDescent="0.3">
      <c r="B32" s="3129" t="s">
        <v>407</v>
      </c>
      <c r="C32" s="3124"/>
      <c r="D32" s="2362" t="s">
        <v>5518</v>
      </c>
    </row>
    <row r="33" spans="2:4" x14ac:dyDescent="0.3">
      <c r="B33" s="3129" t="s">
        <v>409</v>
      </c>
      <c r="C33" s="3124"/>
      <c r="D33" s="2362" t="s">
        <v>2076</v>
      </c>
    </row>
    <row r="34" spans="2:4" x14ac:dyDescent="0.3">
      <c r="B34" s="3129" t="s">
        <v>411</v>
      </c>
      <c r="C34" s="3124"/>
      <c r="D34" s="2362" t="s">
        <v>1077</v>
      </c>
    </row>
    <row r="35" spans="2:4" ht="34.799999999999997" x14ac:dyDescent="0.3">
      <c r="B35" s="3129" t="s">
        <v>413</v>
      </c>
      <c r="C35" s="3124"/>
      <c r="D35" s="2362" t="s">
        <v>5519</v>
      </c>
    </row>
    <row r="36" spans="2:4" ht="34.799999999999997" x14ac:dyDescent="0.3">
      <c r="B36" s="3129" t="s">
        <v>415</v>
      </c>
      <c r="C36" s="3124"/>
      <c r="D36" s="2362" t="s">
        <v>5520</v>
      </c>
    </row>
  </sheetData>
  <mergeCells count="30">
    <mergeCell ref="B16:C16"/>
    <mergeCell ref="B3:D3"/>
    <mergeCell ref="B4:C4"/>
    <mergeCell ref="B5:C5"/>
    <mergeCell ref="B6:C6"/>
    <mergeCell ref="B7:C7"/>
    <mergeCell ref="B10:D10"/>
    <mergeCell ref="B11:C11"/>
    <mergeCell ref="B12:C12"/>
    <mergeCell ref="B13:C13"/>
    <mergeCell ref="B14:C14"/>
    <mergeCell ref="B15:C15"/>
    <mergeCell ref="B8:C8"/>
    <mergeCell ref="B31:D31"/>
    <mergeCell ref="B17:C17"/>
    <mergeCell ref="B18:C18"/>
    <mergeCell ref="B19:C19"/>
    <mergeCell ref="B20:C20"/>
    <mergeCell ref="B21:B22"/>
    <mergeCell ref="B23:C23"/>
    <mergeCell ref="B24:C24"/>
    <mergeCell ref="B25:C25"/>
    <mergeCell ref="B26:C26"/>
    <mergeCell ref="B27:C27"/>
    <mergeCell ref="B29:C29"/>
    <mergeCell ref="B32:C32"/>
    <mergeCell ref="B33:C33"/>
    <mergeCell ref="B34:C34"/>
    <mergeCell ref="B35:C35"/>
    <mergeCell ref="B36:C36"/>
  </mergeCells>
  <dataValidations count="6">
    <dataValidation type="list" allowBlank="1" showInputMessage="1" showErrorMessage="1" sqref="D25" xr:uid="{00000000-0002-0000-FA01-000000000000}">
      <formula1>Tipo_operación</formula1>
    </dataValidation>
    <dataValidation type="list" allowBlank="1" showInputMessage="1" showErrorMessage="1" sqref="D14" xr:uid="{00000000-0002-0000-FA01-000001000000}">
      <formula1>Tipo_indicador</formula1>
    </dataValidation>
    <dataValidation type="list" allowBlank="1" showInputMessage="1" showErrorMessage="1" sqref="D7" xr:uid="{00000000-0002-0000-FA01-000002000000}">
      <formula1>Nombre_indicador_ODS</formula1>
    </dataValidation>
    <dataValidation type="list" allowBlank="1" showInputMessage="1" showErrorMessage="1" sqref="D6" xr:uid="{00000000-0002-0000-FA01-000003000000}">
      <formula1>Numero_indicador</formula1>
    </dataValidation>
    <dataValidation type="list" allowBlank="1" showInputMessage="1" showErrorMessage="1" sqref="D5" xr:uid="{00000000-0002-0000-FA01-000004000000}">
      <formula1>Metas_ODS</formula1>
    </dataValidation>
    <dataValidation type="list" allowBlank="1" showInputMessage="1" showErrorMessage="1" sqref="D4" xr:uid="{00000000-0002-0000-FA01-000005000000}">
      <formula1>ODS</formula1>
    </dataValidation>
  </dataValidations>
  <hyperlinks>
    <hyperlink ref="B1" location="'17.3.2'!A1" display="REGRESAR" xr:uid="{00000000-0004-0000-FA01-000000000000}"/>
    <hyperlink ref="D8" r:id="rId1" xr:uid="{00000000-0004-0000-FA01-000001000000}"/>
  </hyperlinks>
  <pageMargins left="0.7" right="0.7" top="0.75" bottom="0.75" header="0.3" footer="0.3"/>
  <pageSetup orientation="portrait" r:id="rId2"/>
  <drawing r:id="rId3"/>
</worksheet>
</file>

<file path=xl/worksheets/sheet5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B01-000000000000}">
  <sheetPr codeName="Hoja494"/>
  <dimension ref="A1:P32"/>
  <sheetViews>
    <sheetView showGridLines="0" zoomScaleNormal="100" workbookViewId="0">
      <pane ySplit="1" topLeftCell="A2" activePane="bottomLeft" state="frozen"/>
      <selection activeCell="H8" sqref="H8"/>
      <selection pane="bottomLeft"/>
    </sheetView>
  </sheetViews>
  <sheetFormatPr baseColWidth="10" defaultColWidth="11.44140625" defaultRowHeight="17.399999999999999" x14ac:dyDescent="0.45"/>
  <cols>
    <col min="1" max="1" width="15.21875" style="178" customWidth="1"/>
    <col min="2" max="2" width="18.5546875" style="1271" customWidth="1"/>
    <col min="3" max="3" width="10" style="178" customWidth="1"/>
    <col min="4" max="4" width="16.5546875" style="178" customWidth="1"/>
    <col min="5" max="5" width="15.6640625" style="178" customWidth="1"/>
    <col min="6" max="6" width="11.5546875" style="178" bestFit="1" customWidth="1"/>
    <col min="7" max="16384" width="11.44140625" style="178"/>
  </cols>
  <sheetData>
    <row r="1" spans="1:16" x14ac:dyDescent="0.45">
      <c r="A1" s="2345" t="s">
        <v>337</v>
      </c>
      <c r="C1" s="3225" t="s">
        <v>430</v>
      </c>
      <c r="D1" s="3225"/>
    </row>
    <row r="3" spans="1:16" ht="18.600000000000001" x14ac:dyDescent="0.45">
      <c r="A3" s="4258" t="s">
        <v>339</v>
      </c>
      <c r="B3" s="4258"/>
      <c r="C3" s="4258" t="s">
        <v>2056</v>
      </c>
      <c r="D3" s="4259"/>
      <c r="E3" s="4259"/>
      <c r="F3" s="4259"/>
      <c r="G3" s="4259"/>
      <c r="H3" s="4259"/>
      <c r="I3" s="4259"/>
      <c r="J3" s="4259"/>
      <c r="K3" s="4259"/>
      <c r="L3" s="4259"/>
      <c r="M3" s="4259"/>
      <c r="N3" s="4259"/>
      <c r="O3" s="4259"/>
      <c r="P3" s="4259"/>
    </row>
    <row r="4" spans="1:16" s="2353" customFormat="1" ht="39" customHeight="1" x14ac:dyDescent="0.3">
      <c r="A4" s="4258" t="s">
        <v>340</v>
      </c>
      <c r="B4" s="4259"/>
      <c r="C4" s="4269" t="s">
        <v>213</v>
      </c>
      <c r="D4" s="4270"/>
      <c r="E4" s="4270"/>
      <c r="F4" s="4270"/>
      <c r="G4" s="4270"/>
      <c r="H4" s="4270"/>
      <c r="I4" s="4270"/>
      <c r="J4" s="4270"/>
      <c r="K4" s="4270"/>
      <c r="L4" s="4270"/>
      <c r="M4" s="4270"/>
      <c r="N4" s="4270"/>
      <c r="O4" s="4270"/>
      <c r="P4" s="4270"/>
    </row>
    <row r="5" spans="1:16" ht="18.600000000000001" x14ac:dyDescent="0.45">
      <c r="A5" s="4258" t="s">
        <v>341</v>
      </c>
      <c r="B5" s="4259"/>
      <c r="C5" s="4258" t="s">
        <v>4183</v>
      </c>
      <c r="D5" s="4259"/>
      <c r="E5" s="4259"/>
      <c r="F5" s="4259"/>
      <c r="G5" s="4259"/>
      <c r="H5" s="4259"/>
      <c r="I5" s="4259"/>
      <c r="J5" s="4259"/>
      <c r="K5" s="4259"/>
      <c r="L5" s="4259"/>
      <c r="M5" s="4259"/>
      <c r="N5" s="4259"/>
      <c r="O5" s="4259"/>
      <c r="P5" s="4259"/>
    </row>
    <row r="6" spans="1:16" ht="18.600000000000001" x14ac:dyDescent="0.45">
      <c r="A6" s="4258" t="s">
        <v>417</v>
      </c>
      <c r="B6" s="4259"/>
      <c r="C6" s="4258" t="s">
        <v>5246</v>
      </c>
      <c r="D6" s="4259"/>
      <c r="E6" s="4259"/>
      <c r="F6" s="4259"/>
      <c r="G6" s="4259"/>
      <c r="H6" s="4259"/>
      <c r="I6" s="4259"/>
      <c r="J6" s="4259"/>
      <c r="K6" s="4259"/>
      <c r="L6" s="4259"/>
      <c r="M6" s="4259"/>
      <c r="N6" s="4259"/>
      <c r="O6" s="4259"/>
      <c r="P6" s="4259"/>
    </row>
    <row r="9" spans="1:16" ht="18.600000000000001" x14ac:dyDescent="0.45">
      <c r="C9" s="639" t="s">
        <v>6402</v>
      </c>
      <c r="D9" s="639"/>
      <c r="E9" s="639"/>
      <c r="F9" s="639"/>
      <c r="G9" s="2351"/>
      <c r="H9" s="2381"/>
      <c r="I9" s="2372" t="s">
        <v>6404</v>
      </c>
      <c r="J9" s="1260"/>
      <c r="K9" s="1260"/>
      <c r="L9" s="1260"/>
      <c r="M9" s="1260"/>
      <c r="N9" s="1260"/>
      <c r="O9" s="1260"/>
      <c r="P9" s="1260"/>
    </row>
    <row r="10" spans="1:16" ht="18.600000000000001" x14ac:dyDescent="0.45">
      <c r="C10" s="639" t="s">
        <v>6403</v>
      </c>
      <c r="D10" s="639"/>
      <c r="E10" s="639"/>
      <c r="F10" s="639"/>
      <c r="G10" s="2381"/>
      <c r="H10" s="2381"/>
      <c r="I10" s="2372" t="s">
        <v>6565</v>
      </c>
      <c r="J10" s="1260"/>
      <c r="K10" s="1260"/>
      <c r="L10" s="1260"/>
      <c r="M10" s="1260"/>
      <c r="N10" s="1260"/>
      <c r="O10" s="1260"/>
      <c r="P10" s="1260"/>
    </row>
    <row r="11" spans="1:16" ht="17.399999999999999" customHeight="1" x14ac:dyDescent="0.45">
      <c r="C11" s="2348"/>
      <c r="D11" s="2348"/>
      <c r="E11" s="2348"/>
      <c r="F11" s="2348"/>
      <c r="G11" s="2351"/>
      <c r="H11" s="2381"/>
      <c r="I11" s="2370"/>
    </row>
    <row r="12" spans="1:16" ht="69.599999999999994" x14ac:dyDescent="0.45">
      <c r="A12" s="853"/>
      <c r="C12" s="2403" t="s">
        <v>343</v>
      </c>
      <c r="D12" s="2403" t="s">
        <v>4899</v>
      </c>
      <c r="E12" s="2403" t="s">
        <v>4900</v>
      </c>
      <c r="F12" s="2403" t="s">
        <v>324</v>
      </c>
      <c r="G12" s="2346"/>
      <c r="H12" s="2373"/>
    </row>
    <row r="13" spans="1:16" x14ac:dyDescent="0.45">
      <c r="A13" s="853"/>
      <c r="C13" s="2355">
        <v>2006</v>
      </c>
      <c r="D13" s="2416">
        <v>2029927.3265549734</v>
      </c>
      <c r="E13" s="2416">
        <v>5030197.4981452581</v>
      </c>
      <c r="F13" s="2418">
        <v>40.354823589003239</v>
      </c>
      <c r="G13" s="2413"/>
      <c r="H13" s="2413"/>
      <c r="I13" s="2414"/>
    </row>
    <row r="14" spans="1:16" x14ac:dyDescent="0.45">
      <c r="A14" s="853"/>
      <c r="C14" s="2355">
        <v>2007</v>
      </c>
      <c r="D14" s="2416">
        <v>1721738.3236026443</v>
      </c>
      <c r="E14" s="2416">
        <v>5636474.551021657</v>
      </c>
      <c r="F14" s="2418">
        <v>30.546369153579612</v>
      </c>
      <c r="G14" s="2413"/>
      <c r="H14" s="2413"/>
      <c r="I14" s="2414"/>
    </row>
    <row r="15" spans="1:16" x14ac:dyDescent="0.45">
      <c r="A15" s="853"/>
      <c r="C15" s="2355">
        <v>2008</v>
      </c>
      <c r="D15" s="2416">
        <v>1403242.6341826287</v>
      </c>
      <c r="E15" s="2416">
        <v>6290129.3883025749</v>
      </c>
      <c r="F15" s="2418">
        <v>22.308644982600288</v>
      </c>
      <c r="G15" s="2413"/>
      <c r="H15" s="2413"/>
      <c r="I15" s="2414"/>
    </row>
    <row r="16" spans="1:16" x14ac:dyDescent="0.45">
      <c r="A16" s="853"/>
      <c r="C16" s="2355">
        <v>2009</v>
      </c>
      <c r="D16" s="2416">
        <v>2211972.1642143601</v>
      </c>
      <c r="E16" s="2416">
        <v>6104341.2512586853</v>
      </c>
      <c r="F16" s="2418">
        <v>36.23605026600147</v>
      </c>
      <c r="G16" s="2413"/>
      <c r="H16" s="2413"/>
      <c r="I16" s="2414"/>
    </row>
    <row r="17" spans="1:15" x14ac:dyDescent="0.45">
      <c r="A17" s="853"/>
      <c r="C17" s="2355">
        <v>2010</v>
      </c>
      <c r="D17" s="2416">
        <v>2427142.4409202905</v>
      </c>
      <c r="E17" s="2416">
        <v>6500883.51237748</v>
      </c>
      <c r="F17" s="2418">
        <v>37.335578099485808</v>
      </c>
      <c r="G17" s="2413"/>
      <c r="H17" s="2413"/>
      <c r="I17" s="2414"/>
    </row>
    <row r="18" spans="1:15" x14ac:dyDescent="0.45">
      <c r="A18" s="853"/>
      <c r="C18" s="2355">
        <v>2011</v>
      </c>
      <c r="D18" s="2416">
        <v>2862381.0185894961</v>
      </c>
      <c r="E18" s="2416">
        <v>7021692.7141709076</v>
      </c>
      <c r="F18" s="2418">
        <v>40.764828868297663</v>
      </c>
      <c r="G18" s="2413"/>
      <c r="H18" s="2413"/>
      <c r="I18" s="2414"/>
    </row>
    <row r="19" spans="1:15" x14ac:dyDescent="0.45">
      <c r="A19" s="853"/>
      <c r="C19" s="2355">
        <v>2012</v>
      </c>
      <c r="D19" s="2416">
        <v>3174726.0614682855</v>
      </c>
      <c r="E19" s="2416">
        <v>7518095.8072228301</v>
      </c>
      <c r="F19" s="2418">
        <v>42.227794681975766</v>
      </c>
      <c r="G19" s="2413"/>
      <c r="H19" s="2413"/>
      <c r="I19" s="2414"/>
    </row>
    <row r="20" spans="1:15" x14ac:dyDescent="0.45">
      <c r="A20" s="853"/>
      <c r="C20" s="2355">
        <v>2013</v>
      </c>
      <c r="D20" s="2416">
        <v>2855133.8028823347</v>
      </c>
      <c r="E20" s="2416">
        <v>7789537.8002988026</v>
      </c>
      <c r="F20" s="2418">
        <v>36.653443067864863</v>
      </c>
      <c r="G20" s="2413"/>
      <c r="H20" s="2413"/>
      <c r="I20" s="2414"/>
    </row>
    <row r="21" spans="1:15" x14ac:dyDescent="0.45">
      <c r="A21" s="853"/>
      <c r="C21" s="2355">
        <v>2014</v>
      </c>
      <c r="D21" s="2416">
        <v>2940729.4718329264</v>
      </c>
      <c r="E21" s="2416">
        <v>8782032.6598613951</v>
      </c>
      <c r="F21" s="2418">
        <v>33.485749663328392</v>
      </c>
      <c r="G21" s="2413"/>
      <c r="H21" s="2413"/>
      <c r="J21" s="1305"/>
      <c r="K21" s="1305"/>
      <c r="L21" s="1305"/>
      <c r="M21" s="1305"/>
      <c r="N21" s="1305"/>
      <c r="O21" s="1305"/>
    </row>
    <row r="22" spans="1:15" x14ac:dyDescent="0.45">
      <c r="A22" s="853"/>
      <c r="C22" s="2355">
        <v>2015</v>
      </c>
      <c r="D22" s="2416">
        <v>4053902.3040375905</v>
      </c>
      <c r="E22" s="2416">
        <v>9050265.553589901</v>
      </c>
      <c r="F22" s="2418">
        <v>44.793186233409024</v>
      </c>
      <c r="G22" s="2413"/>
      <c r="H22" s="2413"/>
      <c r="I22" s="1305" t="s">
        <v>4581</v>
      </c>
      <c r="J22" s="2388"/>
      <c r="K22" s="2388"/>
      <c r="L22" s="2388"/>
      <c r="M22" s="2384"/>
      <c r="N22" s="2384"/>
      <c r="O22" s="2384"/>
    </row>
    <row r="23" spans="1:15" ht="17.399999999999999" customHeight="1" x14ac:dyDescent="0.45">
      <c r="A23" s="853"/>
      <c r="C23" s="2369">
        <v>2016</v>
      </c>
      <c r="D23" s="2419">
        <v>5661756.1644183481</v>
      </c>
      <c r="E23" s="2419">
        <v>10020826.565404294</v>
      </c>
      <c r="F23" s="2418">
        <v>56.499891775044631</v>
      </c>
      <c r="G23" s="2415"/>
      <c r="H23" s="2415"/>
      <c r="I23" s="2388" t="s">
        <v>6564</v>
      </c>
    </row>
    <row r="24" spans="1:15" x14ac:dyDescent="0.45">
      <c r="A24" s="853"/>
      <c r="C24" s="1055">
        <v>2017</v>
      </c>
      <c r="D24" s="2416">
        <v>6987716.4944583932</v>
      </c>
      <c r="E24" s="2416">
        <v>11251900.411085404</v>
      </c>
      <c r="F24" s="2418">
        <v>62.102544807222735</v>
      </c>
      <c r="G24" s="627"/>
      <c r="H24" s="627"/>
    </row>
    <row r="25" spans="1:15" x14ac:dyDescent="0.45">
      <c r="A25" s="853"/>
      <c r="C25" s="1055">
        <v>2018</v>
      </c>
      <c r="D25" s="2416">
        <v>9611669.0531998985</v>
      </c>
      <c r="E25" s="2416">
        <v>12150829.752311554</v>
      </c>
      <c r="F25" s="2418">
        <v>79.102985138701257</v>
      </c>
      <c r="G25" s="627"/>
      <c r="H25" s="627"/>
    </row>
    <row r="26" spans="1:15" x14ac:dyDescent="0.45">
      <c r="A26" s="853"/>
      <c r="C26" s="1055">
        <v>2019</v>
      </c>
      <c r="D26" s="2416">
        <v>7057725.7012062147</v>
      </c>
      <c r="E26" s="2416">
        <v>12986007.066178398</v>
      </c>
      <c r="F26" s="2418">
        <v>54.348697526800329</v>
      </c>
      <c r="G26" s="627"/>
      <c r="H26" s="627"/>
    </row>
    <row r="27" spans="1:15" x14ac:dyDescent="0.45">
      <c r="C27" s="732">
        <v>2020</v>
      </c>
      <c r="D27" s="2416">
        <v>5852865.974775142</v>
      </c>
      <c r="E27" s="2416">
        <v>11644354.836270753</v>
      </c>
      <c r="F27" s="2418">
        <v>50.263548793138582</v>
      </c>
      <c r="G27" s="627"/>
      <c r="H27" s="627"/>
      <c r="I27" s="2420"/>
    </row>
    <row r="28" spans="1:15" x14ac:dyDescent="0.45">
      <c r="C28" s="732">
        <v>2021</v>
      </c>
      <c r="D28" s="2419">
        <v>7351309.2400000002</v>
      </c>
      <c r="E28" s="2419">
        <v>14749030.042463694</v>
      </c>
      <c r="F28" s="2708">
        <v>49.842662323115242</v>
      </c>
      <c r="G28" s="627"/>
      <c r="H28" s="627"/>
      <c r="I28" s="2420"/>
    </row>
    <row r="29" spans="1:15" s="2562" customFormat="1" x14ac:dyDescent="0.45">
      <c r="B29" s="1271"/>
      <c r="C29" s="985">
        <v>2022</v>
      </c>
      <c r="D29" s="2421">
        <v>5565561.3953439705</v>
      </c>
      <c r="E29" s="2421">
        <v>18214680.028360914</v>
      </c>
      <c r="F29" s="2422">
        <v>30.555361865693992</v>
      </c>
      <c r="G29" s="627"/>
      <c r="H29" s="627"/>
      <c r="I29" s="2420"/>
    </row>
    <row r="30" spans="1:15" ht="20.100000000000001" customHeight="1" x14ac:dyDescent="0.45">
      <c r="C30" s="1313" t="s">
        <v>6563</v>
      </c>
      <c r="D30" s="1313"/>
      <c r="E30" s="1313"/>
      <c r="F30" s="1313"/>
      <c r="G30" s="2417"/>
      <c r="H30" s="2417"/>
    </row>
    <row r="31" spans="1:15" x14ac:dyDescent="0.45">
      <c r="C31" s="2388" t="s">
        <v>6564</v>
      </c>
      <c r="D31" s="2388"/>
      <c r="E31" s="2388"/>
      <c r="F31" s="2388"/>
      <c r="G31" s="2417"/>
      <c r="H31" s="2417"/>
    </row>
    <row r="32" spans="1:15" x14ac:dyDescent="0.45">
      <c r="G32" s="627"/>
      <c r="H32" s="627"/>
    </row>
  </sheetData>
  <mergeCells count="9">
    <mergeCell ref="A6:B6"/>
    <mergeCell ref="C6:P6"/>
    <mergeCell ref="A5:B5"/>
    <mergeCell ref="C5:P5"/>
    <mergeCell ref="C1:D1"/>
    <mergeCell ref="A3:B3"/>
    <mergeCell ref="C3:P3"/>
    <mergeCell ref="A4:B4"/>
    <mergeCell ref="C4:P4"/>
  </mergeCells>
  <hyperlinks>
    <hyperlink ref="A1" location="'ODS 17.'!A1" display="REGRESAR" xr:uid="{00000000-0004-0000-FB01-000000000000}"/>
    <hyperlink ref="C1:D1" location="'Metadato 17.4.1'!A1" display="VER METADATO" xr:uid="{00000000-0004-0000-FB01-000001000000}"/>
  </hyperlinks>
  <pageMargins left="0.7" right="0.7" top="0.75" bottom="0.75" header="0.3" footer="0.3"/>
  <pageSetup paperSize="9" orientation="portrait" r:id="rId1"/>
  <drawing r:id="rId2"/>
</worksheet>
</file>

<file path=xl/worksheets/sheet5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C01-000000000000}">
  <sheetPr codeName="Hoja495">
    <tabColor theme="0" tint="-0.499984740745262"/>
  </sheetPr>
  <dimension ref="B1:F41"/>
  <sheetViews>
    <sheetView showGridLines="0" zoomScaleNormal="100" workbookViewId="0">
      <pane ySplit="1" topLeftCell="A2" activePane="bottomLeft" state="frozen"/>
      <selection activeCell="H8" sqref="H8"/>
      <selection pane="bottomLeft" activeCell="B1" sqref="B1"/>
    </sheetView>
  </sheetViews>
  <sheetFormatPr baseColWidth="10" defaultColWidth="11.44140625" defaultRowHeight="17.399999999999999" x14ac:dyDescent="0.45"/>
  <cols>
    <col min="1" max="1" width="10" style="178" customWidth="1"/>
    <col min="2" max="2" width="26.44140625" style="178" customWidth="1"/>
    <col min="3" max="3" width="24" style="178" customWidth="1"/>
    <col min="4" max="4" width="85.77734375" style="178" customWidth="1"/>
    <col min="5" max="5" width="11.44140625" style="178"/>
    <col min="6" max="6" width="7.21875" style="178" customWidth="1"/>
    <col min="7" max="16384" width="11.44140625" style="178"/>
  </cols>
  <sheetData>
    <row r="1" spans="2:6" x14ac:dyDescent="0.45">
      <c r="B1" s="2345" t="s">
        <v>337</v>
      </c>
    </row>
    <row r="2" spans="2:6" ht="18" thickBot="1" x14ac:dyDescent="0.5"/>
    <row r="3" spans="2:6" ht="23.25" customHeight="1" thickBot="1" x14ac:dyDescent="0.5">
      <c r="B3" s="4266" t="s">
        <v>370</v>
      </c>
      <c r="C3" s="4266"/>
      <c r="D3" s="4266"/>
      <c r="F3" s="1267" t="s">
        <v>471</v>
      </c>
    </row>
    <row r="4" spans="2:6" s="2353" customFormat="1" ht="16.5" customHeight="1" x14ac:dyDescent="0.3">
      <c r="B4" s="3123" t="s">
        <v>449</v>
      </c>
      <c r="C4" s="3123"/>
      <c r="D4" s="2361" t="s">
        <v>48</v>
      </c>
    </row>
    <row r="5" spans="2:6" ht="52.2" x14ac:dyDescent="0.45">
      <c r="B5" s="3123" t="s">
        <v>373</v>
      </c>
      <c r="C5" s="3123"/>
      <c r="D5" s="2361" t="s">
        <v>213</v>
      </c>
    </row>
    <row r="6" spans="2:6" ht="16.5" customHeight="1" x14ac:dyDescent="0.45">
      <c r="B6" s="3123" t="s">
        <v>374</v>
      </c>
      <c r="C6" s="3123"/>
      <c r="D6" s="2362" t="s">
        <v>301</v>
      </c>
    </row>
    <row r="7" spans="2:6" ht="14.55" customHeight="1" x14ac:dyDescent="0.45">
      <c r="B7" s="3126" t="s">
        <v>375</v>
      </c>
      <c r="C7" s="3126"/>
      <c r="D7" s="2363" t="s">
        <v>4902</v>
      </c>
    </row>
    <row r="8" spans="2:6" x14ac:dyDescent="0.45">
      <c r="B8" s="3126" t="s">
        <v>2480</v>
      </c>
      <c r="C8" s="3126"/>
      <c r="D8" s="2364" t="s">
        <v>2673</v>
      </c>
    </row>
    <row r="10" spans="2:6" ht="23.25" customHeight="1" x14ac:dyDescent="0.45">
      <c r="B10" s="4266" t="s">
        <v>376</v>
      </c>
      <c r="C10" s="4266"/>
      <c r="D10" s="4266"/>
    </row>
    <row r="11" spans="2:6" x14ac:dyDescent="0.45">
      <c r="B11" s="3129" t="s">
        <v>377</v>
      </c>
      <c r="C11" s="3124"/>
      <c r="D11" s="2361" t="s">
        <v>2077</v>
      </c>
    </row>
    <row r="12" spans="2:6" ht="35.1" customHeight="1" x14ac:dyDescent="0.45">
      <c r="B12" s="3126" t="s">
        <v>379</v>
      </c>
      <c r="C12" s="3126"/>
      <c r="D12" s="661" t="s">
        <v>4901</v>
      </c>
    </row>
    <row r="13" spans="2:6" x14ac:dyDescent="0.45">
      <c r="B13" s="3123" t="s">
        <v>380</v>
      </c>
      <c r="C13" s="3123"/>
      <c r="D13" s="57" t="s">
        <v>301</v>
      </c>
    </row>
    <row r="14" spans="2:6" x14ac:dyDescent="0.45">
      <c r="B14" s="3123" t="s">
        <v>381</v>
      </c>
      <c r="C14" s="3124"/>
      <c r="D14" s="2077" t="s">
        <v>18</v>
      </c>
    </row>
    <row r="15" spans="2:6" ht="123" customHeight="1" x14ac:dyDescent="0.45">
      <c r="B15" s="3123" t="s">
        <v>382</v>
      </c>
      <c r="C15" s="3123"/>
      <c r="D15" s="83" t="s">
        <v>6027</v>
      </c>
    </row>
    <row r="16" spans="2:6" ht="49.5" customHeight="1" x14ac:dyDescent="0.45">
      <c r="B16" s="3123" t="s">
        <v>383</v>
      </c>
      <c r="C16" s="3123"/>
      <c r="D16" s="83"/>
    </row>
    <row r="17" spans="2:4" x14ac:dyDescent="0.45">
      <c r="B17" s="3123" t="s">
        <v>384</v>
      </c>
      <c r="C17" s="3123"/>
      <c r="D17" s="57" t="s">
        <v>385</v>
      </c>
    </row>
    <row r="18" spans="2:4" x14ac:dyDescent="0.45">
      <c r="B18" s="3126" t="s">
        <v>386</v>
      </c>
      <c r="C18" s="3126"/>
      <c r="D18" s="2361"/>
    </row>
    <row r="19" spans="2:4" ht="34.799999999999997" x14ac:dyDescent="0.45">
      <c r="B19" s="3132" t="s">
        <v>387</v>
      </c>
      <c r="C19" s="3133"/>
      <c r="D19" s="57" t="s">
        <v>4834</v>
      </c>
    </row>
    <row r="20" spans="2:4" x14ac:dyDescent="0.45">
      <c r="B20" s="3123" t="s">
        <v>388</v>
      </c>
      <c r="C20" s="3123"/>
      <c r="D20" s="83" t="s">
        <v>777</v>
      </c>
    </row>
    <row r="21" spans="2:4" x14ac:dyDescent="0.45">
      <c r="B21" s="3134" t="s">
        <v>390</v>
      </c>
      <c r="C21" s="459" t="s">
        <v>391</v>
      </c>
      <c r="D21" s="57" t="s">
        <v>495</v>
      </c>
    </row>
    <row r="22" spans="2:4" x14ac:dyDescent="0.45">
      <c r="B22" s="3135"/>
      <c r="C22" s="2341" t="s">
        <v>393</v>
      </c>
      <c r="D22" s="57"/>
    </row>
    <row r="23" spans="2:4" x14ac:dyDescent="0.45">
      <c r="B23" s="3123" t="s">
        <v>395</v>
      </c>
      <c r="C23" s="3123"/>
      <c r="D23" s="57" t="s">
        <v>427</v>
      </c>
    </row>
    <row r="24" spans="2:4" x14ac:dyDescent="0.45">
      <c r="B24" s="3123" t="s">
        <v>397</v>
      </c>
      <c r="C24" s="3123"/>
      <c r="D24" s="2362" t="s">
        <v>4903</v>
      </c>
    </row>
    <row r="25" spans="2:4" x14ac:dyDescent="0.45">
      <c r="B25" s="3123" t="s">
        <v>399</v>
      </c>
      <c r="C25" s="3123"/>
      <c r="D25" s="57" t="s">
        <v>19</v>
      </c>
    </row>
    <row r="26" spans="2:4" ht="14.55" customHeight="1" x14ac:dyDescent="0.45">
      <c r="B26" s="3126" t="s">
        <v>401</v>
      </c>
      <c r="C26" s="3126"/>
      <c r="D26" s="2362" t="s">
        <v>4904</v>
      </c>
    </row>
    <row r="27" spans="2:4" x14ac:dyDescent="0.45">
      <c r="B27" s="3129" t="s">
        <v>403</v>
      </c>
      <c r="C27" s="3124"/>
      <c r="D27" s="2361"/>
    </row>
    <row r="28" spans="2:4" x14ac:dyDescent="0.45">
      <c r="B28" s="2344" t="s">
        <v>404</v>
      </c>
      <c r="C28" s="2342"/>
      <c r="D28" s="2361"/>
    </row>
    <row r="29" spans="2:4" ht="14.55" customHeight="1" x14ac:dyDescent="0.45">
      <c r="B29" s="3130" t="s">
        <v>405</v>
      </c>
      <c r="C29" s="3131"/>
      <c r="D29" s="61"/>
    </row>
    <row r="30" spans="2:4" x14ac:dyDescent="0.45">
      <c r="B30" s="62"/>
      <c r="C30" s="62"/>
      <c r="D30" s="63"/>
    </row>
    <row r="31" spans="2:4" ht="23.25" customHeight="1" x14ac:dyDescent="0.45">
      <c r="B31" s="4266" t="s">
        <v>406</v>
      </c>
      <c r="C31" s="4266"/>
      <c r="D31" s="4266"/>
    </row>
    <row r="32" spans="2:4" x14ac:dyDescent="0.45">
      <c r="B32" s="3129" t="s">
        <v>407</v>
      </c>
      <c r="C32" s="3124"/>
      <c r="D32" s="2362" t="s">
        <v>2041</v>
      </c>
    </row>
    <row r="33" spans="2:4" x14ac:dyDescent="0.45">
      <c r="B33" s="3129" t="s">
        <v>409</v>
      </c>
      <c r="C33" s="3124"/>
      <c r="D33" s="2362" t="s">
        <v>2042</v>
      </c>
    </row>
    <row r="34" spans="2:4" x14ac:dyDescent="0.45">
      <c r="B34" s="3129" t="s">
        <v>411</v>
      </c>
      <c r="C34" s="3124"/>
      <c r="D34" s="2362" t="s">
        <v>587</v>
      </c>
    </row>
    <row r="35" spans="2:4" x14ac:dyDescent="0.45">
      <c r="B35" s="3129" t="s">
        <v>413</v>
      </c>
      <c r="C35" s="3124"/>
      <c r="D35" s="2362" t="s">
        <v>2043</v>
      </c>
    </row>
    <row r="36" spans="2:4" ht="18" thickBot="1" x14ac:dyDescent="0.5">
      <c r="B36" s="3129" t="s">
        <v>415</v>
      </c>
      <c r="C36" s="3124"/>
      <c r="D36" s="2362" t="s">
        <v>2044</v>
      </c>
    </row>
    <row r="37" spans="2:4" x14ac:dyDescent="0.45">
      <c r="B37" s="3129" t="s">
        <v>407</v>
      </c>
      <c r="C37" s="3124"/>
      <c r="D37" s="164" t="s">
        <v>1645</v>
      </c>
    </row>
    <row r="38" spans="2:4" x14ac:dyDescent="0.45">
      <c r="B38" s="3129" t="s">
        <v>409</v>
      </c>
      <c r="C38" s="3124"/>
      <c r="D38" s="165" t="s">
        <v>4874</v>
      </c>
    </row>
    <row r="39" spans="2:4" x14ac:dyDescent="0.45">
      <c r="B39" s="3129" t="s">
        <v>411</v>
      </c>
      <c r="C39" s="3124"/>
      <c r="D39" s="165" t="s">
        <v>1077</v>
      </c>
    </row>
    <row r="40" spans="2:4" x14ac:dyDescent="0.45">
      <c r="B40" s="3129" t="s">
        <v>413</v>
      </c>
      <c r="C40" s="3124"/>
      <c r="D40" s="165" t="s">
        <v>2116</v>
      </c>
    </row>
    <row r="41" spans="2:4" ht="18" thickBot="1" x14ac:dyDescent="0.5">
      <c r="B41" s="3129" t="s">
        <v>415</v>
      </c>
      <c r="C41" s="3124"/>
      <c r="D41" s="1357" t="s">
        <v>1648</v>
      </c>
    </row>
  </sheetData>
  <mergeCells count="35">
    <mergeCell ref="B16:C16"/>
    <mergeCell ref="B3:D3"/>
    <mergeCell ref="B4:C4"/>
    <mergeCell ref="B5:C5"/>
    <mergeCell ref="B6:C6"/>
    <mergeCell ref="B7:C7"/>
    <mergeCell ref="B10:D10"/>
    <mergeCell ref="B11:C11"/>
    <mergeCell ref="B12:C12"/>
    <mergeCell ref="B13:C13"/>
    <mergeCell ref="B14:C14"/>
    <mergeCell ref="B15:C15"/>
    <mergeCell ref="B8:C8"/>
    <mergeCell ref="B31:D31"/>
    <mergeCell ref="B17:C17"/>
    <mergeCell ref="B18:C18"/>
    <mergeCell ref="B19:C19"/>
    <mergeCell ref="B20:C20"/>
    <mergeCell ref="B21:B22"/>
    <mergeCell ref="B23:C23"/>
    <mergeCell ref="B24:C24"/>
    <mergeCell ref="B25:C25"/>
    <mergeCell ref="B26:C26"/>
    <mergeCell ref="B27:C27"/>
    <mergeCell ref="B29:C29"/>
    <mergeCell ref="B32:C32"/>
    <mergeCell ref="B33:C33"/>
    <mergeCell ref="B34:C34"/>
    <mergeCell ref="B35:C35"/>
    <mergeCell ref="B36:C36"/>
    <mergeCell ref="B40:C40"/>
    <mergeCell ref="B41:C41"/>
    <mergeCell ref="B37:C37"/>
    <mergeCell ref="B38:C38"/>
    <mergeCell ref="B39:C39"/>
  </mergeCells>
  <dataValidations count="6">
    <dataValidation type="list" allowBlank="1" showInputMessage="1" showErrorMessage="1" sqref="D25" xr:uid="{00000000-0002-0000-FC01-000000000000}">
      <formula1>Tipo_operación</formula1>
    </dataValidation>
    <dataValidation type="list" allowBlank="1" showInputMessage="1" showErrorMessage="1" sqref="D14" xr:uid="{00000000-0002-0000-FC01-000001000000}">
      <formula1>Tipo_indicador</formula1>
    </dataValidation>
    <dataValidation type="list" allowBlank="1" showInputMessage="1" showErrorMessage="1" sqref="D7" xr:uid="{00000000-0002-0000-FC01-000002000000}">
      <formula1>Nombre_indicador_ODS</formula1>
    </dataValidation>
    <dataValidation type="list" allowBlank="1" showInputMessage="1" showErrorMessage="1" sqref="D6" xr:uid="{00000000-0002-0000-FC01-000003000000}">
      <formula1>Numero_indicador</formula1>
    </dataValidation>
    <dataValidation type="list" allowBlank="1" showInputMessage="1" showErrorMessage="1" sqref="D5" xr:uid="{00000000-0002-0000-FC01-000004000000}">
      <formula1>Metas_ODS</formula1>
    </dataValidation>
    <dataValidation type="list" allowBlank="1" showInputMessage="1" showErrorMessage="1" sqref="D4" xr:uid="{00000000-0002-0000-FC01-000005000000}">
      <formula1>ODS</formula1>
    </dataValidation>
  </dataValidations>
  <hyperlinks>
    <hyperlink ref="B1" location="'17.4.1'!A1" display="REGRESAR" xr:uid="{00000000-0004-0000-FC01-000000000000}"/>
    <hyperlink ref="D8" r:id="rId1" xr:uid="{00000000-0004-0000-FC01-000001000000}"/>
    <hyperlink ref="D41" r:id="rId2" xr:uid="{00000000-0004-0000-FC01-000002000000}"/>
  </hyperlinks>
  <pageMargins left="0.7" right="0.7" top="0.75" bottom="0.75" header="0.3" footer="0.3"/>
  <drawing r:id="rId3"/>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Hoja51"/>
  <dimension ref="A1:R25"/>
  <sheetViews>
    <sheetView showGridLines="0" workbookViewId="0">
      <pane ySplit="1" topLeftCell="A2" activePane="bottomLeft" state="frozen"/>
      <selection activeCell="B1" sqref="B1"/>
      <selection pane="bottomLeft"/>
    </sheetView>
  </sheetViews>
  <sheetFormatPr baseColWidth="10" defaultColWidth="11.44140625" defaultRowHeight="13.2" x14ac:dyDescent="0.35"/>
  <cols>
    <col min="1" max="2" width="15.21875" style="39" customWidth="1"/>
    <col min="3" max="3" width="10" style="39" customWidth="1"/>
    <col min="4" max="4" width="11.5546875" style="39" bestFit="1" customWidth="1"/>
    <col min="5" max="5" width="15" style="39" customWidth="1"/>
    <col min="6" max="6" width="14.77734375" style="39" customWidth="1"/>
    <col min="7" max="10" width="11.44140625" style="39"/>
    <col min="11" max="11" width="15.5546875" style="39" customWidth="1"/>
    <col min="12" max="14" width="11.44140625" style="39"/>
    <col min="15" max="15" width="12" style="39" customWidth="1"/>
    <col min="16" max="16" width="15.77734375" style="39" customWidth="1"/>
    <col min="17" max="16384" width="11.44140625" style="39"/>
  </cols>
  <sheetData>
    <row r="1" spans="1:18" ht="18.600000000000001" x14ac:dyDescent="0.45">
      <c r="A1" s="606" t="s">
        <v>337</v>
      </c>
      <c r="B1" s="160"/>
      <c r="C1" s="3119" t="s">
        <v>430</v>
      </c>
      <c r="D1" s="3119"/>
      <c r="E1" s="160"/>
      <c r="F1" s="160"/>
      <c r="G1" s="160"/>
      <c r="H1" s="160"/>
      <c r="I1" s="160"/>
      <c r="J1" s="160"/>
      <c r="K1" s="160"/>
      <c r="L1" s="160"/>
      <c r="M1" s="160"/>
      <c r="N1" s="160"/>
      <c r="O1" s="160"/>
      <c r="P1" s="160"/>
      <c r="Q1" s="160"/>
    </row>
    <row r="2" spans="1:18" ht="18.600000000000001" x14ac:dyDescent="0.45">
      <c r="A2" s="160"/>
      <c r="B2" s="160"/>
      <c r="C2" s="160"/>
      <c r="D2" s="160"/>
      <c r="E2" s="160"/>
      <c r="F2" s="160"/>
      <c r="G2" s="160"/>
      <c r="H2" s="160"/>
      <c r="I2" s="160"/>
      <c r="J2" s="160"/>
      <c r="K2" s="160"/>
      <c r="L2" s="160"/>
      <c r="M2" s="160"/>
      <c r="N2" s="160"/>
      <c r="O2" s="160"/>
      <c r="P2" s="160"/>
      <c r="Q2" s="160"/>
    </row>
    <row r="3" spans="1:18" ht="18.600000000000001" x14ac:dyDescent="0.35">
      <c r="A3" s="3208" t="s">
        <v>339</v>
      </c>
      <c r="B3" s="3208"/>
      <c r="C3" s="3208" t="s">
        <v>12</v>
      </c>
      <c r="D3" s="3208"/>
      <c r="E3" s="3208"/>
      <c r="F3" s="3208"/>
      <c r="G3" s="3208"/>
      <c r="H3" s="3208"/>
      <c r="I3" s="3208"/>
      <c r="J3" s="3208"/>
      <c r="K3" s="3208"/>
      <c r="L3" s="3208"/>
      <c r="M3" s="3208"/>
      <c r="N3" s="3208"/>
      <c r="O3" s="3208"/>
      <c r="P3" s="3208"/>
      <c r="Q3" s="3208"/>
      <c r="R3" s="255"/>
    </row>
    <row r="4" spans="1:18" ht="18.600000000000001" x14ac:dyDescent="0.35">
      <c r="A4" s="3208" t="s">
        <v>340</v>
      </c>
      <c r="B4" s="3208"/>
      <c r="C4" s="3209" t="s">
        <v>41</v>
      </c>
      <c r="D4" s="3209"/>
      <c r="E4" s="3209"/>
      <c r="F4" s="3209"/>
      <c r="G4" s="3209"/>
      <c r="H4" s="3209"/>
      <c r="I4" s="3209"/>
      <c r="J4" s="3209"/>
      <c r="K4" s="3209"/>
      <c r="L4" s="3209"/>
      <c r="M4" s="3209"/>
      <c r="N4" s="3209"/>
      <c r="O4" s="3209"/>
      <c r="P4" s="3209"/>
      <c r="Q4" s="3209"/>
      <c r="R4" s="256"/>
    </row>
    <row r="5" spans="1:18" ht="18.600000000000001" x14ac:dyDescent="0.35">
      <c r="A5" s="3208" t="s">
        <v>341</v>
      </c>
      <c r="B5" s="3208"/>
      <c r="C5" s="3208" t="s">
        <v>3961</v>
      </c>
      <c r="D5" s="3208"/>
      <c r="E5" s="3208"/>
      <c r="F5" s="3208"/>
      <c r="G5" s="3208"/>
      <c r="H5" s="3208"/>
      <c r="I5" s="3208"/>
      <c r="J5" s="3208"/>
      <c r="K5" s="3208"/>
      <c r="L5" s="3208"/>
      <c r="M5" s="3208"/>
      <c r="N5" s="3208"/>
      <c r="O5" s="3208"/>
      <c r="P5" s="3208"/>
      <c r="Q5" s="3208"/>
      <c r="R5" s="256"/>
    </row>
    <row r="6" spans="1:18" ht="18.600000000000001" x14ac:dyDescent="0.35">
      <c r="A6" s="3208" t="s">
        <v>417</v>
      </c>
      <c r="B6" s="3208"/>
      <c r="C6" s="3208" t="s">
        <v>5081</v>
      </c>
      <c r="D6" s="3208"/>
      <c r="E6" s="3208"/>
      <c r="F6" s="3208"/>
      <c r="G6" s="3208"/>
      <c r="H6" s="3208"/>
      <c r="I6" s="3208"/>
      <c r="J6" s="3208"/>
      <c r="K6" s="3208"/>
      <c r="L6" s="3208"/>
      <c r="M6" s="3208"/>
      <c r="N6" s="3208"/>
      <c r="O6" s="3208"/>
      <c r="P6" s="3208"/>
      <c r="Q6" s="3208"/>
    </row>
    <row r="7" spans="1:18" ht="18.600000000000001" x14ac:dyDescent="0.45">
      <c r="A7" s="650"/>
      <c r="B7" s="650"/>
      <c r="C7" s="803"/>
      <c r="D7" s="160"/>
      <c r="E7" s="160"/>
      <c r="F7" s="160"/>
      <c r="G7" s="160"/>
      <c r="H7" s="160"/>
      <c r="I7" s="160"/>
      <c r="J7" s="160"/>
      <c r="K7" s="160"/>
      <c r="L7" s="160"/>
      <c r="M7" s="160"/>
      <c r="N7" s="160"/>
      <c r="O7" s="160"/>
      <c r="P7" s="160"/>
      <c r="Q7" s="160"/>
    </row>
    <row r="8" spans="1:18" ht="18.600000000000001" x14ac:dyDescent="0.45">
      <c r="A8" s="686"/>
      <c r="B8" s="160"/>
      <c r="C8" s="160"/>
      <c r="D8" s="160"/>
      <c r="E8" s="160"/>
      <c r="F8" s="160"/>
      <c r="G8" s="160"/>
      <c r="H8" s="160"/>
      <c r="I8" s="160"/>
      <c r="J8" s="160"/>
      <c r="K8" s="160"/>
      <c r="L8" s="160"/>
      <c r="M8" s="160"/>
      <c r="N8" s="160"/>
      <c r="O8" s="160"/>
      <c r="P8" s="160"/>
      <c r="Q8" s="160"/>
    </row>
    <row r="9" spans="1:18" ht="18.600000000000001" x14ac:dyDescent="0.45">
      <c r="A9" s="686"/>
      <c r="B9" s="160"/>
      <c r="C9" s="652" t="s">
        <v>6099</v>
      </c>
      <c r="D9" s="652"/>
      <c r="E9" s="652"/>
      <c r="F9" s="652"/>
      <c r="G9" s="160"/>
      <c r="H9" s="160"/>
      <c r="I9" s="804" t="s">
        <v>6639</v>
      </c>
      <c r="J9" s="160"/>
      <c r="K9" s="160"/>
      <c r="L9" s="160"/>
      <c r="M9" s="160"/>
      <c r="N9" s="160"/>
      <c r="O9" s="160"/>
      <c r="P9" s="160"/>
      <c r="Q9" s="160"/>
    </row>
    <row r="10" spans="1:18" ht="18.600000000000001" x14ac:dyDescent="0.45">
      <c r="A10" s="686"/>
      <c r="B10" s="160"/>
      <c r="C10" s="639" t="s">
        <v>6100</v>
      </c>
      <c r="D10" s="652"/>
      <c r="E10" s="652"/>
      <c r="F10" s="652"/>
      <c r="G10" s="160"/>
      <c r="H10" s="160"/>
      <c r="I10" s="804"/>
      <c r="J10" s="160"/>
      <c r="K10" s="160"/>
      <c r="L10" s="160"/>
      <c r="M10" s="160"/>
      <c r="N10" s="160"/>
      <c r="O10" s="160"/>
      <c r="P10" s="160"/>
      <c r="Q10" s="160"/>
    </row>
    <row r="11" spans="1:18" ht="16.2" x14ac:dyDescent="0.35">
      <c r="A11" s="195"/>
      <c r="C11" s="479"/>
      <c r="D11" s="479"/>
      <c r="E11" s="479"/>
      <c r="F11" s="479"/>
      <c r="I11" s="257"/>
    </row>
    <row r="12" spans="1:18" ht="17.399999999999999" x14ac:dyDescent="0.35">
      <c r="A12" s="195"/>
      <c r="C12" s="3220" t="s">
        <v>343</v>
      </c>
      <c r="D12" s="3244" t="s">
        <v>2843</v>
      </c>
      <c r="E12" s="3244"/>
      <c r="F12" s="3244"/>
    </row>
    <row r="13" spans="1:18" ht="87" x14ac:dyDescent="0.35">
      <c r="A13" s="195"/>
      <c r="C13" s="3221"/>
      <c r="D13" s="778" t="s">
        <v>581</v>
      </c>
      <c r="E13" s="778" t="s">
        <v>582</v>
      </c>
      <c r="F13" s="778" t="s">
        <v>583</v>
      </c>
    </row>
    <row r="14" spans="1:18" ht="17.399999999999999" x14ac:dyDescent="0.45">
      <c r="A14" s="195"/>
      <c r="C14" s="2792">
        <v>2012</v>
      </c>
      <c r="D14" s="2793">
        <v>131020.1</v>
      </c>
      <c r="E14" s="2793">
        <v>12124382.063237</v>
      </c>
      <c r="F14" s="27">
        <f t="shared" ref="F14:F24" si="0">+D14/E14*100</f>
        <v>1.080633217566388</v>
      </c>
    </row>
    <row r="15" spans="1:18" ht="17.399999999999999" x14ac:dyDescent="0.45">
      <c r="C15" s="2792">
        <v>2013</v>
      </c>
      <c r="D15" s="2793">
        <v>165491.1</v>
      </c>
      <c r="E15" s="2793">
        <v>13199565</v>
      </c>
      <c r="F15" s="27">
        <f t="shared" si="0"/>
        <v>1.2537617716947491</v>
      </c>
    </row>
    <row r="16" spans="1:18" ht="17.399999999999999" x14ac:dyDescent="0.45">
      <c r="C16" s="2792">
        <v>2014</v>
      </c>
      <c r="D16" s="2793">
        <v>148087.5</v>
      </c>
      <c r="E16" s="2793">
        <v>14032462.699999999</v>
      </c>
      <c r="F16" s="27">
        <f t="shared" si="0"/>
        <v>1.0553208169226063</v>
      </c>
    </row>
    <row r="17" spans="3:9" ht="17.399999999999999" x14ac:dyDescent="0.45">
      <c r="C17" s="2792">
        <v>2015</v>
      </c>
      <c r="D17" s="2793">
        <v>162550.12464980801</v>
      </c>
      <c r="E17" s="2793">
        <v>14215776.308104375</v>
      </c>
      <c r="F17" s="27">
        <f t="shared" si="0"/>
        <v>1.1434488073446867</v>
      </c>
    </row>
    <row r="18" spans="3:9" ht="17.399999999999999" x14ac:dyDescent="0.45">
      <c r="C18" s="2792">
        <v>2016</v>
      </c>
      <c r="D18" s="2793">
        <v>161550.79999999999</v>
      </c>
      <c r="E18" s="2793">
        <v>14985210.661854396</v>
      </c>
      <c r="F18" s="27">
        <f t="shared" si="0"/>
        <v>1.0780682610704675</v>
      </c>
    </row>
    <row r="19" spans="3:9" ht="17.399999999999999" x14ac:dyDescent="0.45">
      <c r="C19" s="2792">
        <v>2017</v>
      </c>
      <c r="D19" s="2793">
        <v>171277.51104317899</v>
      </c>
      <c r="E19" s="2793">
        <v>16082940.456155347</v>
      </c>
      <c r="F19" s="27">
        <f t="shared" si="0"/>
        <v>1.0649639070051196</v>
      </c>
    </row>
    <row r="20" spans="3:9" ht="17.399999999999999" x14ac:dyDescent="0.45">
      <c r="C20" s="2792">
        <v>2018</v>
      </c>
      <c r="D20" s="2793">
        <v>187667.90722915999</v>
      </c>
      <c r="E20" s="2793">
        <v>17155223.272453427</v>
      </c>
      <c r="F20" s="27">
        <f>+D20/E20*100</f>
        <v>1.0939403367049327</v>
      </c>
    </row>
    <row r="21" spans="3:9" ht="17.399999999999999" x14ac:dyDescent="0.45">
      <c r="C21" s="2792">
        <v>2019</v>
      </c>
      <c r="D21" s="2793">
        <v>206364.16258444</v>
      </c>
      <c r="E21" s="2793">
        <v>18264805.180336058</v>
      </c>
      <c r="F21" s="27">
        <f>+D21/E21*100</f>
        <v>1.1298459553601603</v>
      </c>
    </row>
    <row r="22" spans="3:9" ht="17.399999999999999" x14ac:dyDescent="0.45">
      <c r="C22" s="2792">
        <v>2020</v>
      </c>
      <c r="D22" s="2793">
        <v>223619.29525196899</v>
      </c>
      <c r="E22" s="2793">
        <v>17515555.286259905</v>
      </c>
      <c r="F22" s="27">
        <f t="shared" si="0"/>
        <v>1.2766897286287426</v>
      </c>
      <c r="I22" s="327" t="s">
        <v>4802</v>
      </c>
    </row>
    <row r="23" spans="3:9" s="2497" customFormat="1" ht="17.399999999999999" x14ac:dyDescent="0.45">
      <c r="C23" s="2792">
        <v>2021</v>
      </c>
      <c r="D23" s="2793">
        <v>210923.62468001631</v>
      </c>
      <c r="E23" s="2793">
        <v>18371476.627158381</v>
      </c>
      <c r="F23" s="27">
        <f t="shared" si="0"/>
        <v>1.1481038185477692</v>
      </c>
      <c r="I23" s="327"/>
    </row>
    <row r="24" spans="3:9" s="2497" customFormat="1" ht="17.399999999999999" x14ac:dyDescent="0.45">
      <c r="C24" s="805">
        <v>2022</v>
      </c>
      <c r="D24" s="806">
        <v>183918.45204392599</v>
      </c>
      <c r="E24" s="806">
        <v>19631032.695267316</v>
      </c>
      <c r="F24" s="35">
        <f t="shared" si="0"/>
        <v>0.93687609255658444</v>
      </c>
      <c r="I24" s="327"/>
    </row>
    <row r="25" spans="3:9" ht="24.6" customHeight="1" x14ac:dyDescent="0.35">
      <c r="C25" s="73" t="s">
        <v>6633</v>
      </c>
      <c r="D25" s="73"/>
      <c r="E25" s="73"/>
      <c r="F25" s="73"/>
    </row>
  </sheetData>
  <mergeCells count="11">
    <mergeCell ref="C12:C13"/>
    <mergeCell ref="D12:F12"/>
    <mergeCell ref="A6:B6"/>
    <mergeCell ref="C6:Q6"/>
    <mergeCell ref="C1:D1"/>
    <mergeCell ref="A3:B3"/>
    <mergeCell ref="C3:Q3"/>
    <mergeCell ref="A4:B4"/>
    <mergeCell ref="C4:Q4"/>
    <mergeCell ref="A5:B5"/>
    <mergeCell ref="C5:Q5"/>
  </mergeCells>
  <hyperlinks>
    <hyperlink ref="A1" location="'ODS 2.'!A1" display="REGRESAR" xr:uid="{00000000-0004-0000-3200-000000000000}"/>
    <hyperlink ref="C1" location="'Metadato 2.a.1'!A1" display="VER METADATO" xr:uid="{00000000-0004-0000-3200-000001000000}"/>
  </hyperlinks>
  <pageMargins left="0.7" right="0.7" top="0.75" bottom="0.75" header="0.3" footer="0.3"/>
  <pageSetup orientation="portrait" r:id="rId1"/>
  <drawing r:id="rId2"/>
  <legacyDrawing r:id="rId3"/>
</worksheet>
</file>

<file path=xl/worksheets/sheet5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D01-000000000000}">
  <sheetPr codeName="Hoja496">
    <tabColor rgb="FF7030A0"/>
  </sheetPr>
  <dimension ref="A1:P10"/>
  <sheetViews>
    <sheetView showGridLines="0" workbookViewId="0">
      <pane ySplit="1" topLeftCell="A2" activePane="bottomLeft" state="frozen"/>
      <selection activeCell="B1" sqref="B1"/>
      <selection pane="bottomLeft"/>
    </sheetView>
  </sheetViews>
  <sheetFormatPr baseColWidth="10" defaultColWidth="11.44140625" defaultRowHeight="17.399999999999999" x14ac:dyDescent="0.45"/>
  <cols>
    <col min="1" max="1" width="15.21875" style="178" customWidth="1"/>
    <col min="2" max="2" width="18.6640625" style="178" customWidth="1"/>
    <col min="3" max="3" width="11.77734375" style="1271" customWidth="1"/>
    <col min="4" max="5" width="11.77734375" style="178" customWidth="1"/>
    <col min="6" max="16384" width="11.44140625" style="178"/>
  </cols>
  <sheetData>
    <row r="1" spans="1:16" x14ac:dyDescent="0.45">
      <c r="A1" s="2345" t="s">
        <v>337</v>
      </c>
      <c r="B1" s="1308"/>
      <c r="C1" s="3225" t="s">
        <v>430</v>
      </c>
      <c r="D1" s="3225"/>
    </row>
    <row r="2" spans="1:16" ht="15" customHeight="1" x14ac:dyDescent="0.45"/>
    <row r="3" spans="1:16" ht="18" customHeight="1" x14ac:dyDescent="0.45">
      <c r="A3" s="4258" t="s">
        <v>339</v>
      </c>
      <c r="B3" s="4258"/>
      <c r="C3" s="4258" t="s">
        <v>2056</v>
      </c>
      <c r="D3" s="4259"/>
      <c r="E3" s="4259"/>
      <c r="F3" s="4259"/>
      <c r="G3" s="4259"/>
      <c r="H3" s="4259"/>
      <c r="I3" s="4259"/>
      <c r="J3" s="4259"/>
      <c r="K3" s="4259"/>
      <c r="L3" s="4259"/>
      <c r="M3" s="4259"/>
      <c r="N3" s="4259"/>
      <c r="O3" s="4259"/>
      <c r="P3" s="4259"/>
    </row>
    <row r="4" spans="1:16" ht="17.399999999999999" customHeight="1" x14ac:dyDescent="0.45">
      <c r="A4" s="4258" t="s">
        <v>340</v>
      </c>
      <c r="B4" s="4259"/>
      <c r="C4" s="4269" t="s">
        <v>215</v>
      </c>
      <c r="D4" s="4270"/>
      <c r="E4" s="4270"/>
      <c r="F4" s="4270"/>
      <c r="G4" s="4270"/>
      <c r="H4" s="4270"/>
      <c r="I4" s="4270"/>
      <c r="J4" s="4270"/>
      <c r="K4" s="4270"/>
      <c r="L4" s="4270"/>
      <c r="M4" s="4270"/>
      <c r="N4" s="4270"/>
      <c r="O4" s="4270"/>
      <c r="P4" s="4270"/>
    </row>
    <row r="5" spans="1:16" ht="18.600000000000001" x14ac:dyDescent="0.45">
      <c r="A5" s="4258" t="s">
        <v>341</v>
      </c>
      <c r="B5" s="4259"/>
      <c r="C5" s="4258" t="s">
        <v>4184</v>
      </c>
      <c r="D5" s="4259"/>
      <c r="E5" s="4259"/>
      <c r="F5" s="4259"/>
      <c r="G5" s="4259"/>
      <c r="H5" s="4259"/>
      <c r="I5" s="4259"/>
      <c r="J5" s="4259"/>
      <c r="K5" s="4259"/>
      <c r="L5" s="4259"/>
      <c r="M5" s="4259"/>
      <c r="N5" s="4259"/>
      <c r="O5" s="4259"/>
      <c r="P5" s="4259"/>
    </row>
    <row r="6" spans="1:16" ht="18.600000000000001" x14ac:dyDescent="0.45">
      <c r="A6" s="4258" t="s">
        <v>417</v>
      </c>
      <c r="B6" s="4259"/>
      <c r="C6" s="4258" t="s">
        <v>454</v>
      </c>
      <c r="D6" s="4259"/>
      <c r="E6" s="4259"/>
      <c r="F6" s="4259"/>
      <c r="G6" s="4259"/>
      <c r="H6" s="4259"/>
      <c r="I6" s="4259"/>
      <c r="J6" s="4259"/>
      <c r="K6" s="4259"/>
      <c r="L6" s="4259"/>
      <c r="M6" s="4259"/>
      <c r="N6" s="4259"/>
      <c r="O6" s="4259"/>
      <c r="P6" s="4259"/>
    </row>
    <row r="7" spans="1:16" ht="11.25" customHeight="1" x14ac:dyDescent="0.45"/>
    <row r="9" spans="1:16" ht="11.25" customHeight="1" x14ac:dyDescent="0.45">
      <c r="C9" s="3203" t="s">
        <v>497</v>
      </c>
      <c r="D9" s="3203"/>
      <c r="E9" s="3203"/>
      <c r="F9" s="3203"/>
      <c r="G9" s="3203"/>
      <c r="H9" s="3203"/>
      <c r="I9" s="3203"/>
      <c r="J9" s="3203"/>
      <c r="K9" s="3203"/>
      <c r="L9" s="3203"/>
      <c r="M9" s="3203"/>
      <c r="N9" s="3203"/>
      <c r="O9" s="3203"/>
      <c r="P9" s="3203"/>
    </row>
    <row r="10" spans="1:16" ht="11.25" customHeight="1" x14ac:dyDescent="0.45">
      <c r="C10" s="3203"/>
      <c r="D10" s="3203"/>
      <c r="E10" s="3203"/>
      <c r="F10" s="3203"/>
      <c r="G10" s="3203"/>
      <c r="H10" s="3203"/>
      <c r="I10" s="3203"/>
      <c r="J10" s="3203"/>
      <c r="K10" s="3203"/>
      <c r="L10" s="3203"/>
      <c r="M10" s="3203"/>
      <c r="N10" s="3203"/>
      <c r="O10" s="3203"/>
      <c r="P10" s="3203"/>
    </row>
  </sheetData>
  <mergeCells count="10">
    <mergeCell ref="A6:B6"/>
    <mergeCell ref="C6:P6"/>
    <mergeCell ref="C9:P10"/>
    <mergeCell ref="C1:D1"/>
    <mergeCell ref="A3:B3"/>
    <mergeCell ref="C3:P3"/>
    <mergeCell ref="A4:B4"/>
    <mergeCell ref="C4:P4"/>
    <mergeCell ref="A5:B5"/>
    <mergeCell ref="C5:P5"/>
  </mergeCells>
  <hyperlinks>
    <hyperlink ref="A1" location="'ODS 17.'!A1" display="REGRESAR" xr:uid="{00000000-0004-0000-FD01-000000000000}"/>
    <hyperlink ref="C1:D1" location="'Metadato 17.5.1'!A1" display="VER METADATO" xr:uid="{00000000-0004-0000-FD01-000001000000}"/>
  </hyperlinks>
  <pageMargins left="0.7" right="0.7" top="0.75" bottom="0.75" header="0.3" footer="0.3"/>
</worksheet>
</file>

<file path=xl/worksheets/sheet5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E01-000000000000}">
  <sheetPr codeName="Hoja497">
    <tabColor theme="0" tint="-0.499984740745262"/>
  </sheetPr>
  <dimension ref="B1:F36"/>
  <sheetViews>
    <sheetView showGridLines="0" zoomScaleNormal="100" workbookViewId="0">
      <pane ySplit="1" topLeftCell="A2" activePane="bottomLeft" state="frozen"/>
      <selection pane="bottomLeft" activeCell="B3" sqref="B3:D3"/>
    </sheetView>
  </sheetViews>
  <sheetFormatPr baseColWidth="10" defaultColWidth="11.44140625" defaultRowHeight="17.399999999999999" x14ac:dyDescent="0.45"/>
  <cols>
    <col min="1" max="1" width="11.44140625" style="178"/>
    <col min="2" max="2" width="26.44140625" style="178" customWidth="1"/>
    <col min="3" max="3" width="24" style="178" customWidth="1"/>
    <col min="4" max="4" width="85.77734375" style="178" customWidth="1"/>
    <col min="5" max="5" width="11.44140625" style="178"/>
    <col min="6" max="6" width="7.21875" style="178" customWidth="1"/>
    <col min="7" max="16384" width="11.44140625" style="178"/>
  </cols>
  <sheetData>
    <row r="1" spans="2:6" x14ac:dyDescent="0.45">
      <c r="B1" s="2345" t="s">
        <v>337</v>
      </c>
    </row>
    <row r="2" spans="2:6" ht="18" thickBot="1" x14ac:dyDescent="0.5"/>
    <row r="3" spans="2:6" ht="23.25" customHeight="1" thickBot="1" x14ac:dyDescent="0.5">
      <c r="B3" s="4266" t="s">
        <v>370</v>
      </c>
      <c r="C3" s="4266"/>
      <c r="D3" s="4266"/>
      <c r="F3" s="1267" t="s">
        <v>498</v>
      </c>
    </row>
    <row r="4" spans="2:6" x14ac:dyDescent="0.45">
      <c r="B4" s="3123" t="s">
        <v>449</v>
      </c>
      <c r="C4" s="3123"/>
      <c r="D4" s="2361" t="s">
        <v>48</v>
      </c>
    </row>
    <row r="5" spans="2:6" x14ac:dyDescent="0.45">
      <c r="B5" s="3123" t="s">
        <v>373</v>
      </c>
      <c r="C5" s="3123"/>
      <c r="D5" s="2361" t="s">
        <v>215</v>
      </c>
    </row>
    <row r="6" spans="2:6" x14ac:dyDescent="0.45">
      <c r="B6" s="3123" t="s">
        <v>374</v>
      </c>
      <c r="C6" s="3123"/>
      <c r="D6" s="2362" t="s">
        <v>302</v>
      </c>
    </row>
    <row r="7" spans="2:6" ht="34.799999999999997" x14ac:dyDescent="0.45">
      <c r="B7" s="3126" t="s">
        <v>375</v>
      </c>
      <c r="C7" s="3126"/>
      <c r="D7" s="2363" t="s">
        <v>4184</v>
      </c>
    </row>
    <row r="8" spans="2:6" x14ac:dyDescent="0.45">
      <c r="B8" s="3126" t="s">
        <v>2480</v>
      </c>
      <c r="C8" s="3126"/>
      <c r="D8" s="2364" t="s">
        <v>2495</v>
      </c>
    </row>
    <row r="10" spans="2:6" ht="23.25" customHeight="1" x14ac:dyDescent="0.45">
      <c r="B10" s="4266" t="s">
        <v>376</v>
      </c>
      <c r="C10" s="4266"/>
      <c r="D10" s="4266"/>
    </row>
    <row r="11" spans="2:6" x14ac:dyDescent="0.45">
      <c r="B11" s="3129" t="s">
        <v>377</v>
      </c>
      <c r="C11" s="3124"/>
      <c r="D11" s="2361"/>
    </row>
    <row r="12" spans="2:6" x14ac:dyDescent="0.45">
      <c r="B12" s="3126" t="s">
        <v>379</v>
      </c>
      <c r="C12" s="3126"/>
      <c r="D12" s="661"/>
    </row>
    <row r="13" spans="2:6" x14ac:dyDescent="0.45">
      <c r="B13" s="3123" t="s">
        <v>380</v>
      </c>
      <c r="C13" s="3123"/>
      <c r="D13" s="2077"/>
    </row>
    <row r="14" spans="2:6" x14ac:dyDescent="0.45">
      <c r="B14" s="3123" t="s">
        <v>381</v>
      </c>
      <c r="C14" s="3124"/>
      <c r="D14" s="2077"/>
    </row>
    <row r="15" spans="2:6" x14ac:dyDescent="0.45">
      <c r="B15" s="3123" t="s">
        <v>382</v>
      </c>
      <c r="C15" s="3123"/>
      <c r="D15" s="2361"/>
    </row>
    <row r="16" spans="2:6" x14ac:dyDescent="0.45">
      <c r="B16" s="3123" t="s">
        <v>383</v>
      </c>
      <c r="C16" s="3123"/>
      <c r="D16" s="2361"/>
    </row>
    <row r="17" spans="2:4" x14ac:dyDescent="0.45">
      <c r="B17" s="3123" t="s">
        <v>384</v>
      </c>
      <c r="C17" s="3123"/>
      <c r="D17" s="57"/>
    </row>
    <row r="18" spans="2:4" x14ac:dyDescent="0.45">
      <c r="B18" s="3126" t="s">
        <v>386</v>
      </c>
      <c r="C18" s="3126"/>
      <c r="D18" s="2361"/>
    </row>
    <row r="19" spans="2:4" x14ac:dyDescent="0.45">
      <c r="B19" s="3132" t="s">
        <v>387</v>
      </c>
      <c r="C19" s="3133"/>
      <c r="D19" s="57"/>
    </row>
    <row r="20" spans="2:4" x14ac:dyDescent="0.45">
      <c r="B20" s="3123" t="s">
        <v>388</v>
      </c>
      <c r="C20" s="3123"/>
      <c r="D20" s="2361"/>
    </row>
    <row r="21" spans="2:4" x14ac:dyDescent="0.45">
      <c r="B21" s="3134" t="s">
        <v>390</v>
      </c>
      <c r="C21" s="459" t="s">
        <v>391</v>
      </c>
      <c r="D21" s="2361"/>
    </row>
    <row r="22" spans="2:4" x14ac:dyDescent="0.45">
      <c r="B22" s="3135"/>
      <c r="C22" s="2341" t="s">
        <v>393</v>
      </c>
      <c r="D22" s="57"/>
    </row>
    <row r="23" spans="2:4" x14ac:dyDescent="0.45">
      <c r="B23" s="3123" t="s">
        <v>395</v>
      </c>
      <c r="C23" s="3123"/>
      <c r="D23" s="2361"/>
    </row>
    <row r="24" spans="2:4" x14ac:dyDescent="0.45">
      <c r="B24" s="3123" t="s">
        <v>397</v>
      </c>
      <c r="C24" s="3123"/>
      <c r="D24" s="2362" t="s">
        <v>499</v>
      </c>
    </row>
    <row r="25" spans="2:4" x14ac:dyDescent="0.45">
      <c r="B25" s="3123" t="s">
        <v>399</v>
      </c>
      <c r="C25" s="3123"/>
      <c r="D25" s="57"/>
    </row>
    <row r="26" spans="2:4" x14ac:dyDescent="0.45">
      <c r="B26" s="3126" t="s">
        <v>401</v>
      </c>
      <c r="C26" s="3126"/>
      <c r="D26" s="2361"/>
    </row>
    <row r="27" spans="2:4" x14ac:dyDescent="0.45">
      <c r="B27" s="3129" t="s">
        <v>403</v>
      </c>
      <c r="C27" s="3124"/>
      <c r="D27" s="2361"/>
    </row>
    <row r="28" spans="2:4" x14ac:dyDescent="0.45">
      <c r="B28" s="2344" t="s">
        <v>404</v>
      </c>
      <c r="C28" s="2342"/>
      <c r="D28" s="2361"/>
    </row>
    <row r="29" spans="2:4" x14ac:dyDescent="0.45">
      <c r="B29" s="3130" t="s">
        <v>405</v>
      </c>
      <c r="C29" s="3131"/>
      <c r="D29" s="61"/>
    </row>
    <row r="30" spans="2:4" x14ac:dyDescent="0.45">
      <c r="B30" s="62"/>
      <c r="C30" s="62"/>
      <c r="D30" s="63"/>
    </row>
    <row r="31" spans="2:4" ht="23.25" customHeight="1" x14ac:dyDescent="0.45">
      <c r="B31" s="4266" t="s">
        <v>406</v>
      </c>
      <c r="C31" s="4266"/>
      <c r="D31" s="4266"/>
    </row>
    <row r="32" spans="2:4" x14ac:dyDescent="0.45">
      <c r="B32" s="3129" t="s">
        <v>407</v>
      </c>
      <c r="C32" s="3124"/>
      <c r="D32" s="57"/>
    </row>
    <row r="33" spans="2:4" x14ac:dyDescent="0.45">
      <c r="B33" s="3129" t="s">
        <v>409</v>
      </c>
      <c r="C33" s="3124"/>
      <c r="D33" s="57"/>
    </row>
    <row r="34" spans="2:4" x14ac:dyDescent="0.45">
      <c r="B34" s="3129" t="s">
        <v>411</v>
      </c>
      <c r="C34" s="3124"/>
      <c r="D34" s="83"/>
    </row>
    <row r="35" spans="2:4" x14ac:dyDescent="0.45">
      <c r="B35" s="3129" t="s">
        <v>413</v>
      </c>
      <c r="C35" s="3124"/>
      <c r="D35" s="157"/>
    </row>
    <row r="36" spans="2:4" x14ac:dyDescent="0.45">
      <c r="B36" s="3129" t="s">
        <v>415</v>
      </c>
      <c r="C36" s="3124"/>
      <c r="D36" s="57"/>
    </row>
  </sheetData>
  <mergeCells count="30">
    <mergeCell ref="B16:C16"/>
    <mergeCell ref="B3:D3"/>
    <mergeCell ref="B4:C4"/>
    <mergeCell ref="B5:C5"/>
    <mergeCell ref="B6:C6"/>
    <mergeCell ref="B7:C7"/>
    <mergeCell ref="B10:D10"/>
    <mergeCell ref="B11:C11"/>
    <mergeCell ref="B12:C12"/>
    <mergeCell ref="B13:C13"/>
    <mergeCell ref="B14:C14"/>
    <mergeCell ref="B15:C15"/>
    <mergeCell ref="B8:C8"/>
    <mergeCell ref="B31:D31"/>
    <mergeCell ref="B17:C17"/>
    <mergeCell ref="B18:C18"/>
    <mergeCell ref="B19:C19"/>
    <mergeCell ref="B20:C20"/>
    <mergeCell ref="B21:B22"/>
    <mergeCell ref="B23:C23"/>
    <mergeCell ref="B24:C24"/>
    <mergeCell ref="B25:C25"/>
    <mergeCell ref="B26:C26"/>
    <mergeCell ref="B27:C27"/>
    <mergeCell ref="B29:C29"/>
    <mergeCell ref="B32:C32"/>
    <mergeCell ref="B33:C33"/>
    <mergeCell ref="B34:C34"/>
    <mergeCell ref="B35:C35"/>
    <mergeCell ref="B36:C36"/>
  </mergeCells>
  <dataValidations count="7">
    <dataValidation type="list" allowBlank="1" showInputMessage="1" showErrorMessage="1" sqref="D25" xr:uid="{00000000-0002-0000-FE01-000000000000}">
      <formula1>Tipo_operación</formula1>
    </dataValidation>
    <dataValidation type="list" allowBlank="1" showInputMessage="1" showErrorMessage="1" sqref="D14" xr:uid="{00000000-0002-0000-FE01-000001000000}">
      <formula1>Tipo_indicador</formula1>
    </dataValidation>
    <dataValidation type="list" allowBlank="1" showInputMessage="1" showErrorMessage="1" sqref="D7" xr:uid="{00000000-0002-0000-FE01-000002000000}">
      <formula1>Nombre_indicador_ODS</formula1>
    </dataValidation>
    <dataValidation type="list" allowBlank="1" showInputMessage="1" showErrorMessage="1" sqref="D6" xr:uid="{00000000-0002-0000-FE01-000003000000}">
      <formula1>Numero_indicador</formula1>
    </dataValidation>
    <dataValidation type="list" allowBlank="1" showInputMessage="1" showErrorMessage="1" sqref="D5" xr:uid="{00000000-0002-0000-FE01-000004000000}">
      <formula1>Metas_ODS</formula1>
    </dataValidation>
    <dataValidation type="list" allowBlank="1" showInputMessage="1" showErrorMessage="1" sqref="D4" xr:uid="{00000000-0002-0000-FE01-000005000000}">
      <formula1>ODS</formula1>
    </dataValidation>
    <dataValidation allowBlank="1" showDropDown="1" showInputMessage="1" showErrorMessage="1" sqref="D13" xr:uid="{00000000-0002-0000-FE01-000006000000}"/>
  </dataValidations>
  <hyperlinks>
    <hyperlink ref="B1" location="'17.5.1'!A1" display="REGRESAR" xr:uid="{00000000-0004-0000-FE01-000000000000}"/>
    <hyperlink ref="D8" r:id="rId1" xr:uid="{00000000-0004-0000-FE01-000001000000}"/>
  </hyperlinks>
  <pageMargins left="0.7" right="0.7" top="0.75" bottom="0.75" header="0.3" footer="0.3"/>
</worksheet>
</file>

<file path=xl/worksheets/sheet5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F01-000000000000}">
  <sheetPr codeName="Hoja498"/>
  <dimension ref="A1:P30"/>
  <sheetViews>
    <sheetView showGridLines="0" workbookViewId="0">
      <pane ySplit="1" topLeftCell="A2" activePane="bottomLeft" state="frozen"/>
      <selection activeCell="B1" sqref="B1"/>
      <selection pane="bottomLeft"/>
    </sheetView>
  </sheetViews>
  <sheetFormatPr baseColWidth="10" defaultColWidth="11.44140625" defaultRowHeight="17.399999999999999" x14ac:dyDescent="0.45"/>
  <cols>
    <col min="1" max="1" width="15.44140625" style="178" customWidth="1"/>
    <col min="2" max="2" width="18" style="178" customWidth="1"/>
    <col min="3" max="3" width="13.21875" style="178" customWidth="1"/>
    <col min="4" max="4" width="13" style="178" customWidth="1"/>
    <col min="5" max="16384" width="11.44140625" style="178"/>
  </cols>
  <sheetData>
    <row r="1" spans="1:16" x14ac:dyDescent="0.45">
      <c r="A1" s="2345" t="s">
        <v>337</v>
      </c>
      <c r="C1" s="3225" t="s">
        <v>430</v>
      </c>
      <c r="D1" s="3225"/>
    </row>
    <row r="3" spans="1:16" ht="20.399999999999999" customHeight="1" x14ac:dyDescent="0.45">
      <c r="A3" s="4258" t="s">
        <v>339</v>
      </c>
      <c r="B3" s="4258"/>
      <c r="C3" s="4258" t="s">
        <v>2078</v>
      </c>
      <c r="D3" s="4259"/>
      <c r="E3" s="4259"/>
      <c r="F3" s="4259"/>
      <c r="G3" s="4259"/>
      <c r="H3" s="4259"/>
      <c r="I3" s="4259"/>
      <c r="J3" s="4259"/>
      <c r="K3" s="4259"/>
      <c r="L3" s="4259"/>
      <c r="M3" s="4259"/>
      <c r="N3" s="4259"/>
      <c r="O3" s="4259"/>
      <c r="P3" s="4259"/>
    </row>
    <row r="4" spans="1:16" ht="37.200000000000003" customHeight="1" x14ac:dyDescent="0.45">
      <c r="A4" s="4258" t="s">
        <v>340</v>
      </c>
      <c r="B4" s="4259"/>
      <c r="C4" s="4269" t="s">
        <v>217</v>
      </c>
      <c r="D4" s="4270"/>
      <c r="E4" s="4270"/>
      <c r="F4" s="4270"/>
      <c r="G4" s="4270"/>
      <c r="H4" s="4270"/>
      <c r="I4" s="4270"/>
      <c r="J4" s="4270"/>
      <c r="K4" s="4270"/>
      <c r="L4" s="4270"/>
      <c r="M4" s="4270"/>
      <c r="N4" s="4270"/>
      <c r="O4" s="4270"/>
      <c r="P4" s="4270"/>
    </row>
    <row r="5" spans="1:16" ht="20.399999999999999" customHeight="1" x14ac:dyDescent="0.45">
      <c r="A5" s="4258" t="s">
        <v>341</v>
      </c>
      <c r="B5" s="4259"/>
      <c r="C5" s="4258" t="s">
        <v>4256</v>
      </c>
      <c r="D5" s="4259"/>
      <c r="E5" s="4259"/>
      <c r="F5" s="4259"/>
      <c r="G5" s="4259"/>
      <c r="H5" s="4259"/>
      <c r="I5" s="4259"/>
      <c r="J5" s="4259"/>
      <c r="K5" s="4259"/>
      <c r="L5" s="4259"/>
      <c r="M5" s="4259"/>
      <c r="N5" s="4259"/>
      <c r="O5" s="4259"/>
      <c r="P5" s="4259"/>
    </row>
    <row r="6" spans="1:16" ht="20.399999999999999" customHeight="1" x14ac:dyDescent="0.45">
      <c r="A6" s="4258" t="s">
        <v>417</v>
      </c>
      <c r="B6" s="4259"/>
      <c r="C6" s="4258" t="s">
        <v>5247</v>
      </c>
      <c r="D6" s="4259"/>
      <c r="E6" s="4259"/>
      <c r="F6" s="4259"/>
      <c r="G6" s="4259"/>
      <c r="H6" s="4259"/>
      <c r="I6" s="4259"/>
      <c r="J6" s="4259"/>
      <c r="K6" s="4259"/>
      <c r="L6" s="4259"/>
      <c r="M6" s="4259"/>
      <c r="N6" s="4259"/>
      <c r="O6" s="4259"/>
      <c r="P6" s="4259"/>
    </row>
    <row r="9" spans="1:16" ht="18.600000000000001" x14ac:dyDescent="0.45">
      <c r="A9" s="853"/>
      <c r="C9" s="652" t="s">
        <v>5247</v>
      </c>
      <c r="D9" s="652"/>
      <c r="E9" s="652"/>
      <c r="F9" s="652"/>
      <c r="I9" s="1087" t="s">
        <v>6453</v>
      </c>
      <c r="J9" s="1260"/>
      <c r="K9" s="1260"/>
      <c r="L9" s="1260"/>
      <c r="M9" s="1260"/>
      <c r="N9" s="1260"/>
    </row>
    <row r="10" spans="1:16" ht="12.6" customHeight="1" x14ac:dyDescent="0.45">
      <c r="A10" s="853"/>
      <c r="C10" s="2351"/>
      <c r="D10" s="2351"/>
      <c r="E10" s="2351"/>
      <c r="F10" s="2351"/>
      <c r="I10" s="2357"/>
    </row>
    <row r="11" spans="1:16" ht="52.2" x14ac:dyDescent="0.45">
      <c r="A11" s="853"/>
      <c r="C11" s="2424" t="s">
        <v>343</v>
      </c>
      <c r="D11" s="2403" t="s">
        <v>4259</v>
      </c>
      <c r="E11" s="2425" t="s">
        <v>445</v>
      </c>
      <c r="F11" s="2425" t="s">
        <v>4260</v>
      </c>
    </row>
    <row r="12" spans="1:16" x14ac:dyDescent="0.45">
      <c r="A12" s="853"/>
      <c r="C12" s="2423">
        <v>2010</v>
      </c>
      <c r="D12" s="2561">
        <v>392289</v>
      </c>
      <c r="E12" s="2560">
        <v>4533894</v>
      </c>
      <c r="F12" s="1554">
        <v>8.652363729721074</v>
      </c>
    </row>
    <row r="13" spans="1:16" x14ac:dyDescent="0.45">
      <c r="A13" s="853"/>
      <c r="C13" s="2423">
        <v>2011</v>
      </c>
      <c r="D13" s="2563">
        <v>419782</v>
      </c>
      <c r="E13" s="2563">
        <v>4592149</v>
      </c>
      <c r="F13" s="1554">
        <v>9.1412974622556895</v>
      </c>
    </row>
    <row r="14" spans="1:16" x14ac:dyDescent="0.45">
      <c r="A14" s="853"/>
      <c r="C14" s="2423">
        <v>2012</v>
      </c>
      <c r="D14" s="2563">
        <v>447947</v>
      </c>
      <c r="E14" s="2563">
        <v>4652459</v>
      </c>
      <c r="F14" s="1554">
        <v>9.6281772714171154</v>
      </c>
    </row>
    <row r="15" spans="1:16" x14ac:dyDescent="0.45">
      <c r="A15" s="853"/>
      <c r="C15" s="2423">
        <v>2013</v>
      </c>
      <c r="D15" s="2563">
        <v>484883</v>
      </c>
      <c r="E15" s="2563">
        <v>4713168</v>
      </c>
      <c r="F15" s="1554">
        <v>10.28783612211574</v>
      </c>
    </row>
    <row r="16" spans="1:16" x14ac:dyDescent="0.45">
      <c r="A16" s="853"/>
      <c r="C16" s="2423">
        <v>2014</v>
      </c>
      <c r="D16" s="2563">
        <v>515840</v>
      </c>
      <c r="E16" s="2563">
        <v>4773130</v>
      </c>
      <c r="F16" s="1554">
        <v>10.80716427166241</v>
      </c>
    </row>
    <row r="17" spans="1:15" x14ac:dyDescent="0.45">
      <c r="A17" s="853"/>
      <c r="C17" s="2423">
        <v>2015</v>
      </c>
      <c r="D17" s="2563">
        <v>558656</v>
      </c>
      <c r="E17" s="2563">
        <v>4832234</v>
      </c>
      <c r="F17" s="1554">
        <v>11.561029536235207</v>
      </c>
    </row>
    <row r="18" spans="1:15" x14ac:dyDescent="0.45">
      <c r="A18" s="853"/>
      <c r="C18" s="2423">
        <v>2016</v>
      </c>
      <c r="D18" s="2563">
        <v>636087</v>
      </c>
      <c r="E18" s="2563">
        <v>4890379</v>
      </c>
      <c r="F18" s="1554">
        <v>13.006906008716298</v>
      </c>
    </row>
    <row r="19" spans="1:15" x14ac:dyDescent="0.45">
      <c r="C19" s="2423">
        <v>2017</v>
      </c>
      <c r="D19" s="2563">
        <v>744041</v>
      </c>
      <c r="E19" s="2563">
        <v>4947490</v>
      </c>
      <c r="F19" s="1554">
        <v>15.038757026290098</v>
      </c>
    </row>
    <row r="20" spans="1:15" x14ac:dyDescent="0.45">
      <c r="C20" s="2423">
        <v>2018</v>
      </c>
      <c r="D20" s="2563">
        <v>834784</v>
      </c>
      <c r="E20" s="2563">
        <v>5003402</v>
      </c>
      <c r="F20" s="1554">
        <v>16.684327983240205</v>
      </c>
    </row>
    <row r="21" spans="1:15" ht="12.75" customHeight="1" x14ac:dyDescent="0.45">
      <c r="C21" s="2423">
        <v>2019</v>
      </c>
      <c r="D21" s="2563">
        <v>904734</v>
      </c>
      <c r="E21" s="2563">
        <v>5058007</v>
      </c>
      <c r="F21" s="1554">
        <v>17.867412994881199</v>
      </c>
    </row>
    <row r="22" spans="1:15" x14ac:dyDescent="0.45">
      <c r="C22" s="2423">
        <v>2020</v>
      </c>
      <c r="D22" s="2563">
        <v>992725</v>
      </c>
      <c r="E22" s="2563">
        <v>5111237</v>
      </c>
      <c r="F22" s="1554">
        <v>19.4223982526347</v>
      </c>
    </row>
    <row r="23" spans="1:15" x14ac:dyDescent="0.45">
      <c r="C23" s="2423">
        <v>2021</v>
      </c>
      <c r="D23" s="2563">
        <v>1058767</v>
      </c>
      <c r="E23" s="2563">
        <v>5163431</v>
      </c>
      <c r="F23" s="1554">
        <v>20.50666</v>
      </c>
    </row>
    <row r="24" spans="1:15" x14ac:dyDescent="0.45">
      <c r="C24" s="2423">
        <v>2022</v>
      </c>
      <c r="D24" s="2563">
        <v>1105670</v>
      </c>
      <c r="E24" s="2563">
        <v>5213362</v>
      </c>
      <c r="F24" s="1554">
        <v>21.2</v>
      </c>
    </row>
    <row r="25" spans="1:15" x14ac:dyDescent="0.45">
      <c r="C25" s="893" t="s">
        <v>6405</v>
      </c>
      <c r="D25" s="893"/>
      <c r="E25" s="893"/>
      <c r="F25" s="893"/>
      <c r="I25" s="2388" t="s">
        <v>6454</v>
      </c>
    </row>
    <row r="26" spans="1:15" x14ac:dyDescent="0.45">
      <c r="C26" s="2562" t="s">
        <v>6455</v>
      </c>
      <c r="D26" s="2562"/>
      <c r="E26" s="2562"/>
      <c r="F26" s="2562"/>
    </row>
    <row r="29" spans="1:15" ht="8.4" customHeight="1" x14ac:dyDescent="0.45"/>
    <row r="30" spans="1:15" ht="34.799999999999997" customHeight="1" x14ac:dyDescent="0.45">
      <c r="J30" s="2388"/>
      <c r="K30" s="2388"/>
      <c r="L30" s="2388"/>
      <c r="M30" s="2388"/>
      <c r="N30" s="2388"/>
      <c r="O30" s="2388"/>
    </row>
  </sheetData>
  <mergeCells count="9">
    <mergeCell ref="A6:B6"/>
    <mergeCell ref="C6:P6"/>
    <mergeCell ref="C1:D1"/>
    <mergeCell ref="A3:B3"/>
    <mergeCell ref="C3:P3"/>
    <mergeCell ref="A4:B4"/>
    <mergeCell ref="C4:P4"/>
    <mergeCell ref="A5:B5"/>
    <mergeCell ref="C5:P5"/>
  </mergeCells>
  <hyperlinks>
    <hyperlink ref="A1" location="'ODS 17.'!A1" display="REGRESAR" xr:uid="{00000000-0004-0000-FF01-000000000000}"/>
    <hyperlink ref="C1:D1" location="'Metadato 17.6.1'!A1" display="VER METADATO" xr:uid="{00000000-0004-0000-FF01-000001000000}"/>
  </hyperlinks>
  <pageMargins left="0.7" right="0.7" top="0.75" bottom="0.75" header="0.3" footer="0.3"/>
  <pageSetup orientation="portrait" r:id="rId1"/>
  <drawing r:id="rId2"/>
</worksheet>
</file>

<file path=xl/worksheets/sheet5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2-000000000000}">
  <sheetPr codeName="Hoja499">
    <tabColor theme="0" tint="-0.499984740745262"/>
  </sheetPr>
  <dimension ref="B1:F36"/>
  <sheetViews>
    <sheetView showGridLines="0" zoomScaleNormal="100" workbookViewId="0">
      <pane ySplit="1" topLeftCell="A2" activePane="bottomLeft" state="frozen"/>
      <selection pane="bottomLeft" activeCell="D15" sqref="D15"/>
    </sheetView>
  </sheetViews>
  <sheetFormatPr baseColWidth="10" defaultColWidth="11.44140625" defaultRowHeight="17.399999999999999" x14ac:dyDescent="0.45"/>
  <cols>
    <col min="1" max="1" width="13.21875" style="178" customWidth="1"/>
    <col min="2" max="2" width="26.44140625" style="178" customWidth="1"/>
    <col min="3" max="3" width="24" style="178" customWidth="1"/>
    <col min="4" max="4" width="85.77734375" style="178" customWidth="1"/>
    <col min="5" max="5" width="11.44140625" style="178"/>
    <col min="6" max="6" width="7.21875" style="178" customWidth="1"/>
    <col min="7" max="16384" width="11.44140625" style="178"/>
  </cols>
  <sheetData>
    <row r="1" spans="2:6" x14ac:dyDescent="0.45">
      <c r="B1" s="2345" t="s">
        <v>337</v>
      </c>
    </row>
    <row r="2" spans="2:6" ht="18" thickBot="1" x14ac:dyDescent="0.5"/>
    <row r="3" spans="2:6" ht="23.25" customHeight="1" thickBot="1" x14ac:dyDescent="0.5">
      <c r="B3" s="4266" t="s">
        <v>370</v>
      </c>
      <c r="C3" s="4266"/>
      <c r="D3" s="4266"/>
      <c r="F3" s="1267" t="s">
        <v>371</v>
      </c>
    </row>
    <row r="4" spans="2:6" x14ac:dyDescent="0.45">
      <c r="B4" s="3123" t="s">
        <v>449</v>
      </c>
      <c r="C4" s="3123"/>
      <c r="D4" s="2361" t="s">
        <v>48</v>
      </c>
    </row>
    <row r="5" spans="2:6" ht="76.5" customHeight="1" x14ac:dyDescent="0.45">
      <c r="B5" s="3123" t="s">
        <v>373</v>
      </c>
      <c r="C5" s="3123"/>
      <c r="D5" s="2361" t="s">
        <v>217</v>
      </c>
    </row>
    <row r="6" spans="2:6" x14ac:dyDescent="0.45">
      <c r="B6" s="3123" t="s">
        <v>374</v>
      </c>
      <c r="C6" s="3123"/>
      <c r="D6" s="2362" t="s">
        <v>4185</v>
      </c>
    </row>
    <row r="7" spans="2:6" ht="34.799999999999997" x14ac:dyDescent="0.45">
      <c r="B7" s="3126" t="s">
        <v>375</v>
      </c>
      <c r="C7" s="3126"/>
      <c r="D7" s="2363" t="s">
        <v>4219</v>
      </c>
    </row>
    <row r="8" spans="2:6" x14ac:dyDescent="0.45">
      <c r="B8" s="3126" t="s">
        <v>2480</v>
      </c>
      <c r="C8" s="3126"/>
      <c r="D8" s="2364" t="s">
        <v>2495</v>
      </c>
    </row>
    <row r="10" spans="2:6" ht="23.25" customHeight="1" x14ac:dyDescent="0.45">
      <c r="B10" s="4266" t="s">
        <v>376</v>
      </c>
      <c r="C10" s="4266"/>
      <c r="D10" s="4266"/>
    </row>
    <row r="11" spans="2:6" ht="16.5" customHeight="1" x14ac:dyDescent="0.45">
      <c r="B11" s="3129" t="s">
        <v>377</v>
      </c>
      <c r="C11" s="3124"/>
      <c r="D11" s="2565" t="s">
        <v>439</v>
      </c>
    </row>
    <row r="12" spans="2:6" ht="15" customHeight="1" x14ac:dyDescent="0.45">
      <c r="B12" s="3126" t="s">
        <v>379</v>
      </c>
      <c r="C12" s="3126"/>
      <c r="D12" s="2567" t="s">
        <v>4258</v>
      </c>
    </row>
    <row r="13" spans="2:6" x14ac:dyDescent="0.45">
      <c r="B13" s="3123" t="s">
        <v>380</v>
      </c>
      <c r="C13" s="3123"/>
      <c r="D13" s="2568" t="s">
        <v>303</v>
      </c>
    </row>
    <row r="14" spans="2:6" x14ac:dyDescent="0.45">
      <c r="B14" s="3123" t="s">
        <v>381</v>
      </c>
      <c r="C14" s="3124"/>
      <c r="D14" s="2569" t="s">
        <v>18</v>
      </c>
    </row>
    <row r="15" spans="2:6" ht="174" x14ac:dyDescent="0.45">
      <c r="B15" s="3123" t="s">
        <v>382</v>
      </c>
      <c r="C15" s="3123"/>
      <c r="D15" s="2568" t="s">
        <v>6360</v>
      </c>
    </row>
    <row r="16" spans="2:6" ht="104.25" customHeight="1" x14ac:dyDescent="0.45">
      <c r="B16" s="3123" t="s">
        <v>383</v>
      </c>
      <c r="C16" s="3123"/>
      <c r="D16" s="2568"/>
    </row>
    <row r="17" spans="2:4" x14ac:dyDescent="0.45">
      <c r="B17" s="3123" t="s">
        <v>384</v>
      </c>
      <c r="C17" s="3123"/>
      <c r="D17" s="2565" t="s">
        <v>385</v>
      </c>
    </row>
    <row r="18" spans="2:4" x14ac:dyDescent="0.45">
      <c r="B18" s="3126" t="s">
        <v>386</v>
      </c>
      <c r="C18" s="3126"/>
      <c r="D18" s="2565"/>
    </row>
    <row r="19" spans="2:4" ht="34.799999999999997" x14ac:dyDescent="0.45">
      <c r="B19" s="3132" t="s">
        <v>387</v>
      </c>
      <c r="C19" s="3133"/>
      <c r="D19" s="2568" t="s">
        <v>4261</v>
      </c>
    </row>
    <row r="20" spans="2:4" x14ac:dyDescent="0.45">
      <c r="B20" s="3123" t="s">
        <v>388</v>
      </c>
      <c r="C20" s="3123"/>
      <c r="D20" s="2568" t="s">
        <v>424</v>
      </c>
    </row>
    <row r="21" spans="2:4" x14ac:dyDescent="0.45">
      <c r="B21" s="3134" t="s">
        <v>390</v>
      </c>
      <c r="C21" s="459" t="s">
        <v>391</v>
      </c>
      <c r="D21" s="2568" t="s">
        <v>495</v>
      </c>
    </row>
    <row r="22" spans="2:4" x14ac:dyDescent="0.45">
      <c r="B22" s="3135"/>
      <c r="C22" s="2463" t="s">
        <v>393</v>
      </c>
      <c r="D22" s="2568"/>
    </row>
    <row r="23" spans="2:4" x14ac:dyDescent="0.45">
      <c r="B23" s="3123" t="s">
        <v>395</v>
      </c>
      <c r="C23" s="3123"/>
      <c r="D23" s="2568" t="s">
        <v>427</v>
      </c>
    </row>
    <row r="24" spans="2:4" x14ac:dyDescent="0.45">
      <c r="B24" s="3123" t="s">
        <v>397</v>
      </c>
      <c r="C24" s="3123"/>
      <c r="D24" s="2566" t="s">
        <v>4262</v>
      </c>
    </row>
    <row r="25" spans="2:4" x14ac:dyDescent="0.45">
      <c r="B25" s="3123" t="s">
        <v>399</v>
      </c>
      <c r="C25" s="3123"/>
      <c r="D25" s="2568" t="s">
        <v>19</v>
      </c>
    </row>
    <row r="26" spans="2:4" ht="15" customHeight="1" x14ac:dyDescent="0.45">
      <c r="B26" s="3126" t="s">
        <v>401</v>
      </c>
      <c r="C26" s="3126"/>
      <c r="D26" s="2566" t="s">
        <v>4263</v>
      </c>
    </row>
    <row r="27" spans="2:4" x14ac:dyDescent="0.45">
      <c r="B27" s="3129" t="s">
        <v>403</v>
      </c>
      <c r="C27" s="3124"/>
      <c r="D27" s="2565"/>
    </row>
    <row r="28" spans="2:4" ht="139.19999999999999" x14ac:dyDescent="0.45">
      <c r="B28" s="2465" t="s">
        <v>404</v>
      </c>
      <c r="C28" s="2464"/>
      <c r="D28" s="2568" t="s">
        <v>4264</v>
      </c>
    </row>
    <row r="29" spans="2:4" x14ac:dyDescent="0.45">
      <c r="B29" s="3130" t="s">
        <v>405</v>
      </c>
      <c r="C29" s="3131"/>
      <c r="D29" s="2568"/>
    </row>
    <row r="30" spans="2:4" x14ac:dyDescent="0.45">
      <c r="B30" s="2574"/>
      <c r="C30" s="2574"/>
      <c r="D30" s="2575"/>
    </row>
    <row r="31" spans="2:4" ht="23.25" customHeight="1" x14ac:dyDescent="0.45">
      <c r="B31" s="4266" t="s">
        <v>406</v>
      </c>
      <c r="C31" s="4266"/>
      <c r="D31" s="4266"/>
    </row>
    <row r="32" spans="2:4" x14ac:dyDescent="0.45">
      <c r="B32" s="3129" t="s">
        <v>407</v>
      </c>
      <c r="C32" s="3124"/>
      <c r="D32" s="2566" t="s">
        <v>1724</v>
      </c>
    </row>
    <row r="33" spans="2:4" ht="14.25" customHeight="1" x14ac:dyDescent="0.45">
      <c r="B33" s="3129" t="s">
        <v>409</v>
      </c>
      <c r="C33" s="3124"/>
      <c r="D33" s="2566" t="s">
        <v>1725</v>
      </c>
    </row>
    <row r="34" spans="2:4" x14ac:dyDescent="0.45">
      <c r="B34" s="3129" t="s">
        <v>411</v>
      </c>
      <c r="C34" s="3124"/>
      <c r="D34" s="2566" t="s">
        <v>4262</v>
      </c>
    </row>
    <row r="35" spans="2:4" x14ac:dyDescent="0.45">
      <c r="B35" s="3129" t="s">
        <v>413</v>
      </c>
      <c r="C35" s="3124"/>
      <c r="D35" s="2566" t="s">
        <v>1726</v>
      </c>
    </row>
    <row r="36" spans="2:4" x14ac:dyDescent="0.45">
      <c r="B36" s="3129" t="s">
        <v>415</v>
      </c>
      <c r="C36" s="3124"/>
      <c r="D36" s="2566" t="s">
        <v>1727</v>
      </c>
    </row>
  </sheetData>
  <mergeCells count="30">
    <mergeCell ref="B14:C14"/>
    <mergeCell ref="B15:C15"/>
    <mergeCell ref="B16:C16"/>
    <mergeCell ref="B17:C17"/>
    <mergeCell ref="B18:C18"/>
    <mergeCell ref="B3:D3"/>
    <mergeCell ref="B4:C4"/>
    <mergeCell ref="B5:C5"/>
    <mergeCell ref="B6:C6"/>
    <mergeCell ref="B7:C7"/>
    <mergeCell ref="B10:D10"/>
    <mergeCell ref="B8:C8"/>
    <mergeCell ref="B11:C11"/>
    <mergeCell ref="B12:C12"/>
    <mergeCell ref="B13:C13"/>
    <mergeCell ref="B21:B22"/>
    <mergeCell ref="B19:C19"/>
    <mergeCell ref="B20:C20"/>
    <mergeCell ref="B23:C23"/>
    <mergeCell ref="B36:C36"/>
    <mergeCell ref="B24:C24"/>
    <mergeCell ref="B25:C25"/>
    <mergeCell ref="B26:C26"/>
    <mergeCell ref="B27:C27"/>
    <mergeCell ref="B29:C29"/>
    <mergeCell ref="B31:D31"/>
    <mergeCell ref="B32:C32"/>
    <mergeCell ref="B33:C33"/>
    <mergeCell ref="B34:C34"/>
    <mergeCell ref="B35:C35"/>
  </mergeCells>
  <dataValidations count="6">
    <dataValidation type="list" allowBlank="1" showInputMessage="1" showErrorMessage="1" sqref="D25" xr:uid="{00611AEA-F863-4714-9E35-D3859EAC1111}">
      <formula1>Tipo_operación</formula1>
    </dataValidation>
    <dataValidation type="list" allowBlank="1" showInputMessage="1" showErrorMessage="1" sqref="D14" xr:uid="{142170D8-2C70-4714-AA16-BBF45C6D7C73}">
      <formula1>Tipo_indicador</formula1>
    </dataValidation>
    <dataValidation type="list" allowBlank="1" showInputMessage="1" showErrorMessage="1" sqref="D7" xr:uid="{00000000-0002-0000-0002-000002000000}">
      <formula1>Nombre_indicador_ODS</formula1>
    </dataValidation>
    <dataValidation type="list" allowBlank="1" showInputMessage="1" showErrorMessage="1" sqref="D6" xr:uid="{00000000-0002-0000-0002-000003000000}">
      <formula1>Numero_indicador</formula1>
    </dataValidation>
    <dataValidation type="list" allowBlank="1" showInputMessage="1" showErrorMessage="1" sqref="D5" xr:uid="{00000000-0002-0000-0002-000004000000}">
      <formula1>Metas_ODS</formula1>
    </dataValidation>
    <dataValidation type="list" allowBlank="1" showInputMessage="1" showErrorMessage="1" sqref="D4" xr:uid="{00000000-0002-0000-0002-000005000000}">
      <formula1>ODS</formula1>
    </dataValidation>
  </dataValidations>
  <hyperlinks>
    <hyperlink ref="B1" location="'17.6.1'!A1" display="REGRESAR" xr:uid="{00000000-0004-0000-0002-000000000000}"/>
    <hyperlink ref="D8" r:id="rId1" xr:uid="{00000000-0004-0000-0002-000001000000}"/>
  </hyperlinks>
  <pageMargins left="0.7" right="0.7" top="0.75" bottom="0.75" header="0.3" footer="0.3"/>
  <drawing r:id="rId2"/>
</worksheet>
</file>

<file path=xl/worksheets/sheet5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2-000000000000}">
  <sheetPr codeName="Hoja502">
    <tabColor rgb="FF7030A0"/>
  </sheetPr>
  <dimension ref="A1:P28"/>
  <sheetViews>
    <sheetView showGridLines="0" workbookViewId="0">
      <pane ySplit="1" topLeftCell="A2" activePane="bottomLeft" state="frozen"/>
      <selection activeCell="B1" sqref="B1"/>
      <selection pane="bottomLeft" activeCell="B14" sqref="B14"/>
    </sheetView>
  </sheetViews>
  <sheetFormatPr baseColWidth="10" defaultColWidth="11.44140625" defaultRowHeight="17.399999999999999" x14ac:dyDescent="0.45"/>
  <cols>
    <col min="1" max="1" width="15" style="178" customWidth="1"/>
    <col min="2" max="2" width="18.5546875" style="178" customWidth="1"/>
    <col min="3" max="3" width="12.77734375" style="1271" customWidth="1"/>
    <col min="4" max="5" width="12.77734375" style="178" customWidth="1"/>
    <col min="6" max="16384" width="11.44140625" style="178"/>
  </cols>
  <sheetData>
    <row r="1" spans="1:16" x14ac:dyDescent="0.45">
      <c r="A1" s="2345" t="s">
        <v>337</v>
      </c>
      <c r="B1" s="1308"/>
      <c r="C1" s="3225" t="s">
        <v>430</v>
      </c>
      <c r="D1" s="3225"/>
    </row>
    <row r="3" spans="1:16" ht="18.600000000000001" x14ac:dyDescent="0.45">
      <c r="A3" s="4258" t="s">
        <v>339</v>
      </c>
      <c r="B3" s="4258"/>
      <c r="C3" s="4258" t="s">
        <v>2078</v>
      </c>
      <c r="D3" s="4259"/>
      <c r="E3" s="4259"/>
      <c r="F3" s="4259"/>
      <c r="G3" s="4259"/>
      <c r="H3" s="4259"/>
      <c r="I3" s="4259"/>
      <c r="J3" s="4259"/>
      <c r="K3" s="4259"/>
      <c r="L3" s="4259"/>
      <c r="M3" s="4259"/>
      <c r="N3" s="4259"/>
      <c r="O3" s="4259"/>
      <c r="P3" s="4259"/>
    </row>
    <row r="4" spans="1:16" ht="36.6" customHeight="1" x14ac:dyDescent="0.45">
      <c r="A4" s="4258" t="s">
        <v>340</v>
      </c>
      <c r="B4" s="4259"/>
      <c r="C4" s="4269" t="s">
        <v>219</v>
      </c>
      <c r="D4" s="4270"/>
      <c r="E4" s="4270"/>
      <c r="F4" s="4270"/>
      <c r="G4" s="4270"/>
      <c r="H4" s="4270"/>
      <c r="I4" s="4270"/>
      <c r="J4" s="4270"/>
      <c r="K4" s="4270"/>
      <c r="L4" s="4270"/>
      <c r="M4" s="4270"/>
      <c r="N4" s="4270"/>
      <c r="O4" s="4270"/>
      <c r="P4" s="4270"/>
    </row>
    <row r="5" spans="1:16" ht="19.2" customHeight="1" x14ac:dyDescent="0.45">
      <c r="A5" s="4258" t="s">
        <v>341</v>
      </c>
      <c r="B5" s="4259"/>
      <c r="C5" s="4258" t="s">
        <v>4187</v>
      </c>
      <c r="D5" s="4259"/>
      <c r="E5" s="4259"/>
      <c r="F5" s="4259"/>
      <c r="G5" s="4259"/>
      <c r="H5" s="4259"/>
      <c r="I5" s="4259"/>
      <c r="J5" s="4259"/>
      <c r="K5" s="4259"/>
      <c r="L5" s="4259"/>
      <c r="M5" s="4259"/>
      <c r="N5" s="4259"/>
      <c r="O5" s="4259"/>
      <c r="P5" s="4259"/>
    </row>
    <row r="6" spans="1:16" ht="19.2" customHeight="1" x14ac:dyDescent="0.45">
      <c r="A6" s="4258" t="s">
        <v>417</v>
      </c>
      <c r="B6" s="4259"/>
      <c r="C6" s="4258" t="s">
        <v>454</v>
      </c>
      <c r="D6" s="4259"/>
      <c r="E6" s="4259"/>
      <c r="F6" s="4259"/>
      <c r="G6" s="4259"/>
      <c r="H6" s="4259"/>
      <c r="I6" s="4259"/>
      <c r="J6" s="4259"/>
      <c r="K6" s="4259"/>
      <c r="L6" s="4259"/>
      <c r="M6" s="4259"/>
      <c r="N6" s="4259"/>
      <c r="O6" s="4259"/>
      <c r="P6" s="4259"/>
    </row>
    <row r="7" spans="1:16" x14ac:dyDescent="0.45">
      <c r="A7" s="853"/>
    </row>
    <row r="8" spans="1:16" x14ac:dyDescent="0.45">
      <c r="A8" s="853"/>
    </row>
    <row r="9" spans="1:16" ht="11.25" customHeight="1" x14ac:dyDescent="0.45">
      <c r="A9" s="853"/>
      <c r="C9" s="3203" t="s">
        <v>497</v>
      </c>
      <c r="D9" s="3203"/>
      <c r="E9" s="3203"/>
      <c r="F9" s="3203"/>
      <c r="G9" s="3203"/>
      <c r="H9" s="3203"/>
      <c r="I9" s="3203"/>
      <c r="J9" s="3203"/>
      <c r="K9" s="3203"/>
      <c r="L9" s="3203"/>
      <c r="M9" s="3203"/>
      <c r="N9" s="3203"/>
      <c r="O9" s="3203"/>
      <c r="P9" s="3203"/>
    </row>
    <row r="10" spans="1:16" ht="11.25" customHeight="1" x14ac:dyDescent="0.45">
      <c r="A10" s="853"/>
      <c r="C10" s="3203"/>
      <c r="D10" s="3203"/>
      <c r="E10" s="3203"/>
      <c r="F10" s="3203"/>
      <c r="G10" s="3203"/>
      <c r="H10" s="3203"/>
      <c r="I10" s="3203"/>
      <c r="J10" s="3203"/>
      <c r="K10" s="3203"/>
      <c r="L10" s="3203"/>
      <c r="M10" s="3203"/>
      <c r="N10" s="3203"/>
      <c r="O10" s="3203"/>
      <c r="P10" s="3203"/>
    </row>
    <row r="11" spans="1:16" ht="18.600000000000001" x14ac:dyDescent="0.45">
      <c r="A11" s="853"/>
      <c r="C11" s="1299"/>
      <c r="D11" s="1260"/>
      <c r="E11" s="1260"/>
      <c r="F11" s="1260"/>
      <c r="G11" s="1260"/>
      <c r="H11" s="1260"/>
      <c r="I11" s="1260"/>
      <c r="J11" s="1260"/>
      <c r="K11" s="1260"/>
      <c r="L11" s="1260"/>
      <c r="M11" s="1260"/>
      <c r="N11" s="1260"/>
      <c r="O11" s="1260"/>
      <c r="P11" s="1260"/>
    </row>
    <row r="12" spans="1:16" ht="18.600000000000001" x14ac:dyDescent="0.45">
      <c r="A12" s="853"/>
      <c r="C12" s="1299"/>
      <c r="D12" s="1260"/>
      <c r="E12" s="1260"/>
      <c r="F12" s="1260"/>
      <c r="G12" s="1260"/>
      <c r="H12" s="1260"/>
      <c r="I12" s="1260"/>
      <c r="J12" s="1260"/>
      <c r="K12" s="1260"/>
      <c r="L12" s="1260"/>
      <c r="M12" s="1260"/>
      <c r="N12" s="1260"/>
      <c r="O12" s="1260"/>
      <c r="P12" s="1260"/>
    </row>
    <row r="13" spans="1:16" ht="18.600000000000001" customHeight="1" x14ac:dyDescent="0.45">
      <c r="A13" s="853"/>
      <c r="C13" s="4208" t="s">
        <v>3443</v>
      </c>
      <c r="D13" s="4208"/>
      <c r="E13" s="4208"/>
      <c r="F13" s="4208"/>
      <c r="G13" s="4208"/>
      <c r="H13" s="4208"/>
      <c r="I13" s="4208"/>
      <c r="J13" s="4208"/>
      <c r="K13" s="4208"/>
      <c r="L13" s="4208"/>
      <c r="M13" s="4208"/>
      <c r="N13" s="4208"/>
      <c r="O13" s="4208"/>
      <c r="P13" s="4208"/>
    </row>
    <row r="14" spans="1:16" ht="18.600000000000001" customHeight="1" x14ac:dyDescent="0.45">
      <c r="A14" s="853"/>
      <c r="C14" s="4208"/>
      <c r="D14" s="4208"/>
      <c r="E14" s="4208"/>
      <c r="F14" s="4208"/>
      <c r="G14" s="4208"/>
      <c r="H14" s="4208"/>
      <c r="I14" s="4208"/>
      <c r="J14" s="4208"/>
      <c r="K14" s="4208"/>
      <c r="L14" s="4208"/>
      <c r="M14" s="4208"/>
      <c r="N14" s="4208"/>
      <c r="O14" s="4208"/>
      <c r="P14" s="4208"/>
    </row>
    <row r="15" spans="1:16" ht="18.600000000000001" customHeight="1" x14ac:dyDescent="0.45">
      <c r="A15" s="853"/>
      <c r="C15" s="4208"/>
      <c r="D15" s="4208"/>
      <c r="E15" s="4208"/>
      <c r="F15" s="4208"/>
      <c r="G15" s="4208"/>
      <c r="H15" s="4208"/>
      <c r="I15" s="4208"/>
      <c r="J15" s="4208"/>
      <c r="K15" s="4208"/>
      <c r="L15" s="4208"/>
      <c r="M15" s="4208"/>
      <c r="N15" s="4208"/>
      <c r="O15" s="4208"/>
      <c r="P15" s="4208"/>
    </row>
    <row r="16" spans="1:16" ht="18.600000000000001" customHeight="1" x14ac:dyDescent="0.45">
      <c r="A16" s="853"/>
      <c r="C16" s="4208"/>
      <c r="D16" s="4208"/>
      <c r="E16" s="4208"/>
      <c r="F16" s="4208"/>
      <c r="G16" s="4208"/>
      <c r="H16" s="4208"/>
      <c r="I16" s="4208"/>
      <c r="J16" s="4208"/>
      <c r="K16" s="4208"/>
      <c r="L16" s="4208"/>
      <c r="M16" s="4208"/>
      <c r="N16" s="4208"/>
      <c r="O16" s="4208"/>
      <c r="P16" s="4208"/>
    </row>
    <row r="17" spans="1:16" ht="18.600000000000001" customHeight="1" x14ac:dyDescent="0.45">
      <c r="A17" s="853"/>
      <c r="C17" s="4208"/>
      <c r="D17" s="4208"/>
      <c r="E17" s="4208"/>
      <c r="F17" s="4208"/>
      <c r="G17" s="4208"/>
      <c r="H17" s="4208"/>
      <c r="I17" s="4208"/>
      <c r="J17" s="4208"/>
      <c r="K17" s="4208"/>
      <c r="L17" s="4208"/>
      <c r="M17" s="4208"/>
      <c r="N17" s="4208"/>
      <c r="O17" s="4208"/>
      <c r="P17" s="4208"/>
    </row>
    <row r="18" spans="1:16" ht="18.600000000000001" customHeight="1" x14ac:dyDescent="0.45">
      <c r="A18" s="853"/>
      <c r="C18" s="4208"/>
      <c r="D18" s="4208"/>
      <c r="E18" s="4208"/>
      <c r="F18" s="4208"/>
      <c r="G18" s="4208"/>
      <c r="H18" s="4208"/>
      <c r="I18" s="4208"/>
      <c r="J18" s="4208"/>
      <c r="K18" s="4208"/>
      <c r="L18" s="4208"/>
      <c r="M18" s="4208"/>
      <c r="N18" s="4208"/>
      <c r="O18" s="4208"/>
      <c r="P18" s="4208"/>
    </row>
    <row r="19" spans="1:16" ht="18.600000000000001" customHeight="1" x14ac:dyDescent="0.45">
      <c r="A19" s="853"/>
      <c r="C19" s="4208"/>
      <c r="D19" s="4208"/>
      <c r="E19" s="4208"/>
      <c r="F19" s="4208"/>
      <c r="G19" s="4208"/>
      <c r="H19" s="4208"/>
      <c r="I19" s="4208"/>
      <c r="J19" s="4208"/>
      <c r="K19" s="4208"/>
      <c r="L19" s="4208"/>
      <c r="M19" s="4208"/>
      <c r="N19" s="4208"/>
      <c r="O19" s="4208"/>
      <c r="P19" s="4208"/>
    </row>
    <row r="20" spans="1:16" x14ac:dyDescent="0.45">
      <c r="A20" s="853"/>
    </row>
    <row r="21" spans="1:16" x14ac:dyDescent="0.45">
      <c r="A21" s="853"/>
    </row>
    <row r="22" spans="1:16" x14ac:dyDescent="0.45">
      <c r="A22" s="853"/>
    </row>
    <row r="23" spans="1:16" x14ac:dyDescent="0.45">
      <c r="A23" s="853"/>
    </row>
    <row r="24" spans="1:16" x14ac:dyDescent="0.45">
      <c r="A24" s="853"/>
    </row>
    <row r="25" spans="1:16" x14ac:dyDescent="0.45">
      <c r="A25" s="853"/>
    </row>
    <row r="26" spans="1:16" x14ac:dyDescent="0.45">
      <c r="A26" s="853"/>
    </row>
    <row r="27" spans="1:16" x14ac:dyDescent="0.45">
      <c r="A27" s="853"/>
    </row>
    <row r="28" spans="1:16" x14ac:dyDescent="0.45">
      <c r="A28" s="853"/>
    </row>
  </sheetData>
  <mergeCells count="11">
    <mergeCell ref="C13:P19"/>
    <mergeCell ref="A6:B6"/>
    <mergeCell ref="C6:P6"/>
    <mergeCell ref="C9:P10"/>
    <mergeCell ref="C1:D1"/>
    <mergeCell ref="A3:B3"/>
    <mergeCell ref="C3:P3"/>
    <mergeCell ref="A4:B4"/>
    <mergeCell ref="C4:P4"/>
    <mergeCell ref="A5:B5"/>
    <mergeCell ref="C5:P5"/>
  </mergeCells>
  <hyperlinks>
    <hyperlink ref="A1" location="'ODS 17.'!A1" display="REGRESAR" xr:uid="{00000000-0004-0000-0102-000000000000}"/>
    <hyperlink ref="C1:D1" location="'Metadato 17.7.1'!A1" display="VER METADATO" xr:uid="{00000000-0004-0000-0102-000001000000}"/>
  </hyperlinks>
  <pageMargins left="0.7" right="0.7" top="0.75" bottom="0.75" header="0.3" footer="0.3"/>
</worksheet>
</file>

<file path=xl/worksheets/sheet5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2-000000000000}">
  <sheetPr codeName="Hoja503">
    <tabColor theme="0" tint="-0.499984740745262"/>
  </sheetPr>
  <dimension ref="B1:F36"/>
  <sheetViews>
    <sheetView showGridLines="0" zoomScaleNormal="100" workbookViewId="0">
      <pane ySplit="1" topLeftCell="A2" activePane="bottomLeft" state="frozen"/>
      <selection pane="bottomLeft" activeCell="B3" sqref="B3:D3"/>
    </sheetView>
  </sheetViews>
  <sheetFormatPr baseColWidth="10" defaultColWidth="11.44140625" defaultRowHeight="17.399999999999999" x14ac:dyDescent="0.3"/>
  <cols>
    <col min="1" max="1" width="11.44140625" style="1305"/>
    <col min="2" max="2" width="26.44140625" style="1305" customWidth="1"/>
    <col min="3" max="3" width="24" style="1305" customWidth="1"/>
    <col min="4" max="4" width="68.44140625" style="1305" customWidth="1"/>
    <col min="5" max="5" width="11.44140625" style="1305"/>
    <col min="6" max="6" width="7.21875" style="1305" customWidth="1"/>
    <col min="7" max="16384" width="11.44140625" style="1305"/>
  </cols>
  <sheetData>
    <row r="1" spans="2:6" x14ac:dyDescent="0.3">
      <c r="B1" s="481" t="s">
        <v>337</v>
      </c>
    </row>
    <row r="2" spans="2:6" ht="18" thickBot="1" x14ac:dyDescent="0.35"/>
    <row r="3" spans="2:6" ht="23.25" customHeight="1" thickBot="1" x14ac:dyDescent="0.35">
      <c r="B3" s="4266" t="s">
        <v>370</v>
      </c>
      <c r="C3" s="4266"/>
      <c r="D3" s="4266"/>
      <c r="F3" s="1356" t="s">
        <v>498</v>
      </c>
    </row>
    <row r="4" spans="2:6" ht="34.799999999999997" x14ac:dyDescent="0.3">
      <c r="B4" s="3123" t="s">
        <v>449</v>
      </c>
      <c r="C4" s="3123"/>
      <c r="D4" s="2361" t="s">
        <v>48</v>
      </c>
    </row>
    <row r="5" spans="2:6" ht="52.2" x14ac:dyDescent="0.3">
      <c r="B5" s="3123" t="s">
        <v>373</v>
      </c>
      <c r="C5" s="3123"/>
      <c r="D5" s="2361" t="s">
        <v>219</v>
      </c>
    </row>
    <row r="6" spans="2:6" x14ac:dyDescent="0.3">
      <c r="B6" s="3123" t="s">
        <v>374</v>
      </c>
      <c r="C6" s="3123"/>
      <c r="D6" s="2362" t="s">
        <v>4186</v>
      </c>
    </row>
    <row r="7" spans="2:6" ht="34.799999999999997" x14ac:dyDescent="0.3">
      <c r="B7" s="3126" t="s">
        <v>375</v>
      </c>
      <c r="C7" s="3126"/>
      <c r="D7" s="2363" t="s">
        <v>4187</v>
      </c>
    </row>
    <row r="8" spans="2:6" x14ac:dyDescent="0.3">
      <c r="B8" s="3126" t="s">
        <v>2480</v>
      </c>
      <c r="C8" s="3126"/>
      <c r="D8" s="2364" t="s">
        <v>4829</v>
      </c>
    </row>
    <row r="9" spans="2:6" x14ac:dyDescent="0.45">
      <c r="B9" s="178"/>
      <c r="C9" s="178"/>
      <c r="D9" s="178"/>
    </row>
    <row r="10" spans="2:6" ht="23.25" customHeight="1" x14ac:dyDescent="0.3">
      <c r="B10" s="4266" t="s">
        <v>376</v>
      </c>
      <c r="C10" s="4266"/>
      <c r="D10" s="4266"/>
    </row>
    <row r="11" spans="2:6" x14ac:dyDescent="0.3">
      <c r="B11" s="3129" t="s">
        <v>377</v>
      </c>
      <c r="C11" s="3124"/>
      <c r="D11" s="2361"/>
    </row>
    <row r="12" spans="2:6" x14ac:dyDescent="0.3">
      <c r="B12" s="3126" t="s">
        <v>379</v>
      </c>
      <c r="C12" s="3126"/>
      <c r="D12" s="661"/>
    </row>
    <row r="13" spans="2:6" x14ac:dyDescent="0.3">
      <c r="B13" s="3123" t="s">
        <v>380</v>
      </c>
      <c r="C13" s="3123"/>
      <c r="D13" s="2077"/>
    </row>
    <row r="14" spans="2:6" x14ac:dyDescent="0.3">
      <c r="B14" s="3123" t="s">
        <v>381</v>
      </c>
      <c r="C14" s="3124"/>
      <c r="D14" s="2077"/>
    </row>
    <row r="15" spans="2:6" x14ac:dyDescent="0.3">
      <c r="B15" s="3123" t="s">
        <v>382</v>
      </c>
      <c r="C15" s="3123"/>
      <c r="D15" s="2361"/>
    </row>
    <row r="16" spans="2:6" x14ac:dyDescent="0.3">
      <c r="B16" s="3123" t="s">
        <v>383</v>
      </c>
      <c r="C16" s="3123"/>
      <c r="D16" s="2361"/>
    </row>
    <row r="17" spans="2:4" x14ac:dyDescent="0.3">
      <c r="B17" s="3123" t="s">
        <v>384</v>
      </c>
      <c r="C17" s="3123"/>
      <c r="D17" s="57"/>
    </row>
    <row r="18" spans="2:4" x14ac:dyDescent="0.3">
      <c r="B18" s="3126" t="s">
        <v>386</v>
      </c>
      <c r="C18" s="3126"/>
      <c r="D18" s="2361"/>
    </row>
    <row r="19" spans="2:4" x14ac:dyDescent="0.3">
      <c r="B19" s="3132" t="s">
        <v>387</v>
      </c>
      <c r="C19" s="3133"/>
      <c r="D19" s="57"/>
    </row>
    <row r="20" spans="2:4" x14ac:dyDescent="0.3">
      <c r="B20" s="3123" t="s">
        <v>388</v>
      </c>
      <c r="C20" s="3123"/>
      <c r="D20" s="2361"/>
    </row>
    <row r="21" spans="2:4" x14ac:dyDescent="0.3">
      <c r="B21" s="3134" t="s">
        <v>390</v>
      </c>
      <c r="C21" s="459" t="s">
        <v>391</v>
      </c>
      <c r="D21" s="2361"/>
    </row>
    <row r="22" spans="2:4" x14ac:dyDescent="0.3">
      <c r="B22" s="3135"/>
      <c r="C22" s="2341" t="s">
        <v>393</v>
      </c>
      <c r="D22" s="57"/>
    </row>
    <row r="23" spans="2:4" x14ac:dyDescent="0.3">
      <c r="B23" s="3123" t="s">
        <v>395</v>
      </c>
      <c r="C23" s="3123"/>
      <c r="D23" s="2361"/>
    </row>
    <row r="24" spans="2:4" x14ac:dyDescent="0.3">
      <c r="B24" s="3123" t="s">
        <v>397</v>
      </c>
      <c r="C24" s="3123"/>
      <c r="D24" s="2362" t="s">
        <v>499</v>
      </c>
    </row>
    <row r="25" spans="2:4" x14ac:dyDescent="0.3">
      <c r="B25" s="3123" t="s">
        <v>399</v>
      </c>
      <c r="C25" s="3123"/>
      <c r="D25" s="57"/>
    </row>
    <row r="26" spans="2:4" x14ac:dyDescent="0.3">
      <c r="B26" s="3126" t="s">
        <v>401</v>
      </c>
      <c r="C26" s="3126"/>
      <c r="D26" s="2361"/>
    </row>
    <row r="27" spans="2:4" x14ac:dyDescent="0.3">
      <c r="B27" s="3129" t="s">
        <v>403</v>
      </c>
      <c r="C27" s="3124"/>
      <c r="D27" s="2361"/>
    </row>
    <row r="28" spans="2:4" x14ac:dyDescent="0.3">
      <c r="B28" s="2344" t="s">
        <v>404</v>
      </c>
      <c r="C28" s="2342"/>
      <c r="D28" s="2361"/>
    </row>
    <row r="29" spans="2:4" x14ac:dyDescent="0.3">
      <c r="B29" s="3130" t="s">
        <v>405</v>
      </c>
      <c r="C29" s="3131"/>
      <c r="D29" s="61"/>
    </row>
    <row r="30" spans="2:4" x14ac:dyDescent="0.3">
      <c r="B30" s="62"/>
      <c r="C30" s="62"/>
      <c r="D30" s="63"/>
    </row>
    <row r="31" spans="2:4" ht="23.25" customHeight="1" x14ac:dyDescent="0.3">
      <c r="B31" s="4266" t="s">
        <v>406</v>
      </c>
      <c r="C31" s="4266"/>
      <c r="D31" s="4266"/>
    </row>
    <row r="32" spans="2:4" x14ac:dyDescent="0.3">
      <c r="B32" s="3129" t="s">
        <v>407</v>
      </c>
      <c r="C32" s="3124"/>
      <c r="D32" s="57"/>
    </row>
    <row r="33" spans="2:4" x14ac:dyDescent="0.3">
      <c r="B33" s="3129" t="s">
        <v>409</v>
      </c>
      <c r="C33" s="3124"/>
      <c r="D33" s="57"/>
    </row>
    <row r="34" spans="2:4" x14ac:dyDescent="0.3">
      <c r="B34" s="3129" t="s">
        <v>411</v>
      </c>
      <c r="C34" s="3124"/>
      <c r="D34" s="83"/>
    </row>
    <row r="35" spans="2:4" x14ac:dyDescent="0.3">
      <c r="B35" s="3129" t="s">
        <v>413</v>
      </c>
      <c r="C35" s="3124"/>
      <c r="D35" s="157"/>
    </row>
    <row r="36" spans="2:4" x14ac:dyDescent="0.3">
      <c r="B36" s="3129" t="s">
        <v>415</v>
      </c>
      <c r="C36" s="3124"/>
      <c r="D36" s="57"/>
    </row>
  </sheetData>
  <mergeCells count="30">
    <mergeCell ref="B16:C16"/>
    <mergeCell ref="B3:D3"/>
    <mergeCell ref="B4:C4"/>
    <mergeCell ref="B5:C5"/>
    <mergeCell ref="B6:C6"/>
    <mergeCell ref="B7:C7"/>
    <mergeCell ref="B10:D10"/>
    <mergeCell ref="B11:C11"/>
    <mergeCell ref="B12:C12"/>
    <mergeCell ref="B13:C13"/>
    <mergeCell ref="B14:C14"/>
    <mergeCell ref="B15:C15"/>
    <mergeCell ref="B8:C8"/>
    <mergeCell ref="B31:D31"/>
    <mergeCell ref="B17:C17"/>
    <mergeCell ref="B18:C18"/>
    <mergeCell ref="B19:C19"/>
    <mergeCell ref="B20:C20"/>
    <mergeCell ref="B21:B22"/>
    <mergeCell ref="B23:C23"/>
    <mergeCell ref="B24:C24"/>
    <mergeCell ref="B25:C25"/>
    <mergeCell ref="B26:C26"/>
    <mergeCell ref="B27:C27"/>
    <mergeCell ref="B29:C29"/>
    <mergeCell ref="B32:C32"/>
    <mergeCell ref="B33:C33"/>
    <mergeCell ref="B34:C34"/>
    <mergeCell ref="B35:C35"/>
    <mergeCell ref="B36:C36"/>
  </mergeCells>
  <dataValidations count="7">
    <dataValidation type="list" allowBlank="1" showInputMessage="1" showErrorMessage="1" sqref="D25" xr:uid="{00000000-0002-0000-0202-000000000000}">
      <formula1>Tipo_operación</formula1>
    </dataValidation>
    <dataValidation type="list" allowBlank="1" showInputMessage="1" showErrorMessage="1" sqref="D14" xr:uid="{00000000-0002-0000-0202-000001000000}">
      <formula1>Tipo_indicador</formula1>
    </dataValidation>
    <dataValidation type="list" allowBlank="1" showInputMessage="1" showErrorMessage="1" sqref="D7" xr:uid="{00000000-0002-0000-0202-000002000000}">
      <formula1>Nombre_indicador_ODS</formula1>
    </dataValidation>
    <dataValidation type="list" allowBlank="1" showInputMessage="1" showErrorMessage="1" sqref="D6" xr:uid="{00000000-0002-0000-0202-000003000000}">
      <formula1>Numero_indicador</formula1>
    </dataValidation>
    <dataValidation type="list" allowBlank="1" showInputMessage="1" showErrorMessage="1" sqref="D5" xr:uid="{00000000-0002-0000-0202-000004000000}">
      <formula1>Metas_ODS</formula1>
    </dataValidation>
    <dataValidation type="list" allowBlank="1" showInputMessage="1" showErrorMessage="1" sqref="D4" xr:uid="{00000000-0002-0000-0202-000005000000}">
      <formula1>ODS</formula1>
    </dataValidation>
    <dataValidation allowBlank="1" showDropDown="1" showInputMessage="1" showErrorMessage="1" sqref="D13" xr:uid="{00000000-0002-0000-0202-000006000000}"/>
  </dataValidations>
  <hyperlinks>
    <hyperlink ref="B1" location="'17.7.1'!A1" display="REGRESAR" xr:uid="{00000000-0004-0000-0202-000000000000}"/>
    <hyperlink ref="D8" r:id="rId1" xr:uid="{00000000-0004-0000-0202-000001000000}"/>
  </hyperlinks>
  <pageMargins left="0.7" right="0.7" top="0.75" bottom="0.75" header="0.3" footer="0.3"/>
</worksheet>
</file>

<file path=xl/worksheets/sheet5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2-000000000000}">
  <sheetPr codeName="Hoja504"/>
  <dimension ref="A1:S48"/>
  <sheetViews>
    <sheetView showGridLines="0" workbookViewId="0">
      <pane ySplit="1" topLeftCell="A2" activePane="bottomLeft" state="frozen"/>
      <selection pane="bottomLeft"/>
    </sheetView>
  </sheetViews>
  <sheetFormatPr baseColWidth="10" defaultColWidth="11.44140625" defaultRowHeight="17.399999999999999" x14ac:dyDescent="0.45"/>
  <cols>
    <col min="1" max="1" width="15.5546875" style="178" customWidth="1"/>
    <col min="2" max="2" width="17.44140625" style="178" customWidth="1"/>
    <col min="3" max="3" width="9.21875" style="178" customWidth="1"/>
    <col min="4" max="4" width="8.77734375" style="178" customWidth="1"/>
    <col min="5" max="5" width="7.77734375" style="178" customWidth="1"/>
    <col min="6" max="6" width="8.21875" style="178" customWidth="1"/>
    <col min="7" max="7" width="2.77734375" style="178" customWidth="1"/>
    <col min="8" max="13" width="11.44140625" style="178"/>
    <col min="14" max="19" width="10.77734375" style="178" customWidth="1"/>
    <col min="20" max="16384" width="11.44140625" style="178"/>
  </cols>
  <sheetData>
    <row r="1" spans="1:19" x14ac:dyDescent="0.45">
      <c r="A1" s="2345" t="s">
        <v>337</v>
      </c>
      <c r="C1" s="3225" t="s">
        <v>430</v>
      </c>
      <c r="D1" s="3225"/>
    </row>
    <row r="3" spans="1:19" ht="21" customHeight="1" x14ac:dyDescent="0.45">
      <c r="A3" s="4258" t="s">
        <v>339</v>
      </c>
      <c r="B3" s="4258"/>
      <c r="C3" s="4258" t="s">
        <v>2078</v>
      </c>
      <c r="D3" s="4259"/>
      <c r="E3" s="4259"/>
      <c r="F3" s="4259"/>
      <c r="G3" s="4259"/>
      <c r="H3" s="4259"/>
      <c r="I3" s="4259"/>
      <c r="J3" s="4259"/>
      <c r="K3" s="4259"/>
      <c r="L3" s="4259"/>
      <c r="M3" s="4259"/>
      <c r="N3" s="4259"/>
      <c r="O3" s="4259"/>
      <c r="P3" s="4259"/>
      <c r="Q3" s="4259"/>
      <c r="R3" s="4259"/>
      <c r="S3" s="4259"/>
    </row>
    <row r="4" spans="1:19" ht="39" customHeight="1" x14ac:dyDescent="0.45">
      <c r="A4" s="4258" t="s">
        <v>340</v>
      </c>
      <c r="B4" s="4259"/>
      <c r="C4" s="4269" t="s">
        <v>221</v>
      </c>
      <c r="D4" s="4270"/>
      <c r="E4" s="4270"/>
      <c r="F4" s="4270"/>
      <c r="G4" s="4270"/>
      <c r="H4" s="4270"/>
      <c r="I4" s="4270"/>
      <c r="J4" s="4270"/>
      <c r="K4" s="4270"/>
      <c r="L4" s="4270"/>
      <c r="M4" s="4270"/>
      <c r="N4" s="4270"/>
      <c r="O4" s="4270"/>
      <c r="P4" s="4270"/>
      <c r="Q4" s="4270"/>
      <c r="R4" s="4270"/>
      <c r="S4" s="4270"/>
    </row>
    <row r="5" spans="1:19" ht="17.399999999999999" customHeight="1" x14ac:dyDescent="0.45">
      <c r="A5" s="4258" t="s">
        <v>341</v>
      </c>
      <c r="B5" s="4259"/>
      <c r="C5" s="4258" t="s">
        <v>4188</v>
      </c>
      <c r="D5" s="4259"/>
      <c r="E5" s="4259"/>
      <c r="F5" s="4259"/>
      <c r="G5" s="4259"/>
      <c r="H5" s="4259"/>
      <c r="I5" s="4259"/>
      <c r="J5" s="4259"/>
      <c r="K5" s="4259"/>
      <c r="L5" s="4259"/>
      <c r="M5" s="4259"/>
      <c r="N5" s="4259"/>
      <c r="O5" s="4259"/>
      <c r="P5" s="4259"/>
      <c r="Q5" s="4259"/>
      <c r="R5" s="4259"/>
      <c r="S5" s="4259"/>
    </row>
    <row r="6" spans="1:19" ht="18.600000000000001" x14ac:dyDescent="0.45">
      <c r="A6" s="4258" t="s">
        <v>417</v>
      </c>
      <c r="B6" s="4259"/>
      <c r="C6" s="4258" t="s">
        <v>5248</v>
      </c>
      <c r="D6" s="4259"/>
      <c r="E6" s="4259"/>
      <c r="F6" s="4259"/>
      <c r="G6" s="4259"/>
      <c r="H6" s="4259"/>
      <c r="I6" s="4259"/>
      <c r="J6" s="4259"/>
      <c r="K6" s="4259"/>
      <c r="L6" s="4259"/>
      <c r="M6" s="4259"/>
      <c r="N6" s="4259"/>
      <c r="O6" s="4259"/>
      <c r="P6" s="4259"/>
      <c r="Q6" s="4259"/>
      <c r="R6" s="4259"/>
      <c r="S6" s="4259"/>
    </row>
    <row r="9" spans="1:19" ht="18.600000000000001" x14ac:dyDescent="0.45">
      <c r="C9" s="2456" t="s">
        <v>5249</v>
      </c>
      <c r="D9" s="2456"/>
      <c r="E9" s="2456"/>
      <c r="F9" s="2456"/>
      <c r="G9" s="2456"/>
      <c r="H9" s="2456"/>
      <c r="I9" s="2456"/>
      <c r="J9" s="2456"/>
      <c r="K9" s="2456"/>
      <c r="L9" s="2456"/>
      <c r="M9" s="2456"/>
    </row>
    <row r="10" spans="1:19" ht="13.2" customHeight="1" x14ac:dyDescent="0.45">
      <c r="C10" s="2429"/>
      <c r="D10" s="2429"/>
      <c r="E10" s="2429"/>
      <c r="F10" s="2429"/>
      <c r="G10" s="2429"/>
      <c r="H10" s="2429"/>
      <c r="I10" s="2429"/>
      <c r="J10" s="2429"/>
      <c r="K10" s="2429"/>
      <c r="L10" s="2429"/>
      <c r="M10" s="2429"/>
    </row>
    <row r="11" spans="1:19" x14ac:dyDescent="0.45">
      <c r="A11" s="1467"/>
      <c r="C11" s="4280" t="s">
        <v>458</v>
      </c>
      <c r="D11" s="2431"/>
      <c r="E11" s="4282" t="s">
        <v>346</v>
      </c>
      <c r="F11" s="4282"/>
      <c r="G11" s="2432"/>
      <c r="H11" s="4282" t="s">
        <v>1550</v>
      </c>
      <c r="I11" s="4282"/>
      <c r="J11" s="4282"/>
      <c r="K11" s="4282"/>
      <c r="L11" s="4282"/>
      <c r="M11" s="4282"/>
    </row>
    <row r="12" spans="1:19" ht="34.799999999999997" x14ac:dyDescent="0.45">
      <c r="A12" s="1468"/>
      <c r="C12" s="4281"/>
      <c r="D12" s="2430" t="s">
        <v>2079</v>
      </c>
      <c r="E12" s="2430" t="s">
        <v>565</v>
      </c>
      <c r="F12" s="2430" t="s">
        <v>353</v>
      </c>
      <c r="G12" s="2430"/>
      <c r="H12" s="2398" t="s">
        <v>2080</v>
      </c>
      <c r="I12" s="2398" t="s">
        <v>2081</v>
      </c>
      <c r="J12" s="2398" t="s">
        <v>2082</v>
      </c>
      <c r="K12" s="2398" t="s">
        <v>2083</v>
      </c>
      <c r="L12" s="2398" t="s">
        <v>2084</v>
      </c>
      <c r="M12" s="2398" t="s">
        <v>2085</v>
      </c>
    </row>
    <row r="13" spans="1:19" x14ac:dyDescent="0.45">
      <c r="A13" s="1467"/>
      <c r="C13" s="1559">
        <v>2010</v>
      </c>
      <c r="D13" s="2426">
        <v>38.381041233191318</v>
      </c>
      <c r="E13" s="30">
        <v>44.648223167209729</v>
      </c>
      <c r="F13" s="30">
        <v>21.38822312830256</v>
      </c>
      <c r="G13" s="2426"/>
      <c r="H13" s="30">
        <v>45.052093619175835</v>
      </c>
      <c r="I13" s="30">
        <v>23.441390914189569</v>
      </c>
      <c r="J13" s="30">
        <v>29.451610028138887</v>
      </c>
      <c r="K13" s="30">
        <v>27.65902379549161</v>
      </c>
      <c r="L13" s="30">
        <v>25.666444857883945</v>
      </c>
      <c r="M13" s="30">
        <v>29.439328600392944</v>
      </c>
    </row>
    <row r="14" spans="1:19" x14ac:dyDescent="0.45">
      <c r="A14" s="1467"/>
      <c r="C14" s="1559">
        <v>2011</v>
      </c>
      <c r="D14" s="2426">
        <v>43.6720242265732</v>
      </c>
      <c r="E14" s="30">
        <v>49.927220215958748</v>
      </c>
      <c r="F14" s="30">
        <v>26.748417543208742</v>
      </c>
      <c r="G14" s="2426"/>
      <c r="H14" s="30">
        <v>50.343877883585407</v>
      </c>
      <c r="I14" s="30">
        <v>30.771408440071468</v>
      </c>
      <c r="J14" s="30">
        <v>33.016731690494886</v>
      </c>
      <c r="K14" s="30">
        <v>31.830870304868309</v>
      </c>
      <c r="L14" s="30">
        <v>31.34473096272643</v>
      </c>
      <c r="M14" s="30">
        <v>34.646503622855533</v>
      </c>
    </row>
    <row r="15" spans="1:19" x14ac:dyDescent="0.45">
      <c r="A15" s="1467"/>
      <c r="C15" s="1559">
        <v>2012</v>
      </c>
      <c r="D15" s="2426">
        <v>47.500914524434698</v>
      </c>
      <c r="E15" s="30">
        <v>55.091534447781285</v>
      </c>
      <c r="F15" s="30">
        <v>35.08683602241576</v>
      </c>
      <c r="G15" s="2426"/>
      <c r="H15" s="30">
        <v>53.517301046417842</v>
      </c>
      <c r="I15" s="30">
        <v>35.186972132338148</v>
      </c>
      <c r="J15" s="30">
        <v>40.511425262422563</v>
      </c>
      <c r="K15" s="30">
        <v>37.007600904052573</v>
      </c>
      <c r="L15" s="30">
        <v>31.196217923949359</v>
      </c>
      <c r="M15" s="30">
        <v>38.135661604505913</v>
      </c>
    </row>
    <row r="16" spans="1:19" x14ac:dyDescent="0.45">
      <c r="A16" s="1468"/>
      <c r="C16" s="1559">
        <v>2013</v>
      </c>
      <c r="D16" s="2426">
        <v>50.154003781532765</v>
      </c>
      <c r="E16" s="30">
        <v>55.530154044304822</v>
      </c>
      <c r="F16" s="30">
        <v>35.503950586898583</v>
      </c>
      <c r="G16" s="2426"/>
      <c r="H16" s="30">
        <v>56.108567233459759</v>
      </c>
      <c r="I16" s="30">
        <v>33.702959656589464</v>
      </c>
      <c r="J16" s="30">
        <v>39.70569559972062</v>
      </c>
      <c r="K16" s="30">
        <v>40.351730036735972</v>
      </c>
      <c r="L16" s="30">
        <v>40.70031235434837</v>
      </c>
      <c r="M16" s="30">
        <v>45.143019722407992</v>
      </c>
    </row>
    <row r="17" spans="1:18" x14ac:dyDescent="0.45">
      <c r="A17" s="1467"/>
      <c r="C17" s="1559">
        <v>2014</v>
      </c>
      <c r="D17" s="2426">
        <v>54.706277328204536</v>
      </c>
      <c r="E17" s="30">
        <v>59.978952116064043</v>
      </c>
      <c r="F17" s="30">
        <v>40.413628810883431</v>
      </c>
      <c r="G17" s="2426"/>
      <c r="H17" s="30">
        <v>60.110530056702196</v>
      </c>
      <c r="I17" s="30">
        <v>42.833843685988512</v>
      </c>
      <c r="J17" s="30">
        <v>48.885605509822774</v>
      </c>
      <c r="K17" s="30">
        <v>43.688033813078057</v>
      </c>
      <c r="L17" s="30">
        <v>46.091609196573188</v>
      </c>
      <c r="M17" s="30">
        <v>46.834881799310743</v>
      </c>
    </row>
    <row r="18" spans="1:18" x14ac:dyDescent="0.45">
      <c r="A18" s="1467"/>
      <c r="C18" s="1559">
        <v>2015</v>
      </c>
      <c r="D18" s="2426">
        <v>59.762950137168083</v>
      </c>
      <c r="E18" s="30">
        <v>65.229877195766335</v>
      </c>
      <c r="F18" s="30">
        <v>45.019490820254056</v>
      </c>
      <c r="G18" s="2426"/>
      <c r="H18" s="30">
        <v>66.056544113569956</v>
      </c>
      <c r="I18" s="30">
        <v>46.710431628262178</v>
      </c>
      <c r="J18" s="30">
        <v>51.637827459252307</v>
      </c>
      <c r="K18" s="30">
        <v>49.149742756566475</v>
      </c>
      <c r="L18" s="30">
        <v>50.383236165970445</v>
      </c>
      <c r="M18" s="30">
        <v>48.257105777321414</v>
      </c>
    </row>
    <row r="19" spans="1:18" s="2350" customFormat="1" x14ac:dyDescent="0.45">
      <c r="A19" s="1069"/>
      <c r="C19" s="1559">
        <v>2016</v>
      </c>
      <c r="D19" s="2426">
        <v>66.028712851113951</v>
      </c>
      <c r="E19" s="30">
        <v>71.228641669759853</v>
      </c>
      <c r="F19" s="30">
        <v>51.96089096131147</v>
      </c>
      <c r="G19" s="2426"/>
      <c r="H19" s="30">
        <v>71.192521343297898</v>
      </c>
      <c r="I19" s="30">
        <v>57.280693549707131</v>
      </c>
      <c r="J19" s="30">
        <v>55.982118098492847</v>
      </c>
      <c r="K19" s="30">
        <v>65.728760059756155</v>
      </c>
      <c r="L19" s="30">
        <v>52.238664295277871</v>
      </c>
      <c r="M19" s="30">
        <v>56.177971382219702</v>
      </c>
      <c r="Q19" s="2376"/>
      <c r="R19" s="2376"/>
    </row>
    <row r="20" spans="1:18" x14ac:dyDescent="0.45">
      <c r="A20" s="1467"/>
      <c r="C20" s="1559">
        <v>2017</v>
      </c>
      <c r="D20" s="1497">
        <v>71.581664619502206</v>
      </c>
      <c r="E20" s="1497">
        <v>76.131060022003609</v>
      </c>
      <c r="F20" s="1497">
        <v>59.406809003559879</v>
      </c>
      <c r="G20" s="2426"/>
      <c r="H20" s="1497">
        <v>76.110446824393705</v>
      </c>
      <c r="I20" s="1497">
        <v>60.840990083228021</v>
      </c>
      <c r="J20" s="1497">
        <v>64.064904389871288</v>
      </c>
      <c r="K20" s="1497">
        <v>69.252672402843871</v>
      </c>
      <c r="L20" s="1497">
        <v>64.308662789132782</v>
      </c>
      <c r="M20" s="1497">
        <v>61.856864229077999</v>
      </c>
    </row>
    <row r="21" spans="1:18" x14ac:dyDescent="0.45">
      <c r="A21" s="1467"/>
      <c r="C21" s="1559">
        <v>2018</v>
      </c>
      <c r="D21" s="1497">
        <v>73.479728436990598</v>
      </c>
      <c r="E21" s="1497">
        <v>78.107446151296102</v>
      </c>
      <c r="F21" s="1497">
        <v>61.0638785955149</v>
      </c>
      <c r="G21" s="2426"/>
      <c r="H21" s="1497">
        <v>77.349007593139504</v>
      </c>
      <c r="I21" s="1497">
        <v>63.538331504825017</v>
      </c>
      <c r="J21" s="1497">
        <v>69.423170424095318</v>
      </c>
      <c r="K21" s="1497">
        <v>67.253921777970177</v>
      </c>
      <c r="L21" s="1497">
        <v>70.382497610443266</v>
      </c>
      <c r="M21" s="1497">
        <v>64.565012773967993</v>
      </c>
    </row>
    <row r="22" spans="1:18" x14ac:dyDescent="0.45">
      <c r="A22" s="1467"/>
      <c r="C22" s="1559">
        <v>2019</v>
      </c>
      <c r="D22" s="1497">
        <v>81.202596443526929</v>
      </c>
      <c r="E22" s="1497">
        <v>84.383143457964522</v>
      </c>
      <c r="F22" s="1497">
        <v>72.681522030258748</v>
      </c>
      <c r="G22" s="2426"/>
      <c r="H22" s="1497">
        <v>84.23400997459656</v>
      </c>
      <c r="I22" s="1497">
        <v>75.382005272087227</v>
      </c>
      <c r="J22" s="1497">
        <v>80.332067188189342</v>
      </c>
      <c r="K22" s="1497">
        <v>75.988038470863984</v>
      </c>
      <c r="L22" s="1497">
        <v>76.591818490383829</v>
      </c>
      <c r="M22" s="1497">
        <v>73.553744817840425</v>
      </c>
    </row>
    <row r="23" spans="1:18" x14ac:dyDescent="0.45">
      <c r="A23" s="1468"/>
      <c r="C23" s="1559">
        <v>2020</v>
      </c>
      <c r="D23" s="1497">
        <v>80.530186080668201</v>
      </c>
      <c r="E23" s="1497">
        <v>83.088943403255271</v>
      </c>
      <c r="F23" s="1497">
        <v>73.685290611998866</v>
      </c>
      <c r="G23" s="2426"/>
      <c r="H23" s="1497">
        <v>82.380773143842219</v>
      </c>
      <c r="I23" s="1497">
        <v>75.288839126342779</v>
      </c>
      <c r="J23" s="1497">
        <v>72.411408571952748</v>
      </c>
      <c r="K23" s="1497">
        <v>85.369346783547783</v>
      </c>
      <c r="L23" s="1497">
        <v>72.293295731316505</v>
      </c>
      <c r="M23" s="1497">
        <v>81.725042541123088</v>
      </c>
    </row>
    <row r="24" spans="1:18" x14ac:dyDescent="0.45">
      <c r="A24" s="1468"/>
      <c r="C24" s="1559">
        <v>2021</v>
      </c>
      <c r="D24" s="1497">
        <v>82.749016069472248</v>
      </c>
      <c r="E24" s="1497">
        <v>85.647409391422656</v>
      </c>
      <c r="F24" s="1497">
        <v>75.053351931995664</v>
      </c>
      <c r="G24" s="2426"/>
      <c r="H24" s="1497">
        <v>85.762320648783529</v>
      </c>
      <c r="I24" s="1497">
        <v>75.687511459631537</v>
      </c>
      <c r="J24" s="1497">
        <v>83.861686418668668</v>
      </c>
      <c r="K24" s="1497">
        <v>79.009225289804846</v>
      </c>
      <c r="L24" s="1497">
        <v>79.242376517166775</v>
      </c>
      <c r="M24" s="1497">
        <v>72.881230166484045</v>
      </c>
    </row>
    <row r="25" spans="1:18" x14ac:dyDescent="0.45">
      <c r="A25" s="1468"/>
      <c r="C25" s="4321">
        <v>2022</v>
      </c>
      <c r="D25" s="2411">
        <v>82.598011210477267</v>
      </c>
      <c r="E25" s="2411">
        <v>84.947849852966613</v>
      </c>
      <c r="F25" s="2411">
        <v>76.345697413506798</v>
      </c>
      <c r="G25" s="4322"/>
      <c r="H25" s="2411">
        <v>85.026568889438892</v>
      </c>
      <c r="I25" s="2411">
        <v>74.348626340680028</v>
      </c>
      <c r="J25" s="2411">
        <v>74.971212733652408</v>
      </c>
      <c r="K25" s="2411">
        <v>82.850913422905535</v>
      </c>
      <c r="L25" s="2411">
        <v>84.39596554850408</v>
      </c>
      <c r="M25" s="2411">
        <v>75.337208563313069</v>
      </c>
    </row>
    <row r="26" spans="1:18" s="2849" customFormat="1" x14ac:dyDescent="0.45">
      <c r="A26" s="1468"/>
      <c r="C26" s="2427">
        <v>2023</v>
      </c>
      <c r="D26" s="2326">
        <v>85.395147988035873</v>
      </c>
      <c r="E26" s="2326">
        <v>87.551431147825511</v>
      </c>
      <c r="F26" s="2326">
        <v>79.662772199119999</v>
      </c>
      <c r="G26" s="2428"/>
      <c r="H26" s="2326">
        <v>87.853156520074577</v>
      </c>
      <c r="I26" s="2326">
        <v>76.931968253396178</v>
      </c>
      <c r="J26" s="2326">
        <v>73.932955491686585</v>
      </c>
      <c r="K26" s="2326">
        <v>82.083810064668427</v>
      </c>
      <c r="L26" s="2326">
        <v>86.402091158940181</v>
      </c>
      <c r="M26" s="2326">
        <v>84.892963459326111</v>
      </c>
    </row>
    <row r="27" spans="1:18" x14ac:dyDescent="0.45">
      <c r="A27" s="1467"/>
      <c r="C27" s="178" t="s">
        <v>7663</v>
      </c>
    </row>
    <row r="28" spans="1:18" x14ac:dyDescent="0.45">
      <c r="A28" s="1467"/>
    </row>
    <row r="29" spans="1:18" x14ac:dyDescent="0.45">
      <c r="A29" s="1467"/>
    </row>
    <row r="30" spans="1:18" ht="22.2" customHeight="1" x14ac:dyDescent="0.45">
      <c r="A30" s="1467"/>
      <c r="C30" s="1374" t="s">
        <v>7685</v>
      </c>
      <c r="D30" s="1374"/>
      <c r="E30" s="1374"/>
      <c r="F30" s="1374"/>
      <c r="G30" s="1374"/>
      <c r="H30" s="1374"/>
      <c r="I30" s="1374"/>
      <c r="J30" s="1260"/>
      <c r="K30" s="1260"/>
      <c r="L30" s="1260"/>
    </row>
    <row r="31" spans="1:18" x14ac:dyDescent="0.45">
      <c r="A31" s="1468"/>
    </row>
    <row r="32" spans="1:18" x14ac:dyDescent="0.45">
      <c r="A32" s="1467"/>
    </row>
    <row r="33" spans="1:3" x14ac:dyDescent="0.45">
      <c r="A33" s="1467"/>
    </row>
    <row r="34" spans="1:3" x14ac:dyDescent="0.45">
      <c r="A34" s="1467"/>
    </row>
    <row r="35" spans="1:3" x14ac:dyDescent="0.45">
      <c r="A35" s="1468"/>
    </row>
    <row r="36" spans="1:3" x14ac:dyDescent="0.45">
      <c r="A36" s="1467"/>
    </row>
    <row r="37" spans="1:3" x14ac:dyDescent="0.45">
      <c r="A37" s="1467"/>
    </row>
    <row r="38" spans="1:3" x14ac:dyDescent="0.45">
      <c r="A38" s="1467"/>
    </row>
    <row r="39" spans="1:3" x14ac:dyDescent="0.45">
      <c r="A39" s="1468"/>
    </row>
    <row r="40" spans="1:3" x14ac:dyDescent="0.45">
      <c r="A40" s="1467"/>
    </row>
    <row r="41" spans="1:3" x14ac:dyDescent="0.45">
      <c r="A41" s="1467"/>
    </row>
    <row r="42" spans="1:3" x14ac:dyDescent="0.45">
      <c r="A42" s="1467"/>
    </row>
    <row r="43" spans="1:3" x14ac:dyDescent="0.45">
      <c r="A43" s="1468"/>
    </row>
    <row r="44" spans="1:3" x14ac:dyDescent="0.45">
      <c r="A44" s="1467"/>
    </row>
    <row r="48" spans="1:3" x14ac:dyDescent="0.45">
      <c r="C48" s="178" t="s">
        <v>7663</v>
      </c>
    </row>
  </sheetData>
  <mergeCells count="12">
    <mergeCell ref="A6:B6"/>
    <mergeCell ref="C6:S6"/>
    <mergeCell ref="C11:C12"/>
    <mergeCell ref="E11:F11"/>
    <mergeCell ref="H11:M11"/>
    <mergeCell ref="A5:B5"/>
    <mergeCell ref="C5:S5"/>
    <mergeCell ref="C1:D1"/>
    <mergeCell ref="A3:B3"/>
    <mergeCell ref="C3:S3"/>
    <mergeCell ref="A4:B4"/>
    <mergeCell ref="C4:S4"/>
  </mergeCells>
  <hyperlinks>
    <hyperlink ref="A1" location="'ODS 17.'!A1" display="REGRESAR" xr:uid="{00000000-0004-0000-0302-000000000000}"/>
    <hyperlink ref="C1:D1" location="'Metadato 17.8.1'!A1" display="VER METADATO" xr:uid="{00000000-0004-0000-0302-000001000000}"/>
  </hyperlinks>
  <pageMargins left="0.7" right="0.7" top="0.75" bottom="0.75" header="0.3" footer="0.3"/>
  <pageSetup orientation="portrait" r:id="rId1"/>
  <drawing r:id="rId2"/>
</worksheet>
</file>

<file path=xl/worksheets/sheet5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2-000000000000}">
  <sheetPr codeName="Hoja505">
    <tabColor theme="0" tint="-0.499984740745262"/>
  </sheetPr>
  <dimension ref="A1:N43"/>
  <sheetViews>
    <sheetView showGridLines="0" zoomScaleNormal="100" workbookViewId="0">
      <pane ySplit="1" topLeftCell="A2" activePane="bottomLeft" state="frozen"/>
      <selection activeCell="C22" sqref="C22"/>
      <selection pane="bottomLeft" activeCell="D32" sqref="D32"/>
    </sheetView>
  </sheetViews>
  <sheetFormatPr baseColWidth="10" defaultColWidth="11.44140625" defaultRowHeight="17.399999999999999" x14ac:dyDescent="0.45"/>
  <cols>
    <col min="1" max="1" width="11.44140625" style="178"/>
    <col min="2" max="2" width="26.44140625" style="178" customWidth="1"/>
    <col min="3" max="3" width="24" style="178" customWidth="1"/>
    <col min="4" max="4" width="85.77734375" style="178" customWidth="1"/>
    <col min="5" max="5" width="2.77734375" style="178" customWidth="1"/>
    <col min="6" max="6" width="7.21875" style="178" customWidth="1"/>
    <col min="7" max="7" width="11.44140625" style="178"/>
    <col min="8" max="8" width="2.77734375" style="178" customWidth="1"/>
    <col min="9" max="16384" width="11.44140625" style="178"/>
  </cols>
  <sheetData>
    <row r="1" spans="2:6" x14ac:dyDescent="0.45">
      <c r="B1" s="2345" t="s">
        <v>337</v>
      </c>
    </row>
    <row r="2" spans="2:6" ht="18" thickBot="1" x14ac:dyDescent="0.5"/>
    <row r="3" spans="2:6" ht="23.25" customHeight="1" thickBot="1" x14ac:dyDescent="0.5">
      <c r="B3" s="4266" t="s">
        <v>370</v>
      </c>
      <c r="C3" s="4266"/>
      <c r="D3" s="4266"/>
      <c r="F3" s="1267" t="s">
        <v>371</v>
      </c>
    </row>
    <row r="4" spans="2:6" x14ac:dyDescent="0.45">
      <c r="B4" s="3123" t="s">
        <v>449</v>
      </c>
      <c r="C4" s="3123"/>
      <c r="D4" s="2361" t="s">
        <v>48</v>
      </c>
    </row>
    <row r="5" spans="2:6" ht="62.25" customHeight="1" x14ac:dyDescent="0.45">
      <c r="B5" s="3123" t="s">
        <v>373</v>
      </c>
      <c r="C5" s="3123"/>
      <c r="D5" s="2361" t="s">
        <v>221</v>
      </c>
    </row>
    <row r="6" spans="2:6" x14ac:dyDescent="0.45">
      <c r="B6" s="3123" t="s">
        <v>374</v>
      </c>
      <c r="C6" s="3123"/>
      <c r="D6" s="2362" t="s">
        <v>304</v>
      </c>
    </row>
    <row r="7" spans="2:6" ht="15" customHeight="1" x14ac:dyDescent="0.45">
      <c r="B7" s="3126" t="s">
        <v>375</v>
      </c>
      <c r="C7" s="3126"/>
      <c r="D7" s="2363" t="s">
        <v>4188</v>
      </c>
    </row>
    <row r="8" spans="2:6" ht="15" customHeight="1" x14ac:dyDescent="0.45">
      <c r="B8" s="3126" t="s">
        <v>2480</v>
      </c>
      <c r="C8" s="3126"/>
      <c r="D8" s="2364" t="s">
        <v>2674</v>
      </c>
    </row>
    <row r="10" spans="2:6" ht="18.600000000000001" x14ac:dyDescent="0.45">
      <c r="B10" s="4266" t="s">
        <v>376</v>
      </c>
      <c r="C10" s="4266"/>
      <c r="D10" s="4266"/>
    </row>
    <row r="11" spans="2:6" ht="17.25" customHeight="1" x14ac:dyDescent="0.45">
      <c r="B11" s="3129" t="s">
        <v>377</v>
      </c>
      <c r="C11" s="3124"/>
      <c r="D11" s="2361" t="s">
        <v>439</v>
      </c>
    </row>
    <row r="12" spans="2:6" ht="31.5" customHeight="1" x14ac:dyDescent="0.45">
      <c r="B12" s="3126" t="s">
        <v>379</v>
      </c>
      <c r="C12" s="3126"/>
      <c r="D12" s="661" t="s">
        <v>2348</v>
      </c>
    </row>
    <row r="13" spans="2:6" x14ac:dyDescent="0.45">
      <c r="B13" s="3123" t="s">
        <v>380</v>
      </c>
      <c r="C13" s="3123"/>
      <c r="D13" s="57" t="s">
        <v>304</v>
      </c>
    </row>
    <row r="14" spans="2:6" x14ac:dyDescent="0.45">
      <c r="B14" s="3123" t="s">
        <v>381</v>
      </c>
      <c r="C14" s="3124"/>
      <c r="D14" s="2077" t="s">
        <v>10</v>
      </c>
    </row>
    <row r="15" spans="2:6" ht="52.2" x14ac:dyDescent="0.45">
      <c r="B15" s="3123" t="s">
        <v>382</v>
      </c>
      <c r="C15" s="3123"/>
      <c r="D15" s="83" t="s">
        <v>2349</v>
      </c>
    </row>
    <row r="16" spans="2:6" ht="50.25" customHeight="1" x14ac:dyDescent="0.45">
      <c r="B16" s="3123" t="s">
        <v>383</v>
      </c>
      <c r="C16" s="3123"/>
      <c r="D16" s="83"/>
    </row>
    <row r="17" spans="2:4" x14ac:dyDescent="0.45">
      <c r="B17" s="3123" t="s">
        <v>384</v>
      </c>
      <c r="C17" s="3123"/>
      <c r="D17" s="57" t="s">
        <v>450</v>
      </c>
    </row>
    <row r="18" spans="2:4" ht="15" customHeight="1" x14ac:dyDescent="0.45">
      <c r="B18" s="3126" t="s">
        <v>386</v>
      </c>
      <c r="C18" s="3126"/>
      <c r="D18" s="2361"/>
    </row>
    <row r="19" spans="2:4" ht="34.799999999999997" x14ac:dyDescent="0.45">
      <c r="B19" s="3132" t="s">
        <v>387</v>
      </c>
      <c r="C19" s="3133"/>
      <c r="D19" s="57" t="s">
        <v>2350</v>
      </c>
    </row>
    <row r="20" spans="2:4" x14ac:dyDescent="0.45">
      <c r="B20" s="3123" t="s">
        <v>388</v>
      </c>
      <c r="C20" s="3123"/>
      <c r="D20" s="83" t="s">
        <v>777</v>
      </c>
    </row>
    <row r="21" spans="2:4" x14ac:dyDescent="0.45">
      <c r="B21" s="3134" t="s">
        <v>390</v>
      </c>
      <c r="C21" s="459" t="s">
        <v>391</v>
      </c>
      <c r="D21" s="2361" t="s">
        <v>2086</v>
      </c>
    </row>
    <row r="22" spans="2:4" ht="15" customHeight="1" x14ac:dyDescent="0.45">
      <c r="B22" s="3135"/>
      <c r="C22" s="2341" t="s">
        <v>393</v>
      </c>
      <c r="D22" s="57"/>
    </row>
    <row r="23" spans="2:4" x14ac:dyDescent="0.45">
      <c r="B23" s="3123" t="s">
        <v>395</v>
      </c>
      <c r="C23" s="3123"/>
      <c r="D23" s="57" t="s">
        <v>427</v>
      </c>
    </row>
    <row r="24" spans="2:4" x14ac:dyDescent="0.45">
      <c r="B24" s="3123" t="s">
        <v>397</v>
      </c>
      <c r="C24" s="3123"/>
      <c r="D24" s="2362" t="s">
        <v>412</v>
      </c>
    </row>
    <row r="25" spans="2:4" x14ac:dyDescent="0.45">
      <c r="B25" s="3123" t="s">
        <v>399</v>
      </c>
      <c r="C25" s="3123"/>
      <c r="D25" s="57" t="s">
        <v>15</v>
      </c>
    </row>
    <row r="26" spans="2:4" ht="15" customHeight="1" x14ac:dyDescent="0.45">
      <c r="B26" s="3126" t="s">
        <v>401</v>
      </c>
      <c r="C26" s="3126"/>
      <c r="D26" s="2362" t="s">
        <v>2351</v>
      </c>
    </row>
    <row r="27" spans="2:4" x14ac:dyDescent="0.45">
      <c r="B27" s="3129" t="s">
        <v>403</v>
      </c>
      <c r="C27" s="3124"/>
      <c r="D27" s="2361"/>
    </row>
    <row r="28" spans="2:4" ht="63" customHeight="1" x14ac:dyDescent="0.45">
      <c r="B28" s="2344" t="s">
        <v>404</v>
      </c>
      <c r="C28" s="2342"/>
      <c r="D28" s="2361" t="s">
        <v>2087</v>
      </c>
    </row>
    <row r="29" spans="2:4" x14ac:dyDescent="0.45">
      <c r="B29" s="3130" t="s">
        <v>405</v>
      </c>
      <c r="C29" s="3131"/>
      <c r="D29" s="61"/>
    </row>
    <row r="30" spans="2:4" x14ac:dyDescent="0.45">
      <c r="B30" s="62"/>
      <c r="C30" s="62"/>
      <c r="D30" s="63"/>
    </row>
    <row r="31" spans="2:4" ht="18.600000000000001" x14ac:dyDescent="0.45">
      <c r="B31" s="4266" t="s">
        <v>406</v>
      </c>
      <c r="C31" s="4266"/>
      <c r="D31" s="4266"/>
    </row>
    <row r="32" spans="2:4" x14ac:dyDescent="0.45">
      <c r="B32" s="3129" t="s">
        <v>407</v>
      </c>
      <c r="C32" s="3124"/>
      <c r="D32" s="2362" t="s">
        <v>408</v>
      </c>
    </row>
    <row r="33" spans="1:14" x14ac:dyDescent="0.45">
      <c r="B33" s="3129" t="s">
        <v>409</v>
      </c>
      <c r="C33" s="3124"/>
      <c r="D33" s="2362" t="s">
        <v>1434</v>
      </c>
    </row>
    <row r="34" spans="1:14" x14ac:dyDescent="0.45">
      <c r="B34" s="3129" t="s">
        <v>411</v>
      </c>
      <c r="C34" s="3124"/>
      <c r="D34" s="2362" t="s">
        <v>412</v>
      </c>
    </row>
    <row r="35" spans="1:14" s="1271" customFormat="1" x14ac:dyDescent="0.45">
      <c r="A35" s="178"/>
      <c r="B35" s="3129" t="s">
        <v>413</v>
      </c>
      <c r="C35" s="3124"/>
      <c r="D35" s="2362" t="s">
        <v>962</v>
      </c>
      <c r="E35" s="178"/>
      <c r="F35" s="178"/>
      <c r="G35" s="178"/>
      <c r="H35" s="178"/>
      <c r="I35" s="178"/>
      <c r="J35" s="178"/>
      <c r="K35" s="178"/>
      <c r="L35" s="178"/>
      <c r="M35" s="178"/>
      <c r="N35" s="178"/>
    </row>
    <row r="36" spans="1:14" s="1271" customFormat="1" x14ac:dyDescent="0.45">
      <c r="A36" s="178"/>
      <c r="B36" s="3129" t="s">
        <v>415</v>
      </c>
      <c r="C36" s="3124"/>
      <c r="D36" s="2362" t="s">
        <v>416</v>
      </c>
      <c r="E36" s="178"/>
      <c r="F36" s="178"/>
      <c r="G36" s="178"/>
      <c r="H36" s="178"/>
      <c r="I36" s="178"/>
      <c r="J36" s="178"/>
      <c r="K36" s="178"/>
      <c r="L36" s="178"/>
      <c r="M36" s="178"/>
      <c r="N36" s="178"/>
    </row>
    <row r="37" spans="1:14" s="1271" customFormat="1" x14ac:dyDescent="0.45">
      <c r="A37" s="178"/>
      <c r="B37" s="178"/>
      <c r="C37" s="178"/>
      <c r="D37" s="178"/>
      <c r="E37" s="178"/>
      <c r="F37" s="178"/>
      <c r="G37" s="178"/>
      <c r="H37" s="178"/>
      <c r="I37" s="178"/>
      <c r="J37" s="178"/>
      <c r="K37" s="178"/>
      <c r="L37" s="178"/>
      <c r="M37" s="178"/>
      <c r="N37" s="178"/>
    </row>
    <row r="38" spans="1:14" s="1271" customFormat="1" x14ac:dyDescent="0.45">
      <c r="A38" s="178"/>
      <c r="B38" s="178"/>
      <c r="C38" s="178"/>
      <c r="D38" s="178"/>
      <c r="E38" s="178"/>
      <c r="F38" s="178"/>
      <c r="G38" s="178"/>
      <c r="H38" s="178"/>
      <c r="I38" s="178"/>
      <c r="J38" s="178"/>
      <c r="K38" s="178"/>
      <c r="L38" s="178"/>
      <c r="M38" s="178"/>
      <c r="N38" s="178"/>
    </row>
    <row r="39" spans="1:14" s="1271" customFormat="1" x14ac:dyDescent="0.45">
      <c r="A39" s="178"/>
      <c r="B39" s="178"/>
      <c r="C39" s="178"/>
      <c r="D39" s="178"/>
      <c r="E39" s="178"/>
      <c r="F39" s="178"/>
      <c r="G39" s="178"/>
      <c r="H39" s="178"/>
      <c r="I39" s="178"/>
      <c r="J39" s="178"/>
      <c r="K39" s="178"/>
      <c r="L39" s="178"/>
      <c r="M39" s="178"/>
      <c r="N39" s="178"/>
    </row>
    <row r="40" spans="1:14" s="1271" customFormat="1" x14ac:dyDescent="0.45">
      <c r="A40" s="178"/>
      <c r="B40" s="178"/>
      <c r="C40" s="178"/>
      <c r="D40" s="178"/>
      <c r="E40" s="178"/>
      <c r="F40" s="178"/>
      <c r="G40" s="178"/>
      <c r="H40" s="178"/>
      <c r="I40" s="178"/>
      <c r="J40" s="178"/>
      <c r="K40" s="178"/>
      <c r="L40" s="178"/>
      <c r="M40" s="178"/>
      <c r="N40" s="178"/>
    </row>
    <row r="41" spans="1:14" s="1271" customFormat="1" x14ac:dyDescent="0.45">
      <c r="A41" s="178"/>
      <c r="B41" s="178"/>
      <c r="C41" s="178"/>
      <c r="D41" s="178"/>
      <c r="E41" s="178"/>
      <c r="F41" s="178"/>
      <c r="G41" s="178"/>
      <c r="H41" s="178"/>
      <c r="I41" s="178"/>
      <c r="J41" s="178"/>
      <c r="K41" s="178"/>
      <c r="L41" s="178"/>
      <c r="M41" s="178"/>
      <c r="N41" s="178"/>
    </row>
    <row r="42" spans="1:14" s="1271" customFormat="1" x14ac:dyDescent="0.45">
      <c r="A42" s="178"/>
      <c r="B42" s="178"/>
      <c r="C42" s="178"/>
      <c r="D42" s="178"/>
      <c r="E42" s="178"/>
      <c r="F42" s="178"/>
      <c r="G42" s="178"/>
      <c r="H42" s="178"/>
      <c r="I42" s="178"/>
      <c r="J42" s="178"/>
      <c r="K42" s="178"/>
      <c r="L42" s="178"/>
      <c r="M42" s="178"/>
      <c r="N42" s="178"/>
    </row>
    <row r="43" spans="1:14" s="1271" customFormat="1" x14ac:dyDescent="0.45">
      <c r="A43" s="178"/>
      <c r="B43" s="178"/>
      <c r="C43" s="178"/>
      <c r="D43" s="178"/>
      <c r="E43" s="178"/>
      <c r="F43" s="178"/>
      <c r="G43" s="178"/>
      <c r="H43" s="178"/>
      <c r="I43" s="178"/>
      <c r="J43" s="178"/>
      <c r="K43" s="178"/>
      <c r="L43" s="178"/>
      <c r="M43" s="178"/>
      <c r="N43" s="178"/>
    </row>
  </sheetData>
  <mergeCells count="30">
    <mergeCell ref="B16:C16"/>
    <mergeCell ref="B3:D3"/>
    <mergeCell ref="B4:C4"/>
    <mergeCell ref="B5:C5"/>
    <mergeCell ref="B6:C6"/>
    <mergeCell ref="B7:C7"/>
    <mergeCell ref="B10:D10"/>
    <mergeCell ref="B11:C11"/>
    <mergeCell ref="B12:C12"/>
    <mergeCell ref="B13:C13"/>
    <mergeCell ref="B14:C14"/>
    <mergeCell ref="B15:C15"/>
    <mergeCell ref="B8:C8"/>
    <mergeCell ref="B31:D31"/>
    <mergeCell ref="B17:C17"/>
    <mergeCell ref="B18:C18"/>
    <mergeCell ref="B19:C19"/>
    <mergeCell ref="B20:C20"/>
    <mergeCell ref="B21:B22"/>
    <mergeCell ref="B23:C23"/>
    <mergeCell ref="B24:C24"/>
    <mergeCell ref="B25:C25"/>
    <mergeCell ref="B26:C26"/>
    <mergeCell ref="B27:C27"/>
    <mergeCell ref="B29:C29"/>
    <mergeCell ref="B32:C32"/>
    <mergeCell ref="B33:C33"/>
    <mergeCell ref="B34:C34"/>
    <mergeCell ref="B35:C35"/>
    <mergeCell ref="B36:C36"/>
  </mergeCells>
  <dataValidations count="6">
    <dataValidation type="list" allowBlank="1" showInputMessage="1" showErrorMessage="1" sqref="D25" xr:uid="{00000000-0002-0000-0402-000000000000}">
      <formula1>Tipo_operación</formula1>
    </dataValidation>
    <dataValidation type="list" allowBlank="1" showInputMessage="1" showErrorMessage="1" sqref="D14" xr:uid="{00000000-0002-0000-0402-000001000000}">
      <formula1>Tipo_indicador</formula1>
    </dataValidation>
    <dataValidation type="list" allowBlank="1" showInputMessage="1" showErrorMessage="1" sqref="D7" xr:uid="{00000000-0002-0000-0402-000002000000}">
      <formula1>Nombre_indicador_ODS</formula1>
    </dataValidation>
    <dataValidation type="list" allowBlank="1" showInputMessage="1" showErrorMessage="1" sqref="D6" xr:uid="{00000000-0002-0000-0402-000003000000}">
      <formula1>Numero_indicador</formula1>
    </dataValidation>
    <dataValidation type="list" allowBlank="1" showInputMessage="1" showErrorMessage="1" sqref="D5" xr:uid="{00000000-0002-0000-0402-000004000000}">
      <formula1>Metas_ODS</formula1>
    </dataValidation>
    <dataValidation type="list" allowBlank="1" showInputMessage="1" showErrorMessage="1" sqref="D4" xr:uid="{00000000-0002-0000-0402-000005000000}">
      <formula1>ODS</formula1>
    </dataValidation>
  </dataValidations>
  <hyperlinks>
    <hyperlink ref="B1" location="'17.8.1'!A1" display="REGRESAR" xr:uid="{00000000-0004-0000-0402-000000000000}"/>
    <hyperlink ref="D8" r:id="rId1" xr:uid="{00000000-0004-0000-0402-000001000000}"/>
  </hyperlinks>
  <pageMargins left="0.7" right="0.7" top="0.75" bottom="0.75" header="0.3" footer="0.3"/>
  <drawing r:id="rId2"/>
</worksheet>
</file>

<file path=xl/worksheets/sheet5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2-000000000000}">
  <sheetPr codeName="Hoja506">
    <tabColor rgb="FF7030A0"/>
  </sheetPr>
  <dimension ref="A1:P20"/>
  <sheetViews>
    <sheetView showGridLines="0" workbookViewId="0">
      <pane ySplit="1" topLeftCell="A2" activePane="bottomLeft" state="frozen"/>
      <selection activeCell="B1" sqref="B1"/>
      <selection pane="bottomLeft" activeCell="A5" sqref="A5:B5"/>
    </sheetView>
  </sheetViews>
  <sheetFormatPr baseColWidth="10" defaultColWidth="11.44140625" defaultRowHeight="17.399999999999999" x14ac:dyDescent="0.45"/>
  <cols>
    <col min="1" max="1" width="15.44140625" style="178" customWidth="1"/>
    <col min="2" max="2" width="18.44140625" style="178" customWidth="1"/>
    <col min="3" max="3" width="11.21875" style="1271" customWidth="1"/>
    <col min="4" max="16" width="11.21875" style="178" customWidth="1"/>
    <col min="17" max="16384" width="11.44140625" style="178"/>
  </cols>
  <sheetData>
    <row r="1" spans="1:16" x14ac:dyDescent="0.45">
      <c r="A1" s="2345" t="s">
        <v>337</v>
      </c>
      <c r="B1" s="1308"/>
      <c r="C1" s="3225" t="s">
        <v>430</v>
      </c>
      <c r="D1" s="3225"/>
    </row>
    <row r="3" spans="1:16" ht="17.25" customHeight="1" x14ac:dyDescent="0.45">
      <c r="A3" s="4258" t="s">
        <v>339</v>
      </c>
      <c r="B3" s="4258"/>
      <c r="C3" s="4258" t="s">
        <v>2088</v>
      </c>
      <c r="D3" s="4259"/>
      <c r="E3" s="4259"/>
      <c r="F3" s="4259"/>
      <c r="G3" s="4259"/>
      <c r="H3" s="4259"/>
      <c r="I3" s="4259"/>
      <c r="J3" s="4259"/>
      <c r="K3" s="4259"/>
      <c r="L3" s="4259"/>
      <c r="M3" s="4259"/>
      <c r="N3" s="4259"/>
      <c r="O3" s="4259"/>
      <c r="P3" s="4259"/>
    </row>
    <row r="4" spans="1:16" ht="40.799999999999997" customHeight="1" x14ac:dyDescent="0.45">
      <c r="A4" s="4258" t="s">
        <v>340</v>
      </c>
      <c r="B4" s="4259"/>
      <c r="C4" s="4269" t="s">
        <v>223</v>
      </c>
      <c r="D4" s="4270"/>
      <c r="E4" s="4270"/>
      <c r="F4" s="4270"/>
      <c r="G4" s="4270"/>
      <c r="H4" s="4270"/>
      <c r="I4" s="4270"/>
      <c r="J4" s="4270"/>
      <c r="K4" s="4270"/>
      <c r="L4" s="4270"/>
      <c r="M4" s="4270"/>
      <c r="N4" s="4270"/>
      <c r="O4" s="4270"/>
      <c r="P4" s="4270"/>
    </row>
    <row r="5" spans="1:16" ht="19.8" customHeight="1" x14ac:dyDescent="0.45">
      <c r="A5" s="4258" t="s">
        <v>341</v>
      </c>
      <c r="B5" s="4259"/>
      <c r="C5" s="4258" t="s">
        <v>4189</v>
      </c>
      <c r="D5" s="4259"/>
      <c r="E5" s="4259"/>
      <c r="F5" s="4259"/>
      <c r="G5" s="4259"/>
      <c r="H5" s="4259"/>
      <c r="I5" s="4259"/>
      <c r="J5" s="4259"/>
      <c r="K5" s="4259"/>
      <c r="L5" s="4259"/>
      <c r="M5" s="4259"/>
      <c r="N5" s="4259"/>
      <c r="O5" s="4259"/>
      <c r="P5" s="4259"/>
    </row>
    <row r="6" spans="1:16" ht="18.600000000000001" x14ac:dyDescent="0.45">
      <c r="A6" s="4258" t="s">
        <v>417</v>
      </c>
      <c r="B6" s="4259"/>
      <c r="C6" s="4258" t="s">
        <v>454</v>
      </c>
      <c r="D6" s="4259"/>
      <c r="E6" s="4259"/>
      <c r="F6" s="4259"/>
      <c r="G6" s="4259"/>
      <c r="H6" s="4259"/>
      <c r="I6" s="4259"/>
      <c r="J6" s="4259"/>
      <c r="K6" s="4259"/>
      <c r="L6" s="4259"/>
      <c r="M6" s="4259"/>
      <c r="N6" s="4259"/>
      <c r="O6" s="4259"/>
      <c r="P6" s="4259"/>
    </row>
    <row r="7" spans="1:16" x14ac:dyDescent="0.45">
      <c r="A7" s="853"/>
    </row>
    <row r="8" spans="1:16" x14ac:dyDescent="0.45">
      <c r="A8" s="853"/>
    </row>
    <row r="9" spans="1:16" ht="11.25" customHeight="1" x14ac:dyDescent="0.45">
      <c r="A9" s="853"/>
      <c r="C9" s="3203" t="s">
        <v>497</v>
      </c>
      <c r="D9" s="3203"/>
      <c r="E9" s="3203"/>
      <c r="F9" s="3203"/>
      <c r="G9" s="3203"/>
      <c r="H9" s="3203"/>
      <c r="I9" s="3203"/>
      <c r="J9" s="3203"/>
      <c r="K9" s="3203"/>
      <c r="L9" s="3203"/>
      <c r="M9" s="3203"/>
      <c r="N9" s="3203"/>
      <c r="O9" s="3203"/>
      <c r="P9" s="3203"/>
    </row>
    <row r="10" spans="1:16" ht="11.25" customHeight="1" x14ac:dyDescent="0.45">
      <c r="A10" s="853"/>
      <c r="C10" s="3203"/>
      <c r="D10" s="3203"/>
      <c r="E10" s="3203"/>
      <c r="F10" s="3203"/>
      <c r="G10" s="3203"/>
      <c r="H10" s="3203"/>
      <c r="I10" s="3203"/>
      <c r="J10" s="3203"/>
      <c r="K10" s="3203"/>
      <c r="L10" s="3203"/>
      <c r="M10" s="3203"/>
      <c r="N10" s="3203"/>
      <c r="O10" s="3203"/>
      <c r="P10" s="3203"/>
    </row>
    <row r="11" spans="1:16" x14ac:dyDescent="0.45">
      <c r="A11" s="853"/>
    </row>
    <row r="12" spans="1:16" x14ac:dyDescent="0.45">
      <c r="A12" s="853"/>
    </row>
    <row r="13" spans="1:16" ht="17.399999999999999" customHeight="1" x14ac:dyDescent="0.45">
      <c r="A13" s="853"/>
      <c r="C13" s="4208" t="s">
        <v>3443</v>
      </c>
      <c r="D13" s="4208"/>
      <c r="E13" s="4208"/>
      <c r="F13" s="4208"/>
      <c r="G13" s="4208"/>
      <c r="H13" s="4208"/>
      <c r="I13" s="4208"/>
      <c r="J13" s="4208"/>
      <c r="K13" s="4208"/>
      <c r="L13" s="4208"/>
      <c r="M13" s="4208"/>
      <c r="N13" s="4208"/>
      <c r="O13" s="4208"/>
      <c r="P13" s="4208"/>
    </row>
    <row r="14" spans="1:16" x14ac:dyDescent="0.45">
      <c r="A14" s="853"/>
      <c r="C14" s="4208"/>
      <c r="D14" s="4208"/>
      <c r="E14" s="4208"/>
      <c r="F14" s="4208"/>
      <c r="G14" s="4208"/>
      <c r="H14" s="4208"/>
      <c r="I14" s="4208"/>
      <c r="J14" s="4208"/>
      <c r="K14" s="4208"/>
      <c r="L14" s="4208"/>
      <c r="M14" s="4208"/>
      <c r="N14" s="4208"/>
      <c r="O14" s="4208"/>
      <c r="P14" s="4208"/>
    </row>
    <row r="15" spans="1:16" x14ac:dyDescent="0.45">
      <c r="A15" s="853"/>
      <c r="C15" s="4208"/>
      <c r="D15" s="4208"/>
      <c r="E15" s="4208"/>
      <c r="F15" s="4208"/>
      <c r="G15" s="4208"/>
      <c r="H15" s="4208"/>
      <c r="I15" s="4208"/>
      <c r="J15" s="4208"/>
      <c r="K15" s="4208"/>
      <c r="L15" s="4208"/>
      <c r="M15" s="4208"/>
      <c r="N15" s="4208"/>
      <c r="O15" s="4208"/>
      <c r="P15" s="4208"/>
    </row>
    <row r="16" spans="1:16" x14ac:dyDescent="0.45">
      <c r="A16" s="853"/>
      <c r="C16" s="4208"/>
      <c r="D16" s="4208"/>
      <c r="E16" s="4208"/>
      <c r="F16" s="4208"/>
      <c r="G16" s="4208"/>
      <c r="H16" s="4208"/>
      <c r="I16" s="4208"/>
      <c r="J16" s="4208"/>
      <c r="K16" s="4208"/>
      <c r="L16" s="4208"/>
      <c r="M16" s="4208"/>
      <c r="N16" s="4208"/>
      <c r="O16" s="4208"/>
      <c r="P16" s="4208"/>
    </row>
    <row r="17" spans="1:1" x14ac:dyDescent="0.45">
      <c r="A17" s="853"/>
    </row>
    <row r="18" spans="1:1" x14ac:dyDescent="0.45">
      <c r="A18" s="853"/>
    </row>
    <row r="19" spans="1:1" x14ac:dyDescent="0.45">
      <c r="A19" s="853"/>
    </row>
    <row r="20" spans="1:1" x14ac:dyDescent="0.45">
      <c r="A20" s="853"/>
    </row>
  </sheetData>
  <mergeCells count="11">
    <mergeCell ref="C13:P16"/>
    <mergeCell ref="A6:B6"/>
    <mergeCell ref="C6:P6"/>
    <mergeCell ref="C9:P10"/>
    <mergeCell ref="C1:D1"/>
    <mergeCell ref="A3:B3"/>
    <mergeCell ref="C3:P3"/>
    <mergeCell ref="A4:B4"/>
    <mergeCell ref="C4:P4"/>
    <mergeCell ref="A5:B5"/>
    <mergeCell ref="C5:P5"/>
  </mergeCells>
  <hyperlinks>
    <hyperlink ref="A1" location="'ODS 17.'!A1" display="REGRESAR" xr:uid="{00000000-0004-0000-0502-000000000000}"/>
    <hyperlink ref="C1:D1" location="'Metadato 17.9.1'!A1" display="VER METADATO" xr:uid="{00000000-0004-0000-0502-000001000000}"/>
  </hyperlinks>
  <pageMargins left="0.7" right="0.7" top="0.75" bottom="0.75" header="0.3" footer="0.3"/>
</worksheet>
</file>

<file path=xl/worksheets/sheet5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2-000000000000}">
  <sheetPr codeName="Hoja507">
    <tabColor theme="0" tint="-0.499984740745262"/>
  </sheetPr>
  <dimension ref="B1:F36"/>
  <sheetViews>
    <sheetView showGridLines="0" zoomScaleNormal="100" workbookViewId="0">
      <pane ySplit="1" topLeftCell="A2" activePane="bottomLeft" state="frozen"/>
      <selection pane="bottomLeft" activeCell="B31" sqref="B31:D31"/>
    </sheetView>
  </sheetViews>
  <sheetFormatPr baseColWidth="10" defaultColWidth="11.44140625" defaultRowHeight="17.399999999999999" x14ac:dyDescent="0.45"/>
  <cols>
    <col min="1" max="1" width="11.44140625" style="178"/>
    <col min="2" max="2" width="26.44140625" style="178" customWidth="1"/>
    <col min="3" max="3" width="24" style="178" customWidth="1"/>
    <col min="4" max="4" width="85.77734375" style="178" customWidth="1"/>
    <col min="5" max="5" width="11.44140625" style="178"/>
    <col min="6" max="6" width="7.21875" style="178" customWidth="1"/>
    <col min="7" max="16384" width="11.44140625" style="178"/>
  </cols>
  <sheetData>
    <row r="1" spans="2:6" x14ac:dyDescent="0.45">
      <c r="B1" s="2345" t="s">
        <v>337</v>
      </c>
    </row>
    <row r="2" spans="2:6" ht="18" thickBot="1" x14ac:dyDescent="0.5"/>
    <row r="3" spans="2:6" ht="23.25" customHeight="1" thickBot="1" x14ac:dyDescent="0.5">
      <c r="B3" s="4266" t="s">
        <v>370</v>
      </c>
      <c r="C3" s="4266"/>
      <c r="D3" s="4266"/>
      <c r="F3" s="1267" t="s">
        <v>498</v>
      </c>
    </row>
    <row r="4" spans="2:6" x14ac:dyDescent="0.45">
      <c r="B4" s="3123" t="s">
        <v>449</v>
      </c>
      <c r="C4" s="3123"/>
      <c r="D4" s="2361" t="s">
        <v>48</v>
      </c>
    </row>
    <row r="5" spans="2:6" ht="63.75" customHeight="1" x14ac:dyDescent="0.45">
      <c r="B5" s="3123" t="s">
        <v>373</v>
      </c>
      <c r="C5" s="3123"/>
      <c r="D5" s="2361" t="s">
        <v>223</v>
      </c>
    </row>
    <row r="6" spans="2:6" x14ac:dyDescent="0.45">
      <c r="B6" s="3123" t="s">
        <v>374</v>
      </c>
      <c r="C6" s="3123"/>
      <c r="D6" s="2362" t="s">
        <v>305</v>
      </c>
    </row>
    <row r="7" spans="2:6" ht="34.799999999999997" x14ac:dyDescent="0.45">
      <c r="B7" s="3126" t="s">
        <v>375</v>
      </c>
      <c r="C7" s="3126"/>
      <c r="D7" s="2363" t="s">
        <v>4189</v>
      </c>
    </row>
    <row r="8" spans="2:6" x14ac:dyDescent="0.45">
      <c r="B8" s="3126" t="s">
        <v>2480</v>
      </c>
      <c r="C8" s="3126"/>
      <c r="D8" s="2364" t="s">
        <v>2675</v>
      </c>
    </row>
    <row r="10" spans="2:6" ht="23.25" customHeight="1" x14ac:dyDescent="0.45">
      <c r="B10" s="4266" t="s">
        <v>376</v>
      </c>
      <c r="C10" s="4266"/>
      <c r="D10" s="4266"/>
    </row>
    <row r="11" spans="2:6" x14ac:dyDescent="0.45">
      <c r="B11" s="3129" t="s">
        <v>377</v>
      </c>
      <c r="C11" s="3124"/>
      <c r="D11" s="2361"/>
    </row>
    <row r="12" spans="2:6" x14ac:dyDescent="0.45">
      <c r="B12" s="3126" t="s">
        <v>379</v>
      </c>
      <c r="C12" s="3126"/>
      <c r="D12" s="661"/>
    </row>
    <row r="13" spans="2:6" x14ac:dyDescent="0.45">
      <c r="B13" s="3123" t="s">
        <v>380</v>
      </c>
      <c r="C13" s="3123"/>
      <c r="D13" s="2077"/>
    </row>
    <row r="14" spans="2:6" x14ac:dyDescent="0.45">
      <c r="B14" s="3123" t="s">
        <v>381</v>
      </c>
      <c r="C14" s="3124"/>
      <c r="D14" s="2077"/>
    </row>
    <row r="15" spans="2:6" x14ac:dyDescent="0.45">
      <c r="B15" s="3123" t="s">
        <v>382</v>
      </c>
      <c r="C15" s="3123"/>
      <c r="D15" s="2361"/>
    </row>
    <row r="16" spans="2:6" x14ac:dyDescent="0.45">
      <c r="B16" s="3123" t="s">
        <v>383</v>
      </c>
      <c r="C16" s="3123"/>
      <c r="D16" s="2361"/>
    </row>
    <row r="17" spans="2:4" x14ac:dyDescent="0.45">
      <c r="B17" s="3123" t="s">
        <v>384</v>
      </c>
      <c r="C17" s="3123"/>
      <c r="D17" s="57"/>
    </row>
    <row r="18" spans="2:4" x14ac:dyDescent="0.45">
      <c r="B18" s="3126" t="s">
        <v>386</v>
      </c>
      <c r="C18" s="3126"/>
      <c r="D18" s="2361"/>
    </row>
    <row r="19" spans="2:4" x14ac:dyDescent="0.45">
      <c r="B19" s="3132" t="s">
        <v>387</v>
      </c>
      <c r="C19" s="3133"/>
      <c r="D19" s="57"/>
    </row>
    <row r="20" spans="2:4" x14ac:dyDescent="0.45">
      <c r="B20" s="3123" t="s">
        <v>388</v>
      </c>
      <c r="C20" s="3123"/>
      <c r="D20" s="2361"/>
    </row>
    <row r="21" spans="2:4" x14ac:dyDescent="0.45">
      <c r="B21" s="3134" t="s">
        <v>390</v>
      </c>
      <c r="C21" s="459" t="s">
        <v>391</v>
      </c>
      <c r="D21" s="2361"/>
    </row>
    <row r="22" spans="2:4" ht="45" customHeight="1" x14ac:dyDescent="0.45">
      <c r="B22" s="3135"/>
      <c r="C22" s="2341" t="s">
        <v>393</v>
      </c>
      <c r="D22" s="57"/>
    </row>
    <row r="23" spans="2:4" x14ac:dyDescent="0.45">
      <c r="B23" s="3123" t="s">
        <v>395</v>
      </c>
      <c r="C23" s="3123"/>
      <c r="D23" s="2361"/>
    </row>
    <row r="24" spans="2:4" x14ac:dyDescent="0.45">
      <c r="B24" s="3123" t="s">
        <v>397</v>
      </c>
      <c r="C24" s="3123"/>
      <c r="D24" s="2361"/>
    </row>
    <row r="25" spans="2:4" x14ac:dyDescent="0.45">
      <c r="B25" s="3123" t="s">
        <v>399</v>
      </c>
      <c r="C25" s="3123"/>
      <c r="D25" s="57"/>
    </row>
    <row r="26" spans="2:4" x14ac:dyDescent="0.45">
      <c r="B26" s="3126" t="s">
        <v>401</v>
      </c>
      <c r="C26" s="3126"/>
      <c r="D26" s="2361"/>
    </row>
    <row r="27" spans="2:4" x14ac:dyDescent="0.45">
      <c r="B27" s="3129" t="s">
        <v>403</v>
      </c>
      <c r="C27" s="3124"/>
      <c r="D27" s="2361"/>
    </row>
    <row r="28" spans="2:4" ht="69.599999999999994" x14ac:dyDescent="0.45">
      <c r="B28" s="2344" t="s">
        <v>404</v>
      </c>
      <c r="C28" s="2342"/>
      <c r="D28" s="57" t="s">
        <v>2089</v>
      </c>
    </row>
    <row r="29" spans="2:4" x14ac:dyDescent="0.45">
      <c r="B29" s="3130" t="s">
        <v>405</v>
      </c>
      <c r="C29" s="3131"/>
      <c r="D29" s="57"/>
    </row>
    <row r="30" spans="2:4" x14ac:dyDescent="0.45">
      <c r="B30" s="62"/>
      <c r="C30" s="62"/>
      <c r="D30" s="63"/>
    </row>
    <row r="31" spans="2:4" ht="23.25" customHeight="1" x14ac:dyDescent="0.45">
      <c r="B31" s="4266" t="s">
        <v>406</v>
      </c>
      <c r="C31" s="4266"/>
      <c r="D31" s="4266"/>
    </row>
    <row r="32" spans="2:4" x14ac:dyDescent="0.45">
      <c r="B32" s="3129" t="s">
        <v>407</v>
      </c>
      <c r="C32" s="3124"/>
      <c r="D32" s="57"/>
    </row>
    <row r="33" spans="2:4" x14ac:dyDescent="0.45">
      <c r="B33" s="3129" t="s">
        <v>409</v>
      </c>
      <c r="C33" s="3124"/>
      <c r="D33" s="57"/>
    </row>
    <row r="34" spans="2:4" x14ac:dyDescent="0.45">
      <c r="B34" s="3129" t="s">
        <v>411</v>
      </c>
      <c r="C34" s="3124"/>
      <c r="D34" s="83"/>
    </row>
    <row r="35" spans="2:4" x14ac:dyDescent="0.45">
      <c r="B35" s="3129" t="s">
        <v>413</v>
      </c>
      <c r="C35" s="3124"/>
      <c r="D35" s="157"/>
    </row>
    <row r="36" spans="2:4" x14ac:dyDescent="0.45">
      <c r="B36" s="3129" t="s">
        <v>415</v>
      </c>
      <c r="C36" s="3124"/>
      <c r="D36" s="57"/>
    </row>
  </sheetData>
  <mergeCells count="30">
    <mergeCell ref="B16:C16"/>
    <mergeCell ref="B3:D3"/>
    <mergeCell ref="B4:C4"/>
    <mergeCell ref="B5:C5"/>
    <mergeCell ref="B6:C6"/>
    <mergeCell ref="B7:C7"/>
    <mergeCell ref="B10:D10"/>
    <mergeCell ref="B11:C11"/>
    <mergeCell ref="B12:C12"/>
    <mergeCell ref="B13:C13"/>
    <mergeCell ref="B14:C14"/>
    <mergeCell ref="B15:C15"/>
    <mergeCell ref="B8:C8"/>
    <mergeCell ref="B31:D31"/>
    <mergeCell ref="B17:C17"/>
    <mergeCell ref="B18:C18"/>
    <mergeCell ref="B19:C19"/>
    <mergeCell ref="B20:C20"/>
    <mergeCell ref="B21:B22"/>
    <mergeCell ref="B23:C23"/>
    <mergeCell ref="B24:C24"/>
    <mergeCell ref="B25:C25"/>
    <mergeCell ref="B26:C26"/>
    <mergeCell ref="B27:C27"/>
    <mergeCell ref="B29:C29"/>
    <mergeCell ref="B32:C32"/>
    <mergeCell ref="B33:C33"/>
    <mergeCell ref="B34:C34"/>
    <mergeCell ref="B35:C35"/>
    <mergeCell ref="B36:C36"/>
  </mergeCells>
  <dataValidations count="7">
    <dataValidation type="list" allowBlank="1" showInputMessage="1" showErrorMessage="1" sqref="D25" xr:uid="{00000000-0002-0000-0602-000000000000}">
      <formula1>Tipo_operación</formula1>
    </dataValidation>
    <dataValidation type="list" allowBlank="1" showInputMessage="1" showErrorMessage="1" sqref="D14" xr:uid="{00000000-0002-0000-0602-000001000000}">
      <formula1>Tipo_indicador</formula1>
    </dataValidation>
    <dataValidation type="list" allowBlank="1" showInputMessage="1" showErrorMessage="1" sqref="D7" xr:uid="{00000000-0002-0000-0602-000002000000}">
      <formula1>Nombre_indicador_ODS</formula1>
    </dataValidation>
    <dataValidation type="list" allowBlank="1" showInputMessage="1" showErrorMessage="1" sqref="D6" xr:uid="{00000000-0002-0000-0602-000003000000}">
      <formula1>Numero_indicador</formula1>
    </dataValidation>
    <dataValidation type="list" allowBlank="1" showInputMessage="1" showErrorMessage="1" sqref="D5" xr:uid="{00000000-0002-0000-0602-000004000000}">
      <formula1>Metas_ODS</formula1>
    </dataValidation>
    <dataValidation type="list" allowBlank="1" showInputMessage="1" showErrorMessage="1" sqref="D4" xr:uid="{00000000-0002-0000-0602-000005000000}">
      <formula1>ODS</formula1>
    </dataValidation>
    <dataValidation allowBlank="1" showDropDown="1" showInputMessage="1" showErrorMessage="1" sqref="D13" xr:uid="{00000000-0002-0000-0602-000006000000}"/>
  </dataValidations>
  <hyperlinks>
    <hyperlink ref="B1" location="'17.9.1'!A1" display="REGRESAR" xr:uid="{00000000-0004-0000-0602-000000000000}"/>
    <hyperlink ref="D8" r:id="rId1" xr:uid="{00000000-0004-0000-0602-000001000000}"/>
  </hyperlinks>
  <pageMargins left="0.7" right="0.7" top="0.75" bottom="0.75" header="0.3" footer="0.3"/>
  <pageSetup orientation="portrait"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Hoja52">
    <tabColor theme="0" tint="-0.499984740745262"/>
  </sheetPr>
  <dimension ref="A1:D41"/>
  <sheetViews>
    <sheetView showGridLines="0" zoomScaleNormal="100" workbookViewId="0">
      <pane ySplit="1" topLeftCell="A2" activePane="bottomLeft" state="frozen"/>
      <selection pane="bottomLeft" activeCell="B1" sqref="B1"/>
    </sheetView>
  </sheetViews>
  <sheetFormatPr baseColWidth="10" defaultColWidth="11.44140625" defaultRowHeight="17.399999999999999" x14ac:dyDescent="0.3"/>
  <cols>
    <col min="1" max="1" width="10" style="38" customWidth="1"/>
    <col min="2" max="2" width="26.44140625" style="38" customWidth="1"/>
    <col min="3" max="3" width="24" style="38" customWidth="1"/>
    <col min="4" max="4" width="85.77734375" style="38" customWidth="1"/>
    <col min="5" max="5" width="11.44140625" style="38"/>
    <col min="6" max="6" width="26.44140625" style="38" customWidth="1"/>
    <col min="7" max="7" width="24" style="38" customWidth="1"/>
    <col min="8" max="8" width="85.77734375" style="38" customWidth="1"/>
    <col min="9" max="9" width="11.44140625" style="38"/>
    <col min="10" max="10" width="26.44140625" style="38" customWidth="1"/>
    <col min="11" max="11" width="24" style="38" customWidth="1"/>
    <col min="12" max="12" width="85.77734375" style="38" customWidth="1"/>
    <col min="13" max="16384" width="11.44140625" style="38"/>
  </cols>
  <sheetData>
    <row r="1" spans="1:4" x14ac:dyDescent="0.3">
      <c r="B1" s="481" t="s">
        <v>337</v>
      </c>
    </row>
    <row r="2" spans="1:4" x14ac:dyDescent="0.3">
      <c r="B2" s="117"/>
    </row>
    <row r="3" spans="1:4" ht="18.600000000000001" x14ac:dyDescent="0.3">
      <c r="B3" s="3214" t="s">
        <v>370</v>
      </c>
      <c r="C3" s="3214"/>
      <c r="D3" s="3214"/>
    </row>
    <row r="4" spans="1:4" ht="21.6" customHeight="1" x14ac:dyDescent="0.3">
      <c r="A4" s="691"/>
      <c r="B4" s="3142" t="s">
        <v>449</v>
      </c>
      <c r="C4" s="3142"/>
      <c r="D4" s="44" t="s">
        <v>12</v>
      </c>
    </row>
    <row r="5" spans="1:4" ht="51" customHeight="1" x14ac:dyDescent="0.3">
      <c r="B5" s="3142" t="s">
        <v>373</v>
      </c>
      <c r="C5" s="3142"/>
      <c r="D5" s="44" t="s">
        <v>41</v>
      </c>
    </row>
    <row r="6" spans="1:4" x14ac:dyDescent="0.3">
      <c r="B6" s="3142" t="s">
        <v>374</v>
      </c>
      <c r="C6" s="3142"/>
      <c r="D6" s="45" t="s">
        <v>537</v>
      </c>
    </row>
    <row r="7" spans="1:4" ht="15" customHeight="1" x14ac:dyDescent="0.3">
      <c r="B7" s="3143" t="s">
        <v>375</v>
      </c>
      <c r="C7" s="3143"/>
      <c r="D7" s="46" t="s">
        <v>3961</v>
      </c>
    </row>
    <row r="8" spans="1:4" x14ac:dyDescent="0.45">
      <c r="B8" s="22"/>
      <c r="C8" s="22"/>
      <c r="D8" s="22"/>
    </row>
    <row r="9" spans="1:4" ht="18.600000000000001" x14ac:dyDescent="0.3">
      <c r="B9" s="3214" t="s">
        <v>376</v>
      </c>
      <c r="C9" s="3214"/>
      <c r="D9" s="3214"/>
    </row>
    <row r="10" spans="1:4" x14ac:dyDescent="0.3">
      <c r="B10" s="3153" t="s">
        <v>377</v>
      </c>
      <c r="C10" s="3154"/>
      <c r="D10" s="2778" t="s">
        <v>439</v>
      </c>
    </row>
    <row r="11" spans="1:4" ht="34.799999999999997" x14ac:dyDescent="0.3">
      <c r="B11" s="3155" t="s">
        <v>379</v>
      </c>
      <c r="C11" s="3155"/>
      <c r="D11" s="460" t="s">
        <v>6634</v>
      </c>
    </row>
    <row r="12" spans="1:4" x14ac:dyDescent="0.3">
      <c r="B12" s="3142" t="s">
        <v>380</v>
      </c>
      <c r="C12" s="3142"/>
      <c r="D12" s="2569" t="s">
        <v>537</v>
      </c>
    </row>
    <row r="13" spans="1:4" x14ac:dyDescent="0.3">
      <c r="B13" s="3142" t="s">
        <v>381</v>
      </c>
      <c r="C13" s="3156"/>
      <c r="D13" s="2569" t="s">
        <v>18</v>
      </c>
    </row>
    <row r="14" spans="1:4" ht="208.8" x14ac:dyDescent="0.3">
      <c r="B14" s="3142" t="s">
        <v>382</v>
      </c>
      <c r="C14" s="3142"/>
      <c r="D14" s="2509" t="s">
        <v>6635</v>
      </c>
    </row>
    <row r="15" spans="1:4" ht="49.5" customHeight="1" x14ac:dyDescent="0.3">
      <c r="B15" s="3142" t="s">
        <v>383</v>
      </c>
      <c r="C15" s="3142"/>
      <c r="D15" s="2509"/>
    </row>
    <row r="16" spans="1:4" x14ac:dyDescent="0.3">
      <c r="B16" s="3142" t="s">
        <v>384</v>
      </c>
      <c r="C16" s="3142"/>
      <c r="D16" s="2509" t="s">
        <v>584</v>
      </c>
    </row>
    <row r="17" spans="2:4" ht="34.799999999999997" x14ac:dyDescent="0.3">
      <c r="B17" s="3143" t="s">
        <v>386</v>
      </c>
      <c r="C17" s="3143"/>
      <c r="D17" s="2778" t="s">
        <v>6636</v>
      </c>
    </row>
    <row r="18" spans="2:4" ht="34.799999999999997" x14ac:dyDescent="0.3">
      <c r="B18" s="3144" t="s">
        <v>387</v>
      </c>
      <c r="C18" s="3145"/>
      <c r="D18" s="2509" t="s">
        <v>6637</v>
      </c>
    </row>
    <row r="19" spans="2:4" x14ac:dyDescent="0.3">
      <c r="B19" s="3142" t="s">
        <v>388</v>
      </c>
      <c r="C19" s="3142"/>
      <c r="D19" s="2509" t="s">
        <v>424</v>
      </c>
    </row>
    <row r="20" spans="2:4" x14ac:dyDescent="0.3">
      <c r="B20" s="3146" t="s">
        <v>390</v>
      </c>
      <c r="C20" s="2570" t="s">
        <v>391</v>
      </c>
      <c r="D20" s="2509" t="s">
        <v>585</v>
      </c>
    </row>
    <row r="21" spans="2:4" x14ac:dyDescent="0.3">
      <c r="B21" s="3147"/>
      <c r="C21" s="2767" t="s">
        <v>393</v>
      </c>
      <c r="D21" s="2509" t="s">
        <v>585</v>
      </c>
    </row>
    <row r="22" spans="2:4" x14ac:dyDescent="0.3">
      <c r="B22" s="3148" t="s">
        <v>395</v>
      </c>
      <c r="C22" s="3148"/>
      <c r="D22" s="2509" t="s">
        <v>2422</v>
      </c>
    </row>
    <row r="23" spans="2:4" x14ac:dyDescent="0.3">
      <c r="B23" s="3148" t="s">
        <v>397</v>
      </c>
      <c r="C23" s="3148"/>
      <c r="D23" s="2509" t="s">
        <v>2189</v>
      </c>
    </row>
    <row r="24" spans="2:4" x14ac:dyDescent="0.3">
      <c r="B24" s="3142" t="s">
        <v>399</v>
      </c>
      <c r="C24" s="3142"/>
      <c r="D24" s="2509" t="s">
        <v>19</v>
      </c>
    </row>
    <row r="25" spans="2:4" ht="15" customHeight="1" x14ac:dyDescent="0.3">
      <c r="B25" s="3143" t="s">
        <v>401</v>
      </c>
      <c r="C25" s="3143"/>
      <c r="D25" s="113" t="s">
        <v>6638</v>
      </c>
    </row>
    <row r="26" spans="2:4" ht="15" customHeight="1" x14ac:dyDescent="0.3">
      <c r="B26" s="3149" t="s">
        <v>403</v>
      </c>
      <c r="C26" s="3150"/>
      <c r="D26" s="2778"/>
    </row>
    <row r="27" spans="2:4" x14ac:dyDescent="0.3">
      <c r="B27" s="2768" t="s">
        <v>404</v>
      </c>
      <c r="C27" s="2769"/>
      <c r="D27" s="2509" t="s">
        <v>2423</v>
      </c>
    </row>
    <row r="28" spans="2:4" x14ac:dyDescent="0.3">
      <c r="B28" s="3151" t="s">
        <v>405</v>
      </c>
      <c r="C28" s="3152"/>
      <c r="D28" s="2573"/>
    </row>
    <row r="29" spans="2:4" x14ac:dyDescent="0.3">
      <c r="B29" s="2574"/>
      <c r="C29" s="2574"/>
      <c r="D29" s="2575"/>
    </row>
    <row r="30" spans="2:4" ht="18.600000000000001" x14ac:dyDescent="0.3">
      <c r="B30" s="3214" t="s">
        <v>406</v>
      </c>
      <c r="C30" s="3214"/>
      <c r="D30" s="3214"/>
    </row>
    <row r="31" spans="2:4" x14ac:dyDescent="0.3">
      <c r="B31" s="3140" t="s">
        <v>407</v>
      </c>
      <c r="C31" s="3141"/>
      <c r="D31" s="113" t="s">
        <v>524</v>
      </c>
    </row>
    <row r="32" spans="2:4" x14ac:dyDescent="0.3">
      <c r="B32" s="3140" t="s">
        <v>409</v>
      </c>
      <c r="C32" s="3141"/>
      <c r="D32" s="113" t="s">
        <v>525</v>
      </c>
    </row>
    <row r="33" spans="2:4" x14ac:dyDescent="0.3">
      <c r="B33" s="3140" t="s">
        <v>411</v>
      </c>
      <c r="C33" s="3141"/>
      <c r="D33" s="113" t="s">
        <v>587</v>
      </c>
    </row>
    <row r="34" spans="2:4" x14ac:dyDescent="0.3">
      <c r="B34" s="3140" t="s">
        <v>413</v>
      </c>
      <c r="C34" s="3141"/>
      <c r="D34" s="113" t="s">
        <v>588</v>
      </c>
    </row>
    <row r="35" spans="2:4" x14ac:dyDescent="0.3">
      <c r="B35" s="3140" t="s">
        <v>415</v>
      </c>
      <c r="C35" s="3141"/>
      <c r="D35" s="85" t="s">
        <v>527</v>
      </c>
    </row>
    <row r="36" spans="2:4" x14ac:dyDescent="0.3">
      <c r="B36" s="2770"/>
      <c r="C36" s="2771"/>
      <c r="D36" s="2770"/>
    </row>
    <row r="37" spans="2:4" x14ac:dyDescent="0.3">
      <c r="B37" s="3140" t="s">
        <v>407</v>
      </c>
      <c r="C37" s="3141"/>
      <c r="D37" s="113" t="s">
        <v>524</v>
      </c>
    </row>
    <row r="38" spans="2:4" x14ac:dyDescent="0.3">
      <c r="B38" s="3140" t="s">
        <v>409</v>
      </c>
      <c r="C38" s="3141"/>
      <c r="D38" s="113" t="s">
        <v>525</v>
      </c>
    </row>
    <row r="39" spans="2:4" x14ac:dyDescent="0.3">
      <c r="B39" s="3140" t="s">
        <v>411</v>
      </c>
      <c r="C39" s="3141"/>
      <c r="D39" s="113" t="s">
        <v>587</v>
      </c>
    </row>
    <row r="40" spans="2:4" x14ac:dyDescent="0.3">
      <c r="B40" s="3140" t="s">
        <v>413</v>
      </c>
      <c r="C40" s="3141"/>
      <c r="D40" s="113" t="s">
        <v>588</v>
      </c>
    </row>
    <row r="41" spans="2:4" x14ac:dyDescent="0.3">
      <c r="B41" s="3140" t="s">
        <v>415</v>
      </c>
      <c r="C41" s="3141"/>
      <c r="D41" s="85" t="s">
        <v>527</v>
      </c>
    </row>
  </sheetData>
  <mergeCells count="34">
    <mergeCell ref="B37:C37"/>
    <mergeCell ref="B38:C38"/>
    <mergeCell ref="B39:C39"/>
    <mergeCell ref="B40:C40"/>
    <mergeCell ref="B41:C41"/>
    <mergeCell ref="B34:C34"/>
    <mergeCell ref="B35:C35"/>
    <mergeCell ref="B18:C18"/>
    <mergeCell ref="B19:C19"/>
    <mergeCell ref="B24:C24"/>
    <mergeCell ref="B25:C25"/>
    <mergeCell ref="B26:C26"/>
    <mergeCell ref="B23:C23"/>
    <mergeCell ref="B32:C32"/>
    <mergeCell ref="B33:C33"/>
    <mergeCell ref="B31:C31"/>
    <mergeCell ref="B20:B21"/>
    <mergeCell ref="B22:C22"/>
    <mergeCell ref="B28:C28"/>
    <mergeCell ref="B30:D30"/>
    <mergeCell ref="B3:D3"/>
    <mergeCell ref="B4:C4"/>
    <mergeCell ref="B11:C11"/>
    <mergeCell ref="B17:C17"/>
    <mergeCell ref="B5:C5"/>
    <mergeCell ref="B6:C6"/>
    <mergeCell ref="B7:C7"/>
    <mergeCell ref="B12:C12"/>
    <mergeCell ref="B13:C13"/>
    <mergeCell ref="B14:C14"/>
    <mergeCell ref="B15:C15"/>
    <mergeCell ref="B16:C16"/>
    <mergeCell ref="B9:D9"/>
    <mergeCell ref="B10:C10"/>
  </mergeCells>
  <dataValidations count="7">
    <dataValidation type="list" allowBlank="1" showInputMessage="1" showErrorMessage="1" sqref="D24" xr:uid="{3C5D8242-670C-41E1-9C54-288158F4DCC2}">
      <formula1>Tipo_operación</formula1>
    </dataValidation>
    <dataValidation type="list" allowBlank="1" showInputMessage="1" showErrorMessage="1" sqref="D13" xr:uid="{621F9B15-665A-4E73-8AE2-AA1D23BF0129}">
      <formula1>Tipo_indicador</formula1>
    </dataValidation>
    <dataValidation type="list" allowBlank="1" showInputMessage="1" showErrorMessage="1" sqref="D7" xr:uid="{00000000-0002-0000-3300-000002000000}">
      <formula1>Nombre_indicador_ODS</formula1>
    </dataValidation>
    <dataValidation type="list" allowBlank="1" showInputMessage="1" showErrorMessage="1" sqref="D6" xr:uid="{00000000-0002-0000-3300-000003000000}">
      <formula1>Numero_indicador</formula1>
    </dataValidation>
    <dataValidation type="list" allowBlank="1" showInputMessage="1" showErrorMessage="1" sqref="D5" xr:uid="{00000000-0002-0000-3300-000004000000}">
      <formula1>Metas_ODS</formula1>
    </dataValidation>
    <dataValidation type="list" allowBlank="1" showInputMessage="1" showErrorMessage="1" sqref="D4" xr:uid="{00000000-0002-0000-3300-000005000000}">
      <formula1>ODS</formula1>
    </dataValidation>
    <dataValidation allowBlank="1" showDropDown="1" showInputMessage="1" showErrorMessage="1" sqref="D12" xr:uid="{B6D8B207-E08F-41CE-83B5-9AA7C9683C5C}"/>
  </dataValidations>
  <hyperlinks>
    <hyperlink ref="B1" location="'2.a.1'!A1" display="REGRESAR" xr:uid="{00000000-0004-0000-3300-000000000000}"/>
    <hyperlink ref="D41" r:id="rId1" xr:uid="{486F1DEB-3DBB-4DE7-8166-F3114F47ED36}"/>
    <hyperlink ref="D35" r:id="rId2" xr:uid="{E680E6CD-2FC6-4427-BC78-EAF9D9133025}"/>
  </hyperlinks>
  <pageMargins left="0.7" right="0.7" top="0.75" bottom="0.75" header="0.3" footer="0.3"/>
  <pageSetup orientation="portrait" r:id="rId3"/>
  <drawing r:id="rId4"/>
</worksheet>
</file>

<file path=xl/worksheets/sheet5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2-000000000000}">
  <sheetPr codeName="Hoja508"/>
  <dimension ref="A1:P42"/>
  <sheetViews>
    <sheetView showGridLines="0" workbookViewId="0">
      <pane ySplit="1" topLeftCell="A2" activePane="bottomLeft" state="frozen"/>
      <selection activeCell="B1" sqref="B1"/>
      <selection pane="bottomLeft"/>
    </sheetView>
  </sheetViews>
  <sheetFormatPr baseColWidth="10" defaultColWidth="11.44140625" defaultRowHeight="17.399999999999999" x14ac:dyDescent="0.45"/>
  <cols>
    <col min="1" max="1" width="15.21875" style="178" customWidth="1"/>
    <col min="2" max="2" width="18.21875" style="178" customWidth="1"/>
    <col min="3" max="3" width="11.5546875" style="1271" customWidth="1"/>
    <col min="4" max="5" width="11.5546875" style="178" customWidth="1"/>
    <col min="6" max="16384" width="11.44140625" style="178"/>
  </cols>
  <sheetData>
    <row r="1" spans="1:16" x14ac:dyDescent="0.45">
      <c r="A1" s="2345" t="s">
        <v>337</v>
      </c>
      <c r="B1" s="1308"/>
      <c r="C1" s="3225" t="s">
        <v>430</v>
      </c>
      <c r="D1" s="3225"/>
    </row>
    <row r="3" spans="1:16" ht="19.8" customHeight="1" x14ac:dyDescent="0.45">
      <c r="A3" s="4258" t="s">
        <v>339</v>
      </c>
      <c r="B3" s="4258"/>
      <c r="C3" s="4258" t="s">
        <v>2088</v>
      </c>
      <c r="D3" s="4259"/>
      <c r="E3" s="4259"/>
      <c r="F3" s="4259"/>
      <c r="G3" s="4259"/>
      <c r="H3" s="4259"/>
      <c r="I3" s="4259"/>
      <c r="J3" s="4259"/>
      <c r="K3" s="4259"/>
      <c r="L3" s="4259"/>
      <c r="M3" s="4259"/>
      <c r="N3" s="4259"/>
      <c r="O3" s="4259"/>
      <c r="P3" s="4259"/>
    </row>
    <row r="4" spans="1:16" ht="37.799999999999997" customHeight="1" x14ac:dyDescent="0.45">
      <c r="A4" s="4258" t="s">
        <v>340</v>
      </c>
      <c r="B4" s="4259"/>
      <c r="C4" s="4269" t="s">
        <v>225</v>
      </c>
      <c r="D4" s="4270"/>
      <c r="E4" s="4270"/>
      <c r="F4" s="4270"/>
      <c r="G4" s="4270"/>
      <c r="H4" s="4270"/>
      <c r="I4" s="4270"/>
      <c r="J4" s="4270"/>
      <c r="K4" s="4270"/>
      <c r="L4" s="4270"/>
      <c r="M4" s="4270"/>
      <c r="N4" s="4270"/>
      <c r="O4" s="4270"/>
      <c r="P4" s="4270"/>
    </row>
    <row r="5" spans="1:16" ht="18.600000000000001" customHeight="1" x14ac:dyDescent="0.45">
      <c r="A5" s="4258" t="s">
        <v>341</v>
      </c>
      <c r="B5" s="4259"/>
      <c r="C5" s="4258" t="s">
        <v>4190</v>
      </c>
      <c r="D5" s="4259"/>
      <c r="E5" s="4259"/>
      <c r="F5" s="4259"/>
      <c r="G5" s="4259"/>
      <c r="H5" s="4259"/>
      <c r="I5" s="4259"/>
      <c r="J5" s="4259"/>
      <c r="K5" s="4259"/>
      <c r="L5" s="4259"/>
      <c r="M5" s="4259"/>
      <c r="N5" s="4259"/>
      <c r="O5" s="4259"/>
      <c r="P5" s="4259"/>
    </row>
    <row r="6" spans="1:16" ht="18.600000000000001" x14ac:dyDescent="0.45">
      <c r="A6" s="4258" t="s">
        <v>417</v>
      </c>
      <c r="B6" s="4259"/>
      <c r="C6" s="4258" t="s">
        <v>5250</v>
      </c>
      <c r="D6" s="4259"/>
      <c r="E6" s="4259"/>
      <c r="F6" s="4259"/>
      <c r="G6" s="4259"/>
      <c r="H6" s="4259"/>
      <c r="I6" s="4259"/>
      <c r="J6" s="4259"/>
      <c r="K6" s="4259"/>
      <c r="L6" s="4259"/>
      <c r="M6" s="4259"/>
      <c r="N6" s="4259"/>
      <c r="O6" s="4259"/>
      <c r="P6" s="4259"/>
    </row>
    <row r="7" spans="1:16" x14ac:dyDescent="0.45">
      <c r="A7" s="1467"/>
      <c r="B7" s="627"/>
    </row>
    <row r="8" spans="1:16" x14ac:dyDescent="0.45">
      <c r="A8" s="1467"/>
      <c r="B8" s="627"/>
    </row>
    <row r="9" spans="1:16" x14ac:dyDescent="0.45">
      <c r="A9" s="1467"/>
      <c r="B9" s="627"/>
    </row>
    <row r="10" spans="1:16" ht="18.600000000000001" x14ac:dyDescent="0.45">
      <c r="A10" s="1468"/>
      <c r="B10" s="627"/>
      <c r="C10" s="652" t="s">
        <v>5250</v>
      </c>
      <c r="D10" s="652"/>
      <c r="H10" s="1374" t="s">
        <v>6655</v>
      </c>
      <c r="I10" s="1260"/>
      <c r="J10" s="1260"/>
    </row>
    <row r="11" spans="1:16" ht="10.199999999999999" customHeight="1" x14ac:dyDescent="0.45">
      <c r="A11" s="1468"/>
      <c r="B11" s="627"/>
      <c r="C11" s="2348"/>
      <c r="D11" s="2348"/>
      <c r="G11" s="1253"/>
    </row>
    <row r="12" spans="1:16" x14ac:dyDescent="0.45">
      <c r="A12" s="1467"/>
      <c r="B12" s="627"/>
      <c r="C12" s="4260" t="s">
        <v>343</v>
      </c>
      <c r="D12" s="4278" t="s">
        <v>2090</v>
      </c>
    </row>
    <row r="13" spans="1:16" x14ac:dyDescent="0.45">
      <c r="C13" s="4261"/>
      <c r="D13" s="4279"/>
    </row>
    <row r="14" spans="1:16" x14ac:dyDescent="0.45">
      <c r="C14" s="2809" t="s">
        <v>2091</v>
      </c>
      <c r="D14" s="1367">
        <v>6.8635419999999998</v>
      </c>
    </row>
    <row r="15" spans="1:16" x14ac:dyDescent="0.45">
      <c r="C15" s="2809">
        <v>1998</v>
      </c>
      <c r="D15" s="1367">
        <v>7.0245389999999999</v>
      </c>
    </row>
    <row r="16" spans="1:16" x14ac:dyDescent="0.45">
      <c r="C16" s="2808">
        <v>1999</v>
      </c>
      <c r="D16" s="1367">
        <v>5.6960369999999996</v>
      </c>
    </row>
    <row r="17" spans="3:12" x14ac:dyDescent="0.45">
      <c r="C17" s="2809">
        <v>2000</v>
      </c>
      <c r="D17" s="1367">
        <v>4.9469810000000001</v>
      </c>
    </row>
    <row r="18" spans="3:12" x14ac:dyDescent="0.45">
      <c r="C18" s="2809">
        <v>2001</v>
      </c>
      <c r="D18" s="1367">
        <v>4.9165660000000004</v>
      </c>
    </row>
    <row r="19" spans="3:12" x14ac:dyDescent="0.45">
      <c r="C19" s="2809">
        <v>2002</v>
      </c>
      <c r="D19" s="1367">
        <v>4.6566710000000002</v>
      </c>
    </row>
    <row r="20" spans="3:12" x14ac:dyDescent="0.45">
      <c r="C20" s="2808">
        <v>2003</v>
      </c>
      <c r="D20" s="1367">
        <v>4.7142499999999998</v>
      </c>
    </row>
    <row r="21" spans="3:12" x14ac:dyDescent="0.45">
      <c r="C21" s="2809">
        <v>2004</v>
      </c>
      <c r="D21" s="1367">
        <v>4.6617509999999998</v>
      </c>
    </row>
    <row r="22" spans="3:12" x14ac:dyDescent="0.45">
      <c r="C22" s="2809">
        <v>2005</v>
      </c>
      <c r="D22" s="1367">
        <v>4.6486559999999999</v>
      </c>
    </row>
    <row r="23" spans="3:12" x14ac:dyDescent="0.45">
      <c r="C23" s="2809">
        <v>2006</v>
      </c>
      <c r="D23" s="1367">
        <v>4.6061019999999999</v>
      </c>
    </row>
    <row r="24" spans="3:12" x14ac:dyDescent="0.45">
      <c r="C24" s="2808">
        <v>2007</v>
      </c>
      <c r="D24" s="1367">
        <v>4.5346299999999999</v>
      </c>
    </row>
    <row r="25" spans="3:12" x14ac:dyDescent="0.45">
      <c r="C25" s="2809">
        <v>2008</v>
      </c>
      <c r="D25" s="1367">
        <v>4.4135759999999999</v>
      </c>
    </row>
    <row r="26" spans="3:12" x14ac:dyDescent="0.45">
      <c r="C26" s="2809">
        <v>2009</v>
      </c>
      <c r="D26" s="1367">
        <v>3.0869949999999999</v>
      </c>
      <c r="H26" s="2384" t="s">
        <v>6406</v>
      </c>
    </row>
    <row r="27" spans="3:12" x14ac:dyDescent="0.45">
      <c r="C27" s="2809">
        <v>2010</v>
      </c>
      <c r="D27" s="1367">
        <v>3.0121850000000001</v>
      </c>
      <c r="H27" s="178" t="s">
        <v>6656</v>
      </c>
    </row>
    <row r="28" spans="3:12" x14ac:dyDescent="0.45">
      <c r="C28" s="2808">
        <v>2011</v>
      </c>
      <c r="D28" s="1367">
        <v>2.8617219999999999</v>
      </c>
    </row>
    <row r="29" spans="3:12" x14ac:dyDescent="0.45">
      <c r="C29" s="2809">
        <v>2012</v>
      </c>
      <c r="D29" s="1367">
        <v>2.5749599999999999</v>
      </c>
    </row>
    <row r="30" spans="3:12" x14ac:dyDescent="0.45">
      <c r="C30" s="2809">
        <v>2013</v>
      </c>
      <c r="D30" s="1367">
        <v>2.3490380000000002</v>
      </c>
    </row>
    <row r="31" spans="3:12" x14ac:dyDescent="0.45">
      <c r="C31" s="2809">
        <v>2014</v>
      </c>
      <c r="D31" s="1367">
        <v>1.9139379999999999</v>
      </c>
      <c r="H31" s="2384"/>
      <c r="I31" s="2384"/>
      <c r="J31" s="2384"/>
      <c r="K31" s="2384"/>
      <c r="L31" s="2384"/>
    </row>
    <row r="32" spans="3:12" ht="20.399999999999999" customHeight="1" x14ac:dyDescent="0.45">
      <c r="C32" s="2808">
        <v>2015</v>
      </c>
      <c r="D32" s="1367">
        <v>1.8159430000000001</v>
      </c>
      <c r="G32" s="2384"/>
      <c r="H32" s="2384"/>
      <c r="I32" s="2384"/>
      <c r="J32" s="2384"/>
      <c r="K32" s="2384"/>
      <c r="L32" s="2384"/>
    </row>
    <row r="33" spans="3:4" x14ac:dyDescent="0.45">
      <c r="C33" s="2809">
        <v>2016</v>
      </c>
      <c r="D33" s="1367">
        <v>1.499153</v>
      </c>
    </row>
    <row r="34" spans="3:4" x14ac:dyDescent="0.45">
      <c r="C34" s="2809">
        <v>2017</v>
      </c>
      <c r="D34" s="1367">
        <v>1.431759</v>
      </c>
    </row>
    <row r="35" spans="3:4" x14ac:dyDescent="0.45">
      <c r="C35" s="2809">
        <v>2018</v>
      </c>
      <c r="D35" s="1367">
        <v>1.3245130000000001</v>
      </c>
    </row>
    <row r="36" spans="3:4" x14ac:dyDescent="0.45">
      <c r="C36" s="2809">
        <v>2019</v>
      </c>
      <c r="D36" s="1367">
        <v>1.248659</v>
      </c>
    </row>
    <row r="37" spans="3:4" x14ac:dyDescent="0.45">
      <c r="C37" s="2809">
        <v>2020</v>
      </c>
      <c r="D37" s="1367">
        <v>1.04</v>
      </c>
    </row>
    <row r="38" spans="3:4" x14ac:dyDescent="0.45">
      <c r="C38" s="2809">
        <v>2021</v>
      </c>
      <c r="D38" s="1367">
        <v>0.98331900000000005</v>
      </c>
    </row>
    <row r="39" spans="3:4" x14ac:dyDescent="0.45">
      <c r="C39" s="1414">
        <v>2022</v>
      </c>
      <c r="D39" s="1449">
        <v>0.88393100000000002</v>
      </c>
    </row>
    <row r="40" spans="3:4" x14ac:dyDescent="0.45">
      <c r="C40" s="2562" t="s">
        <v>6653</v>
      </c>
      <c r="D40" s="2562"/>
    </row>
    <row r="41" spans="3:4" x14ac:dyDescent="0.45">
      <c r="C41" s="2562" t="s">
        <v>3243</v>
      </c>
      <c r="D41" s="2562"/>
    </row>
    <row r="42" spans="3:4" x14ac:dyDescent="0.45">
      <c r="C42" s="2562" t="s">
        <v>6654</v>
      </c>
      <c r="D42" s="2562"/>
    </row>
  </sheetData>
  <mergeCells count="11">
    <mergeCell ref="C1:D1"/>
    <mergeCell ref="A3:B3"/>
    <mergeCell ref="C3:P3"/>
    <mergeCell ref="A4:B4"/>
    <mergeCell ref="C4:P4"/>
    <mergeCell ref="A6:B6"/>
    <mergeCell ref="C6:P6"/>
    <mergeCell ref="C12:C13"/>
    <mergeCell ref="D12:D13"/>
    <mergeCell ref="A5:B5"/>
    <mergeCell ref="C5:P5"/>
  </mergeCells>
  <hyperlinks>
    <hyperlink ref="A1" location="'ODS 17.'!A1" display="REGRESAR" xr:uid="{00000000-0004-0000-0702-000000000000}"/>
    <hyperlink ref="C1:D1" location="'Metadato 17.10.1'!A1" display="VER METADATO" xr:uid="{00000000-0004-0000-0702-000001000000}"/>
  </hyperlinks>
  <pageMargins left="0.7" right="0.7" top="0.75" bottom="0.75" header="0.3" footer="0.3"/>
  <pageSetup paperSize="9" orientation="portrait" r:id="rId1"/>
  <drawing r:id="rId2"/>
</worksheet>
</file>

<file path=xl/worksheets/sheet5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2-000000000000}">
  <sheetPr codeName="Hoja509">
    <tabColor theme="0" tint="-0.499984740745262"/>
  </sheetPr>
  <dimension ref="B1:F36"/>
  <sheetViews>
    <sheetView showGridLines="0" zoomScaleNormal="100" workbookViewId="0">
      <pane ySplit="1" topLeftCell="A2" activePane="bottomLeft" state="frozen"/>
      <selection pane="bottomLeft" activeCell="B1" sqref="B1"/>
    </sheetView>
  </sheetViews>
  <sheetFormatPr baseColWidth="10" defaultColWidth="11.44140625" defaultRowHeight="17.399999999999999" x14ac:dyDescent="0.45"/>
  <cols>
    <col min="1" max="1" width="11.44140625" style="178"/>
    <col min="2" max="2" width="26.44140625" style="178" customWidth="1"/>
    <col min="3" max="3" width="24" style="178" customWidth="1"/>
    <col min="4" max="4" width="85.77734375" style="178" customWidth="1"/>
    <col min="5" max="5" width="11.44140625" style="178"/>
    <col min="6" max="6" width="7.21875" style="178" customWidth="1"/>
    <col min="7" max="16384" width="11.44140625" style="178"/>
  </cols>
  <sheetData>
    <row r="1" spans="2:6" x14ac:dyDescent="0.45">
      <c r="B1" s="2345" t="s">
        <v>337</v>
      </c>
    </row>
    <row r="2" spans="2:6" ht="18" thickBot="1" x14ac:dyDescent="0.5"/>
    <row r="3" spans="2:6" ht="23.25" customHeight="1" thickBot="1" x14ac:dyDescent="0.5">
      <c r="B3" s="4266" t="s">
        <v>370</v>
      </c>
      <c r="C3" s="4266"/>
      <c r="D3" s="4266"/>
      <c r="F3" s="1267" t="s">
        <v>498</v>
      </c>
    </row>
    <row r="4" spans="2:6" x14ac:dyDescent="0.45">
      <c r="B4" s="3123" t="s">
        <v>449</v>
      </c>
      <c r="C4" s="3123"/>
      <c r="D4" s="2361" t="s">
        <v>48</v>
      </c>
    </row>
    <row r="5" spans="2:6" ht="52.2" x14ac:dyDescent="0.45">
      <c r="B5" s="3123" t="s">
        <v>373</v>
      </c>
      <c r="C5" s="3123"/>
      <c r="D5" s="2361" t="s">
        <v>225</v>
      </c>
    </row>
    <row r="6" spans="2:6" x14ac:dyDescent="0.45">
      <c r="B6" s="3123" t="s">
        <v>374</v>
      </c>
      <c r="C6" s="3123"/>
      <c r="D6" s="2362" t="s">
        <v>306</v>
      </c>
    </row>
    <row r="7" spans="2:6" ht="15" customHeight="1" x14ac:dyDescent="0.45">
      <c r="B7" s="3126" t="s">
        <v>375</v>
      </c>
      <c r="C7" s="3126"/>
      <c r="D7" s="2363" t="s">
        <v>4190</v>
      </c>
    </row>
    <row r="8" spans="2:6" ht="15" customHeight="1" x14ac:dyDescent="0.45">
      <c r="B8" s="3126" t="s">
        <v>2486</v>
      </c>
      <c r="C8" s="3126"/>
      <c r="D8" s="2364" t="s">
        <v>2676</v>
      </c>
    </row>
    <row r="10" spans="2:6" ht="23.25" customHeight="1" x14ac:dyDescent="0.45">
      <c r="B10" s="4266" t="s">
        <v>376</v>
      </c>
      <c r="C10" s="4266"/>
      <c r="D10" s="4266"/>
    </row>
    <row r="11" spans="2:6" x14ac:dyDescent="0.45">
      <c r="B11" s="3129" t="s">
        <v>377</v>
      </c>
      <c r="C11" s="3124"/>
      <c r="D11" s="2810"/>
    </row>
    <row r="12" spans="2:6" ht="15" customHeight="1" x14ac:dyDescent="0.45">
      <c r="B12" s="3126" t="s">
        <v>379</v>
      </c>
      <c r="C12" s="3126"/>
      <c r="D12" s="2567" t="s">
        <v>2092</v>
      </c>
    </row>
    <row r="13" spans="2:6" x14ac:dyDescent="0.45">
      <c r="B13" s="3123" t="s">
        <v>380</v>
      </c>
      <c r="C13" s="3123"/>
      <c r="D13" s="2076" t="s">
        <v>306</v>
      </c>
    </row>
    <row r="14" spans="2:6" x14ac:dyDescent="0.45">
      <c r="B14" s="3123" t="s">
        <v>381</v>
      </c>
      <c r="C14" s="3124"/>
      <c r="D14" s="2076" t="s">
        <v>10</v>
      </c>
    </row>
    <row r="15" spans="2:6" ht="34.799999999999997" x14ac:dyDescent="0.45">
      <c r="B15" s="3123" t="s">
        <v>382</v>
      </c>
      <c r="C15" s="3123"/>
      <c r="D15" s="2076" t="s">
        <v>2093</v>
      </c>
    </row>
    <row r="16" spans="2:6" x14ac:dyDescent="0.45">
      <c r="B16" s="3123" t="s">
        <v>383</v>
      </c>
      <c r="C16" s="3123"/>
      <c r="D16" s="2076"/>
    </row>
    <row r="17" spans="2:4" x14ac:dyDescent="0.45">
      <c r="B17" s="3123" t="s">
        <v>384</v>
      </c>
      <c r="C17" s="3123"/>
      <c r="D17" s="2076" t="s">
        <v>385</v>
      </c>
    </row>
    <row r="18" spans="2:4" x14ac:dyDescent="0.45">
      <c r="B18" s="3126" t="s">
        <v>386</v>
      </c>
      <c r="C18" s="3126"/>
      <c r="D18" s="2076"/>
    </row>
    <row r="19" spans="2:4" ht="15" customHeight="1" x14ac:dyDescent="0.45">
      <c r="B19" s="3132" t="s">
        <v>387</v>
      </c>
      <c r="C19" s="3133"/>
      <c r="D19" s="2076"/>
    </row>
    <row r="20" spans="2:4" x14ac:dyDescent="0.45">
      <c r="B20" s="3123" t="s">
        <v>388</v>
      </c>
      <c r="C20" s="3123"/>
      <c r="D20" s="2076"/>
    </row>
    <row r="21" spans="2:4" x14ac:dyDescent="0.45">
      <c r="B21" s="3134" t="s">
        <v>390</v>
      </c>
      <c r="C21" s="459" t="s">
        <v>391</v>
      </c>
      <c r="D21" s="2076" t="s">
        <v>424</v>
      </c>
    </row>
    <row r="22" spans="2:4" x14ac:dyDescent="0.45">
      <c r="B22" s="3135"/>
      <c r="C22" s="2807" t="s">
        <v>393</v>
      </c>
      <c r="D22" s="2076"/>
    </row>
    <row r="23" spans="2:4" x14ac:dyDescent="0.45">
      <c r="B23" s="3123" t="s">
        <v>395</v>
      </c>
      <c r="C23" s="3123"/>
      <c r="D23" s="2076" t="s">
        <v>427</v>
      </c>
    </row>
    <row r="24" spans="2:4" x14ac:dyDescent="0.45">
      <c r="B24" s="3123" t="s">
        <v>397</v>
      </c>
      <c r="C24" s="3123"/>
      <c r="D24" s="2076" t="s">
        <v>5584</v>
      </c>
    </row>
    <row r="25" spans="2:4" x14ac:dyDescent="0.45">
      <c r="B25" s="3123" t="s">
        <v>399</v>
      </c>
      <c r="C25" s="3123"/>
      <c r="D25" s="2076" t="s">
        <v>19</v>
      </c>
    </row>
    <row r="26" spans="2:4" ht="15" customHeight="1" x14ac:dyDescent="0.45">
      <c r="B26" s="3126" t="s">
        <v>401</v>
      </c>
      <c r="C26" s="3126"/>
      <c r="D26" s="2076" t="s">
        <v>5585</v>
      </c>
    </row>
    <row r="27" spans="2:4" x14ac:dyDescent="0.45">
      <c r="B27" s="3129" t="s">
        <v>403</v>
      </c>
      <c r="C27" s="3124"/>
      <c r="D27" s="2076"/>
    </row>
    <row r="28" spans="2:4" ht="71.400000000000006" customHeight="1" x14ac:dyDescent="0.45">
      <c r="B28" s="2805" t="s">
        <v>404</v>
      </c>
      <c r="C28" s="2806"/>
      <c r="D28" s="2076" t="s">
        <v>4401</v>
      </c>
    </row>
    <row r="29" spans="2:4" x14ac:dyDescent="0.45">
      <c r="B29" s="3130" t="s">
        <v>405</v>
      </c>
      <c r="C29" s="3131"/>
      <c r="D29" s="2568"/>
    </row>
    <row r="30" spans="2:4" x14ac:dyDescent="0.45">
      <c r="B30" s="2574"/>
      <c r="C30" s="2574"/>
      <c r="D30" s="2575"/>
    </row>
    <row r="31" spans="2:4" ht="23.25" customHeight="1" x14ac:dyDescent="0.45">
      <c r="B31" s="4283" t="s">
        <v>406</v>
      </c>
      <c r="C31" s="4283"/>
      <c r="D31" s="4283"/>
    </row>
    <row r="32" spans="2:4" x14ac:dyDescent="0.45">
      <c r="B32" s="3129" t="s">
        <v>407</v>
      </c>
      <c r="C32" s="3124"/>
      <c r="D32" s="2076" t="s">
        <v>6657</v>
      </c>
    </row>
    <row r="33" spans="2:4" x14ac:dyDescent="0.45">
      <c r="B33" s="3129" t="s">
        <v>409</v>
      </c>
      <c r="C33" s="3124"/>
      <c r="D33" s="2076" t="s">
        <v>6658</v>
      </c>
    </row>
    <row r="34" spans="2:4" x14ac:dyDescent="0.45">
      <c r="B34" s="3129" t="s">
        <v>411</v>
      </c>
      <c r="C34" s="3124"/>
      <c r="D34" s="2076" t="s">
        <v>2094</v>
      </c>
    </row>
    <row r="35" spans="2:4" x14ac:dyDescent="0.45">
      <c r="B35" s="3129" t="s">
        <v>413</v>
      </c>
      <c r="C35" s="3124"/>
      <c r="D35" s="2076" t="s">
        <v>6659</v>
      </c>
    </row>
    <row r="36" spans="2:4" x14ac:dyDescent="0.45">
      <c r="B36" s="3129" t="s">
        <v>415</v>
      </c>
      <c r="C36" s="3124"/>
      <c r="D36" s="2811" t="s">
        <v>6660</v>
      </c>
    </row>
  </sheetData>
  <mergeCells count="30">
    <mergeCell ref="B14:C14"/>
    <mergeCell ref="B15:C15"/>
    <mergeCell ref="B16:C16"/>
    <mergeCell ref="B17:C17"/>
    <mergeCell ref="B18:C18"/>
    <mergeCell ref="B3:D3"/>
    <mergeCell ref="B4:C4"/>
    <mergeCell ref="B5:C5"/>
    <mergeCell ref="B6:C6"/>
    <mergeCell ref="B7:C7"/>
    <mergeCell ref="B10:D10"/>
    <mergeCell ref="B8:C8"/>
    <mergeCell ref="B11:C11"/>
    <mergeCell ref="B12:C12"/>
    <mergeCell ref="B13:C13"/>
    <mergeCell ref="B21:B22"/>
    <mergeCell ref="B19:C19"/>
    <mergeCell ref="B20:C20"/>
    <mergeCell ref="B23:C23"/>
    <mergeCell ref="B36:C36"/>
    <mergeCell ref="B24:C24"/>
    <mergeCell ref="B25:C25"/>
    <mergeCell ref="B26:C26"/>
    <mergeCell ref="B27:C27"/>
    <mergeCell ref="B29:C29"/>
    <mergeCell ref="B31:D31"/>
    <mergeCell ref="B32:C32"/>
    <mergeCell ref="B33:C33"/>
    <mergeCell ref="B34:C34"/>
    <mergeCell ref="B35:C35"/>
  </mergeCells>
  <dataValidations count="7">
    <dataValidation allowBlank="1" showDropDown="1" showInputMessage="1" showErrorMessage="1" sqref="D13" xr:uid="{072AFE24-2A32-4BA8-B3E1-58C882A0F05F}"/>
    <dataValidation type="list" allowBlank="1" showInputMessage="1" showErrorMessage="1" sqref="D4" xr:uid="{00000000-0002-0000-0802-000001000000}">
      <formula1>ODS</formula1>
    </dataValidation>
    <dataValidation type="list" allowBlank="1" showInputMessage="1" showErrorMessage="1" sqref="D5" xr:uid="{00000000-0002-0000-0802-000002000000}">
      <formula1>Metas_ODS</formula1>
    </dataValidation>
    <dataValidation type="list" allowBlank="1" showInputMessage="1" showErrorMessage="1" sqref="D6" xr:uid="{00000000-0002-0000-0802-000003000000}">
      <formula1>Numero_indicador</formula1>
    </dataValidation>
    <dataValidation type="list" allowBlank="1" showInputMessage="1" showErrorMessage="1" sqref="D7" xr:uid="{00000000-0002-0000-0802-000004000000}">
      <formula1>Nombre_indicador_ODS</formula1>
    </dataValidation>
    <dataValidation type="list" allowBlank="1" showInputMessage="1" showErrorMessage="1" sqref="D14" xr:uid="{16DE5CA6-00A8-491D-9E43-E1F362C71066}">
      <formula1>Tipo_indicador</formula1>
    </dataValidation>
    <dataValidation type="list" allowBlank="1" showInputMessage="1" showErrorMessage="1" sqref="D25" xr:uid="{4D1BD5BA-8E96-4B6A-A754-C22870CADF70}">
      <formula1>Tipo_operación</formula1>
    </dataValidation>
  </dataValidations>
  <hyperlinks>
    <hyperlink ref="B1" location="'17.10.1'!A1" display="REGRESAR" xr:uid="{00000000-0004-0000-0802-000000000000}"/>
    <hyperlink ref="D8" r:id="rId1" xr:uid="{00000000-0004-0000-0802-000001000000}"/>
    <hyperlink ref="D36" r:id="rId2" xr:uid="{8014C995-4373-40B3-AE89-3B40BCB124B4}"/>
  </hyperlinks>
  <pageMargins left="0.7" right="0.7" top="0.75" bottom="0.75" header="0.3" footer="0.3"/>
  <pageSetup orientation="portrait" horizontalDpi="4294967293" verticalDpi="0" r:id="rId3"/>
</worksheet>
</file>

<file path=xl/worksheets/sheet5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2-000000000000}">
  <sheetPr codeName="Hoja510">
    <tabColor rgb="FF7030A0"/>
  </sheetPr>
  <dimension ref="A1:P20"/>
  <sheetViews>
    <sheetView showGridLines="0" workbookViewId="0">
      <pane ySplit="1" topLeftCell="A2" activePane="bottomLeft" state="frozen"/>
      <selection activeCell="B1" sqref="B1"/>
      <selection pane="bottomLeft" activeCell="C14" sqref="C14"/>
    </sheetView>
  </sheetViews>
  <sheetFormatPr baseColWidth="10" defaultColWidth="11.44140625" defaultRowHeight="17.399999999999999" x14ac:dyDescent="0.45"/>
  <cols>
    <col min="1" max="1" width="15.44140625" style="178" customWidth="1"/>
    <col min="2" max="2" width="18.44140625" style="178" customWidth="1"/>
    <col min="3" max="3" width="12.44140625" style="1271" customWidth="1"/>
    <col min="4" max="5" width="12.44140625" style="178" customWidth="1"/>
    <col min="6" max="16384" width="11.44140625" style="178"/>
  </cols>
  <sheetData>
    <row r="1" spans="1:16" x14ac:dyDescent="0.45">
      <c r="A1" s="2345" t="s">
        <v>337</v>
      </c>
      <c r="B1" s="1308"/>
      <c r="C1" s="3225" t="s">
        <v>430</v>
      </c>
      <c r="D1" s="3225"/>
    </row>
    <row r="3" spans="1:16" ht="18.600000000000001" customHeight="1" x14ac:dyDescent="0.45">
      <c r="A3" s="4258" t="s">
        <v>339</v>
      </c>
      <c r="B3" s="4258"/>
      <c r="C3" s="4258" t="s">
        <v>2088</v>
      </c>
      <c r="D3" s="4259"/>
      <c r="E3" s="4259"/>
      <c r="F3" s="4259"/>
      <c r="G3" s="4259"/>
      <c r="H3" s="4259"/>
      <c r="I3" s="4259"/>
      <c r="J3" s="4259"/>
      <c r="K3" s="4259"/>
      <c r="L3" s="4259"/>
      <c r="M3" s="4259"/>
      <c r="N3" s="4259"/>
      <c r="O3" s="4259"/>
      <c r="P3" s="4259"/>
    </row>
    <row r="4" spans="1:16" ht="19.8" customHeight="1" x14ac:dyDescent="0.45">
      <c r="A4" s="4258" t="s">
        <v>340</v>
      </c>
      <c r="B4" s="4259"/>
      <c r="C4" s="4269" t="s">
        <v>227</v>
      </c>
      <c r="D4" s="4270"/>
      <c r="E4" s="4270"/>
      <c r="F4" s="4270"/>
      <c r="G4" s="4270"/>
      <c r="H4" s="4270"/>
      <c r="I4" s="4270"/>
      <c r="J4" s="4270"/>
      <c r="K4" s="4270"/>
      <c r="L4" s="4270"/>
      <c r="M4" s="4270"/>
      <c r="N4" s="4270"/>
      <c r="O4" s="4270"/>
      <c r="P4" s="4270"/>
    </row>
    <row r="5" spans="1:16" ht="18.600000000000001" customHeight="1" x14ac:dyDescent="0.45">
      <c r="A5" s="4258" t="s">
        <v>341</v>
      </c>
      <c r="B5" s="4259"/>
      <c r="C5" s="4258" t="s">
        <v>4191</v>
      </c>
      <c r="D5" s="4259"/>
      <c r="E5" s="4259"/>
      <c r="F5" s="4259"/>
      <c r="G5" s="4259"/>
      <c r="H5" s="4259"/>
      <c r="I5" s="4259"/>
      <c r="J5" s="4259"/>
      <c r="K5" s="4259"/>
      <c r="L5" s="4259"/>
      <c r="M5" s="4259"/>
      <c r="N5" s="4259"/>
      <c r="O5" s="4259"/>
      <c r="P5" s="4259"/>
    </row>
    <row r="6" spans="1:16" ht="18.600000000000001" x14ac:dyDescent="0.45">
      <c r="A6" s="4258" t="s">
        <v>417</v>
      </c>
      <c r="B6" s="4259"/>
      <c r="C6" s="4258" t="s">
        <v>454</v>
      </c>
      <c r="D6" s="4259"/>
      <c r="E6" s="4259"/>
      <c r="F6" s="4259"/>
      <c r="G6" s="4259"/>
      <c r="H6" s="4259"/>
      <c r="I6" s="4259"/>
      <c r="J6" s="4259"/>
      <c r="K6" s="4259"/>
      <c r="L6" s="4259"/>
      <c r="M6" s="4259"/>
      <c r="N6" s="4259"/>
      <c r="O6" s="4259"/>
      <c r="P6" s="4259"/>
    </row>
    <row r="7" spans="1:16" x14ac:dyDescent="0.45">
      <c r="A7" s="853"/>
    </row>
    <row r="8" spans="1:16" x14ac:dyDescent="0.45">
      <c r="A8" s="853"/>
    </row>
    <row r="9" spans="1:16" ht="11.25" customHeight="1" x14ac:dyDescent="0.45">
      <c r="A9" s="853"/>
      <c r="C9" s="3203" t="s">
        <v>497</v>
      </c>
      <c r="D9" s="3203"/>
      <c r="E9" s="3203"/>
      <c r="F9" s="3203"/>
      <c r="G9" s="3203"/>
      <c r="H9" s="3203"/>
      <c r="I9" s="3203"/>
      <c r="J9" s="3203"/>
      <c r="K9" s="3203"/>
      <c r="L9" s="3203"/>
      <c r="M9" s="3203"/>
      <c r="N9" s="3203"/>
      <c r="O9" s="3203"/>
      <c r="P9" s="3203"/>
    </row>
    <row r="10" spans="1:16" ht="11.25" customHeight="1" x14ac:dyDescent="0.45">
      <c r="A10" s="853"/>
      <c r="C10" s="3203"/>
      <c r="D10" s="3203"/>
      <c r="E10" s="3203"/>
      <c r="F10" s="3203"/>
      <c r="G10" s="3203"/>
      <c r="H10" s="3203"/>
      <c r="I10" s="3203"/>
      <c r="J10" s="3203"/>
      <c r="K10" s="3203"/>
      <c r="L10" s="3203"/>
      <c r="M10" s="3203"/>
      <c r="N10" s="3203"/>
      <c r="O10" s="3203"/>
      <c r="P10" s="3203"/>
    </row>
    <row r="11" spans="1:16" x14ac:dyDescent="0.45">
      <c r="A11" s="853"/>
    </row>
    <row r="12" spans="1:16" x14ac:dyDescent="0.45">
      <c r="A12" s="853"/>
    </row>
    <row r="13" spans="1:16" x14ac:dyDescent="0.45">
      <c r="A13" s="853"/>
    </row>
    <row r="14" spans="1:16" x14ac:dyDescent="0.45">
      <c r="A14" s="853"/>
    </row>
    <row r="15" spans="1:16" x14ac:dyDescent="0.45">
      <c r="A15" s="853"/>
    </row>
    <row r="16" spans="1:16" x14ac:dyDescent="0.45">
      <c r="A16" s="853"/>
    </row>
    <row r="17" spans="1:1" x14ac:dyDescent="0.45">
      <c r="A17" s="853"/>
    </row>
    <row r="18" spans="1:1" x14ac:dyDescent="0.45">
      <c r="A18" s="853"/>
    </row>
    <row r="19" spans="1:1" x14ac:dyDescent="0.45">
      <c r="A19" s="853"/>
    </row>
    <row r="20" spans="1:1" x14ac:dyDescent="0.45">
      <c r="A20" s="853"/>
    </row>
  </sheetData>
  <mergeCells count="10">
    <mergeCell ref="A6:B6"/>
    <mergeCell ref="C6:P6"/>
    <mergeCell ref="C9:P10"/>
    <mergeCell ref="C1:D1"/>
    <mergeCell ref="A3:B3"/>
    <mergeCell ref="C3:P3"/>
    <mergeCell ref="A4:B4"/>
    <mergeCell ref="C4:P4"/>
    <mergeCell ref="A5:B5"/>
    <mergeCell ref="C5:P5"/>
  </mergeCells>
  <hyperlinks>
    <hyperlink ref="A1" location="'ODS 17.'!A1" display="REGRESAR" xr:uid="{00000000-0004-0000-0902-000000000000}"/>
    <hyperlink ref="C1:D1" location="'Metadato 17.11.1'!A1" display="VER METADATO" xr:uid="{00000000-0004-0000-0902-000001000000}"/>
  </hyperlinks>
  <pageMargins left="0.7" right="0.7" top="0.75" bottom="0.75" header="0.3" footer="0.3"/>
</worksheet>
</file>

<file path=xl/worksheets/sheet5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2-000000000000}">
  <sheetPr codeName="Hoja511">
    <tabColor theme="0" tint="-0.499984740745262"/>
  </sheetPr>
  <dimension ref="B1:F36"/>
  <sheetViews>
    <sheetView showGridLines="0" zoomScaleNormal="100" workbookViewId="0">
      <pane ySplit="1" topLeftCell="A2" activePane="bottomLeft" state="frozen"/>
      <selection pane="bottomLeft" activeCell="B31" sqref="B31:D31"/>
    </sheetView>
  </sheetViews>
  <sheetFormatPr baseColWidth="10" defaultColWidth="11.44140625" defaultRowHeight="17.399999999999999" x14ac:dyDescent="0.45"/>
  <cols>
    <col min="1" max="1" width="11.44140625" style="178"/>
    <col min="2" max="2" width="26.44140625" style="178" customWidth="1"/>
    <col min="3" max="3" width="24" style="178" customWidth="1"/>
    <col min="4" max="4" width="85.77734375" style="178" customWidth="1"/>
    <col min="5" max="5" width="11.44140625" style="178"/>
    <col min="6" max="6" width="7.21875" style="178" customWidth="1"/>
    <col min="7" max="16384" width="11.44140625" style="178"/>
  </cols>
  <sheetData>
    <row r="1" spans="2:6" x14ac:dyDescent="0.45">
      <c r="B1" s="2345" t="s">
        <v>337</v>
      </c>
    </row>
    <row r="2" spans="2:6" ht="18" thickBot="1" x14ac:dyDescent="0.5"/>
    <row r="3" spans="2:6" ht="19.2" thickBot="1" x14ac:dyDescent="0.5">
      <c r="B3" s="4266" t="s">
        <v>370</v>
      </c>
      <c r="C3" s="4266"/>
      <c r="D3" s="4266"/>
      <c r="F3" s="1267" t="s">
        <v>498</v>
      </c>
    </row>
    <row r="4" spans="2:6" x14ac:dyDescent="0.45">
      <c r="B4" s="3123" t="s">
        <v>449</v>
      </c>
      <c r="C4" s="3123"/>
      <c r="D4" s="2361" t="s">
        <v>48</v>
      </c>
    </row>
    <row r="5" spans="2:6" ht="34.799999999999997" x14ac:dyDescent="0.45">
      <c r="B5" s="3123" t="s">
        <v>373</v>
      </c>
      <c r="C5" s="3123"/>
      <c r="D5" s="2361" t="s">
        <v>227</v>
      </c>
    </row>
    <row r="6" spans="2:6" x14ac:dyDescent="0.45">
      <c r="B6" s="3123" t="s">
        <v>374</v>
      </c>
      <c r="C6" s="3123"/>
      <c r="D6" s="2362" t="s">
        <v>307</v>
      </c>
    </row>
    <row r="7" spans="2:6" ht="19.2" customHeight="1" x14ac:dyDescent="0.45">
      <c r="B7" s="3126" t="s">
        <v>375</v>
      </c>
      <c r="C7" s="3126"/>
      <c r="D7" s="2363" t="s">
        <v>4191</v>
      </c>
    </row>
    <row r="8" spans="2:6" x14ac:dyDescent="0.45">
      <c r="B8" s="3126" t="s">
        <v>2480</v>
      </c>
      <c r="C8" s="3126"/>
      <c r="D8" s="2364" t="s">
        <v>2677</v>
      </c>
    </row>
    <row r="10" spans="2:6" ht="18.600000000000001" x14ac:dyDescent="0.45">
      <c r="B10" s="4266" t="s">
        <v>376</v>
      </c>
      <c r="C10" s="4266"/>
      <c r="D10" s="4266"/>
    </row>
    <row r="11" spans="2:6" x14ac:dyDescent="0.45">
      <c r="B11" s="3129" t="s">
        <v>377</v>
      </c>
      <c r="C11" s="3124"/>
      <c r="D11" s="2361"/>
    </row>
    <row r="12" spans="2:6" x14ac:dyDescent="0.45">
      <c r="B12" s="3126" t="s">
        <v>379</v>
      </c>
      <c r="C12" s="3126"/>
      <c r="D12" s="661"/>
    </row>
    <row r="13" spans="2:6" x14ac:dyDescent="0.45">
      <c r="B13" s="3123" t="s">
        <v>380</v>
      </c>
      <c r="C13" s="3123"/>
      <c r="D13" s="2077"/>
    </row>
    <row r="14" spans="2:6" x14ac:dyDescent="0.45">
      <c r="B14" s="3123" t="s">
        <v>381</v>
      </c>
      <c r="C14" s="3124"/>
      <c r="D14" s="2077"/>
    </row>
    <row r="15" spans="2:6" x14ac:dyDescent="0.45">
      <c r="B15" s="3123" t="s">
        <v>382</v>
      </c>
      <c r="C15" s="3123"/>
      <c r="D15" s="2361"/>
    </row>
    <row r="16" spans="2:6" x14ac:dyDescent="0.45">
      <c r="B16" s="3123" t="s">
        <v>383</v>
      </c>
      <c r="C16" s="3123"/>
      <c r="D16" s="2361"/>
    </row>
    <row r="17" spans="2:4" x14ac:dyDescent="0.45">
      <c r="B17" s="3123" t="s">
        <v>384</v>
      </c>
      <c r="C17" s="3123"/>
      <c r="D17" s="57"/>
    </row>
    <row r="18" spans="2:4" x14ac:dyDescent="0.45">
      <c r="B18" s="3126" t="s">
        <v>386</v>
      </c>
      <c r="C18" s="3126"/>
      <c r="D18" s="2361"/>
    </row>
    <row r="19" spans="2:4" x14ac:dyDescent="0.45">
      <c r="B19" s="3132" t="s">
        <v>387</v>
      </c>
      <c r="C19" s="3133"/>
      <c r="D19" s="57"/>
    </row>
    <row r="20" spans="2:4" x14ac:dyDescent="0.45">
      <c r="B20" s="3123" t="s">
        <v>388</v>
      </c>
      <c r="C20" s="3123"/>
      <c r="D20" s="2361"/>
    </row>
    <row r="21" spans="2:4" x14ac:dyDescent="0.45">
      <c r="B21" s="3134" t="s">
        <v>390</v>
      </c>
      <c r="C21" s="459" t="s">
        <v>391</v>
      </c>
      <c r="D21" s="2361"/>
    </row>
    <row r="22" spans="2:4" x14ac:dyDescent="0.45">
      <c r="B22" s="3135"/>
      <c r="C22" s="2341" t="s">
        <v>393</v>
      </c>
      <c r="D22" s="57"/>
    </row>
    <row r="23" spans="2:4" x14ac:dyDescent="0.45">
      <c r="B23" s="3123" t="s">
        <v>395</v>
      </c>
      <c r="C23" s="3123"/>
      <c r="D23" s="2361"/>
    </row>
    <row r="24" spans="2:4" x14ac:dyDescent="0.45">
      <c r="B24" s="3123" t="s">
        <v>397</v>
      </c>
      <c r="C24" s="3123"/>
      <c r="D24" s="2362" t="s">
        <v>499</v>
      </c>
    </row>
    <row r="25" spans="2:4" x14ac:dyDescent="0.45">
      <c r="B25" s="3123" t="s">
        <v>399</v>
      </c>
      <c r="C25" s="3123"/>
      <c r="D25" s="57"/>
    </row>
    <row r="26" spans="2:4" x14ac:dyDescent="0.45">
      <c r="B26" s="3126" t="s">
        <v>401</v>
      </c>
      <c r="C26" s="3126"/>
      <c r="D26" s="2361"/>
    </row>
    <row r="27" spans="2:4" x14ac:dyDescent="0.45">
      <c r="B27" s="3129" t="s">
        <v>403</v>
      </c>
      <c r="C27" s="3124"/>
      <c r="D27" s="2361"/>
    </row>
    <row r="28" spans="2:4" ht="34.799999999999997" x14ac:dyDescent="0.45">
      <c r="B28" s="2344" t="s">
        <v>404</v>
      </c>
      <c r="C28" s="2342"/>
      <c r="D28" s="2361" t="s">
        <v>2095</v>
      </c>
    </row>
    <row r="29" spans="2:4" x14ac:dyDescent="0.45">
      <c r="B29" s="3130" t="s">
        <v>405</v>
      </c>
      <c r="C29" s="3131"/>
      <c r="D29" s="61"/>
    </row>
    <row r="30" spans="2:4" x14ac:dyDescent="0.45">
      <c r="B30" s="62"/>
      <c r="C30" s="62"/>
      <c r="D30" s="63"/>
    </row>
    <row r="31" spans="2:4" ht="18.600000000000001" x14ac:dyDescent="0.45">
      <c r="B31" s="4266" t="s">
        <v>406</v>
      </c>
      <c r="C31" s="4266"/>
      <c r="D31" s="4266"/>
    </row>
    <row r="32" spans="2:4" x14ac:dyDescent="0.45">
      <c r="B32" s="3129" t="s">
        <v>407</v>
      </c>
      <c r="C32" s="3124"/>
      <c r="D32" s="57"/>
    </row>
    <row r="33" spans="2:4" x14ac:dyDescent="0.45">
      <c r="B33" s="3129" t="s">
        <v>409</v>
      </c>
      <c r="C33" s="3124"/>
      <c r="D33" s="57"/>
    </row>
    <row r="34" spans="2:4" x14ac:dyDescent="0.45">
      <c r="B34" s="3129" t="s">
        <v>411</v>
      </c>
      <c r="C34" s="3124"/>
      <c r="D34" s="83"/>
    </row>
    <row r="35" spans="2:4" x14ac:dyDescent="0.45">
      <c r="B35" s="3129" t="s">
        <v>413</v>
      </c>
      <c r="C35" s="3124"/>
      <c r="D35" s="157"/>
    </row>
    <row r="36" spans="2:4" x14ac:dyDescent="0.45">
      <c r="B36" s="3129" t="s">
        <v>415</v>
      </c>
      <c r="C36" s="3124"/>
      <c r="D36" s="57"/>
    </row>
  </sheetData>
  <mergeCells count="30">
    <mergeCell ref="B16:C16"/>
    <mergeCell ref="B3:D3"/>
    <mergeCell ref="B4:C4"/>
    <mergeCell ref="B5:C5"/>
    <mergeCell ref="B6:C6"/>
    <mergeCell ref="B7:C7"/>
    <mergeCell ref="B10:D10"/>
    <mergeCell ref="B11:C11"/>
    <mergeCell ref="B12:C12"/>
    <mergeCell ref="B13:C13"/>
    <mergeCell ref="B14:C14"/>
    <mergeCell ref="B15:C15"/>
    <mergeCell ref="B8:C8"/>
    <mergeCell ref="B31:D31"/>
    <mergeCell ref="B17:C17"/>
    <mergeCell ref="B18:C18"/>
    <mergeCell ref="B19:C19"/>
    <mergeCell ref="B20:C20"/>
    <mergeCell ref="B21:B22"/>
    <mergeCell ref="B23:C23"/>
    <mergeCell ref="B24:C24"/>
    <mergeCell ref="B25:C25"/>
    <mergeCell ref="B26:C26"/>
    <mergeCell ref="B27:C27"/>
    <mergeCell ref="B29:C29"/>
    <mergeCell ref="B32:C32"/>
    <mergeCell ref="B33:C33"/>
    <mergeCell ref="B34:C34"/>
    <mergeCell ref="B35:C35"/>
    <mergeCell ref="B36:C36"/>
  </mergeCells>
  <dataValidations count="7">
    <dataValidation allowBlank="1" showDropDown="1" showInputMessage="1" showErrorMessage="1" sqref="D13" xr:uid="{00000000-0002-0000-0A02-000000000000}"/>
    <dataValidation type="list" allowBlank="1" showInputMessage="1" showErrorMessage="1" sqref="D4" xr:uid="{00000000-0002-0000-0A02-000001000000}">
      <formula1>ODS</formula1>
    </dataValidation>
    <dataValidation type="list" allowBlank="1" showInputMessage="1" showErrorMessage="1" sqref="D5" xr:uid="{00000000-0002-0000-0A02-000002000000}">
      <formula1>Metas_ODS</formula1>
    </dataValidation>
    <dataValidation type="list" allowBlank="1" showInputMessage="1" showErrorMessage="1" sqref="D6" xr:uid="{00000000-0002-0000-0A02-000003000000}">
      <formula1>Numero_indicador</formula1>
    </dataValidation>
    <dataValidation type="list" allowBlank="1" showInputMessage="1" showErrorMessage="1" sqref="D7" xr:uid="{00000000-0002-0000-0A02-000004000000}">
      <formula1>Nombre_indicador_ODS</formula1>
    </dataValidation>
    <dataValidation type="list" allowBlank="1" showInputMessage="1" showErrorMessage="1" sqref="D14" xr:uid="{00000000-0002-0000-0A02-000005000000}">
      <formula1>Tipo_indicador</formula1>
    </dataValidation>
    <dataValidation type="list" allowBlank="1" showInputMessage="1" showErrorMessage="1" sqref="D25" xr:uid="{00000000-0002-0000-0A02-000006000000}">
      <formula1>Tipo_operación</formula1>
    </dataValidation>
  </dataValidations>
  <hyperlinks>
    <hyperlink ref="B1" location="'17.11.1'!A1" display="REGRESAR" xr:uid="{00000000-0004-0000-0A02-000000000000}"/>
    <hyperlink ref="D8" r:id="rId1" xr:uid="{00000000-0004-0000-0A02-000001000000}"/>
  </hyperlinks>
  <pageMargins left="0.7" right="0.7" top="0.75" bottom="0.75" header="0.3" footer="0.3"/>
</worksheet>
</file>

<file path=xl/worksheets/sheet5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2-000000000000}">
  <sheetPr codeName="Hoja512">
    <tabColor rgb="FF7030A0"/>
  </sheetPr>
  <dimension ref="A1:P26"/>
  <sheetViews>
    <sheetView showGridLines="0" workbookViewId="0">
      <pane ySplit="1" topLeftCell="A2" activePane="bottomLeft" state="frozen"/>
      <selection activeCell="B1" sqref="B1"/>
      <selection pane="bottomLeft" activeCell="E14" sqref="E14"/>
    </sheetView>
  </sheetViews>
  <sheetFormatPr baseColWidth="10" defaultColWidth="11.44140625" defaultRowHeight="17.399999999999999" x14ac:dyDescent="0.45"/>
  <cols>
    <col min="1" max="1" width="15.21875" style="178" customWidth="1"/>
    <col min="2" max="2" width="18.44140625" style="178" customWidth="1"/>
    <col min="3" max="3" width="11.77734375" style="1271" customWidth="1"/>
    <col min="4" max="5" width="11.77734375" style="178" customWidth="1"/>
    <col min="6" max="16384" width="11.44140625" style="178"/>
  </cols>
  <sheetData>
    <row r="1" spans="1:16" x14ac:dyDescent="0.45">
      <c r="A1" s="2345" t="s">
        <v>337</v>
      </c>
      <c r="B1" s="1308"/>
      <c r="C1" s="3225" t="s">
        <v>430</v>
      </c>
      <c r="D1" s="3225"/>
    </row>
    <row r="3" spans="1:16" ht="19.8" customHeight="1" x14ac:dyDescent="0.45">
      <c r="A3" s="4258" t="s">
        <v>339</v>
      </c>
      <c r="B3" s="4258"/>
      <c r="C3" s="4258" t="s">
        <v>2088</v>
      </c>
      <c r="D3" s="4259"/>
      <c r="E3" s="4259"/>
      <c r="F3" s="4259"/>
      <c r="G3" s="4259"/>
      <c r="H3" s="4259"/>
      <c r="I3" s="4259"/>
      <c r="J3" s="4259"/>
      <c r="K3" s="4259"/>
      <c r="L3" s="4259"/>
      <c r="M3" s="4259"/>
      <c r="N3" s="4259"/>
      <c r="O3" s="4259"/>
      <c r="P3" s="4259"/>
    </row>
    <row r="4" spans="1:16" ht="58.8" customHeight="1" x14ac:dyDescent="0.45">
      <c r="A4" s="4258" t="s">
        <v>340</v>
      </c>
      <c r="B4" s="4259"/>
      <c r="C4" s="4269" t="s">
        <v>229</v>
      </c>
      <c r="D4" s="4270"/>
      <c r="E4" s="4270"/>
      <c r="F4" s="4270"/>
      <c r="G4" s="4270"/>
      <c r="H4" s="4270"/>
      <c r="I4" s="4270"/>
      <c r="J4" s="4270"/>
      <c r="K4" s="4270"/>
      <c r="L4" s="4270"/>
      <c r="M4" s="4270"/>
      <c r="N4" s="4270"/>
      <c r="O4" s="4270"/>
      <c r="P4" s="4270"/>
    </row>
    <row r="5" spans="1:16" ht="37.799999999999997" customHeight="1" x14ac:dyDescent="0.45">
      <c r="A5" s="4258" t="s">
        <v>341</v>
      </c>
      <c r="B5" s="4259"/>
      <c r="C5" s="4269" t="s">
        <v>4192</v>
      </c>
      <c r="D5" s="4270"/>
      <c r="E5" s="4270"/>
      <c r="F5" s="4270"/>
      <c r="G5" s="4270"/>
      <c r="H5" s="4270"/>
      <c r="I5" s="4270"/>
      <c r="J5" s="4270"/>
      <c r="K5" s="4270"/>
      <c r="L5" s="4270"/>
      <c r="M5" s="4270"/>
      <c r="N5" s="4270"/>
      <c r="O5" s="4270"/>
      <c r="P5" s="4270"/>
    </row>
    <row r="6" spans="1:16" ht="18.600000000000001" x14ac:dyDescent="0.45">
      <c r="A6" s="4258" t="s">
        <v>417</v>
      </c>
      <c r="B6" s="4259"/>
      <c r="C6" s="4258" t="s">
        <v>454</v>
      </c>
      <c r="D6" s="4259"/>
      <c r="E6" s="4259"/>
      <c r="F6" s="4259"/>
      <c r="G6" s="4259"/>
      <c r="H6" s="4259"/>
      <c r="I6" s="4259"/>
      <c r="J6" s="4259"/>
      <c r="K6" s="4259"/>
      <c r="L6" s="4259"/>
      <c r="M6" s="4259"/>
      <c r="N6" s="4259"/>
      <c r="O6" s="4259"/>
      <c r="P6" s="4259"/>
    </row>
    <row r="7" spans="1:16" x14ac:dyDescent="0.45">
      <c r="A7" s="853"/>
    </row>
    <row r="8" spans="1:16" x14ac:dyDescent="0.45">
      <c r="A8" s="853"/>
    </row>
    <row r="9" spans="1:16" ht="11.25" customHeight="1" x14ac:dyDescent="0.45">
      <c r="A9" s="853"/>
      <c r="C9" s="3203" t="s">
        <v>497</v>
      </c>
      <c r="D9" s="3203"/>
      <c r="E9" s="3203"/>
      <c r="F9" s="3203"/>
      <c r="G9" s="3203"/>
      <c r="H9" s="3203"/>
      <c r="I9" s="3203"/>
      <c r="J9" s="3203"/>
      <c r="K9" s="3203"/>
      <c r="L9" s="3203"/>
      <c r="M9" s="3203"/>
      <c r="N9" s="3203"/>
      <c r="O9" s="3203"/>
      <c r="P9" s="3203"/>
    </row>
    <row r="10" spans="1:16" ht="11.25" customHeight="1" x14ac:dyDescent="0.45">
      <c r="A10" s="853"/>
      <c r="C10" s="3203"/>
      <c r="D10" s="3203"/>
      <c r="E10" s="3203"/>
      <c r="F10" s="3203"/>
      <c r="G10" s="3203"/>
      <c r="H10" s="3203"/>
      <c r="I10" s="3203"/>
      <c r="J10" s="3203"/>
      <c r="K10" s="3203"/>
      <c r="L10" s="3203"/>
      <c r="M10" s="3203"/>
      <c r="N10" s="3203"/>
      <c r="O10" s="3203"/>
      <c r="P10" s="3203"/>
    </row>
    <row r="11" spans="1:16" x14ac:dyDescent="0.45">
      <c r="A11" s="853"/>
    </row>
    <row r="12" spans="1:16" x14ac:dyDescent="0.45">
      <c r="A12" s="853"/>
    </row>
    <row r="13" spans="1:16" x14ac:dyDescent="0.45">
      <c r="A13" s="853"/>
    </row>
    <row r="14" spans="1:16" x14ac:dyDescent="0.45">
      <c r="A14" s="853"/>
    </row>
    <row r="15" spans="1:16" x14ac:dyDescent="0.45">
      <c r="A15" s="853"/>
    </row>
    <row r="16" spans="1:16" x14ac:dyDescent="0.45">
      <c r="A16" s="853"/>
    </row>
    <row r="17" spans="1:1" x14ac:dyDescent="0.45">
      <c r="A17" s="853"/>
    </row>
    <row r="18" spans="1:1" x14ac:dyDescent="0.45">
      <c r="A18" s="853"/>
    </row>
    <row r="19" spans="1:1" x14ac:dyDescent="0.45">
      <c r="A19" s="853"/>
    </row>
    <row r="20" spans="1:1" x14ac:dyDescent="0.45">
      <c r="A20" s="853"/>
    </row>
    <row r="21" spans="1:1" x14ac:dyDescent="0.45">
      <c r="A21" s="853"/>
    </row>
    <row r="22" spans="1:1" x14ac:dyDescent="0.45">
      <c r="A22" s="853"/>
    </row>
    <row r="23" spans="1:1" x14ac:dyDescent="0.45">
      <c r="A23" s="853"/>
    </row>
    <row r="24" spans="1:1" x14ac:dyDescent="0.45">
      <c r="A24" s="853"/>
    </row>
    <row r="25" spans="1:1" x14ac:dyDescent="0.45">
      <c r="A25" s="853"/>
    </row>
    <row r="26" spans="1:1" x14ac:dyDescent="0.45">
      <c r="A26" s="853"/>
    </row>
  </sheetData>
  <mergeCells count="10">
    <mergeCell ref="A6:B6"/>
    <mergeCell ref="C6:P6"/>
    <mergeCell ref="C9:P10"/>
    <mergeCell ref="C1:D1"/>
    <mergeCell ref="A3:B3"/>
    <mergeCell ref="C3:P3"/>
    <mergeCell ref="A4:B4"/>
    <mergeCell ref="C4:P4"/>
    <mergeCell ref="A5:B5"/>
    <mergeCell ref="C5:P5"/>
  </mergeCells>
  <hyperlinks>
    <hyperlink ref="A1" location="'ODS 17.'!A1" display="REGRESAR" xr:uid="{00000000-0004-0000-0B02-000000000000}"/>
    <hyperlink ref="C1:D1" location="'Metadato 17.12.1'!A1" display="VER METADATO" xr:uid="{00000000-0004-0000-0B02-000001000000}"/>
  </hyperlinks>
  <pageMargins left="0.7" right="0.7" top="0.75" bottom="0.75" header="0.3" footer="0.3"/>
</worksheet>
</file>

<file path=xl/worksheets/sheet5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2-000000000000}">
  <sheetPr codeName="Hoja513">
    <tabColor theme="0" tint="-0.499984740745262"/>
  </sheetPr>
  <dimension ref="B1:F36"/>
  <sheetViews>
    <sheetView showGridLines="0" zoomScaleNormal="100" workbookViewId="0">
      <pane ySplit="1" topLeftCell="A2" activePane="bottomLeft" state="frozen"/>
      <selection pane="bottomLeft" activeCell="B32" sqref="B32:C36"/>
    </sheetView>
  </sheetViews>
  <sheetFormatPr baseColWidth="10" defaultColWidth="11.44140625" defaultRowHeight="17.399999999999999" x14ac:dyDescent="0.45"/>
  <cols>
    <col min="1" max="1" width="11.44140625" style="178"/>
    <col min="2" max="2" width="26.44140625" style="178" customWidth="1"/>
    <col min="3" max="3" width="24" style="178" customWidth="1"/>
    <col min="4" max="4" width="85.77734375" style="178" customWidth="1"/>
    <col min="5" max="5" width="11.44140625" style="178"/>
    <col min="6" max="6" width="7.21875" style="178" customWidth="1"/>
    <col min="7" max="16384" width="11.44140625" style="178"/>
  </cols>
  <sheetData>
    <row r="1" spans="2:6" x14ac:dyDescent="0.45">
      <c r="B1" s="2345" t="s">
        <v>337</v>
      </c>
    </row>
    <row r="2" spans="2:6" ht="18" thickBot="1" x14ac:dyDescent="0.5"/>
    <row r="3" spans="2:6" ht="23.25" customHeight="1" thickBot="1" x14ac:dyDescent="0.5">
      <c r="B3" s="4266" t="s">
        <v>370</v>
      </c>
      <c r="C3" s="4266"/>
      <c r="D3" s="4266"/>
      <c r="F3" s="1267" t="s">
        <v>498</v>
      </c>
    </row>
    <row r="4" spans="2:6" x14ac:dyDescent="0.45">
      <c r="B4" s="3123" t="s">
        <v>449</v>
      </c>
      <c r="C4" s="3123"/>
      <c r="D4" s="2361" t="s">
        <v>48</v>
      </c>
    </row>
    <row r="5" spans="2:6" ht="69.599999999999994" x14ac:dyDescent="0.45">
      <c r="B5" s="3123" t="s">
        <v>373</v>
      </c>
      <c r="C5" s="3123"/>
      <c r="D5" s="2361" t="s">
        <v>229</v>
      </c>
    </row>
    <row r="6" spans="2:6" ht="19.5" customHeight="1" x14ac:dyDescent="0.45">
      <c r="B6" s="3123" t="s">
        <v>374</v>
      </c>
      <c r="C6" s="3123"/>
      <c r="D6" s="2362" t="s">
        <v>308</v>
      </c>
    </row>
    <row r="7" spans="2:6" ht="52.2" x14ac:dyDescent="0.45">
      <c r="B7" s="3126" t="s">
        <v>375</v>
      </c>
      <c r="C7" s="3126"/>
      <c r="D7" s="2363" t="s">
        <v>4192</v>
      </c>
    </row>
    <row r="8" spans="2:6" x14ac:dyDescent="0.45">
      <c r="B8" s="3126" t="s">
        <v>2480</v>
      </c>
      <c r="C8" s="3126"/>
      <c r="D8" s="2364" t="s">
        <v>2678</v>
      </c>
    </row>
    <row r="10" spans="2:6" ht="23.25" customHeight="1" x14ac:dyDescent="0.45">
      <c r="B10" s="4266" t="s">
        <v>376</v>
      </c>
      <c r="C10" s="4266"/>
      <c r="D10" s="4266"/>
    </row>
    <row r="11" spans="2:6" x14ac:dyDescent="0.45">
      <c r="B11" s="3129" t="s">
        <v>377</v>
      </c>
      <c r="C11" s="3124"/>
      <c r="D11" s="2361"/>
    </row>
    <row r="12" spans="2:6" ht="15" customHeight="1" x14ac:dyDescent="0.45">
      <c r="B12" s="3126" t="s">
        <v>379</v>
      </c>
      <c r="C12" s="3126"/>
      <c r="D12" s="661"/>
    </row>
    <row r="13" spans="2:6" x14ac:dyDescent="0.45">
      <c r="B13" s="3123" t="s">
        <v>380</v>
      </c>
      <c r="C13" s="3123"/>
      <c r="D13" s="2077"/>
    </row>
    <row r="14" spans="2:6" x14ac:dyDescent="0.45">
      <c r="B14" s="3123" t="s">
        <v>381</v>
      </c>
      <c r="C14" s="3124"/>
      <c r="D14" s="2077"/>
    </row>
    <row r="15" spans="2:6" x14ac:dyDescent="0.45">
      <c r="B15" s="3123" t="s">
        <v>382</v>
      </c>
      <c r="C15" s="3123"/>
      <c r="D15" s="2361"/>
    </row>
    <row r="16" spans="2:6" x14ac:dyDescent="0.45">
      <c r="B16" s="3123" t="s">
        <v>383</v>
      </c>
      <c r="C16" s="3123"/>
      <c r="D16" s="2361"/>
    </row>
    <row r="17" spans="2:4" x14ac:dyDescent="0.45">
      <c r="B17" s="3123" t="s">
        <v>384</v>
      </c>
      <c r="C17" s="3123"/>
      <c r="D17" s="57"/>
    </row>
    <row r="18" spans="2:4" ht="15" customHeight="1" x14ac:dyDescent="0.45">
      <c r="B18" s="3126" t="s">
        <v>386</v>
      </c>
      <c r="C18" s="3126"/>
      <c r="D18" s="2361"/>
    </row>
    <row r="19" spans="2:4" ht="15" customHeight="1" x14ac:dyDescent="0.45">
      <c r="B19" s="3132" t="s">
        <v>387</v>
      </c>
      <c r="C19" s="3133"/>
      <c r="D19" s="57"/>
    </row>
    <row r="20" spans="2:4" x14ac:dyDescent="0.45">
      <c r="B20" s="3123" t="s">
        <v>388</v>
      </c>
      <c r="C20" s="3123"/>
      <c r="D20" s="2361"/>
    </row>
    <row r="21" spans="2:4" x14ac:dyDescent="0.45">
      <c r="B21" s="3134" t="s">
        <v>390</v>
      </c>
      <c r="C21" s="459" t="s">
        <v>391</v>
      </c>
      <c r="D21" s="2361"/>
    </row>
    <row r="22" spans="2:4" ht="33.75" customHeight="1" x14ac:dyDescent="0.45">
      <c r="B22" s="3135"/>
      <c r="C22" s="2341" t="s">
        <v>393</v>
      </c>
      <c r="D22" s="57"/>
    </row>
    <row r="23" spans="2:4" x14ac:dyDescent="0.45">
      <c r="B23" s="3123" t="s">
        <v>395</v>
      </c>
      <c r="C23" s="3123"/>
      <c r="D23" s="2361"/>
    </row>
    <row r="24" spans="2:4" x14ac:dyDescent="0.45">
      <c r="B24" s="3123" t="s">
        <v>397</v>
      </c>
      <c r="C24" s="3123"/>
      <c r="D24" s="2362" t="s">
        <v>499</v>
      </c>
    </row>
    <row r="25" spans="2:4" x14ac:dyDescent="0.45">
      <c r="B25" s="3123" t="s">
        <v>399</v>
      </c>
      <c r="C25" s="3123"/>
      <c r="D25" s="57"/>
    </row>
    <row r="26" spans="2:4" ht="15" customHeight="1" x14ac:dyDescent="0.45">
      <c r="B26" s="3126" t="s">
        <v>401</v>
      </c>
      <c r="C26" s="3126"/>
      <c r="D26" s="2361"/>
    </row>
    <row r="27" spans="2:4" x14ac:dyDescent="0.45">
      <c r="B27" s="3129" t="s">
        <v>403</v>
      </c>
      <c r="C27" s="3124"/>
      <c r="D27" s="2361"/>
    </row>
    <row r="28" spans="2:4" ht="52.2" x14ac:dyDescent="0.45">
      <c r="B28" s="2344" t="s">
        <v>404</v>
      </c>
      <c r="C28" s="2342"/>
      <c r="D28" s="2361" t="s">
        <v>2096</v>
      </c>
    </row>
    <row r="29" spans="2:4" x14ac:dyDescent="0.45">
      <c r="B29" s="3130" t="s">
        <v>405</v>
      </c>
      <c r="C29" s="3131"/>
      <c r="D29" s="61"/>
    </row>
    <row r="30" spans="2:4" x14ac:dyDescent="0.45">
      <c r="B30" s="62"/>
      <c r="C30" s="62"/>
      <c r="D30" s="63"/>
    </row>
    <row r="31" spans="2:4" ht="23.25" customHeight="1" x14ac:dyDescent="0.45">
      <c r="B31" s="4266" t="s">
        <v>406</v>
      </c>
      <c r="C31" s="4266"/>
      <c r="D31" s="4266"/>
    </row>
    <row r="32" spans="2:4" x14ac:dyDescent="0.45">
      <c r="B32" s="3129" t="s">
        <v>407</v>
      </c>
      <c r="C32" s="3124"/>
      <c r="D32" s="57"/>
    </row>
    <row r="33" spans="2:4" x14ac:dyDescent="0.45">
      <c r="B33" s="3129" t="s">
        <v>409</v>
      </c>
      <c r="C33" s="3124"/>
      <c r="D33" s="57"/>
    </row>
    <row r="34" spans="2:4" x14ac:dyDescent="0.45">
      <c r="B34" s="3129" t="s">
        <v>411</v>
      </c>
      <c r="C34" s="3124"/>
      <c r="D34" s="83"/>
    </row>
    <row r="35" spans="2:4" x14ac:dyDescent="0.45">
      <c r="B35" s="3129" t="s">
        <v>413</v>
      </c>
      <c r="C35" s="3124"/>
      <c r="D35" s="157"/>
    </row>
    <row r="36" spans="2:4" x14ac:dyDescent="0.45">
      <c r="B36" s="3129" t="s">
        <v>415</v>
      </c>
      <c r="C36" s="3124"/>
      <c r="D36" s="57"/>
    </row>
  </sheetData>
  <mergeCells count="30">
    <mergeCell ref="B16:C16"/>
    <mergeCell ref="B3:D3"/>
    <mergeCell ref="B4:C4"/>
    <mergeCell ref="B5:C5"/>
    <mergeCell ref="B6:C6"/>
    <mergeCell ref="B7:C7"/>
    <mergeCell ref="B10:D10"/>
    <mergeCell ref="B11:C11"/>
    <mergeCell ref="B12:C12"/>
    <mergeCell ref="B13:C13"/>
    <mergeCell ref="B14:C14"/>
    <mergeCell ref="B15:C15"/>
    <mergeCell ref="B8:C8"/>
    <mergeCell ref="B31:D31"/>
    <mergeCell ref="B17:C17"/>
    <mergeCell ref="B18:C18"/>
    <mergeCell ref="B19:C19"/>
    <mergeCell ref="B20:C20"/>
    <mergeCell ref="B21:B22"/>
    <mergeCell ref="B23:C23"/>
    <mergeCell ref="B24:C24"/>
    <mergeCell ref="B25:C25"/>
    <mergeCell ref="B26:C26"/>
    <mergeCell ref="B27:C27"/>
    <mergeCell ref="B29:C29"/>
    <mergeCell ref="B32:C32"/>
    <mergeCell ref="B33:C33"/>
    <mergeCell ref="B34:C34"/>
    <mergeCell ref="B35:C35"/>
    <mergeCell ref="B36:C36"/>
  </mergeCells>
  <dataValidations count="7">
    <dataValidation allowBlank="1" showDropDown="1" showInputMessage="1" showErrorMessage="1" sqref="D13" xr:uid="{00000000-0002-0000-0C02-000000000000}"/>
    <dataValidation type="list" allowBlank="1" showInputMessage="1" showErrorMessage="1" sqref="D4" xr:uid="{00000000-0002-0000-0C02-000001000000}">
      <formula1>ODS</formula1>
    </dataValidation>
    <dataValidation type="list" allowBlank="1" showInputMessage="1" showErrorMessage="1" sqref="D5" xr:uid="{00000000-0002-0000-0C02-000002000000}">
      <formula1>Metas_ODS</formula1>
    </dataValidation>
    <dataValidation type="list" allowBlank="1" showInputMessage="1" showErrorMessage="1" sqref="D6" xr:uid="{00000000-0002-0000-0C02-000003000000}">
      <formula1>Numero_indicador</formula1>
    </dataValidation>
    <dataValidation type="list" allowBlank="1" showInputMessage="1" showErrorMessage="1" sqref="D7" xr:uid="{00000000-0002-0000-0C02-000004000000}">
      <formula1>Nombre_indicador_ODS</formula1>
    </dataValidation>
    <dataValidation type="list" allowBlank="1" showInputMessage="1" showErrorMessage="1" sqref="D14" xr:uid="{00000000-0002-0000-0C02-000005000000}">
      <formula1>Tipo_indicador</formula1>
    </dataValidation>
    <dataValidation type="list" allowBlank="1" showInputMessage="1" showErrorMessage="1" sqref="D25" xr:uid="{00000000-0002-0000-0C02-000006000000}">
      <formula1>Tipo_operación</formula1>
    </dataValidation>
  </dataValidations>
  <hyperlinks>
    <hyperlink ref="B1" location="'17.12.1'!A1" display="REGRESAR" xr:uid="{00000000-0004-0000-0C02-000000000000}"/>
    <hyperlink ref="D8" r:id="rId1" xr:uid="{00000000-0004-0000-0C02-000001000000}"/>
  </hyperlinks>
  <pageMargins left="0.7" right="0.7" top="0.75" bottom="0.75" header="0.3" footer="0.3"/>
</worksheet>
</file>

<file path=xl/worksheets/sheet5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2-000000000000}">
  <sheetPr codeName="Hoja514">
    <tabColor rgb="FF7030A0"/>
  </sheetPr>
  <dimension ref="A1:P18"/>
  <sheetViews>
    <sheetView showGridLines="0" workbookViewId="0">
      <pane ySplit="1" topLeftCell="A2" activePane="bottomLeft" state="frozen"/>
      <selection activeCell="B1" sqref="B1"/>
      <selection pane="bottomLeft" activeCell="G14" sqref="G14"/>
    </sheetView>
  </sheetViews>
  <sheetFormatPr baseColWidth="10" defaultColWidth="11.44140625" defaultRowHeight="17.399999999999999" x14ac:dyDescent="0.45"/>
  <cols>
    <col min="1" max="1" width="16.21875" style="178" customWidth="1"/>
    <col min="2" max="2" width="17.88671875" style="178" customWidth="1"/>
    <col min="3" max="3" width="12.44140625" style="1271" customWidth="1"/>
    <col min="4" max="5" width="12.44140625" style="178" customWidth="1"/>
    <col min="6" max="16384" width="11.44140625" style="178"/>
  </cols>
  <sheetData>
    <row r="1" spans="1:16" x14ac:dyDescent="0.45">
      <c r="A1" s="2345" t="s">
        <v>337</v>
      </c>
      <c r="B1" s="1308"/>
      <c r="C1" s="3225" t="s">
        <v>430</v>
      </c>
      <c r="D1" s="3225"/>
    </row>
    <row r="3" spans="1:16" ht="21.6" customHeight="1" x14ac:dyDescent="0.45">
      <c r="A3" s="4258" t="s">
        <v>339</v>
      </c>
      <c r="B3" s="4258"/>
      <c r="C3" s="4258" t="s">
        <v>2097</v>
      </c>
      <c r="D3" s="4259"/>
      <c r="E3" s="4259"/>
      <c r="F3" s="4259"/>
      <c r="G3" s="4259"/>
      <c r="H3" s="4259"/>
      <c r="I3" s="4259"/>
      <c r="J3" s="4259"/>
      <c r="K3" s="4259"/>
      <c r="L3" s="4259"/>
      <c r="M3" s="4259"/>
      <c r="N3" s="4259"/>
      <c r="O3" s="4259"/>
      <c r="P3" s="4259"/>
    </row>
    <row r="4" spans="1:16" ht="19.2" customHeight="1" x14ac:dyDescent="0.45">
      <c r="A4" s="4258" t="s">
        <v>340</v>
      </c>
      <c r="B4" s="4259"/>
      <c r="C4" s="4269" t="s">
        <v>231</v>
      </c>
      <c r="D4" s="4270"/>
      <c r="E4" s="4270"/>
      <c r="F4" s="4270"/>
      <c r="G4" s="4270"/>
      <c r="H4" s="4270"/>
      <c r="I4" s="4270"/>
      <c r="J4" s="4270"/>
      <c r="K4" s="4270"/>
      <c r="L4" s="4270"/>
      <c r="M4" s="4270"/>
      <c r="N4" s="4270"/>
      <c r="O4" s="4270"/>
      <c r="P4" s="4270"/>
    </row>
    <row r="5" spans="1:16" ht="19.2" customHeight="1" x14ac:dyDescent="0.45">
      <c r="A5" s="4258" t="s">
        <v>341</v>
      </c>
      <c r="B5" s="4259"/>
      <c r="C5" s="4258" t="s">
        <v>4193</v>
      </c>
      <c r="D5" s="4259"/>
      <c r="E5" s="4259"/>
      <c r="F5" s="4259"/>
      <c r="G5" s="4259"/>
      <c r="H5" s="4259"/>
      <c r="I5" s="4259"/>
      <c r="J5" s="4259"/>
      <c r="K5" s="4259"/>
      <c r="L5" s="4259"/>
      <c r="M5" s="4259"/>
      <c r="N5" s="4259"/>
      <c r="O5" s="4259"/>
      <c r="P5" s="4259"/>
    </row>
    <row r="6" spans="1:16" ht="18.600000000000001" x14ac:dyDescent="0.45">
      <c r="A6" s="4258" t="s">
        <v>417</v>
      </c>
      <c r="B6" s="4259"/>
      <c r="C6" s="4258" t="s">
        <v>454</v>
      </c>
      <c r="D6" s="4259"/>
      <c r="E6" s="4259"/>
      <c r="F6" s="4259"/>
      <c r="G6" s="4259"/>
      <c r="H6" s="4259"/>
      <c r="I6" s="4259"/>
      <c r="J6" s="4259"/>
      <c r="K6" s="4259"/>
      <c r="L6" s="4259"/>
      <c r="M6" s="4259"/>
      <c r="N6" s="4259"/>
      <c r="O6" s="4259"/>
      <c r="P6" s="4259"/>
    </row>
    <row r="7" spans="1:16" x14ac:dyDescent="0.45">
      <c r="A7" s="853"/>
    </row>
    <row r="8" spans="1:16" x14ac:dyDescent="0.45">
      <c r="A8" s="853"/>
    </row>
    <row r="9" spans="1:16" ht="11.25" customHeight="1" x14ac:dyDescent="0.45">
      <c r="A9" s="853"/>
      <c r="C9" s="3203" t="s">
        <v>497</v>
      </c>
      <c r="D9" s="3203"/>
      <c r="E9" s="3203"/>
      <c r="F9" s="3203"/>
      <c r="G9" s="3203"/>
      <c r="H9" s="3203"/>
      <c r="I9" s="3203"/>
      <c r="J9" s="3203"/>
      <c r="K9" s="3203"/>
      <c r="L9" s="3203"/>
      <c r="M9" s="3203"/>
      <c r="N9" s="3203"/>
      <c r="O9" s="3203"/>
      <c r="P9" s="3203"/>
    </row>
    <row r="10" spans="1:16" ht="11.25" customHeight="1" x14ac:dyDescent="0.45">
      <c r="A10" s="853"/>
      <c r="C10" s="3203"/>
      <c r="D10" s="3203"/>
      <c r="E10" s="3203"/>
      <c r="F10" s="3203"/>
      <c r="G10" s="3203"/>
      <c r="H10" s="3203"/>
      <c r="I10" s="3203"/>
      <c r="J10" s="3203"/>
      <c r="K10" s="3203"/>
      <c r="L10" s="3203"/>
      <c r="M10" s="3203"/>
      <c r="N10" s="3203"/>
      <c r="O10" s="3203"/>
      <c r="P10" s="3203"/>
    </row>
    <row r="11" spans="1:16" x14ac:dyDescent="0.45">
      <c r="A11" s="853"/>
    </row>
    <row r="12" spans="1:16" x14ac:dyDescent="0.45">
      <c r="A12" s="853"/>
    </row>
    <row r="13" spans="1:16" x14ac:dyDescent="0.45">
      <c r="A13" s="853"/>
    </row>
    <row r="14" spans="1:16" x14ac:dyDescent="0.45">
      <c r="A14" s="853"/>
    </row>
    <row r="15" spans="1:16" x14ac:dyDescent="0.45">
      <c r="A15" s="853"/>
    </row>
    <row r="16" spans="1:16" x14ac:dyDescent="0.45">
      <c r="A16" s="853"/>
    </row>
    <row r="17" spans="1:1" x14ac:dyDescent="0.45">
      <c r="A17" s="853"/>
    </row>
    <row r="18" spans="1:1" x14ac:dyDescent="0.45">
      <c r="A18" s="853"/>
    </row>
  </sheetData>
  <mergeCells count="10">
    <mergeCell ref="A6:B6"/>
    <mergeCell ref="C6:P6"/>
    <mergeCell ref="C9:P10"/>
    <mergeCell ref="C1:D1"/>
    <mergeCell ref="A3:B3"/>
    <mergeCell ref="C3:P3"/>
    <mergeCell ref="A4:B4"/>
    <mergeCell ref="C4:P4"/>
    <mergeCell ref="A5:B5"/>
    <mergeCell ref="C5:P5"/>
  </mergeCells>
  <hyperlinks>
    <hyperlink ref="A1" location="'ODS 17.'!A1" display="REGRESAR" xr:uid="{00000000-0004-0000-0D02-000000000000}"/>
    <hyperlink ref="C1:D1" location="'Metadata 17.13.1'!A1" display="VER METADATO" xr:uid="{00000000-0004-0000-0D02-000001000000}"/>
  </hyperlinks>
  <pageMargins left="0.7" right="0.7" top="0.75" bottom="0.75" header="0.3" footer="0.3"/>
</worksheet>
</file>

<file path=xl/worksheets/sheet5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2-000000000000}">
  <sheetPr codeName="Hoja515">
    <tabColor theme="0" tint="-0.499984740745262"/>
  </sheetPr>
  <dimension ref="B1:F36"/>
  <sheetViews>
    <sheetView showGridLines="0" zoomScaleNormal="100" workbookViewId="0">
      <pane ySplit="1" topLeftCell="A2" activePane="bottomLeft" state="frozen"/>
      <selection pane="bottomLeft" activeCell="B3" sqref="B3:D3"/>
    </sheetView>
  </sheetViews>
  <sheetFormatPr baseColWidth="10" defaultColWidth="11.44140625" defaultRowHeight="17.399999999999999" x14ac:dyDescent="0.45"/>
  <cols>
    <col min="1" max="1" width="11.44140625" style="178"/>
    <col min="2" max="2" width="26.44140625" style="178" customWidth="1"/>
    <col min="3" max="3" width="24" style="178" customWidth="1"/>
    <col min="4" max="4" width="85.77734375" style="178" customWidth="1"/>
    <col min="5" max="5" width="11.44140625" style="178"/>
    <col min="6" max="6" width="7.21875" style="178" customWidth="1"/>
    <col min="7" max="16384" width="11.44140625" style="178"/>
  </cols>
  <sheetData>
    <row r="1" spans="2:6" x14ac:dyDescent="0.45">
      <c r="B1" s="2345" t="s">
        <v>337</v>
      </c>
    </row>
    <row r="2" spans="2:6" ht="18" thickBot="1" x14ac:dyDescent="0.5"/>
    <row r="3" spans="2:6" ht="23.25" customHeight="1" thickBot="1" x14ac:dyDescent="0.5">
      <c r="B3" s="4266" t="s">
        <v>370</v>
      </c>
      <c r="C3" s="4266"/>
      <c r="D3" s="4266"/>
      <c r="F3" s="1267" t="s">
        <v>498</v>
      </c>
    </row>
    <row r="4" spans="2:6" x14ac:dyDescent="0.45">
      <c r="B4" s="3123" t="s">
        <v>449</v>
      </c>
      <c r="C4" s="3123"/>
      <c r="D4" s="2361" t="s">
        <v>48</v>
      </c>
    </row>
    <row r="5" spans="2:6" x14ac:dyDescent="0.45">
      <c r="B5" s="3123" t="s">
        <v>373</v>
      </c>
      <c r="C5" s="3123"/>
      <c r="D5" s="2361" t="s">
        <v>231</v>
      </c>
    </row>
    <row r="6" spans="2:6" x14ac:dyDescent="0.45">
      <c r="B6" s="3123" t="s">
        <v>374</v>
      </c>
      <c r="C6" s="3123"/>
      <c r="D6" s="2362" t="s">
        <v>309</v>
      </c>
    </row>
    <row r="7" spans="2:6" x14ac:dyDescent="0.45">
      <c r="B7" s="3126" t="s">
        <v>375</v>
      </c>
      <c r="C7" s="3126"/>
      <c r="D7" s="2363" t="s">
        <v>4193</v>
      </c>
    </row>
    <row r="8" spans="2:6" x14ac:dyDescent="0.45">
      <c r="B8" s="3132" t="s">
        <v>2485</v>
      </c>
      <c r="C8" s="3133"/>
      <c r="D8" s="2364" t="s">
        <v>2679</v>
      </c>
    </row>
    <row r="10" spans="2:6" ht="23.25" customHeight="1" x14ac:dyDescent="0.45">
      <c r="B10" s="4266" t="s">
        <v>376</v>
      </c>
      <c r="C10" s="4266"/>
      <c r="D10" s="4266"/>
    </row>
    <row r="11" spans="2:6" x14ac:dyDescent="0.45">
      <c r="B11" s="3129" t="s">
        <v>377</v>
      </c>
      <c r="C11" s="3124"/>
      <c r="D11" s="2361"/>
    </row>
    <row r="12" spans="2:6" x14ac:dyDescent="0.45">
      <c r="B12" s="3126" t="s">
        <v>379</v>
      </c>
      <c r="C12" s="3126"/>
      <c r="D12" s="661"/>
    </row>
    <row r="13" spans="2:6" x14ac:dyDescent="0.45">
      <c r="B13" s="3123" t="s">
        <v>380</v>
      </c>
      <c r="C13" s="3123"/>
      <c r="D13" s="2077"/>
    </row>
    <row r="14" spans="2:6" x14ac:dyDescent="0.45">
      <c r="B14" s="3123" t="s">
        <v>381</v>
      </c>
      <c r="C14" s="3124"/>
      <c r="D14" s="2077"/>
    </row>
    <row r="15" spans="2:6" x14ac:dyDescent="0.45">
      <c r="B15" s="3123" t="s">
        <v>382</v>
      </c>
      <c r="C15" s="3123"/>
      <c r="D15" s="2361"/>
    </row>
    <row r="16" spans="2:6" x14ac:dyDescent="0.45">
      <c r="B16" s="3123" t="s">
        <v>383</v>
      </c>
      <c r="C16" s="3123"/>
      <c r="D16" s="2361"/>
    </row>
    <row r="17" spans="2:4" x14ac:dyDescent="0.45">
      <c r="B17" s="3123" t="s">
        <v>384</v>
      </c>
      <c r="C17" s="3123"/>
      <c r="D17" s="57"/>
    </row>
    <row r="18" spans="2:4" x14ac:dyDescent="0.45">
      <c r="B18" s="3126" t="s">
        <v>386</v>
      </c>
      <c r="C18" s="3126"/>
      <c r="D18" s="2361"/>
    </row>
    <row r="19" spans="2:4" x14ac:dyDescent="0.45">
      <c r="B19" s="3132" t="s">
        <v>387</v>
      </c>
      <c r="C19" s="3133"/>
      <c r="D19" s="57"/>
    </row>
    <row r="20" spans="2:4" x14ac:dyDescent="0.45">
      <c r="B20" s="3123" t="s">
        <v>388</v>
      </c>
      <c r="C20" s="3123"/>
      <c r="D20" s="2361"/>
    </row>
    <row r="21" spans="2:4" x14ac:dyDescent="0.45">
      <c r="B21" s="3134" t="s">
        <v>390</v>
      </c>
      <c r="C21" s="459" t="s">
        <v>391</v>
      </c>
      <c r="D21" s="2361"/>
    </row>
    <row r="22" spans="2:4" x14ac:dyDescent="0.45">
      <c r="B22" s="3135"/>
      <c r="C22" s="2341" t="s">
        <v>393</v>
      </c>
      <c r="D22" s="57"/>
    </row>
    <row r="23" spans="2:4" x14ac:dyDescent="0.45">
      <c r="B23" s="3123" t="s">
        <v>395</v>
      </c>
      <c r="C23" s="3123"/>
      <c r="D23" s="2361"/>
    </row>
    <row r="24" spans="2:4" x14ac:dyDescent="0.45">
      <c r="B24" s="3123" t="s">
        <v>397</v>
      </c>
      <c r="C24" s="3123"/>
      <c r="D24" s="2362" t="s">
        <v>1618</v>
      </c>
    </row>
    <row r="25" spans="2:4" x14ac:dyDescent="0.45">
      <c r="B25" s="3123" t="s">
        <v>399</v>
      </c>
      <c r="C25" s="3123"/>
      <c r="D25" s="57"/>
    </row>
    <row r="26" spans="2:4" x14ac:dyDescent="0.45">
      <c r="B26" s="3126" t="s">
        <v>401</v>
      </c>
      <c r="C26" s="3126"/>
      <c r="D26" s="2361"/>
    </row>
    <row r="27" spans="2:4" x14ac:dyDescent="0.45">
      <c r="B27" s="3129" t="s">
        <v>403</v>
      </c>
      <c r="C27" s="3124"/>
      <c r="D27" s="2361"/>
    </row>
    <row r="28" spans="2:4" x14ac:dyDescent="0.45">
      <c r="B28" s="2344" t="s">
        <v>404</v>
      </c>
      <c r="C28" s="2342"/>
      <c r="D28" s="2361" t="s">
        <v>2098</v>
      </c>
    </row>
    <row r="29" spans="2:4" x14ac:dyDescent="0.45">
      <c r="B29" s="3130" t="s">
        <v>405</v>
      </c>
      <c r="C29" s="3131"/>
      <c r="D29" s="61"/>
    </row>
    <row r="30" spans="2:4" x14ac:dyDescent="0.45">
      <c r="B30" s="62"/>
      <c r="C30" s="62"/>
      <c r="D30" s="63"/>
    </row>
    <row r="31" spans="2:4" ht="23.25" customHeight="1" x14ac:dyDescent="0.45">
      <c r="B31" s="4266" t="s">
        <v>406</v>
      </c>
      <c r="C31" s="4266"/>
      <c r="D31" s="4266"/>
    </row>
    <row r="32" spans="2:4" x14ac:dyDescent="0.45">
      <c r="B32" s="3129" t="s">
        <v>407</v>
      </c>
      <c r="C32" s="3124"/>
      <c r="D32" s="57"/>
    </row>
    <row r="33" spans="2:4" x14ac:dyDescent="0.45">
      <c r="B33" s="3129" t="s">
        <v>409</v>
      </c>
      <c r="C33" s="3124"/>
      <c r="D33" s="57"/>
    </row>
    <row r="34" spans="2:4" x14ac:dyDescent="0.45">
      <c r="B34" s="3129" t="s">
        <v>411</v>
      </c>
      <c r="C34" s="3124"/>
      <c r="D34" s="83"/>
    </row>
    <row r="35" spans="2:4" x14ac:dyDescent="0.45">
      <c r="B35" s="3129" t="s">
        <v>413</v>
      </c>
      <c r="C35" s="3124"/>
      <c r="D35" s="157"/>
    </row>
    <row r="36" spans="2:4" x14ac:dyDescent="0.45">
      <c r="B36" s="3129" t="s">
        <v>415</v>
      </c>
      <c r="C36" s="3124"/>
      <c r="D36" s="57"/>
    </row>
  </sheetData>
  <mergeCells count="30">
    <mergeCell ref="B16:C16"/>
    <mergeCell ref="B3:D3"/>
    <mergeCell ref="B4:C4"/>
    <mergeCell ref="B5:C5"/>
    <mergeCell ref="B6:C6"/>
    <mergeCell ref="B7:C7"/>
    <mergeCell ref="B10:D10"/>
    <mergeCell ref="B11:C11"/>
    <mergeCell ref="B12:C12"/>
    <mergeCell ref="B13:C13"/>
    <mergeCell ref="B14:C14"/>
    <mergeCell ref="B15:C15"/>
    <mergeCell ref="B8:C8"/>
    <mergeCell ref="B31:D31"/>
    <mergeCell ref="B17:C17"/>
    <mergeCell ref="B18:C18"/>
    <mergeCell ref="B19:C19"/>
    <mergeCell ref="B20:C20"/>
    <mergeCell ref="B21:B22"/>
    <mergeCell ref="B23:C23"/>
    <mergeCell ref="B24:C24"/>
    <mergeCell ref="B25:C25"/>
    <mergeCell ref="B26:C26"/>
    <mergeCell ref="B27:C27"/>
    <mergeCell ref="B29:C29"/>
    <mergeCell ref="B32:C32"/>
    <mergeCell ref="B33:C33"/>
    <mergeCell ref="B34:C34"/>
    <mergeCell ref="B35:C35"/>
    <mergeCell ref="B36:C36"/>
  </mergeCells>
  <dataValidations count="7">
    <dataValidation type="list" allowBlank="1" showInputMessage="1" showErrorMessage="1" sqref="D25" xr:uid="{00000000-0002-0000-0E02-000000000000}">
      <formula1>Tipo_operación</formula1>
    </dataValidation>
    <dataValidation type="list" allowBlank="1" showInputMessage="1" showErrorMessage="1" sqref="D14" xr:uid="{00000000-0002-0000-0E02-000001000000}">
      <formula1>Tipo_indicador</formula1>
    </dataValidation>
    <dataValidation type="list" allowBlank="1" showInputMessage="1" showErrorMessage="1" sqref="D7" xr:uid="{00000000-0002-0000-0E02-000002000000}">
      <formula1>Nombre_indicador_ODS</formula1>
    </dataValidation>
    <dataValidation type="list" allowBlank="1" showInputMessage="1" showErrorMessage="1" sqref="D6" xr:uid="{00000000-0002-0000-0E02-000003000000}">
      <formula1>Numero_indicador</formula1>
    </dataValidation>
    <dataValidation type="list" allowBlank="1" showInputMessage="1" showErrorMessage="1" sqref="D5" xr:uid="{00000000-0002-0000-0E02-000004000000}">
      <formula1>Metas_ODS</formula1>
    </dataValidation>
    <dataValidation type="list" allowBlank="1" showInputMessage="1" showErrorMessage="1" sqref="D4" xr:uid="{00000000-0002-0000-0E02-000005000000}">
      <formula1>ODS</formula1>
    </dataValidation>
    <dataValidation allowBlank="1" showDropDown="1" showInputMessage="1" showErrorMessage="1" sqref="D13" xr:uid="{00000000-0002-0000-0E02-000006000000}"/>
  </dataValidations>
  <hyperlinks>
    <hyperlink ref="B1" location="'17.13.1'!A1" display="REGRESAR" xr:uid="{00000000-0004-0000-0E02-000000000000}"/>
    <hyperlink ref="D8" r:id="rId1" xr:uid="{00000000-0004-0000-0E02-000001000000}"/>
  </hyperlinks>
  <pageMargins left="0.7" right="0.7" top="0.75" bottom="0.75" header="0.3" footer="0.3"/>
  <pageSetup orientation="portrait" r:id="rId2"/>
</worksheet>
</file>

<file path=xl/worksheets/sheet5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2-000000000000}">
  <sheetPr codeName="Hoja516">
    <tabColor rgb="FF7030A0"/>
  </sheetPr>
  <dimension ref="A1:P10"/>
  <sheetViews>
    <sheetView showGridLines="0" workbookViewId="0">
      <pane ySplit="1" topLeftCell="A2" activePane="bottomLeft" state="frozen"/>
      <selection activeCell="B1" sqref="B1"/>
      <selection pane="bottomLeft" activeCell="B13" sqref="B13"/>
    </sheetView>
  </sheetViews>
  <sheetFormatPr baseColWidth="10" defaultColWidth="11.44140625" defaultRowHeight="17.399999999999999" x14ac:dyDescent="0.45"/>
  <cols>
    <col min="1" max="1" width="15.5546875" style="178" customWidth="1"/>
    <col min="2" max="2" width="18.109375" style="178" customWidth="1"/>
    <col min="3" max="3" width="11.21875" style="1271" customWidth="1"/>
    <col min="4" max="5" width="11.21875" style="178" customWidth="1"/>
    <col min="6" max="16384" width="11.44140625" style="178"/>
  </cols>
  <sheetData>
    <row r="1" spans="1:16" x14ac:dyDescent="0.45">
      <c r="A1" s="2345" t="s">
        <v>337</v>
      </c>
      <c r="B1" s="1308"/>
      <c r="C1" s="3225" t="s">
        <v>430</v>
      </c>
      <c r="D1" s="3225"/>
    </row>
    <row r="3" spans="1:16" ht="18.600000000000001" x14ac:dyDescent="0.45">
      <c r="A3" s="4258" t="s">
        <v>339</v>
      </c>
      <c r="B3" s="4258"/>
      <c r="C3" s="4269" t="s">
        <v>2097</v>
      </c>
      <c r="D3" s="4270"/>
      <c r="E3" s="4270"/>
      <c r="F3" s="4270"/>
      <c r="G3" s="4270"/>
      <c r="H3" s="4270"/>
      <c r="I3" s="4270"/>
      <c r="J3" s="4270"/>
      <c r="K3" s="4270"/>
      <c r="L3" s="4270"/>
      <c r="M3" s="4270"/>
      <c r="N3" s="4270"/>
      <c r="O3" s="4270"/>
      <c r="P3" s="4270"/>
    </row>
    <row r="4" spans="1:16" ht="19.2" customHeight="1" x14ac:dyDescent="0.45">
      <c r="A4" s="4258" t="s">
        <v>340</v>
      </c>
      <c r="B4" s="4259"/>
      <c r="C4" s="4269" t="s">
        <v>233</v>
      </c>
      <c r="D4" s="4270"/>
      <c r="E4" s="4270"/>
      <c r="F4" s="4270"/>
      <c r="G4" s="4270"/>
      <c r="H4" s="4270"/>
      <c r="I4" s="4270"/>
      <c r="J4" s="4270"/>
      <c r="K4" s="4270"/>
      <c r="L4" s="4270"/>
      <c r="M4" s="4270"/>
      <c r="N4" s="4270"/>
      <c r="O4" s="4270"/>
      <c r="P4" s="4270"/>
    </row>
    <row r="5" spans="1:16" ht="21.6" customHeight="1" x14ac:dyDescent="0.45">
      <c r="A5" s="4258" t="s">
        <v>341</v>
      </c>
      <c r="B5" s="4259"/>
      <c r="C5" s="4258" t="s">
        <v>4257</v>
      </c>
      <c r="D5" s="4259"/>
      <c r="E5" s="4259"/>
      <c r="F5" s="4259"/>
      <c r="G5" s="4259"/>
      <c r="H5" s="4259"/>
      <c r="I5" s="4259"/>
      <c r="J5" s="4259"/>
      <c r="K5" s="4259"/>
      <c r="L5" s="4259"/>
      <c r="M5" s="4259"/>
      <c r="N5" s="4259"/>
      <c r="O5" s="4259"/>
      <c r="P5" s="4259"/>
    </row>
    <row r="6" spans="1:16" ht="18.600000000000001" x14ac:dyDescent="0.45">
      <c r="A6" s="4258" t="s">
        <v>417</v>
      </c>
      <c r="B6" s="4259"/>
      <c r="C6" s="4258" t="s">
        <v>454</v>
      </c>
      <c r="D6" s="4259"/>
      <c r="E6" s="4259"/>
      <c r="F6" s="4259"/>
      <c r="G6" s="4259"/>
      <c r="H6" s="4259"/>
      <c r="I6" s="4259"/>
      <c r="J6" s="4259"/>
      <c r="K6" s="4259"/>
      <c r="L6" s="4259"/>
      <c r="M6" s="4259"/>
      <c r="N6" s="4259"/>
      <c r="O6" s="4259"/>
      <c r="P6" s="4259"/>
    </row>
    <row r="9" spans="1:16" ht="11.25" customHeight="1" x14ac:dyDescent="0.45">
      <c r="C9" s="3203" t="s">
        <v>497</v>
      </c>
      <c r="D9" s="3203"/>
      <c r="E9" s="3203"/>
      <c r="F9" s="3203"/>
      <c r="G9" s="3203"/>
      <c r="H9" s="3203"/>
      <c r="I9" s="3203"/>
      <c r="J9" s="3203"/>
      <c r="K9" s="3203"/>
      <c r="L9" s="3203"/>
      <c r="M9" s="3203"/>
      <c r="N9" s="3203"/>
      <c r="O9" s="3203"/>
      <c r="P9" s="3203"/>
    </row>
    <row r="10" spans="1:16" ht="11.25" customHeight="1" x14ac:dyDescent="0.45">
      <c r="C10" s="3203"/>
      <c r="D10" s="3203"/>
      <c r="E10" s="3203"/>
      <c r="F10" s="3203"/>
      <c r="G10" s="3203"/>
      <c r="H10" s="3203"/>
      <c r="I10" s="3203"/>
      <c r="J10" s="3203"/>
      <c r="K10" s="3203"/>
      <c r="L10" s="3203"/>
      <c r="M10" s="3203"/>
      <c r="N10" s="3203"/>
      <c r="O10" s="3203"/>
      <c r="P10" s="3203"/>
    </row>
  </sheetData>
  <mergeCells count="10">
    <mergeCell ref="A6:B6"/>
    <mergeCell ref="C6:P6"/>
    <mergeCell ref="C9:P10"/>
    <mergeCell ref="C1:D1"/>
    <mergeCell ref="A3:B3"/>
    <mergeCell ref="C3:P3"/>
    <mergeCell ref="A4:B4"/>
    <mergeCell ref="C4:P4"/>
    <mergeCell ref="A5:B5"/>
    <mergeCell ref="C5:P5"/>
  </mergeCells>
  <hyperlinks>
    <hyperlink ref="A1" location="'ODS 17.'!A1" display="REGRESAR" xr:uid="{00000000-0004-0000-0F02-000000000000}"/>
    <hyperlink ref="C1:D1" location="'Metadato 17.14.1'!A1" display="VER METADATO" xr:uid="{00000000-0004-0000-0F02-000001000000}"/>
  </hyperlinks>
  <pageMargins left="0.7" right="0.7" top="0.75" bottom="0.75" header="0.3" footer="0.3"/>
</worksheet>
</file>

<file path=xl/worksheets/sheet5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2-000000000000}">
  <sheetPr codeName="Hoja517">
    <tabColor theme="0" tint="-0.499984740745262"/>
  </sheetPr>
  <dimension ref="B1:F36"/>
  <sheetViews>
    <sheetView showGridLines="0" zoomScaleNormal="100" workbookViewId="0">
      <pane ySplit="1" topLeftCell="A2" activePane="bottomLeft" state="frozen"/>
      <selection pane="bottomLeft" activeCell="B31" sqref="B31:D31"/>
    </sheetView>
  </sheetViews>
  <sheetFormatPr baseColWidth="10" defaultColWidth="11.44140625" defaultRowHeight="17.399999999999999" x14ac:dyDescent="0.45"/>
  <cols>
    <col min="1" max="1" width="11.44140625" style="178"/>
    <col min="2" max="2" width="26.44140625" style="178" customWidth="1"/>
    <col min="3" max="3" width="24" style="178" customWidth="1"/>
    <col min="4" max="4" width="85.77734375" style="1305" customWidth="1"/>
    <col min="5" max="5" width="11.44140625" style="178"/>
    <col min="6" max="6" width="7.21875" style="178" customWidth="1"/>
    <col min="7" max="16384" width="11.44140625" style="178"/>
  </cols>
  <sheetData>
    <row r="1" spans="2:6" x14ac:dyDescent="0.45">
      <c r="B1" s="2345" t="s">
        <v>337</v>
      </c>
    </row>
    <row r="2" spans="2:6" ht="18" thickBot="1" x14ac:dyDescent="0.5"/>
    <row r="3" spans="2:6" ht="23.25" customHeight="1" thickBot="1" x14ac:dyDescent="0.5">
      <c r="B3" s="4266" t="s">
        <v>370</v>
      </c>
      <c r="C3" s="4266"/>
      <c r="D3" s="4266"/>
      <c r="F3" s="1267" t="s">
        <v>498</v>
      </c>
    </row>
    <row r="4" spans="2:6" x14ac:dyDescent="0.45">
      <c r="B4" s="3123" t="s">
        <v>449</v>
      </c>
      <c r="C4" s="3123"/>
      <c r="D4" s="2361" t="s">
        <v>48</v>
      </c>
    </row>
    <row r="5" spans="2:6" x14ac:dyDescent="0.45">
      <c r="B5" s="3123" t="s">
        <v>373</v>
      </c>
      <c r="C5" s="3123"/>
      <c r="D5" s="2361" t="s">
        <v>233</v>
      </c>
    </row>
    <row r="6" spans="2:6" x14ac:dyDescent="0.45">
      <c r="B6" s="3123" t="s">
        <v>374</v>
      </c>
      <c r="C6" s="3123"/>
      <c r="D6" s="2362" t="s">
        <v>310</v>
      </c>
    </row>
    <row r="7" spans="2:6" ht="33" customHeight="1" x14ac:dyDescent="0.45">
      <c r="B7" s="3126" t="s">
        <v>375</v>
      </c>
      <c r="C7" s="3126"/>
      <c r="D7" s="128" t="s">
        <v>4194</v>
      </c>
    </row>
    <row r="8" spans="2:6" x14ac:dyDescent="0.45">
      <c r="B8" s="3126" t="s">
        <v>2480</v>
      </c>
      <c r="C8" s="3126"/>
      <c r="D8" s="1384" t="s">
        <v>2495</v>
      </c>
    </row>
    <row r="10" spans="2:6" ht="23.25" customHeight="1" x14ac:dyDescent="0.45">
      <c r="B10" s="4266" t="s">
        <v>376</v>
      </c>
      <c r="C10" s="4266"/>
      <c r="D10" s="4266"/>
    </row>
    <row r="11" spans="2:6" x14ac:dyDescent="0.45">
      <c r="B11" s="3129" t="s">
        <v>377</v>
      </c>
      <c r="C11" s="3124"/>
      <c r="D11" s="2361"/>
    </row>
    <row r="12" spans="2:6" x14ac:dyDescent="0.45">
      <c r="B12" s="3126" t="s">
        <v>379</v>
      </c>
      <c r="C12" s="3126"/>
      <c r="D12" s="661"/>
    </row>
    <row r="13" spans="2:6" x14ac:dyDescent="0.45">
      <c r="B13" s="3123" t="s">
        <v>380</v>
      </c>
      <c r="C13" s="3123"/>
      <c r="D13" s="2360"/>
    </row>
    <row r="14" spans="2:6" x14ac:dyDescent="0.45">
      <c r="B14" s="3123" t="s">
        <v>381</v>
      </c>
      <c r="C14" s="3124"/>
      <c r="D14" s="2360"/>
    </row>
    <row r="15" spans="2:6" x14ac:dyDescent="0.45">
      <c r="B15" s="3123" t="s">
        <v>382</v>
      </c>
      <c r="C15" s="3123"/>
      <c r="D15" s="2361"/>
    </row>
    <row r="16" spans="2:6" x14ac:dyDescent="0.45">
      <c r="B16" s="3123" t="s">
        <v>383</v>
      </c>
      <c r="C16" s="3123"/>
      <c r="D16" s="2361"/>
    </row>
    <row r="17" spans="2:4" x14ac:dyDescent="0.45">
      <c r="B17" s="3123" t="s">
        <v>384</v>
      </c>
      <c r="C17" s="3123"/>
      <c r="D17" s="57"/>
    </row>
    <row r="18" spans="2:4" x14ac:dyDescent="0.45">
      <c r="B18" s="3126" t="s">
        <v>386</v>
      </c>
      <c r="C18" s="3126"/>
      <c r="D18" s="2361"/>
    </row>
    <row r="19" spans="2:4" x14ac:dyDescent="0.45">
      <c r="B19" s="3132" t="s">
        <v>387</v>
      </c>
      <c r="C19" s="3133"/>
      <c r="D19" s="57"/>
    </row>
    <row r="20" spans="2:4" x14ac:dyDescent="0.45">
      <c r="B20" s="3123" t="s">
        <v>388</v>
      </c>
      <c r="C20" s="3123"/>
      <c r="D20" s="2361"/>
    </row>
    <row r="21" spans="2:4" x14ac:dyDescent="0.45">
      <c r="B21" s="3134" t="s">
        <v>390</v>
      </c>
      <c r="C21" s="459" t="s">
        <v>391</v>
      </c>
      <c r="D21" s="2361"/>
    </row>
    <row r="22" spans="2:4" x14ac:dyDescent="0.45">
      <c r="B22" s="3135"/>
      <c r="C22" s="2341" t="s">
        <v>393</v>
      </c>
      <c r="D22" s="57"/>
    </row>
    <row r="23" spans="2:4" x14ac:dyDescent="0.45">
      <c r="B23" s="3123" t="s">
        <v>395</v>
      </c>
      <c r="C23" s="3123"/>
      <c r="D23" s="2361"/>
    </row>
    <row r="24" spans="2:4" x14ac:dyDescent="0.45">
      <c r="B24" s="3123" t="s">
        <v>397</v>
      </c>
      <c r="C24" s="3123"/>
      <c r="D24" s="2362" t="s">
        <v>499</v>
      </c>
    </row>
    <row r="25" spans="2:4" x14ac:dyDescent="0.45">
      <c r="B25" s="3123" t="s">
        <v>399</v>
      </c>
      <c r="C25" s="3123"/>
      <c r="D25" s="57"/>
    </row>
    <row r="26" spans="2:4" x14ac:dyDescent="0.45">
      <c r="B26" s="3126" t="s">
        <v>401</v>
      </c>
      <c r="C26" s="3126"/>
      <c r="D26" s="2361"/>
    </row>
    <row r="27" spans="2:4" x14ac:dyDescent="0.45">
      <c r="B27" s="3129" t="s">
        <v>403</v>
      </c>
      <c r="C27" s="3124"/>
      <c r="D27" s="2361"/>
    </row>
    <row r="28" spans="2:4" x14ac:dyDescent="0.45">
      <c r="B28" s="2344" t="s">
        <v>404</v>
      </c>
      <c r="C28" s="2342"/>
      <c r="D28" s="2361"/>
    </row>
    <row r="29" spans="2:4" x14ac:dyDescent="0.45">
      <c r="B29" s="3130" t="s">
        <v>405</v>
      </c>
      <c r="C29" s="3131"/>
      <c r="D29" s="61"/>
    </row>
    <row r="30" spans="2:4" x14ac:dyDescent="0.45">
      <c r="B30" s="62"/>
      <c r="C30" s="62"/>
      <c r="D30" s="63"/>
    </row>
    <row r="31" spans="2:4" ht="23.25" customHeight="1" x14ac:dyDescent="0.45">
      <c r="B31" s="4266" t="s">
        <v>406</v>
      </c>
      <c r="C31" s="4266"/>
      <c r="D31" s="4266"/>
    </row>
    <row r="32" spans="2:4" x14ac:dyDescent="0.45">
      <c r="B32" s="3129" t="s">
        <v>407</v>
      </c>
      <c r="C32" s="3124"/>
      <c r="D32" s="57"/>
    </row>
    <row r="33" spans="2:4" x14ac:dyDescent="0.45">
      <c r="B33" s="3129" t="s">
        <v>409</v>
      </c>
      <c r="C33" s="3124"/>
      <c r="D33" s="57"/>
    </row>
    <row r="34" spans="2:4" x14ac:dyDescent="0.45">
      <c r="B34" s="3129" t="s">
        <v>411</v>
      </c>
      <c r="C34" s="3124"/>
      <c r="D34" s="83"/>
    </row>
    <row r="35" spans="2:4" x14ac:dyDescent="0.45">
      <c r="B35" s="3129" t="s">
        <v>413</v>
      </c>
      <c r="C35" s="3124"/>
      <c r="D35" s="157"/>
    </row>
    <row r="36" spans="2:4" x14ac:dyDescent="0.45">
      <c r="B36" s="3129" t="s">
        <v>415</v>
      </c>
      <c r="C36" s="3124"/>
      <c r="D36" s="57"/>
    </row>
  </sheetData>
  <mergeCells count="30">
    <mergeCell ref="B16:C16"/>
    <mergeCell ref="B3:D3"/>
    <mergeCell ref="B4:C4"/>
    <mergeCell ref="B5:C5"/>
    <mergeCell ref="B6:C6"/>
    <mergeCell ref="B7:C7"/>
    <mergeCell ref="B10:D10"/>
    <mergeCell ref="B11:C11"/>
    <mergeCell ref="B12:C12"/>
    <mergeCell ref="B13:C13"/>
    <mergeCell ref="B14:C14"/>
    <mergeCell ref="B15:C15"/>
    <mergeCell ref="B8:C8"/>
    <mergeCell ref="B31:D31"/>
    <mergeCell ref="B17:C17"/>
    <mergeCell ref="B18:C18"/>
    <mergeCell ref="B19:C19"/>
    <mergeCell ref="B20:C20"/>
    <mergeCell ref="B21:B22"/>
    <mergeCell ref="B23:C23"/>
    <mergeCell ref="B24:C24"/>
    <mergeCell ref="B25:C25"/>
    <mergeCell ref="B26:C26"/>
    <mergeCell ref="B27:C27"/>
    <mergeCell ref="B29:C29"/>
    <mergeCell ref="B32:C32"/>
    <mergeCell ref="B33:C33"/>
    <mergeCell ref="B34:C34"/>
    <mergeCell ref="B35:C35"/>
    <mergeCell ref="B36:C36"/>
  </mergeCells>
  <dataValidations count="7">
    <dataValidation allowBlank="1" showDropDown="1" showInputMessage="1" showErrorMessage="1" sqref="D13" xr:uid="{00000000-0002-0000-1002-000000000000}"/>
    <dataValidation type="list" allowBlank="1" showInputMessage="1" showErrorMessage="1" sqref="D4" xr:uid="{00000000-0002-0000-1002-000001000000}">
      <formula1>ODS</formula1>
    </dataValidation>
    <dataValidation type="list" allowBlank="1" showInputMessage="1" showErrorMessage="1" sqref="D5" xr:uid="{00000000-0002-0000-1002-000002000000}">
      <formula1>Metas_ODS</formula1>
    </dataValidation>
    <dataValidation type="list" allowBlank="1" showInputMessage="1" showErrorMessage="1" sqref="D6" xr:uid="{00000000-0002-0000-1002-000003000000}">
      <formula1>Numero_indicador</formula1>
    </dataValidation>
    <dataValidation type="list" allowBlank="1" showInputMessage="1" showErrorMessage="1" sqref="D7" xr:uid="{00000000-0002-0000-1002-000004000000}">
      <formula1>Nombre_indicador_ODS</formula1>
    </dataValidation>
    <dataValidation type="list" allowBlank="1" showInputMessage="1" showErrorMessage="1" sqref="D14" xr:uid="{00000000-0002-0000-1002-000005000000}">
      <formula1>Tipo_indicador</formula1>
    </dataValidation>
    <dataValidation type="list" allowBlank="1" showInputMessage="1" showErrorMessage="1" sqref="D25" xr:uid="{00000000-0002-0000-1002-000006000000}">
      <formula1>Tipo_operación</formula1>
    </dataValidation>
  </dataValidations>
  <hyperlinks>
    <hyperlink ref="B1" location="'17.14.1'!A1" display="REGRESAR" xr:uid="{00000000-0004-0000-1002-000000000000}"/>
    <hyperlink ref="D8" r:id="rId1" xr:uid="{00000000-0004-0000-1002-000001000000}"/>
  </hyperlinks>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Hoja53">
    <tabColor rgb="FF7030A0"/>
  </sheetPr>
  <dimension ref="A1:P32"/>
  <sheetViews>
    <sheetView showGridLines="0" workbookViewId="0">
      <pane ySplit="1" topLeftCell="A2" activePane="bottomLeft" state="frozen"/>
      <selection activeCell="B1" sqref="B1"/>
      <selection pane="bottomLeft"/>
    </sheetView>
  </sheetViews>
  <sheetFormatPr baseColWidth="10" defaultColWidth="11.44140625" defaultRowHeight="18.600000000000001" x14ac:dyDescent="0.45"/>
  <cols>
    <col min="1" max="2" width="15.5546875" style="160" customWidth="1"/>
    <col min="3" max="3" width="11.77734375" style="687" customWidth="1"/>
    <col min="4" max="5" width="11.77734375" style="160" customWidth="1"/>
    <col min="6" max="16384" width="11.44140625" style="160"/>
  </cols>
  <sheetData>
    <row r="1" spans="1:16" x14ac:dyDescent="0.45">
      <c r="A1" s="563" t="s">
        <v>337</v>
      </c>
      <c r="B1" s="649"/>
      <c r="C1" s="3119" t="s">
        <v>430</v>
      </c>
      <c r="D1" s="3119"/>
    </row>
    <row r="3" spans="1:16" x14ac:dyDescent="0.45">
      <c r="A3" s="3208" t="s">
        <v>339</v>
      </c>
      <c r="B3" s="3208"/>
      <c r="C3" s="3208" t="s">
        <v>12</v>
      </c>
      <c r="D3" s="3208"/>
      <c r="E3" s="3208"/>
      <c r="F3" s="3208"/>
      <c r="G3" s="3208"/>
      <c r="H3" s="3208"/>
      <c r="I3" s="3208"/>
      <c r="J3" s="3208"/>
      <c r="K3" s="3208"/>
      <c r="L3" s="3208"/>
      <c r="M3" s="3208"/>
      <c r="N3" s="3208"/>
      <c r="O3" s="3208"/>
      <c r="P3" s="3208"/>
    </row>
    <row r="4" spans="1:16" ht="39" customHeight="1" x14ac:dyDescent="0.45">
      <c r="A4" s="3208" t="s">
        <v>340</v>
      </c>
      <c r="B4" s="3208"/>
      <c r="C4" s="3209" t="s">
        <v>41</v>
      </c>
      <c r="D4" s="3209"/>
      <c r="E4" s="3209"/>
      <c r="F4" s="3209"/>
      <c r="G4" s="3209"/>
      <c r="H4" s="3209"/>
      <c r="I4" s="3209"/>
      <c r="J4" s="3209"/>
      <c r="K4" s="3209"/>
      <c r="L4" s="3209"/>
      <c r="M4" s="3209"/>
      <c r="N4" s="3209"/>
      <c r="O4" s="3209"/>
      <c r="P4" s="3209"/>
    </row>
    <row r="5" spans="1:16" x14ac:dyDescent="0.45">
      <c r="A5" s="3208" t="s">
        <v>341</v>
      </c>
      <c r="B5" s="3208"/>
      <c r="C5" s="3208" t="s">
        <v>4224</v>
      </c>
      <c r="D5" s="3208"/>
      <c r="E5" s="3208"/>
      <c r="F5" s="3208"/>
      <c r="G5" s="3208"/>
      <c r="H5" s="3208"/>
      <c r="I5" s="3208"/>
      <c r="J5" s="3208"/>
      <c r="K5" s="3208"/>
      <c r="L5" s="3208"/>
      <c r="M5" s="3208"/>
      <c r="N5" s="3208"/>
      <c r="O5" s="3208"/>
      <c r="P5" s="3208"/>
    </row>
    <row r="6" spans="1:16" x14ac:dyDescent="0.45">
      <c r="A6" s="3208" t="s">
        <v>417</v>
      </c>
      <c r="B6" s="3208"/>
      <c r="C6" s="3208"/>
      <c r="D6" s="3208"/>
      <c r="E6" s="3208"/>
      <c r="F6" s="3208"/>
      <c r="G6" s="3208"/>
      <c r="H6" s="3208"/>
      <c r="I6" s="3208"/>
      <c r="J6" s="3208"/>
      <c r="K6" s="3208"/>
      <c r="L6" s="3208"/>
      <c r="M6" s="3208"/>
      <c r="N6" s="3208"/>
      <c r="O6" s="3208"/>
      <c r="P6" s="3208"/>
    </row>
    <row r="7" spans="1:16" x14ac:dyDescent="0.45">
      <c r="A7" s="802"/>
    </row>
    <row r="8" spans="1:16" x14ac:dyDescent="0.45">
      <c r="A8" s="686"/>
    </row>
    <row r="9" spans="1:16" ht="11.25" customHeight="1" x14ac:dyDescent="0.45">
      <c r="A9" s="686"/>
      <c r="C9" s="3203" t="s">
        <v>497</v>
      </c>
      <c r="D9" s="3203"/>
      <c r="E9" s="3203"/>
      <c r="F9" s="3203"/>
      <c r="G9" s="3203"/>
      <c r="H9" s="3203"/>
      <c r="I9" s="3203"/>
      <c r="J9" s="3203"/>
      <c r="K9" s="3203"/>
      <c r="L9" s="3203"/>
      <c r="M9" s="3203"/>
      <c r="N9" s="3203"/>
      <c r="O9" s="3203"/>
      <c r="P9" s="3203"/>
    </row>
    <row r="10" spans="1:16" ht="11.25" customHeight="1" x14ac:dyDescent="0.45">
      <c r="A10" s="686"/>
      <c r="C10" s="3203"/>
      <c r="D10" s="3203"/>
      <c r="E10" s="3203"/>
      <c r="F10" s="3203"/>
      <c r="G10" s="3203"/>
      <c r="H10" s="3203"/>
      <c r="I10" s="3203"/>
      <c r="J10" s="3203"/>
      <c r="K10" s="3203"/>
      <c r="L10" s="3203"/>
      <c r="M10" s="3203"/>
      <c r="N10" s="3203"/>
      <c r="O10" s="3203"/>
      <c r="P10" s="3203"/>
    </row>
    <row r="11" spans="1:16" x14ac:dyDescent="0.45">
      <c r="A11" s="686"/>
    </row>
    <row r="12" spans="1:16" ht="11.25" customHeight="1" x14ac:dyDescent="0.45">
      <c r="A12" s="686"/>
    </row>
    <row r="13" spans="1:16" ht="11.25" customHeight="1" x14ac:dyDescent="0.45">
      <c r="A13" s="686"/>
      <c r="C13" s="3195" t="s">
        <v>6669</v>
      </c>
      <c r="D13" s="3195"/>
      <c r="E13" s="3195"/>
      <c r="F13" s="3195"/>
      <c r="G13" s="3195"/>
      <c r="H13" s="3195"/>
      <c r="I13" s="3195"/>
      <c r="J13" s="3195"/>
      <c r="K13" s="3195"/>
      <c r="L13" s="3195"/>
      <c r="M13" s="3195"/>
      <c r="N13" s="3195"/>
      <c r="O13" s="807"/>
    </row>
    <row r="14" spans="1:16" ht="11.25" customHeight="1" x14ac:dyDescent="0.45">
      <c r="A14" s="686"/>
      <c r="C14" s="3195"/>
      <c r="D14" s="3195"/>
      <c r="E14" s="3195"/>
      <c r="F14" s="3195"/>
      <c r="G14" s="3195"/>
      <c r="H14" s="3195"/>
      <c r="I14" s="3195"/>
      <c r="J14" s="3195"/>
      <c r="K14" s="3195"/>
      <c r="L14" s="3195"/>
      <c r="M14" s="3195"/>
      <c r="N14" s="3195"/>
      <c r="O14" s="807"/>
    </row>
    <row r="15" spans="1:16" ht="11.25" customHeight="1" x14ac:dyDescent="0.45">
      <c r="A15" s="686"/>
      <c r="C15" s="3195"/>
      <c r="D15" s="3195"/>
      <c r="E15" s="3195"/>
      <c r="F15" s="3195"/>
      <c r="G15" s="3195"/>
      <c r="H15" s="3195"/>
      <c r="I15" s="3195"/>
      <c r="J15" s="3195"/>
      <c r="K15" s="3195"/>
      <c r="L15" s="3195"/>
      <c r="M15" s="3195"/>
      <c r="N15" s="3195"/>
      <c r="O15" s="807"/>
    </row>
    <row r="16" spans="1:16" x14ac:dyDescent="0.45">
      <c r="A16" s="686"/>
      <c r="C16" s="3195"/>
      <c r="D16" s="3195"/>
      <c r="E16" s="3195"/>
      <c r="F16" s="3195"/>
      <c r="G16" s="3195"/>
      <c r="H16" s="3195"/>
      <c r="I16" s="3195"/>
      <c r="J16" s="3195"/>
      <c r="K16" s="3195"/>
      <c r="L16" s="3195"/>
      <c r="M16" s="3195"/>
      <c r="N16" s="3195"/>
      <c r="O16" s="807"/>
    </row>
    <row r="17" spans="1:15" x14ac:dyDescent="0.45">
      <c r="A17" s="686"/>
      <c r="C17" s="3195"/>
      <c r="D17" s="3195"/>
      <c r="E17" s="3195"/>
      <c r="F17" s="3195"/>
      <c r="G17" s="3195"/>
      <c r="H17" s="3195"/>
      <c r="I17" s="3195"/>
      <c r="J17" s="3195"/>
      <c r="K17" s="3195"/>
      <c r="L17" s="3195"/>
      <c r="M17" s="3195"/>
      <c r="N17" s="3195"/>
      <c r="O17" s="807"/>
    </row>
    <row r="18" spans="1:15" x14ac:dyDescent="0.45">
      <c r="A18" s="686"/>
      <c r="C18" s="3195"/>
      <c r="D18" s="3195"/>
      <c r="E18" s="3195"/>
      <c r="F18" s="3195"/>
      <c r="G18" s="3195"/>
      <c r="H18" s="3195"/>
      <c r="I18" s="3195"/>
      <c r="J18" s="3195"/>
      <c r="K18" s="3195"/>
      <c r="L18" s="3195"/>
      <c r="M18" s="3195"/>
      <c r="N18" s="3195"/>
      <c r="O18" s="807"/>
    </row>
    <row r="19" spans="1:15" x14ac:dyDescent="0.45">
      <c r="A19" s="686"/>
      <c r="C19" s="3195"/>
      <c r="D19" s="3195"/>
      <c r="E19" s="3195"/>
      <c r="F19" s="3195"/>
      <c r="G19" s="3195"/>
      <c r="H19" s="3195"/>
      <c r="I19" s="3195"/>
      <c r="J19" s="3195"/>
      <c r="K19" s="3195"/>
      <c r="L19" s="3195"/>
      <c r="M19" s="3195"/>
      <c r="N19" s="3195"/>
      <c r="O19" s="807"/>
    </row>
    <row r="20" spans="1:15" x14ac:dyDescent="0.45">
      <c r="A20" s="686"/>
    </row>
    <row r="21" spans="1:15" x14ac:dyDescent="0.45">
      <c r="A21" s="690"/>
      <c r="B21" s="689"/>
      <c r="C21" s="689"/>
      <c r="D21" s="689"/>
      <c r="E21" s="689"/>
      <c r="F21" s="689"/>
      <c r="G21" s="689"/>
      <c r="H21" s="689"/>
      <c r="I21" s="689"/>
      <c r="J21" s="689"/>
      <c r="K21" s="689"/>
      <c r="L21" s="689"/>
      <c r="M21" s="689"/>
      <c r="N21" s="689"/>
      <c r="O21" s="689"/>
    </row>
    <row r="22" spans="1:15" x14ac:dyDescent="0.45">
      <c r="A22" s="690"/>
      <c r="B22" s="689"/>
      <c r="C22" s="689"/>
      <c r="D22" s="689"/>
      <c r="E22" s="689"/>
      <c r="F22" s="689"/>
      <c r="G22" s="689"/>
      <c r="H22" s="689"/>
      <c r="I22" s="689"/>
      <c r="J22" s="689"/>
      <c r="K22" s="689"/>
      <c r="L22" s="689"/>
      <c r="M22" s="689"/>
      <c r="N22" s="689"/>
      <c r="O22" s="689"/>
    </row>
    <row r="23" spans="1:15" x14ac:dyDescent="0.45">
      <c r="A23" s="690"/>
      <c r="B23" s="689"/>
      <c r="C23" s="689"/>
      <c r="D23" s="689"/>
      <c r="E23" s="689"/>
      <c r="F23" s="689"/>
      <c r="G23" s="689"/>
      <c r="H23" s="689"/>
      <c r="I23" s="689"/>
      <c r="J23" s="689"/>
      <c r="K23" s="689"/>
      <c r="L23" s="689"/>
      <c r="M23" s="689"/>
      <c r="N23" s="689"/>
      <c r="O23" s="689"/>
    </row>
    <row r="24" spans="1:15" x14ac:dyDescent="0.45">
      <c r="A24" s="690"/>
      <c r="B24" s="689"/>
      <c r="C24" s="689"/>
      <c r="D24" s="689"/>
      <c r="E24" s="689"/>
      <c r="F24" s="689"/>
      <c r="G24" s="689"/>
      <c r="H24" s="689"/>
      <c r="I24" s="689"/>
      <c r="J24" s="689"/>
      <c r="K24" s="689"/>
      <c r="L24" s="689"/>
      <c r="M24" s="689"/>
      <c r="N24" s="689"/>
      <c r="O24" s="689"/>
    </row>
    <row r="25" spans="1:15" x14ac:dyDescent="0.45">
      <c r="A25" s="690"/>
      <c r="B25" s="689"/>
      <c r="C25" s="689"/>
      <c r="D25" s="689"/>
      <c r="E25" s="689"/>
      <c r="F25" s="689"/>
      <c r="G25" s="689"/>
      <c r="H25" s="689"/>
      <c r="I25" s="689"/>
      <c r="J25" s="689"/>
      <c r="K25" s="689"/>
      <c r="L25" s="689"/>
      <c r="M25" s="689"/>
      <c r="N25" s="689"/>
      <c r="O25" s="689"/>
    </row>
    <row r="26" spans="1:15" x14ac:dyDescent="0.45">
      <c r="A26" s="3194" t="s">
        <v>6668</v>
      </c>
      <c r="B26" s="3194"/>
      <c r="C26" s="3194"/>
      <c r="D26" s="3194"/>
      <c r="E26" s="3194"/>
      <c r="F26" s="3194"/>
      <c r="G26" s="3194"/>
      <c r="H26" s="3194"/>
      <c r="I26" s="3194"/>
      <c r="J26" s="3194"/>
      <c r="K26" s="3194"/>
      <c r="L26" s="3194"/>
      <c r="M26" s="3194"/>
      <c r="N26" s="3194"/>
      <c r="O26" s="3194"/>
    </row>
    <row r="27" spans="1:15" x14ac:dyDescent="0.45">
      <c r="A27" s="686"/>
    </row>
    <row r="28" spans="1:15" x14ac:dyDescent="0.45">
      <c r="A28" s="686"/>
    </row>
    <row r="29" spans="1:15" x14ac:dyDescent="0.45">
      <c r="A29" s="686"/>
    </row>
    <row r="30" spans="1:15" x14ac:dyDescent="0.45">
      <c r="A30" s="686"/>
    </row>
    <row r="31" spans="1:15" x14ac:dyDescent="0.45">
      <c r="A31" s="686"/>
    </row>
    <row r="32" spans="1:15" x14ac:dyDescent="0.45">
      <c r="A32" s="686"/>
    </row>
  </sheetData>
  <mergeCells count="12">
    <mergeCell ref="A26:O26"/>
    <mergeCell ref="C13:N19"/>
    <mergeCell ref="A6:B6"/>
    <mergeCell ref="C6:P6"/>
    <mergeCell ref="C9:P10"/>
    <mergeCell ref="A5:B5"/>
    <mergeCell ref="C5:P5"/>
    <mergeCell ref="C1:D1"/>
    <mergeCell ref="A3:B3"/>
    <mergeCell ref="C3:P3"/>
    <mergeCell ref="A4:B4"/>
    <mergeCell ref="C4:P4"/>
  </mergeCells>
  <hyperlinks>
    <hyperlink ref="A1" location="'ODS 2.'!A1" display="REGRESAR" xr:uid="{00000000-0004-0000-3400-000000000000}"/>
    <hyperlink ref="C1" location="'Metadato 2.a.2'!A1" display="VER METADATO" xr:uid="{00000000-0004-0000-3400-000001000000}"/>
  </hyperlinks>
  <pageMargins left="0.7" right="0.7" top="0.75" bottom="0.75" header="0.3" footer="0.3"/>
  <pageSetup paperSize="9" orientation="portrait" r:id="rId1"/>
  <drawing r:id="rId2"/>
</worksheet>
</file>

<file path=xl/worksheets/sheet5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2-000000000000}">
  <sheetPr codeName="Hoja518">
    <tabColor rgb="FF7030A0"/>
  </sheetPr>
  <dimension ref="A1:P29"/>
  <sheetViews>
    <sheetView showGridLines="0" workbookViewId="0">
      <pane ySplit="1" topLeftCell="A2" activePane="bottomLeft" state="frozen"/>
      <selection activeCell="B1" sqref="B1"/>
      <selection pane="bottomLeft" activeCell="N14" sqref="N14"/>
    </sheetView>
  </sheetViews>
  <sheetFormatPr baseColWidth="10" defaultColWidth="11.44140625" defaultRowHeight="17.399999999999999" x14ac:dyDescent="0.45"/>
  <cols>
    <col min="1" max="1" width="15.5546875" style="178" customWidth="1"/>
    <col min="2" max="2" width="17.88671875" style="178" customWidth="1"/>
    <col min="3" max="3" width="11" style="1271" customWidth="1"/>
    <col min="4" max="5" width="11" style="178" customWidth="1"/>
    <col min="6" max="16384" width="11.44140625" style="178"/>
  </cols>
  <sheetData>
    <row r="1" spans="1:16" x14ac:dyDescent="0.45">
      <c r="A1" s="2345" t="s">
        <v>337</v>
      </c>
      <c r="B1" s="1308"/>
      <c r="C1" s="3225" t="s">
        <v>430</v>
      </c>
      <c r="D1" s="3225"/>
    </row>
    <row r="3" spans="1:16" ht="18.600000000000001" x14ac:dyDescent="0.45">
      <c r="A3" s="4258" t="s">
        <v>339</v>
      </c>
      <c r="B3" s="4258"/>
      <c r="C3" s="4269" t="s">
        <v>2097</v>
      </c>
      <c r="D3" s="4270"/>
      <c r="E3" s="4270"/>
      <c r="F3" s="4270"/>
      <c r="G3" s="4270"/>
      <c r="H3" s="4270"/>
      <c r="I3" s="4270"/>
      <c r="J3" s="4270"/>
      <c r="K3" s="4270"/>
      <c r="L3" s="4270"/>
      <c r="M3" s="4270"/>
      <c r="N3" s="4270"/>
      <c r="O3" s="4270"/>
      <c r="P3" s="4270"/>
    </row>
    <row r="4" spans="1:16" ht="18.600000000000001" x14ac:dyDescent="0.45">
      <c r="A4" s="4258" t="s">
        <v>340</v>
      </c>
      <c r="B4" s="4259"/>
      <c r="C4" s="4269" t="s">
        <v>2099</v>
      </c>
      <c r="D4" s="4270"/>
      <c r="E4" s="4270"/>
      <c r="F4" s="4270"/>
      <c r="G4" s="4270"/>
      <c r="H4" s="4270"/>
      <c r="I4" s="4270"/>
      <c r="J4" s="4270"/>
      <c r="K4" s="4270"/>
      <c r="L4" s="4270"/>
      <c r="M4" s="4270"/>
      <c r="N4" s="4270"/>
      <c r="O4" s="4270"/>
      <c r="P4" s="4270"/>
    </row>
    <row r="5" spans="1:16" ht="20.399999999999999" customHeight="1" x14ac:dyDescent="0.45">
      <c r="A5" s="4258" t="s">
        <v>341</v>
      </c>
      <c r="B5" s="4259"/>
      <c r="C5" s="4258" t="s">
        <v>4195</v>
      </c>
      <c r="D5" s="4259"/>
      <c r="E5" s="4259"/>
      <c r="F5" s="4259"/>
      <c r="G5" s="4259"/>
      <c r="H5" s="4259"/>
      <c r="I5" s="4259"/>
      <c r="J5" s="4259"/>
      <c r="K5" s="4259"/>
      <c r="L5" s="4259"/>
      <c r="M5" s="4259"/>
      <c r="N5" s="4259"/>
      <c r="O5" s="4259"/>
      <c r="P5" s="4259"/>
    </row>
    <row r="6" spans="1:16" ht="20.399999999999999" customHeight="1" x14ac:dyDescent="0.45">
      <c r="A6" s="4258" t="s">
        <v>417</v>
      </c>
      <c r="B6" s="4259"/>
      <c r="C6" s="4258" t="s">
        <v>454</v>
      </c>
      <c r="D6" s="4259"/>
      <c r="E6" s="4259"/>
      <c r="F6" s="4259"/>
      <c r="G6" s="4259"/>
      <c r="H6" s="4259"/>
      <c r="I6" s="4259"/>
      <c r="J6" s="4259"/>
      <c r="K6" s="4259"/>
      <c r="L6" s="4259"/>
      <c r="M6" s="4259"/>
      <c r="N6" s="4259"/>
      <c r="O6" s="4259"/>
      <c r="P6" s="4259"/>
    </row>
    <row r="7" spans="1:16" x14ac:dyDescent="0.45">
      <c r="A7" s="853"/>
    </row>
    <row r="8" spans="1:16" x14ac:dyDescent="0.45">
      <c r="A8" s="853"/>
    </row>
    <row r="9" spans="1:16" ht="11.25" customHeight="1" x14ac:dyDescent="0.45">
      <c r="A9" s="853"/>
      <c r="C9" s="3203" t="s">
        <v>497</v>
      </c>
      <c r="D9" s="3203"/>
      <c r="E9" s="3203"/>
      <c r="F9" s="3203"/>
      <c r="G9" s="3203"/>
      <c r="H9" s="3203"/>
      <c r="I9" s="3203"/>
      <c r="J9" s="3203"/>
      <c r="K9" s="3203"/>
      <c r="L9" s="3203"/>
      <c r="M9" s="3203"/>
      <c r="N9" s="3203"/>
      <c r="O9" s="3203"/>
      <c r="P9" s="3203"/>
    </row>
    <row r="10" spans="1:16" ht="11.25" customHeight="1" x14ac:dyDescent="0.45">
      <c r="A10" s="853"/>
      <c r="C10" s="3203"/>
      <c r="D10" s="3203"/>
      <c r="E10" s="3203"/>
      <c r="F10" s="3203"/>
      <c r="G10" s="3203"/>
      <c r="H10" s="3203"/>
      <c r="I10" s="3203"/>
      <c r="J10" s="3203"/>
      <c r="K10" s="3203"/>
      <c r="L10" s="3203"/>
      <c r="M10" s="3203"/>
      <c r="N10" s="3203"/>
      <c r="O10" s="3203"/>
      <c r="P10" s="3203"/>
    </row>
    <row r="11" spans="1:16" x14ac:dyDescent="0.45">
      <c r="A11" s="853"/>
    </row>
    <row r="12" spans="1:16" x14ac:dyDescent="0.45">
      <c r="A12" s="853"/>
    </row>
    <row r="13" spans="1:16" x14ac:dyDescent="0.45">
      <c r="A13" s="853"/>
    </row>
    <row r="14" spans="1:16" x14ac:dyDescent="0.45">
      <c r="A14" s="853"/>
    </row>
    <row r="15" spans="1:16" x14ac:dyDescent="0.45">
      <c r="A15" s="853"/>
    </row>
    <row r="16" spans="1:16" x14ac:dyDescent="0.45">
      <c r="A16" s="853"/>
    </row>
    <row r="17" spans="1:1" x14ac:dyDescent="0.45">
      <c r="A17" s="853"/>
    </row>
    <row r="18" spans="1:1" x14ac:dyDescent="0.45">
      <c r="A18" s="853"/>
    </row>
    <row r="19" spans="1:1" x14ac:dyDescent="0.45">
      <c r="A19" s="853"/>
    </row>
    <row r="20" spans="1:1" x14ac:dyDescent="0.45">
      <c r="A20" s="853"/>
    </row>
    <row r="21" spans="1:1" x14ac:dyDescent="0.45">
      <c r="A21" s="853"/>
    </row>
    <row r="22" spans="1:1" x14ac:dyDescent="0.45">
      <c r="A22" s="853"/>
    </row>
    <row r="23" spans="1:1" x14ac:dyDescent="0.45">
      <c r="A23" s="853"/>
    </row>
    <row r="24" spans="1:1" x14ac:dyDescent="0.45">
      <c r="A24" s="853"/>
    </row>
    <row r="25" spans="1:1" x14ac:dyDescent="0.45">
      <c r="A25" s="853"/>
    </row>
    <row r="26" spans="1:1" x14ac:dyDescent="0.45">
      <c r="A26" s="853"/>
    </row>
    <row r="27" spans="1:1" x14ac:dyDescent="0.45">
      <c r="A27" s="853"/>
    </row>
    <row r="28" spans="1:1" x14ac:dyDescent="0.45">
      <c r="A28" s="853"/>
    </row>
    <row r="29" spans="1:1" x14ac:dyDescent="0.45">
      <c r="A29" s="853"/>
    </row>
  </sheetData>
  <mergeCells count="10">
    <mergeCell ref="A6:B6"/>
    <mergeCell ref="C6:P6"/>
    <mergeCell ref="C9:P10"/>
    <mergeCell ref="C1:D1"/>
    <mergeCell ref="A3:B3"/>
    <mergeCell ref="C3:P3"/>
    <mergeCell ref="A4:B4"/>
    <mergeCell ref="C4:P4"/>
    <mergeCell ref="A5:B5"/>
    <mergeCell ref="C5:P5"/>
  </mergeCells>
  <hyperlinks>
    <hyperlink ref="A1" location="'ODS 17.'!A1" display="REGRESAR" xr:uid="{00000000-0004-0000-1102-000000000000}"/>
    <hyperlink ref="C1:D1" location="'Metadato 17.15.1'!A1" display="VER METADATO" xr:uid="{00000000-0004-0000-1102-000001000000}"/>
  </hyperlinks>
  <pageMargins left="0.7" right="0.7" top="0.75" bottom="0.75" header="0.3" footer="0.3"/>
</worksheet>
</file>

<file path=xl/worksheets/sheet5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2-000000000000}">
  <sheetPr codeName="Hoja519">
    <tabColor theme="0" tint="-0.499984740745262"/>
  </sheetPr>
  <dimension ref="B1:F36"/>
  <sheetViews>
    <sheetView showGridLines="0" zoomScaleNormal="100" workbookViewId="0">
      <pane ySplit="1" topLeftCell="A2" activePane="bottomLeft" state="frozen"/>
      <selection pane="bottomLeft" activeCell="B3" sqref="B3:D3"/>
    </sheetView>
  </sheetViews>
  <sheetFormatPr baseColWidth="10" defaultColWidth="11.44140625" defaultRowHeight="17.399999999999999" x14ac:dyDescent="0.45"/>
  <cols>
    <col min="1" max="1" width="11.44140625" style="178"/>
    <col min="2" max="2" width="26.44140625" style="178" customWidth="1"/>
    <col min="3" max="3" width="24" style="178" customWidth="1"/>
    <col min="4" max="4" width="85.77734375" style="178" customWidth="1"/>
    <col min="5" max="5" width="11.44140625" style="178"/>
    <col min="6" max="6" width="7.21875" style="178" customWidth="1"/>
    <col min="7" max="16384" width="11.44140625" style="178"/>
  </cols>
  <sheetData>
    <row r="1" spans="2:6" x14ac:dyDescent="0.45">
      <c r="B1" s="2345" t="s">
        <v>337</v>
      </c>
    </row>
    <row r="2" spans="2:6" ht="18" thickBot="1" x14ac:dyDescent="0.5"/>
    <row r="3" spans="2:6" ht="23.25" customHeight="1" thickBot="1" x14ac:dyDescent="0.5">
      <c r="B3" s="4266" t="s">
        <v>370</v>
      </c>
      <c r="C3" s="4266"/>
      <c r="D3" s="4266"/>
      <c r="F3" s="1267" t="s">
        <v>498</v>
      </c>
    </row>
    <row r="4" spans="2:6" x14ac:dyDescent="0.45">
      <c r="B4" s="3123" t="s">
        <v>449</v>
      </c>
      <c r="C4" s="3123"/>
      <c r="D4" s="2361" t="s">
        <v>48</v>
      </c>
    </row>
    <row r="5" spans="2:6" ht="34.799999999999997" x14ac:dyDescent="0.45">
      <c r="B5" s="3123" t="s">
        <v>373</v>
      </c>
      <c r="C5" s="3123"/>
      <c r="D5" s="2361" t="s">
        <v>235</v>
      </c>
    </row>
    <row r="6" spans="2:6" x14ac:dyDescent="0.45">
      <c r="B6" s="3123" t="s">
        <v>374</v>
      </c>
      <c r="C6" s="3123"/>
      <c r="D6" s="2362" t="s">
        <v>311</v>
      </c>
    </row>
    <row r="7" spans="2:6" ht="34.799999999999997" x14ac:dyDescent="0.45">
      <c r="B7" s="3126" t="s">
        <v>375</v>
      </c>
      <c r="C7" s="3126"/>
      <c r="D7" s="2363" t="s">
        <v>4195</v>
      </c>
    </row>
    <row r="8" spans="2:6" x14ac:dyDescent="0.45">
      <c r="B8" s="3126" t="s">
        <v>2485</v>
      </c>
      <c r="C8" s="3126"/>
      <c r="D8" s="2364" t="s">
        <v>2680</v>
      </c>
    </row>
    <row r="10" spans="2:6" ht="23.25" customHeight="1" x14ac:dyDescent="0.45">
      <c r="B10" s="4266" t="s">
        <v>376</v>
      </c>
      <c r="C10" s="4266"/>
      <c r="D10" s="4266"/>
    </row>
    <row r="11" spans="2:6" x14ac:dyDescent="0.45">
      <c r="B11" s="3129" t="s">
        <v>377</v>
      </c>
      <c r="C11" s="3124"/>
      <c r="D11" s="2361"/>
    </row>
    <row r="12" spans="2:6" x14ac:dyDescent="0.45">
      <c r="B12" s="3126" t="s">
        <v>379</v>
      </c>
      <c r="C12" s="3126"/>
      <c r="D12" s="661"/>
    </row>
    <row r="13" spans="2:6" x14ac:dyDescent="0.45">
      <c r="B13" s="3123" t="s">
        <v>380</v>
      </c>
      <c r="C13" s="3123"/>
      <c r="D13" s="2077"/>
    </row>
    <row r="14" spans="2:6" x14ac:dyDescent="0.45">
      <c r="B14" s="3123" t="s">
        <v>381</v>
      </c>
      <c r="C14" s="3124"/>
      <c r="D14" s="2077"/>
    </row>
    <row r="15" spans="2:6" x14ac:dyDescent="0.45">
      <c r="B15" s="3123" t="s">
        <v>382</v>
      </c>
      <c r="C15" s="3123"/>
      <c r="D15" s="2361"/>
    </row>
    <row r="16" spans="2:6" x14ac:dyDescent="0.45">
      <c r="B16" s="3123" t="s">
        <v>383</v>
      </c>
      <c r="C16" s="3123"/>
      <c r="D16" s="2361"/>
    </row>
    <row r="17" spans="2:4" x14ac:dyDescent="0.45">
      <c r="B17" s="3123" t="s">
        <v>384</v>
      </c>
      <c r="C17" s="3123"/>
      <c r="D17" s="57"/>
    </row>
    <row r="18" spans="2:4" x14ac:dyDescent="0.45">
      <c r="B18" s="3126" t="s">
        <v>386</v>
      </c>
      <c r="C18" s="3126"/>
      <c r="D18" s="2361"/>
    </row>
    <row r="19" spans="2:4" x14ac:dyDescent="0.45">
      <c r="B19" s="3132" t="s">
        <v>387</v>
      </c>
      <c r="C19" s="3133"/>
      <c r="D19" s="57"/>
    </row>
    <row r="20" spans="2:4" x14ac:dyDescent="0.45">
      <c r="B20" s="3123" t="s">
        <v>388</v>
      </c>
      <c r="C20" s="3123"/>
      <c r="D20" s="2361"/>
    </row>
    <row r="21" spans="2:4" x14ac:dyDescent="0.45">
      <c r="B21" s="3134" t="s">
        <v>390</v>
      </c>
      <c r="C21" s="459" t="s">
        <v>391</v>
      </c>
      <c r="D21" s="2361"/>
    </row>
    <row r="22" spans="2:4" ht="45" customHeight="1" x14ac:dyDescent="0.45">
      <c r="B22" s="3135"/>
      <c r="C22" s="2341" t="s">
        <v>393</v>
      </c>
      <c r="D22" s="57"/>
    </row>
    <row r="23" spans="2:4" x14ac:dyDescent="0.45">
      <c r="B23" s="3123" t="s">
        <v>395</v>
      </c>
      <c r="C23" s="3123"/>
      <c r="D23" s="2361"/>
    </row>
    <row r="24" spans="2:4" x14ac:dyDescent="0.45">
      <c r="B24" s="3123" t="s">
        <v>397</v>
      </c>
      <c r="C24" s="3123"/>
      <c r="D24" s="2362" t="s">
        <v>499</v>
      </c>
    </row>
    <row r="25" spans="2:4" x14ac:dyDescent="0.45">
      <c r="B25" s="3123" t="s">
        <v>399</v>
      </c>
      <c r="C25" s="3123"/>
      <c r="D25" s="57"/>
    </row>
    <row r="26" spans="2:4" x14ac:dyDescent="0.45">
      <c r="B26" s="3126" t="s">
        <v>401</v>
      </c>
      <c r="C26" s="3126"/>
      <c r="D26" s="2361"/>
    </row>
    <row r="27" spans="2:4" x14ac:dyDescent="0.45">
      <c r="B27" s="3129" t="s">
        <v>403</v>
      </c>
      <c r="C27" s="3124"/>
      <c r="D27" s="2361"/>
    </row>
    <row r="28" spans="2:4" ht="52.2" x14ac:dyDescent="0.45">
      <c r="B28" s="2344" t="s">
        <v>404</v>
      </c>
      <c r="C28" s="2342"/>
      <c r="D28" s="2361" t="s">
        <v>2100</v>
      </c>
    </row>
    <row r="29" spans="2:4" x14ac:dyDescent="0.45">
      <c r="B29" s="3130" t="s">
        <v>405</v>
      </c>
      <c r="C29" s="3131"/>
      <c r="D29" s="61"/>
    </row>
    <row r="30" spans="2:4" x14ac:dyDescent="0.45">
      <c r="B30" s="62"/>
      <c r="C30" s="62"/>
      <c r="D30" s="63"/>
    </row>
    <row r="31" spans="2:4" ht="23.25" customHeight="1" x14ac:dyDescent="0.45">
      <c r="B31" s="4266" t="s">
        <v>406</v>
      </c>
      <c r="C31" s="4266"/>
      <c r="D31" s="4266"/>
    </row>
    <row r="32" spans="2:4" x14ac:dyDescent="0.45">
      <c r="B32" s="3129" t="s">
        <v>407</v>
      </c>
      <c r="C32" s="3124"/>
      <c r="D32" s="57"/>
    </row>
    <row r="33" spans="2:4" x14ac:dyDescent="0.45">
      <c r="B33" s="3129" t="s">
        <v>409</v>
      </c>
      <c r="C33" s="3124"/>
      <c r="D33" s="57"/>
    </row>
    <row r="34" spans="2:4" x14ac:dyDescent="0.45">
      <c r="B34" s="3129" t="s">
        <v>411</v>
      </c>
      <c r="C34" s="3124"/>
      <c r="D34" s="83"/>
    </row>
    <row r="35" spans="2:4" x14ac:dyDescent="0.45">
      <c r="B35" s="3129" t="s">
        <v>413</v>
      </c>
      <c r="C35" s="3124"/>
      <c r="D35" s="157"/>
    </row>
    <row r="36" spans="2:4" x14ac:dyDescent="0.45">
      <c r="B36" s="3129" t="s">
        <v>415</v>
      </c>
      <c r="C36" s="3124"/>
      <c r="D36" s="57"/>
    </row>
  </sheetData>
  <mergeCells count="30">
    <mergeCell ref="B16:C16"/>
    <mergeCell ref="B3:D3"/>
    <mergeCell ref="B4:C4"/>
    <mergeCell ref="B5:C5"/>
    <mergeCell ref="B6:C6"/>
    <mergeCell ref="B7:C7"/>
    <mergeCell ref="B10:D10"/>
    <mergeCell ref="B11:C11"/>
    <mergeCell ref="B12:C12"/>
    <mergeCell ref="B13:C13"/>
    <mergeCell ref="B14:C14"/>
    <mergeCell ref="B15:C15"/>
    <mergeCell ref="B8:C8"/>
    <mergeCell ref="B31:D31"/>
    <mergeCell ref="B17:C17"/>
    <mergeCell ref="B18:C18"/>
    <mergeCell ref="B19:C19"/>
    <mergeCell ref="B20:C20"/>
    <mergeCell ref="B21:B22"/>
    <mergeCell ref="B23:C23"/>
    <mergeCell ref="B24:C24"/>
    <mergeCell ref="B25:C25"/>
    <mergeCell ref="B26:C26"/>
    <mergeCell ref="B27:C27"/>
    <mergeCell ref="B29:C29"/>
    <mergeCell ref="B32:C32"/>
    <mergeCell ref="B33:C33"/>
    <mergeCell ref="B34:C34"/>
    <mergeCell ref="B35:C35"/>
    <mergeCell ref="B36:C36"/>
  </mergeCells>
  <dataValidations count="7">
    <dataValidation allowBlank="1" showDropDown="1" showInputMessage="1" showErrorMessage="1" sqref="D13" xr:uid="{00000000-0002-0000-1202-000000000000}"/>
    <dataValidation type="list" allowBlank="1" showInputMessage="1" showErrorMessage="1" sqref="D4" xr:uid="{00000000-0002-0000-1202-000001000000}">
      <formula1>ODS</formula1>
    </dataValidation>
    <dataValidation type="list" allowBlank="1" showInputMessage="1" showErrorMessage="1" sqref="D5" xr:uid="{00000000-0002-0000-1202-000002000000}">
      <formula1>Metas_ODS</formula1>
    </dataValidation>
    <dataValidation type="list" allowBlank="1" showInputMessage="1" showErrorMessage="1" sqref="D6" xr:uid="{00000000-0002-0000-1202-000003000000}">
      <formula1>Numero_indicador</formula1>
    </dataValidation>
    <dataValidation type="list" allowBlank="1" showInputMessage="1" showErrorMessage="1" sqref="D7" xr:uid="{00000000-0002-0000-1202-000004000000}">
      <formula1>Nombre_indicador_ODS</formula1>
    </dataValidation>
    <dataValidation type="list" allowBlank="1" showInputMessage="1" showErrorMessage="1" sqref="D14" xr:uid="{00000000-0002-0000-1202-000005000000}">
      <formula1>Tipo_indicador</formula1>
    </dataValidation>
    <dataValidation type="list" allowBlank="1" showInputMessage="1" showErrorMessage="1" sqref="D25" xr:uid="{00000000-0002-0000-1202-000006000000}">
      <formula1>Tipo_operación</formula1>
    </dataValidation>
  </dataValidations>
  <hyperlinks>
    <hyperlink ref="B1" location="'17.15.1'!A1" display="REGRESAR" xr:uid="{00000000-0004-0000-1202-000000000000}"/>
    <hyperlink ref="D8" r:id="rId1" xr:uid="{00000000-0004-0000-1202-000001000000}"/>
  </hyperlinks>
  <pageMargins left="0.7" right="0.7" top="0.75" bottom="0.75" header="0.3" footer="0.3"/>
</worksheet>
</file>

<file path=xl/worksheets/sheet5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2-000000000000}">
  <sheetPr codeName="Hoja520">
    <tabColor rgb="FF7030A0"/>
  </sheetPr>
  <dimension ref="A1:P10"/>
  <sheetViews>
    <sheetView showGridLines="0" workbookViewId="0">
      <pane ySplit="1" topLeftCell="A2" activePane="bottomLeft" state="frozen"/>
      <selection pane="bottomLeft" activeCell="E14" sqref="E14"/>
    </sheetView>
  </sheetViews>
  <sheetFormatPr baseColWidth="10" defaultColWidth="11.44140625" defaultRowHeight="17.399999999999999" x14ac:dyDescent="0.45"/>
  <cols>
    <col min="1" max="1" width="15.21875" style="178" customWidth="1"/>
    <col min="2" max="2" width="18.77734375" style="178" customWidth="1"/>
    <col min="3" max="3" width="11.21875" style="1271" customWidth="1"/>
    <col min="4" max="5" width="11.21875" style="178" customWidth="1"/>
    <col min="6" max="16384" width="11.44140625" style="178"/>
  </cols>
  <sheetData>
    <row r="1" spans="1:16" x14ac:dyDescent="0.45">
      <c r="A1" s="2345" t="s">
        <v>337</v>
      </c>
      <c r="B1" s="1308"/>
      <c r="C1" s="3225" t="s">
        <v>430</v>
      </c>
      <c r="D1" s="3225"/>
    </row>
    <row r="3" spans="1:16" ht="18.600000000000001" x14ac:dyDescent="0.45">
      <c r="A3" s="4258" t="s">
        <v>339</v>
      </c>
      <c r="B3" s="4258"/>
      <c r="C3" s="4269" t="s">
        <v>2101</v>
      </c>
      <c r="D3" s="4270"/>
      <c r="E3" s="4270"/>
      <c r="F3" s="4270"/>
      <c r="G3" s="4270"/>
      <c r="H3" s="4270"/>
      <c r="I3" s="4270"/>
      <c r="J3" s="4270"/>
      <c r="K3" s="4270"/>
      <c r="L3" s="4270"/>
      <c r="M3" s="4270"/>
      <c r="N3" s="4270"/>
      <c r="O3" s="4270"/>
      <c r="P3" s="4270"/>
    </row>
    <row r="4" spans="1:16" ht="35.4" customHeight="1" x14ac:dyDescent="0.45">
      <c r="A4" s="4258" t="s">
        <v>340</v>
      </c>
      <c r="B4" s="4259"/>
      <c r="C4" s="4269" t="s">
        <v>237</v>
      </c>
      <c r="D4" s="4270"/>
      <c r="E4" s="4270"/>
      <c r="F4" s="4270"/>
      <c r="G4" s="4270"/>
      <c r="H4" s="4270"/>
      <c r="I4" s="4270"/>
      <c r="J4" s="4270"/>
      <c r="K4" s="4270"/>
      <c r="L4" s="4270"/>
      <c r="M4" s="4270"/>
      <c r="N4" s="4270"/>
      <c r="O4" s="4270"/>
      <c r="P4" s="4270"/>
    </row>
    <row r="5" spans="1:16" ht="37.200000000000003" customHeight="1" x14ac:dyDescent="0.45">
      <c r="A5" s="4258" t="s">
        <v>341</v>
      </c>
      <c r="B5" s="4259"/>
      <c r="C5" s="4269" t="s">
        <v>4196</v>
      </c>
      <c r="D5" s="4270"/>
      <c r="E5" s="4270"/>
      <c r="F5" s="4270"/>
      <c r="G5" s="4270"/>
      <c r="H5" s="4270"/>
      <c r="I5" s="4270"/>
      <c r="J5" s="4270"/>
      <c r="K5" s="4270"/>
      <c r="L5" s="4270"/>
      <c r="M5" s="4270"/>
      <c r="N5" s="4270"/>
      <c r="O5" s="4270"/>
      <c r="P5" s="4270"/>
    </row>
    <row r="6" spans="1:16" ht="18.600000000000001" x14ac:dyDescent="0.45">
      <c r="A6" s="4258" t="s">
        <v>417</v>
      </c>
      <c r="B6" s="4259"/>
      <c r="C6" s="4258" t="s">
        <v>454</v>
      </c>
      <c r="D6" s="4259"/>
      <c r="E6" s="4259"/>
      <c r="F6" s="4259"/>
      <c r="G6" s="4259"/>
      <c r="H6" s="4259"/>
      <c r="I6" s="4259"/>
      <c r="J6" s="4259"/>
      <c r="K6" s="4259"/>
      <c r="L6" s="4259"/>
      <c r="M6" s="4259"/>
      <c r="N6" s="4259"/>
      <c r="O6" s="4259"/>
      <c r="P6" s="4259"/>
    </row>
    <row r="7" spans="1:16" x14ac:dyDescent="0.45">
      <c r="A7" s="853"/>
    </row>
    <row r="8" spans="1:16" x14ac:dyDescent="0.45">
      <c r="A8" s="853"/>
    </row>
    <row r="9" spans="1:16" ht="11.25" customHeight="1" x14ac:dyDescent="0.45">
      <c r="A9" s="853"/>
      <c r="C9" s="3203" t="s">
        <v>497</v>
      </c>
      <c r="D9" s="3203"/>
      <c r="E9" s="3203"/>
      <c r="F9" s="3203"/>
      <c r="G9" s="3203"/>
      <c r="H9" s="3203"/>
      <c r="I9" s="3203"/>
      <c r="J9" s="3203"/>
      <c r="K9" s="3203"/>
      <c r="L9" s="3203"/>
      <c r="M9" s="3203"/>
      <c r="N9" s="3203"/>
      <c r="O9" s="3203"/>
      <c r="P9" s="3203"/>
    </row>
    <row r="10" spans="1:16" ht="11.25" customHeight="1" x14ac:dyDescent="0.45">
      <c r="A10" s="853"/>
      <c r="C10" s="3203"/>
      <c r="D10" s="3203"/>
      <c r="E10" s="3203"/>
      <c r="F10" s="3203"/>
      <c r="G10" s="3203"/>
      <c r="H10" s="3203"/>
      <c r="I10" s="3203"/>
      <c r="J10" s="3203"/>
      <c r="K10" s="3203"/>
      <c r="L10" s="3203"/>
      <c r="M10" s="3203"/>
      <c r="N10" s="3203"/>
      <c r="O10" s="3203"/>
      <c r="P10" s="3203"/>
    </row>
  </sheetData>
  <mergeCells count="10">
    <mergeCell ref="A6:B6"/>
    <mergeCell ref="C6:P6"/>
    <mergeCell ref="C9:P10"/>
    <mergeCell ref="C1:D1"/>
    <mergeCell ref="A3:B3"/>
    <mergeCell ref="C3:P3"/>
    <mergeCell ref="A4:B4"/>
    <mergeCell ref="C4:P4"/>
    <mergeCell ref="A5:B5"/>
    <mergeCell ref="C5:P5"/>
  </mergeCells>
  <hyperlinks>
    <hyperlink ref="A1" location="'ODS 17.'!A1" display="REGRESAR" xr:uid="{00000000-0004-0000-1302-000000000000}"/>
    <hyperlink ref="C1:D1" location="'Metadato 17.16.1'!A1" display="VER METADATO" xr:uid="{00000000-0004-0000-1302-000001000000}"/>
  </hyperlinks>
  <pageMargins left="0.7" right="0.7" top="0.75" bottom="0.75" header="0.3" footer="0.3"/>
</worksheet>
</file>

<file path=xl/worksheets/sheet5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2-000000000000}">
  <sheetPr codeName="Hoja521">
    <tabColor theme="0" tint="-0.499984740745262"/>
  </sheetPr>
  <dimension ref="B1:F36"/>
  <sheetViews>
    <sheetView showGridLines="0" zoomScaleNormal="100" workbookViewId="0">
      <pane ySplit="1" topLeftCell="A2" activePane="bottomLeft" state="frozen"/>
      <selection pane="bottomLeft" activeCell="D6" sqref="D6"/>
    </sheetView>
  </sheetViews>
  <sheetFormatPr baseColWidth="10" defaultColWidth="11.44140625" defaultRowHeight="17.399999999999999" x14ac:dyDescent="0.45"/>
  <cols>
    <col min="1" max="1" width="11.44140625" style="178"/>
    <col min="2" max="2" width="26.44140625" style="178" customWidth="1"/>
    <col min="3" max="3" width="24" style="178" customWidth="1"/>
    <col min="4" max="4" width="85.77734375" style="178" customWidth="1"/>
    <col min="5" max="5" width="11.44140625" style="178"/>
    <col min="6" max="6" width="7.21875" style="178" customWidth="1"/>
    <col min="7" max="16384" width="11.44140625" style="178"/>
  </cols>
  <sheetData>
    <row r="1" spans="2:6" x14ac:dyDescent="0.45">
      <c r="B1" s="2345" t="s">
        <v>337</v>
      </c>
    </row>
    <row r="2" spans="2:6" ht="18" thickBot="1" x14ac:dyDescent="0.5"/>
    <row r="3" spans="2:6" ht="23.25" customHeight="1" thickBot="1" x14ac:dyDescent="0.5">
      <c r="B3" s="4266" t="s">
        <v>370</v>
      </c>
      <c r="C3" s="4266"/>
      <c r="D3" s="4266"/>
      <c r="F3" s="1267" t="s">
        <v>498</v>
      </c>
    </row>
    <row r="4" spans="2:6" x14ac:dyDescent="0.45">
      <c r="B4" s="3123" t="s">
        <v>449</v>
      </c>
      <c r="C4" s="3123"/>
      <c r="D4" s="2361" t="s">
        <v>48</v>
      </c>
    </row>
    <row r="5" spans="2:6" ht="52.2" x14ac:dyDescent="0.45">
      <c r="B5" s="3123" t="s">
        <v>373</v>
      </c>
      <c r="C5" s="3123"/>
      <c r="D5" s="2361" t="s">
        <v>237</v>
      </c>
    </row>
    <row r="6" spans="2:6" x14ac:dyDescent="0.45">
      <c r="B6" s="3123" t="s">
        <v>374</v>
      </c>
      <c r="C6" s="3123"/>
      <c r="D6" s="2362" t="s">
        <v>312</v>
      </c>
    </row>
    <row r="7" spans="2:6" ht="34.799999999999997" x14ac:dyDescent="0.45">
      <c r="B7" s="3126" t="s">
        <v>375</v>
      </c>
      <c r="C7" s="3126"/>
      <c r="D7" s="128" t="s">
        <v>4219</v>
      </c>
    </row>
    <row r="8" spans="2:6" x14ac:dyDescent="0.45">
      <c r="B8" s="3126" t="s">
        <v>2480</v>
      </c>
      <c r="C8" s="3126"/>
      <c r="D8" s="1384" t="s">
        <v>2681</v>
      </c>
    </row>
    <row r="10" spans="2:6" ht="23.25" customHeight="1" x14ac:dyDescent="0.45">
      <c r="B10" s="4266" t="s">
        <v>376</v>
      </c>
      <c r="C10" s="4266"/>
      <c r="D10" s="4266"/>
    </row>
    <row r="11" spans="2:6" x14ac:dyDescent="0.45">
      <c r="B11" s="3129" t="s">
        <v>377</v>
      </c>
      <c r="C11" s="3124"/>
      <c r="D11" s="2361"/>
    </row>
    <row r="12" spans="2:6" x14ac:dyDescent="0.45">
      <c r="B12" s="3126" t="s">
        <v>379</v>
      </c>
      <c r="C12" s="3126"/>
      <c r="D12" s="661"/>
    </row>
    <row r="13" spans="2:6" x14ac:dyDescent="0.45">
      <c r="B13" s="3123" t="s">
        <v>380</v>
      </c>
      <c r="C13" s="3123"/>
      <c r="D13" s="2077"/>
    </row>
    <row r="14" spans="2:6" x14ac:dyDescent="0.45">
      <c r="B14" s="3123" t="s">
        <v>381</v>
      </c>
      <c r="C14" s="3124"/>
      <c r="D14" s="2077"/>
    </row>
    <row r="15" spans="2:6" x14ac:dyDescent="0.45">
      <c r="B15" s="3123" t="s">
        <v>382</v>
      </c>
      <c r="C15" s="3123"/>
      <c r="D15" s="2361"/>
    </row>
    <row r="16" spans="2:6" x14ac:dyDescent="0.45">
      <c r="B16" s="3123" t="s">
        <v>383</v>
      </c>
      <c r="C16" s="3123"/>
      <c r="D16" s="2361"/>
    </row>
    <row r="17" spans="2:4" x14ac:dyDescent="0.45">
      <c r="B17" s="3123" t="s">
        <v>384</v>
      </c>
      <c r="C17" s="3123"/>
      <c r="D17" s="57"/>
    </row>
    <row r="18" spans="2:4" x14ac:dyDescent="0.45">
      <c r="B18" s="3126" t="s">
        <v>386</v>
      </c>
      <c r="C18" s="3126"/>
      <c r="D18" s="2361"/>
    </row>
    <row r="19" spans="2:4" x14ac:dyDescent="0.45">
      <c r="B19" s="3132" t="s">
        <v>387</v>
      </c>
      <c r="C19" s="3133"/>
      <c r="D19" s="57"/>
    </row>
    <row r="20" spans="2:4" x14ac:dyDescent="0.45">
      <c r="B20" s="3123" t="s">
        <v>388</v>
      </c>
      <c r="C20" s="3123"/>
      <c r="D20" s="2361"/>
    </row>
    <row r="21" spans="2:4" x14ac:dyDescent="0.45">
      <c r="B21" s="3134" t="s">
        <v>390</v>
      </c>
      <c r="C21" s="459" t="s">
        <v>391</v>
      </c>
      <c r="D21" s="2361"/>
    </row>
    <row r="22" spans="2:4" ht="112.5" customHeight="1" x14ac:dyDescent="0.45">
      <c r="B22" s="3135"/>
      <c r="C22" s="2341" t="s">
        <v>393</v>
      </c>
      <c r="D22" s="57"/>
    </row>
    <row r="23" spans="2:4" x14ac:dyDescent="0.45">
      <c r="B23" s="3123" t="s">
        <v>395</v>
      </c>
      <c r="C23" s="3123"/>
      <c r="D23" s="2361"/>
    </row>
    <row r="24" spans="2:4" x14ac:dyDescent="0.45">
      <c r="B24" s="3123" t="s">
        <v>397</v>
      </c>
      <c r="C24" s="3123"/>
      <c r="D24" s="2362" t="s">
        <v>499</v>
      </c>
    </row>
    <row r="25" spans="2:4" x14ac:dyDescent="0.45">
      <c r="B25" s="3123" t="s">
        <v>399</v>
      </c>
      <c r="C25" s="3123"/>
      <c r="D25" s="57"/>
    </row>
    <row r="26" spans="2:4" x14ac:dyDescent="0.45">
      <c r="B26" s="3126" t="s">
        <v>401</v>
      </c>
      <c r="C26" s="3126"/>
      <c r="D26" s="2361"/>
    </row>
    <row r="27" spans="2:4" x14ac:dyDescent="0.45">
      <c r="B27" s="3129" t="s">
        <v>403</v>
      </c>
      <c r="C27" s="3124"/>
      <c r="D27" s="2361"/>
    </row>
    <row r="28" spans="2:4" ht="139.19999999999999" x14ac:dyDescent="0.45">
      <c r="B28" s="2344" t="s">
        <v>404</v>
      </c>
      <c r="C28" s="2342"/>
      <c r="D28" s="2361" t="s">
        <v>2102</v>
      </c>
    </row>
    <row r="29" spans="2:4" x14ac:dyDescent="0.45">
      <c r="B29" s="3130" t="s">
        <v>405</v>
      </c>
      <c r="C29" s="3131"/>
      <c r="D29" s="61"/>
    </row>
    <row r="30" spans="2:4" x14ac:dyDescent="0.45">
      <c r="B30" s="62"/>
      <c r="C30" s="62"/>
      <c r="D30" s="63"/>
    </row>
    <row r="31" spans="2:4" ht="23.25" customHeight="1" x14ac:dyDescent="0.45">
      <c r="B31" s="4266" t="s">
        <v>406</v>
      </c>
      <c r="C31" s="4266"/>
      <c r="D31" s="4266"/>
    </row>
    <row r="32" spans="2:4" x14ac:dyDescent="0.45">
      <c r="B32" s="3129" t="s">
        <v>407</v>
      </c>
      <c r="C32" s="3124"/>
      <c r="D32" s="57"/>
    </row>
    <row r="33" spans="2:4" x14ac:dyDescent="0.45">
      <c r="B33" s="3129" t="s">
        <v>409</v>
      </c>
      <c r="C33" s="3124"/>
      <c r="D33" s="57"/>
    </row>
    <row r="34" spans="2:4" x14ac:dyDescent="0.45">
      <c r="B34" s="3129" t="s">
        <v>411</v>
      </c>
      <c r="C34" s="3124"/>
      <c r="D34" s="83"/>
    </row>
    <row r="35" spans="2:4" x14ac:dyDescent="0.45">
      <c r="B35" s="3129" t="s">
        <v>413</v>
      </c>
      <c r="C35" s="3124"/>
      <c r="D35" s="157"/>
    </row>
    <row r="36" spans="2:4" x14ac:dyDescent="0.45">
      <c r="B36" s="3129" t="s">
        <v>415</v>
      </c>
      <c r="C36" s="3124"/>
      <c r="D36" s="57"/>
    </row>
  </sheetData>
  <mergeCells count="30">
    <mergeCell ref="B16:C16"/>
    <mergeCell ref="B3:D3"/>
    <mergeCell ref="B4:C4"/>
    <mergeCell ref="B5:C5"/>
    <mergeCell ref="B6:C6"/>
    <mergeCell ref="B7:C7"/>
    <mergeCell ref="B10:D10"/>
    <mergeCell ref="B11:C11"/>
    <mergeCell ref="B12:C12"/>
    <mergeCell ref="B13:C13"/>
    <mergeCell ref="B14:C14"/>
    <mergeCell ref="B15:C15"/>
    <mergeCell ref="B8:C8"/>
    <mergeCell ref="B31:D31"/>
    <mergeCell ref="B17:C17"/>
    <mergeCell ref="B18:C18"/>
    <mergeCell ref="B19:C19"/>
    <mergeCell ref="B20:C20"/>
    <mergeCell ref="B21:B22"/>
    <mergeCell ref="B23:C23"/>
    <mergeCell ref="B24:C24"/>
    <mergeCell ref="B25:C25"/>
    <mergeCell ref="B26:C26"/>
    <mergeCell ref="B27:C27"/>
    <mergeCell ref="B29:C29"/>
    <mergeCell ref="B32:C32"/>
    <mergeCell ref="B33:C33"/>
    <mergeCell ref="B34:C34"/>
    <mergeCell ref="B35:C35"/>
    <mergeCell ref="B36:C36"/>
  </mergeCells>
  <dataValidations count="7">
    <dataValidation type="list" allowBlank="1" showInputMessage="1" showErrorMessage="1" sqref="D25" xr:uid="{00000000-0002-0000-1402-000000000000}">
      <formula1>Tipo_operación</formula1>
    </dataValidation>
    <dataValidation type="list" allowBlank="1" showInputMessage="1" showErrorMessage="1" sqref="D14" xr:uid="{00000000-0002-0000-1402-000001000000}">
      <formula1>Tipo_indicador</formula1>
    </dataValidation>
    <dataValidation type="list" allowBlank="1" showInputMessage="1" showErrorMessage="1" sqref="D7" xr:uid="{00000000-0002-0000-1402-000002000000}">
      <formula1>Nombre_indicador_ODS</formula1>
    </dataValidation>
    <dataValidation type="list" allowBlank="1" showInputMessage="1" showErrorMessage="1" sqref="D6" xr:uid="{00000000-0002-0000-1402-000003000000}">
      <formula1>Numero_indicador</formula1>
    </dataValidation>
    <dataValidation type="list" allowBlank="1" showInputMessage="1" showErrorMessage="1" sqref="D5" xr:uid="{00000000-0002-0000-1402-000004000000}">
      <formula1>Metas_ODS</formula1>
    </dataValidation>
    <dataValidation type="list" allowBlank="1" showInputMessage="1" showErrorMessage="1" sqref="D4" xr:uid="{00000000-0002-0000-1402-000005000000}">
      <formula1>ODS</formula1>
    </dataValidation>
    <dataValidation allowBlank="1" showDropDown="1" showInputMessage="1" showErrorMessage="1" sqref="D13" xr:uid="{00000000-0002-0000-1402-000006000000}"/>
  </dataValidations>
  <hyperlinks>
    <hyperlink ref="B1" location="'17.16.1'!A1" display="REGRESAR" xr:uid="{00000000-0004-0000-1402-000000000000}"/>
    <hyperlink ref="D8" r:id="rId1" xr:uid="{00000000-0004-0000-1402-000001000000}"/>
  </hyperlinks>
  <pageMargins left="0.7" right="0.7" top="0.75" bottom="0.75" header="0.3" footer="0.3"/>
</worksheet>
</file>

<file path=xl/worksheets/sheet5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2-000000000000}">
  <sheetPr codeName="Hoja522">
    <tabColor rgb="FF7030A0"/>
  </sheetPr>
  <dimension ref="A1:P27"/>
  <sheetViews>
    <sheetView showGridLines="0" workbookViewId="0">
      <pane ySplit="1" topLeftCell="A2" activePane="bottomLeft" state="frozen"/>
      <selection activeCell="B1" sqref="B1"/>
      <selection pane="bottomLeft" activeCell="M19" sqref="M19"/>
    </sheetView>
  </sheetViews>
  <sheetFormatPr baseColWidth="10" defaultColWidth="11.44140625" defaultRowHeight="17.399999999999999" x14ac:dyDescent="0.45"/>
  <cols>
    <col min="1" max="1" width="15.44140625" style="178" customWidth="1"/>
    <col min="2" max="2" width="18.5546875" style="178" customWidth="1"/>
    <col min="3" max="3" width="10.77734375" style="1271" customWidth="1"/>
    <col min="4" max="5" width="10.77734375" style="178" customWidth="1"/>
    <col min="6" max="16384" width="11.44140625" style="178"/>
  </cols>
  <sheetData>
    <row r="1" spans="1:16" x14ac:dyDescent="0.45">
      <c r="A1" s="2345" t="s">
        <v>337</v>
      </c>
      <c r="B1" s="1308"/>
      <c r="C1" s="3225" t="s">
        <v>430</v>
      </c>
      <c r="D1" s="3225"/>
    </row>
    <row r="3" spans="1:16" ht="18.600000000000001" x14ac:dyDescent="0.45">
      <c r="A3" s="4258" t="s">
        <v>339</v>
      </c>
      <c r="B3" s="4258"/>
      <c r="C3" s="4269" t="s">
        <v>2101</v>
      </c>
      <c r="D3" s="4270"/>
      <c r="E3" s="4270"/>
      <c r="F3" s="4270"/>
      <c r="G3" s="4270"/>
      <c r="H3" s="4270"/>
      <c r="I3" s="4270"/>
      <c r="J3" s="4270"/>
      <c r="K3" s="4270"/>
      <c r="L3" s="4270"/>
      <c r="M3" s="4270"/>
      <c r="N3" s="4270"/>
      <c r="O3" s="4270"/>
      <c r="P3" s="4270"/>
    </row>
    <row r="4" spans="1:16" ht="37.799999999999997" customHeight="1" x14ac:dyDescent="0.45">
      <c r="A4" s="4258" t="s">
        <v>340</v>
      </c>
      <c r="B4" s="4259"/>
      <c r="C4" s="4269" t="s">
        <v>4197</v>
      </c>
      <c r="D4" s="4270"/>
      <c r="E4" s="4270"/>
      <c r="F4" s="4270"/>
      <c r="G4" s="4270"/>
      <c r="H4" s="4270"/>
      <c r="I4" s="4270"/>
      <c r="J4" s="4270"/>
      <c r="K4" s="4270"/>
      <c r="L4" s="4270"/>
      <c r="M4" s="4270"/>
      <c r="N4" s="4270"/>
      <c r="O4" s="4270"/>
      <c r="P4" s="4270"/>
    </row>
    <row r="5" spans="1:16" ht="18.600000000000001" x14ac:dyDescent="0.45">
      <c r="A5" s="4258" t="s">
        <v>341</v>
      </c>
      <c r="B5" s="4259"/>
      <c r="C5" s="4258" t="s">
        <v>4198</v>
      </c>
      <c r="D5" s="4259"/>
      <c r="E5" s="4259"/>
      <c r="F5" s="4259"/>
      <c r="G5" s="4259"/>
      <c r="H5" s="4259"/>
      <c r="I5" s="4259"/>
      <c r="J5" s="4259"/>
      <c r="K5" s="4259"/>
      <c r="L5" s="4259"/>
      <c r="M5" s="4259"/>
      <c r="N5" s="4259"/>
      <c r="O5" s="4259"/>
      <c r="P5" s="4259"/>
    </row>
    <row r="6" spans="1:16" ht="18.600000000000001" x14ac:dyDescent="0.45">
      <c r="A6" s="4258" t="s">
        <v>417</v>
      </c>
      <c r="B6" s="4259"/>
      <c r="C6" s="4258" t="s">
        <v>454</v>
      </c>
      <c r="D6" s="4259"/>
      <c r="E6" s="4259"/>
      <c r="F6" s="4259"/>
      <c r="G6" s="4259"/>
      <c r="H6" s="4259"/>
      <c r="I6" s="4259"/>
      <c r="J6" s="4259"/>
      <c r="K6" s="4259"/>
      <c r="L6" s="4259"/>
      <c r="M6" s="4259"/>
      <c r="N6" s="4259"/>
      <c r="O6" s="4259"/>
      <c r="P6" s="4259"/>
    </row>
    <row r="7" spans="1:16" x14ac:dyDescent="0.45">
      <c r="A7" s="853"/>
    </row>
    <row r="8" spans="1:16" x14ac:dyDescent="0.45">
      <c r="A8" s="853"/>
    </row>
    <row r="9" spans="1:16" ht="11.25" customHeight="1" x14ac:dyDescent="0.45">
      <c r="A9" s="853"/>
      <c r="C9" s="3203" t="s">
        <v>497</v>
      </c>
      <c r="D9" s="3203"/>
      <c r="E9" s="3203"/>
      <c r="F9" s="3203"/>
      <c r="G9" s="3203"/>
      <c r="H9" s="3203"/>
      <c r="I9" s="3203"/>
      <c r="J9" s="3203"/>
      <c r="K9" s="3203"/>
      <c r="L9" s="3203"/>
      <c r="M9" s="3203"/>
      <c r="N9" s="3203"/>
      <c r="O9" s="3203"/>
      <c r="P9" s="3203"/>
    </row>
    <row r="10" spans="1:16" ht="11.25" customHeight="1" x14ac:dyDescent="0.45">
      <c r="A10" s="853"/>
      <c r="C10" s="3203"/>
      <c r="D10" s="3203"/>
      <c r="E10" s="3203"/>
      <c r="F10" s="3203"/>
      <c r="G10" s="3203"/>
      <c r="H10" s="3203"/>
      <c r="I10" s="3203"/>
      <c r="J10" s="3203"/>
      <c r="K10" s="3203"/>
      <c r="L10" s="3203"/>
      <c r="M10" s="3203"/>
      <c r="N10" s="3203"/>
      <c r="O10" s="3203"/>
      <c r="P10" s="3203"/>
    </row>
    <row r="11" spans="1:16" x14ac:dyDescent="0.45">
      <c r="A11" s="853"/>
    </row>
    <row r="12" spans="1:16" x14ac:dyDescent="0.45">
      <c r="A12" s="853"/>
    </row>
    <row r="13" spans="1:16" x14ac:dyDescent="0.45">
      <c r="A13" s="853"/>
    </row>
    <row r="14" spans="1:16" x14ac:dyDescent="0.45">
      <c r="A14" s="853"/>
    </row>
    <row r="15" spans="1:16" x14ac:dyDescent="0.45">
      <c r="A15" s="853"/>
    </row>
    <row r="16" spans="1:16" x14ac:dyDescent="0.45">
      <c r="A16" s="853"/>
    </row>
    <row r="17" spans="1:1" x14ac:dyDescent="0.45">
      <c r="A17" s="853"/>
    </row>
    <row r="18" spans="1:1" x14ac:dyDescent="0.45">
      <c r="A18" s="853"/>
    </row>
    <row r="19" spans="1:1" x14ac:dyDescent="0.45">
      <c r="A19" s="853"/>
    </row>
    <row r="20" spans="1:1" x14ac:dyDescent="0.45">
      <c r="A20" s="853"/>
    </row>
    <row r="21" spans="1:1" x14ac:dyDescent="0.45">
      <c r="A21" s="853"/>
    </row>
    <row r="22" spans="1:1" x14ac:dyDescent="0.45">
      <c r="A22" s="853"/>
    </row>
    <row r="23" spans="1:1" x14ac:dyDescent="0.45">
      <c r="A23" s="853"/>
    </row>
    <row r="24" spans="1:1" x14ac:dyDescent="0.45">
      <c r="A24" s="853"/>
    </row>
    <row r="25" spans="1:1" x14ac:dyDescent="0.45">
      <c r="A25" s="853"/>
    </row>
    <row r="26" spans="1:1" x14ac:dyDescent="0.45">
      <c r="A26" s="853"/>
    </row>
    <row r="27" spans="1:1" x14ac:dyDescent="0.45">
      <c r="A27" s="853"/>
    </row>
  </sheetData>
  <mergeCells count="10">
    <mergeCell ref="A6:B6"/>
    <mergeCell ref="C6:P6"/>
    <mergeCell ref="C9:P10"/>
    <mergeCell ref="C1:D1"/>
    <mergeCell ref="A3:B3"/>
    <mergeCell ref="C3:P3"/>
    <mergeCell ref="A4:B4"/>
    <mergeCell ref="C4:P4"/>
    <mergeCell ref="A5:B5"/>
    <mergeCell ref="C5:P5"/>
  </mergeCells>
  <hyperlinks>
    <hyperlink ref="A1" location="'ODS 17.'!A1" display="REGRESAR" xr:uid="{00000000-0004-0000-1502-000000000000}"/>
    <hyperlink ref="C1:D1" location="'Metadato 17.17.1'!A1" display="VER METADATO" xr:uid="{00000000-0004-0000-1502-000001000000}"/>
  </hyperlinks>
  <pageMargins left="0.7" right="0.7" top="0.75" bottom="0.75" header="0.3" footer="0.3"/>
</worksheet>
</file>

<file path=xl/worksheets/sheet5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2-000000000000}">
  <sheetPr codeName="Hoja523">
    <tabColor theme="0" tint="-0.499984740745262"/>
  </sheetPr>
  <dimension ref="B1:F36"/>
  <sheetViews>
    <sheetView showGridLines="0" zoomScaleNormal="100" workbookViewId="0">
      <pane ySplit="1" topLeftCell="A2" activePane="bottomLeft" state="frozen"/>
      <selection pane="bottomLeft" activeCell="F11" sqref="F11"/>
    </sheetView>
  </sheetViews>
  <sheetFormatPr baseColWidth="10" defaultColWidth="11.44140625" defaultRowHeight="17.399999999999999" x14ac:dyDescent="0.45"/>
  <cols>
    <col min="1" max="1" width="11.44140625" style="178"/>
    <col min="2" max="2" width="26.44140625" style="178" customWidth="1"/>
    <col min="3" max="3" width="24" style="178" customWidth="1"/>
    <col min="4" max="4" width="85.77734375" style="178" customWidth="1"/>
    <col min="5" max="5" width="11.44140625" style="178"/>
    <col min="6" max="6" width="7.21875" style="178" customWidth="1"/>
    <col min="7" max="16384" width="11.44140625" style="178"/>
  </cols>
  <sheetData>
    <row r="1" spans="2:6" x14ac:dyDescent="0.45">
      <c r="B1" s="2345" t="s">
        <v>337</v>
      </c>
    </row>
    <row r="2" spans="2:6" ht="18" thickBot="1" x14ac:dyDescent="0.5"/>
    <row r="3" spans="2:6" ht="23.25" customHeight="1" thickBot="1" x14ac:dyDescent="0.5">
      <c r="B3" s="4266" t="s">
        <v>370</v>
      </c>
      <c r="C3" s="4266"/>
      <c r="D3" s="4266"/>
      <c r="F3" s="1267" t="s">
        <v>498</v>
      </c>
    </row>
    <row r="4" spans="2:6" x14ac:dyDescent="0.45">
      <c r="B4" s="3123" t="s">
        <v>449</v>
      </c>
      <c r="C4" s="3123"/>
      <c r="D4" s="2361" t="s">
        <v>48</v>
      </c>
    </row>
    <row r="5" spans="2:6" ht="34.799999999999997" x14ac:dyDescent="0.45">
      <c r="B5" s="3123" t="s">
        <v>373</v>
      </c>
      <c r="C5" s="3123"/>
      <c r="D5" s="2361" t="s">
        <v>4197</v>
      </c>
    </row>
    <row r="6" spans="2:6" ht="15.75" customHeight="1" x14ac:dyDescent="0.45">
      <c r="B6" s="3123" t="s">
        <v>374</v>
      </c>
      <c r="C6" s="3123"/>
      <c r="D6" s="2362" t="s">
        <v>313</v>
      </c>
    </row>
    <row r="7" spans="2:6" ht="34.799999999999997" x14ac:dyDescent="0.45">
      <c r="B7" s="3126" t="s">
        <v>375</v>
      </c>
      <c r="C7" s="3126"/>
      <c r="D7" s="2363" t="s">
        <v>4198</v>
      </c>
    </row>
    <row r="8" spans="2:6" x14ac:dyDescent="0.45">
      <c r="B8" s="3126" t="s">
        <v>2480</v>
      </c>
      <c r="C8" s="3126"/>
      <c r="D8" s="2364" t="s">
        <v>2495</v>
      </c>
    </row>
    <row r="10" spans="2:6" ht="23.25" customHeight="1" x14ac:dyDescent="0.45">
      <c r="B10" s="4266" t="s">
        <v>376</v>
      </c>
      <c r="C10" s="4266"/>
      <c r="D10" s="4266"/>
    </row>
    <row r="11" spans="2:6" x14ac:dyDescent="0.45">
      <c r="B11" s="3129" t="s">
        <v>377</v>
      </c>
      <c r="C11" s="3124"/>
      <c r="D11" s="2361"/>
    </row>
    <row r="12" spans="2:6" x14ac:dyDescent="0.45">
      <c r="B12" s="3126" t="s">
        <v>379</v>
      </c>
      <c r="C12" s="3126"/>
      <c r="D12" s="661"/>
    </row>
    <row r="13" spans="2:6" x14ac:dyDescent="0.45">
      <c r="B13" s="3123" t="s">
        <v>380</v>
      </c>
      <c r="C13" s="3123"/>
      <c r="D13" s="2077"/>
    </row>
    <row r="14" spans="2:6" x14ac:dyDescent="0.45">
      <c r="B14" s="3123" t="s">
        <v>381</v>
      </c>
      <c r="C14" s="3124"/>
      <c r="D14" s="2077"/>
    </row>
    <row r="15" spans="2:6" x14ac:dyDescent="0.45">
      <c r="B15" s="3123" t="s">
        <v>382</v>
      </c>
      <c r="C15" s="3123"/>
      <c r="D15" s="2361"/>
    </row>
    <row r="16" spans="2:6" x14ac:dyDescent="0.45">
      <c r="B16" s="3123" t="s">
        <v>383</v>
      </c>
      <c r="C16" s="3123"/>
      <c r="D16" s="2361"/>
    </row>
    <row r="17" spans="2:4" x14ac:dyDescent="0.45">
      <c r="B17" s="3123" t="s">
        <v>384</v>
      </c>
      <c r="C17" s="3123"/>
      <c r="D17" s="57"/>
    </row>
    <row r="18" spans="2:4" x14ac:dyDescent="0.45">
      <c r="B18" s="3126" t="s">
        <v>386</v>
      </c>
      <c r="C18" s="3126"/>
      <c r="D18" s="2361"/>
    </row>
    <row r="19" spans="2:4" x14ac:dyDescent="0.45">
      <c r="B19" s="3132" t="s">
        <v>387</v>
      </c>
      <c r="C19" s="3133"/>
      <c r="D19" s="57"/>
    </row>
    <row r="20" spans="2:4" x14ac:dyDescent="0.45">
      <c r="B20" s="3123" t="s">
        <v>388</v>
      </c>
      <c r="C20" s="3123"/>
      <c r="D20" s="2361"/>
    </row>
    <row r="21" spans="2:4" x14ac:dyDescent="0.45">
      <c r="B21" s="3134" t="s">
        <v>390</v>
      </c>
      <c r="C21" s="459" t="s">
        <v>391</v>
      </c>
      <c r="D21" s="2361"/>
    </row>
    <row r="22" spans="2:4" x14ac:dyDescent="0.45">
      <c r="B22" s="3135"/>
      <c r="C22" s="2341" t="s">
        <v>393</v>
      </c>
      <c r="D22" s="57"/>
    </row>
    <row r="23" spans="2:4" x14ac:dyDescent="0.45">
      <c r="B23" s="3123" t="s">
        <v>395</v>
      </c>
      <c r="C23" s="3123"/>
      <c r="D23" s="2361"/>
    </row>
    <row r="24" spans="2:4" x14ac:dyDescent="0.45">
      <c r="B24" s="3123" t="s">
        <v>397</v>
      </c>
      <c r="C24" s="3123"/>
      <c r="D24" s="2362" t="s">
        <v>499</v>
      </c>
    </row>
    <row r="25" spans="2:4" x14ac:dyDescent="0.45">
      <c r="B25" s="3123" t="s">
        <v>399</v>
      </c>
      <c r="C25" s="3123"/>
      <c r="D25" s="57"/>
    </row>
    <row r="26" spans="2:4" x14ac:dyDescent="0.45">
      <c r="B26" s="3126" t="s">
        <v>401</v>
      </c>
      <c r="C26" s="3126"/>
      <c r="D26" s="2361"/>
    </row>
    <row r="27" spans="2:4" x14ac:dyDescent="0.45">
      <c r="B27" s="3129" t="s">
        <v>403</v>
      </c>
      <c r="C27" s="3124"/>
      <c r="D27" s="2361"/>
    </row>
    <row r="28" spans="2:4" x14ac:dyDescent="0.45">
      <c r="B28" s="2344" t="s">
        <v>404</v>
      </c>
      <c r="C28" s="2342"/>
    </row>
    <row r="29" spans="2:4" x14ac:dyDescent="0.45">
      <c r="B29" s="3130" t="s">
        <v>405</v>
      </c>
      <c r="C29" s="3131"/>
      <c r="D29" s="61"/>
    </row>
    <row r="30" spans="2:4" x14ac:dyDescent="0.45">
      <c r="B30" s="62"/>
      <c r="C30" s="62"/>
      <c r="D30" s="63"/>
    </row>
    <row r="31" spans="2:4" ht="23.25" customHeight="1" x14ac:dyDescent="0.45">
      <c r="B31" s="4266" t="s">
        <v>406</v>
      </c>
      <c r="C31" s="4266"/>
      <c r="D31" s="4266"/>
    </row>
    <row r="32" spans="2:4" x14ac:dyDescent="0.45">
      <c r="B32" s="3129" t="s">
        <v>407</v>
      </c>
      <c r="C32" s="3124"/>
      <c r="D32" s="57"/>
    </row>
    <row r="33" spans="2:4" x14ac:dyDescent="0.45">
      <c r="B33" s="3129" t="s">
        <v>409</v>
      </c>
      <c r="C33" s="3124"/>
      <c r="D33" s="57"/>
    </row>
    <row r="34" spans="2:4" x14ac:dyDescent="0.45">
      <c r="B34" s="3129" t="s">
        <v>411</v>
      </c>
      <c r="C34" s="3124"/>
      <c r="D34" s="83"/>
    </row>
    <row r="35" spans="2:4" x14ac:dyDescent="0.45">
      <c r="B35" s="3129" t="s">
        <v>413</v>
      </c>
      <c r="C35" s="3124"/>
      <c r="D35" s="157"/>
    </row>
    <row r="36" spans="2:4" x14ac:dyDescent="0.45">
      <c r="B36" s="3129" t="s">
        <v>415</v>
      </c>
      <c r="C36" s="3124"/>
      <c r="D36" s="57"/>
    </row>
  </sheetData>
  <mergeCells count="30">
    <mergeCell ref="B16:C16"/>
    <mergeCell ref="B3:D3"/>
    <mergeCell ref="B4:C4"/>
    <mergeCell ref="B5:C5"/>
    <mergeCell ref="B6:C6"/>
    <mergeCell ref="B7:C7"/>
    <mergeCell ref="B10:D10"/>
    <mergeCell ref="B11:C11"/>
    <mergeCell ref="B12:C12"/>
    <mergeCell ref="B13:C13"/>
    <mergeCell ref="B14:C14"/>
    <mergeCell ref="B15:C15"/>
    <mergeCell ref="B8:C8"/>
    <mergeCell ref="B31:D31"/>
    <mergeCell ref="B17:C17"/>
    <mergeCell ref="B18:C18"/>
    <mergeCell ref="B19:C19"/>
    <mergeCell ref="B20:C20"/>
    <mergeCell ref="B21:B22"/>
    <mergeCell ref="B23:C23"/>
    <mergeCell ref="B24:C24"/>
    <mergeCell ref="B25:C25"/>
    <mergeCell ref="B26:C26"/>
    <mergeCell ref="B27:C27"/>
    <mergeCell ref="B29:C29"/>
    <mergeCell ref="B32:C32"/>
    <mergeCell ref="B33:C33"/>
    <mergeCell ref="B34:C34"/>
    <mergeCell ref="B35:C35"/>
    <mergeCell ref="B36:C36"/>
  </mergeCells>
  <dataValidations count="5">
    <dataValidation type="list" allowBlank="1" showInputMessage="1" showErrorMessage="1" sqref="D25" xr:uid="{00000000-0002-0000-1602-000000000000}">
      <formula1>Tipo_operación</formula1>
    </dataValidation>
    <dataValidation type="list" allowBlank="1" showInputMessage="1" showErrorMessage="1" sqref="D14" xr:uid="{00000000-0002-0000-1602-000001000000}">
      <formula1>Tipo_indicador</formula1>
    </dataValidation>
    <dataValidation type="list" allowBlank="1" showInputMessage="1" showErrorMessage="1" sqref="D5" xr:uid="{00000000-0002-0000-1602-000002000000}">
      <formula1>Metas_ODS</formula1>
    </dataValidation>
    <dataValidation type="list" allowBlank="1" showInputMessage="1" showErrorMessage="1" sqref="D4" xr:uid="{00000000-0002-0000-1602-000003000000}">
      <formula1>ODS</formula1>
    </dataValidation>
    <dataValidation allowBlank="1" showDropDown="1" showInputMessage="1" showErrorMessage="1" sqref="D13" xr:uid="{00000000-0002-0000-1602-000004000000}"/>
  </dataValidations>
  <hyperlinks>
    <hyperlink ref="B1" location="'17.17.1'!A1" display="REGRESAR" xr:uid="{00000000-0004-0000-1602-000000000000}"/>
    <hyperlink ref="D8" r:id="rId1" xr:uid="{00000000-0004-0000-1602-000001000000}"/>
  </hyperlinks>
  <pageMargins left="0.7" right="0.7" top="0.75" bottom="0.75" header="0.3" footer="0.3"/>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1602-000005000000}">
          <x14:formula1>
            <xm:f>'Listas '!G2:G250</xm:f>
          </x14:formula1>
          <xm:sqref>D7</xm:sqref>
        </x14:dataValidation>
        <x14:dataValidation type="list" allowBlank="1" showInputMessage="1" showErrorMessage="1" xr:uid="{00000000-0002-0000-1602-000006000000}">
          <x14:formula1>
            <xm:f>'Listas '!E2:E250</xm:f>
          </x14:formula1>
          <xm:sqref>D6</xm:sqref>
        </x14:dataValidation>
      </x14:dataValidations>
    </ext>
  </extLst>
</worksheet>
</file>

<file path=xl/worksheets/sheet5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2-000000000000}">
  <dimension ref="A1:AP49"/>
  <sheetViews>
    <sheetView showGridLines="0" workbookViewId="0">
      <pane ySplit="1" topLeftCell="A2" activePane="bottomLeft" state="frozen"/>
      <selection activeCell="B45" sqref="B45"/>
      <selection pane="bottomLeft"/>
    </sheetView>
  </sheetViews>
  <sheetFormatPr baseColWidth="10" defaultColWidth="11.44140625" defaultRowHeight="17.399999999999999" x14ac:dyDescent="0.45"/>
  <cols>
    <col min="1" max="1" width="15.21875" style="178" customWidth="1"/>
    <col min="2" max="2" width="18" style="178" customWidth="1"/>
    <col min="3" max="3" width="11.5546875" style="1271"/>
    <col min="4" max="7" width="11.5546875" style="178"/>
    <col min="8" max="8" width="5.77734375" style="178" customWidth="1"/>
    <col min="9" max="10" width="11.5546875" style="178"/>
    <col min="11" max="11" width="11.5546875" style="2562"/>
    <col min="12" max="12" width="11.5546875" style="178"/>
    <col min="13" max="13" width="3.109375" style="178" customWidth="1"/>
    <col min="14" max="17" width="11.5546875" style="178"/>
    <col min="18" max="18" width="2.109375" style="178" customWidth="1"/>
    <col min="19" max="22" width="11.5546875" style="178"/>
    <col min="23" max="23" width="2.6640625" style="178" customWidth="1"/>
    <col min="24" max="27" width="11.5546875" style="178"/>
    <col min="28" max="28" width="2.109375" style="178" customWidth="1"/>
    <col min="29" max="32" width="11.5546875" style="178"/>
    <col min="33" max="33" width="1.88671875" style="178" customWidth="1"/>
    <col min="34" max="37" width="11.5546875" style="178"/>
    <col min="38" max="38" width="1.21875" style="178" customWidth="1"/>
    <col min="39" max="16384" width="11.44140625" style="178"/>
  </cols>
  <sheetData>
    <row r="1" spans="1:35" x14ac:dyDescent="0.45">
      <c r="A1" s="2345" t="s">
        <v>337</v>
      </c>
      <c r="B1" s="1308"/>
      <c r="C1" s="3225" t="s">
        <v>430</v>
      </c>
      <c r="D1" s="3225"/>
    </row>
    <row r="3" spans="1:35" ht="22.8" customHeight="1" x14ac:dyDescent="0.45">
      <c r="A3" s="4258" t="s">
        <v>339</v>
      </c>
      <c r="B3" s="4258"/>
      <c r="C3" s="4258" t="s">
        <v>2103</v>
      </c>
      <c r="D3" s="4258"/>
      <c r="E3" s="4258"/>
      <c r="F3" s="4258"/>
      <c r="G3" s="4258"/>
      <c r="H3" s="4258"/>
      <c r="I3" s="4258"/>
      <c r="J3" s="4258"/>
      <c r="K3" s="4258"/>
      <c r="L3" s="4258"/>
      <c r="M3" s="4258"/>
      <c r="N3" s="4258"/>
      <c r="O3" s="4258"/>
      <c r="P3" s="4258"/>
      <c r="Q3" s="4258"/>
      <c r="R3" s="4258"/>
      <c r="S3" s="4258"/>
      <c r="T3" s="4258"/>
      <c r="U3" s="4258"/>
      <c r="V3" s="4258"/>
      <c r="W3" s="4258"/>
      <c r="X3" s="4258"/>
      <c r="Y3" s="4258"/>
      <c r="Z3" s="4258"/>
      <c r="AA3" s="4258"/>
      <c r="AB3" s="4258"/>
      <c r="AC3" s="4258"/>
      <c r="AD3" s="4258"/>
      <c r="AE3" s="4258"/>
      <c r="AF3" s="4258"/>
      <c r="AG3" s="4258"/>
      <c r="AH3" s="4258"/>
      <c r="AI3" s="4258"/>
    </row>
    <row r="4" spans="1:35" ht="56.4" customHeight="1" x14ac:dyDescent="0.45">
      <c r="A4" s="4258" t="s">
        <v>340</v>
      </c>
      <c r="B4" s="4259"/>
      <c r="C4" s="4269" t="s">
        <v>240</v>
      </c>
      <c r="D4" s="4269"/>
      <c r="E4" s="4269"/>
      <c r="F4" s="4269"/>
      <c r="G4" s="4269"/>
      <c r="H4" s="4269"/>
      <c r="I4" s="4269"/>
      <c r="J4" s="4269"/>
      <c r="K4" s="4269"/>
      <c r="L4" s="4269"/>
      <c r="M4" s="4269"/>
      <c r="N4" s="4269"/>
      <c r="O4" s="4269"/>
      <c r="P4" s="4269"/>
      <c r="Q4" s="4269"/>
      <c r="R4" s="4269"/>
      <c r="S4" s="4269"/>
      <c r="T4" s="4269"/>
      <c r="U4" s="4269"/>
      <c r="V4" s="4269"/>
      <c r="W4" s="4269"/>
      <c r="X4" s="4269"/>
      <c r="Y4" s="4269"/>
      <c r="Z4" s="4269"/>
      <c r="AA4" s="4269"/>
      <c r="AB4" s="4269"/>
      <c r="AC4" s="4269"/>
      <c r="AD4" s="4269"/>
      <c r="AE4" s="4269"/>
      <c r="AF4" s="4269"/>
      <c r="AG4" s="4269"/>
      <c r="AH4" s="4269"/>
      <c r="AI4" s="4269"/>
    </row>
    <row r="5" spans="1:35" ht="20.399999999999999" customHeight="1" x14ac:dyDescent="0.45">
      <c r="A5" s="4258" t="s">
        <v>341</v>
      </c>
      <c r="B5" s="4259"/>
      <c r="C5" s="4258" t="s">
        <v>4199</v>
      </c>
      <c r="D5" s="4258"/>
      <c r="E5" s="4258"/>
      <c r="F5" s="4258"/>
      <c r="G5" s="4258"/>
      <c r="H5" s="4258"/>
      <c r="I5" s="4258"/>
      <c r="J5" s="4258"/>
      <c r="K5" s="4258"/>
      <c r="L5" s="4258"/>
      <c r="M5" s="4258"/>
      <c r="N5" s="4258"/>
      <c r="O5" s="4258"/>
      <c r="P5" s="4258"/>
      <c r="Q5" s="4258"/>
      <c r="R5" s="4258"/>
      <c r="S5" s="4258"/>
      <c r="T5" s="4258"/>
      <c r="U5" s="4258"/>
      <c r="V5" s="4258"/>
      <c r="W5" s="4258"/>
      <c r="X5" s="4258"/>
      <c r="Y5" s="4258"/>
      <c r="Z5" s="4258"/>
      <c r="AA5" s="4258"/>
      <c r="AB5" s="4258"/>
      <c r="AC5" s="4258"/>
      <c r="AD5" s="4258"/>
      <c r="AE5" s="4258"/>
      <c r="AF5" s="4258"/>
      <c r="AG5" s="4258"/>
      <c r="AH5" s="4258"/>
      <c r="AI5" s="4258"/>
    </row>
    <row r="6" spans="1:35" ht="42" customHeight="1" x14ac:dyDescent="0.45">
      <c r="A6" s="4258" t="s">
        <v>417</v>
      </c>
      <c r="B6" s="4259"/>
      <c r="C6" s="4284" t="s">
        <v>6687</v>
      </c>
      <c r="D6" s="4284"/>
      <c r="E6" s="4284"/>
      <c r="F6" s="4284"/>
      <c r="G6" s="4284"/>
      <c r="H6" s="4284"/>
      <c r="I6" s="4284"/>
      <c r="J6" s="4284"/>
      <c r="K6" s="4284"/>
      <c r="L6" s="4284"/>
      <c r="M6" s="4284"/>
      <c r="N6" s="4284"/>
      <c r="O6" s="4284"/>
      <c r="P6" s="4284"/>
      <c r="Q6" s="4284"/>
      <c r="R6" s="4284"/>
      <c r="S6" s="4284"/>
      <c r="T6" s="4284"/>
      <c r="U6" s="4284"/>
      <c r="V6" s="4284"/>
      <c r="W6" s="4284"/>
      <c r="X6" s="4284"/>
      <c r="Y6" s="4284"/>
      <c r="Z6" s="4284"/>
      <c r="AA6" s="4284"/>
      <c r="AB6" s="4284"/>
      <c r="AC6" s="4284"/>
      <c r="AD6" s="4284"/>
      <c r="AE6" s="4284"/>
      <c r="AF6" s="4284"/>
      <c r="AG6" s="4284"/>
      <c r="AH6" s="4284"/>
      <c r="AI6" s="4284"/>
    </row>
    <row r="7" spans="1:35" x14ac:dyDescent="0.45">
      <c r="A7" s="853"/>
    </row>
    <row r="8" spans="1:35" x14ac:dyDescent="0.45">
      <c r="A8" s="853"/>
    </row>
    <row r="9" spans="1:35" ht="18.600000000000001" x14ac:dyDescent="0.45">
      <c r="A9" s="853"/>
      <c r="C9" s="652" t="s">
        <v>6407</v>
      </c>
      <c r="D9" s="652"/>
      <c r="E9" s="652"/>
      <c r="F9" s="652"/>
      <c r="G9" s="652"/>
      <c r="H9" s="652"/>
      <c r="I9" s="652"/>
      <c r="J9" s="652"/>
      <c r="K9" s="639"/>
    </row>
    <row r="10" spans="1:35" ht="18.600000000000001" x14ac:dyDescent="0.45">
      <c r="A10" s="853"/>
      <c r="C10" s="639" t="s">
        <v>6684</v>
      </c>
      <c r="D10" s="639"/>
      <c r="E10" s="639"/>
      <c r="F10" s="639"/>
      <c r="G10" s="639"/>
      <c r="H10" s="639"/>
      <c r="I10" s="639"/>
      <c r="J10" s="639"/>
      <c r="K10" s="639"/>
    </row>
    <row r="11" spans="1:35" ht="7.2" customHeight="1" x14ac:dyDescent="0.45">
      <c r="A11" s="853"/>
      <c r="C11" s="2348"/>
      <c r="D11" s="2348"/>
      <c r="E11" s="2348"/>
      <c r="F11" s="2348"/>
      <c r="G11" s="2348"/>
      <c r="H11" s="2348"/>
      <c r="I11" s="2348"/>
      <c r="J11" s="2348"/>
      <c r="K11" s="2823"/>
    </row>
    <row r="12" spans="1:35" x14ac:dyDescent="0.45">
      <c r="A12" s="853"/>
      <c r="C12" s="4262" t="s">
        <v>3590</v>
      </c>
      <c r="D12" s="4262"/>
      <c r="E12" s="4262"/>
      <c r="F12" s="4262"/>
      <c r="G12" s="4262"/>
      <c r="H12" s="2403">
        <v>2020</v>
      </c>
      <c r="I12" s="2403">
        <v>2021</v>
      </c>
      <c r="J12" s="2403">
        <v>2022</v>
      </c>
      <c r="K12" s="2825">
        <v>2023</v>
      </c>
    </row>
    <row r="13" spans="1:35" ht="21" customHeight="1" x14ac:dyDescent="0.45">
      <c r="A13" s="853"/>
      <c r="C13" s="3410" t="s">
        <v>3591</v>
      </c>
      <c r="D13" s="3410"/>
      <c r="E13" s="3410"/>
      <c r="F13" s="3410"/>
      <c r="G13" s="3410"/>
      <c r="H13" s="2365">
        <v>142</v>
      </c>
      <c r="I13" s="2365">
        <v>146</v>
      </c>
      <c r="J13" s="2365">
        <v>147</v>
      </c>
      <c r="K13" s="2885">
        <v>154</v>
      </c>
    </row>
    <row r="14" spans="1:35" ht="36.6" customHeight="1" x14ac:dyDescent="0.45">
      <c r="A14" s="853"/>
      <c r="C14" s="3410" t="s">
        <v>3592</v>
      </c>
      <c r="D14" s="3410"/>
      <c r="E14" s="3410"/>
      <c r="F14" s="3410"/>
      <c r="G14" s="3410"/>
      <c r="H14" s="2365">
        <v>91</v>
      </c>
      <c r="I14" s="2365">
        <v>92</v>
      </c>
      <c r="J14" s="2365">
        <v>92</v>
      </c>
      <c r="K14" s="2885">
        <v>95</v>
      </c>
    </row>
    <row r="15" spans="1:35" ht="34.200000000000003" customHeight="1" x14ac:dyDescent="0.45">
      <c r="A15" s="853"/>
      <c r="C15" s="4285" t="s">
        <v>3593</v>
      </c>
      <c r="D15" s="4285"/>
      <c r="E15" s="4285"/>
      <c r="F15" s="4285"/>
      <c r="G15" s="4285"/>
      <c r="H15" s="2365">
        <v>7</v>
      </c>
      <c r="I15" s="2365">
        <v>7</v>
      </c>
      <c r="J15" s="2365">
        <v>7</v>
      </c>
      <c r="K15" s="2885">
        <v>8</v>
      </c>
    </row>
    <row r="16" spans="1:35" ht="34.200000000000003" customHeight="1" x14ac:dyDescent="0.45">
      <c r="A16" s="853"/>
      <c r="C16" s="4285" t="s">
        <v>3594</v>
      </c>
      <c r="D16" s="4285"/>
      <c r="E16" s="4285"/>
      <c r="F16" s="4285"/>
      <c r="G16" s="4285"/>
      <c r="H16" s="2365">
        <v>84</v>
      </c>
      <c r="I16" s="2365">
        <v>85</v>
      </c>
      <c r="J16" s="2365">
        <v>85</v>
      </c>
      <c r="K16" s="2885">
        <v>87</v>
      </c>
    </row>
    <row r="17" spans="1:42" ht="15.75" customHeight="1" x14ac:dyDescent="0.45">
      <c r="A17" s="853"/>
      <c r="C17" s="3410" t="s">
        <v>3595</v>
      </c>
      <c r="D17" s="3410"/>
      <c r="E17" s="3410"/>
      <c r="F17" s="3410"/>
      <c r="G17" s="3410"/>
      <c r="H17" s="2365">
        <v>45</v>
      </c>
      <c r="I17" s="2365">
        <v>48</v>
      </c>
      <c r="J17" s="2365">
        <v>49</v>
      </c>
      <c r="K17" s="2885">
        <v>52</v>
      </c>
    </row>
    <row r="18" spans="1:42" x14ac:dyDescent="0.45">
      <c r="A18" s="853"/>
      <c r="C18" s="3777" t="s">
        <v>3596</v>
      </c>
      <c r="D18" s="3777"/>
      <c r="E18" s="3777"/>
      <c r="F18" s="3777"/>
      <c r="G18" s="3777"/>
      <c r="H18" s="2366">
        <v>6</v>
      </c>
      <c r="I18" s="2366">
        <v>6</v>
      </c>
      <c r="J18" s="2366">
        <v>6</v>
      </c>
      <c r="K18" s="2886">
        <v>7</v>
      </c>
    </row>
    <row r="19" spans="1:42" ht="16.8" customHeight="1" x14ac:dyDescent="0.45">
      <c r="A19" s="853"/>
      <c r="C19" s="2388" t="s">
        <v>6686</v>
      </c>
      <c r="D19" s="2388"/>
      <c r="E19" s="2388"/>
      <c r="F19" s="2388"/>
      <c r="G19" s="2388"/>
      <c r="H19" s="2388"/>
      <c r="I19" s="2388"/>
      <c r="J19" s="2388"/>
      <c r="K19" s="2612"/>
      <c r="L19" s="2388"/>
    </row>
    <row r="20" spans="1:42" x14ac:dyDescent="0.45">
      <c r="A20" s="853"/>
    </row>
    <row r="21" spans="1:42" x14ac:dyDescent="0.45">
      <c r="A21" s="853"/>
    </row>
    <row r="22" spans="1:42" x14ac:dyDescent="0.45">
      <c r="A22" s="853"/>
    </row>
    <row r="23" spans="1:42" x14ac:dyDescent="0.45">
      <c r="A23" s="853"/>
    </row>
    <row r="24" spans="1:42" ht="18.600000000000001" x14ac:dyDescent="0.45">
      <c r="C24" s="2358" t="s">
        <v>5553</v>
      </c>
      <c r="D24" s="2358"/>
      <c r="E24" s="2358"/>
      <c r="F24" s="2358"/>
      <c r="G24" s="2358"/>
      <c r="H24" s="2358"/>
      <c r="I24" s="2358"/>
      <c r="J24" s="2358"/>
      <c r="K24" s="2358"/>
      <c r="L24" s="2358"/>
      <c r="M24" s="2358"/>
      <c r="N24" s="2358"/>
      <c r="O24" s="2358"/>
      <c r="P24" s="2358"/>
      <c r="Q24" s="2358"/>
      <c r="R24" s="2358"/>
      <c r="S24" s="2358"/>
      <c r="T24" s="2358"/>
      <c r="U24" s="2358"/>
      <c r="V24" s="2358"/>
      <c r="W24" s="2358"/>
      <c r="X24" s="2358"/>
      <c r="Y24" s="2358"/>
      <c r="Z24" s="2358"/>
      <c r="AA24" s="2358"/>
      <c r="AB24" s="2358"/>
      <c r="AC24" s="2358"/>
      <c r="AD24" s="2358"/>
      <c r="AE24" s="2358"/>
      <c r="AF24" s="2358"/>
      <c r="AG24" s="2358"/>
      <c r="AH24" s="2358"/>
      <c r="AI24" s="2358"/>
    </row>
    <row r="25" spans="1:42" ht="12" customHeight="1" x14ac:dyDescent="0.45">
      <c r="C25" s="2354"/>
      <c r="D25" s="2354"/>
      <c r="E25" s="2354"/>
      <c r="F25" s="2354"/>
      <c r="G25" s="2354"/>
      <c r="H25" s="2354"/>
      <c r="I25" s="2354"/>
      <c r="J25" s="2354"/>
      <c r="K25" s="2824"/>
      <c r="L25" s="2354"/>
      <c r="M25" s="2354"/>
      <c r="N25" s="2354"/>
      <c r="O25" s="2354"/>
      <c r="P25" s="2354"/>
      <c r="Q25" s="2354"/>
      <c r="R25" s="2354"/>
      <c r="S25" s="2354"/>
      <c r="T25" s="2354"/>
      <c r="U25" s="2354"/>
      <c r="V25" s="2354"/>
      <c r="W25" s="2354"/>
      <c r="X25" s="2354"/>
      <c r="Y25" s="2354"/>
      <c r="Z25" s="2354"/>
      <c r="AA25" s="2354"/>
      <c r="AB25" s="2354"/>
      <c r="AC25" s="2354"/>
      <c r="AD25" s="2354"/>
      <c r="AE25" s="2354"/>
      <c r="AF25" s="2354"/>
      <c r="AG25" s="2354"/>
      <c r="AH25" s="2354"/>
      <c r="AI25" s="2354"/>
    </row>
    <row r="26" spans="1:42" x14ac:dyDescent="0.45">
      <c r="C26" s="4278" t="s">
        <v>4591</v>
      </c>
      <c r="D26" s="4260" t="s">
        <v>3570</v>
      </c>
      <c r="E26" s="4260"/>
      <c r="F26" s="4260"/>
      <c r="G26" s="4260"/>
      <c r="H26" s="2834"/>
      <c r="I26" s="4286" t="s">
        <v>4592</v>
      </c>
      <c r="J26" s="4286"/>
      <c r="K26" s="4286"/>
      <c r="L26" s="4286"/>
      <c r="M26" s="4286"/>
      <c r="N26" s="4286"/>
      <c r="O26" s="4286"/>
      <c r="P26" s="4286"/>
      <c r="Q26" s="4286"/>
      <c r="R26" s="4286"/>
      <c r="S26" s="4286"/>
      <c r="T26" s="4286"/>
      <c r="U26" s="4286"/>
      <c r="V26" s="4286"/>
      <c r="W26" s="4286"/>
      <c r="X26" s="4286"/>
      <c r="Y26" s="4286"/>
      <c r="Z26" s="4286"/>
      <c r="AA26" s="4286"/>
      <c r="AB26" s="4286"/>
      <c r="AC26" s="4286"/>
      <c r="AD26" s="4286"/>
      <c r="AE26" s="4286"/>
      <c r="AF26" s="4286"/>
      <c r="AG26" s="4286"/>
      <c r="AH26" s="4286"/>
      <c r="AI26" s="4286"/>
      <c r="AJ26" s="4286"/>
      <c r="AK26" s="4286"/>
      <c r="AL26" s="4286"/>
      <c r="AM26" s="4286"/>
      <c r="AN26" s="4286"/>
      <c r="AO26" s="4286"/>
      <c r="AP26" s="4286"/>
    </row>
    <row r="27" spans="1:42" x14ac:dyDescent="0.45">
      <c r="C27" s="4279"/>
      <c r="D27" s="4261"/>
      <c r="E27" s="4261"/>
      <c r="F27" s="4261"/>
      <c r="G27" s="4261"/>
      <c r="H27" s="2837"/>
      <c r="I27" s="4261" t="s">
        <v>345</v>
      </c>
      <c r="J27" s="4261"/>
      <c r="K27" s="4261"/>
      <c r="L27" s="4261"/>
      <c r="M27" s="2837"/>
      <c r="N27" s="4261" t="s">
        <v>391</v>
      </c>
      <c r="O27" s="4261"/>
      <c r="P27" s="4261"/>
      <c r="Q27" s="4261"/>
      <c r="R27" s="2837"/>
      <c r="S27" s="4261" t="s">
        <v>3572</v>
      </c>
      <c r="T27" s="4261"/>
      <c r="U27" s="4261"/>
      <c r="V27" s="4261"/>
      <c r="W27" s="2837"/>
      <c r="X27" s="4261" t="s">
        <v>3573</v>
      </c>
      <c r="Y27" s="4261"/>
      <c r="Z27" s="4261"/>
      <c r="AA27" s="4261"/>
      <c r="AB27" s="2837"/>
      <c r="AC27" s="4261" t="s">
        <v>3571</v>
      </c>
      <c r="AD27" s="4261"/>
      <c r="AE27" s="4261"/>
      <c r="AF27" s="4261"/>
      <c r="AG27" s="2837"/>
      <c r="AH27" s="4261" t="s">
        <v>4943</v>
      </c>
      <c r="AI27" s="4261"/>
      <c r="AJ27" s="4261"/>
      <c r="AK27" s="4261"/>
      <c r="AL27" s="2837"/>
      <c r="AM27" s="4261" t="s">
        <v>3574</v>
      </c>
      <c r="AN27" s="4261"/>
      <c r="AO27" s="4261"/>
      <c r="AP27" s="4261"/>
    </row>
    <row r="28" spans="1:42" x14ac:dyDescent="0.45">
      <c r="C28" s="2836"/>
      <c r="D28" s="2835">
        <v>2020</v>
      </c>
      <c r="E28" s="2835">
        <v>2021</v>
      </c>
      <c r="F28" s="2835">
        <v>2022</v>
      </c>
      <c r="G28" s="2835">
        <v>2023</v>
      </c>
      <c r="H28" s="2835"/>
      <c r="I28" s="2835">
        <v>2020</v>
      </c>
      <c r="J28" s="2835">
        <v>2021</v>
      </c>
      <c r="K28" s="2835">
        <v>2022</v>
      </c>
      <c r="L28" s="2835">
        <v>2023</v>
      </c>
      <c r="M28" s="2835"/>
      <c r="N28" s="2835">
        <v>2020</v>
      </c>
      <c r="O28" s="2835">
        <v>2021</v>
      </c>
      <c r="P28" s="2835">
        <v>2022</v>
      </c>
      <c r="Q28" s="2835">
        <v>2023</v>
      </c>
      <c r="R28" s="2835"/>
      <c r="S28" s="2835">
        <v>2020</v>
      </c>
      <c r="T28" s="2835">
        <v>2021</v>
      </c>
      <c r="U28" s="2835">
        <v>2022</v>
      </c>
      <c r="V28" s="2835">
        <v>2023</v>
      </c>
      <c r="W28" s="2835"/>
      <c r="X28" s="2835">
        <v>2020</v>
      </c>
      <c r="Y28" s="2835">
        <v>2021</v>
      </c>
      <c r="Z28" s="2835">
        <v>2022</v>
      </c>
      <c r="AA28" s="2835">
        <v>2023</v>
      </c>
      <c r="AB28" s="2835"/>
      <c r="AC28" s="2835">
        <v>2020</v>
      </c>
      <c r="AD28" s="2835">
        <v>2021</v>
      </c>
      <c r="AE28" s="2835">
        <v>2022</v>
      </c>
      <c r="AF28" s="2835">
        <v>2023</v>
      </c>
      <c r="AG28" s="2835"/>
      <c r="AH28" s="2835">
        <v>2020</v>
      </c>
      <c r="AI28" s="2835">
        <v>2021</v>
      </c>
      <c r="AJ28" s="2835">
        <v>2022</v>
      </c>
      <c r="AK28" s="2835">
        <v>2023</v>
      </c>
      <c r="AL28" s="2835"/>
      <c r="AM28" s="2835">
        <v>2020</v>
      </c>
      <c r="AN28" s="2835">
        <v>2021</v>
      </c>
      <c r="AO28" s="2835">
        <v>2022</v>
      </c>
      <c r="AP28" s="2837">
        <v>2023</v>
      </c>
    </row>
    <row r="29" spans="1:42" x14ac:dyDescent="0.45">
      <c r="C29" s="2562" t="s">
        <v>2373</v>
      </c>
      <c r="D29" s="2831">
        <v>142</v>
      </c>
      <c r="E29" s="2831">
        <v>146</v>
      </c>
      <c r="F29" s="2831">
        <v>147</v>
      </c>
      <c r="G29" s="2831">
        <v>154</v>
      </c>
      <c r="H29" s="2831"/>
      <c r="I29" s="2831">
        <v>41</v>
      </c>
      <c r="J29" s="2831">
        <v>42</v>
      </c>
      <c r="K29" s="2831">
        <v>43</v>
      </c>
      <c r="L29" s="2831">
        <v>43</v>
      </c>
      <c r="M29" s="2831"/>
      <c r="N29" s="2831">
        <v>39</v>
      </c>
      <c r="O29" s="2831">
        <v>41</v>
      </c>
      <c r="P29" s="2831">
        <v>42</v>
      </c>
      <c r="Q29" s="2831">
        <v>44</v>
      </c>
      <c r="R29" s="2831"/>
      <c r="S29" s="2831">
        <v>26</v>
      </c>
      <c r="T29" s="2831">
        <v>28</v>
      </c>
      <c r="U29" s="2831">
        <v>31</v>
      </c>
      <c r="V29" s="2831">
        <v>33</v>
      </c>
      <c r="W29" s="2831"/>
      <c r="X29" s="2831">
        <v>1</v>
      </c>
      <c r="Y29" s="2831">
        <v>1</v>
      </c>
      <c r="Z29" s="2831">
        <v>4</v>
      </c>
      <c r="AA29" s="2831">
        <v>6</v>
      </c>
      <c r="AB29" s="2831"/>
      <c r="AC29" s="2831">
        <v>5</v>
      </c>
      <c r="AD29" s="2831">
        <v>5</v>
      </c>
      <c r="AE29" s="2831">
        <v>4</v>
      </c>
      <c r="AF29" s="2831">
        <v>5</v>
      </c>
      <c r="AG29" s="2831"/>
      <c r="AH29" s="2831"/>
      <c r="AI29" s="2831">
        <v>1</v>
      </c>
      <c r="AJ29" s="2831">
        <v>5</v>
      </c>
      <c r="AK29" s="2831">
        <v>6</v>
      </c>
      <c r="AL29" s="2831"/>
      <c r="AM29" s="2831">
        <v>65</v>
      </c>
      <c r="AN29" s="2831">
        <v>66</v>
      </c>
      <c r="AO29" s="2831">
        <v>67</v>
      </c>
      <c r="AP29" s="2831">
        <v>71</v>
      </c>
    </row>
    <row r="30" spans="1:42" x14ac:dyDescent="0.45">
      <c r="C30" s="2562" t="s">
        <v>3575</v>
      </c>
      <c r="D30" s="2832">
        <v>9</v>
      </c>
      <c r="E30" s="2832">
        <v>9</v>
      </c>
      <c r="F30" s="2832">
        <v>9</v>
      </c>
      <c r="G30" s="2832">
        <v>9</v>
      </c>
      <c r="H30" s="2832"/>
      <c r="I30" s="2832">
        <v>4</v>
      </c>
      <c r="J30" s="2832">
        <v>4</v>
      </c>
      <c r="K30" s="2832">
        <v>4</v>
      </c>
      <c r="L30" s="2832">
        <v>4</v>
      </c>
      <c r="M30" s="2832"/>
      <c r="N30" s="2832">
        <v>5</v>
      </c>
      <c r="O30" s="2832">
        <v>5</v>
      </c>
      <c r="P30" s="2832">
        <v>5</v>
      </c>
      <c r="Q30" s="2832">
        <v>5</v>
      </c>
      <c r="R30" s="2832"/>
      <c r="S30" s="2832">
        <v>3</v>
      </c>
      <c r="T30" s="2832">
        <v>3</v>
      </c>
      <c r="U30" s="2832">
        <v>3</v>
      </c>
      <c r="V30" s="2832">
        <v>3</v>
      </c>
      <c r="W30" s="2832"/>
      <c r="X30" s="2832"/>
      <c r="Y30" s="2832"/>
      <c r="Z30" s="2832"/>
      <c r="AA30" s="2832"/>
      <c r="AB30" s="2832"/>
      <c r="AC30" s="2832">
        <v>3</v>
      </c>
      <c r="AD30" s="2832">
        <v>3</v>
      </c>
      <c r="AE30" s="2832"/>
      <c r="AF30" s="2832">
        <v>3</v>
      </c>
      <c r="AG30" s="2832"/>
      <c r="AH30" s="2832"/>
      <c r="AI30" s="2832"/>
      <c r="AJ30" s="2832">
        <v>3</v>
      </c>
      <c r="AK30" s="2832"/>
      <c r="AL30" s="2832"/>
      <c r="AM30" s="2832">
        <v>3</v>
      </c>
      <c r="AN30" s="2832">
        <v>3</v>
      </c>
      <c r="AO30" s="2832">
        <v>3</v>
      </c>
      <c r="AP30" s="2832">
        <v>3</v>
      </c>
    </row>
    <row r="31" spans="1:42" x14ac:dyDescent="0.45">
      <c r="C31" s="2562" t="s">
        <v>4593</v>
      </c>
      <c r="D31" s="2832">
        <v>6</v>
      </c>
      <c r="E31" s="2832">
        <v>6</v>
      </c>
      <c r="F31" s="2832">
        <v>6</v>
      </c>
      <c r="G31" s="2832">
        <v>6</v>
      </c>
      <c r="H31" s="2832"/>
      <c r="I31" s="2832">
        <v>2</v>
      </c>
      <c r="J31" s="2832">
        <v>2</v>
      </c>
      <c r="K31" s="2832">
        <v>2</v>
      </c>
      <c r="L31" s="2832">
        <v>2</v>
      </c>
      <c r="M31" s="2832"/>
      <c r="N31" s="2832">
        <v>2</v>
      </c>
      <c r="O31" s="2832">
        <v>2</v>
      </c>
      <c r="P31" s="2832">
        <v>2</v>
      </c>
      <c r="Q31" s="2832">
        <v>2</v>
      </c>
      <c r="R31" s="2832"/>
      <c r="S31" s="2832"/>
      <c r="T31" s="2832"/>
      <c r="U31" s="2832">
        <v>2</v>
      </c>
      <c r="V31" s="2832">
        <v>2</v>
      </c>
      <c r="W31" s="2832"/>
      <c r="X31" s="2832"/>
      <c r="Y31" s="2832"/>
      <c r="Z31" s="2832">
        <v>2</v>
      </c>
      <c r="AA31" s="2832">
        <v>2</v>
      </c>
      <c r="AB31" s="2832"/>
      <c r="AC31" s="2832"/>
      <c r="AD31" s="2832"/>
      <c r="AE31" s="2832">
        <v>2</v>
      </c>
      <c r="AF31" s="2832"/>
      <c r="AG31" s="2832"/>
      <c r="AH31" s="2832"/>
      <c r="AI31" s="2832"/>
      <c r="AJ31" s="2832"/>
      <c r="AK31" s="2832">
        <v>2</v>
      </c>
      <c r="AL31" s="2832"/>
      <c r="AM31" s="2832">
        <v>3</v>
      </c>
      <c r="AN31" s="2832">
        <v>3</v>
      </c>
      <c r="AO31" s="2832">
        <v>3</v>
      </c>
      <c r="AP31" s="2832">
        <v>3</v>
      </c>
    </row>
    <row r="32" spans="1:42" x14ac:dyDescent="0.45">
      <c r="C32" s="2562" t="s">
        <v>3576</v>
      </c>
      <c r="D32" s="2832">
        <v>25</v>
      </c>
      <c r="E32" s="2832">
        <v>25</v>
      </c>
      <c r="F32" s="2832">
        <v>25</v>
      </c>
      <c r="G32" s="2832">
        <v>25</v>
      </c>
      <c r="H32" s="2832"/>
      <c r="I32" s="2832">
        <v>12</v>
      </c>
      <c r="J32" s="2832">
        <v>12</v>
      </c>
      <c r="K32" s="2832">
        <v>12</v>
      </c>
      <c r="L32" s="2832">
        <v>12</v>
      </c>
      <c r="M32" s="2832"/>
      <c r="N32" s="2832">
        <v>12</v>
      </c>
      <c r="O32" s="2832">
        <v>12</v>
      </c>
      <c r="P32" s="2832">
        <v>12</v>
      </c>
      <c r="Q32" s="2832">
        <v>12</v>
      </c>
      <c r="R32" s="2832"/>
      <c r="S32" s="2832">
        <v>12</v>
      </c>
      <c r="T32" s="2832">
        <v>12</v>
      </c>
      <c r="U32" s="2832">
        <v>12</v>
      </c>
      <c r="V32" s="2832">
        <v>12</v>
      </c>
      <c r="W32" s="2832"/>
      <c r="X32" s="2832"/>
      <c r="Y32" s="2832"/>
      <c r="Z32" s="2832"/>
      <c r="AA32" s="2832"/>
      <c r="AB32" s="2832"/>
      <c r="AC32" s="2832">
        <v>2</v>
      </c>
      <c r="AD32" s="2832">
        <v>2</v>
      </c>
      <c r="AE32" s="2832"/>
      <c r="AF32" s="2832">
        <v>2</v>
      </c>
      <c r="AG32" s="2832"/>
      <c r="AH32" s="2832"/>
      <c r="AI32" s="2832"/>
      <c r="AJ32" s="2832">
        <v>2</v>
      </c>
      <c r="AK32" s="2832"/>
      <c r="AL32" s="2832"/>
      <c r="AM32" s="2832">
        <v>10</v>
      </c>
      <c r="AN32" s="2832">
        <v>10</v>
      </c>
      <c r="AO32" s="2832">
        <v>10</v>
      </c>
      <c r="AP32" s="2832">
        <v>10</v>
      </c>
    </row>
    <row r="33" spans="3:42" x14ac:dyDescent="0.45">
      <c r="C33" s="2562" t="s">
        <v>3577</v>
      </c>
      <c r="D33" s="2832">
        <v>10</v>
      </c>
      <c r="E33" s="2832">
        <v>10</v>
      </c>
      <c r="F33" s="2832">
        <v>10</v>
      </c>
      <c r="G33" s="2832">
        <v>11</v>
      </c>
      <c r="H33" s="2832"/>
      <c r="I33" s="2832">
        <v>5</v>
      </c>
      <c r="J33" s="2832">
        <v>5</v>
      </c>
      <c r="K33" s="2832">
        <v>5</v>
      </c>
      <c r="L33" s="2832">
        <v>5</v>
      </c>
      <c r="M33" s="2832"/>
      <c r="N33" s="2832">
        <v>2</v>
      </c>
      <c r="O33" s="2832">
        <v>2</v>
      </c>
      <c r="P33" s="2832">
        <v>2</v>
      </c>
      <c r="Q33" s="2832">
        <v>2</v>
      </c>
      <c r="R33" s="2832"/>
      <c r="S33" s="2832">
        <v>2</v>
      </c>
      <c r="T33" s="2832">
        <v>2</v>
      </c>
      <c r="U33" s="2832">
        <v>2</v>
      </c>
      <c r="V33" s="2832">
        <v>2</v>
      </c>
      <c r="W33" s="2832"/>
      <c r="X33" s="2832"/>
      <c r="Y33" s="2832"/>
      <c r="Z33" s="2832"/>
      <c r="AA33" s="2832"/>
      <c r="AB33" s="2832"/>
      <c r="AC33" s="2832"/>
      <c r="AD33" s="2832"/>
      <c r="AE33" s="2832"/>
      <c r="AF33" s="2832"/>
      <c r="AG33" s="2832"/>
      <c r="AH33" s="2832"/>
      <c r="AI33" s="2832"/>
      <c r="AJ33" s="2832"/>
      <c r="AK33" s="2832"/>
      <c r="AL33" s="2832"/>
      <c r="AM33" s="2832">
        <v>6</v>
      </c>
      <c r="AN33" s="2832">
        <v>6</v>
      </c>
      <c r="AO33" s="2832">
        <v>6</v>
      </c>
      <c r="AP33" s="2832">
        <v>7</v>
      </c>
    </row>
    <row r="34" spans="3:42" x14ac:dyDescent="0.45">
      <c r="C34" s="2562" t="s">
        <v>3578</v>
      </c>
      <c r="D34" s="2832">
        <v>9</v>
      </c>
      <c r="E34" s="2832">
        <v>9</v>
      </c>
      <c r="F34" s="2832">
        <v>9</v>
      </c>
      <c r="G34" s="2832">
        <v>9</v>
      </c>
      <c r="H34" s="2832"/>
      <c r="I34" s="2832">
        <v>2</v>
      </c>
      <c r="J34" s="2832">
        <v>2</v>
      </c>
      <c r="K34" s="2832">
        <v>2</v>
      </c>
      <c r="L34" s="2832">
        <v>2</v>
      </c>
      <c r="M34" s="2832"/>
      <c r="N34" s="2832">
        <v>2</v>
      </c>
      <c r="O34" s="2832">
        <v>3</v>
      </c>
      <c r="P34" s="2832">
        <v>3</v>
      </c>
      <c r="Q34" s="2832">
        <v>3</v>
      </c>
      <c r="R34" s="2832"/>
      <c r="S34" s="2832"/>
      <c r="T34" s="2832">
        <v>1</v>
      </c>
      <c r="U34" s="2832">
        <v>1</v>
      </c>
      <c r="V34" s="2832">
        <v>1</v>
      </c>
      <c r="W34" s="2832"/>
      <c r="X34" s="2832"/>
      <c r="Y34" s="2832"/>
      <c r="Z34" s="2832"/>
      <c r="AA34" s="2832"/>
      <c r="AB34" s="2832"/>
      <c r="AC34" s="2832"/>
      <c r="AD34" s="2832"/>
      <c r="AE34" s="2832"/>
      <c r="AF34" s="2832"/>
      <c r="AG34" s="2832"/>
      <c r="AH34" s="2832"/>
      <c r="AI34" s="2832"/>
      <c r="AJ34" s="2832"/>
      <c r="AK34" s="2832"/>
      <c r="AL34" s="2832"/>
      <c r="AM34" s="2832">
        <v>5</v>
      </c>
      <c r="AN34" s="2832">
        <v>5</v>
      </c>
      <c r="AO34" s="2832">
        <v>5</v>
      </c>
      <c r="AP34" s="2832">
        <v>5</v>
      </c>
    </row>
    <row r="35" spans="3:42" x14ac:dyDescent="0.45">
      <c r="C35" s="2562" t="s">
        <v>4594</v>
      </c>
      <c r="D35" s="2832">
        <v>9</v>
      </c>
      <c r="E35" s="2832">
        <v>9</v>
      </c>
      <c r="F35" s="2832">
        <v>9</v>
      </c>
      <c r="G35" s="2832">
        <v>9</v>
      </c>
      <c r="H35" s="2832"/>
      <c r="I35" s="2832">
        <v>1</v>
      </c>
      <c r="J35" s="2832">
        <v>1</v>
      </c>
      <c r="K35" s="2832">
        <v>1</v>
      </c>
      <c r="L35" s="2832">
        <v>1</v>
      </c>
      <c r="M35" s="2832"/>
      <c r="N35" s="2832">
        <v>3</v>
      </c>
      <c r="O35" s="2832">
        <v>4</v>
      </c>
      <c r="P35" s="2832">
        <v>4</v>
      </c>
      <c r="Q35" s="2832">
        <v>4</v>
      </c>
      <c r="R35" s="2832"/>
      <c r="S35" s="2832">
        <v>1</v>
      </c>
      <c r="T35" s="2832">
        <v>1</v>
      </c>
      <c r="U35" s="2832">
        <v>1</v>
      </c>
      <c r="V35" s="2832">
        <v>1</v>
      </c>
      <c r="W35" s="2832"/>
      <c r="X35" s="2832"/>
      <c r="Y35" s="2832"/>
      <c r="Z35" s="2832"/>
      <c r="AA35" s="2832"/>
      <c r="AB35" s="2832"/>
      <c r="AC35" s="2832"/>
      <c r="AD35" s="2832"/>
      <c r="AE35" s="2832">
        <v>1</v>
      </c>
      <c r="AF35" s="2832"/>
      <c r="AG35" s="2832"/>
      <c r="AH35" s="2832"/>
      <c r="AI35" s="2832">
        <v>1</v>
      </c>
      <c r="AJ35" s="2832"/>
      <c r="AK35" s="2832">
        <v>1</v>
      </c>
      <c r="AL35" s="2832"/>
      <c r="AM35" s="2832">
        <v>5</v>
      </c>
      <c r="AN35" s="2832">
        <v>6</v>
      </c>
      <c r="AO35" s="2832">
        <v>6</v>
      </c>
      <c r="AP35" s="2832">
        <v>6</v>
      </c>
    </row>
    <row r="36" spans="3:42" x14ac:dyDescent="0.45">
      <c r="C36" s="2562" t="s">
        <v>3579</v>
      </c>
      <c r="D36" s="2832">
        <v>5</v>
      </c>
      <c r="E36" s="2832">
        <v>5</v>
      </c>
      <c r="F36" s="2832">
        <v>5</v>
      </c>
      <c r="G36" s="2832">
        <v>5</v>
      </c>
      <c r="H36" s="2832"/>
      <c r="I36" s="2832">
        <v>2</v>
      </c>
      <c r="J36" s="2832">
        <v>2</v>
      </c>
      <c r="K36" s="2832">
        <v>2</v>
      </c>
      <c r="L36" s="2832">
        <v>2</v>
      </c>
      <c r="M36" s="2832"/>
      <c r="N36" s="2832">
        <v>2</v>
      </c>
      <c r="O36" s="2832">
        <v>2</v>
      </c>
      <c r="P36" s="2832">
        <v>2</v>
      </c>
      <c r="Q36" s="2832">
        <v>2</v>
      </c>
      <c r="R36" s="2832"/>
      <c r="S36" s="2832">
        <v>2</v>
      </c>
      <c r="T36" s="2832">
        <v>2</v>
      </c>
      <c r="U36" s="2832">
        <v>2</v>
      </c>
      <c r="V36" s="2832">
        <v>2</v>
      </c>
      <c r="W36" s="2832"/>
      <c r="X36" s="2832"/>
      <c r="Y36" s="2832"/>
      <c r="Z36" s="2832"/>
      <c r="AA36" s="2832"/>
      <c r="AB36" s="2832"/>
      <c r="AC36" s="2832"/>
      <c r="AD36" s="2832"/>
      <c r="AE36" s="2832"/>
      <c r="AF36" s="2832"/>
      <c r="AG36" s="2832"/>
      <c r="AH36" s="2832"/>
      <c r="AI36" s="2832"/>
      <c r="AJ36" s="2832"/>
      <c r="AK36" s="2832"/>
      <c r="AL36" s="2832"/>
      <c r="AM36" s="2832">
        <v>2</v>
      </c>
      <c r="AN36" s="2832">
        <v>2</v>
      </c>
      <c r="AO36" s="2832">
        <v>2</v>
      </c>
      <c r="AP36" s="2832">
        <v>2</v>
      </c>
    </row>
    <row r="37" spans="3:42" x14ac:dyDescent="0.45">
      <c r="C37" s="2562" t="s">
        <v>3580</v>
      </c>
      <c r="D37" s="2832">
        <v>13</v>
      </c>
      <c r="E37" s="2832">
        <v>14</v>
      </c>
      <c r="F37" s="2832">
        <v>14</v>
      </c>
      <c r="G37" s="2832">
        <v>14</v>
      </c>
      <c r="H37" s="2832"/>
      <c r="I37" s="2832">
        <v>5</v>
      </c>
      <c r="J37" s="2832">
        <v>5</v>
      </c>
      <c r="K37" s="2832">
        <v>5</v>
      </c>
      <c r="L37" s="2832">
        <v>5</v>
      </c>
      <c r="M37" s="2832"/>
      <c r="N37" s="2832">
        <v>1</v>
      </c>
      <c r="O37" s="2832">
        <v>1</v>
      </c>
      <c r="P37" s="2832">
        <v>1</v>
      </c>
      <c r="Q37" s="2832">
        <v>1</v>
      </c>
      <c r="R37" s="2832"/>
      <c r="S37" s="2832">
        <v>3</v>
      </c>
      <c r="T37" s="2832">
        <v>3</v>
      </c>
      <c r="U37" s="2832">
        <v>3</v>
      </c>
      <c r="V37" s="2832">
        <v>3</v>
      </c>
      <c r="W37" s="2832"/>
      <c r="X37" s="2832"/>
      <c r="Y37" s="2832"/>
      <c r="Z37" s="2832"/>
      <c r="AA37" s="2832"/>
      <c r="AB37" s="2832"/>
      <c r="AC37" s="2832"/>
      <c r="AD37" s="2832"/>
      <c r="AE37" s="2832"/>
      <c r="AF37" s="2832"/>
      <c r="AG37" s="2832"/>
      <c r="AH37" s="2832"/>
      <c r="AI37" s="2832"/>
      <c r="AJ37" s="2832"/>
      <c r="AK37" s="2832"/>
      <c r="AL37" s="2832"/>
      <c r="AM37" s="2832">
        <v>4</v>
      </c>
      <c r="AN37" s="2832">
        <v>4</v>
      </c>
      <c r="AO37" s="2832">
        <v>4</v>
      </c>
      <c r="AP37" s="2832">
        <v>4</v>
      </c>
    </row>
    <row r="38" spans="3:42" x14ac:dyDescent="0.45">
      <c r="C38" s="2562" t="s">
        <v>3581</v>
      </c>
      <c r="D38" s="2832">
        <v>9</v>
      </c>
      <c r="E38" s="2832">
        <v>9</v>
      </c>
      <c r="F38" s="2832">
        <v>9</v>
      </c>
      <c r="G38" s="2832">
        <v>9</v>
      </c>
      <c r="H38" s="2832"/>
      <c r="I38" s="2832">
        <v>1</v>
      </c>
      <c r="J38" s="2832">
        <v>1</v>
      </c>
      <c r="K38" s="2832">
        <v>1</v>
      </c>
      <c r="L38" s="2832">
        <v>1</v>
      </c>
      <c r="M38" s="2832"/>
      <c r="N38" s="2832"/>
      <c r="O38" s="2832"/>
      <c r="P38" s="2832"/>
      <c r="Q38" s="2832"/>
      <c r="R38" s="2832"/>
      <c r="S38" s="2832"/>
      <c r="T38" s="2832"/>
      <c r="U38" s="2832"/>
      <c r="V38" s="2832"/>
      <c r="W38" s="2832"/>
      <c r="X38" s="2832"/>
      <c r="Y38" s="2832"/>
      <c r="Z38" s="2832"/>
      <c r="AA38" s="2832"/>
      <c r="AB38" s="2832"/>
      <c r="AC38" s="2832"/>
      <c r="AD38" s="2832"/>
      <c r="AE38" s="2832"/>
      <c r="AF38" s="2832"/>
      <c r="AG38" s="2832"/>
      <c r="AH38" s="2832"/>
      <c r="AI38" s="2832"/>
      <c r="AJ38" s="2832"/>
      <c r="AK38" s="2832"/>
      <c r="AL38" s="2832"/>
      <c r="AM38" s="2832">
        <v>3</v>
      </c>
      <c r="AN38" s="2832">
        <v>3</v>
      </c>
      <c r="AO38" s="2832">
        <v>3</v>
      </c>
      <c r="AP38" s="2832">
        <v>3</v>
      </c>
    </row>
    <row r="39" spans="3:42" x14ac:dyDescent="0.45">
      <c r="C39" s="2562" t="s">
        <v>3582</v>
      </c>
      <c r="D39" s="2832">
        <v>5</v>
      </c>
      <c r="E39" s="2832">
        <v>6</v>
      </c>
      <c r="F39" s="2832">
        <v>6</v>
      </c>
      <c r="G39" s="2832">
        <v>7</v>
      </c>
      <c r="H39" s="2832"/>
      <c r="I39" s="2832">
        <v>1</v>
      </c>
      <c r="J39" s="2832">
        <v>2</v>
      </c>
      <c r="K39" s="2832">
        <v>2</v>
      </c>
      <c r="L39" s="2832">
        <v>2</v>
      </c>
      <c r="M39" s="2832"/>
      <c r="N39" s="2832">
        <v>2</v>
      </c>
      <c r="O39" s="2832">
        <v>2</v>
      </c>
      <c r="P39" s="2832">
        <v>2</v>
      </c>
      <c r="Q39" s="2832">
        <v>3</v>
      </c>
      <c r="R39" s="2832"/>
      <c r="S39" s="2832"/>
      <c r="T39" s="2832">
        <v>1</v>
      </c>
      <c r="U39" s="2832">
        <v>1</v>
      </c>
      <c r="V39" s="2832">
        <v>2</v>
      </c>
      <c r="W39" s="2832"/>
      <c r="X39" s="2832">
        <v>1</v>
      </c>
      <c r="Y39" s="2832">
        <v>1</v>
      </c>
      <c r="Z39" s="2832">
        <v>1</v>
      </c>
      <c r="AA39" s="2832">
        <v>2</v>
      </c>
      <c r="AB39" s="2832"/>
      <c r="AC39" s="2832"/>
      <c r="AD39" s="2832"/>
      <c r="AE39" s="2832"/>
      <c r="AF39" s="2832"/>
      <c r="AG39" s="2832"/>
      <c r="AH39" s="2832"/>
      <c r="AI39" s="2832"/>
      <c r="AJ39" s="2832"/>
      <c r="AK39" s="2832">
        <v>1</v>
      </c>
      <c r="AL39" s="2832"/>
      <c r="AM39" s="2832">
        <v>2</v>
      </c>
      <c r="AN39" s="2832">
        <v>3</v>
      </c>
      <c r="AO39" s="2832">
        <v>3</v>
      </c>
      <c r="AP39" s="2832">
        <v>4</v>
      </c>
    </row>
    <row r="40" spans="3:42" x14ac:dyDescent="0.45">
      <c r="C40" s="2562" t="s">
        <v>3583</v>
      </c>
      <c r="D40" s="2832">
        <v>7</v>
      </c>
      <c r="E40" s="2832">
        <v>7</v>
      </c>
      <c r="F40" s="2832">
        <v>8</v>
      </c>
      <c r="G40" s="2832">
        <v>9</v>
      </c>
      <c r="H40" s="2832"/>
      <c r="I40" s="2832">
        <v>1</v>
      </c>
      <c r="J40" s="2832">
        <v>1</v>
      </c>
      <c r="K40" s="2832">
        <v>1</v>
      </c>
      <c r="L40" s="2832">
        <v>1</v>
      </c>
      <c r="M40" s="2832"/>
      <c r="N40" s="2832">
        <v>4</v>
      </c>
      <c r="O40" s="2832">
        <v>4</v>
      </c>
      <c r="P40" s="2832">
        <v>4</v>
      </c>
      <c r="Q40" s="2832">
        <v>4</v>
      </c>
      <c r="R40" s="2832"/>
      <c r="S40" s="2832">
        <v>1</v>
      </c>
      <c r="T40" s="2832">
        <v>1</v>
      </c>
      <c r="U40" s="2832">
        <v>1</v>
      </c>
      <c r="V40" s="2832">
        <v>1</v>
      </c>
      <c r="W40" s="2832"/>
      <c r="X40" s="2832"/>
      <c r="Y40" s="2832"/>
      <c r="Z40" s="2832"/>
      <c r="AA40" s="2832"/>
      <c r="AB40" s="2832"/>
      <c r="AC40" s="2832"/>
      <c r="AD40" s="2832"/>
      <c r="AE40" s="2832"/>
      <c r="AF40" s="2832"/>
      <c r="AG40" s="2832"/>
      <c r="AH40" s="2832"/>
      <c r="AI40" s="2832"/>
      <c r="AJ40" s="2832"/>
      <c r="AK40" s="2832"/>
      <c r="AL40" s="2832"/>
      <c r="AM40" s="2832">
        <v>5</v>
      </c>
      <c r="AN40" s="2832">
        <v>5</v>
      </c>
      <c r="AO40" s="2832">
        <v>6</v>
      </c>
      <c r="AP40" s="2832">
        <v>7</v>
      </c>
    </row>
    <row r="41" spans="3:42" x14ac:dyDescent="0.45">
      <c r="C41" s="2562" t="s">
        <v>3584</v>
      </c>
      <c r="D41" s="2832">
        <v>6</v>
      </c>
      <c r="E41" s="2832">
        <v>7</v>
      </c>
      <c r="F41" s="2832">
        <v>7</v>
      </c>
      <c r="G41" s="2832">
        <v>9</v>
      </c>
      <c r="H41" s="2832"/>
      <c r="I41" s="2832"/>
      <c r="J41" s="2832"/>
      <c r="K41" s="2832"/>
      <c r="L41" s="2832"/>
      <c r="M41" s="2832"/>
      <c r="N41" s="2832"/>
      <c r="O41" s="2832"/>
      <c r="P41" s="2832"/>
      <c r="Q41" s="2832"/>
      <c r="R41" s="2832"/>
      <c r="S41" s="2832"/>
      <c r="T41" s="2832"/>
      <c r="U41" s="2832"/>
      <c r="V41" s="2832"/>
      <c r="W41" s="2832"/>
      <c r="X41" s="2832"/>
      <c r="Y41" s="2832"/>
      <c r="Z41" s="2832"/>
      <c r="AA41" s="2832"/>
      <c r="AB41" s="2832"/>
      <c r="AC41" s="2832"/>
      <c r="AD41" s="2832"/>
      <c r="AE41" s="2832"/>
      <c r="AF41" s="2832"/>
      <c r="AG41" s="2832"/>
      <c r="AH41" s="2832"/>
      <c r="AI41" s="2832"/>
      <c r="AJ41" s="2832"/>
      <c r="AK41" s="2832"/>
      <c r="AL41" s="2832"/>
      <c r="AM41" s="2832">
        <v>3</v>
      </c>
      <c r="AN41" s="2832">
        <v>3</v>
      </c>
      <c r="AO41" s="2832">
        <v>3</v>
      </c>
      <c r="AP41" s="2832">
        <v>3</v>
      </c>
    </row>
    <row r="42" spans="3:42" x14ac:dyDescent="0.45">
      <c r="C42" s="2562" t="s">
        <v>3585</v>
      </c>
      <c r="D42" s="2832">
        <v>3</v>
      </c>
      <c r="E42" s="2832">
        <v>4</v>
      </c>
      <c r="F42" s="2832">
        <v>4</v>
      </c>
      <c r="G42" s="2832">
        <v>4</v>
      </c>
      <c r="H42" s="2832"/>
      <c r="I42" s="2832"/>
      <c r="J42" s="2832"/>
      <c r="K42" s="2832"/>
      <c r="L42" s="2832"/>
      <c r="M42" s="2832"/>
      <c r="N42" s="2832">
        <v>1</v>
      </c>
      <c r="O42" s="2832">
        <v>1</v>
      </c>
      <c r="P42" s="2832">
        <v>1</v>
      </c>
      <c r="Q42" s="2832">
        <v>1</v>
      </c>
      <c r="R42" s="2832"/>
      <c r="S42" s="2832"/>
      <c r="T42" s="2832"/>
      <c r="U42" s="2832"/>
      <c r="V42" s="2832"/>
      <c r="W42" s="2832"/>
      <c r="X42" s="2832"/>
      <c r="Y42" s="2832"/>
      <c r="Z42" s="2832"/>
      <c r="AA42" s="2832"/>
      <c r="AB42" s="2832"/>
      <c r="AC42" s="2832"/>
      <c r="AD42" s="2832"/>
      <c r="AE42" s="2832"/>
      <c r="AF42" s="2832"/>
      <c r="AG42" s="2832"/>
      <c r="AH42" s="2832"/>
      <c r="AI42" s="2832"/>
      <c r="AJ42" s="2832"/>
      <c r="AK42" s="2832"/>
      <c r="AL42" s="2832"/>
      <c r="AM42" s="2832">
        <v>1</v>
      </c>
      <c r="AN42" s="2832">
        <v>1</v>
      </c>
      <c r="AO42" s="2832">
        <v>1</v>
      </c>
      <c r="AP42" s="2832">
        <v>1</v>
      </c>
    </row>
    <row r="43" spans="3:42" x14ac:dyDescent="0.45">
      <c r="C43" s="2562" t="s">
        <v>3586</v>
      </c>
      <c r="D43" s="2832">
        <v>2</v>
      </c>
      <c r="E43" s="2832">
        <v>2</v>
      </c>
      <c r="F43" s="2832">
        <v>2</v>
      </c>
      <c r="G43" s="2832">
        <v>2</v>
      </c>
      <c r="H43" s="2832"/>
      <c r="I43" s="2832"/>
      <c r="J43" s="2832"/>
      <c r="K43" s="2832"/>
      <c r="L43" s="2832"/>
      <c r="M43" s="2832"/>
      <c r="N43" s="2832"/>
      <c r="O43" s="2832"/>
      <c r="P43" s="2832"/>
      <c r="Q43" s="2832"/>
      <c r="R43" s="2832"/>
      <c r="S43" s="2832"/>
      <c r="T43" s="2832"/>
      <c r="U43" s="2832"/>
      <c r="V43" s="2832"/>
      <c r="W43" s="2832"/>
      <c r="X43" s="2832"/>
      <c r="Y43" s="2832"/>
      <c r="Z43" s="2832"/>
      <c r="AA43" s="2832"/>
      <c r="AB43" s="2832"/>
      <c r="AC43" s="2832"/>
      <c r="AD43" s="2832"/>
      <c r="AE43" s="2832"/>
      <c r="AF43" s="2832"/>
      <c r="AG43" s="2832"/>
      <c r="AH43" s="2832"/>
      <c r="AI43" s="2832"/>
      <c r="AJ43" s="2832"/>
      <c r="AK43" s="2832"/>
      <c r="AL43" s="2832"/>
      <c r="AM43" s="2832">
        <v>1</v>
      </c>
      <c r="AN43" s="2832">
        <v>1</v>
      </c>
      <c r="AO43" s="2832">
        <v>1</v>
      </c>
      <c r="AP43" s="2832">
        <v>1</v>
      </c>
    </row>
    <row r="44" spans="3:42" x14ac:dyDescent="0.45">
      <c r="C44" s="2562" t="s">
        <v>3587</v>
      </c>
      <c r="D44" s="2832">
        <v>4</v>
      </c>
      <c r="E44" s="2832">
        <v>4</v>
      </c>
      <c r="F44" s="2832">
        <v>4</v>
      </c>
      <c r="G44" s="2832">
        <v>5</v>
      </c>
      <c r="H44" s="2832"/>
      <c r="I44" s="2832"/>
      <c r="J44" s="2832"/>
      <c r="K44" s="2832"/>
      <c r="L44" s="2832"/>
      <c r="M44" s="2832"/>
      <c r="N44" s="2832"/>
      <c r="O44" s="2832"/>
      <c r="P44" s="2832"/>
      <c r="Q44" s="2832"/>
      <c r="R44" s="2832"/>
      <c r="S44" s="2832"/>
      <c r="T44" s="2832"/>
      <c r="U44" s="2832"/>
      <c r="V44" s="2832"/>
      <c r="W44" s="2832"/>
      <c r="X44" s="2832"/>
      <c r="Y44" s="2832"/>
      <c r="Z44" s="2832"/>
      <c r="AA44" s="2832"/>
      <c r="AB44" s="2832"/>
      <c r="AC44" s="2832"/>
      <c r="AD44" s="2832"/>
      <c r="AE44" s="2832"/>
      <c r="AF44" s="2832"/>
      <c r="AG44" s="2832"/>
      <c r="AH44" s="2832"/>
      <c r="AI44" s="2832"/>
      <c r="AJ44" s="2832"/>
      <c r="AK44" s="2832"/>
      <c r="AL44" s="2832"/>
      <c r="AM44" s="2832">
        <v>3</v>
      </c>
      <c r="AN44" s="2832">
        <v>2</v>
      </c>
      <c r="AO44" s="2832">
        <v>2</v>
      </c>
      <c r="AP44" s="2832">
        <v>2</v>
      </c>
    </row>
    <row r="45" spans="3:42" x14ac:dyDescent="0.45">
      <c r="C45" s="2562" t="s">
        <v>3588</v>
      </c>
      <c r="D45" s="2832">
        <v>11</v>
      </c>
      <c r="E45" s="2832">
        <v>11</v>
      </c>
      <c r="F45" s="2832">
        <v>11</v>
      </c>
      <c r="G45" s="2832">
        <v>12</v>
      </c>
      <c r="H45" s="2832"/>
      <c r="I45" s="2832">
        <v>5</v>
      </c>
      <c r="J45" s="2832">
        <v>5</v>
      </c>
      <c r="K45" s="2832">
        <v>6</v>
      </c>
      <c r="L45" s="2832">
        <v>6</v>
      </c>
      <c r="M45" s="2832"/>
      <c r="N45" s="2832">
        <v>2</v>
      </c>
      <c r="O45" s="2832">
        <v>2</v>
      </c>
      <c r="P45" s="2832">
        <v>3</v>
      </c>
      <c r="Q45" s="2832">
        <v>4</v>
      </c>
      <c r="R45" s="2832"/>
      <c r="S45" s="2832">
        <v>2</v>
      </c>
      <c r="T45" s="2832">
        <v>2</v>
      </c>
      <c r="U45" s="2832">
        <v>3</v>
      </c>
      <c r="V45" s="2832">
        <v>4</v>
      </c>
      <c r="W45" s="2832"/>
      <c r="X45" s="2832"/>
      <c r="Y45" s="2832"/>
      <c r="Z45" s="2832">
        <v>1</v>
      </c>
      <c r="AA45" s="2832">
        <v>2</v>
      </c>
      <c r="AB45" s="2832"/>
      <c r="AC45" s="2832"/>
      <c r="AD45" s="2832"/>
      <c r="AE45" s="2832">
        <v>1</v>
      </c>
      <c r="AF45" s="2832"/>
      <c r="AG45" s="2832"/>
      <c r="AH45" s="2832"/>
      <c r="AI45" s="2832"/>
      <c r="AJ45" s="2832"/>
      <c r="AK45" s="2832">
        <v>2</v>
      </c>
      <c r="AL45" s="2832"/>
      <c r="AM45" s="2832">
        <v>6</v>
      </c>
      <c r="AN45" s="2832">
        <v>6</v>
      </c>
      <c r="AO45" s="2832">
        <v>6</v>
      </c>
      <c r="AP45" s="2832">
        <v>7</v>
      </c>
    </row>
    <row r="46" spans="3:42" x14ac:dyDescent="0.45">
      <c r="C46" s="630" t="s">
        <v>3589</v>
      </c>
      <c r="D46" s="2833">
        <v>9</v>
      </c>
      <c r="E46" s="2833">
        <v>9</v>
      </c>
      <c r="F46" s="2833">
        <v>9</v>
      </c>
      <c r="G46" s="2833">
        <v>9</v>
      </c>
      <c r="H46" s="2833"/>
      <c r="I46" s="2833"/>
      <c r="J46" s="2833"/>
      <c r="K46" s="2833"/>
      <c r="L46" s="2833"/>
      <c r="M46" s="2833"/>
      <c r="N46" s="2833">
        <v>1</v>
      </c>
      <c r="O46" s="2833">
        <v>1</v>
      </c>
      <c r="P46" s="2833">
        <v>1</v>
      </c>
      <c r="Q46" s="2833">
        <v>1</v>
      </c>
      <c r="R46" s="2833"/>
      <c r="S46" s="2833"/>
      <c r="T46" s="2833"/>
      <c r="U46" s="2833"/>
      <c r="V46" s="2833"/>
      <c r="W46" s="2833"/>
      <c r="X46" s="2833"/>
      <c r="Y46" s="2833"/>
      <c r="Z46" s="2833"/>
      <c r="AA46" s="2833"/>
      <c r="AB46" s="2833"/>
      <c r="AC46" s="2833"/>
      <c r="AD46" s="2833"/>
      <c r="AE46" s="2833"/>
      <c r="AF46" s="2833"/>
      <c r="AG46" s="2833"/>
      <c r="AH46" s="2833"/>
      <c r="AI46" s="2833"/>
      <c r="AJ46" s="2833"/>
      <c r="AK46" s="2833"/>
      <c r="AL46" s="2833"/>
      <c r="AM46" s="2833">
        <v>3</v>
      </c>
      <c r="AN46" s="2833">
        <v>3</v>
      </c>
      <c r="AO46" s="2833">
        <v>3</v>
      </c>
      <c r="AP46" s="2833">
        <v>3</v>
      </c>
    </row>
    <row r="47" spans="3:42" x14ac:dyDescent="0.45">
      <c r="C47" s="893" t="s">
        <v>4944</v>
      </c>
      <c r="D47" s="2612"/>
      <c r="E47" s="2612"/>
      <c r="F47" s="2612"/>
      <c r="G47" s="2612"/>
      <c r="H47" s="2612"/>
      <c r="I47" s="2612"/>
      <c r="J47" s="2612"/>
      <c r="K47" s="2612"/>
      <c r="L47" s="2612"/>
      <c r="M47" s="2612"/>
      <c r="N47" s="2612"/>
      <c r="O47" s="2612"/>
      <c r="P47" s="2612"/>
      <c r="Q47" s="2612"/>
      <c r="R47" s="2612"/>
      <c r="S47" s="2612"/>
      <c r="T47" s="2612"/>
      <c r="U47" s="2612"/>
      <c r="V47" s="2612"/>
      <c r="W47" s="2612"/>
      <c r="X47" s="2612"/>
      <c r="Y47" s="2612"/>
      <c r="Z47" s="2612"/>
      <c r="AA47" s="2612"/>
      <c r="AB47" s="2612"/>
      <c r="AC47" s="2612"/>
      <c r="AD47" s="2612"/>
      <c r="AE47" s="2612"/>
      <c r="AF47" s="2612"/>
      <c r="AG47" s="2612"/>
      <c r="AH47" s="2612"/>
      <c r="AI47" s="2612"/>
      <c r="AJ47" s="2612"/>
      <c r="AK47" s="2612"/>
      <c r="AL47" s="2612"/>
      <c r="AM47" s="2612"/>
      <c r="AN47" s="2830"/>
      <c r="AO47" s="2830"/>
      <c r="AP47" s="2528"/>
    </row>
    <row r="48" spans="3:42" x14ac:dyDescent="0.45">
      <c r="C48" s="2612" t="s">
        <v>6685</v>
      </c>
      <c r="D48" s="2612"/>
      <c r="E48" s="2612"/>
      <c r="F48" s="2612"/>
      <c r="G48" s="2612"/>
      <c r="H48" s="2612"/>
      <c r="I48" s="2612"/>
      <c r="J48" s="2612"/>
      <c r="K48" s="2612"/>
      <c r="L48" s="2612"/>
      <c r="M48" s="2612"/>
      <c r="N48" s="2612"/>
      <c r="O48" s="2612"/>
      <c r="P48" s="2612"/>
      <c r="Q48" s="2612"/>
      <c r="R48" s="2612"/>
      <c r="S48" s="2612"/>
      <c r="T48" s="2612"/>
      <c r="U48" s="2612"/>
      <c r="V48" s="2612"/>
      <c r="W48" s="2612"/>
      <c r="X48" s="2612"/>
      <c r="Y48" s="2612"/>
      <c r="Z48" s="2612"/>
      <c r="AA48" s="2612"/>
      <c r="AB48" s="2612"/>
      <c r="AC48" s="2612"/>
      <c r="AD48" s="2612"/>
      <c r="AE48" s="2612"/>
      <c r="AF48" s="2612"/>
      <c r="AG48" s="2612"/>
      <c r="AH48" s="2612"/>
      <c r="AI48" s="2612"/>
      <c r="AJ48" s="2612"/>
      <c r="AK48" s="2612"/>
      <c r="AL48" s="2612"/>
      <c r="AM48" s="2612"/>
      <c r="AN48" s="2830"/>
      <c r="AO48" s="2830"/>
      <c r="AP48" s="2528"/>
    </row>
    <row r="49" spans="3:42" x14ac:dyDescent="0.45">
      <c r="C49" s="2528"/>
      <c r="D49" s="2528"/>
      <c r="E49" s="2528"/>
      <c r="F49" s="2528"/>
      <c r="G49" s="2528"/>
      <c r="H49" s="2528"/>
      <c r="I49" s="2528"/>
      <c r="J49" s="2528"/>
      <c r="K49" s="2528"/>
      <c r="L49" s="2528"/>
      <c r="M49" s="2528"/>
      <c r="N49" s="2528"/>
      <c r="O49" s="2528"/>
      <c r="P49" s="2528"/>
      <c r="Q49" s="2528"/>
      <c r="R49" s="2528"/>
      <c r="S49" s="2528"/>
      <c r="T49" s="2528"/>
      <c r="U49" s="2528"/>
      <c r="V49" s="2528"/>
      <c r="W49" s="2528"/>
      <c r="X49" s="2528"/>
      <c r="Y49" s="2528"/>
      <c r="Z49" s="2528"/>
      <c r="AA49" s="2528"/>
      <c r="AB49" s="2528"/>
      <c r="AC49" s="2528"/>
      <c r="AD49" s="2528"/>
      <c r="AE49" s="2528"/>
      <c r="AF49" s="2528"/>
      <c r="AG49" s="2528"/>
      <c r="AH49" s="2528"/>
      <c r="AI49" s="2528"/>
      <c r="AJ49" s="2528"/>
      <c r="AK49" s="2528"/>
      <c r="AL49" s="2528"/>
      <c r="AM49" s="2528"/>
      <c r="AN49" s="2528"/>
      <c r="AO49" s="2528"/>
      <c r="AP49" s="2528"/>
    </row>
  </sheetData>
  <mergeCells count="26">
    <mergeCell ref="AC27:AF27"/>
    <mergeCell ref="AH27:AK27"/>
    <mergeCell ref="AM27:AP27"/>
    <mergeCell ref="C26:C27"/>
    <mergeCell ref="D26:G27"/>
    <mergeCell ref="I26:AP26"/>
    <mergeCell ref="I27:L27"/>
    <mergeCell ref="N27:Q27"/>
    <mergeCell ref="S27:V27"/>
    <mergeCell ref="X27:AA27"/>
    <mergeCell ref="C15:G15"/>
    <mergeCell ref="C16:G16"/>
    <mergeCell ref="C17:G17"/>
    <mergeCell ref="C18:G18"/>
    <mergeCell ref="C14:G14"/>
    <mergeCell ref="C1:D1"/>
    <mergeCell ref="A3:B3"/>
    <mergeCell ref="C3:AI3"/>
    <mergeCell ref="A4:B4"/>
    <mergeCell ref="C4:AI4"/>
    <mergeCell ref="C13:G13"/>
    <mergeCell ref="A5:B5"/>
    <mergeCell ref="C5:AI5"/>
    <mergeCell ref="A6:B6"/>
    <mergeCell ref="C6:AI6"/>
    <mergeCell ref="C12:G12"/>
  </mergeCells>
  <hyperlinks>
    <hyperlink ref="A1" location="'ODS 17.'!A1" display="REGRESAR" xr:uid="{00000000-0004-0000-1702-000000000000}"/>
    <hyperlink ref="C1:D1" location="'Metadato 17.18.1'!A1" display="VER METADATO" xr:uid="{00000000-0004-0000-1702-000001000000}"/>
  </hyperlinks>
  <pageMargins left="0.7" right="0.7" top="0.75" bottom="0.75" header="0.3" footer="0.3"/>
</worksheet>
</file>

<file path=xl/worksheets/sheet5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2-000000000000}">
  <sheetPr codeName="Hoja525">
    <tabColor theme="0" tint="-0.499984740745262"/>
  </sheetPr>
  <dimension ref="B1:F36"/>
  <sheetViews>
    <sheetView showGridLines="0" zoomScaleNormal="100" workbookViewId="0">
      <pane ySplit="1" topLeftCell="A2" activePane="bottomLeft" state="frozen"/>
      <selection sqref="A1:B1"/>
      <selection pane="bottomLeft" activeCell="B1" sqref="B1"/>
    </sheetView>
  </sheetViews>
  <sheetFormatPr baseColWidth="10" defaultColWidth="11.44140625" defaultRowHeight="17.399999999999999" x14ac:dyDescent="0.45"/>
  <cols>
    <col min="1" max="1" width="11.44140625" style="178"/>
    <col min="2" max="2" width="26.44140625" style="178" customWidth="1"/>
    <col min="3" max="3" width="24" style="178" customWidth="1"/>
    <col min="4" max="4" width="85.77734375" style="178" customWidth="1"/>
    <col min="5" max="5" width="11.44140625" style="178"/>
    <col min="6" max="6" width="7.21875" style="178" customWidth="1"/>
    <col min="7" max="16384" width="11.44140625" style="178"/>
  </cols>
  <sheetData>
    <row r="1" spans="2:6" x14ac:dyDescent="0.45">
      <c r="B1" s="2345" t="s">
        <v>337</v>
      </c>
    </row>
    <row r="2" spans="2:6" ht="18" thickBot="1" x14ac:dyDescent="0.5"/>
    <row r="3" spans="2:6" ht="23.25" customHeight="1" thickBot="1" x14ac:dyDescent="0.5">
      <c r="B3" s="4266" t="s">
        <v>370</v>
      </c>
      <c r="C3" s="4266"/>
      <c r="D3" s="4266"/>
      <c r="F3" s="1267" t="s">
        <v>456</v>
      </c>
    </row>
    <row r="4" spans="2:6" x14ac:dyDescent="0.45">
      <c r="B4" s="3123" t="s">
        <v>449</v>
      </c>
      <c r="C4" s="3123"/>
      <c r="D4" s="2361" t="s">
        <v>48</v>
      </c>
    </row>
    <row r="5" spans="2:6" ht="73.8" customHeight="1" x14ac:dyDescent="0.45">
      <c r="B5" s="3123" t="s">
        <v>373</v>
      </c>
      <c r="C5" s="3123"/>
      <c r="D5" s="2361" t="s">
        <v>240</v>
      </c>
    </row>
    <row r="6" spans="2:6" ht="16.5" customHeight="1" x14ac:dyDescent="0.45">
      <c r="B6" s="3123" t="s">
        <v>374</v>
      </c>
      <c r="C6" s="3123"/>
      <c r="D6" s="2362" t="s">
        <v>314</v>
      </c>
    </row>
    <row r="7" spans="2:6" x14ac:dyDescent="0.45">
      <c r="B7" s="3126" t="s">
        <v>375</v>
      </c>
      <c r="C7" s="3126"/>
      <c r="D7" s="2363" t="s">
        <v>4199</v>
      </c>
    </row>
    <row r="8" spans="2:6" x14ac:dyDescent="0.45">
      <c r="B8" s="3126" t="s">
        <v>2480</v>
      </c>
      <c r="C8" s="3126"/>
      <c r="D8" s="2364" t="s">
        <v>2495</v>
      </c>
    </row>
    <row r="10" spans="2:6" ht="23.25" customHeight="1" x14ac:dyDescent="0.45">
      <c r="B10" s="4266" t="s">
        <v>376</v>
      </c>
      <c r="C10" s="4266"/>
      <c r="D10" s="4266"/>
    </row>
    <row r="11" spans="2:6" x14ac:dyDescent="0.45">
      <c r="B11" s="3129" t="s">
        <v>377</v>
      </c>
      <c r="C11" s="3124"/>
      <c r="D11" s="2361"/>
    </row>
    <row r="12" spans="2:6" ht="34.799999999999997" x14ac:dyDescent="0.45">
      <c r="B12" s="3126" t="s">
        <v>379</v>
      </c>
      <c r="C12" s="3126"/>
      <c r="D12" s="661" t="s">
        <v>3597</v>
      </c>
    </row>
    <row r="13" spans="2:6" x14ac:dyDescent="0.45">
      <c r="B13" s="3123" t="s">
        <v>380</v>
      </c>
      <c r="C13" s="3123"/>
      <c r="D13" s="2077" t="s">
        <v>314</v>
      </c>
    </row>
    <row r="14" spans="2:6" x14ac:dyDescent="0.45">
      <c r="B14" s="3123" t="s">
        <v>381</v>
      </c>
      <c r="C14" s="3124"/>
      <c r="D14" s="2077" t="s">
        <v>18</v>
      </c>
    </row>
    <row r="15" spans="2:6" ht="52.2" x14ac:dyDescent="0.45">
      <c r="B15" s="3123" t="s">
        <v>382</v>
      </c>
      <c r="C15" s="3123"/>
      <c r="D15" s="2361" t="s">
        <v>3600</v>
      </c>
    </row>
    <row r="16" spans="2:6" ht="121.8" x14ac:dyDescent="0.45">
      <c r="B16" s="3123" t="s">
        <v>383</v>
      </c>
      <c r="C16" s="3123"/>
      <c r="D16" s="2361" t="s">
        <v>6028</v>
      </c>
    </row>
    <row r="17" spans="2:4" x14ac:dyDescent="0.45">
      <c r="B17" s="3123" t="s">
        <v>384</v>
      </c>
      <c r="C17" s="3123"/>
      <c r="D17" s="57" t="s">
        <v>472</v>
      </c>
    </row>
    <row r="18" spans="2:4" x14ac:dyDescent="0.45">
      <c r="B18" s="3126" t="s">
        <v>386</v>
      </c>
      <c r="C18" s="3126"/>
      <c r="D18" s="2361" t="s">
        <v>3601</v>
      </c>
    </row>
    <row r="19" spans="2:4" ht="104.4" x14ac:dyDescent="0.45">
      <c r="B19" s="3132" t="s">
        <v>387</v>
      </c>
      <c r="C19" s="3133"/>
      <c r="D19" s="57" t="s">
        <v>3599</v>
      </c>
    </row>
    <row r="20" spans="2:4" x14ac:dyDescent="0.45">
      <c r="B20" s="3123" t="s">
        <v>388</v>
      </c>
      <c r="C20" s="3123"/>
      <c r="D20" s="2361" t="s">
        <v>789</v>
      </c>
    </row>
    <row r="21" spans="2:4" x14ac:dyDescent="0.45">
      <c r="B21" s="3134" t="s">
        <v>390</v>
      </c>
      <c r="C21" s="459" t="s">
        <v>391</v>
      </c>
      <c r="D21" s="2361" t="s">
        <v>789</v>
      </c>
    </row>
    <row r="22" spans="2:4" x14ac:dyDescent="0.45">
      <c r="B22" s="3135"/>
      <c r="C22" s="2341" t="s">
        <v>393</v>
      </c>
      <c r="D22" s="57" t="s">
        <v>3598</v>
      </c>
    </row>
    <row r="23" spans="2:4" x14ac:dyDescent="0.45">
      <c r="B23" s="3123" t="s">
        <v>395</v>
      </c>
      <c r="C23" s="3123"/>
      <c r="D23" s="2361" t="s">
        <v>427</v>
      </c>
    </row>
    <row r="24" spans="2:4" x14ac:dyDescent="0.45">
      <c r="B24" s="3123" t="s">
        <v>397</v>
      </c>
      <c r="C24" s="3123"/>
      <c r="D24" s="2361" t="s">
        <v>412</v>
      </c>
    </row>
    <row r="25" spans="2:4" x14ac:dyDescent="0.45">
      <c r="B25" s="3123" t="s">
        <v>399</v>
      </c>
      <c r="C25" s="3123"/>
      <c r="D25" s="57" t="s">
        <v>22</v>
      </c>
    </row>
    <row r="26" spans="2:4" x14ac:dyDescent="0.45">
      <c r="B26" s="3126" t="s">
        <v>401</v>
      </c>
      <c r="C26" s="3126"/>
      <c r="D26" s="2361" t="s">
        <v>559</v>
      </c>
    </row>
    <row r="27" spans="2:4" x14ac:dyDescent="0.45">
      <c r="B27" s="3129" t="s">
        <v>403</v>
      </c>
      <c r="C27" s="3124"/>
      <c r="D27" s="2361"/>
    </row>
    <row r="28" spans="2:4" x14ac:dyDescent="0.45">
      <c r="B28" s="2344" t="s">
        <v>404</v>
      </c>
      <c r="C28" s="2342"/>
      <c r="D28" s="2361" t="s">
        <v>2105</v>
      </c>
    </row>
    <row r="29" spans="2:4" x14ac:dyDescent="0.45">
      <c r="B29" s="3130" t="s">
        <v>405</v>
      </c>
      <c r="C29" s="3131"/>
      <c r="D29" s="61"/>
    </row>
    <row r="30" spans="2:4" x14ac:dyDescent="0.45">
      <c r="B30" s="62"/>
      <c r="C30" s="62"/>
      <c r="D30" s="63"/>
    </row>
    <row r="31" spans="2:4" ht="23.25" customHeight="1" x14ac:dyDescent="0.45">
      <c r="B31" s="4266" t="s">
        <v>406</v>
      </c>
      <c r="C31" s="4266"/>
      <c r="D31" s="4266"/>
    </row>
    <row r="32" spans="2:4" x14ac:dyDescent="0.45">
      <c r="B32" s="3129" t="s">
        <v>407</v>
      </c>
      <c r="C32" s="3124"/>
      <c r="D32" s="57" t="s">
        <v>3602</v>
      </c>
    </row>
    <row r="33" spans="2:4" x14ac:dyDescent="0.45">
      <c r="B33" s="3129" t="s">
        <v>409</v>
      </c>
      <c r="C33" s="3124"/>
      <c r="D33" s="57" t="s">
        <v>3603</v>
      </c>
    </row>
    <row r="34" spans="2:4" x14ac:dyDescent="0.45">
      <c r="B34" s="3129" t="s">
        <v>411</v>
      </c>
      <c r="C34" s="3124"/>
      <c r="D34" s="83" t="s">
        <v>412</v>
      </c>
    </row>
    <row r="35" spans="2:4" x14ac:dyDescent="0.45">
      <c r="B35" s="3129" t="s">
        <v>413</v>
      </c>
      <c r="C35" s="3124"/>
      <c r="D35" s="157" t="s">
        <v>3604</v>
      </c>
    </row>
    <row r="36" spans="2:4" x14ac:dyDescent="0.45">
      <c r="B36" s="3129" t="s">
        <v>415</v>
      </c>
      <c r="C36" s="3124"/>
      <c r="D36" s="162" t="s">
        <v>3605</v>
      </c>
    </row>
  </sheetData>
  <mergeCells count="30">
    <mergeCell ref="B16:C16"/>
    <mergeCell ref="B3:D3"/>
    <mergeCell ref="B4:C4"/>
    <mergeCell ref="B5:C5"/>
    <mergeCell ref="B6:C6"/>
    <mergeCell ref="B7:C7"/>
    <mergeCell ref="B10:D10"/>
    <mergeCell ref="B11:C11"/>
    <mergeCell ref="B12:C12"/>
    <mergeCell ref="B13:C13"/>
    <mergeCell ref="B14:C14"/>
    <mergeCell ref="B15:C15"/>
    <mergeCell ref="B8:C8"/>
    <mergeCell ref="B31:D31"/>
    <mergeCell ref="B17:C17"/>
    <mergeCell ref="B18:C18"/>
    <mergeCell ref="B19:C19"/>
    <mergeCell ref="B20:C20"/>
    <mergeCell ref="B21:B22"/>
    <mergeCell ref="B23:C23"/>
    <mergeCell ref="B24:C24"/>
    <mergeCell ref="B25:C25"/>
    <mergeCell ref="B26:C26"/>
    <mergeCell ref="B27:C27"/>
    <mergeCell ref="B29:C29"/>
    <mergeCell ref="B32:C32"/>
    <mergeCell ref="B33:C33"/>
    <mergeCell ref="B34:C34"/>
    <mergeCell ref="B35:C35"/>
    <mergeCell ref="B36:C36"/>
  </mergeCells>
  <dataValidations count="7">
    <dataValidation type="list" allowBlank="1" showInputMessage="1" showErrorMessage="1" sqref="D25" xr:uid="{00000000-0002-0000-1802-000000000000}">
      <formula1>Tipo_operación</formula1>
    </dataValidation>
    <dataValidation type="list" allowBlank="1" showInputMessage="1" showErrorMessage="1" sqref="D14" xr:uid="{00000000-0002-0000-1802-000001000000}">
      <formula1>Tipo_indicador</formula1>
    </dataValidation>
    <dataValidation type="list" allowBlank="1" showInputMessage="1" showErrorMessage="1" sqref="D7" xr:uid="{00000000-0002-0000-1802-000002000000}">
      <formula1>Nombre_indicador_ODS</formula1>
    </dataValidation>
    <dataValidation type="list" allowBlank="1" showInputMessage="1" showErrorMessage="1" sqref="D6" xr:uid="{00000000-0002-0000-1802-000003000000}">
      <formula1>Numero_indicador</formula1>
    </dataValidation>
    <dataValidation type="list" allowBlank="1" showInputMessage="1" showErrorMessage="1" sqref="D5" xr:uid="{00000000-0002-0000-1802-000004000000}">
      <formula1>Metas_ODS</formula1>
    </dataValidation>
    <dataValidation type="list" allowBlank="1" showInputMessage="1" showErrorMessage="1" sqref="D4" xr:uid="{00000000-0002-0000-1802-000005000000}">
      <formula1>ODS</formula1>
    </dataValidation>
    <dataValidation allowBlank="1" showDropDown="1" showInputMessage="1" showErrorMessage="1" sqref="D13" xr:uid="{00000000-0002-0000-1802-000006000000}"/>
  </dataValidations>
  <hyperlinks>
    <hyperlink ref="B1" location="'17.18.1'!A1" display="REGRESAR" xr:uid="{00000000-0004-0000-1802-000000000000}"/>
    <hyperlink ref="D8" r:id="rId1" xr:uid="{00000000-0004-0000-1802-000001000000}"/>
    <hyperlink ref="D36" r:id="rId2" xr:uid="{00000000-0004-0000-1802-000002000000}"/>
  </hyperlinks>
  <pageMargins left="0.7" right="0.7" top="0.75" bottom="0.75" header="0.3" footer="0.3"/>
</worksheet>
</file>

<file path=xl/worksheets/sheet5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2-000000000000}">
  <sheetPr codeName="Hoja526">
    <tabColor rgb="FF7030A0"/>
  </sheetPr>
  <dimension ref="A1:Q24"/>
  <sheetViews>
    <sheetView showGridLines="0" workbookViewId="0">
      <pane ySplit="1" topLeftCell="A2" activePane="bottomLeft" state="frozen"/>
      <selection activeCell="B1" sqref="B1"/>
      <selection pane="bottomLeft" activeCell="A13" sqref="A13"/>
    </sheetView>
  </sheetViews>
  <sheetFormatPr baseColWidth="10" defaultColWidth="11.44140625" defaultRowHeight="17.399999999999999" x14ac:dyDescent="0.45"/>
  <cols>
    <col min="1" max="1" width="15.5546875" style="178" customWidth="1"/>
    <col min="2" max="2" width="17.5546875" style="178" customWidth="1"/>
    <col min="3" max="3" width="10.44140625" style="1271" customWidth="1"/>
    <col min="4" max="5" width="10.44140625" style="178" customWidth="1"/>
    <col min="6" max="16384" width="11.44140625" style="178"/>
  </cols>
  <sheetData>
    <row r="1" spans="1:17" x14ac:dyDescent="0.45">
      <c r="A1" s="2345" t="s">
        <v>337</v>
      </c>
      <c r="B1" s="1308"/>
      <c r="C1" s="3225" t="s">
        <v>430</v>
      </c>
      <c r="D1" s="3225"/>
    </row>
    <row r="3" spans="1:17" ht="18.600000000000001" x14ac:dyDescent="0.45">
      <c r="A3" s="4258" t="s">
        <v>339</v>
      </c>
      <c r="B3" s="4258"/>
      <c r="C3" s="4269" t="s">
        <v>2103</v>
      </c>
      <c r="D3" s="4269"/>
      <c r="E3" s="4269"/>
      <c r="F3" s="4269"/>
      <c r="G3" s="4269"/>
      <c r="H3" s="4269"/>
      <c r="I3" s="4269"/>
      <c r="J3" s="4269"/>
      <c r="K3" s="4269"/>
      <c r="L3" s="4269"/>
      <c r="M3" s="4269"/>
      <c r="N3" s="4269"/>
      <c r="O3" s="4269"/>
      <c r="P3" s="4269"/>
      <c r="Q3" s="4269"/>
    </row>
    <row r="4" spans="1:17" ht="59.4" customHeight="1" x14ac:dyDescent="0.45">
      <c r="A4" s="4258" t="s">
        <v>340</v>
      </c>
      <c r="B4" s="4259"/>
      <c r="C4" s="4269" t="s">
        <v>2104</v>
      </c>
      <c r="D4" s="4270"/>
      <c r="E4" s="4270"/>
      <c r="F4" s="4270"/>
      <c r="G4" s="4270"/>
      <c r="H4" s="4270"/>
      <c r="I4" s="4270"/>
      <c r="J4" s="4270"/>
      <c r="K4" s="4270"/>
      <c r="L4" s="4270"/>
      <c r="M4" s="4270"/>
      <c r="N4" s="4270"/>
      <c r="O4" s="4270"/>
      <c r="P4" s="4270"/>
      <c r="Q4" s="4270"/>
    </row>
    <row r="5" spans="1:17" ht="18.600000000000001" x14ac:dyDescent="0.45">
      <c r="A5" s="4258" t="s">
        <v>341</v>
      </c>
      <c r="B5" s="4259"/>
      <c r="C5" s="4258" t="s">
        <v>2106</v>
      </c>
      <c r="D5" s="4259"/>
      <c r="E5" s="4259"/>
      <c r="F5" s="4259"/>
      <c r="G5" s="4259"/>
      <c r="H5" s="4259"/>
      <c r="I5" s="4259"/>
      <c r="J5" s="4259"/>
      <c r="K5" s="4259"/>
      <c r="L5" s="4259"/>
      <c r="M5" s="4259"/>
      <c r="N5" s="4259"/>
      <c r="O5" s="4259"/>
      <c r="P5" s="4259"/>
      <c r="Q5" s="4259"/>
    </row>
    <row r="6" spans="1:17" ht="18.600000000000001" x14ac:dyDescent="0.45">
      <c r="A6" s="4258" t="s">
        <v>417</v>
      </c>
      <c r="B6" s="4259"/>
      <c r="C6" s="4258" t="s">
        <v>454</v>
      </c>
      <c r="D6" s="4259"/>
      <c r="E6" s="4259"/>
      <c r="F6" s="4259"/>
      <c r="G6" s="4259"/>
      <c r="H6" s="4259"/>
      <c r="I6" s="4259"/>
      <c r="J6" s="4259"/>
      <c r="K6" s="4259"/>
      <c r="L6" s="4259"/>
      <c r="M6" s="4259"/>
      <c r="N6" s="4259"/>
      <c r="O6" s="4259"/>
      <c r="P6" s="4259"/>
      <c r="Q6" s="4259"/>
    </row>
    <row r="7" spans="1:17" x14ac:dyDescent="0.45">
      <c r="A7" s="853"/>
    </row>
    <row r="8" spans="1:17" x14ac:dyDescent="0.45">
      <c r="A8" s="853"/>
    </row>
    <row r="9" spans="1:17" ht="11.25" customHeight="1" x14ac:dyDescent="0.45">
      <c r="A9" s="853"/>
      <c r="C9" s="3203" t="s">
        <v>497</v>
      </c>
      <c r="D9" s="3203"/>
      <c r="E9" s="3203"/>
      <c r="F9" s="3203"/>
      <c r="G9" s="3203"/>
      <c r="H9" s="3203"/>
      <c r="I9" s="3203"/>
      <c r="J9" s="3203"/>
      <c r="K9" s="3203"/>
      <c r="L9" s="3203"/>
      <c r="M9" s="3203"/>
      <c r="N9" s="3203"/>
      <c r="O9" s="3203"/>
      <c r="P9" s="3203"/>
      <c r="Q9" s="3203"/>
    </row>
    <row r="10" spans="1:17" ht="11.25" customHeight="1" x14ac:dyDescent="0.45">
      <c r="A10" s="853"/>
      <c r="C10" s="3203"/>
      <c r="D10" s="3203"/>
      <c r="E10" s="3203"/>
      <c r="F10" s="3203"/>
      <c r="G10" s="3203"/>
      <c r="H10" s="3203"/>
      <c r="I10" s="3203"/>
      <c r="J10" s="3203"/>
      <c r="K10" s="3203"/>
      <c r="L10" s="3203"/>
      <c r="M10" s="3203"/>
      <c r="N10" s="3203"/>
      <c r="O10" s="3203"/>
      <c r="P10" s="3203"/>
      <c r="Q10" s="3203"/>
    </row>
    <row r="11" spans="1:17" x14ac:dyDescent="0.45">
      <c r="A11" s="853"/>
    </row>
    <row r="12" spans="1:17" x14ac:dyDescent="0.45">
      <c r="A12" s="853"/>
    </row>
    <row r="13" spans="1:17" x14ac:dyDescent="0.45">
      <c r="A13" s="853"/>
    </row>
    <row r="14" spans="1:17" x14ac:dyDescent="0.45">
      <c r="A14" s="853"/>
    </row>
    <row r="15" spans="1:17" x14ac:dyDescent="0.45">
      <c r="A15" s="853"/>
    </row>
    <row r="16" spans="1:17" x14ac:dyDescent="0.45">
      <c r="A16" s="853"/>
    </row>
    <row r="17" spans="1:1" x14ac:dyDescent="0.45">
      <c r="A17" s="853"/>
    </row>
    <row r="18" spans="1:1" x14ac:dyDescent="0.45">
      <c r="A18" s="853"/>
    </row>
    <row r="19" spans="1:1" x14ac:dyDescent="0.45">
      <c r="A19" s="853"/>
    </row>
    <row r="20" spans="1:1" x14ac:dyDescent="0.45">
      <c r="A20" s="853"/>
    </row>
    <row r="21" spans="1:1" x14ac:dyDescent="0.45">
      <c r="A21" s="853"/>
    </row>
    <row r="22" spans="1:1" x14ac:dyDescent="0.45">
      <c r="A22" s="853"/>
    </row>
    <row r="23" spans="1:1" x14ac:dyDescent="0.45">
      <c r="A23" s="853"/>
    </row>
    <row r="24" spans="1:1" x14ac:dyDescent="0.45">
      <c r="A24" s="853"/>
    </row>
  </sheetData>
  <mergeCells count="10">
    <mergeCell ref="A6:B6"/>
    <mergeCell ref="C6:Q6"/>
    <mergeCell ref="C9:Q10"/>
    <mergeCell ref="C1:D1"/>
    <mergeCell ref="A3:B3"/>
    <mergeCell ref="C3:Q3"/>
    <mergeCell ref="A4:B4"/>
    <mergeCell ref="C4:Q4"/>
    <mergeCell ref="A5:B5"/>
    <mergeCell ref="C5:Q5"/>
  </mergeCells>
  <hyperlinks>
    <hyperlink ref="A1" location="'ODS 17.'!A1" display="REGRESAR" xr:uid="{00000000-0004-0000-1902-000000000000}"/>
    <hyperlink ref="C1:D1" location="'Metadato 17.18.2'!A1" display="VER METADATO" xr:uid="{00000000-0004-0000-1902-000001000000}"/>
  </hyperlinks>
  <pageMargins left="0.7" right="0.7" top="0.75" bottom="0.75" header="0.3" footer="0.3"/>
</worksheet>
</file>

<file path=xl/worksheets/sheet5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2-000000000000}">
  <sheetPr codeName="Hoja527">
    <tabColor theme="0" tint="-0.499984740745262"/>
  </sheetPr>
  <dimension ref="B1:F36"/>
  <sheetViews>
    <sheetView showGridLines="0" zoomScaleNormal="100" workbookViewId="0">
      <pane ySplit="1" topLeftCell="A2" activePane="bottomLeft" state="frozen"/>
      <selection pane="bottomLeft" activeCell="B3" sqref="B3:D3"/>
    </sheetView>
  </sheetViews>
  <sheetFormatPr baseColWidth="10" defaultColWidth="11.44140625" defaultRowHeight="17.399999999999999" x14ac:dyDescent="0.45"/>
  <cols>
    <col min="1" max="1" width="11.44140625" style="178"/>
    <col min="2" max="2" width="26.44140625" style="178" customWidth="1"/>
    <col min="3" max="3" width="24" style="178" customWidth="1"/>
    <col min="4" max="4" width="85.77734375" style="178" customWidth="1"/>
    <col min="5" max="5" width="11.44140625" style="178"/>
    <col min="6" max="6" width="7.21875" style="178" customWidth="1"/>
    <col min="7" max="16384" width="11.44140625" style="178"/>
  </cols>
  <sheetData>
    <row r="1" spans="2:6" x14ac:dyDescent="0.45">
      <c r="B1" s="2345" t="s">
        <v>337</v>
      </c>
    </row>
    <row r="2" spans="2:6" ht="18" thickBot="1" x14ac:dyDescent="0.5"/>
    <row r="3" spans="2:6" ht="23.25" customHeight="1" thickBot="1" x14ac:dyDescent="0.5">
      <c r="B3" s="4266" t="s">
        <v>370</v>
      </c>
      <c r="C3" s="4266"/>
      <c r="D3" s="4266"/>
      <c r="F3" s="1267" t="s">
        <v>498</v>
      </c>
    </row>
    <row r="4" spans="2:6" x14ac:dyDescent="0.45">
      <c r="B4" s="3123" t="s">
        <v>449</v>
      </c>
      <c r="C4" s="3123"/>
      <c r="D4" s="2361" t="s">
        <v>48</v>
      </c>
    </row>
    <row r="5" spans="2:6" ht="69.599999999999994" x14ac:dyDescent="0.45">
      <c r="B5" s="3123" t="s">
        <v>373</v>
      </c>
      <c r="C5" s="3123"/>
      <c r="D5" s="2361" t="s">
        <v>240</v>
      </c>
    </row>
    <row r="6" spans="2:6" ht="17.25" customHeight="1" x14ac:dyDescent="0.45">
      <c r="B6" s="3123" t="s">
        <v>374</v>
      </c>
      <c r="C6" s="3123"/>
      <c r="D6" s="2362" t="s">
        <v>315</v>
      </c>
    </row>
    <row r="7" spans="2:6" ht="34.799999999999997" x14ac:dyDescent="0.45">
      <c r="B7" s="3126" t="s">
        <v>375</v>
      </c>
      <c r="C7" s="3126"/>
      <c r="D7" s="2363" t="s">
        <v>4200</v>
      </c>
    </row>
    <row r="8" spans="2:6" x14ac:dyDescent="0.45">
      <c r="B8" s="3126" t="s">
        <v>2480</v>
      </c>
      <c r="C8" s="3126"/>
      <c r="D8" s="2364" t="s">
        <v>2682</v>
      </c>
    </row>
    <row r="10" spans="2:6" ht="23.25" customHeight="1" x14ac:dyDescent="0.45">
      <c r="B10" s="4266" t="s">
        <v>376</v>
      </c>
      <c r="C10" s="4266"/>
      <c r="D10" s="4266"/>
    </row>
    <row r="11" spans="2:6" x14ac:dyDescent="0.45">
      <c r="B11" s="3129" t="s">
        <v>377</v>
      </c>
      <c r="C11" s="3124"/>
      <c r="D11" s="2361"/>
    </row>
    <row r="12" spans="2:6" x14ac:dyDescent="0.45">
      <c r="B12" s="3126" t="s">
        <v>379</v>
      </c>
      <c r="C12" s="3126"/>
      <c r="D12" s="661"/>
    </row>
    <row r="13" spans="2:6" x14ac:dyDescent="0.45">
      <c r="B13" s="3123" t="s">
        <v>380</v>
      </c>
      <c r="C13" s="3123"/>
      <c r="D13" s="2077"/>
    </row>
    <row r="14" spans="2:6" x14ac:dyDescent="0.45">
      <c r="B14" s="3123" t="s">
        <v>381</v>
      </c>
      <c r="C14" s="3124"/>
      <c r="D14" s="2077"/>
    </row>
    <row r="15" spans="2:6" x14ac:dyDescent="0.45">
      <c r="B15" s="3123" t="s">
        <v>382</v>
      </c>
      <c r="C15" s="3123"/>
      <c r="D15" s="2361"/>
    </row>
    <row r="16" spans="2:6" x14ac:dyDescent="0.45">
      <c r="B16" s="3123" t="s">
        <v>383</v>
      </c>
      <c r="C16" s="3123"/>
      <c r="D16" s="2361"/>
    </row>
    <row r="17" spans="2:4" x14ac:dyDescent="0.45">
      <c r="B17" s="3123" t="s">
        <v>384</v>
      </c>
      <c r="C17" s="3123"/>
      <c r="D17" s="57"/>
    </row>
    <row r="18" spans="2:4" x14ac:dyDescent="0.45">
      <c r="B18" s="3126" t="s">
        <v>386</v>
      </c>
      <c r="C18" s="3126"/>
      <c r="D18" s="2361"/>
    </row>
    <row r="19" spans="2:4" x14ac:dyDescent="0.45">
      <c r="B19" s="3132" t="s">
        <v>387</v>
      </c>
      <c r="C19" s="3133"/>
      <c r="D19" s="57"/>
    </row>
    <row r="20" spans="2:4" x14ac:dyDescent="0.45">
      <c r="B20" s="3123" t="s">
        <v>388</v>
      </c>
      <c r="C20" s="3123"/>
      <c r="D20" s="2361"/>
    </row>
    <row r="21" spans="2:4" x14ac:dyDescent="0.45">
      <c r="B21" s="3134" t="s">
        <v>390</v>
      </c>
      <c r="C21" s="459" t="s">
        <v>391</v>
      </c>
      <c r="D21" s="2361"/>
    </row>
    <row r="22" spans="2:4" x14ac:dyDescent="0.45">
      <c r="B22" s="3135"/>
      <c r="C22" s="2341" t="s">
        <v>393</v>
      </c>
      <c r="D22" s="57"/>
    </row>
    <row r="23" spans="2:4" x14ac:dyDescent="0.45">
      <c r="B23" s="3123" t="s">
        <v>395</v>
      </c>
      <c r="C23" s="3123"/>
      <c r="D23" s="2361"/>
    </row>
    <row r="24" spans="2:4" x14ac:dyDescent="0.45">
      <c r="B24" s="3123" t="s">
        <v>397</v>
      </c>
      <c r="C24" s="3123"/>
      <c r="D24" s="146" t="s">
        <v>499</v>
      </c>
    </row>
    <row r="25" spans="2:4" x14ac:dyDescent="0.45">
      <c r="B25" s="3123" t="s">
        <v>399</v>
      </c>
      <c r="C25" s="3123"/>
      <c r="D25" s="57"/>
    </row>
    <row r="26" spans="2:4" x14ac:dyDescent="0.45">
      <c r="B26" s="3126" t="s">
        <v>401</v>
      </c>
      <c r="C26" s="3126"/>
      <c r="D26" s="2361"/>
    </row>
    <row r="27" spans="2:4" x14ac:dyDescent="0.45">
      <c r="B27" s="3129" t="s">
        <v>403</v>
      </c>
      <c r="C27" s="3124"/>
      <c r="D27" s="2361"/>
    </row>
    <row r="28" spans="2:4" x14ac:dyDescent="0.45">
      <c r="B28" s="2344" t="s">
        <v>404</v>
      </c>
      <c r="C28" s="2342"/>
      <c r="D28" s="2361"/>
    </row>
    <row r="29" spans="2:4" x14ac:dyDescent="0.45">
      <c r="B29" s="3130" t="s">
        <v>405</v>
      </c>
      <c r="C29" s="3131"/>
      <c r="D29" s="61"/>
    </row>
    <row r="30" spans="2:4" x14ac:dyDescent="0.45">
      <c r="B30" s="62"/>
      <c r="C30" s="62"/>
      <c r="D30" s="63"/>
    </row>
    <row r="31" spans="2:4" ht="23.25" customHeight="1" x14ac:dyDescent="0.45">
      <c r="B31" s="4266" t="s">
        <v>406</v>
      </c>
      <c r="C31" s="4266"/>
      <c r="D31" s="4266"/>
    </row>
    <row r="32" spans="2:4" x14ac:dyDescent="0.45">
      <c r="B32" s="3129" t="s">
        <v>407</v>
      </c>
      <c r="C32" s="3124"/>
      <c r="D32" s="57"/>
    </row>
    <row r="33" spans="2:4" x14ac:dyDescent="0.45">
      <c r="B33" s="3129" t="s">
        <v>409</v>
      </c>
      <c r="C33" s="3124"/>
      <c r="D33" s="57"/>
    </row>
    <row r="34" spans="2:4" x14ac:dyDescent="0.45">
      <c r="B34" s="3129" t="s">
        <v>411</v>
      </c>
      <c r="C34" s="3124"/>
      <c r="D34" s="83"/>
    </row>
    <row r="35" spans="2:4" x14ac:dyDescent="0.45">
      <c r="B35" s="3129" t="s">
        <v>413</v>
      </c>
      <c r="C35" s="3124"/>
      <c r="D35" s="157"/>
    </row>
    <row r="36" spans="2:4" x14ac:dyDescent="0.45">
      <c r="B36" s="3129" t="s">
        <v>415</v>
      </c>
      <c r="C36" s="3124"/>
      <c r="D36" s="57"/>
    </row>
  </sheetData>
  <mergeCells count="30">
    <mergeCell ref="B16:C16"/>
    <mergeCell ref="B3:D3"/>
    <mergeCell ref="B4:C4"/>
    <mergeCell ref="B5:C5"/>
    <mergeCell ref="B6:C6"/>
    <mergeCell ref="B7:C7"/>
    <mergeCell ref="B10:D10"/>
    <mergeCell ref="B11:C11"/>
    <mergeCell ref="B12:C12"/>
    <mergeCell ref="B13:C13"/>
    <mergeCell ref="B14:C14"/>
    <mergeCell ref="B15:C15"/>
    <mergeCell ref="B8:C8"/>
    <mergeCell ref="B31:D31"/>
    <mergeCell ref="B17:C17"/>
    <mergeCell ref="B18:C18"/>
    <mergeCell ref="B19:C19"/>
    <mergeCell ref="B20:C20"/>
    <mergeCell ref="B21:B22"/>
    <mergeCell ref="B23:C23"/>
    <mergeCell ref="B24:C24"/>
    <mergeCell ref="B25:C25"/>
    <mergeCell ref="B26:C26"/>
    <mergeCell ref="B27:C27"/>
    <mergeCell ref="B29:C29"/>
    <mergeCell ref="B32:C32"/>
    <mergeCell ref="B33:C33"/>
    <mergeCell ref="B34:C34"/>
    <mergeCell ref="B35:C35"/>
    <mergeCell ref="B36:C36"/>
  </mergeCells>
  <dataValidations count="6">
    <dataValidation type="list" allowBlank="1" showInputMessage="1" showErrorMessage="1" sqref="D25" xr:uid="{00000000-0002-0000-1A02-000000000000}">
      <formula1>Tipo_operación</formula1>
    </dataValidation>
    <dataValidation type="list" allowBlank="1" showInputMessage="1" showErrorMessage="1" sqref="D14" xr:uid="{00000000-0002-0000-1A02-000001000000}">
      <formula1>Tipo_indicador</formula1>
    </dataValidation>
    <dataValidation type="list" allowBlank="1" showInputMessage="1" showErrorMessage="1" sqref="D6" xr:uid="{00000000-0002-0000-1A02-000002000000}">
      <formula1>Numero_indicador</formula1>
    </dataValidation>
    <dataValidation type="list" allowBlank="1" showInputMessage="1" showErrorMessage="1" sqref="D5" xr:uid="{00000000-0002-0000-1A02-000003000000}">
      <formula1>Metas_ODS</formula1>
    </dataValidation>
    <dataValidation type="list" allowBlank="1" showInputMessage="1" showErrorMessage="1" sqref="D4" xr:uid="{00000000-0002-0000-1A02-000004000000}">
      <formula1>ODS</formula1>
    </dataValidation>
    <dataValidation allowBlank="1" showDropDown="1" showInputMessage="1" showErrorMessage="1" sqref="D13" xr:uid="{00000000-0002-0000-1A02-000005000000}"/>
  </dataValidations>
  <hyperlinks>
    <hyperlink ref="B1" location="'17.18.2'!A1" display="REGRESAR" xr:uid="{00000000-0004-0000-1A02-000000000000}"/>
    <hyperlink ref="D8" r:id="rId1" xr:uid="{00000000-0004-0000-1A02-000001000000}"/>
  </hyperlinks>
  <pageMargins left="0.7" right="0.7" top="0.75" bottom="0.75" header="0.3" footer="0.3"/>
  <pageSetup paperSize="9" orientation="portrait"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A02-000006000000}">
          <x14:formula1>
            <xm:f>'Listas '!G2:G250</xm:f>
          </x14:formula1>
          <xm:sqref>D7</xm:sqref>
        </x14:dataValidation>
      </x14:dataValidations>
    </ext>
  </extLs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Hoja54">
    <tabColor theme="0" tint="-0.499984740745262"/>
  </sheetPr>
  <dimension ref="A1:F36"/>
  <sheetViews>
    <sheetView showGridLines="0" zoomScaleNormal="100" workbookViewId="0">
      <pane ySplit="1" topLeftCell="A2" activePane="bottomLeft" state="frozen"/>
      <selection pane="bottomLeft" activeCell="H9" sqref="H9"/>
    </sheetView>
  </sheetViews>
  <sheetFormatPr baseColWidth="10" defaultColWidth="11.44140625" defaultRowHeight="17.399999999999999" x14ac:dyDescent="0.3"/>
  <cols>
    <col min="1" max="1" width="11.44140625" style="38"/>
    <col min="2" max="2" width="26.44140625" style="38" customWidth="1"/>
    <col min="3" max="3" width="24" style="38" customWidth="1"/>
    <col min="4" max="4" width="85.77734375" style="38" customWidth="1"/>
    <col min="5" max="5" width="11.44140625" style="38"/>
    <col min="6" max="6" width="7.21875" style="38" customWidth="1"/>
    <col min="7" max="16384" width="11.44140625" style="38"/>
  </cols>
  <sheetData>
    <row r="1" spans="1:6" x14ac:dyDescent="0.3">
      <c r="B1" s="481" t="s">
        <v>337</v>
      </c>
    </row>
    <row r="2" spans="1:6" ht="18" thickBot="1" x14ac:dyDescent="0.35"/>
    <row r="3" spans="1:6" ht="23.25" customHeight="1" thickBot="1" x14ac:dyDescent="0.35">
      <c r="B3" s="3214" t="s">
        <v>370</v>
      </c>
      <c r="C3" s="3214"/>
      <c r="D3" s="3214"/>
      <c r="F3" s="147" t="s">
        <v>498</v>
      </c>
    </row>
    <row r="4" spans="1:6" ht="24" customHeight="1" x14ac:dyDescent="0.3">
      <c r="A4" s="691"/>
      <c r="B4" s="3142" t="s">
        <v>449</v>
      </c>
      <c r="C4" s="3142"/>
      <c r="D4" s="44" t="s">
        <v>12</v>
      </c>
    </row>
    <row r="5" spans="1:6" ht="60.6" customHeight="1" x14ac:dyDescent="0.3">
      <c r="B5" s="3142" t="s">
        <v>373</v>
      </c>
      <c r="C5" s="3142"/>
      <c r="D5" s="44" t="s">
        <v>41</v>
      </c>
    </row>
    <row r="6" spans="1:6" x14ac:dyDescent="0.3">
      <c r="B6" s="3142" t="s">
        <v>374</v>
      </c>
      <c r="C6" s="3142"/>
      <c r="D6" s="45" t="s">
        <v>538</v>
      </c>
    </row>
    <row r="7" spans="1:6" ht="34.799999999999997" x14ac:dyDescent="0.3">
      <c r="B7" s="3143" t="s">
        <v>375</v>
      </c>
      <c r="C7" s="3143"/>
      <c r="D7" s="46" t="s">
        <v>3962</v>
      </c>
    </row>
    <row r="8" spans="1:6" x14ac:dyDescent="0.3">
      <c r="B8" s="3144" t="s">
        <v>2480</v>
      </c>
      <c r="C8" s="3145"/>
      <c r="D8" s="47" t="s">
        <v>2506</v>
      </c>
    </row>
    <row r="9" spans="1:6" x14ac:dyDescent="0.45">
      <c r="B9" s="22"/>
      <c r="C9" s="22"/>
      <c r="D9" s="22"/>
    </row>
    <row r="10" spans="1:6" ht="23.25" customHeight="1" x14ac:dyDescent="0.3">
      <c r="B10" s="3214" t="s">
        <v>376</v>
      </c>
      <c r="C10" s="3214"/>
      <c r="D10" s="3214"/>
    </row>
    <row r="11" spans="1:6" x14ac:dyDescent="0.3">
      <c r="B11" s="3153" t="s">
        <v>377</v>
      </c>
      <c r="C11" s="3154"/>
      <c r="D11" s="44"/>
    </row>
    <row r="12" spans="1:6" x14ac:dyDescent="0.3">
      <c r="B12" s="3155" t="s">
        <v>379</v>
      </c>
      <c r="C12" s="3155"/>
      <c r="D12" s="661"/>
    </row>
    <row r="13" spans="1:6" x14ac:dyDescent="0.3">
      <c r="B13" s="3142" t="s">
        <v>380</v>
      </c>
      <c r="C13" s="3142"/>
      <c r="D13" s="575"/>
    </row>
    <row r="14" spans="1:6" x14ac:dyDescent="0.3">
      <c r="B14" s="3142" t="s">
        <v>381</v>
      </c>
      <c r="C14" s="3156"/>
      <c r="D14" s="575"/>
    </row>
    <row r="15" spans="1:6" x14ac:dyDescent="0.3">
      <c r="B15" s="3142" t="s">
        <v>382</v>
      </c>
      <c r="C15" s="3142"/>
      <c r="D15" s="44"/>
    </row>
    <row r="16" spans="1:6" x14ac:dyDescent="0.3">
      <c r="B16" s="3142" t="s">
        <v>383</v>
      </c>
      <c r="C16" s="3142"/>
      <c r="D16" s="44"/>
    </row>
    <row r="17" spans="2:4" x14ac:dyDescent="0.3">
      <c r="B17" s="3142" t="s">
        <v>384</v>
      </c>
      <c r="C17" s="3142"/>
      <c r="D17" s="57"/>
    </row>
    <row r="18" spans="2:4" x14ac:dyDescent="0.3">
      <c r="B18" s="3143" t="s">
        <v>386</v>
      </c>
      <c r="C18" s="3143"/>
      <c r="D18" s="44"/>
    </row>
    <row r="19" spans="2:4" x14ac:dyDescent="0.3">
      <c r="B19" s="3144" t="s">
        <v>387</v>
      </c>
      <c r="C19" s="3145"/>
      <c r="D19" s="57"/>
    </row>
    <row r="20" spans="2:4" x14ac:dyDescent="0.3">
      <c r="B20" s="3142" t="s">
        <v>388</v>
      </c>
      <c r="C20" s="3142"/>
      <c r="D20" s="44"/>
    </row>
    <row r="21" spans="2:4" x14ac:dyDescent="0.3">
      <c r="B21" s="3146" t="s">
        <v>390</v>
      </c>
      <c r="C21" s="54" t="s">
        <v>391</v>
      </c>
      <c r="D21" s="44"/>
    </row>
    <row r="22" spans="2:4" x14ac:dyDescent="0.3">
      <c r="B22" s="3147"/>
      <c r="C22" s="567" t="s">
        <v>393</v>
      </c>
      <c r="D22" s="57"/>
    </row>
    <row r="23" spans="2:4" x14ac:dyDescent="0.3">
      <c r="B23" s="3148" t="s">
        <v>395</v>
      </c>
      <c r="C23" s="3148"/>
      <c r="D23" s="44"/>
    </row>
    <row r="24" spans="2:4" x14ac:dyDescent="0.3">
      <c r="B24" s="3148" t="s">
        <v>397</v>
      </c>
      <c r="C24" s="3148"/>
      <c r="D24" s="84" t="s">
        <v>589</v>
      </c>
    </row>
    <row r="25" spans="2:4" x14ac:dyDescent="0.3">
      <c r="B25" s="3142" t="s">
        <v>399</v>
      </c>
      <c r="C25" s="3142"/>
      <c r="D25" s="52"/>
    </row>
    <row r="26" spans="2:4" x14ac:dyDescent="0.3">
      <c r="B26" s="3143" t="s">
        <v>401</v>
      </c>
      <c r="C26" s="3143"/>
      <c r="D26" s="44"/>
    </row>
    <row r="27" spans="2:4" x14ac:dyDescent="0.3">
      <c r="B27" s="3149" t="s">
        <v>403</v>
      </c>
      <c r="C27" s="3150"/>
      <c r="D27" s="44"/>
    </row>
    <row r="28" spans="2:4" ht="34.799999999999997" x14ac:dyDescent="0.3">
      <c r="B28" s="568" t="s">
        <v>404</v>
      </c>
      <c r="C28" s="569"/>
      <c r="D28" s="52" t="s">
        <v>590</v>
      </c>
    </row>
    <row r="29" spans="2:4" x14ac:dyDescent="0.3">
      <c r="B29" s="3151" t="s">
        <v>405</v>
      </c>
      <c r="C29" s="3152"/>
      <c r="D29" s="61"/>
    </row>
    <row r="30" spans="2:4" x14ac:dyDescent="0.3">
      <c r="B30" s="62"/>
      <c r="C30" s="62"/>
      <c r="D30" s="63"/>
    </row>
    <row r="31" spans="2:4" ht="23.25" customHeight="1" x14ac:dyDescent="0.3">
      <c r="B31" s="3214" t="s">
        <v>406</v>
      </c>
      <c r="C31" s="3214"/>
      <c r="D31" s="3214"/>
    </row>
    <row r="32" spans="2:4" x14ac:dyDescent="0.3">
      <c r="B32" s="3140" t="s">
        <v>407</v>
      </c>
      <c r="C32" s="3141"/>
      <c r="D32" s="57"/>
    </row>
    <row r="33" spans="2:4" x14ac:dyDescent="0.3">
      <c r="B33" s="3140" t="s">
        <v>409</v>
      </c>
      <c r="C33" s="3141"/>
      <c r="D33" s="57"/>
    </row>
    <row r="34" spans="2:4" x14ac:dyDescent="0.3">
      <c r="B34" s="3140" t="s">
        <v>411</v>
      </c>
      <c r="C34" s="3141"/>
      <c r="D34" s="102"/>
    </row>
    <row r="35" spans="2:4" x14ac:dyDescent="0.3">
      <c r="B35" s="3140" t="s">
        <v>413</v>
      </c>
      <c r="C35" s="3141"/>
      <c r="D35" s="103"/>
    </row>
    <row r="36" spans="2:4" x14ac:dyDescent="0.3">
      <c r="B36" s="3140" t="s">
        <v>415</v>
      </c>
      <c r="C36" s="3141"/>
      <c r="D36" s="57"/>
    </row>
  </sheetData>
  <mergeCells count="30">
    <mergeCell ref="B16:C16"/>
    <mergeCell ref="B3:D3"/>
    <mergeCell ref="B4:C4"/>
    <mergeCell ref="B5:C5"/>
    <mergeCell ref="B6:C6"/>
    <mergeCell ref="B7:C7"/>
    <mergeCell ref="B10:D10"/>
    <mergeCell ref="B11:C11"/>
    <mergeCell ref="B12:C12"/>
    <mergeCell ref="B13:C13"/>
    <mergeCell ref="B14:C14"/>
    <mergeCell ref="B15:C15"/>
    <mergeCell ref="B8:C8"/>
    <mergeCell ref="B31:D31"/>
    <mergeCell ref="B17:C17"/>
    <mergeCell ref="B18:C18"/>
    <mergeCell ref="B19:C19"/>
    <mergeCell ref="B20:C20"/>
    <mergeCell ref="B21:B22"/>
    <mergeCell ref="B23:C23"/>
    <mergeCell ref="B24:C24"/>
    <mergeCell ref="B25:C25"/>
    <mergeCell ref="B26:C26"/>
    <mergeCell ref="B27:C27"/>
    <mergeCell ref="B29:C29"/>
    <mergeCell ref="B32:C32"/>
    <mergeCell ref="B33:C33"/>
    <mergeCell ref="B34:C34"/>
    <mergeCell ref="B35:C35"/>
    <mergeCell ref="B36:C36"/>
  </mergeCells>
  <dataValidations count="7">
    <dataValidation allowBlank="1" showDropDown="1" showInputMessage="1" showErrorMessage="1" sqref="D13" xr:uid="{00000000-0002-0000-3500-000000000000}"/>
    <dataValidation type="list" allowBlank="1" showInputMessage="1" showErrorMessage="1" sqref="D4" xr:uid="{00000000-0002-0000-3500-000001000000}">
      <formula1>ODS</formula1>
    </dataValidation>
    <dataValidation type="list" allowBlank="1" showInputMessage="1" showErrorMessage="1" sqref="D5" xr:uid="{00000000-0002-0000-3500-000002000000}">
      <formula1>Metas_ODS</formula1>
    </dataValidation>
    <dataValidation type="list" allowBlank="1" showInputMessage="1" showErrorMessage="1" sqref="D6" xr:uid="{00000000-0002-0000-3500-000003000000}">
      <formula1>Numero_indicador</formula1>
    </dataValidation>
    <dataValidation type="list" allowBlank="1" showInputMessage="1" showErrorMessage="1" sqref="D7" xr:uid="{00000000-0002-0000-3500-000004000000}">
      <formula1>Nombre_indicador_ODS</formula1>
    </dataValidation>
    <dataValidation type="list" allowBlank="1" showInputMessage="1" showErrorMessage="1" sqref="D14" xr:uid="{00000000-0002-0000-3500-000005000000}">
      <formula1>Tipo_indicador</formula1>
    </dataValidation>
    <dataValidation type="list" allowBlank="1" showInputMessage="1" showErrorMessage="1" sqref="D25" xr:uid="{00000000-0002-0000-3500-000006000000}">
      <formula1>Tipo_operación</formula1>
    </dataValidation>
  </dataValidations>
  <hyperlinks>
    <hyperlink ref="B1" location="'2.a.2'!A1" display="REGRESAR" xr:uid="{00000000-0004-0000-3500-000000000000}"/>
    <hyperlink ref="D8" r:id="rId1" xr:uid="{00000000-0004-0000-3500-000001000000}"/>
  </hyperlinks>
  <pageMargins left="0.7" right="0.7" top="0.75" bottom="0.75" header="0.3" footer="0.3"/>
</worksheet>
</file>

<file path=xl/worksheets/sheet5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2-000000000000}">
  <sheetPr codeName="Hoja528">
    <tabColor rgb="FF7030A0"/>
  </sheetPr>
  <dimension ref="A1:P29"/>
  <sheetViews>
    <sheetView showGridLines="0" workbookViewId="0">
      <pane ySplit="1" topLeftCell="A2" activePane="bottomLeft" state="frozen"/>
      <selection activeCell="B1" sqref="B1"/>
      <selection pane="bottomLeft" activeCell="E13" sqref="E13"/>
    </sheetView>
  </sheetViews>
  <sheetFormatPr baseColWidth="10" defaultColWidth="11.44140625" defaultRowHeight="17.399999999999999" x14ac:dyDescent="0.45"/>
  <cols>
    <col min="1" max="1" width="15.44140625" style="178" customWidth="1"/>
    <col min="2" max="2" width="17.77734375" style="178" customWidth="1"/>
    <col min="3" max="3" width="11.77734375" style="1271" customWidth="1"/>
    <col min="4" max="5" width="11.77734375" style="178" customWidth="1"/>
    <col min="6" max="16384" width="11.44140625" style="178"/>
  </cols>
  <sheetData>
    <row r="1" spans="1:16" x14ac:dyDescent="0.45">
      <c r="A1" s="2345" t="s">
        <v>337</v>
      </c>
      <c r="B1" s="1308"/>
      <c r="C1" s="3225" t="s">
        <v>430</v>
      </c>
      <c r="D1" s="3225"/>
    </row>
    <row r="3" spans="1:16" ht="18.600000000000001" x14ac:dyDescent="0.45">
      <c r="A3" s="4258" t="s">
        <v>339</v>
      </c>
      <c r="B3" s="4258"/>
      <c r="C3" s="4269" t="s">
        <v>2103</v>
      </c>
      <c r="D3" s="4269"/>
      <c r="E3" s="4269"/>
      <c r="F3" s="4269"/>
      <c r="G3" s="4269"/>
      <c r="H3" s="4269"/>
      <c r="I3" s="4269"/>
      <c r="J3" s="4269"/>
      <c r="K3" s="4269"/>
      <c r="L3" s="4269"/>
      <c r="M3" s="4269"/>
      <c r="N3" s="4269"/>
      <c r="O3" s="4269"/>
      <c r="P3" s="4269"/>
    </row>
    <row r="4" spans="1:16" ht="40.200000000000003" customHeight="1" x14ac:dyDescent="0.45">
      <c r="A4" s="4258" t="s">
        <v>340</v>
      </c>
      <c r="B4" s="4259"/>
      <c r="C4" s="4269" t="s">
        <v>240</v>
      </c>
      <c r="D4" s="4270"/>
      <c r="E4" s="4270"/>
      <c r="F4" s="4270"/>
      <c r="G4" s="4270"/>
      <c r="H4" s="4270"/>
      <c r="I4" s="4270"/>
      <c r="J4" s="4270"/>
      <c r="K4" s="4270"/>
      <c r="L4" s="4270"/>
      <c r="M4" s="4270"/>
      <c r="N4" s="4270"/>
      <c r="O4" s="4270"/>
      <c r="P4" s="4270"/>
    </row>
    <row r="5" spans="1:16" ht="22.2" customHeight="1" x14ac:dyDescent="0.45">
      <c r="A5" s="4258" t="s">
        <v>341</v>
      </c>
      <c r="B5" s="4259"/>
      <c r="C5" s="4258" t="s">
        <v>4201</v>
      </c>
      <c r="D5" s="4259"/>
      <c r="E5" s="4259"/>
      <c r="F5" s="4259"/>
      <c r="G5" s="4259"/>
      <c r="H5" s="4259"/>
      <c r="I5" s="4259"/>
      <c r="J5" s="4259"/>
      <c r="K5" s="4259"/>
      <c r="L5" s="4259"/>
      <c r="M5" s="4259"/>
      <c r="N5" s="4259"/>
      <c r="O5" s="4259"/>
      <c r="P5" s="4259"/>
    </row>
    <row r="6" spans="1:16" ht="18.600000000000001" x14ac:dyDescent="0.45">
      <c r="A6" s="4258" t="s">
        <v>417</v>
      </c>
      <c r="B6" s="4259"/>
      <c r="C6" s="4258" t="s">
        <v>454</v>
      </c>
      <c r="D6" s="4259"/>
      <c r="E6" s="4259"/>
      <c r="F6" s="4259"/>
      <c r="G6" s="4259"/>
      <c r="H6" s="4259"/>
      <c r="I6" s="4259"/>
      <c r="J6" s="4259"/>
      <c r="K6" s="4259"/>
      <c r="L6" s="4259"/>
      <c r="M6" s="4259"/>
      <c r="N6" s="4259"/>
      <c r="O6" s="4259"/>
      <c r="P6" s="4259"/>
    </row>
    <row r="7" spans="1:16" x14ac:dyDescent="0.45">
      <c r="A7" s="853"/>
    </row>
    <row r="8" spans="1:16" x14ac:dyDescent="0.45">
      <c r="A8" s="853"/>
    </row>
    <row r="9" spans="1:16" ht="11.25" customHeight="1" x14ac:dyDescent="0.45">
      <c r="A9" s="853"/>
      <c r="C9" s="3203" t="s">
        <v>497</v>
      </c>
      <c r="D9" s="3203"/>
      <c r="E9" s="3203"/>
      <c r="F9" s="3203"/>
      <c r="G9" s="3203"/>
      <c r="H9" s="3203"/>
      <c r="I9" s="3203"/>
      <c r="J9" s="3203"/>
      <c r="K9" s="3203"/>
      <c r="L9" s="3203"/>
      <c r="M9" s="3203"/>
      <c r="N9" s="3203"/>
      <c r="O9" s="3203"/>
      <c r="P9" s="3203"/>
    </row>
    <row r="10" spans="1:16" ht="11.25" customHeight="1" x14ac:dyDescent="0.45">
      <c r="A10" s="853"/>
      <c r="C10" s="3203"/>
      <c r="D10" s="3203"/>
      <c r="E10" s="3203"/>
      <c r="F10" s="3203"/>
      <c r="G10" s="3203"/>
      <c r="H10" s="3203"/>
      <c r="I10" s="3203"/>
      <c r="J10" s="3203"/>
      <c r="K10" s="3203"/>
      <c r="L10" s="3203"/>
      <c r="M10" s="3203"/>
      <c r="N10" s="3203"/>
      <c r="O10" s="3203"/>
      <c r="P10" s="3203"/>
    </row>
    <row r="11" spans="1:16" x14ac:dyDescent="0.45">
      <c r="A11" s="853"/>
    </row>
    <row r="12" spans="1:16" x14ac:dyDescent="0.45">
      <c r="A12" s="853"/>
    </row>
    <row r="13" spans="1:16" x14ac:dyDescent="0.45">
      <c r="A13" s="853"/>
    </row>
    <row r="14" spans="1:16" x14ac:dyDescent="0.45">
      <c r="A14" s="853"/>
    </row>
    <row r="15" spans="1:16" x14ac:dyDescent="0.45">
      <c r="A15" s="853"/>
    </row>
    <row r="16" spans="1:16" x14ac:dyDescent="0.45">
      <c r="A16" s="853"/>
    </row>
    <row r="17" spans="1:1" x14ac:dyDescent="0.45">
      <c r="A17" s="853"/>
    </row>
    <row r="18" spans="1:1" x14ac:dyDescent="0.45">
      <c r="A18" s="853"/>
    </row>
    <row r="19" spans="1:1" x14ac:dyDescent="0.45">
      <c r="A19" s="853"/>
    </row>
    <row r="20" spans="1:1" x14ac:dyDescent="0.45">
      <c r="A20" s="853"/>
    </row>
    <row r="21" spans="1:1" x14ac:dyDescent="0.45">
      <c r="A21" s="853"/>
    </row>
    <row r="22" spans="1:1" x14ac:dyDescent="0.45">
      <c r="A22" s="853"/>
    </row>
    <row r="23" spans="1:1" x14ac:dyDescent="0.45">
      <c r="A23" s="853"/>
    </row>
    <row r="24" spans="1:1" x14ac:dyDescent="0.45">
      <c r="A24" s="853"/>
    </row>
    <row r="25" spans="1:1" x14ac:dyDescent="0.45">
      <c r="A25" s="853"/>
    </row>
    <row r="26" spans="1:1" x14ac:dyDescent="0.45">
      <c r="A26" s="853"/>
    </row>
    <row r="27" spans="1:1" x14ac:dyDescent="0.45">
      <c r="A27" s="853"/>
    </row>
    <row r="28" spans="1:1" x14ac:dyDescent="0.45">
      <c r="A28" s="853"/>
    </row>
    <row r="29" spans="1:1" x14ac:dyDescent="0.45">
      <c r="A29" s="853"/>
    </row>
  </sheetData>
  <mergeCells count="10">
    <mergeCell ref="A6:B6"/>
    <mergeCell ref="C6:P6"/>
    <mergeCell ref="C9:P10"/>
    <mergeCell ref="C1:D1"/>
    <mergeCell ref="A3:B3"/>
    <mergeCell ref="C3:P3"/>
    <mergeCell ref="A4:B4"/>
    <mergeCell ref="C4:P4"/>
    <mergeCell ref="A5:B5"/>
    <mergeCell ref="C5:P5"/>
  </mergeCells>
  <hyperlinks>
    <hyperlink ref="A1" location="'ODS 17.'!A1" display="REGRESAR" xr:uid="{00000000-0004-0000-1B02-000000000000}"/>
    <hyperlink ref="C1:D1" location="'Metadato 17.18.3'!A1" display="VER METADATO" xr:uid="{00000000-0004-0000-1B02-000001000000}"/>
  </hyperlinks>
  <pageMargins left="0.7" right="0.7" top="0.75" bottom="0.75" header="0.3" footer="0.3"/>
</worksheet>
</file>

<file path=xl/worksheets/sheet5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2-000000000000}">
  <sheetPr codeName="Hoja529">
    <tabColor theme="0" tint="-0.499984740745262"/>
  </sheetPr>
  <dimension ref="B1:F36"/>
  <sheetViews>
    <sheetView showGridLines="0" zoomScaleNormal="100" workbookViewId="0">
      <pane ySplit="1" topLeftCell="A2" activePane="bottomLeft" state="frozen"/>
      <selection pane="bottomLeft" activeCell="B3" sqref="B3:D3"/>
    </sheetView>
  </sheetViews>
  <sheetFormatPr baseColWidth="10" defaultColWidth="11.44140625" defaultRowHeight="17.399999999999999" x14ac:dyDescent="0.45"/>
  <cols>
    <col min="1" max="1" width="11.44140625" style="178"/>
    <col min="2" max="2" width="26.44140625" style="178" customWidth="1"/>
    <col min="3" max="3" width="24" style="178" customWidth="1"/>
    <col min="4" max="4" width="85.77734375" style="178" customWidth="1"/>
    <col min="5" max="5" width="11.44140625" style="178"/>
    <col min="6" max="6" width="7.21875" style="178" customWidth="1"/>
    <col min="7" max="16384" width="11.44140625" style="178"/>
  </cols>
  <sheetData>
    <row r="1" spans="2:6" x14ac:dyDescent="0.45">
      <c r="B1" s="2345" t="s">
        <v>337</v>
      </c>
    </row>
    <row r="2" spans="2:6" ht="18" thickBot="1" x14ac:dyDescent="0.5"/>
    <row r="3" spans="2:6" ht="23.25" customHeight="1" thickBot="1" x14ac:dyDescent="0.5">
      <c r="B3" s="4266" t="s">
        <v>370</v>
      </c>
      <c r="C3" s="4266"/>
      <c r="D3" s="4266"/>
      <c r="F3" s="1267" t="s">
        <v>498</v>
      </c>
    </row>
    <row r="4" spans="2:6" x14ac:dyDescent="0.45">
      <c r="B4" s="3123" t="s">
        <v>449</v>
      </c>
      <c r="C4" s="3123"/>
      <c r="D4" s="2361" t="s">
        <v>48</v>
      </c>
    </row>
    <row r="5" spans="2:6" ht="81" customHeight="1" x14ac:dyDescent="0.45">
      <c r="B5" s="3123" t="s">
        <v>373</v>
      </c>
      <c r="C5" s="3123"/>
      <c r="D5" s="2361" t="s">
        <v>240</v>
      </c>
    </row>
    <row r="6" spans="2:6" ht="19.5" customHeight="1" x14ac:dyDescent="0.45">
      <c r="B6" s="3123" t="s">
        <v>374</v>
      </c>
      <c r="C6" s="3123"/>
      <c r="D6" s="2362" t="s">
        <v>316</v>
      </c>
    </row>
    <row r="7" spans="2:6" ht="34.799999999999997" x14ac:dyDescent="0.45">
      <c r="B7" s="3126" t="s">
        <v>375</v>
      </c>
      <c r="C7" s="3126"/>
      <c r="D7" s="2363" t="s">
        <v>4201</v>
      </c>
    </row>
    <row r="8" spans="2:6" x14ac:dyDescent="0.45">
      <c r="B8" s="3126" t="s">
        <v>2480</v>
      </c>
      <c r="C8" s="3126"/>
      <c r="D8" s="2364" t="s">
        <v>2683</v>
      </c>
    </row>
    <row r="10" spans="2:6" ht="23.25" customHeight="1" x14ac:dyDescent="0.45">
      <c r="B10" s="4266" t="s">
        <v>376</v>
      </c>
      <c r="C10" s="4266"/>
      <c r="D10" s="4266"/>
    </row>
    <row r="11" spans="2:6" x14ac:dyDescent="0.45">
      <c r="B11" s="3129" t="s">
        <v>377</v>
      </c>
      <c r="C11" s="3124"/>
      <c r="D11" s="2361"/>
    </row>
    <row r="12" spans="2:6" x14ac:dyDescent="0.45">
      <c r="B12" s="3126" t="s">
        <v>379</v>
      </c>
      <c r="C12" s="3126"/>
      <c r="D12" s="661"/>
    </row>
    <row r="13" spans="2:6" x14ac:dyDescent="0.45">
      <c r="B13" s="3123" t="s">
        <v>380</v>
      </c>
      <c r="C13" s="3123"/>
      <c r="D13" s="2077"/>
    </row>
    <row r="14" spans="2:6" x14ac:dyDescent="0.45">
      <c r="B14" s="3123" t="s">
        <v>381</v>
      </c>
      <c r="C14" s="3124"/>
      <c r="D14" s="2077"/>
    </row>
    <row r="15" spans="2:6" x14ac:dyDescent="0.45">
      <c r="B15" s="3123" t="s">
        <v>382</v>
      </c>
      <c r="C15" s="3123"/>
      <c r="D15" s="2361"/>
    </row>
    <row r="16" spans="2:6" x14ac:dyDescent="0.45">
      <c r="B16" s="3123" t="s">
        <v>383</v>
      </c>
      <c r="C16" s="3123"/>
      <c r="D16" s="2361"/>
    </row>
    <row r="17" spans="2:4" x14ac:dyDescent="0.45">
      <c r="B17" s="3123" t="s">
        <v>384</v>
      </c>
      <c r="C17" s="3123"/>
      <c r="D17" s="57"/>
    </row>
    <row r="18" spans="2:4" x14ac:dyDescent="0.45">
      <c r="B18" s="3126" t="s">
        <v>386</v>
      </c>
      <c r="C18" s="3126"/>
      <c r="D18" s="2361"/>
    </row>
    <row r="19" spans="2:4" x14ac:dyDescent="0.45">
      <c r="B19" s="3132" t="s">
        <v>387</v>
      </c>
      <c r="C19" s="3133"/>
      <c r="D19" s="57"/>
    </row>
    <row r="20" spans="2:4" x14ac:dyDescent="0.45">
      <c r="B20" s="3123" t="s">
        <v>388</v>
      </c>
      <c r="C20" s="3123"/>
      <c r="D20" s="2361"/>
    </row>
    <row r="21" spans="2:4" x14ac:dyDescent="0.45">
      <c r="B21" s="3134" t="s">
        <v>390</v>
      </c>
      <c r="C21" s="459" t="s">
        <v>391</v>
      </c>
      <c r="D21" s="2361"/>
    </row>
    <row r="22" spans="2:4" x14ac:dyDescent="0.45">
      <c r="B22" s="3135"/>
      <c r="C22" s="2341" t="s">
        <v>393</v>
      </c>
      <c r="D22" s="57"/>
    </row>
    <row r="23" spans="2:4" x14ac:dyDescent="0.45">
      <c r="B23" s="3123" t="s">
        <v>395</v>
      </c>
      <c r="C23" s="3123"/>
      <c r="D23" s="2361"/>
    </row>
    <row r="24" spans="2:4" x14ac:dyDescent="0.45">
      <c r="B24" s="3123" t="s">
        <v>397</v>
      </c>
      <c r="C24" s="3123"/>
      <c r="D24" s="146" t="s">
        <v>499</v>
      </c>
    </row>
    <row r="25" spans="2:4" x14ac:dyDescent="0.45">
      <c r="B25" s="3123" t="s">
        <v>399</v>
      </c>
      <c r="C25" s="3123"/>
      <c r="D25" s="57"/>
    </row>
    <row r="26" spans="2:4" x14ac:dyDescent="0.45">
      <c r="B26" s="3126" t="s">
        <v>401</v>
      </c>
      <c r="C26" s="3126"/>
      <c r="D26" s="2361"/>
    </row>
    <row r="27" spans="2:4" x14ac:dyDescent="0.45">
      <c r="B27" s="3129" t="s">
        <v>403</v>
      </c>
      <c r="C27" s="3124"/>
      <c r="D27" s="2361"/>
    </row>
    <row r="28" spans="2:4" x14ac:dyDescent="0.45">
      <c r="B28" s="2344" t="s">
        <v>404</v>
      </c>
      <c r="C28" s="2342"/>
      <c r="D28" s="2361"/>
    </row>
    <row r="29" spans="2:4" x14ac:dyDescent="0.45">
      <c r="B29" s="3130" t="s">
        <v>405</v>
      </c>
      <c r="C29" s="3131"/>
      <c r="D29" s="61"/>
    </row>
    <row r="30" spans="2:4" x14ac:dyDescent="0.45">
      <c r="B30" s="62"/>
      <c r="C30" s="62"/>
      <c r="D30" s="63"/>
    </row>
    <row r="31" spans="2:4" ht="23.25" customHeight="1" x14ac:dyDescent="0.45">
      <c r="B31" s="4266" t="s">
        <v>406</v>
      </c>
      <c r="C31" s="4266"/>
      <c r="D31" s="4266"/>
    </row>
    <row r="32" spans="2:4" x14ac:dyDescent="0.45">
      <c r="B32" s="3129" t="s">
        <v>407</v>
      </c>
      <c r="C32" s="3124"/>
      <c r="D32" s="57"/>
    </row>
    <row r="33" spans="2:4" x14ac:dyDescent="0.45">
      <c r="B33" s="3129" t="s">
        <v>409</v>
      </c>
      <c r="C33" s="3124"/>
      <c r="D33" s="57"/>
    </row>
    <row r="34" spans="2:4" x14ac:dyDescent="0.45">
      <c r="B34" s="3129" t="s">
        <v>411</v>
      </c>
      <c r="C34" s="3124"/>
      <c r="D34" s="83"/>
    </row>
    <row r="35" spans="2:4" x14ac:dyDescent="0.45">
      <c r="B35" s="3129" t="s">
        <v>413</v>
      </c>
      <c r="C35" s="3124"/>
      <c r="D35" s="157"/>
    </row>
    <row r="36" spans="2:4" x14ac:dyDescent="0.45">
      <c r="B36" s="3129" t="s">
        <v>415</v>
      </c>
      <c r="C36" s="3124"/>
      <c r="D36" s="57"/>
    </row>
  </sheetData>
  <mergeCells count="30">
    <mergeCell ref="B16:C16"/>
    <mergeCell ref="B3:D3"/>
    <mergeCell ref="B4:C4"/>
    <mergeCell ref="B5:C5"/>
    <mergeCell ref="B6:C6"/>
    <mergeCell ref="B7:C7"/>
    <mergeCell ref="B10:D10"/>
    <mergeCell ref="B11:C11"/>
    <mergeCell ref="B12:C12"/>
    <mergeCell ref="B13:C13"/>
    <mergeCell ref="B14:C14"/>
    <mergeCell ref="B15:C15"/>
    <mergeCell ref="B8:C8"/>
    <mergeCell ref="B31:D31"/>
    <mergeCell ref="B17:C17"/>
    <mergeCell ref="B18:C18"/>
    <mergeCell ref="B19:C19"/>
    <mergeCell ref="B20:C20"/>
    <mergeCell ref="B21:B22"/>
    <mergeCell ref="B23:C23"/>
    <mergeCell ref="B24:C24"/>
    <mergeCell ref="B25:C25"/>
    <mergeCell ref="B26:C26"/>
    <mergeCell ref="B27:C27"/>
    <mergeCell ref="B29:C29"/>
    <mergeCell ref="B32:C32"/>
    <mergeCell ref="B33:C33"/>
    <mergeCell ref="B34:C34"/>
    <mergeCell ref="B35:C35"/>
    <mergeCell ref="B36:C36"/>
  </mergeCells>
  <dataValidations count="5">
    <dataValidation type="list" allowBlank="1" showInputMessage="1" showErrorMessage="1" sqref="D25" xr:uid="{00000000-0002-0000-1C02-000000000000}">
      <formula1>Tipo_operación</formula1>
    </dataValidation>
    <dataValidation type="list" allowBlank="1" showInputMessage="1" showErrorMessage="1" sqref="D14" xr:uid="{00000000-0002-0000-1C02-000001000000}">
      <formula1>Tipo_indicador</formula1>
    </dataValidation>
    <dataValidation type="list" allowBlank="1" showInputMessage="1" showErrorMessage="1" sqref="D5" xr:uid="{00000000-0002-0000-1C02-000002000000}">
      <formula1>Metas_ODS</formula1>
    </dataValidation>
    <dataValidation type="list" allowBlank="1" showInputMessage="1" showErrorMessage="1" sqref="D4" xr:uid="{00000000-0002-0000-1C02-000003000000}">
      <formula1>ODS</formula1>
    </dataValidation>
    <dataValidation allowBlank="1" showDropDown="1" showInputMessage="1" showErrorMessage="1" sqref="D13" xr:uid="{00000000-0002-0000-1C02-000004000000}"/>
  </dataValidations>
  <hyperlinks>
    <hyperlink ref="B1" location="'17.18.3'!A1" display="REGRESAR" xr:uid="{00000000-0004-0000-1C02-000000000000}"/>
    <hyperlink ref="D8" r:id="rId1" xr:uid="{00000000-0004-0000-1C02-000001000000}"/>
  </hyperlinks>
  <pageMargins left="0.7" right="0.7" top="0.75" bottom="0.75" header="0.3" footer="0.3"/>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1C02-000005000000}">
          <x14:formula1>
            <xm:f>'Listas '!G2:G250</xm:f>
          </x14:formula1>
          <xm:sqref>D7</xm:sqref>
        </x14:dataValidation>
        <x14:dataValidation type="list" allowBlank="1" showInputMessage="1" showErrorMessage="1" xr:uid="{00000000-0002-0000-1C02-000006000000}">
          <x14:formula1>
            <xm:f>'Listas '!E2:E250</xm:f>
          </x14:formula1>
          <xm:sqref>D6</xm:sqref>
        </x14:dataValidation>
      </x14:dataValidations>
    </ext>
  </extLst>
</worksheet>
</file>

<file path=xl/worksheets/sheet5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2-000000000000}">
  <sheetPr codeName="Hoja530">
    <tabColor rgb="FF7030A0"/>
  </sheetPr>
  <dimension ref="A1:P20"/>
  <sheetViews>
    <sheetView showGridLines="0" workbookViewId="0">
      <pane ySplit="1" topLeftCell="A2" activePane="bottomLeft" state="frozen"/>
      <selection activeCell="B1" sqref="B1"/>
      <selection pane="bottomLeft" activeCell="F15" sqref="F15"/>
    </sheetView>
  </sheetViews>
  <sheetFormatPr baseColWidth="10" defaultColWidth="11.44140625" defaultRowHeight="17.399999999999999" x14ac:dyDescent="0.45"/>
  <cols>
    <col min="1" max="1" width="16" style="178" customWidth="1"/>
    <col min="2" max="2" width="18" style="178" customWidth="1"/>
    <col min="3" max="3" width="11.21875" style="1271" customWidth="1"/>
    <col min="4" max="5" width="11.21875" style="178" customWidth="1"/>
    <col min="6" max="16384" width="11.44140625" style="178"/>
  </cols>
  <sheetData>
    <row r="1" spans="1:16" x14ac:dyDescent="0.45">
      <c r="A1" s="2345" t="s">
        <v>337</v>
      </c>
      <c r="B1" s="1308"/>
      <c r="C1" s="3225" t="s">
        <v>430</v>
      </c>
      <c r="D1" s="3225"/>
    </row>
    <row r="3" spans="1:16" ht="35.4" customHeight="1" x14ac:dyDescent="0.45">
      <c r="A3" s="4258" t="s">
        <v>339</v>
      </c>
      <c r="B3" s="4258"/>
      <c r="C3" s="4269" t="s">
        <v>2103</v>
      </c>
      <c r="D3" s="4269"/>
      <c r="E3" s="4269"/>
      <c r="F3" s="4269"/>
      <c r="G3" s="4269"/>
      <c r="H3" s="4269"/>
      <c r="I3" s="4269"/>
      <c r="J3" s="4269"/>
      <c r="K3" s="4269"/>
      <c r="L3" s="4269"/>
      <c r="M3" s="4269"/>
      <c r="N3" s="4269"/>
      <c r="O3" s="4269"/>
      <c r="P3" s="4269"/>
    </row>
    <row r="4" spans="1:16" ht="36.6" customHeight="1" x14ac:dyDescent="0.45">
      <c r="A4" s="4258" t="s">
        <v>340</v>
      </c>
      <c r="B4" s="4259"/>
      <c r="C4" s="4269" t="s">
        <v>242</v>
      </c>
      <c r="D4" s="4270"/>
      <c r="E4" s="4270"/>
      <c r="F4" s="4270"/>
      <c r="G4" s="4270"/>
      <c r="H4" s="4270"/>
      <c r="I4" s="4270"/>
      <c r="J4" s="4270"/>
      <c r="K4" s="4270"/>
      <c r="L4" s="4270"/>
      <c r="M4" s="4270"/>
      <c r="N4" s="4270"/>
      <c r="O4" s="4270"/>
      <c r="P4" s="4270"/>
    </row>
    <row r="5" spans="1:16" ht="18.600000000000001" customHeight="1" x14ac:dyDescent="0.45">
      <c r="A5" s="4258" t="s">
        <v>341</v>
      </c>
      <c r="B5" s="4259"/>
      <c r="C5" s="4258" t="s">
        <v>4202</v>
      </c>
      <c r="D5" s="4259"/>
      <c r="E5" s="4259"/>
      <c r="F5" s="4259"/>
      <c r="G5" s="4259"/>
      <c r="H5" s="4259"/>
      <c r="I5" s="4259"/>
      <c r="J5" s="4259"/>
      <c r="K5" s="4259"/>
      <c r="L5" s="4259"/>
      <c r="M5" s="4259"/>
      <c r="N5" s="4259"/>
      <c r="O5" s="4259"/>
      <c r="P5" s="4259"/>
    </row>
    <row r="6" spans="1:16" ht="18.600000000000001" x14ac:dyDescent="0.45">
      <c r="A6" s="4258" t="s">
        <v>417</v>
      </c>
      <c r="B6" s="4259"/>
      <c r="C6" s="4258" t="s">
        <v>454</v>
      </c>
      <c r="D6" s="4259"/>
      <c r="E6" s="4259"/>
      <c r="F6" s="4259"/>
      <c r="G6" s="4259"/>
      <c r="H6" s="4259"/>
      <c r="I6" s="4259"/>
      <c r="J6" s="4259"/>
      <c r="K6" s="4259"/>
      <c r="L6" s="4259"/>
      <c r="M6" s="4259"/>
      <c r="N6" s="4259"/>
      <c r="O6" s="4259"/>
      <c r="P6" s="4259"/>
    </row>
    <row r="7" spans="1:16" x14ac:dyDescent="0.45">
      <c r="A7" s="853"/>
    </row>
    <row r="8" spans="1:16" x14ac:dyDescent="0.45">
      <c r="A8" s="853"/>
    </row>
    <row r="9" spans="1:16" ht="11.25" customHeight="1" x14ac:dyDescent="0.45">
      <c r="A9" s="853"/>
      <c r="C9" s="3203" t="s">
        <v>497</v>
      </c>
      <c r="D9" s="3203"/>
      <c r="E9" s="3203"/>
      <c r="F9" s="3203"/>
      <c r="G9" s="3203"/>
      <c r="H9" s="3203"/>
      <c r="I9" s="3203"/>
      <c r="J9" s="3203"/>
      <c r="K9" s="3203"/>
      <c r="L9" s="3203"/>
      <c r="M9" s="3203"/>
      <c r="N9" s="3203"/>
      <c r="O9" s="3203"/>
      <c r="P9" s="3203"/>
    </row>
    <row r="10" spans="1:16" ht="11.25" customHeight="1" x14ac:dyDescent="0.45">
      <c r="A10" s="853"/>
      <c r="C10" s="3203"/>
      <c r="D10" s="3203"/>
      <c r="E10" s="3203"/>
      <c r="F10" s="3203"/>
      <c r="G10" s="3203"/>
      <c r="H10" s="3203"/>
      <c r="I10" s="3203"/>
      <c r="J10" s="3203"/>
      <c r="K10" s="3203"/>
      <c r="L10" s="3203"/>
      <c r="M10" s="3203"/>
      <c r="N10" s="3203"/>
      <c r="O10" s="3203"/>
      <c r="P10" s="3203"/>
    </row>
    <row r="11" spans="1:16" x14ac:dyDescent="0.45">
      <c r="A11" s="853"/>
    </row>
    <row r="12" spans="1:16" x14ac:dyDescent="0.45">
      <c r="A12" s="853"/>
    </row>
    <row r="13" spans="1:16" x14ac:dyDescent="0.45">
      <c r="A13" s="853"/>
    </row>
    <row r="14" spans="1:16" x14ac:dyDescent="0.45">
      <c r="A14" s="853"/>
    </row>
    <row r="15" spans="1:16" x14ac:dyDescent="0.45">
      <c r="A15" s="853"/>
    </row>
    <row r="16" spans="1:16" x14ac:dyDescent="0.45">
      <c r="A16" s="853"/>
    </row>
    <row r="17" spans="1:1" x14ac:dyDescent="0.45">
      <c r="A17" s="853"/>
    </row>
    <row r="18" spans="1:1" x14ac:dyDescent="0.45">
      <c r="A18" s="853"/>
    </row>
    <row r="19" spans="1:1" x14ac:dyDescent="0.45">
      <c r="A19" s="853"/>
    </row>
    <row r="20" spans="1:1" x14ac:dyDescent="0.45">
      <c r="A20" s="853"/>
    </row>
  </sheetData>
  <mergeCells count="10">
    <mergeCell ref="A6:B6"/>
    <mergeCell ref="C6:P6"/>
    <mergeCell ref="C9:P10"/>
    <mergeCell ref="C1:D1"/>
    <mergeCell ref="A3:B3"/>
    <mergeCell ref="C3:P3"/>
    <mergeCell ref="A4:B4"/>
    <mergeCell ref="C4:P4"/>
    <mergeCell ref="A5:B5"/>
    <mergeCell ref="C5:P5"/>
  </mergeCells>
  <hyperlinks>
    <hyperlink ref="A1" location="'ODS 17.'!A1" display="REGRESAR" xr:uid="{00000000-0004-0000-1D02-000000000000}"/>
    <hyperlink ref="C1:D1" location="'Metadato 17.19.1'!A1" display="VER METADATO" xr:uid="{00000000-0004-0000-1D02-000001000000}"/>
  </hyperlinks>
  <pageMargins left="0.7" right="0.7" top="0.75" bottom="0.75" header="0.3" footer="0.3"/>
  <pageSetup orientation="portrait" r:id="rId1"/>
</worksheet>
</file>

<file path=xl/worksheets/sheet5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2-000000000000}">
  <sheetPr codeName="Hoja531">
    <tabColor theme="0" tint="-0.499984740745262"/>
  </sheetPr>
  <dimension ref="B1:F36"/>
  <sheetViews>
    <sheetView showGridLines="0" zoomScaleNormal="100" workbookViewId="0">
      <pane ySplit="1" topLeftCell="A2" activePane="bottomLeft" state="frozen"/>
      <selection pane="bottomLeft" activeCell="B1" sqref="B1"/>
    </sheetView>
  </sheetViews>
  <sheetFormatPr baseColWidth="10" defaultColWidth="11.44140625" defaultRowHeight="17.399999999999999" x14ac:dyDescent="0.45"/>
  <cols>
    <col min="1" max="1" width="11.44140625" style="178"/>
    <col min="2" max="2" width="26.44140625" style="178" customWidth="1"/>
    <col min="3" max="3" width="24" style="178" customWidth="1"/>
    <col min="4" max="4" width="85.77734375" style="178" customWidth="1"/>
    <col min="5" max="5" width="11.44140625" style="178"/>
    <col min="6" max="6" width="7.21875" style="178" customWidth="1"/>
    <col min="7" max="16384" width="11.44140625" style="178"/>
  </cols>
  <sheetData>
    <row r="1" spans="2:6" x14ac:dyDescent="0.45">
      <c r="B1" s="2345" t="s">
        <v>337</v>
      </c>
    </row>
    <row r="2" spans="2:6" ht="18" thickBot="1" x14ac:dyDescent="0.5"/>
    <row r="3" spans="2:6" ht="23.25" customHeight="1" thickBot="1" x14ac:dyDescent="0.5">
      <c r="B3" s="4266" t="s">
        <v>370</v>
      </c>
      <c r="C3" s="4266"/>
      <c r="D3" s="4266"/>
      <c r="F3" s="1267" t="s">
        <v>498</v>
      </c>
    </row>
    <row r="4" spans="2:6" x14ac:dyDescent="0.45">
      <c r="B4" s="3123" t="s">
        <v>449</v>
      </c>
      <c r="C4" s="3123"/>
      <c r="D4" s="2361" t="s">
        <v>48</v>
      </c>
    </row>
    <row r="5" spans="2:6" ht="53.4" customHeight="1" x14ac:dyDescent="0.45">
      <c r="B5" s="3123" t="s">
        <v>373</v>
      </c>
      <c r="C5" s="3123"/>
      <c r="D5" s="2361" t="s">
        <v>242</v>
      </c>
    </row>
    <row r="6" spans="2:6" ht="19.5" customHeight="1" x14ac:dyDescent="0.45">
      <c r="B6" s="3123" t="s">
        <v>374</v>
      </c>
      <c r="C6" s="3123"/>
      <c r="D6" s="2362" t="s">
        <v>317</v>
      </c>
    </row>
    <row r="7" spans="2:6" ht="34.799999999999997" x14ac:dyDescent="0.45">
      <c r="B7" s="3126" t="s">
        <v>375</v>
      </c>
      <c r="C7" s="3126"/>
      <c r="D7" s="2363" t="s">
        <v>4202</v>
      </c>
    </row>
    <row r="8" spans="2:6" x14ac:dyDescent="0.45">
      <c r="B8" s="3126" t="s">
        <v>2480</v>
      </c>
      <c r="C8" s="3126"/>
      <c r="D8" s="2364" t="s">
        <v>2684</v>
      </c>
    </row>
    <row r="10" spans="2:6" ht="23.25" customHeight="1" x14ac:dyDescent="0.45">
      <c r="B10" s="4266" t="s">
        <v>376</v>
      </c>
      <c r="C10" s="4266"/>
      <c r="D10" s="4266"/>
    </row>
    <row r="11" spans="2:6" x14ac:dyDescent="0.45">
      <c r="B11" s="3129" t="s">
        <v>377</v>
      </c>
      <c r="C11" s="3124"/>
      <c r="D11" s="2361"/>
    </row>
    <row r="12" spans="2:6" x14ac:dyDescent="0.45">
      <c r="B12" s="3126" t="s">
        <v>379</v>
      </c>
      <c r="C12" s="3126"/>
      <c r="D12" s="661"/>
    </row>
    <row r="13" spans="2:6" x14ac:dyDescent="0.45">
      <c r="B13" s="3123" t="s">
        <v>380</v>
      </c>
      <c r="C13" s="3123"/>
      <c r="D13" s="2077"/>
    </row>
    <row r="14" spans="2:6" x14ac:dyDescent="0.45">
      <c r="B14" s="3123" t="s">
        <v>381</v>
      </c>
      <c r="C14" s="3124"/>
      <c r="D14" s="2077"/>
    </row>
    <row r="15" spans="2:6" x14ac:dyDescent="0.45">
      <c r="B15" s="3123" t="s">
        <v>382</v>
      </c>
      <c r="C15" s="3123"/>
      <c r="D15" s="2361"/>
    </row>
    <row r="16" spans="2:6" x14ac:dyDescent="0.45">
      <c r="B16" s="3123" t="s">
        <v>383</v>
      </c>
      <c r="C16" s="3123"/>
      <c r="D16" s="2361"/>
    </row>
    <row r="17" spans="2:4" x14ac:dyDescent="0.45">
      <c r="B17" s="3123" t="s">
        <v>384</v>
      </c>
      <c r="C17" s="3123"/>
      <c r="D17" s="57"/>
    </row>
    <row r="18" spans="2:4" x14ac:dyDescent="0.45">
      <c r="B18" s="3126" t="s">
        <v>386</v>
      </c>
      <c r="C18" s="3126"/>
      <c r="D18" s="2361"/>
    </row>
    <row r="19" spans="2:4" x14ac:dyDescent="0.45">
      <c r="B19" s="3132" t="s">
        <v>387</v>
      </c>
      <c r="C19" s="3133"/>
      <c r="D19" s="57"/>
    </row>
    <row r="20" spans="2:4" x14ac:dyDescent="0.45">
      <c r="B20" s="3123" t="s">
        <v>388</v>
      </c>
      <c r="C20" s="3123"/>
      <c r="D20" s="2361"/>
    </row>
    <row r="21" spans="2:4" x14ac:dyDescent="0.45">
      <c r="B21" s="3134" t="s">
        <v>390</v>
      </c>
      <c r="C21" s="459" t="s">
        <v>391</v>
      </c>
      <c r="D21" s="2361"/>
    </row>
    <row r="22" spans="2:4" x14ac:dyDescent="0.45">
      <c r="B22" s="3135"/>
      <c r="C22" s="2341" t="s">
        <v>393</v>
      </c>
      <c r="D22" s="57"/>
    </row>
    <row r="23" spans="2:4" x14ac:dyDescent="0.45">
      <c r="B23" s="3123" t="s">
        <v>395</v>
      </c>
      <c r="C23" s="3123"/>
      <c r="D23" s="2361"/>
    </row>
    <row r="24" spans="2:4" x14ac:dyDescent="0.45">
      <c r="B24" s="3123" t="s">
        <v>397</v>
      </c>
      <c r="C24" s="3123"/>
      <c r="D24" s="146" t="s">
        <v>499</v>
      </c>
    </row>
    <row r="25" spans="2:4" x14ac:dyDescent="0.45">
      <c r="B25" s="3123" t="s">
        <v>399</v>
      </c>
      <c r="C25" s="3123"/>
      <c r="D25" s="57"/>
    </row>
    <row r="26" spans="2:4" x14ac:dyDescent="0.45">
      <c r="B26" s="3126" t="s">
        <v>401</v>
      </c>
      <c r="C26" s="3126"/>
      <c r="D26" s="2361"/>
    </row>
    <row r="27" spans="2:4" x14ac:dyDescent="0.45">
      <c r="B27" s="3129" t="s">
        <v>403</v>
      </c>
      <c r="C27" s="3124"/>
      <c r="D27" s="2361"/>
    </row>
    <row r="28" spans="2:4" x14ac:dyDescent="0.45">
      <c r="B28" s="2344" t="s">
        <v>404</v>
      </c>
      <c r="C28" s="2342"/>
      <c r="D28" s="2361"/>
    </row>
    <row r="29" spans="2:4" x14ac:dyDescent="0.45">
      <c r="B29" s="3130" t="s">
        <v>405</v>
      </c>
      <c r="C29" s="3131"/>
      <c r="D29" s="61"/>
    </row>
    <row r="30" spans="2:4" x14ac:dyDescent="0.45">
      <c r="B30" s="62"/>
      <c r="C30" s="62"/>
      <c r="D30" s="63"/>
    </row>
    <row r="31" spans="2:4" ht="23.25" customHeight="1" x14ac:dyDescent="0.45">
      <c r="B31" s="4266" t="s">
        <v>406</v>
      </c>
      <c r="C31" s="4266"/>
      <c r="D31" s="4266"/>
    </row>
    <row r="32" spans="2:4" x14ac:dyDescent="0.45">
      <c r="B32" s="3129" t="s">
        <v>407</v>
      </c>
      <c r="C32" s="3124"/>
      <c r="D32" s="57"/>
    </row>
    <row r="33" spans="2:4" x14ac:dyDescent="0.45">
      <c r="B33" s="3129" t="s">
        <v>409</v>
      </c>
      <c r="C33" s="3124"/>
      <c r="D33" s="57"/>
    </row>
    <row r="34" spans="2:4" x14ac:dyDescent="0.45">
      <c r="B34" s="3129" t="s">
        <v>411</v>
      </c>
      <c r="C34" s="3124"/>
      <c r="D34" s="83"/>
    </row>
    <row r="35" spans="2:4" x14ac:dyDescent="0.45">
      <c r="B35" s="3129" t="s">
        <v>413</v>
      </c>
      <c r="C35" s="3124"/>
      <c r="D35" s="157"/>
    </row>
    <row r="36" spans="2:4" x14ac:dyDescent="0.45">
      <c r="B36" s="3129" t="s">
        <v>415</v>
      </c>
      <c r="C36" s="3124"/>
      <c r="D36" s="57"/>
    </row>
  </sheetData>
  <mergeCells count="30">
    <mergeCell ref="B16:C16"/>
    <mergeCell ref="B3:D3"/>
    <mergeCell ref="B4:C4"/>
    <mergeCell ref="B5:C5"/>
    <mergeCell ref="B6:C6"/>
    <mergeCell ref="B7:C7"/>
    <mergeCell ref="B10:D10"/>
    <mergeCell ref="B11:C11"/>
    <mergeCell ref="B12:C12"/>
    <mergeCell ref="B13:C13"/>
    <mergeCell ref="B14:C14"/>
    <mergeCell ref="B15:C15"/>
    <mergeCell ref="B8:C8"/>
    <mergeCell ref="B31:D31"/>
    <mergeCell ref="B17:C17"/>
    <mergeCell ref="B18:C18"/>
    <mergeCell ref="B19:C19"/>
    <mergeCell ref="B20:C20"/>
    <mergeCell ref="B21:B22"/>
    <mergeCell ref="B23:C23"/>
    <mergeCell ref="B24:C24"/>
    <mergeCell ref="B25:C25"/>
    <mergeCell ref="B26:C26"/>
    <mergeCell ref="B27:C27"/>
    <mergeCell ref="B29:C29"/>
    <mergeCell ref="B32:C32"/>
    <mergeCell ref="B33:C33"/>
    <mergeCell ref="B34:C34"/>
    <mergeCell ref="B35:C35"/>
    <mergeCell ref="B36:C36"/>
  </mergeCells>
  <dataValidations count="5">
    <dataValidation type="list" allowBlank="1" showInputMessage="1" showErrorMessage="1" sqref="D25" xr:uid="{00000000-0002-0000-1E02-000000000000}">
      <formula1>Tipo_operación</formula1>
    </dataValidation>
    <dataValidation type="list" allowBlank="1" showInputMessage="1" showErrorMessage="1" sqref="D14" xr:uid="{00000000-0002-0000-1E02-000001000000}">
      <formula1>Tipo_indicador</formula1>
    </dataValidation>
    <dataValidation type="list" allowBlank="1" showInputMessage="1" showErrorMessage="1" sqref="D5" xr:uid="{00000000-0002-0000-1E02-000002000000}">
      <formula1>Metas_ODS</formula1>
    </dataValidation>
    <dataValidation type="list" allowBlank="1" showInputMessage="1" showErrorMessage="1" sqref="D4" xr:uid="{00000000-0002-0000-1E02-000003000000}">
      <formula1>ODS</formula1>
    </dataValidation>
    <dataValidation allowBlank="1" showDropDown="1" showInputMessage="1" showErrorMessage="1" sqref="D13" xr:uid="{00000000-0002-0000-1E02-000004000000}"/>
  </dataValidations>
  <hyperlinks>
    <hyperlink ref="B1" location="'17.19.1'!A1" display="REGRESAR" xr:uid="{00000000-0004-0000-1E02-000000000000}"/>
    <hyperlink ref="D8" r:id="rId1" xr:uid="{00000000-0004-0000-1E02-000001000000}"/>
  </hyperlinks>
  <pageMargins left="0.7" right="0.7" top="0.75" bottom="0.75" header="0.3" footer="0.3"/>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1E02-000005000000}">
          <x14:formula1>
            <xm:f>'Listas '!G2:G250</xm:f>
          </x14:formula1>
          <xm:sqref>D7</xm:sqref>
        </x14:dataValidation>
        <x14:dataValidation type="list" allowBlank="1" showInputMessage="1" showErrorMessage="1" xr:uid="{00000000-0002-0000-1E02-000006000000}">
          <x14:formula1>
            <xm:f>'Listas '!E2:E250</xm:f>
          </x14:formula1>
          <xm:sqref>D6</xm:sqref>
        </x14:dataValidation>
      </x14:dataValidations>
    </ext>
  </extLst>
</worksheet>
</file>

<file path=xl/worksheets/sheet5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2-000000000000}">
  <sheetPr codeName="Hoja532">
    <tabColor rgb="FF7030A0"/>
  </sheetPr>
  <dimension ref="A1:P28"/>
  <sheetViews>
    <sheetView showGridLines="0" workbookViewId="0">
      <pane ySplit="1" topLeftCell="A2" activePane="bottomLeft" state="frozen"/>
      <selection activeCell="B1" sqref="B1"/>
      <selection pane="bottomLeft"/>
    </sheetView>
  </sheetViews>
  <sheetFormatPr baseColWidth="10" defaultColWidth="11.44140625" defaultRowHeight="17.399999999999999" x14ac:dyDescent="0.45"/>
  <cols>
    <col min="1" max="1" width="16" style="178" customWidth="1"/>
    <col min="2" max="2" width="17.88671875" style="178" customWidth="1"/>
    <col min="3" max="3" width="11" style="1271" customWidth="1"/>
    <col min="4" max="6" width="11" style="178" customWidth="1"/>
    <col min="7" max="16384" width="11.44140625" style="178"/>
  </cols>
  <sheetData>
    <row r="1" spans="1:16" x14ac:dyDescent="0.45">
      <c r="A1" s="2345" t="s">
        <v>337</v>
      </c>
      <c r="B1" s="1308"/>
      <c r="C1" s="3225" t="s">
        <v>430</v>
      </c>
      <c r="D1" s="3225"/>
    </row>
    <row r="3" spans="1:16" ht="18.600000000000001" x14ac:dyDescent="0.45">
      <c r="A3" s="4258" t="s">
        <v>339</v>
      </c>
      <c r="B3" s="4258"/>
      <c r="C3" s="4269" t="s">
        <v>2103</v>
      </c>
      <c r="D3" s="4269"/>
      <c r="E3" s="4269"/>
      <c r="F3" s="4269"/>
      <c r="G3" s="4269"/>
      <c r="H3" s="4269"/>
      <c r="I3" s="4269"/>
      <c r="J3" s="4269"/>
      <c r="K3" s="4269"/>
      <c r="L3" s="4269"/>
      <c r="M3" s="4269"/>
      <c r="N3" s="4269"/>
      <c r="O3" s="4269"/>
      <c r="P3" s="4269"/>
    </row>
    <row r="4" spans="1:16" ht="36.6" customHeight="1" x14ac:dyDescent="0.45">
      <c r="A4" s="4258" t="s">
        <v>340</v>
      </c>
      <c r="B4" s="4259"/>
      <c r="C4" s="4269" t="s">
        <v>242</v>
      </c>
      <c r="D4" s="4270"/>
      <c r="E4" s="4270"/>
      <c r="F4" s="4270"/>
      <c r="G4" s="4270"/>
      <c r="H4" s="4270"/>
      <c r="I4" s="4270"/>
      <c r="J4" s="4270"/>
      <c r="K4" s="4270"/>
      <c r="L4" s="4270"/>
      <c r="M4" s="4270"/>
      <c r="N4" s="4270"/>
      <c r="O4" s="4270"/>
      <c r="P4" s="4270"/>
    </row>
    <row r="5" spans="1:16" ht="36" customHeight="1" x14ac:dyDescent="0.45">
      <c r="A5" s="4258" t="s">
        <v>341</v>
      </c>
      <c r="B5" s="4259"/>
      <c r="C5" s="4269" t="s">
        <v>4203</v>
      </c>
      <c r="D5" s="4270"/>
      <c r="E5" s="4270"/>
      <c r="F5" s="4270"/>
      <c r="G5" s="4270"/>
      <c r="H5" s="4270"/>
      <c r="I5" s="4270"/>
      <c r="J5" s="4270"/>
      <c r="K5" s="4270"/>
      <c r="L5" s="4270"/>
      <c r="M5" s="4270"/>
      <c r="N5" s="4270"/>
      <c r="O5" s="4270"/>
      <c r="P5" s="4270"/>
    </row>
    <row r="6" spans="1:16" ht="18.600000000000001" x14ac:dyDescent="0.45">
      <c r="A6" s="4258" t="s">
        <v>417</v>
      </c>
      <c r="B6" s="4259"/>
      <c r="C6" s="4258" t="s">
        <v>454</v>
      </c>
      <c r="D6" s="4259"/>
      <c r="E6" s="4259"/>
      <c r="F6" s="4259"/>
      <c r="G6" s="4259"/>
      <c r="H6" s="4259"/>
      <c r="I6" s="4259"/>
      <c r="J6" s="4259"/>
      <c r="K6" s="4259"/>
      <c r="L6" s="4259"/>
      <c r="M6" s="4259"/>
      <c r="N6" s="4259"/>
      <c r="O6" s="4259"/>
      <c r="P6" s="4259"/>
    </row>
    <row r="7" spans="1:16" x14ac:dyDescent="0.45">
      <c r="A7" s="853"/>
    </row>
    <row r="8" spans="1:16" x14ac:dyDescent="0.45">
      <c r="A8" s="853"/>
    </row>
    <row r="9" spans="1:16" ht="11.25" customHeight="1" x14ac:dyDescent="0.45">
      <c r="A9" s="853"/>
      <c r="C9" s="3203" t="s">
        <v>497</v>
      </c>
      <c r="D9" s="3203"/>
      <c r="E9" s="3203"/>
      <c r="F9" s="3203"/>
      <c r="G9" s="3203"/>
      <c r="H9" s="3203"/>
      <c r="I9" s="3203"/>
      <c r="J9" s="3203"/>
      <c r="K9" s="3203"/>
      <c r="L9" s="3203"/>
      <c r="M9" s="3203"/>
      <c r="N9" s="3203"/>
      <c r="O9" s="3203"/>
      <c r="P9" s="3203"/>
    </row>
    <row r="10" spans="1:16" ht="11.25" customHeight="1" x14ac:dyDescent="0.45">
      <c r="A10" s="853"/>
      <c r="C10" s="3203"/>
      <c r="D10" s="3203"/>
      <c r="E10" s="3203"/>
      <c r="F10" s="3203"/>
      <c r="G10" s="3203"/>
      <c r="H10" s="3203"/>
      <c r="I10" s="3203"/>
      <c r="J10" s="3203"/>
      <c r="K10" s="3203"/>
      <c r="L10" s="3203"/>
      <c r="M10" s="3203"/>
      <c r="N10" s="3203"/>
      <c r="O10" s="3203"/>
      <c r="P10" s="3203"/>
    </row>
    <row r="11" spans="1:16" x14ac:dyDescent="0.45">
      <c r="A11" s="853"/>
    </row>
    <row r="12" spans="1:16" x14ac:dyDescent="0.45">
      <c r="A12" s="853"/>
    </row>
    <row r="13" spans="1:16" x14ac:dyDescent="0.45">
      <c r="A13" s="853"/>
    </row>
    <row r="14" spans="1:16" x14ac:dyDescent="0.45">
      <c r="A14" s="853"/>
    </row>
    <row r="15" spans="1:16" x14ac:dyDescent="0.45">
      <c r="A15" s="853"/>
    </row>
    <row r="16" spans="1:16" x14ac:dyDescent="0.45">
      <c r="A16" s="853"/>
    </row>
    <row r="17" spans="1:1" x14ac:dyDescent="0.45">
      <c r="A17" s="853"/>
    </row>
    <row r="18" spans="1:1" x14ac:dyDescent="0.45">
      <c r="A18" s="853"/>
    </row>
    <row r="19" spans="1:1" x14ac:dyDescent="0.45">
      <c r="A19" s="853"/>
    </row>
    <row r="20" spans="1:1" x14ac:dyDescent="0.45">
      <c r="A20" s="853"/>
    </row>
    <row r="21" spans="1:1" x14ac:dyDescent="0.45">
      <c r="A21" s="853"/>
    </row>
    <row r="22" spans="1:1" x14ac:dyDescent="0.45">
      <c r="A22" s="853"/>
    </row>
    <row r="23" spans="1:1" x14ac:dyDescent="0.45">
      <c r="A23" s="853"/>
    </row>
    <row r="24" spans="1:1" x14ac:dyDescent="0.45">
      <c r="A24" s="853"/>
    </row>
    <row r="25" spans="1:1" x14ac:dyDescent="0.45">
      <c r="A25" s="853"/>
    </row>
    <row r="26" spans="1:1" x14ac:dyDescent="0.45">
      <c r="A26" s="853"/>
    </row>
    <row r="27" spans="1:1" x14ac:dyDescent="0.45">
      <c r="A27" s="853"/>
    </row>
    <row r="28" spans="1:1" x14ac:dyDescent="0.45">
      <c r="A28" s="853"/>
    </row>
  </sheetData>
  <mergeCells count="10">
    <mergeCell ref="A6:B6"/>
    <mergeCell ref="C6:P6"/>
    <mergeCell ref="C9:P10"/>
    <mergeCell ref="C1:D1"/>
    <mergeCell ref="A3:B3"/>
    <mergeCell ref="C3:P3"/>
    <mergeCell ref="A4:B4"/>
    <mergeCell ref="C4:P4"/>
    <mergeCell ref="A5:B5"/>
    <mergeCell ref="C5:P5"/>
  </mergeCells>
  <hyperlinks>
    <hyperlink ref="A1" location="'ODS 17.'!A1" display="REGRESAR" xr:uid="{00000000-0004-0000-1F02-000000000000}"/>
    <hyperlink ref="C1:D1" location="'Metadato 17.19.2'!A1" display="VER METADATO" xr:uid="{00000000-0004-0000-1F02-000001000000}"/>
  </hyperlinks>
  <pageMargins left="0.7" right="0.7" top="0.75" bottom="0.75" header="0.3" footer="0.3"/>
</worksheet>
</file>

<file path=xl/worksheets/sheet5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2-000000000000}">
  <sheetPr codeName="Hoja533">
    <tabColor theme="0" tint="-0.499984740745262"/>
  </sheetPr>
  <dimension ref="B1:F37"/>
  <sheetViews>
    <sheetView showGridLines="0" zoomScaleNormal="100" workbookViewId="0">
      <pane ySplit="1" topLeftCell="A2" activePane="bottomLeft" state="frozen"/>
      <selection pane="bottomLeft" activeCell="B1" sqref="B1"/>
    </sheetView>
  </sheetViews>
  <sheetFormatPr baseColWidth="10" defaultColWidth="11.44140625" defaultRowHeight="17.399999999999999" x14ac:dyDescent="0.45"/>
  <cols>
    <col min="1" max="1" width="11.44140625" style="178"/>
    <col min="2" max="2" width="26.44140625" style="178" customWidth="1"/>
    <col min="3" max="3" width="24" style="178" customWidth="1"/>
    <col min="4" max="4" width="85.77734375" style="178" customWidth="1"/>
    <col min="5" max="5" width="11.44140625" style="178"/>
    <col min="6" max="6" width="7.21875" style="178" customWidth="1"/>
    <col min="7" max="16384" width="11.44140625" style="178"/>
  </cols>
  <sheetData>
    <row r="1" spans="2:6" x14ac:dyDescent="0.45">
      <c r="B1" s="2345" t="s">
        <v>337</v>
      </c>
    </row>
    <row r="2" spans="2:6" ht="18" thickBot="1" x14ac:dyDescent="0.5"/>
    <row r="3" spans="2:6" ht="23.25" customHeight="1" thickBot="1" x14ac:dyDescent="0.5">
      <c r="B3" s="4266" t="s">
        <v>370</v>
      </c>
      <c r="C3" s="4266"/>
      <c r="D3" s="4266"/>
      <c r="F3" s="1267" t="s">
        <v>498</v>
      </c>
    </row>
    <row r="4" spans="2:6" x14ac:dyDescent="0.45">
      <c r="B4" s="3123" t="s">
        <v>449</v>
      </c>
      <c r="C4" s="3123"/>
      <c r="D4" s="2361" t="s">
        <v>48</v>
      </c>
    </row>
    <row r="5" spans="2:6" ht="49.2" customHeight="1" x14ac:dyDescent="0.45">
      <c r="B5" s="3123" t="s">
        <v>373</v>
      </c>
      <c r="C5" s="3123"/>
      <c r="D5" s="2361" t="s">
        <v>242</v>
      </c>
    </row>
    <row r="6" spans="2:6" ht="17.25" customHeight="1" x14ac:dyDescent="0.45">
      <c r="B6" s="3123" t="s">
        <v>374</v>
      </c>
      <c r="C6" s="3123"/>
      <c r="D6" s="2362" t="s">
        <v>318</v>
      </c>
    </row>
    <row r="7" spans="2:6" ht="34.799999999999997" x14ac:dyDescent="0.45">
      <c r="B7" s="3126" t="s">
        <v>375</v>
      </c>
      <c r="C7" s="3126"/>
      <c r="D7" s="2363" t="s">
        <v>4203</v>
      </c>
    </row>
    <row r="8" spans="2:6" x14ac:dyDescent="0.45">
      <c r="B8" s="3127" t="s">
        <v>2480</v>
      </c>
      <c r="C8" s="3127"/>
      <c r="D8" s="2364" t="s">
        <v>2685</v>
      </c>
    </row>
    <row r="9" spans="2:6" x14ac:dyDescent="0.45">
      <c r="B9" s="3127"/>
      <c r="C9" s="3127"/>
      <c r="D9" s="2364" t="s">
        <v>2686</v>
      </c>
    </row>
    <row r="11" spans="2:6" ht="18.600000000000001" x14ac:dyDescent="0.45">
      <c r="B11" s="4266" t="s">
        <v>376</v>
      </c>
      <c r="C11" s="4266"/>
      <c r="D11" s="4266"/>
    </row>
    <row r="12" spans="2:6" x14ac:dyDescent="0.45">
      <c r="B12" s="3129" t="s">
        <v>377</v>
      </c>
      <c r="C12" s="3124"/>
      <c r="D12" s="2361"/>
    </row>
    <row r="13" spans="2:6" x14ac:dyDescent="0.45">
      <c r="B13" s="3126" t="s">
        <v>379</v>
      </c>
      <c r="C13" s="3126"/>
      <c r="D13" s="661"/>
    </row>
    <row r="14" spans="2:6" x14ac:dyDescent="0.45">
      <c r="B14" s="3123" t="s">
        <v>380</v>
      </c>
      <c r="C14" s="3123"/>
      <c r="D14" s="2077"/>
    </row>
    <row r="15" spans="2:6" x14ac:dyDescent="0.45">
      <c r="B15" s="3123" t="s">
        <v>381</v>
      </c>
      <c r="C15" s="3124"/>
      <c r="D15" s="2077"/>
    </row>
    <row r="16" spans="2:6" x14ac:dyDescent="0.45">
      <c r="B16" s="3123" t="s">
        <v>382</v>
      </c>
      <c r="C16" s="3123"/>
      <c r="D16" s="2361"/>
    </row>
    <row r="17" spans="2:4" x14ac:dyDescent="0.45">
      <c r="B17" s="3123" t="s">
        <v>383</v>
      </c>
      <c r="C17" s="3123"/>
      <c r="D17" s="2361"/>
    </row>
    <row r="18" spans="2:4" x14ac:dyDescent="0.45">
      <c r="B18" s="3123" t="s">
        <v>384</v>
      </c>
      <c r="C18" s="3123"/>
      <c r="D18" s="57"/>
    </row>
    <row r="19" spans="2:4" x14ac:dyDescent="0.45">
      <c r="B19" s="3126" t="s">
        <v>386</v>
      </c>
      <c r="C19" s="3126"/>
      <c r="D19" s="2361"/>
    </row>
    <row r="20" spans="2:4" x14ac:dyDescent="0.45">
      <c r="B20" s="3132" t="s">
        <v>387</v>
      </c>
      <c r="C20" s="3133"/>
      <c r="D20" s="57"/>
    </row>
    <row r="21" spans="2:4" x14ac:dyDescent="0.45">
      <c r="B21" s="3123" t="s">
        <v>388</v>
      </c>
      <c r="C21" s="3123"/>
      <c r="D21" s="2361"/>
    </row>
    <row r="22" spans="2:4" x14ac:dyDescent="0.45">
      <c r="B22" s="3134" t="s">
        <v>390</v>
      </c>
      <c r="C22" s="459" t="s">
        <v>391</v>
      </c>
      <c r="D22" s="2361"/>
    </row>
    <row r="23" spans="2:4" x14ac:dyDescent="0.45">
      <c r="B23" s="3135"/>
      <c r="C23" s="2341" t="s">
        <v>393</v>
      </c>
      <c r="D23" s="57"/>
    </row>
    <row r="24" spans="2:4" x14ac:dyDescent="0.45">
      <c r="B24" s="3123" t="s">
        <v>395</v>
      </c>
      <c r="C24" s="3123"/>
      <c r="D24" s="2361"/>
    </row>
    <row r="25" spans="2:4" x14ac:dyDescent="0.45">
      <c r="B25" s="3123" t="s">
        <v>397</v>
      </c>
      <c r="C25" s="3123"/>
      <c r="D25" s="146" t="s">
        <v>499</v>
      </c>
    </row>
    <row r="26" spans="2:4" x14ac:dyDescent="0.45">
      <c r="B26" s="3123" t="s">
        <v>399</v>
      </c>
      <c r="C26" s="3123"/>
      <c r="D26" s="57"/>
    </row>
    <row r="27" spans="2:4" x14ac:dyDescent="0.45">
      <c r="B27" s="3126" t="s">
        <v>401</v>
      </c>
      <c r="C27" s="3126"/>
      <c r="D27" s="2361"/>
    </row>
    <row r="28" spans="2:4" x14ac:dyDescent="0.45">
      <c r="B28" s="3129" t="s">
        <v>403</v>
      </c>
      <c r="C28" s="3124"/>
      <c r="D28" s="2361"/>
    </row>
    <row r="29" spans="2:4" x14ac:dyDescent="0.45">
      <c r="B29" s="2344" t="s">
        <v>404</v>
      </c>
      <c r="C29" s="2342"/>
      <c r="D29" s="2361"/>
    </row>
    <row r="30" spans="2:4" x14ac:dyDescent="0.45">
      <c r="B30" s="3130" t="s">
        <v>405</v>
      </c>
      <c r="C30" s="3131"/>
      <c r="D30" s="61"/>
    </row>
    <row r="31" spans="2:4" x14ac:dyDescent="0.45">
      <c r="B31" s="62"/>
      <c r="C31" s="62"/>
      <c r="D31" s="63"/>
    </row>
    <row r="32" spans="2:4" ht="18.600000000000001" x14ac:dyDescent="0.45">
      <c r="B32" s="4266" t="s">
        <v>406</v>
      </c>
      <c r="C32" s="4266"/>
      <c r="D32" s="4266"/>
    </row>
    <row r="33" spans="2:4" x14ac:dyDescent="0.45">
      <c r="B33" s="3129" t="s">
        <v>407</v>
      </c>
      <c r="C33" s="3124"/>
      <c r="D33" s="57"/>
    </row>
    <row r="34" spans="2:4" x14ac:dyDescent="0.45">
      <c r="B34" s="3129" t="s">
        <v>409</v>
      </c>
      <c r="C34" s="3124"/>
      <c r="D34" s="57"/>
    </row>
    <row r="35" spans="2:4" x14ac:dyDescent="0.45">
      <c r="B35" s="3129" t="s">
        <v>411</v>
      </c>
      <c r="C35" s="3124"/>
      <c r="D35" s="83"/>
    </row>
    <row r="36" spans="2:4" x14ac:dyDescent="0.45">
      <c r="B36" s="3129" t="s">
        <v>413</v>
      </c>
      <c r="C36" s="3124"/>
      <c r="D36" s="157"/>
    </row>
    <row r="37" spans="2:4" x14ac:dyDescent="0.45">
      <c r="B37" s="3129" t="s">
        <v>415</v>
      </c>
      <c r="C37" s="3124"/>
      <c r="D37" s="57"/>
    </row>
  </sheetData>
  <mergeCells count="30">
    <mergeCell ref="B17:C17"/>
    <mergeCell ref="B3:D3"/>
    <mergeCell ref="B4:C4"/>
    <mergeCell ref="B5:C5"/>
    <mergeCell ref="B6:C6"/>
    <mergeCell ref="B7:C7"/>
    <mergeCell ref="B11:D11"/>
    <mergeCell ref="B12:C12"/>
    <mergeCell ref="B13:C13"/>
    <mergeCell ref="B14:C14"/>
    <mergeCell ref="B15:C15"/>
    <mergeCell ref="B16:C16"/>
    <mergeCell ref="B8:C9"/>
    <mergeCell ref="B32:D32"/>
    <mergeCell ref="B18:C18"/>
    <mergeCell ref="B19:C19"/>
    <mergeCell ref="B20:C20"/>
    <mergeCell ref="B21:C21"/>
    <mergeCell ref="B22:B23"/>
    <mergeCell ref="B24:C24"/>
    <mergeCell ref="B25:C25"/>
    <mergeCell ref="B26:C26"/>
    <mergeCell ref="B27:C27"/>
    <mergeCell ref="B28:C28"/>
    <mergeCell ref="B30:C30"/>
    <mergeCell ref="B33:C33"/>
    <mergeCell ref="B34:C34"/>
    <mergeCell ref="B35:C35"/>
    <mergeCell ref="B36:C36"/>
    <mergeCell ref="B37:C37"/>
  </mergeCells>
  <dataValidations count="5">
    <dataValidation type="list" allowBlank="1" showInputMessage="1" showErrorMessage="1" sqref="D26" xr:uid="{00000000-0002-0000-2002-000000000000}">
      <formula1>Tipo_operación</formula1>
    </dataValidation>
    <dataValidation type="list" allowBlank="1" showInputMessage="1" showErrorMessage="1" sqref="D15" xr:uid="{00000000-0002-0000-2002-000001000000}">
      <formula1>Tipo_indicador</formula1>
    </dataValidation>
    <dataValidation type="list" allowBlank="1" showInputMessage="1" showErrorMessage="1" sqref="D5" xr:uid="{00000000-0002-0000-2002-000002000000}">
      <formula1>Metas_ODS</formula1>
    </dataValidation>
    <dataValidation type="list" allowBlank="1" showInputMessage="1" showErrorMessage="1" sqref="D4" xr:uid="{00000000-0002-0000-2002-000003000000}">
      <formula1>ODS</formula1>
    </dataValidation>
    <dataValidation allowBlank="1" showDropDown="1" showInputMessage="1" showErrorMessage="1" sqref="D14" xr:uid="{00000000-0002-0000-2002-000004000000}"/>
  </dataValidations>
  <hyperlinks>
    <hyperlink ref="B1" location="'17.19.2'!A1" display="REGRESAR" xr:uid="{00000000-0004-0000-2002-000000000000}"/>
    <hyperlink ref="D8" r:id="rId1" xr:uid="{00000000-0004-0000-2002-000001000000}"/>
    <hyperlink ref="D9" r:id="rId2" xr:uid="{00000000-0004-0000-2002-000002000000}"/>
  </hyperlinks>
  <pageMargins left="0.7" right="0.7" top="0.75" bottom="0.75" header="0.3" footer="0.3"/>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2002-000005000000}">
          <x14:formula1>
            <xm:f>'Listas '!G2:G250</xm:f>
          </x14:formula1>
          <xm:sqref>D7</xm:sqref>
        </x14:dataValidation>
        <x14:dataValidation type="list" allowBlank="1" showInputMessage="1" showErrorMessage="1" xr:uid="{00000000-0002-0000-2002-000006000000}">
          <x14:formula1>
            <xm:f>'Listas '!E2:E250</xm:f>
          </x14:formula1>
          <xm:sqref>D6</xm:sqref>
        </x14:dataValidation>
      </x14:dataValidations>
    </ext>
  </extLs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Hoja55">
    <tabColor rgb="FFC00000"/>
  </sheetPr>
  <dimension ref="A1:P33"/>
  <sheetViews>
    <sheetView showGridLines="0" workbookViewId="0">
      <pane ySplit="1" topLeftCell="A2" activePane="bottomLeft" state="frozen"/>
      <selection activeCell="B1" sqref="B1"/>
      <selection pane="bottomLeft" activeCell="Q15" sqref="Q15"/>
    </sheetView>
  </sheetViews>
  <sheetFormatPr baseColWidth="10" defaultColWidth="11.44140625" defaultRowHeight="18.600000000000001" x14ac:dyDescent="0.45"/>
  <cols>
    <col min="1" max="2" width="15.5546875" style="160" customWidth="1"/>
    <col min="3" max="3" width="11.77734375" style="687" customWidth="1"/>
    <col min="4" max="6" width="11.77734375" style="160" customWidth="1"/>
    <col min="7" max="16384" width="11.44140625" style="160"/>
  </cols>
  <sheetData>
    <row r="1" spans="1:16" x14ac:dyDescent="0.45">
      <c r="A1" s="563" t="s">
        <v>337</v>
      </c>
      <c r="B1" s="649"/>
      <c r="C1" s="3262" t="s">
        <v>430</v>
      </c>
      <c r="D1" s="3262"/>
    </row>
    <row r="3" spans="1:16" ht="17.25" customHeight="1" x14ac:dyDescent="0.45">
      <c r="A3" s="3208" t="s">
        <v>339</v>
      </c>
      <c r="B3" s="3208"/>
      <c r="C3" s="3208" t="s">
        <v>12</v>
      </c>
      <c r="D3" s="3208"/>
      <c r="E3" s="3208"/>
      <c r="F3" s="3208"/>
      <c r="G3" s="3208"/>
      <c r="H3" s="3208"/>
      <c r="I3" s="3208"/>
      <c r="J3" s="3208"/>
      <c r="K3" s="3208"/>
      <c r="L3" s="3208"/>
      <c r="M3" s="3208"/>
      <c r="N3" s="3208"/>
      <c r="O3" s="3208"/>
      <c r="P3" s="3208"/>
    </row>
    <row r="4" spans="1:16" ht="35.4" customHeight="1" x14ac:dyDescent="0.45">
      <c r="A4" s="3208" t="s">
        <v>340</v>
      </c>
      <c r="B4" s="3208"/>
      <c r="C4" s="3209" t="s">
        <v>43</v>
      </c>
      <c r="D4" s="3209"/>
      <c r="E4" s="3209"/>
      <c r="F4" s="3209"/>
      <c r="G4" s="3209"/>
      <c r="H4" s="3209"/>
      <c r="I4" s="3209"/>
      <c r="J4" s="3209"/>
      <c r="K4" s="3209"/>
      <c r="L4" s="3209"/>
      <c r="M4" s="3209"/>
      <c r="N4" s="3209"/>
      <c r="O4" s="3209"/>
      <c r="P4" s="3209"/>
    </row>
    <row r="5" spans="1:16" ht="16.5" customHeight="1" x14ac:dyDescent="0.45">
      <c r="A5" s="3208" t="s">
        <v>341</v>
      </c>
      <c r="B5" s="3208"/>
      <c r="C5" s="3208" t="s">
        <v>3963</v>
      </c>
      <c r="D5" s="3208"/>
      <c r="E5" s="3208"/>
      <c r="F5" s="3208"/>
      <c r="G5" s="3208"/>
      <c r="H5" s="3208"/>
      <c r="I5" s="3208"/>
      <c r="J5" s="3208"/>
      <c r="K5" s="3208"/>
      <c r="L5" s="3208"/>
      <c r="M5" s="3208"/>
      <c r="N5" s="3208"/>
      <c r="O5" s="3208"/>
      <c r="P5" s="3208"/>
    </row>
    <row r="6" spans="1:16" ht="15.75" customHeight="1" x14ac:dyDescent="0.45">
      <c r="A6" s="3208" t="s">
        <v>417</v>
      </c>
      <c r="B6" s="3208"/>
      <c r="C6" s="3208"/>
      <c r="D6" s="3208"/>
      <c r="E6" s="3208"/>
      <c r="F6" s="3208"/>
      <c r="G6" s="3208"/>
      <c r="H6" s="3208"/>
      <c r="I6" s="3208"/>
      <c r="J6" s="3208"/>
      <c r="K6" s="3208"/>
      <c r="L6" s="3208"/>
      <c r="M6" s="3208"/>
      <c r="N6" s="3208"/>
      <c r="O6" s="3208"/>
      <c r="P6" s="3208"/>
    </row>
    <row r="7" spans="1:16" x14ac:dyDescent="0.45">
      <c r="A7" s="686"/>
    </row>
    <row r="8" spans="1:16" x14ac:dyDescent="0.45">
      <c r="A8" s="802"/>
    </row>
    <row r="9" spans="1:16" ht="11.25" customHeight="1" x14ac:dyDescent="0.45">
      <c r="A9" s="686"/>
      <c r="C9" s="3203" t="s">
        <v>497</v>
      </c>
      <c r="D9" s="3203"/>
      <c r="E9" s="3203"/>
      <c r="F9" s="3203"/>
      <c r="G9" s="3203"/>
      <c r="H9" s="3203"/>
      <c r="I9" s="3203"/>
      <c r="J9" s="3203"/>
      <c r="K9" s="3203"/>
      <c r="L9" s="3203"/>
      <c r="M9" s="3203"/>
      <c r="N9" s="3203"/>
      <c r="O9" s="3203"/>
      <c r="P9" s="3203"/>
    </row>
    <row r="10" spans="1:16" ht="11.25" customHeight="1" x14ac:dyDescent="0.45">
      <c r="A10" s="686"/>
      <c r="C10" s="3203"/>
      <c r="D10" s="3203"/>
      <c r="E10" s="3203"/>
      <c r="F10" s="3203"/>
      <c r="G10" s="3203"/>
      <c r="H10" s="3203"/>
      <c r="I10" s="3203"/>
      <c r="J10" s="3203"/>
      <c r="K10" s="3203"/>
      <c r="L10" s="3203"/>
      <c r="M10" s="3203"/>
      <c r="N10" s="3203"/>
      <c r="O10" s="3203"/>
      <c r="P10" s="3203"/>
    </row>
    <row r="11" spans="1:16" x14ac:dyDescent="0.45">
      <c r="A11" s="686"/>
    </row>
    <row r="12" spans="1:16" ht="11.25" customHeight="1" x14ac:dyDescent="0.45">
      <c r="A12" s="686"/>
      <c r="C12" s="3261" t="s">
        <v>2825</v>
      </c>
      <c r="D12" s="3261"/>
      <c r="E12" s="3261"/>
      <c r="F12" s="3261"/>
      <c r="G12" s="3261"/>
      <c r="H12" s="3261"/>
      <c r="I12" s="3261"/>
      <c r="J12" s="3261"/>
      <c r="K12" s="3261"/>
      <c r="L12" s="3261"/>
      <c r="M12" s="3261"/>
      <c r="N12" s="3261"/>
      <c r="O12" s="809"/>
    </row>
    <row r="13" spans="1:16" x14ac:dyDescent="0.45">
      <c r="A13" s="686"/>
      <c r="C13" s="3261"/>
      <c r="D13" s="3261"/>
      <c r="E13" s="3261"/>
      <c r="F13" s="3261"/>
      <c r="G13" s="3261"/>
      <c r="H13" s="3261"/>
      <c r="I13" s="3261"/>
      <c r="J13" s="3261"/>
      <c r="K13" s="3261"/>
      <c r="L13" s="3261"/>
      <c r="M13" s="3261"/>
      <c r="N13" s="3261"/>
      <c r="O13" s="809"/>
    </row>
    <row r="14" spans="1:16" x14ac:dyDescent="0.45">
      <c r="A14" s="686"/>
      <c r="C14" s="3261"/>
      <c r="D14" s="3261"/>
      <c r="E14" s="3261"/>
      <c r="F14" s="3261"/>
      <c r="G14" s="3261"/>
      <c r="H14" s="3261"/>
      <c r="I14" s="3261"/>
      <c r="J14" s="3261"/>
      <c r="K14" s="3261"/>
      <c r="L14" s="3261"/>
      <c r="M14" s="3261"/>
      <c r="N14" s="3261"/>
      <c r="O14" s="809"/>
    </row>
    <row r="15" spans="1:16" x14ac:dyDescent="0.45">
      <c r="A15" s="686"/>
      <c r="C15" s="3261"/>
      <c r="D15" s="3261"/>
      <c r="E15" s="3261"/>
      <c r="F15" s="3261"/>
      <c r="G15" s="3261"/>
      <c r="H15" s="3261"/>
      <c r="I15" s="3261"/>
      <c r="J15" s="3261"/>
      <c r="K15" s="3261"/>
      <c r="L15" s="3261"/>
      <c r="M15" s="3261"/>
      <c r="N15" s="3261"/>
      <c r="O15" s="809"/>
    </row>
    <row r="16" spans="1:16" x14ac:dyDescent="0.45">
      <c r="A16" s="686"/>
      <c r="C16" s="3261"/>
      <c r="D16" s="3261"/>
      <c r="E16" s="3261"/>
      <c r="F16" s="3261"/>
      <c r="G16" s="3261"/>
      <c r="H16" s="3261"/>
      <c r="I16" s="3261"/>
      <c r="J16" s="3261"/>
      <c r="K16" s="3261"/>
      <c r="L16" s="3261"/>
      <c r="M16" s="3261"/>
      <c r="N16" s="3261"/>
      <c r="O16" s="809"/>
    </row>
    <row r="17" spans="1:15" x14ac:dyDescent="0.45">
      <c r="A17" s="686"/>
      <c r="C17" s="3261"/>
      <c r="D17" s="3261"/>
      <c r="E17" s="3261"/>
      <c r="F17" s="3261"/>
      <c r="G17" s="3261"/>
      <c r="H17" s="3261"/>
      <c r="I17" s="3261"/>
      <c r="J17" s="3261"/>
      <c r="K17" s="3261"/>
      <c r="L17" s="3261"/>
      <c r="M17" s="3261"/>
      <c r="N17" s="3261"/>
      <c r="O17" s="809"/>
    </row>
    <row r="18" spans="1:15" x14ac:dyDescent="0.45">
      <c r="A18" s="686"/>
      <c r="C18" s="3261"/>
      <c r="D18" s="3261"/>
      <c r="E18" s="3261"/>
      <c r="F18" s="3261"/>
      <c r="G18" s="3261"/>
      <c r="H18" s="3261"/>
      <c r="I18" s="3261"/>
      <c r="J18" s="3261"/>
      <c r="K18" s="3261"/>
      <c r="L18" s="3261"/>
      <c r="M18" s="3261"/>
      <c r="N18" s="3261"/>
      <c r="O18" s="809"/>
    </row>
    <row r="19" spans="1:15" x14ac:dyDescent="0.45">
      <c r="A19" s="686"/>
      <c r="C19" s="3261"/>
      <c r="D19" s="3261"/>
      <c r="E19" s="3261"/>
      <c r="F19" s="3261"/>
      <c r="G19" s="3261"/>
      <c r="H19" s="3261"/>
      <c r="I19" s="3261"/>
      <c r="J19" s="3261"/>
      <c r="K19" s="3261"/>
      <c r="L19" s="3261"/>
      <c r="M19" s="3261"/>
      <c r="N19" s="3261"/>
      <c r="O19" s="809"/>
    </row>
    <row r="20" spans="1:15" x14ac:dyDescent="0.45">
      <c r="A20" s="686"/>
      <c r="C20" s="3261"/>
      <c r="D20" s="3261"/>
      <c r="E20" s="3261"/>
      <c r="F20" s="3261"/>
      <c r="G20" s="3261"/>
      <c r="H20" s="3261"/>
      <c r="I20" s="3261"/>
      <c r="J20" s="3261"/>
      <c r="K20" s="3261"/>
      <c r="L20" s="3261"/>
      <c r="M20" s="3261"/>
      <c r="N20" s="3261"/>
      <c r="O20" s="809"/>
    </row>
    <row r="21" spans="1:15" x14ac:dyDescent="0.45">
      <c r="A21" s="686"/>
    </row>
    <row r="22" spans="1:15" x14ac:dyDescent="0.45">
      <c r="A22" s="686"/>
    </row>
    <row r="23" spans="1:15" x14ac:dyDescent="0.45">
      <c r="A23" s="686"/>
    </row>
    <row r="24" spans="1:15" x14ac:dyDescent="0.45">
      <c r="A24" s="686"/>
    </row>
    <row r="25" spans="1:15" x14ac:dyDescent="0.45">
      <c r="A25" s="686"/>
    </row>
    <row r="26" spans="1:15" x14ac:dyDescent="0.45">
      <c r="A26" s="686"/>
    </row>
    <row r="27" spans="1:15" x14ac:dyDescent="0.45">
      <c r="A27" s="686"/>
    </row>
    <row r="28" spans="1:15" x14ac:dyDescent="0.45">
      <c r="A28" s="686"/>
    </row>
    <row r="29" spans="1:15" x14ac:dyDescent="0.45">
      <c r="A29" s="686"/>
    </row>
    <row r="30" spans="1:15" x14ac:dyDescent="0.45">
      <c r="A30" s="686"/>
    </row>
    <row r="31" spans="1:15" x14ac:dyDescent="0.45">
      <c r="A31" s="686"/>
    </row>
    <row r="32" spans="1:15" x14ac:dyDescent="0.45">
      <c r="A32" s="686"/>
    </row>
    <row r="33" spans="1:1" x14ac:dyDescent="0.45">
      <c r="A33" s="686"/>
    </row>
  </sheetData>
  <mergeCells count="11">
    <mergeCell ref="C12:N20"/>
    <mergeCell ref="A6:B6"/>
    <mergeCell ref="C6:P6"/>
    <mergeCell ref="C9:P10"/>
    <mergeCell ref="C1:D1"/>
    <mergeCell ref="A3:B3"/>
    <mergeCell ref="C3:P3"/>
    <mergeCell ref="A4:B4"/>
    <mergeCell ref="C4:P4"/>
    <mergeCell ref="A5:B5"/>
    <mergeCell ref="C5:P5"/>
  </mergeCells>
  <hyperlinks>
    <hyperlink ref="A1" location="'ODS 2.'!A1" display="REGRESAR" xr:uid="{00000000-0004-0000-3600-000000000000}"/>
    <hyperlink ref="C1" location="'Metadato 2.b.1'!A1" display="VER METADATO" xr:uid="{00000000-0004-0000-3600-000001000000}"/>
  </hyperlinks>
  <pageMargins left="0.7" right="0.7" top="0.75" bottom="0.75" header="0.3" footer="0.3"/>
  <pageSetup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Hoja56">
    <tabColor theme="0" tint="-0.499984740745262"/>
  </sheetPr>
  <dimension ref="A1:F36"/>
  <sheetViews>
    <sheetView showGridLines="0" zoomScaleNormal="100" workbookViewId="0">
      <pane ySplit="1" topLeftCell="A2" activePane="bottomLeft" state="frozen"/>
      <selection pane="bottomLeft" activeCell="H16" sqref="H16"/>
    </sheetView>
  </sheetViews>
  <sheetFormatPr baseColWidth="10" defaultColWidth="11.44140625" defaultRowHeight="17.399999999999999" x14ac:dyDescent="0.3"/>
  <cols>
    <col min="1" max="1" width="11.44140625" style="38"/>
    <col min="2" max="2" width="26.44140625" style="38" customWidth="1"/>
    <col min="3" max="3" width="24" style="38" customWidth="1"/>
    <col min="4" max="4" width="85.77734375" style="38" customWidth="1"/>
    <col min="5" max="5" width="11.44140625" style="38"/>
    <col min="6" max="6" width="7.21875" style="38" customWidth="1"/>
    <col min="7" max="16384" width="11.44140625" style="38"/>
  </cols>
  <sheetData>
    <row r="1" spans="1:6" x14ac:dyDescent="0.3">
      <c r="B1" s="481" t="s">
        <v>337</v>
      </c>
    </row>
    <row r="2" spans="1:6" ht="18" thickBot="1" x14ac:dyDescent="0.35"/>
    <row r="3" spans="1:6" ht="23.25" customHeight="1" thickBot="1" x14ac:dyDescent="0.35">
      <c r="B3" s="3214" t="s">
        <v>370</v>
      </c>
      <c r="C3" s="3214"/>
      <c r="D3" s="3214"/>
      <c r="F3" s="147" t="s">
        <v>498</v>
      </c>
    </row>
    <row r="4" spans="1:6" ht="34.799999999999997" x14ac:dyDescent="0.3">
      <c r="A4" s="691"/>
      <c r="B4" s="3142" t="s">
        <v>449</v>
      </c>
      <c r="C4" s="3142"/>
      <c r="D4" s="44" t="s">
        <v>12</v>
      </c>
    </row>
    <row r="5" spans="1:6" ht="52.2" x14ac:dyDescent="0.3">
      <c r="B5" s="3142" t="s">
        <v>373</v>
      </c>
      <c r="C5" s="3142"/>
      <c r="D5" s="44" t="s">
        <v>43</v>
      </c>
    </row>
    <row r="6" spans="1:6" x14ac:dyDescent="0.3">
      <c r="B6" s="3142" t="s">
        <v>374</v>
      </c>
      <c r="C6" s="3142"/>
      <c r="D6" s="45" t="s">
        <v>539</v>
      </c>
    </row>
    <row r="7" spans="1:6" x14ac:dyDescent="0.3">
      <c r="B7" s="3143" t="s">
        <v>375</v>
      </c>
      <c r="C7" s="3143"/>
      <c r="D7" s="46" t="s">
        <v>3963</v>
      </c>
    </row>
    <row r="8" spans="1:6" x14ac:dyDescent="0.3">
      <c r="B8" s="3143" t="s">
        <v>2486</v>
      </c>
      <c r="C8" s="3143"/>
      <c r="D8" s="47" t="s">
        <v>2507</v>
      </c>
    </row>
    <row r="9" spans="1:6" x14ac:dyDescent="0.45">
      <c r="B9" s="22"/>
      <c r="C9" s="22"/>
      <c r="D9" s="22"/>
    </row>
    <row r="10" spans="1:6" ht="23.25" customHeight="1" x14ac:dyDescent="0.3">
      <c r="B10" s="3214" t="s">
        <v>376</v>
      </c>
      <c r="C10" s="3214"/>
      <c r="D10" s="3214"/>
    </row>
    <row r="11" spans="1:6" x14ac:dyDescent="0.3">
      <c r="B11" s="3153" t="s">
        <v>377</v>
      </c>
      <c r="C11" s="3154"/>
      <c r="D11" s="44"/>
    </row>
    <row r="12" spans="1:6" ht="15" customHeight="1" x14ac:dyDescent="0.3">
      <c r="B12" s="3155" t="s">
        <v>379</v>
      </c>
      <c r="C12" s="3155"/>
      <c r="D12" s="661"/>
    </row>
    <row r="13" spans="1:6" x14ac:dyDescent="0.3">
      <c r="B13" s="3142" t="s">
        <v>380</v>
      </c>
      <c r="C13" s="3142"/>
      <c r="D13" s="575"/>
    </row>
    <row r="14" spans="1:6" x14ac:dyDescent="0.3">
      <c r="B14" s="3142" t="s">
        <v>381</v>
      </c>
      <c r="C14" s="3156"/>
      <c r="D14" s="575"/>
    </row>
    <row r="15" spans="1:6" x14ac:dyDescent="0.3">
      <c r="B15" s="3142" t="s">
        <v>382</v>
      </c>
      <c r="C15" s="3142"/>
      <c r="D15" s="44"/>
    </row>
    <row r="16" spans="1:6" x14ac:dyDescent="0.3">
      <c r="B16" s="3142" t="s">
        <v>383</v>
      </c>
      <c r="C16" s="3142"/>
      <c r="D16" s="44"/>
    </row>
    <row r="17" spans="2:4" x14ac:dyDescent="0.3">
      <c r="B17" s="3142" t="s">
        <v>384</v>
      </c>
      <c r="C17" s="3142"/>
      <c r="D17" s="57"/>
    </row>
    <row r="18" spans="2:4" x14ac:dyDescent="0.3">
      <c r="B18" s="3143" t="s">
        <v>386</v>
      </c>
      <c r="C18" s="3143"/>
      <c r="D18" s="44"/>
    </row>
    <row r="19" spans="2:4" ht="15" customHeight="1" x14ac:dyDescent="0.3">
      <c r="B19" s="3144" t="s">
        <v>387</v>
      </c>
      <c r="C19" s="3145"/>
      <c r="D19" s="57"/>
    </row>
    <row r="20" spans="2:4" x14ac:dyDescent="0.3">
      <c r="B20" s="3142" t="s">
        <v>388</v>
      </c>
      <c r="C20" s="3142"/>
      <c r="D20" s="44"/>
    </row>
    <row r="21" spans="2:4" x14ac:dyDescent="0.3">
      <c r="B21" s="3146" t="s">
        <v>390</v>
      </c>
      <c r="C21" s="54" t="s">
        <v>391</v>
      </c>
      <c r="D21" s="44"/>
    </row>
    <row r="22" spans="2:4" x14ac:dyDescent="0.3">
      <c r="B22" s="3147"/>
      <c r="C22" s="567" t="s">
        <v>393</v>
      </c>
      <c r="D22" s="57"/>
    </row>
    <row r="23" spans="2:4" x14ac:dyDescent="0.3">
      <c r="B23" s="3148" t="s">
        <v>395</v>
      </c>
      <c r="C23" s="3148"/>
      <c r="D23" s="44"/>
    </row>
    <row r="24" spans="2:4" x14ac:dyDescent="0.3">
      <c r="B24" s="3148" t="s">
        <v>397</v>
      </c>
      <c r="C24" s="3148"/>
      <c r="D24" s="84" t="s">
        <v>589</v>
      </c>
    </row>
    <row r="25" spans="2:4" x14ac:dyDescent="0.3">
      <c r="B25" s="3142" t="s">
        <v>399</v>
      </c>
      <c r="C25" s="3142"/>
      <c r="D25" s="52"/>
    </row>
    <row r="26" spans="2:4" ht="15" customHeight="1" x14ac:dyDescent="0.3">
      <c r="B26" s="3143" t="s">
        <v>401</v>
      </c>
      <c r="C26" s="3143"/>
      <c r="D26" s="44"/>
    </row>
    <row r="27" spans="2:4" x14ac:dyDescent="0.3">
      <c r="B27" s="3149" t="s">
        <v>403</v>
      </c>
      <c r="C27" s="3150"/>
      <c r="D27" s="44"/>
    </row>
    <row r="28" spans="2:4" ht="166.5" customHeight="1" x14ac:dyDescent="0.3">
      <c r="B28" s="568" t="s">
        <v>404</v>
      </c>
      <c r="C28" s="569"/>
      <c r="D28" s="52" t="s">
        <v>591</v>
      </c>
    </row>
    <row r="29" spans="2:4" x14ac:dyDescent="0.3">
      <c r="B29" s="3151" t="s">
        <v>405</v>
      </c>
      <c r="C29" s="3152"/>
      <c r="D29" s="61"/>
    </row>
    <row r="30" spans="2:4" x14ac:dyDescent="0.3">
      <c r="B30" s="62"/>
      <c r="C30" s="62"/>
      <c r="D30" s="63"/>
    </row>
    <row r="31" spans="2:4" ht="23.25" customHeight="1" x14ac:dyDescent="0.3">
      <c r="B31" s="3214" t="s">
        <v>406</v>
      </c>
      <c r="C31" s="3214"/>
      <c r="D31" s="3214"/>
    </row>
    <row r="32" spans="2:4" x14ac:dyDescent="0.3">
      <c r="B32" s="3140" t="s">
        <v>407</v>
      </c>
      <c r="C32" s="3141"/>
      <c r="D32" s="57"/>
    </row>
    <row r="33" spans="2:4" x14ac:dyDescent="0.3">
      <c r="B33" s="3140" t="s">
        <v>409</v>
      </c>
      <c r="C33" s="3141"/>
      <c r="D33" s="57"/>
    </row>
    <row r="34" spans="2:4" x14ac:dyDescent="0.3">
      <c r="B34" s="3140" t="s">
        <v>411</v>
      </c>
      <c r="C34" s="3141"/>
      <c r="D34" s="102"/>
    </row>
    <row r="35" spans="2:4" x14ac:dyDescent="0.3">
      <c r="B35" s="3140" t="s">
        <v>413</v>
      </c>
      <c r="C35" s="3141"/>
      <c r="D35" s="103"/>
    </row>
    <row r="36" spans="2:4" x14ac:dyDescent="0.3">
      <c r="B36" s="3140" t="s">
        <v>415</v>
      </c>
      <c r="C36" s="3141"/>
      <c r="D36" s="57"/>
    </row>
  </sheetData>
  <mergeCells count="30">
    <mergeCell ref="B16:C16"/>
    <mergeCell ref="B3:D3"/>
    <mergeCell ref="B4:C4"/>
    <mergeCell ref="B5:C5"/>
    <mergeCell ref="B6:C6"/>
    <mergeCell ref="B7:C7"/>
    <mergeCell ref="B10:D10"/>
    <mergeCell ref="B11:C11"/>
    <mergeCell ref="B12:C12"/>
    <mergeCell ref="B13:C13"/>
    <mergeCell ref="B14:C14"/>
    <mergeCell ref="B15:C15"/>
    <mergeCell ref="B8:C8"/>
    <mergeCell ref="B31:D31"/>
    <mergeCell ref="B17:C17"/>
    <mergeCell ref="B18:C18"/>
    <mergeCell ref="B19:C19"/>
    <mergeCell ref="B20:C20"/>
    <mergeCell ref="B21:B22"/>
    <mergeCell ref="B23:C23"/>
    <mergeCell ref="B24:C24"/>
    <mergeCell ref="B25:C25"/>
    <mergeCell ref="B26:C26"/>
    <mergeCell ref="B27:C27"/>
    <mergeCell ref="B29:C29"/>
    <mergeCell ref="B32:C32"/>
    <mergeCell ref="B33:C33"/>
    <mergeCell ref="B34:C34"/>
    <mergeCell ref="B35:C35"/>
    <mergeCell ref="B36:C36"/>
  </mergeCells>
  <dataValidations count="7">
    <dataValidation allowBlank="1" showDropDown="1" showInputMessage="1" showErrorMessage="1" sqref="D13" xr:uid="{00000000-0002-0000-3700-000000000000}"/>
    <dataValidation type="list" allowBlank="1" showInputMessage="1" showErrorMessage="1" sqref="D4" xr:uid="{00000000-0002-0000-3700-000001000000}">
      <formula1>ODS</formula1>
    </dataValidation>
    <dataValidation type="list" allowBlank="1" showInputMessage="1" showErrorMessage="1" sqref="D5" xr:uid="{00000000-0002-0000-3700-000002000000}">
      <formula1>Metas_ODS</formula1>
    </dataValidation>
    <dataValidation type="list" allowBlank="1" showInputMessage="1" showErrorMessage="1" sqref="D6" xr:uid="{00000000-0002-0000-3700-000003000000}">
      <formula1>Numero_indicador</formula1>
    </dataValidation>
    <dataValidation type="list" allowBlank="1" showInputMessage="1" showErrorMessage="1" sqref="D7" xr:uid="{00000000-0002-0000-3700-000004000000}">
      <formula1>Nombre_indicador_ODS</formula1>
    </dataValidation>
    <dataValidation type="list" allowBlank="1" showInputMessage="1" showErrorMessage="1" sqref="D14" xr:uid="{00000000-0002-0000-3700-000005000000}">
      <formula1>Tipo_indicador</formula1>
    </dataValidation>
    <dataValidation type="list" allowBlank="1" showInputMessage="1" showErrorMessage="1" sqref="D25" xr:uid="{00000000-0002-0000-3700-000006000000}">
      <formula1>Tipo_operación</formula1>
    </dataValidation>
  </dataValidations>
  <hyperlinks>
    <hyperlink ref="B1" location="'2.b.1'!A1" display="REGRESAR" xr:uid="{00000000-0004-0000-3700-000000000000}"/>
    <hyperlink ref="D8" r:id="rId1" xr:uid="{00000000-0004-0000-3700-000001000000}"/>
  </hyperlinks>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Hoja57">
    <tabColor theme="5"/>
  </sheetPr>
  <dimension ref="A1:P10"/>
  <sheetViews>
    <sheetView showGridLines="0" zoomScaleNormal="100" workbookViewId="0">
      <pane ySplit="1" topLeftCell="A2" activePane="bottomLeft" state="frozen"/>
      <selection activeCell="I38" sqref="I38"/>
      <selection pane="bottomLeft" activeCell="F19" sqref="F19"/>
    </sheetView>
  </sheetViews>
  <sheetFormatPr baseColWidth="10" defaultColWidth="11.44140625" defaultRowHeight="18.600000000000001" x14ac:dyDescent="0.45"/>
  <cols>
    <col min="1" max="2" width="15.77734375" style="160" customWidth="1"/>
    <col min="3" max="3" width="11.77734375" style="687" customWidth="1"/>
    <col min="4" max="5" width="11.77734375" style="160" customWidth="1"/>
    <col min="6" max="16384" width="11.44140625" style="160"/>
  </cols>
  <sheetData>
    <row r="1" spans="1:16" x14ac:dyDescent="0.45">
      <c r="A1" s="563" t="s">
        <v>337</v>
      </c>
      <c r="B1" s="649"/>
      <c r="C1" s="3119" t="s">
        <v>430</v>
      </c>
      <c r="D1" s="3119"/>
    </row>
    <row r="3" spans="1:16" x14ac:dyDescent="0.45">
      <c r="A3" s="3208" t="s">
        <v>339</v>
      </c>
      <c r="B3" s="3208"/>
      <c r="C3" s="3208" t="s">
        <v>12</v>
      </c>
      <c r="D3" s="3208"/>
      <c r="E3" s="3208"/>
      <c r="F3" s="3208"/>
      <c r="G3" s="3208"/>
      <c r="H3" s="3208"/>
      <c r="I3" s="3208"/>
      <c r="J3" s="3208"/>
      <c r="K3" s="3208"/>
      <c r="L3" s="3208"/>
      <c r="M3" s="3208"/>
      <c r="N3" s="3208"/>
      <c r="O3" s="3208"/>
      <c r="P3" s="3208"/>
    </row>
    <row r="4" spans="1:16" ht="41.4" customHeight="1" x14ac:dyDescent="0.45">
      <c r="A4" s="3208" t="s">
        <v>340</v>
      </c>
      <c r="B4" s="3208"/>
      <c r="C4" s="3209" t="s">
        <v>45</v>
      </c>
      <c r="D4" s="3209"/>
      <c r="E4" s="3209"/>
      <c r="F4" s="3209"/>
      <c r="G4" s="3209"/>
      <c r="H4" s="3209"/>
      <c r="I4" s="3209"/>
      <c r="J4" s="3209"/>
      <c r="K4" s="3209"/>
      <c r="L4" s="3209"/>
      <c r="M4" s="3209"/>
      <c r="N4" s="3209"/>
      <c r="O4" s="3209"/>
      <c r="P4" s="3209"/>
    </row>
    <row r="5" spans="1:16" x14ac:dyDescent="0.45">
      <c r="A5" s="3208" t="s">
        <v>341</v>
      </c>
      <c r="B5" s="3208"/>
      <c r="C5" s="3208" t="s">
        <v>3964</v>
      </c>
      <c r="D5" s="3208"/>
      <c r="E5" s="3208"/>
      <c r="F5" s="3208"/>
      <c r="G5" s="3208"/>
      <c r="H5" s="3208"/>
      <c r="I5" s="3208"/>
      <c r="J5" s="3208"/>
      <c r="K5" s="3208"/>
      <c r="L5" s="3208"/>
      <c r="M5" s="3208"/>
      <c r="N5" s="3208"/>
      <c r="O5" s="3208"/>
      <c r="P5" s="3208"/>
    </row>
    <row r="6" spans="1:16" x14ac:dyDescent="0.45">
      <c r="A6" s="3208" t="s">
        <v>417</v>
      </c>
      <c r="B6" s="3208"/>
      <c r="C6" s="3208"/>
      <c r="D6" s="3208"/>
      <c r="E6" s="3208"/>
      <c r="F6" s="3208"/>
      <c r="G6" s="3208"/>
      <c r="H6" s="3208"/>
      <c r="I6" s="3208"/>
      <c r="J6" s="3208"/>
      <c r="K6" s="3208"/>
      <c r="L6" s="3208"/>
      <c r="M6" s="3208"/>
      <c r="N6" s="3208"/>
      <c r="O6" s="3208"/>
      <c r="P6" s="3208"/>
    </row>
    <row r="9" spans="1:16" ht="11.25" customHeight="1" x14ac:dyDescent="0.45">
      <c r="C9" s="3203" t="s">
        <v>455</v>
      </c>
      <c r="D9" s="3203"/>
      <c r="E9" s="3203"/>
      <c r="F9" s="3203"/>
      <c r="G9" s="3203"/>
      <c r="H9" s="3203"/>
      <c r="I9" s="3203"/>
      <c r="J9" s="3203"/>
      <c r="K9" s="3203"/>
      <c r="L9" s="3203"/>
      <c r="M9" s="3203"/>
      <c r="N9" s="3203"/>
      <c r="O9" s="3203"/>
      <c r="P9" s="3203"/>
    </row>
    <row r="10" spans="1:16" ht="11.25" customHeight="1" x14ac:dyDescent="0.45">
      <c r="C10" s="3203"/>
      <c r="D10" s="3203"/>
      <c r="E10" s="3203"/>
      <c r="F10" s="3203"/>
      <c r="G10" s="3203"/>
      <c r="H10" s="3203"/>
      <c r="I10" s="3203"/>
      <c r="J10" s="3203"/>
      <c r="K10" s="3203"/>
      <c r="L10" s="3203"/>
      <c r="M10" s="3203"/>
      <c r="N10" s="3203"/>
      <c r="O10" s="3203"/>
      <c r="P10" s="3203"/>
    </row>
  </sheetData>
  <mergeCells count="10">
    <mergeCell ref="A6:B6"/>
    <mergeCell ref="C6:P6"/>
    <mergeCell ref="C9:P10"/>
    <mergeCell ref="C1:D1"/>
    <mergeCell ref="A3:B3"/>
    <mergeCell ref="C3:P3"/>
    <mergeCell ref="A4:B4"/>
    <mergeCell ref="C4:P4"/>
    <mergeCell ref="A5:B5"/>
    <mergeCell ref="C5:P5"/>
  </mergeCells>
  <hyperlinks>
    <hyperlink ref="A1" location="'ODS 2.'!A1" display="REGRESAR" xr:uid="{00000000-0004-0000-3800-000000000000}"/>
    <hyperlink ref="C1" location="'Metadato 2.c.1'!A1" display="VER METADATO" xr:uid="{00000000-0004-0000-3800-000001000000}"/>
  </hyperlinks>
  <pageMargins left="0.7" right="0.7" top="0.75" bottom="0.75" header="0.3" footer="0.3"/>
  <pageSetup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Hoja58">
    <tabColor theme="0" tint="-0.499984740745262"/>
  </sheetPr>
  <dimension ref="A1:F36"/>
  <sheetViews>
    <sheetView showGridLines="0" zoomScaleNormal="100" workbookViewId="0">
      <pane ySplit="1" topLeftCell="A2" activePane="bottomLeft" state="frozen"/>
      <selection activeCell="I38" sqref="I38"/>
      <selection pane="bottomLeft" activeCell="F12" sqref="F12"/>
    </sheetView>
  </sheetViews>
  <sheetFormatPr baseColWidth="10" defaultColWidth="11.44140625" defaultRowHeight="17.399999999999999" x14ac:dyDescent="0.3"/>
  <cols>
    <col min="1" max="1" width="11.44140625" style="38" customWidth="1"/>
    <col min="2" max="2" width="26.44140625" style="38" customWidth="1"/>
    <col min="3" max="3" width="24" style="38" customWidth="1"/>
    <col min="4" max="4" width="85.77734375" style="38" customWidth="1"/>
    <col min="5" max="5" width="11.44140625" style="38"/>
    <col min="6" max="6" width="7.21875" style="38" customWidth="1"/>
    <col min="7" max="16384" width="11.44140625" style="38"/>
  </cols>
  <sheetData>
    <row r="1" spans="1:6" x14ac:dyDescent="0.3">
      <c r="B1" s="481" t="s">
        <v>337</v>
      </c>
    </row>
    <row r="2" spans="1:6" ht="18" thickBot="1" x14ac:dyDescent="0.35"/>
    <row r="3" spans="1:6" ht="23.25" customHeight="1" thickBot="1" x14ac:dyDescent="0.35">
      <c r="B3" s="3214" t="s">
        <v>370</v>
      </c>
      <c r="C3" s="3214"/>
      <c r="D3" s="3214"/>
      <c r="F3" s="147" t="s">
        <v>471</v>
      </c>
    </row>
    <row r="4" spans="1:6" ht="34.5" customHeight="1" x14ac:dyDescent="0.3">
      <c r="A4" s="691"/>
      <c r="B4" s="3142" t="s">
        <v>449</v>
      </c>
      <c r="C4" s="3142"/>
      <c r="D4" s="44" t="s">
        <v>12</v>
      </c>
    </row>
    <row r="5" spans="1:6" ht="52.2" x14ac:dyDescent="0.3">
      <c r="B5" s="3142" t="s">
        <v>373</v>
      </c>
      <c r="C5" s="3142"/>
      <c r="D5" s="44" t="s">
        <v>45</v>
      </c>
    </row>
    <row r="6" spans="1:6" x14ac:dyDescent="0.3">
      <c r="B6" s="3142" t="s">
        <v>374</v>
      </c>
      <c r="C6" s="3142"/>
      <c r="D6" s="45" t="s">
        <v>540</v>
      </c>
    </row>
    <row r="7" spans="1:6" x14ac:dyDescent="0.3">
      <c r="B7" s="3143" t="s">
        <v>375</v>
      </c>
      <c r="C7" s="3143"/>
      <c r="D7" s="46" t="s">
        <v>3964</v>
      </c>
    </row>
    <row r="8" spans="1:6" x14ac:dyDescent="0.3">
      <c r="B8" s="3144" t="s">
        <v>2480</v>
      </c>
      <c r="C8" s="3145"/>
      <c r="D8" s="47" t="s">
        <v>2508</v>
      </c>
    </row>
    <row r="9" spans="1:6" x14ac:dyDescent="0.45">
      <c r="B9" s="22"/>
      <c r="C9" s="22"/>
      <c r="D9" s="22"/>
    </row>
    <row r="10" spans="1:6" ht="23.25" customHeight="1" x14ac:dyDescent="0.3">
      <c r="B10" s="3214" t="s">
        <v>376</v>
      </c>
      <c r="C10" s="3214"/>
      <c r="D10" s="3214"/>
    </row>
    <row r="11" spans="1:6" x14ac:dyDescent="0.3">
      <c r="B11" s="3153" t="s">
        <v>377</v>
      </c>
      <c r="C11" s="3154"/>
      <c r="D11" s="44"/>
    </row>
    <row r="12" spans="1:6" x14ac:dyDescent="0.3">
      <c r="B12" s="3155" t="s">
        <v>379</v>
      </c>
      <c r="C12" s="3155"/>
      <c r="D12" s="82"/>
    </row>
    <row r="13" spans="1:6" x14ac:dyDescent="0.3">
      <c r="B13" s="3142" t="s">
        <v>380</v>
      </c>
      <c r="C13" s="3142"/>
      <c r="D13" s="575"/>
    </row>
    <row r="14" spans="1:6" x14ac:dyDescent="0.3">
      <c r="B14" s="3142" t="s">
        <v>381</v>
      </c>
      <c r="C14" s="3156"/>
      <c r="D14" s="575"/>
    </row>
    <row r="15" spans="1:6" x14ac:dyDescent="0.3">
      <c r="B15" s="3142" t="s">
        <v>382</v>
      </c>
      <c r="C15" s="3142"/>
      <c r="D15" s="44"/>
    </row>
    <row r="16" spans="1:6" x14ac:dyDescent="0.3">
      <c r="B16" s="3142" t="s">
        <v>383</v>
      </c>
      <c r="C16" s="3142"/>
      <c r="D16" s="44"/>
    </row>
    <row r="17" spans="2:4" x14ac:dyDescent="0.3">
      <c r="B17" s="3142" t="s">
        <v>384</v>
      </c>
      <c r="C17" s="3142"/>
      <c r="D17" s="57"/>
    </row>
    <row r="18" spans="2:4" x14ac:dyDescent="0.3">
      <c r="B18" s="3143" t="s">
        <v>386</v>
      </c>
      <c r="C18" s="3143"/>
      <c r="D18" s="44"/>
    </row>
    <row r="19" spans="2:4" x14ac:dyDescent="0.3">
      <c r="B19" s="3144" t="s">
        <v>387</v>
      </c>
      <c r="C19" s="3145"/>
      <c r="D19" s="57"/>
    </row>
    <row r="20" spans="2:4" x14ac:dyDescent="0.3">
      <c r="B20" s="3142" t="s">
        <v>388</v>
      </c>
      <c r="C20" s="3142"/>
      <c r="D20" s="44"/>
    </row>
    <row r="21" spans="2:4" x14ac:dyDescent="0.3">
      <c r="B21" s="3146" t="s">
        <v>390</v>
      </c>
      <c r="C21" s="54" t="s">
        <v>391</v>
      </c>
      <c r="D21" s="44"/>
    </row>
    <row r="22" spans="2:4" x14ac:dyDescent="0.3">
      <c r="B22" s="3147"/>
      <c r="C22" s="567" t="s">
        <v>393</v>
      </c>
      <c r="D22" s="57"/>
    </row>
    <row r="23" spans="2:4" x14ac:dyDescent="0.3">
      <c r="B23" s="3148" t="s">
        <v>395</v>
      </c>
      <c r="C23" s="3148"/>
      <c r="D23" s="44"/>
    </row>
    <row r="24" spans="2:4" x14ac:dyDescent="0.3">
      <c r="B24" s="3148" t="s">
        <v>397</v>
      </c>
      <c r="C24" s="3148"/>
      <c r="D24" s="44"/>
    </row>
    <row r="25" spans="2:4" x14ac:dyDescent="0.3">
      <c r="B25" s="3142" t="s">
        <v>399</v>
      </c>
      <c r="C25" s="3142"/>
      <c r="D25" s="52"/>
    </row>
    <row r="26" spans="2:4" x14ac:dyDescent="0.3">
      <c r="B26" s="3143" t="s">
        <v>401</v>
      </c>
      <c r="C26" s="3143"/>
      <c r="D26" s="44"/>
    </row>
    <row r="27" spans="2:4" x14ac:dyDescent="0.3">
      <c r="B27" s="3149" t="s">
        <v>403</v>
      </c>
      <c r="C27" s="3150"/>
      <c r="D27" s="44"/>
    </row>
    <row r="28" spans="2:4" ht="182.25" customHeight="1" x14ac:dyDescent="0.3">
      <c r="B28" s="568" t="s">
        <v>404</v>
      </c>
      <c r="C28" s="569"/>
      <c r="D28" s="52" t="s">
        <v>592</v>
      </c>
    </row>
    <row r="29" spans="2:4" x14ac:dyDescent="0.3">
      <c r="B29" s="3151" t="s">
        <v>405</v>
      </c>
      <c r="C29" s="3152"/>
      <c r="D29" s="61"/>
    </row>
    <row r="30" spans="2:4" x14ac:dyDescent="0.3">
      <c r="B30" s="62"/>
      <c r="C30" s="62"/>
      <c r="D30" s="63"/>
    </row>
    <row r="31" spans="2:4" ht="23.25" customHeight="1" x14ac:dyDescent="0.3">
      <c r="B31" s="3214" t="s">
        <v>406</v>
      </c>
      <c r="C31" s="3214"/>
      <c r="D31" s="3214"/>
    </row>
    <row r="32" spans="2:4" x14ac:dyDescent="0.3">
      <c r="B32" s="3140" t="s">
        <v>407</v>
      </c>
      <c r="C32" s="3141"/>
      <c r="D32" s="57"/>
    </row>
    <row r="33" spans="2:4" x14ac:dyDescent="0.3">
      <c r="B33" s="3140" t="s">
        <v>409</v>
      </c>
      <c r="C33" s="3141"/>
      <c r="D33" s="57"/>
    </row>
    <row r="34" spans="2:4" x14ac:dyDescent="0.3">
      <c r="B34" s="3140" t="s">
        <v>411</v>
      </c>
      <c r="C34" s="3141"/>
      <c r="D34" s="102"/>
    </row>
    <row r="35" spans="2:4" x14ac:dyDescent="0.3">
      <c r="B35" s="3140" t="s">
        <v>413</v>
      </c>
      <c r="C35" s="3141"/>
      <c r="D35" s="103"/>
    </row>
    <row r="36" spans="2:4" x14ac:dyDescent="0.3">
      <c r="B36" s="3140" t="s">
        <v>415</v>
      </c>
      <c r="C36" s="3141"/>
      <c r="D36" s="57"/>
    </row>
  </sheetData>
  <mergeCells count="30">
    <mergeCell ref="B16:C16"/>
    <mergeCell ref="B3:D3"/>
    <mergeCell ref="B4:C4"/>
    <mergeCell ref="B5:C5"/>
    <mergeCell ref="B6:C6"/>
    <mergeCell ref="B7:C7"/>
    <mergeCell ref="B10:D10"/>
    <mergeCell ref="B11:C11"/>
    <mergeCell ref="B12:C12"/>
    <mergeCell ref="B13:C13"/>
    <mergeCell ref="B14:C14"/>
    <mergeCell ref="B15:C15"/>
    <mergeCell ref="B8:C8"/>
    <mergeCell ref="B31:D31"/>
    <mergeCell ref="B17:C17"/>
    <mergeCell ref="B18:C18"/>
    <mergeCell ref="B19:C19"/>
    <mergeCell ref="B20:C20"/>
    <mergeCell ref="B21:B22"/>
    <mergeCell ref="B23:C23"/>
    <mergeCell ref="B24:C24"/>
    <mergeCell ref="B25:C25"/>
    <mergeCell ref="B26:C26"/>
    <mergeCell ref="B27:C27"/>
    <mergeCell ref="B29:C29"/>
    <mergeCell ref="B32:C32"/>
    <mergeCell ref="B33:C33"/>
    <mergeCell ref="B34:C34"/>
    <mergeCell ref="B35:C35"/>
    <mergeCell ref="B36:C36"/>
  </mergeCells>
  <dataValidations count="7">
    <dataValidation allowBlank="1" showDropDown="1" showInputMessage="1" showErrorMessage="1" sqref="D13" xr:uid="{00000000-0002-0000-3900-000000000000}"/>
    <dataValidation type="list" allowBlank="1" showInputMessage="1" showErrorMessage="1" sqref="D4" xr:uid="{00000000-0002-0000-3900-000001000000}">
      <formula1>ODS</formula1>
    </dataValidation>
    <dataValidation type="list" allowBlank="1" showInputMessage="1" showErrorMessage="1" sqref="D5" xr:uid="{00000000-0002-0000-3900-000002000000}">
      <formula1>Metas_ODS</formula1>
    </dataValidation>
    <dataValidation type="list" allowBlank="1" showInputMessage="1" showErrorMessage="1" sqref="D6" xr:uid="{00000000-0002-0000-3900-000003000000}">
      <formula1>Numero_indicador</formula1>
    </dataValidation>
    <dataValidation type="list" allowBlank="1" showInputMessage="1" showErrorMessage="1" sqref="D7" xr:uid="{00000000-0002-0000-3900-000004000000}">
      <formula1>Nombre_indicador_ODS</formula1>
    </dataValidation>
    <dataValidation type="list" allowBlank="1" showInputMessage="1" showErrorMessage="1" sqref="D14" xr:uid="{00000000-0002-0000-3900-000005000000}">
      <formula1>Tipo_indicador</formula1>
    </dataValidation>
    <dataValidation type="list" allowBlank="1" showInputMessage="1" showErrorMessage="1" sqref="D25" xr:uid="{00000000-0002-0000-3900-000006000000}">
      <formula1>Tipo_operación</formula1>
    </dataValidation>
  </dataValidations>
  <hyperlinks>
    <hyperlink ref="B1" location="'2.c.1'!A1" display="REGRESAR" xr:uid="{00000000-0004-0000-3900-000000000000}"/>
    <hyperlink ref="D8" r:id="rId1" xr:uid="{00000000-0004-0000-3900-000001000000}"/>
  </hyperlinks>
  <pageMargins left="0.7" right="0.7" top="0.75" bottom="0.75" header="0.3" footer="0.3"/>
  <pageSetup orientation="portrait"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Hoja59">
    <tabColor rgb="FF4C9F38"/>
  </sheetPr>
  <dimension ref="A1:E32"/>
  <sheetViews>
    <sheetView showGridLines="0" workbookViewId="0">
      <pane ySplit="4" topLeftCell="A5" activePane="bottomLeft" state="frozen"/>
      <selection activeCell="I38" sqref="I38"/>
      <selection pane="bottomLeft" sqref="A1:B1"/>
    </sheetView>
  </sheetViews>
  <sheetFormatPr baseColWidth="10" defaultRowHeight="17.399999999999999" x14ac:dyDescent="0.45"/>
  <cols>
    <col min="1" max="2" width="11.44140625" style="22" customWidth="1"/>
    <col min="3" max="3" width="71.77734375" style="22" customWidth="1"/>
    <col min="4" max="4" width="16.21875" style="22" customWidth="1"/>
    <col min="5" max="5" width="81.21875" style="22" customWidth="1"/>
    <col min="6" max="16384" width="11.5546875" style="22"/>
  </cols>
  <sheetData>
    <row r="1" spans="1:5" ht="18.600000000000001" x14ac:dyDescent="0.45">
      <c r="A1" s="3108" t="s">
        <v>320</v>
      </c>
      <c r="B1" s="3108"/>
    </row>
    <row r="3" spans="1:5" ht="53.25" customHeight="1" x14ac:dyDescent="0.45">
      <c r="A3" s="65"/>
      <c r="B3" s="65"/>
      <c r="C3" s="3263" t="s">
        <v>593</v>
      </c>
      <c r="D3" s="3263"/>
      <c r="E3" s="3263"/>
    </row>
    <row r="4" spans="1:5" s="67" customFormat="1" ht="50.4" customHeight="1" x14ac:dyDescent="0.45">
      <c r="A4" s="66"/>
      <c r="B4" s="66"/>
      <c r="C4" s="466" t="s">
        <v>322</v>
      </c>
      <c r="D4" s="466" t="s">
        <v>323</v>
      </c>
      <c r="E4" s="466" t="s">
        <v>324</v>
      </c>
    </row>
    <row r="5" spans="1:5" s="68" customFormat="1" ht="24" customHeight="1" x14ac:dyDescent="0.3">
      <c r="C5" s="3106" t="s">
        <v>47</v>
      </c>
      <c r="D5" s="452" t="s">
        <v>594</v>
      </c>
      <c r="E5" s="462" t="s">
        <v>3965</v>
      </c>
    </row>
    <row r="6" spans="1:5" s="68" customFormat="1" ht="24" customHeight="1" x14ac:dyDescent="0.3">
      <c r="C6" s="3107"/>
      <c r="D6" s="452" t="s">
        <v>595</v>
      </c>
      <c r="E6" s="462" t="s">
        <v>3966</v>
      </c>
    </row>
    <row r="7" spans="1:5" s="68" customFormat="1" ht="47.4" customHeight="1" x14ac:dyDescent="0.3">
      <c r="C7" s="3106" t="s">
        <v>3967</v>
      </c>
      <c r="D7" s="452" t="s">
        <v>596</v>
      </c>
      <c r="E7" s="462" t="s">
        <v>3968</v>
      </c>
    </row>
    <row r="8" spans="1:5" s="68" customFormat="1" ht="42.6" customHeight="1" x14ac:dyDescent="0.3">
      <c r="C8" s="3107"/>
      <c r="D8" s="452" t="s">
        <v>597</v>
      </c>
      <c r="E8" s="462" t="s">
        <v>3969</v>
      </c>
    </row>
    <row r="9" spans="1:5" s="68" customFormat="1" ht="33.75" customHeight="1" x14ac:dyDescent="0.3">
      <c r="C9" s="3106" t="s">
        <v>49</v>
      </c>
      <c r="D9" s="452" t="s">
        <v>598</v>
      </c>
      <c r="E9" s="462" t="s">
        <v>3970</v>
      </c>
    </row>
    <row r="10" spans="1:5" s="68" customFormat="1" ht="33.75" customHeight="1" x14ac:dyDescent="0.3">
      <c r="C10" s="3110"/>
      <c r="D10" s="452" t="s">
        <v>599</v>
      </c>
      <c r="E10" s="462" t="s">
        <v>3971</v>
      </c>
    </row>
    <row r="11" spans="1:5" s="68" customFormat="1" ht="33.75" customHeight="1" x14ac:dyDescent="0.3">
      <c r="C11" s="3110"/>
      <c r="D11" s="452" t="s">
        <v>600</v>
      </c>
      <c r="E11" s="462" t="s">
        <v>3972</v>
      </c>
    </row>
    <row r="12" spans="1:5" s="68" customFormat="1" ht="33.75" customHeight="1" x14ac:dyDescent="0.3">
      <c r="C12" s="3110"/>
      <c r="D12" s="452" t="s">
        <v>601</v>
      </c>
      <c r="E12" s="462" t="s">
        <v>3973</v>
      </c>
    </row>
    <row r="13" spans="1:5" s="68" customFormat="1" ht="33.75" customHeight="1" x14ac:dyDescent="0.3">
      <c r="C13" s="3107"/>
      <c r="D13" s="453" t="s">
        <v>602</v>
      </c>
      <c r="E13" s="463" t="s">
        <v>3974</v>
      </c>
    </row>
    <row r="14" spans="1:5" s="68" customFormat="1" ht="39.75" customHeight="1" x14ac:dyDescent="0.3">
      <c r="C14" s="3106" t="s">
        <v>3975</v>
      </c>
      <c r="D14" s="452" t="s">
        <v>603</v>
      </c>
      <c r="E14" s="462" t="s">
        <v>3976</v>
      </c>
    </row>
    <row r="15" spans="1:5" s="68" customFormat="1" ht="27" customHeight="1" x14ac:dyDescent="0.3">
      <c r="C15" s="3107"/>
      <c r="D15" s="452" t="s">
        <v>604</v>
      </c>
      <c r="E15" s="462" t="s">
        <v>3977</v>
      </c>
    </row>
    <row r="16" spans="1:5" s="68" customFormat="1" ht="42.75" customHeight="1" x14ac:dyDescent="0.3">
      <c r="C16" s="3106" t="s">
        <v>50</v>
      </c>
      <c r="D16" s="452" t="s">
        <v>606</v>
      </c>
      <c r="E16" s="462" t="s">
        <v>3978</v>
      </c>
    </row>
    <row r="17" spans="3:5" s="68" customFormat="1" ht="42.75" customHeight="1" x14ac:dyDescent="0.3">
      <c r="C17" s="3107"/>
      <c r="D17" s="452" t="s">
        <v>3979</v>
      </c>
      <c r="E17" s="462" t="s">
        <v>3980</v>
      </c>
    </row>
    <row r="18" spans="3:5" s="68" customFormat="1" ht="42.75" customHeight="1" x14ac:dyDescent="0.3">
      <c r="C18" s="461" t="s">
        <v>3981</v>
      </c>
      <c r="D18" s="452" t="s">
        <v>609</v>
      </c>
      <c r="E18" s="462" t="s">
        <v>3982</v>
      </c>
    </row>
    <row r="19" spans="3:5" s="68" customFormat="1" ht="60" customHeight="1" x14ac:dyDescent="0.3">
      <c r="C19" s="3106" t="s">
        <v>51</v>
      </c>
      <c r="D19" s="452" t="s">
        <v>610</v>
      </c>
      <c r="E19" s="462" t="s">
        <v>3983</v>
      </c>
    </row>
    <row r="20" spans="3:5" s="68" customFormat="1" ht="34.5" customHeight="1" x14ac:dyDescent="0.3">
      <c r="C20" s="3107"/>
      <c r="D20" s="452" t="s">
        <v>611</v>
      </c>
      <c r="E20" s="462" t="s">
        <v>3984</v>
      </c>
    </row>
    <row r="21" spans="3:5" s="68" customFormat="1" ht="34.5" customHeight="1" x14ac:dyDescent="0.3">
      <c r="C21" s="3106" t="s">
        <v>52</v>
      </c>
      <c r="D21" s="452" t="s">
        <v>613</v>
      </c>
      <c r="E21" s="462" t="s">
        <v>3985</v>
      </c>
    </row>
    <row r="22" spans="3:5" s="68" customFormat="1" ht="38.25" customHeight="1" x14ac:dyDescent="0.3">
      <c r="C22" s="3107"/>
      <c r="D22" s="452" t="s">
        <v>614</v>
      </c>
      <c r="E22" s="462" t="s">
        <v>615</v>
      </c>
    </row>
    <row r="23" spans="3:5" s="68" customFormat="1" ht="33.75" customHeight="1" x14ac:dyDescent="0.3">
      <c r="C23" s="3106" t="s">
        <v>53</v>
      </c>
      <c r="D23" s="452" t="s">
        <v>617</v>
      </c>
      <c r="E23" s="462" t="s">
        <v>3986</v>
      </c>
    </row>
    <row r="24" spans="3:5" s="68" customFormat="1" ht="60.6" customHeight="1" x14ac:dyDescent="0.3">
      <c r="C24" s="3110"/>
      <c r="D24" s="452" t="s">
        <v>618</v>
      </c>
      <c r="E24" s="462" t="s">
        <v>3987</v>
      </c>
    </row>
    <row r="25" spans="3:5" s="68" customFormat="1" ht="27.75" customHeight="1" x14ac:dyDescent="0.3">
      <c r="C25" s="3107"/>
      <c r="D25" s="452" t="s">
        <v>619</v>
      </c>
      <c r="E25" s="462" t="s">
        <v>3988</v>
      </c>
    </row>
    <row r="26" spans="3:5" s="68" customFormat="1" ht="43.2" customHeight="1" x14ac:dyDescent="0.3">
      <c r="C26" s="461" t="s">
        <v>54</v>
      </c>
      <c r="D26" s="452" t="s">
        <v>620</v>
      </c>
      <c r="E26" s="462" t="s">
        <v>3989</v>
      </c>
    </row>
    <row r="27" spans="3:5" s="68" customFormat="1" ht="59.25" customHeight="1" x14ac:dyDescent="0.3">
      <c r="C27" s="3106" t="s">
        <v>55</v>
      </c>
      <c r="D27" s="452" t="s">
        <v>622</v>
      </c>
      <c r="E27" s="462" t="s">
        <v>3990</v>
      </c>
    </row>
    <row r="28" spans="3:5" s="68" customFormat="1" ht="52.5" customHeight="1" x14ac:dyDescent="0.3">
      <c r="C28" s="3110"/>
      <c r="D28" s="453" t="s">
        <v>623</v>
      </c>
      <c r="E28" s="463" t="s">
        <v>3991</v>
      </c>
    </row>
    <row r="29" spans="3:5" s="68" customFormat="1" ht="98.4" customHeight="1" x14ac:dyDescent="0.3">
      <c r="C29" s="3107"/>
      <c r="D29" s="452" t="s">
        <v>624</v>
      </c>
      <c r="E29" s="462" t="s">
        <v>3992</v>
      </c>
    </row>
    <row r="30" spans="3:5" s="68" customFormat="1" ht="72" customHeight="1" x14ac:dyDescent="0.3">
      <c r="C30" s="461" t="s">
        <v>56</v>
      </c>
      <c r="D30" s="452" t="s">
        <v>625</v>
      </c>
      <c r="E30" s="462" t="s">
        <v>3993</v>
      </c>
    </row>
    <row r="31" spans="3:5" s="68" customFormat="1" ht="45" customHeight="1" x14ac:dyDescent="0.3">
      <c r="C31" s="3106" t="s">
        <v>57</v>
      </c>
      <c r="D31" s="452" t="s">
        <v>626</v>
      </c>
      <c r="E31" s="462" t="s">
        <v>3994</v>
      </c>
    </row>
    <row r="32" spans="3:5" s="68" customFormat="1" ht="45" customHeight="1" x14ac:dyDescent="0.3">
      <c r="C32" s="3107"/>
      <c r="D32" s="453" t="s">
        <v>3995</v>
      </c>
      <c r="E32" s="463" t="s">
        <v>4210</v>
      </c>
    </row>
  </sheetData>
  <mergeCells count="12">
    <mergeCell ref="C31:C32"/>
    <mergeCell ref="C14:C15"/>
    <mergeCell ref="A1:B1"/>
    <mergeCell ref="C3:E3"/>
    <mergeCell ref="C5:C6"/>
    <mergeCell ref="C7:C8"/>
    <mergeCell ref="C9:C13"/>
    <mergeCell ref="C16:C17"/>
    <mergeCell ref="C19:C20"/>
    <mergeCell ref="C21:C22"/>
    <mergeCell ref="C23:C25"/>
    <mergeCell ref="C27:C29"/>
  </mergeCells>
  <hyperlinks>
    <hyperlink ref="A1" location="Objetivos!A1" display="REGRESAR A INICIO" xr:uid="{00000000-0004-0000-3A00-000000000000}"/>
    <hyperlink ref="A1:B1" location="'Lista de Objetivos'!A1" display="REGRESAR A INICIO" xr:uid="{00000000-0004-0000-3A00-000001000000}"/>
    <hyperlink ref="D5" location="'3.1.1'!A1" display="3.1.1" xr:uid="{00000000-0004-0000-3A00-000002000000}"/>
    <hyperlink ref="E5" location="'3.1.1'!A1" display="3.1.1 Tasa de mortalidad materna" xr:uid="{00000000-0004-0000-3A00-000003000000}"/>
    <hyperlink ref="D6" location="'3.1.2'!A1" display="3.1.2" xr:uid="{00000000-0004-0000-3A00-000004000000}"/>
    <hyperlink ref="E6" location="'3.1.2'!A1" display="3.1.2 Proporción de partos atendidos por personal sanitario especializado" xr:uid="{00000000-0004-0000-3A00-000005000000}"/>
    <hyperlink ref="D7" location="'3.2.1'!A1" display="3.2.1" xr:uid="{00000000-0004-0000-3A00-000006000000}"/>
    <hyperlink ref="E7" location="'3.2.1'!A1" display="3.2.1 Tasa de mortalidad de niños menores de 5 años" xr:uid="{00000000-0004-0000-3A00-000007000000}"/>
    <hyperlink ref="D8" location="'3.2.2'!A1" display="3.2.2" xr:uid="{00000000-0004-0000-3A00-000008000000}"/>
    <hyperlink ref="E8" location="'3.2.2'!A1" display="3.2.2 Tasa de mortalidad neonatal" xr:uid="{00000000-0004-0000-3A00-000009000000}"/>
    <hyperlink ref="D9" location="'3.3.1'!A1" display="3.3.1" xr:uid="{00000000-0004-0000-3A00-00000A000000}"/>
    <hyperlink ref="E9" location="'3.3.1'!A1" display="3.3.1 Número de nuevas infecciones por el VIH por cada 1.000 habitantes no infectados, desglosado por sexo, edad y poblaciones clave" xr:uid="{00000000-0004-0000-3A00-00000B000000}"/>
    <hyperlink ref="D10" location="'3.3.2'!A1" display="3.3.2" xr:uid="{00000000-0004-0000-3A00-00000C000000}"/>
    <hyperlink ref="E10" location="'3.3.2'!A1" display="3.3.2 Incidencia de la tuberculosis por cada 100.000 habitantes" xr:uid="{00000000-0004-0000-3A00-00000D000000}"/>
    <hyperlink ref="D11" location="'3.3.3'!A1" display="3.3.3" xr:uid="{00000000-0004-0000-3A00-00000E000000}"/>
    <hyperlink ref="E11" location="'3.3.3'!A1" display="3.3.3 Incidencia de la malaria por cada 1.000 habitantes" xr:uid="{00000000-0004-0000-3A00-00000F000000}"/>
    <hyperlink ref="D12" location="'3.3.4'!A1" display="3.3.4" xr:uid="{00000000-0004-0000-3A00-000010000000}"/>
    <hyperlink ref="E12" location="'3.3.4'!A1" display="3.3.4 Incidencia de la hepatitis B por cada 100.000 habitantes" xr:uid="{00000000-0004-0000-3A00-000011000000}"/>
    <hyperlink ref="D13" location="'3.3.5'!A1" display="3.3.5" xr:uid="{00000000-0004-0000-3A00-000012000000}"/>
    <hyperlink ref="E13" location="'3.3.5'!A1" display="3.3.5 Número de personas que requieren intervenciones contra enfermedades tropicales desatendidas" xr:uid="{00000000-0004-0000-3A00-000013000000}"/>
    <hyperlink ref="D14" location="'3.4.1'!A1" display="3.4.1" xr:uid="{00000000-0004-0000-3A00-000014000000}"/>
    <hyperlink ref="E14" location="'3.4.1'!A1" display="3.4.1 Tasa de mortalidad atribuida a las enfermedades cardiovasculares, el cáncer, la diabetes o las enfermedades respiratorias crónicas" xr:uid="{00000000-0004-0000-3A00-000015000000}"/>
    <hyperlink ref="D15" location="'3.4.2'!A1" display="3.4.2" xr:uid="{00000000-0004-0000-3A00-000016000000}"/>
    <hyperlink ref="E15" location="'3.4.2'!A1" display="3.4.2 Tasa de mortalidad por suicidio" xr:uid="{00000000-0004-0000-3A00-000017000000}"/>
    <hyperlink ref="D16" location="'3.5.1'!A1" display="3.5.1" xr:uid="{00000000-0004-0000-3A00-000018000000}"/>
    <hyperlink ref="E16" location="'3.5.1'!A1" display="3.5.1 Cobertura de los tratamientos(farmacológicos y psicosociales y servicios de rehabilitación y postratamiento) de trastornos por abuso de sustancias adictivas" xr:uid="{00000000-0004-0000-3A00-000019000000}"/>
    <hyperlink ref="D17" location="'3.5.2.a '!A1" display="3.5.2" xr:uid="{00000000-0004-0000-3A00-00001A000000}"/>
    <hyperlink ref="E17" location="'3.5.2.a '!A1" display="3.5.2 Consumo de alcohol per cápita (a partir de los 15 años de edad) durante un año civil en litros de alcohol puro" xr:uid="{00000000-0004-0000-3A00-00001B000000}"/>
    <hyperlink ref="D18" location="'3.6.1'!A1" display="3.6.1" xr:uid="{00000000-0004-0000-3A00-00001C000000}"/>
    <hyperlink ref="E18" location="'3.6.1'!A1" display="3.6.1 Tasa de mortalidad por lesiones debidas a accidentes de tráfico" xr:uid="{00000000-0004-0000-3A00-00001D000000}"/>
    <hyperlink ref="D19" location="'3.7.1'!A1" display="3.7.1" xr:uid="{00000000-0004-0000-3A00-00001E000000}"/>
    <hyperlink ref="E19" location="'3.7.1'!A1" display="3.7.1 Proporción de mujeres en edad de procrear (entre 15 y 49 años) que cubren sus necesidades de planificación familiar con métodos modernos" xr:uid="{00000000-0004-0000-3A00-00001F000000}"/>
    <hyperlink ref="D20" location="'3.7.2'!A1" display="3.7.2" xr:uid="{00000000-0004-0000-3A00-000020000000}"/>
    <hyperlink ref="E20" location="'3.7.2'!A1" display="3.7.2 Tasa de fecundidad de las adolescentes (entre 10 y 14 años y entre 15 y 19 años) por cada 1.000 mujeres de ese grupo de edad" xr:uid="{00000000-0004-0000-3A00-000021000000}"/>
    <hyperlink ref="D21" location="'3.8.1'!A1" display="3.8.1" xr:uid="{00000000-0004-0000-3A00-000022000000}"/>
    <hyperlink ref="E21" location="'3.8.1'!A1" display="3.8.1 Cobertura de los servicios de salud esenciales" xr:uid="{00000000-0004-0000-3A00-000023000000}"/>
    <hyperlink ref="D22" location="'3.8.2'!A1" display="3.8.2" xr:uid="{00000000-0004-0000-3A00-000024000000}"/>
    <hyperlink ref="E22" location="'3.8.2'!A1" display="3.8.2 Proporción de la población con grandes gastos sanitarios por hogar como porcentaje del total de gastos o ingresos de los hogares" xr:uid="{00000000-0004-0000-3A00-000025000000}"/>
    <hyperlink ref="D23" location="'3.9.1'!A1" display="3.9.1" xr:uid="{00000000-0004-0000-3A00-000026000000}"/>
    <hyperlink ref="E23" location="'3.9.1'!A1" display="3.9.1 Tasa de mortalidad atribuida a la contaminación de los hogares y del aire ambiente" xr:uid="{00000000-0004-0000-3A00-000027000000}"/>
    <hyperlink ref="D24" location="'3.9.2'!A1" display="3.9.2" xr:uid="{00000000-0004-0000-3A00-000028000000}"/>
    <hyperlink ref="E24" location="'3.9.2'!A1" display="3.9.2 Tasa de mortalidad atribuida al agua insalubre, el saneamiento deficiente y la falta de higiene (exposición a servicios insalubres de agua, saneamiento e higiene para todos (WASH))" xr:uid="{00000000-0004-0000-3A00-000029000000}"/>
    <hyperlink ref="D25" location="'3.9.3'!A1" display="3.9.3" xr:uid="{00000000-0004-0000-3A00-00002A000000}"/>
    <hyperlink ref="E25" location="'3.9.3'!A1" display="3.9.3 Tasa de mortalidad atribuida a intoxicaciones involuntarias" xr:uid="{00000000-0004-0000-3A00-00002B000000}"/>
    <hyperlink ref="D26" location="'3.a.1'!A1" display="3.a.1" xr:uid="{00000000-0004-0000-3A00-00002C000000}"/>
    <hyperlink ref="E26" location="'3.a.1'!A1" display="3.a.1 Prevalencia del consumo actual de tabaco a partir de los 15 años de edad (edades ajustadas)" xr:uid="{00000000-0004-0000-3A00-00002D000000}"/>
    <hyperlink ref="D27" location="'3.b.1'!A1" display="3.b.1" xr:uid="{00000000-0004-0000-3A00-00002E000000}"/>
    <hyperlink ref="E27" location="'3.b.1'!A1" display="3.b.1 Proporción de la población inmunizada con todas las vacunas incluidas en cada programa nacional" xr:uid="{00000000-0004-0000-3A00-00002F000000}"/>
    <hyperlink ref="D28" location="'3.b.2'!A1" display="3.b.2" xr:uid="{00000000-0004-0000-3A00-000030000000}"/>
    <hyperlink ref="E28" location="'3.b.2'!A1" display="3.b.2 Total neto de asistencia oficial para el desarrollo destinado a los sectores de la investigación médica y la atención sanitaria básica" xr:uid="{00000000-0004-0000-3A00-000031000000}"/>
    <hyperlink ref="D29" location="'3.b.3'!A1" display="3.b.3" xr:uid="{00000000-0004-0000-3A00-000032000000}"/>
    <hyperlink ref="E29" location="'3.b.3'!A1" display="3.b.3 Proporción de centros de salud que disponen de un conjunto básico de medicamentos esenciales asequibles de manera sostenible" xr:uid="{00000000-0004-0000-3A00-000033000000}"/>
    <hyperlink ref="D30" location="'3.c.1'!A1" display="3.c.1" xr:uid="{00000000-0004-0000-3A00-000034000000}"/>
    <hyperlink ref="E30" location="'3.c.1'!A1" display="3.c.1 Densidad y distribución del personal sanitario" xr:uid="{00000000-0004-0000-3A00-000035000000}"/>
    <hyperlink ref="D31" location="'3.d.1'!A1" display="3.d.1" xr:uid="{00000000-0004-0000-3A00-000036000000}"/>
    <hyperlink ref="E31" location="'3.d.1'!A1" display="3.d.1 Capacidad prevista en el Reglamento Sanitario Internacional (RSI) y preparación para emergencias de salud" xr:uid="{00000000-0004-0000-3A00-000037000000}"/>
    <hyperlink ref="D32" location="'3.d.2'!A1" display="3.d.2" xr:uid="{00000000-0004-0000-3A00-000038000000}"/>
    <hyperlink ref="E32" location="'3.d.2'!A1" display="3.d.2 Porcentaje de infecciones del torrente sanguíneo debidas a determinados organismos resistentes a los antimicrobianos seleccionadosi" xr:uid="{00000000-0004-0000-3A00-000039000000}"/>
  </hyperlink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dimension ref="A1:AF47"/>
  <sheetViews>
    <sheetView showGridLines="0" workbookViewId="0">
      <pane ySplit="1" topLeftCell="A2" activePane="bottomLeft" state="frozen"/>
      <selection pane="bottomLeft"/>
    </sheetView>
  </sheetViews>
  <sheetFormatPr baseColWidth="10" defaultColWidth="11.44140625" defaultRowHeight="13.2" x14ac:dyDescent="0.35"/>
  <cols>
    <col min="1" max="2" width="15.21875" style="39" customWidth="1"/>
    <col min="3" max="3" width="7.21875" style="39" customWidth="1"/>
    <col min="4" max="4" width="6.44140625" style="39" customWidth="1"/>
    <col min="5" max="5" width="0.77734375" style="39" customWidth="1"/>
    <col min="6" max="6" width="7.21875" style="39" customWidth="1"/>
    <col min="7" max="7" width="7" style="39" customWidth="1"/>
    <col min="8" max="8" width="1.77734375" style="88" customWidth="1"/>
    <col min="9" max="9" width="7.21875" style="39" customWidth="1"/>
    <col min="10" max="10" width="5.77734375" style="39" customWidth="1"/>
    <col min="11" max="11" width="1.44140625" style="88" customWidth="1"/>
    <col min="12" max="12" width="8.77734375" style="39" customWidth="1"/>
    <col min="13" max="13" width="10" style="39" customWidth="1"/>
    <col min="14" max="15" width="8.77734375" style="39" customWidth="1"/>
    <col min="16" max="17" width="9" style="39" customWidth="1"/>
    <col min="18" max="18" width="1.44140625" style="88" customWidth="1"/>
    <col min="19" max="19" width="9.21875" style="39" customWidth="1"/>
    <col min="20" max="20" width="10" style="39" customWidth="1"/>
    <col min="21" max="21" width="12.6640625" style="39" customWidth="1"/>
    <col min="22" max="22" width="1.44140625" style="39" customWidth="1"/>
    <col min="23" max="23" width="8.5546875" style="39" customWidth="1"/>
    <col min="24" max="24" width="6.5546875" style="39" customWidth="1"/>
    <col min="25" max="25" width="9.44140625" style="39" customWidth="1"/>
    <col min="26" max="26" width="10.44140625" style="39" customWidth="1"/>
    <col min="27" max="27" width="8.44140625" style="39" customWidth="1"/>
    <col min="28" max="28" width="7.21875" style="39" customWidth="1"/>
    <col min="29" max="29" width="9.21875" style="39" customWidth="1"/>
    <col min="30" max="16384" width="11.44140625" style="39"/>
  </cols>
  <sheetData>
    <row r="1" spans="1:32" s="123" customFormat="1" ht="18.600000000000001" x14ac:dyDescent="0.45">
      <c r="A1" s="606" t="s">
        <v>337</v>
      </c>
      <c r="B1" s="160"/>
      <c r="C1" s="3119" t="s">
        <v>338</v>
      </c>
      <c r="D1" s="3119"/>
      <c r="E1" s="3119"/>
      <c r="F1" s="3119"/>
      <c r="G1" s="160"/>
      <c r="H1" s="607"/>
      <c r="I1" s="160"/>
      <c r="J1" s="160"/>
      <c r="K1" s="607"/>
      <c r="L1" s="160"/>
      <c r="M1" s="160"/>
      <c r="N1" s="160"/>
      <c r="O1" s="160"/>
      <c r="P1" s="160"/>
      <c r="Q1" s="160"/>
      <c r="R1" s="607"/>
      <c r="S1" s="160"/>
      <c r="T1" s="160"/>
      <c r="U1" s="160"/>
      <c r="V1" s="160"/>
      <c r="W1" s="160"/>
      <c r="X1" s="160"/>
      <c r="Y1" s="160"/>
      <c r="Z1" s="160"/>
    </row>
    <row r="2" spans="1:32" s="123" customFormat="1" ht="18.600000000000001" x14ac:dyDescent="0.45">
      <c r="A2" s="160"/>
      <c r="B2" s="160"/>
      <c r="C2" s="160"/>
      <c r="D2" s="160"/>
      <c r="E2" s="160"/>
      <c r="F2" s="160"/>
      <c r="G2" s="160"/>
      <c r="H2" s="607"/>
      <c r="I2" s="160"/>
      <c r="J2" s="160"/>
      <c r="K2" s="607"/>
      <c r="L2" s="160"/>
      <c r="M2" s="160"/>
      <c r="N2" s="160"/>
      <c r="O2" s="160"/>
      <c r="P2" s="160"/>
      <c r="Q2" s="160"/>
      <c r="R2" s="607"/>
      <c r="S2" s="160"/>
      <c r="T2" s="160"/>
      <c r="U2" s="160"/>
      <c r="V2" s="160"/>
      <c r="W2" s="160"/>
      <c r="X2" s="160"/>
      <c r="Y2" s="160"/>
      <c r="Z2" s="160"/>
    </row>
    <row r="3" spans="1:32" s="199" customFormat="1" ht="15.75" customHeight="1" x14ac:dyDescent="0.4">
      <c r="A3" s="3111" t="s">
        <v>339</v>
      </c>
      <c r="B3" s="3111"/>
      <c r="C3" s="3117" t="s">
        <v>321</v>
      </c>
      <c r="D3" s="3118"/>
      <c r="E3" s="3118"/>
      <c r="F3" s="3118"/>
      <c r="G3" s="3118"/>
      <c r="H3" s="3118"/>
      <c r="I3" s="3118"/>
      <c r="J3" s="3118"/>
      <c r="K3" s="3118"/>
      <c r="L3" s="3118"/>
      <c r="M3" s="3118"/>
      <c r="N3" s="3118"/>
      <c r="O3" s="3118"/>
      <c r="P3" s="3118"/>
      <c r="Q3" s="3118"/>
      <c r="R3" s="3118"/>
      <c r="S3" s="3118"/>
      <c r="T3" s="3118"/>
      <c r="U3" s="3118"/>
      <c r="V3" s="3118"/>
      <c r="W3" s="3118"/>
      <c r="X3" s="3118"/>
      <c r="Y3" s="3118"/>
      <c r="Z3" s="3118"/>
      <c r="AA3" s="215"/>
      <c r="AB3" s="213"/>
      <c r="AC3" s="214"/>
    </row>
    <row r="4" spans="1:32" s="199" customFormat="1" ht="15.75" customHeight="1" x14ac:dyDescent="0.4">
      <c r="A4" s="3111" t="s">
        <v>340</v>
      </c>
      <c r="B4" s="3111"/>
      <c r="C4" s="3117" t="s">
        <v>13</v>
      </c>
      <c r="D4" s="3118"/>
      <c r="E4" s="3118"/>
      <c r="F4" s="3118"/>
      <c r="G4" s="3118"/>
      <c r="H4" s="3118"/>
      <c r="I4" s="3118"/>
      <c r="J4" s="3118"/>
      <c r="K4" s="3118"/>
      <c r="L4" s="3118"/>
      <c r="M4" s="3118"/>
      <c r="N4" s="3118"/>
      <c r="O4" s="3118"/>
      <c r="P4" s="3118"/>
      <c r="Q4" s="3118"/>
      <c r="R4" s="3118"/>
      <c r="S4" s="3118"/>
      <c r="T4" s="3118"/>
      <c r="U4" s="3118"/>
      <c r="V4" s="3118"/>
      <c r="W4" s="3118"/>
      <c r="X4" s="3118"/>
      <c r="Y4" s="3118"/>
      <c r="Z4" s="3118"/>
      <c r="AA4" s="216"/>
      <c r="AB4" s="213"/>
      <c r="AC4" s="214"/>
    </row>
    <row r="5" spans="1:32" s="199" customFormat="1" ht="15.75" customHeight="1" x14ac:dyDescent="0.4">
      <c r="A5" s="3111" t="s">
        <v>341</v>
      </c>
      <c r="B5" s="3111"/>
      <c r="C5" s="3117" t="s">
        <v>3938</v>
      </c>
      <c r="D5" s="3118"/>
      <c r="E5" s="3118"/>
      <c r="F5" s="3118"/>
      <c r="G5" s="3118"/>
      <c r="H5" s="3118"/>
      <c r="I5" s="3118"/>
      <c r="J5" s="3118"/>
      <c r="K5" s="3118"/>
      <c r="L5" s="3118"/>
      <c r="M5" s="3118"/>
      <c r="N5" s="3118"/>
      <c r="O5" s="3118"/>
      <c r="P5" s="3118"/>
      <c r="Q5" s="3118"/>
      <c r="R5" s="3118"/>
      <c r="S5" s="3118"/>
      <c r="T5" s="3118"/>
      <c r="U5" s="3118"/>
      <c r="V5" s="3118"/>
      <c r="W5" s="3118"/>
      <c r="X5" s="3118"/>
      <c r="Y5" s="3118"/>
      <c r="Z5" s="3118"/>
      <c r="AA5" s="216"/>
      <c r="AB5" s="213"/>
      <c r="AC5" s="214"/>
    </row>
    <row r="6" spans="1:32" s="199" customFormat="1" ht="17.100000000000001" customHeight="1" x14ac:dyDescent="0.4">
      <c r="A6" s="3111" t="s">
        <v>417</v>
      </c>
      <c r="B6" s="3111"/>
      <c r="C6" s="3117" t="s">
        <v>5059</v>
      </c>
      <c r="D6" s="3118"/>
      <c r="E6" s="3118"/>
      <c r="F6" s="3118"/>
      <c r="G6" s="3118"/>
      <c r="H6" s="3118"/>
      <c r="I6" s="3118"/>
      <c r="J6" s="3118"/>
      <c r="K6" s="3118"/>
      <c r="L6" s="3118"/>
      <c r="M6" s="3118"/>
      <c r="N6" s="3118"/>
      <c r="O6" s="3118"/>
      <c r="P6" s="3118"/>
      <c r="Q6" s="3118"/>
      <c r="R6" s="3118"/>
      <c r="S6" s="3118"/>
      <c r="T6" s="3118"/>
      <c r="U6" s="3118"/>
      <c r="V6" s="3118"/>
      <c r="W6" s="3118"/>
      <c r="X6" s="3118"/>
      <c r="Y6" s="3118"/>
      <c r="Z6" s="3118"/>
      <c r="AA6" s="216"/>
      <c r="AB6" s="213"/>
      <c r="AC6" s="214"/>
    </row>
    <row r="7" spans="1:32" s="100" customFormat="1" ht="16.2" x14ac:dyDescent="0.35">
      <c r="A7" s="201"/>
      <c r="B7" s="201"/>
      <c r="C7" s="202"/>
      <c r="H7" s="88"/>
      <c r="K7" s="88"/>
      <c r="R7" s="88"/>
    </row>
    <row r="9" spans="1:32" ht="18.600000000000001" x14ac:dyDescent="0.35">
      <c r="A9" s="203"/>
      <c r="C9" s="457" t="s">
        <v>5059</v>
      </c>
      <c r="D9" s="475"/>
      <c r="E9" s="475"/>
      <c r="F9" s="475"/>
      <c r="G9" s="475"/>
      <c r="H9" s="475"/>
      <c r="I9" s="475"/>
      <c r="J9" s="475"/>
      <c r="K9" s="475"/>
      <c r="L9" s="475"/>
      <c r="M9" s="475"/>
      <c r="N9" s="475"/>
      <c r="O9" s="475"/>
      <c r="P9" s="475"/>
      <c r="Q9" s="475"/>
      <c r="R9" s="475"/>
      <c r="S9" s="475"/>
      <c r="T9" s="475"/>
      <c r="U9" s="475"/>
      <c r="V9" s="475"/>
      <c r="W9" s="475"/>
      <c r="X9" s="475"/>
      <c r="Y9" s="475"/>
      <c r="Z9" s="475"/>
      <c r="AA9" s="475"/>
      <c r="AB9" s="475"/>
      <c r="AC9" s="475"/>
    </row>
    <row r="10" spans="1:32" ht="7.2" customHeight="1" x14ac:dyDescent="0.35">
      <c r="A10" s="203"/>
      <c r="C10" s="478"/>
      <c r="D10" s="478"/>
      <c r="E10" s="478"/>
      <c r="F10" s="478"/>
      <c r="G10" s="478"/>
      <c r="H10" s="478"/>
      <c r="I10" s="478"/>
      <c r="J10" s="478"/>
      <c r="K10" s="478"/>
      <c r="L10" s="478"/>
      <c r="M10" s="478"/>
      <c r="N10" s="478"/>
      <c r="O10" s="478"/>
      <c r="P10" s="478"/>
      <c r="Q10" s="478"/>
      <c r="R10" s="478"/>
      <c r="S10" s="478"/>
      <c r="T10" s="478"/>
      <c r="U10" s="478"/>
      <c r="V10" s="478"/>
      <c r="W10" s="478"/>
      <c r="X10" s="478"/>
      <c r="Y10" s="478"/>
      <c r="Z10" s="478"/>
      <c r="AA10" s="478"/>
      <c r="AB10" s="478"/>
      <c r="AC10" s="478"/>
    </row>
    <row r="11" spans="1:32" ht="12.75" customHeight="1" x14ac:dyDescent="0.35">
      <c r="A11" s="195"/>
      <c r="C11" s="3138" t="s">
        <v>343</v>
      </c>
      <c r="D11" s="3138" t="s">
        <v>344</v>
      </c>
      <c r="E11" s="608"/>
      <c r="F11" s="3112" t="s">
        <v>345</v>
      </c>
      <c r="G11" s="3112"/>
      <c r="H11" s="561"/>
      <c r="I11" s="3112" t="s">
        <v>346</v>
      </c>
      <c r="J11" s="3112"/>
      <c r="K11" s="561"/>
      <c r="L11" s="3112" t="s">
        <v>347</v>
      </c>
      <c r="M11" s="3112"/>
      <c r="N11" s="3112"/>
      <c r="O11" s="3112"/>
      <c r="P11" s="3112"/>
      <c r="Q11" s="3112"/>
      <c r="R11" s="561"/>
      <c r="S11" s="3112" t="s">
        <v>348</v>
      </c>
      <c r="T11" s="3112"/>
      <c r="U11" s="3112"/>
      <c r="V11" s="561"/>
      <c r="W11" s="3112" t="s">
        <v>349</v>
      </c>
      <c r="X11" s="3112"/>
      <c r="Y11" s="3112"/>
      <c r="Z11" s="3112"/>
      <c r="AA11" s="3112"/>
      <c r="AB11" s="3112"/>
      <c r="AC11" s="3112"/>
    </row>
    <row r="12" spans="1:32" ht="45.6" customHeight="1" x14ac:dyDescent="0.35">
      <c r="A12" s="194"/>
      <c r="C12" s="3139"/>
      <c r="D12" s="3139"/>
      <c r="E12" s="609"/>
      <c r="F12" s="562" t="s">
        <v>350</v>
      </c>
      <c r="G12" s="562" t="s">
        <v>351</v>
      </c>
      <c r="H12" s="562"/>
      <c r="I12" s="562" t="s">
        <v>352</v>
      </c>
      <c r="J12" s="562" t="s">
        <v>353</v>
      </c>
      <c r="K12" s="562"/>
      <c r="L12" s="562" t="s">
        <v>354</v>
      </c>
      <c r="M12" s="562" t="s">
        <v>355</v>
      </c>
      <c r="N12" s="562" t="s">
        <v>356</v>
      </c>
      <c r="O12" s="562" t="s">
        <v>357</v>
      </c>
      <c r="P12" s="470" t="s">
        <v>358</v>
      </c>
      <c r="Q12" s="470" t="s">
        <v>359</v>
      </c>
      <c r="R12" s="470"/>
      <c r="S12" s="562" t="s">
        <v>360</v>
      </c>
      <c r="T12" s="562" t="s">
        <v>361</v>
      </c>
      <c r="U12" s="562" t="s">
        <v>362</v>
      </c>
      <c r="V12" s="562"/>
      <c r="W12" s="562" t="s">
        <v>363</v>
      </c>
      <c r="X12" s="470" t="s">
        <v>364</v>
      </c>
      <c r="Y12" s="562" t="s">
        <v>365</v>
      </c>
      <c r="Z12" s="562" t="s">
        <v>366</v>
      </c>
      <c r="AA12" s="562" t="s">
        <v>367</v>
      </c>
      <c r="AB12" s="562" t="s">
        <v>368</v>
      </c>
      <c r="AC12" s="562" t="s">
        <v>369</v>
      </c>
    </row>
    <row r="13" spans="1:32" ht="17.399999999999999" x14ac:dyDescent="0.45">
      <c r="A13" s="195"/>
      <c r="C13" s="70">
        <v>2010</v>
      </c>
      <c r="D13" s="610">
        <v>24.202526511761885</v>
      </c>
      <c r="E13" s="610"/>
      <c r="F13" s="610">
        <v>23.727607086973901</v>
      </c>
      <c r="G13" s="610">
        <v>24.653211293558471</v>
      </c>
      <c r="H13" s="610"/>
      <c r="I13" s="610">
        <v>21.572338996717576</v>
      </c>
      <c r="J13" s="610">
        <v>31.228706170496618</v>
      </c>
      <c r="K13" s="610"/>
      <c r="L13" s="610">
        <v>18.67394631932472</v>
      </c>
      <c r="M13" s="610">
        <v>36.398445875113275</v>
      </c>
      <c r="N13" s="610">
        <v>29.790259924956459</v>
      </c>
      <c r="O13" s="610">
        <v>37.426187289906551</v>
      </c>
      <c r="P13" s="610">
        <v>34.383991629610257</v>
      </c>
      <c r="Q13" s="610">
        <v>28.274805908108249</v>
      </c>
      <c r="R13" s="610"/>
      <c r="S13" s="610">
        <v>13.661155548812193</v>
      </c>
      <c r="T13" s="610">
        <v>45.380322584941595</v>
      </c>
      <c r="U13" s="610">
        <v>27.708126327964543</v>
      </c>
      <c r="V13" s="610"/>
      <c r="W13" s="610">
        <v>35.073228596755563</v>
      </c>
      <c r="X13" s="610">
        <v>36.16952797970999</v>
      </c>
      <c r="Y13" s="610">
        <v>32.645548552813217</v>
      </c>
      <c r="Z13" s="610">
        <v>20.074520432429324</v>
      </c>
      <c r="AA13" s="610">
        <v>18.949729096269358</v>
      </c>
      <c r="AB13" s="610">
        <v>19.75528409659173</v>
      </c>
      <c r="AC13" s="610">
        <v>21.073787929683128</v>
      </c>
    </row>
    <row r="14" spans="1:32" ht="17.399999999999999" x14ac:dyDescent="0.45">
      <c r="A14" s="195"/>
      <c r="C14" s="70">
        <v>2011</v>
      </c>
      <c r="D14" s="610">
        <v>24.812346241815938</v>
      </c>
      <c r="E14" s="610"/>
      <c r="F14" s="610">
        <v>23.952900943617692</v>
      </c>
      <c r="G14" s="610">
        <v>25.632388748260876</v>
      </c>
      <c r="H14" s="610"/>
      <c r="I14" s="610">
        <v>22.649255343924747</v>
      </c>
      <c r="J14" s="610">
        <v>30.586443589193067</v>
      </c>
      <c r="K14" s="610"/>
      <c r="L14" s="610">
        <v>20.117123119297833</v>
      </c>
      <c r="M14" s="610">
        <v>33.888093080363667</v>
      </c>
      <c r="N14" s="610">
        <v>27.599435846728142</v>
      </c>
      <c r="O14" s="610">
        <v>34.99962494734838</v>
      </c>
      <c r="P14" s="610">
        <v>35.377965566644818</v>
      </c>
      <c r="Q14" s="610">
        <v>29.692394366197185</v>
      </c>
      <c r="R14" s="610"/>
      <c r="S14" s="610">
        <v>14.236140179233342</v>
      </c>
      <c r="T14" s="610">
        <v>44.823866868955051</v>
      </c>
      <c r="U14" s="610">
        <v>28.100417477947154</v>
      </c>
      <c r="V14" s="610"/>
      <c r="W14" s="610">
        <v>36.150648234066757</v>
      </c>
      <c r="X14" s="610">
        <v>38.641283784574462</v>
      </c>
      <c r="Y14" s="610">
        <v>33.337598968664167</v>
      </c>
      <c r="Z14" s="610">
        <v>20.04291873466315</v>
      </c>
      <c r="AA14" s="610">
        <v>19.848038201192271</v>
      </c>
      <c r="AB14" s="610">
        <v>19.662688788206317</v>
      </c>
      <c r="AC14" s="610">
        <v>23.513832787135129</v>
      </c>
    </row>
    <row r="15" spans="1:32" ht="17.399999999999999" x14ac:dyDescent="0.45">
      <c r="A15" s="195"/>
      <c r="C15" s="70">
        <v>2012</v>
      </c>
      <c r="D15" s="610">
        <v>23.482390189401496</v>
      </c>
      <c r="E15" s="610"/>
      <c r="F15" s="610">
        <v>22.953654294444114</v>
      </c>
      <c r="G15" s="610">
        <v>23.985916393412285</v>
      </c>
      <c r="H15" s="610"/>
      <c r="I15" s="610">
        <v>20.842764042833711</v>
      </c>
      <c r="J15" s="610">
        <v>30.522739752001804</v>
      </c>
      <c r="K15" s="610"/>
      <c r="L15" s="610">
        <v>18.381755119428909</v>
      </c>
      <c r="M15" s="610">
        <v>37.763162423560999</v>
      </c>
      <c r="N15" s="610">
        <v>30.621844063361241</v>
      </c>
      <c r="O15" s="610">
        <v>36.924699346106358</v>
      </c>
      <c r="P15" s="610">
        <v>28.664857334998562</v>
      </c>
      <c r="Q15" s="610">
        <v>26.378270507526381</v>
      </c>
      <c r="R15" s="610"/>
      <c r="S15" s="610">
        <v>12.967242298479595</v>
      </c>
      <c r="T15" s="610">
        <v>43.512757676228922</v>
      </c>
      <c r="U15" s="610">
        <v>27.072541113962355</v>
      </c>
      <c r="V15" s="610"/>
      <c r="W15" s="610">
        <v>36.616536998783758</v>
      </c>
      <c r="X15" s="610">
        <v>36.260351625699592</v>
      </c>
      <c r="Y15" s="610">
        <v>30.840942703466339</v>
      </c>
      <c r="Z15" s="610">
        <v>18.987142068312693</v>
      </c>
      <c r="AA15" s="610">
        <v>19.094196736727323</v>
      </c>
      <c r="AB15" s="610">
        <v>19.144692850367253</v>
      </c>
      <c r="AC15" s="610">
        <v>20.619629472006217</v>
      </c>
      <c r="AF15" s="100"/>
    </row>
    <row r="16" spans="1:32" ht="17.399999999999999" x14ac:dyDescent="0.45">
      <c r="A16" s="194"/>
      <c r="C16" s="70">
        <v>2013</v>
      </c>
      <c r="D16" s="610">
        <v>23.28602634712</v>
      </c>
      <c r="E16" s="610"/>
      <c r="F16" s="610">
        <v>22.632377755869086</v>
      </c>
      <c r="G16" s="610">
        <v>23.898580155124336</v>
      </c>
      <c r="H16" s="610"/>
      <c r="I16" s="610">
        <v>20.535595715093873</v>
      </c>
      <c r="J16" s="610">
        <v>30.608403659751225</v>
      </c>
      <c r="K16" s="610"/>
      <c r="L16" s="610">
        <v>17.463734050499095</v>
      </c>
      <c r="M16" s="610">
        <v>37.135346740343984</v>
      </c>
      <c r="N16" s="610">
        <v>34.239675886294535</v>
      </c>
      <c r="O16" s="610">
        <v>37.098539318197282</v>
      </c>
      <c r="P16" s="610">
        <v>31.706618911649276</v>
      </c>
      <c r="Q16" s="610">
        <v>25.396945779183845</v>
      </c>
      <c r="R16" s="610"/>
      <c r="S16" s="610">
        <v>12.767791178352841</v>
      </c>
      <c r="T16" s="610">
        <v>43.75593666169118</v>
      </c>
      <c r="U16" s="610">
        <v>27.073805851415848</v>
      </c>
      <c r="V16" s="610"/>
      <c r="W16" s="610">
        <v>37.335875511002691</v>
      </c>
      <c r="X16" s="610">
        <v>34.619906842129069</v>
      </c>
      <c r="Y16" s="610">
        <v>31.315883898872155</v>
      </c>
      <c r="Z16" s="610">
        <v>20.673751362963205</v>
      </c>
      <c r="AA16" s="610">
        <v>19.370276035650999</v>
      </c>
      <c r="AB16" s="610">
        <v>18.178406664639219</v>
      </c>
      <c r="AC16" s="610">
        <v>20.921160628117359</v>
      </c>
    </row>
    <row r="17" spans="1:29" ht="17.399999999999999" x14ac:dyDescent="0.45">
      <c r="A17" s="195"/>
      <c r="C17" s="70">
        <v>2014</v>
      </c>
      <c r="D17" s="610">
        <v>24.583818705798031</v>
      </c>
      <c r="E17" s="610"/>
      <c r="F17" s="610">
        <v>23.489606446916973</v>
      </c>
      <c r="G17" s="610">
        <v>25.626264051164032</v>
      </c>
      <c r="H17" s="610"/>
      <c r="I17" s="610">
        <v>21.460474748651173</v>
      </c>
      <c r="J17" s="610">
        <v>32.887207508435928</v>
      </c>
      <c r="K17" s="610"/>
      <c r="L17" s="610">
        <v>19.057494640832974</v>
      </c>
      <c r="M17" s="610">
        <v>36.291571500194976</v>
      </c>
      <c r="N17" s="610">
        <v>31.12450309487938</v>
      </c>
      <c r="O17" s="610">
        <v>39.750752764814663</v>
      </c>
      <c r="P17" s="610">
        <v>31.858183797573631</v>
      </c>
      <c r="Q17" s="610">
        <v>29.536905879793945</v>
      </c>
      <c r="R17" s="610"/>
      <c r="S17" s="610">
        <v>13.113515472411738</v>
      </c>
      <c r="T17" s="610">
        <v>44.019612440665071</v>
      </c>
      <c r="U17" s="610">
        <v>29.721622136642267</v>
      </c>
      <c r="V17" s="610"/>
      <c r="W17" s="610">
        <v>38.142078324802853</v>
      </c>
      <c r="X17" s="610">
        <v>36.247564191038741</v>
      </c>
      <c r="Y17" s="610">
        <v>31.381724629684037</v>
      </c>
      <c r="Z17" s="610">
        <v>21.437859534398353</v>
      </c>
      <c r="AA17" s="610">
        <v>19.115758021145972</v>
      </c>
      <c r="AB17" s="610">
        <v>20.135571932546497</v>
      </c>
      <c r="AC17" s="610">
        <v>25.435594100236646</v>
      </c>
    </row>
    <row r="18" spans="1:29" ht="17.399999999999999" x14ac:dyDescent="0.45">
      <c r="A18" s="195"/>
      <c r="C18" s="70">
        <v>2015</v>
      </c>
      <c r="D18" s="610">
        <v>23.589308240640253</v>
      </c>
      <c r="E18" s="610"/>
      <c r="F18" s="610">
        <v>22.42629073440396</v>
      </c>
      <c r="G18" s="610">
        <v>24.692989154721186</v>
      </c>
      <c r="H18" s="610"/>
      <c r="I18" s="610">
        <v>21.40682358361018</v>
      </c>
      <c r="J18" s="610">
        <v>29.380843599081384</v>
      </c>
      <c r="K18" s="610"/>
      <c r="L18" s="610">
        <v>18.438400117280754</v>
      </c>
      <c r="M18" s="610">
        <v>28.666021466572623</v>
      </c>
      <c r="N18" s="610">
        <v>30.243256081402038</v>
      </c>
      <c r="O18" s="610">
        <v>37.724105251421562</v>
      </c>
      <c r="P18" s="610">
        <v>32.485481381328029</v>
      </c>
      <c r="Q18" s="610">
        <v>30.906536950810292</v>
      </c>
      <c r="R18" s="610"/>
      <c r="S18" s="610">
        <v>12.801833296896978</v>
      </c>
      <c r="T18" s="610">
        <v>46.995161038555594</v>
      </c>
      <c r="U18" s="610">
        <v>27.806735339568821</v>
      </c>
      <c r="V18" s="610"/>
      <c r="W18" s="610">
        <v>35.1255758959514</v>
      </c>
      <c r="X18" s="610">
        <v>34.874279829017468</v>
      </c>
      <c r="Y18" s="610">
        <v>30.480564105879253</v>
      </c>
      <c r="Z18" s="610">
        <v>20.824687557169248</v>
      </c>
      <c r="AA18" s="610">
        <v>18.64043811260489</v>
      </c>
      <c r="AB18" s="610">
        <v>19.022358976651375</v>
      </c>
      <c r="AC18" s="610">
        <v>23.866386706402963</v>
      </c>
    </row>
    <row r="19" spans="1:29" ht="17.399999999999999" x14ac:dyDescent="0.45">
      <c r="A19" s="195"/>
      <c r="C19" s="70">
        <v>2016</v>
      </c>
      <c r="D19" s="611">
        <v>22.862446406259771</v>
      </c>
      <c r="E19" s="611"/>
      <c r="F19" s="611">
        <v>22.03889524542414</v>
      </c>
      <c r="G19" s="611">
        <v>23.640809276075206</v>
      </c>
      <c r="H19" s="611"/>
      <c r="I19" s="611">
        <v>20.776432627446994</v>
      </c>
      <c r="J19" s="611">
        <v>28.394346374402968</v>
      </c>
      <c r="K19" s="611"/>
      <c r="L19" s="611">
        <v>17.699960789577215</v>
      </c>
      <c r="M19" s="611">
        <v>27.389921583543064</v>
      </c>
      <c r="N19" s="611">
        <v>31.259570064310832</v>
      </c>
      <c r="O19" s="611">
        <v>34.37222862717276</v>
      </c>
      <c r="P19" s="611">
        <v>31.645748420594582</v>
      </c>
      <c r="Q19" s="611">
        <v>32.019130243626876</v>
      </c>
      <c r="R19" s="611"/>
      <c r="S19" s="611">
        <v>13.144503206045016</v>
      </c>
      <c r="T19" s="611">
        <v>43.434516917178676</v>
      </c>
      <c r="U19" s="611">
        <v>26.044860972332291</v>
      </c>
      <c r="V19" s="611"/>
      <c r="W19" s="611">
        <v>34.829211222362019</v>
      </c>
      <c r="X19" s="611">
        <v>34.815533488800696</v>
      </c>
      <c r="Y19" s="611">
        <v>30.375365533931632</v>
      </c>
      <c r="Z19" s="611">
        <v>19.558484885741724</v>
      </c>
      <c r="AA19" s="611">
        <v>18.034252012076625</v>
      </c>
      <c r="AB19" s="611">
        <v>18.725784242969347</v>
      </c>
      <c r="AC19" s="611">
        <v>20.815525640971657</v>
      </c>
    </row>
    <row r="20" spans="1:29" s="154" customFormat="1" ht="17.399999999999999" x14ac:dyDescent="0.45">
      <c r="A20" s="205"/>
      <c r="C20" s="70">
        <v>2017</v>
      </c>
      <c r="D20" s="611">
        <v>22.136978562004142</v>
      </c>
      <c r="E20" s="611"/>
      <c r="F20" s="611">
        <v>21.224483851908563</v>
      </c>
      <c r="G20" s="611">
        <v>23.003338517628645</v>
      </c>
      <c r="H20" s="611"/>
      <c r="I20" s="611">
        <v>20.600074947238152</v>
      </c>
      <c r="J20" s="611">
        <v>26.203255570323229</v>
      </c>
      <c r="K20" s="611"/>
      <c r="L20" s="611">
        <v>17.21930540438068</v>
      </c>
      <c r="M20" s="611">
        <v>24.909750165115423</v>
      </c>
      <c r="N20" s="611">
        <v>34.721631076830448</v>
      </c>
      <c r="O20" s="611">
        <v>31.534428502266625</v>
      </c>
      <c r="P20" s="611">
        <v>30.661192593777674</v>
      </c>
      <c r="Q20" s="611">
        <v>30.093790305413293</v>
      </c>
      <c r="R20" s="611"/>
      <c r="S20" s="611">
        <v>12.046696874973222</v>
      </c>
      <c r="T20" s="611">
        <v>40.817588578967204</v>
      </c>
      <c r="U20" s="611">
        <v>25.674494148643497</v>
      </c>
      <c r="V20" s="611"/>
      <c r="W20" s="611">
        <v>35.88220552714786</v>
      </c>
      <c r="X20" s="611">
        <v>33.566655750998002</v>
      </c>
      <c r="Y20" s="611">
        <v>29.162751751366773</v>
      </c>
      <c r="Z20" s="611">
        <v>17.68780302439124</v>
      </c>
      <c r="AA20" s="611">
        <v>18.25799501474129</v>
      </c>
      <c r="AB20" s="611">
        <v>17.697564322550591</v>
      </c>
      <c r="AC20" s="611">
        <v>21.125454675130161</v>
      </c>
    </row>
    <row r="21" spans="1:29" s="154" customFormat="1" ht="17.399999999999999" x14ac:dyDescent="0.45">
      <c r="A21" s="205"/>
      <c r="C21" s="70">
        <v>2018</v>
      </c>
      <c r="D21" s="611">
        <v>22.883820333189899</v>
      </c>
      <c r="E21" s="611"/>
      <c r="F21" s="611">
        <v>21.611345688907441</v>
      </c>
      <c r="G21" s="611">
        <v>24.09054709276451</v>
      </c>
      <c r="H21" s="611"/>
      <c r="I21" s="611">
        <v>21.398454077286189</v>
      </c>
      <c r="J21" s="611">
        <v>26.802392206375913</v>
      </c>
      <c r="K21" s="611"/>
      <c r="L21" s="611">
        <v>18.080952448734255</v>
      </c>
      <c r="M21" s="611">
        <v>27.971889175870235</v>
      </c>
      <c r="N21" s="611">
        <v>27.694349303385508</v>
      </c>
      <c r="O21" s="611">
        <v>34.890652533227694</v>
      </c>
      <c r="P21" s="611">
        <v>30.708257223237023</v>
      </c>
      <c r="Q21" s="611">
        <v>31.649623429114122</v>
      </c>
      <c r="R21" s="611"/>
      <c r="S21" s="611">
        <v>11.778268208916076</v>
      </c>
      <c r="T21" s="611">
        <v>39.615010387356349</v>
      </c>
      <c r="U21" s="611">
        <v>27.680850521501544</v>
      </c>
      <c r="V21" s="611"/>
      <c r="W21" s="611">
        <v>37.443917446481223</v>
      </c>
      <c r="X21" s="611">
        <v>34.115668640783795</v>
      </c>
      <c r="Y21" s="611">
        <v>29.253479710827218</v>
      </c>
      <c r="Z21" s="611">
        <v>19.720462124617761</v>
      </c>
      <c r="AA21" s="611">
        <v>18.650595286732578</v>
      </c>
      <c r="AB21" s="611">
        <v>17.709448433373531</v>
      </c>
      <c r="AC21" s="611">
        <v>24.109653878117108</v>
      </c>
    </row>
    <row r="22" spans="1:29" s="154" customFormat="1" ht="17.399999999999999" x14ac:dyDescent="0.45">
      <c r="A22" s="205"/>
      <c r="C22" s="70">
        <v>2019</v>
      </c>
      <c r="D22" s="611">
        <v>23.905263656002713</v>
      </c>
      <c r="E22" s="611"/>
      <c r="F22" s="611">
        <v>22.713227554688149</v>
      </c>
      <c r="G22" s="611">
        <v>25.028417830554361</v>
      </c>
      <c r="H22" s="611"/>
      <c r="I22" s="611">
        <v>22.657439147728155</v>
      </c>
      <c r="J22" s="611">
        <v>27.19372874865762</v>
      </c>
      <c r="K22" s="611"/>
      <c r="L22" s="611">
        <v>19.191084626001789</v>
      </c>
      <c r="M22" s="611">
        <v>23.248659553691283</v>
      </c>
      <c r="N22" s="611">
        <v>33.607720883096135</v>
      </c>
      <c r="O22" s="611">
        <v>33.064890689974554</v>
      </c>
      <c r="P22" s="611">
        <v>35.518956351273246</v>
      </c>
      <c r="Q22" s="611">
        <v>32.203565405926284</v>
      </c>
      <c r="R22" s="611"/>
      <c r="S22" s="611">
        <v>12.398178381165149</v>
      </c>
      <c r="T22" s="611">
        <v>42.694331352786143</v>
      </c>
      <c r="U22" s="611">
        <v>28.15464151079652</v>
      </c>
      <c r="V22" s="611"/>
      <c r="W22" s="611">
        <v>36.810837411488095</v>
      </c>
      <c r="X22" s="611">
        <v>36.489884591373055</v>
      </c>
      <c r="Y22" s="611">
        <v>33.253799470926914</v>
      </c>
      <c r="Z22" s="611">
        <v>21.436614262969101</v>
      </c>
      <c r="AA22" s="611">
        <v>19.523390886624405</v>
      </c>
      <c r="AB22" s="611">
        <v>18.779257002357923</v>
      </c>
      <c r="AC22" s="611">
        <v>22.9405863141906</v>
      </c>
    </row>
    <row r="23" spans="1:29" s="154" customFormat="1" ht="17.399999999999999" x14ac:dyDescent="0.45">
      <c r="A23" s="205"/>
      <c r="C23" s="70">
        <v>2020</v>
      </c>
      <c r="D23" s="611">
        <v>29.958899091195825</v>
      </c>
      <c r="E23" s="611"/>
      <c r="F23" s="611">
        <v>29.240494634440399</v>
      </c>
      <c r="G23" s="611">
        <v>30.637044044342531</v>
      </c>
      <c r="H23" s="611"/>
      <c r="I23" s="611">
        <v>30.001843080852876</v>
      </c>
      <c r="J23" s="611">
        <v>29.845732468109592</v>
      </c>
      <c r="K23" s="611"/>
      <c r="L23" s="611">
        <v>26.87891708376025</v>
      </c>
      <c r="M23" s="611">
        <v>36.613950179744165</v>
      </c>
      <c r="N23" s="611">
        <v>41.391194586164055</v>
      </c>
      <c r="O23" s="611">
        <v>30.155598379420042</v>
      </c>
      <c r="P23" s="611">
        <v>34.85039914582142</v>
      </c>
      <c r="Q23" s="611">
        <v>33.086679508777415</v>
      </c>
      <c r="R23" s="611"/>
      <c r="S23" s="611">
        <v>15.555070000539301</v>
      </c>
      <c r="T23" s="611">
        <v>49.066462989056717</v>
      </c>
      <c r="U23" s="611">
        <v>33.110126248811547</v>
      </c>
      <c r="V23" s="611"/>
      <c r="W23" s="611">
        <v>42.209872303225204</v>
      </c>
      <c r="X23" s="611">
        <v>43.355032681720985</v>
      </c>
      <c r="Y23" s="611">
        <v>40.122043278152134</v>
      </c>
      <c r="Z23" s="611">
        <v>30.197419571389915</v>
      </c>
      <c r="AA23" s="611">
        <v>25.673906039643622</v>
      </c>
      <c r="AB23" s="611">
        <v>25.229226267313258</v>
      </c>
      <c r="AC23" s="611">
        <v>25.196267953285513</v>
      </c>
    </row>
    <row r="24" spans="1:29" ht="17.399999999999999" x14ac:dyDescent="0.45">
      <c r="A24" s="195"/>
      <c r="C24" s="70">
        <v>2021</v>
      </c>
      <c r="D24" s="611">
        <v>26.222034518768588</v>
      </c>
      <c r="E24" s="611"/>
      <c r="F24" s="611">
        <v>24.671999664756882</v>
      </c>
      <c r="G24" s="611">
        <v>27.661226178691333</v>
      </c>
      <c r="H24" s="611"/>
      <c r="I24" s="611">
        <v>24.923689058349755</v>
      </c>
      <c r="J24" s="611">
        <v>29.636833680403218</v>
      </c>
      <c r="K24" s="611"/>
      <c r="L24" s="611">
        <v>20.934617318084705</v>
      </c>
      <c r="M24" s="611">
        <v>29.837657213996398</v>
      </c>
      <c r="N24" s="611">
        <v>34.355616479390996</v>
      </c>
      <c r="O24" s="611">
        <v>38.656342298051527</v>
      </c>
      <c r="P24" s="611">
        <v>35.914923627356544</v>
      </c>
      <c r="Q24" s="611">
        <v>34.987740528042963</v>
      </c>
      <c r="R24" s="611"/>
      <c r="S24" s="611">
        <v>14.138713837931279</v>
      </c>
      <c r="T24" s="611">
        <v>43.124694808964833</v>
      </c>
      <c r="U24" s="611">
        <v>29.975334983403407</v>
      </c>
      <c r="V24" s="611"/>
      <c r="W24" s="611">
        <v>43.067528061048819</v>
      </c>
      <c r="X24" s="611">
        <v>39.507415362585661</v>
      </c>
      <c r="Y24" s="611">
        <v>35.587354223142221</v>
      </c>
      <c r="Z24" s="611">
        <v>24.481396763388076</v>
      </c>
      <c r="AA24" s="611">
        <v>21.248889555054305</v>
      </c>
      <c r="AB24" s="611">
        <v>21.685705772385397</v>
      </c>
      <c r="AC24" s="611">
        <v>23.345901928743761</v>
      </c>
    </row>
    <row r="25" spans="1:29" ht="17.399999999999999" x14ac:dyDescent="0.45">
      <c r="A25" s="195"/>
      <c r="C25" s="3096">
        <v>2022</v>
      </c>
      <c r="D25" s="4307">
        <v>25.535939857825241</v>
      </c>
      <c r="E25" s="4307"/>
      <c r="F25" s="4307">
        <v>24.505519922606442</v>
      </c>
      <c r="G25" s="4307">
        <v>26.477227337850863</v>
      </c>
      <c r="H25" s="4307"/>
      <c r="I25" s="4307">
        <v>23.615922987123071</v>
      </c>
      <c r="J25" s="4307">
        <v>30.579656141499477</v>
      </c>
      <c r="K25" s="4307"/>
      <c r="L25" s="4307">
        <v>20.05452455410796</v>
      </c>
      <c r="M25" s="4307">
        <v>28.806226019755638</v>
      </c>
      <c r="N25" s="4307">
        <v>34.173487978240232</v>
      </c>
      <c r="O25" s="4307">
        <v>36.667443286655796</v>
      </c>
      <c r="P25" s="4307">
        <v>37.755640810556478</v>
      </c>
      <c r="Q25" s="4307">
        <v>33.998231418439069</v>
      </c>
      <c r="R25" s="4307"/>
      <c r="S25" s="4307">
        <v>12.624466250586583</v>
      </c>
      <c r="T25" s="4307">
        <v>45.185016012747916</v>
      </c>
      <c r="U25" s="4307">
        <v>30.855439864665673</v>
      </c>
      <c r="V25" s="4307"/>
      <c r="W25" s="4307">
        <v>39.789663558325685</v>
      </c>
      <c r="X25" s="4307">
        <v>38.952675585627567</v>
      </c>
      <c r="Y25" s="4307">
        <v>36.393364601484599</v>
      </c>
      <c r="Z25" s="4307">
        <v>23.316928186797718</v>
      </c>
      <c r="AA25" s="4307">
        <v>19.837296382885707</v>
      </c>
      <c r="AB25" s="4307">
        <v>20.185382734701584</v>
      </c>
      <c r="AC25" s="4307">
        <v>26.975436895119799</v>
      </c>
    </row>
    <row r="26" spans="1:29" s="2497" customFormat="1" ht="17.399999999999999" x14ac:dyDescent="0.45">
      <c r="A26" s="2500"/>
      <c r="C26" s="471">
        <v>2023</v>
      </c>
      <c r="D26" s="612">
        <v>24.367090052239703</v>
      </c>
      <c r="E26" s="612"/>
      <c r="F26" s="612">
        <v>22.862679032203744</v>
      </c>
      <c r="G26" s="612">
        <v>25.725138071558344</v>
      </c>
      <c r="H26" s="612"/>
      <c r="I26" s="612">
        <v>22.664979034223691</v>
      </c>
      <c r="J26" s="612">
        <v>28.829659859821515</v>
      </c>
      <c r="K26" s="612"/>
      <c r="L26" s="612">
        <v>18.778359726986707</v>
      </c>
      <c r="M26" s="612">
        <v>30.951421601306951</v>
      </c>
      <c r="N26" s="612">
        <v>31.527738678526131</v>
      </c>
      <c r="O26" s="612">
        <v>33.992174869558966</v>
      </c>
      <c r="P26" s="612">
        <v>36.384530470540646</v>
      </c>
      <c r="Q26" s="612">
        <v>32.949962188051423</v>
      </c>
      <c r="R26" s="612"/>
      <c r="S26" s="612">
        <v>11.30158871802451</v>
      </c>
      <c r="T26" s="612">
        <v>46.644259177302253</v>
      </c>
      <c r="U26" s="612">
        <v>29.81918942091578</v>
      </c>
      <c r="V26" s="612"/>
      <c r="W26" s="612">
        <v>37.827153670389521</v>
      </c>
      <c r="X26" s="612">
        <v>40.300004924167816</v>
      </c>
      <c r="Y26" s="612">
        <v>33.513434247153739</v>
      </c>
      <c r="Z26" s="612">
        <v>21.446584912336171</v>
      </c>
      <c r="AA26" s="612">
        <v>19.130230613441547</v>
      </c>
      <c r="AB26" s="612">
        <v>18.774548233073354</v>
      </c>
      <c r="AC26" s="612">
        <v>26.555086030084361</v>
      </c>
    </row>
    <row r="27" spans="1:29" ht="17.399999999999999" x14ac:dyDescent="0.45">
      <c r="A27" s="195"/>
      <c r="C27" s="168" t="s">
        <v>7656</v>
      </c>
      <c r="D27" s="168"/>
      <c r="E27" s="168"/>
      <c r="F27" s="168"/>
      <c r="G27" s="168"/>
      <c r="H27" s="206"/>
      <c r="I27" s="168"/>
      <c r="J27" s="168"/>
      <c r="K27" s="206"/>
      <c r="L27" s="168"/>
      <c r="M27" s="168"/>
      <c r="N27" s="168"/>
      <c r="O27" s="168"/>
      <c r="P27" s="168"/>
      <c r="Q27" s="168"/>
      <c r="R27" s="206"/>
      <c r="S27" s="168"/>
      <c r="T27" s="168"/>
      <c r="U27" s="168"/>
      <c r="V27" s="168"/>
      <c r="W27" s="168"/>
      <c r="X27" s="168"/>
      <c r="Y27" s="168"/>
      <c r="Z27" s="168"/>
      <c r="AA27" s="168"/>
      <c r="AB27" s="168"/>
      <c r="AC27" s="168"/>
    </row>
    <row r="28" spans="1:29" ht="17.399999999999999" x14ac:dyDescent="0.45">
      <c r="A28" s="195"/>
      <c r="C28" s="168"/>
      <c r="D28" s="168"/>
      <c r="E28" s="168"/>
      <c r="F28" s="168"/>
      <c r="G28" s="168"/>
      <c r="H28" s="206"/>
      <c r="I28" s="168"/>
      <c r="J28" s="168"/>
      <c r="K28" s="206"/>
      <c r="L28" s="168"/>
      <c r="M28" s="168"/>
      <c r="N28" s="168"/>
      <c r="O28" s="168"/>
      <c r="P28" s="168"/>
      <c r="Q28" s="168"/>
      <c r="R28" s="206"/>
      <c r="S28" s="168"/>
      <c r="T28" s="168"/>
      <c r="U28" s="168"/>
      <c r="V28" s="168"/>
      <c r="W28" s="168"/>
      <c r="X28" s="168"/>
      <c r="Y28" s="168"/>
      <c r="Z28" s="168"/>
      <c r="AA28" s="168"/>
      <c r="AB28" s="168"/>
      <c r="AC28" s="168"/>
    </row>
    <row r="29" spans="1:29" ht="33.75" customHeight="1" x14ac:dyDescent="0.45">
      <c r="A29" s="195"/>
      <c r="C29" s="3137" t="s">
        <v>7657</v>
      </c>
      <c r="D29" s="3137"/>
      <c r="E29" s="3137"/>
      <c r="F29" s="3137"/>
      <c r="G29" s="3137"/>
      <c r="H29" s="3137"/>
      <c r="I29" s="3137"/>
      <c r="J29" s="3137"/>
      <c r="K29" s="3137"/>
      <c r="L29" s="3137"/>
      <c r="M29" s="3137"/>
      <c r="N29" s="3137"/>
      <c r="U29" s="168"/>
      <c r="V29" s="168"/>
      <c r="W29" s="168"/>
      <c r="X29" s="168"/>
      <c r="Y29" s="168"/>
      <c r="Z29" s="168"/>
      <c r="AA29" s="168"/>
      <c r="AB29" s="168"/>
      <c r="AC29" s="168"/>
    </row>
    <row r="30" spans="1:29" ht="17.399999999999999" x14ac:dyDescent="0.45">
      <c r="A30" s="195"/>
      <c r="C30" s="207"/>
      <c r="D30" s="207"/>
      <c r="E30" s="207"/>
      <c r="F30" s="207"/>
      <c r="G30" s="207"/>
      <c r="H30" s="207"/>
      <c r="I30" s="3136"/>
      <c r="J30" s="168"/>
      <c r="K30" s="206"/>
      <c r="L30" s="168"/>
      <c r="M30" s="168"/>
      <c r="N30" s="168"/>
      <c r="O30" s="168"/>
      <c r="P30" s="168"/>
      <c r="Q30" s="168"/>
      <c r="R30" s="206"/>
      <c r="S30" s="168"/>
      <c r="T30" s="168"/>
      <c r="U30" s="168"/>
      <c r="V30" s="168"/>
      <c r="W30" s="168"/>
      <c r="X30" s="168"/>
      <c r="Y30" s="168"/>
      <c r="Z30" s="168"/>
      <c r="AA30" s="168"/>
      <c r="AB30" s="168"/>
      <c r="AC30" s="168"/>
    </row>
    <row r="31" spans="1:29" ht="17.399999999999999" x14ac:dyDescent="0.45">
      <c r="A31" s="195"/>
      <c r="C31" s="207"/>
      <c r="D31" s="207"/>
      <c r="E31" s="207"/>
      <c r="F31" s="207"/>
      <c r="G31" s="207"/>
      <c r="H31" s="207"/>
      <c r="I31" s="3136"/>
      <c r="J31" s="168"/>
      <c r="K31" s="206"/>
      <c r="L31" s="168"/>
      <c r="M31" s="168"/>
      <c r="N31" s="168"/>
      <c r="O31" s="168"/>
      <c r="P31" s="168"/>
      <c r="Q31" s="168"/>
      <c r="R31" s="206"/>
      <c r="S31" s="168"/>
      <c r="T31" s="168"/>
      <c r="U31" s="168"/>
      <c r="V31" s="168"/>
      <c r="W31" s="168"/>
      <c r="X31" s="168"/>
      <c r="Y31" s="168"/>
      <c r="Z31" s="168"/>
      <c r="AA31" s="168"/>
      <c r="AB31" s="168"/>
      <c r="AC31" s="168"/>
    </row>
    <row r="32" spans="1:29" ht="17.399999999999999" x14ac:dyDescent="0.45">
      <c r="A32" s="195"/>
      <c r="C32" s="208"/>
      <c r="D32" s="209"/>
      <c r="E32" s="209"/>
      <c r="F32" s="210"/>
      <c r="G32" s="209"/>
      <c r="H32" s="208"/>
      <c r="I32" s="211"/>
      <c r="J32" s="168"/>
      <c r="K32" s="206"/>
      <c r="L32" s="168"/>
      <c r="M32" s="168"/>
      <c r="N32" s="168"/>
      <c r="O32" s="168"/>
      <c r="P32" s="168"/>
      <c r="Q32" s="168"/>
      <c r="R32" s="206"/>
      <c r="S32" s="168"/>
      <c r="T32" s="168"/>
      <c r="U32" s="168"/>
      <c r="V32" s="168"/>
      <c r="W32" s="168"/>
      <c r="X32" s="168"/>
      <c r="Y32" s="168"/>
      <c r="Z32" s="168"/>
      <c r="AA32" s="168"/>
      <c r="AB32" s="168"/>
      <c r="AC32" s="168"/>
    </row>
    <row r="33" spans="1:29" ht="17.399999999999999" x14ac:dyDescent="0.45">
      <c r="A33" s="195"/>
      <c r="C33" s="208"/>
      <c r="D33" s="209"/>
      <c r="E33" s="209"/>
      <c r="F33" s="209"/>
      <c r="G33" s="209"/>
      <c r="H33" s="208"/>
      <c r="I33" s="211"/>
      <c r="J33" s="168"/>
      <c r="K33" s="206"/>
      <c r="L33" s="168"/>
      <c r="M33" s="168"/>
      <c r="N33" s="168"/>
      <c r="O33" s="168"/>
      <c r="P33" s="168"/>
      <c r="Q33" s="168"/>
      <c r="R33" s="206"/>
      <c r="S33" s="168"/>
      <c r="T33" s="168"/>
      <c r="U33" s="168"/>
      <c r="V33" s="168"/>
      <c r="W33" s="168"/>
      <c r="X33" s="168"/>
      <c r="Y33" s="168"/>
      <c r="Z33" s="168"/>
      <c r="AA33" s="168"/>
      <c r="AB33" s="168"/>
      <c r="AC33" s="168"/>
    </row>
    <row r="34" spans="1:29" ht="17.399999999999999" x14ac:dyDescent="0.45">
      <c r="A34" s="195"/>
      <c r="C34" s="208"/>
      <c r="D34" s="209"/>
      <c r="E34" s="209"/>
      <c r="F34" s="209"/>
      <c r="G34" s="209"/>
      <c r="H34" s="208"/>
      <c r="I34" s="211"/>
      <c r="J34" s="168"/>
      <c r="K34" s="206"/>
      <c r="L34" s="168"/>
      <c r="M34" s="168"/>
      <c r="N34" s="168"/>
      <c r="O34" s="168"/>
      <c r="P34" s="168"/>
      <c r="Q34" s="168"/>
      <c r="R34" s="206"/>
      <c r="S34" s="168"/>
      <c r="T34" s="168"/>
      <c r="U34" s="168"/>
      <c r="V34" s="168"/>
      <c r="W34" s="168"/>
      <c r="X34" s="168"/>
      <c r="Y34" s="168"/>
      <c r="Z34" s="168"/>
      <c r="AA34" s="168"/>
      <c r="AB34" s="168"/>
      <c r="AC34" s="168"/>
    </row>
    <row r="35" spans="1:29" ht="17.399999999999999" x14ac:dyDescent="0.45">
      <c r="A35" s="195"/>
      <c r="C35" s="208"/>
      <c r="D35" s="209"/>
      <c r="E35" s="209"/>
      <c r="F35" s="209"/>
      <c r="G35" s="209"/>
      <c r="H35" s="208"/>
      <c r="I35" s="211"/>
      <c r="J35" s="168"/>
      <c r="K35" s="206"/>
      <c r="L35" s="168"/>
      <c r="M35" s="168"/>
      <c r="N35" s="168"/>
      <c r="O35" s="168"/>
      <c r="P35" s="168"/>
      <c r="Q35" s="168"/>
      <c r="R35" s="206"/>
      <c r="S35" s="168"/>
      <c r="T35" s="168"/>
      <c r="U35" s="168"/>
      <c r="V35" s="168"/>
      <c r="W35" s="168"/>
      <c r="X35" s="168"/>
      <c r="Y35" s="168"/>
      <c r="Z35" s="168"/>
      <c r="AA35" s="168"/>
      <c r="AB35" s="168"/>
      <c r="AC35" s="168"/>
    </row>
    <row r="36" spans="1:29" ht="17.399999999999999" x14ac:dyDescent="0.45">
      <c r="A36" s="195"/>
      <c r="C36" s="208"/>
      <c r="D36" s="209"/>
      <c r="E36" s="209"/>
      <c r="F36" s="209"/>
      <c r="G36" s="209"/>
      <c r="H36" s="208"/>
      <c r="I36" s="211"/>
      <c r="J36" s="168"/>
      <c r="K36" s="206"/>
      <c r="L36" s="168"/>
      <c r="M36" s="168"/>
      <c r="N36" s="168"/>
      <c r="O36" s="168"/>
      <c r="P36" s="168"/>
      <c r="Q36" s="168"/>
      <c r="R36" s="206"/>
      <c r="S36" s="168"/>
      <c r="T36" s="168"/>
      <c r="U36" s="168"/>
      <c r="V36" s="168"/>
      <c r="W36" s="168"/>
      <c r="X36" s="168"/>
      <c r="Y36" s="168"/>
      <c r="Z36" s="168"/>
      <c r="AA36" s="168"/>
      <c r="AB36" s="168"/>
      <c r="AC36" s="168"/>
    </row>
    <row r="37" spans="1:29" ht="17.399999999999999" x14ac:dyDescent="0.45">
      <c r="A37" s="195"/>
      <c r="C37" s="208"/>
      <c r="D37" s="209"/>
      <c r="E37" s="209"/>
      <c r="F37" s="209"/>
      <c r="G37" s="209"/>
      <c r="H37" s="208"/>
      <c r="I37" s="211"/>
      <c r="J37" s="168"/>
      <c r="K37" s="206"/>
      <c r="L37" s="168"/>
      <c r="M37" s="168"/>
      <c r="N37" s="168"/>
      <c r="O37" s="168"/>
      <c r="P37" s="168"/>
      <c r="Q37" s="168"/>
      <c r="R37" s="206"/>
      <c r="S37" s="168"/>
      <c r="T37" s="168"/>
      <c r="U37" s="168"/>
      <c r="V37" s="168"/>
      <c r="W37" s="168"/>
      <c r="X37" s="168"/>
      <c r="Y37" s="168"/>
      <c r="Z37" s="168"/>
      <c r="AA37" s="168"/>
      <c r="AB37" s="168"/>
      <c r="AC37" s="168"/>
    </row>
    <row r="38" spans="1:29" ht="17.399999999999999" x14ac:dyDescent="0.45">
      <c r="A38" s="195"/>
      <c r="C38" s="208"/>
      <c r="D38" s="209"/>
      <c r="E38" s="209"/>
      <c r="F38" s="209"/>
      <c r="G38" s="209"/>
      <c r="H38" s="208"/>
      <c r="I38" s="211"/>
      <c r="J38" s="168"/>
      <c r="K38" s="206"/>
      <c r="L38" s="168"/>
      <c r="M38" s="168"/>
      <c r="N38" s="168"/>
      <c r="O38" s="168"/>
      <c r="P38" s="168"/>
      <c r="Q38" s="168"/>
      <c r="R38" s="206"/>
      <c r="S38" s="168"/>
      <c r="T38" s="168"/>
      <c r="U38" s="168"/>
      <c r="V38" s="168"/>
      <c r="W38" s="168"/>
      <c r="X38" s="168"/>
      <c r="Y38" s="168"/>
      <c r="Z38" s="168"/>
      <c r="AA38" s="168"/>
      <c r="AB38" s="168"/>
      <c r="AC38" s="168"/>
    </row>
    <row r="39" spans="1:29" ht="17.399999999999999" x14ac:dyDescent="0.45">
      <c r="A39" s="195"/>
      <c r="C39" s="208"/>
      <c r="D39" s="210"/>
      <c r="E39" s="209"/>
      <c r="F39" s="209"/>
      <c r="G39" s="209"/>
      <c r="H39" s="206"/>
      <c r="I39" s="168"/>
      <c r="J39" s="168"/>
      <c r="K39" s="206"/>
      <c r="L39" s="168"/>
      <c r="M39" s="168"/>
      <c r="N39" s="168"/>
      <c r="O39" s="168"/>
      <c r="P39" s="168"/>
      <c r="Q39" s="168"/>
      <c r="R39" s="206"/>
      <c r="S39" s="168"/>
      <c r="T39" s="168"/>
      <c r="U39" s="168"/>
      <c r="V39" s="168"/>
      <c r="W39" s="168"/>
      <c r="X39" s="168"/>
      <c r="Y39" s="168"/>
      <c r="Z39" s="168"/>
      <c r="AA39" s="168"/>
      <c r="AB39" s="168"/>
      <c r="AC39" s="168"/>
    </row>
    <row r="40" spans="1:29" ht="17.399999999999999" x14ac:dyDescent="0.45">
      <c r="A40" s="195"/>
      <c r="C40" s="208"/>
      <c r="D40" s="210"/>
      <c r="E40" s="210"/>
      <c r="F40" s="210"/>
      <c r="G40" s="210"/>
      <c r="I40" s="168"/>
      <c r="J40" s="168"/>
      <c r="K40" s="206"/>
      <c r="L40" s="168"/>
      <c r="M40" s="168"/>
      <c r="N40" s="168"/>
      <c r="O40" s="168"/>
      <c r="P40" s="168"/>
      <c r="Q40" s="168"/>
      <c r="R40" s="206"/>
      <c r="S40" s="168"/>
      <c r="T40" s="168"/>
      <c r="U40" s="168"/>
      <c r="V40" s="168"/>
      <c r="W40" s="168"/>
      <c r="X40" s="168"/>
      <c r="Y40" s="168"/>
      <c r="Z40" s="168"/>
      <c r="AA40" s="168"/>
      <c r="AB40" s="168"/>
      <c r="AC40" s="168"/>
    </row>
    <row r="41" spans="1:29" x14ac:dyDescent="0.35">
      <c r="A41" s="195"/>
      <c r="C41" s="88"/>
      <c r="D41" s="88"/>
      <c r="E41" s="88"/>
      <c r="F41" s="88"/>
      <c r="G41" s="88"/>
      <c r="I41" s="154"/>
      <c r="J41" s="154"/>
      <c r="L41" s="154"/>
      <c r="M41" s="154"/>
      <c r="N41" s="154"/>
      <c r="O41" s="154"/>
      <c r="P41" s="154"/>
      <c r="Q41" s="154"/>
      <c r="S41" s="154"/>
      <c r="T41" s="154"/>
      <c r="U41" s="154"/>
      <c r="V41" s="154"/>
      <c r="W41" s="154"/>
      <c r="X41" s="154"/>
      <c r="Y41" s="154"/>
      <c r="Z41" s="154"/>
      <c r="AA41" s="154"/>
      <c r="AB41" s="154"/>
      <c r="AC41" s="154"/>
    </row>
    <row r="42" spans="1:29" x14ac:dyDescent="0.35">
      <c r="A42" s="194"/>
      <c r="C42" s="212"/>
      <c r="D42" s="212"/>
      <c r="E42" s="212"/>
      <c r="F42" s="212"/>
      <c r="G42" s="212"/>
      <c r="H42" s="212"/>
    </row>
    <row r="43" spans="1:29" x14ac:dyDescent="0.35">
      <c r="A43" s="195"/>
      <c r="C43" s="212"/>
      <c r="D43" s="212"/>
      <c r="E43" s="212"/>
      <c r="F43" s="212"/>
      <c r="G43" s="212"/>
      <c r="H43" s="212"/>
    </row>
    <row r="44" spans="1:29" ht="16.2" x14ac:dyDescent="0.4">
      <c r="A44" s="195"/>
      <c r="C44" s="196"/>
      <c r="D44" s="154"/>
      <c r="E44" s="154"/>
      <c r="F44" s="154"/>
      <c r="G44" s="154"/>
    </row>
    <row r="45" spans="1:29" ht="16.2" x14ac:dyDescent="0.4">
      <c r="A45" s="195"/>
      <c r="C45" s="196"/>
      <c r="D45" s="154"/>
      <c r="E45" s="154"/>
      <c r="F45" s="154"/>
      <c r="G45" s="154"/>
    </row>
    <row r="46" spans="1:29" ht="16.2" x14ac:dyDescent="0.4">
      <c r="C46" s="196"/>
      <c r="E46" s="154"/>
      <c r="F46" s="154"/>
      <c r="G46" s="154"/>
    </row>
    <row r="47" spans="1:29" ht="17.399999999999999" x14ac:dyDescent="0.35">
      <c r="C47" s="73" t="s">
        <v>7656</v>
      </c>
    </row>
  </sheetData>
  <mergeCells count="18">
    <mergeCell ref="S11:U11"/>
    <mergeCell ref="W11:AC11"/>
    <mergeCell ref="C6:Z6"/>
    <mergeCell ref="A5:B5"/>
    <mergeCell ref="C1:F1"/>
    <mergeCell ref="A3:B3"/>
    <mergeCell ref="A4:B4"/>
    <mergeCell ref="C3:Z3"/>
    <mergeCell ref="C4:Z4"/>
    <mergeCell ref="C5:Z5"/>
    <mergeCell ref="I30:I31"/>
    <mergeCell ref="C29:N29"/>
    <mergeCell ref="A6:B6"/>
    <mergeCell ref="C11:C12"/>
    <mergeCell ref="D11:D12"/>
    <mergeCell ref="F11:G11"/>
    <mergeCell ref="I11:J11"/>
    <mergeCell ref="L11:Q11"/>
  </mergeCells>
  <hyperlinks>
    <hyperlink ref="A1" location="'ODS 1.'!A1" display="REGRESAR" xr:uid="{00000000-0004-0000-0500-000000000000}"/>
    <hyperlink ref="C1" location="'Metadato 1.2.1'!A1" display="VER METADATO " xr:uid="{00000000-0004-0000-0500-000001000000}"/>
  </hyperlinks>
  <pageMargins left="0.7" right="0.7" top="0.75" bottom="0.75" header="0.3" footer="0.3"/>
  <pageSetup paperSize="9" orientation="portrait"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Hoja60"/>
  <dimension ref="A1:T142"/>
  <sheetViews>
    <sheetView showGridLines="0" zoomScaleNormal="100" workbookViewId="0">
      <pane ySplit="1" topLeftCell="A131" activePane="bottomLeft" state="frozen"/>
      <selection pane="bottomLeft"/>
    </sheetView>
  </sheetViews>
  <sheetFormatPr baseColWidth="10" defaultColWidth="11.44140625" defaultRowHeight="13.2" x14ac:dyDescent="0.35"/>
  <cols>
    <col min="1" max="1" width="15" style="39" customWidth="1"/>
    <col min="2" max="2" width="18.6640625" style="39" customWidth="1"/>
    <col min="3" max="3" width="9" style="39" customWidth="1"/>
    <col min="4" max="4" width="8.21875" style="39" customWidth="1"/>
    <col min="5" max="5" width="12.5546875" style="39" customWidth="1"/>
    <col min="6" max="6" width="6.33203125" style="39" customWidth="1"/>
    <col min="7" max="8" width="11.44140625" style="39"/>
    <col min="9" max="9" width="7.21875" style="39" customWidth="1"/>
    <col min="10" max="10" width="8.33203125" style="39" customWidth="1"/>
    <col min="11" max="11" width="8.5546875" style="39" customWidth="1"/>
    <col min="12" max="12" width="7.109375" style="39" customWidth="1"/>
    <col min="13" max="13" width="6.44140625" style="39" customWidth="1"/>
    <col min="14" max="14" width="10.109375" style="39" customWidth="1"/>
    <col min="15" max="15" width="9.21875" style="39" customWidth="1"/>
    <col min="16" max="16" width="6.77734375" style="39" customWidth="1"/>
    <col min="17" max="17" width="8" style="39" customWidth="1"/>
    <col min="18" max="18" width="11.21875" style="39" customWidth="1"/>
    <col min="19" max="19" width="10.6640625" style="39" customWidth="1"/>
    <col min="20" max="20" width="6.21875" style="39" customWidth="1"/>
    <col min="21" max="16384" width="11.44140625" style="39"/>
  </cols>
  <sheetData>
    <row r="1" spans="1:20" s="160" customFormat="1" ht="18.600000000000001" x14ac:dyDescent="0.45">
      <c r="A1" s="808" t="s">
        <v>337</v>
      </c>
      <c r="C1" s="3262" t="s">
        <v>430</v>
      </c>
      <c r="D1" s="3262"/>
    </row>
    <row r="2" spans="1:20" s="160" customFormat="1" ht="18.600000000000001" x14ac:dyDescent="0.45"/>
    <row r="3" spans="1:20" s="160" customFormat="1" ht="16.2" customHeight="1" x14ac:dyDescent="0.45">
      <c r="A3" s="3268" t="s">
        <v>339</v>
      </c>
      <c r="B3" s="3268"/>
      <c r="C3" s="3268" t="s">
        <v>627</v>
      </c>
      <c r="D3" s="3269"/>
      <c r="E3" s="3269"/>
      <c r="F3" s="3269"/>
      <c r="G3" s="3269"/>
      <c r="H3" s="3269"/>
      <c r="I3" s="3269"/>
      <c r="J3" s="3269"/>
      <c r="K3" s="3269"/>
      <c r="L3" s="3269"/>
      <c r="M3" s="3269"/>
      <c r="N3" s="3269"/>
      <c r="O3" s="3269"/>
      <c r="P3" s="3269"/>
      <c r="Q3" s="3269"/>
      <c r="R3" s="3269"/>
      <c r="S3" s="3269"/>
    </row>
    <row r="4" spans="1:20" s="160" customFormat="1" ht="16.2" customHeight="1" x14ac:dyDescent="0.45">
      <c r="A4" s="3268" t="s">
        <v>340</v>
      </c>
      <c r="B4" s="3268"/>
      <c r="C4" s="3268" t="s">
        <v>47</v>
      </c>
      <c r="D4" s="3269"/>
      <c r="E4" s="3269"/>
      <c r="F4" s="3269"/>
      <c r="G4" s="3269"/>
      <c r="H4" s="3269"/>
      <c r="I4" s="3269"/>
      <c r="J4" s="3269"/>
      <c r="K4" s="3269"/>
      <c r="L4" s="3269"/>
      <c r="M4" s="3269"/>
      <c r="N4" s="3269"/>
      <c r="O4" s="3269"/>
      <c r="P4" s="3269"/>
      <c r="Q4" s="3269"/>
      <c r="R4" s="3269"/>
      <c r="S4" s="3269"/>
    </row>
    <row r="5" spans="1:20" s="160" customFormat="1" ht="16.2" customHeight="1" x14ac:dyDescent="0.45">
      <c r="A5" s="3268" t="s">
        <v>341</v>
      </c>
      <c r="B5" s="3268"/>
      <c r="C5" s="3268" t="s">
        <v>3965</v>
      </c>
      <c r="D5" s="3269"/>
      <c r="E5" s="3269"/>
      <c r="F5" s="3269"/>
      <c r="G5" s="3269"/>
      <c r="H5" s="3269"/>
      <c r="I5" s="3269"/>
      <c r="J5" s="3269"/>
      <c r="K5" s="3269"/>
      <c r="L5" s="3269"/>
      <c r="M5" s="3269"/>
      <c r="N5" s="3269"/>
      <c r="O5" s="3269"/>
      <c r="P5" s="3269"/>
      <c r="Q5" s="3269"/>
      <c r="R5" s="3269"/>
      <c r="S5" s="3269"/>
    </row>
    <row r="6" spans="1:20" s="160" customFormat="1" ht="36" customHeight="1" x14ac:dyDescent="0.45">
      <c r="A6" s="3268" t="s">
        <v>417</v>
      </c>
      <c r="B6" s="3269"/>
      <c r="C6" s="3268" t="s">
        <v>7461</v>
      </c>
      <c r="D6" s="3269"/>
      <c r="E6" s="3269"/>
      <c r="F6" s="3269"/>
      <c r="G6" s="3269"/>
      <c r="H6" s="3269"/>
      <c r="I6" s="3269"/>
      <c r="J6" s="3269"/>
      <c r="K6" s="3269"/>
      <c r="L6" s="3269"/>
      <c r="M6" s="3269"/>
      <c r="N6" s="3269"/>
      <c r="O6" s="3269"/>
      <c r="P6" s="3269"/>
      <c r="Q6" s="3269"/>
      <c r="R6" s="3269"/>
      <c r="S6" s="3269"/>
    </row>
    <row r="7" spans="1:20" s="614" customFormat="1" ht="18.600000000000001" x14ac:dyDescent="0.45">
      <c r="C7" s="785"/>
      <c r="D7" s="785"/>
      <c r="E7" s="811"/>
      <c r="F7" s="811"/>
    </row>
    <row r="8" spans="1:20" s="614" customFormat="1" ht="18.600000000000001" x14ac:dyDescent="0.45">
      <c r="C8" s="785"/>
      <c r="D8" s="785"/>
      <c r="E8" s="786"/>
      <c r="F8" s="786"/>
      <c r="G8" s="607"/>
      <c r="H8" s="607"/>
      <c r="I8" s="607"/>
      <c r="J8" s="607"/>
      <c r="K8" s="607"/>
      <c r="L8" s="607"/>
      <c r="M8" s="607"/>
      <c r="N8" s="607"/>
      <c r="O8" s="607"/>
      <c r="P8" s="607"/>
      <c r="Q8" s="607"/>
      <c r="R8" s="607"/>
      <c r="S8" s="607"/>
      <c r="T8" s="607"/>
    </row>
    <row r="9" spans="1:20" s="160" customFormat="1" ht="18.600000000000001" x14ac:dyDescent="0.45">
      <c r="C9" s="652" t="s">
        <v>5963</v>
      </c>
      <c r="D9" s="652"/>
      <c r="E9" s="652"/>
      <c r="F9" s="652"/>
      <c r="G9" s="652"/>
      <c r="H9" s="652"/>
      <c r="I9" s="652"/>
      <c r="J9" s="652"/>
      <c r="K9" s="652"/>
      <c r="L9" s="652"/>
      <c r="M9" s="652"/>
      <c r="N9" s="652"/>
      <c r="O9" s="652"/>
      <c r="P9" s="652"/>
      <c r="Q9" s="652"/>
      <c r="R9" s="652"/>
      <c r="S9" s="652"/>
    </row>
    <row r="10" spans="1:20" ht="17.399999999999999" x14ac:dyDescent="0.35">
      <c r="C10" s="489"/>
      <c r="D10" s="489"/>
      <c r="E10" s="489"/>
      <c r="F10" s="489"/>
      <c r="G10" s="489"/>
      <c r="H10" s="489"/>
      <c r="I10" s="489"/>
      <c r="J10" s="489"/>
      <c r="K10" s="489"/>
      <c r="L10" s="489"/>
      <c r="M10" s="489"/>
      <c r="N10" s="489"/>
      <c r="O10" s="489"/>
      <c r="P10" s="489"/>
      <c r="Q10" s="489"/>
      <c r="R10" s="489"/>
      <c r="S10" s="489"/>
    </row>
    <row r="11" spans="1:20" ht="28.5" customHeight="1" x14ac:dyDescent="0.45">
      <c r="C11" s="3270" t="s">
        <v>458</v>
      </c>
      <c r="D11" s="3272" t="s">
        <v>3442</v>
      </c>
      <c r="E11" s="3274" t="s">
        <v>668</v>
      </c>
      <c r="F11" s="3274"/>
      <c r="G11" s="3274"/>
      <c r="H11" s="3274"/>
      <c r="I11" s="490"/>
      <c r="J11" s="3274" t="s">
        <v>2249</v>
      </c>
      <c r="K11" s="3274"/>
      <c r="L11" s="3274"/>
      <c r="M11" s="3274"/>
      <c r="N11" s="3274"/>
      <c r="O11" s="3274"/>
      <c r="P11" s="3274"/>
      <c r="Q11" s="490"/>
      <c r="R11" s="3275"/>
      <c r="S11" s="3275"/>
    </row>
    <row r="12" spans="1:20" ht="34.200000000000003" customHeight="1" x14ac:dyDescent="0.45">
      <c r="C12" s="3271"/>
      <c r="D12" s="3273"/>
      <c r="E12" s="586" t="s">
        <v>5957</v>
      </c>
      <c r="F12" s="592" t="s">
        <v>2250</v>
      </c>
      <c r="G12" s="592" t="s">
        <v>2251</v>
      </c>
      <c r="H12" s="586" t="s">
        <v>5958</v>
      </c>
      <c r="I12" s="592"/>
      <c r="J12" s="592" t="s">
        <v>506</v>
      </c>
      <c r="K12" s="592" t="s">
        <v>507</v>
      </c>
      <c r="L12" s="592" t="s">
        <v>508</v>
      </c>
      <c r="M12" s="592" t="s">
        <v>509</v>
      </c>
      <c r="N12" s="592" t="s">
        <v>510</v>
      </c>
      <c r="O12" s="592" t="s">
        <v>1010</v>
      </c>
      <c r="P12" s="592" t="s">
        <v>512</v>
      </c>
      <c r="Q12" s="487"/>
      <c r="R12" s="586" t="s">
        <v>5959</v>
      </c>
      <c r="S12" s="586" t="s">
        <v>2252</v>
      </c>
    </row>
    <row r="13" spans="1:20" ht="17.399999999999999" x14ac:dyDescent="0.45">
      <c r="C13" s="681">
        <v>2010</v>
      </c>
      <c r="D13" s="14">
        <v>22.559995488000901</v>
      </c>
      <c r="E13" s="15">
        <v>15.044380923724988</v>
      </c>
      <c r="F13" s="14">
        <v>15.202189115232594</v>
      </c>
      <c r="G13" s="14">
        <v>41.674108471750912</v>
      </c>
      <c r="H13" s="14">
        <v>73.367571533382247</v>
      </c>
      <c r="I13" s="14"/>
      <c r="J13" s="14">
        <v>26.764207333392807</v>
      </c>
      <c r="K13" s="14">
        <v>6.9744734272562416</v>
      </c>
      <c r="L13" s="14">
        <v>13.879250520471896</v>
      </c>
      <c r="M13" s="14">
        <v>0</v>
      </c>
      <c r="N13" s="15">
        <v>17.543859649122805</v>
      </c>
      <c r="O13" s="15">
        <v>41.505257332595463</v>
      </c>
      <c r="P13" s="14">
        <v>52.445260259604034</v>
      </c>
      <c r="Q13" s="14"/>
      <c r="R13" s="15">
        <v>9.8699980260003937</v>
      </c>
      <c r="S13" s="16">
        <v>0</v>
      </c>
    </row>
    <row r="14" spans="1:20" ht="17.399999999999999" x14ac:dyDescent="0.45">
      <c r="C14" s="682">
        <v>2011</v>
      </c>
      <c r="D14" s="14">
        <v>24.503464517622074</v>
      </c>
      <c r="E14" s="15">
        <v>21.551724137931036</v>
      </c>
      <c r="F14" s="14">
        <v>17.380940557183294</v>
      </c>
      <c r="G14" s="14">
        <v>39.049425415597455</v>
      </c>
      <c r="H14" s="14">
        <v>74.68259895444362</v>
      </c>
      <c r="I14" s="14"/>
      <c r="J14" s="14">
        <v>21.878008226131094</v>
      </c>
      <c r="K14" s="14">
        <v>47.464062923786273</v>
      </c>
      <c r="L14" s="14">
        <v>0</v>
      </c>
      <c r="M14" s="14">
        <v>15.14692517418964</v>
      </c>
      <c r="N14" s="15">
        <v>0</v>
      </c>
      <c r="O14" s="15">
        <v>0</v>
      </c>
      <c r="P14" s="14">
        <v>61.973227565691623</v>
      </c>
      <c r="Q14" s="14"/>
      <c r="R14" s="15">
        <v>4.0839107529370127</v>
      </c>
      <c r="S14" s="16">
        <v>1.3613035843123373</v>
      </c>
    </row>
    <row r="15" spans="1:20" ht="17.399999999999999" x14ac:dyDescent="0.45">
      <c r="C15" s="681">
        <v>2012</v>
      </c>
      <c r="D15" s="14">
        <v>30.003000300030006</v>
      </c>
      <c r="E15" s="15">
        <v>28.05245809664072</v>
      </c>
      <c r="F15" s="14">
        <v>22.829891938511491</v>
      </c>
      <c r="G15" s="14">
        <v>49.510397183408521</v>
      </c>
      <c r="H15" s="14">
        <v>0</v>
      </c>
      <c r="I15" s="14"/>
      <c r="J15" s="14">
        <v>26.527544433636926</v>
      </c>
      <c r="K15" s="14">
        <v>34.106412005457024</v>
      </c>
      <c r="L15" s="14">
        <v>40.738728951656711</v>
      </c>
      <c r="M15" s="14">
        <v>45.317220543806648</v>
      </c>
      <c r="N15" s="15">
        <v>33.579583613163202</v>
      </c>
      <c r="O15" s="15">
        <v>13.027618551328816</v>
      </c>
      <c r="P15" s="14">
        <v>23.719165085388994</v>
      </c>
      <c r="Q15" s="14"/>
      <c r="R15" s="15">
        <v>6.8188637045522729</v>
      </c>
      <c r="S15" s="16">
        <v>0</v>
      </c>
    </row>
    <row r="16" spans="1:20" ht="17.399999999999999" x14ac:dyDescent="0.45">
      <c r="C16" s="681">
        <v>2013</v>
      </c>
      <c r="D16" s="14">
        <v>19.844082211197733</v>
      </c>
      <c r="E16" s="15">
        <v>0</v>
      </c>
      <c r="F16" s="14">
        <v>15.739356260328954</v>
      </c>
      <c r="G16" s="14">
        <v>33.292642326045943</v>
      </c>
      <c r="H16" s="14">
        <v>140.15416958654518</v>
      </c>
      <c r="I16" s="14"/>
      <c r="J16" s="14">
        <v>9.2614031025700392</v>
      </c>
      <c r="K16" s="14">
        <v>6.9939851727514331</v>
      </c>
      <c r="L16" s="14">
        <v>27.905678805636949</v>
      </c>
      <c r="M16" s="14">
        <v>0</v>
      </c>
      <c r="N16" s="15">
        <v>35.06311360448808</v>
      </c>
      <c r="O16" s="15">
        <v>13.570362328674175</v>
      </c>
      <c r="P16" s="14">
        <v>73.928043371118775</v>
      </c>
      <c r="Q16" s="14"/>
      <c r="R16" s="15">
        <v>9.9220411055988667</v>
      </c>
      <c r="S16" s="16">
        <v>1.4174344436569808</v>
      </c>
    </row>
    <row r="17" spans="1:19" ht="17.399999999999999" x14ac:dyDescent="0.45">
      <c r="C17" s="681">
        <v>2014</v>
      </c>
      <c r="D17" s="14">
        <v>29.250762609168024</v>
      </c>
      <c r="E17" s="15">
        <v>0</v>
      </c>
      <c r="F17" s="14">
        <v>26.00036400509607</v>
      </c>
      <c r="G17" s="14">
        <v>46.547711404189293</v>
      </c>
      <c r="H17" s="14">
        <v>138.69625520110958</v>
      </c>
      <c r="I17" s="14"/>
      <c r="J17" s="14">
        <v>31.938677738741617</v>
      </c>
      <c r="K17" s="14">
        <v>27.23311546840959</v>
      </c>
      <c r="L17" s="14">
        <v>41.765279131282192</v>
      </c>
      <c r="M17" s="14">
        <v>30.721966205837173</v>
      </c>
      <c r="N17" s="15">
        <v>50.175614651279474</v>
      </c>
      <c r="O17" s="15">
        <v>0</v>
      </c>
      <c r="P17" s="14">
        <v>24.981264051961031</v>
      </c>
      <c r="Q17" s="14"/>
      <c r="R17" s="15">
        <v>11.143147660635439</v>
      </c>
      <c r="S17" s="16">
        <v>0</v>
      </c>
    </row>
    <row r="18" spans="1:19" ht="17.399999999999999" x14ac:dyDescent="0.45">
      <c r="A18" s="195"/>
      <c r="C18" s="682">
        <v>2015</v>
      </c>
      <c r="D18" s="14">
        <v>27.847784012587198</v>
      </c>
      <c r="E18" s="15">
        <v>17.152658662092623</v>
      </c>
      <c r="F18" s="14">
        <v>18.352953514590599</v>
      </c>
      <c r="G18" s="14">
        <v>39.142773265485864</v>
      </c>
      <c r="H18" s="14">
        <v>189.87341772151899</v>
      </c>
      <c r="I18" s="14"/>
      <c r="J18" s="14">
        <v>46.300583387350684</v>
      </c>
      <c r="K18" s="14">
        <v>13.315579227696404</v>
      </c>
      <c r="L18" s="14">
        <v>27.419797093501508</v>
      </c>
      <c r="M18" s="14">
        <v>0</v>
      </c>
      <c r="N18" s="15">
        <v>17.03867779860283</v>
      </c>
      <c r="O18" s="15">
        <v>40.738728951656711</v>
      </c>
      <c r="P18" s="14">
        <v>24.639645189109277</v>
      </c>
      <c r="Q18" s="14"/>
      <c r="R18" s="15">
        <v>6.9619460031467995</v>
      </c>
      <c r="S18" s="16">
        <v>1.3923892006293599</v>
      </c>
    </row>
    <row r="19" spans="1:19" ht="17.399999999999999" x14ac:dyDescent="0.45">
      <c r="A19" s="195"/>
      <c r="C19" s="682">
        <v>2016</v>
      </c>
      <c r="D19" s="14">
        <v>28.569796011656479</v>
      </c>
      <c r="E19" s="15">
        <v>9.1315861565153877</v>
      </c>
      <c r="F19" s="14">
        <v>29.481132075471695</v>
      </c>
      <c r="G19" s="14">
        <v>29.619390827861974</v>
      </c>
      <c r="H19" s="14">
        <v>134.77088948787062</v>
      </c>
      <c r="I19" s="14"/>
      <c r="J19" s="14">
        <v>33.505648094964577</v>
      </c>
      <c r="K19" s="14">
        <v>20.255215718047399</v>
      </c>
      <c r="L19" s="14">
        <v>69.521690767519473</v>
      </c>
      <c r="M19" s="14">
        <v>47.066206463759023</v>
      </c>
      <c r="N19" s="15">
        <v>17.274140611504578</v>
      </c>
      <c r="O19" s="15">
        <v>13.976240391334731</v>
      </c>
      <c r="P19" s="14">
        <v>0</v>
      </c>
      <c r="Q19" s="14"/>
      <c r="R19" s="15">
        <v>15.713387806411063</v>
      </c>
      <c r="S19" s="16">
        <v>0</v>
      </c>
    </row>
    <row r="20" spans="1:19" ht="17.399999999999999" x14ac:dyDescent="0.45">
      <c r="C20" s="682">
        <v>2017</v>
      </c>
      <c r="D20" s="14">
        <v>23.252096321809013</v>
      </c>
      <c r="E20" s="15">
        <v>19.694731659281143</v>
      </c>
      <c r="F20" s="14">
        <v>11.005034803422566</v>
      </c>
      <c r="G20" s="14">
        <v>43.348425007224741</v>
      </c>
      <c r="H20" s="14">
        <v>64.641241111829345</v>
      </c>
      <c r="I20" s="14"/>
      <c r="J20" s="14">
        <v>24.596615505706417</v>
      </c>
      <c r="K20" s="14">
        <v>26.959627957134192</v>
      </c>
      <c r="L20" s="14">
        <v>0</v>
      </c>
      <c r="M20" s="14">
        <v>32.462262619704596</v>
      </c>
      <c r="N20" s="15">
        <v>35.236081747709655</v>
      </c>
      <c r="O20" s="15">
        <v>0</v>
      </c>
      <c r="P20" s="14">
        <v>39.277297721916732</v>
      </c>
      <c r="Q20" s="14"/>
      <c r="R20" s="15">
        <v>8.719536120678379</v>
      </c>
      <c r="S20" s="16">
        <v>0</v>
      </c>
    </row>
    <row r="21" spans="1:19" ht="17.399999999999999" x14ac:dyDescent="0.45">
      <c r="C21" s="682">
        <v>2018</v>
      </c>
      <c r="D21" s="14">
        <v>16.070358953381351</v>
      </c>
      <c r="E21" s="15">
        <v>20.988561234127399</v>
      </c>
      <c r="F21" s="14">
        <v>11.068374885857384</v>
      </c>
      <c r="G21" s="14">
        <v>18.891092849721357</v>
      </c>
      <c r="H21" s="14">
        <v>62.227753578095829</v>
      </c>
      <c r="I21" s="14"/>
      <c r="J21" s="14">
        <v>5.0408307289041234</v>
      </c>
      <c r="K21" s="14">
        <v>26.094331006588821</v>
      </c>
      <c r="L21" s="14">
        <v>0</v>
      </c>
      <c r="M21" s="14">
        <v>32.499187520311992</v>
      </c>
      <c r="N21" s="15">
        <v>0</v>
      </c>
      <c r="O21" s="15">
        <v>27.251669164736338</v>
      </c>
      <c r="P21" s="14">
        <v>26.824034334763947</v>
      </c>
      <c r="Q21" s="14"/>
      <c r="R21" s="15">
        <v>7.3047086151733405</v>
      </c>
      <c r="S21" s="16">
        <v>0</v>
      </c>
    </row>
    <row r="22" spans="1:19" ht="17.399999999999999" x14ac:dyDescent="0.45">
      <c r="C22" s="682">
        <v>2019</v>
      </c>
      <c r="D22" s="14">
        <v>20.225907832093849</v>
      </c>
      <c r="E22" s="15">
        <v>12.436264146250466</v>
      </c>
      <c r="F22" s="14">
        <v>20.696588019632191</v>
      </c>
      <c r="G22" s="14">
        <v>24.146423914618246</v>
      </c>
      <c r="H22" s="14">
        <v>0</v>
      </c>
      <c r="I22" s="14"/>
      <c r="J22" s="14">
        <v>26.248097012966561</v>
      </c>
      <c r="K22" s="14">
        <v>21.47612570692247</v>
      </c>
      <c r="L22" s="14">
        <v>0</v>
      </c>
      <c r="M22" s="14">
        <v>16.891891891891891</v>
      </c>
      <c r="N22" s="15">
        <v>18.083182640144667</v>
      </c>
      <c r="O22" s="15">
        <v>15.089784216085709</v>
      </c>
      <c r="P22" s="14">
        <v>29.446407538280326</v>
      </c>
      <c r="Q22" s="14"/>
      <c r="R22" s="15">
        <v>3.1116781280144385</v>
      </c>
      <c r="S22" s="16">
        <v>1.5558390640072193</v>
      </c>
    </row>
    <row r="23" spans="1:19" ht="17.399999999999999" x14ac:dyDescent="0.45">
      <c r="C23" s="682">
        <v>2020</v>
      </c>
      <c r="D23" s="14">
        <v>34.390260678175942</v>
      </c>
      <c r="E23" s="15">
        <v>16.168148746968473</v>
      </c>
      <c r="F23" s="14">
        <v>29.911263252351358</v>
      </c>
      <c r="G23" s="14">
        <v>44.65614766299494</v>
      </c>
      <c r="H23" s="14">
        <v>57.870370370370367</v>
      </c>
      <c r="I23" s="14"/>
      <c r="J23" s="14">
        <v>29.923993057633613</v>
      </c>
      <c r="K23" s="14">
        <v>61.823802163833079</v>
      </c>
      <c r="L23" s="14">
        <v>67.819599864360811</v>
      </c>
      <c r="M23" s="14">
        <v>19.301293186643505</v>
      </c>
      <c r="N23" s="15">
        <v>19.888623707239461</v>
      </c>
      <c r="O23" s="15">
        <v>0</v>
      </c>
      <c r="P23" s="14">
        <v>16.183848519177861</v>
      </c>
      <c r="Q23" s="14"/>
      <c r="R23" s="15">
        <v>12.036591237361579</v>
      </c>
      <c r="S23" s="16">
        <v>3.4390260678175939</v>
      </c>
    </row>
    <row r="24" spans="1:19" ht="17.399999999999999" x14ac:dyDescent="0.45">
      <c r="C24" s="682">
        <v>2021</v>
      </c>
      <c r="D24" s="14">
        <v>40.524609490126728</v>
      </c>
      <c r="E24" s="15">
        <v>19.801980198019802</v>
      </c>
      <c r="F24" s="14">
        <v>17.839940057801403</v>
      </c>
      <c r="G24" s="14">
        <v>77.02182284980745</v>
      </c>
      <c r="H24" s="14">
        <v>57.603686635944698</v>
      </c>
      <c r="I24" s="14"/>
      <c r="J24" s="14">
        <v>45.448643033372292</v>
      </c>
      <c r="K24" s="14">
        <v>41.370180373986429</v>
      </c>
      <c r="L24" s="14">
        <v>36.114120621162876</v>
      </c>
      <c r="M24" s="14">
        <v>43.261951113995238</v>
      </c>
      <c r="N24" s="15">
        <v>44.218439089100158</v>
      </c>
      <c r="O24" s="15">
        <v>33.892560582952044</v>
      </c>
      <c r="P24" s="14">
        <v>32.180209171359614</v>
      </c>
      <c r="Q24" s="14"/>
      <c r="R24" s="15">
        <v>22.104332449160033</v>
      </c>
      <c r="S24" s="16">
        <v>0</v>
      </c>
    </row>
    <row r="25" spans="1:19" ht="18.600000000000001" x14ac:dyDescent="0.45">
      <c r="C25" s="18" t="s">
        <v>5960</v>
      </c>
      <c r="D25" s="19">
        <v>14.971460653129972</v>
      </c>
      <c r="E25" s="20">
        <v>20.242914979757085</v>
      </c>
      <c r="F25" s="19">
        <v>7.3806184958299506</v>
      </c>
      <c r="G25" s="19">
        <v>25.538870160384104</v>
      </c>
      <c r="H25" s="19">
        <v>0</v>
      </c>
      <c r="I25" s="19"/>
      <c r="J25" s="19">
        <v>6.7096081588835208</v>
      </c>
      <c r="K25" s="19">
        <v>25.325004220834035</v>
      </c>
      <c r="L25" s="19">
        <v>0</v>
      </c>
      <c r="M25" s="19">
        <v>20.751193193608636</v>
      </c>
      <c r="N25" s="20">
        <v>0</v>
      </c>
      <c r="O25" s="20">
        <v>33.579583613163202</v>
      </c>
      <c r="P25" s="19">
        <v>16.900456312320433</v>
      </c>
      <c r="Q25" s="19"/>
      <c r="R25" s="20">
        <v>1.8714325816412465</v>
      </c>
      <c r="S25" s="21">
        <v>0</v>
      </c>
    </row>
    <row r="26" spans="1:19" ht="17.399999999999999" x14ac:dyDescent="0.45">
      <c r="C26" s="22" t="s">
        <v>5961</v>
      </c>
      <c r="D26" s="22"/>
      <c r="E26" s="22"/>
      <c r="F26" s="22"/>
      <c r="G26" s="22"/>
      <c r="H26" s="22"/>
      <c r="I26" s="22"/>
      <c r="J26" s="22"/>
      <c r="K26" s="22"/>
      <c r="L26" s="22"/>
      <c r="M26" s="22"/>
      <c r="N26" s="22"/>
      <c r="O26" s="22"/>
      <c r="P26" s="22"/>
      <c r="Q26" s="22"/>
      <c r="R26" s="22"/>
      <c r="S26" s="22"/>
    </row>
    <row r="27" spans="1:19" ht="17.399999999999999" x14ac:dyDescent="0.45">
      <c r="C27" s="22" t="s">
        <v>5962</v>
      </c>
      <c r="D27" s="22"/>
      <c r="E27" s="22"/>
      <c r="F27" s="22"/>
      <c r="G27" s="22"/>
      <c r="H27" s="22"/>
      <c r="I27" s="22"/>
      <c r="J27" s="22"/>
      <c r="K27" s="22"/>
      <c r="L27" s="22"/>
      <c r="M27" s="22"/>
      <c r="N27" s="22"/>
      <c r="O27" s="22"/>
      <c r="P27" s="22"/>
      <c r="Q27" s="22"/>
      <c r="R27" s="22"/>
      <c r="S27" s="22"/>
    </row>
    <row r="28" spans="1:19" x14ac:dyDescent="0.35">
      <c r="C28" s="173"/>
      <c r="D28" s="173"/>
      <c r="E28" s="173"/>
      <c r="F28" s="173"/>
      <c r="G28" s="173"/>
      <c r="H28" s="173"/>
      <c r="I28" s="173"/>
      <c r="J28" s="173"/>
      <c r="K28" s="173"/>
      <c r="L28" s="173"/>
      <c r="M28" s="173"/>
      <c r="N28" s="173"/>
      <c r="O28" s="173"/>
      <c r="P28" s="173"/>
      <c r="Q28" s="173"/>
      <c r="R28" s="173"/>
      <c r="S28" s="173"/>
    </row>
    <row r="30" spans="1:19" ht="20.399999999999999" x14ac:dyDescent="0.35">
      <c r="C30" s="300" t="s">
        <v>6133</v>
      </c>
    </row>
    <row r="31" spans="1:19" ht="17.399999999999999" x14ac:dyDescent="0.35">
      <c r="C31" s="24" t="s">
        <v>5964</v>
      </c>
    </row>
    <row r="47" spans="4:11" ht="15" x14ac:dyDescent="0.35">
      <c r="D47" s="258"/>
      <c r="E47" s="258"/>
      <c r="F47" s="258"/>
      <c r="G47" s="258"/>
      <c r="H47" s="258"/>
      <c r="I47" s="258"/>
      <c r="J47" s="258"/>
      <c r="K47" s="258"/>
    </row>
    <row r="48" spans="4:11" ht="15" x14ac:dyDescent="0.35">
      <c r="D48" s="258"/>
      <c r="E48" s="258"/>
      <c r="F48" s="258"/>
      <c r="G48" s="258"/>
      <c r="H48" s="258"/>
      <c r="I48" s="258"/>
      <c r="J48" s="258"/>
      <c r="K48" s="258"/>
    </row>
    <row r="49" spans="3:17" x14ac:dyDescent="0.35">
      <c r="C49" s="173"/>
    </row>
    <row r="51" spans="3:17" ht="17.399999999999999" x14ac:dyDescent="0.45">
      <c r="C51" s="22" t="s">
        <v>5965</v>
      </c>
    </row>
    <row r="52" spans="3:17" ht="17.399999999999999" x14ac:dyDescent="0.45">
      <c r="C52" s="22" t="s">
        <v>5962</v>
      </c>
    </row>
    <row r="55" spans="3:17" ht="17.399999999999999" x14ac:dyDescent="0.45">
      <c r="C55" s="69" t="s">
        <v>7435</v>
      </c>
      <c r="D55" s="2502"/>
      <c r="E55" s="2502"/>
      <c r="F55" s="2502"/>
      <c r="G55" s="2502"/>
      <c r="H55" s="2502"/>
      <c r="I55" s="2502"/>
      <c r="J55" s="2502"/>
      <c r="K55" s="2502"/>
      <c r="L55" s="2502"/>
      <c r="M55" s="2502"/>
      <c r="N55" s="2502"/>
      <c r="O55" s="2502"/>
      <c r="P55" s="2502"/>
    </row>
    <row r="56" spans="3:17" ht="17.399999999999999" x14ac:dyDescent="0.45">
      <c r="C56" s="2502"/>
      <c r="D56" s="2502"/>
      <c r="E56" s="2502"/>
      <c r="F56" s="2502"/>
      <c r="G56" s="2502"/>
      <c r="H56" s="2502"/>
      <c r="I56" s="2502"/>
      <c r="J56" s="2502"/>
      <c r="K56" s="2502"/>
      <c r="L56" s="2502"/>
      <c r="M56" s="2502"/>
      <c r="N56" s="2502"/>
      <c r="O56" s="2502"/>
      <c r="P56" s="2502"/>
    </row>
    <row r="57" spans="3:17" ht="17.399999999999999" x14ac:dyDescent="0.35">
      <c r="C57" s="2949" t="s">
        <v>4780</v>
      </c>
      <c r="D57" s="2950" t="s">
        <v>996</v>
      </c>
      <c r="E57" s="2942">
        <v>2010</v>
      </c>
      <c r="F57" s="2942">
        <v>2011</v>
      </c>
      <c r="G57" s="2942">
        <v>2012</v>
      </c>
      <c r="H57" s="2942">
        <v>2013</v>
      </c>
      <c r="I57" s="2942">
        <v>2014</v>
      </c>
      <c r="J57" s="2942">
        <v>2015</v>
      </c>
      <c r="K57" s="2942">
        <v>2016</v>
      </c>
      <c r="L57" s="2942">
        <v>2017</v>
      </c>
      <c r="M57" s="2942">
        <v>2018</v>
      </c>
      <c r="N57" s="2942">
        <v>2019</v>
      </c>
      <c r="O57" s="2942">
        <v>2020</v>
      </c>
      <c r="P57" s="2942">
        <v>2021</v>
      </c>
      <c r="Q57" s="2948">
        <v>2022</v>
      </c>
    </row>
    <row r="58" spans="3:17" ht="17.399999999999999" x14ac:dyDescent="0.45">
      <c r="C58" s="3266" t="s">
        <v>506</v>
      </c>
      <c r="D58" s="2951" t="s">
        <v>506</v>
      </c>
      <c r="E58" s="138">
        <v>37.237013591509964</v>
      </c>
      <c r="F58" s="138">
        <v>55.991041433370661</v>
      </c>
      <c r="G58" s="138">
        <v>37.00962250185048</v>
      </c>
      <c r="H58" s="138">
        <v>19.091256204658269</v>
      </c>
      <c r="I58" s="32" t="s">
        <v>682</v>
      </c>
      <c r="J58" s="138">
        <v>39.824771007566703</v>
      </c>
      <c r="K58" s="138">
        <v>20.580366330520683</v>
      </c>
      <c r="L58" s="32" t="s">
        <v>682</v>
      </c>
      <c r="M58" s="32" t="s">
        <v>682</v>
      </c>
      <c r="N58" s="138">
        <v>22.421524663677129</v>
      </c>
      <c r="O58" s="138">
        <v>52.219321148825067</v>
      </c>
      <c r="P58" s="138">
        <v>143.80212827149842</v>
      </c>
      <c r="Q58" s="32" t="s">
        <v>682</v>
      </c>
    </row>
    <row r="59" spans="3:17" ht="17.399999999999999" x14ac:dyDescent="0.45">
      <c r="C59" s="3264"/>
      <c r="D59" s="2951" t="s">
        <v>7436</v>
      </c>
      <c r="E59" s="32" t="s">
        <v>682</v>
      </c>
      <c r="F59" s="138">
        <v>102.04081632653062</v>
      </c>
      <c r="G59" s="32" t="s">
        <v>682</v>
      </c>
      <c r="H59" s="32" t="s">
        <v>682</v>
      </c>
      <c r="I59" s="32" t="s">
        <v>682</v>
      </c>
      <c r="J59" s="138">
        <v>105.82010582010582</v>
      </c>
      <c r="K59" s="138">
        <v>110.01100110011001</v>
      </c>
      <c r="L59" s="32" t="s">
        <v>682</v>
      </c>
      <c r="M59" s="32" t="s">
        <v>682</v>
      </c>
      <c r="N59" s="138">
        <v>242.13075060532688</v>
      </c>
      <c r="O59" s="32" t="s">
        <v>682</v>
      </c>
      <c r="P59" s="32" t="s">
        <v>682</v>
      </c>
      <c r="Q59" s="32" t="s">
        <v>682</v>
      </c>
    </row>
    <row r="60" spans="3:17" ht="17.399999999999999" x14ac:dyDescent="0.45">
      <c r="C60" s="3264"/>
      <c r="D60" s="2951" t="s">
        <v>6582</v>
      </c>
      <c r="E60" s="138">
        <v>92.307692307692307</v>
      </c>
      <c r="F60" s="138">
        <v>29.682398337785695</v>
      </c>
      <c r="G60" s="32" t="s">
        <v>682</v>
      </c>
      <c r="H60" s="32" t="s">
        <v>682</v>
      </c>
      <c r="I60" s="138">
        <v>62.07324643078833</v>
      </c>
      <c r="J60" s="138">
        <v>96.30818619582665</v>
      </c>
      <c r="K60" s="138">
        <v>64.892926670992864</v>
      </c>
      <c r="L60" s="138">
        <v>106.38297872340426</v>
      </c>
      <c r="M60" s="32" t="s">
        <v>682</v>
      </c>
      <c r="N60" s="138">
        <v>38.314176245210732</v>
      </c>
      <c r="O60" s="138">
        <v>84.602368866328248</v>
      </c>
      <c r="P60" s="138">
        <v>47.755491881566378</v>
      </c>
      <c r="Q60" s="32" t="s">
        <v>682</v>
      </c>
    </row>
    <row r="61" spans="3:17" ht="17.399999999999999" x14ac:dyDescent="0.45">
      <c r="C61" s="3264"/>
      <c r="D61" s="2951" t="s">
        <v>1015</v>
      </c>
      <c r="E61" s="32" t="s">
        <v>682</v>
      </c>
      <c r="F61" s="32" t="s">
        <v>682</v>
      </c>
      <c r="G61" s="138">
        <v>250.62656641604008</v>
      </c>
      <c r="H61" s="32" t="s">
        <v>682</v>
      </c>
      <c r="I61" s="32" t="s">
        <v>682</v>
      </c>
      <c r="J61" s="32" t="s">
        <v>682</v>
      </c>
      <c r="K61" s="32" t="s">
        <v>682</v>
      </c>
      <c r="L61" s="32" t="s">
        <v>682</v>
      </c>
      <c r="M61" s="32" t="s">
        <v>682</v>
      </c>
      <c r="N61" s="32" t="s">
        <v>682</v>
      </c>
      <c r="O61" s="32" t="s">
        <v>682</v>
      </c>
      <c r="P61" s="32" t="s">
        <v>682</v>
      </c>
      <c r="Q61" s="32" t="s">
        <v>682</v>
      </c>
    </row>
    <row r="62" spans="3:17" ht="17.399999999999999" x14ac:dyDescent="0.45">
      <c r="C62" s="3264"/>
      <c r="D62" s="2951" t="s">
        <v>1044</v>
      </c>
      <c r="E62" s="32" t="s">
        <v>682</v>
      </c>
      <c r="F62" s="32" t="s">
        <v>682</v>
      </c>
      <c r="G62" s="32" t="s">
        <v>682</v>
      </c>
      <c r="H62" s="32" t="s">
        <v>682</v>
      </c>
      <c r="I62" s="138">
        <v>364.96350364963502</v>
      </c>
      <c r="J62" s="32" t="s">
        <v>682</v>
      </c>
      <c r="K62" s="32" t="s">
        <v>682</v>
      </c>
      <c r="L62" s="32" t="s">
        <v>682</v>
      </c>
      <c r="M62" s="32" t="s">
        <v>682</v>
      </c>
      <c r="N62" s="32" t="s">
        <v>682</v>
      </c>
      <c r="O62" s="138">
        <v>456.62100456621005</v>
      </c>
      <c r="P62" s="32" t="s">
        <v>682</v>
      </c>
      <c r="Q62" s="32" t="s">
        <v>682</v>
      </c>
    </row>
    <row r="63" spans="3:17" ht="17.399999999999999" x14ac:dyDescent="0.45">
      <c r="C63" s="3264"/>
      <c r="D63" s="2951" t="s">
        <v>4276</v>
      </c>
      <c r="E63" s="32" t="s">
        <v>682</v>
      </c>
      <c r="F63" s="32" t="s">
        <v>682</v>
      </c>
      <c r="G63" s="32" t="s">
        <v>682</v>
      </c>
      <c r="H63" s="32" t="s">
        <v>682</v>
      </c>
      <c r="I63" s="138">
        <v>118.48341232227489</v>
      </c>
      <c r="J63" s="138">
        <v>113.63636363636363</v>
      </c>
      <c r="K63" s="32" t="s">
        <v>682</v>
      </c>
      <c r="L63" s="32" t="s">
        <v>682</v>
      </c>
      <c r="M63" s="32" t="s">
        <v>682</v>
      </c>
      <c r="N63" s="32" t="s">
        <v>682</v>
      </c>
      <c r="O63" s="32" t="s">
        <v>682</v>
      </c>
      <c r="P63" s="32" t="s">
        <v>682</v>
      </c>
      <c r="Q63" s="32" t="s">
        <v>682</v>
      </c>
    </row>
    <row r="64" spans="3:17" ht="17.399999999999999" x14ac:dyDescent="0.45">
      <c r="C64" s="3264"/>
      <c r="D64" s="2951" t="s">
        <v>4430</v>
      </c>
      <c r="E64" s="32" t="s">
        <v>682</v>
      </c>
      <c r="F64" s="32" t="s">
        <v>682</v>
      </c>
      <c r="G64" s="32" t="s">
        <v>682</v>
      </c>
      <c r="H64" s="32" t="s">
        <v>682</v>
      </c>
      <c r="I64" s="32" t="s">
        <v>682</v>
      </c>
      <c r="J64" s="32" t="s">
        <v>682</v>
      </c>
      <c r="K64" s="32" t="s">
        <v>682</v>
      </c>
      <c r="L64" s="32" t="s">
        <v>682</v>
      </c>
      <c r="M64" s="32" t="s">
        <v>682</v>
      </c>
      <c r="N64" s="32" t="s">
        <v>682</v>
      </c>
      <c r="O64" s="32" t="s">
        <v>682</v>
      </c>
      <c r="P64" s="32" t="s">
        <v>682</v>
      </c>
      <c r="Q64" s="32" t="s">
        <v>682</v>
      </c>
    </row>
    <row r="65" spans="3:17" ht="17.399999999999999" x14ac:dyDescent="0.45">
      <c r="C65" s="3264"/>
      <c r="D65" s="2951" t="s">
        <v>7437</v>
      </c>
      <c r="E65" s="32" t="s">
        <v>682</v>
      </c>
      <c r="F65" s="32" t="s">
        <v>682</v>
      </c>
      <c r="G65" s="32" t="s">
        <v>682</v>
      </c>
      <c r="H65" s="32" t="s">
        <v>682</v>
      </c>
      <c r="I65" s="138">
        <v>60.024009603841534</v>
      </c>
      <c r="J65" s="32" t="s">
        <v>682</v>
      </c>
      <c r="K65" s="32" t="s">
        <v>682</v>
      </c>
      <c r="L65" s="32" t="s">
        <v>682</v>
      </c>
      <c r="M65" s="32" t="s">
        <v>682</v>
      </c>
      <c r="N65" s="32" t="s">
        <v>682</v>
      </c>
      <c r="O65" s="32" t="s">
        <v>682</v>
      </c>
      <c r="P65" s="32" t="s">
        <v>682</v>
      </c>
      <c r="Q65" s="32" t="s">
        <v>682</v>
      </c>
    </row>
    <row r="66" spans="3:17" ht="17.399999999999999" x14ac:dyDescent="0.45">
      <c r="C66" s="3264"/>
      <c r="D66" s="2951" t="s">
        <v>7438</v>
      </c>
      <c r="E66" s="32" t="s">
        <v>682</v>
      </c>
      <c r="F66" s="32" t="s">
        <v>682</v>
      </c>
      <c r="G66" s="32" t="s">
        <v>682</v>
      </c>
      <c r="H66" s="32" t="s">
        <v>682</v>
      </c>
      <c r="I66" s="32" t="s">
        <v>682</v>
      </c>
      <c r="J66" s="138">
        <v>119.33174224343676</v>
      </c>
      <c r="K66" s="32" t="s">
        <v>682</v>
      </c>
      <c r="L66" s="138">
        <v>119.47431302270012</v>
      </c>
      <c r="M66" s="32" t="s">
        <v>682</v>
      </c>
      <c r="N66" s="32" t="s">
        <v>682</v>
      </c>
      <c r="O66" s="32" t="s">
        <v>682</v>
      </c>
      <c r="P66" s="32" t="s">
        <v>682</v>
      </c>
      <c r="Q66" s="32" t="s">
        <v>682</v>
      </c>
    </row>
    <row r="67" spans="3:17" ht="17.399999999999999" x14ac:dyDescent="0.45">
      <c r="C67" s="3264"/>
      <c r="D67" s="2951" t="s">
        <v>7439</v>
      </c>
      <c r="E67" s="32" t="s">
        <v>682</v>
      </c>
      <c r="F67" s="32" t="s">
        <v>682</v>
      </c>
      <c r="G67" s="32" t="s">
        <v>682</v>
      </c>
      <c r="H67" s="32" t="s">
        <v>682</v>
      </c>
      <c r="I67" s="138">
        <v>82.850041425020706</v>
      </c>
      <c r="J67" s="138">
        <v>89.928057553956833</v>
      </c>
      <c r="K67" s="138">
        <v>91.407678244972573</v>
      </c>
      <c r="L67" s="32" t="s">
        <v>682</v>
      </c>
      <c r="M67" s="32" t="s">
        <v>682</v>
      </c>
      <c r="N67" s="138">
        <v>89.605734767025083</v>
      </c>
      <c r="O67" s="32" t="s">
        <v>682</v>
      </c>
      <c r="P67" s="32" t="s">
        <v>682</v>
      </c>
      <c r="Q67" s="32" t="s">
        <v>682</v>
      </c>
    </row>
    <row r="68" spans="3:17" ht="17.399999999999999" x14ac:dyDescent="0.45">
      <c r="C68" s="3264"/>
      <c r="D68" s="2951" t="s">
        <v>1018</v>
      </c>
      <c r="E68" s="32" t="s">
        <v>682</v>
      </c>
      <c r="F68" s="32" t="s">
        <v>682</v>
      </c>
      <c r="G68" s="138">
        <v>110.74197120708749</v>
      </c>
      <c r="H68" s="32" t="s">
        <v>682</v>
      </c>
      <c r="I68" s="138">
        <v>113.89521640091115</v>
      </c>
      <c r="J68" s="32" t="s">
        <v>682</v>
      </c>
      <c r="K68" s="32" t="s">
        <v>682</v>
      </c>
      <c r="L68" s="138">
        <v>124.06947890818859</v>
      </c>
      <c r="M68" s="32" t="s">
        <v>682</v>
      </c>
      <c r="N68" s="32" t="s">
        <v>682</v>
      </c>
      <c r="O68" s="32" t="s">
        <v>682</v>
      </c>
      <c r="P68" s="32" t="s">
        <v>682</v>
      </c>
      <c r="Q68" s="32" t="s">
        <v>682</v>
      </c>
    </row>
    <row r="69" spans="3:17" ht="17.399999999999999" x14ac:dyDescent="0.45">
      <c r="C69" s="3264"/>
      <c r="D69" s="2951" t="s">
        <v>1045</v>
      </c>
      <c r="E69" s="32" t="s">
        <v>682</v>
      </c>
      <c r="F69" s="32" t="s">
        <v>682</v>
      </c>
      <c r="G69" s="32" t="s">
        <v>682</v>
      </c>
      <c r="H69" s="32" t="s">
        <v>682</v>
      </c>
      <c r="I69" s="32" t="s">
        <v>682</v>
      </c>
      <c r="J69" s="32" t="s">
        <v>682</v>
      </c>
      <c r="K69" s="32" t="s">
        <v>682</v>
      </c>
      <c r="L69" s="32" t="s">
        <v>682</v>
      </c>
      <c r="M69" s="32" t="s">
        <v>682</v>
      </c>
      <c r="N69" s="32" t="s">
        <v>682</v>
      </c>
      <c r="O69" s="32" t="s">
        <v>682</v>
      </c>
      <c r="P69" s="32" t="s">
        <v>682</v>
      </c>
      <c r="Q69" s="32" t="s">
        <v>682</v>
      </c>
    </row>
    <row r="70" spans="3:17" ht="17.399999999999999" x14ac:dyDescent="0.45">
      <c r="C70" s="3264"/>
      <c r="D70" s="2951" t="s">
        <v>1023</v>
      </c>
      <c r="E70" s="32" t="s">
        <v>682</v>
      </c>
      <c r="F70" s="32" t="s">
        <v>682</v>
      </c>
      <c r="G70" s="32" t="s">
        <v>682</v>
      </c>
      <c r="H70" s="32" t="s">
        <v>682</v>
      </c>
      <c r="I70" s="32" t="s">
        <v>682</v>
      </c>
      <c r="J70" s="32" t="s">
        <v>682</v>
      </c>
      <c r="K70" s="138">
        <v>105.26315789473684</v>
      </c>
      <c r="L70" s="32" t="s">
        <v>682</v>
      </c>
      <c r="M70" s="32" t="s">
        <v>682</v>
      </c>
      <c r="N70" s="32" t="s">
        <v>682</v>
      </c>
      <c r="O70" s="32" t="s">
        <v>682</v>
      </c>
      <c r="P70" s="32" t="s">
        <v>682</v>
      </c>
      <c r="Q70" s="32" t="s">
        <v>682</v>
      </c>
    </row>
    <row r="71" spans="3:17" ht="17.399999999999999" x14ac:dyDescent="0.45">
      <c r="C71" s="3264"/>
      <c r="D71" s="2951" t="s">
        <v>7440</v>
      </c>
      <c r="E71" s="32" t="s">
        <v>682</v>
      </c>
      <c r="F71" s="32" t="s">
        <v>682</v>
      </c>
      <c r="G71" s="32" t="s">
        <v>682</v>
      </c>
      <c r="H71" s="32" t="s">
        <v>682</v>
      </c>
      <c r="I71" s="32" t="s">
        <v>682</v>
      </c>
      <c r="J71" s="32" t="s">
        <v>682</v>
      </c>
      <c r="K71" s="32" t="s">
        <v>682</v>
      </c>
      <c r="L71" s="32" t="s">
        <v>682</v>
      </c>
      <c r="M71" s="32" t="s">
        <v>682</v>
      </c>
      <c r="N71" s="32" t="s">
        <v>682</v>
      </c>
      <c r="O71" s="32" t="s">
        <v>682</v>
      </c>
      <c r="P71" s="32" t="s">
        <v>682</v>
      </c>
      <c r="Q71" s="32" t="s">
        <v>682</v>
      </c>
    </row>
    <row r="72" spans="3:17" ht="17.399999999999999" x14ac:dyDescent="0.45">
      <c r="C72" s="3264"/>
      <c r="D72" s="2951" t="s">
        <v>7441</v>
      </c>
      <c r="E72" s="32" t="s">
        <v>682</v>
      </c>
      <c r="F72" s="32" t="s">
        <v>682</v>
      </c>
      <c r="G72" s="32" t="s">
        <v>682</v>
      </c>
      <c r="H72" s="32" t="s">
        <v>682</v>
      </c>
      <c r="I72" s="32" t="s">
        <v>682</v>
      </c>
      <c r="J72" s="32" t="s">
        <v>682</v>
      </c>
      <c r="K72" s="32" t="s">
        <v>682</v>
      </c>
      <c r="L72" s="32" t="s">
        <v>682</v>
      </c>
      <c r="M72" s="32" t="s">
        <v>682</v>
      </c>
      <c r="N72" s="32" t="s">
        <v>682</v>
      </c>
      <c r="O72" s="32" t="s">
        <v>682</v>
      </c>
      <c r="P72" s="32" t="s">
        <v>682</v>
      </c>
      <c r="Q72" s="32" t="s">
        <v>682</v>
      </c>
    </row>
    <row r="73" spans="3:17" ht="17.399999999999999" x14ac:dyDescent="0.45">
      <c r="C73" s="3264"/>
      <c r="D73" s="2951" t="s">
        <v>7442</v>
      </c>
      <c r="E73" s="32" t="s">
        <v>682</v>
      </c>
      <c r="F73" s="32" t="s">
        <v>682</v>
      </c>
      <c r="G73" s="32" t="s">
        <v>682</v>
      </c>
      <c r="H73" s="32" t="s">
        <v>682</v>
      </c>
      <c r="I73" s="32" t="s">
        <v>682</v>
      </c>
      <c r="J73" s="32" t="s">
        <v>682</v>
      </c>
      <c r="K73" s="32" t="s">
        <v>682</v>
      </c>
      <c r="L73" s="32" t="s">
        <v>682</v>
      </c>
      <c r="M73" s="32" t="s">
        <v>682</v>
      </c>
      <c r="N73" s="32" t="s">
        <v>682</v>
      </c>
      <c r="O73" s="32" t="s">
        <v>682</v>
      </c>
      <c r="P73" s="32" t="s">
        <v>682</v>
      </c>
      <c r="Q73" s="32" t="s">
        <v>682</v>
      </c>
    </row>
    <row r="74" spans="3:17" ht="17.399999999999999" x14ac:dyDescent="0.45">
      <c r="C74" s="3264"/>
      <c r="D74" s="2951" t="s">
        <v>1043</v>
      </c>
      <c r="E74" s="32" t="s">
        <v>682</v>
      </c>
      <c r="F74" s="32" t="s">
        <v>682</v>
      </c>
      <c r="G74" s="32" t="s">
        <v>682</v>
      </c>
      <c r="H74" s="32" t="s">
        <v>682</v>
      </c>
      <c r="I74" s="32" t="s">
        <v>682</v>
      </c>
      <c r="J74" s="32" t="s">
        <v>682</v>
      </c>
      <c r="K74" s="32" t="s">
        <v>682</v>
      </c>
      <c r="L74" s="32" t="s">
        <v>682</v>
      </c>
      <c r="M74" s="32" t="s">
        <v>682</v>
      </c>
      <c r="N74" s="32" t="s">
        <v>682</v>
      </c>
      <c r="O74" s="32" t="s">
        <v>682</v>
      </c>
      <c r="P74" s="32" t="s">
        <v>682</v>
      </c>
      <c r="Q74" s="32" t="s">
        <v>682</v>
      </c>
    </row>
    <row r="75" spans="3:17" ht="17.399999999999999" x14ac:dyDescent="0.45">
      <c r="C75" s="3264"/>
      <c r="D75" s="2951" t="s">
        <v>7443</v>
      </c>
      <c r="E75" s="32" t="s">
        <v>682</v>
      </c>
      <c r="F75" s="32" t="s">
        <v>682</v>
      </c>
      <c r="G75" s="138">
        <v>185.18518518518519</v>
      </c>
      <c r="H75" s="32" t="s">
        <v>682</v>
      </c>
      <c r="I75" s="32" t="s">
        <v>682</v>
      </c>
      <c r="J75" s="32" t="s">
        <v>682</v>
      </c>
      <c r="K75" s="32" t="s">
        <v>682</v>
      </c>
      <c r="L75" s="32" t="s">
        <v>682</v>
      </c>
      <c r="M75" s="32" t="s">
        <v>682</v>
      </c>
      <c r="N75" s="32" t="s">
        <v>682</v>
      </c>
      <c r="O75" s="32" t="s">
        <v>682</v>
      </c>
      <c r="P75" s="32" t="s">
        <v>682</v>
      </c>
      <c r="Q75" s="32" t="s">
        <v>682</v>
      </c>
    </row>
    <row r="76" spans="3:17" ht="17.399999999999999" x14ac:dyDescent="0.45">
      <c r="C76" s="3264"/>
      <c r="D76" s="2951" t="s">
        <v>1041</v>
      </c>
      <c r="E76" s="32" t="s">
        <v>682</v>
      </c>
      <c r="F76" s="32" t="s">
        <v>682</v>
      </c>
      <c r="G76" s="32" t="s">
        <v>682</v>
      </c>
      <c r="H76" s="138">
        <v>50.30181086519115</v>
      </c>
      <c r="I76" s="32" t="s">
        <v>682</v>
      </c>
      <c r="J76" s="138">
        <v>46.554934823091244</v>
      </c>
      <c r="K76" s="138">
        <v>47.080979284369114</v>
      </c>
      <c r="L76" s="32" t="s">
        <v>682</v>
      </c>
      <c r="M76" s="138">
        <v>47.551117451260104</v>
      </c>
      <c r="N76" s="32" t="s">
        <v>682</v>
      </c>
      <c r="O76" s="32" t="s">
        <v>682</v>
      </c>
      <c r="P76" s="138">
        <v>56.753688989784337</v>
      </c>
      <c r="Q76" s="32" t="s">
        <v>682</v>
      </c>
    </row>
    <row r="77" spans="3:17" ht="17.399999999999999" x14ac:dyDescent="0.45">
      <c r="C77" s="3264"/>
      <c r="D77" s="2951" t="s">
        <v>7444</v>
      </c>
      <c r="E77" s="138">
        <v>598.80239520958082</v>
      </c>
      <c r="F77" s="32" t="s">
        <v>682</v>
      </c>
      <c r="G77" s="32" t="s">
        <v>682</v>
      </c>
      <c r="H77" s="32" t="s">
        <v>682</v>
      </c>
      <c r="I77" s="32" t="s">
        <v>682</v>
      </c>
      <c r="J77" s="32" t="s">
        <v>682</v>
      </c>
      <c r="K77" s="32" t="s">
        <v>682</v>
      </c>
      <c r="L77" s="32" t="s">
        <v>682</v>
      </c>
      <c r="M77" s="32" t="s">
        <v>682</v>
      </c>
      <c r="N77" s="32" t="s">
        <v>682</v>
      </c>
      <c r="O77" s="32" t="s">
        <v>682</v>
      </c>
      <c r="P77" s="32" t="s">
        <v>682</v>
      </c>
      <c r="Q77" s="32" t="s">
        <v>682</v>
      </c>
    </row>
    <row r="78" spans="3:17" ht="17.399999999999999" x14ac:dyDescent="0.45">
      <c r="C78" s="3264" t="s">
        <v>507</v>
      </c>
      <c r="D78" s="2951" t="s">
        <v>507</v>
      </c>
      <c r="E78" s="32" t="s">
        <v>682</v>
      </c>
      <c r="F78" s="138">
        <v>23.212627669452182</v>
      </c>
      <c r="G78" s="138">
        <v>23.52387673488591</v>
      </c>
      <c r="H78" s="138">
        <v>24.557956777996068</v>
      </c>
      <c r="I78" s="138">
        <v>47.326076668244198</v>
      </c>
      <c r="J78" s="32" t="s">
        <v>682</v>
      </c>
      <c r="K78" s="138">
        <v>22.773855613755408</v>
      </c>
      <c r="L78" s="32" t="s">
        <v>682</v>
      </c>
      <c r="M78" s="138">
        <v>22.532672374943669</v>
      </c>
      <c r="N78" s="32" t="s">
        <v>682</v>
      </c>
      <c r="O78" s="138">
        <v>25.906735751295336</v>
      </c>
      <c r="P78" s="138">
        <v>83.728718950600054</v>
      </c>
      <c r="Q78" s="138">
        <v>29.542097488921712</v>
      </c>
    </row>
    <row r="79" spans="3:17" ht="17.399999999999999" x14ac:dyDescent="0.45">
      <c r="C79" s="3264"/>
      <c r="D79" s="2951" t="s">
        <v>3160</v>
      </c>
      <c r="E79" s="32" t="s">
        <v>682</v>
      </c>
      <c r="F79" s="32" t="s">
        <v>682</v>
      </c>
      <c r="G79" s="138">
        <v>81.632653061224488</v>
      </c>
      <c r="H79" s="32" t="s">
        <v>682</v>
      </c>
      <c r="I79" s="32" t="s">
        <v>682</v>
      </c>
      <c r="J79" s="138">
        <v>75.471698113207538</v>
      </c>
      <c r="K79" s="32" t="s">
        <v>682</v>
      </c>
      <c r="L79" s="32" t="s">
        <v>682</v>
      </c>
      <c r="M79" s="32" t="s">
        <v>682</v>
      </c>
      <c r="N79" s="32" t="s">
        <v>682</v>
      </c>
      <c r="O79" s="32" t="s">
        <v>682</v>
      </c>
      <c r="P79" s="32" t="s">
        <v>682</v>
      </c>
      <c r="Q79" s="32" t="s">
        <v>682</v>
      </c>
    </row>
    <row r="80" spans="3:17" ht="17.399999999999999" x14ac:dyDescent="0.45">
      <c r="C80" s="3264"/>
      <c r="D80" s="2951" t="s">
        <v>7445</v>
      </c>
      <c r="E80" s="32" t="s">
        <v>682</v>
      </c>
      <c r="F80" s="32" t="s">
        <v>682</v>
      </c>
      <c r="G80" s="32" t="s">
        <v>682</v>
      </c>
      <c r="H80" s="32" t="s">
        <v>682</v>
      </c>
      <c r="I80" s="138">
        <v>82.372322899505761</v>
      </c>
      <c r="J80" s="32" t="s">
        <v>682</v>
      </c>
      <c r="K80" s="32" t="s">
        <v>682</v>
      </c>
      <c r="L80" s="32" t="s">
        <v>682</v>
      </c>
      <c r="M80" s="32" t="s">
        <v>682</v>
      </c>
      <c r="N80" s="32" t="s">
        <v>682</v>
      </c>
      <c r="O80" s="32" t="s">
        <v>682</v>
      </c>
      <c r="P80" s="32" t="s">
        <v>682</v>
      </c>
      <c r="Q80" s="32" t="s">
        <v>682</v>
      </c>
    </row>
    <row r="81" spans="3:17" ht="17.399999999999999" x14ac:dyDescent="0.45">
      <c r="C81" s="3264"/>
      <c r="D81" s="2951" t="s">
        <v>1039</v>
      </c>
      <c r="E81" s="32" t="s">
        <v>682</v>
      </c>
      <c r="F81" s="32" t="s">
        <v>682</v>
      </c>
      <c r="G81" s="32" t="s">
        <v>682</v>
      </c>
      <c r="H81" s="32" t="s">
        <v>682</v>
      </c>
      <c r="I81" s="32" t="s">
        <v>682</v>
      </c>
      <c r="J81" s="32" t="s">
        <v>682</v>
      </c>
      <c r="K81" s="32" t="s">
        <v>682</v>
      </c>
      <c r="L81" s="32" t="s">
        <v>682</v>
      </c>
      <c r="M81" s="32" t="s">
        <v>682</v>
      </c>
      <c r="N81" s="32" t="s">
        <v>682</v>
      </c>
      <c r="O81" s="32" t="s">
        <v>682</v>
      </c>
      <c r="P81" s="32" t="s">
        <v>682</v>
      </c>
      <c r="Q81" s="32" t="s">
        <v>682</v>
      </c>
    </row>
    <row r="82" spans="3:17" ht="17.399999999999999" x14ac:dyDescent="0.45">
      <c r="C82" s="3264"/>
      <c r="D82" s="2951" t="s">
        <v>1034</v>
      </c>
      <c r="E82" s="32" t="s">
        <v>682</v>
      </c>
      <c r="F82" s="138">
        <v>316.45569620253161</v>
      </c>
      <c r="G82" s="138">
        <v>319.4888178913738</v>
      </c>
      <c r="H82" s="32" t="s">
        <v>682</v>
      </c>
      <c r="I82" s="32" t="s">
        <v>682</v>
      </c>
      <c r="J82" s="32" t="s">
        <v>682</v>
      </c>
      <c r="K82" s="32" t="s">
        <v>682</v>
      </c>
      <c r="L82" s="32" t="s">
        <v>682</v>
      </c>
      <c r="M82" s="32" t="s">
        <v>682</v>
      </c>
      <c r="N82" s="32" t="s">
        <v>682</v>
      </c>
      <c r="O82" s="32" t="s">
        <v>682</v>
      </c>
      <c r="P82" s="32" t="s">
        <v>682</v>
      </c>
      <c r="Q82" s="32" t="s">
        <v>682</v>
      </c>
    </row>
    <row r="83" spans="3:17" ht="17.399999999999999" x14ac:dyDescent="0.45">
      <c r="C83" s="3264"/>
      <c r="D83" s="2951" t="s">
        <v>1038</v>
      </c>
      <c r="E83" s="32" t="s">
        <v>682</v>
      </c>
      <c r="F83" s="138">
        <v>322.06119162640903</v>
      </c>
      <c r="G83" s="138">
        <v>160.25641025641025</v>
      </c>
      <c r="H83" s="32" t="s">
        <v>682</v>
      </c>
      <c r="I83" s="32" t="s">
        <v>682</v>
      </c>
      <c r="J83" s="32" t="s">
        <v>682</v>
      </c>
      <c r="K83" s="138">
        <v>170.06802721088434</v>
      </c>
      <c r="L83" s="32" t="s">
        <v>682</v>
      </c>
      <c r="M83" s="32" t="s">
        <v>682</v>
      </c>
      <c r="N83" s="32" t="s">
        <v>682</v>
      </c>
      <c r="O83" s="138">
        <v>199.20318725099602</v>
      </c>
      <c r="P83" s="32" t="s">
        <v>682</v>
      </c>
      <c r="Q83" s="32" t="s">
        <v>682</v>
      </c>
    </row>
    <row r="84" spans="3:17" ht="17.399999999999999" x14ac:dyDescent="0.45">
      <c r="C84" s="3264"/>
      <c r="D84" s="2951" t="s">
        <v>7446</v>
      </c>
      <c r="E84" s="32" t="s">
        <v>682</v>
      </c>
      <c r="F84" s="32" t="s">
        <v>682</v>
      </c>
      <c r="G84" s="32" t="s">
        <v>682</v>
      </c>
      <c r="H84" s="32" t="s">
        <v>682</v>
      </c>
      <c r="I84" s="32" t="s">
        <v>682</v>
      </c>
      <c r="J84" s="32" t="s">
        <v>682</v>
      </c>
      <c r="K84" s="32" t="s">
        <v>682</v>
      </c>
      <c r="L84" s="32" t="s">
        <v>682</v>
      </c>
      <c r="M84" s="32" t="s">
        <v>682</v>
      </c>
      <c r="N84" s="32" t="s">
        <v>682</v>
      </c>
      <c r="O84" s="32" t="s">
        <v>682</v>
      </c>
      <c r="P84" s="32" t="s">
        <v>682</v>
      </c>
      <c r="Q84" s="32">
        <v>287.35632183908046</v>
      </c>
    </row>
    <row r="85" spans="3:17" ht="17.399999999999999" x14ac:dyDescent="0.45">
      <c r="C85" s="3264"/>
      <c r="D85" s="2951" t="s">
        <v>7447</v>
      </c>
      <c r="E85" s="32" t="s">
        <v>682</v>
      </c>
      <c r="F85" s="138">
        <v>215.98272138228944</v>
      </c>
      <c r="G85" s="32" t="s">
        <v>682</v>
      </c>
      <c r="H85" s="32" t="s">
        <v>682</v>
      </c>
      <c r="I85" s="32" t="s">
        <v>682</v>
      </c>
      <c r="J85" s="32" t="s">
        <v>682</v>
      </c>
      <c r="K85" s="32" t="s">
        <v>682</v>
      </c>
      <c r="L85" s="32" t="s">
        <v>682</v>
      </c>
      <c r="M85" s="32" t="s">
        <v>682</v>
      </c>
      <c r="N85" s="32" t="s">
        <v>682</v>
      </c>
      <c r="O85" s="32" t="s">
        <v>682</v>
      </c>
      <c r="P85" s="32" t="s">
        <v>682</v>
      </c>
      <c r="Q85" s="32" t="s">
        <v>682</v>
      </c>
    </row>
    <row r="86" spans="3:17" ht="17.399999999999999" x14ac:dyDescent="0.45">
      <c r="C86" s="3264"/>
      <c r="D86" s="2951" t="s">
        <v>1037</v>
      </c>
      <c r="E86" s="32" t="s">
        <v>682</v>
      </c>
      <c r="F86" s="138">
        <v>274.72527472527474</v>
      </c>
      <c r="G86" s="32" t="s">
        <v>682</v>
      </c>
      <c r="H86" s="32" t="s">
        <v>682</v>
      </c>
      <c r="I86" s="32" t="s">
        <v>682</v>
      </c>
      <c r="J86" s="32" t="s">
        <v>682</v>
      </c>
      <c r="K86" s="32" t="s">
        <v>682</v>
      </c>
      <c r="L86" s="32" t="s">
        <v>682</v>
      </c>
      <c r="M86" s="138">
        <v>308.64197530864197</v>
      </c>
      <c r="N86" s="32" t="s">
        <v>682</v>
      </c>
      <c r="O86" s="32" t="s">
        <v>682</v>
      </c>
      <c r="P86" s="32" t="s">
        <v>682</v>
      </c>
      <c r="Q86" s="32" t="s">
        <v>682</v>
      </c>
    </row>
    <row r="87" spans="3:17" ht="17.399999999999999" x14ac:dyDescent="0.45">
      <c r="C87" s="3264"/>
      <c r="D87" s="2951" t="s">
        <v>4358</v>
      </c>
      <c r="E87" s="138">
        <v>29.455081001472752</v>
      </c>
      <c r="F87" s="138">
        <v>29.129041654529562</v>
      </c>
      <c r="G87" s="32" t="s">
        <v>682</v>
      </c>
      <c r="H87" s="32" t="s">
        <v>682</v>
      </c>
      <c r="I87" s="32" t="s">
        <v>682</v>
      </c>
      <c r="J87" s="32" t="s">
        <v>682</v>
      </c>
      <c r="K87" s="138">
        <v>30.202355783751134</v>
      </c>
      <c r="L87" s="138">
        <v>57.306590257879655</v>
      </c>
      <c r="M87" s="138">
        <v>56.72149744753262</v>
      </c>
      <c r="N87" s="138">
        <v>31.655587211142766</v>
      </c>
      <c r="O87" s="138">
        <v>107.37294201861131</v>
      </c>
      <c r="P87" s="32" t="s">
        <v>682</v>
      </c>
      <c r="Q87" s="32" t="s">
        <v>682</v>
      </c>
    </row>
    <row r="88" spans="3:17" ht="17.399999999999999" x14ac:dyDescent="0.45">
      <c r="C88" s="3264"/>
      <c r="D88" s="2951" t="s">
        <v>7448</v>
      </c>
      <c r="E88" s="32" t="s">
        <v>682</v>
      </c>
      <c r="F88" s="32" t="s">
        <v>682</v>
      </c>
      <c r="G88" s="32" t="s">
        <v>682</v>
      </c>
      <c r="H88" s="32" t="s">
        <v>682</v>
      </c>
      <c r="I88" s="32" t="s">
        <v>682</v>
      </c>
      <c r="J88" s="32" t="s">
        <v>682</v>
      </c>
      <c r="K88" s="32" t="s">
        <v>682</v>
      </c>
      <c r="L88" s="32" t="s">
        <v>682</v>
      </c>
      <c r="M88" s="32" t="s">
        <v>682</v>
      </c>
      <c r="N88" s="32" t="s">
        <v>682</v>
      </c>
      <c r="O88" s="32" t="s">
        <v>682</v>
      </c>
      <c r="P88" s="32" t="s">
        <v>682</v>
      </c>
      <c r="Q88" s="32" t="s">
        <v>682</v>
      </c>
    </row>
    <row r="89" spans="3:17" ht="17.399999999999999" x14ac:dyDescent="0.45">
      <c r="C89" s="3264"/>
      <c r="D89" s="2951" t="s">
        <v>7449</v>
      </c>
      <c r="E89" s="32" t="s">
        <v>682</v>
      </c>
      <c r="F89" s="32" t="s">
        <v>682</v>
      </c>
      <c r="G89" s="32" t="s">
        <v>682</v>
      </c>
      <c r="H89" s="32" t="s">
        <v>682</v>
      </c>
      <c r="I89" s="32" t="s">
        <v>682</v>
      </c>
      <c r="J89" s="32" t="s">
        <v>682</v>
      </c>
      <c r="K89" s="32" t="s">
        <v>682</v>
      </c>
      <c r="L89" s="32" t="s">
        <v>682</v>
      </c>
      <c r="M89" s="32" t="s">
        <v>682</v>
      </c>
      <c r="N89" s="32" t="s">
        <v>682</v>
      </c>
      <c r="O89" s="32" t="s">
        <v>682</v>
      </c>
      <c r="P89" s="32" t="s">
        <v>682</v>
      </c>
      <c r="Q89" s="32" t="s">
        <v>682</v>
      </c>
    </row>
    <row r="90" spans="3:17" ht="17.399999999999999" x14ac:dyDescent="0.45">
      <c r="C90" s="3264"/>
      <c r="D90" s="2951" t="s">
        <v>7450</v>
      </c>
      <c r="E90" s="32" t="s">
        <v>682</v>
      </c>
      <c r="F90" s="32" t="s">
        <v>682</v>
      </c>
      <c r="G90" s="32" t="s">
        <v>682</v>
      </c>
      <c r="H90" s="32" t="s">
        <v>682</v>
      </c>
      <c r="I90" s="138">
        <v>99.304865938430979</v>
      </c>
      <c r="J90" s="138">
        <v>102.88065843621401</v>
      </c>
      <c r="K90" s="32" t="s">
        <v>682</v>
      </c>
      <c r="L90" s="32" t="s">
        <v>682</v>
      </c>
      <c r="M90" s="32" t="s">
        <v>682</v>
      </c>
      <c r="N90" s="32" t="s">
        <v>682</v>
      </c>
      <c r="O90" s="138">
        <v>114.15525114155251</v>
      </c>
      <c r="P90" s="32" t="s">
        <v>682</v>
      </c>
      <c r="Q90" s="32" t="s">
        <v>682</v>
      </c>
    </row>
    <row r="91" spans="3:17" ht="17.399999999999999" x14ac:dyDescent="0.45">
      <c r="C91" s="3264"/>
      <c r="D91" s="2951" t="s">
        <v>4359</v>
      </c>
      <c r="E91" s="32" t="s">
        <v>682</v>
      </c>
      <c r="F91" s="32" t="s">
        <v>682</v>
      </c>
      <c r="G91" s="138">
        <v>142.85714285714286</v>
      </c>
      <c r="H91" s="32" t="s">
        <v>682</v>
      </c>
      <c r="I91" s="32" t="s">
        <v>682</v>
      </c>
      <c r="J91" s="32" t="s">
        <v>682</v>
      </c>
      <c r="K91" s="32" t="s">
        <v>682</v>
      </c>
      <c r="L91" s="138">
        <v>161.29032258064515</v>
      </c>
      <c r="M91" s="32" t="s">
        <v>682</v>
      </c>
      <c r="N91" s="138">
        <v>144.3001443001443</v>
      </c>
      <c r="O91" s="138">
        <v>174.82517482517483</v>
      </c>
      <c r="P91" s="138">
        <v>340.7155025553663</v>
      </c>
      <c r="Q91" s="32" t="s">
        <v>682</v>
      </c>
    </row>
    <row r="92" spans="3:17" ht="17.399999999999999" x14ac:dyDescent="0.45">
      <c r="C92" s="3264"/>
      <c r="D92" s="2951" t="s">
        <v>4363</v>
      </c>
      <c r="E92" s="32" t="s">
        <v>682</v>
      </c>
      <c r="F92" s="32" t="s">
        <v>682</v>
      </c>
      <c r="G92" s="32" t="s">
        <v>682</v>
      </c>
      <c r="H92" s="32" t="s">
        <v>682</v>
      </c>
      <c r="I92" s="32" t="s">
        <v>682</v>
      </c>
      <c r="J92" s="32" t="s">
        <v>682</v>
      </c>
      <c r="K92" s="32" t="s">
        <v>682</v>
      </c>
      <c r="L92" s="138">
        <v>354.6099290780142</v>
      </c>
      <c r="M92" s="32" t="s">
        <v>682</v>
      </c>
      <c r="N92" s="138">
        <v>406.50406504065046</v>
      </c>
      <c r="O92" s="138">
        <v>384.61538461538464</v>
      </c>
      <c r="P92" s="32" t="s">
        <v>682</v>
      </c>
      <c r="Q92" s="32" t="s">
        <v>682</v>
      </c>
    </row>
    <row r="93" spans="3:17" ht="17.399999999999999" x14ac:dyDescent="0.45">
      <c r="C93" s="3264"/>
      <c r="D93" s="2953" t="s">
        <v>7451</v>
      </c>
      <c r="E93" s="2954" t="s">
        <v>7452</v>
      </c>
      <c r="F93" s="2954" t="s">
        <v>7452</v>
      </c>
      <c r="G93" s="2954" t="s">
        <v>7452</v>
      </c>
      <c r="H93" s="2954" t="s">
        <v>7452</v>
      </c>
      <c r="I93" s="2954" t="s">
        <v>7452</v>
      </c>
      <c r="J93" s="2954" t="s">
        <v>7452</v>
      </c>
      <c r="K93" s="2954" t="s">
        <v>7452</v>
      </c>
      <c r="L93" s="2954" t="s">
        <v>7452</v>
      </c>
      <c r="M93" s="2954" t="s">
        <v>7452</v>
      </c>
      <c r="N93" s="32" t="s">
        <v>682</v>
      </c>
      <c r="O93" s="32" t="s">
        <v>682</v>
      </c>
      <c r="P93" s="32" t="s">
        <v>682</v>
      </c>
      <c r="Q93" s="32">
        <v>440.52863436123351</v>
      </c>
    </row>
    <row r="94" spans="3:17" ht="17.399999999999999" x14ac:dyDescent="0.45">
      <c r="C94" s="3264" t="s">
        <v>508</v>
      </c>
      <c r="D94" s="2951" t="s">
        <v>508</v>
      </c>
      <c r="E94" s="32" t="s">
        <v>682</v>
      </c>
      <c r="F94" s="32" t="s">
        <v>682</v>
      </c>
      <c r="G94" s="32" t="s">
        <v>682</v>
      </c>
      <c r="H94" s="32" t="s">
        <v>682</v>
      </c>
      <c r="I94" s="138">
        <v>99.601593625498012</v>
      </c>
      <c r="J94" s="32" t="s">
        <v>682</v>
      </c>
      <c r="K94" s="138">
        <v>49.333991119881603</v>
      </c>
      <c r="L94" s="32" t="s">
        <v>682</v>
      </c>
      <c r="M94" s="32" t="s">
        <v>682</v>
      </c>
      <c r="N94" s="32" t="s">
        <v>682</v>
      </c>
      <c r="O94" s="138">
        <v>58.719906048150321</v>
      </c>
      <c r="P94" s="32" t="s">
        <v>682</v>
      </c>
      <c r="Q94" s="32" t="s">
        <v>682</v>
      </c>
    </row>
    <row r="95" spans="3:17" ht="17.399999999999999" x14ac:dyDescent="0.45">
      <c r="C95" s="3264"/>
      <c r="D95" s="2951" t="s">
        <v>3114</v>
      </c>
      <c r="E95" s="32" t="s">
        <v>682</v>
      </c>
      <c r="F95" s="32" t="s">
        <v>682</v>
      </c>
      <c r="G95" s="138">
        <v>105.3740779768177</v>
      </c>
      <c r="H95" s="32" t="s">
        <v>682</v>
      </c>
      <c r="I95" s="32" t="s">
        <v>682</v>
      </c>
      <c r="J95" s="32" t="s">
        <v>682</v>
      </c>
      <c r="K95" s="138">
        <v>114.41647597254004</v>
      </c>
      <c r="L95" s="32" t="s">
        <v>682</v>
      </c>
      <c r="M95" s="32" t="s">
        <v>682</v>
      </c>
      <c r="N95" s="32" t="s">
        <v>682</v>
      </c>
      <c r="O95" s="32" t="s">
        <v>682</v>
      </c>
      <c r="P95" s="32" t="s">
        <v>682</v>
      </c>
      <c r="Q95" s="32" t="s">
        <v>682</v>
      </c>
    </row>
    <row r="96" spans="3:17" ht="17.399999999999999" x14ac:dyDescent="0.45">
      <c r="C96" s="3264"/>
      <c r="D96" s="2951" t="s">
        <v>4278</v>
      </c>
      <c r="E96" s="32" t="s">
        <v>682</v>
      </c>
      <c r="F96" s="32" t="s">
        <v>682</v>
      </c>
      <c r="G96" s="138">
        <v>151.05740181268882</v>
      </c>
      <c r="H96" s="138">
        <v>76.804915514592935</v>
      </c>
      <c r="I96" s="32" t="s">
        <v>682</v>
      </c>
      <c r="J96" s="32" t="s">
        <v>682</v>
      </c>
      <c r="K96" s="138">
        <v>154.67904098994586</v>
      </c>
      <c r="L96" s="32" t="s">
        <v>682</v>
      </c>
      <c r="M96" s="32" t="s">
        <v>682</v>
      </c>
      <c r="N96" s="32" t="s">
        <v>682</v>
      </c>
      <c r="O96" s="138">
        <v>89.206066012488847</v>
      </c>
      <c r="P96" s="138">
        <v>99.900099900099903</v>
      </c>
      <c r="Q96" s="32" t="s">
        <v>682</v>
      </c>
    </row>
    <row r="97" spans="3:17" ht="17.399999999999999" x14ac:dyDescent="0.45">
      <c r="C97" s="3264"/>
      <c r="D97" s="2951" t="s">
        <v>3115</v>
      </c>
      <c r="E97" s="32" t="s">
        <v>682</v>
      </c>
      <c r="F97" s="32" t="s">
        <v>682</v>
      </c>
      <c r="G97" s="32" t="s">
        <v>682</v>
      </c>
      <c r="H97" s="32" t="s">
        <v>682</v>
      </c>
      <c r="I97" s="32" t="s">
        <v>682</v>
      </c>
      <c r="J97" s="32" t="s">
        <v>682</v>
      </c>
      <c r="K97" s="32" t="s">
        <v>682</v>
      </c>
      <c r="L97" s="32" t="s">
        <v>682</v>
      </c>
      <c r="M97" s="32" t="s">
        <v>682</v>
      </c>
      <c r="N97" s="32" t="s">
        <v>682</v>
      </c>
      <c r="O97" s="32" t="s">
        <v>682</v>
      </c>
      <c r="P97" s="32" t="s">
        <v>682</v>
      </c>
      <c r="Q97" s="32" t="s">
        <v>682</v>
      </c>
    </row>
    <row r="98" spans="3:17" ht="17.399999999999999" x14ac:dyDescent="0.45">
      <c r="C98" s="3264"/>
      <c r="D98" s="2951" t="s">
        <v>3116</v>
      </c>
      <c r="E98" s="32" t="s">
        <v>682</v>
      </c>
      <c r="F98" s="32" t="s">
        <v>682</v>
      </c>
      <c r="G98" s="32" t="s">
        <v>682</v>
      </c>
      <c r="H98" s="138">
        <v>83.963056255247693</v>
      </c>
      <c r="I98" s="32" t="s">
        <v>682</v>
      </c>
      <c r="J98" s="138">
        <v>163.39869281045753</v>
      </c>
      <c r="K98" s="32" t="s">
        <v>682</v>
      </c>
      <c r="L98" s="32" t="s">
        <v>682</v>
      </c>
      <c r="M98" s="32" t="s">
        <v>682</v>
      </c>
      <c r="N98" s="32" t="s">
        <v>682</v>
      </c>
      <c r="O98" s="32" t="s">
        <v>682</v>
      </c>
      <c r="P98" s="138">
        <v>106.15711252653928</v>
      </c>
      <c r="Q98" s="32" t="s">
        <v>682</v>
      </c>
    </row>
    <row r="99" spans="3:17" ht="17.399999999999999" x14ac:dyDescent="0.45">
      <c r="C99" s="3264"/>
      <c r="D99" s="2951" t="s">
        <v>7453</v>
      </c>
      <c r="E99" s="32" t="s">
        <v>682</v>
      </c>
      <c r="F99" s="32" t="s">
        <v>682</v>
      </c>
      <c r="G99" s="32" t="s">
        <v>682</v>
      </c>
      <c r="H99" s="32" t="s">
        <v>682</v>
      </c>
      <c r="I99" s="138">
        <v>490.19607843137254</v>
      </c>
      <c r="J99" s="32" t="s">
        <v>682</v>
      </c>
      <c r="K99" s="32" t="s">
        <v>682</v>
      </c>
      <c r="L99" s="32" t="s">
        <v>682</v>
      </c>
      <c r="M99" s="32" t="s">
        <v>682</v>
      </c>
      <c r="N99" s="32" t="s">
        <v>682</v>
      </c>
      <c r="O99" s="32" t="s">
        <v>682</v>
      </c>
      <c r="P99" s="32" t="s">
        <v>682</v>
      </c>
      <c r="Q99" s="32" t="s">
        <v>682</v>
      </c>
    </row>
    <row r="100" spans="3:17" ht="17.399999999999999" x14ac:dyDescent="0.45">
      <c r="C100" s="3264"/>
      <c r="D100" s="2951" t="s">
        <v>4382</v>
      </c>
      <c r="E100" s="138">
        <v>144.71780028943559</v>
      </c>
      <c r="F100" s="32" t="s">
        <v>682</v>
      </c>
      <c r="G100" s="32" t="s">
        <v>682</v>
      </c>
      <c r="H100" s="32" t="s">
        <v>682</v>
      </c>
      <c r="I100" s="32" t="s">
        <v>682</v>
      </c>
      <c r="J100" s="32" t="s">
        <v>682</v>
      </c>
      <c r="K100" s="32" t="s">
        <v>682</v>
      </c>
      <c r="L100" s="32" t="s">
        <v>682</v>
      </c>
      <c r="M100" s="32" t="s">
        <v>682</v>
      </c>
      <c r="N100" s="32" t="s">
        <v>682</v>
      </c>
      <c r="O100" s="138">
        <v>178.89087656529517</v>
      </c>
      <c r="P100" s="32" t="s">
        <v>682</v>
      </c>
      <c r="Q100" s="32" t="s">
        <v>682</v>
      </c>
    </row>
    <row r="101" spans="3:17" ht="17.399999999999999" x14ac:dyDescent="0.45">
      <c r="C101" s="3264"/>
      <c r="D101" s="2951" t="s">
        <v>3113</v>
      </c>
      <c r="E101" s="32" t="s">
        <v>682</v>
      </c>
      <c r="F101" s="32" t="s">
        <v>682</v>
      </c>
      <c r="G101" s="32" t="s">
        <v>682</v>
      </c>
      <c r="H101" s="32" t="s">
        <v>682</v>
      </c>
      <c r="I101" s="32" t="s">
        <v>682</v>
      </c>
      <c r="J101" s="32" t="s">
        <v>682</v>
      </c>
      <c r="K101" s="138">
        <v>147.49262536873155</v>
      </c>
      <c r="L101" s="32" t="s">
        <v>682</v>
      </c>
      <c r="M101" s="32" t="s">
        <v>682</v>
      </c>
      <c r="N101" s="32" t="s">
        <v>682</v>
      </c>
      <c r="O101" s="138">
        <v>171.23287671232876</v>
      </c>
      <c r="P101" s="32" t="s">
        <v>682</v>
      </c>
      <c r="Q101" s="32" t="s">
        <v>682</v>
      </c>
    </row>
    <row r="102" spans="3:17" ht="17.399999999999999" x14ac:dyDescent="0.45">
      <c r="C102" s="3267" t="s">
        <v>509</v>
      </c>
      <c r="D102" s="2951" t="s">
        <v>509</v>
      </c>
      <c r="E102" s="32" t="s">
        <v>682</v>
      </c>
      <c r="F102" s="32" t="s">
        <v>682</v>
      </c>
      <c r="G102" s="138">
        <v>104.22094841063053</v>
      </c>
      <c r="H102" s="32" t="s">
        <v>682</v>
      </c>
      <c r="I102" s="138">
        <v>55.309734513274336</v>
      </c>
      <c r="J102" s="32" t="s">
        <v>682</v>
      </c>
      <c r="K102" s="138">
        <v>56.882821387940837</v>
      </c>
      <c r="L102" s="32" t="s">
        <v>682</v>
      </c>
      <c r="M102" s="32" t="s">
        <v>682</v>
      </c>
      <c r="N102" s="138">
        <v>60.096153846153847</v>
      </c>
      <c r="O102" s="32" t="s">
        <v>682</v>
      </c>
      <c r="P102" s="32" t="s">
        <v>682</v>
      </c>
      <c r="Q102" s="32" t="s">
        <v>682</v>
      </c>
    </row>
    <row r="103" spans="3:17" ht="17.399999999999999" x14ac:dyDescent="0.45">
      <c r="C103" s="3267"/>
      <c r="D103" s="2951" t="s">
        <v>4428</v>
      </c>
      <c r="E103" s="32" t="s">
        <v>682</v>
      </c>
      <c r="F103" s="32" t="s">
        <v>682</v>
      </c>
      <c r="G103" s="32" t="s">
        <v>682</v>
      </c>
      <c r="H103" s="32" t="s">
        <v>682</v>
      </c>
      <c r="I103" s="32" t="s">
        <v>682</v>
      </c>
      <c r="J103" s="32" t="s">
        <v>682</v>
      </c>
      <c r="K103" s="32" t="s">
        <v>682</v>
      </c>
      <c r="L103" s="32" t="s">
        <v>682</v>
      </c>
      <c r="M103" s="32" t="s">
        <v>682</v>
      </c>
      <c r="N103" s="32" t="s">
        <v>682</v>
      </c>
      <c r="O103" s="32" t="s">
        <v>682</v>
      </c>
      <c r="P103" s="32" t="s">
        <v>682</v>
      </c>
      <c r="Q103" s="32" t="s">
        <v>682</v>
      </c>
    </row>
    <row r="104" spans="3:17" ht="17.399999999999999" x14ac:dyDescent="0.45">
      <c r="C104" s="3267"/>
      <c r="D104" s="2951" t="s">
        <v>7454</v>
      </c>
      <c r="E104" s="32" t="s">
        <v>682</v>
      </c>
      <c r="F104" s="32" t="s">
        <v>682</v>
      </c>
      <c r="G104" s="32" t="s">
        <v>682</v>
      </c>
      <c r="H104" s="32" t="s">
        <v>682</v>
      </c>
      <c r="I104" s="32" t="s">
        <v>682</v>
      </c>
      <c r="J104" s="32" t="s">
        <v>682</v>
      </c>
      <c r="K104" s="32" t="s">
        <v>682</v>
      </c>
      <c r="L104" s="32" t="s">
        <v>682</v>
      </c>
      <c r="M104" s="138">
        <v>211.86440677966101</v>
      </c>
      <c r="N104" s="32" t="s">
        <v>682</v>
      </c>
      <c r="O104" s="32" t="s">
        <v>682</v>
      </c>
      <c r="P104" s="32" t="s">
        <v>682</v>
      </c>
      <c r="Q104" s="32" t="s">
        <v>682</v>
      </c>
    </row>
    <row r="105" spans="3:17" ht="17.399999999999999" x14ac:dyDescent="0.45">
      <c r="C105" s="3267"/>
      <c r="D105" s="2951" t="s">
        <v>7455</v>
      </c>
      <c r="E105" s="32" t="s">
        <v>682</v>
      </c>
      <c r="F105" s="32" t="s">
        <v>682</v>
      </c>
      <c r="G105" s="32" t="s">
        <v>682</v>
      </c>
      <c r="H105" s="32" t="s">
        <v>682</v>
      </c>
      <c r="I105" s="32" t="s">
        <v>682</v>
      </c>
      <c r="J105" s="32" t="s">
        <v>682</v>
      </c>
      <c r="K105" s="32" t="s">
        <v>682</v>
      </c>
      <c r="L105" s="32" t="s">
        <v>682</v>
      </c>
      <c r="M105" s="32" t="s">
        <v>682</v>
      </c>
      <c r="N105" s="32" t="s">
        <v>682</v>
      </c>
      <c r="O105" s="138">
        <v>247.52475247524754</v>
      </c>
      <c r="P105" s="32" t="s">
        <v>682</v>
      </c>
      <c r="Q105" s="32" t="s">
        <v>682</v>
      </c>
    </row>
    <row r="106" spans="3:17" ht="17.399999999999999" x14ac:dyDescent="0.45">
      <c r="C106" s="3267"/>
      <c r="D106" s="2951" t="s">
        <v>7456</v>
      </c>
      <c r="E106" s="32" t="s">
        <v>682</v>
      </c>
      <c r="F106" s="32" t="s">
        <v>682</v>
      </c>
      <c r="G106" s="32" t="s">
        <v>682</v>
      </c>
      <c r="H106" s="32" t="s">
        <v>682</v>
      </c>
      <c r="I106" s="32" t="s">
        <v>682</v>
      </c>
      <c r="J106" s="32" t="s">
        <v>682</v>
      </c>
      <c r="K106" s="32" t="s">
        <v>682</v>
      </c>
      <c r="L106" s="32" t="s">
        <v>682</v>
      </c>
      <c r="M106" s="138">
        <v>157.23270440251574</v>
      </c>
      <c r="N106" s="32" t="s">
        <v>682</v>
      </c>
      <c r="O106" s="32" t="s">
        <v>682</v>
      </c>
      <c r="P106" s="138">
        <v>216.45021645021646</v>
      </c>
      <c r="Q106" s="32" t="s">
        <v>682</v>
      </c>
    </row>
    <row r="107" spans="3:17" ht="17.399999999999999" x14ac:dyDescent="0.45">
      <c r="C107" s="3267"/>
      <c r="D107" s="2951" t="s">
        <v>1021</v>
      </c>
      <c r="E107" s="32" t="s">
        <v>682</v>
      </c>
      <c r="F107" s="32" t="s">
        <v>682</v>
      </c>
      <c r="G107" s="32" t="s">
        <v>682</v>
      </c>
      <c r="H107" s="32" t="s">
        <v>682</v>
      </c>
      <c r="I107" s="32" t="s">
        <v>682</v>
      </c>
      <c r="J107" s="32" t="s">
        <v>682</v>
      </c>
      <c r="K107" s="32" t="s">
        <v>682</v>
      </c>
      <c r="L107" s="32" t="s">
        <v>682</v>
      </c>
      <c r="M107" s="32" t="s">
        <v>682</v>
      </c>
      <c r="N107" s="32" t="s">
        <v>682</v>
      </c>
      <c r="O107" s="32" t="s">
        <v>682</v>
      </c>
      <c r="P107" s="32" t="s">
        <v>682</v>
      </c>
      <c r="Q107" s="32" t="s">
        <v>682</v>
      </c>
    </row>
    <row r="108" spans="3:17" ht="17.399999999999999" x14ac:dyDescent="0.45">
      <c r="C108" s="3267"/>
      <c r="D108" s="2951" t="s">
        <v>1028</v>
      </c>
      <c r="E108" s="32" t="s">
        <v>682</v>
      </c>
      <c r="F108" s="32" t="s">
        <v>682</v>
      </c>
      <c r="G108" s="32" t="s">
        <v>682</v>
      </c>
      <c r="H108" s="32" t="s">
        <v>682</v>
      </c>
      <c r="I108" s="32" t="s">
        <v>682</v>
      </c>
      <c r="J108" s="32" t="s">
        <v>682</v>
      </c>
      <c r="K108" s="138">
        <v>623.05295950155767</v>
      </c>
      <c r="L108" s="32" t="s">
        <v>682</v>
      </c>
      <c r="M108" s="32" t="s">
        <v>682</v>
      </c>
      <c r="N108" s="32" t="s">
        <v>682</v>
      </c>
      <c r="O108" s="32" t="s">
        <v>682</v>
      </c>
      <c r="P108" s="138">
        <v>444.44444444444446</v>
      </c>
      <c r="Q108" s="32" t="s">
        <v>682</v>
      </c>
    </row>
    <row r="109" spans="3:17" ht="17.399999999999999" x14ac:dyDescent="0.45">
      <c r="C109" s="3267"/>
      <c r="D109" s="2951" t="s">
        <v>1026</v>
      </c>
      <c r="E109" s="32" t="s">
        <v>682</v>
      </c>
      <c r="F109" s="32" t="s">
        <v>682</v>
      </c>
      <c r="G109" s="32" t="s">
        <v>682</v>
      </c>
      <c r="H109" s="32" t="s">
        <v>682</v>
      </c>
      <c r="I109" s="138">
        <v>292.39766081871346</v>
      </c>
      <c r="J109" s="32" t="s">
        <v>682</v>
      </c>
      <c r="K109" s="32" t="s">
        <v>682</v>
      </c>
      <c r="L109" s="32" t="s">
        <v>682</v>
      </c>
      <c r="M109" s="32" t="s">
        <v>682</v>
      </c>
      <c r="N109" s="32" t="s">
        <v>682</v>
      </c>
      <c r="O109" s="32" t="s">
        <v>682</v>
      </c>
      <c r="P109" s="32" t="s">
        <v>682</v>
      </c>
      <c r="Q109" s="32" t="s">
        <v>682</v>
      </c>
    </row>
    <row r="110" spans="3:17" ht="17.399999999999999" x14ac:dyDescent="0.45">
      <c r="C110" s="3267"/>
      <c r="D110" s="2951" t="s">
        <v>7457</v>
      </c>
      <c r="E110" s="32" t="s">
        <v>682</v>
      </c>
      <c r="F110" s="138">
        <v>253.80710659898475</v>
      </c>
      <c r="G110" s="138">
        <v>286.53295128939828</v>
      </c>
      <c r="H110" s="32" t="s">
        <v>682</v>
      </c>
      <c r="I110" s="32" t="s">
        <v>682</v>
      </c>
      <c r="J110" s="32" t="s">
        <v>682</v>
      </c>
      <c r="K110" s="32" t="s">
        <v>682</v>
      </c>
      <c r="L110" s="32" t="s">
        <v>682</v>
      </c>
      <c r="M110" s="32" t="s">
        <v>682</v>
      </c>
      <c r="N110" s="32" t="s">
        <v>682</v>
      </c>
      <c r="O110" s="32" t="s">
        <v>682</v>
      </c>
      <c r="P110" s="32" t="s">
        <v>682</v>
      </c>
      <c r="Q110" s="32" t="s">
        <v>682</v>
      </c>
    </row>
    <row r="111" spans="3:17" ht="17.399999999999999" x14ac:dyDescent="0.45">
      <c r="C111" s="3267"/>
      <c r="D111" s="2951" t="s">
        <v>4279</v>
      </c>
      <c r="E111" s="32" t="s">
        <v>682</v>
      </c>
      <c r="F111" s="32" t="s">
        <v>682</v>
      </c>
      <c r="G111" s="32" t="s">
        <v>682</v>
      </c>
      <c r="H111" s="32" t="s">
        <v>682</v>
      </c>
      <c r="I111" s="32" t="s">
        <v>682</v>
      </c>
      <c r="J111" s="32" t="s">
        <v>682</v>
      </c>
      <c r="K111" s="32" t="s">
        <v>682</v>
      </c>
      <c r="L111" s="138">
        <v>179.85611510791367</v>
      </c>
      <c r="M111" s="32" t="s">
        <v>682</v>
      </c>
      <c r="N111" s="32" t="s">
        <v>682</v>
      </c>
      <c r="O111" s="32" t="s">
        <v>682</v>
      </c>
      <c r="P111" s="32" t="s">
        <v>682</v>
      </c>
      <c r="Q111" s="32">
        <v>103.62694300518135</v>
      </c>
    </row>
    <row r="112" spans="3:17" ht="17.399999999999999" x14ac:dyDescent="0.45">
      <c r="C112" s="3267" t="s">
        <v>510</v>
      </c>
      <c r="D112" s="2951" t="s">
        <v>3150</v>
      </c>
      <c r="E112" s="32" t="s">
        <v>682</v>
      </c>
      <c r="F112" s="32" t="s">
        <v>682</v>
      </c>
      <c r="G112" s="138">
        <v>150.48908954100827</v>
      </c>
      <c r="H112" s="32" t="s">
        <v>682</v>
      </c>
      <c r="I112" s="138">
        <v>77.700077700077699</v>
      </c>
      <c r="J112" s="32" t="s">
        <v>682</v>
      </c>
      <c r="K112" s="138">
        <v>80.840743734842363</v>
      </c>
      <c r="L112" s="32" t="s">
        <v>682</v>
      </c>
      <c r="M112" s="32" t="s">
        <v>682</v>
      </c>
      <c r="N112" s="32" t="s">
        <v>682</v>
      </c>
      <c r="O112" s="32" t="s">
        <v>682</v>
      </c>
      <c r="P112" s="138">
        <v>110.49723756906079</v>
      </c>
      <c r="Q112" s="32" t="s">
        <v>682</v>
      </c>
    </row>
    <row r="113" spans="3:17" ht="17.399999999999999" x14ac:dyDescent="0.45">
      <c r="C113" s="3267"/>
      <c r="D113" s="2951" t="s">
        <v>3144</v>
      </c>
      <c r="E113" s="32" t="s">
        <v>682</v>
      </c>
      <c r="F113" s="32" t="s">
        <v>682</v>
      </c>
      <c r="G113" s="32" t="s">
        <v>682</v>
      </c>
      <c r="H113" s="138">
        <v>132.80212483399734</v>
      </c>
      <c r="I113" s="32" t="s">
        <v>682</v>
      </c>
      <c r="J113" s="32" t="s">
        <v>682</v>
      </c>
      <c r="K113" s="32" t="s">
        <v>682</v>
      </c>
      <c r="L113" s="138">
        <v>122.10012210012211</v>
      </c>
      <c r="M113" s="32" t="s">
        <v>682</v>
      </c>
      <c r="N113" s="32" t="s">
        <v>682</v>
      </c>
      <c r="O113" s="138">
        <v>130.20833333333331</v>
      </c>
      <c r="P113" s="32" t="s">
        <v>682</v>
      </c>
      <c r="Q113" s="32" t="s">
        <v>682</v>
      </c>
    </row>
    <row r="114" spans="3:17" ht="17.399999999999999" x14ac:dyDescent="0.45">
      <c r="C114" s="3267"/>
      <c r="D114" s="2951" t="s">
        <v>3155</v>
      </c>
      <c r="E114" s="138">
        <v>114.81056257175661</v>
      </c>
      <c r="F114" s="32" t="s">
        <v>682</v>
      </c>
      <c r="G114" s="32" t="s">
        <v>682</v>
      </c>
      <c r="H114" s="32" t="s">
        <v>682</v>
      </c>
      <c r="I114" s="32" t="s">
        <v>682</v>
      </c>
      <c r="J114" s="32" t="s">
        <v>682</v>
      </c>
      <c r="K114" s="32" t="s">
        <v>682</v>
      </c>
      <c r="L114" s="138">
        <v>102.88065843621401</v>
      </c>
      <c r="M114" s="32" t="s">
        <v>682</v>
      </c>
      <c r="N114" s="32" t="s">
        <v>682</v>
      </c>
      <c r="O114" s="32" t="s">
        <v>682</v>
      </c>
      <c r="P114" s="138">
        <v>123.91573729863693</v>
      </c>
      <c r="Q114" s="32" t="s">
        <v>682</v>
      </c>
    </row>
    <row r="115" spans="3:17" ht="17.399999999999999" x14ac:dyDescent="0.45">
      <c r="C115" s="3267"/>
      <c r="D115" s="2951" t="s">
        <v>3162</v>
      </c>
      <c r="E115" s="32" t="s">
        <v>682</v>
      </c>
      <c r="F115" s="32" t="s">
        <v>682</v>
      </c>
      <c r="G115" s="32" t="s">
        <v>682</v>
      </c>
      <c r="H115" s="32" t="s">
        <v>682</v>
      </c>
      <c r="I115" s="32" t="s">
        <v>682</v>
      </c>
      <c r="J115" s="32" t="s">
        <v>682</v>
      </c>
      <c r="K115" s="32" t="s">
        <v>682</v>
      </c>
      <c r="L115" s="32" t="s">
        <v>682</v>
      </c>
      <c r="M115" s="32" t="s">
        <v>682</v>
      </c>
      <c r="N115" s="32" t="s">
        <v>682</v>
      </c>
      <c r="O115" s="32" t="s">
        <v>682</v>
      </c>
      <c r="P115" s="32" t="s">
        <v>682</v>
      </c>
      <c r="Q115" s="32" t="s">
        <v>682</v>
      </c>
    </row>
    <row r="116" spans="3:17" ht="17.399999999999999" x14ac:dyDescent="0.45">
      <c r="C116" s="3267"/>
      <c r="D116" s="2951" t="s">
        <v>3153</v>
      </c>
      <c r="E116" s="32" t="s">
        <v>682</v>
      </c>
      <c r="F116" s="32" t="s">
        <v>682</v>
      </c>
      <c r="G116" s="32" t="s">
        <v>682</v>
      </c>
      <c r="H116" s="32" t="s">
        <v>682</v>
      </c>
      <c r="I116" s="138">
        <v>133.68983957219251</v>
      </c>
      <c r="J116" s="138">
        <v>137.74104683195591</v>
      </c>
      <c r="K116" s="32" t="s">
        <v>682</v>
      </c>
      <c r="L116" s="32" t="s">
        <v>682</v>
      </c>
      <c r="M116" s="32" t="s">
        <v>682</v>
      </c>
      <c r="N116" s="138">
        <v>140.64697609001408</v>
      </c>
      <c r="O116" s="32" t="s">
        <v>682</v>
      </c>
      <c r="P116" s="32" t="s">
        <v>682</v>
      </c>
      <c r="Q116" s="32" t="s">
        <v>682</v>
      </c>
    </row>
    <row r="117" spans="3:17" ht="17.399999999999999" x14ac:dyDescent="0.45">
      <c r="C117" s="3267"/>
      <c r="D117" s="2951" t="s">
        <v>3161</v>
      </c>
      <c r="E117" s="32" t="s">
        <v>682</v>
      </c>
      <c r="F117" s="32" t="s">
        <v>682</v>
      </c>
      <c r="G117" s="32" t="s">
        <v>682</v>
      </c>
      <c r="H117" s="138">
        <v>207.03933747412009</v>
      </c>
      <c r="I117" s="32" t="s">
        <v>682</v>
      </c>
      <c r="J117" s="32" t="s">
        <v>682</v>
      </c>
      <c r="K117" s="32" t="s">
        <v>682</v>
      </c>
      <c r="L117" s="32" t="s">
        <v>682</v>
      </c>
      <c r="M117" s="32" t="s">
        <v>682</v>
      </c>
      <c r="N117" s="32" t="s">
        <v>682</v>
      </c>
      <c r="O117" s="32" t="s">
        <v>682</v>
      </c>
      <c r="P117" s="32" t="s">
        <v>682</v>
      </c>
      <c r="Q117" s="32" t="s">
        <v>682</v>
      </c>
    </row>
    <row r="118" spans="3:17" ht="17.399999999999999" x14ac:dyDescent="0.45">
      <c r="C118" s="3267"/>
      <c r="D118" s="2951" t="s">
        <v>3159</v>
      </c>
      <c r="E118" s="32" t="s">
        <v>682</v>
      </c>
      <c r="F118" s="32" t="s">
        <v>682</v>
      </c>
      <c r="G118" s="32" t="s">
        <v>682</v>
      </c>
      <c r="H118" s="32" t="s">
        <v>682</v>
      </c>
      <c r="I118" s="32" t="s">
        <v>682</v>
      </c>
      <c r="J118" s="32" t="s">
        <v>682</v>
      </c>
      <c r="K118" s="32" t="s">
        <v>682</v>
      </c>
      <c r="L118" s="32" t="s">
        <v>682</v>
      </c>
      <c r="M118" s="32" t="s">
        <v>682</v>
      </c>
      <c r="N118" s="32" t="s">
        <v>682</v>
      </c>
      <c r="O118" s="32" t="s">
        <v>682</v>
      </c>
      <c r="P118" s="32" t="s">
        <v>682</v>
      </c>
      <c r="Q118" s="32" t="s">
        <v>682</v>
      </c>
    </row>
    <row r="119" spans="3:17" ht="17.399999999999999" x14ac:dyDescent="0.45">
      <c r="C119" s="3267"/>
      <c r="D119" s="2951" t="s">
        <v>3163</v>
      </c>
      <c r="E119" s="32" t="s">
        <v>682</v>
      </c>
      <c r="F119" s="32" t="s">
        <v>682</v>
      </c>
      <c r="G119" s="32" t="s">
        <v>682</v>
      </c>
      <c r="H119" s="32" t="s">
        <v>682</v>
      </c>
      <c r="I119" s="32" t="s">
        <v>682</v>
      </c>
      <c r="J119" s="32" t="s">
        <v>682</v>
      </c>
      <c r="K119" s="32" t="s">
        <v>682</v>
      </c>
      <c r="L119" s="32" t="s">
        <v>682</v>
      </c>
      <c r="M119" s="32" t="s">
        <v>682</v>
      </c>
      <c r="N119" s="32" t="s">
        <v>682</v>
      </c>
      <c r="O119" s="32" t="s">
        <v>682</v>
      </c>
      <c r="P119" s="32" t="s">
        <v>682</v>
      </c>
      <c r="Q119" s="32" t="s">
        <v>682</v>
      </c>
    </row>
    <row r="120" spans="3:17" ht="17.399999999999999" x14ac:dyDescent="0.45">
      <c r="C120" s="3267"/>
      <c r="D120" s="2951" t="s">
        <v>3147</v>
      </c>
      <c r="E120" s="32" t="s">
        <v>682</v>
      </c>
      <c r="F120" s="32" t="s">
        <v>682</v>
      </c>
      <c r="G120" s="32" t="s">
        <v>682</v>
      </c>
      <c r="H120" s="32" t="s">
        <v>682</v>
      </c>
      <c r="I120" s="32" t="s">
        <v>682</v>
      </c>
      <c r="J120" s="32" t="s">
        <v>682</v>
      </c>
      <c r="K120" s="32" t="s">
        <v>682</v>
      </c>
      <c r="L120" s="32" t="s">
        <v>682</v>
      </c>
      <c r="M120" s="32" t="s">
        <v>682</v>
      </c>
      <c r="N120" s="32" t="s">
        <v>682</v>
      </c>
      <c r="O120" s="32" t="s">
        <v>682</v>
      </c>
      <c r="P120" s="32" t="s">
        <v>682</v>
      </c>
      <c r="Q120" s="32" t="s">
        <v>682</v>
      </c>
    </row>
    <row r="121" spans="3:17" ht="17.399999999999999" x14ac:dyDescent="0.45">
      <c r="C121" s="3267"/>
      <c r="D121" s="2951" t="s">
        <v>7458</v>
      </c>
      <c r="E121" s="32" t="s">
        <v>682</v>
      </c>
      <c r="F121" s="32" t="s">
        <v>682</v>
      </c>
      <c r="G121" s="32" t="s">
        <v>682</v>
      </c>
      <c r="H121" s="32" t="s">
        <v>682</v>
      </c>
      <c r="I121" s="138">
        <v>217.39130434782609</v>
      </c>
      <c r="J121" s="32" t="s">
        <v>682</v>
      </c>
      <c r="K121" s="32" t="s">
        <v>682</v>
      </c>
      <c r="L121" s="32" t="s">
        <v>682</v>
      </c>
      <c r="M121" s="32" t="s">
        <v>682</v>
      </c>
      <c r="N121" s="32" t="s">
        <v>682</v>
      </c>
      <c r="O121" s="32" t="s">
        <v>682</v>
      </c>
      <c r="P121" s="32" t="s">
        <v>682</v>
      </c>
      <c r="Q121" s="32" t="s">
        <v>682</v>
      </c>
    </row>
    <row r="122" spans="3:17" ht="17.399999999999999" x14ac:dyDescent="0.45">
      <c r="C122" s="3267"/>
      <c r="D122" s="2951" t="s">
        <v>7459</v>
      </c>
      <c r="E122" s="32" t="s">
        <v>682</v>
      </c>
      <c r="F122" s="32" t="s">
        <v>682</v>
      </c>
      <c r="G122" s="32" t="s">
        <v>682</v>
      </c>
      <c r="H122" s="32" t="s">
        <v>682</v>
      </c>
      <c r="I122" s="32" t="s">
        <v>682</v>
      </c>
      <c r="J122" s="32" t="s">
        <v>682</v>
      </c>
      <c r="K122" s="32" t="s">
        <v>682</v>
      </c>
      <c r="L122" s="32" t="s">
        <v>682</v>
      </c>
      <c r="M122" s="32" t="s">
        <v>682</v>
      </c>
      <c r="N122" s="32" t="s">
        <v>682</v>
      </c>
      <c r="O122" s="32" t="s">
        <v>682</v>
      </c>
      <c r="P122" s="32" t="s">
        <v>682</v>
      </c>
      <c r="Q122" s="32" t="s">
        <v>682</v>
      </c>
    </row>
    <row r="123" spans="3:17" ht="17.399999999999999" x14ac:dyDescent="0.45">
      <c r="C123" s="3264" t="s">
        <v>1010</v>
      </c>
      <c r="D123" s="2951" t="s">
        <v>1010</v>
      </c>
      <c r="E123" s="138">
        <v>52.742616033755269</v>
      </c>
      <c r="F123" s="32" t="s">
        <v>682</v>
      </c>
      <c r="G123" s="32" t="s">
        <v>682</v>
      </c>
      <c r="H123" s="138">
        <v>51.440329218107003</v>
      </c>
      <c r="I123" s="32" t="s">
        <v>682</v>
      </c>
      <c r="J123" s="138">
        <v>50.175614651279474</v>
      </c>
      <c r="K123" s="32" t="s">
        <v>682</v>
      </c>
      <c r="L123" s="32" t="s">
        <v>682</v>
      </c>
      <c r="M123" s="138">
        <v>49.091801669121253</v>
      </c>
      <c r="N123" s="32" t="s">
        <v>682</v>
      </c>
      <c r="O123" s="32" t="s">
        <v>682</v>
      </c>
      <c r="P123" s="138">
        <v>63.411540900443882</v>
      </c>
      <c r="Q123" s="32" t="s">
        <v>682</v>
      </c>
    </row>
    <row r="124" spans="3:17" ht="17.399999999999999" x14ac:dyDescent="0.45">
      <c r="C124" s="3264"/>
      <c r="D124" s="2951" t="s">
        <v>1040</v>
      </c>
      <c r="E124" s="32" t="s">
        <v>682</v>
      </c>
      <c r="F124" s="32" t="s">
        <v>682</v>
      </c>
      <c r="G124" s="32" t="s">
        <v>682</v>
      </c>
      <c r="H124" s="32" t="s">
        <v>682</v>
      </c>
      <c r="I124" s="32" t="s">
        <v>682</v>
      </c>
      <c r="J124" s="32" t="s">
        <v>682</v>
      </c>
      <c r="K124" s="32" t="s">
        <v>682</v>
      </c>
      <c r="L124" s="32" t="s">
        <v>682</v>
      </c>
      <c r="M124" s="32" t="s">
        <v>682</v>
      </c>
      <c r="N124" s="32" t="s">
        <v>682</v>
      </c>
      <c r="O124" s="32" t="s">
        <v>682</v>
      </c>
      <c r="P124" s="32" t="s">
        <v>682</v>
      </c>
      <c r="Q124" s="32" t="s">
        <v>682</v>
      </c>
    </row>
    <row r="125" spans="3:17" ht="17.399999999999999" x14ac:dyDescent="0.45">
      <c r="C125" s="3264"/>
      <c r="D125" s="2951" t="s">
        <v>4669</v>
      </c>
      <c r="E125" s="32" t="s">
        <v>682</v>
      </c>
      <c r="F125" s="32" t="s">
        <v>682</v>
      </c>
      <c r="G125" s="138">
        <v>107.06638115631692</v>
      </c>
      <c r="H125" s="32" t="s">
        <v>682</v>
      </c>
      <c r="I125" s="32" t="s">
        <v>682</v>
      </c>
      <c r="J125" s="138">
        <v>115.60693641618498</v>
      </c>
      <c r="K125" s="32" t="s">
        <v>682</v>
      </c>
      <c r="L125" s="32" t="s">
        <v>682</v>
      </c>
      <c r="M125" s="32" t="s">
        <v>682</v>
      </c>
      <c r="N125" s="32" t="s">
        <v>682</v>
      </c>
      <c r="O125" s="32" t="s">
        <v>682</v>
      </c>
      <c r="P125" s="32" t="s">
        <v>682</v>
      </c>
      <c r="Q125" s="32" t="s">
        <v>682</v>
      </c>
    </row>
    <row r="126" spans="3:17" ht="17.399999999999999" x14ac:dyDescent="0.45">
      <c r="C126" s="3264"/>
      <c r="D126" s="2951" t="s">
        <v>4275</v>
      </c>
      <c r="E126" s="32" t="s">
        <v>682</v>
      </c>
      <c r="F126" s="32" t="s">
        <v>682</v>
      </c>
      <c r="G126" s="32" t="s">
        <v>682</v>
      </c>
      <c r="H126" s="32" t="s">
        <v>682</v>
      </c>
      <c r="I126" s="32" t="s">
        <v>682</v>
      </c>
      <c r="J126" s="32" t="s">
        <v>682</v>
      </c>
      <c r="K126" s="32" t="s">
        <v>682</v>
      </c>
      <c r="L126" s="32" t="s">
        <v>682</v>
      </c>
      <c r="M126" s="32" t="s">
        <v>682</v>
      </c>
      <c r="N126" s="32" t="s">
        <v>682</v>
      </c>
      <c r="O126" s="32" t="s">
        <v>682</v>
      </c>
      <c r="P126" s="32" t="s">
        <v>682</v>
      </c>
      <c r="Q126" s="32" t="s">
        <v>682</v>
      </c>
    </row>
    <row r="127" spans="3:17" ht="17.399999999999999" x14ac:dyDescent="0.45">
      <c r="C127" s="3264"/>
      <c r="D127" s="2951" t="s">
        <v>1042</v>
      </c>
      <c r="E127" s="32" t="s">
        <v>682</v>
      </c>
      <c r="F127" s="32" t="s">
        <v>682</v>
      </c>
      <c r="G127" s="32" t="s">
        <v>682</v>
      </c>
      <c r="H127" s="32" t="s">
        <v>682</v>
      </c>
      <c r="I127" s="32" t="s">
        <v>682</v>
      </c>
      <c r="J127" s="32" t="s">
        <v>682</v>
      </c>
      <c r="K127" s="32" t="s">
        <v>682</v>
      </c>
      <c r="L127" s="32" t="s">
        <v>682</v>
      </c>
      <c r="M127" s="32" t="s">
        <v>682</v>
      </c>
      <c r="N127" s="32" t="s">
        <v>682</v>
      </c>
      <c r="O127" s="32" t="s">
        <v>682</v>
      </c>
      <c r="P127" s="138">
        <v>212.76595744680853</v>
      </c>
      <c r="Q127" s="32" t="s">
        <v>682</v>
      </c>
    </row>
    <row r="128" spans="3:17" ht="17.399999999999999" x14ac:dyDescent="0.45">
      <c r="C128" s="3264"/>
      <c r="D128" s="2951" t="s">
        <v>1012</v>
      </c>
      <c r="E128" s="32" t="s">
        <v>682</v>
      </c>
      <c r="F128" s="32" t="s">
        <v>682</v>
      </c>
      <c r="G128" s="32" t="s">
        <v>682</v>
      </c>
      <c r="H128" s="32" t="s">
        <v>682</v>
      </c>
      <c r="I128" s="32" t="s">
        <v>682</v>
      </c>
      <c r="J128" s="32" t="s">
        <v>682</v>
      </c>
      <c r="K128" s="32" t="s">
        <v>682</v>
      </c>
      <c r="L128" s="32" t="s">
        <v>682</v>
      </c>
      <c r="M128" s="32" t="s">
        <v>682</v>
      </c>
      <c r="N128" s="32" t="s">
        <v>682</v>
      </c>
      <c r="O128" s="32" t="s">
        <v>682</v>
      </c>
      <c r="P128" s="32" t="s">
        <v>682</v>
      </c>
      <c r="Q128" s="32" t="s">
        <v>682</v>
      </c>
    </row>
    <row r="129" spans="3:17" ht="17.399999999999999" x14ac:dyDescent="0.45">
      <c r="C129" s="3264"/>
      <c r="D129" s="2951" t="s">
        <v>4656</v>
      </c>
      <c r="E129" s="32" t="s">
        <v>682</v>
      </c>
      <c r="F129" s="32" t="s">
        <v>682</v>
      </c>
      <c r="G129" s="32" t="s">
        <v>682</v>
      </c>
      <c r="H129" s="32" t="s">
        <v>682</v>
      </c>
      <c r="I129" s="32" t="s">
        <v>682</v>
      </c>
      <c r="J129" s="32" t="s">
        <v>682</v>
      </c>
      <c r="K129" s="32" t="s">
        <v>682</v>
      </c>
      <c r="L129" s="32" t="s">
        <v>682</v>
      </c>
      <c r="M129" s="32" t="s">
        <v>682</v>
      </c>
      <c r="N129" s="32" t="s">
        <v>682</v>
      </c>
      <c r="O129" s="32" t="s">
        <v>682</v>
      </c>
      <c r="P129" s="32" t="s">
        <v>682</v>
      </c>
      <c r="Q129" s="32" t="s">
        <v>682</v>
      </c>
    </row>
    <row r="130" spans="3:17" ht="17.399999999999999" x14ac:dyDescent="0.45">
      <c r="C130" s="3264"/>
      <c r="D130" s="2951" t="s">
        <v>4671</v>
      </c>
      <c r="E130" s="138">
        <v>142.45014245014247</v>
      </c>
      <c r="F130" s="32" t="s">
        <v>682</v>
      </c>
      <c r="G130" s="32" t="s">
        <v>682</v>
      </c>
      <c r="H130" s="32" t="s">
        <v>682</v>
      </c>
      <c r="I130" s="32" t="s">
        <v>682</v>
      </c>
      <c r="J130" s="32" t="s">
        <v>682</v>
      </c>
      <c r="K130" s="138">
        <v>132.4503311258278</v>
      </c>
      <c r="L130" s="32" t="s">
        <v>682</v>
      </c>
      <c r="M130" s="138">
        <v>132.4503311258278</v>
      </c>
      <c r="N130" s="138">
        <v>146.19883040935673</v>
      </c>
      <c r="O130" s="32" t="s">
        <v>682</v>
      </c>
      <c r="P130" s="32" t="s">
        <v>682</v>
      </c>
      <c r="Q130" s="32" t="s">
        <v>682</v>
      </c>
    </row>
    <row r="131" spans="3:17" ht="17.399999999999999" x14ac:dyDescent="0.45">
      <c r="C131" s="3264"/>
      <c r="D131" s="2951" t="s">
        <v>1011</v>
      </c>
      <c r="E131" s="32" t="s">
        <v>682</v>
      </c>
      <c r="F131" s="32" t="s">
        <v>682</v>
      </c>
      <c r="G131" s="32" t="s">
        <v>682</v>
      </c>
      <c r="H131" s="32" t="s">
        <v>682</v>
      </c>
      <c r="I131" s="32" t="s">
        <v>682</v>
      </c>
      <c r="J131" s="138">
        <v>363.63636363636363</v>
      </c>
      <c r="K131" s="32" t="s">
        <v>682</v>
      </c>
      <c r="L131" s="32" t="s">
        <v>682</v>
      </c>
      <c r="M131" s="32" t="s">
        <v>682</v>
      </c>
      <c r="N131" s="32" t="s">
        <v>682</v>
      </c>
      <c r="O131" s="32" t="s">
        <v>682</v>
      </c>
      <c r="P131" s="32" t="s">
        <v>682</v>
      </c>
      <c r="Q131" s="32">
        <v>380.22813688212926</v>
      </c>
    </row>
    <row r="132" spans="3:17" ht="17.399999999999999" x14ac:dyDescent="0.45">
      <c r="C132" s="3264"/>
      <c r="D132" s="2951" t="s">
        <v>4657</v>
      </c>
      <c r="E132" s="138">
        <v>121.06537530266344</v>
      </c>
      <c r="F132" s="32" t="s">
        <v>682</v>
      </c>
      <c r="G132" s="32" t="s">
        <v>682</v>
      </c>
      <c r="H132" s="32" t="s">
        <v>682</v>
      </c>
      <c r="I132" s="32" t="s">
        <v>682</v>
      </c>
      <c r="J132" s="32" t="s">
        <v>682</v>
      </c>
      <c r="K132" s="32" t="s">
        <v>682</v>
      </c>
      <c r="L132" s="32" t="s">
        <v>682</v>
      </c>
      <c r="M132" s="32" t="s">
        <v>682</v>
      </c>
      <c r="N132" s="32" t="s">
        <v>682</v>
      </c>
      <c r="O132" s="32" t="s">
        <v>682</v>
      </c>
      <c r="P132" s="32" t="s">
        <v>682</v>
      </c>
      <c r="Q132" s="32">
        <v>173.91304347826087</v>
      </c>
    </row>
    <row r="133" spans="3:17" ht="17.399999999999999" x14ac:dyDescent="0.45">
      <c r="C133" s="3264"/>
      <c r="D133" s="2951" t="s">
        <v>1013</v>
      </c>
      <c r="E133" s="32" t="s">
        <v>682</v>
      </c>
      <c r="F133" s="32" t="s">
        <v>682</v>
      </c>
      <c r="G133" s="32" t="s">
        <v>682</v>
      </c>
      <c r="H133" s="32" t="s">
        <v>682</v>
      </c>
      <c r="I133" s="32" t="s">
        <v>682</v>
      </c>
      <c r="J133" s="32" t="s">
        <v>682</v>
      </c>
      <c r="K133" s="32" t="s">
        <v>682</v>
      </c>
      <c r="L133" s="32" t="s">
        <v>682</v>
      </c>
      <c r="M133" s="32" t="s">
        <v>682</v>
      </c>
      <c r="N133" s="32" t="s">
        <v>682</v>
      </c>
      <c r="O133" s="32" t="s">
        <v>682</v>
      </c>
      <c r="P133" s="32" t="s">
        <v>682</v>
      </c>
      <c r="Q133" s="32" t="s">
        <v>682</v>
      </c>
    </row>
    <row r="134" spans="3:17" s="2497" customFormat="1" ht="17.399999999999999" x14ac:dyDescent="0.45">
      <c r="C134" s="3264"/>
      <c r="D134" s="2951" t="s">
        <v>7490</v>
      </c>
      <c r="E134" s="2951"/>
      <c r="F134" s="2951"/>
      <c r="G134" s="2951"/>
      <c r="H134" s="2951"/>
      <c r="I134" s="2951"/>
      <c r="J134" s="2951"/>
      <c r="K134" s="2951"/>
      <c r="L134" s="2951"/>
      <c r="M134" s="2951"/>
      <c r="N134" s="2951"/>
      <c r="O134" s="2951"/>
      <c r="P134" s="2951"/>
      <c r="Q134" s="32" t="s">
        <v>682</v>
      </c>
    </row>
    <row r="135" spans="3:17" s="2497" customFormat="1" ht="17.399999999999999" x14ac:dyDescent="0.45">
      <c r="C135" s="3264"/>
      <c r="D135" s="2951" t="s">
        <v>7491</v>
      </c>
      <c r="E135" s="2951"/>
      <c r="F135" s="2951"/>
      <c r="G135" s="2951"/>
      <c r="H135" s="2951"/>
      <c r="I135" s="2951"/>
      <c r="J135" s="2951"/>
      <c r="K135" s="2951"/>
      <c r="L135" s="2951"/>
      <c r="M135" s="2951"/>
      <c r="N135" s="2951"/>
      <c r="O135" s="2951"/>
      <c r="P135" s="2951"/>
      <c r="Q135" s="32" t="s">
        <v>682</v>
      </c>
    </row>
    <row r="136" spans="3:17" ht="17.399999999999999" x14ac:dyDescent="0.45">
      <c r="C136" s="3264" t="s">
        <v>512</v>
      </c>
      <c r="D136" s="2951" t="s">
        <v>512</v>
      </c>
      <c r="E136" s="138">
        <v>103.19917440660474</v>
      </c>
      <c r="F136" s="138">
        <v>48.804294777940463</v>
      </c>
      <c r="G136" s="32" t="s">
        <v>682</v>
      </c>
      <c r="H136" s="138">
        <v>138.63216266173751</v>
      </c>
      <c r="I136" s="32" t="s">
        <v>682</v>
      </c>
      <c r="J136" s="138">
        <v>97.943192948090115</v>
      </c>
      <c r="K136" s="32" t="s">
        <v>682</v>
      </c>
      <c r="L136" s="138">
        <v>53.07855626326964</v>
      </c>
      <c r="M136" s="32" t="s">
        <v>682</v>
      </c>
      <c r="N136" s="32" t="s">
        <v>682</v>
      </c>
      <c r="O136" s="138">
        <v>65.573770491803273</v>
      </c>
      <c r="P136" s="32" t="s">
        <v>682</v>
      </c>
      <c r="Q136" s="32" t="s">
        <v>682</v>
      </c>
    </row>
    <row r="137" spans="3:17" ht="17.399999999999999" x14ac:dyDescent="0.45">
      <c r="C137" s="3264"/>
      <c r="D137" s="2951" t="s">
        <v>3141</v>
      </c>
      <c r="E137" s="138">
        <v>42.194092827004219</v>
      </c>
      <c r="F137" s="32" t="s">
        <v>682</v>
      </c>
      <c r="G137" s="32" t="s">
        <v>682</v>
      </c>
      <c r="H137" s="138">
        <v>42.571306939123033</v>
      </c>
      <c r="I137" s="138">
        <v>41.425020712510353</v>
      </c>
      <c r="J137" s="32" t="s">
        <v>682</v>
      </c>
      <c r="K137" s="32" t="s">
        <v>682</v>
      </c>
      <c r="L137" s="138">
        <v>86.206896551724142</v>
      </c>
      <c r="M137" s="138">
        <v>44.903457566232596</v>
      </c>
      <c r="N137" s="32" t="s">
        <v>682</v>
      </c>
      <c r="O137" s="32" t="s">
        <v>682</v>
      </c>
      <c r="P137" s="138">
        <v>112.29646266142618</v>
      </c>
      <c r="Q137" s="138">
        <v>58.685446009389672</v>
      </c>
    </row>
    <row r="138" spans="3:17" ht="17.399999999999999" x14ac:dyDescent="0.45">
      <c r="C138" s="3264"/>
      <c r="D138" s="2951" t="s">
        <v>3117</v>
      </c>
      <c r="E138" s="32" t="s">
        <v>682</v>
      </c>
      <c r="F138" s="32" t="s">
        <v>682</v>
      </c>
      <c r="G138" s="138">
        <v>87.260034904013963</v>
      </c>
      <c r="H138" s="32" t="s">
        <v>682</v>
      </c>
      <c r="I138" s="138">
        <v>92.421441774491683</v>
      </c>
      <c r="J138" s="32" t="s">
        <v>682</v>
      </c>
      <c r="K138" s="32" t="s">
        <v>682</v>
      </c>
      <c r="L138" s="32" t="s">
        <v>682</v>
      </c>
      <c r="M138" s="32" t="s">
        <v>682</v>
      </c>
      <c r="N138" s="32" t="s">
        <v>682</v>
      </c>
      <c r="O138" s="32" t="s">
        <v>682</v>
      </c>
      <c r="P138" s="32" t="s">
        <v>682</v>
      </c>
      <c r="Q138" s="32" t="s">
        <v>682</v>
      </c>
    </row>
    <row r="139" spans="3:17" ht="17.399999999999999" x14ac:dyDescent="0.45">
      <c r="C139" s="3264"/>
      <c r="D139" s="2951" t="s">
        <v>3140</v>
      </c>
      <c r="E139" s="138">
        <v>129.366106080207</v>
      </c>
      <c r="F139" s="138">
        <v>255.10204081632651</v>
      </c>
      <c r="G139" s="138">
        <v>102.56410256410257</v>
      </c>
      <c r="H139" s="138">
        <v>107.87486515641855</v>
      </c>
      <c r="I139" s="32" t="s">
        <v>682</v>
      </c>
      <c r="J139" s="32" t="s">
        <v>682</v>
      </c>
      <c r="K139" s="32" t="s">
        <v>682</v>
      </c>
      <c r="L139" s="32" t="s">
        <v>682</v>
      </c>
      <c r="M139" s="32" t="s">
        <v>682</v>
      </c>
      <c r="N139" s="138">
        <v>113.63636363636363</v>
      </c>
      <c r="O139" s="32" t="s">
        <v>682</v>
      </c>
      <c r="P139" s="32" t="s">
        <v>682</v>
      </c>
      <c r="Q139" s="32">
        <v>125.94458438287154</v>
      </c>
    </row>
    <row r="140" spans="3:17" ht="17.399999999999999" x14ac:dyDescent="0.45">
      <c r="C140" s="3264"/>
      <c r="D140" s="2951" t="s">
        <v>3121</v>
      </c>
      <c r="E140" s="32" t="s">
        <v>682</v>
      </c>
      <c r="F140" s="138">
        <v>223.96416573348264</v>
      </c>
      <c r="G140" s="32" t="s">
        <v>682</v>
      </c>
      <c r="H140" s="32" t="s">
        <v>682</v>
      </c>
      <c r="I140" s="32" t="s">
        <v>682</v>
      </c>
      <c r="J140" s="32" t="s">
        <v>682</v>
      </c>
      <c r="K140" s="32" t="s">
        <v>682</v>
      </c>
      <c r="L140" s="32" t="s">
        <v>682</v>
      </c>
      <c r="M140" s="138">
        <v>122.24938875305624</v>
      </c>
      <c r="N140" s="32" t="s">
        <v>682</v>
      </c>
      <c r="O140" s="32" t="s">
        <v>682</v>
      </c>
      <c r="P140" s="32" t="s">
        <v>682</v>
      </c>
      <c r="Q140" s="32" t="s">
        <v>682</v>
      </c>
    </row>
    <row r="141" spans="3:17" ht="17.399999999999999" x14ac:dyDescent="0.45">
      <c r="C141" s="3265"/>
      <c r="D141" s="2955" t="s">
        <v>7460</v>
      </c>
      <c r="E141" s="37" t="s">
        <v>682</v>
      </c>
      <c r="F141" s="37" t="s">
        <v>682</v>
      </c>
      <c r="G141" s="37" t="s">
        <v>682</v>
      </c>
      <c r="H141" s="958">
        <v>124.84394506866417</v>
      </c>
      <c r="I141" s="37" t="s">
        <v>682</v>
      </c>
      <c r="J141" s="37" t="s">
        <v>682</v>
      </c>
      <c r="K141" s="37" t="s">
        <v>682</v>
      </c>
      <c r="L141" s="37" t="s">
        <v>682</v>
      </c>
      <c r="M141" s="37" t="s">
        <v>682</v>
      </c>
      <c r="N141" s="958">
        <v>151.9756838905775</v>
      </c>
      <c r="O141" s="37" t="s">
        <v>682</v>
      </c>
      <c r="P141" s="37" t="s">
        <v>682</v>
      </c>
      <c r="Q141" s="37" t="s">
        <v>682</v>
      </c>
    </row>
    <row r="142" spans="3:17" ht="17.399999999999999" x14ac:dyDescent="0.45">
      <c r="C142" s="2502" t="s">
        <v>5962</v>
      </c>
      <c r="D142" s="2502"/>
      <c r="E142" s="2502"/>
      <c r="F142" s="2502"/>
      <c r="G142" s="2502"/>
      <c r="H142" s="2502"/>
      <c r="I142" s="2502"/>
      <c r="J142" s="2502"/>
      <c r="K142" s="2502"/>
      <c r="L142" s="2502"/>
      <c r="M142" s="2502"/>
      <c r="N142" s="2502"/>
      <c r="O142" s="2502"/>
      <c r="P142" s="2502"/>
    </row>
  </sheetData>
  <mergeCells count="21">
    <mergeCell ref="A5:B5"/>
    <mergeCell ref="C5:S5"/>
    <mergeCell ref="C11:C12"/>
    <mergeCell ref="D11:D12"/>
    <mergeCell ref="C1:D1"/>
    <mergeCell ref="A3:B3"/>
    <mergeCell ref="C3:S3"/>
    <mergeCell ref="A4:B4"/>
    <mergeCell ref="C4:S4"/>
    <mergeCell ref="E11:H11"/>
    <mergeCell ref="J11:P11"/>
    <mergeCell ref="R11:S11"/>
    <mergeCell ref="A6:B6"/>
    <mergeCell ref="C6:S6"/>
    <mergeCell ref="C136:C141"/>
    <mergeCell ref="C58:C77"/>
    <mergeCell ref="C78:C93"/>
    <mergeCell ref="C94:C101"/>
    <mergeCell ref="C102:C111"/>
    <mergeCell ref="C112:C122"/>
    <mergeCell ref="C123:C135"/>
  </mergeCells>
  <conditionalFormatting sqref="E58:P58">
    <cfRule type="cellIs" dxfId="1051" priority="87" operator="equal">
      <formula>0</formula>
    </cfRule>
  </conditionalFormatting>
  <conditionalFormatting sqref="E59:P59">
    <cfRule type="cellIs" dxfId="1050" priority="86" operator="equal">
      <formula>0</formula>
    </cfRule>
  </conditionalFormatting>
  <conditionalFormatting sqref="E60:P60">
    <cfRule type="cellIs" dxfId="1049" priority="85" operator="equal">
      <formula>0</formula>
    </cfRule>
  </conditionalFormatting>
  <conditionalFormatting sqref="E61:P61">
    <cfRule type="cellIs" dxfId="1048" priority="84" operator="equal">
      <formula>0</formula>
    </cfRule>
  </conditionalFormatting>
  <conditionalFormatting sqref="E62:P62">
    <cfRule type="cellIs" dxfId="1047" priority="83" operator="equal">
      <formula>0</formula>
    </cfRule>
  </conditionalFormatting>
  <conditionalFormatting sqref="E63:O63">
    <cfRule type="cellIs" dxfId="1046" priority="82" operator="equal">
      <formula>0</formula>
    </cfRule>
  </conditionalFormatting>
  <conditionalFormatting sqref="P63">
    <cfRule type="cellIs" dxfId="1045" priority="81" operator="equal">
      <formula>0</formula>
    </cfRule>
  </conditionalFormatting>
  <conditionalFormatting sqref="E64:P64">
    <cfRule type="cellIs" dxfId="1044" priority="80" operator="equal">
      <formula>0</formula>
    </cfRule>
  </conditionalFormatting>
  <conditionalFormatting sqref="E65:P65">
    <cfRule type="cellIs" dxfId="1043" priority="79" operator="equal">
      <formula>0</formula>
    </cfRule>
  </conditionalFormatting>
  <conditionalFormatting sqref="E66:P66">
    <cfRule type="cellIs" dxfId="1042" priority="78" operator="equal">
      <formula>0</formula>
    </cfRule>
  </conditionalFormatting>
  <conditionalFormatting sqref="E67:P67">
    <cfRule type="cellIs" dxfId="1041" priority="77" operator="equal">
      <formula>0</formula>
    </cfRule>
  </conditionalFormatting>
  <conditionalFormatting sqref="E68:P68">
    <cfRule type="cellIs" dxfId="1040" priority="76" operator="equal">
      <formula>0</formula>
    </cfRule>
  </conditionalFormatting>
  <conditionalFormatting sqref="E69:P69">
    <cfRule type="cellIs" dxfId="1039" priority="75" operator="equal">
      <formula>0</formula>
    </cfRule>
  </conditionalFormatting>
  <conditionalFormatting sqref="E70:P70">
    <cfRule type="cellIs" dxfId="1038" priority="74" operator="equal">
      <formula>0</formula>
    </cfRule>
  </conditionalFormatting>
  <conditionalFormatting sqref="E71:P71">
    <cfRule type="cellIs" dxfId="1037" priority="73" operator="equal">
      <formula>0</formula>
    </cfRule>
  </conditionalFormatting>
  <conditionalFormatting sqref="E72:P72">
    <cfRule type="cellIs" dxfId="1036" priority="72" operator="equal">
      <formula>0</formula>
    </cfRule>
  </conditionalFormatting>
  <conditionalFormatting sqref="E73:P73">
    <cfRule type="cellIs" dxfId="1035" priority="71" operator="equal">
      <formula>0</formula>
    </cfRule>
  </conditionalFormatting>
  <conditionalFormatting sqref="E74:P74">
    <cfRule type="cellIs" dxfId="1034" priority="70" operator="equal">
      <formula>0</formula>
    </cfRule>
  </conditionalFormatting>
  <conditionalFormatting sqref="E75:P75">
    <cfRule type="cellIs" dxfId="1033" priority="69" operator="equal">
      <formula>0</formula>
    </cfRule>
  </conditionalFormatting>
  <conditionalFormatting sqref="E76:P76">
    <cfRule type="cellIs" dxfId="1032" priority="68" operator="equal">
      <formula>0</formula>
    </cfRule>
  </conditionalFormatting>
  <conditionalFormatting sqref="E77:P77">
    <cfRule type="cellIs" dxfId="1031" priority="67" operator="equal">
      <formula>0</formula>
    </cfRule>
  </conditionalFormatting>
  <conditionalFormatting sqref="E78:P78">
    <cfRule type="cellIs" dxfId="1030" priority="66" operator="equal">
      <formula>0</formula>
    </cfRule>
  </conditionalFormatting>
  <conditionalFormatting sqref="E79:P79">
    <cfRule type="cellIs" dxfId="1029" priority="65" operator="equal">
      <formula>0</formula>
    </cfRule>
  </conditionalFormatting>
  <conditionalFormatting sqref="E80:P80">
    <cfRule type="cellIs" dxfId="1028" priority="64" operator="equal">
      <formula>0</formula>
    </cfRule>
  </conditionalFormatting>
  <conditionalFormatting sqref="E81:P81">
    <cfRule type="cellIs" dxfId="1027" priority="63" operator="equal">
      <formula>0</formula>
    </cfRule>
  </conditionalFormatting>
  <conditionalFormatting sqref="E82:P82">
    <cfRule type="cellIs" dxfId="1026" priority="62" operator="equal">
      <formula>0</formula>
    </cfRule>
  </conditionalFormatting>
  <conditionalFormatting sqref="E83:P83">
    <cfRule type="cellIs" dxfId="1025" priority="61" operator="equal">
      <formula>0</formula>
    </cfRule>
  </conditionalFormatting>
  <conditionalFormatting sqref="E84:P84">
    <cfRule type="cellIs" dxfId="1024" priority="60" operator="equal">
      <formula>0</formula>
    </cfRule>
  </conditionalFormatting>
  <conditionalFormatting sqref="E85:P85">
    <cfRule type="cellIs" dxfId="1023" priority="59" operator="equal">
      <formula>0</formula>
    </cfRule>
  </conditionalFormatting>
  <conditionalFormatting sqref="E86:P86">
    <cfRule type="cellIs" dxfId="1022" priority="58" operator="equal">
      <formula>0</formula>
    </cfRule>
  </conditionalFormatting>
  <conditionalFormatting sqref="E87:P87">
    <cfRule type="cellIs" dxfId="1021" priority="57" operator="equal">
      <formula>0</formula>
    </cfRule>
  </conditionalFormatting>
  <conditionalFormatting sqref="E88:P88">
    <cfRule type="cellIs" dxfId="1020" priority="56" operator="equal">
      <formula>0</formula>
    </cfRule>
  </conditionalFormatting>
  <conditionalFormatting sqref="E89:P89">
    <cfRule type="cellIs" dxfId="1019" priority="55" operator="equal">
      <formula>0</formula>
    </cfRule>
  </conditionalFormatting>
  <conditionalFormatting sqref="E90:P90">
    <cfRule type="cellIs" dxfId="1018" priority="54" operator="equal">
      <formula>0</formula>
    </cfRule>
  </conditionalFormatting>
  <conditionalFormatting sqref="E91:P91">
    <cfRule type="cellIs" dxfId="1017" priority="53" operator="equal">
      <formula>0</formula>
    </cfRule>
  </conditionalFormatting>
  <conditionalFormatting sqref="E92:P92">
    <cfRule type="cellIs" dxfId="1016" priority="52" operator="equal">
      <formula>0</formula>
    </cfRule>
  </conditionalFormatting>
  <conditionalFormatting sqref="E93:P93">
    <cfRule type="cellIs" dxfId="1015" priority="51" operator="equal">
      <formula>0</formula>
    </cfRule>
  </conditionalFormatting>
  <conditionalFormatting sqref="E94:P94">
    <cfRule type="cellIs" dxfId="1014" priority="50" operator="equal">
      <formula>0</formula>
    </cfRule>
  </conditionalFormatting>
  <conditionalFormatting sqref="E95:P95">
    <cfRule type="cellIs" dxfId="1013" priority="49" operator="equal">
      <formula>0</formula>
    </cfRule>
  </conditionalFormatting>
  <conditionalFormatting sqref="E96:P96">
    <cfRule type="cellIs" dxfId="1012" priority="48" operator="equal">
      <formula>0</formula>
    </cfRule>
  </conditionalFormatting>
  <conditionalFormatting sqref="E97:P97">
    <cfRule type="cellIs" dxfId="1011" priority="47" operator="equal">
      <formula>0</formula>
    </cfRule>
  </conditionalFormatting>
  <conditionalFormatting sqref="E98:P98">
    <cfRule type="cellIs" dxfId="1010" priority="46" operator="equal">
      <formula>0</formula>
    </cfRule>
  </conditionalFormatting>
  <conditionalFormatting sqref="E99:P99">
    <cfRule type="cellIs" dxfId="1009" priority="45" operator="equal">
      <formula>0</formula>
    </cfRule>
  </conditionalFormatting>
  <conditionalFormatting sqref="E100:P100">
    <cfRule type="cellIs" dxfId="1008" priority="44" operator="equal">
      <formula>0</formula>
    </cfRule>
  </conditionalFormatting>
  <conditionalFormatting sqref="E101:P101">
    <cfRule type="cellIs" dxfId="1007" priority="43" operator="equal">
      <formula>0</formula>
    </cfRule>
  </conditionalFormatting>
  <conditionalFormatting sqref="E102:P102">
    <cfRule type="cellIs" dxfId="1006" priority="42" operator="equal">
      <formula>0</formula>
    </cfRule>
  </conditionalFormatting>
  <conditionalFormatting sqref="E103:P103">
    <cfRule type="cellIs" dxfId="1005" priority="41" operator="equal">
      <formula>0</formula>
    </cfRule>
  </conditionalFormatting>
  <conditionalFormatting sqref="E104:P104">
    <cfRule type="cellIs" dxfId="1004" priority="40" operator="equal">
      <formula>0</formula>
    </cfRule>
  </conditionalFormatting>
  <conditionalFormatting sqref="E105:P105">
    <cfRule type="cellIs" dxfId="1003" priority="39" operator="equal">
      <formula>0</formula>
    </cfRule>
  </conditionalFormatting>
  <conditionalFormatting sqref="E106:P106">
    <cfRule type="cellIs" dxfId="1002" priority="38" operator="equal">
      <formula>0</formula>
    </cfRule>
  </conditionalFormatting>
  <conditionalFormatting sqref="E107:P107">
    <cfRule type="cellIs" dxfId="1001" priority="37" operator="equal">
      <formula>0</formula>
    </cfRule>
  </conditionalFormatting>
  <conditionalFormatting sqref="E108:P108">
    <cfRule type="cellIs" dxfId="1000" priority="36" operator="equal">
      <formula>0</formula>
    </cfRule>
  </conditionalFormatting>
  <conditionalFormatting sqref="E109:P109">
    <cfRule type="cellIs" dxfId="999" priority="35" operator="equal">
      <formula>0</formula>
    </cfRule>
  </conditionalFormatting>
  <conditionalFormatting sqref="E110:P110">
    <cfRule type="cellIs" dxfId="998" priority="34" operator="equal">
      <formula>0</formula>
    </cfRule>
  </conditionalFormatting>
  <conditionalFormatting sqref="E111:P111">
    <cfRule type="cellIs" dxfId="997" priority="33" operator="equal">
      <formula>0</formula>
    </cfRule>
  </conditionalFormatting>
  <conditionalFormatting sqref="E112:P112">
    <cfRule type="cellIs" dxfId="996" priority="32" operator="equal">
      <formula>0</formula>
    </cfRule>
  </conditionalFormatting>
  <conditionalFormatting sqref="E113:P113">
    <cfRule type="cellIs" dxfId="995" priority="31" operator="equal">
      <formula>0</formula>
    </cfRule>
  </conditionalFormatting>
  <conditionalFormatting sqref="E114:P114">
    <cfRule type="cellIs" dxfId="994" priority="30" operator="equal">
      <formula>0</formula>
    </cfRule>
  </conditionalFormatting>
  <conditionalFormatting sqref="E115:P115">
    <cfRule type="cellIs" dxfId="993" priority="29" operator="equal">
      <formula>0</formula>
    </cfRule>
  </conditionalFormatting>
  <conditionalFormatting sqref="E116:P116">
    <cfRule type="cellIs" dxfId="992" priority="28" operator="equal">
      <formula>0</formula>
    </cfRule>
  </conditionalFormatting>
  <conditionalFormatting sqref="E117:P117">
    <cfRule type="cellIs" dxfId="991" priority="27" operator="equal">
      <formula>0</formula>
    </cfRule>
  </conditionalFormatting>
  <conditionalFormatting sqref="E118:P118">
    <cfRule type="cellIs" dxfId="990" priority="26" operator="equal">
      <formula>0</formula>
    </cfRule>
  </conditionalFormatting>
  <conditionalFormatting sqref="E119:P119">
    <cfRule type="cellIs" dxfId="989" priority="25" operator="equal">
      <formula>0</formula>
    </cfRule>
  </conditionalFormatting>
  <conditionalFormatting sqref="E120:P120">
    <cfRule type="cellIs" dxfId="988" priority="24" operator="equal">
      <formula>0</formula>
    </cfRule>
  </conditionalFormatting>
  <conditionalFormatting sqref="E121:P121">
    <cfRule type="cellIs" dxfId="987" priority="23" operator="equal">
      <formula>0</formula>
    </cfRule>
  </conditionalFormatting>
  <conditionalFormatting sqref="E122:P122">
    <cfRule type="cellIs" dxfId="986" priority="22" operator="equal">
      <formula>0</formula>
    </cfRule>
  </conditionalFormatting>
  <conditionalFormatting sqref="E123:P123">
    <cfRule type="cellIs" dxfId="985" priority="21" operator="equal">
      <formula>0</formula>
    </cfRule>
  </conditionalFormatting>
  <conditionalFormatting sqref="E124:P124">
    <cfRule type="cellIs" dxfId="984" priority="20" operator="equal">
      <formula>0</formula>
    </cfRule>
  </conditionalFormatting>
  <conditionalFormatting sqref="E125:P125">
    <cfRule type="cellIs" dxfId="983" priority="19" operator="equal">
      <formula>0</formula>
    </cfRule>
  </conditionalFormatting>
  <conditionalFormatting sqref="E126:P126">
    <cfRule type="cellIs" dxfId="982" priority="18" operator="equal">
      <formula>0</formula>
    </cfRule>
  </conditionalFormatting>
  <conditionalFormatting sqref="E127:P127">
    <cfRule type="cellIs" dxfId="981" priority="17" operator="equal">
      <formula>0</formula>
    </cfRule>
  </conditionalFormatting>
  <conditionalFormatting sqref="E128:P128">
    <cfRule type="cellIs" dxfId="980" priority="16" operator="equal">
      <formula>0</formula>
    </cfRule>
  </conditionalFormatting>
  <conditionalFormatting sqref="E129:P129">
    <cfRule type="cellIs" dxfId="979" priority="15" operator="equal">
      <formula>0</formula>
    </cfRule>
  </conditionalFormatting>
  <conditionalFormatting sqref="E130:P130">
    <cfRule type="cellIs" dxfId="978" priority="14" operator="equal">
      <formula>0</formula>
    </cfRule>
  </conditionalFormatting>
  <conditionalFormatting sqref="E131:P131">
    <cfRule type="cellIs" dxfId="977" priority="13" operator="equal">
      <formula>0</formula>
    </cfRule>
  </conditionalFormatting>
  <conditionalFormatting sqref="E132:P132">
    <cfRule type="cellIs" dxfId="976" priority="12" operator="equal">
      <formula>0</formula>
    </cfRule>
  </conditionalFormatting>
  <conditionalFormatting sqref="E133:P133">
    <cfRule type="cellIs" dxfId="975" priority="11" operator="equal">
      <formula>0</formula>
    </cfRule>
  </conditionalFormatting>
  <conditionalFormatting sqref="E136:P136">
    <cfRule type="cellIs" dxfId="974" priority="10" operator="equal">
      <formula>0</formula>
    </cfRule>
  </conditionalFormatting>
  <conditionalFormatting sqref="E137:P137">
    <cfRule type="cellIs" dxfId="973" priority="9" operator="equal">
      <formula>0</formula>
    </cfRule>
  </conditionalFormatting>
  <conditionalFormatting sqref="E138:P138">
    <cfRule type="cellIs" dxfId="972" priority="8" operator="equal">
      <formula>0</formula>
    </cfRule>
  </conditionalFormatting>
  <conditionalFormatting sqref="E139:P139">
    <cfRule type="cellIs" dxfId="971" priority="7" operator="equal">
      <formula>0</formula>
    </cfRule>
  </conditionalFormatting>
  <conditionalFormatting sqref="E140:P140">
    <cfRule type="cellIs" dxfId="970" priority="6" operator="equal">
      <formula>0</formula>
    </cfRule>
  </conditionalFormatting>
  <conditionalFormatting sqref="E141:P141">
    <cfRule type="cellIs" dxfId="969" priority="5" operator="equal">
      <formula>0</formula>
    </cfRule>
  </conditionalFormatting>
  <conditionalFormatting sqref="Q140:Q141 Q138 Q133:Q136 Q112:Q130 Q94:Q110 Q85:Q92 Q79:Q83 Q58:Q77">
    <cfRule type="cellIs" dxfId="968" priority="3" operator="equal">
      <formula>0</formula>
    </cfRule>
  </conditionalFormatting>
  <hyperlinks>
    <hyperlink ref="A1" location="'ODS 3.'!A1" display="REGRESAR" xr:uid="{00000000-0004-0000-3B00-000000000000}"/>
    <hyperlink ref="C1" location="'Metadato 3.1.1'!A1" display="VER METADATO" xr:uid="{00000000-0004-0000-3B00-000001000000}"/>
  </hyperlinks>
  <pageMargins left="0.7" right="0.7" top="0.75" bottom="0.75" header="0.3" footer="0.3"/>
  <pageSetup orientation="portrait"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Hoja61">
    <tabColor theme="0" tint="-0.499984740745262"/>
  </sheetPr>
  <dimension ref="A1:F36"/>
  <sheetViews>
    <sheetView showGridLines="0" zoomScaleNormal="100" workbookViewId="0">
      <pane ySplit="1" topLeftCell="A2" activePane="bottomLeft" state="frozen"/>
      <selection activeCell="C21" sqref="C21"/>
      <selection pane="bottomLeft" activeCell="B1" sqref="B1"/>
    </sheetView>
  </sheetViews>
  <sheetFormatPr baseColWidth="10" defaultColWidth="11.44140625" defaultRowHeight="17.399999999999999" x14ac:dyDescent="0.3"/>
  <cols>
    <col min="1" max="1" width="11.21875" style="38" customWidth="1"/>
    <col min="2" max="2" width="26.44140625" style="38" customWidth="1"/>
    <col min="3" max="3" width="24" style="38" customWidth="1"/>
    <col min="4" max="4" width="85.77734375" style="38" customWidth="1"/>
    <col min="5" max="5" width="11.44140625" style="38"/>
    <col min="6" max="6" width="7.21875" style="38" customWidth="1"/>
    <col min="7" max="16384" width="11.44140625" style="38"/>
  </cols>
  <sheetData>
    <row r="1" spans="1:6" x14ac:dyDescent="0.3">
      <c r="B1" s="481" t="s">
        <v>337</v>
      </c>
    </row>
    <row r="2" spans="1:6" ht="18" thickBot="1" x14ac:dyDescent="0.35"/>
    <row r="3" spans="1:6" ht="23.25" customHeight="1" thickBot="1" x14ac:dyDescent="0.35">
      <c r="B3" s="3278" t="s">
        <v>370</v>
      </c>
      <c r="C3" s="3279"/>
      <c r="D3" s="3280"/>
      <c r="F3" s="812" t="s">
        <v>371</v>
      </c>
    </row>
    <row r="4" spans="1:6" x14ac:dyDescent="0.3">
      <c r="A4" s="813"/>
      <c r="B4" s="3281" t="s">
        <v>449</v>
      </c>
      <c r="C4" s="3281"/>
      <c r="D4" s="44" t="s">
        <v>16</v>
      </c>
    </row>
    <row r="5" spans="1:6" x14ac:dyDescent="0.3">
      <c r="B5" s="3281" t="s">
        <v>373</v>
      </c>
      <c r="C5" s="3281"/>
      <c r="D5" s="44" t="s">
        <v>47</v>
      </c>
    </row>
    <row r="6" spans="1:6" x14ac:dyDescent="0.3">
      <c r="B6" s="3281" t="s">
        <v>374</v>
      </c>
      <c r="C6" s="3281"/>
      <c r="D6" s="45" t="s">
        <v>594</v>
      </c>
    </row>
    <row r="7" spans="1:6" ht="15" customHeight="1" x14ac:dyDescent="0.3">
      <c r="B7" s="3282" t="s">
        <v>375</v>
      </c>
      <c r="C7" s="3282"/>
      <c r="D7" s="603" t="s">
        <v>3965</v>
      </c>
    </row>
    <row r="8" spans="1:6" ht="15" customHeight="1" x14ac:dyDescent="0.3">
      <c r="B8" s="3282" t="s">
        <v>2480</v>
      </c>
      <c r="C8" s="3282"/>
      <c r="D8" s="47" t="s">
        <v>2509</v>
      </c>
    </row>
    <row r="9" spans="1:6" x14ac:dyDescent="0.45">
      <c r="B9" s="118"/>
      <c r="C9" s="118"/>
      <c r="D9" s="118"/>
    </row>
    <row r="10" spans="1:6" ht="23.25" customHeight="1" x14ac:dyDescent="0.3">
      <c r="B10" s="3278" t="s">
        <v>376</v>
      </c>
      <c r="C10" s="3279"/>
      <c r="D10" s="3280"/>
    </row>
    <row r="11" spans="1:6" x14ac:dyDescent="0.3">
      <c r="B11" s="3292" t="s">
        <v>377</v>
      </c>
      <c r="C11" s="3293"/>
      <c r="D11" s="44" t="s">
        <v>439</v>
      </c>
    </row>
    <row r="12" spans="1:6" ht="17.25" customHeight="1" x14ac:dyDescent="0.3">
      <c r="B12" s="3294" t="s">
        <v>379</v>
      </c>
      <c r="C12" s="3294"/>
      <c r="D12" s="865" t="s">
        <v>628</v>
      </c>
    </row>
    <row r="13" spans="1:6" x14ac:dyDescent="0.3">
      <c r="B13" s="3281" t="s">
        <v>380</v>
      </c>
      <c r="C13" s="3281"/>
      <c r="D13" s="603" t="s">
        <v>594</v>
      </c>
    </row>
    <row r="14" spans="1:6" x14ac:dyDescent="0.3">
      <c r="B14" s="3281" t="s">
        <v>381</v>
      </c>
      <c r="C14" s="3295"/>
      <c r="D14" s="603" t="s">
        <v>10</v>
      </c>
    </row>
    <row r="15" spans="1:6" ht="104.4" x14ac:dyDescent="0.3">
      <c r="B15" s="3281" t="s">
        <v>382</v>
      </c>
      <c r="C15" s="3281"/>
      <c r="D15" s="49" t="s">
        <v>5984</v>
      </c>
    </row>
    <row r="16" spans="1:6" ht="46.5" customHeight="1" x14ac:dyDescent="0.3">
      <c r="B16" s="3281" t="s">
        <v>383</v>
      </c>
      <c r="C16" s="3281"/>
      <c r="D16" s="119"/>
    </row>
    <row r="17" spans="2:4" x14ac:dyDescent="0.3">
      <c r="B17" s="3281" t="s">
        <v>384</v>
      </c>
      <c r="C17" s="3281"/>
      <c r="D17" s="120" t="s">
        <v>629</v>
      </c>
    </row>
    <row r="18" spans="2:4" x14ac:dyDescent="0.3">
      <c r="B18" s="3282" t="s">
        <v>386</v>
      </c>
      <c r="C18" s="3282"/>
      <c r="D18" s="44" t="s">
        <v>2253</v>
      </c>
    </row>
    <row r="19" spans="2:4" ht="34.799999999999997" x14ac:dyDescent="0.3">
      <c r="B19" s="3283" t="s">
        <v>387</v>
      </c>
      <c r="C19" s="3284"/>
      <c r="D19" s="52" t="s">
        <v>630</v>
      </c>
    </row>
    <row r="20" spans="2:4" x14ac:dyDescent="0.3">
      <c r="B20" s="3281" t="s">
        <v>388</v>
      </c>
      <c r="C20" s="3281"/>
      <c r="D20" s="49" t="s">
        <v>424</v>
      </c>
    </row>
    <row r="21" spans="2:4" x14ac:dyDescent="0.3">
      <c r="B21" s="3285" t="s">
        <v>390</v>
      </c>
      <c r="C21" s="121" t="s">
        <v>391</v>
      </c>
      <c r="D21" s="44" t="s">
        <v>7482</v>
      </c>
    </row>
    <row r="22" spans="2:4" x14ac:dyDescent="0.3">
      <c r="B22" s="3286"/>
      <c r="C22" s="589" t="s">
        <v>393</v>
      </c>
      <c r="D22" s="57" t="s">
        <v>2836</v>
      </c>
    </row>
    <row r="23" spans="2:4" x14ac:dyDescent="0.3">
      <c r="B23" s="3287" t="s">
        <v>395</v>
      </c>
      <c r="C23" s="3287"/>
      <c r="D23" s="52" t="s">
        <v>631</v>
      </c>
    </row>
    <row r="24" spans="2:4" x14ac:dyDescent="0.3">
      <c r="B24" s="3287" t="s">
        <v>397</v>
      </c>
      <c r="C24" s="3287"/>
      <c r="D24" s="84" t="s">
        <v>632</v>
      </c>
    </row>
    <row r="25" spans="2:4" x14ac:dyDescent="0.3">
      <c r="B25" s="3281" t="s">
        <v>399</v>
      </c>
      <c r="C25" s="3281"/>
      <c r="D25" s="52" t="s">
        <v>19</v>
      </c>
    </row>
    <row r="26" spans="2:4" ht="15" customHeight="1" x14ac:dyDescent="0.3">
      <c r="B26" s="3282" t="s">
        <v>401</v>
      </c>
      <c r="C26" s="3282"/>
      <c r="D26" s="84" t="s">
        <v>633</v>
      </c>
    </row>
    <row r="27" spans="2:4" x14ac:dyDescent="0.3">
      <c r="B27" s="3288" t="s">
        <v>403</v>
      </c>
      <c r="C27" s="3289"/>
      <c r="D27" s="44" t="s">
        <v>2254</v>
      </c>
    </row>
    <row r="28" spans="2:4" x14ac:dyDescent="0.3">
      <c r="B28" s="590" t="s">
        <v>404</v>
      </c>
      <c r="C28" s="591"/>
      <c r="D28" s="52" t="s">
        <v>634</v>
      </c>
    </row>
    <row r="29" spans="2:4" x14ac:dyDescent="0.3">
      <c r="B29" s="3290" t="s">
        <v>405</v>
      </c>
      <c r="C29" s="3291"/>
      <c r="D29" s="61"/>
    </row>
    <row r="30" spans="2:4" x14ac:dyDescent="0.3">
      <c r="B30" s="97"/>
      <c r="C30" s="97"/>
      <c r="D30" s="63"/>
    </row>
    <row r="31" spans="2:4" ht="23.25" customHeight="1" x14ac:dyDescent="0.3">
      <c r="B31" s="3278" t="s">
        <v>406</v>
      </c>
      <c r="C31" s="3279"/>
      <c r="D31" s="3280"/>
    </row>
    <row r="32" spans="2:4" x14ac:dyDescent="0.3">
      <c r="B32" s="3276" t="s">
        <v>407</v>
      </c>
      <c r="C32" s="3277"/>
      <c r="D32" s="84" t="s">
        <v>635</v>
      </c>
    </row>
    <row r="33" spans="2:4" x14ac:dyDescent="0.3">
      <c r="B33" s="3276" t="s">
        <v>409</v>
      </c>
      <c r="C33" s="3277"/>
      <c r="D33" s="84" t="s">
        <v>636</v>
      </c>
    </row>
    <row r="34" spans="2:4" x14ac:dyDescent="0.3">
      <c r="B34" s="3276" t="s">
        <v>411</v>
      </c>
      <c r="C34" s="3277"/>
      <c r="D34" s="84" t="s">
        <v>412</v>
      </c>
    </row>
    <row r="35" spans="2:4" x14ac:dyDescent="0.3">
      <c r="B35" s="3276" t="s">
        <v>413</v>
      </c>
      <c r="C35" s="3277"/>
      <c r="D35" s="84" t="s">
        <v>637</v>
      </c>
    </row>
    <row r="36" spans="2:4" x14ac:dyDescent="0.3">
      <c r="B36" s="3276" t="s">
        <v>415</v>
      </c>
      <c r="C36" s="3277"/>
      <c r="D36" s="85" t="s">
        <v>638</v>
      </c>
    </row>
  </sheetData>
  <mergeCells count="30">
    <mergeCell ref="B16:C16"/>
    <mergeCell ref="B3:D3"/>
    <mergeCell ref="B4:C4"/>
    <mergeCell ref="B5:C5"/>
    <mergeCell ref="B6:C6"/>
    <mergeCell ref="B7:C7"/>
    <mergeCell ref="B10:D10"/>
    <mergeCell ref="B11:C11"/>
    <mergeCell ref="B12:C12"/>
    <mergeCell ref="B13:C13"/>
    <mergeCell ref="B14:C14"/>
    <mergeCell ref="B15:C15"/>
    <mergeCell ref="B8:C8"/>
    <mergeCell ref="B31:D31"/>
    <mergeCell ref="B17:C17"/>
    <mergeCell ref="B18:C18"/>
    <mergeCell ref="B19:C19"/>
    <mergeCell ref="B20:C20"/>
    <mergeCell ref="B21:B22"/>
    <mergeCell ref="B23:C23"/>
    <mergeCell ref="B24:C24"/>
    <mergeCell ref="B25:C25"/>
    <mergeCell ref="B26:C26"/>
    <mergeCell ref="B27:C27"/>
    <mergeCell ref="B29:C29"/>
    <mergeCell ref="B32:C32"/>
    <mergeCell ref="B33:C33"/>
    <mergeCell ref="B34:C34"/>
    <mergeCell ref="B35:C35"/>
    <mergeCell ref="B36:C36"/>
  </mergeCells>
  <dataValidations count="5">
    <dataValidation allowBlank="1" showDropDown="1" showInputMessage="1" showErrorMessage="1" sqref="D13" xr:uid="{00000000-0002-0000-3C00-000000000000}"/>
    <dataValidation type="list" allowBlank="1" showInputMessage="1" showErrorMessage="1" sqref="D4" xr:uid="{00000000-0002-0000-3C00-000001000000}">
      <formula1>ODS</formula1>
    </dataValidation>
    <dataValidation type="list" allowBlank="1" showInputMessage="1" showErrorMessage="1" sqref="D5" xr:uid="{00000000-0002-0000-3C00-000002000000}">
      <formula1>Metas_ODS</formula1>
    </dataValidation>
    <dataValidation type="list" allowBlank="1" showInputMessage="1" showErrorMessage="1" sqref="D6" xr:uid="{00000000-0002-0000-3C00-000003000000}">
      <formula1>Numero_indicador</formula1>
    </dataValidation>
    <dataValidation type="list" allowBlank="1" showInputMessage="1" showErrorMessage="1" sqref="D7" xr:uid="{00000000-0002-0000-3C00-000004000000}">
      <formula1>Nombre_indicador_ODS</formula1>
    </dataValidation>
  </dataValidations>
  <hyperlinks>
    <hyperlink ref="B1" location="'3.1.1'!A1" display="REGRESAR" xr:uid="{00000000-0004-0000-3C00-000000000000}"/>
    <hyperlink ref="D8" r:id="rId1" xr:uid="{00000000-0004-0000-3C00-000001000000}"/>
    <hyperlink ref="D36" r:id="rId2" xr:uid="{00000000-0004-0000-3C00-000002000000}"/>
  </hyperlinks>
  <pageMargins left="0.7" right="0.7" top="0.75" bottom="0.75" header="0.3" footer="0.3"/>
  <pageSetup orientation="portrait" r:id="rId3"/>
  <drawing r:id="rId4"/>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Hoja62"/>
  <dimension ref="A1:AR144"/>
  <sheetViews>
    <sheetView showGridLines="0" zoomScaleNormal="100" workbookViewId="0">
      <pane ySplit="1" topLeftCell="A122" activePane="bottomLeft" state="frozen"/>
      <selection pane="bottomLeft" activeCell="D95" sqref="D95:M95"/>
    </sheetView>
  </sheetViews>
  <sheetFormatPr baseColWidth="10" defaultColWidth="11.44140625" defaultRowHeight="13.2" x14ac:dyDescent="0.35"/>
  <cols>
    <col min="1" max="1" width="15.5546875" style="39" customWidth="1"/>
    <col min="2" max="2" width="15.5546875" style="40" customWidth="1"/>
    <col min="3" max="3" width="11" style="39" customWidth="1"/>
    <col min="4" max="4" width="9.5546875" style="39" customWidth="1"/>
    <col min="5" max="5" width="7.21875" style="39" customWidth="1"/>
    <col min="6" max="10" width="6.77734375" style="39" customWidth="1"/>
    <col min="11" max="11" width="9.5546875" style="39" customWidth="1"/>
    <col min="12" max="12" width="7.5546875" style="39" customWidth="1"/>
    <col min="13" max="13" width="11.44140625" style="39"/>
    <col min="14" max="14" width="8.6640625" style="39" customWidth="1"/>
    <col min="15" max="16" width="9.77734375" style="39" customWidth="1"/>
    <col min="17" max="17" width="9.21875" style="39" customWidth="1"/>
    <col min="18" max="18" width="9.77734375" style="39" customWidth="1"/>
    <col min="19" max="19" width="10.44140625" style="39" customWidth="1"/>
    <col min="20" max="20" width="10.77734375" style="39" customWidth="1"/>
    <col min="21" max="21" width="9.5546875" style="39" customWidth="1"/>
    <col min="22" max="22" width="1.77734375" style="39" customWidth="1"/>
    <col min="23" max="23" width="11.44140625" style="39"/>
    <col min="24" max="24" width="13.21875" style="39" customWidth="1"/>
    <col min="25" max="25" width="11.44140625" style="39"/>
    <col min="26" max="26" width="12.44140625" style="39" customWidth="1"/>
    <col min="27" max="27" width="3.21875" style="39" customWidth="1"/>
    <col min="28" max="28" width="19.88671875" style="39" customWidth="1"/>
    <col min="29" max="29" width="20.5546875" style="39" customWidth="1"/>
    <col min="30" max="30" width="10.77734375" style="39" customWidth="1"/>
    <col min="31" max="31" width="5.21875" style="39" customWidth="1"/>
    <col min="32" max="32" width="8.77734375" style="39" customWidth="1"/>
    <col min="33" max="33" width="4.44140625" style="39" customWidth="1"/>
    <col min="34" max="34" width="11.44140625" style="39"/>
    <col min="35" max="35" width="10.77734375" style="39" customWidth="1"/>
    <col min="36" max="36" width="11.33203125" style="39" customWidth="1"/>
    <col min="37" max="37" width="11.44140625" style="39"/>
    <col min="38" max="38" width="1.6640625" style="39" customWidth="1"/>
    <col min="39" max="39" width="13" style="39" customWidth="1"/>
    <col min="40" max="40" width="11.44140625" style="39"/>
    <col min="41" max="41" width="10.77734375" style="39" customWidth="1"/>
    <col min="42" max="16384" width="11.44140625" style="39"/>
  </cols>
  <sheetData>
    <row r="1" spans="1:42" s="160" customFormat="1" ht="18.600000000000001" x14ac:dyDescent="0.45">
      <c r="A1" s="576" t="s">
        <v>337</v>
      </c>
      <c r="B1" s="814"/>
      <c r="C1" s="3119" t="s">
        <v>430</v>
      </c>
      <c r="D1" s="3119"/>
    </row>
    <row r="2" spans="1:42" s="160" customFormat="1" ht="18.600000000000001" x14ac:dyDescent="0.45">
      <c r="B2" s="687"/>
    </row>
    <row r="3" spans="1:42" s="390" customFormat="1" ht="15.75" customHeight="1" x14ac:dyDescent="0.3">
      <c r="A3" s="3268" t="s">
        <v>339</v>
      </c>
      <c r="B3" s="3268"/>
      <c r="C3" s="3268" t="s">
        <v>627</v>
      </c>
      <c r="D3" s="3269"/>
      <c r="E3" s="3269"/>
      <c r="F3" s="3269"/>
      <c r="G3" s="3269"/>
      <c r="H3" s="3269"/>
      <c r="I3" s="3269"/>
      <c r="J3" s="3269"/>
      <c r="K3" s="3269"/>
      <c r="L3" s="3269"/>
      <c r="M3" s="3269"/>
      <c r="N3" s="3269"/>
      <c r="O3" s="3269"/>
      <c r="P3" s="3269"/>
      <c r="Q3" s="3269"/>
    </row>
    <row r="4" spans="1:42" s="390" customFormat="1" ht="15.75" customHeight="1" x14ac:dyDescent="0.3">
      <c r="A4" s="3268" t="s">
        <v>340</v>
      </c>
      <c r="B4" s="3268"/>
      <c r="C4" s="3268" t="s">
        <v>47</v>
      </c>
      <c r="D4" s="3269"/>
      <c r="E4" s="3269"/>
      <c r="F4" s="3269"/>
      <c r="G4" s="3269"/>
      <c r="H4" s="3269"/>
      <c r="I4" s="3269"/>
      <c r="J4" s="3269"/>
      <c r="K4" s="3269"/>
      <c r="L4" s="3269"/>
      <c r="M4" s="3269"/>
      <c r="N4" s="3269"/>
      <c r="O4" s="3269"/>
      <c r="P4" s="3269"/>
      <c r="Q4" s="3269"/>
    </row>
    <row r="5" spans="1:42" s="390" customFormat="1" ht="15.75" customHeight="1" x14ac:dyDescent="0.3">
      <c r="A5" s="3268" t="s">
        <v>341</v>
      </c>
      <c r="B5" s="3268"/>
      <c r="C5" s="3268" t="s">
        <v>3966</v>
      </c>
      <c r="D5" s="3269"/>
      <c r="E5" s="3269"/>
      <c r="F5" s="3269"/>
      <c r="G5" s="3269"/>
      <c r="H5" s="3269"/>
      <c r="I5" s="3269"/>
      <c r="J5" s="3269"/>
      <c r="K5" s="3269"/>
      <c r="L5" s="3269"/>
      <c r="M5" s="3269"/>
      <c r="N5" s="3269"/>
      <c r="O5" s="3269"/>
      <c r="P5" s="3269"/>
      <c r="Q5" s="3269"/>
    </row>
    <row r="6" spans="1:42" s="390" customFormat="1" ht="34.799999999999997" customHeight="1" x14ac:dyDescent="0.3">
      <c r="A6" s="3268" t="s">
        <v>417</v>
      </c>
      <c r="B6" s="3269"/>
      <c r="C6" s="3268" t="s">
        <v>7463</v>
      </c>
      <c r="D6" s="3269"/>
      <c r="E6" s="3269"/>
      <c r="F6" s="3269"/>
      <c r="G6" s="3269"/>
      <c r="H6" s="3269"/>
      <c r="I6" s="3269"/>
      <c r="J6" s="3269"/>
      <c r="K6" s="3269"/>
      <c r="L6" s="3269"/>
      <c r="M6" s="3269"/>
      <c r="N6" s="3269"/>
      <c r="O6" s="3269"/>
      <c r="P6" s="3269"/>
      <c r="Q6" s="3269"/>
    </row>
    <row r="7" spans="1:42" s="160" customFormat="1" ht="18.600000000000001" x14ac:dyDescent="0.45">
      <c r="B7" s="815"/>
    </row>
    <row r="8" spans="1:42" s="160" customFormat="1" ht="18.600000000000001" x14ac:dyDescent="0.45">
      <c r="B8" s="815"/>
    </row>
    <row r="9" spans="1:42" s="160" customFormat="1" ht="18.600000000000001" x14ac:dyDescent="0.45">
      <c r="B9" s="815"/>
      <c r="C9" s="639" t="s">
        <v>5082</v>
      </c>
      <c r="D9" s="639"/>
      <c r="E9" s="639"/>
      <c r="F9" s="639"/>
      <c r="G9" s="639"/>
      <c r="H9" s="639"/>
      <c r="I9" s="639"/>
      <c r="J9" s="639"/>
      <c r="K9" s="639"/>
      <c r="L9" s="639"/>
      <c r="M9" s="639"/>
      <c r="N9" s="639"/>
      <c r="O9" s="639"/>
      <c r="P9" s="639"/>
      <c r="Q9" s="639"/>
      <c r="R9" s="639"/>
      <c r="S9" s="639"/>
      <c r="T9" s="639"/>
      <c r="U9" s="639"/>
      <c r="V9" s="639"/>
      <c r="W9" s="639"/>
      <c r="X9" s="639"/>
      <c r="Y9" s="639"/>
      <c r="Z9" s="639"/>
      <c r="AA9" s="639"/>
      <c r="AB9" s="639"/>
      <c r="AC9" s="639"/>
      <c r="AD9" s="639"/>
      <c r="AE9" s="639"/>
      <c r="AF9" s="639"/>
      <c r="AG9" s="639"/>
      <c r="AH9" s="639"/>
      <c r="AI9" s="639"/>
      <c r="AJ9" s="639"/>
      <c r="AK9" s="639"/>
      <c r="AL9" s="639"/>
      <c r="AM9" s="639"/>
      <c r="AN9" s="639"/>
      <c r="AO9" s="639"/>
      <c r="AP9" s="639"/>
    </row>
    <row r="10" spans="1:42" ht="17.399999999999999" x14ac:dyDescent="0.35">
      <c r="B10" s="184"/>
      <c r="C10" s="489"/>
      <c r="D10" s="489"/>
      <c r="E10" s="489"/>
      <c r="F10" s="489"/>
      <c r="G10" s="489"/>
      <c r="H10" s="489"/>
      <c r="I10" s="489"/>
      <c r="J10" s="489"/>
      <c r="K10" s="489"/>
      <c r="L10" s="489"/>
      <c r="M10" s="489"/>
      <c r="N10" s="489"/>
      <c r="O10" s="489"/>
      <c r="P10" s="489"/>
      <c r="Q10" s="489"/>
      <c r="R10" s="489"/>
      <c r="S10" s="489"/>
      <c r="T10" s="489"/>
      <c r="U10" s="489"/>
      <c r="V10" s="489"/>
      <c r="W10" s="489"/>
      <c r="X10" s="489"/>
      <c r="Y10" s="489"/>
      <c r="Z10" s="489"/>
      <c r="AA10" s="489"/>
      <c r="AB10" s="489"/>
      <c r="AC10" s="489"/>
      <c r="AD10" s="489"/>
      <c r="AE10" s="489"/>
      <c r="AF10" s="489"/>
      <c r="AG10" s="489"/>
      <c r="AH10" s="489"/>
      <c r="AI10" s="489"/>
      <c r="AJ10" s="489"/>
      <c r="AK10" s="489"/>
      <c r="AL10" s="489"/>
      <c r="AM10" s="489"/>
      <c r="AN10" s="489"/>
      <c r="AO10" s="489"/>
      <c r="AP10" s="489"/>
    </row>
    <row r="11" spans="1:42" ht="12.75" customHeight="1" x14ac:dyDescent="0.35">
      <c r="B11" s="184"/>
      <c r="C11" s="3270" t="s">
        <v>458</v>
      </c>
      <c r="D11" s="3272" t="s">
        <v>344</v>
      </c>
      <c r="E11" s="3275" t="s">
        <v>2255</v>
      </c>
      <c r="F11" s="3275"/>
      <c r="G11" s="3275"/>
      <c r="H11" s="3275"/>
      <c r="I11" s="3275"/>
      <c r="J11" s="3275"/>
      <c r="K11" s="3275"/>
      <c r="L11" s="585"/>
      <c r="M11" s="588" t="s">
        <v>2256</v>
      </c>
      <c r="N11" s="585"/>
      <c r="O11" s="3274" t="s">
        <v>2249</v>
      </c>
      <c r="P11" s="3274"/>
      <c r="Q11" s="3274"/>
      <c r="R11" s="3274"/>
      <c r="S11" s="3274"/>
      <c r="T11" s="3274"/>
      <c r="U11" s="3274"/>
      <c r="V11" s="493"/>
      <c r="W11" s="3274" t="s">
        <v>2257</v>
      </c>
      <c r="X11" s="3274"/>
      <c r="Y11" s="3274"/>
      <c r="Z11" s="3274"/>
      <c r="AA11" s="3274"/>
      <c r="AB11" s="3274"/>
      <c r="AC11" s="3274"/>
      <c r="AD11" s="3274"/>
      <c r="AE11" s="3274"/>
      <c r="AF11" s="3274"/>
      <c r="AG11" s="3274"/>
      <c r="AH11" s="3274"/>
      <c r="AI11" s="3274"/>
      <c r="AJ11" s="3274"/>
      <c r="AK11" s="3272" t="s">
        <v>2267</v>
      </c>
      <c r="AL11" s="493"/>
      <c r="AM11" s="3274" t="s">
        <v>2258</v>
      </c>
      <c r="AN11" s="3274"/>
      <c r="AO11" s="3274"/>
      <c r="AP11" s="3274"/>
    </row>
    <row r="12" spans="1:42" ht="76.5" customHeight="1" x14ac:dyDescent="0.35">
      <c r="B12" s="184"/>
      <c r="C12" s="3271"/>
      <c r="D12" s="3273"/>
      <c r="E12" s="491" t="s">
        <v>2332</v>
      </c>
      <c r="F12" s="586" t="s">
        <v>2333</v>
      </c>
      <c r="G12" s="586" t="s">
        <v>2334</v>
      </c>
      <c r="H12" s="586" t="s">
        <v>2335</v>
      </c>
      <c r="I12" s="586" t="s">
        <v>2336</v>
      </c>
      <c r="J12" s="586" t="s">
        <v>2337</v>
      </c>
      <c r="K12" s="586" t="s">
        <v>5958</v>
      </c>
      <c r="L12" s="586"/>
      <c r="M12" s="586" t="s">
        <v>2261</v>
      </c>
      <c r="N12" s="586"/>
      <c r="O12" s="586" t="s">
        <v>506</v>
      </c>
      <c r="P12" s="586" t="s">
        <v>507</v>
      </c>
      <c r="Q12" s="586" t="s">
        <v>508</v>
      </c>
      <c r="R12" s="586" t="s">
        <v>509</v>
      </c>
      <c r="S12" s="586" t="s">
        <v>510</v>
      </c>
      <c r="T12" s="586" t="s">
        <v>1010</v>
      </c>
      <c r="U12" s="586" t="s">
        <v>512</v>
      </c>
      <c r="V12" s="586"/>
      <c r="W12" s="586" t="s">
        <v>5966</v>
      </c>
      <c r="X12" s="586" t="s">
        <v>2262</v>
      </c>
      <c r="Y12" s="586" t="s">
        <v>2263</v>
      </c>
      <c r="Z12" s="3273" t="s">
        <v>2264</v>
      </c>
      <c r="AA12" s="3273"/>
      <c r="AB12" s="586" t="s">
        <v>5967</v>
      </c>
      <c r="AC12" s="586" t="s">
        <v>2265</v>
      </c>
      <c r="AD12" s="3273" t="s">
        <v>5968</v>
      </c>
      <c r="AE12" s="3273"/>
      <c r="AF12" s="3273" t="s">
        <v>5969</v>
      </c>
      <c r="AG12" s="3273"/>
      <c r="AH12" s="586" t="s">
        <v>2266</v>
      </c>
      <c r="AI12" s="586" t="s">
        <v>2268</v>
      </c>
      <c r="AJ12" s="586" t="s">
        <v>2269</v>
      </c>
      <c r="AK12" s="3273"/>
      <c r="AL12" s="586"/>
      <c r="AM12" s="586" t="s">
        <v>5970</v>
      </c>
      <c r="AN12" s="586" t="s">
        <v>5971</v>
      </c>
      <c r="AO12" s="586" t="s">
        <v>2270</v>
      </c>
      <c r="AP12" s="586" t="s">
        <v>1848</v>
      </c>
    </row>
    <row r="13" spans="1:42" ht="17.399999999999999" x14ac:dyDescent="0.45">
      <c r="B13" s="184"/>
      <c r="C13" s="681">
        <v>2010</v>
      </c>
      <c r="D13" s="25">
        <v>99.173740165251971</v>
      </c>
      <c r="E13" s="26">
        <v>96.969696969696969</v>
      </c>
      <c r="F13" s="25">
        <v>99.05946366109599</v>
      </c>
      <c r="G13" s="25">
        <v>99.238851272472559</v>
      </c>
      <c r="H13" s="25">
        <v>99.313133551210313</v>
      </c>
      <c r="I13" s="25">
        <v>99.203971582641444</v>
      </c>
      <c r="J13" s="25">
        <v>99.002737583105201</v>
      </c>
      <c r="K13" s="25">
        <v>98.45928099779897</v>
      </c>
      <c r="L13" s="25"/>
      <c r="M13" s="27">
        <v>105.46256536090905</v>
      </c>
      <c r="N13" s="27"/>
      <c r="O13" s="25">
        <v>99.830493353555184</v>
      </c>
      <c r="P13" s="25">
        <v>99.63035290835542</v>
      </c>
      <c r="Q13" s="25">
        <v>98.639833448993755</v>
      </c>
      <c r="R13" s="25">
        <v>99.719013424914138</v>
      </c>
      <c r="S13" s="25">
        <v>99.385964912280699</v>
      </c>
      <c r="T13" s="25">
        <v>98.491975650249032</v>
      </c>
      <c r="U13" s="25">
        <v>96.918840959748266</v>
      </c>
      <c r="V13" s="25"/>
      <c r="W13" s="28">
        <v>100</v>
      </c>
      <c r="X13" s="29">
        <v>99.869597615499245</v>
      </c>
      <c r="Y13" s="29">
        <v>99.779388591238572</v>
      </c>
      <c r="Z13" s="30">
        <v>99.967126890203815</v>
      </c>
      <c r="AA13" s="29"/>
      <c r="AB13" s="29">
        <v>99.753963914707484</v>
      </c>
      <c r="AC13" s="29">
        <v>95.535714285714292</v>
      </c>
      <c r="AD13" s="30">
        <v>100</v>
      </c>
      <c r="AE13" s="29"/>
      <c r="AF13" s="30">
        <v>99.89506820566632</v>
      </c>
      <c r="AG13" s="29"/>
      <c r="AH13" s="29">
        <v>99.656357388316152</v>
      </c>
      <c r="AI13" s="15">
        <v>99.354838709677423</v>
      </c>
      <c r="AJ13" s="25">
        <v>96.566523605150209</v>
      </c>
      <c r="AK13" s="25">
        <v>98.967835310696799</v>
      </c>
      <c r="AL13" s="25"/>
      <c r="AM13" s="16">
        <v>99.965707981094667</v>
      </c>
      <c r="AN13" s="16">
        <v>100</v>
      </c>
      <c r="AO13" s="16">
        <v>21.216407355021218</v>
      </c>
      <c r="AP13" s="16">
        <v>50</v>
      </c>
    </row>
    <row r="14" spans="1:42" ht="17.399999999999999" x14ac:dyDescent="0.45">
      <c r="B14" s="184"/>
      <c r="C14" s="682">
        <v>2011</v>
      </c>
      <c r="D14" s="25">
        <v>99.147823956220478</v>
      </c>
      <c r="E14" s="26">
        <v>98.744769874476987</v>
      </c>
      <c r="F14" s="25">
        <v>98.943609581907452</v>
      </c>
      <c r="G14" s="25">
        <v>99.240234921226815</v>
      </c>
      <c r="H14" s="25">
        <v>99.155154091392134</v>
      </c>
      <c r="I14" s="25">
        <v>99.304094513675352</v>
      </c>
      <c r="J14" s="25">
        <v>99.102011494252878</v>
      </c>
      <c r="K14" s="25">
        <v>98.506348020911133</v>
      </c>
      <c r="L14" s="25"/>
      <c r="M14" s="27">
        <v>105.32532701849347</v>
      </c>
      <c r="N14" s="27"/>
      <c r="O14" s="25">
        <v>99.724337096350752</v>
      </c>
      <c r="P14" s="25">
        <v>99.423650664496876</v>
      </c>
      <c r="Q14" s="25">
        <v>98.496651633182992</v>
      </c>
      <c r="R14" s="25">
        <v>99.666767646167827</v>
      </c>
      <c r="S14" s="25">
        <v>99.159239952917432</v>
      </c>
      <c r="T14" s="25">
        <v>98.662122933232368</v>
      </c>
      <c r="U14" s="25">
        <v>97.645017352503714</v>
      </c>
      <c r="V14" s="25"/>
      <c r="W14" s="28">
        <v>100</v>
      </c>
      <c r="X14" s="29">
        <v>99.762035511623651</v>
      </c>
      <c r="Y14" s="29">
        <v>99.681528662420376</v>
      </c>
      <c r="Z14" s="30">
        <v>99.967938441808272</v>
      </c>
      <c r="AA14" s="29"/>
      <c r="AB14" s="29">
        <v>99.765625</v>
      </c>
      <c r="AC14" s="29">
        <v>93.333333333333329</v>
      </c>
      <c r="AD14" s="30">
        <v>95.408163265306129</v>
      </c>
      <c r="AE14" s="29"/>
      <c r="AF14" s="30">
        <v>99.898989898989896</v>
      </c>
      <c r="AG14" s="29"/>
      <c r="AH14" s="29">
        <v>99.188007495315432</v>
      </c>
      <c r="AI14" s="15">
        <v>99.270072992700733</v>
      </c>
      <c r="AJ14" s="25">
        <v>92</v>
      </c>
      <c r="AK14" s="25">
        <v>99.004553247184177</v>
      </c>
      <c r="AL14" s="25"/>
      <c r="AM14" s="16">
        <v>99.938101887172692</v>
      </c>
      <c r="AN14" s="16">
        <v>100</v>
      </c>
      <c r="AO14" s="16">
        <v>21.438645980253877</v>
      </c>
      <c r="AP14" s="16">
        <v>67.5</v>
      </c>
    </row>
    <row r="15" spans="1:42" ht="17.399999999999999" x14ac:dyDescent="0.45">
      <c r="B15" s="184"/>
      <c r="C15" s="681">
        <v>2012</v>
      </c>
      <c r="D15" s="25">
        <v>98.865341079562498</v>
      </c>
      <c r="E15" s="26">
        <v>97.137404580152676</v>
      </c>
      <c r="F15" s="25">
        <v>98.682198762286134</v>
      </c>
      <c r="G15" s="25">
        <v>98.91179839633449</v>
      </c>
      <c r="H15" s="25">
        <v>98.955062263129406</v>
      </c>
      <c r="I15" s="25">
        <v>99.169763580295722</v>
      </c>
      <c r="J15" s="25">
        <v>98.752485988067264</v>
      </c>
      <c r="K15" s="25">
        <v>97.205180640763473</v>
      </c>
      <c r="L15" s="25"/>
      <c r="M15" s="27">
        <v>103.07011400879576</v>
      </c>
      <c r="N15" s="27"/>
      <c r="O15" s="25">
        <v>99.783358387125304</v>
      </c>
      <c r="P15" s="25">
        <v>99.290586630286498</v>
      </c>
      <c r="Q15" s="25">
        <v>98.207495926127109</v>
      </c>
      <c r="R15" s="25">
        <v>99.592145015105743</v>
      </c>
      <c r="S15" s="25">
        <v>99.227669576897242</v>
      </c>
      <c r="T15" s="25">
        <v>98.527879103699846</v>
      </c>
      <c r="U15" s="25">
        <v>95.718690702087287</v>
      </c>
      <c r="V15" s="25"/>
      <c r="W15" s="28">
        <v>100</v>
      </c>
      <c r="X15" s="29">
        <v>99.728113104948349</v>
      </c>
      <c r="Y15" s="29">
        <v>99.55250596658712</v>
      </c>
      <c r="Z15" s="30">
        <v>99.834601389348336</v>
      </c>
      <c r="AA15" s="29"/>
      <c r="AB15" s="29">
        <v>99.70853206147325</v>
      </c>
      <c r="AC15" s="29">
        <v>96.610169491525426</v>
      </c>
      <c r="AD15" s="30">
        <v>100</v>
      </c>
      <c r="AE15" s="29"/>
      <c r="AF15" s="30">
        <v>99.704724409448815</v>
      </c>
      <c r="AG15" s="29"/>
      <c r="AH15" s="29">
        <v>99.448191293684857</v>
      </c>
      <c r="AI15" s="15">
        <v>97.247706422018354</v>
      </c>
      <c r="AJ15" s="25">
        <v>96.696696696696691</v>
      </c>
      <c r="AK15" s="25">
        <v>98.605526247832671</v>
      </c>
      <c r="AL15" s="25"/>
      <c r="AM15" s="16">
        <v>99.910376131139955</v>
      </c>
      <c r="AN15" s="16">
        <v>99.935233160621763</v>
      </c>
      <c r="AO15" s="16">
        <v>21.891604675876728</v>
      </c>
      <c r="AP15" s="16">
        <v>72.268907563025209</v>
      </c>
    </row>
    <row r="16" spans="1:42" ht="17.399999999999999" x14ac:dyDescent="0.45">
      <c r="B16" s="184"/>
      <c r="C16" s="681">
        <v>2013</v>
      </c>
      <c r="D16" s="25">
        <v>99.029057406094964</v>
      </c>
      <c r="E16" s="26">
        <v>97.473684210526315</v>
      </c>
      <c r="F16" s="25">
        <v>98.848460615753694</v>
      </c>
      <c r="G16" s="25">
        <v>99.146457799869452</v>
      </c>
      <c r="H16" s="25">
        <v>99.1869918699187</v>
      </c>
      <c r="I16" s="25">
        <v>99.00570497147514</v>
      </c>
      <c r="J16" s="25">
        <v>98.904728789986095</v>
      </c>
      <c r="K16" s="25">
        <v>98.177995795374912</v>
      </c>
      <c r="L16" s="25"/>
      <c r="M16" s="27">
        <v>105.13535733161079</v>
      </c>
      <c r="N16" s="27"/>
      <c r="O16" s="25">
        <v>99.731419310025473</v>
      </c>
      <c r="P16" s="25">
        <v>99.468457126870888</v>
      </c>
      <c r="Q16" s="25">
        <v>98.283800753453335</v>
      </c>
      <c r="R16" s="25">
        <v>99.69846056181558</v>
      </c>
      <c r="S16" s="25">
        <v>99.246143057503517</v>
      </c>
      <c r="T16" s="25">
        <v>98.805808115076672</v>
      </c>
      <c r="U16" s="25">
        <v>96.574667323804832</v>
      </c>
      <c r="V16" s="25"/>
      <c r="W16" s="28">
        <v>100</v>
      </c>
      <c r="X16" s="29">
        <v>99.653979238754317</v>
      </c>
      <c r="Y16" s="29">
        <v>99.702114983616326</v>
      </c>
      <c r="Z16" s="30">
        <v>99.899091826437953</v>
      </c>
      <c r="AA16" s="29"/>
      <c r="AB16" s="29">
        <v>99.864204236827817</v>
      </c>
      <c r="AC16" s="29">
        <v>94.666666666666671</v>
      </c>
      <c r="AD16" s="30">
        <v>98.235294117647058</v>
      </c>
      <c r="AE16" s="29"/>
      <c r="AF16" s="30">
        <v>100</v>
      </c>
      <c r="AG16" s="29"/>
      <c r="AH16" s="29">
        <v>99.630541871921181</v>
      </c>
      <c r="AI16" s="15">
        <v>98.347107438016536</v>
      </c>
      <c r="AJ16" s="25">
        <v>92.012779552715656</v>
      </c>
      <c r="AK16" s="25">
        <v>98.820740970994507</v>
      </c>
      <c r="AL16" s="25"/>
      <c r="AM16" s="16">
        <v>99.935336401094759</v>
      </c>
      <c r="AN16" s="16">
        <v>99.968314321926485</v>
      </c>
      <c r="AO16" s="16">
        <v>20.5771643663739</v>
      </c>
      <c r="AP16" s="16">
        <v>91.919191919191917</v>
      </c>
    </row>
    <row r="17" spans="2:44" ht="17.399999999999999" x14ac:dyDescent="0.45">
      <c r="B17" s="184"/>
      <c r="C17" s="681">
        <v>2014</v>
      </c>
      <c r="D17" s="25">
        <v>99.219979663755524</v>
      </c>
      <c r="E17" s="26">
        <v>97.455968688845402</v>
      </c>
      <c r="F17" s="25">
        <v>99.070076386582528</v>
      </c>
      <c r="G17" s="25">
        <v>99.32668455424492</v>
      </c>
      <c r="H17" s="25">
        <v>99.294419499679279</v>
      </c>
      <c r="I17" s="25">
        <v>99.311016251029727</v>
      </c>
      <c r="J17" s="25">
        <v>99.063858241390832</v>
      </c>
      <c r="K17" s="25">
        <v>98.47434119278779</v>
      </c>
      <c r="L17" s="25"/>
      <c r="M17" s="27">
        <v>104.79845897303204</v>
      </c>
      <c r="N17" s="27"/>
      <c r="O17" s="25">
        <v>99.780991924077199</v>
      </c>
      <c r="P17" s="25">
        <v>99.557461873638346</v>
      </c>
      <c r="Q17" s="25">
        <v>98.524293470694687</v>
      </c>
      <c r="R17" s="25">
        <v>99.677419354838719</v>
      </c>
      <c r="S17" s="25">
        <v>99.080113731393197</v>
      </c>
      <c r="T17" s="25">
        <v>99.041278295605863</v>
      </c>
      <c r="U17" s="25">
        <v>97.589308018985761</v>
      </c>
      <c r="V17" s="25"/>
      <c r="W17" s="28">
        <v>100</v>
      </c>
      <c r="X17" s="29">
        <v>99.635645969333524</v>
      </c>
      <c r="Y17" s="29">
        <v>99.725085910652922</v>
      </c>
      <c r="Z17" s="30">
        <v>99.849284099472484</v>
      </c>
      <c r="AA17" s="29"/>
      <c r="AB17" s="29">
        <v>99.752753427736579</v>
      </c>
      <c r="AC17" s="29">
        <v>92.10526315789474</v>
      </c>
      <c r="AD17" s="30">
        <v>97.633136094674555</v>
      </c>
      <c r="AE17" s="29"/>
      <c r="AF17" s="30">
        <v>100</v>
      </c>
      <c r="AG17" s="29"/>
      <c r="AH17" s="29">
        <v>99.828669331810389</v>
      </c>
      <c r="AI17" s="15">
        <v>99.2</v>
      </c>
      <c r="AJ17" s="25">
        <v>97.643097643097647</v>
      </c>
      <c r="AK17" s="25">
        <v>99.051237055749468</v>
      </c>
      <c r="AL17" s="25"/>
      <c r="AM17" s="16">
        <v>99.930409547217863</v>
      </c>
      <c r="AN17" s="16">
        <v>100</v>
      </c>
      <c r="AO17" s="16">
        <v>27.298850574712645</v>
      </c>
      <c r="AP17" s="16">
        <v>93.396226415094347</v>
      </c>
    </row>
    <row r="18" spans="2:44" ht="17.399999999999999" x14ac:dyDescent="0.45">
      <c r="B18" s="184"/>
      <c r="C18" s="681">
        <v>2015</v>
      </c>
      <c r="D18" s="25">
        <v>99.181275150029933</v>
      </c>
      <c r="E18" s="26">
        <v>98.390804597701148</v>
      </c>
      <c r="F18" s="25">
        <v>98.877505567928722</v>
      </c>
      <c r="G18" s="25">
        <v>99.240324402012121</v>
      </c>
      <c r="H18" s="25">
        <v>99.34080068599603</v>
      </c>
      <c r="I18" s="25">
        <v>99.301303752791185</v>
      </c>
      <c r="J18" s="25">
        <v>99.099923722349345</v>
      </c>
      <c r="K18" s="25">
        <v>98.22784810126582</v>
      </c>
      <c r="L18" s="25"/>
      <c r="M18" s="27">
        <v>105.39504036908882</v>
      </c>
      <c r="N18" s="27"/>
      <c r="O18" s="25">
        <v>99.708306324659688</v>
      </c>
      <c r="P18" s="25">
        <v>99.580559254327568</v>
      </c>
      <c r="Q18" s="25">
        <v>98.299972580202905</v>
      </c>
      <c r="R18" s="25">
        <v>99.786487723044075</v>
      </c>
      <c r="S18" s="25">
        <v>99.488839666041912</v>
      </c>
      <c r="T18" s="25">
        <v>98.927213470939705</v>
      </c>
      <c r="U18" s="25">
        <v>97.351238142170743</v>
      </c>
      <c r="V18" s="25"/>
      <c r="W18" s="28">
        <v>100</v>
      </c>
      <c r="X18" s="29">
        <v>99.845135858088128</v>
      </c>
      <c r="Y18" s="29">
        <v>99.682161303138656</v>
      </c>
      <c r="Z18" s="30">
        <v>100</v>
      </c>
      <c r="AA18" s="29"/>
      <c r="AB18" s="29">
        <v>99.815875613747949</v>
      </c>
      <c r="AC18" s="29">
        <v>95.774647887323937</v>
      </c>
      <c r="AD18" s="30">
        <v>98.857142857142861</v>
      </c>
      <c r="AE18" s="29"/>
      <c r="AF18" s="30">
        <v>100</v>
      </c>
      <c r="AG18" s="29"/>
      <c r="AH18" s="29">
        <v>99.500312304809484</v>
      </c>
      <c r="AI18" s="15">
        <v>100</v>
      </c>
      <c r="AJ18" s="25">
        <v>90.864197530864203</v>
      </c>
      <c r="AK18" s="25">
        <v>99.009862545623989</v>
      </c>
      <c r="AL18" s="25"/>
      <c r="AM18" s="16">
        <v>99.980686950320901</v>
      </c>
      <c r="AN18" s="16">
        <v>99.972406181015444</v>
      </c>
      <c r="AO18" s="16">
        <v>22.271386430678465</v>
      </c>
      <c r="AP18" s="16">
        <v>77.073170731707322</v>
      </c>
    </row>
    <row r="19" spans="2:44" ht="17.399999999999999" x14ac:dyDescent="0.45">
      <c r="B19" s="184"/>
      <c r="C19" s="682">
        <v>2016</v>
      </c>
      <c r="D19" s="25">
        <v>98.800068567510422</v>
      </c>
      <c r="E19" s="26">
        <v>96.571428571428569</v>
      </c>
      <c r="F19" s="25">
        <v>98.396377700216959</v>
      </c>
      <c r="G19" s="25">
        <v>98.986557445914727</v>
      </c>
      <c r="H19" s="25">
        <v>99.014670462010073</v>
      </c>
      <c r="I19" s="25">
        <v>98.873300865014187</v>
      </c>
      <c r="J19" s="25">
        <v>98.769230769230759</v>
      </c>
      <c r="K19" s="25">
        <v>96.630727762803232</v>
      </c>
      <c r="L19" s="25"/>
      <c r="M19" s="27">
        <v>102.42332006555841</v>
      </c>
      <c r="N19" s="27"/>
      <c r="O19" s="25">
        <v>99.186291403408006</v>
      </c>
      <c r="P19" s="25">
        <v>98.96698399837959</v>
      </c>
      <c r="Q19" s="25">
        <v>98.387096774193552</v>
      </c>
      <c r="R19" s="25">
        <v>99.403828051459058</v>
      </c>
      <c r="S19" s="25">
        <v>99.188115391259274</v>
      </c>
      <c r="T19" s="25">
        <v>98.322851153039835</v>
      </c>
      <c r="U19" s="25">
        <v>97.484276729559753</v>
      </c>
      <c r="V19" s="25"/>
      <c r="W19" s="31">
        <v>100</v>
      </c>
      <c r="X19" s="25">
        <v>99.217250036922167</v>
      </c>
      <c r="Y19" s="25">
        <v>99.09697683549274</v>
      </c>
      <c r="Z19" s="32">
        <v>99.685781618224667</v>
      </c>
      <c r="AA19" s="25"/>
      <c r="AB19" s="25">
        <v>99.393559180259302</v>
      </c>
      <c r="AC19" s="25">
        <v>98.461538461538467</v>
      </c>
      <c r="AD19" s="32">
        <v>98.395721925133699</v>
      </c>
      <c r="AE19" s="25"/>
      <c r="AF19" s="32">
        <v>99.764705882352942</v>
      </c>
      <c r="AG19" s="25"/>
      <c r="AH19" s="25">
        <v>99.004100761570001</v>
      </c>
      <c r="AI19" s="15">
        <v>100</v>
      </c>
      <c r="AJ19" s="25">
        <v>84.615384615384613</v>
      </c>
      <c r="AK19" s="25">
        <v>98.717409166516362</v>
      </c>
      <c r="AL19" s="25"/>
      <c r="AM19" s="16">
        <v>99.914652360776671</v>
      </c>
      <c r="AN19" s="16">
        <v>99.831176139561066</v>
      </c>
      <c r="AO19" s="16">
        <v>7.3487031700288181</v>
      </c>
      <c r="AP19" s="16">
        <v>4.929577464788732</v>
      </c>
    </row>
    <row r="20" spans="2:44" ht="17.399999999999999" x14ac:dyDescent="0.45">
      <c r="C20" s="682">
        <v>2017</v>
      </c>
      <c r="D20" s="25">
        <v>98.731307494441296</v>
      </c>
      <c r="E20" s="26">
        <v>96.666666666666671</v>
      </c>
      <c r="F20" s="25">
        <v>98.335870116692035</v>
      </c>
      <c r="G20" s="25">
        <v>98.706099815157117</v>
      </c>
      <c r="H20" s="25">
        <v>98.88598005904305</v>
      </c>
      <c r="I20" s="25">
        <v>98.869085963782126</v>
      </c>
      <c r="J20" s="25">
        <v>98.969223972905311</v>
      </c>
      <c r="K20" s="25">
        <v>97.866839043309625</v>
      </c>
      <c r="L20" s="25"/>
      <c r="M20" s="27">
        <v>106.22894089791457</v>
      </c>
      <c r="N20" s="27"/>
      <c r="O20" s="25">
        <v>99.217827626918535</v>
      </c>
      <c r="P20" s="25">
        <v>99.265350138168102</v>
      </c>
      <c r="Q20" s="25">
        <v>98.146797023201515</v>
      </c>
      <c r="R20" s="25">
        <v>98.263268949845809</v>
      </c>
      <c r="S20" s="25">
        <v>99.136715997181113</v>
      </c>
      <c r="T20" s="25">
        <v>98.893140202241042</v>
      </c>
      <c r="U20" s="25">
        <v>96.844723749672696</v>
      </c>
      <c r="V20" s="25"/>
      <c r="W20" s="31">
        <v>98.630136986301366</v>
      </c>
      <c r="X20" s="25">
        <v>99.409627611262479</v>
      </c>
      <c r="Y20" s="25">
        <v>99.154411764705884</v>
      </c>
      <c r="Z20" s="32">
        <v>99.630860095976374</v>
      </c>
      <c r="AA20" s="25"/>
      <c r="AB20" s="25">
        <v>99.235063055612983</v>
      </c>
      <c r="AC20" s="25">
        <v>85.393258426966284</v>
      </c>
      <c r="AD20" s="32">
        <v>97.59615384615384</v>
      </c>
      <c r="AE20" s="25"/>
      <c r="AF20" s="32">
        <v>98.93364928909952</v>
      </c>
      <c r="AG20" s="25"/>
      <c r="AH20" s="25">
        <v>99.665551839464882</v>
      </c>
      <c r="AI20" s="15">
        <v>98.701298701298697</v>
      </c>
      <c r="AJ20" s="25">
        <v>95.26627218934911</v>
      </c>
      <c r="AK20" s="25">
        <v>98.51876234364714</v>
      </c>
      <c r="AL20" s="25"/>
      <c r="AM20" s="16">
        <v>99.689220112561074</v>
      </c>
      <c r="AN20" s="16">
        <v>99.737149532710276</v>
      </c>
      <c r="AO20" s="16">
        <v>4.9062049062049065</v>
      </c>
      <c r="AP20" s="16">
        <v>77.777777777777786</v>
      </c>
      <c r="AQ20" s="259"/>
      <c r="AR20" s="259"/>
    </row>
    <row r="21" spans="2:44" ht="17.399999999999999" x14ac:dyDescent="0.45">
      <c r="C21" s="682">
        <v>2018</v>
      </c>
      <c r="D21" s="25">
        <v>99.005098686613394</v>
      </c>
      <c r="E21" s="26">
        <v>96.525096525096515</v>
      </c>
      <c r="F21" s="25">
        <v>98.532901833872714</v>
      </c>
      <c r="G21" s="25">
        <v>99.006183745583044</v>
      </c>
      <c r="H21" s="25">
        <v>99.112442447439946</v>
      </c>
      <c r="I21" s="25">
        <v>99.170599170599175</v>
      </c>
      <c r="J21" s="25">
        <v>99.193099610461871</v>
      </c>
      <c r="K21" s="25">
        <v>98.630989421281896</v>
      </c>
      <c r="L21" s="25"/>
      <c r="M21" s="27">
        <v>103.80740428859283</v>
      </c>
      <c r="N21" s="27"/>
      <c r="O21" s="25">
        <v>99.626978526061094</v>
      </c>
      <c r="P21" s="25">
        <v>99.230217235305631</v>
      </c>
      <c r="Q21" s="25">
        <v>98.107020420330898</v>
      </c>
      <c r="R21" s="25">
        <v>98.813779655508611</v>
      </c>
      <c r="S21" s="25">
        <v>99.235419630156471</v>
      </c>
      <c r="T21" s="25">
        <v>98.705545714675026</v>
      </c>
      <c r="U21" s="25">
        <v>97.974785407725321</v>
      </c>
      <c r="V21" s="25"/>
      <c r="W21" s="31">
        <v>100</v>
      </c>
      <c r="X21" s="25">
        <v>99.78612893369997</v>
      </c>
      <c r="Y21" s="25">
        <v>99.682875264270606</v>
      </c>
      <c r="Z21" s="32">
        <v>99.681753889674681</v>
      </c>
      <c r="AA21" s="25"/>
      <c r="AB21" s="25">
        <v>99.589069241832746</v>
      </c>
      <c r="AC21" s="25">
        <v>94.594594594594597</v>
      </c>
      <c r="AD21" s="32">
        <v>99.111111111111114</v>
      </c>
      <c r="AE21" s="25"/>
      <c r="AF21" s="32">
        <v>99.776286353467555</v>
      </c>
      <c r="AG21" s="25"/>
      <c r="AH21" s="25">
        <v>99.394939493949394</v>
      </c>
      <c r="AI21" s="15">
        <v>98.98989898989899</v>
      </c>
      <c r="AJ21" s="25">
        <v>94.478527607361968</v>
      </c>
      <c r="AK21" s="25">
        <v>98.750651788507653</v>
      </c>
      <c r="AL21" s="25"/>
      <c r="AM21" s="16">
        <v>99.927139690266173</v>
      </c>
      <c r="AN21" s="16">
        <v>100</v>
      </c>
      <c r="AO21" s="16">
        <v>6.6971080669710803</v>
      </c>
      <c r="AP21" s="16">
        <v>40</v>
      </c>
      <c r="AQ21" s="259"/>
      <c r="AR21" s="259"/>
    </row>
    <row r="22" spans="2:44" ht="17.399999999999999" x14ac:dyDescent="0.45">
      <c r="C22" s="682">
        <v>2019</v>
      </c>
      <c r="D22" s="25">
        <v>99.043158975635563</v>
      </c>
      <c r="E22" s="26">
        <v>96.226415094339629</v>
      </c>
      <c r="F22" s="25">
        <v>98.572530864197532</v>
      </c>
      <c r="G22" s="25">
        <v>99.189318073438244</v>
      </c>
      <c r="H22" s="25">
        <v>99.026164496069455</v>
      </c>
      <c r="I22" s="25">
        <v>99.280522722267079</v>
      </c>
      <c r="J22" s="25">
        <v>98.871013265594129</v>
      </c>
      <c r="K22" s="25">
        <v>99.178403755868544</v>
      </c>
      <c r="L22" s="25"/>
      <c r="M22" s="27">
        <v>103.74791960056331</v>
      </c>
      <c r="N22" s="27"/>
      <c r="O22" s="25">
        <v>99.574780828389947</v>
      </c>
      <c r="P22" s="25">
        <v>99.355716228792318</v>
      </c>
      <c r="Q22" s="25">
        <v>98.168154062940346</v>
      </c>
      <c r="R22" s="25">
        <v>99.476351351351354</v>
      </c>
      <c r="S22" s="25">
        <v>99.349005424954797</v>
      </c>
      <c r="T22" s="25">
        <v>98.687188773200546</v>
      </c>
      <c r="U22" s="25">
        <v>97.452885747938751</v>
      </c>
      <c r="V22" s="25"/>
      <c r="W22" s="31">
        <v>100</v>
      </c>
      <c r="X22" s="25">
        <v>99.699652228896625</v>
      </c>
      <c r="Y22" s="25">
        <v>99.712643678160916</v>
      </c>
      <c r="Z22" s="32">
        <v>99.853318665199851</v>
      </c>
      <c r="AA22" s="25"/>
      <c r="AB22" s="25">
        <v>99.693385895751206</v>
      </c>
      <c r="AC22" s="25">
        <v>95.918367346938766</v>
      </c>
      <c r="AD22" s="32">
        <v>99.545454545454547</v>
      </c>
      <c r="AE22" s="25"/>
      <c r="AF22" s="32">
        <v>99.780701754385973</v>
      </c>
      <c r="AG22" s="25"/>
      <c r="AH22" s="25">
        <v>98.988697204045209</v>
      </c>
      <c r="AI22" s="15">
        <v>99.166666666666671</v>
      </c>
      <c r="AJ22" s="25">
        <v>99.156118143459921</v>
      </c>
      <c r="AK22" s="25">
        <v>98.777005912636866</v>
      </c>
      <c r="AL22" s="25"/>
      <c r="AM22" s="16">
        <v>99.993385587194496</v>
      </c>
      <c r="AN22" s="16">
        <v>100</v>
      </c>
      <c r="AO22" s="16">
        <v>5.1529790660225441</v>
      </c>
      <c r="AP22" s="16">
        <v>0</v>
      </c>
      <c r="AQ22" s="259"/>
      <c r="AR22" s="259"/>
    </row>
    <row r="23" spans="2:44" ht="17.399999999999999" x14ac:dyDescent="0.45">
      <c r="C23" s="682">
        <v>2020</v>
      </c>
      <c r="D23" s="25">
        <v>99.145402022147337</v>
      </c>
      <c r="E23" s="26">
        <v>97.309417040358753</v>
      </c>
      <c r="F23" s="25">
        <v>98.758805769875877</v>
      </c>
      <c r="G23" s="25">
        <v>99.106957424714437</v>
      </c>
      <c r="H23" s="25">
        <v>99.322423932498083</v>
      </c>
      <c r="I23" s="25">
        <v>99.212899281675078</v>
      </c>
      <c r="J23" s="25">
        <v>99.066213921901522</v>
      </c>
      <c r="K23" s="25">
        <v>99.24768518518519</v>
      </c>
      <c r="L23" s="25"/>
      <c r="M23" s="27">
        <v>103.17488283589979</v>
      </c>
      <c r="N23" s="27"/>
      <c r="O23" s="25">
        <v>99.682805673589087</v>
      </c>
      <c r="P23" s="25">
        <v>99.39721792890262</v>
      </c>
      <c r="Q23" s="25">
        <v>98.151915903696164</v>
      </c>
      <c r="R23" s="25">
        <v>99.806987068133566</v>
      </c>
      <c r="S23" s="25">
        <v>98.906125696101839</v>
      </c>
      <c r="T23" s="25">
        <v>99.067674007394317</v>
      </c>
      <c r="U23" s="25">
        <v>97.831364298430174</v>
      </c>
      <c r="V23" s="25"/>
      <c r="W23" s="31">
        <v>100</v>
      </c>
      <c r="X23" s="25">
        <v>99.790099702641243</v>
      </c>
      <c r="Y23" s="25">
        <v>99.751155350159976</v>
      </c>
      <c r="Z23" s="32">
        <v>100</v>
      </c>
      <c r="AA23" s="25"/>
      <c r="AB23" s="25">
        <v>99.739829706717117</v>
      </c>
      <c r="AC23" s="25">
        <v>93.902439024390233</v>
      </c>
      <c r="AD23" s="32">
        <v>99.126637554585145</v>
      </c>
      <c r="AE23" s="25"/>
      <c r="AF23" s="32">
        <v>99.657534246575338</v>
      </c>
      <c r="AG23" s="25"/>
      <c r="AH23" s="25">
        <v>99.325691166554293</v>
      </c>
      <c r="AI23" s="15">
        <v>100</v>
      </c>
      <c r="AJ23" s="25">
        <v>98.878923766816143</v>
      </c>
      <c r="AK23" s="25">
        <v>98.871643010313491</v>
      </c>
      <c r="AL23" s="25"/>
      <c r="AM23" s="16">
        <v>99.996308396552052</v>
      </c>
      <c r="AN23" s="16">
        <v>100</v>
      </c>
      <c r="AO23" s="16">
        <v>4.7808764940239046</v>
      </c>
      <c r="AP23" s="16">
        <v>0</v>
      </c>
      <c r="AQ23" s="154"/>
      <c r="AR23" s="154"/>
    </row>
    <row r="24" spans="2:44" ht="17.399999999999999" x14ac:dyDescent="0.45">
      <c r="C24" s="682">
        <v>2021</v>
      </c>
      <c r="D24" s="25">
        <v>98.749263188918363</v>
      </c>
      <c r="E24" s="26">
        <v>93.90862944162437</v>
      </c>
      <c r="F24" s="25">
        <v>97.980630537811663</v>
      </c>
      <c r="G24" s="25">
        <v>98.511950655358518</v>
      </c>
      <c r="H24" s="25">
        <v>99.030351331606553</v>
      </c>
      <c r="I24" s="25">
        <v>99.011651265568503</v>
      </c>
      <c r="J24" s="25">
        <v>98.790896159317214</v>
      </c>
      <c r="K24" s="25">
        <v>98.732718894009224</v>
      </c>
      <c r="L24" s="25"/>
      <c r="M24" s="27">
        <v>103.71257029943762</v>
      </c>
      <c r="N24" s="27"/>
      <c r="O24" s="25">
        <v>99.714322815218807</v>
      </c>
      <c r="P24" s="25">
        <v>99.164322356445481</v>
      </c>
      <c r="Q24" s="25">
        <v>97.490068616829177</v>
      </c>
      <c r="R24" s="25">
        <v>99.610642439974043</v>
      </c>
      <c r="S24" s="25">
        <v>99.049303559584345</v>
      </c>
      <c r="T24" s="25">
        <v>99.051008303677349</v>
      </c>
      <c r="U24" s="25">
        <v>95.526950925181012</v>
      </c>
      <c r="V24" s="25"/>
      <c r="W24" s="31">
        <v>100</v>
      </c>
      <c r="X24" s="25">
        <v>99.679108258740072</v>
      </c>
      <c r="Y24" s="25">
        <v>99.535747446610955</v>
      </c>
      <c r="Z24" s="32">
        <v>99.724409448818889</v>
      </c>
      <c r="AA24" s="25"/>
      <c r="AB24" s="25">
        <v>99.456802897051205</v>
      </c>
      <c r="AC24" s="25">
        <v>71.698113207547166</v>
      </c>
      <c r="AD24" s="32">
        <v>99.578059071729967</v>
      </c>
      <c r="AE24" s="25"/>
      <c r="AF24" s="32">
        <v>100</v>
      </c>
      <c r="AG24" s="25"/>
      <c r="AH24" s="25">
        <v>99.578059071729967</v>
      </c>
      <c r="AI24" s="15">
        <v>100</v>
      </c>
      <c r="AJ24" s="25">
        <v>98.833819241982511</v>
      </c>
      <c r="AK24" s="25">
        <v>98.409613489543418</v>
      </c>
      <c r="AL24" s="25"/>
      <c r="AM24" s="16">
        <v>100</v>
      </c>
      <c r="AN24" s="16">
        <v>100</v>
      </c>
      <c r="AO24" s="16">
        <v>8.5597826086956523</v>
      </c>
      <c r="AP24" s="16">
        <v>0</v>
      </c>
      <c r="AQ24" s="154"/>
      <c r="AR24" s="154"/>
    </row>
    <row r="25" spans="2:44" ht="18.600000000000001" x14ac:dyDescent="0.45">
      <c r="C25" s="18" t="s">
        <v>5960</v>
      </c>
      <c r="D25" s="33">
        <v>98.937026293627767</v>
      </c>
      <c r="E25" s="34">
        <v>95.260663507109001</v>
      </c>
      <c r="F25" s="33">
        <v>98.498625502220335</v>
      </c>
      <c r="G25" s="33">
        <v>98.960748261251894</v>
      </c>
      <c r="H25" s="33">
        <v>98.827884022208508</v>
      </c>
      <c r="I25" s="33">
        <v>99.206412825651299</v>
      </c>
      <c r="J25" s="33">
        <v>98.915951006616922</v>
      </c>
      <c r="K25" s="33">
        <v>99.450247388675095</v>
      </c>
      <c r="L25" s="33"/>
      <c r="M25" s="35">
        <v>103.52248229134587</v>
      </c>
      <c r="N25" s="35"/>
      <c r="O25" s="33">
        <v>99.503488996242623</v>
      </c>
      <c r="P25" s="33">
        <v>99.358433226405538</v>
      </c>
      <c r="Q25" s="33">
        <v>97.760358342665171</v>
      </c>
      <c r="R25" s="33">
        <v>99.460468976966183</v>
      </c>
      <c r="S25" s="33">
        <v>99.22330097087378</v>
      </c>
      <c r="T25" s="33">
        <v>98.992612491605101</v>
      </c>
      <c r="U25" s="33">
        <v>97.025519689031597</v>
      </c>
      <c r="V25" s="33"/>
      <c r="W25" s="36">
        <v>100</v>
      </c>
      <c r="X25" s="33">
        <v>99.701443025377344</v>
      </c>
      <c r="Y25" s="33">
        <v>99.684258006314835</v>
      </c>
      <c r="Z25" s="37">
        <v>100</v>
      </c>
      <c r="AA25" s="33"/>
      <c r="AB25" s="33">
        <v>99.76127954165672</v>
      </c>
      <c r="AC25" s="33">
        <v>86.36363636363636</v>
      </c>
      <c r="AD25" s="37">
        <v>98.591549295774655</v>
      </c>
      <c r="AE25" s="33"/>
      <c r="AF25" s="37">
        <v>100</v>
      </c>
      <c r="AG25" s="33"/>
      <c r="AH25" s="33">
        <v>98.902706656912954</v>
      </c>
      <c r="AI25" s="20">
        <v>99.665551839464882</v>
      </c>
      <c r="AJ25" s="33">
        <v>94.45983379501385</v>
      </c>
      <c r="AK25" s="33">
        <v>98.619036749600554</v>
      </c>
      <c r="AL25" s="33"/>
      <c r="AM25" s="21">
        <v>100</v>
      </c>
      <c r="AN25" s="21">
        <v>100</v>
      </c>
      <c r="AO25" s="21">
        <v>16.099071207430342</v>
      </c>
      <c r="AP25" s="21">
        <v>0</v>
      </c>
      <c r="AQ25" s="154"/>
      <c r="AR25" s="154"/>
    </row>
    <row r="26" spans="2:44" ht="17.399999999999999" x14ac:dyDescent="0.45">
      <c r="C26" s="22" t="s">
        <v>5961</v>
      </c>
      <c r="D26" s="38"/>
      <c r="E26" s="38"/>
      <c r="F26" s="38"/>
      <c r="G26" s="22"/>
      <c r="H26" s="22"/>
      <c r="I26" s="22"/>
      <c r="J26" s="22"/>
      <c r="K26" s="22"/>
      <c r="L26" s="22"/>
      <c r="M26" s="22"/>
      <c r="N26" s="22"/>
      <c r="O26" s="22"/>
      <c r="P26" s="22"/>
      <c r="Q26" s="22"/>
      <c r="R26" s="22"/>
      <c r="S26" s="22"/>
      <c r="T26" s="22"/>
      <c r="U26" s="22"/>
      <c r="V26" s="22"/>
      <c r="W26" s="22"/>
      <c r="X26" s="22"/>
      <c r="Y26" s="22"/>
      <c r="Z26" s="22"/>
      <c r="AA26" s="22"/>
      <c r="AB26" s="22"/>
      <c r="AC26" s="22"/>
      <c r="AD26" s="22"/>
      <c r="AE26" s="22"/>
      <c r="AF26" s="22"/>
      <c r="AG26" s="22"/>
      <c r="AH26" s="22"/>
      <c r="AI26" s="22"/>
      <c r="AJ26" s="22"/>
      <c r="AK26" s="22"/>
      <c r="AL26" s="22"/>
      <c r="AM26" s="22"/>
      <c r="AN26" s="22"/>
      <c r="AO26" s="22"/>
      <c r="AP26" s="22"/>
      <c r="AQ26" s="154"/>
      <c r="AR26" s="154"/>
    </row>
    <row r="27" spans="2:44" ht="17.399999999999999" x14ac:dyDescent="0.45">
      <c r="C27" s="22" t="s">
        <v>5962</v>
      </c>
      <c r="D27" s="38"/>
      <c r="E27" s="38"/>
      <c r="F27" s="38"/>
      <c r="G27" s="22"/>
      <c r="H27" s="22"/>
      <c r="I27" s="22"/>
      <c r="J27" s="22"/>
      <c r="K27" s="22"/>
      <c r="L27" s="22"/>
      <c r="M27" s="22"/>
      <c r="N27" s="22"/>
      <c r="O27" s="22"/>
      <c r="P27" s="22"/>
      <c r="Q27" s="22"/>
      <c r="R27" s="22"/>
      <c r="S27" s="22"/>
      <c r="T27" s="22"/>
      <c r="U27" s="22"/>
      <c r="V27" s="22"/>
      <c r="W27" s="22"/>
      <c r="X27" s="22"/>
      <c r="Y27" s="22"/>
      <c r="Z27" s="22"/>
      <c r="AA27" s="22"/>
      <c r="AB27" s="22"/>
      <c r="AC27" s="22"/>
      <c r="AD27" s="22"/>
      <c r="AE27" s="22"/>
      <c r="AF27" s="22"/>
      <c r="AG27" s="22"/>
      <c r="AH27" s="22"/>
      <c r="AI27" s="22"/>
      <c r="AJ27" s="22"/>
      <c r="AK27" s="22"/>
      <c r="AL27" s="22"/>
      <c r="AM27" s="22"/>
      <c r="AN27" s="22"/>
      <c r="AO27" s="22"/>
      <c r="AP27" s="22"/>
      <c r="AQ27" s="154"/>
      <c r="AR27" s="154"/>
    </row>
    <row r="28" spans="2:44" ht="17.399999999999999" x14ac:dyDescent="0.45">
      <c r="C28" s="327"/>
      <c r="D28" s="382"/>
      <c r="E28" s="382"/>
      <c r="F28" s="382"/>
      <c r="G28" s="168"/>
      <c r="H28" s="168"/>
      <c r="I28" s="168"/>
      <c r="J28" s="168"/>
      <c r="K28" s="168"/>
      <c r="L28" s="168"/>
      <c r="M28" s="168"/>
      <c r="N28" s="168"/>
      <c r="O28" s="168"/>
      <c r="P28" s="168"/>
      <c r="Q28" s="168"/>
      <c r="R28" s="168"/>
      <c r="S28" s="168"/>
      <c r="T28" s="168"/>
      <c r="U28" s="168"/>
      <c r="V28" s="168"/>
      <c r="W28" s="168"/>
      <c r="X28" s="168"/>
      <c r="Y28" s="168"/>
      <c r="Z28" s="168"/>
      <c r="AA28" s="168"/>
      <c r="AB28" s="168"/>
      <c r="AC28" s="168"/>
      <c r="AD28" s="168"/>
      <c r="AE28" s="168"/>
      <c r="AF28" s="168"/>
      <c r="AG28" s="168"/>
      <c r="AH28" s="168"/>
      <c r="AI28" s="168"/>
      <c r="AJ28" s="168"/>
      <c r="AK28" s="168"/>
      <c r="AL28" s="168"/>
      <c r="AM28" s="168"/>
      <c r="AN28" s="168"/>
      <c r="AO28" s="168"/>
      <c r="AP28" s="168"/>
      <c r="AQ28" s="154"/>
      <c r="AR28" s="154"/>
    </row>
    <row r="29" spans="2:44" x14ac:dyDescent="0.35">
      <c r="C29" s="173"/>
      <c r="D29" s="107"/>
      <c r="E29" s="107"/>
      <c r="F29" s="107"/>
      <c r="G29" s="154"/>
      <c r="H29" s="154"/>
      <c r="I29" s="154"/>
      <c r="J29" s="154"/>
      <c r="K29" s="154"/>
      <c r="L29" s="154"/>
      <c r="M29" s="154"/>
      <c r="N29" s="154"/>
      <c r="O29" s="154"/>
      <c r="P29" s="154"/>
      <c r="Q29" s="154"/>
      <c r="R29" s="154"/>
      <c r="S29" s="154"/>
      <c r="T29" s="154"/>
      <c r="U29" s="154"/>
      <c r="V29" s="154"/>
      <c r="W29" s="154"/>
      <c r="X29" s="154"/>
      <c r="Y29" s="154"/>
      <c r="Z29" s="154"/>
      <c r="AA29" s="154"/>
      <c r="AB29" s="154"/>
      <c r="AC29" s="154"/>
      <c r="AD29" s="154"/>
      <c r="AE29" s="154"/>
      <c r="AF29" s="154"/>
      <c r="AG29" s="154"/>
      <c r="AH29" s="154"/>
      <c r="AI29" s="154"/>
      <c r="AJ29" s="154"/>
      <c r="AK29" s="154"/>
      <c r="AL29" s="154"/>
      <c r="AM29" s="154"/>
      <c r="AN29" s="154"/>
      <c r="AO29" s="154"/>
      <c r="AP29" s="154"/>
      <c r="AQ29" s="154"/>
      <c r="AR29" s="154"/>
    </row>
    <row r="30" spans="2:44" x14ac:dyDescent="0.35">
      <c r="C30" s="173"/>
      <c r="D30" s="107"/>
      <c r="E30" s="107"/>
      <c r="F30" s="107"/>
      <c r="G30" s="154"/>
      <c r="H30" s="154"/>
      <c r="I30" s="154"/>
      <c r="J30" s="154"/>
      <c r="K30" s="154"/>
      <c r="L30" s="154"/>
      <c r="M30" s="154"/>
      <c r="N30" s="154"/>
      <c r="O30" s="154"/>
      <c r="P30" s="154"/>
      <c r="Q30" s="154"/>
      <c r="R30" s="154"/>
      <c r="S30" s="154"/>
      <c r="T30" s="154"/>
      <c r="U30" s="154"/>
      <c r="V30" s="154"/>
      <c r="W30" s="154"/>
      <c r="X30" s="154"/>
      <c r="Y30" s="154"/>
      <c r="Z30" s="154"/>
      <c r="AA30" s="154"/>
      <c r="AB30" s="154"/>
      <c r="AC30" s="154"/>
      <c r="AD30" s="154"/>
      <c r="AE30" s="154"/>
      <c r="AF30" s="154"/>
      <c r="AG30" s="154"/>
      <c r="AH30" s="154"/>
      <c r="AI30" s="154"/>
      <c r="AJ30" s="154"/>
      <c r="AK30" s="154"/>
      <c r="AL30" s="154"/>
      <c r="AM30" s="154"/>
      <c r="AN30" s="154"/>
      <c r="AO30" s="154"/>
      <c r="AP30" s="154"/>
      <c r="AQ30" s="154"/>
      <c r="AR30" s="154"/>
    </row>
    <row r="31" spans="2:44" ht="32.25" customHeight="1" x14ac:dyDescent="0.35">
      <c r="C31" s="3296" t="s">
        <v>6050</v>
      </c>
      <c r="D31" s="3296"/>
      <c r="E31" s="3296"/>
      <c r="F31" s="3296"/>
      <c r="G31" s="3296"/>
      <c r="H31" s="3296"/>
      <c r="I31" s="3296"/>
      <c r="J31" s="3296"/>
      <c r="K31" s="3296"/>
      <c r="L31" s="3296"/>
      <c r="M31" s="3296"/>
    </row>
    <row r="50" spans="3:17" x14ac:dyDescent="0.35">
      <c r="C50" s="173"/>
    </row>
    <row r="51" spans="3:17" ht="17.399999999999999" x14ac:dyDescent="0.45">
      <c r="C51" s="22" t="s">
        <v>5965</v>
      </c>
    </row>
    <row r="52" spans="3:17" ht="17.399999999999999" x14ac:dyDescent="0.45">
      <c r="C52" s="22" t="s">
        <v>5962</v>
      </c>
    </row>
    <row r="57" spans="3:17" ht="17.399999999999999" x14ac:dyDescent="0.45">
      <c r="C57" s="69" t="s">
        <v>7462</v>
      </c>
      <c r="D57" s="2502"/>
      <c r="E57" s="2502"/>
      <c r="F57" s="2502"/>
      <c r="G57" s="2502"/>
      <c r="H57" s="2502"/>
      <c r="I57" s="2502"/>
      <c r="J57" s="2502"/>
      <c r="K57" s="2502"/>
      <c r="L57" s="2502"/>
      <c r="M57" s="2502"/>
      <c r="N57" s="2502"/>
      <c r="O57" s="2502"/>
      <c r="P57" s="2502"/>
    </row>
    <row r="58" spans="3:17" ht="17.399999999999999" x14ac:dyDescent="0.45">
      <c r="C58" s="2502"/>
      <c r="D58" s="2502"/>
      <c r="E58" s="2502"/>
      <c r="F58" s="2502"/>
      <c r="G58" s="2502"/>
      <c r="H58" s="2502"/>
      <c r="I58" s="2502"/>
      <c r="J58" s="2502"/>
      <c r="K58" s="2502"/>
      <c r="L58" s="2502"/>
      <c r="M58" s="2502"/>
      <c r="N58" s="2502"/>
      <c r="O58" s="2502"/>
      <c r="P58" s="2502"/>
    </row>
    <row r="59" spans="3:17" ht="17.399999999999999" x14ac:dyDescent="0.35">
      <c r="C59" s="2949" t="s">
        <v>4780</v>
      </c>
      <c r="D59" s="2950" t="s">
        <v>996</v>
      </c>
      <c r="E59" s="2942">
        <v>2010</v>
      </c>
      <c r="F59" s="2942">
        <v>2011</v>
      </c>
      <c r="G59" s="2942">
        <v>2012</v>
      </c>
      <c r="H59" s="2942">
        <v>2013</v>
      </c>
      <c r="I59" s="2942">
        <v>2014</v>
      </c>
      <c r="J59" s="2942">
        <v>2015</v>
      </c>
      <c r="K59" s="2942">
        <v>2016</v>
      </c>
      <c r="L59" s="2942">
        <v>2017</v>
      </c>
      <c r="M59" s="2942">
        <v>2018</v>
      </c>
      <c r="N59" s="2942">
        <v>2019</v>
      </c>
      <c r="O59" s="2942">
        <v>2020</v>
      </c>
      <c r="P59" s="2942">
        <v>2021</v>
      </c>
      <c r="Q59" s="2948">
        <v>2022</v>
      </c>
    </row>
    <row r="60" spans="3:17" ht="17.399999999999999" x14ac:dyDescent="0.45">
      <c r="C60" s="3266" t="s">
        <v>506</v>
      </c>
      <c r="D60" s="2951" t="s">
        <v>506</v>
      </c>
      <c r="E60" s="138">
        <v>99.925484351713862</v>
      </c>
      <c r="F60" s="138">
        <v>99.925289503175193</v>
      </c>
      <c r="G60" s="138">
        <v>99.907373101148579</v>
      </c>
      <c r="H60" s="138">
        <v>99.942649588988701</v>
      </c>
      <c r="I60" s="138">
        <v>99.90100970104929</v>
      </c>
      <c r="J60" s="138">
        <v>99.940059940059939</v>
      </c>
      <c r="K60" s="138">
        <v>99.812421842434347</v>
      </c>
      <c r="L60" s="138">
        <v>99.742985650032139</v>
      </c>
      <c r="M60" s="138">
        <v>99.766553480475395</v>
      </c>
      <c r="N60" s="138">
        <v>99.730579254602603</v>
      </c>
      <c r="O60" s="138">
        <v>99.921650561504322</v>
      </c>
      <c r="P60" s="138">
        <v>99.971231300345224</v>
      </c>
      <c r="Q60" s="3084">
        <v>99.761762954139371</v>
      </c>
    </row>
    <row r="61" spans="3:17" ht="17.399999999999999" x14ac:dyDescent="0.45">
      <c r="C61" s="3264"/>
      <c r="D61" s="2951" t="s">
        <v>7436</v>
      </c>
      <c r="E61" s="138">
        <v>100</v>
      </c>
      <c r="F61" s="138">
        <v>99.795081967213122</v>
      </c>
      <c r="G61" s="138">
        <v>99.88636363636364</v>
      </c>
      <c r="H61" s="138">
        <v>100</v>
      </c>
      <c r="I61" s="138">
        <v>99.791666666666671</v>
      </c>
      <c r="J61" s="138">
        <v>100</v>
      </c>
      <c r="K61" s="138">
        <v>99.889502762430936</v>
      </c>
      <c r="L61" s="138">
        <v>99.883449883449885</v>
      </c>
      <c r="M61" s="138">
        <v>99.875156054931324</v>
      </c>
      <c r="N61" s="138">
        <v>100</v>
      </c>
      <c r="O61" s="138">
        <v>99.871630295250327</v>
      </c>
      <c r="P61" s="138">
        <v>99.21875</v>
      </c>
      <c r="Q61" s="957">
        <v>99.691358024691354</v>
      </c>
    </row>
    <row r="62" spans="3:17" ht="17.399999999999999" x14ac:dyDescent="0.45">
      <c r="C62" s="3264"/>
      <c r="D62" s="2951" t="s">
        <v>6582</v>
      </c>
      <c r="E62" s="138">
        <v>99.938442597722371</v>
      </c>
      <c r="F62" s="138">
        <v>99.940617577197159</v>
      </c>
      <c r="G62" s="138">
        <v>99.969870442904494</v>
      </c>
      <c r="H62" s="138">
        <v>99.968934451693087</v>
      </c>
      <c r="I62" s="138">
        <v>99.875776397515523</v>
      </c>
      <c r="J62" s="138">
        <v>99.935649935649934</v>
      </c>
      <c r="K62" s="138">
        <v>99.967288191036957</v>
      </c>
      <c r="L62" s="138">
        <v>99.964285714285722</v>
      </c>
      <c r="M62" s="138">
        <v>99.964285714285722</v>
      </c>
      <c r="N62" s="138">
        <v>99.846684553468762</v>
      </c>
      <c r="O62" s="138">
        <v>99.703891708967845</v>
      </c>
      <c r="P62" s="138">
        <v>99.904443382704244</v>
      </c>
      <c r="Q62" s="957">
        <v>99.845837615621789</v>
      </c>
    </row>
    <row r="63" spans="3:17" ht="17.399999999999999" x14ac:dyDescent="0.45">
      <c r="C63" s="3264"/>
      <c r="D63" s="2951" t="s">
        <v>1015</v>
      </c>
      <c r="E63" s="138">
        <v>100</v>
      </c>
      <c r="F63" s="138">
        <v>100</v>
      </c>
      <c r="G63" s="138">
        <v>100</v>
      </c>
      <c r="H63" s="138">
        <v>99.740259740259745</v>
      </c>
      <c r="I63" s="138">
        <v>99.750623441396513</v>
      </c>
      <c r="J63" s="138">
        <v>100</v>
      </c>
      <c r="K63" s="138">
        <v>100</v>
      </c>
      <c r="L63" s="138">
        <v>99.735449735449734</v>
      </c>
      <c r="M63" s="138">
        <v>100</v>
      </c>
      <c r="N63" s="138">
        <v>99.498746867167924</v>
      </c>
      <c r="O63" s="138">
        <v>100</v>
      </c>
      <c r="P63" s="138">
        <v>100</v>
      </c>
      <c r="Q63" s="957">
        <v>99.707602339181292</v>
      </c>
    </row>
    <row r="64" spans="3:17" ht="17.399999999999999" x14ac:dyDescent="0.45">
      <c r="C64" s="3264"/>
      <c r="D64" s="2951" t="s">
        <v>1044</v>
      </c>
      <c r="E64" s="138">
        <v>100</v>
      </c>
      <c r="F64" s="138">
        <v>99.428571428571431</v>
      </c>
      <c r="G64" s="138">
        <v>100</v>
      </c>
      <c r="H64" s="138">
        <v>98.062015503875969</v>
      </c>
      <c r="I64" s="138">
        <v>99.635036496350367</v>
      </c>
      <c r="J64" s="138">
        <v>99.609375</v>
      </c>
      <c r="K64" s="138">
        <v>97.841726618705039</v>
      </c>
      <c r="L64" s="138">
        <v>96.91119691119691</v>
      </c>
      <c r="M64" s="138">
        <v>100</v>
      </c>
      <c r="N64" s="138">
        <v>97.907949790794973</v>
      </c>
      <c r="O64" s="138">
        <v>98.173515981735164</v>
      </c>
      <c r="P64" s="138">
        <v>99</v>
      </c>
      <c r="Q64" s="957">
        <v>95.609756097560975</v>
      </c>
    </row>
    <row r="65" spans="3:17" ht="17.399999999999999" x14ac:dyDescent="0.45">
      <c r="C65" s="3264"/>
      <c r="D65" s="2951" t="s">
        <v>4276</v>
      </c>
      <c r="E65" s="138">
        <v>99.869451697127943</v>
      </c>
      <c r="F65" s="138">
        <v>99.884526558891451</v>
      </c>
      <c r="G65" s="138">
        <v>100</v>
      </c>
      <c r="H65" s="138">
        <v>100</v>
      </c>
      <c r="I65" s="138">
        <v>100</v>
      </c>
      <c r="J65" s="138">
        <v>100</v>
      </c>
      <c r="K65" s="138">
        <v>100</v>
      </c>
      <c r="L65" s="138">
        <v>100</v>
      </c>
      <c r="M65" s="138">
        <v>99.727148703956345</v>
      </c>
      <c r="N65" s="138">
        <v>99.860724233983291</v>
      </c>
      <c r="O65" s="138">
        <v>99.541984732824432</v>
      </c>
      <c r="P65" s="138">
        <v>100</v>
      </c>
      <c r="Q65" s="957">
        <v>100</v>
      </c>
    </row>
    <row r="66" spans="3:17" ht="17.399999999999999" x14ac:dyDescent="0.45">
      <c r="C66" s="3264"/>
      <c r="D66" s="2951" t="s">
        <v>4430</v>
      </c>
      <c r="E66" s="138">
        <v>100</v>
      </c>
      <c r="F66" s="138">
        <v>100</v>
      </c>
      <c r="G66" s="138">
        <v>100</v>
      </c>
      <c r="H66" s="138">
        <v>100</v>
      </c>
      <c r="I66" s="138">
        <v>100</v>
      </c>
      <c r="J66" s="138">
        <v>100</v>
      </c>
      <c r="K66" s="138">
        <v>100</v>
      </c>
      <c r="L66" s="138">
        <v>99.501246882793012</v>
      </c>
      <c r="M66" s="138">
        <v>100</v>
      </c>
      <c r="N66" s="138">
        <v>99.74683544303798</v>
      </c>
      <c r="O66" s="138">
        <v>99.413489736070375</v>
      </c>
      <c r="P66" s="138">
        <v>100</v>
      </c>
      <c r="Q66" s="957">
        <v>99.685534591194966</v>
      </c>
    </row>
    <row r="67" spans="3:17" ht="17.399999999999999" x14ac:dyDescent="0.45">
      <c r="C67" s="3264"/>
      <c r="D67" s="2951" t="s">
        <v>7437</v>
      </c>
      <c r="E67" s="138">
        <v>100</v>
      </c>
      <c r="F67" s="138">
        <v>99.942726231386018</v>
      </c>
      <c r="G67" s="138">
        <v>100</v>
      </c>
      <c r="H67" s="138">
        <v>99.874921826141332</v>
      </c>
      <c r="I67" s="138">
        <v>99.879951980792313</v>
      </c>
      <c r="J67" s="138">
        <v>99.880311190903655</v>
      </c>
      <c r="K67" s="138">
        <v>99.863945578231295</v>
      </c>
      <c r="L67" s="138">
        <v>99.869621903520212</v>
      </c>
      <c r="M67" s="138">
        <v>99.653259361997229</v>
      </c>
      <c r="N67" s="138">
        <v>99.726962457337891</v>
      </c>
      <c r="O67" s="138">
        <v>99.673202614379079</v>
      </c>
      <c r="P67" s="138">
        <v>99.744680851063833</v>
      </c>
      <c r="Q67" s="957">
        <v>99.62299717247879</v>
      </c>
    </row>
    <row r="68" spans="3:17" ht="17.399999999999999" x14ac:dyDescent="0.45">
      <c r="C68" s="3264"/>
      <c r="D68" s="2951" t="s">
        <v>7438</v>
      </c>
      <c r="E68" s="138">
        <v>100</v>
      </c>
      <c r="F68" s="138">
        <v>99.870801033591732</v>
      </c>
      <c r="G68" s="138">
        <v>99.749373433583969</v>
      </c>
      <c r="H68" s="138">
        <v>99.872448979591837</v>
      </c>
      <c r="I68" s="138">
        <v>100</v>
      </c>
      <c r="J68" s="138">
        <v>100</v>
      </c>
      <c r="K68" s="138">
        <v>100</v>
      </c>
      <c r="L68" s="138">
        <v>100</v>
      </c>
      <c r="M68" s="138">
        <v>99.875776397515523</v>
      </c>
      <c r="N68" s="138">
        <v>99.873096446700501</v>
      </c>
      <c r="O68" s="138">
        <v>99.849170437405718</v>
      </c>
      <c r="P68" s="138">
        <v>99.561403508771932</v>
      </c>
      <c r="Q68" s="957">
        <v>99.847560975609767</v>
      </c>
    </row>
    <row r="69" spans="3:17" ht="17.399999999999999" x14ac:dyDescent="0.45">
      <c r="C69" s="3264"/>
      <c r="D69" s="2951" t="s">
        <v>7439</v>
      </c>
      <c r="E69" s="138">
        <v>99.922720247295203</v>
      </c>
      <c r="F69" s="138">
        <v>99.761904761904759</v>
      </c>
      <c r="G69" s="138">
        <v>99.921813917122762</v>
      </c>
      <c r="H69" s="138">
        <v>100</v>
      </c>
      <c r="I69" s="138">
        <v>100</v>
      </c>
      <c r="J69" s="138">
        <v>100</v>
      </c>
      <c r="K69" s="138">
        <v>99.908424908424905</v>
      </c>
      <c r="L69" s="138">
        <v>99.736379613356775</v>
      </c>
      <c r="M69" s="138">
        <v>99.824253075571178</v>
      </c>
      <c r="N69" s="138">
        <v>99.731182795698928</v>
      </c>
      <c r="O69" s="138">
        <v>100</v>
      </c>
      <c r="P69" s="138">
        <v>100</v>
      </c>
      <c r="Q69" s="957">
        <v>99.618805590851338</v>
      </c>
    </row>
    <row r="70" spans="3:17" ht="17.399999999999999" x14ac:dyDescent="0.45">
      <c r="C70" s="3264"/>
      <c r="D70" s="2951" t="s">
        <v>1018</v>
      </c>
      <c r="E70" s="138">
        <v>100</v>
      </c>
      <c r="F70" s="138">
        <v>99.895724713242956</v>
      </c>
      <c r="G70" s="138">
        <v>100</v>
      </c>
      <c r="H70" s="138">
        <v>99.888517279821627</v>
      </c>
      <c r="I70" s="138">
        <v>99.885974914481181</v>
      </c>
      <c r="J70" s="138">
        <v>100</v>
      </c>
      <c r="K70" s="138">
        <v>100</v>
      </c>
      <c r="L70" s="138">
        <v>99.50310559006212</v>
      </c>
      <c r="M70" s="138">
        <v>99.49302915082383</v>
      </c>
      <c r="N70" s="138">
        <v>99.726402188782487</v>
      </c>
      <c r="O70" s="138">
        <v>99.522292993630572</v>
      </c>
      <c r="P70" s="138">
        <v>99.836867862969015</v>
      </c>
      <c r="Q70" s="957">
        <v>99.504132231404952</v>
      </c>
    </row>
    <row r="71" spans="3:17" ht="17.399999999999999" x14ac:dyDescent="0.45">
      <c r="C71" s="3264"/>
      <c r="D71" s="2951" t="s">
        <v>1045</v>
      </c>
      <c r="E71" s="138">
        <v>100</v>
      </c>
      <c r="F71" s="138">
        <v>100</v>
      </c>
      <c r="G71" s="138">
        <v>99.649122807017548</v>
      </c>
      <c r="H71" s="138">
        <v>100</v>
      </c>
      <c r="I71" s="138">
        <v>100</v>
      </c>
      <c r="J71" s="138">
        <v>99.612403100775197</v>
      </c>
      <c r="K71" s="138">
        <v>99.635036496350367</v>
      </c>
      <c r="L71" s="138">
        <v>100</v>
      </c>
      <c r="M71" s="138">
        <v>99.590163934426229</v>
      </c>
      <c r="N71" s="138">
        <v>100</v>
      </c>
      <c r="O71" s="138">
        <v>99.473684210526315</v>
      </c>
      <c r="P71" s="138">
        <v>100</v>
      </c>
      <c r="Q71" s="957">
        <v>99.53051643192488</v>
      </c>
    </row>
    <row r="72" spans="3:17" ht="17.399999999999999" x14ac:dyDescent="0.45">
      <c r="C72" s="3264"/>
      <c r="D72" s="2951" t="s">
        <v>1023</v>
      </c>
      <c r="E72" s="138">
        <v>99.905482041587902</v>
      </c>
      <c r="F72" s="138">
        <v>100</v>
      </c>
      <c r="G72" s="138">
        <v>100</v>
      </c>
      <c r="H72" s="138">
        <v>100</v>
      </c>
      <c r="I72" s="138">
        <v>99.899497487437188</v>
      </c>
      <c r="J72" s="138">
        <v>99.901960784313729</v>
      </c>
      <c r="K72" s="138">
        <v>100</v>
      </c>
      <c r="L72" s="138">
        <v>100</v>
      </c>
      <c r="M72" s="138">
        <v>100</v>
      </c>
      <c r="N72" s="138">
        <v>99.379652605459057</v>
      </c>
      <c r="O72" s="138">
        <v>100</v>
      </c>
      <c r="P72" s="138">
        <v>100</v>
      </c>
      <c r="Q72" s="957">
        <v>99.844479004665629</v>
      </c>
    </row>
    <row r="73" spans="3:17" ht="17.399999999999999" x14ac:dyDescent="0.45">
      <c r="C73" s="3264"/>
      <c r="D73" s="2951" t="s">
        <v>7440</v>
      </c>
      <c r="E73" s="138">
        <v>99.851190476190482</v>
      </c>
      <c r="F73" s="138">
        <v>99.703264094955486</v>
      </c>
      <c r="G73" s="138">
        <v>99.854651162790688</v>
      </c>
      <c r="H73" s="138">
        <v>100</v>
      </c>
      <c r="I73" s="138">
        <v>100</v>
      </c>
      <c r="J73" s="138">
        <v>99.704579025110789</v>
      </c>
      <c r="K73" s="138">
        <v>100</v>
      </c>
      <c r="L73" s="138">
        <v>99.831649831649841</v>
      </c>
      <c r="M73" s="138">
        <v>99.637681159420282</v>
      </c>
      <c r="N73" s="138">
        <v>99.595959595959599</v>
      </c>
      <c r="O73" s="138">
        <v>99.390243902439025</v>
      </c>
      <c r="P73" s="138">
        <v>99.126637554585145</v>
      </c>
      <c r="Q73" s="957">
        <v>99.776286353467555</v>
      </c>
    </row>
    <row r="74" spans="3:17" ht="17.399999999999999" x14ac:dyDescent="0.45">
      <c r="C74" s="3264"/>
      <c r="D74" s="2951" t="s">
        <v>7441</v>
      </c>
      <c r="E74" s="138">
        <v>99.840764331210195</v>
      </c>
      <c r="F74" s="138">
        <v>99.702823179791977</v>
      </c>
      <c r="G74" s="138">
        <v>99.345335515548285</v>
      </c>
      <c r="H74" s="138">
        <v>99.820466786355482</v>
      </c>
      <c r="I74" s="138">
        <v>99.824561403508767</v>
      </c>
      <c r="J74" s="138">
        <v>100</v>
      </c>
      <c r="K74" s="138">
        <v>99.827586206896541</v>
      </c>
      <c r="L74" s="138">
        <v>99.799196787148588</v>
      </c>
      <c r="M74" s="138">
        <v>99.809885931558938</v>
      </c>
      <c r="N74" s="138">
        <v>99.8</v>
      </c>
      <c r="O74" s="138">
        <v>99.76303317535546</v>
      </c>
      <c r="P74" s="138">
        <v>99.244332493702771</v>
      </c>
      <c r="Q74" s="957">
        <v>99.775784753363226</v>
      </c>
    </row>
    <row r="75" spans="3:17" ht="17.399999999999999" x14ac:dyDescent="0.45">
      <c r="C75" s="3264"/>
      <c r="D75" s="2951" t="s">
        <v>7442</v>
      </c>
      <c r="E75" s="138">
        <v>100</v>
      </c>
      <c r="F75" s="138">
        <v>100</v>
      </c>
      <c r="G75" s="138">
        <v>100</v>
      </c>
      <c r="H75" s="138">
        <v>100</v>
      </c>
      <c r="I75" s="138">
        <v>100</v>
      </c>
      <c r="J75" s="138">
        <v>100</v>
      </c>
      <c r="K75" s="138">
        <v>97.368421052631575</v>
      </c>
      <c r="L75" s="138">
        <v>97.560975609756099</v>
      </c>
      <c r="M75" s="138">
        <v>97.368421052631575</v>
      </c>
      <c r="N75" s="138">
        <v>98.4375</v>
      </c>
      <c r="O75" s="138">
        <v>98.507462686567166</v>
      </c>
      <c r="P75" s="138">
        <v>98.245614035087712</v>
      </c>
      <c r="Q75" s="957">
        <v>100</v>
      </c>
    </row>
    <row r="76" spans="3:17" ht="17.399999999999999" x14ac:dyDescent="0.45">
      <c r="C76" s="3264"/>
      <c r="D76" s="2951" t="s">
        <v>1043</v>
      </c>
      <c r="E76" s="138">
        <v>100</v>
      </c>
      <c r="F76" s="138">
        <v>100</v>
      </c>
      <c r="G76" s="138">
        <v>99.029126213592235</v>
      </c>
      <c r="H76" s="138">
        <v>99.21875</v>
      </c>
      <c r="I76" s="138">
        <v>99.2</v>
      </c>
      <c r="J76" s="138">
        <v>100</v>
      </c>
      <c r="K76" s="138">
        <v>98.387096774193552</v>
      </c>
      <c r="L76" s="138">
        <v>96.15384615384616</v>
      </c>
      <c r="M76" s="138">
        <v>96.521739130434781</v>
      </c>
      <c r="N76" s="138">
        <v>95.161290322580655</v>
      </c>
      <c r="O76" s="138">
        <v>97.972972972972968</v>
      </c>
      <c r="P76" s="138">
        <v>100</v>
      </c>
      <c r="Q76" s="957">
        <v>95.454545454545453</v>
      </c>
    </row>
    <row r="77" spans="3:17" ht="17.399999999999999" x14ac:dyDescent="0.45">
      <c r="C77" s="3264"/>
      <c r="D77" s="2951" t="s">
        <v>7443</v>
      </c>
      <c r="E77" s="138">
        <v>100</v>
      </c>
      <c r="F77" s="138">
        <v>99.901864573110885</v>
      </c>
      <c r="G77" s="138">
        <v>100</v>
      </c>
      <c r="H77" s="138">
        <v>99.695740365111561</v>
      </c>
      <c r="I77" s="138">
        <v>100</v>
      </c>
      <c r="J77" s="138">
        <v>100</v>
      </c>
      <c r="K77" s="138">
        <v>99.700897308075781</v>
      </c>
      <c r="L77" s="138">
        <v>99.794871794871796</v>
      </c>
      <c r="M77" s="138">
        <v>99.777530589543943</v>
      </c>
      <c r="N77" s="138">
        <v>99.578503688092738</v>
      </c>
      <c r="O77" s="138">
        <v>100</v>
      </c>
      <c r="P77" s="138">
        <v>99.711399711399707</v>
      </c>
      <c r="Q77" s="957">
        <v>99.701937406855436</v>
      </c>
    </row>
    <row r="78" spans="3:17" ht="17.399999999999999" x14ac:dyDescent="0.45">
      <c r="C78" s="3264"/>
      <c r="D78" s="2951" t="s">
        <v>1041</v>
      </c>
      <c r="E78" s="138">
        <v>99.511111111111106</v>
      </c>
      <c r="F78" s="138">
        <v>99.266925398878826</v>
      </c>
      <c r="G78" s="138">
        <v>99.271636675235655</v>
      </c>
      <c r="H78" s="138">
        <v>99.64753272910373</v>
      </c>
      <c r="I78" s="138">
        <v>99.394463667820062</v>
      </c>
      <c r="J78" s="138">
        <v>99.347927340475081</v>
      </c>
      <c r="K78" s="138">
        <v>99.528079282680508</v>
      </c>
      <c r="L78" s="138">
        <v>99.389097744360896</v>
      </c>
      <c r="M78" s="138">
        <v>99.571632555925746</v>
      </c>
      <c r="N78" s="138">
        <v>99.641943734015342</v>
      </c>
      <c r="O78" s="138">
        <v>99.327731092436977</v>
      </c>
      <c r="P78" s="138">
        <v>99.432463110102148</v>
      </c>
      <c r="Q78" s="957">
        <v>99.233038348082587</v>
      </c>
    </row>
    <row r="79" spans="3:17" ht="17.399999999999999" x14ac:dyDescent="0.45">
      <c r="C79" s="3264"/>
      <c r="D79" s="2951" t="s">
        <v>7444</v>
      </c>
      <c r="E79" s="138">
        <v>100</v>
      </c>
      <c r="F79" s="138">
        <v>98.876404494382015</v>
      </c>
      <c r="G79" s="138">
        <v>100</v>
      </c>
      <c r="H79" s="138">
        <v>99.447513812154696</v>
      </c>
      <c r="I79" s="138">
        <v>100</v>
      </c>
      <c r="J79" s="138">
        <v>99.390243902439025</v>
      </c>
      <c r="K79" s="138">
        <v>98.009950248756226</v>
      </c>
      <c r="L79" s="138">
        <v>97.92746113989638</v>
      </c>
      <c r="M79" s="138">
        <v>96.089385474860336</v>
      </c>
      <c r="N79" s="138">
        <v>98.843930635838149</v>
      </c>
      <c r="O79" s="138">
        <v>100</v>
      </c>
      <c r="P79" s="138">
        <v>99.212598425196859</v>
      </c>
      <c r="Q79" s="957">
        <v>100</v>
      </c>
    </row>
    <row r="80" spans="3:17" ht="17.399999999999999" x14ac:dyDescent="0.45">
      <c r="C80" s="3264" t="s">
        <v>507</v>
      </c>
      <c r="D80" s="2951" t="s">
        <v>507</v>
      </c>
      <c r="E80" s="138">
        <v>99.881376037959669</v>
      </c>
      <c r="F80" s="138">
        <v>99.860594795539043</v>
      </c>
      <c r="G80" s="138">
        <v>99.741054613935972</v>
      </c>
      <c r="H80" s="138">
        <v>99.803391496682238</v>
      </c>
      <c r="I80" s="138">
        <v>99.83435873166114</v>
      </c>
      <c r="J80" s="138">
        <v>99.930955120828543</v>
      </c>
      <c r="K80" s="138">
        <v>99.634703196347033</v>
      </c>
      <c r="L80" s="138">
        <v>99.976415094339629</v>
      </c>
      <c r="M80" s="138">
        <v>99.774622492675235</v>
      </c>
      <c r="N80" s="138">
        <v>99.875529001742592</v>
      </c>
      <c r="O80" s="138">
        <v>99.792638672887506</v>
      </c>
      <c r="P80" s="138">
        <v>99.944165270798436</v>
      </c>
      <c r="Q80" s="957">
        <v>99.822747415066473</v>
      </c>
    </row>
    <row r="81" spans="3:17" ht="17.399999999999999" x14ac:dyDescent="0.45">
      <c r="C81" s="3264"/>
      <c r="D81" s="2951" t="s">
        <v>3160</v>
      </c>
      <c r="E81" s="138">
        <v>99.833055091819702</v>
      </c>
      <c r="F81" s="138">
        <v>99.522673031026244</v>
      </c>
      <c r="G81" s="138">
        <v>99.918233851185619</v>
      </c>
      <c r="H81" s="138">
        <v>99.668049792531122</v>
      </c>
      <c r="I81" s="138">
        <v>99.600000000000009</v>
      </c>
      <c r="J81" s="138">
        <v>99.848828420256993</v>
      </c>
      <c r="K81" s="138">
        <v>99.145962732919273</v>
      </c>
      <c r="L81" s="138">
        <v>99.619192688499609</v>
      </c>
      <c r="M81" s="138">
        <v>99.584026622296179</v>
      </c>
      <c r="N81" s="138">
        <v>99.666388657214341</v>
      </c>
      <c r="O81" s="138">
        <v>99.818016378525925</v>
      </c>
      <c r="P81" s="138">
        <v>99.235912129894928</v>
      </c>
      <c r="Q81" s="957">
        <v>99.50248756218906</v>
      </c>
    </row>
    <row r="82" spans="3:17" ht="17.399999999999999" x14ac:dyDescent="0.45">
      <c r="C82" s="3264"/>
      <c r="D82" s="2951" t="s">
        <v>7445</v>
      </c>
      <c r="E82" s="138">
        <v>99.827139152981843</v>
      </c>
      <c r="F82" s="138">
        <v>99.839098954143196</v>
      </c>
      <c r="G82" s="138">
        <v>99.742046431642308</v>
      </c>
      <c r="H82" s="138">
        <v>99.760191846522787</v>
      </c>
      <c r="I82" s="138">
        <v>99.505766062602959</v>
      </c>
      <c r="J82" s="138">
        <v>99.842022116903621</v>
      </c>
      <c r="K82" s="138">
        <v>99.830795262267344</v>
      </c>
      <c r="L82" s="138">
        <v>99.167360532889262</v>
      </c>
      <c r="M82" s="138">
        <v>99.506578947368425</v>
      </c>
      <c r="N82" s="138">
        <v>99.778516057585819</v>
      </c>
      <c r="O82" s="138">
        <v>100</v>
      </c>
      <c r="P82" s="138">
        <v>99.342969776609721</v>
      </c>
      <c r="Q82" s="957">
        <v>100</v>
      </c>
    </row>
    <row r="83" spans="3:17" ht="17.399999999999999" x14ac:dyDescent="0.45">
      <c r="C83" s="3264"/>
      <c r="D83" s="2951" t="s">
        <v>1039</v>
      </c>
      <c r="E83" s="138">
        <v>100</v>
      </c>
      <c r="F83" s="138">
        <v>100</v>
      </c>
      <c r="G83" s="138">
        <v>100</v>
      </c>
      <c r="H83" s="138">
        <v>100</v>
      </c>
      <c r="I83" s="138">
        <v>100</v>
      </c>
      <c r="J83" s="138">
        <v>100</v>
      </c>
      <c r="K83" s="138">
        <v>100</v>
      </c>
      <c r="L83" s="138">
        <v>100</v>
      </c>
      <c r="M83" s="138">
        <v>100</v>
      </c>
      <c r="N83" s="138">
        <v>96.551724137931032</v>
      </c>
      <c r="O83" s="138">
        <v>100</v>
      </c>
      <c r="P83" s="138">
        <v>100</v>
      </c>
      <c r="Q83" s="957">
        <v>96.875</v>
      </c>
    </row>
    <row r="84" spans="3:17" ht="17.399999999999999" x14ac:dyDescent="0.45">
      <c r="C84" s="3264"/>
      <c r="D84" s="2951" t="s">
        <v>1034</v>
      </c>
      <c r="E84" s="138">
        <v>99.692307692307693</v>
      </c>
      <c r="F84" s="138">
        <v>100</v>
      </c>
      <c r="G84" s="138">
        <v>99.680511182108617</v>
      </c>
      <c r="H84" s="138">
        <v>100</v>
      </c>
      <c r="I84" s="138">
        <v>100</v>
      </c>
      <c r="J84" s="138">
        <v>100</v>
      </c>
      <c r="K84" s="138">
        <v>100</v>
      </c>
      <c r="L84" s="138">
        <v>99.689440993788821</v>
      </c>
      <c r="M84" s="138">
        <v>99.438202247191015</v>
      </c>
      <c r="N84" s="138">
        <v>99.354838709677423</v>
      </c>
      <c r="O84" s="138">
        <v>100</v>
      </c>
      <c r="P84" s="138">
        <v>100</v>
      </c>
      <c r="Q84" s="957">
        <v>99.601593625498012</v>
      </c>
    </row>
    <row r="85" spans="3:17" ht="17.399999999999999" x14ac:dyDescent="0.45">
      <c r="C85" s="3264"/>
      <c r="D85" s="2951" t="s">
        <v>1038</v>
      </c>
      <c r="E85" s="138">
        <v>99.685039370078741</v>
      </c>
      <c r="F85" s="138">
        <v>99.677938808373597</v>
      </c>
      <c r="G85" s="138">
        <v>99.679487179487182</v>
      </c>
      <c r="H85" s="138">
        <v>100</v>
      </c>
      <c r="I85" s="138">
        <v>100</v>
      </c>
      <c r="J85" s="138">
        <v>99.833887043189378</v>
      </c>
      <c r="K85" s="138">
        <v>99.658703071672363</v>
      </c>
      <c r="L85" s="138">
        <v>100</v>
      </c>
      <c r="M85" s="138">
        <v>99.500831946755412</v>
      </c>
      <c r="N85" s="138">
        <v>99.644760213143869</v>
      </c>
      <c r="O85" s="138">
        <v>99.203187250996024</v>
      </c>
      <c r="P85" s="138">
        <v>99.567099567099575</v>
      </c>
      <c r="Q85" s="957">
        <v>100</v>
      </c>
    </row>
    <row r="86" spans="3:17" ht="17.399999999999999" x14ac:dyDescent="0.45">
      <c r="C86" s="3264"/>
      <c r="D86" s="2951" t="s">
        <v>7446</v>
      </c>
      <c r="E86" s="138">
        <v>100</v>
      </c>
      <c r="F86" s="138">
        <v>99.584199584199581</v>
      </c>
      <c r="G86" s="138">
        <v>99.764150943396217</v>
      </c>
      <c r="H86" s="138">
        <v>100</v>
      </c>
      <c r="I86" s="138">
        <v>100</v>
      </c>
      <c r="J86" s="138">
        <v>100</v>
      </c>
      <c r="K86" s="138">
        <v>99.566160520607369</v>
      </c>
      <c r="L86" s="138">
        <v>99.776286353467555</v>
      </c>
      <c r="M86" s="138">
        <v>99.779249448123622</v>
      </c>
      <c r="N86" s="138">
        <v>99.753086419753089</v>
      </c>
      <c r="O86" s="138">
        <v>100</v>
      </c>
      <c r="P86" s="138">
        <v>99.727520435967293</v>
      </c>
      <c r="Q86" s="957">
        <v>100</v>
      </c>
    </row>
    <row r="87" spans="3:17" ht="17.399999999999999" x14ac:dyDescent="0.45">
      <c r="C87" s="3264"/>
      <c r="D87" s="2951" t="s">
        <v>7447</v>
      </c>
      <c r="E87" s="138">
        <v>100</v>
      </c>
      <c r="F87" s="138">
        <v>99.568034557235421</v>
      </c>
      <c r="G87" s="138">
        <v>99.575371549893845</v>
      </c>
      <c r="H87" s="138">
        <v>100</v>
      </c>
      <c r="I87" s="138">
        <v>99.791231732776623</v>
      </c>
      <c r="J87" s="138">
        <v>100</v>
      </c>
      <c r="K87" s="138">
        <v>99.795501022494889</v>
      </c>
      <c r="L87" s="138">
        <v>99.792099792099791</v>
      </c>
      <c r="M87" s="138">
        <v>99.787234042553195</v>
      </c>
      <c r="N87" s="138">
        <v>99.603174603174608</v>
      </c>
      <c r="O87" s="138">
        <v>99.742930591259636</v>
      </c>
      <c r="P87" s="138">
        <v>100</v>
      </c>
      <c r="Q87" s="957">
        <v>100</v>
      </c>
    </row>
    <row r="88" spans="3:17" ht="17.399999999999999" x14ac:dyDescent="0.45">
      <c r="C88" s="3264"/>
      <c r="D88" s="2951" t="s">
        <v>1037</v>
      </c>
      <c r="E88" s="138">
        <v>100</v>
      </c>
      <c r="F88" s="138">
        <v>100</v>
      </c>
      <c r="G88" s="138">
        <v>99.665551839464882</v>
      </c>
      <c r="H88" s="138">
        <v>100</v>
      </c>
      <c r="I88" s="138">
        <v>100</v>
      </c>
      <c r="J88" s="138">
        <v>100</v>
      </c>
      <c r="K88" s="138">
        <v>99.384615384615387</v>
      </c>
      <c r="L88" s="138">
        <v>100</v>
      </c>
      <c r="M88" s="138">
        <v>100</v>
      </c>
      <c r="N88" s="138">
        <v>100</v>
      </c>
      <c r="O88" s="138">
        <v>100</v>
      </c>
      <c r="P88" s="138">
        <v>100</v>
      </c>
      <c r="Q88" s="957">
        <v>99.180327868852459</v>
      </c>
    </row>
    <row r="89" spans="3:17" ht="17.399999999999999" x14ac:dyDescent="0.45">
      <c r="C89" s="3264"/>
      <c r="D89" s="2951" t="s">
        <v>4358</v>
      </c>
      <c r="E89" s="138">
        <v>99.617083946980856</v>
      </c>
      <c r="F89" s="138">
        <v>99.621212121212125</v>
      </c>
      <c r="G89" s="138">
        <v>99.036496350364956</v>
      </c>
      <c r="H89" s="138">
        <v>99.518507372855851</v>
      </c>
      <c r="I89" s="138">
        <v>99.531066822977721</v>
      </c>
      <c r="J89" s="138">
        <v>99.45054945054946</v>
      </c>
      <c r="K89" s="138">
        <v>98.698153194066009</v>
      </c>
      <c r="L89" s="138">
        <v>99.053356282271949</v>
      </c>
      <c r="M89" s="138">
        <v>98.722679534487639</v>
      </c>
      <c r="N89" s="138">
        <v>98.733375554148196</v>
      </c>
      <c r="O89" s="138">
        <v>99.032951289398284</v>
      </c>
      <c r="P89" s="138">
        <v>98.500187476565429</v>
      </c>
      <c r="Q89" s="957">
        <v>99.063400576368878</v>
      </c>
    </row>
    <row r="90" spans="3:17" ht="17.399999999999999" x14ac:dyDescent="0.45">
      <c r="C90" s="3264"/>
      <c r="D90" s="2951" t="s">
        <v>7448</v>
      </c>
      <c r="E90" s="138">
        <v>99.572649572649567</v>
      </c>
      <c r="F90" s="138">
        <v>99.539170506912441</v>
      </c>
      <c r="G90" s="138">
        <v>100</v>
      </c>
      <c r="H90" s="138">
        <v>100</v>
      </c>
      <c r="I90" s="138">
        <v>100</v>
      </c>
      <c r="J90" s="138">
        <v>100</v>
      </c>
      <c r="K90" s="138">
        <v>99.572649572649567</v>
      </c>
      <c r="L90" s="138">
        <v>100</v>
      </c>
      <c r="M90" s="138">
        <v>98.884758364312262</v>
      </c>
      <c r="N90" s="138">
        <v>99.576271186440678</v>
      </c>
      <c r="O90" s="138">
        <v>99.561403508771932</v>
      </c>
      <c r="P90" s="138">
        <v>98.924731182795696</v>
      </c>
      <c r="Q90" s="957">
        <v>99.459459459459467</v>
      </c>
    </row>
    <row r="91" spans="3:17" ht="17.399999999999999" x14ac:dyDescent="0.45">
      <c r="C91" s="3264"/>
      <c r="D91" s="2951" t="s">
        <v>7449</v>
      </c>
      <c r="E91" s="138">
        <v>100</v>
      </c>
      <c r="F91" s="138">
        <v>100</v>
      </c>
      <c r="G91" s="138">
        <v>100</v>
      </c>
      <c r="H91" s="138">
        <v>100</v>
      </c>
      <c r="I91" s="138">
        <v>100</v>
      </c>
      <c r="J91" s="138">
        <v>100</v>
      </c>
      <c r="K91" s="138">
        <v>100</v>
      </c>
      <c r="L91" s="138">
        <v>100</v>
      </c>
      <c r="M91" s="138">
        <v>100</v>
      </c>
      <c r="N91" s="138">
        <v>100</v>
      </c>
      <c r="O91" s="138">
        <v>100</v>
      </c>
      <c r="P91" s="138">
        <v>99.421965317919074</v>
      </c>
      <c r="Q91" s="957">
        <v>100</v>
      </c>
    </row>
    <row r="92" spans="3:17" ht="17.399999999999999" x14ac:dyDescent="0.45">
      <c r="C92" s="3264"/>
      <c r="D92" s="2951" t="s">
        <v>7450</v>
      </c>
      <c r="E92" s="138">
        <v>98.203592814371248</v>
      </c>
      <c r="F92" s="138">
        <v>97.608200455580857</v>
      </c>
      <c r="G92" s="138">
        <v>98.387096774193552</v>
      </c>
      <c r="H92" s="138">
        <v>97.932535364526657</v>
      </c>
      <c r="I92" s="138">
        <v>98.602753975085761</v>
      </c>
      <c r="J92" s="138">
        <v>98.66255144032921</v>
      </c>
      <c r="K92" s="138">
        <v>98.352779853271628</v>
      </c>
      <c r="L92" s="138">
        <v>98.390201606928727</v>
      </c>
      <c r="M92" s="138">
        <v>98.210922787193979</v>
      </c>
      <c r="N92" s="138">
        <v>99.212823145995813</v>
      </c>
      <c r="O92" s="138">
        <v>98.972602739726028</v>
      </c>
      <c r="P92" s="138">
        <v>98.852040816326522</v>
      </c>
      <c r="Q92" s="957">
        <v>98.671978751660021</v>
      </c>
    </row>
    <row r="93" spans="3:17" ht="17.399999999999999" x14ac:dyDescent="0.45">
      <c r="C93" s="3264"/>
      <c r="D93" s="2951" t="s">
        <v>4359</v>
      </c>
      <c r="E93" s="138">
        <v>98.011928429423449</v>
      </c>
      <c r="F93" s="138">
        <v>96.181818181818173</v>
      </c>
      <c r="G93" s="138">
        <v>96.428571428571431</v>
      </c>
      <c r="H93" s="138">
        <v>97.165354330708666</v>
      </c>
      <c r="I93" s="138">
        <v>98.023064250411863</v>
      </c>
      <c r="J93" s="138">
        <v>98.193760262725789</v>
      </c>
      <c r="K93" s="138">
        <v>96.870342771982124</v>
      </c>
      <c r="L93" s="138">
        <v>97.568881685575377</v>
      </c>
      <c r="M93" s="138">
        <v>97.983870967741936</v>
      </c>
      <c r="N93" s="138">
        <v>97.979797979797979</v>
      </c>
      <c r="O93" s="138">
        <v>98.070175438596479</v>
      </c>
      <c r="P93" s="138">
        <v>96.08177172061329</v>
      </c>
      <c r="Q93" s="957">
        <v>96.802841918294845</v>
      </c>
    </row>
    <row r="94" spans="3:17" ht="17.399999999999999" x14ac:dyDescent="0.45">
      <c r="C94" s="3264"/>
      <c r="D94" s="2951" t="s">
        <v>4363</v>
      </c>
      <c r="E94" s="138">
        <v>99.250936329588015</v>
      </c>
      <c r="F94" s="138">
        <v>99.319727891156461</v>
      </c>
      <c r="G94" s="138">
        <v>99.650349650349639</v>
      </c>
      <c r="H94" s="138">
        <v>99.386503067484668</v>
      </c>
      <c r="I94" s="138">
        <v>99.673202614379079</v>
      </c>
      <c r="J94" s="138">
        <v>99.319727891156461</v>
      </c>
      <c r="K94" s="138">
        <v>99.322033898305079</v>
      </c>
      <c r="L94" s="138">
        <v>99.645390070921991</v>
      </c>
      <c r="M94" s="138">
        <v>99.032258064516128</v>
      </c>
      <c r="N94" s="138">
        <v>100</v>
      </c>
      <c r="O94" s="138">
        <v>99.227799227799224</v>
      </c>
      <c r="P94" s="138">
        <v>99.166666666666671</v>
      </c>
      <c r="Q94" s="957">
        <v>100</v>
      </c>
    </row>
    <row r="95" spans="3:17" ht="17.399999999999999" x14ac:dyDescent="0.45">
      <c r="C95" s="3264"/>
      <c r="D95" s="3104" t="s">
        <v>7451</v>
      </c>
      <c r="E95" s="3083" t="s">
        <v>7452</v>
      </c>
      <c r="F95" s="3083" t="s">
        <v>7452</v>
      </c>
      <c r="G95" s="3083" t="s">
        <v>7452</v>
      </c>
      <c r="H95" s="3083" t="s">
        <v>7452</v>
      </c>
      <c r="I95" s="3083" t="s">
        <v>7452</v>
      </c>
      <c r="J95" s="3083" t="s">
        <v>7452</v>
      </c>
      <c r="K95" s="3083" t="s">
        <v>7452</v>
      </c>
      <c r="L95" s="3083" t="s">
        <v>7452</v>
      </c>
      <c r="M95" s="3083" t="s">
        <v>7452</v>
      </c>
      <c r="N95" s="138">
        <v>98.461538461538467</v>
      </c>
      <c r="O95" s="138">
        <v>98.455598455598462</v>
      </c>
      <c r="P95" s="138">
        <v>99.170124481327804</v>
      </c>
      <c r="Q95" s="957">
        <v>98.23788546255507</v>
      </c>
    </row>
    <row r="96" spans="3:17" ht="17.399999999999999" x14ac:dyDescent="0.45">
      <c r="C96" s="3264" t="s">
        <v>508</v>
      </c>
      <c r="D96" s="2951" t="s">
        <v>508</v>
      </c>
      <c r="E96" s="138">
        <v>100</v>
      </c>
      <c r="F96" s="138">
        <v>99.907450254511801</v>
      </c>
      <c r="G96" s="138">
        <v>99.815157116451019</v>
      </c>
      <c r="H96" s="138">
        <v>99.853658536585371</v>
      </c>
      <c r="I96" s="138">
        <v>99.850374064837908</v>
      </c>
      <c r="J96" s="138">
        <v>99.851924975320841</v>
      </c>
      <c r="K96" s="138">
        <v>99.801882119861318</v>
      </c>
      <c r="L96" s="138">
        <v>99.690082644628092</v>
      </c>
      <c r="M96" s="138">
        <v>99.735449735449734</v>
      </c>
      <c r="N96" s="138">
        <v>99.441340782122893</v>
      </c>
      <c r="O96" s="138">
        <v>99.29494712103407</v>
      </c>
      <c r="P96" s="138">
        <v>99.681933842239189</v>
      </c>
      <c r="Q96" s="957">
        <v>99.612653324725628</v>
      </c>
    </row>
    <row r="97" spans="3:17" ht="17.399999999999999" x14ac:dyDescent="0.45">
      <c r="C97" s="3264"/>
      <c r="D97" s="2951" t="s">
        <v>3114</v>
      </c>
      <c r="E97" s="138">
        <v>99.885057471264375</v>
      </c>
      <c r="F97" s="138">
        <v>100</v>
      </c>
      <c r="G97" s="138">
        <v>99.367755532139086</v>
      </c>
      <c r="H97" s="138">
        <v>100</v>
      </c>
      <c r="I97" s="138">
        <v>99.884393063583815</v>
      </c>
      <c r="J97" s="138">
        <v>100</v>
      </c>
      <c r="K97" s="138">
        <v>100</v>
      </c>
      <c r="L97" s="138">
        <v>99.303944315545252</v>
      </c>
      <c r="M97" s="138">
        <v>99.626865671641781</v>
      </c>
      <c r="N97" s="138">
        <v>99.0578734858681</v>
      </c>
      <c r="O97" s="138">
        <v>99.557522123893804</v>
      </c>
      <c r="P97" s="138">
        <v>99.843505477308298</v>
      </c>
      <c r="Q97" s="957">
        <v>99.844236760124616</v>
      </c>
    </row>
    <row r="98" spans="3:17" ht="17.399999999999999" x14ac:dyDescent="0.45">
      <c r="C98" s="3264"/>
      <c r="D98" s="2951" t="s">
        <v>4278</v>
      </c>
      <c r="E98" s="138">
        <v>99.926578560939788</v>
      </c>
      <c r="F98" s="138">
        <v>99.842643587726201</v>
      </c>
      <c r="G98" s="138">
        <v>99.848942598187307</v>
      </c>
      <c r="H98" s="138">
        <v>99.846390168970814</v>
      </c>
      <c r="I98" s="138">
        <v>99.777777777777771</v>
      </c>
      <c r="J98" s="138">
        <v>99.857244825124909</v>
      </c>
      <c r="K98" s="138">
        <v>99.534522885958111</v>
      </c>
      <c r="L98" s="138">
        <v>99.206349206349202</v>
      </c>
      <c r="M98" s="138">
        <v>99.630996309963095</v>
      </c>
      <c r="N98" s="138">
        <v>99.501246882793026</v>
      </c>
      <c r="O98" s="138">
        <v>99.553571428571431</v>
      </c>
      <c r="P98" s="138">
        <v>99.300699300699307</v>
      </c>
      <c r="Q98" s="957">
        <v>99.45054945054946</v>
      </c>
    </row>
    <row r="99" spans="3:17" ht="17.399999999999999" x14ac:dyDescent="0.45">
      <c r="C99" s="3264"/>
      <c r="D99" s="2951" t="s">
        <v>3115</v>
      </c>
      <c r="E99" s="138">
        <v>99.526066350710892</v>
      </c>
      <c r="F99" s="138">
        <v>99.526066350710892</v>
      </c>
      <c r="G99" s="138">
        <v>98.598130841121502</v>
      </c>
      <c r="H99" s="138">
        <v>99.568965517241381</v>
      </c>
      <c r="I99" s="138">
        <v>98.723404255319153</v>
      </c>
      <c r="J99" s="138">
        <v>98.780487804878049</v>
      </c>
      <c r="K99" s="138">
        <v>97.907949790794973</v>
      </c>
      <c r="L99" s="138">
        <v>99.512195121951223</v>
      </c>
      <c r="M99" s="138">
        <v>98.591549295774655</v>
      </c>
      <c r="N99" s="138">
        <v>99.019607843137265</v>
      </c>
      <c r="O99" s="138">
        <v>98.648648648648646</v>
      </c>
      <c r="P99" s="138">
        <v>99.401197604790411</v>
      </c>
      <c r="Q99" s="957">
        <v>98.429319371727757</v>
      </c>
    </row>
    <row r="100" spans="3:17" ht="17.399999999999999" x14ac:dyDescent="0.45">
      <c r="C100" s="3264"/>
      <c r="D100" s="2951" t="s">
        <v>3116</v>
      </c>
      <c r="E100" s="138">
        <v>91.50858175248419</v>
      </c>
      <c r="F100" s="138">
        <v>92.115848753016891</v>
      </c>
      <c r="G100" s="138">
        <v>90.094745908699394</v>
      </c>
      <c r="H100" s="138">
        <v>90.748528174936922</v>
      </c>
      <c r="I100" s="138">
        <v>92.548687552921251</v>
      </c>
      <c r="J100" s="138">
        <v>91.17647058823529</v>
      </c>
      <c r="K100" s="138">
        <v>92.912040990606329</v>
      </c>
      <c r="L100" s="138">
        <v>92.280390417036372</v>
      </c>
      <c r="M100" s="138">
        <v>91.520467836257311</v>
      </c>
      <c r="N100" s="138">
        <v>91.437007874015748</v>
      </c>
      <c r="O100" s="138">
        <v>90.398126463700237</v>
      </c>
      <c r="P100" s="138">
        <v>87.566418703506912</v>
      </c>
      <c r="Q100" s="957">
        <v>88.790233074361822</v>
      </c>
    </row>
    <row r="101" spans="3:17" ht="17.399999999999999" x14ac:dyDescent="0.45">
      <c r="C101" s="3264"/>
      <c r="D101" s="2951" t="s">
        <v>7453</v>
      </c>
      <c r="E101" s="138">
        <v>100</v>
      </c>
      <c r="F101" s="138">
        <v>99.090909090909093</v>
      </c>
      <c r="G101" s="138">
        <v>100</v>
      </c>
      <c r="H101" s="138">
        <v>100</v>
      </c>
      <c r="I101" s="138">
        <v>100</v>
      </c>
      <c r="J101" s="138">
        <v>99.494949494949495</v>
      </c>
      <c r="K101" s="138">
        <v>98.68421052631578</v>
      </c>
      <c r="L101" s="138">
        <v>99.00497512437812</v>
      </c>
      <c r="M101" s="138">
        <v>99.435028248587571</v>
      </c>
      <c r="N101" s="138">
        <v>99.539170506912441</v>
      </c>
      <c r="O101" s="138">
        <v>100</v>
      </c>
      <c r="P101" s="138">
        <v>97.674418604651152</v>
      </c>
      <c r="Q101" s="957">
        <v>99.397590361445793</v>
      </c>
    </row>
    <row r="102" spans="3:17" ht="17.399999999999999" x14ac:dyDescent="0.45">
      <c r="C102" s="3264"/>
      <c r="D102" s="2951" t="s">
        <v>4382</v>
      </c>
      <c r="E102" s="138">
        <v>100</v>
      </c>
      <c r="F102" s="138">
        <v>100</v>
      </c>
      <c r="G102" s="138">
        <v>100</v>
      </c>
      <c r="H102" s="138">
        <v>100</v>
      </c>
      <c r="I102" s="138">
        <v>99.556868537666176</v>
      </c>
      <c r="J102" s="138">
        <v>100</v>
      </c>
      <c r="K102" s="138">
        <v>99.706314243759181</v>
      </c>
      <c r="L102" s="138">
        <v>99.829351535836182</v>
      </c>
      <c r="M102" s="138">
        <v>99.516129032258064</v>
      </c>
      <c r="N102" s="138">
        <v>99.838709677419359</v>
      </c>
      <c r="O102" s="138">
        <v>99.642218246869405</v>
      </c>
      <c r="P102" s="138">
        <v>99.789029535864984</v>
      </c>
      <c r="Q102" s="957">
        <v>100</v>
      </c>
    </row>
    <row r="103" spans="3:17" ht="17.399999999999999" x14ac:dyDescent="0.45">
      <c r="C103" s="3264"/>
      <c r="D103" s="2951" t="s">
        <v>3113</v>
      </c>
      <c r="E103" s="138">
        <v>99.845201238390089</v>
      </c>
      <c r="F103" s="138">
        <v>99.856733524355306</v>
      </c>
      <c r="G103" s="138">
        <v>100</v>
      </c>
      <c r="H103" s="138">
        <v>99.681528662420376</v>
      </c>
      <c r="I103" s="138">
        <v>100</v>
      </c>
      <c r="J103" s="138">
        <v>99.840510366826152</v>
      </c>
      <c r="K103" s="138">
        <v>100</v>
      </c>
      <c r="L103" s="138">
        <v>99.548872180451127</v>
      </c>
      <c r="M103" s="138">
        <v>99.669966996699671</v>
      </c>
      <c r="N103" s="138">
        <v>99.831081081081081</v>
      </c>
      <c r="O103" s="138">
        <v>100</v>
      </c>
      <c r="P103" s="138">
        <v>100</v>
      </c>
      <c r="Q103" s="957">
        <v>100</v>
      </c>
    </row>
    <row r="104" spans="3:17" ht="17.399999999999999" x14ac:dyDescent="0.45">
      <c r="C104" s="3267" t="s">
        <v>509</v>
      </c>
      <c r="D104" s="2951" t="s">
        <v>509</v>
      </c>
      <c r="E104" s="138">
        <v>99.892703862660952</v>
      </c>
      <c r="F104" s="138">
        <v>100</v>
      </c>
      <c r="G104" s="138">
        <v>99.79155810317873</v>
      </c>
      <c r="H104" s="138">
        <v>99.666481378543637</v>
      </c>
      <c r="I104" s="138">
        <v>99.889258028792909</v>
      </c>
      <c r="J104" s="138">
        <v>100</v>
      </c>
      <c r="K104" s="138">
        <v>99.828669331810389</v>
      </c>
      <c r="L104" s="138">
        <v>99.882283696291935</v>
      </c>
      <c r="M104" s="138">
        <v>99.823008849557525</v>
      </c>
      <c r="N104" s="138">
        <v>99.639423076923066</v>
      </c>
      <c r="O104" s="138">
        <v>99.929873772791026</v>
      </c>
      <c r="P104" s="138">
        <v>99.762093576526567</v>
      </c>
      <c r="Q104" s="957">
        <v>100</v>
      </c>
    </row>
    <row r="105" spans="3:17" ht="17.399999999999999" x14ac:dyDescent="0.45">
      <c r="C105" s="3267"/>
      <c r="D105" s="2951" t="s">
        <v>4428</v>
      </c>
      <c r="E105" s="138">
        <v>99.808429118773944</v>
      </c>
      <c r="F105" s="138">
        <v>100</v>
      </c>
      <c r="G105" s="138">
        <v>99.634369287020121</v>
      </c>
      <c r="H105" s="138">
        <v>100</v>
      </c>
      <c r="I105" s="138">
        <v>99.829931972789126</v>
      </c>
      <c r="J105" s="138">
        <v>100</v>
      </c>
      <c r="K105" s="138">
        <v>100</v>
      </c>
      <c r="L105" s="138">
        <v>99.652173913043484</v>
      </c>
      <c r="M105" s="138">
        <v>99.821428571428584</v>
      </c>
      <c r="N105" s="138">
        <v>100</v>
      </c>
      <c r="O105" s="138">
        <v>100</v>
      </c>
      <c r="P105" s="138">
        <v>100</v>
      </c>
      <c r="Q105" s="957">
        <v>100</v>
      </c>
    </row>
    <row r="106" spans="3:17" ht="17.399999999999999" x14ac:dyDescent="0.45">
      <c r="C106" s="3267"/>
      <c r="D106" s="2951" t="s">
        <v>7454</v>
      </c>
      <c r="E106" s="138">
        <v>100</v>
      </c>
      <c r="F106" s="138">
        <v>99.595141700404852</v>
      </c>
      <c r="G106" s="138">
        <v>99.418604651162781</v>
      </c>
      <c r="H106" s="138">
        <v>100</v>
      </c>
      <c r="I106" s="138">
        <v>99.811676082862519</v>
      </c>
      <c r="J106" s="138">
        <v>99.793814432989691</v>
      </c>
      <c r="K106" s="138">
        <v>99.793388429752056</v>
      </c>
      <c r="L106" s="138">
        <v>99.310344827586206</v>
      </c>
      <c r="M106" s="138">
        <v>100</v>
      </c>
      <c r="N106" s="138">
        <v>99.533799533799538</v>
      </c>
      <c r="O106" s="138">
        <v>99.75186104218362</v>
      </c>
      <c r="P106" s="138">
        <v>100</v>
      </c>
      <c r="Q106" s="957">
        <v>100</v>
      </c>
    </row>
    <row r="107" spans="3:17" ht="17.399999999999999" x14ac:dyDescent="0.45">
      <c r="C107" s="3267"/>
      <c r="D107" s="2951" t="s">
        <v>7455</v>
      </c>
      <c r="E107" s="138">
        <v>99.619771863117862</v>
      </c>
      <c r="F107" s="138">
        <v>99.802761341222876</v>
      </c>
      <c r="G107" s="138">
        <v>100</v>
      </c>
      <c r="H107" s="138">
        <v>99.4</v>
      </c>
      <c r="I107" s="138">
        <v>100</v>
      </c>
      <c r="J107" s="138">
        <v>100</v>
      </c>
      <c r="K107" s="138">
        <v>99.590163934426229</v>
      </c>
      <c r="L107" s="138">
        <v>100</v>
      </c>
      <c r="M107" s="138">
        <v>99.122807017543863</v>
      </c>
      <c r="N107" s="138">
        <v>99.303944315545252</v>
      </c>
      <c r="O107" s="138">
        <v>100</v>
      </c>
      <c r="P107" s="138">
        <v>99.395770392749256</v>
      </c>
      <c r="Q107" s="957">
        <v>99.470899470899468</v>
      </c>
    </row>
    <row r="108" spans="3:17" ht="17.399999999999999" x14ac:dyDescent="0.45">
      <c r="C108" s="3267"/>
      <c r="D108" s="2951" t="s">
        <v>7456</v>
      </c>
      <c r="E108" s="138">
        <v>99.84544049459042</v>
      </c>
      <c r="F108" s="138">
        <v>99.703264094955486</v>
      </c>
      <c r="G108" s="138">
        <v>99.862258953168052</v>
      </c>
      <c r="H108" s="138">
        <v>100</v>
      </c>
      <c r="I108" s="138">
        <v>100</v>
      </c>
      <c r="J108" s="138">
        <v>100</v>
      </c>
      <c r="K108" s="138">
        <v>99.851411589895989</v>
      </c>
      <c r="L108" s="138">
        <v>99.663865546218489</v>
      </c>
      <c r="M108" s="138">
        <v>99.524564183835167</v>
      </c>
      <c r="N108" s="138">
        <v>100</v>
      </c>
      <c r="O108" s="138">
        <v>99.592668024439917</v>
      </c>
      <c r="P108" s="138">
        <v>100</v>
      </c>
      <c r="Q108" s="957">
        <v>99.777777777777771</v>
      </c>
    </row>
    <row r="109" spans="3:17" ht="17.399999999999999" x14ac:dyDescent="0.45">
      <c r="C109" s="3267"/>
      <c r="D109" s="2951" t="s">
        <v>1021</v>
      </c>
      <c r="E109" s="138">
        <v>100</v>
      </c>
      <c r="F109" s="138">
        <v>100</v>
      </c>
      <c r="G109" s="138">
        <v>100</v>
      </c>
      <c r="H109" s="138">
        <v>100</v>
      </c>
      <c r="I109" s="138">
        <v>100</v>
      </c>
      <c r="J109" s="138">
        <v>100</v>
      </c>
      <c r="K109" s="138">
        <v>100</v>
      </c>
      <c r="L109" s="138">
        <v>99.236641221374029</v>
      </c>
      <c r="M109" s="138">
        <v>100</v>
      </c>
      <c r="N109" s="138">
        <v>100</v>
      </c>
      <c r="O109" s="138">
        <v>99.459459459459467</v>
      </c>
      <c r="P109" s="138">
        <v>100</v>
      </c>
      <c r="Q109" s="957">
        <v>99.50248756218906</v>
      </c>
    </row>
    <row r="110" spans="3:17" ht="17.399999999999999" x14ac:dyDescent="0.45">
      <c r="C110" s="3267"/>
      <c r="D110" s="2951" t="s">
        <v>1028</v>
      </c>
      <c r="E110" s="138">
        <v>100</v>
      </c>
      <c r="F110" s="138">
        <v>100</v>
      </c>
      <c r="G110" s="138">
        <v>100</v>
      </c>
      <c r="H110" s="138">
        <v>100</v>
      </c>
      <c r="I110" s="138">
        <v>100</v>
      </c>
      <c r="J110" s="138">
        <v>100</v>
      </c>
      <c r="K110" s="138">
        <v>99.374999999999986</v>
      </c>
      <c r="L110" s="138">
        <v>100</v>
      </c>
      <c r="M110" s="138">
        <v>99.661016949152554</v>
      </c>
      <c r="N110" s="138">
        <v>100</v>
      </c>
      <c r="O110" s="138">
        <v>100</v>
      </c>
      <c r="P110" s="138">
        <v>99.555555555555557</v>
      </c>
      <c r="Q110" s="957">
        <v>100</v>
      </c>
    </row>
    <row r="111" spans="3:17" ht="17.399999999999999" x14ac:dyDescent="0.45">
      <c r="C111" s="3267"/>
      <c r="D111" s="2951" t="s">
        <v>1026</v>
      </c>
      <c r="E111" s="138">
        <v>100</v>
      </c>
      <c r="F111" s="138">
        <v>100</v>
      </c>
      <c r="G111" s="138">
        <v>99.666666666666671</v>
      </c>
      <c r="H111" s="138">
        <v>100</v>
      </c>
      <c r="I111" s="138">
        <v>100</v>
      </c>
      <c r="J111" s="138">
        <v>100</v>
      </c>
      <c r="K111" s="138">
        <v>100</v>
      </c>
      <c r="L111" s="138">
        <v>100</v>
      </c>
      <c r="M111" s="138">
        <v>99.681528662420376</v>
      </c>
      <c r="N111" s="138">
        <v>100</v>
      </c>
      <c r="O111" s="138">
        <v>100</v>
      </c>
      <c r="P111" s="138">
        <v>100</v>
      </c>
      <c r="Q111" s="957">
        <v>100</v>
      </c>
    </row>
    <row r="112" spans="3:17" ht="17.399999999999999" x14ac:dyDescent="0.45">
      <c r="C112" s="3267"/>
      <c r="D112" s="2951" t="s">
        <v>7457</v>
      </c>
      <c r="E112" s="138">
        <v>99.401197604790411</v>
      </c>
      <c r="F112" s="138">
        <v>99.238578680203048</v>
      </c>
      <c r="G112" s="138">
        <v>100</v>
      </c>
      <c r="H112" s="138">
        <v>99.690402476780179</v>
      </c>
      <c r="I112" s="138">
        <v>100</v>
      </c>
      <c r="J112" s="138">
        <v>100</v>
      </c>
      <c r="K112" s="138">
        <v>100</v>
      </c>
      <c r="L112" s="138">
        <v>100</v>
      </c>
      <c r="M112" s="138">
        <v>99.420289855072468</v>
      </c>
      <c r="N112" s="138">
        <v>100</v>
      </c>
      <c r="O112" s="138">
        <v>100</v>
      </c>
      <c r="P112" s="138">
        <v>100</v>
      </c>
      <c r="Q112" s="957">
        <v>99.635036496350367</v>
      </c>
    </row>
    <row r="113" spans="3:17" ht="17.399999999999999" x14ac:dyDescent="0.45">
      <c r="C113" s="3267"/>
      <c r="D113" s="2951" t="s">
        <v>4279</v>
      </c>
      <c r="E113" s="138">
        <v>99.189918991899191</v>
      </c>
      <c r="F113" s="138">
        <v>99.063829787234042</v>
      </c>
      <c r="G113" s="138">
        <v>99.050086355785837</v>
      </c>
      <c r="H113" s="138">
        <v>99.533146591970123</v>
      </c>
      <c r="I113" s="138">
        <v>98.859649122807014</v>
      </c>
      <c r="J113" s="138">
        <v>99.466192170818502</v>
      </c>
      <c r="K113" s="138">
        <v>98.88220120378331</v>
      </c>
      <c r="L113" s="138">
        <v>98.282097649186255</v>
      </c>
      <c r="M113" s="138">
        <v>97.899543378995432</v>
      </c>
      <c r="N113" s="138">
        <v>98.30348727615457</v>
      </c>
      <c r="O113" s="138">
        <v>99.574014909478166</v>
      </c>
      <c r="P113" s="138">
        <v>98.648648648648646</v>
      </c>
      <c r="Q113" s="957">
        <v>98.0269989615784</v>
      </c>
    </row>
    <row r="114" spans="3:17" ht="17.399999999999999" x14ac:dyDescent="0.45">
      <c r="C114" s="3267" t="s">
        <v>510</v>
      </c>
      <c r="D114" s="2951" t="s">
        <v>3150</v>
      </c>
      <c r="E114" s="138">
        <v>99.67585089141005</v>
      </c>
      <c r="F114" s="138">
        <v>99.468488990129075</v>
      </c>
      <c r="G114" s="138">
        <v>99.246420497362479</v>
      </c>
      <c r="H114" s="138">
        <v>99.690880989180826</v>
      </c>
      <c r="I114" s="138">
        <v>99.455676516329689</v>
      </c>
      <c r="J114" s="138">
        <v>99.691833590138671</v>
      </c>
      <c r="K114" s="138">
        <v>99.9184339314845</v>
      </c>
      <c r="L114" s="138">
        <v>99.674001629991849</v>
      </c>
      <c r="M114" s="138">
        <v>99.916317991631814</v>
      </c>
      <c r="N114" s="138">
        <v>99.830795262267344</v>
      </c>
      <c r="O114" s="138">
        <v>99.358386801099911</v>
      </c>
      <c r="P114" s="138">
        <v>99.779005524861873</v>
      </c>
      <c r="Q114" s="957">
        <v>99.693564862104182</v>
      </c>
    </row>
    <row r="115" spans="3:17" ht="17.399999999999999" x14ac:dyDescent="0.45">
      <c r="C115" s="3267"/>
      <c r="D115" s="2951" t="s">
        <v>3144</v>
      </c>
      <c r="E115" s="138">
        <v>99.277108433734938</v>
      </c>
      <c r="F115" s="138">
        <v>99.439461883408072</v>
      </c>
      <c r="G115" s="138">
        <v>99.309551208285384</v>
      </c>
      <c r="H115" s="138">
        <v>99.203187250996024</v>
      </c>
      <c r="I115" s="138">
        <v>99.761904761904759</v>
      </c>
      <c r="J115" s="138">
        <v>99.646226415094333</v>
      </c>
      <c r="K115" s="138">
        <v>99.755501222493876</v>
      </c>
      <c r="L115" s="138">
        <v>99.388753056234719</v>
      </c>
      <c r="M115" s="138">
        <v>99.112801013941692</v>
      </c>
      <c r="N115" s="138">
        <v>99.248120300751879</v>
      </c>
      <c r="O115" s="138">
        <v>99.088541666666657</v>
      </c>
      <c r="P115" s="138">
        <v>99.380804953560371</v>
      </c>
      <c r="Q115" s="957">
        <v>98.828696925329425</v>
      </c>
    </row>
    <row r="116" spans="3:17" ht="17.399999999999999" x14ac:dyDescent="0.45">
      <c r="C116" s="3267"/>
      <c r="D116" s="2951" t="s">
        <v>3155</v>
      </c>
      <c r="E116" s="138">
        <v>99.425947187141219</v>
      </c>
      <c r="F116" s="138">
        <v>99.108138238573019</v>
      </c>
      <c r="G116" s="138">
        <v>99.778516057585819</v>
      </c>
      <c r="H116" s="138">
        <v>99.781659388646275</v>
      </c>
      <c r="I116" s="138">
        <v>99.482936918304034</v>
      </c>
      <c r="J116" s="138">
        <v>99.797160243407717</v>
      </c>
      <c r="K116" s="138">
        <v>99.571734475374726</v>
      </c>
      <c r="L116" s="138">
        <v>99.382080329557155</v>
      </c>
      <c r="M116" s="138">
        <v>99.471458773784363</v>
      </c>
      <c r="N116" s="138">
        <v>99.579831932773118</v>
      </c>
      <c r="O116" s="138">
        <v>99.064327485380119</v>
      </c>
      <c r="P116" s="138">
        <v>99.132589838909553</v>
      </c>
      <c r="Q116" s="957">
        <v>99.290780141843967</v>
      </c>
    </row>
    <row r="117" spans="3:17" ht="17.399999999999999" x14ac:dyDescent="0.45">
      <c r="C117" s="3267"/>
      <c r="D117" s="2951" t="s">
        <v>3162</v>
      </c>
      <c r="E117" s="138">
        <v>99.088145896656528</v>
      </c>
      <c r="F117" s="138">
        <v>99.696048632218847</v>
      </c>
      <c r="G117" s="138">
        <v>100</v>
      </c>
      <c r="H117" s="138">
        <v>97.894736842105274</v>
      </c>
      <c r="I117" s="138">
        <v>99.421965317919074</v>
      </c>
      <c r="J117" s="138">
        <v>98.876404494382015</v>
      </c>
      <c r="K117" s="138">
        <v>98.713826366559488</v>
      </c>
      <c r="L117" s="138">
        <v>99.380804953560371</v>
      </c>
      <c r="M117" s="138">
        <v>99.331103678929765</v>
      </c>
      <c r="N117" s="138">
        <v>97.763578274760391</v>
      </c>
      <c r="O117" s="138">
        <v>99.324324324324323</v>
      </c>
      <c r="P117" s="2502"/>
      <c r="Q117" s="957">
        <v>99.655172413793096</v>
      </c>
    </row>
    <row r="118" spans="3:17" ht="17.399999999999999" x14ac:dyDescent="0.45">
      <c r="C118" s="3267"/>
      <c r="D118" s="2951" t="s">
        <v>3153</v>
      </c>
      <c r="E118" s="138">
        <v>99.847792998477942</v>
      </c>
      <c r="F118" s="138">
        <v>99.060402684563755</v>
      </c>
      <c r="G118" s="138">
        <v>99.244712990936563</v>
      </c>
      <c r="H118" s="138">
        <v>99.591836734693871</v>
      </c>
      <c r="I118" s="138">
        <v>99.197860962566835</v>
      </c>
      <c r="J118" s="138">
        <v>99.311294765840216</v>
      </c>
      <c r="K118" s="138">
        <v>99.556213017751489</v>
      </c>
      <c r="L118" s="138">
        <v>99.07692307692308</v>
      </c>
      <c r="M118" s="138">
        <v>99.304589707927676</v>
      </c>
      <c r="N118" s="138">
        <v>99.154929577464785</v>
      </c>
      <c r="O118" s="138">
        <v>98.566878980891715</v>
      </c>
      <c r="P118" s="138">
        <v>99.444444444444443</v>
      </c>
      <c r="Q118" s="957">
        <v>99.638989169675085</v>
      </c>
    </row>
    <row r="119" spans="3:17" ht="17.399999999999999" x14ac:dyDescent="0.45">
      <c r="C119" s="3267"/>
      <c r="D119" s="2951" t="s">
        <v>3161</v>
      </c>
      <c r="E119" s="138">
        <v>99.6</v>
      </c>
      <c r="F119" s="138">
        <v>99.808429118773944</v>
      </c>
      <c r="G119" s="138">
        <v>99.638336347197111</v>
      </c>
      <c r="H119" s="138">
        <v>99.171842650103514</v>
      </c>
      <c r="I119" s="138">
        <v>97.759674134419555</v>
      </c>
      <c r="J119" s="138">
        <v>99.570815450643764</v>
      </c>
      <c r="K119" s="138">
        <v>100</v>
      </c>
      <c r="L119" s="138">
        <v>99.757281553398059</v>
      </c>
      <c r="M119" s="138">
        <v>99.036144578313255</v>
      </c>
      <c r="N119" s="138">
        <v>100</v>
      </c>
      <c r="O119" s="138">
        <v>99.704142011834321</v>
      </c>
      <c r="P119" s="138">
        <v>99.107142857142861</v>
      </c>
      <c r="Q119" s="957">
        <v>99.698795180722882</v>
      </c>
    </row>
    <row r="120" spans="3:17" ht="17.399999999999999" x14ac:dyDescent="0.45">
      <c r="C120" s="3267"/>
      <c r="D120" s="2951" t="s">
        <v>3159</v>
      </c>
      <c r="E120" s="138">
        <v>99.635036496350367</v>
      </c>
      <c r="F120" s="138">
        <v>98.316498316498311</v>
      </c>
      <c r="G120" s="138">
        <v>99.33554817275747</v>
      </c>
      <c r="H120" s="138">
        <v>99.646643109540634</v>
      </c>
      <c r="I120" s="138">
        <v>99.655172413793096</v>
      </c>
      <c r="J120" s="138">
        <v>100</v>
      </c>
      <c r="K120" s="138">
        <v>99.003322259136212</v>
      </c>
      <c r="L120" s="138">
        <v>100</v>
      </c>
      <c r="M120" s="138">
        <v>99.651567944250871</v>
      </c>
      <c r="N120" s="138">
        <v>98.98989898989899</v>
      </c>
      <c r="O120" s="138">
        <v>99.239543726235752</v>
      </c>
      <c r="P120" s="138">
        <v>97.119341563786008</v>
      </c>
      <c r="Q120" s="957">
        <v>99.078341013824883</v>
      </c>
    </row>
    <row r="121" spans="3:17" ht="17.399999999999999" x14ac:dyDescent="0.45">
      <c r="C121" s="3267"/>
      <c r="D121" s="2951" t="s">
        <v>3163</v>
      </c>
      <c r="E121" s="138">
        <v>98.958333333333343</v>
      </c>
      <c r="F121" s="138">
        <v>98.854961832061079</v>
      </c>
      <c r="G121" s="138">
        <v>100</v>
      </c>
      <c r="H121" s="138">
        <v>99.275362318840578</v>
      </c>
      <c r="I121" s="138">
        <v>99.236641221374043</v>
      </c>
      <c r="J121" s="138">
        <v>100</v>
      </c>
      <c r="K121" s="138">
        <v>99.618320610687022</v>
      </c>
      <c r="L121" s="138">
        <v>100</v>
      </c>
      <c r="M121" s="138">
        <v>99.275362318840564</v>
      </c>
      <c r="N121" s="138">
        <v>99.256505576208184</v>
      </c>
      <c r="O121" s="138">
        <v>98.91304347826086</v>
      </c>
      <c r="P121" s="138">
        <v>99.038461538461547</v>
      </c>
      <c r="Q121" s="957">
        <v>98.979591836734699</v>
      </c>
    </row>
    <row r="122" spans="3:17" ht="17.399999999999999" x14ac:dyDescent="0.45">
      <c r="C122" s="3267"/>
      <c r="D122" s="2951" t="s">
        <v>3147</v>
      </c>
      <c r="E122" s="138">
        <v>98.773006134969322</v>
      </c>
      <c r="F122" s="138">
        <v>100</v>
      </c>
      <c r="G122" s="138">
        <v>98.71794871794873</v>
      </c>
      <c r="H122" s="138">
        <v>98.701298701298697</v>
      </c>
      <c r="I122" s="138">
        <v>98.6013986013986</v>
      </c>
      <c r="J122" s="138">
        <v>100</v>
      </c>
      <c r="K122" s="138">
        <v>99.270072992700733</v>
      </c>
      <c r="L122" s="138">
        <v>98.648648648648646</v>
      </c>
      <c r="M122" s="138">
        <v>99.333333333333329</v>
      </c>
      <c r="N122" s="138">
        <v>100</v>
      </c>
      <c r="O122" s="138">
        <v>100</v>
      </c>
      <c r="P122" s="138">
        <v>100</v>
      </c>
      <c r="Q122" s="957">
        <v>100</v>
      </c>
    </row>
    <row r="123" spans="3:17" ht="17.399999999999999" x14ac:dyDescent="0.45">
      <c r="C123" s="3267"/>
      <c r="D123" s="2951" t="s">
        <v>7458</v>
      </c>
      <c r="E123" s="138">
        <v>98.669623059866964</v>
      </c>
      <c r="F123" s="138">
        <v>97.752808988764045</v>
      </c>
      <c r="G123" s="138">
        <v>97.362637362637358</v>
      </c>
      <c r="H123" s="138">
        <v>96.217494089834503</v>
      </c>
      <c r="I123" s="138">
        <v>97.826086956521735</v>
      </c>
      <c r="J123" s="138">
        <v>98.91067538126363</v>
      </c>
      <c r="K123" s="138">
        <v>97.987927565392354</v>
      </c>
      <c r="L123" s="138">
        <v>98.747390396659711</v>
      </c>
      <c r="M123" s="138">
        <v>97.578692493946733</v>
      </c>
      <c r="N123" s="138">
        <v>98.337292161520182</v>
      </c>
      <c r="O123" s="138">
        <v>97.10526315789474</v>
      </c>
      <c r="P123" s="138">
        <v>97.222222222222214</v>
      </c>
      <c r="Q123" s="957">
        <v>97.245179063360894</v>
      </c>
    </row>
    <row r="124" spans="3:17" ht="17.399999999999999" x14ac:dyDescent="0.45">
      <c r="C124" s="3267"/>
      <c r="D124" s="2951" t="s">
        <v>7459</v>
      </c>
      <c r="E124" s="138">
        <v>100</v>
      </c>
      <c r="F124" s="138">
        <v>100</v>
      </c>
      <c r="G124" s="138">
        <v>100</v>
      </c>
      <c r="H124" s="138">
        <v>98.86363636363636</v>
      </c>
      <c r="I124" s="138">
        <v>100</v>
      </c>
      <c r="J124" s="138">
        <v>100</v>
      </c>
      <c r="K124" s="138">
        <v>100</v>
      </c>
      <c r="L124" s="138">
        <v>100</v>
      </c>
      <c r="M124" s="138">
        <v>100</v>
      </c>
      <c r="N124" s="138">
        <v>99.065420560747668</v>
      </c>
      <c r="O124" s="138">
        <v>99.009900990099013</v>
      </c>
      <c r="P124" s="138">
        <v>100</v>
      </c>
      <c r="Q124" s="957">
        <v>98.82352941176471</v>
      </c>
    </row>
    <row r="125" spans="3:17" ht="17.399999999999999" x14ac:dyDescent="0.45">
      <c r="C125" s="3264" t="s">
        <v>1010</v>
      </c>
      <c r="D125" s="2951" t="s">
        <v>1010</v>
      </c>
      <c r="E125" s="138">
        <v>99.841772151898738</v>
      </c>
      <c r="F125" s="138">
        <v>99.709020368574201</v>
      </c>
      <c r="G125" s="138">
        <v>99.654662062160824</v>
      </c>
      <c r="H125" s="138">
        <v>99.588053553038108</v>
      </c>
      <c r="I125" s="138">
        <v>99.703117268678881</v>
      </c>
      <c r="J125" s="138">
        <v>99.949723479135244</v>
      </c>
      <c r="K125" s="138">
        <v>99.329551315110891</v>
      </c>
      <c r="L125" s="138">
        <v>99.503968253968239</v>
      </c>
      <c r="M125" s="138">
        <v>99.656357388316152</v>
      </c>
      <c r="N125" s="138">
        <v>99.678111587982826</v>
      </c>
      <c r="O125" s="138">
        <v>99.777901166018879</v>
      </c>
      <c r="P125" s="138">
        <v>98.795180722891558</v>
      </c>
      <c r="Q125" s="957">
        <v>99.096191091026469</v>
      </c>
    </row>
    <row r="126" spans="3:17" ht="17.399999999999999" x14ac:dyDescent="0.45">
      <c r="C126" s="3264"/>
      <c r="D126" s="2951" t="s">
        <v>1040</v>
      </c>
      <c r="E126" s="138">
        <v>100</v>
      </c>
      <c r="F126" s="138">
        <v>100</v>
      </c>
      <c r="G126" s="138">
        <v>99.768518518518505</v>
      </c>
      <c r="H126" s="138">
        <v>99.527186761229316</v>
      </c>
      <c r="I126" s="138">
        <v>99.549549549549553</v>
      </c>
      <c r="J126" s="138">
        <v>100</v>
      </c>
      <c r="K126" s="138">
        <v>100</v>
      </c>
      <c r="L126" s="138">
        <v>100</v>
      </c>
      <c r="M126" s="138">
        <v>99.565217391304344</v>
      </c>
      <c r="N126" s="138">
        <v>99.259259259259252</v>
      </c>
      <c r="O126" s="138">
        <v>99.749373433583955</v>
      </c>
      <c r="P126" s="138">
        <v>99.722222222222229</v>
      </c>
      <c r="Q126" s="957">
        <v>100</v>
      </c>
    </row>
    <row r="127" spans="3:17" ht="17.399999999999999" x14ac:dyDescent="0.45">
      <c r="C127" s="3264"/>
      <c r="D127" s="2951" t="s">
        <v>4669</v>
      </c>
      <c r="E127" s="138">
        <v>98.127753303964766</v>
      </c>
      <c r="F127" s="138">
        <v>98.094282848545632</v>
      </c>
      <c r="G127" s="138">
        <v>99.03536977491963</v>
      </c>
      <c r="H127" s="138">
        <v>98.432250839865617</v>
      </c>
      <c r="I127" s="138">
        <v>97.816091954022994</v>
      </c>
      <c r="J127" s="138">
        <v>98.034682080924853</v>
      </c>
      <c r="K127" s="138">
        <v>97.627965043695369</v>
      </c>
      <c r="L127" s="138">
        <v>98</v>
      </c>
      <c r="M127" s="138">
        <v>97.575757575757578</v>
      </c>
      <c r="N127" s="138">
        <v>97.023004059539929</v>
      </c>
      <c r="O127" s="138">
        <v>98.670605612998514</v>
      </c>
      <c r="P127" s="138">
        <v>98.818316100443127</v>
      </c>
      <c r="Q127" s="957">
        <v>99.414348462664719</v>
      </c>
    </row>
    <row r="128" spans="3:17" ht="17.399999999999999" x14ac:dyDescent="0.45">
      <c r="C128" s="3264"/>
      <c r="D128" s="2951" t="s">
        <v>4275</v>
      </c>
      <c r="E128" s="138">
        <v>99.465240641711233</v>
      </c>
      <c r="F128" s="138">
        <v>100</v>
      </c>
      <c r="G128" s="138">
        <v>100</v>
      </c>
      <c r="H128" s="138">
        <v>100</v>
      </c>
      <c r="I128" s="138">
        <v>99.465240641711233</v>
      </c>
      <c r="J128" s="138">
        <v>100</v>
      </c>
      <c r="K128" s="138">
        <v>100</v>
      </c>
      <c r="L128" s="138">
        <v>100</v>
      </c>
      <c r="M128" s="138">
        <v>99.459459459459467</v>
      </c>
      <c r="N128" s="138">
        <v>99.421965317919074</v>
      </c>
      <c r="O128" s="138">
        <v>99.358974358974365</v>
      </c>
      <c r="P128" s="138">
        <v>99.382716049382708</v>
      </c>
      <c r="Q128" s="957">
        <v>100</v>
      </c>
    </row>
    <row r="129" spans="2:17" ht="17.399999999999999" x14ac:dyDescent="0.45">
      <c r="C129" s="3264"/>
      <c r="D129" s="2951" t="s">
        <v>1042</v>
      </c>
      <c r="E129" s="138">
        <v>98.109243697478988</v>
      </c>
      <c r="F129" s="138">
        <v>98.580121703853948</v>
      </c>
      <c r="G129" s="138">
        <v>98.841698841698843</v>
      </c>
      <c r="H129" s="138">
        <v>99.203187250996024</v>
      </c>
      <c r="I129" s="138">
        <v>99.395161290322591</v>
      </c>
      <c r="J129" s="138">
        <v>99.40357852882704</v>
      </c>
      <c r="K129" s="138">
        <v>99.567099567099575</v>
      </c>
      <c r="L129" s="138">
        <v>99.031007751937977</v>
      </c>
      <c r="M129" s="138">
        <v>99.799196787148588</v>
      </c>
      <c r="N129" s="138">
        <v>99.780701754385973</v>
      </c>
      <c r="O129" s="138">
        <v>99.226804123711347</v>
      </c>
      <c r="P129" s="138">
        <v>99.148936170212764</v>
      </c>
      <c r="Q129" s="957">
        <v>99.297423887587826</v>
      </c>
    </row>
    <row r="130" spans="2:17" ht="17.399999999999999" x14ac:dyDescent="0.45">
      <c r="C130" s="3264"/>
      <c r="D130" s="2951" t="s">
        <v>1012</v>
      </c>
      <c r="E130" s="138">
        <v>100</v>
      </c>
      <c r="F130" s="138">
        <v>100</v>
      </c>
      <c r="G130" s="138">
        <v>99.37759336099586</v>
      </c>
      <c r="H130" s="138">
        <v>100</v>
      </c>
      <c r="I130" s="138">
        <v>99.2</v>
      </c>
      <c r="J130" s="138">
        <v>99.798387096774192</v>
      </c>
      <c r="K130" s="138">
        <v>99.8</v>
      </c>
      <c r="L130" s="138">
        <v>100</v>
      </c>
      <c r="M130" s="138">
        <v>100</v>
      </c>
      <c r="N130" s="138">
        <v>99.780219780219781</v>
      </c>
      <c r="O130" s="138">
        <v>99.783549783549788</v>
      </c>
      <c r="P130" s="138">
        <v>99.75186104218362</v>
      </c>
      <c r="Q130" s="957">
        <v>99.501246882793012</v>
      </c>
    </row>
    <row r="131" spans="2:17" ht="17.399999999999999" x14ac:dyDescent="0.45">
      <c r="C131" s="3264"/>
      <c r="D131" s="2951" t="s">
        <v>4656</v>
      </c>
      <c r="E131" s="138">
        <v>93.988269794721418</v>
      </c>
      <c r="F131" s="138">
        <v>97.478991596638664</v>
      </c>
      <c r="G131" s="138">
        <v>95.049504950495063</v>
      </c>
      <c r="H131" s="138">
        <v>97.201767304860084</v>
      </c>
      <c r="I131" s="138">
        <v>99.152542372881356</v>
      </c>
      <c r="J131" s="138">
        <v>98.126801152737755</v>
      </c>
      <c r="K131" s="138">
        <v>98.784194528875389</v>
      </c>
      <c r="L131" s="138">
        <v>99.394856278366106</v>
      </c>
      <c r="M131" s="138">
        <v>97.572815533980574</v>
      </c>
      <c r="N131" s="138">
        <v>98.37251356238697</v>
      </c>
      <c r="O131" s="138">
        <v>99.794238683127574</v>
      </c>
      <c r="P131" s="138">
        <v>99.595141700404852</v>
      </c>
      <c r="Q131" s="957">
        <v>98.481012658227854</v>
      </c>
    </row>
    <row r="132" spans="2:17" ht="17.399999999999999" x14ac:dyDescent="0.45">
      <c r="C132" s="3264"/>
      <c r="D132" s="2951" t="s">
        <v>4671</v>
      </c>
      <c r="E132" s="138">
        <v>96.581196581196579</v>
      </c>
      <c r="F132" s="138">
        <v>96.571428571428569</v>
      </c>
      <c r="G132" s="138">
        <v>96.450428396572832</v>
      </c>
      <c r="H132" s="138">
        <v>96.401028277634964</v>
      </c>
      <c r="I132" s="138">
        <v>97.095959595959584</v>
      </c>
      <c r="J132" s="138">
        <v>95.372750642673523</v>
      </c>
      <c r="K132" s="138">
        <v>93.359893758300132</v>
      </c>
      <c r="L132" s="138">
        <v>95.65217391304347</v>
      </c>
      <c r="M132" s="138">
        <v>95.36423841059603</v>
      </c>
      <c r="N132" s="138">
        <v>94.590643274853804</v>
      </c>
      <c r="O132" s="138">
        <v>96.715927750410515</v>
      </c>
      <c r="P132" s="138">
        <v>98.316498316498311</v>
      </c>
      <c r="Q132" s="957">
        <v>96.476510067114091</v>
      </c>
    </row>
    <row r="133" spans="2:17" ht="17.399999999999999" x14ac:dyDescent="0.45">
      <c r="C133" s="3264"/>
      <c r="D133" s="2951" t="s">
        <v>1011</v>
      </c>
      <c r="E133" s="138">
        <v>100</v>
      </c>
      <c r="F133" s="138">
        <v>99.666666666666671</v>
      </c>
      <c r="G133" s="138">
        <v>100</v>
      </c>
      <c r="H133" s="138">
        <v>99.23371647509579</v>
      </c>
      <c r="I133" s="138">
        <v>100</v>
      </c>
      <c r="J133" s="138">
        <v>100</v>
      </c>
      <c r="K133" s="138">
        <v>100</v>
      </c>
      <c r="L133" s="138">
        <v>100</v>
      </c>
      <c r="M133" s="138">
        <v>99.339933993399342</v>
      </c>
      <c r="N133" s="138">
        <v>100</v>
      </c>
      <c r="O133" s="138">
        <v>99.618320610687022</v>
      </c>
      <c r="P133" s="138">
        <v>100</v>
      </c>
      <c r="Q133" s="957">
        <v>100</v>
      </c>
    </row>
    <row r="134" spans="2:17" ht="17.399999999999999" x14ac:dyDescent="0.45">
      <c r="C134" s="3264"/>
      <c r="D134" s="2951" t="s">
        <v>4657</v>
      </c>
      <c r="E134" s="138">
        <v>98.305084745762713</v>
      </c>
      <c r="F134" s="138">
        <v>97.703788748564875</v>
      </c>
      <c r="G134" s="138">
        <v>98.593350383631716</v>
      </c>
      <c r="H134" s="138">
        <v>99.075297225891674</v>
      </c>
      <c r="I134" s="138">
        <v>99.745222929936304</v>
      </c>
      <c r="J134" s="138">
        <v>99.449793672627237</v>
      </c>
      <c r="K134" s="138">
        <v>98.728813559322035</v>
      </c>
      <c r="L134" s="138">
        <v>99.572649572649567</v>
      </c>
      <c r="M134" s="138">
        <v>99.147727272727266</v>
      </c>
      <c r="N134" s="138">
        <v>99.839486356340288</v>
      </c>
      <c r="O134" s="138">
        <v>98.598949211908931</v>
      </c>
      <c r="P134" s="138">
        <v>99.255121042830538</v>
      </c>
      <c r="Q134" s="957">
        <v>99.478260869565219</v>
      </c>
    </row>
    <row r="135" spans="2:17" ht="17.399999999999999" x14ac:dyDescent="0.45">
      <c r="C135" s="3264"/>
      <c r="D135" s="2951" t="s">
        <v>1013</v>
      </c>
      <c r="E135" s="138">
        <v>100</v>
      </c>
      <c r="F135" s="138">
        <v>100</v>
      </c>
      <c r="G135" s="138">
        <v>99.744245524296673</v>
      </c>
      <c r="H135" s="138">
        <v>99.518072289156621</v>
      </c>
      <c r="I135" s="138">
        <v>100</v>
      </c>
      <c r="J135" s="138">
        <v>100</v>
      </c>
      <c r="K135" s="138">
        <v>98.372093023255815</v>
      </c>
      <c r="L135" s="138">
        <v>99.518072289156621</v>
      </c>
      <c r="M135" s="138">
        <v>99.297423887587826</v>
      </c>
      <c r="N135" s="138">
        <v>99.290780141843967</v>
      </c>
      <c r="O135" s="138">
        <v>98.768472906403943</v>
      </c>
      <c r="P135" s="138">
        <v>98.40425531914893</v>
      </c>
      <c r="Q135" s="957">
        <v>99.127906976744185</v>
      </c>
    </row>
    <row r="136" spans="2:17" s="2497" customFormat="1" ht="17.399999999999999" x14ac:dyDescent="0.45">
      <c r="B136" s="40"/>
      <c r="C136" s="2952"/>
      <c r="D136" s="2951" t="s">
        <v>7490</v>
      </c>
      <c r="E136" s="2951"/>
      <c r="F136" s="2951"/>
      <c r="G136" s="2951"/>
      <c r="H136" s="2951"/>
      <c r="I136" s="2951"/>
      <c r="J136" s="2951"/>
      <c r="K136" s="2951"/>
      <c r="L136" s="2951"/>
      <c r="M136" s="2951"/>
      <c r="N136" s="2951"/>
      <c r="O136" s="2951"/>
      <c r="P136" s="2951"/>
      <c r="Q136" s="957">
        <v>100</v>
      </c>
    </row>
    <row r="137" spans="2:17" s="2497" customFormat="1" ht="17.399999999999999" x14ac:dyDescent="0.45">
      <c r="B137" s="40"/>
      <c r="C137" s="2952"/>
      <c r="D137" s="2951" t="s">
        <v>7491</v>
      </c>
      <c r="E137" s="2951"/>
      <c r="F137" s="2951"/>
      <c r="G137" s="2951"/>
      <c r="H137" s="2951"/>
      <c r="I137" s="2951"/>
      <c r="J137" s="2951"/>
      <c r="K137" s="2951"/>
      <c r="L137" s="2951"/>
      <c r="M137" s="2951"/>
      <c r="N137" s="2951"/>
      <c r="O137" s="2951"/>
      <c r="P137" s="2951"/>
      <c r="Q137" s="957">
        <v>96.774193548387103</v>
      </c>
    </row>
    <row r="138" spans="2:17" ht="17.399999999999999" x14ac:dyDescent="0.45">
      <c r="C138" s="3264" t="s">
        <v>512</v>
      </c>
      <c r="D138" s="2951" t="s">
        <v>512</v>
      </c>
      <c r="E138" s="138">
        <v>93.188854489164086</v>
      </c>
      <c r="F138" s="138">
        <v>95.068359375</v>
      </c>
      <c r="G138" s="138">
        <v>92.735426008968616</v>
      </c>
      <c r="H138" s="138">
        <v>93.802035152636449</v>
      </c>
      <c r="I138" s="138">
        <v>95.36852589641434</v>
      </c>
      <c r="J138" s="138">
        <v>93.575282000980877</v>
      </c>
      <c r="K138" s="138">
        <v>95.520082389289399</v>
      </c>
      <c r="L138" s="138">
        <v>93.886230728335988</v>
      </c>
      <c r="M138" s="138">
        <v>96.033057851239676</v>
      </c>
      <c r="N138" s="138">
        <v>94.380664652567972</v>
      </c>
      <c r="O138" s="138">
        <v>95.475409836065566</v>
      </c>
      <c r="P138" s="138">
        <v>92.088827203331022</v>
      </c>
      <c r="Q138" s="957">
        <v>94.762915782024066</v>
      </c>
    </row>
    <row r="139" spans="2:17" ht="17.399999999999999" x14ac:dyDescent="0.45">
      <c r="C139" s="3264"/>
      <c r="D139" s="2951" t="s">
        <v>3141</v>
      </c>
      <c r="E139" s="138">
        <v>99.240506329113913</v>
      </c>
      <c r="F139" s="138">
        <v>98.871237458193988</v>
      </c>
      <c r="G139" s="138">
        <v>98.872506504770158</v>
      </c>
      <c r="H139" s="138">
        <v>99.191145168156652</v>
      </c>
      <c r="I139" s="138">
        <v>99.378624689312346</v>
      </c>
      <c r="J139" s="138">
        <v>99.702000851426149</v>
      </c>
      <c r="K139" s="138">
        <v>99.525248165731568</v>
      </c>
      <c r="L139" s="138">
        <v>99.439413540319094</v>
      </c>
      <c r="M139" s="138">
        <v>99.550561797752806</v>
      </c>
      <c r="N139" s="138">
        <v>99.30761622156281</v>
      </c>
      <c r="O139" s="138">
        <v>99.602949517867273</v>
      </c>
      <c r="P139" s="138">
        <v>99.045480067377881</v>
      </c>
      <c r="Q139" s="957">
        <v>99.41280093951849</v>
      </c>
    </row>
    <row r="140" spans="2:17" ht="17.399999999999999" x14ac:dyDescent="0.45">
      <c r="C140" s="3264"/>
      <c r="D140" s="2951" t="s">
        <v>3117</v>
      </c>
      <c r="E140" s="138">
        <v>99.478079331941544</v>
      </c>
      <c r="F140" s="138">
        <v>98.918918918918919</v>
      </c>
      <c r="G140" s="138">
        <v>99.039301310043669</v>
      </c>
      <c r="H140" s="138">
        <v>99.715099715099726</v>
      </c>
      <c r="I140" s="138">
        <v>98.983364140480589</v>
      </c>
      <c r="J140" s="138">
        <v>99.430740037950656</v>
      </c>
      <c r="K140" s="138">
        <v>99.375</v>
      </c>
      <c r="L140" s="138">
        <v>99.003984063745023</v>
      </c>
      <c r="M140" s="138">
        <v>98.962655601659748</v>
      </c>
      <c r="N140" s="138">
        <v>99.525504151838675</v>
      </c>
      <c r="O140" s="138">
        <v>98.653610771113833</v>
      </c>
      <c r="P140" s="138">
        <v>98.630136986301366</v>
      </c>
      <c r="Q140" s="957">
        <v>98.605830164765536</v>
      </c>
    </row>
    <row r="141" spans="2:17" ht="17.399999999999999" x14ac:dyDescent="0.45">
      <c r="C141" s="3264"/>
      <c r="D141" s="2951" t="s">
        <v>3140</v>
      </c>
      <c r="E141" s="138">
        <v>93.402328589909445</v>
      </c>
      <c r="F141" s="138">
        <v>95.66326530612244</v>
      </c>
      <c r="G141" s="138">
        <v>86.256410256410248</v>
      </c>
      <c r="H141" s="138">
        <v>89.428263214670977</v>
      </c>
      <c r="I141" s="138">
        <v>92.984542211652794</v>
      </c>
      <c r="J141" s="138">
        <v>93.794506612410984</v>
      </c>
      <c r="K141" s="138">
        <v>92.90853031860226</v>
      </c>
      <c r="L141" s="138">
        <v>90.523968784838345</v>
      </c>
      <c r="M141" s="138">
        <v>96.292134831460672</v>
      </c>
      <c r="N141" s="138">
        <v>96.334478808705612</v>
      </c>
      <c r="O141" s="138">
        <v>95.772787318361964</v>
      </c>
      <c r="P141" s="138">
        <v>86.290322580645167</v>
      </c>
      <c r="Q141" s="957">
        <v>92.055485498108453</v>
      </c>
    </row>
    <row r="142" spans="2:17" ht="17.399999999999999" x14ac:dyDescent="0.45">
      <c r="C142" s="3264"/>
      <c r="D142" s="2951" t="s">
        <v>3121</v>
      </c>
      <c r="E142" s="138">
        <v>97.800776196636491</v>
      </c>
      <c r="F142" s="138">
        <v>98.992161254199331</v>
      </c>
      <c r="G142" s="138">
        <v>98.379629629629633</v>
      </c>
      <c r="H142" s="138">
        <v>99.148418491484179</v>
      </c>
      <c r="I142" s="138">
        <v>98.472385428907174</v>
      </c>
      <c r="J142" s="138">
        <v>99.526066350710892</v>
      </c>
      <c r="K142" s="138">
        <v>99.131513647642677</v>
      </c>
      <c r="L142" s="138">
        <v>98.98989898989899</v>
      </c>
      <c r="M142" s="138">
        <v>98.777506112469439</v>
      </c>
      <c r="N142" s="138">
        <v>99.305555555555557</v>
      </c>
      <c r="O142" s="138">
        <v>99.104477611940297</v>
      </c>
      <c r="P142" s="138">
        <v>98.245614035087712</v>
      </c>
      <c r="Q142" s="957">
        <v>98.384491114701135</v>
      </c>
    </row>
    <row r="143" spans="2:17" ht="17.399999999999999" x14ac:dyDescent="0.45">
      <c r="C143" s="3265"/>
      <c r="D143" s="2955" t="s">
        <v>7460</v>
      </c>
      <c r="E143" s="958">
        <v>98.527607361963192</v>
      </c>
      <c r="F143" s="958">
        <v>99.285714285714292</v>
      </c>
      <c r="G143" s="958">
        <v>99.116997792494473</v>
      </c>
      <c r="H143" s="958">
        <v>98.12734082397003</v>
      </c>
      <c r="I143" s="958">
        <v>99.753086419753089</v>
      </c>
      <c r="J143" s="958">
        <v>99.644970414201183</v>
      </c>
      <c r="K143" s="958">
        <v>99.743260590500654</v>
      </c>
      <c r="L143" s="958">
        <v>99.190283400809719</v>
      </c>
      <c r="M143" s="958">
        <v>98.778833107191303</v>
      </c>
      <c r="N143" s="958">
        <v>99.392097264437695</v>
      </c>
      <c r="O143" s="958">
        <v>98.761609907120743</v>
      </c>
      <c r="P143" s="958">
        <v>99.21630094043887</v>
      </c>
      <c r="Q143" s="958">
        <v>99.163879598662206</v>
      </c>
    </row>
    <row r="144" spans="2:17" ht="17.399999999999999" x14ac:dyDescent="0.45">
      <c r="C144" s="2502" t="s">
        <v>5962</v>
      </c>
      <c r="D144" s="2502"/>
      <c r="E144" s="2502"/>
      <c r="F144" s="2502"/>
      <c r="G144" s="2502"/>
      <c r="H144" s="2502"/>
      <c r="I144" s="2502"/>
      <c r="J144" s="2502"/>
      <c r="K144" s="2502"/>
      <c r="L144" s="2502"/>
      <c r="M144" s="2502"/>
      <c r="N144" s="2502"/>
      <c r="O144" s="2502"/>
      <c r="P144" s="2502"/>
    </row>
  </sheetData>
  <mergeCells count="27">
    <mergeCell ref="C31:M31"/>
    <mergeCell ref="C1:D1"/>
    <mergeCell ref="A3:B3"/>
    <mergeCell ref="C3:Q3"/>
    <mergeCell ref="A4:B4"/>
    <mergeCell ref="C4:Q4"/>
    <mergeCell ref="A5:B5"/>
    <mergeCell ref="C5:Q5"/>
    <mergeCell ref="AK11:AK12"/>
    <mergeCell ref="AM11:AP11"/>
    <mergeCell ref="A6:B6"/>
    <mergeCell ref="C6:Q6"/>
    <mergeCell ref="O11:U11"/>
    <mergeCell ref="E11:K11"/>
    <mergeCell ref="D11:D12"/>
    <mergeCell ref="C11:C12"/>
    <mergeCell ref="AF12:AG12"/>
    <mergeCell ref="AD12:AE12"/>
    <mergeCell ref="Z12:AA12"/>
    <mergeCell ref="W11:AJ11"/>
    <mergeCell ref="C125:C135"/>
    <mergeCell ref="C138:C143"/>
    <mergeCell ref="C60:C79"/>
    <mergeCell ref="C80:C95"/>
    <mergeCell ref="C96:C103"/>
    <mergeCell ref="C104:C113"/>
    <mergeCell ref="C114:C124"/>
  </mergeCells>
  <conditionalFormatting sqref="E60:P60">
    <cfRule type="cellIs" dxfId="967" priority="84" operator="equal">
      <formula>0</formula>
    </cfRule>
  </conditionalFormatting>
  <conditionalFormatting sqref="E61:P61">
    <cfRule type="cellIs" dxfId="966" priority="83" operator="equal">
      <formula>0</formula>
    </cfRule>
  </conditionalFormatting>
  <conditionalFormatting sqref="E62:P62">
    <cfRule type="cellIs" dxfId="965" priority="82" operator="equal">
      <formula>0</formula>
    </cfRule>
  </conditionalFormatting>
  <conditionalFormatting sqref="E63:P63">
    <cfRule type="cellIs" dxfId="964" priority="81" operator="equal">
      <formula>0</formula>
    </cfRule>
  </conditionalFormatting>
  <conditionalFormatting sqref="E64:P64">
    <cfRule type="cellIs" dxfId="963" priority="80" operator="equal">
      <formula>0</formula>
    </cfRule>
  </conditionalFormatting>
  <conditionalFormatting sqref="E65:P65">
    <cfRule type="cellIs" dxfId="962" priority="79" operator="equal">
      <formula>0</formula>
    </cfRule>
  </conditionalFormatting>
  <conditionalFormatting sqref="E66:P66">
    <cfRule type="cellIs" dxfId="961" priority="78" operator="equal">
      <formula>0</formula>
    </cfRule>
  </conditionalFormatting>
  <conditionalFormatting sqref="E67:P67">
    <cfRule type="cellIs" dxfId="960" priority="77" operator="equal">
      <formula>0</formula>
    </cfRule>
  </conditionalFormatting>
  <conditionalFormatting sqref="E68:P68">
    <cfRule type="cellIs" dxfId="959" priority="76" operator="equal">
      <formula>0</formula>
    </cfRule>
  </conditionalFormatting>
  <conditionalFormatting sqref="E69:P69">
    <cfRule type="cellIs" dxfId="958" priority="75" operator="equal">
      <formula>0</formula>
    </cfRule>
  </conditionalFormatting>
  <conditionalFormatting sqref="E70:P70">
    <cfRule type="cellIs" dxfId="957" priority="74" operator="equal">
      <formula>0</formula>
    </cfRule>
  </conditionalFormatting>
  <conditionalFormatting sqref="E71:P71">
    <cfRule type="cellIs" dxfId="956" priority="73" operator="equal">
      <formula>0</formula>
    </cfRule>
  </conditionalFormatting>
  <conditionalFormatting sqref="E72:P72">
    <cfRule type="cellIs" dxfId="955" priority="72" operator="equal">
      <formula>0</formula>
    </cfRule>
  </conditionalFormatting>
  <conditionalFormatting sqref="E73:P73">
    <cfRule type="cellIs" dxfId="954" priority="71" operator="equal">
      <formula>0</formula>
    </cfRule>
  </conditionalFormatting>
  <conditionalFormatting sqref="E74:P74">
    <cfRule type="cellIs" dxfId="953" priority="70" operator="equal">
      <formula>0</formula>
    </cfRule>
  </conditionalFormatting>
  <conditionalFormatting sqref="E75:P75">
    <cfRule type="cellIs" dxfId="952" priority="69" operator="equal">
      <formula>0</formula>
    </cfRule>
  </conditionalFormatting>
  <conditionalFormatting sqref="E76:P76">
    <cfRule type="cellIs" dxfId="951" priority="68" operator="equal">
      <formula>0</formula>
    </cfRule>
  </conditionalFormatting>
  <conditionalFormatting sqref="E77:P77">
    <cfRule type="cellIs" dxfId="950" priority="67" operator="equal">
      <formula>0</formula>
    </cfRule>
  </conditionalFormatting>
  <conditionalFormatting sqref="E78:P78">
    <cfRule type="cellIs" dxfId="949" priority="66" operator="equal">
      <formula>0</formula>
    </cfRule>
  </conditionalFormatting>
  <conditionalFormatting sqref="E79:P79">
    <cfRule type="cellIs" dxfId="948" priority="65" operator="equal">
      <formula>0</formula>
    </cfRule>
  </conditionalFormatting>
  <conditionalFormatting sqref="E80:P80">
    <cfRule type="cellIs" dxfId="947" priority="64" operator="equal">
      <formula>0</formula>
    </cfRule>
  </conditionalFormatting>
  <conditionalFormatting sqref="E81:P81">
    <cfRule type="cellIs" dxfId="946" priority="63" operator="equal">
      <formula>0</formula>
    </cfRule>
  </conditionalFormatting>
  <conditionalFormatting sqref="E82:P82">
    <cfRule type="cellIs" dxfId="945" priority="62" operator="equal">
      <formula>0</formula>
    </cfRule>
  </conditionalFormatting>
  <conditionalFormatting sqref="E83:P83">
    <cfRule type="cellIs" dxfId="944" priority="61" operator="equal">
      <formula>0</formula>
    </cfRule>
  </conditionalFormatting>
  <conditionalFormatting sqref="E84:P84">
    <cfRule type="cellIs" dxfId="943" priority="60" operator="equal">
      <formula>0</formula>
    </cfRule>
  </conditionalFormatting>
  <conditionalFormatting sqref="E85:P85">
    <cfRule type="cellIs" dxfId="942" priority="59" operator="equal">
      <formula>0</formula>
    </cfRule>
  </conditionalFormatting>
  <conditionalFormatting sqref="E86:P86">
    <cfRule type="cellIs" dxfId="941" priority="58" operator="equal">
      <formula>0</formula>
    </cfRule>
  </conditionalFormatting>
  <conditionalFormatting sqref="E87:P87">
    <cfRule type="cellIs" dxfId="940" priority="57" operator="equal">
      <formula>0</formula>
    </cfRule>
  </conditionalFormatting>
  <conditionalFormatting sqref="E88:P88">
    <cfRule type="cellIs" dxfId="939" priority="56" operator="equal">
      <formula>0</formula>
    </cfRule>
  </conditionalFormatting>
  <conditionalFormatting sqref="E89:P89">
    <cfRule type="cellIs" dxfId="938" priority="55" operator="equal">
      <formula>0</formula>
    </cfRule>
  </conditionalFormatting>
  <conditionalFormatting sqref="E90:P90">
    <cfRule type="cellIs" dxfId="937" priority="54" operator="equal">
      <formula>0</formula>
    </cfRule>
  </conditionalFormatting>
  <conditionalFormatting sqref="E91:P91">
    <cfRule type="cellIs" dxfId="936" priority="53" operator="equal">
      <formula>0</formula>
    </cfRule>
  </conditionalFormatting>
  <conditionalFormatting sqref="E92:P92">
    <cfRule type="cellIs" dxfId="935" priority="52" operator="equal">
      <formula>0</formula>
    </cfRule>
  </conditionalFormatting>
  <conditionalFormatting sqref="E93:P93">
    <cfRule type="cellIs" dxfId="934" priority="51" operator="equal">
      <formula>0</formula>
    </cfRule>
  </conditionalFormatting>
  <conditionalFormatting sqref="E94:P94">
    <cfRule type="cellIs" dxfId="933" priority="50" operator="equal">
      <formula>0</formula>
    </cfRule>
  </conditionalFormatting>
  <conditionalFormatting sqref="E95:P95">
    <cfRule type="cellIs" dxfId="932" priority="49" operator="equal">
      <formula>0</formula>
    </cfRule>
  </conditionalFormatting>
  <conditionalFormatting sqref="E96:P96">
    <cfRule type="cellIs" dxfId="931" priority="48" operator="equal">
      <formula>0</formula>
    </cfRule>
  </conditionalFormatting>
  <conditionalFormatting sqref="E97:P97">
    <cfRule type="cellIs" dxfId="930" priority="47" operator="equal">
      <formula>0</formula>
    </cfRule>
  </conditionalFormatting>
  <conditionalFormatting sqref="E98:P98">
    <cfRule type="cellIs" dxfId="929" priority="46" operator="equal">
      <formula>0</formula>
    </cfRule>
  </conditionalFormatting>
  <conditionalFormatting sqref="E99:P99">
    <cfRule type="cellIs" dxfId="928" priority="45" operator="equal">
      <formula>0</formula>
    </cfRule>
  </conditionalFormatting>
  <conditionalFormatting sqref="E100:P100">
    <cfRule type="cellIs" dxfId="927" priority="44" operator="equal">
      <formula>0</formula>
    </cfRule>
  </conditionalFormatting>
  <conditionalFormatting sqref="E101:P101">
    <cfRule type="cellIs" dxfId="926" priority="43" operator="equal">
      <formula>0</formula>
    </cfRule>
  </conditionalFormatting>
  <conditionalFormatting sqref="E102:P102">
    <cfRule type="cellIs" dxfId="925" priority="42" operator="equal">
      <formula>0</formula>
    </cfRule>
  </conditionalFormatting>
  <conditionalFormatting sqref="E103:P103">
    <cfRule type="cellIs" dxfId="924" priority="41" operator="equal">
      <formula>0</formula>
    </cfRule>
  </conditionalFormatting>
  <conditionalFormatting sqref="E104:P104">
    <cfRule type="cellIs" dxfId="923" priority="40" operator="equal">
      <formula>0</formula>
    </cfRule>
  </conditionalFormatting>
  <conditionalFormatting sqref="E105:P105">
    <cfRule type="cellIs" dxfId="922" priority="39" operator="equal">
      <formula>0</formula>
    </cfRule>
  </conditionalFormatting>
  <conditionalFormatting sqref="E106:P106">
    <cfRule type="cellIs" dxfId="921" priority="38" operator="equal">
      <formula>0</formula>
    </cfRule>
  </conditionalFormatting>
  <conditionalFormatting sqref="E107:P107">
    <cfRule type="cellIs" dxfId="920" priority="37" operator="equal">
      <formula>0</formula>
    </cfRule>
  </conditionalFormatting>
  <conditionalFormatting sqref="E108:P108">
    <cfRule type="cellIs" dxfId="919" priority="36" operator="equal">
      <formula>0</formula>
    </cfRule>
  </conditionalFormatting>
  <conditionalFormatting sqref="E109:P109">
    <cfRule type="cellIs" dxfId="918" priority="35" operator="equal">
      <formula>0</formula>
    </cfRule>
  </conditionalFormatting>
  <conditionalFormatting sqref="E110:P110">
    <cfRule type="cellIs" dxfId="917" priority="34" operator="equal">
      <formula>0</formula>
    </cfRule>
  </conditionalFormatting>
  <conditionalFormatting sqref="E111:P111">
    <cfRule type="cellIs" dxfId="916" priority="33" operator="equal">
      <formula>0</formula>
    </cfRule>
  </conditionalFormatting>
  <conditionalFormatting sqref="E112:P112">
    <cfRule type="cellIs" dxfId="915" priority="32" operator="equal">
      <formula>0</formula>
    </cfRule>
  </conditionalFormatting>
  <conditionalFormatting sqref="E113:P113">
    <cfRule type="cellIs" dxfId="914" priority="31" operator="equal">
      <formula>0</formula>
    </cfRule>
  </conditionalFormatting>
  <conditionalFormatting sqref="E114:P114">
    <cfRule type="cellIs" dxfId="913" priority="30" operator="equal">
      <formula>0</formula>
    </cfRule>
  </conditionalFormatting>
  <conditionalFormatting sqref="E115:P115">
    <cfRule type="cellIs" dxfId="912" priority="29" operator="equal">
      <formula>0</formula>
    </cfRule>
  </conditionalFormatting>
  <conditionalFormatting sqref="E116:P116">
    <cfRule type="cellIs" dxfId="911" priority="28" operator="equal">
      <formula>0</formula>
    </cfRule>
  </conditionalFormatting>
  <conditionalFormatting sqref="E117:O117">
    <cfRule type="cellIs" dxfId="910" priority="27" operator="equal">
      <formula>0</formula>
    </cfRule>
  </conditionalFormatting>
  <conditionalFormatting sqref="E118:P118">
    <cfRule type="cellIs" dxfId="909" priority="26" operator="equal">
      <formula>0</formula>
    </cfRule>
  </conditionalFormatting>
  <conditionalFormatting sqref="E119:P119">
    <cfRule type="cellIs" dxfId="908" priority="25" operator="equal">
      <formula>0</formula>
    </cfRule>
  </conditionalFormatting>
  <conditionalFormatting sqref="E120:P120">
    <cfRule type="cellIs" dxfId="907" priority="24" operator="equal">
      <formula>0</formula>
    </cfRule>
  </conditionalFormatting>
  <conditionalFormatting sqref="E121:P121">
    <cfRule type="cellIs" dxfId="906" priority="23" operator="equal">
      <formula>0</formula>
    </cfRule>
  </conditionalFormatting>
  <conditionalFormatting sqref="E122:P122">
    <cfRule type="cellIs" dxfId="905" priority="22" operator="equal">
      <formula>0</formula>
    </cfRule>
  </conditionalFormatting>
  <conditionalFormatting sqref="E123:P123">
    <cfRule type="cellIs" dxfId="904" priority="21" operator="equal">
      <formula>0</formula>
    </cfRule>
  </conditionalFormatting>
  <conditionalFormatting sqref="E124:P124">
    <cfRule type="cellIs" dxfId="903" priority="20" operator="equal">
      <formula>0</formula>
    </cfRule>
  </conditionalFormatting>
  <conditionalFormatting sqref="E125:P125">
    <cfRule type="cellIs" dxfId="902" priority="19" operator="equal">
      <formula>0</formula>
    </cfRule>
  </conditionalFormatting>
  <conditionalFormatting sqref="E126:P126">
    <cfRule type="cellIs" dxfId="901" priority="18" operator="equal">
      <formula>0</formula>
    </cfRule>
  </conditionalFormatting>
  <conditionalFormatting sqref="E127:P127">
    <cfRule type="cellIs" dxfId="900" priority="17" operator="equal">
      <formula>0</formula>
    </cfRule>
  </conditionalFormatting>
  <conditionalFormatting sqref="E128:P128">
    <cfRule type="cellIs" dxfId="899" priority="16" operator="equal">
      <formula>0</formula>
    </cfRule>
  </conditionalFormatting>
  <conditionalFormatting sqref="E129:P129">
    <cfRule type="cellIs" dxfId="898" priority="15" operator="equal">
      <formula>0</formula>
    </cfRule>
  </conditionalFormatting>
  <conditionalFormatting sqref="E130:P130">
    <cfRule type="cellIs" dxfId="897" priority="14" operator="equal">
      <formula>0</formula>
    </cfRule>
  </conditionalFormatting>
  <conditionalFormatting sqref="E131:P131">
    <cfRule type="cellIs" dxfId="896" priority="13" operator="equal">
      <formula>0</formula>
    </cfRule>
  </conditionalFormatting>
  <conditionalFormatting sqref="E132:P132">
    <cfRule type="cellIs" dxfId="895" priority="12" operator="equal">
      <formula>0</formula>
    </cfRule>
  </conditionalFormatting>
  <conditionalFormatting sqref="E133:P133">
    <cfRule type="cellIs" dxfId="894" priority="11" operator="equal">
      <formula>0</formula>
    </cfRule>
  </conditionalFormatting>
  <conditionalFormatting sqref="E134:P134">
    <cfRule type="cellIs" dxfId="893" priority="10" operator="equal">
      <formula>0</formula>
    </cfRule>
  </conditionalFormatting>
  <conditionalFormatting sqref="E135:P135">
    <cfRule type="cellIs" dxfId="892" priority="9" operator="equal">
      <formula>0</formula>
    </cfRule>
  </conditionalFormatting>
  <conditionalFormatting sqref="E138:P138">
    <cfRule type="cellIs" dxfId="891" priority="8" operator="equal">
      <formula>0</formula>
    </cfRule>
  </conditionalFormatting>
  <conditionalFormatting sqref="E139:P139">
    <cfRule type="cellIs" dxfId="890" priority="7" operator="equal">
      <formula>0</formula>
    </cfRule>
  </conditionalFormatting>
  <conditionalFormatting sqref="E140:P140">
    <cfRule type="cellIs" dxfId="889" priority="6" operator="equal">
      <formula>0</formula>
    </cfRule>
  </conditionalFormatting>
  <conditionalFormatting sqref="E141:P141">
    <cfRule type="cellIs" dxfId="888" priority="5" operator="equal">
      <formula>0</formula>
    </cfRule>
  </conditionalFormatting>
  <conditionalFormatting sqref="E142:P142">
    <cfRule type="cellIs" dxfId="887" priority="4" operator="equal">
      <formula>0</formula>
    </cfRule>
  </conditionalFormatting>
  <conditionalFormatting sqref="E143:P143">
    <cfRule type="cellIs" dxfId="886" priority="3" operator="equal">
      <formula>0</formula>
    </cfRule>
  </conditionalFormatting>
  <conditionalFormatting sqref="Q71:Q142">
    <cfRule type="cellIs" dxfId="885" priority="2" operator="equal">
      <formula>0</formula>
    </cfRule>
  </conditionalFormatting>
  <conditionalFormatting sqref="Q143">
    <cfRule type="cellIs" dxfId="884" priority="1" operator="equal">
      <formula>0</formula>
    </cfRule>
  </conditionalFormatting>
  <hyperlinks>
    <hyperlink ref="A1" location="'ODS 3.'!A1" display="REGRESAR" xr:uid="{00000000-0004-0000-3D00-000000000000}"/>
    <hyperlink ref="C1" location="'Metadato 3.1.2'!A1" display="VER METADATO" xr:uid="{00000000-0004-0000-3D00-000001000000}"/>
  </hyperlinks>
  <pageMargins left="0.7" right="0.7" top="0.75" bottom="0.75" header="0.3" footer="0.3"/>
  <drawing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Hoja63">
    <tabColor theme="0" tint="-0.499984740745262"/>
  </sheetPr>
  <dimension ref="A1:F36"/>
  <sheetViews>
    <sheetView showGridLines="0" zoomScaleNormal="100" workbookViewId="0">
      <pane ySplit="1" topLeftCell="A2" activePane="bottomLeft" state="frozen"/>
      <selection activeCell="C1" sqref="C1:D1"/>
      <selection pane="bottomLeft" activeCell="D21" sqref="D21"/>
    </sheetView>
  </sheetViews>
  <sheetFormatPr baseColWidth="10" defaultColWidth="11.44140625" defaultRowHeight="17.399999999999999" x14ac:dyDescent="0.45"/>
  <cols>
    <col min="1" max="1" width="11" style="22" customWidth="1"/>
    <col min="2" max="2" width="26.44140625" style="22" customWidth="1"/>
    <col min="3" max="3" width="24" style="22" customWidth="1"/>
    <col min="4" max="4" width="85.77734375" style="22" customWidth="1"/>
    <col min="5" max="5" width="11.44140625" style="22"/>
    <col min="6" max="6" width="7.21875" style="22" customWidth="1"/>
    <col min="7" max="16384" width="11.44140625" style="22"/>
  </cols>
  <sheetData>
    <row r="1" spans="1:6" x14ac:dyDescent="0.45">
      <c r="B1" s="580" t="s">
        <v>337</v>
      </c>
    </row>
    <row r="2" spans="1:6" ht="18" thickBot="1" x14ac:dyDescent="0.5"/>
    <row r="3" spans="1:6" ht="23.25" customHeight="1" thickBot="1" x14ac:dyDescent="0.5">
      <c r="B3" s="3297" t="s">
        <v>370</v>
      </c>
      <c r="C3" s="3297"/>
      <c r="D3" s="3297"/>
      <c r="F3" s="147" t="s">
        <v>371</v>
      </c>
    </row>
    <row r="4" spans="1:6" ht="16.5" customHeight="1" x14ac:dyDescent="0.45">
      <c r="A4" s="148"/>
      <c r="B4" s="3142" t="s">
        <v>449</v>
      </c>
      <c r="C4" s="3142"/>
      <c r="D4" s="44" t="s">
        <v>16</v>
      </c>
    </row>
    <row r="5" spans="1:6" x14ac:dyDescent="0.45">
      <c r="B5" s="3142" t="s">
        <v>373</v>
      </c>
      <c r="C5" s="3142"/>
      <c r="D5" s="44" t="s">
        <v>47</v>
      </c>
    </row>
    <row r="6" spans="1:6" x14ac:dyDescent="0.45">
      <c r="B6" s="3142" t="s">
        <v>374</v>
      </c>
      <c r="C6" s="3142"/>
      <c r="D6" s="45" t="s">
        <v>595</v>
      </c>
    </row>
    <row r="7" spans="1:6" ht="15" customHeight="1" x14ac:dyDescent="0.45">
      <c r="B7" s="3143" t="s">
        <v>375</v>
      </c>
      <c r="C7" s="3143"/>
      <c r="D7" s="46" t="s">
        <v>3966</v>
      </c>
    </row>
    <row r="8" spans="1:6" ht="15" customHeight="1" x14ac:dyDescent="0.45">
      <c r="B8" s="3143" t="s">
        <v>2480</v>
      </c>
      <c r="C8" s="3143"/>
      <c r="D8" s="47" t="s">
        <v>2510</v>
      </c>
    </row>
    <row r="10" spans="1:6" ht="23.25" customHeight="1" x14ac:dyDescent="0.45">
      <c r="B10" s="3297" t="s">
        <v>376</v>
      </c>
      <c r="C10" s="3297"/>
      <c r="D10" s="3297"/>
    </row>
    <row r="11" spans="1:6" x14ac:dyDescent="0.45">
      <c r="B11" s="3153" t="s">
        <v>377</v>
      </c>
      <c r="C11" s="3154"/>
      <c r="D11" s="44" t="s">
        <v>439</v>
      </c>
    </row>
    <row r="12" spans="1:6" ht="19.5" customHeight="1" x14ac:dyDescent="0.45">
      <c r="B12" s="3155" t="s">
        <v>379</v>
      </c>
      <c r="C12" s="3155"/>
      <c r="D12" s="684" t="s">
        <v>639</v>
      </c>
    </row>
    <row r="13" spans="1:6" x14ac:dyDescent="0.45">
      <c r="B13" s="3142" t="s">
        <v>380</v>
      </c>
      <c r="C13" s="3142"/>
      <c r="D13" s="603" t="s">
        <v>595</v>
      </c>
    </row>
    <row r="14" spans="1:6" x14ac:dyDescent="0.45">
      <c r="B14" s="3142" t="s">
        <v>381</v>
      </c>
      <c r="C14" s="3156"/>
      <c r="D14" s="603" t="s">
        <v>10</v>
      </c>
    </row>
    <row r="15" spans="1:6" ht="78.75" customHeight="1" x14ac:dyDescent="0.45">
      <c r="B15" s="3142" t="s">
        <v>382</v>
      </c>
      <c r="C15" s="3142"/>
      <c r="D15" s="49" t="s">
        <v>5972</v>
      </c>
    </row>
    <row r="16" spans="1:6" ht="63" customHeight="1" x14ac:dyDescent="0.45">
      <c r="B16" s="3142" t="s">
        <v>383</v>
      </c>
      <c r="C16" s="3142"/>
      <c r="D16" s="50"/>
    </row>
    <row r="17" spans="2:4" x14ac:dyDescent="0.45">
      <c r="B17" s="3142" t="s">
        <v>384</v>
      </c>
      <c r="C17" s="3142"/>
      <c r="D17" s="51" t="s">
        <v>385</v>
      </c>
    </row>
    <row r="18" spans="2:4" x14ac:dyDescent="0.45">
      <c r="B18" s="3143" t="s">
        <v>386</v>
      </c>
      <c r="C18" s="3143"/>
      <c r="D18" s="44" t="s">
        <v>2271</v>
      </c>
    </row>
    <row r="19" spans="2:4" ht="35.25" customHeight="1" x14ac:dyDescent="0.45">
      <c r="B19" s="3144" t="s">
        <v>387</v>
      </c>
      <c r="C19" s="3145"/>
      <c r="D19" s="52" t="s">
        <v>2272</v>
      </c>
    </row>
    <row r="20" spans="2:4" x14ac:dyDescent="0.45">
      <c r="B20" s="3142" t="s">
        <v>388</v>
      </c>
      <c r="C20" s="3142"/>
      <c r="D20" s="53" t="s">
        <v>424</v>
      </c>
    </row>
    <row r="21" spans="2:4" x14ac:dyDescent="0.45">
      <c r="B21" s="3146" t="s">
        <v>390</v>
      </c>
      <c r="C21" s="54" t="s">
        <v>391</v>
      </c>
      <c r="D21" s="2947" t="s">
        <v>7482</v>
      </c>
    </row>
    <row r="22" spans="2:4" x14ac:dyDescent="0.45">
      <c r="B22" s="3147"/>
      <c r="C22" s="577" t="s">
        <v>393</v>
      </c>
      <c r="D22" s="57" t="s">
        <v>2420</v>
      </c>
    </row>
    <row r="23" spans="2:4" ht="15" customHeight="1" x14ac:dyDescent="0.45">
      <c r="B23" s="3148" t="s">
        <v>395</v>
      </c>
      <c r="C23" s="3148"/>
      <c r="D23" s="52" t="s">
        <v>631</v>
      </c>
    </row>
    <row r="24" spans="2:4" ht="15" customHeight="1" x14ac:dyDescent="0.45">
      <c r="B24" s="3148" t="s">
        <v>397</v>
      </c>
      <c r="C24" s="3148"/>
      <c r="D24" s="58" t="s">
        <v>632</v>
      </c>
    </row>
    <row r="25" spans="2:4" ht="15" customHeight="1" x14ac:dyDescent="0.45">
      <c r="B25" s="3142" t="s">
        <v>399</v>
      </c>
      <c r="C25" s="3142"/>
      <c r="D25" s="52" t="s">
        <v>19</v>
      </c>
    </row>
    <row r="26" spans="2:4" ht="15" customHeight="1" x14ac:dyDescent="0.45">
      <c r="B26" s="3143" t="s">
        <v>401</v>
      </c>
      <c r="C26" s="3143"/>
      <c r="D26" s="58" t="s">
        <v>633</v>
      </c>
    </row>
    <row r="27" spans="2:4" x14ac:dyDescent="0.45">
      <c r="B27" s="3149" t="s">
        <v>403</v>
      </c>
      <c r="C27" s="3150"/>
      <c r="D27" s="44" t="s">
        <v>2273</v>
      </c>
    </row>
    <row r="28" spans="2:4" ht="52.2" x14ac:dyDescent="0.45">
      <c r="B28" s="578" t="s">
        <v>404</v>
      </c>
      <c r="C28" s="579"/>
      <c r="D28" s="51" t="s">
        <v>2837</v>
      </c>
    </row>
    <row r="29" spans="2:4" x14ac:dyDescent="0.45">
      <c r="B29" s="3151" t="s">
        <v>405</v>
      </c>
      <c r="C29" s="3152"/>
      <c r="D29" s="61"/>
    </row>
    <row r="30" spans="2:4" x14ac:dyDescent="0.45">
      <c r="B30" s="62"/>
      <c r="C30" s="62"/>
      <c r="D30" s="63"/>
    </row>
    <row r="31" spans="2:4" ht="23.25" customHeight="1" x14ac:dyDescent="0.45">
      <c r="B31" s="3297" t="s">
        <v>406</v>
      </c>
      <c r="C31" s="3297"/>
      <c r="D31" s="3297"/>
    </row>
    <row r="32" spans="2:4" x14ac:dyDescent="0.45">
      <c r="B32" s="3140" t="s">
        <v>407</v>
      </c>
      <c r="C32" s="3141"/>
      <c r="D32" s="64" t="s">
        <v>635</v>
      </c>
    </row>
    <row r="33" spans="2:4" x14ac:dyDescent="0.45">
      <c r="B33" s="3140" t="s">
        <v>409</v>
      </c>
      <c r="C33" s="3141"/>
      <c r="D33" s="64" t="s">
        <v>636</v>
      </c>
    </row>
    <row r="34" spans="2:4" x14ac:dyDescent="0.45">
      <c r="B34" s="3140" t="s">
        <v>411</v>
      </c>
      <c r="C34" s="3141"/>
      <c r="D34" s="64" t="s">
        <v>412</v>
      </c>
    </row>
    <row r="35" spans="2:4" x14ac:dyDescent="0.45">
      <c r="B35" s="3140" t="s">
        <v>413</v>
      </c>
      <c r="C35" s="3141"/>
      <c r="D35" s="64" t="s">
        <v>641</v>
      </c>
    </row>
    <row r="36" spans="2:4" x14ac:dyDescent="0.45">
      <c r="B36" s="3140" t="s">
        <v>415</v>
      </c>
      <c r="C36" s="3141"/>
      <c r="D36" s="64" t="s">
        <v>638</v>
      </c>
    </row>
  </sheetData>
  <mergeCells count="30">
    <mergeCell ref="B16:C16"/>
    <mergeCell ref="B3:D3"/>
    <mergeCell ref="B4:C4"/>
    <mergeCell ref="B5:C5"/>
    <mergeCell ref="B6:C6"/>
    <mergeCell ref="B7:C7"/>
    <mergeCell ref="B10:D10"/>
    <mergeCell ref="B11:C11"/>
    <mergeCell ref="B12:C12"/>
    <mergeCell ref="B13:C13"/>
    <mergeCell ref="B14:C14"/>
    <mergeCell ref="B15:C15"/>
    <mergeCell ref="B8:C8"/>
    <mergeCell ref="B31:D31"/>
    <mergeCell ref="B17:C17"/>
    <mergeCell ref="B18:C18"/>
    <mergeCell ref="B19:C19"/>
    <mergeCell ref="B20:C20"/>
    <mergeCell ref="B21:B22"/>
    <mergeCell ref="B23:C23"/>
    <mergeCell ref="B24:C24"/>
    <mergeCell ref="B25:C25"/>
    <mergeCell ref="B26:C26"/>
    <mergeCell ref="B27:C27"/>
    <mergeCell ref="B29:C29"/>
    <mergeCell ref="B32:C32"/>
    <mergeCell ref="B33:C33"/>
    <mergeCell ref="B34:C34"/>
    <mergeCell ref="B35:C35"/>
    <mergeCell ref="B36:C36"/>
  </mergeCells>
  <dataValidations count="5">
    <dataValidation allowBlank="1" showDropDown="1" showInputMessage="1" showErrorMessage="1" sqref="D13" xr:uid="{00000000-0002-0000-3E00-000000000000}"/>
    <dataValidation type="list" allowBlank="1" showInputMessage="1" showErrorMessage="1" sqref="D4" xr:uid="{00000000-0002-0000-3E00-000001000000}">
      <formula1>ODS</formula1>
    </dataValidation>
    <dataValidation type="list" allowBlank="1" showInputMessage="1" showErrorMessage="1" sqref="D5" xr:uid="{00000000-0002-0000-3E00-000002000000}">
      <formula1>Metas_ODS</formula1>
    </dataValidation>
    <dataValidation type="list" allowBlank="1" showInputMessage="1" showErrorMessage="1" sqref="D6" xr:uid="{00000000-0002-0000-3E00-000003000000}">
      <formula1>Numero_indicador</formula1>
    </dataValidation>
    <dataValidation type="list" allowBlank="1" showInputMessage="1" showErrorMessage="1" sqref="D7" xr:uid="{00000000-0002-0000-3E00-000004000000}">
      <formula1>Nombre_indicador_ODS</formula1>
    </dataValidation>
  </dataValidations>
  <hyperlinks>
    <hyperlink ref="B1" location="'3.1.2'!A1" display="REGRESAR" xr:uid="{00000000-0004-0000-3E00-000000000000}"/>
    <hyperlink ref="D8" r:id="rId1" xr:uid="{00000000-0004-0000-3E00-000001000000}"/>
  </hyperlinks>
  <pageMargins left="0.7" right="0.7" top="0.75" bottom="0.75" header="0.3" footer="0.3"/>
  <pageSetup orientation="portrait" r:id="rId2"/>
  <drawing r:id="rId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Hoja64"/>
  <dimension ref="A1:AD139"/>
  <sheetViews>
    <sheetView showGridLines="0" zoomScaleNormal="100" workbookViewId="0">
      <pane ySplit="1" topLeftCell="A116" activePane="bottomLeft" state="frozen"/>
      <selection pane="bottomLeft" activeCell="I136" sqref="I136"/>
    </sheetView>
  </sheetViews>
  <sheetFormatPr baseColWidth="10" defaultColWidth="11.44140625" defaultRowHeight="13.2" x14ac:dyDescent="0.35"/>
  <cols>
    <col min="1" max="1" width="15.21875" style="78" customWidth="1"/>
    <col min="2" max="2" width="15.21875" style="86" customWidth="1"/>
    <col min="3" max="3" width="9.21875" style="39" customWidth="1"/>
    <col min="4" max="4" width="9" style="39" customWidth="1"/>
    <col min="5" max="5" width="7.77734375" style="39" customWidth="1"/>
    <col min="6" max="6" width="8.44140625" style="39" customWidth="1"/>
    <col min="7" max="7" width="9.77734375" style="39" customWidth="1"/>
    <col min="8" max="8" width="8.21875" style="39" customWidth="1"/>
    <col min="9" max="9" width="11.33203125" style="39" customWidth="1"/>
    <col min="10" max="10" width="11.44140625" style="39" customWidth="1"/>
    <col min="11" max="11" width="8.6640625" style="39" customWidth="1"/>
    <col min="12" max="12" width="6.33203125" style="39" customWidth="1"/>
    <col min="13" max="13" width="9.109375" style="39" customWidth="1"/>
    <col min="14" max="14" width="8.21875" style="39" customWidth="1"/>
    <col min="15" max="15" width="7.44140625" style="39" customWidth="1"/>
    <col min="16" max="16" width="12.5546875" style="39" customWidth="1"/>
    <col min="17" max="17" width="9.77734375" style="39" customWidth="1"/>
    <col min="18" max="18" width="13" style="39" customWidth="1"/>
    <col min="19" max="19" width="25.109375" style="39" customWidth="1"/>
    <col min="20" max="20" width="14.6640625" style="39" customWidth="1"/>
    <col min="21" max="21" width="11.44140625" style="39"/>
    <col min="22" max="22" width="15" style="39" customWidth="1"/>
    <col min="23" max="23" width="12.44140625" style="39" customWidth="1"/>
    <col min="24" max="24" width="14.33203125" style="39" customWidth="1"/>
    <col min="25" max="25" width="16.6640625" style="39" customWidth="1"/>
    <col min="26" max="26" width="17.44140625" style="39" customWidth="1"/>
    <col min="27" max="27" width="20.21875" style="39" customWidth="1"/>
    <col min="28" max="28" width="15.5546875" style="39" customWidth="1"/>
    <col min="29" max="29" width="13.6640625" style="39" customWidth="1"/>
    <col min="30" max="16384" width="11.44140625" style="39"/>
  </cols>
  <sheetData>
    <row r="1" spans="1:30" s="160" customFormat="1" ht="18.600000000000001" x14ac:dyDescent="0.45">
      <c r="A1" s="817" t="s">
        <v>337</v>
      </c>
      <c r="B1" s="818"/>
      <c r="C1" s="3119" t="s">
        <v>430</v>
      </c>
      <c r="D1" s="3119"/>
    </row>
    <row r="2" spans="1:30" s="160" customFormat="1" ht="18.600000000000001" x14ac:dyDescent="0.45">
      <c r="A2" s="819"/>
      <c r="B2" s="131"/>
    </row>
    <row r="3" spans="1:30" s="160" customFormat="1" ht="18.600000000000001" x14ac:dyDescent="0.45">
      <c r="A3" s="3268" t="s">
        <v>339</v>
      </c>
      <c r="B3" s="3268"/>
      <c r="C3" s="3268" t="s">
        <v>627</v>
      </c>
      <c r="D3" s="3269"/>
      <c r="E3" s="3269"/>
      <c r="F3" s="3269"/>
      <c r="G3" s="3269"/>
      <c r="H3" s="3269"/>
      <c r="I3" s="3269"/>
      <c r="J3" s="3269"/>
      <c r="K3" s="3269"/>
      <c r="L3" s="3269"/>
      <c r="M3" s="3269"/>
      <c r="N3" s="3269"/>
      <c r="O3" s="3269"/>
      <c r="P3" s="3269"/>
      <c r="Q3" s="3269"/>
      <c r="R3" s="3269"/>
      <c r="S3" s="3269"/>
      <c r="T3" s="3269"/>
      <c r="U3" s="3269"/>
      <c r="V3" s="3269"/>
      <c r="W3" s="3269"/>
      <c r="X3" s="3269"/>
      <c r="Y3" s="822"/>
    </row>
    <row r="4" spans="1:30" s="160" customFormat="1" ht="40.200000000000003" customHeight="1" x14ac:dyDescent="0.45">
      <c r="A4" s="3268" t="s">
        <v>340</v>
      </c>
      <c r="B4" s="3268"/>
      <c r="C4" s="3268" t="s">
        <v>3967</v>
      </c>
      <c r="D4" s="3269"/>
      <c r="E4" s="3269"/>
      <c r="F4" s="3269"/>
      <c r="G4" s="3269"/>
      <c r="H4" s="3269"/>
      <c r="I4" s="3269"/>
      <c r="J4" s="3269"/>
      <c r="K4" s="3269"/>
      <c r="L4" s="3269"/>
      <c r="M4" s="3269"/>
      <c r="N4" s="3269"/>
      <c r="O4" s="3269"/>
      <c r="P4" s="3269"/>
      <c r="Q4" s="3269"/>
      <c r="R4" s="3269"/>
      <c r="S4" s="3269"/>
      <c r="T4" s="3269"/>
      <c r="U4" s="3269"/>
      <c r="V4" s="3269"/>
      <c r="W4" s="3269"/>
      <c r="X4" s="3269"/>
      <c r="Y4" s="822"/>
    </row>
    <row r="5" spans="1:30" s="160" customFormat="1" ht="18.600000000000001" x14ac:dyDescent="0.45">
      <c r="A5" s="3268" t="s">
        <v>341</v>
      </c>
      <c r="B5" s="3268"/>
      <c r="C5" s="3268" t="s">
        <v>3968</v>
      </c>
      <c r="D5" s="3269"/>
      <c r="E5" s="3269"/>
      <c r="F5" s="3269"/>
      <c r="G5" s="3269"/>
      <c r="H5" s="3269"/>
      <c r="I5" s="3269"/>
      <c r="J5" s="3269"/>
      <c r="K5" s="3269"/>
      <c r="L5" s="3269"/>
      <c r="M5" s="3269"/>
      <c r="N5" s="3269"/>
      <c r="O5" s="3269"/>
      <c r="P5" s="3269"/>
      <c r="Q5" s="3269"/>
      <c r="R5" s="3269"/>
      <c r="S5" s="3269"/>
      <c r="T5" s="3269"/>
      <c r="U5" s="3269"/>
      <c r="V5" s="3269"/>
      <c r="W5" s="3269"/>
      <c r="X5" s="3269"/>
      <c r="Y5" s="822"/>
    </row>
    <row r="6" spans="1:30" s="160" customFormat="1" ht="41.4" customHeight="1" x14ac:dyDescent="0.45">
      <c r="A6" s="3268" t="s">
        <v>417</v>
      </c>
      <c r="B6" s="3269"/>
      <c r="C6" s="3268" t="s">
        <v>7465</v>
      </c>
      <c r="D6" s="3269"/>
      <c r="E6" s="3269"/>
      <c r="F6" s="3269"/>
      <c r="G6" s="3269"/>
      <c r="H6" s="3269"/>
      <c r="I6" s="3269"/>
      <c r="J6" s="3269"/>
      <c r="K6" s="3269"/>
      <c r="L6" s="3269"/>
      <c r="M6" s="3269"/>
      <c r="N6" s="3269"/>
      <c r="O6" s="3269"/>
      <c r="P6" s="3269"/>
      <c r="Q6" s="3269"/>
      <c r="R6" s="3269"/>
      <c r="S6" s="3269"/>
      <c r="T6" s="3269"/>
      <c r="U6" s="3269"/>
      <c r="V6" s="3269"/>
      <c r="W6" s="3269"/>
      <c r="X6" s="3269"/>
      <c r="Y6" s="822"/>
    </row>
    <row r="7" spans="1:30" s="160" customFormat="1" ht="10.5" customHeight="1" x14ac:dyDescent="0.45">
      <c r="A7" s="819"/>
      <c r="B7" s="820"/>
    </row>
    <row r="8" spans="1:30" s="160" customFormat="1" ht="18.600000000000001" x14ac:dyDescent="0.45">
      <c r="A8" s="819"/>
      <c r="B8" s="820"/>
    </row>
    <row r="9" spans="1:30" s="160" customFormat="1" ht="18.600000000000001" x14ac:dyDescent="0.45">
      <c r="A9" s="819"/>
      <c r="B9" s="131"/>
      <c r="C9" s="652" t="s">
        <v>5083</v>
      </c>
      <c r="D9" s="652"/>
      <c r="E9" s="652"/>
      <c r="F9" s="652"/>
      <c r="G9" s="652"/>
      <c r="H9" s="652"/>
      <c r="I9" s="652"/>
      <c r="J9" s="652"/>
      <c r="K9" s="652"/>
      <c r="L9" s="652"/>
      <c r="M9" s="652"/>
      <c r="N9" s="652"/>
      <c r="O9" s="652"/>
      <c r="P9" s="652"/>
      <c r="Q9" s="652"/>
      <c r="R9" s="652"/>
      <c r="S9" s="652"/>
      <c r="T9" s="652"/>
      <c r="U9" s="652"/>
      <c r="V9" s="652"/>
      <c r="W9" s="652"/>
      <c r="X9" s="652"/>
      <c r="Y9" s="652"/>
      <c r="Z9" s="652"/>
      <c r="AA9" s="652"/>
      <c r="AB9" s="652"/>
      <c r="AC9" s="652"/>
      <c r="AD9" s="652"/>
    </row>
    <row r="10" spans="1:30" ht="17.399999999999999" x14ac:dyDescent="0.35">
      <c r="B10" s="450"/>
      <c r="C10" s="489"/>
      <c r="D10" s="489"/>
      <c r="E10" s="489"/>
      <c r="F10" s="489"/>
      <c r="G10" s="489"/>
      <c r="H10" s="489"/>
      <c r="I10" s="489"/>
      <c r="J10" s="489"/>
      <c r="K10" s="489"/>
      <c r="L10" s="489"/>
      <c r="M10" s="489"/>
      <c r="N10" s="489"/>
      <c r="O10" s="489"/>
      <c r="P10" s="489"/>
      <c r="Q10" s="489"/>
      <c r="R10" s="489"/>
      <c r="S10" s="489"/>
      <c r="T10" s="489"/>
      <c r="U10" s="489"/>
      <c r="V10" s="489"/>
      <c r="W10" s="489"/>
      <c r="X10" s="489"/>
      <c r="Y10" s="489"/>
      <c r="Z10" s="489"/>
      <c r="AA10" s="489"/>
      <c r="AB10" s="489"/>
      <c r="AC10" s="489"/>
      <c r="AD10" s="489"/>
    </row>
    <row r="11" spans="1:30" ht="23.25" customHeight="1" x14ac:dyDescent="0.45">
      <c r="C11" s="3270" t="s">
        <v>458</v>
      </c>
      <c r="D11" s="3272" t="s">
        <v>344</v>
      </c>
      <c r="E11" s="3275" t="s">
        <v>2249</v>
      </c>
      <c r="F11" s="3275"/>
      <c r="G11" s="3275"/>
      <c r="H11" s="3275"/>
      <c r="I11" s="3275"/>
      <c r="J11" s="3275"/>
      <c r="K11" s="3275"/>
      <c r="L11" s="585"/>
      <c r="M11" s="3274" t="s">
        <v>345</v>
      </c>
      <c r="N11" s="3274"/>
      <c r="O11" s="490"/>
      <c r="P11" s="3274" t="s">
        <v>2274</v>
      </c>
      <c r="Q11" s="3274"/>
      <c r="R11" s="3274"/>
      <c r="S11" s="3274"/>
      <c r="T11" s="3274"/>
      <c r="U11" s="3274"/>
      <c r="V11" s="3274"/>
      <c r="W11" s="3274"/>
      <c r="X11" s="3274"/>
      <c r="Y11" s="3274"/>
      <c r="Z11" s="3274"/>
      <c r="AA11" s="3274"/>
      <c r="AB11" s="3274"/>
      <c r="AC11" s="3274"/>
      <c r="AD11" s="3274"/>
    </row>
    <row r="12" spans="1:30" ht="73.5" customHeight="1" x14ac:dyDescent="0.35">
      <c r="C12" s="3271"/>
      <c r="D12" s="3273"/>
      <c r="E12" s="586" t="s">
        <v>2275</v>
      </c>
      <c r="F12" s="586" t="s">
        <v>507</v>
      </c>
      <c r="G12" s="586" t="s">
        <v>2276</v>
      </c>
      <c r="H12" s="586" t="s">
        <v>509</v>
      </c>
      <c r="I12" s="586" t="s">
        <v>510</v>
      </c>
      <c r="J12" s="586" t="s">
        <v>1010</v>
      </c>
      <c r="K12" s="586" t="s">
        <v>512</v>
      </c>
      <c r="L12" s="586"/>
      <c r="M12" s="592" t="s">
        <v>558</v>
      </c>
      <c r="N12" s="592" t="s">
        <v>557</v>
      </c>
      <c r="O12" s="592"/>
      <c r="P12" s="586" t="s">
        <v>2277</v>
      </c>
      <c r="Q12" s="586" t="s">
        <v>2278</v>
      </c>
      <c r="R12" s="586" t="s">
        <v>2279</v>
      </c>
      <c r="S12" s="586" t="s">
        <v>2280</v>
      </c>
      <c r="T12" s="586" t="s">
        <v>2281</v>
      </c>
      <c r="U12" s="586" t="s">
        <v>2282</v>
      </c>
      <c r="V12" s="586" t="s">
        <v>2283</v>
      </c>
      <c r="W12" s="586" t="s">
        <v>2284</v>
      </c>
      <c r="X12" s="586" t="s">
        <v>2285</v>
      </c>
      <c r="Y12" s="586" t="s">
        <v>2286</v>
      </c>
      <c r="Z12" s="586" t="s">
        <v>2287</v>
      </c>
      <c r="AA12" s="586" t="s">
        <v>2288</v>
      </c>
      <c r="AB12" s="586" t="s">
        <v>2289</v>
      </c>
      <c r="AC12" s="586" t="s">
        <v>2290</v>
      </c>
      <c r="AD12" s="586" t="s">
        <v>2291</v>
      </c>
    </row>
    <row r="13" spans="1:30" ht="17.399999999999999" x14ac:dyDescent="0.45">
      <c r="C13" s="681">
        <v>2010</v>
      </c>
      <c r="D13" s="15">
        <v>11.167197766560447</v>
      </c>
      <c r="E13" s="435">
        <v>12.489963422249978</v>
      </c>
      <c r="F13" s="15">
        <v>8.9273259868879897</v>
      </c>
      <c r="G13" s="15">
        <v>9.9930603747397626</v>
      </c>
      <c r="H13" s="15">
        <v>8.1173899469247583</v>
      </c>
      <c r="I13" s="15">
        <v>12.105263157894736</v>
      </c>
      <c r="J13" s="15">
        <v>13.558384061981183</v>
      </c>
      <c r="K13" s="25">
        <v>12.193523010357939</v>
      </c>
      <c r="L13" s="32"/>
      <c r="M13" s="32">
        <v>12.726073332966852</v>
      </c>
      <c r="N13" s="32">
        <v>9.5251881876085704</v>
      </c>
      <c r="O13" s="32"/>
      <c r="P13" s="25">
        <v>29.609994078001186</v>
      </c>
      <c r="Q13" s="25">
        <v>15.509996898000619</v>
      </c>
      <c r="R13" s="25">
        <v>11.27999774400045</v>
      </c>
      <c r="S13" s="25">
        <v>1.4099997180000563</v>
      </c>
      <c r="T13" s="25">
        <v>28.199994360001128</v>
      </c>
      <c r="U13" s="25">
        <v>28.199994360001128</v>
      </c>
      <c r="V13" s="25">
        <v>71.909985618002878</v>
      </c>
      <c r="W13" s="25">
        <v>9.8699980260003937</v>
      </c>
      <c r="X13" s="25">
        <v>5.6399988720002252</v>
      </c>
      <c r="Y13" s="25">
        <v>1.4099997180000563</v>
      </c>
      <c r="Z13" s="25">
        <v>0</v>
      </c>
      <c r="AA13" s="25">
        <v>369.41992611601478</v>
      </c>
      <c r="AB13" s="25">
        <v>466.70990665801867</v>
      </c>
      <c r="AC13" s="25">
        <v>9.8699980260003937</v>
      </c>
      <c r="AD13" s="25">
        <v>67.67998646400271</v>
      </c>
    </row>
    <row r="14" spans="1:30" ht="17.399999999999999" x14ac:dyDescent="0.45">
      <c r="C14" s="682">
        <v>2011</v>
      </c>
      <c r="D14" s="15">
        <v>10.427585455832505</v>
      </c>
      <c r="E14" s="435">
        <v>10.720224030804236</v>
      </c>
      <c r="F14" s="15">
        <v>9.4250067805804179</v>
      </c>
      <c r="G14" s="15">
        <v>10.52343856771901</v>
      </c>
      <c r="H14" s="15">
        <v>8.6337473492880932</v>
      </c>
      <c r="I14" s="15">
        <v>10.929880612073315</v>
      </c>
      <c r="J14" s="15">
        <v>10.854474315284614</v>
      </c>
      <c r="K14" s="25">
        <v>12.022806147744175</v>
      </c>
      <c r="L14" s="32"/>
      <c r="M14" s="32">
        <v>11.38927974088725</v>
      </c>
      <c r="N14" s="32">
        <v>9.4155118462226195</v>
      </c>
      <c r="O14" s="32"/>
      <c r="P14" s="25">
        <v>17.696946596060386</v>
      </c>
      <c r="Q14" s="25">
        <v>19.058250180372724</v>
      </c>
      <c r="R14" s="25">
        <v>9.529125090186362</v>
      </c>
      <c r="S14" s="25">
        <v>2.7226071686246747</v>
      </c>
      <c r="T14" s="25">
        <v>28.587375270559086</v>
      </c>
      <c r="U14" s="25">
        <v>17.696946596060386</v>
      </c>
      <c r="V14" s="25">
        <v>51.729536203868825</v>
      </c>
      <c r="W14" s="25">
        <v>5.4452143372493493</v>
      </c>
      <c r="X14" s="25">
        <v>0</v>
      </c>
      <c r="Y14" s="25">
        <v>0</v>
      </c>
      <c r="Z14" s="25">
        <v>1.3613035843123373</v>
      </c>
      <c r="AA14" s="25">
        <v>355.30023550552011</v>
      </c>
      <c r="AB14" s="25">
        <v>443.78496848582205</v>
      </c>
      <c r="AC14" s="25">
        <v>21.780857348997397</v>
      </c>
      <c r="AD14" s="25">
        <v>68.06517921561688</v>
      </c>
    </row>
    <row r="15" spans="1:30" ht="17.399999999999999" x14ac:dyDescent="0.45">
      <c r="C15" s="681">
        <v>2012</v>
      </c>
      <c r="D15" s="15">
        <v>9.9009900990099009</v>
      </c>
      <c r="E15" s="435">
        <v>10.036254310725971</v>
      </c>
      <c r="F15" s="15">
        <v>9.2769440654843116</v>
      </c>
      <c r="G15" s="15">
        <v>10.184682237914176</v>
      </c>
      <c r="H15" s="15">
        <v>8.6102719033232624</v>
      </c>
      <c r="I15" s="15">
        <v>10.409670920080591</v>
      </c>
      <c r="J15" s="15">
        <v>10.943199583116208</v>
      </c>
      <c r="K15" s="25">
        <v>10.080645161290322</v>
      </c>
      <c r="L15" s="32"/>
      <c r="M15" s="32">
        <v>10.72407676181261</v>
      </c>
      <c r="N15" s="32">
        <v>9.0531561461794023</v>
      </c>
      <c r="O15" s="32"/>
      <c r="P15" s="25">
        <v>21.820363854567276</v>
      </c>
      <c r="Q15" s="25">
        <v>21.820363854567276</v>
      </c>
      <c r="R15" s="25">
        <v>17.729045631835909</v>
      </c>
      <c r="S15" s="25">
        <v>2.7275454818209095</v>
      </c>
      <c r="T15" s="25">
        <v>25.911682077298639</v>
      </c>
      <c r="U15" s="25">
        <v>19.092818372746365</v>
      </c>
      <c r="V15" s="25">
        <v>45.004500450045001</v>
      </c>
      <c r="W15" s="25">
        <v>12.273954668194092</v>
      </c>
      <c r="X15" s="25">
        <v>0</v>
      </c>
      <c r="Y15" s="25">
        <v>1.3637727409104548</v>
      </c>
      <c r="Z15" s="25">
        <v>1.3637727409104548</v>
      </c>
      <c r="AA15" s="25">
        <v>354.58091263671821</v>
      </c>
      <c r="AB15" s="25">
        <v>411.8593677549573</v>
      </c>
      <c r="AC15" s="25">
        <v>20.45659111365682</v>
      </c>
      <c r="AD15" s="25">
        <v>34.094318522761363</v>
      </c>
    </row>
    <row r="16" spans="1:30" ht="17.399999999999999" x14ac:dyDescent="0.45">
      <c r="C16" s="681">
        <v>2013</v>
      </c>
      <c r="D16" s="15">
        <v>9.8795180722891551</v>
      </c>
      <c r="E16" s="435">
        <v>11.206297754109748</v>
      </c>
      <c r="F16" s="15">
        <v>7.9731430969366341</v>
      </c>
      <c r="G16" s="15">
        <v>9.2088740058601939</v>
      </c>
      <c r="H16" s="15">
        <v>8.2526583082050458</v>
      </c>
      <c r="I16" s="15">
        <v>8.4151472650771382</v>
      </c>
      <c r="J16" s="15">
        <v>10.313475369792373</v>
      </c>
      <c r="K16" s="25">
        <v>12.198127156234598</v>
      </c>
      <c r="L16" s="32"/>
      <c r="M16" s="32">
        <v>10.705098060911178</v>
      </c>
      <c r="N16" s="32">
        <v>9.0118898805197816</v>
      </c>
      <c r="O16" s="32"/>
      <c r="P16" s="25">
        <v>22.678951098511693</v>
      </c>
      <c r="Q16" s="25">
        <v>18.42664776754075</v>
      </c>
      <c r="R16" s="25">
        <v>9.9220411055988667</v>
      </c>
      <c r="S16" s="25">
        <v>9.9220411055988667</v>
      </c>
      <c r="T16" s="25">
        <v>29.766123316796595</v>
      </c>
      <c r="U16" s="25">
        <v>21.261516654854713</v>
      </c>
      <c r="V16" s="25">
        <v>60.949681077250183</v>
      </c>
      <c r="W16" s="25">
        <v>4.2523033309709426</v>
      </c>
      <c r="X16" s="25">
        <v>0</v>
      </c>
      <c r="Y16" s="25">
        <v>0</v>
      </c>
      <c r="Z16" s="25">
        <v>0</v>
      </c>
      <c r="AA16" s="25">
        <v>314.67044649184976</v>
      </c>
      <c r="AB16" s="25">
        <v>440.82211197732107</v>
      </c>
      <c r="AC16" s="25">
        <v>11.339475549255846</v>
      </c>
      <c r="AD16" s="25">
        <v>43.940467753366406</v>
      </c>
    </row>
    <row r="17" spans="2:30" ht="17.399999999999999" x14ac:dyDescent="0.45">
      <c r="C17" s="681">
        <v>2014</v>
      </c>
      <c r="D17" s="15">
        <v>9.457746576964329</v>
      </c>
      <c r="E17" s="435">
        <v>10.129123511429484</v>
      </c>
      <c r="F17" s="15">
        <v>8.5103485838779953</v>
      </c>
      <c r="G17" s="15">
        <v>9.1883614088820842</v>
      </c>
      <c r="H17" s="15">
        <v>7.6804915514592933</v>
      </c>
      <c r="I17" s="15">
        <v>7.0245860511791269</v>
      </c>
      <c r="J17" s="15">
        <v>12.516644474034621</v>
      </c>
      <c r="K17" s="25">
        <v>9.9925056207844118</v>
      </c>
      <c r="L17" s="32"/>
      <c r="M17" s="32">
        <v>9.7224869958332203</v>
      </c>
      <c r="N17" s="32">
        <v>9.1805896105377212</v>
      </c>
      <c r="O17" s="32"/>
      <c r="P17" s="25">
        <v>27.857869151588591</v>
      </c>
      <c r="Q17" s="25">
        <v>20.893401863691448</v>
      </c>
      <c r="R17" s="25">
        <v>6.9644672878971479</v>
      </c>
      <c r="S17" s="25">
        <v>1.3928934575794298</v>
      </c>
      <c r="T17" s="25">
        <v>25.072082236429733</v>
      </c>
      <c r="U17" s="25">
        <v>25.072082236429733</v>
      </c>
      <c r="V17" s="25">
        <v>58.501525218336049</v>
      </c>
      <c r="W17" s="25">
        <v>1.3928934575794298</v>
      </c>
      <c r="X17" s="25">
        <v>2.7857869151588597</v>
      </c>
      <c r="Y17" s="25">
        <v>0</v>
      </c>
      <c r="Z17" s="25">
        <v>0</v>
      </c>
      <c r="AA17" s="25">
        <v>330.11574944632486</v>
      </c>
      <c r="AB17" s="25">
        <v>380.25991391918433</v>
      </c>
      <c r="AC17" s="25">
        <v>12.536041118214866</v>
      </c>
      <c r="AD17" s="25">
        <v>52.929951388018331</v>
      </c>
    </row>
    <row r="18" spans="2:30" ht="17.399999999999999" x14ac:dyDescent="0.45">
      <c r="C18" s="681">
        <v>2015</v>
      </c>
      <c r="D18" s="15">
        <v>8.8834431000153167</v>
      </c>
      <c r="E18" s="435">
        <v>8.4730067598851733</v>
      </c>
      <c r="F18" s="15">
        <v>8.588548601864181</v>
      </c>
      <c r="G18" s="15">
        <v>10.282423910063066</v>
      </c>
      <c r="H18" s="15">
        <v>6.1003507701692854</v>
      </c>
      <c r="I18" s="15">
        <v>8.1785653433293586</v>
      </c>
      <c r="J18" s="15">
        <v>9.0983161325366648</v>
      </c>
      <c r="K18" s="25">
        <v>11.827029690772452</v>
      </c>
      <c r="L18" s="32"/>
      <c r="M18" s="32">
        <v>9.6797809170033347</v>
      </c>
      <c r="N18" s="32">
        <v>8.0428187074245816</v>
      </c>
      <c r="O18" s="32"/>
      <c r="P18" s="25">
        <v>12.531502805664237</v>
      </c>
      <c r="Q18" s="25">
        <v>9.7467244044055192</v>
      </c>
      <c r="R18" s="25">
        <v>6.9619460031467995</v>
      </c>
      <c r="S18" s="25">
        <v>5.5695568025174396</v>
      </c>
      <c r="T18" s="25">
        <v>32.024951614475277</v>
      </c>
      <c r="U18" s="25">
        <v>23.670616410699118</v>
      </c>
      <c r="V18" s="25">
        <v>61.265124827691828</v>
      </c>
      <c r="W18" s="25">
        <v>5.5695568025174396</v>
      </c>
      <c r="X18" s="25">
        <v>0</v>
      </c>
      <c r="Y18" s="25">
        <v>0</v>
      </c>
      <c r="Z18" s="25">
        <v>2.7847784012587198</v>
      </c>
      <c r="AA18" s="25">
        <v>278.47784012587198</v>
      </c>
      <c r="AB18" s="25">
        <v>399.61570058062625</v>
      </c>
      <c r="AC18" s="25">
        <v>8.3543352037761593</v>
      </c>
      <c r="AD18" s="25">
        <v>41.771676018880797</v>
      </c>
    </row>
    <row r="19" spans="2:30" ht="17.399999999999999" x14ac:dyDescent="0.45">
      <c r="B19" s="163"/>
      <c r="C19" s="682">
        <v>2016</v>
      </c>
      <c r="D19" s="15">
        <v>9.3423232958116689</v>
      </c>
      <c r="E19" s="435">
        <v>9.0465249856404366</v>
      </c>
      <c r="F19" s="15">
        <v>7.8995341300384849</v>
      </c>
      <c r="G19" s="15">
        <v>8.7597330367074537</v>
      </c>
      <c r="H19" s="15">
        <v>10.04079071226859</v>
      </c>
      <c r="I19" s="15">
        <v>9.3280359302124722</v>
      </c>
      <c r="J19" s="15">
        <v>10.202655485674352</v>
      </c>
      <c r="K19" s="25">
        <v>12.065203439866513</v>
      </c>
      <c r="L19" s="32"/>
      <c r="M19" s="32">
        <v>10.473716899102254</v>
      </c>
      <c r="N19" s="32">
        <v>8.1834480365508071</v>
      </c>
      <c r="O19" s="32"/>
      <c r="P19" s="25">
        <v>29.998285812239299</v>
      </c>
      <c r="Q19" s="25">
        <v>21.427347008742355</v>
      </c>
      <c r="R19" s="25">
        <v>9.9994286040797675</v>
      </c>
      <c r="S19" s="25">
        <v>5.7139592023312948</v>
      </c>
      <c r="T19" s="25">
        <v>19.998857208159535</v>
      </c>
      <c r="U19" s="25">
        <v>14.284898005828239</v>
      </c>
      <c r="V19" s="25">
        <v>79.99542883263814</v>
      </c>
      <c r="W19" s="25">
        <v>2.8569796011656474</v>
      </c>
      <c r="X19" s="25">
        <v>1.4284898005828237</v>
      </c>
      <c r="Y19" s="25">
        <v>0</v>
      </c>
      <c r="Z19" s="25">
        <v>1.4284898005828237</v>
      </c>
      <c r="AA19" s="25">
        <v>298.55436832181016</v>
      </c>
      <c r="AB19" s="25">
        <v>385.69224615736243</v>
      </c>
      <c r="AC19" s="25">
        <v>11.42791840466259</v>
      </c>
      <c r="AD19" s="25">
        <v>51.425632820981654</v>
      </c>
    </row>
    <row r="20" spans="2:30" ht="17.399999999999999" x14ac:dyDescent="0.45">
      <c r="C20" s="682">
        <v>2017</v>
      </c>
      <c r="D20" s="15">
        <v>9.5624246123439569</v>
      </c>
      <c r="E20" s="435">
        <v>9.8878394332939799</v>
      </c>
      <c r="F20" s="15">
        <v>8.6270809462829412</v>
      </c>
      <c r="G20" s="15">
        <v>8.4634466656938567</v>
      </c>
      <c r="H20" s="15">
        <v>9.5763674728128549</v>
      </c>
      <c r="I20" s="15">
        <v>9.8661028893587037</v>
      </c>
      <c r="J20" s="15">
        <v>10.522000546597431</v>
      </c>
      <c r="K20" s="25">
        <v>10.343021733438073</v>
      </c>
      <c r="L20" s="32"/>
      <c r="M20" s="32">
        <v>9.9076975188415624</v>
      </c>
      <c r="N20" s="32">
        <v>9.1960220464893361</v>
      </c>
      <c r="O20" s="32"/>
      <c r="P20" s="25">
        <v>21.79884030169595</v>
      </c>
      <c r="Q20" s="25">
        <v>29.065120402261268</v>
      </c>
      <c r="R20" s="25">
        <v>5.8130240804522533</v>
      </c>
      <c r="S20" s="25">
        <v>1.4532560201130633</v>
      </c>
      <c r="T20" s="25">
        <v>30.518376422374331</v>
      </c>
      <c r="U20" s="25">
        <v>8.719536120678379</v>
      </c>
      <c r="V20" s="25">
        <v>79.929081106218476</v>
      </c>
      <c r="W20" s="25">
        <v>4.3597680603391895</v>
      </c>
      <c r="X20" s="25">
        <v>7.266280100565317</v>
      </c>
      <c r="Y20" s="25">
        <v>1.4532560201130633</v>
      </c>
      <c r="Z20" s="25">
        <v>0</v>
      </c>
      <c r="AA20" s="25">
        <v>328.43586054555232</v>
      </c>
      <c r="AB20" s="25">
        <v>382.20633328973565</v>
      </c>
      <c r="AC20" s="25">
        <v>10.172792140791444</v>
      </c>
      <c r="AD20" s="25">
        <v>45.050936623504967</v>
      </c>
    </row>
    <row r="21" spans="2:30" ht="17.399999999999999" x14ac:dyDescent="0.45">
      <c r="C21" s="682">
        <v>2018</v>
      </c>
      <c r="D21" s="15">
        <v>9.4376835308039571</v>
      </c>
      <c r="E21" s="435">
        <v>8.5694122391370087</v>
      </c>
      <c r="F21" s="15">
        <v>8.5458934046578374</v>
      </c>
      <c r="G21" s="15">
        <v>9.241317633030258</v>
      </c>
      <c r="H21" s="15">
        <v>8.1247968800779979</v>
      </c>
      <c r="I21" s="15">
        <v>9.9573257467994303</v>
      </c>
      <c r="J21" s="15">
        <v>13.353317890720806</v>
      </c>
      <c r="K21" s="25">
        <v>10.595493562231761</v>
      </c>
      <c r="L21" s="32"/>
      <c r="M21" s="32">
        <v>10.214035691742698</v>
      </c>
      <c r="N21" s="32">
        <v>8.632236940020837</v>
      </c>
      <c r="O21" s="32"/>
      <c r="P21" s="25">
        <v>26.296951014624025</v>
      </c>
      <c r="Q21" s="25">
        <v>18.992242399450685</v>
      </c>
      <c r="R21" s="25">
        <v>5.8437668921386718</v>
      </c>
      <c r="S21" s="25">
        <v>1.460941723034668</v>
      </c>
      <c r="T21" s="25">
        <v>16.070358953381351</v>
      </c>
      <c r="U21" s="25">
        <v>11.687533784277344</v>
      </c>
      <c r="V21" s="25">
        <v>99.344037166357438</v>
      </c>
      <c r="W21" s="25">
        <v>4.382825169104005</v>
      </c>
      <c r="X21" s="25">
        <v>0</v>
      </c>
      <c r="Y21" s="25">
        <v>0</v>
      </c>
      <c r="Z21" s="25">
        <v>1.460941723034668</v>
      </c>
      <c r="AA21" s="25">
        <v>317.02435389852297</v>
      </c>
      <c r="AB21" s="25">
        <v>407.60274072667244</v>
      </c>
      <c r="AC21" s="25">
        <v>7.3047086151733405</v>
      </c>
      <c r="AD21" s="25">
        <v>26.296951014624025</v>
      </c>
    </row>
    <row r="22" spans="2:30" ht="17.399999999999999" x14ac:dyDescent="0.45">
      <c r="C22" s="682">
        <v>2019</v>
      </c>
      <c r="D22" s="15">
        <v>9.8484612751656968</v>
      </c>
      <c r="E22" s="435">
        <v>9.2918263425901628</v>
      </c>
      <c r="F22" s="15">
        <v>9.6642565681151122</v>
      </c>
      <c r="G22" s="15">
        <v>10.959762016596212</v>
      </c>
      <c r="H22" s="15">
        <v>7.7702702702702711</v>
      </c>
      <c r="I22" s="15">
        <v>9.2224231464737798</v>
      </c>
      <c r="J22" s="15">
        <v>11.015542477742567</v>
      </c>
      <c r="K22" s="25">
        <v>11.925795053003533</v>
      </c>
      <c r="L22" s="32"/>
      <c r="M22" s="32">
        <v>9.7826419247347989</v>
      </c>
      <c r="N22" s="32">
        <v>9.9166745873332687</v>
      </c>
      <c r="O22" s="32"/>
      <c r="P22" s="25">
        <v>31.116781280144384</v>
      </c>
      <c r="Q22" s="25">
        <v>18.67006876808663</v>
      </c>
      <c r="R22" s="25">
        <v>14.00255157606497</v>
      </c>
      <c r="S22" s="25">
        <v>6.2233562560288771</v>
      </c>
      <c r="T22" s="25">
        <v>21.781746896101069</v>
      </c>
      <c r="U22" s="25">
        <v>9.3350343840433148</v>
      </c>
      <c r="V22" s="25">
        <v>91.794504776425924</v>
      </c>
      <c r="W22" s="25">
        <v>6.2233562560288771</v>
      </c>
      <c r="X22" s="25">
        <v>4.6675171920216574</v>
      </c>
      <c r="Y22" s="25">
        <v>0</v>
      </c>
      <c r="Z22" s="25">
        <v>0</v>
      </c>
      <c r="AA22" s="25">
        <v>303.38861748140772</v>
      </c>
      <c r="AB22" s="25">
        <v>424.74406447397075</v>
      </c>
      <c r="AC22" s="25">
        <v>7.7791953200360959</v>
      </c>
      <c r="AD22" s="25">
        <v>45.119332856209354</v>
      </c>
    </row>
    <row r="23" spans="2:30" ht="17.399999999999999" x14ac:dyDescent="0.45">
      <c r="C23" s="682">
        <v>2020</v>
      </c>
      <c r="D23" s="15">
        <v>9.0102482976820966</v>
      </c>
      <c r="E23" s="435">
        <v>8.9771979172900842</v>
      </c>
      <c r="F23" s="15">
        <v>7.8825347758887183</v>
      </c>
      <c r="G23" s="15">
        <v>8.4774499830450996</v>
      </c>
      <c r="H23" s="15">
        <v>8.8785948658560123</v>
      </c>
      <c r="I23" s="15">
        <v>8.1543357199681772</v>
      </c>
      <c r="J23" s="15">
        <v>11.412956116380004</v>
      </c>
      <c r="K23" s="25">
        <v>10.35766305227383</v>
      </c>
      <c r="L23" s="32"/>
      <c r="M23" s="32">
        <v>9.7531240475464784</v>
      </c>
      <c r="N23" s="32">
        <v>8.2439654871275376</v>
      </c>
      <c r="O23" s="32"/>
      <c r="P23" s="25">
        <v>24.073182474723158</v>
      </c>
      <c r="Q23" s="25">
        <v>24.073182474723158</v>
      </c>
      <c r="R23" s="25">
        <v>5.1585391017263911</v>
      </c>
      <c r="S23" s="25">
        <v>6.8780521356351878</v>
      </c>
      <c r="T23" s="25">
        <v>13.756104271270376</v>
      </c>
      <c r="U23" s="25">
        <v>6.8780521356351878</v>
      </c>
      <c r="V23" s="25">
        <v>53.304904051172706</v>
      </c>
      <c r="W23" s="25">
        <v>12.036591237361579</v>
      </c>
      <c r="X23" s="25">
        <v>1.719513033908797</v>
      </c>
      <c r="Y23" s="25">
        <v>0</v>
      </c>
      <c r="Z23" s="25">
        <v>0</v>
      </c>
      <c r="AA23" s="25">
        <v>299.19526790013072</v>
      </c>
      <c r="AB23" s="25">
        <v>404.08556296856727</v>
      </c>
      <c r="AC23" s="25">
        <v>8.5975651695439854</v>
      </c>
      <c r="AD23" s="25">
        <v>41.268312813811129</v>
      </c>
    </row>
    <row r="24" spans="2:30" ht="17.399999999999999" x14ac:dyDescent="0.45">
      <c r="C24" s="682">
        <v>2021</v>
      </c>
      <c r="D24" s="15">
        <v>9.9837901562039502</v>
      </c>
      <c r="E24" s="435">
        <v>9.4792884041033627</v>
      </c>
      <c r="F24" s="15">
        <v>9.6806222075128243</v>
      </c>
      <c r="G24" s="15">
        <v>11.195377392560491</v>
      </c>
      <c r="H24" s="15">
        <v>9.3013194895089768</v>
      </c>
      <c r="I24" s="15">
        <v>10.170240990493035</v>
      </c>
      <c r="J24" s="15">
        <v>10.676156583629894</v>
      </c>
      <c r="K24" s="25">
        <v>10.458567980691875</v>
      </c>
      <c r="L24" s="32"/>
      <c r="M24" s="32">
        <v>10.784987875936448</v>
      </c>
      <c r="N24" s="32">
        <v>9.1533180778032044</v>
      </c>
      <c r="O24" s="32"/>
      <c r="P24" s="25">
        <v>36.840554081933391</v>
      </c>
      <c r="Q24" s="25">
        <v>11.052166224580017</v>
      </c>
      <c r="R24" s="25">
        <v>9.2101385204833477</v>
      </c>
      <c r="S24" s="25">
        <v>0</v>
      </c>
      <c r="T24" s="25">
        <v>22.104332449160033</v>
      </c>
      <c r="U24" s="25">
        <v>5.5260831122900083</v>
      </c>
      <c r="V24" s="25">
        <v>55.260831122900093</v>
      </c>
      <c r="W24" s="25">
        <v>5.5260831122900083</v>
      </c>
      <c r="X24" s="25">
        <v>3.684055408193339</v>
      </c>
      <c r="Y24" s="25">
        <v>0</v>
      </c>
      <c r="Z24" s="25">
        <v>0</v>
      </c>
      <c r="AA24" s="25">
        <v>357.35337459475392</v>
      </c>
      <c r="AB24" s="25">
        <v>431.0344827586207</v>
      </c>
      <c r="AC24" s="25">
        <v>25.788387857353374</v>
      </c>
      <c r="AD24" s="25">
        <v>34.998526377836725</v>
      </c>
    </row>
    <row r="25" spans="2:30" ht="18.600000000000001" x14ac:dyDescent="0.45">
      <c r="C25" s="18" t="s">
        <v>5960</v>
      </c>
      <c r="D25" s="20">
        <v>10.854308973519229</v>
      </c>
      <c r="E25" s="436">
        <v>11.003757380568976</v>
      </c>
      <c r="F25" s="20">
        <v>10.552085092014181</v>
      </c>
      <c r="G25" s="20">
        <v>12.318029115341545</v>
      </c>
      <c r="H25" s="20">
        <v>8.9230130732517132</v>
      </c>
      <c r="I25" s="20">
        <v>8.6299892125134843</v>
      </c>
      <c r="J25" s="20">
        <v>11.417058428475487</v>
      </c>
      <c r="K25" s="33">
        <v>12.506337671117119</v>
      </c>
      <c r="L25" s="37"/>
      <c r="M25" s="37">
        <v>11.917898918561024</v>
      </c>
      <c r="N25" s="37">
        <v>9.7527524858089834</v>
      </c>
      <c r="O25" s="37"/>
      <c r="P25" s="33">
        <v>41.171516796107419</v>
      </c>
      <c r="Q25" s="33">
        <v>13.100028071488724</v>
      </c>
      <c r="R25" s="33">
        <v>5.6142977449237392</v>
      </c>
      <c r="S25" s="33">
        <v>1.8714325816412465</v>
      </c>
      <c r="T25" s="33">
        <v>22.457190979694957</v>
      </c>
      <c r="U25" s="33">
        <v>7.4857303265649859</v>
      </c>
      <c r="V25" s="33">
        <v>65.500140357443627</v>
      </c>
      <c r="W25" s="33">
        <v>9.3571629082062326</v>
      </c>
      <c r="X25" s="33">
        <v>1.8714325816412465</v>
      </c>
      <c r="Y25" s="33">
        <v>0</v>
      </c>
      <c r="Z25" s="33">
        <v>0</v>
      </c>
      <c r="AA25" s="33">
        <v>363.0579208384018</v>
      </c>
      <c r="AB25" s="33">
        <v>499.67249929821281</v>
      </c>
      <c r="AC25" s="33">
        <v>20.585758398053709</v>
      </c>
      <c r="AD25" s="33">
        <v>33.685786469542435</v>
      </c>
    </row>
    <row r="26" spans="2:30" ht="17.399999999999999" x14ac:dyDescent="0.45">
      <c r="C26" s="22" t="s">
        <v>5961</v>
      </c>
      <c r="D26" s="38"/>
      <c r="E26" s="38"/>
      <c r="F26" s="22"/>
      <c r="G26" s="22"/>
      <c r="H26" s="22"/>
      <c r="I26" s="22"/>
      <c r="J26" s="22"/>
      <c r="K26" s="70"/>
      <c r="L26" s="22"/>
      <c r="M26" s="22"/>
      <c r="N26" s="22"/>
      <c r="O26" s="22"/>
      <c r="P26" s="22"/>
      <c r="Q26" s="22"/>
      <c r="R26" s="22"/>
      <c r="S26" s="22"/>
      <c r="T26" s="22"/>
      <c r="U26" s="22"/>
      <c r="V26" s="22"/>
      <c r="W26" s="22"/>
      <c r="X26" s="22"/>
      <c r="Y26" s="22"/>
      <c r="Z26" s="22"/>
      <c r="AA26" s="22"/>
      <c r="AB26" s="22"/>
      <c r="AC26" s="22"/>
      <c r="AD26" s="22"/>
    </row>
    <row r="27" spans="2:30" ht="17.399999999999999" x14ac:dyDescent="0.45">
      <c r="C27" s="22" t="s">
        <v>5962</v>
      </c>
      <c r="D27" s="38"/>
      <c r="E27" s="38"/>
      <c r="F27" s="22"/>
      <c r="G27" s="22"/>
      <c r="H27" s="22"/>
      <c r="I27" s="22"/>
      <c r="J27" s="22"/>
      <c r="K27" s="70"/>
      <c r="L27" s="22"/>
      <c r="M27" s="22"/>
      <c r="N27" s="22"/>
      <c r="O27" s="22"/>
      <c r="P27" s="22"/>
      <c r="Q27" s="22"/>
      <c r="R27" s="22"/>
      <c r="S27" s="22"/>
      <c r="T27" s="22"/>
      <c r="U27" s="22"/>
      <c r="V27" s="22"/>
      <c r="W27" s="22"/>
      <c r="X27" s="22"/>
      <c r="Y27" s="22"/>
      <c r="Z27" s="22"/>
      <c r="AA27" s="22"/>
      <c r="AB27" s="22"/>
      <c r="AC27" s="22"/>
      <c r="AD27" s="22"/>
    </row>
    <row r="28" spans="2:30" ht="17.399999999999999" x14ac:dyDescent="0.45">
      <c r="C28" s="327"/>
      <c r="D28" s="327"/>
      <c r="E28" s="327"/>
      <c r="F28" s="327"/>
      <c r="G28" s="327"/>
      <c r="H28" s="327"/>
      <c r="I28" s="327"/>
      <c r="J28" s="327"/>
      <c r="K28" s="327"/>
      <c r="L28" s="327"/>
      <c r="M28" s="327"/>
      <c r="N28" s="327"/>
      <c r="O28" s="327"/>
      <c r="P28" s="327"/>
      <c r="Q28" s="327"/>
      <c r="R28" s="327"/>
      <c r="S28" s="327"/>
      <c r="T28" s="327"/>
      <c r="U28" s="327"/>
      <c r="V28" s="327"/>
      <c r="W28" s="327"/>
      <c r="X28" s="327"/>
      <c r="Y28" s="327"/>
      <c r="Z28" s="327"/>
      <c r="AA28" s="327"/>
      <c r="AB28" s="327"/>
      <c r="AC28" s="327"/>
      <c r="AD28" s="327"/>
    </row>
    <row r="30" spans="2:30" ht="35.25" customHeight="1" x14ac:dyDescent="0.35">
      <c r="C30" s="458" t="s">
        <v>6030</v>
      </c>
      <c r="D30" s="261"/>
      <c r="E30" s="261"/>
      <c r="F30" s="261"/>
      <c r="G30" s="261"/>
      <c r="H30" s="261"/>
      <c r="I30" s="261"/>
      <c r="J30" s="261"/>
      <c r="K30" s="262"/>
    </row>
    <row r="31" spans="2:30" ht="17.399999999999999" x14ac:dyDescent="0.35">
      <c r="C31" s="23"/>
    </row>
    <row r="49" spans="3:17" ht="17.399999999999999" x14ac:dyDescent="0.45">
      <c r="C49" s="327" t="s">
        <v>6031</v>
      </c>
    </row>
    <row r="52" spans="3:17" ht="17.399999999999999" x14ac:dyDescent="0.45">
      <c r="C52" s="69" t="s">
        <v>7464</v>
      </c>
      <c r="D52" s="2502"/>
      <c r="E52" s="2502"/>
      <c r="F52" s="2502"/>
      <c r="G52" s="2502"/>
      <c r="H52" s="2502"/>
      <c r="I52" s="2502"/>
      <c r="J52" s="2502"/>
      <c r="K52" s="2502"/>
      <c r="L52" s="2502"/>
      <c r="M52" s="2502"/>
      <c r="N52" s="2502"/>
      <c r="O52" s="2502"/>
      <c r="P52" s="2502"/>
    </row>
    <row r="53" spans="3:17" ht="17.399999999999999" x14ac:dyDescent="0.45">
      <c r="C53" s="2502"/>
      <c r="D53" s="2502"/>
      <c r="E53" s="2502"/>
      <c r="F53" s="2502"/>
      <c r="G53" s="2502"/>
      <c r="H53" s="2502"/>
      <c r="I53" s="2502"/>
      <c r="J53" s="2502"/>
      <c r="K53" s="2502"/>
      <c r="L53" s="2502"/>
      <c r="M53" s="2502"/>
      <c r="N53" s="2502"/>
      <c r="O53" s="2502"/>
      <c r="P53" s="2502"/>
    </row>
    <row r="54" spans="3:17" ht="17.399999999999999" x14ac:dyDescent="0.35">
      <c r="C54" s="2949" t="s">
        <v>4780</v>
      </c>
      <c r="D54" s="2950" t="s">
        <v>996</v>
      </c>
      <c r="E54" s="2942">
        <v>2010</v>
      </c>
      <c r="F54" s="2942">
        <v>2011</v>
      </c>
      <c r="G54" s="2942">
        <v>2012</v>
      </c>
      <c r="H54" s="2942">
        <v>2013</v>
      </c>
      <c r="I54" s="2942">
        <v>2014</v>
      </c>
      <c r="J54" s="2942">
        <v>2015</v>
      </c>
      <c r="K54" s="2942">
        <v>2016</v>
      </c>
      <c r="L54" s="2942">
        <v>2017</v>
      </c>
      <c r="M54" s="2942">
        <v>2018</v>
      </c>
      <c r="N54" s="2942">
        <v>2019</v>
      </c>
      <c r="O54" s="2942">
        <v>2020</v>
      </c>
      <c r="P54" s="2942">
        <v>2021</v>
      </c>
      <c r="Q54" s="2948">
        <v>2022</v>
      </c>
    </row>
    <row r="55" spans="3:17" ht="17.399999999999999" x14ac:dyDescent="0.45">
      <c r="C55" s="3266" t="s">
        <v>506</v>
      </c>
      <c r="D55" s="2951" t="s">
        <v>506</v>
      </c>
      <c r="E55" s="138">
        <v>10.053993669707689</v>
      </c>
      <c r="F55" s="138">
        <v>11.384845091452034</v>
      </c>
      <c r="G55" s="138">
        <v>9.6225018504811253</v>
      </c>
      <c r="H55" s="138">
        <v>13.363879343260786</v>
      </c>
      <c r="I55" s="138">
        <v>11.864741941862764</v>
      </c>
      <c r="J55" s="138">
        <v>8.3632019115890088</v>
      </c>
      <c r="K55" s="138">
        <v>9.2611648487343068</v>
      </c>
      <c r="L55" s="138">
        <v>9.9914965986394559</v>
      </c>
      <c r="M55" s="138">
        <v>11.452810180275716</v>
      </c>
      <c r="N55" s="138">
        <v>11.659192825112108</v>
      </c>
      <c r="O55" s="138">
        <v>7.0496083550913839</v>
      </c>
      <c r="P55" s="138">
        <v>10.06614897900489</v>
      </c>
      <c r="Q55" s="3084">
        <v>13.645802432512607</v>
      </c>
    </row>
    <row r="56" spans="3:17" ht="17.399999999999999" x14ac:dyDescent="0.45">
      <c r="C56" s="3264"/>
      <c r="D56" s="2951" t="s">
        <v>7436</v>
      </c>
      <c r="E56" s="138">
        <v>17.647058823529413</v>
      </c>
      <c r="F56" s="138">
        <v>5.1020408163265305</v>
      </c>
      <c r="G56" s="138">
        <v>13.605442176870747</v>
      </c>
      <c r="H56" s="138">
        <v>14.814814814814815</v>
      </c>
      <c r="I56" s="138">
        <v>7.291666666666667</v>
      </c>
      <c r="J56" s="138">
        <v>10.582010582010582</v>
      </c>
      <c r="K56" s="138">
        <v>11.001100110011002</v>
      </c>
      <c r="L56" s="138">
        <v>5.7736720554272516</v>
      </c>
      <c r="M56" s="138">
        <v>4.9751243781094523</v>
      </c>
      <c r="N56" s="138">
        <v>7.2639225181598066</v>
      </c>
      <c r="O56" s="138">
        <v>6.4184852374839538</v>
      </c>
      <c r="P56" s="138">
        <v>3.1152647975077881</v>
      </c>
      <c r="Q56" s="957">
        <v>12.345679012345679</v>
      </c>
    </row>
    <row r="57" spans="3:17" ht="17.399999999999999" x14ac:dyDescent="0.45">
      <c r="C57" s="3264"/>
      <c r="D57" s="2951" t="s">
        <v>6582</v>
      </c>
      <c r="E57" s="138">
        <v>9.2307692307692317</v>
      </c>
      <c r="F57" s="138">
        <v>11.872959335114277</v>
      </c>
      <c r="G57" s="138">
        <v>9.0361445783132535</v>
      </c>
      <c r="H57" s="138">
        <v>11.797578391803787</v>
      </c>
      <c r="I57" s="138">
        <v>9.0006207324643075</v>
      </c>
      <c r="J57" s="138">
        <v>8.0256821829855536</v>
      </c>
      <c r="K57" s="138">
        <v>9.0850097339390015</v>
      </c>
      <c r="L57" s="138">
        <v>7.8014184397163122</v>
      </c>
      <c r="M57" s="138">
        <v>10.349750178443969</v>
      </c>
      <c r="N57" s="138">
        <v>11.111111111111111</v>
      </c>
      <c r="O57" s="138">
        <v>11.421319796954315</v>
      </c>
      <c r="P57" s="138">
        <v>12.416427889207259</v>
      </c>
      <c r="Q57" s="957">
        <v>10.791366906474821</v>
      </c>
    </row>
    <row r="58" spans="3:17" ht="17.399999999999999" x14ac:dyDescent="0.45">
      <c r="C58" s="3264"/>
      <c r="D58" s="2951" t="s">
        <v>1015</v>
      </c>
      <c r="E58" s="138">
        <v>15.625</v>
      </c>
      <c r="F58" s="138">
        <v>7.2115384615384617</v>
      </c>
      <c r="G58" s="138">
        <v>12.531328320802004</v>
      </c>
      <c r="H58" s="138">
        <v>10.38961038961039</v>
      </c>
      <c r="I58" s="138">
        <v>4.9875311720698257</v>
      </c>
      <c r="J58" s="138">
        <v>7.2639225181598066</v>
      </c>
      <c r="K58" s="138">
        <v>8</v>
      </c>
      <c r="L58" s="138">
        <v>10.554089709762533</v>
      </c>
      <c r="M58" s="138">
        <v>13.513513513513514</v>
      </c>
      <c r="N58" s="138">
        <v>5.0125313283208017</v>
      </c>
      <c r="O58" s="138">
        <v>15.974440894568689</v>
      </c>
      <c r="P58" s="138">
        <v>6.2111801242236018</v>
      </c>
      <c r="Q58" s="957">
        <v>5.8479532163742682</v>
      </c>
    </row>
    <row r="59" spans="3:17" ht="17.399999999999999" x14ac:dyDescent="0.45">
      <c r="C59" s="3264"/>
      <c r="D59" s="2951" t="s">
        <v>1044</v>
      </c>
      <c r="E59" s="138">
        <v>6.7340067340067336</v>
      </c>
      <c r="F59" s="138">
        <v>5.7142857142857144</v>
      </c>
      <c r="G59" s="138">
        <v>3.6630036630036629</v>
      </c>
      <c r="H59" s="138">
        <v>3.8759689922480618</v>
      </c>
      <c r="I59" s="138">
        <v>3.6496350364963503</v>
      </c>
      <c r="J59" s="138">
        <v>11.673151750972762</v>
      </c>
      <c r="K59" s="138">
        <v>14.388489208633095</v>
      </c>
      <c r="L59" s="138">
        <v>26.923076923076923</v>
      </c>
      <c r="M59" s="138">
        <v>22.831050228310502</v>
      </c>
      <c r="N59" s="138">
        <v>12.448132780082986</v>
      </c>
      <c r="O59" s="138">
        <v>18.264840182648399</v>
      </c>
      <c r="P59" s="138">
        <v>5</v>
      </c>
      <c r="Q59" s="957">
        <v>9.7560975609756095</v>
      </c>
    </row>
    <row r="60" spans="3:17" ht="17.399999999999999" x14ac:dyDescent="0.45">
      <c r="C60" s="3264"/>
      <c r="D60" s="2951" t="s">
        <v>4276</v>
      </c>
      <c r="E60" s="138">
        <v>13.054830287206265</v>
      </c>
      <c r="F60" s="138">
        <v>3.4602076124567476</v>
      </c>
      <c r="G60" s="138">
        <v>14.054054054054054</v>
      </c>
      <c r="H60" s="138">
        <v>11.876484560570072</v>
      </c>
      <c r="I60" s="138">
        <v>8.2938388625592427</v>
      </c>
      <c r="J60" s="138">
        <v>9.0909090909090899</v>
      </c>
      <c r="K60" s="138">
        <v>7.7120822622107967</v>
      </c>
      <c r="L60" s="138">
        <v>9.6735187424425622</v>
      </c>
      <c r="M60" s="138">
        <v>6.8212824010914055</v>
      </c>
      <c r="N60" s="138">
        <v>5.5710306406685239</v>
      </c>
      <c r="O60" s="138">
        <v>9.1603053435114514</v>
      </c>
      <c r="P60" s="138">
        <v>3.1595576619273302</v>
      </c>
      <c r="Q60" s="957">
        <v>9.1575091575091587</v>
      </c>
    </row>
    <row r="61" spans="3:17" ht="17.399999999999999" x14ac:dyDescent="0.45">
      <c r="C61" s="3264"/>
      <c r="D61" s="2951" t="s">
        <v>4430</v>
      </c>
      <c r="E61" s="138">
        <v>9.2024539877300615</v>
      </c>
      <c r="F61" s="138">
        <v>10.899182561307901</v>
      </c>
      <c r="G61" s="138">
        <v>8.2191780821917799</v>
      </c>
      <c r="H61" s="138">
        <v>5.1679586563307494</v>
      </c>
      <c r="I61" s="138">
        <v>15.037593984962406</v>
      </c>
      <c r="J61" s="138">
        <v>5.7142857142857144</v>
      </c>
      <c r="K61" s="138">
        <v>2.4937655860349128</v>
      </c>
      <c r="L61" s="138">
        <v>9.9009900990099009</v>
      </c>
      <c r="M61" s="138">
        <v>2.7100271002710028</v>
      </c>
      <c r="N61" s="138">
        <v>5.0632911392405067</v>
      </c>
      <c r="O61" s="138">
        <v>11.730205278592376</v>
      </c>
      <c r="P61" s="138">
        <v>8.9285714285714288</v>
      </c>
      <c r="Q61" s="1042" t="s">
        <v>682</v>
      </c>
    </row>
    <row r="62" spans="3:17" ht="17.399999999999999" x14ac:dyDescent="0.45">
      <c r="C62" s="3264"/>
      <c r="D62" s="2951" t="s">
        <v>7437</v>
      </c>
      <c r="E62" s="138">
        <v>14.723203769140165</v>
      </c>
      <c r="F62" s="138">
        <v>12.593016599885518</v>
      </c>
      <c r="G62" s="138">
        <v>7.3439412484700126</v>
      </c>
      <c r="H62" s="138">
        <v>8.7336244541484707</v>
      </c>
      <c r="I62" s="138">
        <v>5.4021608643457384</v>
      </c>
      <c r="J62" s="138">
        <v>7.7751196172248802</v>
      </c>
      <c r="K62" s="138">
        <v>10.854816824966077</v>
      </c>
      <c r="L62" s="138">
        <v>11.726384364820847</v>
      </c>
      <c r="M62" s="138">
        <v>4.8543689320388346</v>
      </c>
      <c r="N62" s="138">
        <v>12.26158038147139</v>
      </c>
      <c r="O62" s="138">
        <v>8.169934640522877</v>
      </c>
      <c r="P62" s="138">
        <v>17.006802721088437</v>
      </c>
      <c r="Q62" s="957">
        <v>7.5400565504241284</v>
      </c>
    </row>
    <row r="63" spans="3:17" ht="17.399999999999999" x14ac:dyDescent="0.45">
      <c r="C63" s="3264"/>
      <c r="D63" s="2951" t="s">
        <v>7438</v>
      </c>
      <c r="E63" s="138">
        <v>13.123359580052494</v>
      </c>
      <c r="F63" s="138">
        <v>12.87001287001287</v>
      </c>
      <c r="G63" s="138">
        <v>15.018773466833542</v>
      </c>
      <c r="H63" s="138">
        <v>14.012738853503185</v>
      </c>
      <c r="I63" s="138">
        <v>8.2547169811320753</v>
      </c>
      <c r="J63" s="138">
        <v>8.3532219570405726</v>
      </c>
      <c r="K63" s="138">
        <v>6.0313630880579012</v>
      </c>
      <c r="L63" s="138">
        <v>7.1684587813620073</v>
      </c>
      <c r="M63" s="138">
        <v>7.4441687344913152</v>
      </c>
      <c r="N63" s="138">
        <v>12.690355329949238</v>
      </c>
      <c r="O63" s="138">
        <v>6.015037593984963</v>
      </c>
      <c r="P63" s="138">
        <v>10.23391812865497</v>
      </c>
      <c r="Q63" s="957">
        <v>6.0975609756097562</v>
      </c>
    </row>
    <row r="64" spans="3:17" ht="17.399999999999999" x14ac:dyDescent="0.45">
      <c r="C64" s="3264"/>
      <c r="D64" s="2951" t="s">
        <v>7439</v>
      </c>
      <c r="E64" s="138">
        <v>13.899613899613898</v>
      </c>
      <c r="F64" s="138">
        <v>10.317460317460318</v>
      </c>
      <c r="G64" s="138">
        <v>11.71875</v>
      </c>
      <c r="H64" s="138">
        <v>13.877551020408163</v>
      </c>
      <c r="I64" s="138">
        <v>10.770505385252692</v>
      </c>
      <c r="J64" s="138">
        <v>4.4964028776978413</v>
      </c>
      <c r="K64" s="138">
        <v>11.882998171846435</v>
      </c>
      <c r="L64" s="138">
        <v>12.259194395796849</v>
      </c>
      <c r="M64" s="138">
        <v>8.7873462214411262</v>
      </c>
      <c r="N64" s="138">
        <v>8.064516129032258</v>
      </c>
      <c r="O64" s="138">
        <v>9.0191657271702361</v>
      </c>
      <c r="P64" s="138">
        <v>6.1050061050061046</v>
      </c>
      <c r="Q64" s="957">
        <v>11.435832274459974</v>
      </c>
    </row>
    <row r="65" spans="3:17" ht="17.399999999999999" x14ac:dyDescent="0.45">
      <c r="C65" s="3264"/>
      <c r="D65" s="2951" t="s">
        <v>1018</v>
      </c>
      <c r="E65" s="138">
        <v>12.276785714285714</v>
      </c>
      <c r="F65" s="138">
        <v>14.598540145985401</v>
      </c>
      <c r="G65" s="138">
        <v>7.7519379844961236</v>
      </c>
      <c r="H65" s="138">
        <v>11.148272017837236</v>
      </c>
      <c r="I65" s="138">
        <v>14.806378132118452</v>
      </c>
      <c r="J65" s="138">
        <v>5.2854122621564485</v>
      </c>
      <c r="K65" s="138">
        <v>5.7142857142857144</v>
      </c>
      <c r="L65" s="138">
        <v>6.2034739454094296</v>
      </c>
      <c r="M65" s="138">
        <v>5.0697084917617232</v>
      </c>
      <c r="N65" s="138">
        <v>5.4719562243502047</v>
      </c>
      <c r="O65" s="138">
        <v>6.369426751592357</v>
      </c>
      <c r="P65" s="138">
        <v>6.5146579804560263</v>
      </c>
      <c r="Q65" s="957">
        <v>11.55115511551155</v>
      </c>
    </row>
    <row r="66" spans="3:17" ht="17.399999999999999" x14ac:dyDescent="0.45">
      <c r="C66" s="3264"/>
      <c r="D66" s="2951" t="s">
        <v>1045</v>
      </c>
      <c r="E66" s="138">
        <v>6.7114093959731544</v>
      </c>
      <c r="F66" s="138">
        <v>14.925373134328359</v>
      </c>
      <c r="G66" s="138">
        <v>10.526315789473683</v>
      </c>
      <c r="H66" s="138">
        <v>3.7174721189591078</v>
      </c>
      <c r="I66" s="138">
        <v>10.638297872340425</v>
      </c>
      <c r="J66" s="138">
        <v>7.7519379844961236</v>
      </c>
      <c r="K66" s="138">
        <v>10.948905109489052</v>
      </c>
      <c r="L66" s="32" t="s">
        <v>682</v>
      </c>
      <c r="M66" s="138">
        <v>4.0816326530612246</v>
      </c>
      <c r="N66" s="138">
        <v>8.8105726872246706</v>
      </c>
      <c r="O66" s="32" t="s">
        <v>682</v>
      </c>
      <c r="P66" s="138">
        <v>11.049723756906078</v>
      </c>
      <c r="Q66" s="957">
        <v>14.084507042253522</v>
      </c>
    </row>
    <row r="67" spans="3:17" ht="17.399999999999999" x14ac:dyDescent="0.45">
      <c r="C67" s="3264"/>
      <c r="D67" s="2951" t="s">
        <v>1023</v>
      </c>
      <c r="E67" s="138">
        <v>18.903591682419659</v>
      </c>
      <c r="F67" s="138">
        <v>11.915673693858846</v>
      </c>
      <c r="G67" s="138">
        <v>5.644402634054563</v>
      </c>
      <c r="H67" s="138">
        <v>9.6525096525096519</v>
      </c>
      <c r="I67" s="138">
        <v>9.0452261306532655</v>
      </c>
      <c r="J67" s="138">
        <v>6.8627450980392153</v>
      </c>
      <c r="K67" s="138">
        <v>9.4736842105263168</v>
      </c>
      <c r="L67" s="138">
        <v>6.5502183406113534</v>
      </c>
      <c r="M67" s="138">
        <v>6.309148264984227</v>
      </c>
      <c r="N67" s="138">
        <v>6.195786864931847</v>
      </c>
      <c r="O67" s="138">
        <v>13.568521031207599</v>
      </c>
      <c r="P67" s="138">
        <v>7.8125</v>
      </c>
      <c r="Q67" s="957">
        <v>7.7760497667185078</v>
      </c>
    </row>
    <row r="68" spans="3:17" ht="17.399999999999999" x14ac:dyDescent="0.45">
      <c r="C68" s="3264"/>
      <c r="D68" s="2951" t="s">
        <v>7440</v>
      </c>
      <c r="E68" s="138">
        <v>10.416666666666666</v>
      </c>
      <c r="F68" s="138">
        <v>11.834319526627219</v>
      </c>
      <c r="G68" s="138">
        <v>8.7082728592162546</v>
      </c>
      <c r="H68" s="138">
        <v>3.3613445378151261</v>
      </c>
      <c r="I68" s="138">
        <v>9.7402597402597397</v>
      </c>
      <c r="J68" s="138">
        <v>5.8997050147492622</v>
      </c>
      <c r="K68" s="138">
        <v>10.050251256281408</v>
      </c>
      <c r="L68" s="138">
        <v>11.74496644295302</v>
      </c>
      <c r="M68" s="138">
        <v>7.2463768115942031</v>
      </c>
      <c r="N68" s="138">
        <v>12.121212121212121</v>
      </c>
      <c r="O68" s="138">
        <v>8.1300813008130088</v>
      </c>
      <c r="P68" s="138">
        <v>13.100436681222707</v>
      </c>
      <c r="Q68" s="957">
        <v>13.392857142857142</v>
      </c>
    </row>
    <row r="69" spans="3:17" ht="17.399999999999999" x14ac:dyDescent="0.45">
      <c r="C69" s="3264"/>
      <c r="D69" s="2951" t="s">
        <v>7441</v>
      </c>
      <c r="E69" s="138">
        <v>14.308426073131956</v>
      </c>
      <c r="F69" s="138">
        <v>4.4444444444444446</v>
      </c>
      <c r="G69" s="138">
        <v>14.729950900163667</v>
      </c>
      <c r="H69" s="138">
        <v>14.362657091561939</v>
      </c>
      <c r="I69" s="138">
        <v>13.961605584642234</v>
      </c>
      <c r="J69" s="138">
        <v>19.50354609929078</v>
      </c>
      <c r="K69" s="138">
        <v>6.8259385665529013</v>
      </c>
      <c r="L69" s="138">
        <v>5.9880239520958085</v>
      </c>
      <c r="M69" s="138">
        <v>1.8975332068311195</v>
      </c>
      <c r="N69" s="138">
        <v>5.9880239520958085</v>
      </c>
      <c r="O69" s="138">
        <v>9.4786729857819907</v>
      </c>
      <c r="P69" s="138">
        <v>2.5188916876574305</v>
      </c>
      <c r="Q69" s="957">
        <v>6.7264573991031398</v>
      </c>
    </row>
    <row r="70" spans="3:17" ht="17.399999999999999" x14ac:dyDescent="0.45">
      <c r="C70" s="3264"/>
      <c r="D70" s="2951" t="s">
        <v>7442</v>
      </c>
      <c r="E70" s="32" t="s">
        <v>682</v>
      </c>
      <c r="F70" s="32" t="s">
        <v>682</v>
      </c>
      <c r="G70" s="138">
        <v>28.985507246376812</v>
      </c>
      <c r="H70" s="32" t="s">
        <v>682</v>
      </c>
      <c r="I70" s="138">
        <v>15.625</v>
      </c>
      <c r="J70" s="32" t="s">
        <v>682</v>
      </c>
      <c r="K70" s="138">
        <v>13.157894736842104</v>
      </c>
      <c r="L70" s="32" t="s">
        <v>682</v>
      </c>
      <c r="M70" s="32" t="s">
        <v>682</v>
      </c>
      <c r="N70" s="138">
        <v>15.625</v>
      </c>
      <c r="O70" s="138">
        <v>29.850746268656717</v>
      </c>
      <c r="P70" s="32" t="s">
        <v>682</v>
      </c>
      <c r="Q70" s="1042">
        <v>19.230769230769234</v>
      </c>
    </row>
    <row r="71" spans="3:17" ht="17.399999999999999" x14ac:dyDescent="0.45">
      <c r="C71" s="3264"/>
      <c r="D71" s="2951" t="s">
        <v>1043</v>
      </c>
      <c r="E71" s="138">
        <v>31.007751937984494</v>
      </c>
      <c r="F71" s="138">
        <v>9.6153846153846168</v>
      </c>
      <c r="G71" s="138">
        <v>19.417475728155338</v>
      </c>
      <c r="H71" s="138">
        <v>31.25</v>
      </c>
      <c r="I71" s="138">
        <v>39.682539682539684</v>
      </c>
      <c r="J71" s="138">
        <v>18.018018018018019</v>
      </c>
      <c r="K71" s="138">
        <v>32.258064516129032</v>
      </c>
      <c r="L71" s="138">
        <v>28.846153846153847</v>
      </c>
      <c r="M71" s="138">
        <v>34.482758620689651</v>
      </c>
      <c r="N71" s="138">
        <v>24.193548387096772</v>
      </c>
      <c r="O71" s="138">
        <v>6.756756756756757</v>
      </c>
      <c r="P71" s="32" t="s">
        <v>682</v>
      </c>
      <c r="Q71" s="1042">
        <v>45.454545454545453</v>
      </c>
    </row>
    <row r="72" spans="3:17" ht="17.399999999999999" x14ac:dyDescent="0.45">
      <c r="C72" s="3264"/>
      <c r="D72" s="2951" t="s">
        <v>7443</v>
      </c>
      <c r="E72" s="138">
        <v>12.782694198623402</v>
      </c>
      <c r="F72" s="138">
        <v>11.76470588235294</v>
      </c>
      <c r="G72" s="138">
        <v>11.111111111111111</v>
      </c>
      <c r="H72" s="138">
        <v>5.0658561296859173</v>
      </c>
      <c r="I72" s="138">
        <v>10.83743842364532</v>
      </c>
      <c r="J72" s="138">
        <v>7.6263107721639658</v>
      </c>
      <c r="K72" s="138">
        <v>4.9751243781094523</v>
      </c>
      <c r="L72" s="138">
        <v>15.368852459016393</v>
      </c>
      <c r="M72" s="138">
        <v>11.098779134295228</v>
      </c>
      <c r="N72" s="138">
        <v>3.1612223393045311</v>
      </c>
      <c r="O72" s="138">
        <v>8.728179551122194</v>
      </c>
      <c r="P72" s="138">
        <v>5.7720057720057723</v>
      </c>
      <c r="Q72" s="957">
        <v>7.4515648286140088</v>
      </c>
    </row>
    <row r="73" spans="3:17" ht="17.399999999999999" x14ac:dyDescent="0.45">
      <c r="C73" s="3264"/>
      <c r="D73" s="2951" t="s">
        <v>1041</v>
      </c>
      <c r="E73" s="138">
        <v>15.111111111111112</v>
      </c>
      <c r="F73" s="138">
        <v>9.9052540913006037</v>
      </c>
      <c r="G73" s="138">
        <v>8.1370449678800867</v>
      </c>
      <c r="H73" s="138">
        <v>8.5513078470824961</v>
      </c>
      <c r="I73" s="138">
        <v>9.9480968858131487</v>
      </c>
      <c r="J73" s="138">
        <v>10.242085661080074</v>
      </c>
      <c r="K73" s="138">
        <v>8.0037664783427491</v>
      </c>
      <c r="L73" s="138">
        <v>9.8684210526315788</v>
      </c>
      <c r="M73" s="138">
        <v>4.755111745126011</v>
      </c>
      <c r="N73" s="138">
        <v>6.1318344404701079</v>
      </c>
      <c r="O73" s="138">
        <v>7.2829131652661063</v>
      </c>
      <c r="P73" s="138">
        <v>11.350737797956867</v>
      </c>
      <c r="Q73" s="957">
        <v>11.209439528023598</v>
      </c>
    </row>
    <row r="74" spans="3:17" ht="17.399999999999999" x14ac:dyDescent="0.45">
      <c r="C74" s="3264"/>
      <c r="D74" s="2951" t="s">
        <v>7444</v>
      </c>
      <c r="E74" s="138">
        <v>17.964071856287426</v>
      </c>
      <c r="F74" s="138">
        <v>22.471910112359549</v>
      </c>
      <c r="G74" s="138">
        <v>30.150753768844218</v>
      </c>
      <c r="H74" s="138">
        <v>21.978021978021978</v>
      </c>
      <c r="I74" s="138">
        <v>11.235955056179774</v>
      </c>
      <c r="J74" s="138">
        <v>24.390243902439025</v>
      </c>
      <c r="K74" s="138">
        <v>19.801980198019802</v>
      </c>
      <c r="L74" s="138">
        <v>30.76923076923077</v>
      </c>
      <c r="M74" s="138">
        <v>22.222222222222221</v>
      </c>
      <c r="N74" s="138">
        <v>17.341040462427745</v>
      </c>
      <c r="O74" s="138">
        <v>31.055900621118013</v>
      </c>
      <c r="P74" s="138">
        <v>7.8740157480314963</v>
      </c>
      <c r="Q74" s="957">
        <v>28.571428571428569</v>
      </c>
    </row>
    <row r="75" spans="3:17" ht="17.399999999999999" x14ac:dyDescent="0.45">
      <c r="C75" s="3264" t="s">
        <v>507</v>
      </c>
      <c r="D75" s="2951" t="s">
        <v>507</v>
      </c>
      <c r="E75" s="138">
        <v>10.913404507710558</v>
      </c>
      <c r="F75" s="138">
        <v>9.2850510677808717</v>
      </c>
      <c r="G75" s="138">
        <v>10.11526699600094</v>
      </c>
      <c r="H75" s="138">
        <v>8.1041257367387036</v>
      </c>
      <c r="I75" s="138">
        <v>8.2820634169427354</v>
      </c>
      <c r="J75" s="138">
        <v>10.344827586206897</v>
      </c>
      <c r="K75" s="138">
        <v>8.4263265770895011</v>
      </c>
      <c r="L75" s="138">
        <v>7.7647058823529411</v>
      </c>
      <c r="M75" s="138">
        <v>8.7877422262280298</v>
      </c>
      <c r="N75" s="138">
        <v>8.2130413140866096</v>
      </c>
      <c r="O75" s="138">
        <v>8.8082901554404138</v>
      </c>
      <c r="P75" s="138">
        <v>7.814680435389338</v>
      </c>
      <c r="Q75" s="957">
        <v>11.816838995568686</v>
      </c>
    </row>
    <row r="76" spans="3:17" ht="17.399999999999999" x14ac:dyDescent="0.45">
      <c r="C76" s="3264"/>
      <c r="D76" s="2951" t="s">
        <v>3160</v>
      </c>
      <c r="E76" s="138">
        <v>8.3472454090150254</v>
      </c>
      <c r="F76" s="138">
        <v>8.7440381558028619</v>
      </c>
      <c r="G76" s="138">
        <v>8.9795918367346932</v>
      </c>
      <c r="H76" s="138">
        <v>3.3167495854063018</v>
      </c>
      <c r="I76" s="138">
        <v>7.1942446043165473</v>
      </c>
      <c r="J76" s="138">
        <v>9.8113207547169825</v>
      </c>
      <c r="K76" s="138">
        <v>5.4179566563467496</v>
      </c>
      <c r="L76" s="138">
        <v>9.9009900990099009</v>
      </c>
      <c r="M76" s="138">
        <v>11.647254575707155</v>
      </c>
      <c r="N76" s="138">
        <v>6.6722268557130944</v>
      </c>
      <c r="O76" s="138">
        <v>8.1892629663330307</v>
      </c>
      <c r="P76" s="138">
        <v>8.5877862595419856</v>
      </c>
      <c r="Q76" s="957">
        <v>12.935323383084576</v>
      </c>
    </row>
    <row r="77" spans="3:17" ht="17.399999999999999" x14ac:dyDescent="0.45">
      <c r="C77" s="3264"/>
      <c r="D77" s="2951" t="s">
        <v>7445</v>
      </c>
      <c r="E77" s="138">
        <v>6.9144338807260155</v>
      </c>
      <c r="F77" s="138">
        <v>4.8231511254019299</v>
      </c>
      <c r="G77" s="138">
        <v>8.5836909871244629</v>
      </c>
      <c r="H77" s="138">
        <v>8.7859424920127793</v>
      </c>
      <c r="I77" s="138">
        <v>7.4135090609555192</v>
      </c>
      <c r="J77" s="138">
        <v>2.3677979479084454</v>
      </c>
      <c r="K77" s="138">
        <v>5.9121621621621623</v>
      </c>
      <c r="L77" s="138">
        <v>11.627906976744185</v>
      </c>
      <c r="M77" s="138">
        <v>7.4013157894736841</v>
      </c>
      <c r="N77" s="138">
        <v>7.7519379844961236</v>
      </c>
      <c r="O77" s="138">
        <v>7.1770334928229671</v>
      </c>
      <c r="P77" s="138">
        <v>15.768725361366622</v>
      </c>
      <c r="Q77" s="957">
        <v>7.7519379844961236</v>
      </c>
    </row>
    <row r="78" spans="3:17" ht="17.399999999999999" x14ac:dyDescent="0.45">
      <c r="C78" s="3264"/>
      <c r="D78" s="2951" t="s">
        <v>1039</v>
      </c>
      <c r="E78" s="138">
        <v>12.658227848101266</v>
      </c>
      <c r="F78" s="138">
        <v>16.666666666666668</v>
      </c>
      <c r="G78" s="32" t="s">
        <v>682</v>
      </c>
      <c r="H78" s="138">
        <v>57.692307692307693</v>
      </c>
      <c r="I78" s="32" t="s">
        <v>682</v>
      </c>
      <c r="J78" s="138">
        <v>14.925373134328359</v>
      </c>
      <c r="K78" s="32" t="s">
        <v>682</v>
      </c>
      <c r="L78" s="32" t="s">
        <v>682</v>
      </c>
      <c r="M78" s="32" t="s">
        <v>682</v>
      </c>
      <c r="N78" s="32" t="s">
        <v>682</v>
      </c>
      <c r="O78" s="32" t="s">
        <v>682</v>
      </c>
      <c r="P78" s="32" t="s">
        <v>682</v>
      </c>
      <c r="Q78" s="1042">
        <v>31.25</v>
      </c>
    </row>
    <row r="79" spans="3:17" ht="17.399999999999999" x14ac:dyDescent="0.45">
      <c r="C79" s="3264"/>
      <c r="D79" s="2951" t="s">
        <v>1034</v>
      </c>
      <c r="E79" s="138">
        <v>6.1538461538461542</v>
      </c>
      <c r="F79" s="138">
        <v>15.822784810126583</v>
      </c>
      <c r="G79" s="138">
        <v>12.779552715654951</v>
      </c>
      <c r="H79" s="138">
        <v>3.278688524590164</v>
      </c>
      <c r="I79" s="32" t="s">
        <v>682</v>
      </c>
      <c r="J79" s="138">
        <v>3.215434083601286</v>
      </c>
      <c r="K79" s="138">
        <v>9.0090090090090094</v>
      </c>
      <c r="L79" s="138">
        <v>9.316770186335404</v>
      </c>
      <c r="M79" s="138">
        <v>8.4269662921348321</v>
      </c>
      <c r="N79" s="138">
        <v>3.225806451612903</v>
      </c>
      <c r="O79" s="138">
        <v>9.4339622641509422</v>
      </c>
      <c r="P79" s="138">
        <v>13.651877133105803</v>
      </c>
      <c r="Q79" s="1042" t="s">
        <v>682</v>
      </c>
    </row>
    <row r="80" spans="3:17" ht="17.399999999999999" x14ac:dyDescent="0.45">
      <c r="C80" s="3264"/>
      <c r="D80" s="2951" t="s">
        <v>1038</v>
      </c>
      <c r="E80" s="138">
        <v>4.7244094488188972</v>
      </c>
      <c r="F80" s="138">
        <v>6.4412238325281805</v>
      </c>
      <c r="G80" s="138">
        <v>6.4102564102564097</v>
      </c>
      <c r="H80" s="138">
        <v>15.025041736227045</v>
      </c>
      <c r="I80" s="138">
        <v>10.416666666666666</v>
      </c>
      <c r="J80" s="138">
        <v>6.6445182724252492</v>
      </c>
      <c r="K80" s="138">
        <v>3.4013605442176869</v>
      </c>
      <c r="L80" s="138">
        <v>8.7108013937282234</v>
      </c>
      <c r="M80" s="138">
        <v>3.3277870216306158</v>
      </c>
      <c r="N80" s="138">
        <v>10.657193605683837</v>
      </c>
      <c r="O80" s="138">
        <v>3.9840637450199203</v>
      </c>
      <c r="P80" s="138">
        <v>8.6580086580086579</v>
      </c>
      <c r="Q80" s="957">
        <v>10.845986984815617</v>
      </c>
    </row>
    <row r="81" spans="3:17" ht="17.399999999999999" x14ac:dyDescent="0.45">
      <c r="C81" s="3264"/>
      <c r="D81" s="2951" t="s">
        <v>7446</v>
      </c>
      <c r="E81" s="138">
        <v>6.7264573991031398</v>
      </c>
      <c r="F81" s="138">
        <v>8.3160083160083165</v>
      </c>
      <c r="G81" s="138">
        <v>4.7169811320754711</v>
      </c>
      <c r="H81" s="138">
        <v>13.544018058690744</v>
      </c>
      <c r="I81" s="138">
        <v>20.044543429844101</v>
      </c>
      <c r="J81" s="138">
        <v>2.109704641350211</v>
      </c>
      <c r="K81" s="138">
        <v>6.5075921908893708</v>
      </c>
      <c r="L81" s="138">
        <v>2.2371364653243848</v>
      </c>
      <c r="M81" s="138">
        <v>2.2075055187637971</v>
      </c>
      <c r="N81" s="138">
        <v>12.345679012345679</v>
      </c>
      <c r="O81" s="138">
        <v>5.333333333333333</v>
      </c>
      <c r="P81" s="138">
        <v>5.4495912806539506</v>
      </c>
      <c r="Q81" s="957">
        <v>20.114942528735632</v>
      </c>
    </row>
    <row r="82" spans="3:17" ht="17.399999999999999" x14ac:dyDescent="0.45">
      <c r="C82" s="3264"/>
      <c r="D82" s="2951" t="s">
        <v>7447</v>
      </c>
      <c r="E82" s="138">
        <v>8.7527352297592991</v>
      </c>
      <c r="F82" s="138">
        <v>6.4794816414686824</v>
      </c>
      <c r="G82" s="138">
        <v>12.738853503184714</v>
      </c>
      <c r="H82" s="138">
        <v>9.592326139088728</v>
      </c>
      <c r="I82" s="138">
        <v>10.438413361169102</v>
      </c>
      <c r="J82" s="138">
        <v>7.9051383399209483</v>
      </c>
      <c r="K82" s="138">
        <v>8.1799591002044991</v>
      </c>
      <c r="L82" s="138">
        <v>6.224066390041493</v>
      </c>
      <c r="M82" s="138">
        <v>8.5106382978723403</v>
      </c>
      <c r="N82" s="138">
        <v>11.904761904761903</v>
      </c>
      <c r="O82" s="138">
        <v>2.5706940874035986</v>
      </c>
      <c r="P82" s="138">
        <v>5.2493438320209975</v>
      </c>
      <c r="Q82" s="957">
        <v>10.050251256281408</v>
      </c>
    </row>
    <row r="83" spans="3:17" ht="17.399999999999999" x14ac:dyDescent="0.45">
      <c r="C83" s="3264"/>
      <c r="D83" s="2951" t="s">
        <v>1037</v>
      </c>
      <c r="E83" s="138">
        <v>16.339869281045754</v>
      </c>
      <c r="F83" s="138">
        <v>2.7472527472527473</v>
      </c>
      <c r="G83" s="138">
        <v>10.033444816053512</v>
      </c>
      <c r="H83" s="138">
        <v>6.2893081761006293</v>
      </c>
      <c r="I83" s="138">
        <v>3.5842293906810037</v>
      </c>
      <c r="J83" s="138">
        <v>16.077170418006428</v>
      </c>
      <c r="K83" s="138">
        <v>15.384615384615385</v>
      </c>
      <c r="L83" s="138">
        <v>9.2592592592592595</v>
      </c>
      <c r="M83" s="138">
        <v>6.1728395061728394</v>
      </c>
      <c r="N83" s="138">
        <v>13.84083044982699</v>
      </c>
      <c r="O83" s="138">
        <v>18.248175182481749</v>
      </c>
      <c r="P83" s="138">
        <v>19.607843137254903</v>
      </c>
      <c r="Q83" s="957">
        <v>12.295081967213115</v>
      </c>
    </row>
    <row r="84" spans="3:17" ht="17.399999999999999" x14ac:dyDescent="0.45">
      <c r="C84" s="3264"/>
      <c r="D84" s="2951" t="s">
        <v>4358</v>
      </c>
      <c r="E84" s="138">
        <v>8.5419734904270985</v>
      </c>
      <c r="F84" s="138">
        <v>9.6125837459947565</v>
      </c>
      <c r="G84" s="138">
        <v>9.6322241681260952</v>
      </c>
      <c r="H84" s="138">
        <v>5.1143200962695552</v>
      </c>
      <c r="I84" s="138">
        <v>7.3270808909730363</v>
      </c>
      <c r="J84" s="138">
        <v>8.6705202312138727</v>
      </c>
      <c r="K84" s="138">
        <v>8.7586831772878284</v>
      </c>
      <c r="L84" s="138">
        <v>6.0171919770773643</v>
      </c>
      <c r="M84" s="138">
        <v>10.209869540555871</v>
      </c>
      <c r="N84" s="138">
        <v>10.129787907565685</v>
      </c>
      <c r="O84" s="138">
        <v>7.8740157480314963</v>
      </c>
      <c r="P84" s="138">
        <v>8.995502248875562</v>
      </c>
      <c r="Q84" s="957">
        <v>9.7227223622614343</v>
      </c>
    </row>
    <row r="85" spans="3:17" ht="17.399999999999999" x14ac:dyDescent="0.45">
      <c r="C85" s="3264"/>
      <c r="D85" s="2951" t="s">
        <v>7448</v>
      </c>
      <c r="E85" s="138">
        <v>12.820512820512819</v>
      </c>
      <c r="F85" s="138">
        <v>9.2165898617511512</v>
      </c>
      <c r="G85" s="32" t="s">
        <v>682</v>
      </c>
      <c r="H85" s="138">
        <v>13.953488372093023</v>
      </c>
      <c r="I85" s="138">
        <v>15.228426395939087</v>
      </c>
      <c r="J85" s="32" t="s">
        <v>682</v>
      </c>
      <c r="K85" s="138">
        <v>12.820512820512819</v>
      </c>
      <c r="L85" s="138">
        <v>18.433179723502302</v>
      </c>
      <c r="M85" s="138">
        <v>7.4349442379182156</v>
      </c>
      <c r="N85" s="138">
        <v>16.949152542372882</v>
      </c>
      <c r="O85" s="138">
        <v>8.7336244541484707</v>
      </c>
      <c r="P85" s="138">
        <v>16.129032258064516</v>
      </c>
      <c r="Q85" s="957">
        <v>5.4054054054054053</v>
      </c>
    </row>
    <row r="86" spans="3:17" ht="17.399999999999999" x14ac:dyDescent="0.45">
      <c r="C86" s="3264"/>
      <c r="D86" s="2951" t="s">
        <v>7449</v>
      </c>
      <c r="E86" s="138">
        <v>6.9930069930069934</v>
      </c>
      <c r="F86" s="138">
        <v>7.6628352490421454</v>
      </c>
      <c r="G86" s="138">
        <v>3.6630036630036629</v>
      </c>
      <c r="H86" s="138">
        <v>9.3023255813953494</v>
      </c>
      <c r="I86" s="138">
        <v>9.9667774086378724</v>
      </c>
      <c r="J86" s="138">
        <v>14.925373134328359</v>
      </c>
      <c r="K86" s="138">
        <v>3.8759689922480618</v>
      </c>
      <c r="L86" s="138">
        <v>20.161290322580644</v>
      </c>
      <c r="M86" s="138">
        <v>7.0175438596491233</v>
      </c>
      <c r="N86" s="138">
        <v>8.5836909871244629</v>
      </c>
      <c r="O86" s="138">
        <v>12.820512820512819</v>
      </c>
      <c r="P86" s="138">
        <v>11.560693641618496</v>
      </c>
      <c r="Q86" s="1042" t="s">
        <v>682</v>
      </c>
    </row>
    <row r="87" spans="3:17" ht="17.399999999999999" x14ac:dyDescent="0.45">
      <c r="C87" s="3264"/>
      <c r="D87" s="2951" t="s">
        <v>7450</v>
      </c>
      <c r="E87" s="138">
        <v>5.9880239520958085</v>
      </c>
      <c r="F87" s="138">
        <v>14.806378132118452</v>
      </c>
      <c r="G87" s="138">
        <v>6.4516129032258061</v>
      </c>
      <c r="H87" s="138">
        <v>9.7932535364526654</v>
      </c>
      <c r="I87" s="138">
        <v>9.9304865938430993</v>
      </c>
      <c r="J87" s="138">
        <v>12.345679012345679</v>
      </c>
      <c r="K87" s="138">
        <v>8.6393088552915778</v>
      </c>
      <c r="L87" s="138">
        <v>12.961116650049851</v>
      </c>
      <c r="M87" s="138">
        <v>9.4161958568738218</v>
      </c>
      <c r="N87" s="138">
        <v>8.9585666293393054</v>
      </c>
      <c r="O87" s="138">
        <v>5.7077625570776256</v>
      </c>
      <c r="P87" s="138">
        <v>6.3775510204081636</v>
      </c>
      <c r="Q87" s="957">
        <v>10.624169986719787</v>
      </c>
    </row>
    <row r="88" spans="3:17" ht="17.399999999999999" x14ac:dyDescent="0.45">
      <c r="C88" s="3264"/>
      <c r="D88" s="2951" t="s">
        <v>4359</v>
      </c>
      <c r="E88" s="138">
        <v>5.964214711729622</v>
      </c>
      <c r="F88" s="138">
        <v>21.81818181818182</v>
      </c>
      <c r="G88" s="138">
        <v>11.428571428571429</v>
      </c>
      <c r="H88" s="138">
        <v>11.023622047244094</v>
      </c>
      <c r="I88" s="138">
        <v>8.2372322899505761</v>
      </c>
      <c r="J88" s="138">
        <v>9.8522167487684733</v>
      </c>
      <c r="K88" s="138">
        <v>8.9020771513353125</v>
      </c>
      <c r="L88" s="138">
        <v>14.516129032258066</v>
      </c>
      <c r="M88" s="138">
        <v>2.688172043010753</v>
      </c>
      <c r="N88" s="138">
        <v>15.873015873015872</v>
      </c>
      <c r="O88" s="138">
        <v>10.48951048951049</v>
      </c>
      <c r="P88" s="138">
        <v>20.442930153321974</v>
      </c>
      <c r="Q88" s="957">
        <v>7.1047957371225579</v>
      </c>
    </row>
    <row r="89" spans="3:17" ht="17.399999999999999" x14ac:dyDescent="0.45">
      <c r="C89" s="3264"/>
      <c r="D89" s="2951" t="s">
        <v>4363</v>
      </c>
      <c r="E89" s="138">
        <v>14.9812734082397</v>
      </c>
      <c r="F89" s="138">
        <v>6.8027210884353737</v>
      </c>
      <c r="G89" s="138">
        <v>17.482517482517483</v>
      </c>
      <c r="H89" s="138">
        <v>9.2024539877300615</v>
      </c>
      <c r="I89" s="138">
        <v>16.339869281045754</v>
      </c>
      <c r="J89" s="32" t="s">
        <v>682</v>
      </c>
      <c r="K89" s="138">
        <v>6.7796610169491522</v>
      </c>
      <c r="L89" s="138">
        <v>3.5460992907801416</v>
      </c>
      <c r="M89" s="138">
        <v>16.077170418006428</v>
      </c>
      <c r="N89" s="138">
        <v>12.195121951219512</v>
      </c>
      <c r="O89" s="32" t="s">
        <v>682</v>
      </c>
      <c r="P89" s="138">
        <v>20.74688796680498</v>
      </c>
      <c r="Q89" s="957">
        <v>9.4786729857819907</v>
      </c>
    </row>
    <row r="90" spans="3:17" ht="17.399999999999999" x14ac:dyDescent="0.45">
      <c r="C90" s="3264"/>
      <c r="D90" s="3104" t="s">
        <v>7451</v>
      </c>
      <c r="E90" s="3083" t="s">
        <v>7452</v>
      </c>
      <c r="F90" s="3083" t="s">
        <v>7452</v>
      </c>
      <c r="G90" s="3083" t="s">
        <v>7452</v>
      </c>
      <c r="H90" s="3083" t="s">
        <v>7452</v>
      </c>
      <c r="I90" s="3083" t="s">
        <v>7452</v>
      </c>
      <c r="J90" s="3083" t="s">
        <v>7452</v>
      </c>
      <c r="K90" s="3083" t="s">
        <v>7452</v>
      </c>
      <c r="L90" s="3083" t="s">
        <v>7452</v>
      </c>
      <c r="M90" s="3083" t="s">
        <v>7452</v>
      </c>
      <c r="N90" s="138">
        <v>19.230769230769234</v>
      </c>
      <c r="O90" s="138">
        <v>7.7220077220077226</v>
      </c>
      <c r="P90" s="32" t="s">
        <v>682</v>
      </c>
      <c r="Q90" s="1042">
        <v>8.8105726872246706</v>
      </c>
    </row>
    <row r="91" spans="3:17" ht="17.399999999999999" x14ac:dyDescent="0.45">
      <c r="C91" s="3264" t="s">
        <v>508</v>
      </c>
      <c r="D91" s="2951" t="s">
        <v>508</v>
      </c>
      <c r="E91" s="138">
        <v>8.0340264650283562</v>
      </c>
      <c r="F91" s="138">
        <v>11.105969458583989</v>
      </c>
      <c r="G91" s="138">
        <v>10.161662817551964</v>
      </c>
      <c r="H91" s="138">
        <v>8.7804878048780495</v>
      </c>
      <c r="I91" s="138">
        <v>9.4621513944223103</v>
      </c>
      <c r="J91" s="138">
        <v>10.334645669291339</v>
      </c>
      <c r="K91" s="138">
        <v>6.4134188455846077</v>
      </c>
      <c r="L91" s="138">
        <v>10.31459515214028</v>
      </c>
      <c r="M91" s="138">
        <v>8.9709762532981543</v>
      </c>
      <c r="N91" s="138">
        <v>11.731843575418994</v>
      </c>
      <c r="O91" s="138">
        <v>7.6335877862595414</v>
      </c>
      <c r="P91" s="138">
        <v>10.178117048346056</v>
      </c>
      <c r="Q91" s="957">
        <v>11.620400258231117</v>
      </c>
    </row>
    <row r="92" spans="3:17" ht="17.399999999999999" x14ac:dyDescent="0.45">
      <c r="C92" s="3264"/>
      <c r="D92" s="2951" t="s">
        <v>3114</v>
      </c>
      <c r="E92" s="138">
        <v>11.494252873563218</v>
      </c>
      <c r="F92" s="138">
        <v>12.141280353200882</v>
      </c>
      <c r="G92" s="138">
        <v>9.4836670179135929</v>
      </c>
      <c r="H92" s="138">
        <v>9.7932535364526654</v>
      </c>
      <c r="I92" s="138">
        <v>13.872832369942197</v>
      </c>
      <c r="J92" s="138">
        <v>9.1324200913241995</v>
      </c>
      <c r="K92" s="138">
        <v>6.864988558352402</v>
      </c>
      <c r="L92" s="138">
        <v>3.4802784222737819</v>
      </c>
      <c r="M92" s="138">
        <v>6.195786864931847</v>
      </c>
      <c r="N92" s="138">
        <v>12.113055181695827</v>
      </c>
      <c r="O92" s="138">
        <v>14.749262536873156</v>
      </c>
      <c r="P92" s="138">
        <v>9.3896713615023479</v>
      </c>
      <c r="Q92" s="957">
        <v>7.7881619937694708</v>
      </c>
    </row>
    <row r="93" spans="3:17" ht="17.399999999999999" x14ac:dyDescent="0.45">
      <c r="C93" s="3264"/>
      <c r="D93" s="2951" t="s">
        <v>4278</v>
      </c>
      <c r="E93" s="138">
        <v>11.013215859030838</v>
      </c>
      <c r="F93" s="138">
        <v>14.139827179890023</v>
      </c>
      <c r="G93" s="138">
        <v>10.574018126888218</v>
      </c>
      <c r="H93" s="138">
        <v>6.9124423963133648</v>
      </c>
      <c r="I93" s="138">
        <v>7.3964497041420119</v>
      </c>
      <c r="J93" s="138">
        <v>8.565310492505354</v>
      </c>
      <c r="K93" s="138">
        <v>7.7339520494972929</v>
      </c>
      <c r="L93" s="138">
        <v>5.5423594615993661</v>
      </c>
      <c r="M93" s="138">
        <v>12.536873156342184</v>
      </c>
      <c r="N93" s="138">
        <v>8.3056478405315612</v>
      </c>
      <c r="O93" s="138">
        <v>5.3523639607493303</v>
      </c>
      <c r="P93" s="138">
        <v>9.9900099900099892</v>
      </c>
      <c r="Q93" s="957">
        <v>14.285714285714285</v>
      </c>
    </row>
    <row r="94" spans="3:17" ht="17.399999999999999" x14ac:dyDescent="0.45">
      <c r="C94" s="3264"/>
      <c r="D94" s="2951" t="s">
        <v>3115</v>
      </c>
      <c r="E94" s="138">
        <v>14.218009478672984</v>
      </c>
      <c r="F94" s="138">
        <v>14.218009478672984</v>
      </c>
      <c r="G94" s="32" t="s">
        <v>682</v>
      </c>
      <c r="H94" s="138">
        <v>4.2918454935622314</v>
      </c>
      <c r="I94" s="138">
        <v>21.276595744680851</v>
      </c>
      <c r="J94" s="138">
        <v>8.1300813008130088</v>
      </c>
      <c r="K94" s="138">
        <v>16.736401673640167</v>
      </c>
      <c r="L94" s="138">
        <v>9.7560975609756095</v>
      </c>
      <c r="M94" s="138">
        <v>4.694835680751174</v>
      </c>
      <c r="N94" s="138">
        <v>24.509803921568626</v>
      </c>
      <c r="O94" s="138">
        <v>9.0090090090090094</v>
      </c>
      <c r="P94" s="138">
        <v>17.964071856287426</v>
      </c>
      <c r="Q94" s="957">
        <v>20.942408376963353</v>
      </c>
    </row>
    <row r="95" spans="3:17" ht="17.399999999999999" x14ac:dyDescent="0.45">
      <c r="C95" s="3264"/>
      <c r="D95" s="2951" t="s">
        <v>3116</v>
      </c>
      <c r="E95" s="138">
        <v>10.840108401084011</v>
      </c>
      <c r="F95" s="138">
        <v>8.8353413654618471</v>
      </c>
      <c r="G95" s="138">
        <v>10.335917312661499</v>
      </c>
      <c r="H95" s="138">
        <v>15.113350125944583</v>
      </c>
      <c r="I95" s="138">
        <v>9.3141405588484325</v>
      </c>
      <c r="J95" s="138">
        <v>12.254901960784313</v>
      </c>
      <c r="K95" s="138">
        <v>17.918088737201366</v>
      </c>
      <c r="L95" s="138">
        <v>10.628875110717448</v>
      </c>
      <c r="M95" s="138">
        <v>6.7698259187620895</v>
      </c>
      <c r="N95" s="138">
        <v>15.732546705998034</v>
      </c>
      <c r="O95" s="138">
        <v>12.880562060889931</v>
      </c>
      <c r="P95" s="138">
        <v>13.800424628450106</v>
      </c>
      <c r="Q95" s="957">
        <v>15.46961325966851</v>
      </c>
    </row>
    <row r="96" spans="3:17" ht="17.399999999999999" x14ac:dyDescent="0.45">
      <c r="C96" s="3264"/>
      <c r="D96" s="2951" t="s">
        <v>7453</v>
      </c>
      <c r="E96" s="138">
        <v>4.9504950495049505</v>
      </c>
      <c r="F96" s="138">
        <v>18.18181818181818</v>
      </c>
      <c r="G96" s="32" t="s">
        <v>682</v>
      </c>
      <c r="H96" s="138">
        <v>10.471204188481677</v>
      </c>
      <c r="I96" s="32" t="s">
        <v>682</v>
      </c>
      <c r="J96" s="138">
        <v>15.151515151515152</v>
      </c>
      <c r="K96" s="138">
        <v>8.7719298245614024</v>
      </c>
      <c r="L96" s="138">
        <v>9.9502487562189046</v>
      </c>
      <c r="M96" s="138">
        <v>16.949152542372882</v>
      </c>
      <c r="N96" s="138">
        <v>4.6082949308755756</v>
      </c>
      <c r="O96" s="138">
        <v>5.6497175141242941</v>
      </c>
      <c r="P96" s="138">
        <v>4.6511627906976747</v>
      </c>
      <c r="Q96" s="957">
        <v>6.024096385542169</v>
      </c>
    </row>
    <row r="97" spans="3:17" ht="17.399999999999999" x14ac:dyDescent="0.45">
      <c r="C97" s="3264"/>
      <c r="D97" s="2951" t="s">
        <v>4382</v>
      </c>
      <c r="E97" s="138">
        <v>14.471780028943559</v>
      </c>
      <c r="F97" s="138">
        <v>4.9751243781094523</v>
      </c>
      <c r="G97" s="138">
        <v>9.6551724137931032</v>
      </c>
      <c r="H97" s="138">
        <v>4.6012269938650308</v>
      </c>
      <c r="I97" s="138">
        <v>7.385524372230428</v>
      </c>
      <c r="J97" s="138">
        <v>10.144927536231883</v>
      </c>
      <c r="K97" s="138">
        <v>2.9368575624082229</v>
      </c>
      <c r="L97" s="138">
        <v>6.8143100511073254</v>
      </c>
      <c r="M97" s="138">
        <v>12.903225806451612</v>
      </c>
      <c r="N97" s="138">
        <v>3.225806451612903</v>
      </c>
      <c r="O97" s="138">
        <v>7.1556350626118066</v>
      </c>
      <c r="P97" s="138">
        <v>18.947368421052634</v>
      </c>
      <c r="Q97" s="957">
        <v>8.2987551867219924</v>
      </c>
    </row>
    <row r="98" spans="3:17" ht="17.399999999999999" x14ac:dyDescent="0.45">
      <c r="C98" s="3264"/>
      <c r="D98" s="2951" t="s">
        <v>3113</v>
      </c>
      <c r="E98" s="138">
        <v>6.1919504643962853</v>
      </c>
      <c r="F98" s="138">
        <v>4.2979942693409745</v>
      </c>
      <c r="G98" s="138">
        <v>17.770597738287563</v>
      </c>
      <c r="H98" s="138">
        <v>9.5389507154213025</v>
      </c>
      <c r="I98" s="138">
        <v>6.051437216338881</v>
      </c>
      <c r="J98" s="138">
        <v>11.164274322169058</v>
      </c>
      <c r="K98" s="138">
        <v>7.3746312684365778</v>
      </c>
      <c r="L98" s="138">
        <v>11.994002998500749</v>
      </c>
      <c r="M98" s="138">
        <v>6.5897858319604614</v>
      </c>
      <c r="N98" s="138">
        <v>10.135135135135135</v>
      </c>
      <c r="O98" s="138">
        <v>5.1369863013698627</v>
      </c>
      <c r="P98" s="138">
        <v>7.5901328273244779</v>
      </c>
      <c r="Q98" s="957">
        <v>13.513513513513514</v>
      </c>
    </row>
    <row r="99" spans="3:17" ht="17.399999999999999" x14ac:dyDescent="0.45">
      <c r="C99" s="3267" t="s">
        <v>509</v>
      </c>
      <c r="D99" s="2951" t="s">
        <v>509</v>
      </c>
      <c r="E99" s="138">
        <v>7.5107296137339059</v>
      </c>
      <c r="F99" s="138">
        <v>12.266666666666667</v>
      </c>
      <c r="G99" s="138">
        <v>8.3376758728504416</v>
      </c>
      <c r="H99" s="138">
        <v>5.5555555555555554</v>
      </c>
      <c r="I99" s="138">
        <v>5.5309734513274336</v>
      </c>
      <c r="J99" s="138">
        <v>7.1038251366120226</v>
      </c>
      <c r="K99" s="138">
        <v>11.945392491467578</v>
      </c>
      <c r="L99" s="138">
        <v>11.600928074245939</v>
      </c>
      <c r="M99" s="138">
        <v>8.215962441314554</v>
      </c>
      <c r="N99" s="138">
        <v>8.4134615384615383</v>
      </c>
      <c r="O99" s="138">
        <v>9.8176718092566624</v>
      </c>
      <c r="P99" s="138">
        <v>14.274385408406026</v>
      </c>
      <c r="Q99" s="957">
        <v>7.1315372424722669</v>
      </c>
    </row>
    <row r="100" spans="3:17" ht="17.399999999999999" x14ac:dyDescent="0.45">
      <c r="C100" s="3267"/>
      <c r="D100" s="2951" t="s">
        <v>4428</v>
      </c>
      <c r="E100" s="138">
        <v>15.325670498084291</v>
      </c>
      <c r="F100" s="138">
        <v>5.3191489361702127</v>
      </c>
      <c r="G100" s="138">
        <v>10.948905109489052</v>
      </c>
      <c r="H100" s="138">
        <v>11.235955056179774</v>
      </c>
      <c r="I100" s="138">
        <v>5.1020408163265305</v>
      </c>
      <c r="J100" s="138">
        <v>8.6655112651646444</v>
      </c>
      <c r="K100" s="138">
        <v>5.208333333333333</v>
      </c>
      <c r="L100" s="138">
        <v>13.745704467353951</v>
      </c>
      <c r="M100" s="138">
        <v>7.0671378091872787</v>
      </c>
      <c r="N100" s="138">
        <v>6.8728522336769755</v>
      </c>
      <c r="O100" s="138">
        <v>5.8708414872798436</v>
      </c>
      <c r="P100" s="138">
        <v>11.737089201877934</v>
      </c>
      <c r="Q100" s="957">
        <v>10.79913606911447</v>
      </c>
    </row>
    <row r="101" spans="3:17" ht="17.399999999999999" x14ac:dyDescent="0.45">
      <c r="C101" s="3267"/>
      <c r="D101" s="2951" t="s">
        <v>7454</v>
      </c>
      <c r="E101" s="138">
        <v>9.1911764705882355</v>
      </c>
      <c r="F101" s="138">
        <v>8.097165991902834</v>
      </c>
      <c r="G101" s="138">
        <v>3.8684719535783367</v>
      </c>
      <c r="H101" s="138">
        <v>6.1224489795918364</v>
      </c>
      <c r="I101" s="138">
        <v>15.065913370998116</v>
      </c>
      <c r="J101" s="138">
        <v>8.2304526748971192</v>
      </c>
      <c r="K101" s="138">
        <v>4.1322314049586781</v>
      </c>
      <c r="L101" s="138">
        <v>9.0909090909090899</v>
      </c>
      <c r="M101" s="138">
        <v>4.2372881355932206</v>
      </c>
      <c r="N101" s="138">
        <v>6.9930069930069934</v>
      </c>
      <c r="O101" s="138">
        <v>12.376237623762377</v>
      </c>
      <c r="P101" s="32" t="s">
        <v>682</v>
      </c>
      <c r="Q101" s="1042">
        <v>12.987012987012989</v>
      </c>
    </row>
    <row r="102" spans="3:17" ht="17.399999999999999" x14ac:dyDescent="0.45">
      <c r="C102" s="3267"/>
      <c r="D102" s="2951" t="s">
        <v>7455</v>
      </c>
      <c r="E102" s="138">
        <v>5.7034220532319395</v>
      </c>
      <c r="F102" s="138">
        <v>9.8619329388560164</v>
      </c>
      <c r="G102" s="138">
        <v>9.765625</v>
      </c>
      <c r="H102" s="138">
        <v>4</v>
      </c>
      <c r="I102" s="138">
        <v>4.056795131845842</v>
      </c>
      <c r="J102" s="138">
        <v>1.984126984126984</v>
      </c>
      <c r="K102" s="138">
        <v>8.146639511201629</v>
      </c>
      <c r="L102" s="138">
        <v>8.8105726872246706</v>
      </c>
      <c r="M102" s="138">
        <v>8.7145969498910691</v>
      </c>
      <c r="N102" s="138">
        <v>13.888888888888888</v>
      </c>
      <c r="O102" s="138">
        <v>2.4752475247524752</v>
      </c>
      <c r="P102" s="32" t="s">
        <v>682</v>
      </c>
      <c r="Q102" s="1042">
        <v>13.227513227513226</v>
      </c>
    </row>
    <row r="103" spans="3:17" ht="17.399999999999999" x14ac:dyDescent="0.45">
      <c r="C103" s="3267"/>
      <c r="D103" s="2951" t="s">
        <v>7456</v>
      </c>
      <c r="E103" s="138">
        <v>4.6367851622874801</v>
      </c>
      <c r="F103" s="138">
        <v>4.4510385756676563</v>
      </c>
      <c r="G103" s="138">
        <v>9.628610729023384</v>
      </c>
      <c r="H103" s="138">
        <v>10.526315789473683</v>
      </c>
      <c r="I103" s="138">
        <v>4.3478260869565215</v>
      </c>
      <c r="J103" s="138">
        <v>4.160887656033287</v>
      </c>
      <c r="K103" s="138">
        <v>14.836795252225519</v>
      </c>
      <c r="L103" s="138">
        <v>8.223684210526315</v>
      </c>
      <c r="M103" s="138">
        <v>6.2893081761006293</v>
      </c>
      <c r="N103" s="138">
        <v>15.463917525773196</v>
      </c>
      <c r="O103" s="138">
        <v>16.293279022403258</v>
      </c>
      <c r="P103" s="138">
        <v>15.151515151515152</v>
      </c>
      <c r="Q103" s="957">
        <v>11.111111111111111</v>
      </c>
    </row>
    <row r="104" spans="3:17" ht="17.399999999999999" x14ac:dyDescent="0.45">
      <c r="C104" s="3267"/>
      <c r="D104" s="2951" t="s">
        <v>1021</v>
      </c>
      <c r="E104" s="138">
        <v>12.711864406779663</v>
      </c>
      <c r="F104" s="138">
        <v>3.9840637450199203</v>
      </c>
      <c r="G104" s="138">
        <v>14.925373134328359</v>
      </c>
      <c r="H104" s="138">
        <v>13.651877133105803</v>
      </c>
      <c r="I104" s="138">
        <v>7.8740157480314963</v>
      </c>
      <c r="J104" s="32" t="s">
        <v>682</v>
      </c>
      <c r="K104" s="32" t="s">
        <v>682</v>
      </c>
      <c r="L104" s="138">
        <v>7.4626865671641793</v>
      </c>
      <c r="M104" s="138">
        <v>7.7519379844961236</v>
      </c>
      <c r="N104" s="138">
        <v>7.518796992481203</v>
      </c>
      <c r="O104" s="138">
        <v>10.810810810810811</v>
      </c>
      <c r="P104" s="138">
        <v>17.543859649122805</v>
      </c>
      <c r="Q104" s="957">
        <v>4.9751243781094523</v>
      </c>
    </row>
    <row r="105" spans="3:17" ht="17.399999999999999" x14ac:dyDescent="0.45">
      <c r="C105" s="3267"/>
      <c r="D105" s="2951" t="s">
        <v>1028</v>
      </c>
      <c r="E105" s="138">
        <v>13.468013468013467</v>
      </c>
      <c r="F105" s="138">
        <v>8.9020771513353125</v>
      </c>
      <c r="G105" s="138">
        <v>6.2111801242236018</v>
      </c>
      <c r="H105" s="138">
        <v>6.6225165562913908</v>
      </c>
      <c r="I105" s="138">
        <v>15.772870662460567</v>
      </c>
      <c r="J105" s="32" t="s">
        <v>682</v>
      </c>
      <c r="K105" s="138">
        <v>9.3457943925233646</v>
      </c>
      <c r="L105" s="138">
        <v>6.5146579804560263</v>
      </c>
      <c r="M105" s="138">
        <v>13.513513513513514</v>
      </c>
      <c r="N105" s="138">
        <v>3.3112582781456954</v>
      </c>
      <c r="O105" s="138">
        <v>15.444015444015445</v>
      </c>
      <c r="P105" s="138">
        <v>4.4444444444444446</v>
      </c>
      <c r="Q105" s="1042" t="s">
        <v>682</v>
      </c>
    </row>
    <row r="106" spans="3:17" ht="17.399999999999999" x14ac:dyDescent="0.45">
      <c r="C106" s="3267"/>
      <c r="D106" s="2951" t="s">
        <v>1026</v>
      </c>
      <c r="E106" s="138">
        <v>6.1728395061728394</v>
      </c>
      <c r="F106" s="138">
        <v>6.0422960725075532</v>
      </c>
      <c r="G106" s="138">
        <v>13.333333333333334</v>
      </c>
      <c r="H106" s="138">
        <v>6.1919504643962853</v>
      </c>
      <c r="I106" s="138">
        <v>11.695906432748536</v>
      </c>
      <c r="J106" s="138">
        <v>5.6022408963585431</v>
      </c>
      <c r="K106" s="138">
        <v>6.7796610169491522</v>
      </c>
      <c r="L106" s="138">
        <v>12.307692307692308</v>
      </c>
      <c r="M106" s="138">
        <v>6.3492063492063489</v>
      </c>
      <c r="N106" s="32" t="s">
        <v>682</v>
      </c>
      <c r="O106" s="138">
        <v>7.6045627376425857</v>
      </c>
      <c r="P106" s="32" t="s">
        <v>682</v>
      </c>
      <c r="Q106" s="1042">
        <v>13.274336283185841</v>
      </c>
    </row>
    <row r="107" spans="3:17" ht="17.399999999999999" x14ac:dyDescent="0.45">
      <c r="C107" s="3267"/>
      <c r="D107" s="2951" t="s">
        <v>7457</v>
      </c>
      <c r="E107" s="138">
        <v>11.976047904191617</v>
      </c>
      <c r="F107" s="138">
        <v>12.690355329949238</v>
      </c>
      <c r="G107" s="138">
        <v>2.8653295128939829</v>
      </c>
      <c r="H107" s="138">
        <v>6.1919504643962853</v>
      </c>
      <c r="I107" s="138">
        <v>8.6455331412103753</v>
      </c>
      <c r="J107" s="138">
        <v>2.6525198938992043</v>
      </c>
      <c r="K107" s="138">
        <v>5.7306590257879657</v>
      </c>
      <c r="L107" s="138">
        <v>5.8651026392961878</v>
      </c>
      <c r="M107" s="138">
        <v>5.7142857142857144</v>
      </c>
      <c r="N107" s="138">
        <v>5.8309037900874632</v>
      </c>
      <c r="O107" s="138">
        <v>3.3444816053511706</v>
      </c>
      <c r="P107" s="138">
        <v>3.7735849056603774</v>
      </c>
      <c r="Q107" s="957">
        <v>3.6496350364963503</v>
      </c>
    </row>
    <row r="108" spans="3:17" ht="17.399999999999999" x14ac:dyDescent="0.45">
      <c r="C108" s="3267"/>
      <c r="D108" s="2951" t="s">
        <v>4279</v>
      </c>
      <c r="E108" s="138">
        <v>5.3956834532374103</v>
      </c>
      <c r="F108" s="138">
        <v>6.8085106382978724</v>
      </c>
      <c r="G108" s="138">
        <v>8.6355785837651116</v>
      </c>
      <c r="H108" s="138">
        <v>13.071895424836601</v>
      </c>
      <c r="I108" s="138">
        <v>8.7719298245614024</v>
      </c>
      <c r="J108" s="138">
        <v>9.7864768683274015</v>
      </c>
      <c r="K108" s="138">
        <v>14.579759862778731</v>
      </c>
      <c r="L108" s="138">
        <v>7.1942446043165473</v>
      </c>
      <c r="M108" s="138">
        <v>10.928961748633879</v>
      </c>
      <c r="N108" s="138">
        <v>4.7080979284369109</v>
      </c>
      <c r="O108" s="138">
        <v>6.3897763578274756</v>
      </c>
      <c r="P108" s="138">
        <v>9.0090090090090094</v>
      </c>
      <c r="Q108" s="957">
        <v>11.398963730569948</v>
      </c>
    </row>
    <row r="109" spans="3:17" ht="17.399999999999999" x14ac:dyDescent="0.45">
      <c r="C109" s="3267" t="s">
        <v>510</v>
      </c>
      <c r="D109" s="2951" t="s">
        <v>3150</v>
      </c>
      <c r="E109" s="138">
        <v>15.39708265802269</v>
      </c>
      <c r="F109" s="138">
        <v>9.1116173120728927</v>
      </c>
      <c r="G109" s="138">
        <v>11.286681715575622</v>
      </c>
      <c r="H109" s="138">
        <v>10.819165378670787</v>
      </c>
      <c r="I109" s="138">
        <v>8.5470085470085486</v>
      </c>
      <c r="J109" s="138">
        <v>10</v>
      </c>
      <c r="K109" s="138">
        <v>10.509296685529508</v>
      </c>
      <c r="L109" s="138">
        <v>8.1300813008130088</v>
      </c>
      <c r="M109" s="138">
        <v>11.705685618729095</v>
      </c>
      <c r="N109" s="138">
        <v>11.844331641285956</v>
      </c>
      <c r="O109" s="138">
        <v>7.3327222731439052</v>
      </c>
      <c r="P109" s="138">
        <v>11.049723756906078</v>
      </c>
      <c r="Q109" s="957">
        <v>12.257405515832481</v>
      </c>
    </row>
    <row r="110" spans="3:17" ht="17.399999999999999" x14ac:dyDescent="0.45">
      <c r="C110" s="3267"/>
      <c r="D110" s="2951" t="s">
        <v>3144</v>
      </c>
      <c r="E110" s="138">
        <v>14.457831325301205</v>
      </c>
      <c r="F110" s="138">
        <v>11.210762331838565</v>
      </c>
      <c r="G110" s="138">
        <v>5.7405281285878305</v>
      </c>
      <c r="H110" s="138">
        <v>10.624169986719787</v>
      </c>
      <c r="I110" s="138">
        <v>7.1428571428571423</v>
      </c>
      <c r="J110" s="138">
        <v>7.0588235294117654</v>
      </c>
      <c r="K110" s="138">
        <v>7.3260073260073257</v>
      </c>
      <c r="L110" s="138">
        <v>10.989010989010989</v>
      </c>
      <c r="M110" s="138">
        <v>7.5949367088607591</v>
      </c>
      <c r="N110" s="138">
        <v>5.0125313283208017</v>
      </c>
      <c r="O110" s="138">
        <v>6.510416666666667</v>
      </c>
      <c r="P110" s="138">
        <v>18.518518518518519</v>
      </c>
      <c r="Q110" s="957">
        <v>8.7847730600292824</v>
      </c>
    </row>
    <row r="111" spans="3:17" ht="17.399999999999999" x14ac:dyDescent="0.45">
      <c r="C111" s="3267"/>
      <c r="D111" s="2951" t="s">
        <v>3155</v>
      </c>
      <c r="E111" s="138">
        <v>11.481056257175661</v>
      </c>
      <c r="F111" s="138">
        <v>15.60758082497213</v>
      </c>
      <c r="G111" s="138">
        <v>6.6445182724252492</v>
      </c>
      <c r="H111" s="138">
        <v>6.5359477124183005</v>
      </c>
      <c r="I111" s="138">
        <v>4.1365046535677354</v>
      </c>
      <c r="J111" s="138">
        <v>11.156186612576064</v>
      </c>
      <c r="K111" s="138">
        <v>9.6256684491978621</v>
      </c>
      <c r="L111" s="138">
        <v>5.1440329218106999</v>
      </c>
      <c r="M111" s="138">
        <v>10.570824524312897</v>
      </c>
      <c r="N111" s="138">
        <v>8.3945435466946492</v>
      </c>
      <c r="O111" s="138">
        <v>9.3567251461988299</v>
      </c>
      <c r="P111" s="138">
        <v>6.195786864931847</v>
      </c>
      <c r="Q111" s="957">
        <v>7.0921985815602833</v>
      </c>
    </row>
    <row r="112" spans="3:17" ht="17.399999999999999" x14ac:dyDescent="0.45">
      <c r="C112" s="3267"/>
      <c r="D112" s="2951" t="s">
        <v>3162</v>
      </c>
      <c r="E112" s="138">
        <v>9.316770186335404</v>
      </c>
      <c r="F112" s="138">
        <v>15.197568389057752</v>
      </c>
      <c r="G112" s="138">
        <v>12.158054711246201</v>
      </c>
      <c r="H112" s="32" t="s">
        <v>682</v>
      </c>
      <c r="I112" s="138">
        <v>10.526315789473683</v>
      </c>
      <c r="J112" s="138">
        <v>8.6705202312138727</v>
      </c>
      <c r="K112" s="138">
        <v>8.4269662921348321</v>
      </c>
      <c r="L112" s="138">
        <v>15.974440894568689</v>
      </c>
      <c r="M112" s="138">
        <v>6.1919504643962853</v>
      </c>
      <c r="N112" s="138">
        <v>10.033444816053512</v>
      </c>
      <c r="O112" s="138">
        <v>6.3897763578274756</v>
      </c>
      <c r="P112" s="138">
        <v>6.756756756756757</v>
      </c>
      <c r="Q112" s="957">
        <v>10.344827586206897</v>
      </c>
    </row>
    <row r="113" spans="3:17" ht="17.399999999999999" x14ac:dyDescent="0.45">
      <c r="C113" s="3267"/>
      <c r="D113" s="2951" t="s">
        <v>3153</v>
      </c>
      <c r="E113" s="138">
        <v>13.677811550151976</v>
      </c>
      <c r="F113" s="138">
        <v>10.738255033557046</v>
      </c>
      <c r="G113" s="138">
        <v>10.574018126888218</v>
      </c>
      <c r="H113" s="138">
        <v>13.605442176870747</v>
      </c>
      <c r="I113" s="138">
        <v>6.6844919786096257</v>
      </c>
      <c r="J113" s="138">
        <v>4.1322314049586781</v>
      </c>
      <c r="K113" s="138">
        <v>5.9171597633136095</v>
      </c>
      <c r="L113" s="138">
        <v>13.82488479262673</v>
      </c>
      <c r="M113" s="138">
        <v>2.7777777777777777</v>
      </c>
      <c r="N113" s="138">
        <v>15.471167369901547</v>
      </c>
      <c r="O113" s="138">
        <v>9.5541401273885338</v>
      </c>
      <c r="P113" s="138">
        <v>7.4074074074074074</v>
      </c>
      <c r="Q113" s="957">
        <v>12.63537906137184</v>
      </c>
    </row>
    <row r="114" spans="3:17" ht="17.399999999999999" x14ac:dyDescent="0.45">
      <c r="C114" s="3267"/>
      <c r="D114" s="2951" t="s">
        <v>3161</v>
      </c>
      <c r="E114" s="138">
        <v>12</v>
      </c>
      <c r="F114" s="138">
        <v>17.241379310344826</v>
      </c>
      <c r="G114" s="138">
        <v>14.466546112115731</v>
      </c>
      <c r="H114" s="138">
        <v>2.0703933747412009</v>
      </c>
      <c r="I114" s="138">
        <v>2.0366598778004072</v>
      </c>
      <c r="J114" s="138">
        <v>6.4239828693790146</v>
      </c>
      <c r="K114" s="138">
        <v>11.135857461024498</v>
      </c>
      <c r="L114" s="138">
        <v>4.8426150121065374</v>
      </c>
      <c r="M114" s="138">
        <v>28.91566265060241</v>
      </c>
      <c r="N114" s="138">
        <v>10.610079575596817</v>
      </c>
      <c r="O114" s="138">
        <v>8.8757396449704142</v>
      </c>
      <c r="P114" s="138">
        <v>8.9285714285714288</v>
      </c>
      <c r="Q114" s="957">
        <v>9.0361445783132535</v>
      </c>
    </row>
    <row r="115" spans="3:17" ht="17.399999999999999" x14ac:dyDescent="0.45">
      <c r="C115" s="3267"/>
      <c r="D115" s="2951" t="s">
        <v>3159</v>
      </c>
      <c r="E115" s="138">
        <v>10.948905109489052</v>
      </c>
      <c r="F115" s="138">
        <v>6.7340067340067336</v>
      </c>
      <c r="G115" s="138">
        <v>9.9667774086378724</v>
      </c>
      <c r="H115" s="32" t="s">
        <v>682</v>
      </c>
      <c r="I115" s="138">
        <v>6.8965517241379306</v>
      </c>
      <c r="J115" s="138">
        <v>3.8759689922480618</v>
      </c>
      <c r="K115" s="138">
        <v>16.5016501650165</v>
      </c>
      <c r="L115" s="138">
        <v>6.9444444444444438</v>
      </c>
      <c r="M115" s="138">
        <v>6.968641114982578</v>
      </c>
      <c r="N115" s="138">
        <v>3.3670033670033668</v>
      </c>
      <c r="O115" s="138">
        <v>7.6045627376425857</v>
      </c>
      <c r="P115" s="138">
        <v>12.345679012345679</v>
      </c>
      <c r="Q115" s="957">
        <v>9.2165898617511512</v>
      </c>
    </row>
    <row r="116" spans="3:17" ht="17.399999999999999" x14ac:dyDescent="0.45">
      <c r="C116" s="3267"/>
      <c r="D116" s="2951" t="s">
        <v>3163</v>
      </c>
      <c r="E116" s="32" t="s">
        <v>682</v>
      </c>
      <c r="F116" s="138">
        <v>7.6335877862595414</v>
      </c>
      <c r="G116" s="138">
        <v>13.937282229965156</v>
      </c>
      <c r="H116" s="138">
        <v>14.492753623188406</v>
      </c>
      <c r="I116" s="138">
        <v>7.6335877862595414</v>
      </c>
      <c r="J116" s="138">
        <v>16.666666666666668</v>
      </c>
      <c r="K116" s="138">
        <v>3.8167938931297707</v>
      </c>
      <c r="L116" s="138">
        <v>22.641509433962263</v>
      </c>
      <c r="M116" s="138">
        <v>7.2202166064981954</v>
      </c>
      <c r="N116" s="138">
        <v>7.4074074074074074</v>
      </c>
      <c r="O116" s="138">
        <v>10.869565217391305</v>
      </c>
      <c r="P116" s="138">
        <v>14.354066985645934</v>
      </c>
      <c r="Q116" s="1042" t="s">
        <v>682</v>
      </c>
    </row>
    <row r="117" spans="3:17" ht="17.399999999999999" x14ac:dyDescent="0.45">
      <c r="C117" s="3267"/>
      <c r="D117" s="2951" t="s">
        <v>3147</v>
      </c>
      <c r="E117" s="32" t="s">
        <v>682</v>
      </c>
      <c r="F117" s="138">
        <v>6.8493150684931505</v>
      </c>
      <c r="G117" s="32" t="s">
        <v>682</v>
      </c>
      <c r="H117" s="138">
        <v>6.4935064935064943</v>
      </c>
      <c r="I117" s="138">
        <v>20.97902097902098</v>
      </c>
      <c r="J117" s="138">
        <v>14.388489208633095</v>
      </c>
      <c r="K117" s="32" t="s">
        <v>682</v>
      </c>
      <c r="L117" s="32" t="s">
        <v>682</v>
      </c>
      <c r="M117" s="138">
        <v>26.666666666666668</v>
      </c>
      <c r="N117" s="32" t="s">
        <v>682</v>
      </c>
      <c r="O117" s="32" t="s">
        <v>682</v>
      </c>
      <c r="P117" s="32" t="s">
        <v>682</v>
      </c>
      <c r="Q117" s="1042" t="s">
        <v>682</v>
      </c>
    </row>
    <row r="118" spans="3:17" ht="17.399999999999999" x14ac:dyDescent="0.45">
      <c r="C118" s="3267"/>
      <c r="D118" s="2951" t="s">
        <v>7458</v>
      </c>
      <c r="E118" s="138">
        <v>15.521064301552107</v>
      </c>
      <c r="F118" s="138">
        <v>4.4843049327354256</v>
      </c>
      <c r="G118" s="138">
        <v>17.582417582417584</v>
      </c>
      <c r="H118" s="138">
        <v>9.456264775413711</v>
      </c>
      <c r="I118" s="138">
        <v>6.5217391304347823</v>
      </c>
      <c r="J118" s="138">
        <v>4.3383947939262475</v>
      </c>
      <c r="K118" s="138">
        <v>16.032064128256511</v>
      </c>
      <c r="L118" s="138">
        <v>14.522821576763485</v>
      </c>
      <c r="M118" s="138">
        <v>4.8309178743961354</v>
      </c>
      <c r="N118" s="138">
        <v>9.5011876484560567</v>
      </c>
      <c r="O118" s="138">
        <v>13.157894736842104</v>
      </c>
      <c r="P118" s="138">
        <v>11.111111111111111</v>
      </c>
      <c r="Q118" s="957">
        <v>2.7548209366391188</v>
      </c>
    </row>
    <row r="119" spans="3:17" ht="17.399999999999999" x14ac:dyDescent="0.45">
      <c r="C119" s="3267"/>
      <c r="D119" s="2951" t="s">
        <v>7459</v>
      </c>
      <c r="E119" s="32" t="s">
        <v>682</v>
      </c>
      <c r="F119" s="32" t="s">
        <v>682</v>
      </c>
      <c r="G119" s="138">
        <v>18.18181818181818</v>
      </c>
      <c r="H119" s="32" t="s">
        <v>682</v>
      </c>
      <c r="I119" s="138">
        <v>9.0090090090090094</v>
      </c>
      <c r="J119" s="32" t="s">
        <v>682</v>
      </c>
      <c r="K119" s="32" t="s">
        <v>682</v>
      </c>
      <c r="L119" s="138">
        <v>10.526315789473683</v>
      </c>
      <c r="M119" s="32" t="s">
        <v>682</v>
      </c>
      <c r="N119" s="32" t="s">
        <v>682</v>
      </c>
      <c r="O119" s="32" t="s">
        <v>682</v>
      </c>
      <c r="P119" s="32" t="s">
        <v>682</v>
      </c>
      <c r="Q119" s="1042" t="s">
        <v>682</v>
      </c>
    </row>
    <row r="120" spans="3:17" ht="17.399999999999999" x14ac:dyDescent="0.45">
      <c r="C120" s="3264" t="s">
        <v>1010</v>
      </c>
      <c r="D120" s="2951" t="s">
        <v>1010</v>
      </c>
      <c r="E120" s="138">
        <v>11.603375527426161</v>
      </c>
      <c r="F120" s="138">
        <v>10.65891472868217</v>
      </c>
      <c r="G120" s="138">
        <v>8.8669950738916263</v>
      </c>
      <c r="H120" s="138">
        <v>10.802469135802468</v>
      </c>
      <c r="I120" s="138">
        <v>14.335145823035097</v>
      </c>
      <c r="J120" s="138">
        <v>9.5333667837431015</v>
      </c>
      <c r="K120" s="138">
        <v>10.282776349614394</v>
      </c>
      <c r="L120" s="138">
        <v>11.397423191278493</v>
      </c>
      <c r="M120" s="138">
        <v>17.182130584192443</v>
      </c>
      <c r="N120" s="138">
        <v>13.412017167381975</v>
      </c>
      <c r="O120" s="138">
        <v>12.201885745978924</v>
      </c>
      <c r="P120" s="138">
        <v>7.6093849080532658</v>
      </c>
      <c r="Q120" s="957">
        <v>10.974822466107165</v>
      </c>
    </row>
    <row r="121" spans="3:17" ht="17.399999999999999" x14ac:dyDescent="0.45">
      <c r="C121" s="3264"/>
      <c r="D121" s="2951" t="s">
        <v>1040</v>
      </c>
      <c r="E121" s="138">
        <v>10.554089709762533</v>
      </c>
      <c r="F121" s="138">
        <v>21.786492374727668</v>
      </c>
      <c r="G121" s="138">
        <v>6.9284064665127021</v>
      </c>
      <c r="H121" s="138">
        <v>11.82033096926714</v>
      </c>
      <c r="I121" s="138">
        <v>11.261261261261261</v>
      </c>
      <c r="J121" s="138">
        <v>11.286681715575622</v>
      </c>
      <c r="K121" s="138">
        <v>7.4257425742574252</v>
      </c>
      <c r="L121" s="138">
        <v>11.235955056179774</v>
      </c>
      <c r="M121" s="138">
        <v>10.869565217391305</v>
      </c>
      <c r="N121" s="138">
        <v>7.4074074074074074</v>
      </c>
      <c r="O121" s="138">
        <v>15.037593984962406</v>
      </c>
      <c r="P121" s="138">
        <v>11.111111111111111</v>
      </c>
      <c r="Q121" s="1042" t="s">
        <v>682</v>
      </c>
    </row>
    <row r="122" spans="3:17" ht="17.399999999999999" x14ac:dyDescent="0.45">
      <c r="C122" s="3264"/>
      <c r="D122" s="2951" t="s">
        <v>4669</v>
      </c>
      <c r="E122" s="138">
        <v>15.418502202643172</v>
      </c>
      <c r="F122" s="138">
        <v>13.039117352056168</v>
      </c>
      <c r="G122" s="138">
        <v>5.3533190578158454</v>
      </c>
      <c r="H122" s="138">
        <v>11.198208286674133</v>
      </c>
      <c r="I122" s="138">
        <v>11.494252873563218</v>
      </c>
      <c r="J122" s="138">
        <v>9.2485549132947984</v>
      </c>
      <c r="K122" s="138">
        <v>11.221945137157107</v>
      </c>
      <c r="L122" s="138">
        <v>12.925969447708578</v>
      </c>
      <c r="M122" s="138">
        <v>9.6969696969696972</v>
      </c>
      <c r="N122" s="138">
        <v>8.097165991902834</v>
      </c>
      <c r="O122" s="138">
        <v>14.749262536873156</v>
      </c>
      <c r="P122" s="138">
        <v>13.293943870014772</v>
      </c>
      <c r="Q122" s="957">
        <v>7.3206442166910692</v>
      </c>
    </row>
    <row r="123" spans="3:17" ht="17.399999999999999" x14ac:dyDescent="0.45">
      <c r="C123" s="3264"/>
      <c r="D123" s="2951" t="s">
        <v>4275</v>
      </c>
      <c r="E123" s="138">
        <v>16.042780748663102</v>
      </c>
      <c r="F123" s="138">
        <v>11.494252873563218</v>
      </c>
      <c r="G123" s="138">
        <v>4.8780487804878048</v>
      </c>
      <c r="H123" s="138">
        <v>11.111111111111111</v>
      </c>
      <c r="I123" s="138">
        <v>21.276595744680851</v>
      </c>
      <c r="J123" s="138">
        <v>5.6179775280898872</v>
      </c>
      <c r="K123" s="138">
        <v>16.304347826086957</v>
      </c>
      <c r="L123" s="32" t="s">
        <v>682</v>
      </c>
      <c r="M123" s="138">
        <v>10.810810810810811</v>
      </c>
      <c r="N123" s="138">
        <v>11.560693641618496</v>
      </c>
      <c r="O123" s="138">
        <v>12.820512820512819</v>
      </c>
      <c r="P123" s="138">
        <v>6.1728395061728394</v>
      </c>
      <c r="Q123" s="957">
        <v>12.121212121212121</v>
      </c>
    </row>
    <row r="124" spans="3:17" ht="17.399999999999999" x14ac:dyDescent="0.45">
      <c r="C124" s="3264"/>
      <c r="D124" s="2951" t="s">
        <v>1042</v>
      </c>
      <c r="E124" s="138">
        <v>12.605042016806722</v>
      </c>
      <c r="F124" s="138">
        <v>8.1135902636916839</v>
      </c>
      <c r="G124" s="138">
        <v>11.583011583011583</v>
      </c>
      <c r="H124" s="138">
        <v>7.9681274900398407</v>
      </c>
      <c r="I124" s="138">
        <v>10.060362173038229</v>
      </c>
      <c r="J124" s="138">
        <v>7.9522862823061624</v>
      </c>
      <c r="K124" s="138">
        <v>8.6580086580086579</v>
      </c>
      <c r="L124" s="138">
        <v>7.7369439071566735</v>
      </c>
      <c r="M124" s="138">
        <v>16.032064128256511</v>
      </c>
      <c r="N124" s="138">
        <v>13.157894736842104</v>
      </c>
      <c r="O124" s="138">
        <v>10.309278350515465</v>
      </c>
      <c r="P124" s="138">
        <v>14.893617021276597</v>
      </c>
      <c r="Q124" s="957">
        <v>2.3419203747072599</v>
      </c>
    </row>
    <row r="125" spans="3:17" ht="17.399999999999999" x14ac:dyDescent="0.45">
      <c r="C125" s="3264"/>
      <c r="D125" s="2951" t="s">
        <v>1012</v>
      </c>
      <c r="E125" s="138">
        <v>9.9206349206349209</v>
      </c>
      <c r="F125" s="138">
        <v>9.1743119266055047</v>
      </c>
      <c r="G125" s="138">
        <v>14.522821576763485</v>
      </c>
      <c r="H125" s="138">
        <v>9.3109869646182499</v>
      </c>
      <c r="I125" s="138">
        <v>1.996007984031936</v>
      </c>
      <c r="J125" s="138">
        <v>4.032258064516129</v>
      </c>
      <c r="K125" s="138">
        <v>8</v>
      </c>
      <c r="L125" s="138">
        <v>6.2893081761006293</v>
      </c>
      <c r="M125" s="138">
        <v>7.6335877862595414</v>
      </c>
      <c r="N125" s="138">
        <v>2.197802197802198</v>
      </c>
      <c r="O125" s="138">
        <v>12.987012987012989</v>
      </c>
      <c r="P125" s="138">
        <v>7.4441687344913152</v>
      </c>
      <c r="Q125" s="957">
        <v>14.962593516209475</v>
      </c>
    </row>
    <row r="126" spans="3:17" ht="17.399999999999999" x14ac:dyDescent="0.45">
      <c r="C126" s="3264"/>
      <c r="D126" s="2951" t="s">
        <v>4656</v>
      </c>
      <c r="E126" s="138">
        <v>20.527859237536656</v>
      </c>
      <c r="F126" s="138">
        <v>11.188811188811188</v>
      </c>
      <c r="G126" s="138">
        <v>12.360939431396785</v>
      </c>
      <c r="H126" s="138">
        <v>2.9455081001472752</v>
      </c>
      <c r="I126" s="138">
        <v>9.8870056497175156</v>
      </c>
      <c r="J126" s="138">
        <v>7.2046109510086449</v>
      </c>
      <c r="K126" s="138">
        <v>9.0909090909090899</v>
      </c>
      <c r="L126" s="138">
        <v>10.574018126888218</v>
      </c>
      <c r="M126" s="138">
        <v>9.6930533117932143</v>
      </c>
      <c r="N126" s="138">
        <v>12.658227848101266</v>
      </c>
      <c r="O126" s="138">
        <v>8.2304526748971192</v>
      </c>
      <c r="P126" s="138">
        <v>22.267206477732792</v>
      </c>
      <c r="Q126" s="957">
        <v>7.5949367088607591</v>
      </c>
    </row>
    <row r="127" spans="3:17" ht="17.399999999999999" x14ac:dyDescent="0.45">
      <c r="C127" s="3264"/>
      <c r="D127" s="2951" t="s">
        <v>4671</v>
      </c>
      <c r="E127" s="138">
        <v>12.820512820512819</v>
      </c>
      <c r="F127" s="138">
        <v>17.142857142857142</v>
      </c>
      <c r="G127" s="138">
        <v>23.255813953488371</v>
      </c>
      <c r="H127" s="138">
        <v>19.280205655526991</v>
      </c>
      <c r="I127" s="138">
        <v>21.464646464646464</v>
      </c>
      <c r="J127" s="138">
        <v>16.709511568123393</v>
      </c>
      <c r="K127" s="138">
        <v>10.596026490066226</v>
      </c>
      <c r="L127" s="138">
        <v>14.473684210526315</v>
      </c>
      <c r="M127" s="138">
        <v>21.192052980132452</v>
      </c>
      <c r="N127" s="138">
        <v>19.005847953216374</v>
      </c>
      <c r="O127" s="138">
        <v>8.2101806239737272</v>
      </c>
      <c r="P127" s="138">
        <v>3.3670033670033668</v>
      </c>
      <c r="Q127" s="957">
        <v>23.48993288590604</v>
      </c>
    </row>
    <row r="128" spans="3:17" ht="17.399999999999999" x14ac:dyDescent="0.45">
      <c r="C128" s="3264"/>
      <c r="D128" s="2951" t="s">
        <v>1011</v>
      </c>
      <c r="E128" s="138">
        <v>7.3529411764705879</v>
      </c>
      <c r="F128" s="138">
        <v>6.666666666666667</v>
      </c>
      <c r="G128" s="138">
        <v>7.2727272727272725</v>
      </c>
      <c r="H128" s="138">
        <v>3.8314176245210727</v>
      </c>
      <c r="I128" s="138">
        <v>10.869565217391305</v>
      </c>
      <c r="J128" s="138">
        <v>3.6363636363636362</v>
      </c>
      <c r="K128" s="138">
        <v>13.114754098360656</v>
      </c>
      <c r="L128" s="138">
        <v>7.2727272727272725</v>
      </c>
      <c r="M128" s="138">
        <v>3.3003300330033003</v>
      </c>
      <c r="N128" s="32" t="s">
        <v>682</v>
      </c>
      <c r="O128" s="138">
        <v>7.6335877862595414</v>
      </c>
      <c r="P128" s="138">
        <v>3.9840637450199203</v>
      </c>
      <c r="Q128" s="957">
        <v>15.209125475285171</v>
      </c>
    </row>
    <row r="129" spans="1:17" ht="17.399999999999999" x14ac:dyDescent="0.45">
      <c r="C129" s="3264"/>
      <c r="D129" s="2951" t="s">
        <v>4657</v>
      </c>
      <c r="E129" s="138">
        <v>19.37046004842615</v>
      </c>
      <c r="F129" s="138">
        <v>3.4403669724770642</v>
      </c>
      <c r="G129" s="138">
        <v>11.508951406649617</v>
      </c>
      <c r="H129" s="138">
        <v>11.889035667107001</v>
      </c>
      <c r="I129" s="138">
        <v>10.178117048346056</v>
      </c>
      <c r="J129" s="138">
        <v>4.1265474552957357</v>
      </c>
      <c r="K129" s="138">
        <v>14.124293785310734</v>
      </c>
      <c r="L129" s="138">
        <v>9.9715099715099722</v>
      </c>
      <c r="M129" s="138">
        <v>9.9431818181818183</v>
      </c>
      <c r="N129" s="138">
        <v>11.235955056179774</v>
      </c>
      <c r="O129" s="138">
        <v>8.7565674255691768</v>
      </c>
      <c r="P129" s="138">
        <v>14.8975791433892</v>
      </c>
      <c r="Q129" s="957">
        <v>10.434782608695652</v>
      </c>
    </row>
    <row r="130" spans="1:17" ht="17.399999999999999" x14ac:dyDescent="0.45">
      <c r="C130" s="3264"/>
      <c r="D130" s="2951" t="s">
        <v>1013</v>
      </c>
      <c r="E130" s="138">
        <v>7.5757575757575761</v>
      </c>
      <c r="F130" s="138">
        <v>4.6620046620046622</v>
      </c>
      <c r="G130" s="138">
        <v>10.230179028132993</v>
      </c>
      <c r="H130" s="138">
        <v>4.8192771084337354</v>
      </c>
      <c r="I130" s="138">
        <v>11.76470588235294</v>
      </c>
      <c r="J130" s="138">
        <v>14.563106796116505</v>
      </c>
      <c r="K130" s="138">
        <v>4.6511627906976747</v>
      </c>
      <c r="L130" s="138">
        <v>9.6385542168674707</v>
      </c>
      <c r="M130" s="138">
        <v>14.018691588785046</v>
      </c>
      <c r="N130" s="138">
        <v>7.0754716981132075</v>
      </c>
      <c r="O130" s="138">
        <v>12.285012285012284</v>
      </c>
      <c r="P130" s="138">
        <v>13.297872340425531</v>
      </c>
      <c r="Q130" s="957">
        <v>14.534883720930232</v>
      </c>
    </row>
    <row r="131" spans="1:17" s="2497" customFormat="1" ht="17.399999999999999" x14ac:dyDescent="0.45">
      <c r="A131" s="78"/>
      <c r="B131" s="450"/>
      <c r="C131" s="3264"/>
      <c r="D131" s="2951" t="s">
        <v>7490</v>
      </c>
      <c r="E131" s="2951"/>
      <c r="F131" s="2951"/>
      <c r="G131" s="2951"/>
      <c r="H131" s="2951"/>
      <c r="I131" s="2951"/>
      <c r="J131" s="2951"/>
      <c r="K131" s="2951"/>
      <c r="L131" s="2951"/>
      <c r="M131" s="2951"/>
      <c r="N131" s="2951"/>
      <c r="O131" s="2951"/>
      <c r="P131" s="2951"/>
      <c r="Q131" s="1042" t="s">
        <v>682</v>
      </c>
    </row>
    <row r="132" spans="1:17" s="2497" customFormat="1" ht="17.399999999999999" x14ac:dyDescent="0.45">
      <c r="A132" s="78"/>
      <c r="B132" s="450"/>
      <c r="C132" s="3264"/>
      <c r="D132" s="2951" t="s">
        <v>7491</v>
      </c>
      <c r="E132" s="2951"/>
      <c r="F132" s="2951"/>
      <c r="G132" s="2951"/>
      <c r="H132" s="2951"/>
      <c r="I132" s="2951"/>
      <c r="J132" s="2951"/>
      <c r="K132" s="2951"/>
      <c r="L132" s="2951"/>
      <c r="M132" s="2951"/>
      <c r="N132" s="2951"/>
      <c r="O132" s="2951"/>
      <c r="P132" s="2951"/>
      <c r="Q132" s="957">
        <v>32.258064516129032</v>
      </c>
    </row>
    <row r="133" spans="1:17" ht="17.399999999999999" x14ac:dyDescent="0.45">
      <c r="C133" s="3264" t="s">
        <v>512</v>
      </c>
      <c r="D133" s="2951" t="s">
        <v>512</v>
      </c>
      <c r="E133" s="138">
        <v>12.899896800825593</v>
      </c>
      <c r="F133" s="138">
        <v>18.545632015617375</v>
      </c>
      <c r="G133" s="138">
        <v>9.8478066248880936</v>
      </c>
      <c r="H133" s="138">
        <v>9.2421441774491697</v>
      </c>
      <c r="I133" s="138">
        <v>9.4621513944223103</v>
      </c>
      <c r="J133" s="138">
        <v>9.7943192948090108</v>
      </c>
      <c r="K133" s="138">
        <v>13.347022587268993</v>
      </c>
      <c r="L133" s="138">
        <v>12.208067940552018</v>
      </c>
      <c r="M133" s="138">
        <v>12.087912087912088</v>
      </c>
      <c r="N133" s="138">
        <v>14.98800959232614</v>
      </c>
      <c r="O133" s="138">
        <v>10.491803278688524</v>
      </c>
      <c r="P133" s="138">
        <v>14.573213046495489</v>
      </c>
      <c r="Q133" s="957">
        <v>16.973125884016973</v>
      </c>
    </row>
    <row r="134" spans="1:17" ht="17.399999999999999" x14ac:dyDescent="0.45">
      <c r="C134" s="3264"/>
      <c r="D134" s="2951" t="s">
        <v>3141</v>
      </c>
      <c r="E134" s="138">
        <v>12.658227848101266</v>
      </c>
      <c r="F134" s="138">
        <v>11.2876254180602</v>
      </c>
      <c r="G134" s="138">
        <v>10.407632263660018</v>
      </c>
      <c r="H134" s="138">
        <v>13.19710515112814</v>
      </c>
      <c r="I134" s="138">
        <v>9.5277547638773825</v>
      </c>
      <c r="J134" s="138">
        <v>9.3656875266070667</v>
      </c>
      <c r="K134" s="138">
        <v>9.9180681328158684</v>
      </c>
      <c r="L134" s="138">
        <v>6.4655172413793105</v>
      </c>
      <c r="M134" s="138">
        <v>9.429726088908847</v>
      </c>
      <c r="N134" s="138">
        <v>8.9020771513353125</v>
      </c>
      <c r="O134" s="138">
        <v>8.5082246171298923</v>
      </c>
      <c r="P134" s="138">
        <v>10.106681639528356</v>
      </c>
      <c r="Q134" s="957">
        <v>9.976525821596244</v>
      </c>
    </row>
    <row r="135" spans="1:17" ht="17.399999999999999" x14ac:dyDescent="0.45">
      <c r="C135" s="3264"/>
      <c r="D135" s="2951" t="s">
        <v>3117</v>
      </c>
      <c r="E135" s="138">
        <v>15.657620041753653</v>
      </c>
      <c r="F135" s="138">
        <v>3.6036036036036037</v>
      </c>
      <c r="G135" s="138">
        <v>9.5986038394415356</v>
      </c>
      <c r="H135" s="138">
        <v>6.6476733143399809</v>
      </c>
      <c r="I135" s="138">
        <v>11.090573012939002</v>
      </c>
      <c r="J135" s="138">
        <v>13.282732447817837</v>
      </c>
      <c r="K135" s="138">
        <v>9.375</v>
      </c>
      <c r="L135" s="138">
        <v>9.9601593625498008</v>
      </c>
      <c r="M135" s="138">
        <v>12.448132780082986</v>
      </c>
      <c r="N135" s="138">
        <v>9.4899169632265732</v>
      </c>
      <c r="O135" s="138">
        <v>3.6719706242350063</v>
      </c>
      <c r="P135" s="138">
        <v>6.2266500622665006</v>
      </c>
      <c r="Q135" s="957">
        <v>6.337135614702154</v>
      </c>
    </row>
    <row r="136" spans="1:17" ht="17.399999999999999" x14ac:dyDescent="0.45">
      <c r="C136" s="3264"/>
      <c r="D136" s="2951" t="s">
        <v>3140</v>
      </c>
      <c r="E136" s="138">
        <v>11.642949547218629</v>
      </c>
      <c r="F136" s="138">
        <v>14.030612244897959</v>
      </c>
      <c r="G136" s="138">
        <v>13.333333333333334</v>
      </c>
      <c r="H136" s="138">
        <v>20.496224379719528</v>
      </c>
      <c r="I136" s="138">
        <v>16.646848989298455</v>
      </c>
      <c r="J136" s="138">
        <v>21.363173957273652</v>
      </c>
      <c r="K136" s="138">
        <v>13.306038894575231</v>
      </c>
      <c r="L136" s="138">
        <v>17.837235228539576</v>
      </c>
      <c r="M136" s="138">
        <v>11.235955056179774</v>
      </c>
      <c r="N136" s="138">
        <v>21.59090909090909</v>
      </c>
      <c r="O136" s="138">
        <v>11.87335092348285</v>
      </c>
      <c r="P136" s="138">
        <v>14.976958525345621</v>
      </c>
      <c r="Q136" s="957">
        <v>16.3727959697733</v>
      </c>
    </row>
    <row r="137" spans="1:17" ht="17.399999999999999" x14ac:dyDescent="0.45">
      <c r="C137" s="3264"/>
      <c r="D137" s="2951" t="s">
        <v>3121</v>
      </c>
      <c r="E137" s="138">
        <v>10.34928848641656</v>
      </c>
      <c r="F137" s="138">
        <v>14.557670772676373</v>
      </c>
      <c r="G137" s="138">
        <v>6.9364161849710984</v>
      </c>
      <c r="H137" s="138">
        <v>14.598540145985401</v>
      </c>
      <c r="I137" s="138">
        <v>7.050528789659225</v>
      </c>
      <c r="J137" s="138">
        <v>10.66350710900474</v>
      </c>
      <c r="K137" s="138">
        <v>13.630731102850062</v>
      </c>
      <c r="L137" s="138">
        <v>7.5757575757575761</v>
      </c>
      <c r="M137" s="138">
        <v>6.1124694376528126</v>
      </c>
      <c r="N137" s="138">
        <v>5.547850208044383</v>
      </c>
      <c r="O137" s="138">
        <v>13.432835820895523</v>
      </c>
      <c r="P137" s="138">
        <v>7.3099415204678362</v>
      </c>
      <c r="Q137" s="957">
        <v>11.308562197092083</v>
      </c>
    </row>
    <row r="138" spans="1:17" ht="17.399999999999999" x14ac:dyDescent="0.45">
      <c r="C138" s="3265"/>
      <c r="D138" s="2955" t="s">
        <v>7460</v>
      </c>
      <c r="E138" s="958">
        <v>7.3619631901840492</v>
      </c>
      <c r="F138" s="958">
        <v>4.7619047619047628</v>
      </c>
      <c r="G138" s="958">
        <v>9.9337748344370862</v>
      </c>
      <c r="H138" s="958">
        <v>12.484394506866415</v>
      </c>
      <c r="I138" s="958">
        <v>7.4074074074074074</v>
      </c>
      <c r="J138" s="958">
        <v>11.834319526627219</v>
      </c>
      <c r="K138" s="958">
        <v>15.384615384615385</v>
      </c>
      <c r="L138" s="958">
        <v>12.145748987854251</v>
      </c>
      <c r="M138" s="958">
        <v>12.211668928086839</v>
      </c>
      <c r="N138" s="958">
        <v>10.638297872340425</v>
      </c>
      <c r="O138" s="958">
        <v>18.575851393188852</v>
      </c>
      <c r="P138" s="958">
        <v>4.7021943573667713</v>
      </c>
      <c r="Q138" s="958">
        <v>10.033444816053512</v>
      </c>
    </row>
    <row r="139" spans="1:17" ht="17.399999999999999" x14ac:dyDescent="0.45">
      <c r="C139" s="2502" t="s">
        <v>5962</v>
      </c>
      <c r="D139" s="2502"/>
      <c r="E139" s="2502"/>
      <c r="F139" s="2502"/>
      <c r="G139" s="2502"/>
      <c r="H139" s="2502"/>
      <c r="I139" s="2502"/>
      <c r="J139" s="2502"/>
      <c r="K139" s="2502"/>
      <c r="L139" s="2502"/>
      <c r="M139" s="2502"/>
      <c r="N139" s="2502"/>
      <c r="O139" s="2502"/>
      <c r="P139" s="2502"/>
    </row>
  </sheetData>
  <mergeCells count="21">
    <mergeCell ref="E11:K11"/>
    <mergeCell ref="M11:N11"/>
    <mergeCell ref="P11:AD11"/>
    <mergeCell ref="C11:C12"/>
    <mergeCell ref="D11:D12"/>
    <mergeCell ref="A6:B6"/>
    <mergeCell ref="C6:X6"/>
    <mergeCell ref="A5:B5"/>
    <mergeCell ref="C5:X5"/>
    <mergeCell ref="C1:D1"/>
    <mergeCell ref="A3:B3"/>
    <mergeCell ref="C3:X3"/>
    <mergeCell ref="A4:B4"/>
    <mergeCell ref="C4:X4"/>
    <mergeCell ref="C133:C138"/>
    <mergeCell ref="C55:C74"/>
    <mergeCell ref="C75:C90"/>
    <mergeCell ref="C91:C98"/>
    <mergeCell ref="C99:C108"/>
    <mergeCell ref="C109:C119"/>
    <mergeCell ref="C120:C132"/>
  </mergeCells>
  <conditionalFormatting sqref="P125">
    <cfRule type="cellIs" dxfId="883" priority="85" operator="equal">
      <formula>0</formula>
    </cfRule>
  </conditionalFormatting>
  <conditionalFormatting sqref="E55:P55">
    <cfRule type="cellIs" dxfId="882" priority="84" operator="equal">
      <formula>0</formula>
    </cfRule>
  </conditionalFormatting>
  <conditionalFormatting sqref="E56:P56">
    <cfRule type="cellIs" dxfId="881" priority="83" operator="equal">
      <formula>0</formula>
    </cfRule>
  </conditionalFormatting>
  <conditionalFormatting sqref="E57:P57">
    <cfRule type="cellIs" dxfId="880" priority="82" operator="equal">
      <formula>0</formula>
    </cfRule>
  </conditionalFormatting>
  <conditionalFormatting sqref="E58:P58">
    <cfRule type="cellIs" dxfId="879" priority="81" operator="equal">
      <formula>0</formula>
    </cfRule>
  </conditionalFormatting>
  <conditionalFormatting sqref="E59:P59">
    <cfRule type="cellIs" dxfId="878" priority="80" operator="equal">
      <formula>0</formula>
    </cfRule>
  </conditionalFormatting>
  <conditionalFormatting sqref="E60:P60">
    <cfRule type="cellIs" dxfId="877" priority="79" operator="equal">
      <formula>0</formula>
    </cfRule>
  </conditionalFormatting>
  <conditionalFormatting sqref="E61:P61">
    <cfRule type="cellIs" dxfId="876" priority="78" operator="equal">
      <formula>0</formula>
    </cfRule>
  </conditionalFormatting>
  <conditionalFormatting sqref="E62:P62">
    <cfRule type="cellIs" dxfId="875" priority="77" operator="equal">
      <formula>0</formula>
    </cfRule>
  </conditionalFormatting>
  <conditionalFormatting sqref="E63:P63">
    <cfRule type="cellIs" dxfId="874" priority="76" operator="equal">
      <formula>0</formula>
    </cfRule>
  </conditionalFormatting>
  <conditionalFormatting sqref="E64:P64">
    <cfRule type="cellIs" dxfId="873" priority="75" operator="equal">
      <formula>0</formula>
    </cfRule>
  </conditionalFormatting>
  <conditionalFormatting sqref="E65:P65">
    <cfRule type="cellIs" dxfId="872" priority="74" operator="equal">
      <formula>0</formula>
    </cfRule>
  </conditionalFormatting>
  <conditionalFormatting sqref="E66:P66">
    <cfRule type="cellIs" dxfId="871" priority="73" operator="equal">
      <formula>0</formula>
    </cfRule>
  </conditionalFormatting>
  <conditionalFormatting sqref="E67:P67">
    <cfRule type="cellIs" dxfId="870" priority="72" operator="equal">
      <formula>0</formula>
    </cfRule>
  </conditionalFormatting>
  <conditionalFormatting sqref="E68:P68">
    <cfRule type="cellIs" dxfId="869" priority="71" operator="equal">
      <formula>0</formula>
    </cfRule>
  </conditionalFormatting>
  <conditionalFormatting sqref="E69:P69">
    <cfRule type="cellIs" dxfId="868" priority="70" operator="equal">
      <formula>0</formula>
    </cfRule>
  </conditionalFormatting>
  <conditionalFormatting sqref="E70:P70">
    <cfRule type="cellIs" dxfId="867" priority="69" operator="equal">
      <formula>0</formula>
    </cfRule>
  </conditionalFormatting>
  <conditionalFormatting sqref="E71:P71">
    <cfRule type="cellIs" dxfId="866" priority="68" operator="equal">
      <formula>0</formula>
    </cfRule>
  </conditionalFormatting>
  <conditionalFormatting sqref="E72:P72">
    <cfRule type="cellIs" dxfId="865" priority="67" operator="equal">
      <formula>0</formula>
    </cfRule>
  </conditionalFormatting>
  <conditionalFormatting sqref="E73:P73">
    <cfRule type="cellIs" dxfId="864" priority="66" operator="equal">
      <formula>0</formula>
    </cfRule>
  </conditionalFormatting>
  <conditionalFormatting sqref="E74:P74">
    <cfRule type="cellIs" dxfId="863" priority="65" operator="equal">
      <formula>0</formula>
    </cfRule>
  </conditionalFormatting>
  <conditionalFormatting sqref="E75:P75">
    <cfRule type="cellIs" dxfId="862" priority="64" operator="equal">
      <formula>0</formula>
    </cfRule>
  </conditionalFormatting>
  <conditionalFormatting sqref="E76:P76">
    <cfRule type="cellIs" dxfId="861" priority="63" operator="equal">
      <formula>0</formula>
    </cfRule>
  </conditionalFormatting>
  <conditionalFormatting sqref="E77:P77">
    <cfRule type="cellIs" dxfId="860" priority="62" operator="equal">
      <formula>0</formula>
    </cfRule>
  </conditionalFormatting>
  <conditionalFormatting sqref="E78:P78">
    <cfRule type="cellIs" dxfId="859" priority="61" operator="equal">
      <formula>0</formula>
    </cfRule>
  </conditionalFormatting>
  <conditionalFormatting sqref="E79:P79">
    <cfRule type="cellIs" dxfId="858" priority="60" operator="equal">
      <formula>0</formula>
    </cfRule>
  </conditionalFormatting>
  <conditionalFormatting sqref="E80:P80">
    <cfRule type="cellIs" dxfId="857" priority="59" operator="equal">
      <formula>0</formula>
    </cfRule>
  </conditionalFormatting>
  <conditionalFormatting sqref="E81:P81">
    <cfRule type="cellIs" dxfId="856" priority="58" operator="equal">
      <formula>0</formula>
    </cfRule>
  </conditionalFormatting>
  <conditionalFormatting sqref="E82:P82">
    <cfRule type="cellIs" dxfId="855" priority="57" operator="equal">
      <formula>0</formula>
    </cfRule>
  </conditionalFormatting>
  <conditionalFormatting sqref="E83:P83">
    <cfRule type="cellIs" dxfId="854" priority="56" operator="equal">
      <formula>0</formula>
    </cfRule>
  </conditionalFormatting>
  <conditionalFormatting sqref="E84:P84">
    <cfRule type="cellIs" dxfId="853" priority="55" operator="equal">
      <formula>0</formula>
    </cfRule>
  </conditionalFormatting>
  <conditionalFormatting sqref="E85:P85">
    <cfRule type="cellIs" dxfId="852" priority="54" operator="equal">
      <formula>0</formula>
    </cfRule>
  </conditionalFormatting>
  <conditionalFormatting sqref="E86:P86">
    <cfRule type="cellIs" dxfId="851" priority="53" operator="equal">
      <formula>0</formula>
    </cfRule>
  </conditionalFormatting>
  <conditionalFormatting sqref="E87:P87">
    <cfRule type="cellIs" dxfId="850" priority="52" operator="equal">
      <formula>0</formula>
    </cfRule>
  </conditionalFormatting>
  <conditionalFormatting sqref="E88:P88">
    <cfRule type="cellIs" dxfId="849" priority="51" operator="equal">
      <formula>0</formula>
    </cfRule>
  </conditionalFormatting>
  <conditionalFormatting sqref="E89:P89">
    <cfRule type="cellIs" dxfId="848" priority="50" operator="equal">
      <formula>0</formula>
    </cfRule>
  </conditionalFormatting>
  <conditionalFormatting sqref="E90:P90">
    <cfRule type="cellIs" dxfId="847" priority="49" operator="equal">
      <formula>0</formula>
    </cfRule>
  </conditionalFormatting>
  <conditionalFormatting sqref="E91:P91">
    <cfRule type="cellIs" dxfId="846" priority="48" operator="equal">
      <formula>0</formula>
    </cfRule>
  </conditionalFormatting>
  <conditionalFormatting sqref="E92:P92">
    <cfRule type="cellIs" dxfId="845" priority="47" operator="equal">
      <formula>0</formula>
    </cfRule>
  </conditionalFormatting>
  <conditionalFormatting sqref="E93:P93">
    <cfRule type="cellIs" dxfId="844" priority="46" operator="equal">
      <formula>0</formula>
    </cfRule>
  </conditionalFormatting>
  <conditionalFormatting sqref="E94:P94">
    <cfRule type="cellIs" dxfId="843" priority="45" operator="equal">
      <formula>0</formula>
    </cfRule>
  </conditionalFormatting>
  <conditionalFormatting sqref="E95:P95">
    <cfRule type="cellIs" dxfId="842" priority="44" operator="equal">
      <formula>0</formula>
    </cfRule>
  </conditionalFormatting>
  <conditionalFormatting sqref="E96:P96">
    <cfRule type="cellIs" dxfId="841" priority="43" operator="equal">
      <formula>0</formula>
    </cfRule>
  </conditionalFormatting>
  <conditionalFormatting sqref="E97:P97">
    <cfRule type="cellIs" dxfId="840" priority="42" operator="equal">
      <formula>0</formula>
    </cfRule>
  </conditionalFormatting>
  <conditionalFormatting sqref="E98:P98">
    <cfRule type="cellIs" dxfId="839" priority="41" operator="equal">
      <formula>0</formula>
    </cfRule>
  </conditionalFormatting>
  <conditionalFormatting sqref="E99:P99">
    <cfRule type="cellIs" dxfId="838" priority="40" operator="equal">
      <formula>0</formula>
    </cfRule>
  </conditionalFormatting>
  <conditionalFormatting sqref="E100:P100">
    <cfRule type="cellIs" dxfId="837" priority="39" operator="equal">
      <formula>0</formula>
    </cfRule>
  </conditionalFormatting>
  <conditionalFormatting sqref="E101:P101">
    <cfRule type="cellIs" dxfId="836" priority="38" operator="equal">
      <formula>0</formula>
    </cfRule>
  </conditionalFormatting>
  <conditionalFormatting sqref="E102:P102">
    <cfRule type="cellIs" dxfId="835" priority="37" operator="equal">
      <formula>0</formula>
    </cfRule>
  </conditionalFormatting>
  <conditionalFormatting sqref="E103:P103">
    <cfRule type="cellIs" dxfId="834" priority="36" operator="equal">
      <formula>0</formula>
    </cfRule>
  </conditionalFormatting>
  <conditionalFormatting sqref="E104:P104">
    <cfRule type="cellIs" dxfId="833" priority="35" operator="equal">
      <formula>0</formula>
    </cfRule>
  </conditionalFormatting>
  <conditionalFormatting sqref="E105:P105">
    <cfRule type="cellIs" dxfId="832" priority="34" operator="equal">
      <formula>0</formula>
    </cfRule>
  </conditionalFormatting>
  <conditionalFormatting sqref="E106:P106">
    <cfRule type="cellIs" dxfId="831" priority="33" operator="equal">
      <formula>0</formula>
    </cfRule>
  </conditionalFormatting>
  <conditionalFormatting sqref="E107:P107">
    <cfRule type="cellIs" dxfId="830" priority="32" operator="equal">
      <formula>0</formula>
    </cfRule>
  </conditionalFormatting>
  <conditionalFormatting sqref="E108:P108">
    <cfRule type="cellIs" dxfId="829" priority="31" operator="equal">
      <formula>0</formula>
    </cfRule>
  </conditionalFormatting>
  <conditionalFormatting sqref="E109:P109">
    <cfRule type="cellIs" dxfId="828" priority="30" operator="equal">
      <formula>0</formula>
    </cfRule>
  </conditionalFormatting>
  <conditionalFormatting sqref="E110:P110">
    <cfRule type="cellIs" dxfId="827" priority="29" operator="equal">
      <formula>0</formula>
    </cfRule>
  </conditionalFormatting>
  <conditionalFormatting sqref="E111:P111">
    <cfRule type="cellIs" dxfId="826" priority="28" operator="equal">
      <formula>0</formula>
    </cfRule>
  </conditionalFormatting>
  <conditionalFormatting sqref="E112:P112">
    <cfRule type="cellIs" dxfId="825" priority="27" operator="equal">
      <formula>0</formula>
    </cfRule>
  </conditionalFormatting>
  <conditionalFormatting sqref="E113:P113">
    <cfRule type="cellIs" dxfId="824" priority="26" operator="equal">
      <formula>0</formula>
    </cfRule>
  </conditionalFormatting>
  <conditionalFormatting sqref="E114:P114">
    <cfRule type="cellIs" dxfId="823" priority="25" operator="equal">
      <formula>0</formula>
    </cfRule>
  </conditionalFormatting>
  <conditionalFormatting sqref="E115:P115">
    <cfRule type="cellIs" dxfId="822" priority="24" operator="equal">
      <formula>0</formula>
    </cfRule>
  </conditionalFormatting>
  <conditionalFormatting sqref="E116:P116">
    <cfRule type="cellIs" dxfId="821" priority="23" operator="equal">
      <formula>0</formula>
    </cfRule>
  </conditionalFormatting>
  <conditionalFormatting sqref="E117:P117">
    <cfRule type="cellIs" dxfId="820" priority="22" operator="equal">
      <formula>0</formula>
    </cfRule>
  </conditionalFormatting>
  <conditionalFormatting sqref="E118:P118">
    <cfRule type="cellIs" dxfId="819" priority="21" operator="equal">
      <formula>0</formula>
    </cfRule>
  </conditionalFormatting>
  <conditionalFormatting sqref="E119:P119">
    <cfRule type="cellIs" dxfId="818" priority="20" operator="equal">
      <formula>0</formula>
    </cfRule>
  </conditionalFormatting>
  <conditionalFormatting sqref="E120:P120">
    <cfRule type="cellIs" dxfId="817" priority="19" operator="equal">
      <formula>0</formula>
    </cfRule>
  </conditionalFormatting>
  <conditionalFormatting sqref="E121:P121">
    <cfRule type="cellIs" dxfId="816" priority="18" operator="equal">
      <formula>0</formula>
    </cfRule>
  </conditionalFormatting>
  <conditionalFormatting sqref="E122:P122">
    <cfRule type="cellIs" dxfId="815" priority="17" operator="equal">
      <formula>0</formula>
    </cfRule>
  </conditionalFormatting>
  <conditionalFormatting sqref="E123:P123">
    <cfRule type="cellIs" dxfId="814" priority="16" operator="equal">
      <formula>0</formula>
    </cfRule>
  </conditionalFormatting>
  <conditionalFormatting sqref="E124:P124">
    <cfRule type="cellIs" dxfId="813" priority="15" operator="equal">
      <formula>0</formula>
    </cfRule>
  </conditionalFormatting>
  <conditionalFormatting sqref="E125:O125">
    <cfRule type="cellIs" dxfId="812" priority="14" operator="equal">
      <formula>0</formula>
    </cfRule>
  </conditionalFormatting>
  <conditionalFormatting sqref="E126:P126">
    <cfRule type="cellIs" dxfId="811" priority="13" operator="equal">
      <formula>0</formula>
    </cfRule>
  </conditionalFormatting>
  <conditionalFormatting sqref="E127:P127">
    <cfRule type="cellIs" dxfId="810" priority="12" operator="equal">
      <formula>0</formula>
    </cfRule>
  </conditionalFormatting>
  <conditionalFormatting sqref="E128:P128">
    <cfRule type="cellIs" dxfId="809" priority="11" operator="equal">
      <formula>0</formula>
    </cfRule>
  </conditionalFormatting>
  <conditionalFormatting sqref="E129:P129">
    <cfRule type="cellIs" dxfId="808" priority="10" operator="equal">
      <formula>0</formula>
    </cfRule>
  </conditionalFormatting>
  <conditionalFormatting sqref="E130:P130">
    <cfRule type="cellIs" dxfId="807" priority="9" operator="equal">
      <formula>0</formula>
    </cfRule>
  </conditionalFormatting>
  <conditionalFormatting sqref="E133:P133">
    <cfRule type="cellIs" dxfId="806" priority="8" operator="equal">
      <formula>0</formula>
    </cfRule>
  </conditionalFormatting>
  <conditionalFormatting sqref="E134:P134">
    <cfRule type="cellIs" dxfId="805" priority="7" operator="equal">
      <formula>0</formula>
    </cfRule>
  </conditionalFormatting>
  <conditionalFormatting sqref="E135:P135">
    <cfRule type="cellIs" dxfId="804" priority="6" operator="equal">
      <formula>0</formula>
    </cfRule>
  </conditionalFormatting>
  <conditionalFormatting sqref="E136:P136">
    <cfRule type="cellIs" dxfId="803" priority="5" operator="equal">
      <formula>0</formula>
    </cfRule>
  </conditionalFormatting>
  <conditionalFormatting sqref="E137:P137">
    <cfRule type="cellIs" dxfId="802" priority="4" operator="equal">
      <formula>0</formula>
    </cfRule>
  </conditionalFormatting>
  <conditionalFormatting sqref="E138:P138">
    <cfRule type="cellIs" dxfId="801" priority="3" operator="equal">
      <formula>0</formula>
    </cfRule>
  </conditionalFormatting>
  <conditionalFormatting sqref="Q57:Q137">
    <cfRule type="cellIs" dxfId="800" priority="2" operator="equal">
      <formula>0</formula>
    </cfRule>
  </conditionalFormatting>
  <conditionalFormatting sqref="Q138">
    <cfRule type="cellIs" dxfId="799" priority="1" operator="equal">
      <formula>0</formula>
    </cfRule>
  </conditionalFormatting>
  <hyperlinks>
    <hyperlink ref="A1" location="'ODS 3.'!A1" display="REGRESAR" xr:uid="{00000000-0004-0000-3F00-000000000000}"/>
    <hyperlink ref="C1" location="'Metadato 3.2.1'!A1" display="VER METADATO" xr:uid="{00000000-0004-0000-3F00-000001000000}"/>
  </hyperlinks>
  <pageMargins left="0.7" right="0.7" top="0.75" bottom="0.75" header="0.3" footer="0.3"/>
  <pageSetup orientation="portrait" r:id="rId1"/>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Hoja65">
    <tabColor theme="0" tint="-0.499984740745262"/>
  </sheetPr>
  <dimension ref="B1:F36"/>
  <sheetViews>
    <sheetView showGridLines="0" zoomScaleNormal="100" workbookViewId="0">
      <pane ySplit="1" topLeftCell="A2" activePane="bottomLeft" state="frozen"/>
      <selection activeCell="C21" sqref="C21"/>
      <selection pane="bottomLeft" activeCell="D21" sqref="D21"/>
    </sheetView>
  </sheetViews>
  <sheetFormatPr baseColWidth="10" defaultColWidth="11.44140625" defaultRowHeight="17.399999999999999" x14ac:dyDescent="0.3"/>
  <cols>
    <col min="1" max="1" width="9.21875" style="38" customWidth="1"/>
    <col min="2" max="2" width="26.44140625" style="38" customWidth="1"/>
    <col min="3" max="3" width="24" style="38" customWidth="1"/>
    <col min="4" max="4" width="85.77734375" style="38" customWidth="1"/>
    <col min="5" max="5" width="11.44140625" style="38"/>
    <col min="6" max="6" width="7.21875" style="38" customWidth="1"/>
    <col min="7" max="16384" width="11.44140625" style="38"/>
  </cols>
  <sheetData>
    <row r="1" spans="2:6" x14ac:dyDescent="0.3">
      <c r="B1" s="481" t="s">
        <v>337</v>
      </c>
    </row>
    <row r="2" spans="2:6" ht="18" thickBot="1" x14ac:dyDescent="0.35"/>
    <row r="3" spans="2:6" ht="23.25" customHeight="1" thickBot="1" x14ac:dyDescent="0.35">
      <c r="B3" s="3297" t="s">
        <v>370</v>
      </c>
      <c r="C3" s="3297"/>
      <c r="D3" s="3297"/>
      <c r="F3" s="147" t="s">
        <v>371</v>
      </c>
    </row>
    <row r="4" spans="2:6" ht="18" customHeight="1" x14ac:dyDescent="0.3">
      <c r="B4" s="3142" t="s">
        <v>449</v>
      </c>
      <c r="C4" s="3142"/>
      <c r="D4" s="44" t="s">
        <v>16</v>
      </c>
    </row>
    <row r="5" spans="2:6" ht="52.2" x14ac:dyDescent="0.3">
      <c r="B5" s="3142" t="s">
        <v>373</v>
      </c>
      <c r="C5" s="3142"/>
      <c r="D5" s="44" t="s">
        <v>3967</v>
      </c>
    </row>
    <row r="6" spans="2:6" x14ac:dyDescent="0.3">
      <c r="B6" s="3142" t="s">
        <v>374</v>
      </c>
      <c r="C6" s="3142"/>
      <c r="D6" s="45" t="s">
        <v>596</v>
      </c>
    </row>
    <row r="7" spans="2:6" ht="15" customHeight="1" x14ac:dyDescent="0.3">
      <c r="B7" s="3143" t="s">
        <v>375</v>
      </c>
      <c r="C7" s="3143"/>
      <c r="D7" s="46" t="s">
        <v>3968</v>
      </c>
    </row>
    <row r="8" spans="2:6" ht="15" customHeight="1" x14ac:dyDescent="0.3">
      <c r="B8" s="3143" t="s">
        <v>2485</v>
      </c>
      <c r="C8" s="3143"/>
      <c r="D8" s="47" t="s">
        <v>2511</v>
      </c>
    </row>
    <row r="9" spans="2:6" x14ac:dyDescent="0.45">
      <c r="B9" s="22"/>
      <c r="C9" s="22"/>
      <c r="D9" s="22"/>
    </row>
    <row r="10" spans="2:6" ht="23.25" customHeight="1" x14ac:dyDescent="0.3">
      <c r="B10" s="3278" t="s">
        <v>376</v>
      </c>
      <c r="C10" s="3279"/>
      <c r="D10" s="3280"/>
    </row>
    <row r="11" spans="2:6" x14ac:dyDescent="0.3">
      <c r="B11" s="3153" t="s">
        <v>377</v>
      </c>
      <c r="C11" s="3154"/>
      <c r="D11" s="44" t="s">
        <v>439</v>
      </c>
    </row>
    <row r="12" spans="2:6" ht="15.75" customHeight="1" x14ac:dyDescent="0.3">
      <c r="B12" s="3155" t="s">
        <v>379</v>
      </c>
      <c r="C12" s="3155"/>
      <c r="D12" s="460" t="s">
        <v>6032</v>
      </c>
    </row>
    <row r="13" spans="2:6" x14ac:dyDescent="0.3">
      <c r="B13" s="3142" t="s">
        <v>380</v>
      </c>
      <c r="C13" s="3142"/>
      <c r="D13" s="603" t="s">
        <v>596</v>
      </c>
    </row>
    <row r="14" spans="2:6" x14ac:dyDescent="0.3">
      <c r="B14" s="3142" t="s">
        <v>381</v>
      </c>
      <c r="C14" s="3156"/>
      <c r="D14" s="603" t="s">
        <v>10</v>
      </c>
    </row>
    <row r="15" spans="2:6" ht="69.599999999999994" x14ac:dyDescent="0.3">
      <c r="B15" s="3142" t="s">
        <v>382</v>
      </c>
      <c r="C15" s="3142"/>
      <c r="D15" s="49" t="s">
        <v>6033</v>
      </c>
    </row>
    <row r="16" spans="2:6" ht="49.5" customHeight="1" x14ac:dyDescent="0.3">
      <c r="B16" s="3142" t="s">
        <v>383</v>
      </c>
      <c r="C16" s="3142"/>
      <c r="D16" s="119"/>
    </row>
    <row r="17" spans="2:4" x14ac:dyDescent="0.3">
      <c r="B17" s="3142" t="s">
        <v>384</v>
      </c>
      <c r="C17" s="3142"/>
      <c r="D17" s="49" t="s">
        <v>642</v>
      </c>
    </row>
    <row r="18" spans="2:4" x14ac:dyDescent="0.3">
      <c r="B18" s="3143" t="s">
        <v>386</v>
      </c>
      <c r="C18" s="3143"/>
      <c r="D18" s="44" t="s">
        <v>2292</v>
      </c>
    </row>
    <row r="19" spans="2:4" ht="34.799999999999997" x14ac:dyDescent="0.3">
      <c r="B19" s="3144" t="s">
        <v>387</v>
      </c>
      <c r="C19" s="3145"/>
      <c r="D19" s="49" t="s">
        <v>2293</v>
      </c>
    </row>
    <row r="20" spans="2:4" x14ac:dyDescent="0.3">
      <c r="B20" s="3142" t="s">
        <v>388</v>
      </c>
      <c r="C20" s="3142"/>
      <c r="D20" s="49" t="s">
        <v>424</v>
      </c>
    </row>
    <row r="21" spans="2:4" x14ac:dyDescent="0.3">
      <c r="B21" s="3146" t="s">
        <v>390</v>
      </c>
      <c r="C21" s="54" t="s">
        <v>391</v>
      </c>
      <c r="D21" s="2947" t="s">
        <v>7482</v>
      </c>
    </row>
    <row r="22" spans="2:4" x14ac:dyDescent="0.3">
      <c r="B22" s="3147"/>
      <c r="C22" s="577" t="s">
        <v>393</v>
      </c>
      <c r="D22" s="83" t="s">
        <v>2424</v>
      </c>
    </row>
    <row r="23" spans="2:4" x14ac:dyDescent="0.3">
      <c r="B23" s="3148" t="s">
        <v>395</v>
      </c>
      <c r="C23" s="3148"/>
      <c r="D23" s="49" t="s">
        <v>631</v>
      </c>
    </row>
    <row r="24" spans="2:4" x14ac:dyDescent="0.3">
      <c r="B24" s="3148" t="s">
        <v>397</v>
      </c>
      <c r="C24" s="3148"/>
      <c r="D24" s="113" t="s">
        <v>6034</v>
      </c>
    </row>
    <row r="25" spans="2:4" x14ac:dyDescent="0.3">
      <c r="B25" s="3142" t="s">
        <v>399</v>
      </c>
      <c r="C25" s="3142"/>
      <c r="D25" s="49" t="s">
        <v>19</v>
      </c>
    </row>
    <row r="26" spans="2:4" ht="15" customHeight="1" x14ac:dyDescent="0.3">
      <c r="B26" s="3143" t="s">
        <v>401</v>
      </c>
      <c r="C26" s="3143"/>
      <c r="D26" s="113" t="s">
        <v>6035</v>
      </c>
    </row>
    <row r="27" spans="2:4" x14ac:dyDescent="0.3">
      <c r="B27" s="3149" t="s">
        <v>403</v>
      </c>
      <c r="C27" s="3150"/>
      <c r="D27" s="44"/>
    </row>
    <row r="28" spans="2:4" ht="34.799999999999997" x14ac:dyDescent="0.3">
      <c r="B28" s="578" t="s">
        <v>404</v>
      </c>
      <c r="C28" s="579"/>
      <c r="D28" s="49" t="s">
        <v>6036</v>
      </c>
    </row>
    <row r="29" spans="2:4" x14ac:dyDescent="0.3">
      <c r="B29" s="3151" t="s">
        <v>405</v>
      </c>
      <c r="C29" s="3152"/>
      <c r="D29" s="61"/>
    </row>
    <row r="30" spans="2:4" ht="12" customHeight="1" x14ac:dyDescent="0.3">
      <c r="B30" s="114"/>
      <c r="C30" s="114"/>
      <c r="D30" s="115"/>
    </row>
    <row r="31" spans="2:4" ht="23.25" customHeight="1" x14ac:dyDescent="0.3">
      <c r="B31" s="3278" t="s">
        <v>406</v>
      </c>
      <c r="C31" s="3279"/>
      <c r="D31" s="3280"/>
    </row>
    <row r="32" spans="2:4" x14ac:dyDescent="0.3">
      <c r="B32" s="3140" t="s">
        <v>407</v>
      </c>
      <c r="C32" s="3141"/>
      <c r="D32" s="113" t="s">
        <v>635</v>
      </c>
    </row>
    <row r="33" spans="2:4" x14ac:dyDescent="0.3">
      <c r="B33" s="3140" t="s">
        <v>409</v>
      </c>
      <c r="C33" s="3141"/>
      <c r="D33" s="113" t="s">
        <v>636</v>
      </c>
    </row>
    <row r="34" spans="2:4" x14ac:dyDescent="0.3">
      <c r="B34" s="3140" t="s">
        <v>411</v>
      </c>
      <c r="C34" s="3141"/>
      <c r="D34" s="113" t="s">
        <v>412</v>
      </c>
    </row>
    <row r="35" spans="2:4" x14ac:dyDescent="0.3">
      <c r="B35" s="3140" t="s">
        <v>413</v>
      </c>
      <c r="C35" s="3141"/>
      <c r="D35" s="113" t="s">
        <v>6037</v>
      </c>
    </row>
    <row r="36" spans="2:4" x14ac:dyDescent="0.3">
      <c r="B36" s="3140" t="s">
        <v>415</v>
      </c>
      <c r="C36" s="3141"/>
      <c r="D36" s="113" t="s">
        <v>638</v>
      </c>
    </row>
  </sheetData>
  <mergeCells count="30">
    <mergeCell ref="B16:C16"/>
    <mergeCell ref="B3:D3"/>
    <mergeCell ref="B4:C4"/>
    <mergeCell ref="B5:C5"/>
    <mergeCell ref="B6:C6"/>
    <mergeCell ref="B7:C7"/>
    <mergeCell ref="B10:D10"/>
    <mergeCell ref="B11:C11"/>
    <mergeCell ref="B12:C12"/>
    <mergeCell ref="B13:C13"/>
    <mergeCell ref="B14:C14"/>
    <mergeCell ref="B15:C15"/>
    <mergeCell ref="B8:C8"/>
    <mergeCell ref="B31:D31"/>
    <mergeCell ref="B17:C17"/>
    <mergeCell ref="B18:C18"/>
    <mergeCell ref="B19:C19"/>
    <mergeCell ref="B20:C20"/>
    <mergeCell ref="B21:B22"/>
    <mergeCell ref="B23:C23"/>
    <mergeCell ref="B24:C24"/>
    <mergeCell ref="B25:C25"/>
    <mergeCell ref="B26:C26"/>
    <mergeCell ref="B27:C27"/>
    <mergeCell ref="B29:C29"/>
    <mergeCell ref="B32:C32"/>
    <mergeCell ref="B33:C33"/>
    <mergeCell ref="B34:C34"/>
    <mergeCell ref="B35:C35"/>
    <mergeCell ref="B36:C36"/>
  </mergeCells>
  <dataValidations count="5">
    <dataValidation type="list" allowBlank="1" showInputMessage="1" showErrorMessage="1" sqref="D7" xr:uid="{00000000-0002-0000-4000-000000000000}">
      <formula1>Nombre_indicador_ODS</formula1>
    </dataValidation>
    <dataValidation type="list" allowBlank="1" showInputMessage="1" showErrorMessage="1" sqref="D6" xr:uid="{00000000-0002-0000-4000-000001000000}">
      <formula1>Numero_indicador</formula1>
    </dataValidation>
    <dataValidation type="list" allowBlank="1" showInputMessage="1" showErrorMessage="1" sqref="D5" xr:uid="{00000000-0002-0000-4000-000002000000}">
      <formula1>Metas_ODS</formula1>
    </dataValidation>
    <dataValidation type="list" allowBlank="1" showInputMessage="1" showErrorMessage="1" sqref="D4" xr:uid="{00000000-0002-0000-4000-000003000000}">
      <formula1>ODS</formula1>
    </dataValidation>
    <dataValidation allowBlank="1" showDropDown="1" showInputMessage="1" showErrorMessage="1" sqref="D13" xr:uid="{00000000-0002-0000-4000-000004000000}"/>
  </dataValidations>
  <hyperlinks>
    <hyperlink ref="B1" location="'3.2.1'!A1" display="REGRESAR" xr:uid="{00000000-0004-0000-4000-000000000000}"/>
    <hyperlink ref="D8" r:id="rId1" xr:uid="{00000000-0004-0000-4000-000001000000}"/>
  </hyperlinks>
  <pageMargins left="0.7" right="0.7" top="0.75" bottom="0.75" header="0.3" footer="0.3"/>
  <pageSetup orientation="portrait" r:id="rId2"/>
  <drawing r:id="rId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Hoja66"/>
  <dimension ref="A1:AG141"/>
  <sheetViews>
    <sheetView showGridLines="0" zoomScaleNormal="100" workbookViewId="0">
      <pane ySplit="1" topLeftCell="A2" activePane="bottomLeft" state="frozen"/>
      <selection pane="bottomLeft" activeCell="N138" sqref="N138"/>
    </sheetView>
  </sheetViews>
  <sheetFormatPr baseColWidth="10" defaultColWidth="11.44140625" defaultRowHeight="13.2" x14ac:dyDescent="0.35"/>
  <cols>
    <col min="1" max="1" width="15.5546875" style="39" customWidth="1"/>
    <col min="2" max="2" width="15.5546875" style="40" customWidth="1"/>
    <col min="3" max="3" width="8.77734375" style="39" customWidth="1"/>
    <col min="4" max="4" width="8.5546875" style="39" customWidth="1"/>
    <col min="5" max="6" width="7.21875" style="39" customWidth="1"/>
    <col min="7" max="7" width="7" style="39" customWidth="1"/>
    <col min="8" max="8" width="7.77734375" style="39" customWidth="1"/>
    <col min="9" max="9" width="7.5546875" style="39" customWidth="1"/>
    <col min="10" max="10" width="8" style="39" customWidth="1"/>
    <col min="11" max="11" width="7.21875" style="39" customWidth="1"/>
    <col min="12" max="12" width="9.21875" style="39" customWidth="1"/>
    <col min="13" max="14" width="9.77734375" style="39" customWidth="1"/>
    <col min="15" max="15" width="6.44140625" style="39" customWidth="1"/>
    <col min="16" max="17" width="9.5546875" style="39" customWidth="1"/>
    <col min="18" max="18" width="8.77734375" style="39" customWidth="1"/>
    <col min="19" max="19" width="8.21875" style="39" customWidth="1"/>
    <col min="20" max="21" width="10" style="39" customWidth="1"/>
    <col min="22" max="22" width="8" style="39" customWidth="1"/>
    <col min="23" max="23" width="2.5546875" style="39" customWidth="1"/>
    <col min="24" max="24" width="7.77734375" style="39" customWidth="1"/>
    <col min="25" max="25" width="8.44140625" style="39" customWidth="1"/>
    <col min="26" max="26" width="1.77734375" style="39" customWidth="1"/>
    <col min="27" max="28" width="11.44140625" style="39"/>
    <col min="29" max="29" width="12.21875" style="39" customWidth="1"/>
    <col min="30" max="30" width="11.44140625" style="39"/>
    <col min="31" max="31" width="12.21875" style="39" customWidth="1"/>
    <col min="32" max="32" width="11.21875" style="39" customWidth="1"/>
    <col min="33" max="33" width="9" style="39" customWidth="1"/>
    <col min="34" max="16384" width="11.44140625" style="39"/>
  </cols>
  <sheetData>
    <row r="1" spans="1:33" s="160" customFormat="1" ht="18.600000000000001" x14ac:dyDescent="0.45">
      <c r="A1" s="576" t="s">
        <v>337</v>
      </c>
      <c r="B1" s="814"/>
      <c r="C1" s="3119" t="s">
        <v>338</v>
      </c>
      <c r="D1" s="3119"/>
    </row>
    <row r="2" spans="1:33" s="160" customFormat="1" ht="18.600000000000001" x14ac:dyDescent="0.45">
      <c r="B2" s="687"/>
    </row>
    <row r="3" spans="1:33" s="160" customFormat="1" ht="18.600000000000001" customHeight="1" x14ac:dyDescent="0.45">
      <c r="A3" s="3268" t="s">
        <v>339</v>
      </c>
      <c r="B3" s="3268"/>
      <c r="C3" s="3268" t="s">
        <v>627</v>
      </c>
      <c r="D3" s="3268"/>
      <c r="E3" s="3268"/>
      <c r="F3" s="3268"/>
      <c r="G3" s="3268"/>
      <c r="H3" s="3268"/>
      <c r="I3" s="3268"/>
      <c r="J3" s="3268"/>
      <c r="K3" s="3268"/>
      <c r="L3" s="3268"/>
      <c r="M3" s="3268"/>
      <c r="N3" s="3268"/>
      <c r="O3" s="3268"/>
      <c r="P3" s="3268"/>
      <c r="Q3" s="3268"/>
      <c r="R3" s="3268"/>
      <c r="S3" s="3268"/>
      <c r="T3" s="3268"/>
      <c r="U3" s="3268"/>
      <c r="V3" s="3268"/>
      <c r="W3" s="3268"/>
    </row>
    <row r="4" spans="1:33" s="160" customFormat="1" ht="37.200000000000003" customHeight="1" x14ac:dyDescent="0.45">
      <c r="A4" s="3268" t="s">
        <v>340</v>
      </c>
      <c r="B4" s="3268"/>
      <c r="C4" s="3268" t="s">
        <v>3967</v>
      </c>
      <c r="D4" s="3268"/>
      <c r="E4" s="3268"/>
      <c r="F4" s="3268"/>
      <c r="G4" s="3268"/>
      <c r="H4" s="3268"/>
      <c r="I4" s="3268"/>
      <c r="J4" s="3268"/>
      <c r="K4" s="3268"/>
      <c r="L4" s="3268"/>
      <c r="M4" s="3268"/>
      <c r="N4" s="3268"/>
      <c r="O4" s="3268"/>
      <c r="P4" s="3268"/>
      <c r="Q4" s="3268"/>
      <c r="R4" s="3268"/>
      <c r="S4" s="3268"/>
      <c r="T4" s="3268"/>
      <c r="U4" s="3268"/>
      <c r="V4" s="3268"/>
      <c r="W4" s="3268"/>
    </row>
    <row r="5" spans="1:33" s="160" customFormat="1" ht="17.25" customHeight="1" x14ac:dyDescent="0.45">
      <c r="A5" s="3268" t="s">
        <v>341</v>
      </c>
      <c r="B5" s="3268"/>
      <c r="C5" s="3268" t="s">
        <v>3969</v>
      </c>
      <c r="D5" s="3268"/>
      <c r="E5" s="3268"/>
      <c r="F5" s="3268"/>
      <c r="G5" s="3268"/>
      <c r="H5" s="3268"/>
      <c r="I5" s="3268"/>
      <c r="J5" s="3268"/>
      <c r="K5" s="3268"/>
      <c r="L5" s="3268"/>
      <c r="M5" s="3268"/>
      <c r="N5" s="3268"/>
      <c r="O5" s="3268"/>
      <c r="P5" s="3268"/>
      <c r="Q5" s="3268"/>
      <c r="R5" s="3268"/>
      <c r="S5" s="3268"/>
      <c r="T5" s="3268"/>
      <c r="U5" s="3268"/>
      <c r="V5" s="3268"/>
      <c r="W5" s="3268"/>
    </row>
    <row r="6" spans="1:33" s="160" customFormat="1" ht="39" customHeight="1" x14ac:dyDescent="0.45">
      <c r="A6" s="3268" t="s">
        <v>417</v>
      </c>
      <c r="B6" s="3269"/>
      <c r="C6" s="3268" t="s">
        <v>7467</v>
      </c>
      <c r="D6" s="3268"/>
      <c r="E6" s="3268"/>
      <c r="F6" s="3268"/>
      <c r="G6" s="3268"/>
      <c r="H6" s="3268"/>
      <c r="I6" s="3268"/>
      <c r="J6" s="3268"/>
      <c r="K6" s="3268"/>
      <c r="L6" s="3268"/>
      <c r="M6" s="3268"/>
      <c r="N6" s="3268"/>
      <c r="O6" s="3268"/>
      <c r="P6" s="3268"/>
      <c r="Q6" s="3268"/>
      <c r="R6" s="3268"/>
      <c r="S6" s="3268"/>
      <c r="T6" s="3268"/>
      <c r="U6" s="3268"/>
      <c r="V6" s="3268"/>
      <c r="W6" s="3268"/>
    </row>
    <row r="7" spans="1:33" s="160" customFormat="1" ht="18.600000000000001" x14ac:dyDescent="0.45">
      <c r="B7" s="823"/>
    </row>
    <row r="8" spans="1:33" s="160" customFormat="1" ht="18.600000000000001" x14ac:dyDescent="0.45">
      <c r="B8" s="823"/>
    </row>
    <row r="9" spans="1:33" s="160" customFormat="1" ht="18.600000000000001" x14ac:dyDescent="0.45">
      <c r="B9" s="823"/>
      <c r="C9" s="3298" t="s">
        <v>5084</v>
      </c>
      <c r="D9" s="3298"/>
      <c r="E9" s="3298"/>
      <c r="F9" s="3298"/>
      <c r="G9" s="3298"/>
      <c r="H9" s="3298"/>
      <c r="I9" s="3298"/>
      <c r="J9" s="3298"/>
      <c r="K9" s="3298"/>
      <c r="L9" s="3298"/>
      <c r="M9" s="3298"/>
      <c r="N9" s="3298"/>
      <c r="O9" s="3298"/>
      <c r="P9" s="3298"/>
      <c r="Q9" s="3298"/>
      <c r="R9" s="3298"/>
      <c r="S9" s="3298"/>
      <c r="T9" s="3298"/>
      <c r="U9" s="3298"/>
      <c r="V9" s="3298"/>
      <c r="W9" s="3298"/>
      <c r="X9" s="3298"/>
      <c r="Y9" s="3298"/>
      <c r="Z9" s="3298"/>
      <c r="AA9" s="3298"/>
      <c r="AB9" s="3298"/>
      <c r="AC9" s="3298"/>
      <c r="AD9" s="3298"/>
      <c r="AE9" s="3298"/>
      <c r="AF9" s="3298"/>
      <c r="AG9" s="3298"/>
    </row>
    <row r="10" spans="1:33" ht="17.399999999999999" x14ac:dyDescent="0.35">
      <c r="B10" s="212"/>
      <c r="C10" s="494"/>
      <c r="D10" s="494"/>
      <c r="E10" s="494"/>
      <c r="F10" s="494"/>
      <c r="G10" s="494"/>
      <c r="H10" s="494"/>
      <c r="I10" s="494"/>
      <c r="J10" s="494"/>
      <c r="K10" s="494"/>
      <c r="L10" s="494"/>
      <c r="M10" s="494"/>
      <c r="N10" s="494"/>
      <c r="O10" s="494"/>
      <c r="P10" s="494"/>
      <c r="Q10" s="494"/>
      <c r="R10" s="494"/>
      <c r="S10" s="494"/>
      <c r="T10" s="494"/>
      <c r="U10" s="494"/>
      <c r="V10" s="494"/>
      <c r="W10" s="494"/>
      <c r="X10" s="494"/>
      <c r="Y10" s="494"/>
      <c r="Z10" s="494"/>
      <c r="AA10" s="494"/>
      <c r="AB10" s="494"/>
      <c r="AC10" s="494"/>
      <c r="AD10" s="494"/>
      <c r="AE10" s="494"/>
      <c r="AF10" s="494"/>
      <c r="AG10" s="494"/>
    </row>
    <row r="11" spans="1:33" ht="17.399999999999999" x14ac:dyDescent="0.35">
      <c r="C11" s="3270" t="s">
        <v>458</v>
      </c>
      <c r="D11" s="3272" t="s">
        <v>344</v>
      </c>
      <c r="E11" s="3275" t="s">
        <v>6038</v>
      </c>
      <c r="F11" s="3275"/>
      <c r="G11" s="3275"/>
      <c r="H11" s="3275"/>
      <c r="I11" s="3275"/>
      <c r="J11" s="3275"/>
      <c r="K11" s="3275"/>
      <c r="L11" s="3275"/>
      <c r="M11" s="3275"/>
      <c r="N11" s="3275"/>
      <c r="O11" s="585"/>
      <c r="P11" s="3275" t="s">
        <v>2249</v>
      </c>
      <c r="Q11" s="3275"/>
      <c r="R11" s="3275"/>
      <c r="S11" s="3275"/>
      <c r="T11" s="3275"/>
      <c r="U11" s="3275"/>
      <c r="V11" s="3275"/>
      <c r="W11" s="585"/>
      <c r="X11" s="3275" t="s">
        <v>345</v>
      </c>
      <c r="Y11" s="3275"/>
      <c r="Z11" s="585"/>
      <c r="AA11" s="3275" t="s">
        <v>6039</v>
      </c>
      <c r="AB11" s="3275"/>
      <c r="AC11" s="3275"/>
      <c r="AD11" s="3275"/>
      <c r="AE11" s="3275"/>
      <c r="AF11" s="3275"/>
      <c r="AG11" s="3275"/>
    </row>
    <row r="12" spans="1:33" ht="34.5" customHeight="1" x14ac:dyDescent="0.35">
      <c r="C12" s="3271"/>
      <c r="D12" s="3273"/>
      <c r="E12" s="586" t="s">
        <v>2838</v>
      </c>
      <c r="F12" s="586" t="s">
        <v>2294</v>
      </c>
      <c r="G12" s="586" t="s">
        <v>2295</v>
      </c>
      <c r="H12" s="586" t="s">
        <v>2296</v>
      </c>
      <c r="I12" s="586" t="s">
        <v>2297</v>
      </c>
      <c r="J12" s="586" t="s">
        <v>2298</v>
      </c>
      <c r="K12" s="586" t="s">
        <v>2299</v>
      </c>
      <c r="L12" s="586" t="s">
        <v>2300</v>
      </c>
      <c r="M12" s="586" t="s">
        <v>2301</v>
      </c>
      <c r="N12" s="586" t="s">
        <v>2302</v>
      </c>
      <c r="O12" s="586"/>
      <c r="P12" s="586" t="s">
        <v>506</v>
      </c>
      <c r="Q12" s="586" t="s">
        <v>507</v>
      </c>
      <c r="R12" s="586" t="s">
        <v>508</v>
      </c>
      <c r="S12" s="586" t="s">
        <v>509</v>
      </c>
      <c r="T12" s="586" t="s">
        <v>510</v>
      </c>
      <c r="U12" s="586" t="s">
        <v>1010</v>
      </c>
      <c r="V12" s="586" t="s">
        <v>512</v>
      </c>
      <c r="W12" s="586"/>
      <c r="X12" s="586" t="s">
        <v>558</v>
      </c>
      <c r="Y12" s="586" t="s">
        <v>557</v>
      </c>
      <c r="Z12" s="586"/>
      <c r="AA12" s="586" t="s">
        <v>2289</v>
      </c>
      <c r="AB12" s="586" t="s">
        <v>2303</v>
      </c>
      <c r="AC12" s="586" t="s">
        <v>2283</v>
      </c>
      <c r="AD12" s="586" t="s">
        <v>2277</v>
      </c>
      <c r="AE12" s="586" t="s">
        <v>2282</v>
      </c>
      <c r="AF12" s="586" t="s">
        <v>2304</v>
      </c>
      <c r="AG12" s="586" t="s">
        <v>2305</v>
      </c>
    </row>
    <row r="13" spans="1:33" ht="17.399999999999999" x14ac:dyDescent="0.45">
      <c r="C13" s="681">
        <v>2010</v>
      </c>
      <c r="D13" s="25">
        <v>6.8243986351202732</v>
      </c>
      <c r="E13" s="26">
        <v>2.4956995008601002</v>
      </c>
      <c r="F13" s="25">
        <v>0.9587998082400383</v>
      </c>
      <c r="G13" s="25">
        <v>0.56399988720002259</v>
      </c>
      <c r="H13" s="25">
        <v>0.36659992668001468</v>
      </c>
      <c r="I13" s="25">
        <v>0.28199994360001129</v>
      </c>
      <c r="J13" s="25">
        <v>0.15509996898000619</v>
      </c>
      <c r="K13" s="25">
        <v>0.21149995770000846</v>
      </c>
      <c r="L13" s="25">
        <v>0.91649981670003666</v>
      </c>
      <c r="M13" s="25">
        <v>0.56399988720002259</v>
      </c>
      <c r="N13" s="25">
        <v>0.31019993796001238</v>
      </c>
      <c r="O13" s="25"/>
      <c r="P13" s="25">
        <v>8.0292622000178433</v>
      </c>
      <c r="Q13" s="25">
        <v>5.7190682103501187</v>
      </c>
      <c r="R13" s="25">
        <v>5.1353226925746016</v>
      </c>
      <c r="S13" s="25">
        <v>5.6197315017171405</v>
      </c>
      <c r="T13" s="25">
        <v>6.8421052631578947</v>
      </c>
      <c r="U13" s="25">
        <v>7.6092971776425014</v>
      </c>
      <c r="V13" s="25">
        <v>7.2112232856955547</v>
      </c>
      <c r="W13" s="25"/>
      <c r="X13" s="25">
        <v>7.7510857017206307</v>
      </c>
      <c r="Y13" s="25">
        <v>5.848291835552982</v>
      </c>
      <c r="Z13" s="25"/>
      <c r="AA13" s="25">
        <v>4.2581991483601707</v>
      </c>
      <c r="AB13" s="25">
        <v>2.2559995488000903</v>
      </c>
      <c r="AC13" s="25">
        <v>8.4599983080003383E-2</v>
      </c>
      <c r="AD13" s="25">
        <v>4.2299991540001691E-2</v>
      </c>
      <c r="AE13" s="25">
        <v>8.4599983080003383E-2</v>
      </c>
      <c r="AF13" s="25">
        <v>4.2299991540001691E-2</v>
      </c>
      <c r="AG13" s="25">
        <v>5.639998872000225E-2</v>
      </c>
    </row>
    <row r="14" spans="1:33" ht="17.399999999999999" x14ac:dyDescent="0.45">
      <c r="C14" s="682">
        <v>2011</v>
      </c>
      <c r="D14" s="25">
        <v>6.7384527423460705</v>
      </c>
      <c r="E14" s="26">
        <v>2.9540287779577725</v>
      </c>
      <c r="F14" s="25">
        <v>0.88484732980301928</v>
      </c>
      <c r="G14" s="25">
        <v>0.53090839788181166</v>
      </c>
      <c r="H14" s="25">
        <v>0.44923018282307137</v>
      </c>
      <c r="I14" s="25">
        <v>0.20419553764685064</v>
      </c>
      <c r="J14" s="25">
        <v>0.12251732258811038</v>
      </c>
      <c r="K14" s="25">
        <v>0.20419553764685064</v>
      </c>
      <c r="L14" s="25">
        <v>0.63981268462679863</v>
      </c>
      <c r="M14" s="25">
        <v>0.42200411113682462</v>
      </c>
      <c r="N14" s="25">
        <v>0.32671286023496099</v>
      </c>
      <c r="O14" s="25"/>
      <c r="P14" s="25">
        <v>7.5260348297890962</v>
      </c>
      <c r="Q14" s="25">
        <v>6.2381339842690533</v>
      </c>
      <c r="R14" s="25">
        <v>7.1067377340440068</v>
      </c>
      <c r="S14" s="25">
        <v>5.907300817933959</v>
      </c>
      <c r="T14" s="25">
        <v>6.8942323860770136</v>
      </c>
      <c r="U14" s="25">
        <v>6.1845260633598382</v>
      </c>
      <c r="V14" s="25">
        <v>6.1973227565691626</v>
      </c>
      <c r="W14" s="25"/>
      <c r="X14" s="25">
        <v>7.5663047229670539</v>
      </c>
      <c r="Y14" s="25">
        <v>5.8672329012069735</v>
      </c>
      <c r="Z14" s="25"/>
      <c r="AA14" s="25">
        <v>4.2336541472113698</v>
      </c>
      <c r="AB14" s="25">
        <v>2.1236335915272466</v>
      </c>
      <c r="AC14" s="25">
        <v>6.8065179215616875E-2</v>
      </c>
      <c r="AD14" s="25">
        <v>4.0839107529370124E-2</v>
      </c>
      <c r="AE14" s="25">
        <v>4.0839107529370124E-2</v>
      </c>
      <c r="AF14" s="25">
        <v>9.5291250901863619E-2</v>
      </c>
      <c r="AG14" s="25">
        <v>0.13613035843123375</v>
      </c>
    </row>
    <row r="15" spans="1:33" ht="17.399999999999999" x14ac:dyDescent="0.45">
      <c r="C15" s="681">
        <v>2012</v>
      </c>
      <c r="D15" s="25">
        <v>6.3415432452336145</v>
      </c>
      <c r="E15" s="26">
        <v>2.7139077544118049</v>
      </c>
      <c r="F15" s="25">
        <v>0.90009000900090008</v>
      </c>
      <c r="G15" s="25">
        <v>0.30003000300030003</v>
      </c>
      <c r="H15" s="25">
        <v>0.36821864004582278</v>
      </c>
      <c r="I15" s="25">
        <v>0.25911682077298642</v>
      </c>
      <c r="J15" s="25">
        <v>0.20456591113656822</v>
      </c>
      <c r="K15" s="25">
        <v>0.13637727409104547</v>
      </c>
      <c r="L15" s="25">
        <v>0.81826364454627287</v>
      </c>
      <c r="M15" s="25">
        <v>0.36821864004582278</v>
      </c>
      <c r="N15" s="25">
        <v>0.27275454818209094</v>
      </c>
      <c r="O15" s="25"/>
      <c r="P15" s="25">
        <v>6.6318861084092315</v>
      </c>
      <c r="Q15" s="25">
        <v>5.6616643929058661</v>
      </c>
      <c r="R15" s="25">
        <v>7.0613796849538293</v>
      </c>
      <c r="S15" s="25">
        <v>4.833836858006042</v>
      </c>
      <c r="T15" s="25">
        <v>7.8912021490933508</v>
      </c>
      <c r="U15" s="25">
        <v>6.3835330901511202</v>
      </c>
      <c r="V15" s="25">
        <v>6.1669829222011385</v>
      </c>
      <c r="W15" s="25"/>
      <c r="X15" s="25">
        <v>7.0149975810353169</v>
      </c>
      <c r="Y15" s="25">
        <v>5.6478405315614619</v>
      </c>
      <c r="Z15" s="25"/>
      <c r="AA15" s="25">
        <v>3.8322014019583777</v>
      </c>
      <c r="AB15" s="25">
        <v>2.277500477320459</v>
      </c>
      <c r="AC15" s="25">
        <v>8.1826364454627279E-2</v>
      </c>
      <c r="AD15" s="25">
        <v>1.3637727409104548E-2</v>
      </c>
      <c r="AE15" s="25">
        <v>2.7275454818209095E-2</v>
      </c>
      <c r="AF15" s="25">
        <v>4.0913182227313639E-2</v>
      </c>
      <c r="AG15" s="25">
        <v>6.8188637045522735E-2</v>
      </c>
    </row>
    <row r="16" spans="1:33" ht="17.399999999999999" x14ac:dyDescent="0.45">
      <c r="C16" s="681">
        <v>2013</v>
      </c>
      <c r="D16" s="25">
        <v>6.4493267186392629</v>
      </c>
      <c r="E16" s="26">
        <v>2.5513819985825656</v>
      </c>
      <c r="F16" s="25">
        <v>0.8221119773210489</v>
      </c>
      <c r="G16" s="25">
        <v>0.72289156626506024</v>
      </c>
      <c r="H16" s="25">
        <v>0.32600992204110563</v>
      </c>
      <c r="I16" s="25">
        <v>0.22678951098511693</v>
      </c>
      <c r="J16" s="25">
        <v>0.22678951098511693</v>
      </c>
      <c r="K16" s="25">
        <v>0.11339475549255847</v>
      </c>
      <c r="L16" s="25">
        <v>0.73706591070163008</v>
      </c>
      <c r="M16" s="25">
        <v>0.51027639971651306</v>
      </c>
      <c r="N16" s="25">
        <v>0.21261516654854712</v>
      </c>
      <c r="O16" s="25"/>
      <c r="P16" s="25">
        <v>7.918499652697383</v>
      </c>
      <c r="Q16" s="25">
        <v>5.2454888795635748</v>
      </c>
      <c r="R16" s="25">
        <v>5.7206641551555748</v>
      </c>
      <c r="S16" s="25">
        <v>5.3959688938263763</v>
      </c>
      <c r="T16" s="25">
        <v>6.1360448807854135</v>
      </c>
      <c r="U16" s="25">
        <v>6.2423666711901209</v>
      </c>
      <c r="V16" s="25">
        <v>6.5303104977821587</v>
      </c>
      <c r="W16" s="25"/>
      <c r="X16" s="25">
        <v>6.8877762717490532</v>
      </c>
      <c r="Y16" s="25">
        <v>5.9885461786679848</v>
      </c>
      <c r="Z16" s="25"/>
      <c r="AA16" s="25">
        <v>4.1530829199149535</v>
      </c>
      <c r="AB16" s="25">
        <v>2.0552799433026223</v>
      </c>
      <c r="AC16" s="25">
        <v>2.8348688873139617E-2</v>
      </c>
      <c r="AD16" s="25">
        <v>4.2523033309709427E-2</v>
      </c>
      <c r="AE16" s="25">
        <v>5.6697377746279233E-2</v>
      </c>
      <c r="AF16" s="25">
        <v>4.2523033309709427E-2</v>
      </c>
      <c r="AG16" s="25">
        <v>7.087172218284904E-2</v>
      </c>
    </row>
    <row r="17" spans="2:33" ht="17.399999999999999" x14ac:dyDescent="0.45">
      <c r="C17" s="681">
        <v>2014</v>
      </c>
      <c r="D17" s="25">
        <v>6.2540916245316396</v>
      </c>
      <c r="E17" s="26">
        <v>2.4654214199155908</v>
      </c>
      <c r="F17" s="25">
        <v>0.76609140166868639</v>
      </c>
      <c r="G17" s="25">
        <v>0.55715738303177187</v>
      </c>
      <c r="H17" s="25">
        <v>0.36215229897065176</v>
      </c>
      <c r="I17" s="25">
        <v>0.22286295321270877</v>
      </c>
      <c r="J17" s="25">
        <v>0.20893401863691446</v>
      </c>
      <c r="K17" s="25">
        <v>0.18107614948532588</v>
      </c>
      <c r="L17" s="25">
        <v>0.71037566336550917</v>
      </c>
      <c r="M17" s="25">
        <v>0.41786803727382893</v>
      </c>
      <c r="N17" s="25">
        <v>0.36215229897065176</v>
      </c>
      <c r="O17" s="25"/>
      <c r="P17" s="25">
        <v>7.2546425149427378</v>
      </c>
      <c r="Q17" s="25">
        <v>5.242374727668845</v>
      </c>
      <c r="R17" s="25">
        <v>5.9863566754837807</v>
      </c>
      <c r="S17" s="25">
        <v>5.3763440860215059</v>
      </c>
      <c r="T17" s="25">
        <v>5.1848135139655467</v>
      </c>
      <c r="U17" s="25">
        <v>6.7909454061251662</v>
      </c>
      <c r="V17" s="25">
        <v>6.6200349737696733</v>
      </c>
      <c r="W17" s="25"/>
      <c r="X17" s="25">
        <v>6.4544241400909605</v>
      </c>
      <c r="Y17" s="25">
        <v>6.0443633460683124</v>
      </c>
      <c r="Z17" s="25"/>
      <c r="AA17" s="25">
        <v>3.5797361859791343</v>
      </c>
      <c r="AB17" s="25">
        <v>2.3261320741576479</v>
      </c>
      <c r="AC17" s="25">
        <v>8.3573607454765789E-2</v>
      </c>
      <c r="AD17" s="25">
        <v>0</v>
      </c>
      <c r="AE17" s="25">
        <v>0.13928934575794297</v>
      </c>
      <c r="AF17" s="25">
        <v>2.7857869151588596E-2</v>
      </c>
      <c r="AG17" s="25">
        <v>9.750254203056008E-2</v>
      </c>
    </row>
    <row r="18" spans="2:33" ht="17.399999999999999" x14ac:dyDescent="0.45">
      <c r="C18" s="681">
        <v>2015</v>
      </c>
      <c r="D18" s="25">
        <v>5.8758824266558989</v>
      </c>
      <c r="E18" s="26">
        <v>2.1582032609755077</v>
      </c>
      <c r="F18" s="25">
        <v>0.71011849232097357</v>
      </c>
      <c r="G18" s="25">
        <v>0.51518400423286326</v>
      </c>
      <c r="H18" s="25">
        <v>0.36202119216363354</v>
      </c>
      <c r="I18" s="25">
        <v>0.29240173213216558</v>
      </c>
      <c r="J18" s="25">
        <v>0.26455394811957839</v>
      </c>
      <c r="K18" s="25">
        <v>0.18101059608181677</v>
      </c>
      <c r="L18" s="25">
        <v>0.77973795235244159</v>
      </c>
      <c r="M18" s="25">
        <v>0.34809730015733997</v>
      </c>
      <c r="N18" s="25">
        <v>0.26455394811957839</v>
      </c>
      <c r="O18" s="25"/>
      <c r="P18" s="25">
        <v>5.5560700064820816</v>
      </c>
      <c r="Q18" s="25">
        <v>5.9254327563249003</v>
      </c>
      <c r="R18" s="25">
        <v>7.9517411571154373</v>
      </c>
      <c r="S18" s="25">
        <v>4.4227543083727312</v>
      </c>
      <c r="T18" s="25">
        <v>4.4300562276367357</v>
      </c>
      <c r="U18" s="25">
        <v>5.2960347637153724</v>
      </c>
      <c r="V18" s="25">
        <v>7.5150917826783292</v>
      </c>
      <c r="W18" s="25"/>
      <c r="X18" s="25">
        <v>6.561644207044278</v>
      </c>
      <c r="Y18" s="25">
        <v>5.1519835136527563</v>
      </c>
      <c r="Z18" s="25"/>
      <c r="AA18" s="25">
        <v>3.7316030576866845</v>
      </c>
      <c r="AB18" s="25">
        <v>1.8101059608181678</v>
      </c>
      <c r="AC18" s="25">
        <v>9.7467244044055198E-2</v>
      </c>
      <c r="AD18" s="25">
        <v>1.39238920062936E-2</v>
      </c>
      <c r="AE18" s="25">
        <v>0.12531502805664238</v>
      </c>
      <c r="AF18" s="25">
        <v>5.5695568025174398E-2</v>
      </c>
      <c r="AG18" s="25">
        <v>4.17716760188808E-2</v>
      </c>
    </row>
    <row r="19" spans="2:33" ht="17.399999999999999" x14ac:dyDescent="0.45">
      <c r="B19" s="195"/>
      <c r="C19" s="682">
        <v>2016</v>
      </c>
      <c r="D19" s="25">
        <v>6.1567910405119708</v>
      </c>
      <c r="E19" s="26">
        <v>2.2855836809325183</v>
      </c>
      <c r="F19" s="25">
        <v>0.82852408433803781</v>
      </c>
      <c r="G19" s="25">
        <v>0.55711102222730124</v>
      </c>
      <c r="H19" s="25">
        <v>0.39997714416319069</v>
      </c>
      <c r="I19" s="25">
        <v>0.35712245014570593</v>
      </c>
      <c r="J19" s="25">
        <v>0.17141877606993886</v>
      </c>
      <c r="K19" s="25">
        <v>0.15713387806411064</v>
      </c>
      <c r="L19" s="25">
        <v>0.75709959430889662</v>
      </c>
      <c r="M19" s="25">
        <v>0.2571281641049083</v>
      </c>
      <c r="N19" s="25">
        <v>0.38569224615736242</v>
      </c>
      <c r="O19" s="25"/>
      <c r="P19" s="25">
        <v>5.9831514455293897</v>
      </c>
      <c r="Q19" s="25">
        <v>4.7937343866045508</v>
      </c>
      <c r="R19" s="25">
        <v>6.1179087875417135</v>
      </c>
      <c r="S19" s="25">
        <v>7.5305930342014431</v>
      </c>
      <c r="T19" s="25">
        <v>6.9096562446018313</v>
      </c>
      <c r="U19" s="25">
        <v>5.450733752620545</v>
      </c>
      <c r="V19" s="25">
        <v>8.2146065973559228</v>
      </c>
      <c r="W19" s="25"/>
      <c r="X19" s="25">
        <v>6.888374456552425</v>
      </c>
      <c r="Y19" s="25">
        <v>5.4074373951766814</v>
      </c>
      <c r="Z19" s="25"/>
      <c r="AA19" s="25">
        <v>3.6140791954745444</v>
      </c>
      <c r="AB19" s="25">
        <v>2.1570195988800642</v>
      </c>
      <c r="AC19" s="25">
        <v>9.9994286040797672E-2</v>
      </c>
      <c r="AD19" s="25">
        <v>8.5709388034969428E-2</v>
      </c>
      <c r="AE19" s="25">
        <v>9.9994286040797672E-2</v>
      </c>
      <c r="AF19" s="25">
        <v>1.4284898005828238E-2</v>
      </c>
      <c r="AG19" s="25">
        <v>8.5709388034969428E-2</v>
      </c>
    </row>
    <row r="20" spans="2:33" ht="17.399999999999999" x14ac:dyDescent="0.45">
      <c r="C20" s="682">
        <v>2017</v>
      </c>
      <c r="D20" s="25">
        <v>6.1036752844748658</v>
      </c>
      <c r="E20" s="26">
        <v>2.1653514699684639</v>
      </c>
      <c r="F20" s="25">
        <v>0.85742105186670736</v>
      </c>
      <c r="G20" s="25">
        <v>0.46504192643618031</v>
      </c>
      <c r="H20" s="25">
        <v>0.31971632442487397</v>
      </c>
      <c r="I20" s="25">
        <v>0.26158608362035141</v>
      </c>
      <c r="J20" s="25">
        <v>0.29065120402261269</v>
      </c>
      <c r="K20" s="25">
        <v>0.18892328261469823</v>
      </c>
      <c r="L20" s="25">
        <v>0.75569313045879294</v>
      </c>
      <c r="M20" s="25">
        <v>0.50863960703957212</v>
      </c>
      <c r="N20" s="25">
        <v>0.29065120402261269</v>
      </c>
      <c r="O20" s="25"/>
      <c r="P20" s="25">
        <v>7.0346320346320352</v>
      </c>
      <c r="Q20" s="25">
        <v>5.4593246613196742</v>
      </c>
      <c r="R20" s="25">
        <v>6.1287027579162405</v>
      </c>
      <c r="S20" s="25">
        <v>5.5185846453497804</v>
      </c>
      <c r="T20" s="25">
        <v>5.1092318534179002</v>
      </c>
      <c r="U20" s="25">
        <v>6.9691172451489471</v>
      </c>
      <c r="V20" s="25">
        <v>5.2369730295888983</v>
      </c>
      <c r="W20" s="25"/>
      <c r="X20" s="25">
        <v>6.2381799192706131</v>
      </c>
      <c r="Y20" s="25">
        <v>5.9609393721543258</v>
      </c>
      <c r="Z20" s="25"/>
      <c r="AA20" s="25">
        <v>3.5459446890758746</v>
      </c>
      <c r="AB20" s="25">
        <v>2.3106770719797707</v>
      </c>
      <c r="AC20" s="25">
        <v>0.10172792140791442</v>
      </c>
      <c r="AD20" s="25">
        <v>0</v>
      </c>
      <c r="AE20" s="25">
        <v>2.9065120402261269E-2</v>
      </c>
      <c r="AF20" s="25">
        <v>4.3597680603391899E-2</v>
      </c>
      <c r="AG20" s="25">
        <v>7.2662801005653171E-2</v>
      </c>
    </row>
    <row r="21" spans="2:33" ht="17.399999999999999" x14ac:dyDescent="0.45">
      <c r="C21" s="682">
        <v>2018</v>
      </c>
      <c r="D21" s="25">
        <v>6.3843153296614998</v>
      </c>
      <c r="E21" s="26">
        <v>2.3959444257768556</v>
      </c>
      <c r="F21" s="25">
        <v>1.1103157095063478</v>
      </c>
      <c r="G21" s="25">
        <v>0.46750135137109378</v>
      </c>
      <c r="H21" s="25">
        <v>0.3067977618372803</v>
      </c>
      <c r="I21" s="25">
        <v>0.24836009291589362</v>
      </c>
      <c r="J21" s="25">
        <v>0.24836009291589362</v>
      </c>
      <c r="K21" s="25">
        <v>8.76565033820801E-2</v>
      </c>
      <c r="L21" s="25">
        <v>1.051878040584961</v>
      </c>
      <c r="M21" s="25">
        <v>0.3360165962979737</v>
      </c>
      <c r="N21" s="25">
        <v>0.13148475507312013</v>
      </c>
      <c r="O21" s="25"/>
      <c r="P21" s="25">
        <v>5.696138723661659</v>
      </c>
      <c r="Q21" s="25">
        <v>6.1974036140648447</v>
      </c>
      <c r="R21" s="25">
        <v>5.6640333879862865</v>
      </c>
      <c r="S21" s="25">
        <v>6.012349691257719</v>
      </c>
      <c r="T21" s="25">
        <v>6.5789473684210522</v>
      </c>
      <c r="U21" s="25">
        <v>8.9930508243629923</v>
      </c>
      <c r="V21" s="25">
        <v>6.8401287553648071</v>
      </c>
      <c r="W21" s="25"/>
      <c r="X21" s="25">
        <v>6.7137200895162676</v>
      </c>
      <c r="Y21" s="25">
        <v>6.0425658580145853</v>
      </c>
      <c r="Z21" s="25"/>
      <c r="AA21" s="25">
        <v>3.7692296454294438</v>
      </c>
      <c r="AB21" s="25">
        <v>2.279069087934082</v>
      </c>
      <c r="AC21" s="25">
        <v>0.1607035895338135</v>
      </c>
      <c r="AD21" s="25">
        <v>5.8437668921386722E-2</v>
      </c>
      <c r="AE21" s="25">
        <v>2.9218834460693361E-2</v>
      </c>
      <c r="AF21" s="25">
        <v>0</v>
      </c>
      <c r="AG21" s="25">
        <v>8.76565033820801E-2</v>
      </c>
    </row>
    <row r="22" spans="2:33" ht="17.399999999999999" x14ac:dyDescent="0.45">
      <c r="C22" s="682">
        <v>2019</v>
      </c>
      <c r="D22" s="25">
        <v>6.2233562560288762</v>
      </c>
      <c r="E22" s="26">
        <v>2.7071599713725614</v>
      </c>
      <c r="F22" s="25">
        <v>0.94906182904440362</v>
      </c>
      <c r="G22" s="25">
        <v>0.37340137536173257</v>
      </c>
      <c r="H22" s="25">
        <v>0.23337585960108284</v>
      </c>
      <c r="I22" s="25">
        <v>0.24893425024115509</v>
      </c>
      <c r="J22" s="25">
        <v>9.3350343840433142E-2</v>
      </c>
      <c r="K22" s="25">
        <v>0.15558390640072192</v>
      </c>
      <c r="L22" s="25">
        <v>0.73124436008339289</v>
      </c>
      <c r="M22" s="25">
        <v>0.51342689112238227</v>
      </c>
      <c r="N22" s="25">
        <v>0.21781746896101067</v>
      </c>
      <c r="O22" s="25"/>
      <c r="P22" s="25">
        <v>6.404535671163841</v>
      </c>
      <c r="Q22" s="25">
        <v>5.7269668551793256</v>
      </c>
      <c r="R22" s="25">
        <v>7.6718334116173486</v>
      </c>
      <c r="S22" s="25">
        <v>6.4189189189189193</v>
      </c>
      <c r="T22" s="25">
        <v>5.786618444846293</v>
      </c>
      <c r="U22" s="25">
        <v>5.8850158442734264</v>
      </c>
      <c r="V22" s="25">
        <v>5.8892815076560661</v>
      </c>
      <c r="W22" s="25"/>
      <c r="X22" s="25">
        <v>6.1447219589740456</v>
      </c>
      <c r="Y22" s="25">
        <v>6.3048506162278617</v>
      </c>
      <c r="Z22" s="25"/>
      <c r="AA22" s="25">
        <v>3.9985063944985533</v>
      </c>
      <c r="AB22" s="25">
        <v>1.9914740019292407</v>
      </c>
      <c r="AC22" s="25">
        <v>4.6675171920216571E-2</v>
      </c>
      <c r="AD22" s="25">
        <v>4.6675171920216571E-2</v>
      </c>
      <c r="AE22" s="25">
        <v>0</v>
      </c>
      <c r="AF22" s="25">
        <v>6.2233562560288773E-2</v>
      </c>
      <c r="AG22" s="25">
        <v>7.7791953200360961E-2</v>
      </c>
    </row>
    <row r="23" spans="2:33" ht="17.399999999999999" x14ac:dyDescent="0.45">
      <c r="C23" s="682">
        <v>2020</v>
      </c>
      <c r="D23" s="25">
        <v>5.8291491849508219</v>
      </c>
      <c r="E23" s="26">
        <v>2.2697572047596117</v>
      </c>
      <c r="F23" s="25">
        <v>0.61902469220716694</v>
      </c>
      <c r="G23" s="25">
        <v>0.44707338881628728</v>
      </c>
      <c r="H23" s="25">
        <v>0.37829286745993534</v>
      </c>
      <c r="I23" s="25">
        <v>0.25792695508631958</v>
      </c>
      <c r="J23" s="25">
        <v>0.17195130339087972</v>
      </c>
      <c r="K23" s="25">
        <v>0.18914643372996767</v>
      </c>
      <c r="L23" s="25">
        <v>0.72219547424169472</v>
      </c>
      <c r="M23" s="25">
        <v>0.56743930118990293</v>
      </c>
      <c r="N23" s="25">
        <v>0.20634156406905566</v>
      </c>
      <c r="O23" s="25"/>
      <c r="P23" s="25">
        <v>6.1643425698725238</v>
      </c>
      <c r="Q23" s="25">
        <v>5.3323029366306027</v>
      </c>
      <c r="R23" s="25">
        <v>5.9342149881315702</v>
      </c>
      <c r="S23" s="25">
        <v>4.6323103647944412</v>
      </c>
      <c r="T23" s="25">
        <v>4.9721559268098652</v>
      </c>
      <c r="U23" s="25">
        <v>6.429834431763382</v>
      </c>
      <c r="V23" s="25">
        <v>6.9590548632464797</v>
      </c>
      <c r="W23" s="25"/>
      <c r="X23" s="25">
        <v>6.4004876562023769</v>
      </c>
      <c r="Y23" s="25">
        <v>5.2398085723268242</v>
      </c>
      <c r="Z23" s="25"/>
      <c r="AA23" s="25">
        <v>3.7657335442602657</v>
      </c>
      <c r="AB23" s="25">
        <v>1.8914643372996767</v>
      </c>
      <c r="AC23" s="25">
        <v>3.4390260678175938E-2</v>
      </c>
      <c r="AD23" s="25">
        <v>5.1585391017263914E-2</v>
      </c>
      <c r="AE23" s="25">
        <v>1.7195130339087969E-2</v>
      </c>
      <c r="AF23" s="25">
        <v>0</v>
      </c>
      <c r="AG23" s="25">
        <v>6.8780521356351876E-2</v>
      </c>
    </row>
    <row r="24" spans="2:33" ht="17.399999999999999" x14ac:dyDescent="0.45">
      <c r="C24" s="682">
        <v>2021</v>
      </c>
      <c r="D24" s="25">
        <v>6.5944591806660773</v>
      </c>
      <c r="E24" s="26">
        <v>2.5051576775714706</v>
      </c>
      <c r="F24" s="25">
        <v>0.88417329796640132</v>
      </c>
      <c r="G24" s="25">
        <v>0.51576775714706746</v>
      </c>
      <c r="H24" s="25">
        <v>0.33156498673740054</v>
      </c>
      <c r="I24" s="25">
        <v>0.20262304745063364</v>
      </c>
      <c r="J24" s="25">
        <v>0.29472443265546711</v>
      </c>
      <c r="K24" s="25">
        <v>9.2101385204833477E-2</v>
      </c>
      <c r="L24" s="25">
        <v>0.93943412908930146</v>
      </c>
      <c r="M24" s="25">
        <v>0.44208664898320066</v>
      </c>
      <c r="N24" s="25">
        <v>0.38682581786030062</v>
      </c>
      <c r="O24" s="25"/>
      <c r="P24" s="25">
        <v>6.4926632904817563</v>
      </c>
      <c r="Q24" s="25">
        <v>6.2882674168459376</v>
      </c>
      <c r="R24" s="25">
        <v>7.7645359335500181</v>
      </c>
      <c r="S24" s="25">
        <v>5.6240536448193819</v>
      </c>
      <c r="T24" s="25">
        <v>7.0749502542560254</v>
      </c>
      <c r="U24" s="25">
        <v>6.9479749195051692</v>
      </c>
      <c r="V24" s="25">
        <v>6.4360418342719221</v>
      </c>
      <c r="W24" s="25"/>
      <c r="X24" s="25">
        <v>6.9849082552205859</v>
      </c>
      <c r="Y24" s="25">
        <v>6.1897437821210195</v>
      </c>
      <c r="Z24" s="25"/>
      <c r="AA24" s="25">
        <v>3.9787798408488064</v>
      </c>
      <c r="AB24" s="25">
        <v>2.3946360153256703</v>
      </c>
      <c r="AC24" s="25">
        <v>3.6840554081933388E-2</v>
      </c>
      <c r="AD24" s="25">
        <v>3.6840554081933388E-2</v>
      </c>
      <c r="AE24" s="25">
        <v>0</v>
      </c>
      <c r="AF24" s="25">
        <v>1.8420277040966694E-2</v>
      </c>
      <c r="AG24" s="25">
        <v>0.12894193928676687</v>
      </c>
    </row>
    <row r="25" spans="2:33" ht="18.600000000000001" x14ac:dyDescent="0.45">
      <c r="C25" s="18" t="s">
        <v>5960</v>
      </c>
      <c r="D25" s="33">
        <v>7.4483016749321607</v>
      </c>
      <c r="E25" s="34">
        <v>2.6574342659305699</v>
      </c>
      <c r="F25" s="33">
        <v>0.93571629082062313</v>
      </c>
      <c r="G25" s="33">
        <v>0.58014410030878638</v>
      </c>
      <c r="H25" s="33">
        <v>0.52400112285954903</v>
      </c>
      <c r="I25" s="33">
        <v>0.24328623561336202</v>
      </c>
      <c r="J25" s="33">
        <v>0.29942921306259945</v>
      </c>
      <c r="K25" s="33">
        <v>0.28071488724618693</v>
      </c>
      <c r="L25" s="33">
        <v>0.84214466173856084</v>
      </c>
      <c r="M25" s="33">
        <v>0.65500140357443626</v>
      </c>
      <c r="N25" s="33">
        <v>0.43042949377748663</v>
      </c>
      <c r="O25" s="33"/>
      <c r="P25" s="33">
        <v>8.2528180354267313</v>
      </c>
      <c r="Q25" s="33">
        <v>7.9351679891946656</v>
      </c>
      <c r="R25" s="33">
        <v>8.5852930197835029</v>
      </c>
      <c r="S25" s="33">
        <v>6.0178460261465041</v>
      </c>
      <c r="T25" s="33">
        <v>4.0992448759439055</v>
      </c>
      <c r="U25" s="33">
        <v>7.8912021490933508</v>
      </c>
      <c r="V25" s="33">
        <v>6.7601825249281733</v>
      </c>
      <c r="W25" s="33"/>
      <c r="X25" s="33">
        <v>8.2395350548076216</v>
      </c>
      <c r="Y25" s="33">
        <v>6.6288239551982935</v>
      </c>
      <c r="Z25" s="33"/>
      <c r="AA25" s="33">
        <v>4.6972957799195276</v>
      </c>
      <c r="AB25" s="33">
        <v>2.6012912884813324</v>
      </c>
      <c r="AC25" s="33">
        <v>3.7428651632824932E-2</v>
      </c>
      <c r="AD25" s="33">
        <v>3.7428651632824932E-2</v>
      </c>
      <c r="AE25" s="33">
        <v>1.8714325816412466E-2</v>
      </c>
      <c r="AF25" s="33">
        <v>1.8714325816412466E-2</v>
      </c>
      <c r="AG25" s="33">
        <v>3.7428651632824932E-2</v>
      </c>
    </row>
    <row r="26" spans="2:33" ht="17.399999999999999" x14ac:dyDescent="0.45">
      <c r="C26" s="22" t="s">
        <v>5961</v>
      </c>
      <c r="D26" s="38"/>
      <c r="E26" s="38"/>
      <c r="F26" s="38"/>
      <c r="G26" s="22"/>
      <c r="H26" s="22"/>
      <c r="I26" s="22"/>
      <c r="J26" s="22"/>
      <c r="K26" s="22"/>
      <c r="L26" s="22"/>
      <c r="M26" s="22"/>
      <c r="N26" s="22"/>
      <c r="O26" s="22"/>
      <c r="P26" s="22"/>
      <c r="Q26" s="22"/>
      <c r="R26" s="22"/>
      <c r="S26" s="22"/>
      <c r="T26" s="22"/>
      <c r="U26" s="22"/>
      <c r="V26" s="22"/>
      <c r="W26" s="22"/>
      <c r="X26" s="22"/>
      <c r="Y26" s="22"/>
      <c r="Z26" s="22"/>
      <c r="AA26" s="22"/>
      <c r="AB26" s="22"/>
      <c r="AC26" s="22"/>
      <c r="AD26" s="22"/>
      <c r="AE26" s="22"/>
      <c r="AF26" s="22"/>
      <c r="AG26" s="22"/>
    </row>
    <row r="27" spans="2:33" ht="17.399999999999999" x14ac:dyDescent="0.45">
      <c r="C27" s="22" t="s">
        <v>5962</v>
      </c>
      <c r="D27" s="38"/>
      <c r="E27" s="38"/>
      <c r="F27" s="38"/>
      <c r="G27" s="22"/>
      <c r="H27" s="22"/>
      <c r="I27" s="22"/>
      <c r="J27" s="22"/>
      <c r="K27" s="22"/>
      <c r="L27" s="22"/>
      <c r="M27" s="22"/>
      <c r="N27" s="22"/>
      <c r="O27" s="22"/>
      <c r="P27" s="22"/>
      <c r="Q27" s="22"/>
      <c r="R27" s="22"/>
      <c r="S27" s="22"/>
      <c r="T27" s="22"/>
      <c r="U27" s="22"/>
      <c r="V27" s="22"/>
      <c r="W27" s="22"/>
      <c r="X27" s="22"/>
      <c r="Y27" s="22"/>
      <c r="Z27" s="22"/>
      <c r="AA27" s="22"/>
      <c r="AB27" s="22"/>
      <c r="AC27" s="22"/>
      <c r="AD27" s="22"/>
      <c r="AE27" s="22"/>
      <c r="AF27" s="22"/>
      <c r="AG27" s="22"/>
    </row>
    <row r="28" spans="2:33" ht="17.399999999999999" x14ac:dyDescent="0.45">
      <c r="C28" s="22"/>
      <c r="D28" s="38"/>
      <c r="E28" s="38"/>
      <c r="F28" s="38"/>
      <c r="G28" s="22"/>
      <c r="H28" s="22"/>
      <c r="I28" s="22"/>
      <c r="J28" s="22"/>
      <c r="K28" s="22"/>
      <c r="L28" s="22"/>
      <c r="M28" s="22"/>
      <c r="N28" s="22"/>
      <c r="O28" s="22"/>
      <c r="P28" s="22"/>
      <c r="Q28" s="22"/>
      <c r="R28" s="22"/>
      <c r="S28" s="22"/>
      <c r="T28" s="22"/>
      <c r="U28" s="22"/>
      <c r="V28" s="22"/>
      <c r="W28" s="22"/>
      <c r="X28" s="22"/>
      <c r="Y28" s="22"/>
      <c r="Z28" s="22"/>
      <c r="AA28" s="22"/>
      <c r="AB28" s="22"/>
      <c r="AC28" s="22"/>
      <c r="AD28" s="22"/>
      <c r="AE28" s="22"/>
      <c r="AF28" s="22"/>
      <c r="AG28" s="22"/>
    </row>
    <row r="29" spans="2:33" ht="17.399999999999999" x14ac:dyDescent="0.45">
      <c r="C29" s="22"/>
      <c r="D29" s="38"/>
      <c r="E29" s="38"/>
      <c r="F29" s="38"/>
      <c r="G29" s="22"/>
      <c r="H29" s="22"/>
      <c r="I29" s="22"/>
      <c r="J29" s="22"/>
      <c r="K29" s="22"/>
      <c r="L29" s="22"/>
      <c r="M29" s="22"/>
      <c r="N29" s="22"/>
      <c r="O29" s="22"/>
      <c r="P29" s="22"/>
      <c r="Q29" s="22"/>
      <c r="R29" s="22"/>
      <c r="S29" s="22"/>
      <c r="T29" s="22"/>
      <c r="U29" s="22"/>
      <c r="V29" s="22"/>
      <c r="W29" s="22"/>
      <c r="X29" s="22"/>
      <c r="Y29" s="22"/>
      <c r="Z29" s="22"/>
      <c r="AA29" s="22"/>
      <c r="AB29" s="22"/>
      <c r="AC29" s="22"/>
      <c r="AD29" s="22"/>
      <c r="AE29" s="22"/>
      <c r="AF29" s="22"/>
      <c r="AG29" s="22"/>
    </row>
    <row r="30" spans="2:33" ht="18.600000000000001" x14ac:dyDescent="0.35">
      <c r="C30" s="300" t="s">
        <v>6040</v>
      </c>
    </row>
    <row r="46" spans="3:3" x14ac:dyDescent="0.35">
      <c r="C46" s="263" t="s">
        <v>6029</v>
      </c>
    </row>
    <row r="51" spans="3:17" ht="17.399999999999999" x14ac:dyDescent="0.45">
      <c r="C51" s="327" t="s">
        <v>6041</v>
      </c>
    </row>
    <row r="54" spans="3:17" ht="17.399999999999999" x14ac:dyDescent="0.45">
      <c r="C54" s="69" t="s">
        <v>7466</v>
      </c>
      <c r="D54" s="2502"/>
      <c r="E54" s="2502"/>
      <c r="F54" s="2502"/>
      <c r="G54" s="2502"/>
      <c r="H54" s="2502"/>
      <c r="I54" s="2502"/>
      <c r="J54" s="2502"/>
      <c r="K54" s="2502"/>
      <c r="L54" s="2502"/>
      <c r="M54" s="2502"/>
      <c r="N54" s="2502"/>
      <c r="O54" s="2502"/>
      <c r="P54" s="2502"/>
    </row>
    <row r="55" spans="3:17" ht="17.399999999999999" x14ac:dyDescent="0.45">
      <c r="C55" s="2502"/>
      <c r="D55" s="2502"/>
      <c r="E55" s="2502"/>
      <c r="F55" s="2502"/>
      <c r="G55" s="2502"/>
      <c r="H55" s="2502"/>
      <c r="I55" s="2502"/>
      <c r="J55" s="2502"/>
      <c r="K55" s="2502"/>
      <c r="L55" s="2502"/>
      <c r="M55" s="2502"/>
      <c r="N55" s="2502"/>
      <c r="O55" s="2502"/>
      <c r="P55" s="2502"/>
    </row>
    <row r="56" spans="3:17" ht="17.399999999999999" x14ac:dyDescent="0.35">
      <c r="C56" s="2949" t="s">
        <v>4780</v>
      </c>
      <c r="D56" s="2950" t="s">
        <v>996</v>
      </c>
      <c r="E56" s="2942">
        <v>2010</v>
      </c>
      <c r="F56" s="2942">
        <v>2011</v>
      </c>
      <c r="G56" s="2942">
        <v>2012</v>
      </c>
      <c r="H56" s="2942">
        <v>2013</v>
      </c>
      <c r="I56" s="2942">
        <v>2014</v>
      </c>
      <c r="J56" s="2942">
        <v>2015</v>
      </c>
      <c r="K56" s="2942">
        <v>2016</v>
      </c>
      <c r="L56" s="2942">
        <v>2017</v>
      </c>
      <c r="M56" s="2942">
        <v>2018</v>
      </c>
      <c r="N56" s="2942">
        <v>2019</v>
      </c>
      <c r="O56" s="2942">
        <v>2020</v>
      </c>
      <c r="P56" s="2942">
        <v>2021</v>
      </c>
      <c r="Q56" s="2948">
        <v>2022</v>
      </c>
    </row>
    <row r="57" spans="3:17" ht="17.399999999999999" x14ac:dyDescent="0.45">
      <c r="C57" s="3264" t="s">
        <v>506</v>
      </c>
      <c r="D57" s="2951" t="s">
        <v>506</v>
      </c>
      <c r="E57" s="138">
        <v>7.6335877862595414</v>
      </c>
      <c r="F57" s="138">
        <v>8.2120194102276969</v>
      </c>
      <c r="G57" s="138">
        <v>6.8467801628423386</v>
      </c>
      <c r="H57" s="138">
        <v>9.9274532264222994</v>
      </c>
      <c r="I57" s="138">
        <v>8.3053193593039349</v>
      </c>
      <c r="J57" s="138">
        <v>4.9780963759458379</v>
      </c>
      <c r="K57" s="138">
        <v>6.997324552377032</v>
      </c>
      <c r="L57" s="138">
        <v>7.2278911564625856</v>
      </c>
      <c r="M57" s="138">
        <v>7.4231177094379639</v>
      </c>
      <c r="N57" s="138">
        <v>8.5201793721973083</v>
      </c>
      <c r="O57" s="138">
        <v>5.7441253263707566</v>
      </c>
      <c r="P57" s="138">
        <v>7.7653149266609143</v>
      </c>
      <c r="Q57" s="138">
        <v>10.679323642835953</v>
      </c>
    </row>
    <row r="58" spans="3:17" ht="17.399999999999999" x14ac:dyDescent="0.45">
      <c r="C58" s="3264"/>
      <c r="D58" s="2951" t="s">
        <v>7436</v>
      </c>
      <c r="E58" s="138">
        <v>8.8235294117647065</v>
      </c>
      <c r="F58" s="138">
        <v>5.1020408163265305</v>
      </c>
      <c r="G58" s="138">
        <v>7.9365079365079358</v>
      </c>
      <c r="H58" s="138">
        <v>9.5238095238095255</v>
      </c>
      <c r="I58" s="138">
        <v>6.25</v>
      </c>
      <c r="J58" s="138">
        <v>7.4074074074074074</v>
      </c>
      <c r="K58" s="138">
        <v>7.700770077007701</v>
      </c>
      <c r="L58" s="138">
        <v>5.7736720554272516</v>
      </c>
      <c r="M58" s="138">
        <v>4.9751243781094523</v>
      </c>
      <c r="N58" s="138">
        <v>3.6319612590799033</v>
      </c>
      <c r="O58" s="138">
        <v>5.1347881899871624</v>
      </c>
      <c r="P58" s="138">
        <v>3.1152647975077881</v>
      </c>
      <c r="Q58" s="138">
        <v>10.802469135802468</v>
      </c>
    </row>
    <row r="59" spans="3:17" ht="17.399999999999999" x14ac:dyDescent="0.45">
      <c r="C59" s="3264"/>
      <c r="D59" s="2951" t="s">
        <v>6582</v>
      </c>
      <c r="E59" s="138">
        <v>6.1538461538461542</v>
      </c>
      <c r="F59" s="138">
        <v>7.4205995844464239</v>
      </c>
      <c r="G59" s="138">
        <v>5.120481927710844</v>
      </c>
      <c r="H59" s="138">
        <v>8.6929524992238427</v>
      </c>
      <c r="I59" s="138">
        <v>6.5176908752327751</v>
      </c>
      <c r="J59" s="138">
        <v>4.815409309791332</v>
      </c>
      <c r="K59" s="138">
        <v>6.8137573004542498</v>
      </c>
      <c r="L59" s="138">
        <v>6.7375886524822697</v>
      </c>
      <c r="M59" s="138">
        <v>7.1377587437544605</v>
      </c>
      <c r="N59" s="138">
        <v>6.5134099616858236</v>
      </c>
      <c r="O59" s="138">
        <v>8.0372250423011842</v>
      </c>
      <c r="P59" s="138">
        <v>8.595988538681949</v>
      </c>
      <c r="Q59" s="138">
        <v>7.1942446043165473</v>
      </c>
    </row>
    <row r="60" spans="3:17" ht="17.399999999999999" x14ac:dyDescent="0.45">
      <c r="C60" s="3264"/>
      <c r="D60" s="2951" t="s">
        <v>1015</v>
      </c>
      <c r="E60" s="138">
        <v>11.160714285714286</v>
      </c>
      <c r="F60" s="138">
        <v>7.2115384615384617</v>
      </c>
      <c r="G60" s="138">
        <v>7.518796992481203</v>
      </c>
      <c r="H60" s="138">
        <v>10.38961038961039</v>
      </c>
      <c r="I60" s="138">
        <v>2.4937655860349128</v>
      </c>
      <c r="J60" s="138">
        <v>4.8426150121065374</v>
      </c>
      <c r="K60" s="138">
        <v>5.333333333333333</v>
      </c>
      <c r="L60" s="138">
        <v>10.554089709762533</v>
      </c>
      <c r="M60" s="138">
        <v>8.1081081081081088</v>
      </c>
      <c r="N60" s="138">
        <v>2.5062656641604009</v>
      </c>
      <c r="O60" s="138">
        <v>12.779552715654951</v>
      </c>
      <c r="P60" s="138">
        <v>3.1055900621118009</v>
      </c>
      <c r="Q60" s="138">
        <v>5.8479532163742682</v>
      </c>
    </row>
    <row r="61" spans="3:17" ht="17.399999999999999" x14ac:dyDescent="0.45">
      <c r="C61" s="3264"/>
      <c r="D61" s="2951" t="s">
        <v>1044</v>
      </c>
      <c r="E61" s="138">
        <v>6.7340067340067336</v>
      </c>
      <c r="F61" s="138">
        <v>2.8571428571428572</v>
      </c>
      <c r="G61" s="32" t="s">
        <v>682</v>
      </c>
      <c r="H61" s="32" t="s">
        <v>682</v>
      </c>
      <c r="I61" s="138">
        <v>3.6496350364963503</v>
      </c>
      <c r="J61" s="138">
        <v>7.782101167315175</v>
      </c>
      <c r="K61" s="138">
        <v>10.791366906474821</v>
      </c>
      <c r="L61" s="138">
        <v>15.384615384615385</v>
      </c>
      <c r="M61" s="32" t="s">
        <v>682</v>
      </c>
      <c r="N61" s="32" t="s">
        <v>682</v>
      </c>
      <c r="O61" s="138">
        <v>9.1324200913241995</v>
      </c>
      <c r="P61" s="138">
        <v>5</v>
      </c>
      <c r="Q61" s="138">
        <v>9.7560975609756095</v>
      </c>
    </row>
    <row r="62" spans="3:17" ht="17.399999999999999" x14ac:dyDescent="0.45">
      <c r="C62" s="3264"/>
      <c r="D62" s="2951" t="s">
        <v>4276</v>
      </c>
      <c r="E62" s="138">
        <v>7.832898172323759</v>
      </c>
      <c r="F62" s="138">
        <v>1.1534025374855825</v>
      </c>
      <c r="G62" s="138">
        <v>12.972972972972972</v>
      </c>
      <c r="H62" s="138">
        <v>8.31353919239905</v>
      </c>
      <c r="I62" s="138">
        <v>4.7393364928909953</v>
      </c>
      <c r="J62" s="138">
        <v>5.6818181818181817</v>
      </c>
      <c r="K62" s="138">
        <v>5.1413881748071972</v>
      </c>
      <c r="L62" s="138">
        <v>7.255139056831923</v>
      </c>
      <c r="M62" s="138">
        <v>4.0927694406548429</v>
      </c>
      <c r="N62" s="138">
        <v>2.785515320334262</v>
      </c>
      <c r="O62" s="138">
        <v>3.0534351145038165</v>
      </c>
      <c r="P62" s="138">
        <v>1.5797788309636651</v>
      </c>
      <c r="Q62" s="138">
        <v>3.6630036630036629</v>
      </c>
    </row>
    <row r="63" spans="3:17" ht="17.399999999999999" x14ac:dyDescent="0.45">
      <c r="C63" s="3264"/>
      <c r="D63" s="2951" t="s">
        <v>4430</v>
      </c>
      <c r="E63" s="138">
        <v>3.0674846625766872</v>
      </c>
      <c r="F63" s="138">
        <v>8.1743869209809255</v>
      </c>
      <c r="G63" s="138">
        <v>8.2191780821917799</v>
      </c>
      <c r="H63" s="138">
        <v>5.1679586563307494</v>
      </c>
      <c r="I63" s="138">
        <v>7.518796992481203</v>
      </c>
      <c r="J63" s="138">
        <v>5.7142857142857144</v>
      </c>
      <c r="K63" s="32" t="s">
        <v>682</v>
      </c>
      <c r="L63" s="138">
        <v>7.4257425742574252</v>
      </c>
      <c r="M63" s="138">
        <v>2.7100271002710028</v>
      </c>
      <c r="N63" s="138">
        <v>2.5316455696202533</v>
      </c>
      <c r="O63" s="138">
        <v>8.7976539589442826</v>
      </c>
      <c r="P63" s="138">
        <v>2.9761904761904758</v>
      </c>
      <c r="Q63" s="32" t="s">
        <v>682</v>
      </c>
    </row>
    <row r="64" spans="3:17" ht="17.399999999999999" x14ac:dyDescent="0.45">
      <c r="C64" s="3264"/>
      <c r="D64" s="2951" t="s">
        <v>7437</v>
      </c>
      <c r="E64" s="138">
        <v>8.2449941107184923</v>
      </c>
      <c r="F64" s="138">
        <v>10.303377218088151</v>
      </c>
      <c r="G64" s="138">
        <v>4.2839657282741737</v>
      </c>
      <c r="H64" s="138">
        <v>6.8621334996880847</v>
      </c>
      <c r="I64" s="138">
        <v>3.601440576230492</v>
      </c>
      <c r="J64" s="138">
        <v>5.9808612440191391</v>
      </c>
      <c r="K64" s="138">
        <v>5.4274084124830386</v>
      </c>
      <c r="L64" s="138">
        <v>5.8631921824104234</v>
      </c>
      <c r="M64" s="138">
        <v>4.160887656033287</v>
      </c>
      <c r="N64" s="138">
        <v>10.217983651226158</v>
      </c>
      <c r="O64" s="138">
        <v>6.5359477124183005</v>
      </c>
      <c r="P64" s="138">
        <v>11.904761904761903</v>
      </c>
      <c r="Q64" s="138">
        <v>5.6550424128180961</v>
      </c>
    </row>
    <row r="65" spans="3:17" ht="17.399999999999999" x14ac:dyDescent="0.45">
      <c r="C65" s="3264"/>
      <c r="D65" s="2951" t="s">
        <v>7438</v>
      </c>
      <c r="E65" s="138">
        <v>6.5616797900262469</v>
      </c>
      <c r="F65" s="138">
        <v>10.296010296010296</v>
      </c>
      <c r="G65" s="138">
        <v>7.509386733416771</v>
      </c>
      <c r="H65" s="138">
        <v>10.19108280254777</v>
      </c>
      <c r="I65" s="138">
        <v>7.0754716981132075</v>
      </c>
      <c r="J65" s="138">
        <v>5.9665871121718377</v>
      </c>
      <c r="K65" s="138">
        <v>4.8250904704463204</v>
      </c>
      <c r="L65" s="138">
        <v>5.9737156511350067</v>
      </c>
      <c r="M65" s="138">
        <v>4.9627791563275432</v>
      </c>
      <c r="N65" s="138">
        <v>11.421319796954315</v>
      </c>
      <c r="O65" s="138">
        <v>3.0075187969924815</v>
      </c>
      <c r="P65" s="138">
        <v>5.8479532163742682</v>
      </c>
      <c r="Q65" s="138">
        <v>6.0975609756097562</v>
      </c>
    </row>
    <row r="66" spans="3:17" ht="17.399999999999999" x14ac:dyDescent="0.45">
      <c r="C66" s="3264"/>
      <c r="D66" s="2951" t="s">
        <v>7439</v>
      </c>
      <c r="E66" s="138">
        <v>9.2664092664092657</v>
      </c>
      <c r="F66" s="138">
        <v>5.5555555555555554</v>
      </c>
      <c r="G66" s="138">
        <v>7.03125</v>
      </c>
      <c r="H66" s="138">
        <v>7.3469387755102034</v>
      </c>
      <c r="I66" s="138">
        <v>8.2850041425020713</v>
      </c>
      <c r="J66" s="138">
        <v>2.6978417266187051</v>
      </c>
      <c r="K66" s="138">
        <v>8.2266910420475323</v>
      </c>
      <c r="L66" s="138">
        <v>10.507880910683012</v>
      </c>
      <c r="M66" s="138">
        <v>6.1511423550087869</v>
      </c>
      <c r="N66" s="138">
        <v>6.2724014336917566</v>
      </c>
      <c r="O66" s="138">
        <v>4.5095828635851181</v>
      </c>
      <c r="P66" s="138">
        <v>3.6630036630036629</v>
      </c>
      <c r="Q66" s="138">
        <v>10.165184243964422</v>
      </c>
    </row>
    <row r="67" spans="3:17" ht="17.399999999999999" x14ac:dyDescent="0.45">
      <c r="C67" s="3264"/>
      <c r="D67" s="2951" t="s">
        <v>1018</v>
      </c>
      <c r="E67" s="138">
        <v>7.8125</v>
      </c>
      <c r="F67" s="138">
        <v>13.555787278415016</v>
      </c>
      <c r="G67" s="138">
        <v>5.5370985603543748</v>
      </c>
      <c r="H67" s="138">
        <v>7.8037904124860651</v>
      </c>
      <c r="I67" s="138">
        <v>10.250569476082005</v>
      </c>
      <c r="J67" s="138">
        <v>4.2283298097251585</v>
      </c>
      <c r="K67" s="138">
        <v>2.285714285714286</v>
      </c>
      <c r="L67" s="138">
        <v>4.9627791563275432</v>
      </c>
      <c r="M67" s="138">
        <v>3.8022813688212929</v>
      </c>
      <c r="N67" s="138">
        <v>5.4719562243502047</v>
      </c>
      <c r="O67" s="138">
        <v>6.369426751592357</v>
      </c>
      <c r="P67" s="138">
        <v>6.5146579804560263</v>
      </c>
      <c r="Q67" s="138">
        <v>8.2508250825082499</v>
      </c>
    </row>
    <row r="68" spans="3:17" ht="17.399999999999999" x14ac:dyDescent="0.45">
      <c r="C68" s="3264"/>
      <c r="D68" s="2951" t="s">
        <v>1045</v>
      </c>
      <c r="E68" s="138">
        <v>3.3557046979865772</v>
      </c>
      <c r="F68" s="138">
        <v>14.925373134328359</v>
      </c>
      <c r="G68" s="138">
        <v>7.0175438596491233</v>
      </c>
      <c r="H68" s="138">
        <v>3.7174721189591078</v>
      </c>
      <c r="I68" s="138">
        <v>10.638297872340425</v>
      </c>
      <c r="J68" s="138">
        <v>7.7519379844961236</v>
      </c>
      <c r="K68" s="138">
        <v>7.2992700729927007</v>
      </c>
      <c r="L68" s="32" t="s">
        <v>682</v>
      </c>
      <c r="M68" s="32" t="s">
        <v>682</v>
      </c>
      <c r="N68" s="138">
        <v>8.8105726872246706</v>
      </c>
      <c r="O68" s="32" t="s">
        <v>682</v>
      </c>
      <c r="P68" s="138">
        <v>11.049723756906078</v>
      </c>
      <c r="Q68" s="138">
        <v>4.694835680751174</v>
      </c>
    </row>
    <row r="69" spans="3:17" ht="17.399999999999999" x14ac:dyDescent="0.45">
      <c r="C69" s="3264"/>
      <c r="D69" s="2951" t="s">
        <v>1023</v>
      </c>
      <c r="E69" s="138">
        <v>13.232514177693762</v>
      </c>
      <c r="F69" s="138">
        <v>8.2493125572868919</v>
      </c>
      <c r="G69" s="138">
        <v>4.7036688617121349</v>
      </c>
      <c r="H69" s="138">
        <v>6.756756756756757</v>
      </c>
      <c r="I69" s="138">
        <v>6.0301507537688437</v>
      </c>
      <c r="J69" s="138">
        <v>4.9019607843137258</v>
      </c>
      <c r="K69" s="138">
        <v>8.4210526315789469</v>
      </c>
      <c r="L69" s="138">
        <v>5.4585152838427948</v>
      </c>
      <c r="M69" s="138">
        <v>4.2060988433228177</v>
      </c>
      <c r="N69" s="138">
        <v>4.9566294919454768</v>
      </c>
      <c r="O69" s="138">
        <v>9.4979647218453191</v>
      </c>
      <c r="P69" s="138">
        <v>4.6875</v>
      </c>
      <c r="Q69" s="138">
        <v>4.665629860031105</v>
      </c>
    </row>
    <row r="70" spans="3:17" ht="17.399999999999999" x14ac:dyDescent="0.45">
      <c r="C70" s="3264"/>
      <c r="D70" s="2951" t="s">
        <v>7440</v>
      </c>
      <c r="E70" s="138">
        <v>4.4642857142857144</v>
      </c>
      <c r="F70" s="138">
        <v>10.355029585798817</v>
      </c>
      <c r="G70" s="138">
        <v>5.8055152394775034</v>
      </c>
      <c r="H70" s="138">
        <v>1.680672268907563</v>
      </c>
      <c r="I70" s="138">
        <v>8.1168831168831161</v>
      </c>
      <c r="J70" s="138">
        <v>2.9498525073746311</v>
      </c>
      <c r="K70" s="138">
        <v>3.3500837520938025</v>
      </c>
      <c r="L70" s="138">
        <v>6.7114093959731544</v>
      </c>
      <c r="M70" s="138">
        <v>7.2463768115942031</v>
      </c>
      <c r="N70" s="138">
        <v>8.0808080808080813</v>
      </c>
      <c r="O70" s="138">
        <v>4.0650406504065044</v>
      </c>
      <c r="P70" s="138">
        <v>8.7336244541484707</v>
      </c>
      <c r="Q70" s="138">
        <v>13.392857142857142</v>
      </c>
    </row>
    <row r="71" spans="3:17" ht="17.399999999999999" x14ac:dyDescent="0.45">
      <c r="C71" s="3264"/>
      <c r="D71" s="2951" t="s">
        <v>7441</v>
      </c>
      <c r="E71" s="138">
        <v>7.9491255961844187</v>
      </c>
      <c r="F71" s="138">
        <v>2.9629629629629628</v>
      </c>
      <c r="G71" s="138">
        <v>9.8199672667757767</v>
      </c>
      <c r="H71" s="138">
        <v>10.771992818671455</v>
      </c>
      <c r="I71" s="138">
        <v>10.471204188481677</v>
      </c>
      <c r="J71" s="138">
        <v>10.638297872340425</v>
      </c>
      <c r="K71" s="138">
        <v>3.4129692832764507</v>
      </c>
      <c r="L71" s="138">
        <v>3.992015968063872</v>
      </c>
      <c r="M71" s="138">
        <v>1.8975332068311195</v>
      </c>
      <c r="N71" s="138">
        <v>5.9880239520958085</v>
      </c>
      <c r="O71" s="138">
        <v>9.4786729857819907</v>
      </c>
      <c r="P71" s="138">
        <v>2.5188916876574305</v>
      </c>
      <c r="Q71" s="138">
        <v>4.4843049327354256</v>
      </c>
    </row>
    <row r="72" spans="3:17" ht="17.399999999999999" x14ac:dyDescent="0.45">
      <c r="C72" s="3264"/>
      <c r="D72" s="2951" t="s">
        <v>7442</v>
      </c>
      <c r="E72" s="32" t="s">
        <v>682</v>
      </c>
      <c r="F72" s="32" t="s">
        <v>682</v>
      </c>
      <c r="G72" s="138">
        <v>14.492753623188406</v>
      </c>
      <c r="H72" s="32" t="s">
        <v>682</v>
      </c>
      <c r="I72" s="138">
        <v>15.625</v>
      </c>
      <c r="J72" s="32" t="s">
        <v>682</v>
      </c>
      <c r="K72" s="138">
        <v>13.157894736842104</v>
      </c>
      <c r="L72" s="32" t="s">
        <v>682</v>
      </c>
      <c r="M72" s="32" t="s">
        <v>682</v>
      </c>
      <c r="N72" s="138">
        <v>15.625</v>
      </c>
      <c r="O72" s="138">
        <v>14.925373134328359</v>
      </c>
      <c r="P72" s="32" t="s">
        <v>682</v>
      </c>
      <c r="Q72" s="32" t="s">
        <v>682</v>
      </c>
    </row>
    <row r="73" spans="3:17" ht="17.399999999999999" x14ac:dyDescent="0.45">
      <c r="C73" s="3264"/>
      <c r="D73" s="2951" t="s">
        <v>1043</v>
      </c>
      <c r="E73" s="138">
        <v>23.255813953488371</v>
      </c>
      <c r="F73" s="138">
        <v>9.6153846153846168</v>
      </c>
      <c r="G73" s="32" t="s">
        <v>682</v>
      </c>
      <c r="H73" s="138">
        <v>7.8125</v>
      </c>
      <c r="I73" s="138">
        <v>31.746031746031743</v>
      </c>
      <c r="J73" s="138">
        <v>9.0090090090090094</v>
      </c>
      <c r="K73" s="32" t="s">
        <v>682</v>
      </c>
      <c r="L73" s="32" t="s">
        <v>682</v>
      </c>
      <c r="M73" s="138">
        <v>17.241379310344826</v>
      </c>
      <c r="N73" s="138">
        <v>8.064516129032258</v>
      </c>
      <c r="O73" s="32" t="s">
        <v>682</v>
      </c>
      <c r="P73" s="32" t="s">
        <v>682</v>
      </c>
      <c r="Q73" s="32">
        <v>22.727272727272727</v>
      </c>
    </row>
    <row r="74" spans="3:17" ht="17.399999999999999" x14ac:dyDescent="0.45">
      <c r="C74" s="3264"/>
      <c r="D74" s="2951" t="s">
        <v>7443</v>
      </c>
      <c r="E74" s="138">
        <v>8.8495575221238933</v>
      </c>
      <c r="F74" s="138">
        <v>8.8235294117647065</v>
      </c>
      <c r="G74" s="138">
        <v>9.2592592592592595</v>
      </c>
      <c r="H74" s="138">
        <v>4.0526849037487338</v>
      </c>
      <c r="I74" s="138">
        <v>5.9113300492610845</v>
      </c>
      <c r="J74" s="138">
        <v>7.6263107721639658</v>
      </c>
      <c r="K74" s="138">
        <v>3.9800995024875618</v>
      </c>
      <c r="L74" s="138">
        <v>14.344262295081968</v>
      </c>
      <c r="M74" s="138">
        <v>11.098779134295228</v>
      </c>
      <c r="N74" s="138">
        <v>2.1074815595363541</v>
      </c>
      <c r="O74" s="138">
        <v>6.2344139650872821</v>
      </c>
      <c r="P74" s="138">
        <v>2.8860028860028861</v>
      </c>
      <c r="Q74" s="138">
        <v>5.9612518628912072</v>
      </c>
    </row>
    <row r="75" spans="3:17" ht="17.399999999999999" x14ac:dyDescent="0.45">
      <c r="C75" s="3264"/>
      <c r="D75" s="2951" t="s">
        <v>1041</v>
      </c>
      <c r="E75" s="138">
        <v>9.3333333333333339</v>
      </c>
      <c r="F75" s="138">
        <v>3.8759689922480618</v>
      </c>
      <c r="G75" s="138">
        <v>5.5674518201284799</v>
      </c>
      <c r="H75" s="138">
        <v>5.0301810865191143</v>
      </c>
      <c r="I75" s="138">
        <v>7.3529411764705879</v>
      </c>
      <c r="J75" s="138">
        <v>6.0521415270018615</v>
      </c>
      <c r="K75" s="138">
        <v>4.7080979284369109</v>
      </c>
      <c r="L75" s="138">
        <v>5.6390977443609023</v>
      </c>
      <c r="M75" s="138">
        <v>1.9020446980504042</v>
      </c>
      <c r="N75" s="138">
        <v>3.065917220235054</v>
      </c>
      <c r="O75" s="138">
        <v>3.9215686274509802</v>
      </c>
      <c r="P75" s="138">
        <v>6.8104426787741197</v>
      </c>
      <c r="Q75" s="138">
        <v>8.2595870206489668</v>
      </c>
    </row>
    <row r="76" spans="3:17" ht="17.399999999999999" x14ac:dyDescent="0.45">
      <c r="C76" s="3264"/>
      <c r="D76" s="2951" t="s">
        <v>7444</v>
      </c>
      <c r="E76" s="138">
        <v>11.976047904191617</v>
      </c>
      <c r="F76" s="138">
        <v>16.853932584269664</v>
      </c>
      <c r="G76" s="138">
        <v>15.075376884422109</v>
      </c>
      <c r="H76" s="138">
        <v>21.978021978021978</v>
      </c>
      <c r="I76" s="138">
        <v>11.235955056179774</v>
      </c>
      <c r="J76" s="138">
        <v>18.292682926829269</v>
      </c>
      <c r="K76" s="138">
        <v>9.9009900990099009</v>
      </c>
      <c r="L76" s="138">
        <v>5.1282051282051286</v>
      </c>
      <c r="M76" s="138">
        <v>11.111111111111111</v>
      </c>
      <c r="N76" s="138">
        <v>11.560693641618496</v>
      </c>
      <c r="O76" s="138">
        <v>18.633540372670808</v>
      </c>
      <c r="P76" s="32" t="s">
        <v>682</v>
      </c>
      <c r="Q76" s="32">
        <v>21.428571428571427</v>
      </c>
    </row>
    <row r="77" spans="3:17" ht="17.399999999999999" x14ac:dyDescent="0.45">
      <c r="C77" s="3264" t="s">
        <v>507</v>
      </c>
      <c r="D77" s="2951" t="s">
        <v>507</v>
      </c>
      <c r="E77" s="138">
        <v>7.591933570581257</v>
      </c>
      <c r="F77" s="138">
        <v>6.4995357474466102</v>
      </c>
      <c r="G77" s="138">
        <v>5.4104916490237596</v>
      </c>
      <c r="H77" s="138">
        <v>4.4204322200392925</v>
      </c>
      <c r="I77" s="138">
        <v>4.9692380501656412</v>
      </c>
      <c r="J77" s="138">
        <v>6.666666666666667</v>
      </c>
      <c r="K77" s="138">
        <v>4.3270325666135276</v>
      </c>
      <c r="L77" s="138">
        <v>4.7058823529411757</v>
      </c>
      <c r="M77" s="138">
        <v>7.6611086074808474</v>
      </c>
      <c r="N77" s="138">
        <v>5.4753608760577404</v>
      </c>
      <c r="O77" s="138">
        <v>5.9585492227979273</v>
      </c>
      <c r="P77" s="138">
        <v>6.1401060563773369</v>
      </c>
      <c r="Q77" s="138">
        <v>9.1580502215657322</v>
      </c>
    </row>
    <row r="78" spans="3:17" ht="17.399999999999999" x14ac:dyDescent="0.45">
      <c r="C78" s="3264"/>
      <c r="D78" s="2951" t="s">
        <v>3160</v>
      </c>
      <c r="E78" s="138">
        <v>5.0083472454090145</v>
      </c>
      <c r="F78" s="138">
        <v>6.3593004769475359</v>
      </c>
      <c r="G78" s="138">
        <v>4.0816326530612246</v>
      </c>
      <c r="H78" s="138">
        <v>1.6583747927031509</v>
      </c>
      <c r="I78" s="138">
        <v>4.796163069544364</v>
      </c>
      <c r="J78" s="138">
        <v>7.5471698113207548</v>
      </c>
      <c r="K78" s="138">
        <v>3.0959752321981426</v>
      </c>
      <c r="L78" s="138">
        <v>5.3313023610053314</v>
      </c>
      <c r="M78" s="138">
        <v>9.1514143094841938</v>
      </c>
      <c r="N78" s="138">
        <v>2.5020850708924103</v>
      </c>
      <c r="O78" s="138">
        <v>4.5495905368516834</v>
      </c>
      <c r="P78" s="138">
        <v>4.770992366412214</v>
      </c>
      <c r="Q78" s="138">
        <v>9.9502487562189046</v>
      </c>
    </row>
    <row r="79" spans="3:17" ht="17.399999999999999" x14ac:dyDescent="0.45">
      <c r="C79" s="3264"/>
      <c r="D79" s="2951" t="s">
        <v>7445</v>
      </c>
      <c r="E79" s="138">
        <v>4.3215211754537597</v>
      </c>
      <c r="F79" s="138">
        <v>3.215434083601286</v>
      </c>
      <c r="G79" s="138">
        <v>5.1502145922746783</v>
      </c>
      <c r="H79" s="138">
        <v>7.1884984025559104</v>
      </c>
      <c r="I79" s="138">
        <v>2.4711696869851729</v>
      </c>
      <c r="J79" s="138">
        <v>2.3677979479084454</v>
      </c>
      <c r="K79" s="138">
        <v>4.2229729729729728</v>
      </c>
      <c r="L79" s="138">
        <v>6.6445182724252492</v>
      </c>
      <c r="M79" s="138">
        <v>4.9342105263157894</v>
      </c>
      <c r="N79" s="138">
        <v>3.3222591362126246</v>
      </c>
      <c r="O79" s="138">
        <v>5.9808612440191391</v>
      </c>
      <c r="P79" s="138">
        <v>9.1984231274638635</v>
      </c>
      <c r="Q79" s="138">
        <v>5.1679586563307494</v>
      </c>
    </row>
    <row r="80" spans="3:17" ht="17.399999999999999" x14ac:dyDescent="0.45">
      <c r="C80" s="3264"/>
      <c r="D80" s="2951" t="s">
        <v>1039</v>
      </c>
      <c r="E80" s="138">
        <v>12.658227848101266</v>
      </c>
      <c r="F80" s="32" t="s">
        <v>682</v>
      </c>
      <c r="G80" s="32" t="s">
        <v>682</v>
      </c>
      <c r="H80" s="138">
        <v>38.461538461538467</v>
      </c>
      <c r="I80" s="32" t="s">
        <v>682</v>
      </c>
      <c r="J80" s="32" t="s">
        <v>682</v>
      </c>
      <c r="K80" s="32" t="s">
        <v>682</v>
      </c>
      <c r="L80" s="32" t="s">
        <v>682</v>
      </c>
      <c r="M80" s="32" t="s">
        <v>682</v>
      </c>
      <c r="N80" s="32" t="s">
        <v>682</v>
      </c>
      <c r="O80" s="32" t="s">
        <v>682</v>
      </c>
      <c r="P80" s="32" t="s">
        <v>682</v>
      </c>
      <c r="Q80" s="32">
        <v>15.625</v>
      </c>
    </row>
    <row r="81" spans="3:17" ht="17.399999999999999" x14ac:dyDescent="0.45">
      <c r="C81" s="3264"/>
      <c r="D81" s="2951" t="s">
        <v>1034</v>
      </c>
      <c r="E81" s="138">
        <v>3.0769230769230771</v>
      </c>
      <c r="F81" s="138">
        <v>9.4936708860759502</v>
      </c>
      <c r="G81" s="138">
        <v>3.1948881789137378</v>
      </c>
      <c r="H81" s="138">
        <v>3.278688524590164</v>
      </c>
      <c r="I81" s="32" t="s">
        <v>682</v>
      </c>
      <c r="J81" s="32" t="s">
        <v>682</v>
      </c>
      <c r="K81" s="138">
        <v>6.0060060060060056</v>
      </c>
      <c r="L81" s="138">
        <v>9.316770186335404</v>
      </c>
      <c r="M81" s="138">
        <v>5.6179775280898872</v>
      </c>
      <c r="N81" s="32" t="s">
        <v>682</v>
      </c>
      <c r="O81" s="138">
        <v>6.2893081761006293</v>
      </c>
      <c r="P81" s="138">
        <v>3.4129692832764507</v>
      </c>
      <c r="Q81" s="32" t="s">
        <v>682</v>
      </c>
    </row>
    <row r="82" spans="3:17" ht="17.399999999999999" x14ac:dyDescent="0.45">
      <c r="C82" s="3264"/>
      <c r="D82" s="2951" t="s">
        <v>1038</v>
      </c>
      <c r="E82" s="138">
        <v>1.5748031496062991</v>
      </c>
      <c r="F82" s="138">
        <v>3.2206119162640903</v>
      </c>
      <c r="G82" s="138">
        <v>3.2051282051282048</v>
      </c>
      <c r="H82" s="138">
        <v>11.686143572621035</v>
      </c>
      <c r="I82" s="138">
        <v>8.6805555555555554</v>
      </c>
      <c r="J82" s="138">
        <v>6.6445182724252492</v>
      </c>
      <c r="K82" s="138">
        <v>3.4013605442176869</v>
      </c>
      <c r="L82" s="138">
        <v>6.968641114982578</v>
      </c>
      <c r="M82" s="138">
        <v>1.6638935108153079</v>
      </c>
      <c r="N82" s="138">
        <v>8.8809946714031973</v>
      </c>
      <c r="O82" s="138">
        <v>1.9920318725099602</v>
      </c>
      <c r="P82" s="138">
        <v>6.4935064935064943</v>
      </c>
      <c r="Q82" s="138">
        <v>6.5075921908893708</v>
      </c>
    </row>
    <row r="83" spans="3:17" ht="17.399999999999999" x14ac:dyDescent="0.45">
      <c r="C83" s="3264"/>
      <c r="D83" s="2951" t="s">
        <v>7446</v>
      </c>
      <c r="E83" s="138">
        <v>4.4843049327354256</v>
      </c>
      <c r="F83" s="138">
        <v>4.1580041580041582</v>
      </c>
      <c r="G83" s="138">
        <v>4.7169811320754711</v>
      </c>
      <c r="H83" s="138">
        <v>4.5146726862302478</v>
      </c>
      <c r="I83" s="138">
        <v>11.135857461024498</v>
      </c>
      <c r="J83" s="32" t="s">
        <v>682</v>
      </c>
      <c r="K83" s="138">
        <v>6.5075921908893708</v>
      </c>
      <c r="L83" s="138">
        <v>2.2371364653243848</v>
      </c>
      <c r="M83" s="138">
        <v>2.2075055187637971</v>
      </c>
      <c r="N83" s="138">
        <v>12.345679012345679</v>
      </c>
      <c r="O83" s="138">
        <v>5.333333333333333</v>
      </c>
      <c r="P83" s="138">
        <v>2.7247956403269753</v>
      </c>
      <c r="Q83" s="138">
        <v>17.241379310344826</v>
      </c>
    </row>
    <row r="84" spans="3:17" ht="17.399999999999999" x14ac:dyDescent="0.45">
      <c r="C84" s="3264"/>
      <c r="D84" s="2951" t="s">
        <v>7447</v>
      </c>
      <c r="E84" s="138">
        <v>6.5645514223194743</v>
      </c>
      <c r="F84" s="138">
        <v>2.1598272138228944</v>
      </c>
      <c r="G84" s="138">
        <v>10.615711252653927</v>
      </c>
      <c r="H84" s="138">
        <v>7.1942446043165473</v>
      </c>
      <c r="I84" s="138">
        <v>8.3507306889352808</v>
      </c>
      <c r="J84" s="138">
        <v>3.9525691699604741</v>
      </c>
      <c r="K84" s="138">
        <v>6.1349693251533743</v>
      </c>
      <c r="L84" s="138">
        <v>4.1493775933609962</v>
      </c>
      <c r="M84" s="138">
        <v>4.2553191489361701</v>
      </c>
      <c r="N84" s="138">
        <v>11.904761904761903</v>
      </c>
      <c r="O84" s="32" t="s">
        <v>682</v>
      </c>
      <c r="P84" s="138">
        <v>5.2493438320209975</v>
      </c>
      <c r="Q84" s="138">
        <v>7.5376884422110546</v>
      </c>
    </row>
    <row r="85" spans="3:17" ht="17.399999999999999" x14ac:dyDescent="0.45">
      <c r="C85" s="3264"/>
      <c r="D85" s="2951" t="s">
        <v>1037</v>
      </c>
      <c r="E85" s="138">
        <v>9.8039215686274517</v>
      </c>
      <c r="F85" s="32" t="s">
        <v>682</v>
      </c>
      <c r="G85" s="138">
        <v>10.033444816053512</v>
      </c>
      <c r="H85" s="138">
        <v>3.1446540880503147</v>
      </c>
      <c r="I85" s="32" t="s">
        <v>682</v>
      </c>
      <c r="J85" s="138">
        <v>16.077170418006428</v>
      </c>
      <c r="K85" s="138">
        <v>12.307692307692308</v>
      </c>
      <c r="L85" s="138">
        <v>6.1728395061728394</v>
      </c>
      <c r="M85" s="138">
        <v>3.0864197530864197</v>
      </c>
      <c r="N85" s="138">
        <v>10.380622837370241</v>
      </c>
      <c r="O85" s="138">
        <v>10.948905109489052</v>
      </c>
      <c r="P85" s="138">
        <v>7.8431372549019605</v>
      </c>
      <c r="Q85" s="138">
        <v>12.295081967213115</v>
      </c>
    </row>
    <row r="86" spans="3:17" ht="17.399999999999999" x14ac:dyDescent="0.45">
      <c r="C86" s="3264"/>
      <c r="D86" s="2951" t="s">
        <v>4358</v>
      </c>
      <c r="E86" s="138">
        <v>5.3019145802650955</v>
      </c>
      <c r="F86" s="138">
        <v>6.6996795805418001</v>
      </c>
      <c r="G86" s="138">
        <v>7.0052539404553418</v>
      </c>
      <c r="H86" s="138">
        <v>3.3092659446450061</v>
      </c>
      <c r="I86" s="138">
        <v>6.1547479484173504</v>
      </c>
      <c r="J86" s="138">
        <v>5.4913294797687859</v>
      </c>
      <c r="K86" s="138">
        <v>4.5303533675626699</v>
      </c>
      <c r="L86" s="138">
        <v>4.2979942693409745</v>
      </c>
      <c r="M86" s="138">
        <v>6.806579693703914</v>
      </c>
      <c r="N86" s="138">
        <v>5.0648939537828426</v>
      </c>
      <c r="O86" s="138">
        <v>5.0107372942018609</v>
      </c>
      <c r="P86" s="138">
        <v>6.746626686656672</v>
      </c>
      <c r="Q86" s="138">
        <v>6.1217140799423841</v>
      </c>
    </row>
    <row r="87" spans="3:17" ht="17.399999999999999" x14ac:dyDescent="0.45">
      <c r="C87" s="3264"/>
      <c r="D87" s="2951" t="s">
        <v>7448</v>
      </c>
      <c r="E87" s="138">
        <v>8.5470085470085486</v>
      </c>
      <c r="F87" s="138">
        <v>9.2165898617511512</v>
      </c>
      <c r="G87" s="32" t="s">
        <v>682</v>
      </c>
      <c r="H87" s="138">
        <v>9.3023255813953494</v>
      </c>
      <c r="I87" s="138">
        <v>5.0761421319796947</v>
      </c>
      <c r="J87" s="32" t="s">
        <v>682</v>
      </c>
      <c r="K87" s="138">
        <v>12.820512820512819</v>
      </c>
      <c r="L87" s="138">
        <v>4.6082949308755756</v>
      </c>
      <c r="M87" s="138">
        <v>3.7174721189591078</v>
      </c>
      <c r="N87" s="138">
        <v>16.949152542372882</v>
      </c>
      <c r="O87" s="138">
        <v>8.7336244541484707</v>
      </c>
      <c r="P87" s="138">
        <v>16.129032258064516</v>
      </c>
      <c r="Q87" s="138">
        <v>5.4054054054054053</v>
      </c>
    </row>
    <row r="88" spans="3:17" ht="17.399999999999999" x14ac:dyDescent="0.45">
      <c r="C88" s="3264"/>
      <c r="D88" s="2951" t="s">
        <v>7449</v>
      </c>
      <c r="E88" s="138">
        <v>6.9930069930069934</v>
      </c>
      <c r="F88" s="138">
        <v>7.6628352490421454</v>
      </c>
      <c r="G88" s="138">
        <v>3.6630036630036629</v>
      </c>
      <c r="H88" s="138">
        <v>9.3023255813953494</v>
      </c>
      <c r="I88" s="138">
        <v>3.3222591362126246</v>
      </c>
      <c r="J88" s="138">
        <v>11.194029850746269</v>
      </c>
      <c r="K88" s="138">
        <v>3.8759689922480618</v>
      </c>
      <c r="L88" s="138">
        <v>12.096774193548386</v>
      </c>
      <c r="M88" s="32" t="s">
        <v>682</v>
      </c>
      <c r="N88" s="138">
        <v>8.5836909871244629</v>
      </c>
      <c r="O88" s="138">
        <v>8.5470085470085486</v>
      </c>
      <c r="P88" s="138">
        <v>5.7803468208092479</v>
      </c>
      <c r="Q88" s="32" t="s">
        <v>682</v>
      </c>
    </row>
    <row r="89" spans="3:17" ht="17.399999999999999" x14ac:dyDescent="0.45">
      <c r="C89" s="3264"/>
      <c r="D89" s="2951" t="s">
        <v>7450</v>
      </c>
      <c r="E89" s="138">
        <v>2.3952095808383231</v>
      </c>
      <c r="F89" s="138">
        <v>9.1116173120728927</v>
      </c>
      <c r="G89" s="138">
        <v>3.225806451612903</v>
      </c>
      <c r="H89" s="138">
        <v>6.5288356909684442</v>
      </c>
      <c r="I89" s="138">
        <v>4.9652432969215496</v>
      </c>
      <c r="J89" s="138">
        <v>11.31687242798354</v>
      </c>
      <c r="K89" s="138">
        <v>6.4794816414686824</v>
      </c>
      <c r="L89" s="138">
        <v>8.9730807577268195</v>
      </c>
      <c r="M89" s="138">
        <v>6.5913370998116765</v>
      </c>
      <c r="N89" s="138">
        <v>3.3594624860022395</v>
      </c>
      <c r="O89" s="138">
        <v>4.5662100456620998</v>
      </c>
      <c r="P89" s="138">
        <v>5.1020408163265305</v>
      </c>
      <c r="Q89" s="138">
        <v>9.2961487383798147</v>
      </c>
    </row>
    <row r="90" spans="3:17" ht="17.399999999999999" x14ac:dyDescent="0.45">
      <c r="C90" s="3264"/>
      <c r="D90" s="2951" t="s">
        <v>4359</v>
      </c>
      <c r="E90" s="138">
        <v>3.9761431411530812</v>
      </c>
      <c r="F90" s="138">
        <v>16.363636363636363</v>
      </c>
      <c r="G90" s="138">
        <v>7.1428571428571423</v>
      </c>
      <c r="H90" s="138">
        <v>9.4488188976377945</v>
      </c>
      <c r="I90" s="138">
        <v>3.2948929159802307</v>
      </c>
      <c r="J90" s="138">
        <v>4.9261083743842367</v>
      </c>
      <c r="K90" s="138">
        <v>5.9347181008902083</v>
      </c>
      <c r="L90" s="138">
        <v>9.67741935483871</v>
      </c>
      <c r="M90" s="138">
        <v>1.3440860215053765</v>
      </c>
      <c r="N90" s="138">
        <v>7.2150072150072146</v>
      </c>
      <c r="O90" s="138">
        <v>6.9930069930069934</v>
      </c>
      <c r="P90" s="138">
        <v>8.5178875638841571</v>
      </c>
      <c r="Q90" s="138">
        <v>5.3285968028419184</v>
      </c>
    </row>
    <row r="91" spans="3:17" ht="17.399999999999999" x14ac:dyDescent="0.45">
      <c r="C91" s="3264"/>
      <c r="D91" s="2951" t="s">
        <v>4363</v>
      </c>
      <c r="E91" s="138">
        <v>7.4906367041198498</v>
      </c>
      <c r="F91" s="32" t="s">
        <v>682</v>
      </c>
      <c r="G91" s="138">
        <v>10.48951048951049</v>
      </c>
      <c r="H91" s="138">
        <v>9.2024539877300615</v>
      </c>
      <c r="I91" s="138">
        <v>9.8039215686274517</v>
      </c>
      <c r="J91" s="32" t="s">
        <v>682</v>
      </c>
      <c r="K91" s="32" t="s">
        <v>682</v>
      </c>
      <c r="L91" s="32" t="s">
        <v>682</v>
      </c>
      <c r="M91" s="138">
        <v>12.861736334405144</v>
      </c>
      <c r="N91" s="32" t="s">
        <v>682</v>
      </c>
      <c r="O91" s="32" t="s">
        <v>682</v>
      </c>
      <c r="P91" s="138">
        <v>8.2987551867219924</v>
      </c>
      <c r="Q91" s="138">
        <v>9.4786729857819907</v>
      </c>
    </row>
    <row r="92" spans="3:17" ht="17.399999999999999" x14ac:dyDescent="0.45">
      <c r="C92" s="3264"/>
      <c r="D92" s="3104" t="s">
        <v>7451</v>
      </c>
      <c r="E92" s="3083" t="s">
        <v>7452</v>
      </c>
      <c r="F92" s="3083" t="s">
        <v>7452</v>
      </c>
      <c r="G92" s="3083" t="s">
        <v>7452</v>
      </c>
      <c r="H92" s="3083" t="s">
        <v>7452</v>
      </c>
      <c r="I92" s="3083" t="s">
        <v>7452</v>
      </c>
      <c r="J92" s="3083" t="s">
        <v>7452</v>
      </c>
      <c r="K92" s="3083" t="s">
        <v>7452</v>
      </c>
      <c r="L92" s="3083" t="s">
        <v>7452</v>
      </c>
      <c r="M92" s="3083" t="s">
        <v>7452</v>
      </c>
      <c r="N92" s="138">
        <v>11.538461538461538</v>
      </c>
      <c r="O92" s="138">
        <v>7.7220077220077226</v>
      </c>
      <c r="P92" s="32" t="s">
        <v>682</v>
      </c>
      <c r="Q92" s="32">
        <v>8.8105726872246706</v>
      </c>
    </row>
    <row r="93" spans="3:17" ht="17.399999999999999" x14ac:dyDescent="0.45">
      <c r="C93" s="3264" t="s">
        <v>508</v>
      </c>
      <c r="D93" s="2951" t="s">
        <v>508</v>
      </c>
      <c r="E93" s="138">
        <v>4.2533081285444236</v>
      </c>
      <c r="F93" s="138">
        <v>8.7922258213789917</v>
      </c>
      <c r="G93" s="138">
        <v>6.9284064665127021</v>
      </c>
      <c r="H93" s="138">
        <v>7.3170731707317076</v>
      </c>
      <c r="I93" s="138">
        <v>5.9760956175298805</v>
      </c>
      <c r="J93" s="138">
        <v>6.8897637795275593</v>
      </c>
      <c r="K93" s="138">
        <v>4.440059200789344</v>
      </c>
      <c r="L93" s="138">
        <v>8.7674058793192362</v>
      </c>
      <c r="M93" s="138">
        <v>5.8047493403693933</v>
      </c>
      <c r="N93" s="138">
        <v>8.938547486033519</v>
      </c>
      <c r="O93" s="138">
        <v>4.6975924838520253</v>
      </c>
      <c r="P93" s="138">
        <v>8.2697201017811697</v>
      </c>
      <c r="Q93" s="138">
        <v>8.3925112976113621</v>
      </c>
    </row>
    <row r="94" spans="3:17" ht="17.399999999999999" x14ac:dyDescent="0.45">
      <c r="C94" s="3264"/>
      <c r="D94" s="2951" t="s">
        <v>3114</v>
      </c>
      <c r="E94" s="138">
        <v>5.7471264367816088</v>
      </c>
      <c r="F94" s="138">
        <v>7.7262693156732896</v>
      </c>
      <c r="G94" s="138">
        <v>7.3761854583772397</v>
      </c>
      <c r="H94" s="138">
        <v>7.6169749727965179</v>
      </c>
      <c r="I94" s="138">
        <v>9.2485549132947984</v>
      </c>
      <c r="J94" s="138">
        <v>9.1324200913241995</v>
      </c>
      <c r="K94" s="138">
        <v>5.7208237986270021</v>
      </c>
      <c r="L94" s="138">
        <v>3.4802784222737819</v>
      </c>
      <c r="M94" s="138">
        <v>3.7174721189591078</v>
      </c>
      <c r="N94" s="138">
        <v>8.0753701211305522</v>
      </c>
      <c r="O94" s="138">
        <v>13.274336283185841</v>
      </c>
      <c r="P94" s="138">
        <v>9.3896713615023479</v>
      </c>
      <c r="Q94" s="138">
        <v>6.2305295950155761</v>
      </c>
    </row>
    <row r="95" spans="3:17" ht="17.399999999999999" x14ac:dyDescent="0.45">
      <c r="C95" s="3264"/>
      <c r="D95" s="2951" t="s">
        <v>4278</v>
      </c>
      <c r="E95" s="138">
        <v>6.607929515418502</v>
      </c>
      <c r="F95" s="138">
        <v>10.212097407698352</v>
      </c>
      <c r="G95" s="138">
        <v>6.0422960725075532</v>
      </c>
      <c r="H95" s="138">
        <v>5.3763440860215059</v>
      </c>
      <c r="I95" s="138">
        <v>5.9171597633136095</v>
      </c>
      <c r="J95" s="138">
        <v>7.8515346181299073</v>
      </c>
      <c r="K95" s="138">
        <v>3.8669760247486464</v>
      </c>
      <c r="L95" s="138">
        <v>3.9588281868566901</v>
      </c>
      <c r="M95" s="138">
        <v>8.8495575221238933</v>
      </c>
      <c r="N95" s="138">
        <v>4.9833887043189362</v>
      </c>
      <c r="O95" s="138">
        <v>3.568242640499554</v>
      </c>
      <c r="P95" s="138">
        <v>7.9920079920079923</v>
      </c>
      <c r="Q95" s="138">
        <v>13.186813186813186</v>
      </c>
    </row>
    <row r="96" spans="3:17" ht="17.399999999999999" x14ac:dyDescent="0.45">
      <c r="C96" s="3264"/>
      <c r="D96" s="2951" t="s">
        <v>3115</v>
      </c>
      <c r="E96" s="32" t="s">
        <v>682</v>
      </c>
      <c r="F96" s="138">
        <v>4.7393364928909953</v>
      </c>
      <c r="G96" s="32" t="s">
        <v>682</v>
      </c>
      <c r="H96" s="32" t="s">
        <v>682</v>
      </c>
      <c r="I96" s="138">
        <v>12.76595744680851</v>
      </c>
      <c r="J96" s="138">
        <v>8.1300813008130088</v>
      </c>
      <c r="K96" s="138">
        <v>16.736401673640167</v>
      </c>
      <c r="L96" s="138">
        <v>9.7560975609756095</v>
      </c>
      <c r="M96" s="138">
        <v>4.694835680751174</v>
      </c>
      <c r="N96" s="138">
        <v>24.509803921568626</v>
      </c>
      <c r="O96" s="138">
        <v>4.5045045045045047</v>
      </c>
      <c r="P96" s="138">
        <v>5.9880239520958085</v>
      </c>
      <c r="Q96" s="138">
        <v>15.706806282722512</v>
      </c>
    </row>
    <row r="97" spans="3:17" ht="17.399999999999999" x14ac:dyDescent="0.45">
      <c r="C97" s="3264"/>
      <c r="D97" s="2951" t="s">
        <v>3116</v>
      </c>
      <c r="E97" s="138">
        <v>3.6133694670280034</v>
      </c>
      <c r="F97" s="138">
        <v>4.0160642570281118</v>
      </c>
      <c r="G97" s="138">
        <v>7.7519379844961236</v>
      </c>
      <c r="H97" s="138">
        <v>5.0377833753148611</v>
      </c>
      <c r="I97" s="138">
        <v>4.2337002540220148</v>
      </c>
      <c r="J97" s="138">
        <v>8.9869281045751634</v>
      </c>
      <c r="K97" s="138">
        <v>12.798634812286689</v>
      </c>
      <c r="L97" s="138">
        <v>3.5429583702391496</v>
      </c>
      <c r="M97" s="138">
        <v>1.9342359767891684</v>
      </c>
      <c r="N97" s="138">
        <v>9.8328416912487704</v>
      </c>
      <c r="O97" s="138">
        <v>8.1967213114754109</v>
      </c>
      <c r="P97" s="138">
        <v>8.4925690021231421</v>
      </c>
      <c r="Q97" s="138">
        <v>8.8397790055248624</v>
      </c>
    </row>
    <row r="98" spans="3:17" ht="17.399999999999999" x14ac:dyDescent="0.45">
      <c r="C98" s="3264"/>
      <c r="D98" s="2951" t="s">
        <v>7453</v>
      </c>
      <c r="E98" s="138">
        <v>4.9504950495049505</v>
      </c>
      <c r="F98" s="138">
        <v>9.0909090909090899</v>
      </c>
      <c r="G98" s="32" t="s">
        <v>682</v>
      </c>
      <c r="H98" s="138">
        <v>10.471204188481677</v>
      </c>
      <c r="I98" s="32" t="s">
        <v>682</v>
      </c>
      <c r="J98" s="138">
        <v>5.0505050505050511</v>
      </c>
      <c r="K98" s="32" t="s">
        <v>682</v>
      </c>
      <c r="L98" s="138">
        <v>4.9751243781094523</v>
      </c>
      <c r="M98" s="138">
        <v>5.6497175141242941</v>
      </c>
      <c r="N98" s="138">
        <v>4.6082949308755756</v>
      </c>
      <c r="O98" s="138">
        <v>5.6497175141242941</v>
      </c>
      <c r="P98" s="32" t="s">
        <v>682</v>
      </c>
      <c r="Q98" s="32">
        <v>6.024096385542169</v>
      </c>
    </row>
    <row r="99" spans="3:17" ht="17.399999999999999" x14ac:dyDescent="0.45">
      <c r="C99" s="3264"/>
      <c r="D99" s="2951" t="s">
        <v>4382</v>
      </c>
      <c r="E99" s="138">
        <v>11.577424023154848</v>
      </c>
      <c r="F99" s="138">
        <v>3.3167495854063018</v>
      </c>
      <c r="G99" s="138">
        <v>8.2758620689655178</v>
      </c>
      <c r="H99" s="138">
        <v>3.0674846625766872</v>
      </c>
      <c r="I99" s="138">
        <v>4.431314623338257</v>
      </c>
      <c r="J99" s="138">
        <v>8.695652173913043</v>
      </c>
      <c r="K99" s="138">
        <v>2.9368575624082229</v>
      </c>
      <c r="L99" s="138">
        <v>6.8143100511073254</v>
      </c>
      <c r="M99" s="138">
        <v>9.67741935483871</v>
      </c>
      <c r="N99" s="138">
        <v>3.225806451612903</v>
      </c>
      <c r="O99" s="138">
        <v>5.3667262969588547</v>
      </c>
      <c r="P99" s="138">
        <v>10.526315789473683</v>
      </c>
      <c r="Q99" s="138">
        <v>4.1493775933609962</v>
      </c>
    </row>
    <row r="100" spans="3:17" ht="17.399999999999999" x14ac:dyDescent="0.45">
      <c r="C100" s="3264"/>
      <c r="D100" s="2951" t="s">
        <v>3113</v>
      </c>
      <c r="E100" s="138">
        <v>1.5479876160990713</v>
      </c>
      <c r="F100" s="138">
        <v>4.2979942693409745</v>
      </c>
      <c r="G100" s="138">
        <v>11.308562197092083</v>
      </c>
      <c r="H100" s="138">
        <v>3.1796502384737679</v>
      </c>
      <c r="I100" s="138">
        <v>6.051437216338881</v>
      </c>
      <c r="J100" s="138">
        <v>7.9744816586921843</v>
      </c>
      <c r="K100" s="138">
        <v>5.8997050147492622</v>
      </c>
      <c r="L100" s="138">
        <v>8.995502248875562</v>
      </c>
      <c r="M100" s="138">
        <v>3.2948929159802307</v>
      </c>
      <c r="N100" s="138">
        <v>5.0675675675675675</v>
      </c>
      <c r="O100" s="138">
        <v>3.4246575342465753</v>
      </c>
      <c r="P100" s="138">
        <v>3.795066413662239</v>
      </c>
      <c r="Q100" s="138">
        <v>5.7915057915057915</v>
      </c>
    </row>
    <row r="101" spans="3:17" ht="17.399999999999999" x14ac:dyDescent="0.45">
      <c r="C101" s="3267" t="s">
        <v>509</v>
      </c>
      <c r="D101" s="2951" t="s">
        <v>509</v>
      </c>
      <c r="E101" s="138">
        <v>5.9012875536480687</v>
      </c>
      <c r="F101" s="138">
        <v>8.5333333333333332</v>
      </c>
      <c r="G101" s="138">
        <v>5.2110474205315267</v>
      </c>
      <c r="H101" s="138">
        <v>4.4444444444444446</v>
      </c>
      <c r="I101" s="138">
        <v>3.8716814159292037</v>
      </c>
      <c r="J101" s="138">
        <v>6.0109289617486343</v>
      </c>
      <c r="K101" s="138">
        <v>9.1012514220705345</v>
      </c>
      <c r="L101" s="138">
        <v>6.3805104408352662</v>
      </c>
      <c r="M101" s="138">
        <v>6.455399061032864</v>
      </c>
      <c r="N101" s="138">
        <v>7.8125</v>
      </c>
      <c r="O101" s="138">
        <v>4.9088359046283312</v>
      </c>
      <c r="P101" s="138">
        <v>7.137192704203013</v>
      </c>
      <c r="Q101" s="138">
        <v>3.9619651347068148</v>
      </c>
    </row>
    <row r="102" spans="3:17" ht="17.399999999999999" x14ac:dyDescent="0.45">
      <c r="C102" s="3267"/>
      <c r="D102" s="2951" t="s">
        <v>4428</v>
      </c>
      <c r="E102" s="138">
        <v>7.6628352490421454</v>
      </c>
      <c r="F102" s="138">
        <v>3.5460992907801416</v>
      </c>
      <c r="G102" s="138">
        <v>7.2992700729927007</v>
      </c>
      <c r="H102" s="138">
        <v>9.3632958801498134</v>
      </c>
      <c r="I102" s="138">
        <v>3.4013605442176869</v>
      </c>
      <c r="J102" s="138">
        <v>3.4662045060658575</v>
      </c>
      <c r="K102" s="138">
        <v>5.208333333333333</v>
      </c>
      <c r="L102" s="138">
        <v>10.309278350515465</v>
      </c>
      <c r="M102" s="138">
        <v>7.0671378091872787</v>
      </c>
      <c r="N102" s="138">
        <v>5.1546391752577323</v>
      </c>
      <c r="O102" s="138">
        <v>5.8708414872798436</v>
      </c>
      <c r="P102" s="138">
        <v>9.3896713615023479</v>
      </c>
      <c r="Q102" s="138">
        <v>8.6393088552915778</v>
      </c>
    </row>
    <row r="103" spans="3:17" ht="17.399999999999999" x14ac:dyDescent="0.45">
      <c r="C103" s="3267"/>
      <c r="D103" s="2951" t="s">
        <v>7454</v>
      </c>
      <c r="E103" s="138">
        <v>7.3529411764705879</v>
      </c>
      <c r="F103" s="138">
        <v>6.0728744939271255</v>
      </c>
      <c r="G103" s="138">
        <v>1.9342359767891684</v>
      </c>
      <c r="H103" s="138">
        <v>4.0816326530612246</v>
      </c>
      <c r="I103" s="138">
        <v>11.299435028248588</v>
      </c>
      <c r="J103" s="138">
        <v>6.1728395061728394</v>
      </c>
      <c r="K103" s="138">
        <v>2.0661157024793391</v>
      </c>
      <c r="L103" s="138">
        <v>2.2727272727272725</v>
      </c>
      <c r="M103" s="138">
        <v>4.2372881355932206</v>
      </c>
      <c r="N103" s="138">
        <v>6.9930069930069934</v>
      </c>
      <c r="O103" s="138">
        <v>7.4257425742574252</v>
      </c>
      <c r="P103" s="32" t="s">
        <v>682</v>
      </c>
      <c r="Q103" s="32">
        <v>10.38961038961039</v>
      </c>
    </row>
    <row r="104" spans="3:17" ht="17.399999999999999" x14ac:dyDescent="0.45">
      <c r="C104" s="3267"/>
      <c r="D104" s="2951" t="s">
        <v>7455</v>
      </c>
      <c r="E104" s="138">
        <v>1.9011406844106464</v>
      </c>
      <c r="F104" s="138">
        <v>7.8895463510848129</v>
      </c>
      <c r="G104" s="138">
        <v>5.859375</v>
      </c>
      <c r="H104" s="138">
        <v>4</v>
      </c>
      <c r="I104" s="138">
        <v>4.056795131845842</v>
      </c>
      <c r="J104" s="138">
        <v>1.984126984126984</v>
      </c>
      <c r="K104" s="138">
        <v>4.0733197556008145</v>
      </c>
      <c r="L104" s="138">
        <v>4.4052863436123353</v>
      </c>
      <c r="M104" s="138">
        <v>6.5359477124183005</v>
      </c>
      <c r="N104" s="138">
        <v>13.888888888888888</v>
      </c>
      <c r="O104" s="32" t="s">
        <v>682</v>
      </c>
      <c r="P104" s="32" t="s">
        <v>682</v>
      </c>
      <c r="Q104" s="32">
        <v>13.227513227513226</v>
      </c>
    </row>
    <row r="105" spans="3:17" ht="17.399999999999999" x14ac:dyDescent="0.45">
      <c r="C105" s="3267"/>
      <c r="D105" s="2951" t="s">
        <v>7456</v>
      </c>
      <c r="E105" s="32" t="s">
        <v>682</v>
      </c>
      <c r="F105" s="138">
        <v>2.9673590504451042</v>
      </c>
      <c r="G105" s="138">
        <v>4.1265474552957357</v>
      </c>
      <c r="H105" s="138">
        <v>9.022556390977444</v>
      </c>
      <c r="I105" s="138">
        <v>2.8985507246376812</v>
      </c>
      <c r="J105" s="138">
        <v>4.160887656033287</v>
      </c>
      <c r="K105" s="138">
        <v>10.385756676557863</v>
      </c>
      <c r="L105" s="138">
        <v>4.9342105263157894</v>
      </c>
      <c r="M105" s="138">
        <v>4.7169811320754711</v>
      </c>
      <c r="N105" s="138">
        <v>13.745704467353951</v>
      </c>
      <c r="O105" s="138">
        <v>6.1099796334012222</v>
      </c>
      <c r="P105" s="138">
        <v>6.4935064935064943</v>
      </c>
      <c r="Q105" s="138">
        <v>6.666666666666667</v>
      </c>
    </row>
    <row r="106" spans="3:17" ht="17.399999999999999" x14ac:dyDescent="0.45">
      <c r="C106" s="3267"/>
      <c r="D106" s="2951" t="s">
        <v>1021</v>
      </c>
      <c r="E106" s="138">
        <v>12.711864406779663</v>
      </c>
      <c r="F106" s="138">
        <v>3.9840637450199203</v>
      </c>
      <c r="G106" s="138">
        <v>14.925373134328359</v>
      </c>
      <c r="H106" s="138">
        <v>6.8259385665529013</v>
      </c>
      <c r="I106" s="138">
        <v>3.9370078740157481</v>
      </c>
      <c r="J106" s="32" t="s">
        <v>682</v>
      </c>
      <c r="K106" s="32" t="s">
        <v>682</v>
      </c>
      <c r="L106" s="138">
        <v>7.4626865671641793</v>
      </c>
      <c r="M106" s="138">
        <v>3.8759689922480618</v>
      </c>
      <c r="N106" s="138">
        <v>7.518796992481203</v>
      </c>
      <c r="O106" s="138">
        <v>5.4054054054054053</v>
      </c>
      <c r="P106" s="138">
        <v>17.543859649122805</v>
      </c>
      <c r="Q106" s="138">
        <v>4.9751243781094523</v>
      </c>
    </row>
    <row r="107" spans="3:17" ht="17.399999999999999" x14ac:dyDescent="0.45">
      <c r="C107" s="3267"/>
      <c r="D107" s="2951" t="s">
        <v>1028</v>
      </c>
      <c r="E107" s="138">
        <v>10.101010101010102</v>
      </c>
      <c r="F107" s="138">
        <v>8.9020771513353125</v>
      </c>
      <c r="G107" s="138">
        <v>3.1055900621118009</v>
      </c>
      <c r="H107" s="138">
        <v>6.6225165562913908</v>
      </c>
      <c r="I107" s="138">
        <v>9.4637223974763405</v>
      </c>
      <c r="J107" s="32" t="s">
        <v>682</v>
      </c>
      <c r="K107" s="138">
        <v>9.3457943925233646</v>
      </c>
      <c r="L107" s="138">
        <v>3.2573289902280131</v>
      </c>
      <c r="M107" s="138">
        <v>6.756756756756757</v>
      </c>
      <c r="N107" s="138">
        <v>3.3112582781456954</v>
      </c>
      <c r="O107" s="138">
        <v>7.7220077220077226</v>
      </c>
      <c r="P107" s="138">
        <v>4.4444444444444446</v>
      </c>
      <c r="Q107" s="32" t="s">
        <v>682</v>
      </c>
    </row>
    <row r="108" spans="3:17" ht="17.399999999999999" x14ac:dyDescent="0.45">
      <c r="C108" s="3267"/>
      <c r="D108" s="2951" t="s">
        <v>1026</v>
      </c>
      <c r="E108" s="138">
        <v>6.1728395061728394</v>
      </c>
      <c r="F108" s="138">
        <v>3.0211480362537766</v>
      </c>
      <c r="G108" s="138">
        <v>3.3333333333333335</v>
      </c>
      <c r="H108" s="32" t="s">
        <v>682</v>
      </c>
      <c r="I108" s="138">
        <v>8.7719298245614024</v>
      </c>
      <c r="J108" s="138">
        <v>2.8011204481792715</v>
      </c>
      <c r="K108" s="138">
        <v>3.3898305084745761</v>
      </c>
      <c r="L108" s="138">
        <v>12.307692307692308</v>
      </c>
      <c r="M108" s="138">
        <v>3.1746031746031744</v>
      </c>
      <c r="N108" s="32" t="s">
        <v>682</v>
      </c>
      <c r="O108" s="138">
        <v>7.6045627376425857</v>
      </c>
      <c r="P108" s="32" t="s">
        <v>682</v>
      </c>
      <c r="Q108" s="32">
        <v>13.274336283185841</v>
      </c>
    </row>
    <row r="109" spans="3:17" ht="17.399999999999999" x14ac:dyDescent="0.45">
      <c r="C109" s="3267"/>
      <c r="D109" s="2951" t="s">
        <v>7457</v>
      </c>
      <c r="E109" s="138">
        <v>8.9820359281437128</v>
      </c>
      <c r="F109" s="138">
        <v>12.690355329949238</v>
      </c>
      <c r="G109" s="32" t="s">
        <v>682</v>
      </c>
      <c r="H109" s="138">
        <v>3.0959752321981426</v>
      </c>
      <c r="I109" s="138">
        <v>5.7636887608069163</v>
      </c>
      <c r="J109" s="32" t="s">
        <v>682</v>
      </c>
      <c r="K109" s="138">
        <v>2.8653295128939829</v>
      </c>
      <c r="L109" s="138">
        <v>2.9325513196480939</v>
      </c>
      <c r="M109" s="138">
        <v>2.8571428571428572</v>
      </c>
      <c r="N109" s="32" t="s">
        <v>682</v>
      </c>
      <c r="O109" s="138">
        <v>3.3444816053511706</v>
      </c>
      <c r="P109" s="138">
        <v>3.7735849056603774</v>
      </c>
      <c r="Q109" s="32" t="s">
        <v>682</v>
      </c>
    </row>
    <row r="110" spans="3:17" ht="17.399999999999999" x14ac:dyDescent="0.45">
      <c r="C110" s="3267"/>
      <c r="D110" s="2951" t="s">
        <v>4279</v>
      </c>
      <c r="E110" s="138">
        <v>4.4964028776978413</v>
      </c>
      <c r="F110" s="138">
        <v>1.7021276595744681</v>
      </c>
      <c r="G110" s="138">
        <v>4.3177892918825558</v>
      </c>
      <c r="H110" s="138">
        <v>5.6022408963585431</v>
      </c>
      <c r="I110" s="138">
        <v>6.1403508771929829</v>
      </c>
      <c r="J110" s="138">
        <v>7.1174377224199281</v>
      </c>
      <c r="K110" s="138">
        <v>12.006861063464836</v>
      </c>
      <c r="L110" s="138">
        <v>2.6978417266187051</v>
      </c>
      <c r="M110" s="138">
        <v>8.1967213114754109</v>
      </c>
      <c r="N110" s="138">
        <v>1.8832391713747645</v>
      </c>
      <c r="O110" s="138">
        <v>2.1299254526091587</v>
      </c>
      <c r="P110" s="138">
        <v>5.6306306306306304</v>
      </c>
      <c r="Q110" s="138">
        <v>6.2176165803108807</v>
      </c>
    </row>
    <row r="111" spans="3:17" ht="17.399999999999999" x14ac:dyDescent="0.45">
      <c r="C111" s="3267" t="s">
        <v>510</v>
      </c>
      <c r="D111" s="2951" t="s">
        <v>3150</v>
      </c>
      <c r="E111" s="138">
        <v>8.1037277147487838</v>
      </c>
      <c r="F111" s="138">
        <v>8.3523158694001509</v>
      </c>
      <c r="G111" s="138">
        <v>8.2768999247554547</v>
      </c>
      <c r="H111" s="138">
        <v>6.9551777434312214</v>
      </c>
      <c r="I111" s="138">
        <v>6.9930069930069934</v>
      </c>
      <c r="J111" s="138">
        <v>6.1538461538461542</v>
      </c>
      <c r="K111" s="138">
        <v>6.4672594987873886</v>
      </c>
      <c r="L111" s="138">
        <v>4.8780487804878048</v>
      </c>
      <c r="M111" s="138">
        <v>8.3612040133779253</v>
      </c>
      <c r="N111" s="138">
        <v>7.6142131979695433</v>
      </c>
      <c r="O111" s="138">
        <v>3.6663611365719526</v>
      </c>
      <c r="P111" s="138">
        <v>6.6298342541436464</v>
      </c>
      <c r="Q111" s="138">
        <v>5.1072522982635338</v>
      </c>
    </row>
    <row r="112" spans="3:17" ht="17.399999999999999" x14ac:dyDescent="0.45">
      <c r="C112" s="3267"/>
      <c r="D112" s="2951" t="s">
        <v>3144</v>
      </c>
      <c r="E112" s="138">
        <v>9.6385542168674707</v>
      </c>
      <c r="F112" s="138">
        <v>4.4843049327354256</v>
      </c>
      <c r="G112" s="138">
        <v>4.5924225028702645</v>
      </c>
      <c r="H112" s="138">
        <v>6.6401062416998675</v>
      </c>
      <c r="I112" s="138">
        <v>5.9523809523809517</v>
      </c>
      <c r="J112" s="138">
        <v>2.3529411764705879</v>
      </c>
      <c r="K112" s="138">
        <v>4.8840048840048844</v>
      </c>
      <c r="L112" s="138">
        <v>6.1050061050061046</v>
      </c>
      <c r="M112" s="138">
        <v>5.0632911392405067</v>
      </c>
      <c r="N112" s="138">
        <v>2.5062656641604009</v>
      </c>
      <c r="O112" s="138">
        <v>5.208333333333333</v>
      </c>
      <c r="P112" s="138">
        <v>12.345679012345679</v>
      </c>
      <c r="Q112" s="138">
        <v>2.9282576866764276</v>
      </c>
    </row>
    <row r="113" spans="3:17" ht="17.399999999999999" x14ac:dyDescent="0.45">
      <c r="C113" s="3267"/>
      <c r="D113" s="2951" t="s">
        <v>3155</v>
      </c>
      <c r="E113" s="138">
        <v>9.1848450057405291</v>
      </c>
      <c r="F113" s="138">
        <v>5.574136008918618</v>
      </c>
      <c r="G113" s="138">
        <v>2.2148394241417497</v>
      </c>
      <c r="H113" s="138">
        <v>5.4466230936819171</v>
      </c>
      <c r="I113" s="138">
        <v>3.1023784901758011</v>
      </c>
      <c r="J113" s="138">
        <v>3.0425963488843815</v>
      </c>
      <c r="K113" s="138">
        <v>8.5561497326203213</v>
      </c>
      <c r="L113" s="138">
        <v>3.0864197530864197</v>
      </c>
      <c r="M113" s="138">
        <v>7.3995771670190269</v>
      </c>
      <c r="N113" s="138">
        <v>4.1972717733473246</v>
      </c>
      <c r="O113" s="138">
        <v>4.6783625730994149</v>
      </c>
      <c r="P113" s="138">
        <v>4.9566294919454768</v>
      </c>
      <c r="Q113" s="138">
        <v>3.5460992907801416</v>
      </c>
    </row>
    <row r="114" spans="3:17" ht="17.399999999999999" x14ac:dyDescent="0.45">
      <c r="C114" s="3267"/>
      <c r="D114" s="2951" t="s">
        <v>3162</v>
      </c>
      <c r="E114" s="138">
        <v>3.1055900621118009</v>
      </c>
      <c r="F114" s="138">
        <v>12.158054711246201</v>
      </c>
      <c r="G114" s="138">
        <v>12.158054711246201</v>
      </c>
      <c r="H114" s="32" t="s">
        <v>682</v>
      </c>
      <c r="I114" s="138">
        <v>5.2631578947368416</v>
      </c>
      <c r="J114" s="138">
        <v>5.7803468208092479</v>
      </c>
      <c r="K114" s="138">
        <v>5.6179775280898872</v>
      </c>
      <c r="L114" s="138">
        <v>3.1948881789137378</v>
      </c>
      <c r="M114" s="32" t="s">
        <v>682</v>
      </c>
      <c r="N114" s="138">
        <v>6.6889632107023411</v>
      </c>
      <c r="O114" s="138">
        <v>3.1948881789137378</v>
      </c>
      <c r="P114" s="138">
        <v>3.3783783783783785</v>
      </c>
      <c r="Q114" s="138">
        <v>6.8965517241379306</v>
      </c>
    </row>
    <row r="115" spans="3:17" ht="17.399999999999999" x14ac:dyDescent="0.45">
      <c r="C115" s="3267"/>
      <c r="D115" s="2951" t="s">
        <v>3153</v>
      </c>
      <c r="E115" s="138">
        <v>6.0790273556231007</v>
      </c>
      <c r="F115" s="138">
        <v>9.3959731543624159</v>
      </c>
      <c r="G115" s="138">
        <v>7.5528700906344417</v>
      </c>
      <c r="H115" s="138">
        <v>9.5238095238095255</v>
      </c>
      <c r="I115" s="138">
        <v>5.3475935828877006</v>
      </c>
      <c r="J115" s="138">
        <v>2.7548209366391188</v>
      </c>
      <c r="K115" s="138">
        <v>5.9171597633136095</v>
      </c>
      <c r="L115" s="138">
        <v>6.1443932411674345</v>
      </c>
      <c r="M115" s="138">
        <v>1.3888888888888888</v>
      </c>
      <c r="N115" s="138">
        <v>11.251758087201125</v>
      </c>
      <c r="O115" s="138">
        <v>7.9617834394904454</v>
      </c>
      <c r="P115" s="138">
        <v>5.5555555555555554</v>
      </c>
      <c r="Q115" s="138">
        <v>7.2202166064981954</v>
      </c>
    </row>
    <row r="116" spans="3:17" ht="17.399999999999999" x14ac:dyDescent="0.45">
      <c r="C116" s="3267"/>
      <c r="D116" s="2951" t="s">
        <v>3161</v>
      </c>
      <c r="E116" s="138">
        <v>4</v>
      </c>
      <c r="F116" s="138">
        <v>13.409961685823756</v>
      </c>
      <c r="G116" s="138">
        <v>10.849909584086799</v>
      </c>
      <c r="H116" s="138">
        <v>2.0703933747412009</v>
      </c>
      <c r="I116" s="138">
        <v>2.0366598778004072</v>
      </c>
      <c r="J116" s="138">
        <v>4.282655246252677</v>
      </c>
      <c r="K116" s="138">
        <v>6.6815144766146997</v>
      </c>
      <c r="L116" s="138">
        <v>2.4213075060532687</v>
      </c>
      <c r="M116" s="138">
        <v>16.867469879518072</v>
      </c>
      <c r="N116" s="138">
        <v>10.610079575596817</v>
      </c>
      <c r="O116" s="138">
        <v>2.9585798816568047</v>
      </c>
      <c r="P116" s="138">
        <v>5.9523809523809517</v>
      </c>
      <c r="Q116" s="138">
        <v>6.024096385542169</v>
      </c>
    </row>
    <row r="117" spans="3:17" ht="17.399999999999999" x14ac:dyDescent="0.45">
      <c r="C117" s="3267"/>
      <c r="D117" s="2951" t="s">
        <v>3159</v>
      </c>
      <c r="E117" s="138">
        <v>10.948905109489052</v>
      </c>
      <c r="F117" s="138">
        <v>6.7340067340067336</v>
      </c>
      <c r="G117" s="138">
        <v>6.6445182724252492</v>
      </c>
      <c r="H117" s="32" t="s">
        <v>682</v>
      </c>
      <c r="I117" s="138">
        <v>6.8965517241379306</v>
      </c>
      <c r="J117" s="138">
        <v>3.8759689922480618</v>
      </c>
      <c r="K117" s="138">
        <v>16.5016501650165</v>
      </c>
      <c r="L117" s="138">
        <v>3.4722222222222219</v>
      </c>
      <c r="M117" s="138">
        <v>6.968641114982578</v>
      </c>
      <c r="N117" s="138">
        <v>3.3670033670033668</v>
      </c>
      <c r="O117" s="138">
        <v>3.8022813688212929</v>
      </c>
      <c r="P117" s="138">
        <v>12.345679012345679</v>
      </c>
      <c r="Q117" s="138">
        <v>4.6082949308755756</v>
      </c>
    </row>
    <row r="118" spans="3:17" ht="17.399999999999999" x14ac:dyDescent="0.45">
      <c r="C118" s="3267"/>
      <c r="D118" s="2951" t="s">
        <v>3163</v>
      </c>
      <c r="E118" s="32" t="s">
        <v>682</v>
      </c>
      <c r="F118" s="32" t="s">
        <v>682</v>
      </c>
      <c r="G118" s="138">
        <v>10.452961672473869</v>
      </c>
      <c r="H118" s="138">
        <v>14.492753623188406</v>
      </c>
      <c r="I118" s="32" t="s">
        <v>682</v>
      </c>
      <c r="J118" s="138">
        <v>16.666666666666668</v>
      </c>
      <c r="K118" s="138">
        <v>3.8167938931297707</v>
      </c>
      <c r="L118" s="138">
        <v>18.867924528301884</v>
      </c>
      <c r="M118" s="138">
        <v>3.6101083032490977</v>
      </c>
      <c r="N118" s="138">
        <v>3.7037037037037037</v>
      </c>
      <c r="O118" s="138">
        <v>5.4347826086956523</v>
      </c>
      <c r="P118" s="138">
        <v>4.7846889952153111</v>
      </c>
      <c r="Q118" s="32" t="s">
        <v>682</v>
      </c>
    </row>
    <row r="119" spans="3:17" ht="17.399999999999999" x14ac:dyDescent="0.45">
      <c r="C119" s="3267"/>
      <c r="D119" s="2951" t="s">
        <v>3147</v>
      </c>
      <c r="E119" s="32" t="s">
        <v>682</v>
      </c>
      <c r="F119" s="32" t="s">
        <v>682</v>
      </c>
      <c r="G119" s="32" t="s">
        <v>682</v>
      </c>
      <c r="H119" s="138">
        <v>6.4935064935064943</v>
      </c>
      <c r="I119" s="138">
        <v>20.97902097902098</v>
      </c>
      <c r="J119" s="32" t="s">
        <v>682</v>
      </c>
      <c r="K119" s="32" t="s">
        <v>682</v>
      </c>
      <c r="L119" s="32" t="s">
        <v>682</v>
      </c>
      <c r="M119" s="138">
        <v>20</v>
      </c>
      <c r="N119" s="32" t="s">
        <v>682</v>
      </c>
      <c r="O119" s="32" t="s">
        <v>682</v>
      </c>
      <c r="P119" s="32" t="s">
        <v>682</v>
      </c>
      <c r="Q119" s="32" t="s">
        <v>682</v>
      </c>
    </row>
    <row r="120" spans="3:17" ht="17.399999999999999" x14ac:dyDescent="0.45">
      <c r="C120" s="3267"/>
      <c r="D120" s="2951" t="s">
        <v>7458</v>
      </c>
      <c r="E120" s="138">
        <v>6.6518847006651889</v>
      </c>
      <c r="F120" s="138">
        <v>2.2421524663677128</v>
      </c>
      <c r="G120" s="138">
        <v>17.582417582417584</v>
      </c>
      <c r="H120" s="138">
        <v>7.0921985815602833</v>
      </c>
      <c r="I120" s="138">
        <v>2.1739130434782608</v>
      </c>
      <c r="J120" s="138">
        <v>4.3383947939262475</v>
      </c>
      <c r="K120" s="138">
        <v>10.020040080160321</v>
      </c>
      <c r="L120" s="138">
        <v>6.224066390041493</v>
      </c>
      <c r="M120" s="138">
        <v>4.8309178743961354</v>
      </c>
      <c r="N120" s="138">
        <v>2.3752969121140142</v>
      </c>
      <c r="O120" s="138">
        <v>10.526315789473683</v>
      </c>
      <c r="P120" s="138">
        <v>11.111111111111111</v>
      </c>
      <c r="Q120" s="32" t="s">
        <v>682</v>
      </c>
    </row>
    <row r="121" spans="3:17" ht="17.399999999999999" x14ac:dyDescent="0.45">
      <c r="C121" s="3267"/>
      <c r="D121" s="2951" t="s">
        <v>7459</v>
      </c>
      <c r="E121" s="32" t="s">
        <v>682</v>
      </c>
      <c r="F121" s="32" t="s">
        <v>682</v>
      </c>
      <c r="G121" s="138">
        <v>18.18181818181818</v>
      </c>
      <c r="H121" s="32" t="s">
        <v>682</v>
      </c>
      <c r="I121" s="138">
        <v>9.0090090090090094</v>
      </c>
      <c r="J121" s="32" t="s">
        <v>682</v>
      </c>
      <c r="K121" s="32" t="s">
        <v>682</v>
      </c>
      <c r="L121" s="32" t="s">
        <v>682</v>
      </c>
      <c r="M121" s="32" t="s">
        <v>682</v>
      </c>
      <c r="N121" s="32" t="s">
        <v>682</v>
      </c>
      <c r="O121" s="32" t="s">
        <v>682</v>
      </c>
      <c r="P121" s="32" t="s">
        <v>682</v>
      </c>
      <c r="Q121" s="32" t="s">
        <v>682</v>
      </c>
    </row>
    <row r="122" spans="3:17" ht="17.399999999999999" x14ac:dyDescent="0.45">
      <c r="C122" s="3264" t="s">
        <v>1010</v>
      </c>
      <c r="D122" s="2951" t="s">
        <v>1010</v>
      </c>
      <c r="E122" s="138">
        <v>8.4388185654008439</v>
      </c>
      <c r="F122" s="138">
        <v>6.7829457364341081</v>
      </c>
      <c r="G122" s="138">
        <v>5.9113300492610845</v>
      </c>
      <c r="H122" s="138">
        <v>6.6872427983539096</v>
      </c>
      <c r="I122" s="138">
        <v>9.8863074641621367</v>
      </c>
      <c r="J122" s="138">
        <v>5.5193176116407425</v>
      </c>
      <c r="K122" s="138">
        <v>6.6838046272493576</v>
      </c>
      <c r="L122" s="138">
        <v>7.4331020812685829</v>
      </c>
      <c r="M122" s="138">
        <v>12.272950417280313</v>
      </c>
      <c r="N122" s="138">
        <v>9.1201716738197423</v>
      </c>
      <c r="O122" s="138">
        <v>7.76483638380477</v>
      </c>
      <c r="P122" s="138">
        <v>4.4388078630310712</v>
      </c>
      <c r="Q122" s="138">
        <v>5.8102001291155583</v>
      </c>
    </row>
    <row r="123" spans="3:17" ht="17.399999999999999" x14ac:dyDescent="0.45">
      <c r="C123" s="3264"/>
      <c r="D123" s="2951" t="s">
        <v>1040</v>
      </c>
      <c r="E123" s="138">
        <v>2.6385224274406331</v>
      </c>
      <c r="F123" s="138">
        <v>13.071895424836601</v>
      </c>
      <c r="G123" s="138">
        <v>4.6189376443418011</v>
      </c>
      <c r="H123" s="138">
        <v>9.456264775413711</v>
      </c>
      <c r="I123" s="138">
        <v>9.0090090090090094</v>
      </c>
      <c r="J123" s="138">
        <v>9.0293453724604955</v>
      </c>
      <c r="K123" s="138">
        <v>7.4257425742574252</v>
      </c>
      <c r="L123" s="138">
        <v>11.235955056179774</v>
      </c>
      <c r="M123" s="138">
        <v>8.695652173913043</v>
      </c>
      <c r="N123" s="138">
        <v>4.9382716049382713</v>
      </c>
      <c r="O123" s="138">
        <v>10.025062656641603</v>
      </c>
      <c r="P123" s="138">
        <v>11.111111111111111</v>
      </c>
      <c r="Q123" s="32" t="s">
        <v>682</v>
      </c>
    </row>
    <row r="124" spans="3:17" ht="17.399999999999999" x14ac:dyDescent="0.45">
      <c r="C124" s="3264"/>
      <c r="D124" s="2951" t="s">
        <v>4669</v>
      </c>
      <c r="E124" s="138">
        <v>6.607929515418502</v>
      </c>
      <c r="F124" s="138">
        <v>4.0120361083249749</v>
      </c>
      <c r="G124" s="138">
        <v>2.1413276231263385</v>
      </c>
      <c r="H124" s="138">
        <v>8.9585666293393054</v>
      </c>
      <c r="I124" s="138">
        <v>5.7471264367816088</v>
      </c>
      <c r="J124" s="138">
        <v>6.9364161849710984</v>
      </c>
      <c r="K124" s="138">
        <v>4.9875311720698257</v>
      </c>
      <c r="L124" s="138">
        <v>7.050528789659225</v>
      </c>
      <c r="M124" s="138">
        <v>8.4848484848484862</v>
      </c>
      <c r="N124" s="138">
        <v>4.048582995951417</v>
      </c>
      <c r="O124" s="138">
        <v>5.8997050147492622</v>
      </c>
      <c r="P124" s="138">
        <v>8.862629246676514</v>
      </c>
      <c r="Q124" s="138">
        <v>5.8565153733528552</v>
      </c>
    </row>
    <row r="125" spans="3:17" ht="17.399999999999999" x14ac:dyDescent="0.45">
      <c r="C125" s="3264"/>
      <c r="D125" s="2951" t="s">
        <v>4275</v>
      </c>
      <c r="E125" s="138">
        <v>10.695187165775401</v>
      </c>
      <c r="F125" s="138">
        <v>11.494252873563218</v>
      </c>
      <c r="G125" s="138">
        <v>4.8780487804878048</v>
      </c>
      <c r="H125" s="138">
        <v>11.111111111111111</v>
      </c>
      <c r="I125" s="138">
        <v>10.638297872340425</v>
      </c>
      <c r="J125" s="32" t="s">
        <v>682</v>
      </c>
      <c r="K125" s="138">
        <v>10.869565217391305</v>
      </c>
      <c r="L125" s="32" t="s">
        <v>682</v>
      </c>
      <c r="M125" s="138">
        <v>5.4054054054054053</v>
      </c>
      <c r="N125" s="138">
        <v>5.7803468208092479</v>
      </c>
      <c r="O125" s="138">
        <v>6.4102564102564097</v>
      </c>
      <c r="P125" s="138">
        <v>6.1728395061728394</v>
      </c>
      <c r="Q125" s="138">
        <v>12.121212121212121</v>
      </c>
    </row>
    <row r="126" spans="3:17" ht="17.399999999999999" x14ac:dyDescent="0.45">
      <c r="C126" s="3264"/>
      <c r="D126" s="2951" t="s">
        <v>1042</v>
      </c>
      <c r="E126" s="138">
        <v>6.3025210084033612</v>
      </c>
      <c r="F126" s="138">
        <v>6.0851926977687629</v>
      </c>
      <c r="G126" s="138">
        <v>5.7915057915057915</v>
      </c>
      <c r="H126" s="138">
        <v>3.9840637450199203</v>
      </c>
      <c r="I126" s="138">
        <v>8.0482897384305847</v>
      </c>
      <c r="J126" s="138">
        <v>5.964214711729622</v>
      </c>
      <c r="K126" s="138">
        <v>6.4935064935064943</v>
      </c>
      <c r="L126" s="138">
        <v>5.8027079303675047</v>
      </c>
      <c r="M126" s="138">
        <v>12.024048096192384</v>
      </c>
      <c r="N126" s="138">
        <v>8.7719298245614024</v>
      </c>
      <c r="O126" s="138">
        <v>2.5773195876288661</v>
      </c>
      <c r="P126" s="138">
        <v>12.76595744680851</v>
      </c>
      <c r="Q126" s="32" t="s">
        <v>682</v>
      </c>
    </row>
    <row r="127" spans="3:17" ht="17.399999999999999" x14ac:dyDescent="0.45">
      <c r="C127" s="3264"/>
      <c r="D127" s="2951" t="s">
        <v>1012</v>
      </c>
      <c r="E127" s="138">
        <v>5.9523809523809517</v>
      </c>
      <c r="F127" s="138">
        <v>7.3394495412844041</v>
      </c>
      <c r="G127" s="138">
        <v>10.37344398340249</v>
      </c>
      <c r="H127" s="138">
        <v>7.4487895716945998</v>
      </c>
      <c r="I127" s="138">
        <v>1.996007984031936</v>
      </c>
      <c r="J127" s="138">
        <v>2.0161290322580645</v>
      </c>
      <c r="K127" s="138">
        <v>4</v>
      </c>
      <c r="L127" s="138">
        <v>6.2893081761006293</v>
      </c>
      <c r="M127" s="138">
        <v>7.6335877862595414</v>
      </c>
      <c r="N127" s="32" t="s">
        <v>682</v>
      </c>
      <c r="O127" s="138">
        <v>10.822510822510822</v>
      </c>
      <c r="P127" s="32" t="s">
        <v>682</v>
      </c>
      <c r="Q127" s="32">
        <v>14.962593516209475</v>
      </c>
    </row>
    <row r="128" spans="3:17" ht="17.399999999999999" x14ac:dyDescent="0.45">
      <c r="C128" s="3264"/>
      <c r="D128" s="2951" t="s">
        <v>4656</v>
      </c>
      <c r="E128" s="138">
        <v>11.730205278592376</v>
      </c>
      <c r="F128" s="138">
        <v>5.5944055944055942</v>
      </c>
      <c r="G128" s="138">
        <v>8.6526576019777508</v>
      </c>
      <c r="H128" s="138">
        <v>1.4727540500736376</v>
      </c>
      <c r="I128" s="138">
        <v>5.6497175141242941</v>
      </c>
      <c r="J128" s="138">
        <v>4.3227665706051877</v>
      </c>
      <c r="K128" s="138">
        <v>3.0303030303030303</v>
      </c>
      <c r="L128" s="138">
        <v>4.5317220543806647</v>
      </c>
      <c r="M128" s="138">
        <v>6.4620355411954771</v>
      </c>
      <c r="N128" s="138">
        <v>5.4249547920433994</v>
      </c>
      <c r="O128" s="138">
        <v>4.1152263374485596</v>
      </c>
      <c r="P128" s="138">
        <v>14.17004048582996</v>
      </c>
      <c r="Q128" s="138">
        <v>7.5949367088607591</v>
      </c>
    </row>
    <row r="129" spans="2:17" ht="17.399999999999999" x14ac:dyDescent="0.45">
      <c r="C129" s="3264"/>
      <c r="D129" s="2951" t="s">
        <v>4671</v>
      </c>
      <c r="E129" s="138">
        <v>5.6980056980056979</v>
      </c>
      <c r="F129" s="138">
        <v>9.1428571428571441</v>
      </c>
      <c r="G129" s="138">
        <v>12.239902080783354</v>
      </c>
      <c r="H129" s="138">
        <v>8.9974293059125969</v>
      </c>
      <c r="I129" s="138">
        <v>6.3131313131313131</v>
      </c>
      <c r="J129" s="138">
        <v>5.1413881748071972</v>
      </c>
      <c r="K129" s="138">
        <v>1.3245033112582782</v>
      </c>
      <c r="L129" s="138">
        <v>6.5789473684210522</v>
      </c>
      <c r="M129" s="138">
        <v>6.6225165562913908</v>
      </c>
      <c r="N129" s="138">
        <v>4.3859649122807012</v>
      </c>
      <c r="O129" s="138">
        <v>1.6420361247947455</v>
      </c>
      <c r="P129" s="138">
        <v>3.3670033670033668</v>
      </c>
      <c r="Q129" s="138">
        <v>11.74496644295302</v>
      </c>
    </row>
    <row r="130" spans="2:17" ht="17.399999999999999" x14ac:dyDescent="0.45">
      <c r="C130" s="3264"/>
      <c r="D130" s="2951" t="s">
        <v>1011</v>
      </c>
      <c r="E130" s="32" t="s">
        <v>682</v>
      </c>
      <c r="F130" s="138">
        <v>3.3333333333333335</v>
      </c>
      <c r="G130" s="138">
        <v>3.6363636363636362</v>
      </c>
      <c r="H130" s="32" t="s">
        <v>682</v>
      </c>
      <c r="I130" s="32" t="s">
        <v>682</v>
      </c>
      <c r="J130" s="138">
        <v>3.6363636363636362</v>
      </c>
      <c r="K130" s="138">
        <v>3.278688524590164</v>
      </c>
      <c r="L130" s="138">
        <v>7.2727272727272725</v>
      </c>
      <c r="M130" s="32" t="s">
        <v>682</v>
      </c>
      <c r="N130" s="32" t="s">
        <v>682</v>
      </c>
      <c r="O130" s="138">
        <v>3.8167938931297707</v>
      </c>
      <c r="P130" s="138">
        <v>3.9840637450199203</v>
      </c>
      <c r="Q130" s="138">
        <v>15.209125475285171</v>
      </c>
    </row>
    <row r="131" spans="2:17" ht="17.399999999999999" x14ac:dyDescent="0.45">
      <c r="C131" s="3264"/>
      <c r="D131" s="2951" t="s">
        <v>4657</v>
      </c>
      <c r="E131" s="138">
        <v>14.527845036319613</v>
      </c>
      <c r="F131" s="138">
        <v>1.1467889908256881</v>
      </c>
      <c r="G131" s="138">
        <v>5.1150895140664963</v>
      </c>
      <c r="H131" s="138">
        <v>6.6050198150594452</v>
      </c>
      <c r="I131" s="138">
        <v>6.3613231552162848</v>
      </c>
      <c r="J131" s="138">
        <v>4.1265474552957357</v>
      </c>
      <c r="K131" s="138">
        <v>9.8870056497175156</v>
      </c>
      <c r="L131" s="138">
        <v>8.5470085470085486</v>
      </c>
      <c r="M131" s="138">
        <v>7.1022727272727266</v>
      </c>
      <c r="N131" s="138">
        <v>6.4205457463884432</v>
      </c>
      <c r="O131" s="138">
        <v>3.5026269702276709</v>
      </c>
      <c r="P131" s="138">
        <v>9.3109869646182499</v>
      </c>
      <c r="Q131" s="138">
        <v>8.695652173913043</v>
      </c>
    </row>
    <row r="132" spans="2:17" ht="17.399999999999999" x14ac:dyDescent="0.45">
      <c r="C132" s="3264"/>
      <c r="D132" s="2951" t="s">
        <v>1013</v>
      </c>
      <c r="E132" s="32" t="s">
        <v>682</v>
      </c>
      <c r="F132" s="138">
        <v>4.6620046620046622</v>
      </c>
      <c r="G132" s="138">
        <v>5.1150895140664963</v>
      </c>
      <c r="H132" s="32" t="s">
        <v>682</v>
      </c>
      <c r="I132" s="138">
        <v>2.3529411764705879</v>
      </c>
      <c r="J132" s="138">
        <v>7.2815533980582527</v>
      </c>
      <c r="K132" s="138">
        <v>2.3255813953488373</v>
      </c>
      <c r="L132" s="138">
        <v>7.2289156626506026</v>
      </c>
      <c r="M132" s="138">
        <v>11.682242990654204</v>
      </c>
      <c r="N132" s="138">
        <v>4.7169811320754711</v>
      </c>
      <c r="O132" s="138">
        <v>12.285012285012284</v>
      </c>
      <c r="P132" s="138">
        <v>5.3191489361702127</v>
      </c>
      <c r="Q132" s="138">
        <v>8.720930232558139</v>
      </c>
    </row>
    <row r="133" spans="2:17" s="2497" customFormat="1" ht="17.399999999999999" x14ac:dyDescent="0.45">
      <c r="B133" s="40"/>
      <c r="C133" s="3264"/>
      <c r="D133" s="2951" t="s">
        <v>7490</v>
      </c>
      <c r="E133" s="2951"/>
      <c r="F133" s="2951"/>
      <c r="G133" s="2951"/>
      <c r="H133" s="2951"/>
      <c r="I133" s="2951"/>
      <c r="J133" s="2951"/>
      <c r="K133" s="2951"/>
      <c r="L133" s="2951"/>
      <c r="M133" s="2951"/>
      <c r="N133" s="2951"/>
      <c r="O133" s="2951"/>
      <c r="P133" s="2951"/>
      <c r="Q133" s="32" t="s">
        <v>682</v>
      </c>
    </row>
    <row r="134" spans="2:17" s="2497" customFormat="1" ht="17.399999999999999" x14ac:dyDescent="0.45">
      <c r="B134" s="40"/>
      <c r="C134" s="3264"/>
      <c r="D134" s="2951" t="s">
        <v>7491</v>
      </c>
      <c r="E134" s="2951"/>
      <c r="F134" s="2951"/>
      <c r="G134" s="2951"/>
      <c r="H134" s="2951"/>
      <c r="I134" s="2951"/>
      <c r="J134" s="2951"/>
      <c r="K134" s="2951"/>
      <c r="L134" s="2951"/>
      <c r="M134" s="2951"/>
      <c r="N134" s="2951"/>
      <c r="O134" s="2951"/>
      <c r="P134" s="2951"/>
      <c r="Q134" s="138">
        <v>24.193548387096772</v>
      </c>
    </row>
    <row r="135" spans="2:17" ht="17.399999999999999" x14ac:dyDescent="0.45">
      <c r="C135" s="3264" t="s">
        <v>512</v>
      </c>
      <c r="D135" s="2951" t="s">
        <v>512</v>
      </c>
      <c r="E135" s="138">
        <v>7.2239422084623319</v>
      </c>
      <c r="F135" s="138">
        <v>10.736944851146902</v>
      </c>
      <c r="G135" s="138">
        <v>6.714413607878245</v>
      </c>
      <c r="H135" s="138">
        <v>4.6210720887245849</v>
      </c>
      <c r="I135" s="138">
        <v>6.474103585657371</v>
      </c>
      <c r="J135" s="138">
        <v>6.8560235063663075</v>
      </c>
      <c r="K135" s="138">
        <v>9.2402464065708418</v>
      </c>
      <c r="L135" s="138">
        <v>5.8386411889596594</v>
      </c>
      <c r="M135" s="138">
        <v>6.0439560439560438</v>
      </c>
      <c r="N135" s="138">
        <v>6.5947242206235011</v>
      </c>
      <c r="O135" s="138">
        <v>8.5245901639344268</v>
      </c>
      <c r="P135" s="138">
        <v>6.2456627342123525</v>
      </c>
      <c r="Q135" s="138">
        <v>11.315417256011315</v>
      </c>
    </row>
    <row r="136" spans="2:17" ht="17.399999999999999" x14ac:dyDescent="0.45">
      <c r="C136" s="3264"/>
      <c r="D136" s="2951" t="s">
        <v>3141</v>
      </c>
      <c r="E136" s="138">
        <v>6.7510548523206753</v>
      </c>
      <c r="F136" s="138">
        <v>6.6889632107023411</v>
      </c>
      <c r="G136" s="138">
        <v>5.2038161318300089</v>
      </c>
      <c r="H136" s="138">
        <v>6.3856960408684547</v>
      </c>
      <c r="I136" s="138">
        <v>5.385252692626346</v>
      </c>
      <c r="J136" s="138">
        <v>5.9599829714772241</v>
      </c>
      <c r="K136" s="138">
        <v>4.7434238896075893</v>
      </c>
      <c r="L136" s="138">
        <v>4.3103448275862064</v>
      </c>
      <c r="M136" s="138">
        <v>6.7355186349348894</v>
      </c>
      <c r="N136" s="138">
        <v>4.4510385756676563</v>
      </c>
      <c r="O136" s="138">
        <v>7.3737946681792401</v>
      </c>
      <c r="P136" s="138">
        <v>7.2992700729927007</v>
      </c>
      <c r="Q136" s="138">
        <v>2.347417840375587</v>
      </c>
    </row>
    <row r="137" spans="2:17" ht="17.399999999999999" x14ac:dyDescent="0.45">
      <c r="C137" s="3264"/>
      <c r="D137" s="2951" t="s">
        <v>3117</v>
      </c>
      <c r="E137" s="138">
        <v>13.569937369519835</v>
      </c>
      <c r="F137" s="138">
        <v>1.8018018018018018</v>
      </c>
      <c r="G137" s="138">
        <v>7.8534031413612562</v>
      </c>
      <c r="H137" s="138">
        <v>3.7986704653371324</v>
      </c>
      <c r="I137" s="138">
        <v>10.166358595194085</v>
      </c>
      <c r="J137" s="138">
        <v>10.436432637571158</v>
      </c>
      <c r="K137" s="138">
        <v>7.291666666666667</v>
      </c>
      <c r="L137" s="138">
        <v>8.9641434262948216</v>
      </c>
      <c r="M137" s="138">
        <v>9.3360995850622412</v>
      </c>
      <c r="N137" s="138">
        <v>7.1174377224199281</v>
      </c>
      <c r="O137" s="138">
        <v>2.4479804161566707</v>
      </c>
      <c r="P137" s="138">
        <v>4.9813200498132009</v>
      </c>
      <c r="Q137" s="138">
        <v>2.5348542458808616</v>
      </c>
    </row>
    <row r="138" spans="2:17" ht="17.399999999999999" x14ac:dyDescent="0.45">
      <c r="C138" s="3264"/>
      <c r="D138" s="2951" t="s">
        <v>3140</v>
      </c>
      <c r="E138" s="138">
        <v>1.29366106080207</v>
      </c>
      <c r="F138" s="138">
        <v>5.1020408163265305</v>
      </c>
      <c r="G138" s="138">
        <v>8.2051282051282044</v>
      </c>
      <c r="H138" s="138">
        <v>9.7087378640776691</v>
      </c>
      <c r="I138" s="138">
        <v>4.7562425683709861</v>
      </c>
      <c r="J138" s="138">
        <v>9.1556459816887088</v>
      </c>
      <c r="K138" s="138">
        <v>9.2118730808597746</v>
      </c>
      <c r="L138" s="138">
        <v>2.229654403567447</v>
      </c>
      <c r="M138" s="138">
        <v>7.8651685393258433</v>
      </c>
      <c r="N138" s="138">
        <v>9.0909090909090899</v>
      </c>
      <c r="O138" s="138">
        <v>3.9577836411609502</v>
      </c>
      <c r="P138" s="138">
        <v>9.2165898617511512</v>
      </c>
      <c r="Q138" s="138">
        <v>8.8161209068010074</v>
      </c>
    </row>
    <row r="139" spans="2:17" ht="17.399999999999999" x14ac:dyDescent="0.45">
      <c r="C139" s="3264"/>
      <c r="D139" s="2951" t="s">
        <v>3121</v>
      </c>
      <c r="E139" s="138">
        <v>9.0556274256144889</v>
      </c>
      <c r="F139" s="138">
        <v>4.4792833146696527</v>
      </c>
      <c r="G139" s="138">
        <v>3.4682080924855492</v>
      </c>
      <c r="H139" s="138">
        <v>9.7323600973236015</v>
      </c>
      <c r="I139" s="138">
        <v>7.050528789659225</v>
      </c>
      <c r="J139" s="138">
        <v>8.2938388625592427</v>
      </c>
      <c r="K139" s="138">
        <v>9.9132589838909535</v>
      </c>
      <c r="L139" s="138">
        <v>6.3131313131313131</v>
      </c>
      <c r="M139" s="138">
        <v>4.8899755501222497</v>
      </c>
      <c r="N139" s="138">
        <v>4.160887656033287</v>
      </c>
      <c r="O139" s="138">
        <v>4.477611940298508</v>
      </c>
      <c r="P139" s="138">
        <v>4.3859649122807012</v>
      </c>
      <c r="Q139" s="138">
        <v>8.0775444264943452</v>
      </c>
    </row>
    <row r="140" spans="2:17" ht="17.399999999999999" x14ac:dyDescent="0.45">
      <c r="C140" s="3265"/>
      <c r="D140" s="2955" t="s">
        <v>7460</v>
      </c>
      <c r="E140" s="958">
        <v>4.9079754601226995</v>
      </c>
      <c r="F140" s="958">
        <v>2.3809523809523814</v>
      </c>
      <c r="G140" s="958">
        <v>5.5187637969094929</v>
      </c>
      <c r="H140" s="958">
        <v>8.7390761548064919</v>
      </c>
      <c r="I140" s="958">
        <v>7.4074074074074074</v>
      </c>
      <c r="J140" s="958">
        <v>7.1005917159763312</v>
      </c>
      <c r="K140" s="958">
        <v>14.102564102564102</v>
      </c>
      <c r="L140" s="958">
        <v>4.048582995951417</v>
      </c>
      <c r="M140" s="958">
        <v>6.7842605156037994</v>
      </c>
      <c r="N140" s="958">
        <v>4.5592705167173246</v>
      </c>
      <c r="O140" s="958">
        <v>13.93188854489164</v>
      </c>
      <c r="P140" s="958">
        <v>4.7021943573667713</v>
      </c>
      <c r="Q140" s="958">
        <v>6.6889632107023411</v>
      </c>
    </row>
    <row r="141" spans="2:17" ht="17.399999999999999" x14ac:dyDescent="0.45">
      <c r="C141" s="2502" t="s">
        <v>5962</v>
      </c>
      <c r="D141" s="2502"/>
      <c r="E141" s="2502"/>
      <c r="F141" s="2502"/>
      <c r="G141" s="2502"/>
      <c r="H141" s="2502"/>
      <c r="I141" s="2502"/>
      <c r="J141" s="2502"/>
      <c r="K141" s="2502"/>
      <c r="L141" s="2502"/>
      <c r="M141" s="2502"/>
      <c r="N141" s="2502"/>
      <c r="O141" s="2502"/>
      <c r="P141" s="2502"/>
    </row>
  </sheetData>
  <mergeCells count="23">
    <mergeCell ref="A6:B6"/>
    <mergeCell ref="C1:D1"/>
    <mergeCell ref="A3:B3"/>
    <mergeCell ref="A4:B4"/>
    <mergeCell ref="A5:B5"/>
    <mergeCell ref="C3:W3"/>
    <mergeCell ref="C4:W4"/>
    <mergeCell ref="C5:W5"/>
    <mergeCell ref="C6:W6"/>
    <mergeCell ref="C9:AG9"/>
    <mergeCell ref="C11:C12"/>
    <mergeCell ref="D11:D12"/>
    <mergeCell ref="E11:N11"/>
    <mergeCell ref="P11:V11"/>
    <mergeCell ref="X11:Y11"/>
    <mergeCell ref="AA11:AG11"/>
    <mergeCell ref="C135:C140"/>
    <mergeCell ref="C57:C76"/>
    <mergeCell ref="C77:C92"/>
    <mergeCell ref="C93:C100"/>
    <mergeCell ref="C101:C110"/>
    <mergeCell ref="C111:C121"/>
    <mergeCell ref="C122:C134"/>
  </mergeCells>
  <conditionalFormatting sqref="E57:P57">
    <cfRule type="cellIs" dxfId="798" priority="84" operator="equal">
      <formula>0</formula>
    </cfRule>
  </conditionalFormatting>
  <conditionalFormatting sqref="E58:P58">
    <cfRule type="cellIs" dxfId="797" priority="83" operator="equal">
      <formula>0</formula>
    </cfRule>
  </conditionalFormatting>
  <conditionalFormatting sqref="E59:P59">
    <cfRule type="cellIs" dxfId="796" priority="82" operator="equal">
      <formula>0</formula>
    </cfRule>
  </conditionalFormatting>
  <conditionalFormatting sqref="E60:P60">
    <cfRule type="cellIs" dxfId="795" priority="81" operator="equal">
      <formula>0</formula>
    </cfRule>
  </conditionalFormatting>
  <conditionalFormatting sqref="E61:P61">
    <cfRule type="cellIs" dxfId="794" priority="80" operator="equal">
      <formula>0</formula>
    </cfRule>
  </conditionalFormatting>
  <conditionalFormatting sqref="E62:P62">
    <cfRule type="cellIs" dxfId="793" priority="79" operator="equal">
      <formula>0</formula>
    </cfRule>
  </conditionalFormatting>
  <conditionalFormatting sqref="E63:P63">
    <cfRule type="cellIs" dxfId="792" priority="78" operator="equal">
      <formula>0</formula>
    </cfRule>
  </conditionalFormatting>
  <conditionalFormatting sqref="E64:P64">
    <cfRule type="cellIs" dxfId="791" priority="77" operator="equal">
      <formula>0</formula>
    </cfRule>
  </conditionalFormatting>
  <conditionalFormatting sqref="E65:P65">
    <cfRule type="cellIs" dxfId="790" priority="76" operator="equal">
      <formula>0</formula>
    </cfRule>
  </conditionalFormatting>
  <conditionalFormatting sqref="E66:P66">
    <cfRule type="cellIs" dxfId="789" priority="75" operator="equal">
      <formula>0</formula>
    </cfRule>
  </conditionalFormatting>
  <conditionalFormatting sqref="E67:P67">
    <cfRule type="cellIs" dxfId="788" priority="74" operator="equal">
      <formula>0</formula>
    </cfRule>
  </conditionalFormatting>
  <conditionalFormatting sqref="E68:P68">
    <cfRule type="cellIs" dxfId="787" priority="73" operator="equal">
      <formula>0</formula>
    </cfRule>
  </conditionalFormatting>
  <conditionalFormatting sqref="E69:P69">
    <cfRule type="cellIs" dxfId="786" priority="72" operator="equal">
      <formula>0</formula>
    </cfRule>
  </conditionalFormatting>
  <conditionalFormatting sqref="E70:P70">
    <cfRule type="cellIs" dxfId="785" priority="71" operator="equal">
      <formula>0</formula>
    </cfRule>
  </conditionalFormatting>
  <conditionalFormatting sqref="E71:P71">
    <cfRule type="cellIs" dxfId="784" priority="70" operator="equal">
      <formula>0</formula>
    </cfRule>
  </conditionalFormatting>
  <conditionalFormatting sqref="E72:P72">
    <cfRule type="cellIs" dxfId="783" priority="69" operator="equal">
      <formula>0</formula>
    </cfRule>
  </conditionalFormatting>
  <conditionalFormatting sqref="E73:P73">
    <cfRule type="cellIs" dxfId="782" priority="68" operator="equal">
      <formula>0</formula>
    </cfRule>
  </conditionalFormatting>
  <conditionalFormatting sqref="E74:P74">
    <cfRule type="cellIs" dxfId="781" priority="67" operator="equal">
      <formula>0</formula>
    </cfRule>
  </conditionalFormatting>
  <conditionalFormatting sqref="E75:P75">
    <cfRule type="cellIs" dxfId="780" priority="66" operator="equal">
      <formula>0</formula>
    </cfRule>
  </conditionalFormatting>
  <conditionalFormatting sqref="E76:P76">
    <cfRule type="cellIs" dxfId="779" priority="65" operator="equal">
      <formula>0</formula>
    </cfRule>
  </conditionalFormatting>
  <conditionalFormatting sqref="E77:P77">
    <cfRule type="cellIs" dxfId="778" priority="64" operator="equal">
      <formula>0</formula>
    </cfRule>
  </conditionalFormatting>
  <conditionalFormatting sqref="E78:P78">
    <cfRule type="cellIs" dxfId="777" priority="63" operator="equal">
      <formula>0</formula>
    </cfRule>
  </conditionalFormatting>
  <conditionalFormatting sqref="E79:P79">
    <cfRule type="cellIs" dxfId="776" priority="62" operator="equal">
      <formula>0</formula>
    </cfRule>
  </conditionalFormatting>
  <conditionalFormatting sqref="E80:P80">
    <cfRule type="cellIs" dxfId="775" priority="61" operator="equal">
      <formula>0</formula>
    </cfRule>
  </conditionalFormatting>
  <conditionalFormatting sqref="E81:P81">
    <cfRule type="cellIs" dxfId="774" priority="60" operator="equal">
      <formula>0</formula>
    </cfRule>
  </conditionalFormatting>
  <conditionalFormatting sqref="E82:P82">
    <cfRule type="cellIs" dxfId="773" priority="59" operator="equal">
      <formula>0</formula>
    </cfRule>
  </conditionalFormatting>
  <conditionalFormatting sqref="E83:P83">
    <cfRule type="cellIs" dxfId="772" priority="58" operator="equal">
      <formula>0</formula>
    </cfRule>
  </conditionalFormatting>
  <conditionalFormatting sqref="E84:P84">
    <cfRule type="cellIs" dxfId="771" priority="57" operator="equal">
      <formula>0</formula>
    </cfRule>
  </conditionalFormatting>
  <conditionalFormatting sqref="E85:P85">
    <cfRule type="cellIs" dxfId="770" priority="56" operator="equal">
      <formula>0</formula>
    </cfRule>
  </conditionalFormatting>
  <conditionalFormatting sqref="E86:P86">
    <cfRule type="cellIs" dxfId="769" priority="55" operator="equal">
      <formula>0</formula>
    </cfRule>
  </conditionalFormatting>
  <conditionalFormatting sqref="E87:P87">
    <cfRule type="cellIs" dxfId="768" priority="54" operator="equal">
      <formula>0</formula>
    </cfRule>
  </conditionalFormatting>
  <conditionalFormatting sqref="E88:P88">
    <cfRule type="cellIs" dxfId="767" priority="53" operator="equal">
      <formula>0</formula>
    </cfRule>
  </conditionalFormatting>
  <conditionalFormatting sqref="E89:P89">
    <cfRule type="cellIs" dxfId="766" priority="52" operator="equal">
      <formula>0</formula>
    </cfRule>
  </conditionalFormatting>
  <conditionalFormatting sqref="E90:P90">
    <cfRule type="cellIs" dxfId="765" priority="51" operator="equal">
      <formula>0</formula>
    </cfRule>
  </conditionalFormatting>
  <conditionalFormatting sqref="E91:P91">
    <cfRule type="cellIs" dxfId="764" priority="50" operator="equal">
      <formula>0</formula>
    </cfRule>
  </conditionalFormatting>
  <conditionalFormatting sqref="E92:P92">
    <cfRule type="cellIs" dxfId="763" priority="49" operator="equal">
      <formula>0</formula>
    </cfRule>
  </conditionalFormatting>
  <conditionalFormatting sqref="E93:P93">
    <cfRule type="cellIs" dxfId="762" priority="48" operator="equal">
      <formula>0</formula>
    </cfRule>
  </conditionalFormatting>
  <conditionalFormatting sqref="E94:P94">
    <cfRule type="cellIs" dxfId="761" priority="47" operator="equal">
      <formula>0</formula>
    </cfRule>
  </conditionalFormatting>
  <conditionalFormatting sqref="E95:P95">
    <cfRule type="cellIs" dxfId="760" priority="46" operator="equal">
      <formula>0</formula>
    </cfRule>
  </conditionalFormatting>
  <conditionalFormatting sqref="E96:P96">
    <cfRule type="cellIs" dxfId="759" priority="45" operator="equal">
      <formula>0</formula>
    </cfRule>
  </conditionalFormatting>
  <conditionalFormatting sqref="E97:P97">
    <cfRule type="cellIs" dxfId="758" priority="44" operator="equal">
      <formula>0</formula>
    </cfRule>
  </conditionalFormatting>
  <conditionalFormatting sqref="E98:P98">
    <cfRule type="cellIs" dxfId="757" priority="43" operator="equal">
      <formula>0</formula>
    </cfRule>
  </conditionalFormatting>
  <conditionalFormatting sqref="E99:P99">
    <cfRule type="cellIs" dxfId="756" priority="42" operator="equal">
      <formula>0</formula>
    </cfRule>
  </conditionalFormatting>
  <conditionalFormatting sqref="E100:P100">
    <cfRule type="cellIs" dxfId="755" priority="41" operator="equal">
      <formula>0</formula>
    </cfRule>
  </conditionalFormatting>
  <conditionalFormatting sqref="E101:P101">
    <cfRule type="cellIs" dxfId="754" priority="40" operator="equal">
      <formula>0</formula>
    </cfRule>
  </conditionalFormatting>
  <conditionalFormatting sqref="E102:P102">
    <cfRule type="cellIs" dxfId="753" priority="39" operator="equal">
      <formula>0</formula>
    </cfRule>
  </conditionalFormatting>
  <conditionalFormatting sqref="E103:P103">
    <cfRule type="cellIs" dxfId="752" priority="38" operator="equal">
      <formula>0</formula>
    </cfRule>
  </conditionalFormatting>
  <conditionalFormatting sqref="E104:P104">
    <cfRule type="cellIs" dxfId="751" priority="37" operator="equal">
      <formula>0</formula>
    </cfRule>
  </conditionalFormatting>
  <conditionalFormatting sqref="E105:P105">
    <cfRule type="cellIs" dxfId="750" priority="36" operator="equal">
      <formula>0</formula>
    </cfRule>
  </conditionalFormatting>
  <conditionalFormatting sqref="E106:P106">
    <cfRule type="cellIs" dxfId="749" priority="35" operator="equal">
      <formula>0</formula>
    </cfRule>
  </conditionalFormatting>
  <conditionalFormatting sqref="E107:P107">
    <cfRule type="cellIs" dxfId="748" priority="34" operator="equal">
      <formula>0</formula>
    </cfRule>
  </conditionalFormatting>
  <conditionalFormatting sqref="E108:P108">
    <cfRule type="cellIs" dxfId="747" priority="33" operator="equal">
      <formula>0</formula>
    </cfRule>
  </conditionalFormatting>
  <conditionalFormatting sqref="E109:P109">
    <cfRule type="cellIs" dxfId="746" priority="32" operator="equal">
      <formula>0</formula>
    </cfRule>
  </conditionalFormatting>
  <conditionalFormatting sqref="E110:P110">
    <cfRule type="cellIs" dxfId="745" priority="31" operator="equal">
      <formula>0</formula>
    </cfRule>
  </conditionalFormatting>
  <conditionalFormatting sqref="E111:P111">
    <cfRule type="cellIs" dxfId="744" priority="30" operator="equal">
      <formula>0</formula>
    </cfRule>
  </conditionalFormatting>
  <conditionalFormatting sqref="E112:P112">
    <cfRule type="cellIs" dxfId="743" priority="29" operator="equal">
      <formula>0</formula>
    </cfRule>
  </conditionalFormatting>
  <conditionalFormatting sqref="E113:P113">
    <cfRule type="cellIs" dxfId="742" priority="28" operator="equal">
      <formula>0</formula>
    </cfRule>
  </conditionalFormatting>
  <conditionalFormatting sqref="E114:P114">
    <cfRule type="cellIs" dxfId="741" priority="27" operator="equal">
      <formula>0</formula>
    </cfRule>
  </conditionalFormatting>
  <conditionalFormatting sqref="E115:P115">
    <cfRule type="cellIs" dxfId="740" priority="26" operator="equal">
      <formula>0</formula>
    </cfRule>
  </conditionalFormatting>
  <conditionalFormatting sqref="E116:P116">
    <cfRule type="cellIs" dxfId="739" priority="25" operator="equal">
      <formula>0</formula>
    </cfRule>
  </conditionalFormatting>
  <conditionalFormatting sqref="E117:P117">
    <cfRule type="cellIs" dxfId="738" priority="24" operator="equal">
      <formula>0</formula>
    </cfRule>
  </conditionalFormatting>
  <conditionalFormatting sqref="E118:P118">
    <cfRule type="cellIs" dxfId="737" priority="23" operator="equal">
      <formula>0</formula>
    </cfRule>
  </conditionalFormatting>
  <conditionalFormatting sqref="E119:P119">
    <cfRule type="cellIs" dxfId="736" priority="22" operator="equal">
      <formula>0</formula>
    </cfRule>
  </conditionalFormatting>
  <conditionalFormatting sqref="E120:P120">
    <cfRule type="cellIs" dxfId="735" priority="21" operator="equal">
      <formula>0</formula>
    </cfRule>
  </conditionalFormatting>
  <conditionalFormatting sqref="E121:P121">
    <cfRule type="cellIs" dxfId="734" priority="20" operator="equal">
      <formula>0</formula>
    </cfRule>
  </conditionalFormatting>
  <conditionalFormatting sqref="E122:P122">
    <cfRule type="cellIs" dxfId="733" priority="19" operator="equal">
      <formula>0</formula>
    </cfRule>
  </conditionalFormatting>
  <conditionalFormatting sqref="E123:P123">
    <cfRule type="cellIs" dxfId="732" priority="18" operator="equal">
      <formula>0</formula>
    </cfRule>
  </conditionalFormatting>
  <conditionalFormatting sqref="E124:P124">
    <cfRule type="cellIs" dxfId="731" priority="17" operator="equal">
      <formula>0</formula>
    </cfRule>
  </conditionalFormatting>
  <conditionalFormatting sqref="E125:P125">
    <cfRule type="cellIs" dxfId="730" priority="16" operator="equal">
      <formula>0</formula>
    </cfRule>
  </conditionalFormatting>
  <conditionalFormatting sqref="E126:P126">
    <cfRule type="cellIs" dxfId="729" priority="15" operator="equal">
      <formula>0</formula>
    </cfRule>
  </conditionalFormatting>
  <conditionalFormatting sqref="E127:P127">
    <cfRule type="cellIs" dxfId="728" priority="14" operator="equal">
      <formula>0</formula>
    </cfRule>
  </conditionalFormatting>
  <conditionalFormatting sqref="E128:P128">
    <cfRule type="cellIs" dxfId="727" priority="13" operator="equal">
      <formula>0</formula>
    </cfRule>
  </conditionalFormatting>
  <conditionalFormatting sqref="E129:P129">
    <cfRule type="cellIs" dxfId="726" priority="12" operator="equal">
      <formula>0</formula>
    </cfRule>
  </conditionalFormatting>
  <conditionalFormatting sqref="E130:P130">
    <cfRule type="cellIs" dxfId="725" priority="11" operator="equal">
      <formula>0</formula>
    </cfRule>
  </conditionalFormatting>
  <conditionalFormatting sqref="E131:P131">
    <cfRule type="cellIs" dxfId="724" priority="10" operator="equal">
      <formula>0</formula>
    </cfRule>
  </conditionalFormatting>
  <conditionalFormatting sqref="E132:P132">
    <cfRule type="cellIs" dxfId="723" priority="9" operator="equal">
      <formula>0</formula>
    </cfRule>
  </conditionalFormatting>
  <conditionalFormatting sqref="E135:P135">
    <cfRule type="cellIs" dxfId="722" priority="8" operator="equal">
      <formula>0</formula>
    </cfRule>
  </conditionalFormatting>
  <conditionalFormatting sqref="E136:P136">
    <cfRule type="cellIs" dxfId="721" priority="7" operator="equal">
      <formula>0</formula>
    </cfRule>
  </conditionalFormatting>
  <conditionalFormatting sqref="E137:P137">
    <cfRule type="cellIs" dxfId="720" priority="6" operator="equal">
      <formula>0</formula>
    </cfRule>
  </conditionalFormatting>
  <conditionalFormatting sqref="E138:P138">
    <cfRule type="cellIs" dxfId="719" priority="5" operator="equal">
      <formula>0</formula>
    </cfRule>
  </conditionalFormatting>
  <conditionalFormatting sqref="E139:P139">
    <cfRule type="cellIs" dxfId="718" priority="4" operator="equal">
      <formula>0</formula>
    </cfRule>
  </conditionalFormatting>
  <conditionalFormatting sqref="E140:P140">
    <cfRule type="cellIs" dxfId="717" priority="3" operator="equal">
      <formula>0</formula>
    </cfRule>
  </conditionalFormatting>
  <conditionalFormatting sqref="Q59:Q139">
    <cfRule type="cellIs" dxfId="716" priority="2" operator="equal">
      <formula>0</formula>
    </cfRule>
  </conditionalFormatting>
  <conditionalFormatting sqref="Q140">
    <cfRule type="cellIs" dxfId="715" priority="1" operator="equal">
      <formula>0</formula>
    </cfRule>
  </conditionalFormatting>
  <hyperlinks>
    <hyperlink ref="A1" location="'ODS 3.'!A1" display="REGRESAR" xr:uid="{00000000-0004-0000-4100-000000000000}"/>
    <hyperlink ref="C1" location="'Metadato 3.2.2'!A1" display="VER METADATO " xr:uid="{00000000-0004-0000-4100-000001000000}"/>
  </hyperlinks>
  <pageMargins left="0.7" right="0.7" top="0.75" bottom="0.75" header="0.3" footer="0.3"/>
  <drawing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Hoja67">
    <tabColor theme="0" tint="-0.499984740745262"/>
  </sheetPr>
  <dimension ref="B1:F36"/>
  <sheetViews>
    <sheetView showGridLines="0" zoomScaleNormal="100" workbookViewId="0">
      <pane ySplit="1" topLeftCell="A5" activePane="bottomLeft" state="frozen"/>
      <selection activeCell="C21" sqref="C21"/>
      <selection pane="bottomLeft" activeCell="D21" sqref="D21"/>
    </sheetView>
  </sheetViews>
  <sheetFormatPr baseColWidth="10" defaultColWidth="11.44140625" defaultRowHeight="17.399999999999999" x14ac:dyDescent="0.3"/>
  <cols>
    <col min="1" max="1" width="8.77734375" style="38" customWidth="1"/>
    <col min="2" max="2" width="26.44140625" style="38" customWidth="1"/>
    <col min="3" max="3" width="24" style="38" customWidth="1"/>
    <col min="4" max="4" width="85.77734375" style="38" customWidth="1"/>
    <col min="5" max="5" width="11.44140625" style="38"/>
    <col min="6" max="6" width="7.21875" style="38" customWidth="1"/>
    <col min="7" max="16384" width="11.44140625" style="38"/>
  </cols>
  <sheetData>
    <row r="1" spans="2:6" x14ac:dyDescent="0.3">
      <c r="B1" s="481" t="s">
        <v>337</v>
      </c>
    </row>
    <row r="2" spans="2:6" ht="18" thickBot="1" x14ac:dyDescent="0.35"/>
    <row r="3" spans="2:6" ht="23.25" customHeight="1" thickBot="1" x14ac:dyDescent="0.35">
      <c r="B3" s="3297" t="s">
        <v>370</v>
      </c>
      <c r="C3" s="3297"/>
      <c r="D3" s="3297"/>
      <c r="F3" s="147" t="s">
        <v>371</v>
      </c>
    </row>
    <row r="4" spans="2:6" x14ac:dyDescent="0.3">
      <c r="B4" s="3299" t="s">
        <v>449</v>
      </c>
      <c r="C4" s="3299"/>
      <c r="D4" s="156" t="s">
        <v>16</v>
      </c>
    </row>
    <row r="5" spans="2:6" ht="52.2" x14ac:dyDescent="0.3">
      <c r="B5" s="3142" t="s">
        <v>373</v>
      </c>
      <c r="C5" s="3142"/>
      <c r="D5" s="44" t="s">
        <v>3967</v>
      </c>
    </row>
    <row r="6" spans="2:6" x14ac:dyDescent="0.3">
      <c r="B6" s="3142" t="s">
        <v>374</v>
      </c>
      <c r="C6" s="3142"/>
      <c r="D6" s="45" t="s">
        <v>597</v>
      </c>
    </row>
    <row r="7" spans="2:6" ht="15" customHeight="1" x14ac:dyDescent="0.3">
      <c r="B7" s="3143" t="s">
        <v>375</v>
      </c>
      <c r="C7" s="3143"/>
      <c r="D7" s="46" t="s">
        <v>3969</v>
      </c>
    </row>
    <row r="8" spans="2:6" ht="15" customHeight="1" x14ac:dyDescent="0.3">
      <c r="B8" s="3143" t="s">
        <v>2485</v>
      </c>
      <c r="C8" s="3143"/>
      <c r="D8" s="47" t="s">
        <v>2512</v>
      </c>
    </row>
    <row r="9" spans="2:6" x14ac:dyDescent="0.45">
      <c r="B9" s="22"/>
      <c r="C9" s="22"/>
      <c r="D9" s="22"/>
    </row>
    <row r="10" spans="2:6" ht="23.25" customHeight="1" x14ac:dyDescent="0.3">
      <c r="B10" s="3297" t="s">
        <v>376</v>
      </c>
      <c r="C10" s="3297"/>
      <c r="D10" s="3297"/>
    </row>
    <row r="11" spans="2:6" x14ac:dyDescent="0.3">
      <c r="B11" s="3153" t="s">
        <v>377</v>
      </c>
      <c r="C11" s="3154"/>
      <c r="D11" s="44" t="s">
        <v>493</v>
      </c>
    </row>
    <row r="12" spans="2:6" ht="21" customHeight="1" x14ac:dyDescent="0.3">
      <c r="B12" s="3155" t="s">
        <v>379</v>
      </c>
      <c r="C12" s="3155"/>
      <c r="D12" s="864" t="s">
        <v>6042</v>
      </c>
    </row>
    <row r="13" spans="2:6" x14ac:dyDescent="0.3">
      <c r="B13" s="3142" t="s">
        <v>380</v>
      </c>
      <c r="C13" s="3142"/>
      <c r="D13" s="603" t="s">
        <v>597</v>
      </c>
    </row>
    <row r="14" spans="2:6" x14ac:dyDescent="0.3">
      <c r="B14" s="3142" t="s">
        <v>381</v>
      </c>
      <c r="C14" s="3156"/>
      <c r="D14" s="603" t="s">
        <v>10</v>
      </c>
    </row>
    <row r="15" spans="2:6" ht="123" customHeight="1" x14ac:dyDescent="0.3">
      <c r="B15" s="3142" t="s">
        <v>382</v>
      </c>
      <c r="C15" s="3142"/>
      <c r="D15" s="49" t="s">
        <v>6043</v>
      </c>
    </row>
    <row r="16" spans="2:6" ht="39" customHeight="1" x14ac:dyDescent="0.3">
      <c r="B16" s="3142" t="s">
        <v>383</v>
      </c>
      <c r="C16" s="3142"/>
      <c r="D16" s="119"/>
    </row>
    <row r="17" spans="2:4" x14ac:dyDescent="0.3">
      <c r="B17" s="3142" t="s">
        <v>384</v>
      </c>
      <c r="C17" s="3142"/>
      <c r="D17" s="49" t="s">
        <v>642</v>
      </c>
    </row>
    <row r="18" spans="2:4" x14ac:dyDescent="0.3">
      <c r="B18" s="3143" t="s">
        <v>386</v>
      </c>
      <c r="C18" s="3143"/>
      <c r="D18" s="44"/>
    </row>
    <row r="19" spans="2:4" ht="30.75" customHeight="1" x14ac:dyDescent="0.3">
      <c r="B19" s="3144" t="s">
        <v>387</v>
      </c>
      <c r="C19" s="3145"/>
      <c r="D19" s="49" t="s">
        <v>643</v>
      </c>
    </row>
    <row r="20" spans="2:4" x14ac:dyDescent="0.3">
      <c r="B20" s="3142" t="s">
        <v>388</v>
      </c>
      <c r="C20" s="3142"/>
      <c r="D20" s="49" t="s">
        <v>424</v>
      </c>
    </row>
    <row r="21" spans="2:4" x14ac:dyDescent="0.3">
      <c r="B21" s="3146" t="s">
        <v>390</v>
      </c>
      <c r="C21" s="54" t="s">
        <v>391</v>
      </c>
      <c r="D21" s="2947" t="s">
        <v>7482</v>
      </c>
    </row>
    <row r="22" spans="2:4" x14ac:dyDescent="0.3">
      <c r="B22" s="3147"/>
      <c r="C22" s="577" t="s">
        <v>393</v>
      </c>
      <c r="D22" s="83" t="s">
        <v>2425</v>
      </c>
    </row>
    <row r="23" spans="2:4" x14ac:dyDescent="0.3">
      <c r="B23" s="3148" t="s">
        <v>395</v>
      </c>
      <c r="C23" s="3148"/>
      <c r="D23" s="49" t="s">
        <v>631</v>
      </c>
    </row>
    <row r="24" spans="2:4" x14ac:dyDescent="0.3">
      <c r="B24" s="3148" t="s">
        <v>397</v>
      </c>
      <c r="C24" s="3148"/>
      <c r="D24" s="113" t="s">
        <v>6034</v>
      </c>
    </row>
    <row r="25" spans="2:4" x14ac:dyDescent="0.3">
      <c r="B25" s="3142" t="s">
        <v>399</v>
      </c>
      <c r="C25" s="3142"/>
      <c r="D25" s="49" t="s">
        <v>19</v>
      </c>
    </row>
    <row r="26" spans="2:4" ht="15" customHeight="1" x14ac:dyDescent="0.3">
      <c r="B26" s="3143" t="s">
        <v>401</v>
      </c>
      <c r="C26" s="3143"/>
      <c r="D26" s="113" t="s">
        <v>6035</v>
      </c>
    </row>
    <row r="27" spans="2:4" x14ac:dyDescent="0.3">
      <c r="B27" s="3149" t="s">
        <v>403</v>
      </c>
      <c r="C27" s="3150"/>
      <c r="D27" s="44"/>
    </row>
    <row r="28" spans="2:4" ht="46.5" customHeight="1" x14ac:dyDescent="0.3">
      <c r="B28" s="578" t="s">
        <v>404</v>
      </c>
      <c r="C28" s="579"/>
      <c r="D28" s="49" t="s">
        <v>6044</v>
      </c>
    </row>
    <row r="29" spans="2:4" x14ac:dyDescent="0.3">
      <c r="B29" s="3151" t="s">
        <v>405</v>
      </c>
      <c r="C29" s="3152"/>
      <c r="D29" s="61"/>
    </row>
    <row r="30" spans="2:4" x14ac:dyDescent="0.3">
      <c r="B30" s="114"/>
      <c r="C30" s="114"/>
      <c r="D30" s="115"/>
    </row>
    <row r="31" spans="2:4" ht="23.25" customHeight="1" x14ac:dyDescent="0.3">
      <c r="B31" s="3278" t="s">
        <v>406</v>
      </c>
      <c r="C31" s="3279"/>
      <c r="D31" s="3280"/>
    </row>
    <row r="32" spans="2:4" x14ac:dyDescent="0.3">
      <c r="B32" s="3140" t="s">
        <v>407</v>
      </c>
      <c r="C32" s="3141"/>
      <c r="D32" s="113" t="s">
        <v>635</v>
      </c>
    </row>
    <row r="33" spans="2:4" x14ac:dyDescent="0.3">
      <c r="B33" s="3140" t="s">
        <v>409</v>
      </c>
      <c r="C33" s="3141"/>
      <c r="D33" s="113" t="s">
        <v>636</v>
      </c>
    </row>
    <row r="34" spans="2:4" x14ac:dyDescent="0.3">
      <c r="B34" s="3140" t="s">
        <v>411</v>
      </c>
      <c r="C34" s="3141"/>
      <c r="D34" s="113" t="s">
        <v>412</v>
      </c>
    </row>
    <row r="35" spans="2:4" x14ac:dyDescent="0.3">
      <c r="B35" s="3140" t="s">
        <v>413</v>
      </c>
      <c r="C35" s="3141"/>
      <c r="D35" s="113" t="s">
        <v>6037</v>
      </c>
    </row>
    <row r="36" spans="2:4" x14ac:dyDescent="0.3">
      <c r="B36" s="3140" t="s">
        <v>415</v>
      </c>
      <c r="C36" s="3141"/>
      <c r="D36" s="113" t="s">
        <v>638</v>
      </c>
    </row>
  </sheetData>
  <mergeCells count="30">
    <mergeCell ref="B16:C16"/>
    <mergeCell ref="B3:D3"/>
    <mergeCell ref="B4:C4"/>
    <mergeCell ref="B5:C5"/>
    <mergeCell ref="B6:C6"/>
    <mergeCell ref="B7:C7"/>
    <mergeCell ref="B10:D10"/>
    <mergeCell ref="B11:C11"/>
    <mergeCell ref="B12:C12"/>
    <mergeCell ref="B13:C13"/>
    <mergeCell ref="B14:C14"/>
    <mergeCell ref="B15:C15"/>
    <mergeCell ref="B8:C8"/>
    <mergeCell ref="B31:D31"/>
    <mergeCell ref="B17:C17"/>
    <mergeCell ref="B18:C18"/>
    <mergeCell ref="B19:C19"/>
    <mergeCell ref="B20:C20"/>
    <mergeCell ref="B21:B22"/>
    <mergeCell ref="B23:C23"/>
    <mergeCell ref="B24:C24"/>
    <mergeCell ref="B25:C25"/>
    <mergeCell ref="B26:C26"/>
    <mergeCell ref="B27:C27"/>
    <mergeCell ref="B29:C29"/>
    <mergeCell ref="B32:C32"/>
    <mergeCell ref="B33:C33"/>
    <mergeCell ref="B34:C34"/>
    <mergeCell ref="B35:C35"/>
    <mergeCell ref="B36:C36"/>
  </mergeCells>
  <dataValidations count="5">
    <dataValidation allowBlank="1" showDropDown="1" showInputMessage="1" showErrorMessage="1" sqref="D13" xr:uid="{00000000-0002-0000-4200-000000000000}"/>
    <dataValidation type="list" allowBlank="1" showInputMessage="1" showErrorMessage="1" sqref="D4" xr:uid="{00000000-0002-0000-4200-000001000000}">
      <formula1>ODS</formula1>
    </dataValidation>
    <dataValidation type="list" allowBlank="1" showInputMessage="1" showErrorMessage="1" sqref="D5" xr:uid="{00000000-0002-0000-4200-000002000000}">
      <formula1>Metas_ODS</formula1>
    </dataValidation>
    <dataValidation type="list" allowBlank="1" showInputMessage="1" showErrorMessage="1" sqref="D6" xr:uid="{00000000-0002-0000-4200-000003000000}">
      <formula1>Numero_indicador</formula1>
    </dataValidation>
    <dataValidation type="list" allowBlank="1" showInputMessage="1" showErrorMessage="1" sqref="D7" xr:uid="{00000000-0002-0000-4200-000004000000}">
      <formula1>Nombre_indicador_ODS</formula1>
    </dataValidation>
  </dataValidations>
  <hyperlinks>
    <hyperlink ref="B1" location="'3.2.2'!A1" display="REGRESAR" xr:uid="{00000000-0004-0000-4200-000000000000}"/>
    <hyperlink ref="D8" r:id="rId1" xr:uid="{00000000-0004-0000-4200-000001000000}"/>
  </hyperlinks>
  <pageMargins left="0.7" right="0.7" top="0.75" bottom="0.75" header="0.3" footer="0.3"/>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Hoja68"/>
  <dimension ref="A1:T62"/>
  <sheetViews>
    <sheetView showGridLines="0" zoomScaleNormal="100" workbookViewId="0">
      <pane ySplit="1" topLeftCell="A2" activePane="bottomLeft" state="frozen"/>
      <selection activeCell="B1" sqref="B1"/>
      <selection pane="bottomLeft" activeCell="O16" sqref="O16"/>
    </sheetView>
  </sheetViews>
  <sheetFormatPr baseColWidth="10" defaultColWidth="11.44140625" defaultRowHeight="13.2" x14ac:dyDescent="0.35"/>
  <cols>
    <col min="1" max="1" width="15.44140625" style="39" customWidth="1"/>
    <col min="2" max="2" width="15.44140625" style="40" customWidth="1"/>
    <col min="3" max="3" width="11.21875" style="39" customWidth="1"/>
    <col min="4" max="5" width="9" style="39" customWidth="1"/>
    <col min="6" max="6" width="2.44140625" style="39" customWidth="1"/>
    <col min="7" max="8" width="9.44140625" style="39" customWidth="1"/>
    <col min="9" max="10" width="8.44140625" style="39" customWidth="1"/>
    <col min="11" max="11" width="8.5546875" style="39" customWidth="1"/>
    <col min="12" max="16384" width="11.44140625" style="39"/>
  </cols>
  <sheetData>
    <row r="1" spans="1:20" s="160" customFormat="1" ht="18.600000000000001" x14ac:dyDescent="0.45">
      <c r="A1" s="576" t="s">
        <v>337</v>
      </c>
      <c r="B1" s="814"/>
      <c r="C1" s="3119" t="s">
        <v>338</v>
      </c>
      <c r="D1" s="3119"/>
    </row>
    <row r="2" spans="1:20" s="160" customFormat="1" ht="18.600000000000001" x14ac:dyDescent="0.45">
      <c r="B2" s="687"/>
    </row>
    <row r="3" spans="1:20" s="160" customFormat="1" ht="16.5" customHeight="1" x14ac:dyDescent="0.45">
      <c r="A3" s="3268" t="s">
        <v>339</v>
      </c>
      <c r="B3" s="3268"/>
      <c r="C3" s="3268" t="s">
        <v>627</v>
      </c>
      <c r="D3" s="3268"/>
      <c r="E3" s="3268"/>
      <c r="F3" s="3268"/>
      <c r="G3" s="3268"/>
      <c r="H3" s="3268"/>
      <c r="I3" s="3268"/>
      <c r="J3" s="3268"/>
      <c r="K3" s="3268"/>
      <c r="L3" s="3268"/>
      <c r="M3" s="3268"/>
      <c r="N3" s="3268"/>
      <c r="O3" s="3268"/>
      <c r="P3" s="3268"/>
      <c r="Q3" s="3268"/>
      <c r="R3" s="3268"/>
      <c r="S3" s="3268"/>
      <c r="T3" s="3268"/>
    </row>
    <row r="4" spans="1:20" s="160" customFormat="1" ht="20.25" customHeight="1" x14ac:dyDescent="0.45">
      <c r="A4" s="3268" t="s">
        <v>340</v>
      </c>
      <c r="B4" s="3268"/>
      <c r="C4" s="3268" t="s">
        <v>4225</v>
      </c>
      <c r="D4" s="3269"/>
      <c r="E4" s="3269"/>
      <c r="F4" s="3269"/>
      <c r="G4" s="3269"/>
      <c r="H4" s="3269"/>
      <c r="I4" s="3269"/>
      <c r="J4" s="3269"/>
      <c r="K4" s="3269"/>
      <c r="L4" s="3269"/>
      <c r="M4" s="3269"/>
      <c r="N4" s="3269"/>
      <c r="O4" s="3269"/>
      <c r="P4" s="3269"/>
      <c r="Q4" s="3269"/>
      <c r="R4" s="3269"/>
      <c r="S4" s="3269"/>
      <c r="T4" s="3269"/>
    </row>
    <row r="5" spans="1:20" s="160" customFormat="1" ht="17.25" customHeight="1" x14ac:dyDescent="0.45">
      <c r="A5" s="3268" t="s">
        <v>341</v>
      </c>
      <c r="B5" s="3268"/>
      <c r="C5" s="3268" t="s">
        <v>3970</v>
      </c>
      <c r="D5" s="3269"/>
      <c r="E5" s="3269"/>
      <c r="F5" s="3269"/>
      <c r="G5" s="3269"/>
      <c r="H5" s="3269"/>
      <c r="I5" s="3269"/>
      <c r="J5" s="3269"/>
      <c r="K5" s="3269"/>
      <c r="L5" s="3269"/>
      <c r="M5" s="3269"/>
      <c r="N5" s="3269"/>
      <c r="O5" s="3269"/>
      <c r="P5" s="3269"/>
      <c r="Q5" s="3269"/>
      <c r="R5" s="3269"/>
      <c r="S5" s="3269"/>
      <c r="T5" s="3269"/>
    </row>
    <row r="6" spans="1:20" s="160" customFormat="1" ht="15.75" customHeight="1" x14ac:dyDescent="0.45">
      <c r="A6" s="3268" t="s">
        <v>417</v>
      </c>
      <c r="B6" s="3269"/>
      <c r="C6" s="3268" t="s">
        <v>5085</v>
      </c>
      <c r="D6" s="3269"/>
      <c r="E6" s="3269"/>
      <c r="F6" s="3269"/>
      <c r="G6" s="3269"/>
      <c r="H6" s="3269"/>
      <c r="I6" s="3269"/>
      <c r="J6" s="3269"/>
      <c r="K6" s="3269"/>
      <c r="L6" s="3269"/>
      <c r="M6" s="3269"/>
      <c r="N6" s="3269"/>
      <c r="O6" s="3269"/>
      <c r="P6" s="3269"/>
      <c r="Q6" s="3269"/>
      <c r="R6" s="3269"/>
      <c r="S6" s="3269"/>
      <c r="T6" s="3269"/>
    </row>
    <row r="7" spans="1:20" s="160" customFormat="1" ht="18.600000000000001" x14ac:dyDescent="0.45">
      <c r="B7" s="687"/>
    </row>
    <row r="8" spans="1:20" s="160" customFormat="1" ht="18.600000000000001" x14ac:dyDescent="0.45">
      <c r="B8" s="687"/>
    </row>
    <row r="9" spans="1:20" s="160" customFormat="1" ht="18.600000000000001" x14ac:dyDescent="0.45">
      <c r="B9" s="687"/>
      <c r="C9" s="3300" t="s">
        <v>5085</v>
      </c>
      <c r="D9" s="3300"/>
      <c r="E9" s="3300"/>
      <c r="F9" s="3300"/>
      <c r="G9" s="3300"/>
      <c r="H9" s="3300"/>
      <c r="I9" s="3300"/>
      <c r="J9" s="3300"/>
      <c r="K9" s="3300"/>
    </row>
    <row r="10" spans="1:20" ht="6.6" customHeight="1" x14ac:dyDescent="0.35">
      <c r="C10" s="456"/>
      <c r="D10" s="456"/>
      <c r="E10" s="456"/>
      <c r="F10" s="456"/>
      <c r="G10" s="456"/>
      <c r="H10" s="456"/>
      <c r="I10" s="456"/>
      <c r="J10" s="456"/>
      <c r="K10" s="456"/>
    </row>
    <row r="11" spans="1:20" ht="15" customHeight="1" x14ac:dyDescent="0.35">
      <c r="C11" s="824"/>
      <c r="D11" s="3301" t="s">
        <v>344</v>
      </c>
      <c r="E11" s="3301"/>
      <c r="F11" s="493"/>
      <c r="G11" s="3274" t="s">
        <v>345</v>
      </c>
      <c r="H11" s="3274"/>
      <c r="I11" s="3274"/>
      <c r="J11" s="3274"/>
      <c r="K11" s="3303" t="s">
        <v>2446</v>
      </c>
    </row>
    <row r="12" spans="1:20" ht="12.75" customHeight="1" x14ac:dyDescent="0.35">
      <c r="C12" s="3306" t="s">
        <v>458</v>
      </c>
      <c r="D12" s="3302"/>
      <c r="E12" s="3302"/>
      <c r="F12" s="825"/>
      <c r="G12" s="3274" t="s">
        <v>558</v>
      </c>
      <c r="H12" s="3274"/>
      <c r="I12" s="3274" t="s">
        <v>557</v>
      </c>
      <c r="J12" s="3274"/>
      <c r="K12" s="3304"/>
    </row>
    <row r="13" spans="1:20" ht="30" customHeight="1" x14ac:dyDescent="0.35">
      <c r="C13" s="3307"/>
      <c r="D13" s="592" t="s">
        <v>2447</v>
      </c>
      <c r="E13" s="592" t="s">
        <v>469</v>
      </c>
      <c r="F13" s="592"/>
      <c r="G13" s="592" t="s">
        <v>2447</v>
      </c>
      <c r="H13" s="592" t="s">
        <v>469</v>
      </c>
      <c r="I13" s="592" t="s">
        <v>2447</v>
      </c>
      <c r="J13" s="592" t="s">
        <v>469</v>
      </c>
      <c r="K13" s="3305"/>
    </row>
    <row r="14" spans="1:20" ht="17.399999999999999" x14ac:dyDescent="0.45">
      <c r="C14" s="826">
        <v>2002</v>
      </c>
      <c r="D14" s="827">
        <v>351</v>
      </c>
      <c r="E14" s="828">
        <v>8.58</v>
      </c>
      <c r="F14" s="828"/>
      <c r="G14" s="827">
        <v>273</v>
      </c>
      <c r="H14" s="827">
        <v>13.1</v>
      </c>
      <c r="I14" s="827">
        <v>78</v>
      </c>
      <c r="J14" s="827">
        <v>3.9</v>
      </c>
      <c r="K14" s="829">
        <v>3.5</v>
      </c>
    </row>
    <row r="15" spans="1:20" ht="17.399999999999999" x14ac:dyDescent="0.45">
      <c r="C15" s="826">
        <v>2003</v>
      </c>
      <c r="D15" s="827">
        <v>501</v>
      </c>
      <c r="E15" s="816">
        <v>12</v>
      </c>
      <c r="F15" s="816"/>
      <c r="G15" s="433">
        <v>391</v>
      </c>
      <c r="H15" s="433">
        <v>18.399999999999999</v>
      </c>
      <c r="I15" s="433">
        <v>110</v>
      </c>
      <c r="J15" s="433">
        <v>5.4</v>
      </c>
      <c r="K15" s="829">
        <v>3.6</v>
      </c>
    </row>
    <row r="16" spans="1:20" ht="17.399999999999999" x14ac:dyDescent="0.45">
      <c r="C16" s="826">
        <v>2004</v>
      </c>
      <c r="D16" s="827">
        <v>516</v>
      </c>
      <c r="E16" s="816">
        <v>12.1</v>
      </c>
      <c r="F16" s="816"/>
      <c r="G16" s="433">
        <v>410</v>
      </c>
      <c r="H16" s="433">
        <v>18.899999999999999</v>
      </c>
      <c r="I16" s="433">
        <v>106</v>
      </c>
      <c r="J16" s="433">
        <v>5.0999999999999996</v>
      </c>
      <c r="K16" s="829">
        <v>3.9</v>
      </c>
    </row>
    <row r="17" spans="3:11" ht="17.399999999999999" x14ac:dyDescent="0.45">
      <c r="C17" s="826">
        <v>2005</v>
      </c>
      <c r="D17" s="827">
        <v>530</v>
      </c>
      <c r="E17" s="816">
        <v>12.3</v>
      </c>
      <c r="F17" s="816"/>
      <c r="G17" s="433">
        <v>420</v>
      </c>
      <c r="H17" s="433">
        <v>19.399999999999999</v>
      </c>
      <c r="I17" s="433">
        <v>110</v>
      </c>
      <c r="J17" s="433">
        <v>5.2</v>
      </c>
      <c r="K17" s="829">
        <v>3.8</v>
      </c>
    </row>
    <row r="18" spans="3:11" ht="17.399999999999999" x14ac:dyDescent="0.45">
      <c r="C18" s="826">
        <v>2006</v>
      </c>
      <c r="D18" s="827">
        <v>518</v>
      </c>
      <c r="E18" s="828">
        <v>11.9</v>
      </c>
      <c r="F18" s="828"/>
      <c r="G18" s="827">
        <v>388</v>
      </c>
      <c r="H18" s="827">
        <v>17.7</v>
      </c>
      <c r="I18" s="827">
        <v>130</v>
      </c>
      <c r="J18" s="828">
        <v>6.1</v>
      </c>
      <c r="K18" s="829">
        <v>3</v>
      </c>
    </row>
    <row r="19" spans="3:11" ht="17.399999999999999" x14ac:dyDescent="0.45">
      <c r="C19" s="826">
        <v>2007</v>
      </c>
      <c r="D19" s="827">
        <v>587</v>
      </c>
      <c r="E19" s="816">
        <v>13.1</v>
      </c>
      <c r="F19" s="816"/>
      <c r="G19" s="433">
        <v>452</v>
      </c>
      <c r="H19" s="433">
        <v>19.8</v>
      </c>
      <c r="I19" s="433">
        <v>135</v>
      </c>
      <c r="J19" s="433">
        <v>6.1</v>
      </c>
      <c r="K19" s="829">
        <v>3.3</v>
      </c>
    </row>
    <row r="20" spans="3:11" ht="17.399999999999999" x14ac:dyDescent="0.45">
      <c r="C20" s="826">
        <v>2008</v>
      </c>
      <c r="D20" s="827">
        <v>510</v>
      </c>
      <c r="E20" s="816">
        <v>11.5</v>
      </c>
      <c r="F20" s="816"/>
      <c r="G20" s="433">
        <v>403</v>
      </c>
      <c r="H20" s="433">
        <v>17.8</v>
      </c>
      <c r="I20" s="433">
        <v>107</v>
      </c>
      <c r="J20" s="433">
        <v>4.9000000000000004</v>
      </c>
      <c r="K20" s="829">
        <v>3.8</v>
      </c>
    </row>
    <row r="21" spans="3:11" ht="17.399999999999999" x14ac:dyDescent="0.45">
      <c r="C21" s="826">
        <v>2009</v>
      </c>
      <c r="D21" s="827">
        <v>470</v>
      </c>
      <c r="E21" s="816">
        <v>10.4</v>
      </c>
      <c r="F21" s="816"/>
      <c r="G21" s="433">
        <v>369</v>
      </c>
      <c r="H21" s="433">
        <v>16.100000000000001</v>
      </c>
      <c r="I21" s="433">
        <v>101</v>
      </c>
      <c r="J21" s="433">
        <v>4.5</v>
      </c>
      <c r="K21" s="829">
        <v>3.7</v>
      </c>
    </row>
    <row r="22" spans="3:11" ht="17.399999999999999" x14ac:dyDescent="0.45">
      <c r="C22" s="826">
        <v>2010</v>
      </c>
      <c r="D22" s="827">
        <v>599</v>
      </c>
      <c r="E22" s="816">
        <v>13.1</v>
      </c>
      <c r="F22" s="816"/>
      <c r="G22" s="433">
        <v>490</v>
      </c>
      <c r="H22" s="816">
        <v>21.2</v>
      </c>
      <c r="I22" s="433">
        <v>109</v>
      </c>
      <c r="J22" s="433">
        <v>4.8</v>
      </c>
      <c r="K22" s="829">
        <v>4.5</v>
      </c>
    </row>
    <row r="23" spans="3:11" ht="17.399999999999999" x14ac:dyDescent="0.45">
      <c r="C23" s="826">
        <v>2011</v>
      </c>
      <c r="D23" s="827">
        <v>645</v>
      </c>
      <c r="E23" s="816">
        <v>13.9</v>
      </c>
      <c r="F23" s="816"/>
      <c r="G23" s="433">
        <v>523</v>
      </c>
      <c r="H23" s="816">
        <v>22.3</v>
      </c>
      <c r="I23" s="433">
        <v>122</v>
      </c>
      <c r="J23" s="433">
        <v>5.3</v>
      </c>
      <c r="K23" s="829">
        <v>4.3</v>
      </c>
    </row>
    <row r="24" spans="3:11" ht="17.399999999999999" x14ac:dyDescent="0.45">
      <c r="C24" s="826">
        <v>2012</v>
      </c>
      <c r="D24" s="827">
        <v>685</v>
      </c>
      <c r="E24" s="816">
        <v>14.6</v>
      </c>
      <c r="F24" s="816"/>
      <c r="G24" s="433">
        <v>575</v>
      </c>
      <c r="H24" s="433">
        <v>24.3</v>
      </c>
      <c r="I24" s="433">
        <v>110</v>
      </c>
      <c r="J24" s="433">
        <v>4.7</v>
      </c>
      <c r="K24" s="829">
        <v>5.2</v>
      </c>
    </row>
    <row r="25" spans="3:11" ht="17.399999999999999" x14ac:dyDescent="0.45">
      <c r="C25" s="826">
        <v>2013</v>
      </c>
      <c r="D25" s="827">
        <v>694</v>
      </c>
      <c r="E25" s="816">
        <v>14.8</v>
      </c>
      <c r="F25" s="816"/>
      <c r="G25" s="433">
        <v>578</v>
      </c>
      <c r="H25" s="433">
        <v>24.3</v>
      </c>
      <c r="I25" s="433">
        <v>116</v>
      </c>
      <c r="J25" s="433">
        <v>4.9000000000000004</v>
      </c>
      <c r="K25" s="829">
        <v>5</v>
      </c>
    </row>
    <row r="26" spans="3:11" ht="17.399999999999999" x14ac:dyDescent="0.45">
      <c r="C26" s="826">
        <v>2014</v>
      </c>
      <c r="D26" s="827">
        <v>738</v>
      </c>
      <c r="E26" s="816">
        <v>15.5</v>
      </c>
      <c r="F26" s="816"/>
      <c r="G26" s="433">
        <v>611</v>
      </c>
      <c r="H26" s="433">
        <v>25.3</v>
      </c>
      <c r="I26" s="433">
        <v>127</v>
      </c>
      <c r="J26" s="433">
        <v>5.4</v>
      </c>
      <c r="K26" s="829">
        <v>5</v>
      </c>
    </row>
    <row r="27" spans="3:11" ht="17.399999999999999" x14ac:dyDescent="0.45">
      <c r="C27" s="826">
        <v>2015</v>
      </c>
      <c r="D27" s="827">
        <v>874</v>
      </c>
      <c r="E27" s="816">
        <v>18.100000000000001</v>
      </c>
      <c r="F27" s="816"/>
      <c r="G27" s="433">
        <v>741</v>
      </c>
      <c r="H27" s="433">
        <v>30.42</v>
      </c>
      <c r="I27" s="433">
        <v>133</v>
      </c>
      <c r="J27" s="816">
        <v>5.56</v>
      </c>
      <c r="K27" s="829">
        <v>5.6</v>
      </c>
    </row>
    <row r="28" spans="3:11" ht="17.399999999999999" x14ac:dyDescent="0.45">
      <c r="C28" s="826">
        <v>2016</v>
      </c>
      <c r="D28" s="827">
        <v>979</v>
      </c>
      <c r="E28" s="816">
        <v>20</v>
      </c>
      <c r="F28" s="816"/>
      <c r="G28" s="433">
        <v>854</v>
      </c>
      <c r="H28" s="433">
        <v>34.6</v>
      </c>
      <c r="I28" s="433">
        <v>125</v>
      </c>
      <c r="J28" s="816">
        <v>5.2</v>
      </c>
      <c r="K28" s="829">
        <v>7</v>
      </c>
    </row>
    <row r="29" spans="3:11" ht="17.399999999999999" x14ac:dyDescent="0.45">
      <c r="C29" s="826">
        <v>2017</v>
      </c>
      <c r="D29" s="827">
        <v>969</v>
      </c>
      <c r="E29" s="816">
        <v>19.600000000000001</v>
      </c>
      <c r="F29" s="816"/>
      <c r="G29" s="433">
        <v>832</v>
      </c>
      <c r="H29" s="433">
        <v>33.299999999999997</v>
      </c>
      <c r="I29" s="433">
        <v>137</v>
      </c>
      <c r="J29" s="816">
        <v>5.6</v>
      </c>
      <c r="K29" s="829">
        <v>6</v>
      </c>
    </row>
    <row r="30" spans="3:11" ht="17.399999999999999" x14ac:dyDescent="0.45">
      <c r="C30" s="680" t="s">
        <v>4867</v>
      </c>
      <c r="D30" s="827">
        <v>880</v>
      </c>
      <c r="E30" s="816">
        <v>17.8</v>
      </c>
      <c r="F30" s="816"/>
      <c r="G30" s="433">
        <v>778</v>
      </c>
      <c r="H30" s="433">
        <v>30.8</v>
      </c>
      <c r="I30" s="433">
        <v>102</v>
      </c>
      <c r="J30" s="816">
        <v>4.0999999999999996</v>
      </c>
      <c r="K30" s="829">
        <v>7.5</v>
      </c>
    </row>
    <row r="31" spans="3:11" ht="17.399999999999999" x14ac:dyDescent="0.45">
      <c r="C31" s="680" t="s">
        <v>4921</v>
      </c>
      <c r="D31" s="827">
        <v>948</v>
      </c>
      <c r="E31" s="816">
        <v>18.899999999999999</v>
      </c>
      <c r="F31" s="816"/>
      <c r="G31" s="433">
        <v>834</v>
      </c>
      <c r="H31" s="433">
        <v>32.700000000000003</v>
      </c>
      <c r="I31" s="433">
        <v>114</v>
      </c>
      <c r="J31" s="816">
        <v>4.5</v>
      </c>
      <c r="K31" s="829">
        <v>7.2</v>
      </c>
    </row>
    <row r="32" spans="3:11" ht="17.399999999999999" x14ac:dyDescent="0.45">
      <c r="C32" s="680" t="s">
        <v>5466</v>
      </c>
      <c r="D32" s="827">
        <v>786</v>
      </c>
      <c r="E32" s="816">
        <v>15.4</v>
      </c>
      <c r="F32" s="816"/>
      <c r="G32" s="433">
        <v>680</v>
      </c>
      <c r="H32" s="433">
        <v>26.4</v>
      </c>
      <c r="I32" s="433">
        <v>106</v>
      </c>
      <c r="J32" s="816">
        <v>4.2</v>
      </c>
      <c r="K32" s="829">
        <v>6.3</v>
      </c>
    </row>
    <row r="33" spans="3:12" ht="17.399999999999999" x14ac:dyDescent="0.45">
      <c r="C33" s="430" t="s">
        <v>5467</v>
      </c>
      <c r="D33" s="830">
        <v>792</v>
      </c>
      <c r="E33" s="33">
        <v>15.5</v>
      </c>
      <c r="F33" s="33"/>
      <c r="G33" s="471">
        <v>688</v>
      </c>
      <c r="H33" s="471">
        <v>26.5</v>
      </c>
      <c r="I33" s="471">
        <v>104</v>
      </c>
      <c r="J33" s="33">
        <v>4.0999999999999996</v>
      </c>
      <c r="K33" s="299">
        <v>6.5</v>
      </c>
    </row>
    <row r="34" spans="3:12" ht="17.399999999999999" x14ac:dyDescent="0.45">
      <c r="C34" s="22" t="s">
        <v>5469</v>
      </c>
      <c r="D34" s="168"/>
      <c r="E34" s="168"/>
      <c r="F34" s="67"/>
      <c r="G34" s="22"/>
      <c r="H34" s="22"/>
      <c r="I34" s="22"/>
      <c r="J34" s="22"/>
      <c r="K34" s="22"/>
    </row>
    <row r="35" spans="3:12" ht="17.399999999999999" x14ac:dyDescent="0.45">
      <c r="C35" s="168" t="s">
        <v>5468</v>
      </c>
      <c r="D35" s="67"/>
      <c r="E35" s="67"/>
      <c r="F35" s="67"/>
      <c r="G35" s="22"/>
      <c r="H35" s="22"/>
      <c r="I35" s="22"/>
      <c r="J35" s="22"/>
      <c r="K35" s="22"/>
    </row>
    <row r="36" spans="3:12" x14ac:dyDescent="0.35">
      <c r="D36" s="40"/>
      <c r="E36" s="40"/>
      <c r="F36" s="40"/>
    </row>
    <row r="40" spans="3:12" ht="18.600000000000001" x14ac:dyDescent="0.45">
      <c r="C40" s="832" t="s">
        <v>5470</v>
      </c>
      <c r="D40" s="832"/>
      <c r="E40" s="832"/>
      <c r="F40" s="832"/>
      <c r="G40" s="832"/>
      <c r="H40" s="832"/>
      <c r="I40" s="832"/>
      <c r="J40" s="832"/>
      <c r="K40" s="832"/>
      <c r="L40" s="832"/>
    </row>
    <row r="61" spans="3:10" ht="17.399999999999999" x14ac:dyDescent="0.45">
      <c r="C61" s="22" t="s">
        <v>5469</v>
      </c>
      <c r="D61" s="265"/>
      <c r="E61" s="265"/>
      <c r="F61" s="265"/>
      <c r="G61" s="265"/>
      <c r="H61" s="265"/>
      <c r="I61" s="265"/>
      <c r="J61" s="265"/>
    </row>
    <row r="62" spans="3:10" ht="17.399999999999999" x14ac:dyDescent="0.45">
      <c r="C62" s="168" t="s">
        <v>5468</v>
      </c>
    </row>
  </sheetData>
  <mergeCells count="16">
    <mergeCell ref="A5:B5"/>
    <mergeCell ref="C5:T5"/>
    <mergeCell ref="C1:D1"/>
    <mergeCell ref="A3:B3"/>
    <mergeCell ref="C3:T3"/>
    <mergeCell ref="A4:B4"/>
    <mergeCell ref="C4:T4"/>
    <mergeCell ref="A6:B6"/>
    <mergeCell ref="C6:T6"/>
    <mergeCell ref="C9:K9"/>
    <mergeCell ref="D11:E12"/>
    <mergeCell ref="G11:J11"/>
    <mergeCell ref="K11:K13"/>
    <mergeCell ref="C12:C13"/>
    <mergeCell ref="G12:H12"/>
    <mergeCell ref="I12:J12"/>
  </mergeCells>
  <hyperlinks>
    <hyperlink ref="A1" location="'ODS 3.'!A1" display="REGRESAR" xr:uid="{00000000-0004-0000-4300-000000000000}"/>
    <hyperlink ref="C1" location="'Metadato 3.3.1'!A1" display="VER METADATO " xr:uid="{00000000-0004-0000-4300-000001000000}"/>
  </hyperlinks>
  <pageMargins left="0.7" right="0.7" top="0.75" bottom="0.75" header="0.3" footer="0.3"/>
  <pageSetup orientation="portrait"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Hoja69">
    <tabColor theme="0" tint="-0.499984740745262"/>
  </sheetPr>
  <dimension ref="B1:F36"/>
  <sheetViews>
    <sheetView showGridLines="0" zoomScaleNormal="100" workbookViewId="0">
      <pane ySplit="1" topLeftCell="A2" activePane="bottomLeft" state="frozen"/>
      <selection pane="bottomLeft" activeCell="D12" sqref="D12"/>
    </sheetView>
  </sheetViews>
  <sheetFormatPr baseColWidth="10" defaultColWidth="11.44140625" defaultRowHeight="17.399999999999999" x14ac:dyDescent="0.3"/>
  <cols>
    <col min="1" max="1" width="11.21875" style="38" customWidth="1"/>
    <col min="2" max="2" width="26.44140625" style="38" customWidth="1"/>
    <col min="3" max="3" width="24" style="38" customWidth="1"/>
    <col min="4" max="4" width="85.77734375" style="38" customWidth="1"/>
    <col min="5" max="5" width="9.44140625" style="38" customWidth="1"/>
    <col min="6" max="6" width="7.21875" style="38" customWidth="1"/>
    <col min="7" max="8" width="8.44140625" style="38" customWidth="1"/>
    <col min="9" max="9" width="8.5546875" style="38" customWidth="1"/>
    <col min="10" max="16384" width="11.44140625" style="38"/>
  </cols>
  <sheetData>
    <row r="1" spans="2:6" x14ac:dyDescent="0.3">
      <c r="B1" s="481" t="s">
        <v>337</v>
      </c>
    </row>
    <row r="2" spans="2:6" ht="18" thickBot="1" x14ac:dyDescent="0.35"/>
    <row r="3" spans="2:6" ht="23.25" customHeight="1" thickBot="1" x14ac:dyDescent="0.35">
      <c r="B3" s="3297" t="s">
        <v>370</v>
      </c>
      <c r="C3" s="3297"/>
      <c r="D3" s="3297"/>
      <c r="F3" s="147" t="s">
        <v>371</v>
      </c>
    </row>
    <row r="4" spans="2:6" x14ac:dyDescent="0.3">
      <c r="B4" s="3142" t="s">
        <v>449</v>
      </c>
      <c r="C4" s="3142"/>
      <c r="D4" s="44" t="s">
        <v>16</v>
      </c>
    </row>
    <row r="5" spans="2:6" ht="34.799999999999997" x14ac:dyDescent="0.3">
      <c r="B5" s="3142" t="s">
        <v>373</v>
      </c>
      <c r="C5" s="3142"/>
      <c r="D5" s="44" t="s">
        <v>49</v>
      </c>
    </row>
    <row r="6" spans="2:6" x14ac:dyDescent="0.3">
      <c r="B6" s="3142" t="s">
        <v>374</v>
      </c>
      <c r="C6" s="3142"/>
      <c r="D6" s="45" t="s">
        <v>598</v>
      </c>
    </row>
    <row r="7" spans="2:6" ht="34.799999999999997" x14ac:dyDescent="0.3">
      <c r="B7" s="3143" t="s">
        <v>375</v>
      </c>
      <c r="C7" s="3143"/>
      <c r="D7" s="46" t="s">
        <v>3970</v>
      </c>
    </row>
    <row r="8" spans="2:6" x14ac:dyDescent="0.3">
      <c r="B8" s="3143" t="s">
        <v>2485</v>
      </c>
      <c r="C8" s="3143"/>
      <c r="D8" s="47" t="s">
        <v>2513</v>
      </c>
    </row>
    <row r="9" spans="2:6" x14ac:dyDescent="0.45">
      <c r="B9" s="22"/>
      <c r="C9" s="22"/>
      <c r="D9" s="22"/>
    </row>
    <row r="10" spans="2:6" ht="23.25" customHeight="1" x14ac:dyDescent="0.3">
      <c r="B10" s="3297" t="s">
        <v>376</v>
      </c>
      <c r="C10" s="3297"/>
      <c r="D10" s="3297"/>
    </row>
    <row r="11" spans="2:6" ht="34.799999999999997" x14ac:dyDescent="0.3">
      <c r="B11" s="3153" t="s">
        <v>377</v>
      </c>
      <c r="C11" s="3154"/>
      <c r="D11" s="44" t="s">
        <v>2448</v>
      </c>
    </row>
    <row r="12" spans="2:6" ht="19.5" customHeight="1" x14ac:dyDescent="0.3">
      <c r="B12" s="3155" t="s">
        <v>379</v>
      </c>
      <c r="C12" s="3155"/>
      <c r="D12" s="460" t="s">
        <v>2445</v>
      </c>
    </row>
    <row r="13" spans="2:6" x14ac:dyDescent="0.3">
      <c r="B13" s="3142" t="s">
        <v>380</v>
      </c>
      <c r="C13" s="3142"/>
      <c r="D13" s="603" t="s">
        <v>598</v>
      </c>
    </row>
    <row r="14" spans="2:6" x14ac:dyDescent="0.3">
      <c r="B14" s="3142" t="s">
        <v>381</v>
      </c>
      <c r="C14" s="3156"/>
      <c r="D14" s="603" t="s">
        <v>18</v>
      </c>
    </row>
    <row r="15" spans="2:6" ht="139.19999999999999" x14ac:dyDescent="0.3">
      <c r="B15" s="3142" t="s">
        <v>382</v>
      </c>
      <c r="C15" s="3142"/>
      <c r="D15" s="49" t="s">
        <v>5985</v>
      </c>
    </row>
    <row r="16" spans="2:6" ht="42" customHeight="1" x14ac:dyDescent="0.3">
      <c r="B16" s="3142" t="s">
        <v>383</v>
      </c>
      <c r="C16" s="3142"/>
      <c r="D16" s="49"/>
    </row>
    <row r="17" spans="2:4" x14ac:dyDescent="0.3">
      <c r="B17" s="3142" t="s">
        <v>384</v>
      </c>
      <c r="C17" s="3142"/>
      <c r="D17" s="49" t="s">
        <v>644</v>
      </c>
    </row>
    <row r="18" spans="2:4" x14ac:dyDescent="0.3">
      <c r="B18" s="3143" t="s">
        <v>386</v>
      </c>
      <c r="C18" s="3143"/>
      <c r="D18" s="44"/>
    </row>
    <row r="19" spans="2:4" ht="34.799999999999997" x14ac:dyDescent="0.3">
      <c r="B19" s="3144" t="s">
        <v>387</v>
      </c>
      <c r="C19" s="3145"/>
      <c r="D19" s="49" t="s">
        <v>2449</v>
      </c>
    </row>
    <row r="20" spans="2:4" x14ac:dyDescent="0.3">
      <c r="B20" s="3142" t="s">
        <v>388</v>
      </c>
      <c r="C20" s="3142"/>
      <c r="D20" s="83" t="s">
        <v>424</v>
      </c>
    </row>
    <row r="21" spans="2:4" x14ac:dyDescent="0.3">
      <c r="B21" s="3146" t="s">
        <v>390</v>
      </c>
      <c r="C21" s="54" t="s">
        <v>391</v>
      </c>
      <c r="D21" s="83" t="s">
        <v>424</v>
      </c>
    </row>
    <row r="22" spans="2:4" x14ac:dyDescent="0.3">
      <c r="B22" s="3147"/>
      <c r="C22" s="577" t="s">
        <v>393</v>
      </c>
      <c r="D22" s="83" t="s">
        <v>2450</v>
      </c>
    </row>
    <row r="23" spans="2:4" x14ac:dyDescent="0.3">
      <c r="B23" s="3148" t="s">
        <v>395</v>
      </c>
      <c r="C23" s="3148"/>
      <c r="D23" s="83" t="s">
        <v>427</v>
      </c>
    </row>
    <row r="24" spans="2:4" x14ac:dyDescent="0.3">
      <c r="B24" s="3148" t="s">
        <v>397</v>
      </c>
      <c r="C24" s="3148"/>
      <c r="D24" s="113" t="s">
        <v>645</v>
      </c>
    </row>
    <row r="25" spans="2:4" x14ac:dyDescent="0.3">
      <c r="B25" s="3142" t="s">
        <v>399</v>
      </c>
      <c r="C25" s="3142"/>
      <c r="D25" s="49" t="s">
        <v>19</v>
      </c>
    </row>
    <row r="26" spans="2:4" ht="14.55" customHeight="1" x14ac:dyDescent="0.3">
      <c r="B26" s="3143" t="s">
        <v>401</v>
      </c>
      <c r="C26" s="3143"/>
      <c r="D26" s="113" t="s">
        <v>2451</v>
      </c>
    </row>
    <row r="27" spans="2:4" x14ac:dyDescent="0.3">
      <c r="B27" s="3149" t="s">
        <v>403</v>
      </c>
      <c r="C27" s="3150"/>
      <c r="D27" s="44"/>
    </row>
    <row r="28" spans="2:4" ht="34.799999999999997" x14ac:dyDescent="0.3">
      <c r="B28" s="578" t="s">
        <v>404</v>
      </c>
      <c r="C28" s="579"/>
      <c r="D28" s="49" t="s">
        <v>2452</v>
      </c>
    </row>
    <row r="29" spans="2:4" x14ac:dyDescent="0.3">
      <c r="B29" s="3151" t="s">
        <v>405</v>
      </c>
      <c r="C29" s="3152"/>
      <c r="D29" s="61"/>
    </row>
    <row r="30" spans="2:4" x14ac:dyDescent="0.3">
      <c r="B30" s="114"/>
      <c r="C30" s="114"/>
      <c r="D30" s="115"/>
    </row>
    <row r="31" spans="2:4" ht="23.25" customHeight="1" x14ac:dyDescent="0.3">
      <c r="B31" s="3297" t="s">
        <v>406</v>
      </c>
      <c r="C31" s="3297"/>
      <c r="D31" s="3297"/>
    </row>
    <row r="32" spans="2:4" x14ac:dyDescent="0.3">
      <c r="B32" s="3140" t="s">
        <v>407</v>
      </c>
      <c r="C32" s="3141"/>
      <c r="D32" s="95" t="s">
        <v>2453</v>
      </c>
    </row>
    <row r="33" spans="2:4" x14ac:dyDescent="0.3">
      <c r="B33" s="3140" t="s">
        <v>409</v>
      </c>
      <c r="C33" s="3141"/>
      <c r="D33" s="38" t="s">
        <v>2454</v>
      </c>
    </row>
    <row r="34" spans="2:4" x14ac:dyDescent="0.3">
      <c r="B34" s="3140" t="s">
        <v>411</v>
      </c>
      <c r="C34" s="3141"/>
      <c r="D34" s="95" t="s">
        <v>645</v>
      </c>
    </row>
    <row r="35" spans="2:4" x14ac:dyDescent="0.3">
      <c r="B35" s="3140" t="s">
        <v>413</v>
      </c>
      <c r="C35" s="3141"/>
      <c r="D35" s="95" t="s">
        <v>646</v>
      </c>
    </row>
    <row r="36" spans="2:4" x14ac:dyDescent="0.3">
      <c r="B36" s="3140" t="s">
        <v>415</v>
      </c>
      <c r="C36" s="3141"/>
      <c r="D36" s="85" t="s">
        <v>2455</v>
      </c>
    </row>
  </sheetData>
  <mergeCells count="30">
    <mergeCell ref="B16:C16"/>
    <mergeCell ref="B3:D3"/>
    <mergeCell ref="B4:C4"/>
    <mergeCell ref="B5:C5"/>
    <mergeCell ref="B6:C6"/>
    <mergeCell ref="B7:C7"/>
    <mergeCell ref="B10:D10"/>
    <mergeCell ref="B11:C11"/>
    <mergeCell ref="B12:C12"/>
    <mergeCell ref="B13:C13"/>
    <mergeCell ref="B14:C14"/>
    <mergeCell ref="B15:C15"/>
    <mergeCell ref="B8:C8"/>
    <mergeCell ref="B31:D31"/>
    <mergeCell ref="B17:C17"/>
    <mergeCell ref="B18:C18"/>
    <mergeCell ref="B19:C19"/>
    <mergeCell ref="B20:C20"/>
    <mergeCell ref="B21:B22"/>
    <mergeCell ref="B23:C23"/>
    <mergeCell ref="B24:C24"/>
    <mergeCell ref="B25:C25"/>
    <mergeCell ref="B26:C26"/>
    <mergeCell ref="B27:C27"/>
    <mergeCell ref="B29:C29"/>
    <mergeCell ref="B32:C32"/>
    <mergeCell ref="B33:C33"/>
    <mergeCell ref="B34:C34"/>
    <mergeCell ref="B35:C35"/>
    <mergeCell ref="B36:C36"/>
  </mergeCells>
  <dataValidations count="7">
    <dataValidation allowBlank="1" showDropDown="1" showInputMessage="1" showErrorMessage="1" sqref="D13" xr:uid="{00000000-0002-0000-4400-000000000000}"/>
    <dataValidation type="list" allowBlank="1" showInputMessage="1" showErrorMessage="1" sqref="D4" xr:uid="{00000000-0002-0000-4400-000001000000}">
      <formula1>ODS</formula1>
    </dataValidation>
    <dataValidation type="list" allowBlank="1" showInputMessage="1" showErrorMessage="1" sqref="D5" xr:uid="{00000000-0002-0000-4400-000002000000}">
      <formula1>Metas_ODS</formula1>
    </dataValidation>
    <dataValidation type="list" allowBlank="1" showInputMessage="1" showErrorMessage="1" sqref="D6" xr:uid="{00000000-0002-0000-4400-000003000000}">
      <formula1>Numero_indicador</formula1>
    </dataValidation>
    <dataValidation type="list" allowBlank="1" showInputMessage="1" showErrorMessage="1" sqref="D7" xr:uid="{00000000-0002-0000-4400-000004000000}">
      <formula1>Nombre_indicador_ODS</formula1>
    </dataValidation>
    <dataValidation type="list" allowBlank="1" showInputMessage="1" showErrorMessage="1" sqref="D14" xr:uid="{00000000-0002-0000-4400-000005000000}">
      <formula1>Tipo_indicador</formula1>
    </dataValidation>
    <dataValidation type="list" allowBlank="1" showInputMessage="1" showErrorMessage="1" sqref="D25" xr:uid="{00000000-0002-0000-4400-000006000000}">
      <formula1>Tipo_operación</formula1>
    </dataValidation>
  </dataValidations>
  <hyperlinks>
    <hyperlink ref="B1" location="'3.3.1'!A1" display="REGRESAR" xr:uid="{00000000-0004-0000-4400-000000000000}"/>
    <hyperlink ref="D8" r:id="rId1" xr:uid="{00000000-0004-0000-4400-000001000000}"/>
    <hyperlink ref="D36" r:id="rId2" xr:uid="{00000000-0004-0000-4400-000002000000}"/>
  </hyperlinks>
  <pageMargins left="0.7" right="0.7" top="0.75" bottom="0.75" header="0.3" footer="0.3"/>
  <pageSetup orientation="portrait" r:id="rId3"/>
  <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tabColor theme="0" tint="-0.499984740745262"/>
  </sheetPr>
  <dimension ref="A1:P36"/>
  <sheetViews>
    <sheetView showGridLines="0" zoomScaleNormal="100" workbookViewId="0">
      <pane ySplit="1" topLeftCell="A2" activePane="bottomLeft" state="frozen"/>
      <selection activeCell="U24" sqref="U24"/>
      <selection pane="bottomLeft" activeCell="D12" sqref="D12"/>
    </sheetView>
  </sheetViews>
  <sheetFormatPr baseColWidth="10" defaultColWidth="11.44140625" defaultRowHeight="17.399999999999999" x14ac:dyDescent="0.45"/>
  <cols>
    <col min="1" max="1" width="7.21875" style="22" customWidth="1"/>
    <col min="2" max="2" width="26.44140625" style="22" customWidth="1"/>
    <col min="3" max="3" width="24" style="22" customWidth="1"/>
    <col min="4" max="4" width="85.77734375" style="22" customWidth="1"/>
    <col min="5" max="5" width="7" style="22" customWidth="1"/>
    <col min="6" max="6" width="7.21875" style="206" customWidth="1"/>
    <col min="7" max="7" width="7.21875" style="22" customWidth="1"/>
    <col min="8" max="8" width="5.77734375" style="22" customWidth="1"/>
    <col min="9" max="9" width="1.44140625" style="206" customWidth="1"/>
    <col min="10" max="10" width="8.77734375" style="22" customWidth="1"/>
    <col min="11" max="11" width="10" style="22" customWidth="1"/>
    <col min="12" max="13" width="8.77734375" style="22" customWidth="1"/>
    <col min="14" max="15" width="9" style="22" customWidth="1"/>
    <col min="16" max="16" width="1.44140625" style="206" customWidth="1"/>
    <col min="17" max="17" width="9.21875" style="22" customWidth="1"/>
    <col min="18" max="18" width="10" style="22" customWidth="1"/>
    <col min="19" max="19" width="11.44140625" style="22"/>
    <col min="20" max="20" width="1.44140625" style="22" customWidth="1"/>
    <col min="21" max="21" width="8.5546875" style="22" customWidth="1"/>
    <col min="22" max="22" width="6.5546875" style="22" customWidth="1"/>
    <col min="23" max="23" width="9.44140625" style="22" customWidth="1"/>
    <col min="24" max="24" width="10.44140625" style="22" customWidth="1"/>
    <col min="25" max="25" width="8.44140625" style="22" customWidth="1"/>
    <col min="26" max="26" width="7.21875" style="22" customWidth="1"/>
    <col min="27" max="27" width="9.21875" style="22" customWidth="1"/>
    <col min="28" max="16384" width="11.44140625" style="22"/>
  </cols>
  <sheetData>
    <row r="1" spans="1:6" x14ac:dyDescent="0.45">
      <c r="B1" s="570" t="s">
        <v>337</v>
      </c>
    </row>
    <row r="2" spans="1:6" ht="18" thickBot="1" x14ac:dyDescent="0.5"/>
    <row r="3" spans="1:6" ht="23.25" customHeight="1" thickBot="1" x14ac:dyDescent="0.5">
      <c r="B3" s="3122" t="s">
        <v>370</v>
      </c>
      <c r="C3" s="3122"/>
      <c r="D3" s="3122"/>
      <c r="F3" s="147" t="s">
        <v>371</v>
      </c>
    </row>
    <row r="4" spans="1:6" ht="21" customHeight="1" x14ac:dyDescent="0.45">
      <c r="A4" s="148"/>
      <c r="B4" s="3142" t="s">
        <v>372</v>
      </c>
      <c r="C4" s="3142"/>
      <c r="D4" s="44" t="s">
        <v>6</v>
      </c>
    </row>
    <row r="5" spans="1:6" ht="34.799999999999997" x14ac:dyDescent="0.45">
      <c r="B5" s="3142" t="s">
        <v>373</v>
      </c>
      <c r="C5" s="3142"/>
      <c r="D5" s="44" t="s">
        <v>13</v>
      </c>
    </row>
    <row r="6" spans="1:6" x14ac:dyDescent="0.45">
      <c r="B6" s="3142" t="s">
        <v>374</v>
      </c>
      <c r="C6" s="3142"/>
      <c r="D6" s="45" t="s">
        <v>326</v>
      </c>
    </row>
    <row r="7" spans="1:6" ht="34.799999999999997" x14ac:dyDescent="0.45">
      <c r="B7" s="3143" t="s">
        <v>375</v>
      </c>
      <c r="C7" s="3143"/>
      <c r="D7" s="46" t="s">
        <v>3938</v>
      </c>
    </row>
    <row r="8" spans="1:6" x14ac:dyDescent="0.45">
      <c r="B8" s="3143" t="s">
        <v>2480</v>
      </c>
      <c r="C8" s="3143"/>
      <c r="D8" s="47" t="s">
        <v>2483</v>
      </c>
    </row>
    <row r="10" spans="1:6" ht="23.25" customHeight="1" x14ac:dyDescent="0.45">
      <c r="B10" s="3122" t="s">
        <v>376</v>
      </c>
      <c r="C10" s="3122"/>
      <c r="D10" s="3122"/>
    </row>
    <row r="11" spans="1:6" ht="16.5" customHeight="1" x14ac:dyDescent="0.45">
      <c r="B11" s="3153" t="s">
        <v>377</v>
      </c>
      <c r="C11" s="3154"/>
      <c r="D11" s="44" t="s">
        <v>420</v>
      </c>
    </row>
    <row r="12" spans="1:6" ht="34.5" customHeight="1" x14ac:dyDescent="0.45">
      <c r="B12" s="3155" t="s">
        <v>379</v>
      </c>
      <c r="C12" s="3155"/>
      <c r="D12" s="636" t="s">
        <v>421</v>
      </c>
    </row>
    <row r="13" spans="1:6" x14ac:dyDescent="0.45">
      <c r="B13" s="3142" t="s">
        <v>380</v>
      </c>
      <c r="C13" s="3142"/>
      <c r="D13" s="575" t="s">
        <v>326</v>
      </c>
    </row>
    <row r="14" spans="1:6" x14ac:dyDescent="0.45">
      <c r="B14" s="3142" t="s">
        <v>381</v>
      </c>
      <c r="C14" s="3156"/>
      <c r="D14" s="575" t="s">
        <v>10</v>
      </c>
    </row>
    <row r="15" spans="1:6" ht="333.75" customHeight="1" x14ac:dyDescent="0.45">
      <c r="B15" s="3142" t="s">
        <v>382</v>
      </c>
      <c r="C15" s="3142"/>
      <c r="D15" s="83" t="s">
        <v>5973</v>
      </c>
    </row>
    <row r="16" spans="1:6" ht="39" customHeight="1" x14ac:dyDescent="0.45">
      <c r="B16" s="3142" t="s">
        <v>383</v>
      </c>
      <c r="C16" s="3142"/>
      <c r="D16" s="44" t="s">
        <v>422</v>
      </c>
    </row>
    <row r="17" spans="2:4" x14ac:dyDescent="0.45">
      <c r="B17" s="3142" t="s">
        <v>384</v>
      </c>
      <c r="C17" s="3142"/>
      <c r="D17" s="52" t="s">
        <v>385</v>
      </c>
    </row>
    <row r="18" spans="2:4" x14ac:dyDescent="0.45">
      <c r="B18" s="3143" t="s">
        <v>386</v>
      </c>
      <c r="C18" s="3143"/>
      <c r="D18" s="44"/>
    </row>
    <row r="19" spans="2:4" ht="45.75" customHeight="1" x14ac:dyDescent="0.45">
      <c r="B19" s="3144" t="s">
        <v>387</v>
      </c>
      <c r="C19" s="3145"/>
      <c r="D19" s="52" t="s">
        <v>423</v>
      </c>
    </row>
    <row r="20" spans="2:4" x14ac:dyDescent="0.45">
      <c r="B20" s="3142" t="s">
        <v>388</v>
      </c>
      <c r="C20" s="3142"/>
      <c r="D20" s="44" t="s">
        <v>424</v>
      </c>
    </row>
    <row r="21" spans="2:4" ht="16.5" customHeight="1" x14ac:dyDescent="0.45">
      <c r="B21" s="3146" t="s">
        <v>390</v>
      </c>
      <c r="C21" s="54" t="s">
        <v>391</v>
      </c>
      <c r="D21" s="44" t="s">
        <v>425</v>
      </c>
    </row>
    <row r="22" spans="2:4" x14ac:dyDescent="0.45">
      <c r="B22" s="3147"/>
      <c r="C22" s="567" t="s">
        <v>393</v>
      </c>
      <c r="D22" s="57" t="s">
        <v>426</v>
      </c>
    </row>
    <row r="23" spans="2:4" x14ac:dyDescent="0.45">
      <c r="B23" s="3148" t="s">
        <v>395</v>
      </c>
      <c r="C23" s="3148"/>
      <c r="D23" s="52" t="s">
        <v>427</v>
      </c>
    </row>
    <row r="24" spans="2:4" x14ac:dyDescent="0.45">
      <c r="B24" s="3148" t="s">
        <v>397</v>
      </c>
      <c r="C24" s="3148"/>
      <c r="D24" s="44" t="s">
        <v>398</v>
      </c>
    </row>
    <row r="25" spans="2:4" x14ac:dyDescent="0.45">
      <c r="B25" s="3142" t="s">
        <v>399</v>
      </c>
      <c r="C25" s="3142"/>
      <c r="D25" s="52" t="s">
        <v>15</v>
      </c>
    </row>
    <row r="26" spans="2:4" ht="15" customHeight="1" x14ac:dyDescent="0.45">
      <c r="B26" s="3143" t="s">
        <v>401</v>
      </c>
      <c r="C26" s="3143"/>
      <c r="D26" s="84" t="s">
        <v>402</v>
      </c>
    </row>
    <row r="27" spans="2:4" x14ac:dyDescent="0.45">
      <c r="B27" s="3149" t="s">
        <v>403</v>
      </c>
      <c r="C27" s="3150"/>
      <c r="D27" s="44"/>
    </row>
    <row r="28" spans="2:4" ht="69.599999999999994" x14ac:dyDescent="0.45">
      <c r="B28" s="568" t="s">
        <v>404</v>
      </c>
      <c r="C28" s="569"/>
      <c r="D28" s="44" t="s">
        <v>428</v>
      </c>
    </row>
    <row r="29" spans="2:4" x14ac:dyDescent="0.45">
      <c r="B29" s="3151" t="s">
        <v>405</v>
      </c>
      <c r="C29" s="3152"/>
      <c r="D29" s="61"/>
    </row>
    <row r="30" spans="2:4" x14ac:dyDescent="0.45">
      <c r="B30" s="62"/>
      <c r="C30" s="62"/>
      <c r="D30" s="63"/>
    </row>
    <row r="31" spans="2:4" ht="23.25" customHeight="1" x14ac:dyDescent="0.45">
      <c r="B31" s="3122" t="s">
        <v>406</v>
      </c>
      <c r="C31" s="3122"/>
      <c r="D31" s="3122"/>
    </row>
    <row r="32" spans="2:4" x14ac:dyDescent="0.45">
      <c r="B32" s="3140" t="s">
        <v>407</v>
      </c>
      <c r="C32" s="3141"/>
      <c r="D32" s="84" t="s">
        <v>408</v>
      </c>
    </row>
    <row r="33" spans="2:4" x14ac:dyDescent="0.45">
      <c r="B33" s="3140" t="s">
        <v>409</v>
      </c>
      <c r="C33" s="3141"/>
      <c r="D33" s="84" t="s">
        <v>410</v>
      </c>
    </row>
    <row r="34" spans="2:4" x14ac:dyDescent="0.45">
      <c r="B34" s="3140" t="s">
        <v>411</v>
      </c>
      <c r="C34" s="3141"/>
      <c r="D34" s="44" t="s">
        <v>429</v>
      </c>
    </row>
    <row r="35" spans="2:4" x14ac:dyDescent="0.45">
      <c r="B35" s="3140" t="s">
        <v>413</v>
      </c>
      <c r="C35" s="3141"/>
      <c r="D35" s="84" t="s">
        <v>414</v>
      </c>
    </row>
    <row r="36" spans="2:4" x14ac:dyDescent="0.45">
      <c r="B36" s="3140" t="s">
        <v>415</v>
      </c>
      <c r="C36" s="3141"/>
      <c r="D36" s="84" t="s">
        <v>416</v>
      </c>
    </row>
  </sheetData>
  <mergeCells count="30">
    <mergeCell ref="B16:C16"/>
    <mergeCell ref="B3:D3"/>
    <mergeCell ref="B4:C4"/>
    <mergeCell ref="B5:C5"/>
    <mergeCell ref="B6:C6"/>
    <mergeCell ref="B7:C7"/>
    <mergeCell ref="B10:D10"/>
    <mergeCell ref="B11:C11"/>
    <mergeCell ref="B12:C12"/>
    <mergeCell ref="B13:C13"/>
    <mergeCell ref="B14:C14"/>
    <mergeCell ref="B15:C15"/>
    <mergeCell ref="B8:C8"/>
    <mergeCell ref="B31:D31"/>
    <mergeCell ref="B17:C17"/>
    <mergeCell ref="B18:C18"/>
    <mergeCell ref="B19:C19"/>
    <mergeCell ref="B20:C20"/>
    <mergeCell ref="B21:B22"/>
    <mergeCell ref="B23:C23"/>
    <mergeCell ref="B24:C24"/>
    <mergeCell ref="B25:C25"/>
    <mergeCell ref="B26:C26"/>
    <mergeCell ref="B27:C27"/>
    <mergeCell ref="B29:C29"/>
    <mergeCell ref="B32:C32"/>
    <mergeCell ref="B33:C33"/>
    <mergeCell ref="B34:C34"/>
    <mergeCell ref="B35:C35"/>
    <mergeCell ref="B36:C36"/>
  </mergeCells>
  <dataValidations count="5">
    <dataValidation allowBlank="1" showDropDown="1" showInputMessage="1" showErrorMessage="1" sqref="D13" xr:uid="{00000000-0002-0000-0600-000000000000}"/>
    <dataValidation type="list" allowBlank="1" showInputMessage="1" showErrorMessage="1" sqref="D4" xr:uid="{00000000-0002-0000-0600-000001000000}">
      <formula1>ODS</formula1>
    </dataValidation>
    <dataValidation type="list" allowBlank="1" showInputMessage="1" showErrorMessage="1" sqref="D5" xr:uid="{00000000-0002-0000-0600-000002000000}">
      <formula1>Metas_ODS</formula1>
    </dataValidation>
    <dataValidation type="list" allowBlank="1" showInputMessage="1" showErrorMessage="1" sqref="D6" xr:uid="{00000000-0002-0000-0600-000003000000}">
      <formula1>Numero_indicador</formula1>
    </dataValidation>
    <dataValidation type="list" allowBlank="1" showInputMessage="1" showErrorMessage="1" sqref="D7" xr:uid="{00000000-0002-0000-0600-000004000000}">
      <formula1>Nombre_indicador_ODS</formula1>
    </dataValidation>
  </dataValidations>
  <hyperlinks>
    <hyperlink ref="B1" location="'1.2.1'!A1" display="REGRESAR" xr:uid="{00000000-0004-0000-0600-000000000000}"/>
    <hyperlink ref="D8" r:id="rId1" xr:uid="{00000000-0004-0000-0600-000001000000}"/>
  </hyperlinks>
  <pageMargins left="0.7" right="0.7" top="0.75" bottom="0.75" header="0.3" footer="0.3"/>
  <pageSetup paperSize="9" orientation="portrait" r:id="rId2"/>
  <drawing r:id="rId3"/>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Hoja70"/>
  <dimension ref="A1:AX175"/>
  <sheetViews>
    <sheetView showGridLines="0" zoomScaleNormal="100" workbookViewId="0">
      <pane ySplit="1" topLeftCell="A2" activePane="bottomLeft" state="frozen"/>
      <selection pane="bottomLeft" activeCell="G9" sqref="G9"/>
    </sheetView>
  </sheetViews>
  <sheetFormatPr baseColWidth="10" defaultColWidth="11.44140625" defaultRowHeight="13.2" x14ac:dyDescent="0.35"/>
  <cols>
    <col min="1" max="1" width="15.77734375" style="39" customWidth="1"/>
    <col min="2" max="2" width="16.88671875" style="39" customWidth="1"/>
    <col min="3" max="3" width="11.21875" style="39" customWidth="1"/>
    <col min="4" max="4" width="12.77734375" style="39" customWidth="1"/>
    <col min="5" max="16384" width="11.44140625" style="39"/>
  </cols>
  <sheetData>
    <row r="1" spans="1:16" s="160" customFormat="1" ht="18.600000000000001" x14ac:dyDescent="0.45">
      <c r="A1" s="576" t="s">
        <v>337</v>
      </c>
      <c r="C1" s="3119" t="s">
        <v>430</v>
      </c>
      <c r="D1" s="3119"/>
    </row>
    <row r="2" spans="1:16" s="160" customFormat="1" ht="18.600000000000001" x14ac:dyDescent="0.45"/>
    <row r="3" spans="1:16" s="160" customFormat="1" ht="18.600000000000001" x14ac:dyDescent="0.45">
      <c r="A3" s="3268" t="s">
        <v>339</v>
      </c>
      <c r="B3" s="3268"/>
      <c r="C3" s="3268" t="s">
        <v>627</v>
      </c>
      <c r="D3" s="3269"/>
      <c r="E3" s="3269"/>
      <c r="F3" s="3269"/>
      <c r="G3" s="3269"/>
      <c r="H3" s="3269"/>
      <c r="I3" s="3269"/>
      <c r="J3" s="3269"/>
      <c r="K3" s="3269"/>
      <c r="L3" s="3269"/>
      <c r="M3" s="3269"/>
      <c r="N3" s="3269"/>
      <c r="O3" s="3269"/>
      <c r="P3" s="3269"/>
    </row>
    <row r="4" spans="1:16" s="160" customFormat="1" ht="18.600000000000001" x14ac:dyDescent="0.45">
      <c r="A4" s="3268" t="s">
        <v>340</v>
      </c>
      <c r="B4" s="3268"/>
      <c r="C4" s="3268" t="s">
        <v>49</v>
      </c>
      <c r="D4" s="3269"/>
      <c r="E4" s="3269"/>
      <c r="F4" s="3269"/>
      <c r="G4" s="3269"/>
      <c r="H4" s="3269"/>
      <c r="I4" s="3269"/>
      <c r="J4" s="3269"/>
      <c r="K4" s="3269"/>
      <c r="L4" s="3269"/>
      <c r="M4" s="3269"/>
      <c r="N4" s="3269"/>
      <c r="O4" s="3269"/>
      <c r="P4" s="3269"/>
    </row>
    <row r="5" spans="1:16" s="160" customFormat="1" ht="18.600000000000001" x14ac:dyDescent="0.45">
      <c r="A5" s="3268" t="s">
        <v>341</v>
      </c>
      <c r="B5" s="3268"/>
      <c r="C5" s="3268" t="s">
        <v>3971</v>
      </c>
      <c r="D5" s="3269"/>
      <c r="E5" s="3269"/>
      <c r="F5" s="3269"/>
      <c r="G5" s="3269"/>
      <c r="H5" s="3269"/>
      <c r="I5" s="3269"/>
      <c r="J5" s="3269"/>
      <c r="K5" s="3269"/>
      <c r="L5" s="3269"/>
      <c r="M5" s="3269"/>
      <c r="N5" s="3269"/>
      <c r="O5" s="3269"/>
      <c r="P5" s="3269"/>
    </row>
    <row r="6" spans="1:16" s="160" customFormat="1" ht="37.200000000000003" customHeight="1" x14ac:dyDescent="0.45">
      <c r="A6" s="3268" t="s">
        <v>417</v>
      </c>
      <c r="B6" s="3269"/>
      <c r="C6" s="3268" t="s">
        <v>5254</v>
      </c>
      <c r="D6" s="3269"/>
      <c r="E6" s="3269"/>
      <c r="F6" s="3269"/>
      <c r="G6" s="3269"/>
      <c r="H6" s="3269"/>
      <c r="I6" s="3269"/>
      <c r="J6" s="3269"/>
      <c r="K6" s="3269"/>
      <c r="L6" s="3269"/>
      <c r="M6" s="3269"/>
      <c r="N6" s="3269"/>
      <c r="O6" s="3269"/>
      <c r="P6" s="3269"/>
    </row>
    <row r="7" spans="1:16" s="614" customFormat="1" ht="18.600000000000001" x14ac:dyDescent="0.45">
      <c r="C7" s="785"/>
      <c r="D7" s="785"/>
      <c r="E7" s="833"/>
      <c r="H7" s="834"/>
    </row>
    <row r="8" spans="1:16" s="614" customFormat="1" ht="18.600000000000001" x14ac:dyDescent="0.45">
      <c r="C8" s="785"/>
      <c r="D8" s="785"/>
      <c r="E8" s="833"/>
      <c r="H8" s="834"/>
    </row>
    <row r="9" spans="1:16" s="160" customFormat="1" ht="18.600000000000001" x14ac:dyDescent="0.45">
      <c r="C9" s="652" t="s">
        <v>6101</v>
      </c>
      <c r="D9" s="652"/>
      <c r="H9" s="835" t="s">
        <v>5472</v>
      </c>
    </row>
    <row r="10" spans="1:16" s="160" customFormat="1" ht="18.600000000000001" x14ac:dyDescent="0.45">
      <c r="C10" s="652" t="s">
        <v>6102</v>
      </c>
      <c r="D10" s="652"/>
      <c r="H10" s="835"/>
    </row>
    <row r="11" spans="1:16" ht="9.6" customHeight="1" x14ac:dyDescent="0.35">
      <c r="C11" s="479"/>
      <c r="D11" s="479"/>
      <c r="H11" s="266"/>
    </row>
    <row r="12" spans="1:16" ht="17.399999999999999" x14ac:dyDescent="0.35">
      <c r="C12" s="588" t="s">
        <v>647</v>
      </c>
      <c r="D12" s="588" t="s">
        <v>469</v>
      </c>
    </row>
    <row r="13" spans="1:16" ht="17.399999999999999" x14ac:dyDescent="0.45">
      <c r="C13" s="70">
        <v>1990</v>
      </c>
      <c r="D13" s="25">
        <v>9.3000000000000007</v>
      </c>
    </row>
    <row r="14" spans="1:16" ht="17.399999999999999" x14ac:dyDescent="0.45">
      <c r="C14" s="70">
        <v>1995</v>
      </c>
      <c r="D14" s="25">
        <v>17.899999999999999</v>
      </c>
    </row>
    <row r="15" spans="1:16" ht="17.399999999999999" x14ac:dyDescent="0.45">
      <c r="C15" s="836">
        <v>2000</v>
      </c>
      <c r="D15" s="25">
        <v>13</v>
      </c>
    </row>
    <row r="16" spans="1:16" ht="17.399999999999999" x14ac:dyDescent="0.45">
      <c r="C16" s="70">
        <v>2005</v>
      </c>
      <c r="D16" s="25">
        <v>13.2</v>
      </c>
    </row>
    <row r="17" spans="3:8" ht="17.399999999999999" x14ac:dyDescent="0.45">
      <c r="C17" s="70">
        <v>2006</v>
      </c>
      <c r="D17" s="25">
        <v>11.5</v>
      </c>
    </row>
    <row r="18" spans="3:8" ht="17.399999999999999" x14ac:dyDescent="0.45">
      <c r="C18" s="836">
        <v>2007</v>
      </c>
      <c r="D18" s="25">
        <v>11.8</v>
      </c>
    </row>
    <row r="19" spans="3:8" ht="17.399999999999999" x14ac:dyDescent="0.45">
      <c r="C19" s="70">
        <v>2008</v>
      </c>
      <c r="D19" s="25">
        <v>11</v>
      </c>
    </row>
    <row r="20" spans="3:8" ht="17.399999999999999" x14ac:dyDescent="0.45">
      <c r="C20" s="70">
        <v>2009</v>
      </c>
      <c r="D20" s="25">
        <v>8.1</v>
      </c>
    </row>
    <row r="21" spans="3:8" ht="17.399999999999999" x14ac:dyDescent="0.45">
      <c r="C21" s="70">
        <v>2010</v>
      </c>
      <c r="D21" s="25">
        <v>11.7</v>
      </c>
    </row>
    <row r="22" spans="3:8" ht="17.399999999999999" x14ac:dyDescent="0.45">
      <c r="C22" s="836">
        <v>2011</v>
      </c>
      <c r="D22" s="25">
        <v>11</v>
      </c>
    </row>
    <row r="23" spans="3:8" ht="17.399999999999999" x14ac:dyDescent="0.45">
      <c r="C23" s="70">
        <v>2012</v>
      </c>
      <c r="D23" s="25">
        <v>10</v>
      </c>
    </row>
    <row r="24" spans="3:8" ht="17.399999999999999" x14ac:dyDescent="0.45">
      <c r="C24" s="70">
        <v>2013</v>
      </c>
      <c r="D24" s="25">
        <v>9.6999999999999993</v>
      </c>
    </row>
    <row r="25" spans="3:8" ht="17.399999999999999" x14ac:dyDescent="0.45">
      <c r="C25" s="70">
        <v>2014</v>
      </c>
      <c r="D25" s="25">
        <v>9.9</v>
      </c>
    </row>
    <row r="26" spans="3:8" ht="17.399999999999999" x14ac:dyDescent="0.45">
      <c r="C26" s="70">
        <v>2015</v>
      </c>
      <c r="D26" s="25">
        <v>8.8000000000000007</v>
      </c>
    </row>
    <row r="27" spans="3:8" ht="17.399999999999999" x14ac:dyDescent="0.45">
      <c r="C27" s="70">
        <v>2016</v>
      </c>
      <c r="D27" s="25">
        <v>7.6</v>
      </c>
      <c r="H27" s="94" t="s">
        <v>5473</v>
      </c>
    </row>
    <row r="28" spans="3:8" ht="17.399999999999999" x14ac:dyDescent="0.45">
      <c r="C28" s="70">
        <v>2017</v>
      </c>
      <c r="D28" s="25">
        <v>7.2</v>
      </c>
    </row>
    <row r="29" spans="3:8" ht="17.399999999999999" x14ac:dyDescent="0.45">
      <c r="C29" s="70">
        <v>2018</v>
      </c>
      <c r="D29" s="837">
        <v>8.1544663791151315</v>
      </c>
      <c r="H29" s="267"/>
    </row>
    <row r="30" spans="3:8" ht="17.399999999999999" x14ac:dyDescent="0.45">
      <c r="C30" s="70">
        <v>2019</v>
      </c>
      <c r="D30" s="25">
        <v>7.6</v>
      </c>
      <c r="H30" s="267"/>
    </row>
    <row r="31" spans="3:8" ht="17.399999999999999" x14ac:dyDescent="0.45">
      <c r="C31" s="70">
        <v>2020</v>
      </c>
      <c r="D31" s="25">
        <v>6.6</v>
      </c>
      <c r="H31" s="267"/>
    </row>
    <row r="32" spans="3:8" ht="17.399999999999999" x14ac:dyDescent="0.45">
      <c r="C32" s="70">
        <v>2021</v>
      </c>
      <c r="D32" s="25">
        <v>6.9</v>
      </c>
      <c r="H32" s="267"/>
    </row>
    <row r="33" spans="3:32" ht="17.399999999999999" x14ac:dyDescent="0.35">
      <c r="C33" s="838" t="s">
        <v>5471</v>
      </c>
      <c r="D33" s="838"/>
    </row>
    <row r="34" spans="3:32" ht="17.399999999999999" x14ac:dyDescent="0.45">
      <c r="C34" s="161" t="s">
        <v>3606</v>
      </c>
      <c r="D34" s="22"/>
    </row>
    <row r="37" spans="3:32" ht="17.399999999999999" x14ac:dyDescent="0.45">
      <c r="C37" s="268"/>
      <c r="D37" s="269"/>
      <c r="E37" s="270"/>
      <c r="F37" s="269"/>
      <c r="G37" s="270"/>
      <c r="H37" s="269"/>
      <c r="I37" s="270"/>
      <c r="J37" s="269"/>
      <c r="K37" s="270"/>
      <c r="L37" s="269"/>
      <c r="M37" s="270"/>
    </row>
    <row r="38" spans="3:32" ht="6.6" customHeight="1" x14ac:dyDescent="0.4">
      <c r="C38" s="269"/>
      <c r="D38" s="269"/>
      <c r="E38" s="270"/>
      <c r="F38" s="269"/>
      <c r="G38" s="270"/>
      <c r="H38" s="269"/>
      <c r="I38" s="270"/>
      <c r="J38" s="269"/>
      <c r="K38" s="270"/>
      <c r="L38" s="269"/>
      <c r="M38" s="270"/>
    </row>
    <row r="39" spans="3:32" ht="22.2" customHeight="1" x14ac:dyDescent="0.45">
      <c r="C39" s="480" t="s">
        <v>5086</v>
      </c>
      <c r="D39" s="480"/>
      <c r="E39" s="480"/>
      <c r="F39" s="480"/>
      <c r="G39" s="480"/>
      <c r="H39" s="480"/>
      <c r="I39" s="480"/>
      <c r="J39" s="480"/>
      <c r="K39" s="480"/>
      <c r="L39" s="480"/>
      <c r="M39" s="480"/>
      <c r="N39" s="480"/>
      <c r="O39" s="480"/>
      <c r="P39" s="497"/>
      <c r="Q39" s="498"/>
      <c r="AF39" s="195"/>
    </row>
    <row r="40" spans="3:32" ht="22.8" customHeight="1" x14ac:dyDescent="0.4">
      <c r="C40" s="3314" t="s">
        <v>2866</v>
      </c>
      <c r="D40" s="3313">
        <v>2014</v>
      </c>
      <c r="E40" s="3313"/>
      <c r="F40" s="3313">
        <v>2015</v>
      </c>
      <c r="G40" s="3313"/>
      <c r="H40" s="3313">
        <v>2016</v>
      </c>
      <c r="I40" s="3313"/>
      <c r="J40" s="3313">
        <v>2017</v>
      </c>
      <c r="K40" s="3313"/>
      <c r="L40" s="3313">
        <v>2018</v>
      </c>
      <c r="M40" s="3313"/>
      <c r="N40" s="3313">
        <v>2019</v>
      </c>
      <c r="O40" s="3313"/>
      <c r="P40" s="596">
        <v>2020</v>
      </c>
      <c r="Q40" s="596"/>
      <c r="AF40" s="195"/>
    </row>
    <row r="41" spans="3:32" ht="17.399999999999999" x14ac:dyDescent="0.45">
      <c r="C41" s="3312"/>
      <c r="D41" s="518" t="s">
        <v>2867</v>
      </c>
      <c r="E41" s="519" t="s">
        <v>2868</v>
      </c>
      <c r="F41" s="518" t="s">
        <v>2867</v>
      </c>
      <c r="G41" s="519" t="s">
        <v>2868</v>
      </c>
      <c r="H41" s="518" t="s">
        <v>2867</v>
      </c>
      <c r="I41" s="519" t="s">
        <v>2868</v>
      </c>
      <c r="J41" s="518" t="s">
        <v>2867</v>
      </c>
      <c r="K41" s="519" t="s">
        <v>2868</v>
      </c>
      <c r="L41" s="518" t="s">
        <v>2867</v>
      </c>
      <c r="M41" s="519" t="s">
        <v>2868</v>
      </c>
      <c r="N41" s="518" t="s">
        <v>2867</v>
      </c>
      <c r="O41" s="519" t="s">
        <v>2868</v>
      </c>
      <c r="P41" s="520" t="s">
        <v>2867</v>
      </c>
      <c r="Q41" s="521" t="s">
        <v>2868</v>
      </c>
      <c r="AF41" s="195"/>
    </row>
    <row r="42" spans="3:32" ht="17.399999999999999" x14ac:dyDescent="0.45">
      <c r="C42" s="167"/>
      <c r="D42" s="167"/>
      <c r="E42" s="260"/>
      <c r="F42" s="167"/>
      <c r="G42" s="260"/>
      <c r="H42" s="167"/>
      <c r="I42" s="260"/>
      <c r="J42" s="167"/>
      <c r="K42" s="260"/>
      <c r="L42" s="167"/>
      <c r="M42" s="260"/>
      <c r="N42" s="167"/>
      <c r="O42" s="260"/>
      <c r="P42" s="499"/>
      <c r="Q42" s="154"/>
      <c r="AF42" s="195"/>
    </row>
    <row r="43" spans="3:32" ht="17.399999999999999" x14ac:dyDescent="0.45">
      <c r="C43" s="522" t="s">
        <v>2869</v>
      </c>
      <c r="D43" s="523">
        <v>473</v>
      </c>
      <c r="E43" s="524">
        <v>9.9096628431011258</v>
      </c>
      <c r="F43" s="525">
        <v>426</v>
      </c>
      <c r="G43" s="526">
        <v>8.8158110121896165</v>
      </c>
      <c r="H43" s="525">
        <v>370</v>
      </c>
      <c r="I43" s="527">
        <v>7.565886603309524</v>
      </c>
      <c r="J43" s="525">
        <v>354</v>
      </c>
      <c r="K43" s="528">
        <v>7.1551563310702964</v>
      </c>
      <c r="L43" s="525">
        <v>408</v>
      </c>
      <c r="M43" s="528">
        <v>8.1544663791151315</v>
      </c>
      <c r="N43" s="525">
        <v>382</v>
      </c>
      <c r="O43" s="528">
        <v>7.5523937430592616</v>
      </c>
      <c r="P43" s="529">
        <v>338</v>
      </c>
      <c r="Q43" s="531">
        <v>6.9145564195845806</v>
      </c>
      <c r="AF43" s="195"/>
    </row>
    <row r="44" spans="3:32" ht="17.399999999999999" x14ac:dyDescent="0.45">
      <c r="C44" s="500"/>
      <c r="D44" s="501"/>
      <c r="E44" s="502"/>
      <c r="F44" s="503"/>
      <c r="G44" s="504"/>
      <c r="H44" s="503"/>
      <c r="I44" s="505"/>
      <c r="J44" s="503"/>
      <c r="K44" s="506"/>
      <c r="L44" s="503"/>
      <c r="M44" s="506"/>
      <c r="N44" s="503"/>
      <c r="O44" s="506"/>
      <c r="P44" s="507"/>
      <c r="Q44" s="278"/>
      <c r="AF44" s="195"/>
    </row>
    <row r="45" spans="3:32" ht="17.399999999999999" x14ac:dyDescent="0.45">
      <c r="C45" s="522" t="s">
        <v>2870</v>
      </c>
      <c r="D45" s="523">
        <v>144</v>
      </c>
      <c r="E45" s="532">
        <v>9.1319336108426494</v>
      </c>
      <c r="F45" s="525">
        <v>139</v>
      </c>
      <c r="G45" s="526">
        <v>8.7282993442472669</v>
      </c>
      <c r="H45" s="525">
        <v>125</v>
      </c>
      <c r="I45" s="527">
        <v>7.7776464219715402</v>
      </c>
      <c r="J45" s="525">
        <v>100</v>
      </c>
      <c r="K45" s="528">
        <v>6.1675361864766902</v>
      </c>
      <c r="L45" s="525">
        <v>138</v>
      </c>
      <c r="M45" s="528">
        <v>8.4396236661725208</v>
      </c>
      <c r="N45" s="525">
        <v>104</v>
      </c>
      <c r="O45" s="528">
        <v>6.3085321076987748</v>
      </c>
      <c r="P45" s="529">
        <v>107</v>
      </c>
      <c r="Q45" s="531">
        <v>8.6635282786525281</v>
      </c>
      <c r="AF45" s="195"/>
    </row>
    <row r="46" spans="3:32" ht="17.399999999999999" x14ac:dyDescent="0.45">
      <c r="C46" s="508" t="s">
        <v>2871</v>
      </c>
      <c r="D46" s="509">
        <v>58</v>
      </c>
      <c r="E46" s="510">
        <v>17.521652835637834</v>
      </c>
      <c r="F46" s="473">
        <v>60</v>
      </c>
      <c r="G46" s="511">
        <v>17.965147613629558</v>
      </c>
      <c r="H46" s="395">
        <v>56</v>
      </c>
      <c r="I46" s="264">
        <v>16.627473336658827</v>
      </c>
      <c r="J46" s="395">
        <v>33</v>
      </c>
      <c r="K46" s="512">
        <v>9.7178581840562348</v>
      </c>
      <c r="L46" s="395">
        <v>57</v>
      </c>
      <c r="M46" s="512">
        <v>16.657509906834839</v>
      </c>
      <c r="N46" s="395">
        <v>39</v>
      </c>
      <c r="O46" s="512">
        <v>11.309232103140197</v>
      </c>
      <c r="P46" s="513">
        <v>47</v>
      </c>
      <c r="Q46" s="278">
        <v>15.728756169962081</v>
      </c>
      <c r="AF46" s="195"/>
    </row>
    <row r="47" spans="3:32" ht="17.399999999999999" x14ac:dyDescent="0.45">
      <c r="C47" s="508" t="s">
        <v>2872</v>
      </c>
      <c r="D47" s="509">
        <v>1</v>
      </c>
      <c r="E47" s="510">
        <v>1.5168752370117558</v>
      </c>
      <c r="F47" s="473">
        <v>4</v>
      </c>
      <c r="G47" s="511">
        <v>6.0013202904639025</v>
      </c>
      <c r="H47" s="395">
        <v>2</v>
      </c>
      <c r="I47" s="264">
        <v>2.9690329859564741</v>
      </c>
      <c r="J47" s="395">
        <v>5</v>
      </c>
      <c r="K47" s="512">
        <v>7.3475385745775164</v>
      </c>
      <c r="L47" s="395">
        <v>9</v>
      </c>
      <c r="M47" s="512">
        <v>13.095099522756373</v>
      </c>
      <c r="N47" s="395">
        <v>1</v>
      </c>
      <c r="O47" s="512">
        <v>1.4410467763783612</v>
      </c>
      <c r="P47" s="513">
        <v>4</v>
      </c>
      <c r="Q47" s="278">
        <v>11.324707680982984</v>
      </c>
      <c r="AF47" s="195"/>
    </row>
    <row r="48" spans="3:32" ht="17.399999999999999" x14ac:dyDescent="0.45">
      <c r="C48" s="508" t="s">
        <v>2873</v>
      </c>
      <c r="D48" s="509">
        <v>20</v>
      </c>
      <c r="E48" s="510">
        <v>8.6666377778740724</v>
      </c>
      <c r="F48" s="473">
        <v>16</v>
      </c>
      <c r="G48" s="511">
        <v>6.8563592732259178</v>
      </c>
      <c r="H48" s="395">
        <v>17</v>
      </c>
      <c r="I48" s="264">
        <v>7.2075738882317273</v>
      </c>
      <c r="J48" s="395">
        <v>22</v>
      </c>
      <c r="K48" s="512">
        <v>9.2315955554063578</v>
      </c>
      <c r="L48" s="395">
        <v>13</v>
      </c>
      <c r="M48" s="512">
        <v>5.401564791769677</v>
      </c>
      <c r="N48" s="395">
        <v>18</v>
      </c>
      <c r="O48" s="512">
        <v>7.4079256573505141</v>
      </c>
      <c r="P48" s="513">
        <v>10</v>
      </c>
      <c r="Q48" s="278">
        <v>6.8733524169941616</v>
      </c>
      <c r="AF48" s="195"/>
    </row>
    <row r="49" spans="3:32" ht="17.399999999999999" x14ac:dyDescent="0.45">
      <c r="C49" s="508" t="s">
        <v>2874</v>
      </c>
      <c r="D49" s="509">
        <v>3</v>
      </c>
      <c r="E49" s="510">
        <v>8.3703021679082603</v>
      </c>
      <c r="F49" s="473">
        <v>3</v>
      </c>
      <c r="G49" s="511">
        <v>8.2708425231583593</v>
      </c>
      <c r="H49" s="395">
        <v>1</v>
      </c>
      <c r="I49" s="264">
        <v>2.7294066269992903</v>
      </c>
      <c r="J49" s="395">
        <v>0</v>
      </c>
      <c r="K49" s="512">
        <v>0</v>
      </c>
      <c r="L49" s="395">
        <v>2</v>
      </c>
      <c r="M49" s="512">
        <v>5.3554692729950464</v>
      </c>
      <c r="N49" s="395">
        <v>2</v>
      </c>
      <c r="O49" s="512">
        <v>5.3095465647233731</v>
      </c>
      <c r="P49" s="513">
        <v>2</v>
      </c>
      <c r="Q49" s="278">
        <v>5.2222048148728391</v>
      </c>
      <c r="AF49" s="195"/>
    </row>
    <row r="50" spans="3:32" ht="17.399999999999999" x14ac:dyDescent="0.45">
      <c r="C50" s="508" t="s">
        <v>2875</v>
      </c>
      <c r="D50" s="509">
        <v>1</v>
      </c>
      <c r="E50" s="510">
        <v>5.6708631053646368</v>
      </c>
      <c r="F50" s="473">
        <v>0</v>
      </c>
      <c r="G50" s="511">
        <v>0</v>
      </c>
      <c r="H50" s="395">
        <v>2</v>
      </c>
      <c r="I50" s="264">
        <v>11.145786892554614</v>
      </c>
      <c r="J50" s="395">
        <v>0</v>
      </c>
      <c r="K50" s="512">
        <v>0</v>
      </c>
      <c r="L50" s="395">
        <v>0</v>
      </c>
      <c r="M50" s="512">
        <v>0</v>
      </c>
      <c r="N50" s="395">
        <v>0</v>
      </c>
      <c r="O50" s="512">
        <v>0</v>
      </c>
      <c r="P50" s="513">
        <v>0</v>
      </c>
      <c r="Q50" s="278">
        <v>0</v>
      </c>
      <c r="AF50" s="195"/>
    </row>
    <row r="51" spans="3:32" ht="17.399999999999999" x14ac:dyDescent="0.45">
      <c r="C51" s="508" t="s">
        <v>2876</v>
      </c>
      <c r="D51" s="509">
        <v>4</v>
      </c>
      <c r="E51" s="510">
        <v>6.657567990413102</v>
      </c>
      <c r="F51" s="473">
        <v>3</v>
      </c>
      <c r="G51" s="511">
        <v>4.9390846229832075</v>
      </c>
      <c r="H51" s="395">
        <v>3</v>
      </c>
      <c r="I51" s="264">
        <v>4.8909322116795462</v>
      </c>
      <c r="J51" s="395">
        <v>2</v>
      </c>
      <c r="K51" s="512">
        <v>3.2304437014423932</v>
      </c>
      <c r="L51" s="395">
        <v>1</v>
      </c>
      <c r="M51" s="512">
        <v>1.6005890167581669</v>
      </c>
      <c r="N51" s="395">
        <v>4</v>
      </c>
      <c r="O51" s="512">
        <v>6.3478964658086419</v>
      </c>
      <c r="P51" s="513">
        <v>5</v>
      </c>
      <c r="Q51" s="278">
        <v>4.6858892255787072</v>
      </c>
      <c r="AF51" s="195"/>
    </row>
    <row r="52" spans="3:32" ht="17.399999999999999" x14ac:dyDescent="0.45">
      <c r="C52" s="508" t="s">
        <v>2877</v>
      </c>
      <c r="D52" s="509">
        <v>2</v>
      </c>
      <c r="E52" s="510">
        <v>6.968641114982578</v>
      </c>
      <c r="F52" s="473">
        <v>2</v>
      </c>
      <c r="G52" s="511">
        <v>6.8948874409625267</v>
      </c>
      <c r="H52" s="395">
        <v>1</v>
      </c>
      <c r="I52" s="264">
        <v>3.4141345168999657</v>
      </c>
      <c r="J52" s="395">
        <v>0</v>
      </c>
      <c r="K52" s="512">
        <v>0</v>
      </c>
      <c r="L52" s="395">
        <v>0</v>
      </c>
      <c r="M52" s="512">
        <v>0</v>
      </c>
      <c r="N52" s="395">
        <v>1</v>
      </c>
      <c r="O52" s="512">
        <v>3.3259054777663222</v>
      </c>
      <c r="P52" s="513">
        <v>1</v>
      </c>
      <c r="Q52" s="278">
        <v>9.821253191907287</v>
      </c>
      <c r="AF52" s="195"/>
    </row>
    <row r="53" spans="3:32" ht="17.399999999999999" x14ac:dyDescent="0.45">
      <c r="C53" s="508" t="s">
        <v>2878</v>
      </c>
      <c r="D53" s="509">
        <v>6</v>
      </c>
      <c r="E53" s="510">
        <v>4.585262964831033</v>
      </c>
      <c r="F53" s="473">
        <v>6</v>
      </c>
      <c r="G53" s="511">
        <v>4.5382346267302021</v>
      </c>
      <c r="H53" s="395">
        <v>9</v>
      </c>
      <c r="I53" s="264">
        <v>6.7386958377322035</v>
      </c>
      <c r="J53" s="395">
        <v>5</v>
      </c>
      <c r="K53" s="512">
        <v>3.7076860331467136</v>
      </c>
      <c r="L53" s="395">
        <v>5</v>
      </c>
      <c r="M53" s="512">
        <v>3.6734453979076056</v>
      </c>
      <c r="N53" s="395">
        <v>5</v>
      </c>
      <c r="O53" s="512">
        <v>3.6409180939065595</v>
      </c>
      <c r="P53" s="513">
        <v>6</v>
      </c>
      <c r="Q53" s="278">
        <v>5.0115265109752434</v>
      </c>
      <c r="AF53" s="195"/>
    </row>
    <row r="54" spans="3:32" ht="17.399999999999999" x14ac:dyDescent="0.45">
      <c r="C54" s="508" t="s">
        <v>2879</v>
      </c>
      <c r="D54" s="509">
        <v>1</v>
      </c>
      <c r="E54" s="510">
        <v>1.7942691044802899</v>
      </c>
      <c r="F54" s="473">
        <v>5</v>
      </c>
      <c r="G54" s="511">
        <v>8.8386070355312008</v>
      </c>
      <c r="H54" s="395">
        <v>2</v>
      </c>
      <c r="I54" s="264">
        <v>3.4856565234061834</v>
      </c>
      <c r="J54" s="395">
        <v>3</v>
      </c>
      <c r="K54" s="512">
        <v>5.1582730101961864</v>
      </c>
      <c r="L54" s="395">
        <v>2</v>
      </c>
      <c r="M54" s="512">
        <v>3.3929359074407084</v>
      </c>
      <c r="N54" s="395">
        <v>3</v>
      </c>
      <c r="O54" s="512">
        <v>5.0250414565920165</v>
      </c>
      <c r="P54" s="513">
        <v>3</v>
      </c>
      <c r="Q54" s="278">
        <v>4.9050063765082896</v>
      </c>
      <c r="AF54" s="195"/>
    </row>
    <row r="55" spans="3:32" ht="17.399999999999999" x14ac:dyDescent="0.45">
      <c r="C55" s="508" t="s">
        <v>2880</v>
      </c>
      <c r="D55" s="509">
        <v>9</v>
      </c>
      <c r="E55" s="510">
        <v>10.41702836904059</v>
      </c>
      <c r="F55" s="473">
        <v>12</v>
      </c>
      <c r="G55" s="511">
        <v>13.677707616203524</v>
      </c>
      <c r="H55" s="395">
        <v>11</v>
      </c>
      <c r="I55" s="264">
        <v>12.338201314579267</v>
      </c>
      <c r="J55" s="395">
        <v>6</v>
      </c>
      <c r="K55" s="512">
        <v>6.6266856631655671</v>
      </c>
      <c r="L55" s="395">
        <v>13</v>
      </c>
      <c r="M55" s="512">
        <v>14.143194403646767</v>
      </c>
      <c r="N55" s="395">
        <v>10</v>
      </c>
      <c r="O55" s="512">
        <v>10.72420560446985</v>
      </c>
      <c r="P55" s="513">
        <v>6</v>
      </c>
      <c r="Q55" s="278">
        <v>13.560312095798389</v>
      </c>
      <c r="AF55" s="195"/>
    </row>
    <row r="56" spans="3:32" ht="17.399999999999999" x14ac:dyDescent="0.45">
      <c r="C56" s="508" t="s">
        <v>2881</v>
      </c>
      <c r="D56" s="509">
        <v>1</v>
      </c>
      <c r="E56" s="510">
        <v>1.489447266119543</v>
      </c>
      <c r="F56" s="473">
        <v>2</v>
      </c>
      <c r="G56" s="511">
        <v>2.9439039109763456</v>
      </c>
      <c r="H56" s="395">
        <v>1</v>
      </c>
      <c r="I56" s="264">
        <v>1.4550745725718444</v>
      </c>
      <c r="J56" s="395">
        <v>3</v>
      </c>
      <c r="K56" s="512">
        <v>4.3165467625899288</v>
      </c>
      <c r="L56" s="395">
        <v>3</v>
      </c>
      <c r="M56" s="512">
        <v>4.2706450097513065</v>
      </c>
      <c r="N56" s="395">
        <v>1</v>
      </c>
      <c r="O56" s="512">
        <v>1.4090063687087866</v>
      </c>
      <c r="P56" s="513">
        <v>5</v>
      </c>
      <c r="Q56" s="278">
        <v>8.2974927742667095</v>
      </c>
      <c r="AF56" s="195"/>
    </row>
    <row r="57" spans="3:32" ht="17.399999999999999" x14ac:dyDescent="0.45">
      <c r="C57" s="508" t="s">
        <v>2882</v>
      </c>
      <c r="D57" s="509">
        <v>3</v>
      </c>
      <c r="E57" s="510">
        <v>14.311611487453487</v>
      </c>
      <c r="F57" s="473">
        <v>1</v>
      </c>
      <c r="G57" s="511">
        <v>4.7238887051821061</v>
      </c>
      <c r="H57" s="395">
        <v>0</v>
      </c>
      <c r="I57" s="264">
        <v>0</v>
      </c>
      <c r="J57" s="395">
        <v>2</v>
      </c>
      <c r="K57" s="512">
        <v>9.2941121799340127</v>
      </c>
      <c r="L57" s="395">
        <v>1</v>
      </c>
      <c r="M57" s="512">
        <v>4.613184481247405</v>
      </c>
      <c r="N57" s="395">
        <v>0</v>
      </c>
      <c r="O57" s="512">
        <v>0</v>
      </c>
      <c r="P57" s="513">
        <v>0</v>
      </c>
      <c r="Q57" s="278">
        <v>0</v>
      </c>
      <c r="AF57" s="195"/>
    </row>
    <row r="58" spans="3:32" ht="17.399999999999999" x14ac:dyDescent="0.45">
      <c r="C58" s="508" t="s">
        <v>2883</v>
      </c>
      <c r="D58" s="509">
        <v>12</v>
      </c>
      <c r="E58" s="510">
        <v>14.861969458652762</v>
      </c>
      <c r="F58" s="473">
        <v>7</v>
      </c>
      <c r="G58" s="511">
        <v>8.588324785905332</v>
      </c>
      <c r="H58" s="395">
        <v>4</v>
      </c>
      <c r="I58" s="264">
        <v>4.8652330446628396</v>
      </c>
      <c r="J58" s="395">
        <v>8</v>
      </c>
      <c r="K58" s="512">
        <v>9.6514615932150232</v>
      </c>
      <c r="L58" s="395">
        <v>8</v>
      </c>
      <c r="M58" s="512">
        <v>9.5735005504762807</v>
      </c>
      <c r="N58" s="395">
        <v>3</v>
      </c>
      <c r="O58" s="512">
        <v>3.5623107522412871</v>
      </c>
      <c r="P58" s="513">
        <v>5</v>
      </c>
      <c r="Q58" s="278">
        <v>9.3582574924549053</v>
      </c>
      <c r="AF58" s="195"/>
    </row>
    <row r="59" spans="3:32" ht="17.399999999999999" x14ac:dyDescent="0.45">
      <c r="C59" s="508" t="s">
        <v>2884</v>
      </c>
      <c r="D59" s="509">
        <v>3</v>
      </c>
      <c r="E59" s="510">
        <v>4.9819818323729175</v>
      </c>
      <c r="F59" s="473">
        <v>2</v>
      </c>
      <c r="G59" s="511">
        <v>3.2933195013914278</v>
      </c>
      <c r="H59" s="395">
        <v>3</v>
      </c>
      <c r="I59" s="264">
        <v>4.9061293909858046</v>
      </c>
      <c r="J59" s="395">
        <v>1</v>
      </c>
      <c r="K59" s="512">
        <v>1.6249065678723473</v>
      </c>
      <c r="L59" s="395">
        <v>2</v>
      </c>
      <c r="M59" s="512">
        <v>3.2300784909073288</v>
      </c>
      <c r="N59" s="395">
        <v>4</v>
      </c>
      <c r="O59" s="512">
        <v>6.4215764970300206</v>
      </c>
      <c r="P59" s="513">
        <v>3</v>
      </c>
      <c r="Q59" s="278">
        <v>3.1757121534504114</v>
      </c>
      <c r="AF59" s="195"/>
    </row>
    <row r="60" spans="3:32" ht="17.399999999999999" x14ac:dyDescent="0.45">
      <c r="C60" s="508" t="s">
        <v>2885</v>
      </c>
      <c r="D60" s="509">
        <v>1</v>
      </c>
      <c r="E60" s="510">
        <v>1.6384847293223228</v>
      </c>
      <c r="F60" s="473">
        <v>0</v>
      </c>
      <c r="G60" s="511">
        <v>0</v>
      </c>
      <c r="H60" s="395">
        <v>4</v>
      </c>
      <c r="I60" s="264">
        <v>6.487082596779163</v>
      </c>
      <c r="J60" s="395">
        <v>3</v>
      </c>
      <c r="K60" s="512">
        <v>4.8464483610927127</v>
      </c>
      <c r="L60" s="395">
        <v>3</v>
      </c>
      <c r="M60" s="512">
        <v>4.8303733878628821</v>
      </c>
      <c r="N60" s="395">
        <v>8</v>
      </c>
      <c r="O60" s="512">
        <v>12.839030653185684</v>
      </c>
      <c r="P60" s="513">
        <v>0</v>
      </c>
      <c r="Q60" s="278">
        <v>3.1891314400523014</v>
      </c>
      <c r="AF60" s="195"/>
    </row>
    <row r="61" spans="3:32" ht="17.399999999999999" x14ac:dyDescent="0.45">
      <c r="C61" s="508" t="s">
        <v>2886</v>
      </c>
      <c r="D61" s="509">
        <v>0</v>
      </c>
      <c r="E61" s="510">
        <v>0</v>
      </c>
      <c r="F61" s="473">
        <v>0</v>
      </c>
      <c r="G61" s="511">
        <v>0</v>
      </c>
      <c r="H61" s="395">
        <v>0</v>
      </c>
      <c r="I61" s="264">
        <v>0</v>
      </c>
      <c r="J61" s="395">
        <v>0</v>
      </c>
      <c r="K61" s="512">
        <v>0</v>
      </c>
      <c r="L61" s="395">
        <v>0</v>
      </c>
      <c r="M61" s="512">
        <v>0</v>
      </c>
      <c r="N61" s="395">
        <v>1</v>
      </c>
      <c r="O61" s="512">
        <v>14.727540500736376</v>
      </c>
      <c r="P61" s="513">
        <v>0</v>
      </c>
      <c r="Q61" s="278">
        <v>0</v>
      </c>
      <c r="AF61" s="195"/>
    </row>
    <row r="62" spans="3:32" ht="17.399999999999999" x14ac:dyDescent="0.45">
      <c r="C62" s="508" t="s">
        <v>2887</v>
      </c>
      <c r="D62" s="509">
        <v>1</v>
      </c>
      <c r="E62" s="510">
        <v>13.147515119642389</v>
      </c>
      <c r="F62" s="473">
        <v>0</v>
      </c>
      <c r="G62" s="511">
        <v>0</v>
      </c>
      <c r="H62" s="395">
        <v>1</v>
      </c>
      <c r="I62" s="264">
        <v>12.943308309603935</v>
      </c>
      <c r="J62" s="395">
        <v>0</v>
      </c>
      <c r="K62" s="512">
        <v>0</v>
      </c>
      <c r="L62" s="395">
        <v>2</v>
      </c>
      <c r="M62" s="512">
        <v>25.490695895997963</v>
      </c>
      <c r="N62" s="395">
        <v>1</v>
      </c>
      <c r="O62" s="512">
        <v>12.65022137887413</v>
      </c>
      <c r="P62" s="513">
        <v>0</v>
      </c>
      <c r="Q62" s="278">
        <v>0</v>
      </c>
      <c r="AF62" s="195"/>
    </row>
    <row r="63" spans="3:32" ht="17.399999999999999" x14ac:dyDescent="0.45">
      <c r="C63" s="508" t="s">
        <v>2888</v>
      </c>
      <c r="D63" s="509">
        <v>4</v>
      </c>
      <c r="E63" s="510">
        <v>5.2922653541848588</v>
      </c>
      <c r="F63" s="473">
        <v>7</v>
      </c>
      <c r="G63" s="511">
        <v>9.170345722033721</v>
      </c>
      <c r="H63" s="395">
        <v>4</v>
      </c>
      <c r="I63" s="264">
        <v>5.1929168614010486</v>
      </c>
      <c r="J63" s="395">
        <v>4</v>
      </c>
      <c r="K63" s="512">
        <v>5.1486015111145438</v>
      </c>
      <c r="L63" s="395">
        <v>2</v>
      </c>
      <c r="M63" s="512">
        <v>2.5532675441396129</v>
      </c>
      <c r="N63" s="395">
        <v>1</v>
      </c>
      <c r="O63" s="512">
        <v>1.2664479933131545</v>
      </c>
      <c r="P63" s="513">
        <v>3</v>
      </c>
      <c r="Q63" s="278">
        <v>3.7433555439095603</v>
      </c>
      <c r="AF63" s="195"/>
    </row>
    <row r="64" spans="3:32" ht="17.399999999999999" x14ac:dyDescent="0.45">
      <c r="C64" s="508" t="s">
        <v>2889</v>
      </c>
      <c r="D64" s="509">
        <v>13</v>
      </c>
      <c r="E64" s="510">
        <v>9.1948819872261875</v>
      </c>
      <c r="F64" s="473">
        <v>9</v>
      </c>
      <c r="G64" s="511">
        <v>6.3381174382737795</v>
      </c>
      <c r="H64" s="395">
        <v>3</v>
      </c>
      <c r="I64" s="264">
        <v>2.1083554124997366</v>
      </c>
      <c r="J64" s="395">
        <v>3</v>
      </c>
      <c r="K64" s="512">
        <v>2.1045247281655559</v>
      </c>
      <c r="L64" s="395">
        <v>15</v>
      </c>
      <c r="M64" s="512">
        <v>10.505010890194622</v>
      </c>
      <c r="N64" s="395">
        <v>2</v>
      </c>
      <c r="O64" s="512">
        <v>1.3986307405050455</v>
      </c>
      <c r="P64" s="513">
        <v>7</v>
      </c>
      <c r="Q64" s="278">
        <v>9.0768178073201042</v>
      </c>
      <c r="AF64" s="195"/>
    </row>
    <row r="65" spans="3:32" ht="17.399999999999999" x14ac:dyDescent="0.45">
      <c r="C65" s="508" t="s">
        <v>2890</v>
      </c>
      <c r="D65" s="509">
        <v>1</v>
      </c>
      <c r="E65" s="510">
        <v>7.7459333849728882</v>
      </c>
      <c r="F65" s="473">
        <v>0</v>
      </c>
      <c r="G65" s="511">
        <v>0</v>
      </c>
      <c r="H65" s="395">
        <v>1</v>
      </c>
      <c r="I65" s="264">
        <v>7.5803517283201947</v>
      </c>
      <c r="J65" s="395">
        <v>0</v>
      </c>
      <c r="K65" s="512">
        <v>0</v>
      </c>
      <c r="L65" s="395">
        <v>0</v>
      </c>
      <c r="M65" s="512">
        <v>0</v>
      </c>
      <c r="N65" s="395">
        <v>0</v>
      </c>
      <c r="O65" s="512">
        <v>0</v>
      </c>
      <c r="P65" s="513">
        <v>0</v>
      </c>
      <c r="Q65" s="278">
        <v>0</v>
      </c>
      <c r="AF65" s="195"/>
    </row>
    <row r="66" spans="3:32" ht="4.8" customHeight="1" x14ac:dyDescent="0.45">
      <c r="C66" s="392"/>
      <c r="D66" s="392"/>
      <c r="E66" s="510"/>
      <c r="F66" s="167"/>
      <c r="G66" s="504"/>
      <c r="H66" s="167"/>
      <c r="I66" s="260"/>
      <c r="J66" s="167"/>
      <c r="K66" s="506"/>
      <c r="L66" s="395"/>
      <c r="M66" s="512"/>
      <c r="N66" s="395"/>
      <c r="O66" s="512"/>
      <c r="P66" s="507"/>
      <c r="Q66" s="278"/>
      <c r="AF66" s="195"/>
    </row>
    <row r="67" spans="3:32" ht="17.399999999999999" x14ac:dyDescent="0.45">
      <c r="C67" s="533" t="s">
        <v>2891</v>
      </c>
      <c r="D67" s="523">
        <v>60</v>
      </c>
      <c r="E67" s="532">
        <v>6.3384276685044592</v>
      </c>
      <c r="F67" s="525">
        <v>54</v>
      </c>
      <c r="G67" s="526">
        <v>5.6206205997826686</v>
      </c>
      <c r="H67" s="525">
        <v>50</v>
      </c>
      <c r="I67" s="527">
        <v>5.1280841580147341</v>
      </c>
      <c r="J67" s="525">
        <v>46</v>
      </c>
      <c r="K67" s="528">
        <v>4.6507489727910958</v>
      </c>
      <c r="L67" s="525">
        <v>73</v>
      </c>
      <c r="M67" s="528">
        <v>7.2787678342275584</v>
      </c>
      <c r="N67" s="525">
        <v>75</v>
      </c>
      <c r="O67" s="528">
        <v>7.3788321965012535</v>
      </c>
      <c r="P67" s="529">
        <v>56</v>
      </c>
      <c r="Q67" s="530">
        <v>4.1238418477880376</v>
      </c>
      <c r="AF67" s="195"/>
    </row>
    <row r="68" spans="3:32" ht="17.399999999999999" x14ac:dyDescent="0.45">
      <c r="C68" s="508" t="s">
        <v>2892</v>
      </c>
      <c r="D68" s="509">
        <v>24</v>
      </c>
      <c r="E68" s="510">
        <v>8.2915588476115136</v>
      </c>
      <c r="F68" s="395">
        <v>20</v>
      </c>
      <c r="G68" s="511">
        <v>6.8119658992987082</v>
      </c>
      <c r="H68" s="395">
        <v>14</v>
      </c>
      <c r="I68" s="264">
        <v>4.6998949237777756</v>
      </c>
      <c r="J68" s="395">
        <v>16</v>
      </c>
      <c r="K68" s="512">
        <v>5.2967153743784632</v>
      </c>
      <c r="L68" s="395">
        <v>34</v>
      </c>
      <c r="M68" s="512">
        <v>11.103636114249884</v>
      </c>
      <c r="N68" s="395">
        <v>32</v>
      </c>
      <c r="O68" s="512">
        <v>10.314329181815838</v>
      </c>
      <c r="P68" s="513">
        <v>29</v>
      </c>
      <c r="Q68" s="514">
        <v>6.9163467856278311</v>
      </c>
      <c r="AF68" s="195"/>
    </row>
    <row r="69" spans="3:32" ht="17.399999999999999" x14ac:dyDescent="0.45">
      <c r="C69" s="508" t="s">
        <v>2893</v>
      </c>
      <c r="D69" s="509">
        <v>5</v>
      </c>
      <c r="E69" s="510">
        <v>5.7155268001051658</v>
      </c>
      <c r="F69" s="395">
        <v>2</v>
      </c>
      <c r="G69" s="511">
        <v>2.2570815934996049</v>
      </c>
      <c r="H69" s="395">
        <v>1</v>
      </c>
      <c r="I69" s="264">
        <v>1.1148147735253788</v>
      </c>
      <c r="J69" s="395">
        <v>2</v>
      </c>
      <c r="K69" s="512">
        <v>2.2028129921910278</v>
      </c>
      <c r="L69" s="395">
        <v>3</v>
      </c>
      <c r="M69" s="512">
        <v>3.2660882061554877</v>
      </c>
      <c r="N69" s="395">
        <v>6</v>
      </c>
      <c r="O69" s="512">
        <v>6.4603656566961689</v>
      </c>
      <c r="P69" s="513">
        <v>4</v>
      </c>
      <c r="Q69" s="514">
        <v>0</v>
      </c>
      <c r="AF69" s="195"/>
    </row>
    <row r="70" spans="3:32" ht="17.399999999999999" x14ac:dyDescent="0.45">
      <c r="C70" s="508" t="s">
        <v>2894</v>
      </c>
      <c r="D70" s="509">
        <v>5</v>
      </c>
      <c r="E70" s="510">
        <v>5.7880419054233956</v>
      </c>
      <c r="F70" s="395">
        <v>2</v>
      </c>
      <c r="G70" s="511">
        <v>2.2815943781514521</v>
      </c>
      <c r="H70" s="395">
        <v>4</v>
      </c>
      <c r="I70" s="264">
        <v>4.4972622915800002</v>
      </c>
      <c r="J70" s="395">
        <v>2</v>
      </c>
      <c r="K70" s="512">
        <v>2.2173686486246771</v>
      </c>
      <c r="L70" s="395">
        <v>5</v>
      </c>
      <c r="M70" s="512">
        <v>5.4678870990671786</v>
      </c>
      <c r="N70" s="395">
        <v>2</v>
      </c>
      <c r="O70" s="512">
        <v>2.5916135385891255</v>
      </c>
      <c r="P70" s="513">
        <v>1</v>
      </c>
      <c r="Q70" s="514">
        <v>4.2091085108174093</v>
      </c>
      <c r="AF70" s="195"/>
    </row>
    <row r="71" spans="3:32" ht="17.399999999999999" x14ac:dyDescent="0.45">
      <c r="C71" s="508" t="s">
        <v>2895</v>
      </c>
      <c r="D71" s="509">
        <v>0</v>
      </c>
      <c r="E71" s="510">
        <v>0</v>
      </c>
      <c r="F71" s="395">
        <v>0</v>
      </c>
      <c r="G71" s="511">
        <v>0</v>
      </c>
      <c r="H71" s="395">
        <v>0</v>
      </c>
      <c r="I71" s="264">
        <v>0</v>
      </c>
      <c r="J71" s="395">
        <v>1</v>
      </c>
      <c r="K71" s="512">
        <v>14.427932477276007</v>
      </c>
      <c r="L71" s="395">
        <v>0</v>
      </c>
      <c r="M71" s="512">
        <v>0</v>
      </c>
      <c r="N71" s="395">
        <v>0</v>
      </c>
      <c r="O71" s="512">
        <v>0</v>
      </c>
      <c r="P71" s="513">
        <v>0</v>
      </c>
      <c r="Q71" s="514">
        <v>0</v>
      </c>
      <c r="AF71" s="195"/>
    </row>
    <row r="72" spans="3:32" ht="17.399999999999999" x14ac:dyDescent="0.45">
      <c r="C72" s="508" t="s">
        <v>2896</v>
      </c>
      <c r="D72" s="509">
        <v>2</v>
      </c>
      <c r="E72" s="510">
        <v>7.2857090816363703</v>
      </c>
      <c r="F72" s="395">
        <v>0</v>
      </c>
      <c r="G72" s="511">
        <v>0</v>
      </c>
      <c r="H72" s="395">
        <v>0</v>
      </c>
      <c r="I72" s="264">
        <v>0</v>
      </c>
      <c r="J72" s="395">
        <v>0</v>
      </c>
      <c r="K72" s="512">
        <v>0</v>
      </c>
      <c r="L72" s="395">
        <v>0</v>
      </c>
      <c r="M72" s="512">
        <v>0</v>
      </c>
      <c r="N72" s="395">
        <v>1</v>
      </c>
      <c r="O72" s="512">
        <v>3.4434075961571571</v>
      </c>
      <c r="P72" s="513">
        <v>2</v>
      </c>
      <c r="Q72" s="514">
        <v>0</v>
      </c>
      <c r="AF72" s="195"/>
    </row>
    <row r="73" spans="3:32" ht="17.399999999999999" x14ac:dyDescent="0.45">
      <c r="C73" s="508" t="s">
        <v>2897</v>
      </c>
      <c r="D73" s="509">
        <v>4</v>
      </c>
      <c r="E73" s="510">
        <v>8.7734690296543256</v>
      </c>
      <c r="F73" s="395">
        <v>3</v>
      </c>
      <c r="G73" s="511">
        <v>6.4977257959714096</v>
      </c>
      <c r="H73" s="395">
        <v>3</v>
      </c>
      <c r="I73" s="264">
        <v>6.4220576272637757</v>
      </c>
      <c r="J73" s="395">
        <v>1</v>
      </c>
      <c r="K73" s="512">
        <v>2.1156409334207797</v>
      </c>
      <c r="L73" s="395">
        <v>1</v>
      </c>
      <c r="M73" s="512">
        <v>2.0920064433798458</v>
      </c>
      <c r="N73" s="395">
        <v>4</v>
      </c>
      <c r="O73" s="512">
        <v>8.2798592423928792</v>
      </c>
      <c r="P73" s="513">
        <v>0</v>
      </c>
      <c r="Q73" s="514">
        <v>2.0288914137315373</v>
      </c>
      <c r="AF73" s="195"/>
    </row>
    <row r="74" spans="3:32" ht="17.399999999999999" x14ac:dyDescent="0.45">
      <c r="C74" s="508" t="s">
        <v>2898</v>
      </c>
      <c r="D74" s="509">
        <v>1</v>
      </c>
      <c r="E74" s="510">
        <v>2.6306097753459254</v>
      </c>
      <c r="F74" s="395">
        <v>1</v>
      </c>
      <c r="G74" s="511">
        <v>2.5946394748449704</v>
      </c>
      <c r="H74" s="395">
        <v>2</v>
      </c>
      <c r="I74" s="264">
        <v>5.1226883868654269</v>
      </c>
      <c r="J74" s="395">
        <v>1</v>
      </c>
      <c r="K74" s="512">
        <v>2.5300442757748263</v>
      </c>
      <c r="L74" s="395">
        <v>1</v>
      </c>
      <c r="M74" s="512">
        <v>2.5</v>
      </c>
      <c r="N74" s="395">
        <v>0</v>
      </c>
      <c r="O74" s="512">
        <v>0</v>
      </c>
      <c r="P74" s="513">
        <v>2</v>
      </c>
      <c r="Q74" s="514">
        <v>0</v>
      </c>
      <c r="AF74" s="195"/>
    </row>
    <row r="75" spans="3:32" ht="17.399999999999999" x14ac:dyDescent="0.45">
      <c r="C75" s="508" t="s">
        <v>2899</v>
      </c>
      <c r="D75" s="509">
        <v>3</v>
      </c>
      <c r="E75" s="510">
        <v>9.6397930657755211</v>
      </c>
      <c r="F75" s="395">
        <v>2</v>
      </c>
      <c r="G75" s="511">
        <v>6.3325206598486519</v>
      </c>
      <c r="H75" s="395">
        <v>4</v>
      </c>
      <c r="I75" s="264">
        <v>12.464942349641632</v>
      </c>
      <c r="J75" s="395">
        <v>0</v>
      </c>
      <c r="K75" s="512">
        <v>0</v>
      </c>
      <c r="L75" s="395">
        <v>0</v>
      </c>
      <c r="M75" s="512">
        <v>0</v>
      </c>
      <c r="N75" s="395">
        <v>3</v>
      </c>
      <c r="O75" s="512">
        <v>8.9442771533347241</v>
      </c>
      <c r="P75" s="513">
        <v>1</v>
      </c>
      <c r="Q75" s="514">
        <v>2.901073397156948</v>
      </c>
      <c r="AF75" s="195"/>
    </row>
    <row r="76" spans="3:32" ht="17.399999999999999" x14ac:dyDescent="0.45">
      <c r="C76" s="508" t="s">
        <v>2900</v>
      </c>
      <c r="D76" s="509">
        <v>0</v>
      </c>
      <c r="E76" s="510">
        <v>0</v>
      </c>
      <c r="F76" s="395">
        <v>2</v>
      </c>
      <c r="G76" s="511">
        <v>9.0501832662111408</v>
      </c>
      <c r="H76" s="395">
        <v>3</v>
      </c>
      <c r="I76" s="264">
        <v>13.367792531859905</v>
      </c>
      <c r="J76" s="395">
        <v>1</v>
      </c>
      <c r="K76" s="512">
        <v>4.3886597033266037</v>
      </c>
      <c r="L76" s="395">
        <v>3</v>
      </c>
      <c r="M76" s="512">
        <v>12.972412003805243</v>
      </c>
      <c r="N76" s="395">
        <v>4</v>
      </c>
      <c r="O76" s="512">
        <v>17.045212425959861</v>
      </c>
      <c r="P76" s="513">
        <v>1</v>
      </c>
      <c r="Q76" s="514">
        <v>0</v>
      </c>
      <c r="AF76" s="195"/>
    </row>
    <row r="77" spans="3:32" ht="17.399999999999999" x14ac:dyDescent="0.45">
      <c r="C77" s="508" t="s">
        <v>2901</v>
      </c>
      <c r="D77" s="509">
        <v>6</v>
      </c>
      <c r="E77" s="510">
        <v>3.3030916938254209</v>
      </c>
      <c r="F77" s="395">
        <v>10</v>
      </c>
      <c r="G77" s="511">
        <v>5.4123390505674838</v>
      </c>
      <c r="H77" s="395">
        <v>11</v>
      </c>
      <c r="I77" s="264">
        <v>5.8525269615276159</v>
      </c>
      <c r="J77" s="395">
        <v>16</v>
      </c>
      <c r="K77" s="512">
        <v>8.3714408296097869</v>
      </c>
      <c r="L77" s="395">
        <v>19</v>
      </c>
      <c r="M77" s="512">
        <v>9.7833754705031222</v>
      </c>
      <c r="N77" s="395">
        <v>13</v>
      </c>
      <c r="O77" s="512">
        <v>6.5916904136539261</v>
      </c>
      <c r="P77" s="513">
        <v>9</v>
      </c>
      <c r="Q77" s="514">
        <v>5.9069943735878585</v>
      </c>
      <c r="AF77" s="195"/>
    </row>
    <row r="78" spans="3:32" ht="17.399999999999999" x14ac:dyDescent="0.45">
      <c r="C78" s="508" t="s">
        <v>2902</v>
      </c>
      <c r="D78" s="509">
        <v>0</v>
      </c>
      <c r="E78" s="510">
        <v>0</v>
      </c>
      <c r="F78" s="395">
        <v>0</v>
      </c>
      <c r="G78" s="511">
        <v>0</v>
      </c>
      <c r="H78" s="395">
        <v>0</v>
      </c>
      <c r="I78" s="264">
        <v>0</v>
      </c>
      <c r="J78" s="395">
        <v>0</v>
      </c>
      <c r="K78" s="512">
        <v>0</v>
      </c>
      <c r="L78" s="395">
        <v>0</v>
      </c>
      <c r="M78" s="512">
        <v>0</v>
      </c>
      <c r="N78" s="395">
        <v>0</v>
      </c>
      <c r="O78" s="512">
        <v>0</v>
      </c>
      <c r="P78" s="513">
        <v>0</v>
      </c>
      <c r="Q78" s="514">
        <v>0</v>
      </c>
      <c r="AF78" s="195"/>
    </row>
    <row r="79" spans="3:32" ht="17.399999999999999" x14ac:dyDescent="0.45">
      <c r="C79" s="508" t="s">
        <v>2903</v>
      </c>
      <c r="D79" s="509">
        <v>0</v>
      </c>
      <c r="E79" s="510">
        <v>0</v>
      </c>
      <c r="F79" s="395">
        <v>0</v>
      </c>
      <c r="G79" s="511">
        <v>0</v>
      </c>
      <c r="H79" s="395">
        <v>1</v>
      </c>
      <c r="I79" s="264">
        <v>4.709206498704968</v>
      </c>
      <c r="J79" s="395">
        <v>1</v>
      </c>
      <c r="K79" s="512">
        <v>4.655710228595372</v>
      </c>
      <c r="L79" s="395">
        <v>1</v>
      </c>
      <c r="M79" s="512">
        <v>4.6032038298655857</v>
      </c>
      <c r="N79" s="395">
        <v>0</v>
      </c>
      <c r="O79" s="512">
        <v>0</v>
      </c>
      <c r="P79" s="513">
        <v>0</v>
      </c>
      <c r="Q79" s="514">
        <v>0</v>
      </c>
      <c r="AF79" s="195"/>
    </row>
    <row r="80" spans="3:32" ht="17.399999999999999" x14ac:dyDescent="0.45">
      <c r="C80" s="508" t="s">
        <v>2904</v>
      </c>
      <c r="D80" s="509">
        <v>7</v>
      </c>
      <c r="E80" s="510">
        <v>14.085357265026058</v>
      </c>
      <c r="F80" s="395">
        <v>7</v>
      </c>
      <c r="G80" s="511">
        <v>13.871274571972098</v>
      </c>
      <c r="H80" s="395">
        <v>6</v>
      </c>
      <c r="I80" s="264">
        <v>11.719207781553967</v>
      </c>
      <c r="J80" s="395">
        <v>3</v>
      </c>
      <c r="K80" s="512">
        <v>5.7770075101097635</v>
      </c>
      <c r="L80" s="395">
        <v>2</v>
      </c>
      <c r="M80" s="512">
        <v>3.7985983172209452</v>
      </c>
      <c r="N80" s="395">
        <v>3</v>
      </c>
      <c r="O80" s="512">
        <v>5.6210301474583577</v>
      </c>
      <c r="P80" s="513">
        <v>3</v>
      </c>
      <c r="Q80" s="514">
        <v>1.8259504071869408</v>
      </c>
      <c r="AF80" s="195"/>
    </row>
    <row r="81" spans="3:32" ht="17.399999999999999" x14ac:dyDescent="0.45">
      <c r="C81" s="508" t="s">
        <v>2905</v>
      </c>
      <c r="D81" s="509">
        <v>1</v>
      </c>
      <c r="E81" s="510">
        <v>3.4025178632187818</v>
      </c>
      <c r="F81" s="395">
        <v>4</v>
      </c>
      <c r="G81" s="511">
        <v>13.300525370752144</v>
      </c>
      <c r="H81" s="395">
        <v>1</v>
      </c>
      <c r="I81" s="264">
        <v>3.2451728054518907</v>
      </c>
      <c r="J81" s="395">
        <v>2</v>
      </c>
      <c r="K81" s="512">
        <v>6.3399480124262988</v>
      </c>
      <c r="L81" s="395">
        <v>1</v>
      </c>
      <c r="M81" s="512">
        <v>3.0988534242330337</v>
      </c>
      <c r="N81" s="395">
        <v>4</v>
      </c>
      <c r="O81" s="512">
        <v>12.123783832934258</v>
      </c>
      <c r="P81" s="513">
        <v>3</v>
      </c>
      <c r="Q81" s="514">
        <v>0</v>
      </c>
      <c r="AF81" s="195"/>
    </row>
    <row r="82" spans="3:32" ht="17.399999999999999" x14ac:dyDescent="0.45">
      <c r="C82" s="508" t="s">
        <v>2906</v>
      </c>
      <c r="D82" s="509">
        <v>2</v>
      </c>
      <c r="E82" s="510">
        <v>11.24859392575928</v>
      </c>
      <c r="F82" s="395">
        <v>1</v>
      </c>
      <c r="G82" s="511">
        <v>5.537405171936431</v>
      </c>
      <c r="H82" s="395">
        <v>0</v>
      </c>
      <c r="I82" s="264">
        <v>0</v>
      </c>
      <c r="J82" s="395">
        <v>0</v>
      </c>
      <c r="K82" s="512">
        <v>0</v>
      </c>
      <c r="L82" s="395">
        <v>3</v>
      </c>
      <c r="M82" s="512">
        <v>15.977844056242011</v>
      </c>
      <c r="N82" s="395">
        <v>3</v>
      </c>
      <c r="O82" s="512">
        <v>15.781167806417674</v>
      </c>
      <c r="P82" s="513">
        <v>1</v>
      </c>
      <c r="Q82" s="514">
        <v>10.277492291880781</v>
      </c>
      <c r="AF82" s="195"/>
    </row>
    <row r="83" spans="3:32" ht="17.399999999999999" x14ac:dyDescent="0.45">
      <c r="C83" s="395" t="s">
        <v>4855</v>
      </c>
      <c r="D83" s="515"/>
      <c r="E83" s="510"/>
      <c r="F83" s="395"/>
      <c r="G83" s="504"/>
      <c r="H83" s="395"/>
      <c r="I83" s="264"/>
      <c r="J83" s="395"/>
      <c r="K83" s="506"/>
      <c r="L83" s="395"/>
      <c r="M83" s="506"/>
      <c r="N83" s="395">
        <v>0</v>
      </c>
      <c r="O83" s="506">
        <v>0</v>
      </c>
      <c r="P83" s="513">
        <v>0</v>
      </c>
      <c r="Q83" s="514" t="s">
        <v>5474</v>
      </c>
      <c r="AF83" s="195"/>
    </row>
    <row r="84" spans="3:32" ht="7.2" customHeight="1" x14ac:dyDescent="0.45">
      <c r="C84" s="154"/>
      <c r="D84" s="154"/>
      <c r="E84" s="154"/>
      <c r="F84" s="154"/>
      <c r="G84" s="154"/>
      <c r="H84" s="154"/>
      <c r="I84" s="154"/>
      <c r="J84" s="154"/>
      <c r="K84" s="154"/>
      <c r="L84" s="154"/>
      <c r="M84" s="154"/>
      <c r="N84" s="154"/>
      <c r="O84" s="154"/>
      <c r="P84" s="507"/>
      <c r="Q84" s="278"/>
      <c r="AF84" s="195"/>
    </row>
    <row r="85" spans="3:32" ht="17.399999999999999" x14ac:dyDescent="0.45">
      <c r="C85" s="533" t="s">
        <v>2907</v>
      </c>
      <c r="D85" s="523">
        <v>34</v>
      </c>
      <c r="E85" s="532">
        <v>6.5785527570908098</v>
      </c>
      <c r="F85" s="525">
        <v>32</v>
      </c>
      <c r="G85" s="526">
        <v>6.1360986684665892</v>
      </c>
      <c r="H85" s="525">
        <v>26</v>
      </c>
      <c r="I85" s="527">
        <v>4.9455607885506465</v>
      </c>
      <c r="J85" s="525">
        <v>12</v>
      </c>
      <c r="K85" s="528">
        <v>2.2649329862952681</v>
      </c>
      <c r="L85" s="534">
        <v>23</v>
      </c>
      <c r="M85" s="528">
        <v>4.3087702207776388</v>
      </c>
      <c r="N85" s="534">
        <v>21</v>
      </c>
      <c r="O85" s="528">
        <v>3.9062064039463844</v>
      </c>
      <c r="P85" s="529">
        <v>22</v>
      </c>
      <c r="Q85" s="531">
        <v>2.9382004623992977</v>
      </c>
      <c r="AF85" s="195"/>
    </row>
    <row r="86" spans="3:32" ht="17.399999999999999" x14ac:dyDescent="0.45">
      <c r="C86" s="508" t="s">
        <v>2908</v>
      </c>
      <c r="D86" s="509">
        <v>10</v>
      </c>
      <c r="E86" s="510">
        <v>6.3969294738525511</v>
      </c>
      <c r="F86" s="395">
        <v>11</v>
      </c>
      <c r="G86" s="511">
        <v>6.971114237550224</v>
      </c>
      <c r="H86" s="395">
        <v>8</v>
      </c>
      <c r="I86" s="264">
        <v>5.0269570572193381</v>
      </c>
      <c r="J86" s="395">
        <v>6</v>
      </c>
      <c r="K86" s="512">
        <v>3.7393195684825216</v>
      </c>
      <c r="L86" s="395">
        <v>9</v>
      </c>
      <c r="M86" s="512">
        <v>5.5649334990446864</v>
      </c>
      <c r="N86" s="395">
        <v>4</v>
      </c>
      <c r="O86" s="512">
        <v>2.4548311076197957</v>
      </c>
      <c r="P86" s="513">
        <v>5</v>
      </c>
      <c r="Q86" s="278">
        <v>1.816035594297648</v>
      </c>
      <c r="AF86" s="195"/>
    </row>
    <row r="87" spans="3:32" ht="17.399999999999999" x14ac:dyDescent="0.45">
      <c r="C87" s="508" t="s">
        <v>2909</v>
      </c>
      <c r="D87" s="509">
        <v>1</v>
      </c>
      <c r="E87" s="510">
        <v>1.6705367434556722</v>
      </c>
      <c r="F87" s="395">
        <v>3</v>
      </c>
      <c r="G87" s="511">
        <v>4.9629433562731604</v>
      </c>
      <c r="H87" s="395">
        <v>0</v>
      </c>
      <c r="I87" s="264">
        <v>0</v>
      </c>
      <c r="J87" s="395">
        <v>1</v>
      </c>
      <c r="K87" s="512">
        <v>1.6259369461652275</v>
      </c>
      <c r="L87" s="395">
        <v>3</v>
      </c>
      <c r="M87" s="512">
        <v>4.8381634331607728</v>
      </c>
      <c r="N87" s="395">
        <v>0</v>
      </c>
      <c r="O87" s="512">
        <v>0</v>
      </c>
      <c r="P87" s="513">
        <v>1</v>
      </c>
      <c r="Q87" s="278">
        <v>4.7336531178995198</v>
      </c>
      <c r="AF87" s="195"/>
    </row>
    <row r="88" spans="3:32" ht="17.399999999999999" x14ac:dyDescent="0.45">
      <c r="C88" s="508" t="s">
        <v>2910</v>
      </c>
      <c r="D88" s="509">
        <v>6</v>
      </c>
      <c r="E88" s="510">
        <v>5.7037473620168448</v>
      </c>
      <c r="F88" s="395">
        <v>6</v>
      </c>
      <c r="G88" s="511">
        <v>5.6343318621466798</v>
      </c>
      <c r="H88" s="395">
        <v>3</v>
      </c>
      <c r="I88" s="264">
        <v>2.7840935455431302</v>
      </c>
      <c r="J88" s="395">
        <v>4</v>
      </c>
      <c r="K88" s="512">
        <v>3.6700614735296817</v>
      </c>
      <c r="L88" s="395">
        <v>6</v>
      </c>
      <c r="M88" s="512">
        <v>5.4449425558560351</v>
      </c>
      <c r="N88" s="395">
        <v>5</v>
      </c>
      <c r="O88" s="512">
        <v>4.4895796855498391</v>
      </c>
      <c r="P88" s="513">
        <v>9</v>
      </c>
      <c r="Q88" s="278">
        <v>4.4021059674948493</v>
      </c>
      <c r="AF88" s="195"/>
    </row>
    <row r="89" spans="3:32" ht="17.399999999999999" x14ac:dyDescent="0.45">
      <c r="C89" s="508" t="s">
        <v>2911</v>
      </c>
      <c r="D89" s="509">
        <v>0</v>
      </c>
      <c r="E89" s="510">
        <v>0</v>
      </c>
      <c r="F89" s="395">
        <v>2</v>
      </c>
      <c r="G89" s="511">
        <v>12.405408758218583</v>
      </c>
      <c r="H89" s="395">
        <v>4</v>
      </c>
      <c r="I89" s="264">
        <v>24.740227610094017</v>
      </c>
      <c r="J89" s="395">
        <v>1</v>
      </c>
      <c r="K89" s="512">
        <v>6.1667488899852003</v>
      </c>
      <c r="L89" s="395">
        <v>0</v>
      </c>
      <c r="M89" s="512">
        <v>0</v>
      </c>
      <c r="N89" s="395">
        <v>0</v>
      </c>
      <c r="O89" s="512">
        <v>0</v>
      </c>
      <c r="P89" s="513">
        <v>0</v>
      </c>
      <c r="Q89" s="278">
        <v>0</v>
      </c>
      <c r="AF89" s="195"/>
    </row>
    <row r="90" spans="3:32" ht="17.399999999999999" x14ac:dyDescent="0.45">
      <c r="C90" s="508" t="s">
        <v>2912</v>
      </c>
      <c r="D90" s="509">
        <v>10</v>
      </c>
      <c r="E90" s="510">
        <v>13.647033134996454</v>
      </c>
      <c r="F90" s="395">
        <v>6</v>
      </c>
      <c r="G90" s="511">
        <v>8.1684886934502341</v>
      </c>
      <c r="H90" s="395">
        <v>4</v>
      </c>
      <c r="I90" s="264">
        <v>5.4404004134704316</v>
      </c>
      <c r="J90" s="395">
        <v>0</v>
      </c>
      <c r="K90" s="512">
        <v>0</v>
      </c>
      <c r="L90" s="395">
        <v>3</v>
      </c>
      <c r="M90" s="512">
        <v>4.0752010432514671</v>
      </c>
      <c r="N90" s="395">
        <v>5</v>
      </c>
      <c r="O90" s="512">
        <v>6.7883132399261434</v>
      </c>
      <c r="P90" s="513">
        <v>3</v>
      </c>
      <c r="Q90" s="278">
        <v>5.4343395918810966</v>
      </c>
      <c r="AF90" s="195"/>
    </row>
    <row r="91" spans="3:32" ht="17.399999999999999" x14ac:dyDescent="0.45">
      <c r="C91" s="508" t="s">
        <v>2913</v>
      </c>
      <c r="D91" s="509">
        <v>0</v>
      </c>
      <c r="E91" s="510">
        <v>0</v>
      </c>
      <c r="F91" s="395">
        <v>0</v>
      </c>
      <c r="G91" s="511">
        <v>0</v>
      </c>
      <c r="H91" s="395">
        <v>2</v>
      </c>
      <c r="I91" s="264">
        <v>13.354700854700855</v>
      </c>
      <c r="J91" s="395">
        <v>0</v>
      </c>
      <c r="K91" s="512">
        <v>0</v>
      </c>
      <c r="L91" s="395">
        <v>1</v>
      </c>
      <c r="M91" s="512">
        <v>6.5707339509823246</v>
      </c>
      <c r="N91" s="395">
        <v>1</v>
      </c>
      <c r="O91" s="512">
        <v>6.5265631118652925</v>
      </c>
      <c r="P91" s="513">
        <v>0</v>
      </c>
      <c r="Q91" s="278">
        <v>0</v>
      </c>
      <c r="AF91" s="195"/>
    </row>
    <row r="92" spans="3:32" ht="17.399999999999999" x14ac:dyDescent="0.45">
      <c r="C92" s="508" t="s">
        <v>2914</v>
      </c>
      <c r="D92" s="509">
        <v>5</v>
      </c>
      <c r="E92" s="510">
        <v>10.515247108307044</v>
      </c>
      <c r="F92" s="395">
        <v>2</v>
      </c>
      <c r="G92" s="511">
        <v>4.1659723379436766</v>
      </c>
      <c r="H92" s="395">
        <v>1</v>
      </c>
      <c r="I92" s="264">
        <v>2.0649211200132158</v>
      </c>
      <c r="J92" s="395">
        <v>0</v>
      </c>
      <c r="K92" s="512">
        <v>0</v>
      </c>
      <c r="L92" s="395">
        <v>0</v>
      </c>
      <c r="M92" s="512">
        <v>0</v>
      </c>
      <c r="N92" s="395">
        <v>3</v>
      </c>
      <c r="O92" s="512">
        <v>6.0478993629546007</v>
      </c>
      <c r="P92" s="513">
        <v>4</v>
      </c>
      <c r="Q92" s="278">
        <v>0</v>
      </c>
      <c r="AF92" s="195"/>
    </row>
    <row r="93" spans="3:32" ht="17.399999999999999" x14ac:dyDescent="0.45">
      <c r="C93" s="508" t="s">
        <v>2915</v>
      </c>
      <c r="D93" s="509">
        <v>2</v>
      </c>
      <c r="E93" s="510">
        <v>4.5576774075930899</v>
      </c>
      <c r="F93" s="395">
        <v>2</v>
      </c>
      <c r="G93" s="511">
        <v>4.5110068567304218</v>
      </c>
      <c r="H93" s="395">
        <v>4</v>
      </c>
      <c r="I93" s="264">
        <v>8.9383477464190744</v>
      </c>
      <c r="J93" s="395">
        <v>0</v>
      </c>
      <c r="K93" s="512">
        <v>0</v>
      </c>
      <c r="L93" s="395">
        <v>1</v>
      </c>
      <c r="M93" s="512">
        <v>2.1954860806182488</v>
      </c>
      <c r="N93" s="395">
        <v>3</v>
      </c>
      <c r="O93" s="512">
        <v>6.5309676717100249</v>
      </c>
      <c r="P93" s="513">
        <v>0</v>
      </c>
      <c r="Q93" s="278">
        <v>2.1441742784853552</v>
      </c>
      <c r="AF93" s="195"/>
    </row>
    <row r="94" spans="3:32" ht="6" customHeight="1" x14ac:dyDescent="0.45">
      <c r="C94" s="392"/>
      <c r="D94" s="392"/>
      <c r="E94" s="510"/>
      <c r="F94" s="167"/>
      <c r="G94" s="504"/>
      <c r="H94" s="167"/>
      <c r="I94" s="264"/>
      <c r="J94" s="167"/>
      <c r="K94" s="506"/>
      <c r="L94" s="167"/>
      <c r="M94" s="512"/>
      <c r="N94" s="167"/>
      <c r="O94" s="512"/>
      <c r="P94" s="516"/>
      <c r="Q94" s="278"/>
      <c r="AF94" s="195"/>
    </row>
    <row r="95" spans="3:32" ht="17.399999999999999" x14ac:dyDescent="0.45">
      <c r="C95" s="533" t="s">
        <v>2916</v>
      </c>
      <c r="D95" s="523">
        <v>34</v>
      </c>
      <c r="E95" s="532">
        <v>7.037093763065192</v>
      </c>
      <c r="F95" s="535">
        <v>25</v>
      </c>
      <c r="G95" s="526">
        <v>5.0976090174664472</v>
      </c>
      <c r="H95" s="525">
        <v>22</v>
      </c>
      <c r="I95" s="536">
        <v>4.4194011711413097</v>
      </c>
      <c r="J95" s="525">
        <v>39</v>
      </c>
      <c r="K95" s="528">
        <v>7.7219771429476562</v>
      </c>
      <c r="L95" s="525">
        <v>31</v>
      </c>
      <c r="M95" s="528">
        <v>6.0526541864842276</v>
      </c>
      <c r="N95" s="525">
        <v>16</v>
      </c>
      <c r="O95" s="528">
        <v>3.0818421711578097</v>
      </c>
      <c r="P95" s="529">
        <v>16</v>
      </c>
      <c r="Q95" s="531">
        <v>4.5032029030648051</v>
      </c>
      <c r="AF95" s="195"/>
    </row>
    <row r="96" spans="3:32" ht="17.399999999999999" x14ac:dyDescent="0.45">
      <c r="C96" s="508" t="s">
        <v>2917</v>
      </c>
      <c r="D96" s="509">
        <v>15</v>
      </c>
      <c r="E96" s="510">
        <v>11.226368494319457</v>
      </c>
      <c r="F96" s="395">
        <v>8</v>
      </c>
      <c r="G96" s="511">
        <v>5.9131360316944095</v>
      </c>
      <c r="H96" s="395">
        <v>7</v>
      </c>
      <c r="I96" s="264">
        <v>5.1114291555919031</v>
      </c>
      <c r="J96" s="395">
        <v>15</v>
      </c>
      <c r="K96" s="512">
        <v>10.825478847014333</v>
      </c>
      <c r="L96" s="395">
        <v>12</v>
      </c>
      <c r="M96" s="512">
        <v>8.5634156610600094</v>
      </c>
      <c r="N96" s="395">
        <v>0</v>
      </c>
      <c r="O96" s="512">
        <v>0</v>
      </c>
      <c r="P96" s="513">
        <v>3</v>
      </c>
      <c r="Q96" s="278">
        <v>8.987459037927076</v>
      </c>
      <c r="AF96" s="195"/>
    </row>
    <row r="97" spans="3:32" ht="17.399999999999999" x14ac:dyDescent="0.45">
      <c r="C97" s="508" t="s">
        <v>2918</v>
      </c>
      <c r="D97" s="509">
        <v>4</v>
      </c>
      <c r="E97" s="510">
        <v>9.278589654372535</v>
      </c>
      <c r="F97" s="395">
        <v>0</v>
      </c>
      <c r="G97" s="511">
        <v>0</v>
      </c>
      <c r="H97" s="395">
        <v>1</v>
      </c>
      <c r="I97" s="264">
        <v>2.2497693986366398</v>
      </c>
      <c r="J97" s="395">
        <v>0</v>
      </c>
      <c r="K97" s="512">
        <v>0</v>
      </c>
      <c r="L97" s="395">
        <v>1</v>
      </c>
      <c r="M97" s="512">
        <v>2.1857445738890955</v>
      </c>
      <c r="N97" s="395">
        <v>1</v>
      </c>
      <c r="O97" s="512">
        <v>2.1561017680034498</v>
      </c>
      <c r="P97" s="513">
        <v>0</v>
      </c>
      <c r="Q97" s="278">
        <v>0</v>
      </c>
      <c r="AF97" s="195"/>
    </row>
    <row r="98" spans="3:32" ht="17.399999999999999" x14ac:dyDescent="0.45">
      <c r="C98" s="508" t="s">
        <v>2919</v>
      </c>
      <c r="D98" s="509">
        <v>4</v>
      </c>
      <c r="E98" s="510">
        <v>8.665323541517731</v>
      </c>
      <c r="F98" s="395">
        <v>3</v>
      </c>
      <c r="G98" s="511">
        <v>6.422607578676943</v>
      </c>
      <c r="H98" s="395">
        <v>3</v>
      </c>
      <c r="I98" s="264">
        <v>6.3559322033898304</v>
      </c>
      <c r="J98" s="395">
        <v>2</v>
      </c>
      <c r="K98" s="512">
        <v>4.1953347877160603</v>
      </c>
      <c r="L98" s="395">
        <v>2</v>
      </c>
      <c r="M98" s="512">
        <v>4.1554124246831501</v>
      </c>
      <c r="N98" s="395">
        <v>1</v>
      </c>
      <c r="O98" s="512">
        <v>2.0584179000020586</v>
      </c>
      <c r="P98" s="513">
        <v>1</v>
      </c>
      <c r="Q98" s="278">
        <v>4.0435898991124324</v>
      </c>
      <c r="AF98" s="195"/>
    </row>
    <row r="99" spans="3:32" ht="17.399999999999999" x14ac:dyDescent="0.45">
      <c r="C99" s="508" t="s">
        <v>2920</v>
      </c>
      <c r="D99" s="509">
        <v>1</v>
      </c>
      <c r="E99" s="510">
        <v>2.5490046136983509</v>
      </c>
      <c r="F99" s="395">
        <v>2</v>
      </c>
      <c r="G99" s="511">
        <v>5.0197023316517333</v>
      </c>
      <c r="H99" s="395">
        <v>2</v>
      </c>
      <c r="I99" s="264">
        <v>4.9441313161277565</v>
      </c>
      <c r="J99" s="395">
        <v>4</v>
      </c>
      <c r="K99" s="512">
        <v>9.7449265476161475</v>
      </c>
      <c r="L99" s="395">
        <v>1</v>
      </c>
      <c r="M99" s="512">
        <v>2.401710017532483</v>
      </c>
      <c r="N99" s="395">
        <v>1</v>
      </c>
      <c r="O99" s="512">
        <v>2.3692191053828657</v>
      </c>
      <c r="P99" s="513">
        <v>1</v>
      </c>
      <c r="Q99" s="278">
        <v>0</v>
      </c>
      <c r="AF99" s="195"/>
    </row>
    <row r="100" spans="3:32" ht="17.399999999999999" x14ac:dyDescent="0.45">
      <c r="C100" s="508" t="s">
        <v>2921</v>
      </c>
      <c r="D100" s="509">
        <v>1</v>
      </c>
      <c r="E100" s="510">
        <v>1.9597083953907657</v>
      </c>
      <c r="F100" s="395">
        <v>1</v>
      </c>
      <c r="G100" s="511">
        <v>1.9328900572135455</v>
      </c>
      <c r="H100" s="395">
        <v>3</v>
      </c>
      <c r="I100" s="264">
        <v>5.7173349595974994</v>
      </c>
      <c r="J100" s="395">
        <v>3</v>
      </c>
      <c r="K100" s="512">
        <v>5.6394157565276242</v>
      </c>
      <c r="L100" s="395">
        <v>2</v>
      </c>
      <c r="M100" s="512">
        <v>3.7105062985844417</v>
      </c>
      <c r="N100" s="395">
        <v>2</v>
      </c>
      <c r="O100" s="512">
        <v>3.6638760144356719</v>
      </c>
      <c r="P100" s="513">
        <v>1</v>
      </c>
      <c r="Q100" s="278">
        <v>0</v>
      </c>
      <c r="AF100" s="195"/>
    </row>
    <row r="101" spans="3:32" ht="17.399999999999999" x14ac:dyDescent="0.45">
      <c r="C101" s="508" t="s">
        <v>2922</v>
      </c>
      <c r="D101" s="509">
        <v>3</v>
      </c>
      <c r="E101" s="510">
        <v>13.817243920412675</v>
      </c>
      <c r="F101" s="395">
        <v>4</v>
      </c>
      <c r="G101" s="511">
        <v>18.194223334091426</v>
      </c>
      <c r="H101" s="395">
        <v>0</v>
      </c>
      <c r="I101" s="264">
        <v>0</v>
      </c>
      <c r="J101" s="395">
        <v>3</v>
      </c>
      <c r="K101" s="512">
        <v>13.333333333333334</v>
      </c>
      <c r="L101" s="395">
        <v>2</v>
      </c>
      <c r="M101" s="512">
        <v>8.7896633558934703</v>
      </c>
      <c r="N101" s="395">
        <v>1</v>
      </c>
      <c r="O101" s="512">
        <v>4.3485823621499389</v>
      </c>
      <c r="P101" s="513">
        <v>1</v>
      </c>
      <c r="Q101" s="278">
        <v>0</v>
      </c>
      <c r="AF101" s="195"/>
    </row>
    <row r="102" spans="3:32" ht="17.399999999999999" x14ac:dyDescent="0.45">
      <c r="C102" s="508" t="s">
        <v>2923</v>
      </c>
      <c r="D102" s="509">
        <v>0</v>
      </c>
      <c r="E102" s="510">
        <v>0</v>
      </c>
      <c r="F102" s="395">
        <v>1</v>
      </c>
      <c r="G102" s="511">
        <v>3.9531941808981657</v>
      </c>
      <c r="H102" s="395">
        <v>1</v>
      </c>
      <c r="I102" s="264">
        <v>3.9148136548700285</v>
      </c>
      <c r="J102" s="395">
        <v>1</v>
      </c>
      <c r="K102" s="512">
        <v>3.8785246092386454</v>
      </c>
      <c r="L102" s="395">
        <v>1</v>
      </c>
      <c r="M102" s="512">
        <v>3.843788437884379</v>
      </c>
      <c r="N102" s="395">
        <v>0</v>
      </c>
      <c r="O102" s="512">
        <v>0</v>
      </c>
      <c r="P102" s="513">
        <v>1</v>
      </c>
      <c r="Q102" s="278">
        <v>3.7506563648638513</v>
      </c>
      <c r="AF102" s="195"/>
    </row>
    <row r="103" spans="3:32" ht="17.399999999999999" x14ac:dyDescent="0.45">
      <c r="C103" s="508" t="s">
        <v>2924</v>
      </c>
      <c r="D103" s="509">
        <v>0</v>
      </c>
      <c r="E103" s="510">
        <v>0</v>
      </c>
      <c r="F103" s="395">
        <v>0</v>
      </c>
      <c r="G103" s="511">
        <v>0</v>
      </c>
      <c r="H103" s="395">
        <v>0</v>
      </c>
      <c r="I103" s="264">
        <v>0</v>
      </c>
      <c r="J103" s="395">
        <v>0</v>
      </c>
      <c r="K103" s="512">
        <v>0</v>
      </c>
      <c r="L103" s="395">
        <v>0</v>
      </c>
      <c r="M103" s="512">
        <v>0</v>
      </c>
      <c r="N103" s="395">
        <v>2</v>
      </c>
      <c r="O103" s="512">
        <v>8.1290899483802797</v>
      </c>
      <c r="P103" s="513">
        <v>3</v>
      </c>
      <c r="Q103" s="278">
        <v>0</v>
      </c>
      <c r="AF103" s="195"/>
    </row>
    <row r="104" spans="3:32" ht="17.399999999999999" x14ac:dyDescent="0.45">
      <c r="C104" s="508" t="s">
        <v>2925</v>
      </c>
      <c r="D104" s="509">
        <v>0</v>
      </c>
      <c r="E104" s="510">
        <v>0</v>
      </c>
      <c r="F104" s="395">
        <v>0</v>
      </c>
      <c r="G104" s="511">
        <v>0</v>
      </c>
      <c r="H104" s="395">
        <v>0</v>
      </c>
      <c r="I104" s="264">
        <v>0</v>
      </c>
      <c r="J104" s="395">
        <v>1</v>
      </c>
      <c r="K104" s="512">
        <v>3.2694696920159552</v>
      </c>
      <c r="L104" s="395">
        <v>1</v>
      </c>
      <c r="M104" s="512">
        <v>3.2469640885771804</v>
      </c>
      <c r="N104" s="395">
        <v>1</v>
      </c>
      <c r="O104" s="512">
        <v>3.2258064516129035</v>
      </c>
      <c r="P104" s="513">
        <v>0</v>
      </c>
      <c r="Q104" s="278">
        <v>3.1879622545269064</v>
      </c>
      <c r="AF104" s="195"/>
    </row>
    <row r="105" spans="3:32" ht="17.399999999999999" x14ac:dyDescent="0.45">
      <c r="C105" s="508" t="s">
        <v>2926</v>
      </c>
      <c r="D105" s="509">
        <v>6</v>
      </c>
      <c r="E105" s="510">
        <v>8.5349720479665425</v>
      </c>
      <c r="F105" s="395">
        <v>6</v>
      </c>
      <c r="G105" s="511">
        <v>8.3081780165609693</v>
      </c>
      <c r="H105" s="395">
        <v>5</v>
      </c>
      <c r="I105" s="264">
        <v>6.7209721214076401</v>
      </c>
      <c r="J105" s="395">
        <v>10</v>
      </c>
      <c r="K105" s="512">
        <v>13.059774588290606</v>
      </c>
      <c r="L105" s="395">
        <v>9</v>
      </c>
      <c r="M105" s="512">
        <v>11.430168023469944</v>
      </c>
      <c r="N105" s="395">
        <v>7</v>
      </c>
      <c r="O105" s="512">
        <v>8.6531924099140873</v>
      </c>
      <c r="P105" s="513">
        <v>5</v>
      </c>
      <c r="Q105" s="278">
        <v>8.2014270483064049</v>
      </c>
      <c r="AF105" s="195"/>
    </row>
    <row r="106" spans="3:32" ht="6" customHeight="1" x14ac:dyDescent="0.45">
      <c r="C106" s="508"/>
      <c r="D106" s="515"/>
      <c r="E106" s="510"/>
      <c r="F106" s="395"/>
      <c r="G106" s="504"/>
      <c r="H106" s="395"/>
      <c r="I106" s="264"/>
      <c r="J106" s="395"/>
      <c r="K106" s="512"/>
      <c r="L106" s="395"/>
      <c r="M106" s="512"/>
      <c r="N106" s="395"/>
      <c r="O106" s="512"/>
      <c r="P106" s="507"/>
      <c r="Q106" s="278"/>
      <c r="AF106" s="195"/>
    </row>
    <row r="107" spans="3:32" ht="17.399999999999999" x14ac:dyDescent="0.45">
      <c r="C107" s="533" t="s">
        <v>2927</v>
      </c>
      <c r="D107" s="537">
        <v>48</v>
      </c>
      <c r="E107" s="532">
        <v>13.338186951362857</v>
      </c>
      <c r="F107" s="534">
        <v>47</v>
      </c>
      <c r="G107" s="526">
        <v>12.857619644254285</v>
      </c>
      <c r="H107" s="525">
        <v>48</v>
      </c>
      <c r="I107" s="536">
        <v>12.924941097273646</v>
      </c>
      <c r="J107" s="525">
        <v>55</v>
      </c>
      <c r="K107" s="528">
        <v>14.583598489669511</v>
      </c>
      <c r="L107" s="525">
        <v>44</v>
      </c>
      <c r="M107" s="528">
        <v>11.493622345691589</v>
      </c>
      <c r="N107" s="525">
        <v>41</v>
      </c>
      <c r="O107" s="528">
        <v>10.556481035668032</v>
      </c>
      <c r="P107" s="529">
        <v>32</v>
      </c>
      <c r="Q107" s="531">
        <v>7.2607277252140037</v>
      </c>
      <c r="AF107" s="195"/>
    </row>
    <row r="108" spans="3:32" ht="17.399999999999999" x14ac:dyDescent="0.45">
      <c r="C108" s="508" t="s">
        <v>2928</v>
      </c>
      <c r="D108" s="509">
        <v>18</v>
      </c>
      <c r="E108" s="510">
        <v>26.168496038380457</v>
      </c>
      <c r="F108" s="395">
        <v>20</v>
      </c>
      <c r="G108" s="511">
        <v>28.527414845666684</v>
      </c>
      <c r="H108" s="395">
        <v>17</v>
      </c>
      <c r="I108" s="264">
        <v>23.7669164522984</v>
      </c>
      <c r="J108" s="395">
        <v>13</v>
      </c>
      <c r="K108" s="512">
        <v>17.825556363038025</v>
      </c>
      <c r="L108" s="395">
        <v>20</v>
      </c>
      <c r="M108" s="512">
        <v>26.917900403768503</v>
      </c>
      <c r="N108" s="395">
        <v>11</v>
      </c>
      <c r="O108" s="512">
        <v>14.542570068746695</v>
      </c>
      <c r="P108" s="513">
        <v>17</v>
      </c>
      <c r="Q108" s="278">
        <v>12.769435080192052</v>
      </c>
      <c r="AF108" s="195"/>
    </row>
    <row r="109" spans="3:32" ht="17.399999999999999" x14ac:dyDescent="0.45">
      <c r="C109" s="508" t="s">
        <v>2929</v>
      </c>
      <c r="D109" s="509">
        <v>4</v>
      </c>
      <c r="E109" s="510">
        <v>7.5171014056979626</v>
      </c>
      <c r="F109" s="395">
        <v>5</v>
      </c>
      <c r="G109" s="511">
        <v>9.2886733916662028</v>
      </c>
      <c r="H109" s="395">
        <v>3</v>
      </c>
      <c r="I109" s="264">
        <v>5.5151114052503862</v>
      </c>
      <c r="J109" s="395">
        <v>5</v>
      </c>
      <c r="K109" s="512">
        <v>9.0978565449979971</v>
      </c>
      <c r="L109" s="395">
        <v>2</v>
      </c>
      <c r="M109" s="512">
        <v>3.6028246144977665</v>
      </c>
      <c r="N109" s="395">
        <v>1</v>
      </c>
      <c r="O109" s="512">
        <v>1.7840258326940572</v>
      </c>
      <c r="P109" s="513">
        <v>3</v>
      </c>
      <c r="Q109" s="278">
        <v>7.0021881838074407</v>
      </c>
      <c r="AF109" s="195"/>
    </row>
    <row r="110" spans="3:32" ht="17.399999999999999" x14ac:dyDescent="0.45">
      <c r="C110" s="508" t="s">
        <v>2930</v>
      </c>
      <c r="D110" s="509">
        <v>3</v>
      </c>
      <c r="E110" s="510">
        <v>4.8617638479240268</v>
      </c>
      <c r="F110" s="395">
        <v>8</v>
      </c>
      <c r="G110" s="511">
        <v>12.720218787763152</v>
      </c>
      <c r="H110" s="395">
        <v>3</v>
      </c>
      <c r="I110" s="264">
        <v>4.6788733273027852</v>
      </c>
      <c r="J110" s="395">
        <v>8</v>
      </c>
      <c r="K110" s="512">
        <v>12.242711760654986</v>
      </c>
      <c r="L110" s="395">
        <v>8</v>
      </c>
      <c r="M110" s="512">
        <v>12.019050194558377</v>
      </c>
      <c r="N110" s="395">
        <v>6</v>
      </c>
      <c r="O110" s="512">
        <v>8.8550429469582923</v>
      </c>
      <c r="P110" s="513">
        <v>5</v>
      </c>
      <c r="Q110" s="278">
        <v>5.7040998217468806</v>
      </c>
      <c r="AF110" s="195"/>
    </row>
    <row r="111" spans="3:32" ht="17.399999999999999" x14ac:dyDescent="0.45">
      <c r="C111" s="508" t="s">
        <v>2931</v>
      </c>
      <c r="D111" s="509">
        <v>1</v>
      </c>
      <c r="E111" s="510">
        <v>4.5587162654996352</v>
      </c>
      <c r="F111" s="395">
        <v>1</v>
      </c>
      <c r="G111" s="511">
        <v>4.4841038518452088</v>
      </c>
      <c r="H111" s="395">
        <v>9</v>
      </c>
      <c r="I111" s="264">
        <v>39.686039333274543</v>
      </c>
      <c r="J111" s="395">
        <v>2</v>
      </c>
      <c r="K111" s="512">
        <v>8.6779190350154032</v>
      </c>
      <c r="L111" s="395">
        <v>2</v>
      </c>
      <c r="M111" s="512">
        <v>8.5400742986463989</v>
      </c>
      <c r="N111" s="395">
        <v>4</v>
      </c>
      <c r="O111" s="512">
        <v>16.825103053756205</v>
      </c>
      <c r="P111" s="513">
        <v>1</v>
      </c>
      <c r="Q111" s="278">
        <v>4.0826324814240218</v>
      </c>
      <c r="AF111" s="195"/>
    </row>
    <row r="112" spans="3:32" ht="17.399999999999999" x14ac:dyDescent="0.45">
      <c r="C112" s="508" t="s">
        <v>2932</v>
      </c>
      <c r="D112" s="509">
        <v>8</v>
      </c>
      <c r="E112" s="510">
        <v>19.724838502884758</v>
      </c>
      <c r="F112" s="395">
        <v>6</v>
      </c>
      <c r="G112" s="511">
        <v>14.49625513409036</v>
      </c>
      <c r="H112" s="395">
        <v>3</v>
      </c>
      <c r="I112" s="264">
        <v>7.0880094506792677</v>
      </c>
      <c r="J112" s="395">
        <v>15</v>
      </c>
      <c r="K112" s="512">
        <v>34.681279045571202</v>
      </c>
      <c r="L112" s="395">
        <v>7</v>
      </c>
      <c r="M112" s="512">
        <v>15.852526213284417</v>
      </c>
      <c r="N112" s="395">
        <v>9</v>
      </c>
      <c r="O112" s="512">
        <v>19.979132905631896</v>
      </c>
      <c r="P112" s="513">
        <v>2</v>
      </c>
      <c r="Q112" s="278">
        <v>4.268487888165617</v>
      </c>
      <c r="AF112" s="195"/>
    </row>
    <row r="113" spans="3:32" ht="17.399999999999999" x14ac:dyDescent="0.45">
      <c r="C113" s="508" t="s">
        <v>2933</v>
      </c>
      <c r="D113" s="509">
        <v>2</v>
      </c>
      <c r="E113" s="510">
        <v>6.5757027782344242</v>
      </c>
      <c r="F113" s="395">
        <v>2</v>
      </c>
      <c r="G113" s="511">
        <v>6.4949826259214749</v>
      </c>
      <c r="H113" s="395">
        <v>5</v>
      </c>
      <c r="I113" s="264">
        <v>16.035920461834507</v>
      </c>
      <c r="J113" s="395">
        <v>3</v>
      </c>
      <c r="K113" s="512">
        <v>9.5023914351778522</v>
      </c>
      <c r="L113" s="395">
        <v>2</v>
      </c>
      <c r="M113" s="512">
        <v>6.2593890836254378</v>
      </c>
      <c r="N113" s="395">
        <v>5</v>
      </c>
      <c r="O113" s="512">
        <v>15.467904098994586</v>
      </c>
      <c r="P113" s="513">
        <v>1</v>
      </c>
      <c r="Q113" s="278">
        <v>6.0529023666848252</v>
      </c>
      <c r="AF113" s="195"/>
    </row>
    <row r="114" spans="3:32" ht="17.399999999999999" x14ac:dyDescent="0.45">
      <c r="C114" s="508" t="s">
        <v>2934</v>
      </c>
      <c r="D114" s="509">
        <v>2</v>
      </c>
      <c r="E114" s="510">
        <v>10.48163094177454</v>
      </c>
      <c r="F114" s="395">
        <v>1</v>
      </c>
      <c r="G114" s="511">
        <v>5.1904910204505343</v>
      </c>
      <c r="H114" s="395">
        <v>2</v>
      </c>
      <c r="I114" s="264">
        <v>10.293890575943179</v>
      </c>
      <c r="J114" s="395">
        <v>4</v>
      </c>
      <c r="K114" s="512">
        <v>20.42796588529697</v>
      </c>
      <c r="L114" s="395">
        <v>1</v>
      </c>
      <c r="M114" s="512">
        <v>5.0676531698170582</v>
      </c>
      <c r="N114" s="395">
        <v>1</v>
      </c>
      <c r="O114" s="512">
        <v>5.0309402827388441</v>
      </c>
      <c r="P114" s="513">
        <v>2</v>
      </c>
      <c r="Q114" s="278">
        <v>0</v>
      </c>
      <c r="AF114" s="195"/>
    </row>
    <row r="115" spans="3:32" ht="17.399999999999999" x14ac:dyDescent="0.45">
      <c r="C115" s="508" t="s">
        <v>2935</v>
      </c>
      <c r="D115" s="509">
        <v>2</v>
      </c>
      <c r="E115" s="510">
        <v>9.5771680314131107</v>
      </c>
      <c r="F115" s="395">
        <v>0</v>
      </c>
      <c r="G115" s="511">
        <v>0</v>
      </c>
      <c r="H115" s="395">
        <v>0</v>
      </c>
      <c r="I115" s="264">
        <v>0</v>
      </c>
      <c r="J115" s="395">
        <v>0</v>
      </c>
      <c r="K115" s="512">
        <v>0</v>
      </c>
      <c r="L115" s="395">
        <v>0</v>
      </c>
      <c r="M115" s="512">
        <v>0</v>
      </c>
      <c r="N115" s="395">
        <v>1</v>
      </c>
      <c r="O115" s="512">
        <v>4.6255608492529721</v>
      </c>
      <c r="P115" s="513">
        <v>0</v>
      </c>
      <c r="Q115" s="278">
        <v>9.1478754059369702</v>
      </c>
      <c r="AF115" s="195"/>
    </row>
    <row r="116" spans="3:32" ht="17.399999999999999" x14ac:dyDescent="0.45">
      <c r="C116" s="508" t="s">
        <v>2936</v>
      </c>
      <c r="D116" s="509">
        <v>0</v>
      </c>
      <c r="E116" s="510">
        <v>0</v>
      </c>
      <c r="F116" s="395">
        <v>0</v>
      </c>
      <c r="G116" s="511">
        <v>0</v>
      </c>
      <c r="H116" s="395">
        <v>1</v>
      </c>
      <c r="I116" s="264">
        <v>8.5925416738271192</v>
      </c>
      <c r="J116" s="395">
        <v>0</v>
      </c>
      <c r="K116" s="512">
        <v>0</v>
      </c>
      <c r="L116" s="395">
        <v>1</v>
      </c>
      <c r="M116" s="512">
        <v>8.5375224109963277</v>
      </c>
      <c r="N116" s="395">
        <v>3</v>
      </c>
      <c r="O116" s="512">
        <v>25.531914893617021</v>
      </c>
      <c r="P116" s="513">
        <v>1</v>
      </c>
      <c r="Q116" s="278">
        <v>0</v>
      </c>
      <c r="AF116" s="195"/>
    </row>
    <row r="117" spans="3:32" ht="17.399999999999999" x14ac:dyDescent="0.45">
      <c r="C117" s="508" t="s">
        <v>2937</v>
      </c>
      <c r="D117" s="509">
        <v>3</v>
      </c>
      <c r="E117" s="510">
        <v>12.456919818959431</v>
      </c>
      <c r="F117" s="395">
        <v>4</v>
      </c>
      <c r="G117" s="511">
        <v>16.28332994097293</v>
      </c>
      <c r="H117" s="395">
        <v>4</v>
      </c>
      <c r="I117" s="264">
        <v>15.946420028703555</v>
      </c>
      <c r="J117" s="395">
        <v>4</v>
      </c>
      <c r="K117" s="512">
        <v>15.63293860163364</v>
      </c>
      <c r="L117" s="395">
        <v>1</v>
      </c>
      <c r="M117" s="512">
        <v>3.8318580679771621</v>
      </c>
      <c r="N117" s="395">
        <v>0</v>
      </c>
      <c r="O117" s="512">
        <v>0</v>
      </c>
      <c r="P117" s="513">
        <v>0</v>
      </c>
      <c r="Q117" s="278">
        <v>14.502737391682681</v>
      </c>
      <c r="AF117" s="195"/>
    </row>
    <row r="118" spans="3:32" ht="17.399999999999999" x14ac:dyDescent="0.45">
      <c r="C118" s="508" t="s">
        <v>2938</v>
      </c>
      <c r="D118" s="509">
        <v>5</v>
      </c>
      <c r="E118" s="510">
        <v>65.061808718282379</v>
      </c>
      <c r="F118" s="395">
        <v>0</v>
      </c>
      <c r="G118" s="511">
        <v>0</v>
      </c>
      <c r="H118" s="395">
        <v>1</v>
      </c>
      <c r="I118" s="264">
        <v>12.807377049180328</v>
      </c>
      <c r="J118" s="395">
        <v>1</v>
      </c>
      <c r="K118" s="512">
        <v>12.73074474856779</v>
      </c>
      <c r="L118" s="395">
        <v>0</v>
      </c>
      <c r="M118" s="512">
        <v>0</v>
      </c>
      <c r="N118" s="395">
        <v>0</v>
      </c>
      <c r="O118" s="512">
        <v>0</v>
      </c>
      <c r="P118" s="513">
        <v>0</v>
      </c>
      <c r="Q118" s="278">
        <v>0</v>
      </c>
      <c r="AF118" s="195"/>
    </row>
    <row r="119" spans="3:32" ht="6" customHeight="1" x14ac:dyDescent="0.45">
      <c r="C119" s="508"/>
      <c r="D119" s="508"/>
      <c r="E119" s="510"/>
      <c r="F119" s="269"/>
      <c r="G119" s="504"/>
      <c r="H119" s="269"/>
      <c r="I119" s="264"/>
      <c r="J119" s="269"/>
      <c r="K119" s="512"/>
      <c r="L119" s="269"/>
      <c r="M119" s="512"/>
      <c r="N119" s="269"/>
      <c r="O119" s="512"/>
      <c r="P119" s="516"/>
      <c r="Q119" s="278"/>
      <c r="AF119" s="195"/>
    </row>
    <row r="120" spans="3:32" ht="17.399999999999999" x14ac:dyDescent="0.45">
      <c r="C120" s="533" t="s">
        <v>2939</v>
      </c>
      <c r="D120" s="537">
        <v>55</v>
      </c>
      <c r="E120" s="532">
        <v>11.913245579644379</v>
      </c>
      <c r="F120" s="525">
        <v>46</v>
      </c>
      <c r="G120" s="526">
        <v>9.8298369742907035</v>
      </c>
      <c r="H120" s="525">
        <v>42</v>
      </c>
      <c r="I120" s="536">
        <v>8.8558644799709878</v>
      </c>
      <c r="J120" s="525">
        <v>38</v>
      </c>
      <c r="K120" s="528">
        <v>7.9076387790605729</v>
      </c>
      <c r="L120" s="525">
        <v>42</v>
      </c>
      <c r="M120" s="528">
        <v>8.6284290301440336</v>
      </c>
      <c r="N120" s="525">
        <v>54</v>
      </c>
      <c r="O120" s="528">
        <v>10.957125175009638</v>
      </c>
      <c r="P120" s="529">
        <v>42</v>
      </c>
      <c r="Q120" s="531">
        <v>6.5383304670349256</v>
      </c>
      <c r="AF120" s="195"/>
    </row>
    <row r="121" spans="3:32" ht="17.399999999999999" x14ac:dyDescent="0.45">
      <c r="C121" s="508" t="s">
        <v>2940</v>
      </c>
      <c r="D121" s="509">
        <v>26</v>
      </c>
      <c r="E121" s="510">
        <v>20.233305577388503</v>
      </c>
      <c r="F121" s="395">
        <v>23</v>
      </c>
      <c r="G121" s="511">
        <v>17.629654612070947</v>
      </c>
      <c r="H121" s="395">
        <v>20</v>
      </c>
      <c r="I121" s="264">
        <v>15.101177891875567</v>
      </c>
      <c r="J121" s="395">
        <v>18</v>
      </c>
      <c r="K121" s="512">
        <v>13.392857142857144</v>
      </c>
      <c r="L121" s="395">
        <v>14</v>
      </c>
      <c r="M121" s="512">
        <v>10.269350390235315</v>
      </c>
      <c r="N121" s="395">
        <v>17</v>
      </c>
      <c r="O121" s="512">
        <v>12.299055143175471</v>
      </c>
      <c r="P121" s="513">
        <v>17</v>
      </c>
      <c r="Q121" s="278">
        <v>8.4501091472431522</v>
      </c>
      <c r="AF121" s="195"/>
    </row>
    <row r="122" spans="3:32" ht="17.399999999999999" x14ac:dyDescent="0.45">
      <c r="C122" s="508" t="s">
        <v>2941</v>
      </c>
      <c r="D122" s="509">
        <v>7</v>
      </c>
      <c r="E122" s="510">
        <v>20.079169296081691</v>
      </c>
      <c r="F122" s="395">
        <v>1</v>
      </c>
      <c r="G122" s="511">
        <v>2.8223075186272295</v>
      </c>
      <c r="H122" s="395">
        <v>0</v>
      </c>
      <c r="I122" s="264">
        <v>0</v>
      </c>
      <c r="J122" s="395">
        <v>4</v>
      </c>
      <c r="K122" s="512">
        <v>10.944810791583441</v>
      </c>
      <c r="L122" s="395">
        <v>5</v>
      </c>
      <c r="M122" s="512">
        <v>13.473820367026866</v>
      </c>
      <c r="N122" s="395">
        <v>5</v>
      </c>
      <c r="O122" s="512">
        <v>13.28127075198555</v>
      </c>
      <c r="P122" s="513">
        <v>0</v>
      </c>
      <c r="Q122" s="278">
        <v>7.7491346799607372</v>
      </c>
      <c r="AF122" s="195"/>
    </row>
    <row r="123" spans="3:32" ht="17.399999999999999" x14ac:dyDescent="0.45">
      <c r="C123" s="508" t="s">
        <v>2942</v>
      </c>
      <c r="D123" s="509">
        <v>2</v>
      </c>
      <c r="E123" s="510">
        <v>4.0488288762475451</v>
      </c>
      <c r="F123" s="395">
        <v>0</v>
      </c>
      <c r="G123" s="511">
        <v>0</v>
      </c>
      <c r="H123" s="395">
        <v>1</v>
      </c>
      <c r="I123" s="264">
        <v>1.9708705335146532</v>
      </c>
      <c r="J123" s="395">
        <v>3</v>
      </c>
      <c r="K123" s="512">
        <v>5.832377471469953</v>
      </c>
      <c r="L123" s="395">
        <v>0</v>
      </c>
      <c r="M123" s="512">
        <v>0</v>
      </c>
      <c r="N123" s="395">
        <v>3</v>
      </c>
      <c r="O123" s="512">
        <v>5.6835404668081235</v>
      </c>
      <c r="P123" s="513">
        <v>4</v>
      </c>
      <c r="Q123" s="278">
        <v>3.69610615216869</v>
      </c>
      <c r="AF123" s="195"/>
    </row>
    <row r="124" spans="3:32" ht="17.399999999999999" x14ac:dyDescent="0.45">
      <c r="C124" s="508" t="s">
        <v>2943</v>
      </c>
      <c r="D124" s="509">
        <v>0</v>
      </c>
      <c r="E124" s="510">
        <v>0</v>
      </c>
      <c r="F124" s="395">
        <v>1</v>
      </c>
      <c r="G124" s="511">
        <v>7.3632280391723732</v>
      </c>
      <c r="H124" s="395">
        <v>0</v>
      </c>
      <c r="I124" s="264">
        <v>0</v>
      </c>
      <c r="J124" s="395">
        <v>1</v>
      </c>
      <c r="K124" s="512">
        <v>7.2009793331893137</v>
      </c>
      <c r="L124" s="395">
        <v>1</v>
      </c>
      <c r="M124" s="512">
        <v>7.128599942971201</v>
      </c>
      <c r="N124" s="395">
        <v>1</v>
      </c>
      <c r="O124" s="512">
        <v>7.0536784933342735</v>
      </c>
      <c r="P124" s="513">
        <v>0</v>
      </c>
      <c r="Q124" s="278">
        <v>6.9175428887659098</v>
      </c>
      <c r="AF124" s="195"/>
    </row>
    <row r="125" spans="3:32" ht="17.399999999999999" x14ac:dyDescent="0.45">
      <c r="C125" s="508" t="s">
        <v>2944</v>
      </c>
      <c r="D125" s="509">
        <v>2</v>
      </c>
      <c r="E125" s="510">
        <v>6.6469473894114124</v>
      </c>
      <c r="F125" s="395">
        <v>3</v>
      </c>
      <c r="G125" s="511">
        <v>9.9036049121880367</v>
      </c>
      <c r="H125" s="395">
        <v>4</v>
      </c>
      <c r="I125" s="264">
        <v>13.126804935678656</v>
      </c>
      <c r="J125" s="395">
        <v>3</v>
      </c>
      <c r="K125" s="512">
        <v>9.7888863510294648</v>
      </c>
      <c r="L125" s="395">
        <v>3</v>
      </c>
      <c r="M125" s="512">
        <v>9.7345707054318904</v>
      </c>
      <c r="N125" s="395">
        <v>1</v>
      </c>
      <c r="O125" s="512">
        <v>3.2277847713114491</v>
      </c>
      <c r="P125" s="513">
        <v>3</v>
      </c>
      <c r="Q125" s="278">
        <v>6.3959066197633518</v>
      </c>
      <c r="AF125" s="195"/>
    </row>
    <row r="126" spans="3:32" ht="17.399999999999999" x14ac:dyDescent="0.45">
      <c r="C126" s="508" t="s">
        <v>2945</v>
      </c>
      <c r="D126" s="509">
        <v>3</v>
      </c>
      <c r="E126" s="510">
        <v>9.9674396969898336</v>
      </c>
      <c r="F126" s="395">
        <v>1</v>
      </c>
      <c r="G126" s="511">
        <v>3.2655193808575254</v>
      </c>
      <c r="H126" s="395">
        <v>5</v>
      </c>
      <c r="I126" s="264">
        <v>16.060129123438152</v>
      </c>
      <c r="J126" s="395">
        <v>0</v>
      </c>
      <c r="K126" s="512">
        <v>0</v>
      </c>
      <c r="L126" s="395">
        <v>5</v>
      </c>
      <c r="M126" s="512">
        <v>15.566140531116714</v>
      </c>
      <c r="N126" s="395">
        <v>7</v>
      </c>
      <c r="O126" s="512">
        <v>21.471733995889696</v>
      </c>
      <c r="P126" s="513">
        <v>3</v>
      </c>
      <c r="Q126" s="278">
        <v>8.9424108739716228</v>
      </c>
      <c r="AF126" s="195"/>
    </row>
    <row r="127" spans="3:32" ht="17.399999999999999" x14ac:dyDescent="0.45">
      <c r="C127" s="508" t="s">
        <v>2946</v>
      </c>
      <c r="D127" s="509">
        <v>5</v>
      </c>
      <c r="E127" s="510">
        <v>11.760278483394487</v>
      </c>
      <c r="F127" s="395">
        <v>5</v>
      </c>
      <c r="G127" s="511">
        <v>11.626825411589619</v>
      </c>
      <c r="H127" s="395">
        <v>4</v>
      </c>
      <c r="I127" s="264">
        <v>9.1888539201948038</v>
      </c>
      <c r="J127" s="395">
        <v>2</v>
      </c>
      <c r="K127" s="512">
        <v>4.5397798206786968</v>
      </c>
      <c r="L127" s="395">
        <v>4</v>
      </c>
      <c r="M127" s="512">
        <v>8.9742439199497444</v>
      </c>
      <c r="N127" s="395">
        <v>8</v>
      </c>
      <c r="O127" s="512">
        <v>17.745441639678809</v>
      </c>
      <c r="P127" s="513">
        <v>5</v>
      </c>
      <c r="Q127" s="278">
        <v>8.6867765543900788</v>
      </c>
      <c r="AF127" s="195"/>
    </row>
    <row r="128" spans="3:32" ht="17.399999999999999" x14ac:dyDescent="0.45">
      <c r="C128" s="508" t="s">
        <v>2947</v>
      </c>
      <c r="D128" s="509">
        <v>1</v>
      </c>
      <c r="E128" s="510">
        <v>2.2825317842550956</v>
      </c>
      <c r="F128" s="395">
        <v>5</v>
      </c>
      <c r="G128" s="511">
        <v>11.37941236714536</v>
      </c>
      <c r="H128" s="395">
        <v>3</v>
      </c>
      <c r="I128" s="264">
        <v>6.8160130867451256</v>
      </c>
      <c r="J128" s="395">
        <v>1</v>
      </c>
      <c r="K128" s="512">
        <v>2.2679851220175995</v>
      </c>
      <c r="L128" s="395">
        <v>2</v>
      </c>
      <c r="M128" s="512">
        <v>4.5273451647953644</v>
      </c>
      <c r="N128" s="395">
        <v>5</v>
      </c>
      <c r="O128" s="512">
        <v>11.296371605440331</v>
      </c>
      <c r="P128" s="513">
        <v>3</v>
      </c>
      <c r="Q128" s="278">
        <v>4.5153861784029079</v>
      </c>
      <c r="AF128" s="195"/>
    </row>
    <row r="129" spans="3:32" ht="17.399999999999999" x14ac:dyDescent="0.45">
      <c r="C129" s="508" t="s">
        <v>2948</v>
      </c>
      <c r="D129" s="509">
        <v>2</v>
      </c>
      <c r="E129" s="510">
        <v>11.142682043567886</v>
      </c>
      <c r="F129" s="395">
        <v>0</v>
      </c>
      <c r="G129" s="511">
        <v>0</v>
      </c>
      <c r="H129" s="395">
        <v>0</v>
      </c>
      <c r="I129" s="264">
        <v>0</v>
      </c>
      <c r="J129" s="395">
        <v>2</v>
      </c>
      <c r="K129" s="512">
        <v>10.482729702814613</v>
      </c>
      <c r="L129" s="395">
        <v>3</v>
      </c>
      <c r="M129" s="512">
        <v>15.418615408336331</v>
      </c>
      <c r="N129" s="395">
        <v>0</v>
      </c>
      <c r="O129" s="512">
        <v>0</v>
      </c>
      <c r="P129" s="513">
        <v>2</v>
      </c>
      <c r="Q129" s="278">
        <v>14.56734971350879</v>
      </c>
      <c r="AF129" s="195"/>
    </row>
    <row r="130" spans="3:32" ht="17.399999999999999" x14ac:dyDescent="0.45">
      <c r="C130" s="508" t="s">
        <v>2949</v>
      </c>
      <c r="D130" s="509">
        <v>4</v>
      </c>
      <c r="E130" s="510">
        <v>8.1784538632971433</v>
      </c>
      <c r="F130" s="395">
        <v>5</v>
      </c>
      <c r="G130" s="511">
        <v>10.100806044322336</v>
      </c>
      <c r="H130" s="395">
        <v>3</v>
      </c>
      <c r="I130" s="264">
        <v>5.9885020760140524</v>
      </c>
      <c r="J130" s="395">
        <v>4</v>
      </c>
      <c r="K130" s="512">
        <v>7.8911027816137311</v>
      </c>
      <c r="L130" s="395">
        <v>2</v>
      </c>
      <c r="M130" s="512">
        <v>3.8993195687352555</v>
      </c>
      <c r="N130" s="395">
        <v>7</v>
      </c>
      <c r="O130" s="512">
        <v>13.496577653523572</v>
      </c>
      <c r="P130" s="513">
        <v>5</v>
      </c>
      <c r="Q130" s="278">
        <v>1.8885027949841364</v>
      </c>
      <c r="AF130" s="195"/>
    </row>
    <row r="131" spans="3:32" ht="17.399999999999999" x14ac:dyDescent="0.45">
      <c r="C131" s="508" t="s">
        <v>2950</v>
      </c>
      <c r="D131" s="509">
        <v>3</v>
      </c>
      <c r="E131" s="510">
        <v>13.563613346595535</v>
      </c>
      <c r="F131" s="395">
        <v>2</v>
      </c>
      <c r="G131" s="511">
        <v>8.7846444415162299</v>
      </c>
      <c r="H131" s="395">
        <v>2</v>
      </c>
      <c r="I131" s="264">
        <v>8.5378868729989339</v>
      </c>
      <c r="J131" s="395">
        <v>0</v>
      </c>
      <c r="K131" s="512">
        <v>0</v>
      </c>
      <c r="L131" s="395">
        <v>3</v>
      </c>
      <c r="M131" s="512">
        <v>12.127582164369164</v>
      </c>
      <c r="N131" s="395">
        <v>0</v>
      </c>
      <c r="O131" s="512">
        <v>0</v>
      </c>
      <c r="P131" s="513">
        <v>0</v>
      </c>
      <c r="Q131" s="278">
        <v>0</v>
      </c>
      <c r="AF131" s="195"/>
    </row>
    <row r="132" spans="3:32" ht="8.4" customHeight="1" x14ac:dyDescent="0.45">
      <c r="C132" s="392"/>
      <c r="D132" s="391"/>
      <c r="E132" s="510"/>
      <c r="F132" s="473"/>
      <c r="G132" s="511"/>
      <c r="H132" s="473"/>
      <c r="I132" s="264"/>
      <c r="J132" s="473"/>
      <c r="K132" s="512"/>
      <c r="L132" s="473"/>
      <c r="M132" s="512"/>
      <c r="N132" s="473"/>
      <c r="O132" s="512"/>
      <c r="P132" s="507"/>
      <c r="Q132" s="278"/>
      <c r="AF132" s="195"/>
    </row>
    <row r="133" spans="3:32" ht="17.399999999999999" x14ac:dyDescent="0.45">
      <c r="C133" s="533" t="s">
        <v>2951</v>
      </c>
      <c r="D133" s="537">
        <v>98</v>
      </c>
      <c r="E133" s="524">
        <v>22.891687280864652</v>
      </c>
      <c r="F133" s="525">
        <v>83</v>
      </c>
      <c r="G133" s="526">
        <v>19.14546633050611</v>
      </c>
      <c r="H133" s="525">
        <v>57</v>
      </c>
      <c r="I133" s="536">
        <v>12.983670187443195</v>
      </c>
      <c r="J133" s="525">
        <v>64</v>
      </c>
      <c r="K133" s="528">
        <v>14.399917200476098</v>
      </c>
      <c r="L133" s="525">
        <v>57</v>
      </c>
      <c r="M133" s="528">
        <v>12.672834112601466</v>
      </c>
      <c r="N133" s="525">
        <v>71</v>
      </c>
      <c r="O133" s="528">
        <v>15.603572558810084</v>
      </c>
      <c r="P133" s="529">
        <v>63</v>
      </c>
      <c r="Q133" s="531">
        <v>14.408881032105999</v>
      </c>
      <c r="AF133" s="195"/>
    </row>
    <row r="134" spans="3:32" ht="17.399999999999999" x14ac:dyDescent="0.45">
      <c r="C134" s="508" t="s">
        <v>2952</v>
      </c>
      <c r="D134" s="509">
        <v>38</v>
      </c>
      <c r="E134" s="510">
        <v>38.910107412375467</v>
      </c>
      <c r="F134" s="395">
        <v>34</v>
      </c>
      <c r="G134" s="504">
        <v>34.670881558150207</v>
      </c>
      <c r="H134" s="395">
        <v>16</v>
      </c>
      <c r="I134" s="264">
        <v>16.250418956113712</v>
      </c>
      <c r="J134" s="395">
        <v>26</v>
      </c>
      <c r="K134" s="512">
        <v>26.303010683068958</v>
      </c>
      <c r="L134" s="395">
        <v>18</v>
      </c>
      <c r="M134" s="512">
        <v>18.142966576623795</v>
      </c>
      <c r="N134" s="395">
        <v>34</v>
      </c>
      <c r="O134" s="512">
        <v>34.155407102315536</v>
      </c>
      <c r="P134" s="513">
        <v>27</v>
      </c>
      <c r="Q134" s="278">
        <v>28.988114872902109</v>
      </c>
      <c r="AF134" s="195"/>
    </row>
    <row r="135" spans="3:32" ht="17.399999999999999" x14ac:dyDescent="0.45">
      <c r="C135" s="508" t="s">
        <v>2953</v>
      </c>
      <c r="D135" s="509">
        <v>21</v>
      </c>
      <c r="E135" s="510">
        <v>15.23848224716818</v>
      </c>
      <c r="F135" s="395">
        <v>21</v>
      </c>
      <c r="G135" s="504">
        <v>15.002679049830329</v>
      </c>
      <c r="H135" s="395">
        <v>13</v>
      </c>
      <c r="I135" s="264">
        <v>9.1439182393033747</v>
      </c>
      <c r="J135" s="395">
        <v>15</v>
      </c>
      <c r="K135" s="512">
        <v>10.392201691850437</v>
      </c>
      <c r="L135" s="395">
        <v>15</v>
      </c>
      <c r="M135" s="512">
        <v>10.240166027225188</v>
      </c>
      <c r="N135" s="395">
        <v>19</v>
      </c>
      <c r="O135" s="512">
        <v>12.786605021770878</v>
      </c>
      <c r="P135" s="513">
        <v>10</v>
      </c>
      <c r="Q135" s="278">
        <v>10.478816417685621</v>
      </c>
      <c r="AF135" s="195"/>
    </row>
    <row r="136" spans="3:32" ht="17.399999999999999" x14ac:dyDescent="0.45">
      <c r="C136" s="508" t="s">
        <v>2954</v>
      </c>
      <c r="D136" s="509">
        <v>7</v>
      </c>
      <c r="E136" s="510">
        <v>11.274683503527365</v>
      </c>
      <c r="F136" s="395">
        <v>10</v>
      </c>
      <c r="G136" s="504">
        <v>15.9675539304134</v>
      </c>
      <c r="H136" s="395">
        <v>9</v>
      </c>
      <c r="I136" s="264">
        <v>14.258103355406989</v>
      </c>
      <c r="J136" s="395">
        <v>7</v>
      </c>
      <c r="K136" s="512">
        <v>11.007327735320942</v>
      </c>
      <c r="L136" s="395">
        <v>5</v>
      </c>
      <c r="M136" s="512">
        <v>7.8068887986759519</v>
      </c>
      <c r="N136" s="395">
        <v>6</v>
      </c>
      <c r="O136" s="512">
        <v>9.3021813615292785</v>
      </c>
      <c r="P136" s="513">
        <v>7</v>
      </c>
      <c r="Q136" s="278">
        <v>7.6561471205230678</v>
      </c>
      <c r="AF136" s="195"/>
    </row>
    <row r="137" spans="3:32" ht="17.399999999999999" x14ac:dyDescent="0.45">
      <c r="C137" s="508" t="s">
        <v>2955</v>
      </c>
      <c r="D137" s="509">
        <v>18</v>
      </c>
      <c r="E137" s="510">
        <v>47.10069081013188</v>
      </c>
      <c r="F137" s="395">
        <v>9</v>
      </c>
      <c r="G137" s="504">
        <v>23.086394418222863</v>
      </c>
      <c r="H137" s="395">
        <v>13</v>
      </c>
      <c r="I137" s="264">
        <v>32.632160249008486</v>
      </c>
      <c r="J137" s="395">
        <v>8</v>
      </c>
      <c r="K137" s="512">
        <v>19.665199970502201</v>
      </c>
      <c r="L137" s="395">
        <v>8</v>
      </c>
      <c r="M137" s="512">
        <v>19.268750903222699</v>
      </c>
      <c r="N137" s="395">
        <v>5</v>
      </c>
      <c r="O137" s="512">
        <v>11.806096668319521</v>
      </c>
      <c r="P137" s="513">
        <v>9</v>
      </c>
      <c r="Q137" s="278">
        <v>25.010231458323862</v>
      </c>
      <c r="AF137" s="195"/>
    </row>
    <row r="138" spans="3:32" ht="17.399999999999999" x14ac:dyDescent="0.45">
      <c r="C138" s="508" t="s">
        <v>2956</v>
      </c>
      <c r="D138" s="509">
        <v>8</v>
      </c>
      <c r="E138" s="510">
        <v>18.622840914381488</v>
      </c>
      <c r="F138" s="395">
        <v>7</v>
      </c>
      <c r="G138" s="504">
        <v>16.074955219767602</v>
      </c>
      <c r="H138" s="395">
        <v>4</v>
      </c>
      <c r="I138" s="264">
        <v>9.0649503693967279</v>
      </c>
      <c r="J138" s="395">
        <v>5</v>
      </c>
      <c r="K138" s="512">
        <v>11.181930001118193</v>
      </c>
      <c r="L138" s="395">
        <v>4</v>
      </c>
      <c r="M138" s="512">
        <v>8.8337271703363438</v>
      </c>
      <c r="N138" s="395">
        <v>6</v>
      </c>
      <c r="O138" s="512">
        <v>13.089290778594648</v>
      </c>
      <c r="P138" s="513">
        <v>8</v>
      </c>
      <c r="Q138" s="278">
        <v>6.3979526551503518</v>
      </c>
      <c r="AF138" s="195"/>
    </row>
    <row r="139" spans="3:32" ht="17.399999999999999" x14ac:dyDescent="0.45">
      <c r="C139" s="508" t="s">
        <v>2957</v>
      </c>
      <c r="D139" s="509">
        <v>6</v>
      </c>
      <c r="E139" s="510">
        <v>12.15239098292589</v>
      </c>
      <c r="F139" s="395">
        <v>2</v>
      </c>
      <c r="G139" s="504">
        <v>3.9740889401104798</v>
      </c>
      <c r="H139" s="395">
        <v>2</v>
      </c>
      <c r="I139" s="264">
        <v>3.8988634812952023</v>
      </c>
      <c r="J139" s="395">
        <v>3</v>
      </c>
      <c r="K139" s="512">
        <v>5.7394298832982589</v>
      </c>
      <c r="L139" s="395">
        <v>7</v>
      </c>
      <c r="M139" s="512">
        <v>13.147515119642389</v>
      </c>
      <c r="N139" s="395">
        <v>1</v>
      </c>
      <c r="O139" s="512">
        <v>1.8451886705415628</v>
      </c>
      <c r="P139" s="513">
        <v>2</v>
      </c>
      <c r="Q139" s="278">
        <v>5.3493099390178669</v>
      </c>
      <c r="AF139" s="195"/>
    </row>
    <row r="140" spans="3:32" ht="17.399999999999999" x14ac:dyDescent="0.45">
      <c r="C140" s="508"/>
      <c r="D140" s="509"/>
      <c r="E140" s="510"/>
      <c r="F140" s="395"/>
      <c r="G140" s="270"/>
      <c r="H140" s="395"/>
      <c r="I140" s="270"/>
      <c r="J140" s="395"/>
      <c r="K140" s="270"/>
      <c r="L140" s="395"/>
      <c r="M140" s="270"/>
      <c r="N140" s="395"/>
      <c r="O140" s="270"/>
      <c r="P140" s="507"/>
      <c r="Q140" s="517"/>
      <c r="AF140" s="195"/>
    </row>
    <row r="141" spans="3:32" ht="17.399999999999999" x14ac:dyDescent="0.45">
      <c r="C141" s="269" t="s">
        <v>2958</v>
      </c>
      <c r="D141" s="509">
        <v>0</v>
      </c>
      <c r="E141" s="510"/>
      <c r="F141" s="395">
        <v>0</v>
      </c>
      <c r="G141" s="270"/>
      <c r="H141" s="395">
        <v>0</v>
      </c>
      <c r="I141" s="270"/>
      <c r="J141" s="395">
        <v>0</v>
      </c>
      <c r="K141" s="270"/>
      <c r="L141" s="395">
        <v>0</v>
      </c>
      <c r="M141" s="270"/>
      <c r="N141" s="395">
        <v>0</v>
      </c>
      <c r="O141" s="270"/>
      <c r="P141" s="507">
        <v>0</v>
      </c>
      <c r="Q141" s="517"/>
      <c r="AF141" s="195"/>
    </row>
    <row r="142" spans="3:32" ht="17.399999999999999" x14ac:dyDescent="0.45">
      <c r="C142" s="280" t="s">
        <v>2959</v>
      </c>
      <c r="D142" s="281">
        <v>0</v>
      </c>
      <c r="E142" s="282"/>
      <c r="F142" s="283">
        <v>0</v>
      </c>
      <c r="G142" s="284"/>
      <c r="H142" s="283">
        <v>0</v>
      </c>
      <c r="I142" s="284"/>
      <c r="J142" s="283">
        <v>0</v>
      </c>
      <c r="K142" s="284"/>
      <c r="L142" s="283">
        <v>0</v>
      </c>
      <c r="M142" s="284"/>
      <c r="N142" s="283">
        <v>0</v>
      </c>
      <c r="O142" s="284"/>
      <c r="P142" s="285">
        <v>0</v>
      </c>
      <c r="Q142" s="286"/>
      <c r="AF142" s="195"/>
    </row>
    <row r="143" spans="3:32" ht="16.2" x14ac:dyDescent="0.4">
      <c r="C143" s="39" t="s">
        <v>5471</v>
      </c>
      <c r="D143" s="277"/>
      <c r="E143" s="279"/>
      <c r="F143" s="277"/>
      <c r="G143" s="279"/>
      <c r="H143" s="277"/>
      <c r="I143" s="279"/>
      <c r="J143" s="277"/>
      <c r="K143" s="279"/>
      <c r="L143" s="277"/>
      <c r="M143" s="279"/>
      <c r="AF143" s="195"/>
    </row>
    <row r="144" spans="3:32" x14ac:dyDescent="0.35">
      <c r="AF144" s="195"/>
    </row>
    <row r="145" spans="3:50" x14ac:dyDescent="0.35">
      <c r="AF145" s="195"/>
    </row>
    <row r="146" spans="3:50" ht="16.2" x14ac:dyDescent="0.4">
      <c r="C146" s="480" t="s">
        <v>5086</v>
      </c>
      <c r="D146" s="480"/>
      <c r="E146" s="480"/>
      <c r="F146" s="480"/>
      <c r="G146" s="480"/>
      <c r="H146" s="480"/>
      <c r="I146" s="480"/>
      <c r="J146" s="480"/>
      <c r="K146" s="480"/>
      <c r="L146" s="480"/>
      <c r="M146" s="480"/>
      <c r="N146" s="480"/>
      <c r="O146" s="480"/>
      <c r="P146" s="480"/>
      <c r="Q146" s="480"/>
      <c r="R146" s="480"/>
      <c r="S146" s="480"/>
      <c r="T146" s="480"/>
      <c r="U146" s="480"/>
      <c r="V146" s="480"/>
      <c r="W146" s="480"/>
      <c r="X146" s="480"/>
      <c r="Y146" s="480"/>
      <c r="Z146" s="480"/>
      <c r="AA146" s="480"/>
      <c r="AB146" s="480"/>
      <c r="AC146" s="480"/>
      <c r="AD146" s="480"/>
      <c r="AE146" s="480"/>
      <c r="AF146" s="480"/>
      <c r="AG146" s="480"/>
      <c r="AH146" s="480"/>
      <c r="AI146" s="480"/>
      <c r="AJ146" s="480"/>
      <c r="AK146" s="480"/>
      <c r="AL146" s="480"/>
      <c r="AM146" s="335"/>
      <c r="AN146" s="335"/>
      <c r="AO146" s="335"/>
      <c r="AP146" s="335"/>
      <c r="AQ146" s="335"/>
      <c r="AR146" s="335"/>
      <c r="AS146" s="335"/>
      <c r="AT146" s="335"/>
      <c r="AU146" s="335"/>
      <c r="AV146" s="335"/>
      <c r="AW146" s="335"/>
      <c r="AX146" s="335"/>
    </row>
    <row r="147" spans="3:50" ht="16.2" x14ac:dyDescent="0.4">
      <c r="C147" s="543"/>
      <c r="D147" s="543"/>
      <c r="E147" s="543"/>
      <c r="F147" s="543"/>
      <c r="G147" s="543"/>
      <c r="H147" s="543"/>
      <c r="I147" s="543"/>
      <c r="J147" s="543"/>
      <c r="K147" s="543"/>
      <c r="L147" s="543"/>
      <c r="M147" s="543"/>
      <c r="N147" s="543"/>
      <c r="O147" s="543"/>
      <c r="P147" s="543"/>
      <c r="Q147" s="543"/>
      <c r="R147" s="543"/>
      <c r="S147" s="543"/>
      <c r="T147" s="543"/>
      <c r="U147" s="543"/>
      <c r="V147" s="543"/>
      <c r="W147" s="543"/>
      <c r="X147" s="543"/>
      <c r="Y147" s="543"/>
      <c r="Z147" s="543"/>
      <c r="AA147" s="543"/>
      <c r="AB147" s="543"/>
      <c r="AC147" s="543"/>
      <c r="AD147" s="543"/>
      <c r="AE147" s="543"/>
      <c r="AF147" s="543"/>
      <c r="AG147" s="543"/>
      <c r="AH147" s="543"/>
      <c r="AI147" s="543"/>
      <c r="AJ147" s="543"/>
      <c r="AK147" s="543"/>
      <c r="AL147" s="543"/>
      <c r="AM147" s="544"/>
      <c r="AN147" s="544"/>
      <c r="AO147" s="544"/>
      <c r="AP147" s="544"/>
      <c r="AQ147" s="544"/>
      <c r="AR147" s="544"/>
      <c r="AS147" s="544"/>
      <c r="AT147" s="544"/>
      <c r="AU147" s="544"/>
      <c r="AV147" s="544"/>
      <c r="AW147" s="544"/>
      <c r="AX147" s="544"/>
    </row>
    <row r="148" spans="3:50" ht="16.2" x14ac:dyDescent="0.35">
      <c r="C148" s="3311" t="s">
        <v>2960</v>
      </c>
      <c r="D148" s="3309">
        <v>2014</v>
      </c>
      <c r="E148" s="3309"/>
      <c r="F148" s="3309"/>
      <c r="G148" s="3309"/>
      <c r="H148" s="3309"/>
      <c r="I148" s="3310"/>
      <c r="J148" s="3308">
        <v>2015</v>
      </c>
      <c r="K148" s="3309"/>
      <c r="L148" s="3309"/>
      <c r="M148" s="3309"/>
      <c r="N148" s="3309"/>
      <c r="O148" s="3310"/>
      <c r="P148" s="3308">
        <v>2016</v>
      </c>
      <c r="Q148" s="3309"/>
      <c r="R148" s="3309"/>
      <c r="S148" s="3310"/>
      <c r="T148" s="3308">
        <v>2017</v>
      </c>
      <c r="U148" s="3309"/>
      <c r="V148" s="3309"/>
      <c r="W148" s="3309"/>
      <c r="X148" s="3309"/>
      <c r="Y148" s="3310"/>
      <c r="Z148" s="3308">
        <v>2018</v>
      </c>
      <c r="AA148" s="3309"/>
      <c r="AB148" s="3309"/>
      <c r="AC148" s="3309"/>
      <c r="AD148" s="3309"/>
      <c r="AE148" s="3310"/>
      <c r="AF148" s="545"/>
      <c r="AG148" s="3308">
        <v>2019</v>
      </c>
      <c r="AH148" s="3309"/>
      <c r="AI148" s="3309"/>
      <c r="AJ148" s="3309"/>
      <c r="AK148" s="3309">
        <v>2019</v>
      </c>
      <c r="AL148" s="3310"/>
      <c r="AM148" s="3308">
        <v>2020</v>
      </c>
      <c r="AN148" s="3309"/>
      <c r="AO148" s="3309"/>
      <c r="AP148" s="3309"/>
      <c r="AQ148" s="3309">
        <v>2019</v>
      </c>
      <c r="AR148" s="3310"/>
      <c r="AS148" s="3308">
        <v>2021</v>
      </c>
      <c r="AT148" s="3309"/>
      <c r="AU148" s="3309"/>
      <c r="AV148" s="3309"/>
      <c r="AW148" s="3309">
        <v>2019</v>
      </c>
      <c r="AX148" s="3310"/>
    </row>
    <row r="149" spans="3:50" ht="13.05" customHeight="1" x14ac:dyDescent="0.35">
      <c r="C149" s="3311"/>
      <c r="D149" s="3309" t="s">
        <v>1887</v>
      </c>
      <c r="E149" s="3309"/>
      <c r="F149" s="3309" t="s">
        <v>2961</v>
      </c>
      <c r="G149" s="3309"/>
      <c r="H149" s="3309" t="s">
        <v>2962</v>
      </c>
      <c r="I149" s="3310"/>
      <c r="J149" s="3308" t="s">
        <v>1887</v>
      </c>
      <c r="K149" s="3309"/>
      <c r="L149" s="3309" t="s">
        <v>2961</v>
      </c>
      <c r="M149" s="3309"/>
      <c r="N149" s="3309" t="s">
        <v>2962</v>
      </c>
      <c r="O149" s="3310"/>
      <c r="P149" s="595" t="s">
        <v>1887</v>
      </c>
      <c r="Q149" s="594"/>
      <c r="R149" s="3309" t="s">
        <v>2962</v>
      </c>
      <c r="S149" s="3310"/>
      <c r="T149" s="3308" t="s">
        <v>1887</v>
      </c>
      <c r="U149" s="3309"/>
      <c r="V149" s="3309" t="s">
        <v>2961</v>
      </c>
      <c r="W149" s="3309"/>
      <c r="X149" s="3309" t="s">
        <v>2962</v>
      </c>
      <c r="Y149" s="3310"/>
      <c r="Z149" s="3308" t="s">
        <v>1887</v>
      </c>
      <c r="AA149" s="3309"/>
      <c r="AB149" s="3309" t="s">
        <v>2961</v>
      </c>
      <c r="AC149" s="3309"/>
      <c r="AD149" s="3309" t="s">
        <v>2962</v>
      </c>
      <c r="AE149" s="3310"/>
      <c r="AF149" s="545" t="s">
        <v>1887</v>
      </c>
      <c r="AG149" s="3308" t="s">
        <v>1887</v>
      </c>
      <c r="AH149" s="3309"/>
      <c r="AI149" s="3309" t="s">
        <v>2961</v>
      </c>
      <c r="AJ149" s="3309"/>
      <c r="AK149" s="3309" t="s">
        <v>2962</v>
      </c>
      <c r="AL149" s="3310"/>
      <c r="AM149" s="3308" t="s">
        <v>1887</v>
      </c>
      <c r="AN149" s="3309"/>
      <c r="AO149" s="3309" t="s">
        <v>2961</v>
      </c>
      <c r="AP149" s="3309"/>
      <c r="AQ149" s="3309" t="s">
        <v>2962</v>
      </c>
      <c r="AR149" s="3310"/>
      <c r="AS149" s="3308" t="s">
        <v>1887</v>
      </c>
      <c r="AT149" s="3309"/>
      <c r="AU149" s="3309" t="s">
        <v>2961</v>
      </c>
      <c r="AV149" s="3309"/>
      <c r="AW149" s="3309" t="s">
        <v>2962</v>
      </c>
      <c r="AX149" s="3310"/>
    </row>
    <row r="150" spans="3:50" ht="16.2" x14ac:dyDescent="0.35">
      <c r="C150" s="3312"/>
      <c r="D150" s="495" t="s">
        <v>2867</v>
      </c>
      <c r="E150" s="538" t="s">
        <v>2868</v>
      </c>
      <c r="F150" s="495" t="s">
        <v>2867</v>
      </c>
      <c r="G150" s="538" t="s">
        <v>2868</v>
      </c>
      <c r="H150" s="495" t="s">
        <v>2867</v>
      </c>
      <c r="I150" s="539" t="s">
        <v>2868</v>
      </c>
      <c r="J150" s="540" t="s">
        <v>2867</v>
      </c>
      <c r="K150" s="538" t="s">
        <v>2868</v>
      </c>
      <c r="L150" s="495" t="s">
        <v>2867</v>
      </c>
      <c r="M150" s="538" t="s">
        <v>2868</v>
      </c>
      <c r="N150" s="495" t="s">
        <v>2867</v>
      </c>
      <c r="O150" s="539" t="s">
        <v>2868</v>
      </c>
      <c r="P150" s="540" t="s">
        <v>2867</v>
      </c>
      <c r="Q150" s="538" t="s">
        <v>2868</v>
      </c>
      <c r="R150" s="495" t="s">
        <v>2867</v>
      </c>
      <c r="S150" s="539" t="s">
        <v>2868</v>
      </c>
      <c r="T150" s="540" t="s">
        <v>2867</v>
      </c>
      <c r="U150" s="538" t="s">
        <v>2868</v>
      </c>
      <c r="V150" s="495" t="s">
        <v>2867</v>
      </c>
      <c r="W150" s="538" t="s">
        <v>2868</v>
      </c>
      <c r="X150" s="495" t="s">
        <v>2867</v>
      </c>
      <c r="Y150" s="539" t="s">
        <v>2868</v>
      </c>
      <c r="Z150" s="540" t="s">
        <v>2867</v>
      </c>
      <c r="AA150" s="538" t="s">
        <v>2868</v>
      </c>
      <c r="AB150" s="495" t="s">
        <v>2867</v>
      </c>
      <c r="AC150" s="541" t="s">
        <v>2868</v>
      </c>
      <c r="AD150" s="495" t="s">
        <v>2867</v>
      </c>
      <c r="AE150" s="539" t="s">
        <v>2868</v>
      </c>
      <c r="AF150" s="542" t="s">
        <v>2867</v>
      </c>
      <c r="AG150" s="540" t="s">
        <v>2867</v>
      </c>
      <c r="AH150" s="538" t="s">
        <v>2868</v>
      </c>
      <c r="AI150" s="495" t="s">
        <v>2867</v>
      </c>
      <c r="AJ150" s="541" t="s">
        <v>2868</v>
      </c>
      <c r="AK150" s="495" t="s">
        <v>2867</v>
      </c>
      <c r="AL150" s="539" t="s">
        <v>2868</v>
      </c>
      <c r="AM150" s="540" t="s">
        <v>2867</v>
      </c>
      <c r="AN150" s="538" t="s">
        <v>2868</v>
      </c>
      <c r="AO150" s="495" t="s">
        <v>2867</v>
      </c>
      <c r="AP150" s="541" t="s">
        <v>2868</v>
      </c>
      <c r="AQ150" s="495" t="s">
        <v>2867</v>
      </c>
      <c r="AR150" s="539" t="s">
        <v>2868</v>
      </c>
      <c r="AS150" s="540" t="s">
        <v>2867</v>
      </c>
      <c r="AT150" s="538" t="s">
        <v>2868</v>
      </c>
      <c r="AU150" s="495" t="s">
        <v>2867</v>
      </c>
      <c r="AV150" s="541" t="s">
        <v>2868</v>
      </c>
      <c r="AW150" s="495" t="s">
        <v>2867</v>
      </c>
      <c r="AX150" s="539" t="s">
        <v>2868</v>
      </c>
    </row>
    <row r="151" spans="3:50" ht="16.2" x14ac:dyDescent="0.4">
      <c r="C151" s="277"/>
      <c r="D151" s="277"/>
      <c r="E151" s="279"/>
      <c r="F151" s="277"/>
      <c r="G151" s="279"/>
      <c r="H151" s="277"/>
      <c r="I151" s="279"/>
      <c r="J151" s="277"/>
      <c r="K151" s="279"/>
      <c r="L151" s="277"/>
      <c r="M151" s="279"/>
      <c r="N151" s="277"/>
      <c r="O151" s="279"/>
      <c r="P151" s="277"/>
      <c r="Q151" s="279"/>
      <c r="R151" s="277"/>
      <c r="S151" s="279"/>
      <c r="T151" s="277"/>
      <c r="U151" s="279"/>
      <c r="V151" s="277"/>
      <c r="W151" s="279"/>
      <c r="X151" s="277"/>
      <c r="Y151" s="279"/>
      <c r="Z151" s="277"/>
      <c r="AA151" s="279"/>
      <c r="AB151" s="277"/>
      <c r="AC151" s="287"/>
      <c r="AD151" s="277"/>
      <c r="AE151" s="279"/>
      <c r="AF151" s="288"/>
      <c r="AG151" s="277"/>
      <c r="AH151" s="279"/>
      <c r="AI151" s="277"/>
      <c r="AJ151" s="287"/>
      <c r="AK151" s="277"/>
      <c r="AL151" s="279"/>
      <c r="AM151" s="271"/>
      <c r="AN151" s="272"/>
      <c r="AO151" s="271"/>
      <c r="AP151" s="289"/>
      <c r="AQ151" s="271"/>
      <c r="AR151" s="272"/>
    </row>
    <row r="152" spans="3:50" ht="17.399999999999999" x14ac:dyDescent="0.45">
      <c r="C152" s="277" t="s">
        <v>1887</v>
      </c>
      <c r="D152" s="277">
        <v>473</v>
      </c>
      <c r="E152" s="279">
        <v>9.9096628431011258</v>
      </c>
      <c r="F152" s="277">
        <v>164</v>
      </c>
      <c r="G152" s="279">
        <v>6.9409058051366097</v>
      </c>
      <c r="H152" s="277">
        <v>309</v>
      </c>
      <c r="I152" s="279">
        <v>12.819901133254367</v>
      </c>
      <c r="J152" s="277">
        <v>426</v>
      </c>
      <c r="K152" s="279">
        <v>8.8158110121896165</v>
      </c>
      <c r="L152" s="277">
        <v>147</v>
      </c>
      <c r="M152" s="279">
        <v>6.1431658533588704</v>
      </c>
      <c r="N152" s="277">
        <v>279</v>
      </c>
      <c r="O152" s="279">
        <v>11.437595005829484</v>
      </c>
      <c r="P152" s="277">
        <v>370</v>
      </c>
      <c r="Q152" s="279">
        <v>5.4488106938688903</v>
      </c>
      <c r="R152" s="277">
        <v>238</v>
      </c>
      <c r="S152" s="279">
        <v>9.6441198221105626</v>
      </c>
      <c r="T152" s="277">
        <v>354</v>
      </c>
      <c r="U152" s="279">
        <v>7.1551563310702964</v>
      </c>
      <c r="V152" s="277">
        <v>112</v>
      </c>
      <c r="W152" s="279">
        <v>4.5682270833052918</v>
      </c>
      <c r="X152" s="277">
        <v>242</v>
      </c>
      <c r="Y152" s="279">
        <v>9.6964296303656923</v>
      </c>
      <c r="Z152" s="277">
        <v>408</v>
      </c>
      <c r="AA152" s="279">
        <v>8.1544663791151315</v>
      </c>
      <c r="AB152" s="277">
        <v>138</v>
      </c>
      <c r="AC152" s="287">
        <v>5.5637825173858131</v>
      </c>
      <c r="AD152" s="277">
        <v>270</v>
      </c>
      <c r="AE152" s="279">
        <v>10.701265840846018</v>
      </c>
      <c r="AF152" s="288">
        <v>92</v>
      </c>
      <c r="AG152" s="277">
        <v>382</v>
      </c>
      <c r="AH152" s="279">
        <v>7.5523937430592616</v>
      </c>
      <c r="AI152" s="277">
        <v>119</v>
      </c>
      <c r="AJ152" s="287">
        <v>4.7442018079794286</v>
      </c>
      <c r="AK152" s="277">
        <v>263</v>
      </c>
      <c r="AL152" s="273">
        <v>10.31504419780725</v>
      </c>
      <c r="AM152" s="290">
        <v>338</v>
      </c>
      <c r="AN152" s="291">
        <v>6.6129013008828998</v>
      </c>
      <c r="AO152" s="292">
        <v>116</v>
      </c>
      <c r="AP152" s="291">
        <v>4.5747097425542655</v>
      </c>
      <c r="AQ152" s="292">
        <v>222</v>
      </c>
      <c r="AR152" s="291">
        <v>8.6195482813125466</v>
      </c>
      <c r="AS152" s="290">
        <v>357</v>
      </c>
      <c r="AT152" s="291">
        <v>6.9145564195845806</v>
      </c>
      <c r="AU152" s="292">
        <v>118</v>
      </c>
      <c r="AV152" s="291">
        <v>4.6051170655881846</v>
      </c>
      <c r="AW152" s="292">
        <v>239</v>
      </c>
      <c r="AX152" s="291">
        <v>9.1899960548385131</v>
      </c>
    </row>
    <row r="153" spans="3:50" ht="17.399999999999999" x14ac:dyDescent="0.45">
      <c r="C153" s="277"/>
      <c r="D153" s="277"/>
      <c r="E153" s="279"/>
      <c r="F153" s="277"/>
      <c r="G153" s="279"/>
      <c r="H153" s="277"/>
      <c r="I153" s="279"/>
      <c r="J153" s="277"/>
      <c r="K153" s="279"/>
      <c r="L153" s="277"/>
      <c r="M153" s="279"/>
      <c r="N153" s="277"/>
      <c r="O153" s="279"/>
      <c r="P153" s="277"/>
      <c r="Q153" s="279"/>
      <c r="R153" s="277"/>
      <c r="S153" s="279"/>
      <c r="T153" s="277"/>
      <c r="U153" s="279"/>
      <c r="V153" s="277"/>
      <c r="W153" s="279"/>
      <c r="X153" s="277"/>
      <c r="Y153" s="279"/>
      <c r="Z153" s="277"/>
      <c r="AA153" s="279"/>
      <c r="AB153" s="277"/>
      <c r="AC153" s="287"/>
      <c r="AD153" s="277"/>
      <c r="AE153" s="279"/>
      <c r="AF153" s="288"/>
      <c r="AG153" s="277"/>
      <c r="AH153" s="279"/>
      <c r="AI153" s="277"/>
      <c r="AJ153" s="287"/>
      <c r="AK153" s="277"/>
      <c r="AL153" s="273"/>
      <c r="AM153" s="293"/>
      <c r="AN153" s="294"/>
      <c r="AO153" s="293"/>
      <c r="AP153" s="295"/>
      <c r="AQ153" s="293"/>
      <c r="AR153" s="25"/>
      <c r="AS153" s="293"/>
      <c r="AT153" s="294"/>
      <c r="AU153" s="293"/>
      <c r="AV153" s="295"/>
      <c r="AW153" s="293"/>
      <c r="AX153" s="25"/>
    </row>
    <row r="154" spans="3:50" ht="17.399999999999999" x14ac:dyDescent="0.45">
      <c r="C154" s="277" t="s">
        <v>2963</v>
      </c>
      <c r="D154" s="277">
        <v>0</v>
      </c>
      <c r="E154" s="279">
        <v>0</v>
      </c>
      <c r="F154" s="277">
        <v>0</v>
      </c>
      <c r="G154" s="279">
        <v>0</v>
      </c>
      <c r="H154" s="277">
        <v>0</v>
      </c>
      <c r="I154" s="279">
        <v>0</v>
      </c>
      <c r="J154" s="277">
        <v>0</v>
      </c>
      <c r="K154" s="279">
        <v>0</v>
      </c>
      <c r="L154" s="277">
        <v>0</v>
      </c>
      <c r="M154" s="279">
        <v>0</v>
      </c>
      <c r="N154" s="277">
        <v>0</v>
      </c>
      <c r="O154" s="279">
        <v>0</v>
      </c>
      <c r="P154" s="277">
        <v>2</v>
      </c>
      <c r="Q154" s="279">
        <v>2.8916777514313807</v>
      </c>
      <c r="R154" s="277">
        <v>1</v>
      </c>
      <c r="S154" s="279">
        <v>2.8231042854723052</v>
      </c>
      <c r="T154" s="277">
        <v>1</v>
      </c>
      <c r="U154" s="279">
        <v>1.4120105618390026</v>
      </c>
      <c r="V154" s="277">
        <v>1</v>
      </c>
      <c r="W154" s="279">
        <v>2.8580410986309985</v>
      </c>
      <c r="X154" s="277">
        <v>0</v>
      </c>
      <c r="Y154" s="279">
        <v>0</v>
      </c>
      <c r="Z154" s="277">
        <v>2</v>
      </c>
      <c r="AA154" s="279">
        <v>2.7478189187332553</v>
      </c>
      <c r="AB154" s="277">
        <v>1</v>
      </c>
      <c r="AC154" s="287">
        <v>2.8146021559852512</v>
      </c>
      <c r="AD154" s="277">
        <v>1</v>
      </c>
      <c r="AE154" s="279">
        <v>2.684131415074082</v>
      </c>
      <c r="AF154" s="288">
        <v>0</v>
      </c>
      <c r="AG154" s="277">
        <v>1</v>
      </c>
      <c r="AH154" s="279"/>
      <c r="AI154" s="277">
        <v>1</v>
      </c>
      <c r="AJ154" s="287"/>
      <c r="AK154" s="277">
        <v>0</v>
      </c>
      <c r="AL154" s="273"/>
      <c r="AM154" s="274">
        <v>0</v>
      </c>
      <c r="AN154" s="275">
        <v>0</v>
      </c>
      <c r="AO154" s="274">
        <v>0</v>
      </c>
      <c r="AP154" s="275">
        <v>0</v>
      </c>
      <c r="AQ154" s="274">
        <v>0</v>
      </c>
      <c r="AR154" s="275">
        <v>0</v>
      </c>
      <c r="AS154" s="274">
        <v>1</v>
      </c>
      <c r="AT154" s="275">
        <v>1.4138872000791778</v>
      </c>
      <c r="AU154" s="274">
        <v>0</v>
      </c>
      <c r="AV154" s="275">
        <v>0</v>
      </c>
      <c r="AW154" s="274">
        <v>1</v>
      </c>
      <c r="AX154" s="275">
        <v>2.7618205921343351</v>
      </c>
    </row>
    <row r="155" spans="3:50" ht="17.399999999999999" x14ac:dyDescent="0.45">
      <c r="C155" s="277" t="s">
        <v>2964</v>
      </c>
      <c r="D155" s="277">
        <v>12</v>
      </c>
      <c r="E155" s="279">
        <v>4.0793432257406561</v>
      </c>
      <c r="F155" s="277">
        <v>7</v>
      </c>
      <c r="G155" s="279">
        <v>4.8786267362684077</v>
      </c>
      <c r="H155" s="277">
        <v>5</v>
      </c>
      <c r="I155" s="279">
        <v>3.3182463731567138</v>
      </c>
      <c r="J155" s="277">
        <v>4</v>
      </c>
      <c r="K155" s="279">
        <v>2.7804037146193625</v>
      </c>
      <c r="L155" s="277">
        <v>2</v>
      </c>
      <c r="M155" s="279">
        <v>1.3252054068380599</v>
      </c>
      <c r="N155" s="277">
        <v>2</v>
      </c>
      <c r="O155" s="279">
        <v>0.66530722224255101</v>
      </c>
      <c r="P155" s="277">
        <v>3</v>
      </c>
      <c r="Q155" s="279">
        <v>0.68362980079027602</v>
      </c>
      <c r="R155" s="277">
        <v>2</v>
      </c>
      <c r="S155" s="279">
        <v>1.2958823338840832</v>
      </c>
      <c r="T155" s="277">
        <v>0</v>
      </c>
      <c r="U155" s="279">
        <v>0</v>
      </c>
      <c r="V155" s="277">
        <v>0</v>
      </c>
      <c r="W155" s="279">
        <v>0</v>
      </c>
      <c r="X155" s="277">
        <v>0</v>
      </c>
      <c r="Y155" s="279">
        <v>0</v>
      </c>
      <c r="Z155" s="277">
        <v>2</v>
      </c>
      <c r="AA155" s="279">
        <v>0.67344829095659964</v>
      </c>
      <c r="AB155" s="277">
        <v>2</v>
      </c>
      <c r="AC155" s="287">
        <v>1.3793483958178157</v>
      </c>
      <c r="AD155" s="277">
        <v>0</v>
      </c>
      <c r="AE155" s="279">
        <v>0</v>
      </c>
      <c r="AF155" s="288">
        <v>0</v>
      </c>
      <c r="AG155" s="277">
        <v>3</v>
      </c>
      <c r="AH155" s="279">
        <v>0.81523732917381131</v>
      </c>
      <c r="AI155" s="277">
        <v>1</v>
      </c>
      <c r="AJ155" s="287">
        <v>0.55661931691677424</v>
      </c>
      <c r="AK155" s="277">
        <v>2</v>
      </c>
      <c r="AL155" s="273">
        <v>1.0619375049778321</v>
      </c>
      <c r="AM155" s="274">
        <v>5</v>
      </c>
      <c r="AN155" s="275">
        <v>1.7047333626547472</v>
      </c>
      <c r="AO155" s="274">
        <v>3</v>
      </c>
      <c r="AP155" s="275">
        <v>2.0950598488763497</v>
      </c>
      <c r="AQ155" s="274">
        <v>2</v>
      </c>
      <c r="AR155" s="275">
        <v>1.3323829001978589</v>
      </c>
      <c r="AS155" s="274">
        <v>5</v>
      </c>
      <c r="AT155" s="275">
        <v>1.7095770506376724</v>
      </c>
      <c r="AU155" s="274">
        <v>1</v>
      </c>
      <c r="AV155" s="275">
        <v>0.70032915470271029</v>
      </c>
      <c r="AW155" s="274">
        <v>4</v>
      </c>
      <c r="AX155" s="275">
        <v>2.672367717797969</v>
      </c>
    </row>
    <row r="156" spans="3:50" ht="17.399999999999999" x14ac:dyDescent="0.45">
      <c r="C156" s="277" t="s">
        <v>2965</v>
      </c>
      <c r="D156" s="277">
        <v>11</v>
      </c>
      <c r="E156" s="279">
        <v>2.9875067897881586</v>
      </c>
      <c r="F156" s="277">
        <v>6</v>
      </c>
      <c r="G156" s="279">
        <v>3.347635174718659</v>
      </c>
      <c r="H156" s="277">
        <v>5</v>
      </c>
      <c r="I156" s="279">
        <v>2.6459366351094626</v>
      </c>
      <c r="J156" s="277">
        <v>4</v>
      </c>
      <c r="K156" s="279">
        <v>2.2175407473112321</v>
      </c>
      <c r="L156" s="277">
        <v>4</v>
      </c>
      <c r="M156" s="279">
        <v>2.1040782296285778</v>
      </c>
      <c r="N156" s="277">
        <v>0</v>
      </c>
      <c r="O156" s="279">
        <v>0</v>
      </c>
      <c r="P156" s="277">
        <v>1</v>
      </c>
      <c r="Q156" s="279">
        <v>0.55576860018562668</v>
      </c>
      <c r="R156" s="277">
        <v>0</v>
      </c>
      <c r="S156" s="279">
        <v>0</v>
      </c>
      <c r="T156" s="277">
        <v>0</v>
      </c>
      <c r="U156" s="279">
        <v>0</v>
      </c>
      <c r="V156" s="277">
        <v>0</v>
      </c>
      <c r="W156" s="279">
        <v>0</v>
      </c>
      <c r="X156" s="277">
        <v>0</v>
      </c>
      <c r="Y156" s="279">
        <v>0</v>
      </c>
      <c r="Z156" s="277">
        <v>3</v>
      </c>
      <c r="AA156" s="279">
        <v>0.80676173905560467</v>
      </c>
      <c r="AB156" s="277">
        <v>1</v>
      </c>
      <c r="AC156" s="287">
        <v>0.55146247849296337</v>
      </c>
      <c r="AD156" s="277">
        <v>2</v>
      </c>
      <c r="AE156" s="279">
        <v>1.0497530455960236</v>
      </c>
      <c r="AF156" s="288">
        <v>1</v>
      </c>
      <c r="AG156" s="277">
        <v>3</v>
      </c>
      <c r="AH156" s="279">
        <v>0.80833555625611297</v>
      </c>
      <c r="AI156" s="277">
        <v>1</v>
      </c>
      <c r="AJ156" s="287">
        <v>0.55213233507807158</v>
      </c>
      <c r="AK156" s="277">
        <v>2</v>
      </c>
      <c r="AL156" s="273">
        <v>1.052537404548014</v>
      </c>
      <c r="AM156" s="274">
        <v>2</v>
      </c>
      <c r="AN156" s="275">
        <v>0.53810887018661624</v>
      </c>
      <c r="AO156" s="274">
        <v>1</v>
      </c>
      <c r="AP156" s="275">
        <v>0.5515354747617367</v>
      </c>
      <c r="AQ156" s="274">
        <v>1</v>
      </c>
      <c r="AR156" s="275">
        <v>0.52532044547173773</v>
      </c>
      <c r="AS156" s="274">
        <v>3</v>
      </c>
      <c r="AT156" s="275">
        <v>0.79882413087934567</v>
      </c>
      <c r="AU156" s="274">
        <v>0</v>
      </c>
      <c r="AV156" s="275">
        <v>0</v>
      </c>
      <c r="AW156" s="274">
        <v>3</v>
      </c>
      <c r="AX156" s="275">
        <v>1.5605006085952373</v>
      </c>
    </row>
    <row r="157" spans="3:50" ht="17.399999999999999" x14ac:dyDescent="0.45">
      <c r="C157" s="277" t="s">
        <v>2966</v>
      </c>
      <c r="D157" s="277">
        <v>5</v>
      </c>
      <c r="E157" s="279">
        <v>1.3029519679786523</v>
      </c>
      <c r="F157" s="277">
        <v>4</v>
      </c>
      <c r="G157" s="279">
        <v>2.1398269949874553</v>
      </c>
      <c r="H157" s="277">
        <v>1</v>
      </c>
      <c r="I157" s="279">
        <v>0.50809651801456202</v>
      </c>
      <c r="J157" s="277">
        <v>4</v>
      </c>
      <c r="K157" s="279">
        <v>2.1844912046922871</v>
      </c>
      <c r="L157" s="277">
        <v>0</v>
      </c>
      <c r="M157" s="279">
        <v>0</v>
      </c>
      <c r="N157" s="277">
        <v>4</v>
      </c>
      <c r="O157" s="279">
        <v>1.083582105725106</v>
      </c>
      <c r="P157" s="277">
        <v>1</v>
      </c>
      <c r="Q157" s="279">
        <v>0</v>
      </c>
      <c r="R157" s="277">
        <v>1</v>
      </c>
      <c r="S157" s="279">
        <v>0.52733159665460838</v>
      </c>
      <c r="T157" s="277">
        <v>3</v>
      </c>
      <c r="U157" s="279">
        <v>0.81912604711613024</v>
      </c>
      <c r="V157" s="277">
        <v>3</v>
      </c>
      <c r="W157" s="279">
        <v>1.6816991888604247</v>
      </c>
      <c r="X157" s="277">
        <v>0</v>
      </c>
      <c r="Y157" s="279">
        <v>0</v>
      </c>
      <c r="Z157" s="277">
        <v>6</v>
      </c>
      <c r="AA157" s="279">
        <v>1.6213324109753395</v>
      </c>
      <c r="AB157" s="277">
        <v>1</v>
      </c>
      <c r="AC157" s="287">
        <v>0.55407494417694936</v>
      </c>
      <c r="AD157" s="277">
        <v>5</v>
      </c>
      <c r="AE157" s="279">
        <v>2.6373394519608619</v>
      </c>
      <c r="AF157" s="288">
        <v>1</v>
      </c>
      <c r="AG157" s="277">
        <v>6</v>
      </c>
      <c r="AH157" s="279">
        <v>1.6111361732293612</v>
      </c>
      <c r="AI157" s="277">
        <v>3</v>
      </c>
      <c r="AJ157" s="287">
        <v>1.6540225829216655</v>
      </c>
      <c r="AK157" s="277">
        <v>3</v>
      </c>
      <c r="AL157" s="273">
        <v>1.5704175216717617</v>
      </c>
      <c r="AM157" s="274">
        <v>0</v>
      </c>
      <c r="AN157" s="275">
        <v>0</v>
      </c>
      <c r="AO157" s="274">
        <v>0</v>
      </c>
      <c r="AP157" s="275">
        <v>0</v>
      </c>
      <c r="AQ157" s="274">
        <v>0</v>
      </c>
      <c r="AR157" s="275">
        <v>0</v>
      </c>
      <c r="AS157" s="274">
        <v>3</v>
      </c>
      <c r="AT157" s="275">
        <v>0.80358721332026162</v>
      </c>
      <c r="AU157" s="274">
        <v>2</v>
      </c>
      <c r="AV157" s="275">
        <v>1.0991003863337858</v>
      </c>
      <c r="AW157" s="274">
        <v>1</v>
      </c>
      <c r="AX157" s="275">
        <v>0.52257798169931902</v>
      </c>
    </row>
    <row r="158" spans="3:50" ht="17.399999999999999" x14ac:dyDescent="0.45">
      <c r="C158" s="277" t="s">
        <v>2967</v>
      </c>
      <c r="D158" s="277">
        <v>13</v>
      </c>
      <c r="E158" s="279">
        <v>3.1426243814469124</v>
      </c>
      <c r="F158" s="277">
        <v>3</v>
      </c>
      <c r="G158" s="279">
        <v>1.4938379185858335</v>
      </c>
      <c r="H158" s="277">
        <v>10</v>
      </c>
      <c r="I158" s="279">
        <v>4.698320820138882</v>
      </c>
      <c r="J158" s="277">
        <v>14</v>
      </c>
      <c r="K158" s="279">
        <v>6.9994050505707017</v>
      </c>
      <c r="L158" s="277">
        <v>3</v>
      </c>
      <c r="M158" s="279">
        <v>1.420689981767812</v>
      </c>
      <c r="N158" s="277">
        <v>11</v>
      </c>
      <c r="O158" s="279">
        <v>2.7010435850214853</v>
      </c>
      <c r="P158" s="277">
        <v>14</v>
      </c>
      <c r="Q158" s="279">
        <v>5.0287139566927159</v>
      </c>
      <c r="R158" s="277">
        <v>4</v>
      </c>
      <c r="S158" s="279">
        <v>1.9194594802103728</v>
      </c>
      <c r="T158" s="277">
        <v>14</v>
      </c>
      <c r="U158" s="279">
        <v>3.481928789582069</v>
      </c>
      <c r="V158" s="277">
        <v>7</v>
      </c>
      <c r="W158" s="279">
        <v>3.5679516389640704</v>
      </c>
      <c r="X158" s="277">
        <v>7</v>
      </c>
      <c r="Y158" s="279">
        <v>3.3999562862763191</v>
      </c>
      <c r="Z158" s="277">
        <v>9</v>
      </c>
      <c r="AA158" s="279">
        <v>2.2823754964166705</v>
      </c>
      <c r="AB158" s="277">
        <v>2</v>
      </c>
      <c r="AC158" s="287">
        <v>1.04192714845378</v>
      </c>
      <c r="AD158" s="277">
        <v>7</v>
      </c>
      <c r="AE158" s="279">
        <v>3.4589423542549933</v>
      </c>
      <c r="AF158" s="288">
        <v>1</v>
      </c>
      <c r="AG158" s="277">
        <v>9</v>
      </c>
      <c r="AH158" s="279">
        <v>2.3098896642703699</v>
      </c>
      <c r="AI158" s="277">
        <v>4</v>
      </c>
      <c r="AJ158" s="287">
        <v>2.1056288723830985</v>
      </c>
      <c r="AK158" s="277">
        <v>5</v>
      </c>
      <c r="AL158" s="273">
        <v>2.5042321523374502</v>
      </c>
      <c r="AM158" s="274">
        <v>4</v>
      </c>
      <c r="AN158" s="275">
        <v>1.0489464643948234</v>
      </c>
      <c r="AO158" s="274">
        <v>2</v>
      </c>
      <c r="AP158" s="275">
        <v>1.0750202910079929</v>
      </c>
      <c r="AQ158" s="274">
        <v>2</v>
      </c>
      <c r="AR158" s="275">
        <v>1.0241074903221841</v>
      </c>
      <c r="AS158" s="274">
        <v>17</v>
      </c>
      <c r="AT158" s="275">
        <v>4.5367328584886275</v>
      </c>
      <c r="AU158" s="274">
        <v>6</v>
      </c>
      <c r="AV158" s="275">
        <v>3.2904839205019085</v>
      </c>
      <c r="AW158" s="274">
        <v>11</v>
      </c>
      <c r="AX158" s="275">
        <v>5.7179987004548405</v>
      </c>
    </row>
    <row r="159" spans="3:50" ht="17.399999999999999" x14ac:dyDescent="0.45">
      <c r="C159" s="277" t="s">
        <v>2968</v>
      </c>
      <c r="D159" s="277">
        <v>32</v>
      </c>
      <c r="E159" s="279">
        <v>7.2988871478001833</v>
      </c>
      <c r="F159" s="277">
        <v>13</v>
      </c>
      <c r="G159" s="279">
        <v>6.1666318805381106</v>
      </c>
      <c r="H159" s="277">
        <v>19</v>
      </c>
      <c r="I159" s="279">
        <v>8.3475754686724279</v>
      </c>
      <c r="J159" s="277">
        <v>26</v>
      </c>
      <c r="K159" s="279">
        <v>12.404402608741288</v>
      </c>
      <c r="L159" s="277">
        <v>11</v>
      </c>
      <c r="M159" s="279">
        <v>4.8688724134115304</v>
      </c>
      <c r="N159" s="277">
        <v>15</v>
      </c>
      <c r="O159" s="279">
        <v>3.448442338595656</v>
      </c>
      <c r="P159" s="277">
        <v>30</v>
      </c>
      <c r="Q159" s="279">
        <v>4.7665805504447221</v>
      </c>
      <c r="R159" s="277">
        <v>20</v>
      </c>
      <c r="S159" s="279">
        <v>8.8815862513044834</v>
      </c>
      <c r="T159" s="277">
        <v>28</v>
      </c>
      <c r="U159" s="279">
        <v>6.4705923133985168</v>
      </c>
      <c r="V159" s="277">
        <v>9</v>
      </c>
      <c r="W159" s="279">
        <v>4.2992877513291967</v>
      </c>
      <c r="X159" s="277">
        <v>19</v>
      </c>
      <c r="Y159" s="279">
        <v>8.5053046241998302</v>
      </c>
      <c r="Z159" s="277">
        <v>33</v>
      </c>
      <c r="AA159" s="279">
        <v>7.7248818444208798</v>
      </c>
      <c r="AB159" s="277">
        <v>9</v>
      </c>
      <c r="AC159" s="287">
        <v>4.3348216220902511</v>
      </c>
      <c r="AD159" s="277">
        <v>24</v>
      </c>
      <c r="AE159" s="279">
        <v>10.93045498018855</v>
      </c>
      <c r="AF159" s="288">
        <v>7</v>
      </c>
      <c r="AG159" s="277">
        <v>30</v>
      </c>
      <c r="AH159" s="279">
        <v>7.1003060231895994</v>
      </c>
      <c r="AI159" s="277">
        <v>7</v>
      </c>
      <c r="AJ159" s="287">
        <v>3.3973985633857504</v>
      </c>
      <c r="AK159" s="277">
        <v>23</v>
      </c>
      <c r="AL159" s="273">
        <v>10.624685301440799</v>
      </c>
      <c r="AM159" s="274">
        <v>25</v>
      </c>
      <c r="AN159" s="275">
        <v>5.9567918148915036</v>
      </c>
      <c r="AO159" s="274">
        <v>9</v>
      </c>
      <c r="AP159" s="275">
        <v>4.3900297546461147</v>
      </c>
      <c r="AQ159" s="274">
        <v>16</v>
      </c>
      <c r="AR159" s="275">
        <v>7.452987949450109</v>
      </c>
      <c r="AS159" s="274">
        <v>31</v>
      </c>
      <c r="AT159" s="275">
        <v>7.4615010614586996</v>
      </c>
      <c r="AU159" s="274">
        <v>10</v>
      </c>
      <c r="AV159" s="275">
        <v>4.9102166878624356</v>
      </c>
      <c r="AW159" s="274">
        <v>21</v>
      </c>
      <c r="AX159" s="275">
        <v>9.9145928643258774</v>
      </c>
    </row>
    <row r="160" spans="3:50" ht="17.399999999999999" x14ac:dyDescent="0.45">
      <c r="C160" s="277" t="s">
        <v>2969</v>
      </c>
      <c r="D160" s="277">
        <v>33</v>
      </c>
      <c r="E160" s="279">
        <v>7.3356318313071425</v>
      </c>
      <c r="F160" s="277">
        <v>10</v>
      </c>
      <c r="G160" s="279">
        <v>4.5782095538076968</v>
      </c>
      <c r="H160" s="277">
        <v>23</v>
      </c>
      <c r="I160" s="279">
        <v>9.9380814317750712</v>
      </c>
      <c r="J160" s="277">
        <v>42</v>
      </c>
      <c r="K160" s="279">
        <v>19.171866655102683</v>
      </c>
      <c r="L160" s="277">
        <v>11</v>
      </c>
      <c r="M160" s="279">
        <v>4.7318544137447462</v>
      </c>
      <c r="N160" s="277">
        <v>31</v>
      </c>
      <c r="O160" s="279">
        <v>6.9423604921461743</v>
      </c>
      <c r="P160" s="277">
        <v>38</v>
      </c>
      <c r="Q160" s="279">
        <v>6.4809414030312293</v>
      </c>
      <c r="R160" s="277">
        <v>24</v>
      </c>
      <c r="S160" s="279">
        <v>10.411424803484357</v>
      </c>
      <c r="T160" s="277">
        <v>32</v>
      </c>
      <c r="U160" s="279">
        <v>7.1713343836350152</v>
      </c>
      <c r="V160" s="277">
        <v>6</v>
      </c>
      <c r="W160" s="279">
        <v>2.7842873384533284</v>
      </c>
      <c r="X160" s="277">
        <v>26</v>
      </c>
      <c r="Y160" s="279">
        <v>11.26877768435287</v>
      </c>
      <c r="Z160" s="277">
        <v>44</v>
      </c>
      <c r="AA160" s="279">
        <v>9.8170459616242738</v>
      </c>
      <c r="AB160" s="277">
        <v>13</v>
      </c>
      <c r="AC160" s="287">
        <v>6.0083932632045993</v>
      </c>
      <c r="AD160" s="277">
        <v>31</v>
      </c>
      <c r="AE160" s="279">
        <v>13.371521247778603</v>
      </c>
      <c r="AF160" s="288">
        <v>12</v>
      </c>
      <c r="AG160" s="277">
        <v>40</v>
      </c>
      <c r="AH160" s="279">
        <v>8.9807923304033483</v>
      </c>
      <c r="AI160" s="277">
        <v>13</v>
      </c>
      <c r="AJ160" s="287">
        <v>6.0456961619130443</v>
      </c>
      <c r="AK160" s="277">
        <v>27</v>
      </c>
      <c r="AL160" s="273">
        <v>11.720479584660932</v>
      </c>
      <c r="AM160" s="274">
        <v>30</v>
      </c>
      <c r="AN160" s="275">
        <v>6.7849356335772892</v>
      </c>
      <c r="AO160" s="274">
        <v>14</v>
      </c>
      <c r="AP160" s="275">
        <v>6.5524665356173362</v>
      </c>
      <c r="AQ160" s="274">
        <v>16</v>
      </c>
      <c r="AR160" s="275">
        <v>7.0023107625516428</v>
      </c>
      <c r="AS160" s="274">
        <v>34</v>
      </c>
      <c r="AT160" s="275">
        <v>7.7044744868593389</v>
      </c>
      <c r="AU160" s="274">
        <v>12</v>
      </c>
      <c r="AV160" s="275">
        <v>5.6151646881009976</v>
      </c>
      <c r="AW160" s="274">
        <v>22</v>
      </c>
      <c r="AX160" s="275">
        <v>9.6662931962477199</v>
      </c>
    </row>
    <row r="161" spans="3:50" ht="17.399999999999999" x14ac:dyDescent="0.45">
      <c r="C161" s="277" t="s">
        <v>2970</v>
      </c>
      <c r="D161" s="277">
        <v>44</v>
      </c>
      <c r="E161" s="279">
        <v>11.037084604270348</v>
      </c>
      <c r="F161" s="277">
        <v>16</v>
      </c>
      <c r="G161" s="279">
        <v>8.198737394441256</v>
      </c>
      <c r="H161" s="277">
        <v>28</v>
      </c>
      <c r="I161" s="279">
        <v>13.75894331315355</v>
      </c>
      <c r="J161" s="277">
        <v>50</v>
      </c>
      <c r="K161" s="279">
        <v>24.802694564737511</v>
      </c>
      <c r="L161" s="277">
        <v>15</v>
      </c>
      <c r="M161" s="279">
        <v>7.0994154814586938</v>
      </c>
      <c r="N161" s="277">
        <v>35</v>
      </c>
      <c r="O161" s="279">
        <v>8.1565308177038673</v>
      </c>
      <c r="P161" s="277">
        <v>45</v>
      </c>
      <c r="Q161" s="279">
        <v>8.1286429469677763</v>
      </c>
      <c r="R161" s="277">
        <v>28</v>
      </c>
      <c r="S161" s="279">
        <v>12.729182104588416</v>
      </c>
      <c r="T161" s="277">
        <v>39</v>
      </c>
      <c r="U161" s="279">
        <v>8.9029509858306106</v>
      </c>
      <c r="V161" s="277">
        <v>13</v>
      </c>
      <c r="W161" s="279">
        <v>6.0911041766232792</v>
      </c>
      <c r="X161" s="277">
        <v>26</v>
      </c>
      <c r="Y161" s="279">
        <v>11.574537797543526</v>
      </c>
      <c r="Z161" s="277">
        <v>38</v>
      </c>
      <c r="AA161" s="279">
        <v>8.5366593356232556</v>
      </c>
      <c r="AB161" s="277">
        <v>11</v>
      </c>
      <c r="AC161" s="287">
        <v>5.0773136395107317</v>
      </c>
      <c r="AD161" s="277">
        <v>27</v>
      </c>
      <c r="AE161" s="279">
        <v>11.816761419586939</v>
      </c>
      <c r="AF161" s="288">
        <v>11</v>
      </c>
      <c r="AG161" s="277">
        <v>38</v>
      </c>
      <c r="AH161" s="279">
        <v>8.3936905953114618</v>
      </c>
      <c r="AI161" s="277">
        <v>12</v>
      </c>
      <c r="AJ161" s="287">
        <v>5.448700484934343</v>
      </c>
      <c r="AK161" s="277">
        <v>26</v>
      </c>
      <c r="AL161" s="273">
        <v>11.183517216164484</v>
      </c>
      <c r="AM161" s="274">
        <v>47</v>
      </c>
      <c r="AN161" s="275">
        <v>10.348160559417156</v>
      </c>
      <c r="AO161" s="274">
        <v>15</v>
      </c>
      <c r="AP161" s="275">
        <v>6.7924938414722495</v>
      </c>
      <c r="AQ161" s="274">
        <v>32</v>
      </c>
      <c r="AR161" s="275">
        <v>13.713012363137709</v>
      </c>
      <c r="AS161" s="274">
        <v>37</v>
      </c>
      <c r="AT161" s="275">
        <v>8.2397821134373022</v>
      </c>
      <c r="AU161" s="274">
        <v>10</v>
      </c>
      <c r="AV161" s="275">
        <v>4.5925490484238374</v>
      </c>
      <c r="AW161" s="274">
        <v>27</v>
      </c>
      <c r="AX161" s="275">
        <v>11.673303155682953</v>
      </c>
    </row>
    <row r="162" spans="3:50" ht="17.399999999999999" x14ac:dyDescent="0.45">
      <c r="C162" s="277" t="s">
        <v>2971</v>
      </c>
      <c r="D162" s="277">
        <v>39</v>
      </c>
      <c r="E162" s="279">
        <v>11.358308019839178</v>
      </c>
      <c r="F162" s="277">
        <v>17</v>
      </c>
      <c r="G162" s="279">
        <v>9.9531033190672176</v>
      </c>
      <c r="H162" s="277">
        <v>22</v>
      </c>
      <c r="I162" s="279">
        <v>12.74918868799258</v>
      </c>
      <c r="J162" s="277">
        <v>27</v>
      </c>
      <c r="K162" s="279">
        <v>15.263119216267095</v>
      </c>
      <c r="L162" s="277">
        <v>10</v>
      </c>
      <c r="M162" s="279">
        <v>5.5694482347633816</v>
      </c>
      <c r="N162" s="277">
        <v>17</v>
      </c>
      <c r="O162" s="279">
        <v>4.6123959497737212</v>
      </c>
      <c r="P162" s="277">
        <v>33</v>
      </c>
      <c r="Q162" s="279">
        <v>8.7492412767330325</v>
      </c>
      <c r="R162" s="277">
        <v>17</v>
      </c>
      <c r="S162" s="279">
        <v>9.1545996478171663</v>
      </c>
      <c r="T162" s="277">
        <v>30</v>
      </c>
      <c r="U162" s="279">
        <v>7.883326763894364</v>
      </c>
      <c r="V162" s="277">
        <v>7</v>
      </c>
      <c r="W162" s="279">
        <v>3.7161301282595769</v>
      </c>
      <c r="X162" s="277">
        <v>23</v>
      </c>
      <c r="Y162" s="279">
        <v>11.967822168569377</v>
      </c>
      <c r="Z162" s="277">
        <v>40</v>
      </c>
      <c r="AA162" s="279">
        <v>10.306329890160288</v>
      </c>
      <c r="AB162" s="277">
        <v>10</v>
      </c>
      <c r="AC162" s="287">
        <v>5.2287034906824505</v>
      </c>
      <c r="AD162" s="277">
        <v>30</v>
      </c>
      <c r="AE162" s="279">
        <v>15.239333736329048</v>
      </c>
      <c r="AF162" s="288">
        <v>5</v>
      </c>
      <c r="AG162" s="277">
        <v>33</v>
      </c>
      <c r="AH162" s="279">
        <v>8.3029729675328596</v>
      </c>
      <c r="AI162" s="277">
        <v>7</v>
      </c>
      <c r="AJ162" s="287">
        <v>3.5938350327038986</v>
      </c>
      <c r="AK162" s="277">
        <v>26</v>
      </c>
      <c r="AL162" s="273">
        <v>12.82873636946761</v>
      </c>
      <c r="AM162" s="274">
        <v>35</v>
      </c>
      <c r="AN162" s="275">
        <v>8.5045584433256227</v>
      </c>
      <c r="AO162" s="274">
        <v>7</v>
      </c>
      <c r="AP162" s="275">
        <v>3.4788140226023514</v>
      </c>
      <c r="AQ162" s="274">
        <v>28</v>
      </c>
      <c r="AR162" s="275">
        <v>13.312667002653026</v>
      </c>
      <c r="AS162" s="274">
        <v>33</v>
      </c>
      <c r="AT162" s="275">
        <v>7.7165365378005069</v>
      </c>
      <c r="AU162" s="274">
        <v>11</v>
      </c>
      <c r="AV162" s="275">
        <v>5.2691329402240816</v>
      </c>
      <c r="AW162" s="274">
        <v>22</v>
      </c>
      <c r="AX162" s="275">
        <v>10.050710402485267</v>
      </c>
    </row>
    <row r="163" spans="3:50" ht="17.399999999999999" x14ac:dyDescent="0.45">
      <c r="C163" s="277" t="s">
        <v>2972</v>
      </c>
      <c r="D163" s="277">
        <v>43</v>
      </c>
      <c r="E163" s="279">
        <v>14.194885879719799</v>
      </c>
      <c r="F163" s="277">
        <v>17</v>
      </c>
      <c r="G163" s="279">
        <v>11.177151272880288</v>
      </c>
      <c r="H163" s="277">
        <v>26</v>
      </c>
      <c r="I163" s="279">
        <v>17.237950009944971</v>
      </c>
      <c r="J163" s="277">
        <v>34</v>
      </c>
      <c r="K163" s="279">
        <v>22.126197417742606</v>
      </c>
      <c r="L163" s="277">
        <v>10</v>
      </c>
      <c r="M163" s="279">
        <v>6.5521782716664161</v>
      </c>
      <c r="N163" s="277">
        <v>24</v>
      </c>
      <c r="O163" s="279">
        <v>7.7088867403936021</v>
      </c>
      <c r="P163" s="277">
        <v>21</v>
      </c>
      <c r="Q163" s="279">
        <v>3.2107676303250581</v>
      </c>
      <c r="R163" s="277">
        <v>16</v>
      </c>
      <c r="S163" s="279">
        <v>10.282578099393971</v>
      </c>
      <c r="T163" s="277">
        <v>26</v>
      </c>
      <c r="U163" s="279">
        <v>8.1798561603755182</v>
      </c>
      <c r="V163" s="277">
        <v>7</v>
      </c>
      <c r="W163" s="279">
        <v>4.4124228613931908</v>
      </c>
      <c r="X163" s="277">
        <v>19</v>
      </c>
      <c r="Y163" s="279">
        <v>11.933848791854833</v>
      </c>
      <c r="Z163" s="277">
        <v>22</v>
      </c>
      <c r="AA163" s="279">
        <v>6.6945606694560666</v>
      </c>
      <c r="AB163" s="277">
        <v>10</v>
      </c>
      <c r="AC163" s="287">
        <v>6.10232376488967</v>
      </c>
      <c r="AD163" s="277">
        <v>12</v>
      </c>
      <c r="AE163" s="279">
        <v>7.2836306470898862</v>
      </c>
      <c r="AF163" s="288">
        <v>6</v>
      </c>
      <c r="AG163" s="277">
        <v>28</v>
      </c>
      <c r="AH163" s="279">
        <v>8.2414994819628902</v>
      </c>
      <c r="AI163" s="277">
        <v>9</v>
      </c>
      <c r="AJ163" s="287">
        <v>5.3124299054387478</v>
      </c>
      <c r="AK163" s="277">
        <v>19</v>
      </c>
      <c r="AL163" s="273">
        <v>11.154817119708801</v>
      </c>
      <c r="AM163" s="274">
        <v>31</v>
      </c>
      <c r="AN163" s="275">
        <v>8.7866239239928685</v>
      </c>
      <c r="AO163" s="274">
        <v>12</v>
      </c>
      <c r="AP163" s="275">
        <v>6.8365161113896358</v>
      </c>
      <c r="AQ163" s="274">
        <v>19</v>
      </c>
      <c r="AR163" s="275">
        <v>10.717448570348768</v>
      </c>
      <c r="AS163" s="274">
        <v>26</v>
      </c>
      <c r="AT163" s="275">
        <v>7.1247711852330893</v>
      </c>
      <c r="AU163" s="274">
        <v>9</v>
      </c>
      <c r="AV163" s="275">
        <v>4.9579947665610797</v>
      </c>
      <c r="AW163" s="274">
        <v>17</v>
      </c>
      <c r="AX163" s="275">
        <v>9.2694071396245352</v>
      </c>
    </row>
    <row r="164" spans="3:50" ht="17.399999999999999" x14ac:dyDescent="0.45">
      <c r="C164" s="277" t="s">
        <v>2973</v>
      </c>
      <c r="D164" s="277">
        <v>35</v>
      </c>
      <c r="E164" s="279">
        <v>11.844211395484987</v>
      </c>
      <c r="F164" s="277">
        <v>11</v>
      </c>
      <c r="G164" s="279">
        <v>7.3623409567027425</v>
      </c>
      <c r="H164" s="277">
        <v>24</v>
      </c>
      <c r="I164" s="279">
        <v>16.427779374922995</v>
      </c>
      <c r="J164" s="277">
        <v>36</v>
      </c>
      <c r="K164" s="279">
        <v>24.180385677151552</v>
      </c>
      <c r="L164" s="277">
        <v>13</v>
      </c>
      <c r="M164" s="279">
        <v>8.9600176443424377</v>
      </c>
      <c r="N164" s="277">
        <v>23</v>
      </c>
      <c r="O164" s="279">
        <v>7.8496150275760384</v>
      </c>
      <c r="P164" s="277">
        <v>30</v>
      </c>
      <c r="Q164" s="279">
        <v>6.7332812626249021</v>
      </c>
      <c r="R164" s="277">
        <v>20</v>
      </c>
      <c r="S164" s="279">
        <v>13.841596766602995</v>
      </c>
      <c r="T164" s="277">
        <v>33</v>
      </c>
      <c r="U164" s="279">
        <v>11.289461800566526</v>
      </c>
      <c r="V164" s="277">
        <v>11</v>
      </c>
      <c r="W164" s="279">
        <v>7.4281160947017275</v>
      </c>
      <c r="X164" s="277">
        <v>22</v>
      </c>
      <c r="Y164" s="279">
        <v>15.254260792389509</v>
      </c>
      <c r="Z164" s="277">
        <v>26</v>
      </c>
      <c r="AA164" s="279">
        <v>8.8514856878285251</v>
      </c>
      <c r="AB164" s="277">
        <v>10</v>
      </c>
      <c r="AC164" s="287">
        <v>6.7287506055875541</v>
      </c>
      <c r="AD164" s="277">
        <v>16</v>
      </c>
      <c r="AE164" s="279">
        <v>11.025358324145536</v>
      </c>
      <c r="AF164" s="288">
        <v>7</v>
      </c>
      <c r="AG164" s="277">
        <v>29</v>
      </c>
      <c r="AH164" s="279">
        <v>9.7719430666379115</v>
      </c>
      <c r="AI164" s="277">
        <v>5</v>
      </c>
      <c r="AJ164" s="287">
        <v>3.3352677886507509</v>
      </c>
      <c r="AK164" s="277">
        <v>24</v>
      </c>
      <c r="AL164" s="273">
        <v>16.342650914167034</v>
      </c>
      <c r="AM164" s="274">
        <v>22</v>
      </c>
      <c r="AN164" s="275">
        <v>7.3262024962369958</v>
      </c>
      <c r="AO164" s="274">
        <v>6</v>
      </c>
      <c r="AP164" s="275">
        <v>3.9600823697132901</v>
      </c>
      <c r="AQ164" s="274">
        <v>16</v>
      </c>
      <c r="AR164" s="275">
        <v>10.754133620110229</v>
      </c>
      <c r="AS164" s="274">
        <v>29</v>
      </c>
      <c r="AT164" s="275">
        <v>9.4939402471043479</v>
      </c>
      <c r="AU164" s="274">
        <v>9</v>
      </c>
      <c r="AV164" s="275">
        <v>5.8592987070480849</v>
      </c>
      <c r="AW164" s="274">
        <v>20</v>
      </c>
      <c r="AX164" s="275">
        <v>13.17037193130334</v>
      </c>
    </row>
    <row r="165" spans="3:50" ht="17.399999999999999" x14ac:dyDescent="0.45">
      <c r="C165" s="277" t="s">
        <v>2974</v>
      </c>
      <c r="D165" s="277">
        <v>49</v>
      </c>
      <c r="E165" s="279">
        <v>17.803421163544407</v>
      </c>
      <c r="F165" s="277">
        <v>12</v>
      </c>
      <c r="G165" s="279">
        <v>8.6234774172685142</v>
      </c>
      <c r="H165" s="277">
        <v>37</v>
      </c>
      <c r="I165" s="279">
        <v>27.191287029756086</v>
      </c>
      <c r="J165" s="277">
        <v>38</v>
      </c>
      <c r="K165" s="279">
        <v>26.811732249574892</v>
      </c>
      <c r="L165" s="277">
        <v>11</v>
      </c>
      <c r="M165" s="279">
        <v>7.9591910567635038</v>
      </c>
      <c r="N165" s="277">
        <v>27</v>
      </c>
      <c r="O165" s="279">
        <v>9.5323836254832379</v>
      </c>
      <c r="P165" s="277">
        <v>32</v>
      </c>
      <c r="Q165" s="279">
        <v>3.4821608897617504</v>
      </c>
      <c r="R165" s="277">
        <v>27</v>
      </c>
      <c r="S165" s="279">
        <v>19.333218766111013</v>
      </c>
      <c r="T165" s="277">
        <v>23</v>
      </c>
      <c r="U165" s="279">
        <v>8.0285677384222822</v>
      </c>
      <c r="V165" s="277">
        <v>6</v>
      </c>
      <c r="W165" s="279">
        <v>4.1218699550029196</v>
      </c>
      <c r="X165" s="277">
        <v>17</v>
      </c>
      <c r="Y165" s="279">
        <v>12.064267060292948</v>
      </c>
      <c r="Z165" s="277">
        <v>30</v>
      </c>
      <c r="AA165" s="279">
        <v>10.407379525909171</v>
      </c>
      <c r="AB165" s="277">
        <v>7</v>
      </c>
      <c r="AC165" s="287">
        <v>4.7716753352101922</v>
      </c>
      <c r="AD165" s="277">
        <v>23</v>
      </c>
      <c r="AE165" s="279">
        <v>16.247757103095552</v>
      </c>
      <c r="AF165" s="288">
        <v>10</v>
      </c>
      <c r="AG165" s="277">
        <v>33</v>
      </c>
      <c r="AH165" s="279">
        <v>11.466893687996247</v>
      </c>
      <c r="AI165" s="277">
        <v>11</v>
      </c>
      <c r="AJ165" s="287">
        <v>7.5004432080077459</v>
      </c>
      <c r="AK165" s="277">
        <v>22</v>
      </c>
      <c r="AL165" s="273">
        <v>15.588795907232493</v>
      </c>
      <c r="AM165" s="274">
        <v>28</v>
      </c>
      <c r="AN165" s="275">
        <v>9.7725781457231022</v>
      </c>
      <c r="AO165" s="274">
        <v>11</v>
      </c>
      <c r="AP165" s="275">
        <v>7.5249692160350259</v>
      </c>
      <c r="AQ165" s="274">
        <v>17</v>
      </c>
      <c r="AR165" s="275">
        <v>12.113784061110477</v>
      </c>
      <c r="AS165" s="274">
        <v>26</v>
      </c>
      <c r="AT165" s="275">
        <v>9.0981940084893154</v>
      </c>
      <c r="AU165" s="274">
        <v>9</v>
      </c>
      <c r="AV165" s="275">
        <v>6.170342591132532</v>
      </c>
      <c r="AW165" s="274">
        <v>17</v>
      </c>
      <c r="AX165" s="275">
        <v>12.150494596603579</v>
      </c>
    </row>
    <row r="166" spans="3:50" ht="17.399999999999999" x14ac:dyDescent="0.45">
      <c r="C166" s="277" t="s">
        <v>2975</v>
      </c>
      <c r="D166" s="277">
        <v>44</v>
      </c>
      <c r="E166" s="279">
        <v>19.417647110742372</v>
      </c>
      <c r="F166" s="277">
        <v>12</v>
      </c>
      <c r="G166" s="279">
        <v>10.449138816809182</v>
      </c>
      <c r="H166" s="277">
        <v>32</v>
      </c>
      <c r="I166" s="279">
        <v>28.633809370414117</v>
      </c>
      <c r="J166" s="277">
        <v>27</v>
      </c>
      <c r="K166" s="279">
        <v>22.631261315630656</v>
      </c>
      <c r="L166" s="277">
        <v>10</v>
      </c>
      <c r="M166" s="279">
        <v>8.6180893695867624</v>
      </c>
      <c r="N166" s="277">
        <v>17</v>
      </c>
      <c r="O166" s="279">
        <v>6.9563794091169484</v>
      </c>
      <c r="P166" s="277">
        <v>31</v>
      </c>
      <c r="Q166" s="279">
        <v>8.8715400993612494</v>
      </c>
      <c r="R166" s="277">
        <v>20</v>
      </c>
      <c r="S166" s="279">
        <v>16.612951456955841</v>
      </c>
      <c r="T166" s="277">
        <v>35</v>
      </c>
      <c r="U166" s="279">
        <v>13.858422357198856</v>
      </c>
      <c r="V166" s="277">
        <v>12</v>
      </c>
      <c r="W166" s="279">
        <v>9.3583304738434663</v>
      </c>
      <c r="X166" s="277">
        <v>23</v>
      </c>
      <c r="Y166" s="279">
        <v>18.49975065553464</v>
      </c>
      <c r="Z166" s="277">
        <v>47</v>
      </c>
      <c r="AA166" s="279">
        <v>18.082695629758728</v>
      </c>
      <c r="AB166" s="277">
        <v>17</v>
      </c>
      <c r="AC166" s="287">
        <v>12.865435116583548</v>
      </c>
      <c r="AD166" s="277">
        <v>30</v>
      </c>
      <c r="AE166" s="279">
        <v>23.477852559085928</v>
      </c>
      <c r="AF166" s="288">
        <v>5</v>
      </c>
      <c r="AG166" s="277">
        <v>21</v>
      </c>
      <c r="AH166" s="279">
        <v>7.8707104627977751</v>
      </c>
      <c r="AI166" s="277">
        <v>4</v>
      </c>
      <c r="AJ166" s="287">
        <v>2.9437305897764237</v>
      </c>
      <c r="AK166" s="277">
        <v>17</v>
      </c>
      <c r="AL166" s="273">
        <v>12.98403727182464</v>
      </c>
      <c r="AM166" s="274">
        <v>31</v>
      </c>
      <c r="AN166" s="275">
        <v>11.414011988394527</v>
      </c>
      <c r="AO166" s="274">
        <v>6</v>
      </c>
      <c r="AP166" s="275">
        <v>4.3329120779924173</v>
      </c>
      <c r="AQ166" s="274">
        <v>25</v>
      </c>
      <c r="AR166" s="275">
        <v>18.779907001900526</v>
      </c>
      <c r="AS166" s="274">
        <v>28</v>
      </c>
      <c r="AT166" s="275">
        <v>10.181781157159429</v>
      </c>
      <c r="AU166" s="274">
        <v>9</v>
      </c>
      <c r="AV166" s="275">
        <v>6.4118548071100339</v>
      </c>
      <c r="AW166" s="274">
        <v>19</v>
      </c>
      <c r="AX166" s="275">
        <v>14.112124543212811</v>
      </c>
    </row>
    <row r="167" spans="3:50" ht="17.399999999999999" x14ac:dyDescent="0.45">
      <c r="C167" s="277" t="s">
        <v>2976</v>
      </c>
      <c r="D167" s="277">
        <v>29</v>
      </c>
      <c r="E167" s="279">
        <v>17.072179999646782</v>
      </c>
      <c r="F167" s="277">
        <v>6</v>
      </c>
      <c r="G167" s="279">
        <v>6.9420340159666791</v>
      </c>
      <c r="H167" s="277">
        <v>23</v>
      </c>
      <c r="I167" s="279">
        <v>27.565708258925895</v>
      </c>
      <c r="J167" s="277">
        <v>32</v>
      </c>
      <c r="K167" s="279">
        <v>34.756918799148458</v>
      </c>
      <c r="L167" s="277">
        <v>14</v>
      </c>
      <c r="M167" s="279">
        <v>15.776958878483608</v>
      </c>
      <c r="N167" s="277">
        <v>18</v>
      </c>
      <c r="O167" s="279">
        <v>9.4083211373614883</v>
      </c>
      <c r="P167" s="277">
        <v>28</v>
      </c>
      <c r="Q167" s="279">
        <v>7.1761015315850987</v>
      </c>
      <c r="R167" s="277">
        <v>21</v>
      </c>
      <c r="S167" s="279">
        <v>22.394267067630686</v>
      </c>
      <c r="T167" s="277">
        <v>21</v>
      </c>
      <c r="U167" s="279">
        <v>10.482127971808067</v>
      </c>
      <c r="V167" s="277">
        <v>8</v>
      </c>
      <c r="W167" s="279">
        <v>7.8311601863816129</v>
      </c>
      <c r="X167" s="277">
        <v>13</v>
      </c>
      <c r="Y167" s="279">
        <v>13.240311656566686</v>
      </c>
      <c r="Z167" s="277">
        <v>25</v>
      </c>
      <c r="AA167" s="279">
        <v>11.964413049824602</v>
      </c>
      <c r="AB167" s="277">
        <v>9</v>
      </c>
      <c r="AC167" s="287">
        <v>8.4424599452178146</v>
      </c>
      <c r="AD167" s="277">
        <v>16</v>
      </c>
      <c r="AE167" s="279">
        <v>15.632785860145189</v>
      </c>
      <c r="AF167" s="288">
        <v>6</v>
      </c>
      <c r="AG167" s="277">
        <v>30</v>
      </c>
      <c r="AH167" s="279">
        <v>13.80116205784527</v>
      </c>
      <c r="AI167" s="277">
        <v>9</v>
      </c>
      <c r="AJ167" s="287">
        <v>8.1154192966636618</v>
      </c>
      <c r="AK167" s="277">
        <v>21</v>
      </c>
      <c r="AL167" s="273">
        <v>19.723310134963793</v>
      </c>
      <c r="AM167" s="274">
        <v>28</v>
      </c>
      <c r="AN167" s="275">
        <v>12.391135027968561</v>
      </c>
      <c r="AO167" s="274">
        <v>9</v>
      </c>
      <c r="AP167" s="275">
        <v>7.8030171666377672</v>
      </c>
      <c r="AQ167" s="274">
        <v>19</v>
      </c>
      <c r="AR167" s="275">
        <v>17.174675489026288</v>
      </c>
      <c r="AS167" s="274">
        <v>36</v>
      </c>
      <c r="AT167" s="275">
        <v>15.328607012837708</v>
      </c>
      <c r="AU167" s="274">
        <v>9</v>
      </c>
      <c r="AV167" s="275">
        <v>7.4999375005208284</v>
      </c>
      <c r="AW167" s="274">
        <v>27</v>
      </c>
      <c r="AX167" s="275">
        <v>23.50810594319745</v>
      </c>
    </row>
    <row r="168" spans="3:50" ht="17.399999999999999" x14ac:dyDescent="0.45">
      <c r="C168" s="277" t="s">
        <v>2977</v>
      </c>
      <c r="D168" s="277">
        <v>20</v>
      </c>
      <c r="E168" s="279">
        <v>16.904170258802846</v>
      </c>
      <c r="F168" s="277">
        <v>5</v>
      </c>
      <c r="G168" s="279">
        <v>8.2841805288620858</v>
      </c>
      <c r="H168" s="277">
        <v>15</v>
      </c>
      <c r="I168" s="279">
        <v>25.880810241899308</v>
      </c>
      <c r="J168" s="277">
        <v>30</v>
      </c>
      <c r="K168" s="279">
        <v>47.244838501393723</v>
      </c>
      <c r="L168" s="277">
        <v>9</v>
      </c>
      <c r="M168" s="279">
        <v>14.783422855171732</v>
      </c>
      <c r="N168" s="277">
        <v>21</v>
      </c>
      <c r="O168" s="279">
        <v>15.980154170439759</v>
      </c>
      <c r="P168" s="277">
        <v>17</v>
      </c>
      <c r="Q168" s="279">
        <v>10.421784507272918</v>
      </c>
      <c r="R168" s="277">
        <v>10</v>
      </c>
      <c r="S168" s="279">
        <v>15.565171372536811</v>
      </c>
      <c r="T168" s="277">
        <v>26</v>
      </c>
      <c r="U168" s="279">
        <v>18.526963858168966</v>
      </c>
      <c r="V168" s="277">
        <v>10</v>
      </c>
      <c r="W168" s="279">
        <v>13.903178266551734</v>
      </c>
      <c r="X168" s="277">
        <v>16</v>
      </c>
      <c r="Y168" s="279">
        <v>23.388393509720803</v>
      </c>
      <c r="Z168" s="277">
        <v>30</v>
      </c>
      <c r="AA168" s="279">
        <v>20.031650007011077</v>
      </c>
      <c r="AB168" s="277">
        <v>13</v>
      </c>
      <c r="AC168" s="287">
        <v>16.914309505841942</v>
      </c>
      <c r="AD168" s="277">
        <v>17</v>
      </c>
      <c r="AE168" s="279">
        <v>23.318016596941224</v>
      </c>
      <c r="AF168" s="288">
        <v>7</v>
      </c>
      <c r="AG168" s="277">
        <v>23</v>
      </c>
      <c r="AH168" s="279">
        <v>14.401823396075191</v>
      </c>
      <c r="AI168" s="277">
        <v>8</v>
      </c>
      <c r="AJ168" s="287">
        <v>9.7515785367756393</v>
      </c>
      <c r="AK168" s="277">
        <v>15</v>
      </c>
      <c r="AL168" s="273">
        <v>19.313967861557479</v>
      </c>
      <c r="AM168" s="274">
        <v>14</v>
      </c>
      <c r="AN168" s="275">
        <v>8.2272604398058355</v>
      </c>
      <c r="AO168" s="274">
        <v>7</v>
      </c>
      <c r="AP168" s="275">
        <v>7.9971667180770236</v>
      </c>
      <c r="AQ168" s="274">
        <v>7</v>
      </c>
      <c r="AR168" s="275">
        <v>8.4709868699703517</v>
      </c>
      <c r="AS168" s="274">
        <v>19</v>
      </c>
      <c r="AT168" s="275">
        <v>10.541558708159721</v>
      </c>
      <c r="AU168" s="274">
        <v>10</v>
      </c>
      <c r="AV168" s="275">
        <v>10.767507967955895</v>
      </c>
      <c r="AW168" s="274">
        <v>9</v>
      </c>
      <c r="AX168" s="275">
        <v>10.3013723717193</v>
      </c>
    </row>
    <row r="169" spans="3:50" ht="17.399999999999999" x14ac:dyDescent="0.45">
      <c r="C169" s="277" t="s">
        <v>2978</v>
      </c>
      <c r="D169" s="277">
        <v>22</v>
      </c>
      <c r="E169" s="279">
        <v>25.874134098580452</v>
      </c>
      <c r="F169" s="277">
        <v>10</v>
      </c>
      <c r="G169" s="279">
        <v>22.701990964607596</v>
      </c>
      <c r="H169" s="277">
        <v>12</v>
      </c>
      <c r="I169" s="279">
        <v>29.284006052027916</v>
      </c>
      <c r="J169" s="277">
        <v>26</v>
      </c>
      <c r="K169" s="279">
        <v>56.472632493483921</v>
      </c>
      <c r="L169" s="277">
        <v>10</v>
      </c>
      <c r="M169" s="279">
        <v>23.360119603812372</v>
      </c>
      <c r="N169" s="277">
        <v>16</v>
      </c>
      <c r="O169" s="279">
        <v>17.203191191966109</v>
      </c>
      <c r="P169" s="277">
        <v>18</v>
      </c>
      <c r="Q169" s="279">
        <v>16.604055540565781</v>
      </c>
      <c r="R169" s="277">
        <v>10</v>
      </c>
      <c r="S169" s="279">
        <v>22.308979364194091</v>
      </c>
      <c r="T169" s="277">
        <v>15</v>
      </c>
      <c r="U169" s="279">
        <v>15.383353160766294</v>
      </c>
      <c r="V169" s="277">
        <v>4</v>
      </c>
      <c r="W169" s="279">
        <v>7.9253432664302279</v>
      </c>
      <c r="X169" s="277">
        <v>11</v>
      </c>
      <c r="Y169" s="279">
        <v>23.38584518570487</v>
      </c>
      <c r="Z169" s="277">
        <v>20</v>
      </c>
      <c r="AA169" s="279">
        <v>19.563154754335685</v>
      </c>
      <c r="AB169" s="277">
        <v>8</v>
      </c>
      <c r="AC169" s="287">
        <v>15.12373102444373</v>
      </c>
      <c r="AD169" s="277">
        <v>12</v>
      </c>
      <c r="AE169" s="279">
        <v>24.32300956705043</v>
      </c>
      <c r="AF169" s="288">
        <v>2</v>
      </c>
      <c r="AG169" s="277">
        <v>13</v>
      </c>
      <c r="AH169" s="279">
        <v>12.113983264066198</v>
      </c>
      <c r="AI169" s="277">
        <v>5</v>
      </c>
      <c r="AJ169" s="287">
        <v>8.9996040174232323</v>
      </c>
      <c r="AK169" s="277">
        <v>8</v>
      </c>
      <c r="AL169" s="273">
        <v>15.457145065306436</v>
      </c>
      <c r="AM169" s="274">
        <v>8</v>
      </c>
      <c r="AN169" s="275">
        <v>7.0798339778932187</v>
      </c>
      <c r="AO169" s="274">
        <v>1</v>
      </c>
      <c r="AP169" s="275">
        <v>1.7069798405680827</v>
      </c>
      <c r="AQ169" s="274">
        <v>7</v>
      </c>
      <c r="AR169" s="275">
        <v>12.864336384018818</v>
      </c>
      <c r="AS169" s="274">
        <v>12</v>
      </c>
      <c r="AT169" s="275">
        <v>10.035039011214156</v>
      </c>
      <c r="AU169" s="274">
        <v>4</v>
      </c>
      <c r="AV169" s="275">
        <v>6.4413275576096236</v>
      </c>
      <c r="AW169" s="274">
        <v>8</v>
      </c>
      <c r="AX169" s="275">
        <v>13.917400229637105</v>
      </c>
    </row>
    <row r="170" spans="3:50" ht="17.399999999999999" x14ac:dyDescent="0.45">
      <c r="C170" s="277" t="s">
        <v>2979</v>
      </c>
      <c r="D170" s="277">
        <v>42</v>
      </c>
      <c r="E170" s="279">
        <v>30.481609428977848</v>
      </c>
      <c r="F170" s="277">
        <v>15</v>
      </c>
      <c r="G170" s="279">
        <v>19.806686737442561</v>
      </c>
      <c r="H170" s="277">
        <v>27</v>
      </c>
      <c r="I170" s="279">
        <v>43.509088565166948</v>
      </c>
      <c r="J170" s="277">
        <v>32</v>
      </c>
      <c r="K170" s="279">
        <v>40.895613945404357</v>
      </c>
      <c r="L170" s="277">
        <v>14</v>
      </c>
      <c r="M170" s="279">
        <v>21.821809339734397</v>
      </c>
      <c r="N170" s="277">
        <v>18</v>
      </c>
      <c r="O170" s="279">
        <v>12.23299783204094</v>
      </c>
      <c r="P170" s="277">
        <v>26</v>
      </c>
      <c r="Q170" s="279">
        <v>11.132138483802738</v>
      </c>
      <c r="R170" s="277">
        <v>17</v>
      </c>
      <c r="S170" s="279">
        <v>25.642572704235548</v>
      </c>
      <c r="T170" s="277">
        <v>28</v>
      </c>
      <c r="U170" s="279">
        <v>18.422385830553527</v>
      </c>
      <c r="V170" s="277">
        <v>8</v>
      </c>
      <c r="W170" s="279">
        <v>9.5767094426355097</v>
      </c>
      <c r="X170" s="277">
        <v>20</v>
      </c>
      <c r="Y170" s="279">
        <v>29.217127079894233</v>
      </c>
      <c r="Z170" s="277">
        <v>30</v>
      </c>
      <c r="AA170" s="279">
        <v>19.077294839591747</v>
      </c>
      <c r="AB170" s="277">
        <v>14</v>
      </c>
      <c r="AC170" s="287">
        <v>16.191897112059493</v>
      </c>
      <c r="AD170" s="277">
        <v>16</v>
      </c>
      <c r="AE170" s="279">
        <v>22.601423889705053</v>
      </c>
      <c r="AF170" s="288">
        <v>11</v>
      </c>
      <c r="AG170" s="277">
        <v>42</v>
      </c>
      <c r="AH170" s="279">
        <v>25.725993666505371</v>
      </c>
      <c r="AI170" s="277">
        <v>19</v>
      </c>
      <c r="AJ170" s="287">
        <v>21.166614678490262</v>
      </c>
      <c r="AK170" s="277">
        <v>23</v>
      </c>
      <c r="AL170" s="273">
        <v>31.294645894278524</v>
      </c>
      <c r="AM170" s="274">
        <v>27</v>
      </c>
      <c r="AN170" s="275">
        <v>15.891607465524039</v>
      </c>
      <c r="AO170" s="274">
        <v>12</v>
      </c>
      <c r="AP170" s="275">
        <v>12.847828181711117</v>
      </c>
      <c r="AQ170" s="274">
        <v>15</v>
      </c>
      <c r="AR170" s="275">
        <v>19.6078431372549</v>
      </c>
      <c r="AS170" s="274">
        <v>17</v>
      </c>
      <c r="AT170" s="275">
        <v>9.6079938508839362</v>
      </c>
      <c r="AU170" s="274">
        <v>7</v>
      </c>
      <c r="AV170" s="275">
        <v>7.1981654961078494</v>
      </c>
      <c r="AW170" s="274">
        <v>10</v>
      </c>
      <c r="AX170" s="275">
        <v>12.548783395449812</v>
      </c>
    </row>
    <row r="171" spans="3:50" ht="17.399999999999999" x14ac:dyDescent="0.45">
      <c r="C171" s="280" t="s">
        <v>2980</v>
      </c>
      <c r="D171" s="280">
        <v>0</v>
      </c>
      <c r="E171" s="284"/>
      <c r="F171" s="280">
        <v>0</v>
      </c>
      <c r="G171" s="284"/>
      <c r="H171" s="280">
        <v>0</v>
      </c>
      <c r="I171" s="284"/>
      <c r="J171" s="280">
        <v>0</v>
      </c>
      <c r="K171" s="284"/>
      <c r="L171" s="280">
        <v>0</v>
      </c>
      <c r="M171" s="284"/>
      <c r="N171" s="280">
        <v>0</v>
      </c>
      <c r="O171" s="284"/>
      <c r="P171" s="280">
        <v>0</v>
      </c>
      <c r="Q171" s="284"/>
      <c r="R171" s="280">
        <v>0</v>
      </c>
      <c r="S171" s="284"/>
      <c r="T171" s="280">
        <v>0</v>
      </c>
      <c r="U171" s="284"/>
      <c r="V171" s="280">
        <v>0</v>
      </c>
      <c r="W171" s="284"/>
      <c r="X171" s="280">
        <v>0</v>
      </c>
      <c r="Y171" s="284"/>
      <c r="Z171" s="280">
        <v>1</v>
      </c>
      <c r="AA171" s="284"/>
      <c r="AB171" s="280">
        <v>0</v>
      </c>
      <c r="AC171" s="296"/>
      <c r="AD171" s="280">
        <v>1</v>
      </c>
      <c r="AE171" s="284"/>
      <c r="AF171" s="297">
        <v>0</v>
      </c>
      <c r="AG171" s="280">
        <v>0</v>
      </c>
      <c r="AH171" s="284"/>
      <c r="AI171" s="280">
        <v>0</v>
      </c>
      <c r="AJ171" s="296"/>
      <c r="AK171" s="280">
        <v>0</v>
      </c>
      <c r="AL171" s="284"/>
      <c r="AM171" s="298">
        <v>1</v>
      </c>
      <c r="AN171" s="299"/>
      <c r="AO171" s="298">
        <v>1</v>
      </c>
      <c r="AP171" s="299"/>
      <c r="AQ171" s="298">
        <v>0</v>
      </c>
      <c r="AR171" s="299"/>
      <c r="AS171" s="298">
        <v>0</v>
      </c>
      <c r="AT171" s="299"/>
      <c r="AU171" s="298">
        <v>0</v>
      </c>
      <c r="AV171" s="299"/>
      <c r="AW171" s="298">
        <v>0</v>
      </c>
      <c r="AX171" s="299"/>
    </row>
    <row r="172" spans="3:50" ht="16.2" x14ac:dyDescent="0.4">
      <c r="C172" s="39" t="s">
        <v>5471</v>
      </c>
      <c r="D172" s="277"/>
      <c r="E172" s="279"/>
      <c r="F172" s="277"/>
      <c r="G172" s="279"/>
      <c r="H172" s="277"/>
      <c r="I172" s="279"/>
      <c r="J172" s="277"/>
      <c r="K172" s="279"/>
      <c r="L172" s="277"/>
      <c r="M172" s="279"/>
      <c r="N172" s="277"/>
      <c r="O172" s="279"/>
      <c r="P172" s="277"/>
      <c r="Q172" s="279"/>
      <c r="R172" s="277"/>
      <c r="S172" s="279"/>
      <c r="T172" s="277"/>
      <c r="U172" s="279"/>
      <c r="V172" s="277"/>
      <c r="W172" s="279"/>
      <c r="X172" s="277"/>
      <c r="Y172" s="279"/>
      <c r="Z172" s="277"/>
      <c r="AA172" s="279"/>
      <c r="AB172" s="277"/>
      <c r="AC172" s="287"/>
      <c r="AD172" s="277"/>
      <c r="AE172" s="279"/>
      <c r="AF172" s="288"/>
    </row>
    <row r="173" spans="3:50" x14ac:dyDescent="0.35">
      <c r="AF173" s="195"/>
    </row>
    <row r="174" spans="3:50" x14ac:dyDescent="0.35">
      <c r="AF174" s="195"/>
    </row>
    <row r="175" spans="3:50" x14ac:dyDescent="0.35">
      <c r="AF175" s="195"/>
    </row>
  </sheetData>
  <mergeCells count="47">
    <mergeCell ref="A3:B3"/>
    <mergeCell ref="C3:P3"/>
    <mergeCell ref="A4:B4"/>
    <mergeCell ref="C4:P4"/>
    <mergeCell ref="N40:O40"/>
    <mergeCell ref="A5:B5"/>
    <mergeCell ref="C5:P5"/>
    <mergeCell ref="A6:B6"/>
    <mergeCell ref="C6:P6"/>
    <mergeCell ref="L40:M40"/>
    <mergeCell ref="C40:C41"/>
    <mergeCell ref="D40:E40"/>
    <mergeCell ref="F40:G40"/>
    <mergeCell ref="H40:I40"/>
    <mergeCell ref="J40:K40"/>
    <mergeCell ref="Z149:AA149"/>
    <mergeCell ref="AB149:AC149"/>
    <mergeCell ref="AU149:AV149"/>
    <mergeCell ref="AW149:AX149"/>
    <mergeCell ref="C1:D1"/>
    <mergeCell ref="Z148:AE148"/>
    <mergeCell ref="AG148:AL148"/>
    <mergeCell ref="AD149:AE149"/>
    <mergeCell ref="AG149:AH149"/>
    <mergeCell ref="AI149:AJ149"/>
    <mergeCell ref="AK149:AL149"/>
    <mergeCell ref="C148:C150"/>
    <mergeCell ref="D148:I148"/>
    <mergeCell ref="J148:O148"/>
    <mergeCell ref="P148:S148"/>
    <mergeCell ref="T148:Y148"/>
    <mergeCell ref="N149:O149"/>
    <mergeCell ref="R149:S149"/>
    <mergeCell ref="T149:U149"/>
    <mergeCell ref="V149:W149"/>
    <mergeCell ref="X149:Y149"/>
    <mergeCell ref="D149:E149"/>
    <mergeCell ref="F149:G149"/>
    <mergeCell ref="H149:I149"/>
    <mergeCell ref="J149:K149"/>
    <mergeCell ref="L149:M149"/>
    <mergeCell ref="AM149:AN149"/>
    <mergeCell ref="AO149:AP149"/>
    <mergeCell ref="AQ149:AR149"/>
    <mergeCell ref="AS149:AT149"/>
    <mergeCell ref="AM148:AR148"/>
    <mergeCell ref="AS148:AX148"/>
  </mergeCells>
  <hyperlinks>
    <hyperlink ref="A1" location="'ODS 3.'!A1" display="REGRESAR" xr:uid="{00000000-0004-0000-4500-000000000000}"/>
    <hyperlink ref="C1" location="'Metadato 3.3.2'!A1" display="VER METADATO" xr:uid="{00000000-0004-0000-4500-000001000000}"/>
    <hyperlink ref="C34" r:id="rId1" xr:uid="{00000000-0004-0000-4500-000002000000}"/>
  </hyperlinks>
  <pageMargins left="0.7" right="0.7" top="0.75" bottom="0.75" header="0.3" footer="0.3"/>
  <pageSetup orientation="portrait" r:id="rId2"/>
  <drawing r:id="rId3"/>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Hoja71">
    <tabColor theme="0" tint="-0.499984740745262"/>
  </sheetPr>
  <dimension ref="A1:F36"/>
  <sheetViews>
    <sheetView showGridLines="0" zoomScaleNormal="100" workbookViewId="0">
      <pane ySplit="1" topLeftCell="A2" activePane="bottomLeft" state="frozen"/>
      <selection pane="bottomLeft" activeCell="D12" sqref="D12"/>
    </sheetView>
  </sheetViews>
  <sheetFormatPr baseColWidth="10" defaultColWidth="11.44140625" defaultRowHeight="17.399999999999999" x14ac:dyDescent="0.3"/>
  <cols>
    <col min="1" max="1" width="11.21875" style="38" customWidth="1"/>
    <col min="2" max="2" width="26.44140625" style="38" customWidth="1"/>
    <col min="3" max="3" width="24" style="38" customWidth="1"/>
    <col min="4" max="4" width="68.44140625" style="38" customWidth="1"/>
    <col min="5" max="5" width="11.44140625" style="38"/>
    <col min="6" max="6" width="7.21875" style="38" customWidth="1"/>
    <col min="7" max="16384" width="11.44140625" style="38"/>
  </cols>
  <sheetData>
    <row r="1" spans="1:6" x14ac:dyDescent="0.3">
      <c r="B1" s="481" t="s">
        <v>337</v>
      </c>
    </row>
    <row r="2" spans="1:6" ht="18" thickBot="1" x14ac:dyDescent="0.35"/>
    <row r="3" spans="1:6" ht="23.25" customHeight="1" thickBot="1" x14ac:dyDescent="0.35">
      <c r="B3" s="3297" t="s">
        <v>370</v>
      </c>
      <c r="C3" s="3297"/>
      <c r="D3" s="3297"/>
      <c r="F3" s="147" t="s">
        <v>371</v>
      </c>
    </row>
    <row r="4" spans="1:6" x14ac:dyDescent="0.3">
      <c r="A4" s="691"/>
      <c r="B4" s="3142" t="s">
        <v>449</v>
      </c>
      <c r="C4" s="3142"/>
      <c r="D4" s="44" t="s">
        <v>16</v>
      </c>
    </row>
    <row r="5" spans="1:6" ht="52.2" x14ac:dyDescent="0.3">
      <c r="B5" s="3142" t="s">
        <v>373</v>
      </c>
      <c r="C5" s="3142"/>
      <c r="D5" s="44" t="s">
        <v>49</v>
      </c>
    </row>
    <row r="6" spans="1:6" x14ac:dyDescent="0.3">
      <c r="B6" s="3142" t="s">
        <v>374</v>
      </c>
      <c r="C6" s="3142"/>
      <c r="D6" s="45" t="s">
        <v>599</v>
      </c>
    </row>
    <row r="7" spans="1:6" ht="15" customHeight="1" x14ac:dyDescent="0.3">
      <c r="B7" s="3143" t="s">
        <v>375</v>
      </c>
      <c r="C7" s="3143"/>
      <c r="D7" s="46" t="s">
        <v>3971</v>
      </c>
    </row>
    <row r="8" spans="1:6" x14ac:dyDescent="0.3">
      <c r="B8" s="3143" t="s">
        <v>2480</v>
      </c>
      <c r="C8" s="3143"/>
      <c r="D8" s="47" t="s">
        <v>2512</v>
      </c>
    </row>
    <row r="9" spans="1:6" x14ac:dyDescent="0.45">
      <c r="B9" s="22"/>
      <c r="C9" s="22"/>
      <c r="D9" s="22"/>
    </row>
    <row r="10" spans="1:6" ht="23.25" customHeight="1" x14ac:dyDescent="0.3">
      <c r="B10" s="3297" t="s">
        <v>376</v>
      </c>
      <c r="C10" s="3297"/>
      <c r="D10" s="3297"/>
    </row>
    <row r="11" spans="1:6" ht="34.799999999999997" x14ac:dyDescent="0.3">
      <c r="B11" s="3153" t="s">
        <v>377</v>
      </c>
      <c r="C11" s="3154"/>
      <c r="D11" s="44" t="s">
        <v>2865</v>
      </c>
    </row>
    <row r="12" spans="1:6" ht="31.5" customHeight="1" x14ac:dyDescent="0.3">
      <c r="B12" s="3155" t="s">
        <v>379</v>
      </c>
      <c r="C12" s="3155"/>
      <c r="D12" s="460" t="s">
        <v>2456</v>
      </c>
    </row>
    <row r="13" spans="1:6" x14ac:dyDescent="0.3">
      <c r="B13" s="3142" t="s">
        <v>380</v>
      </c>
      <c r="C13" s="3142"/>
      <c r="D13" s="603" t="s">
        <v>599</v>
      </c>
    </row>
    <row r="14" spans="1:6" x14ac:dyDescent="0.3">
      <c r="B14" s="3142" t="s">
        <v>381</v>
      </c>
      <c r="C14" s="3156"/>
      <c r="D14" s="603" t="s">
        <v>10</v>
      </c>
    </row>
    <row r="15" spans="1:6" ht="208.8" x14ac:dyDescent="0.3">
      <c r="B15" s="3142" t="s">
        <v>382</v>
      </c>
      <c r="C15" s="3142"/>
      <c r="D15" s="49" t="s">
        <v>5986</v>
      </c>
    </row>
    <row r="16" spans="1:6" ht="48.75" customHeight="1" x14ac:dyDescent="0.3">
      <c r="B16" s="3142" t="s">
        <v>383</v>
      </c>
      <c r="C16" s="3142"/>
      <c r="D16" s="49"/>
    </row>
    <row r="17" spans="2:4" x14ac:dyDescent="0.3">
      <c r="B17" s="3142" t="s">
        <v>384</v>
      </c>
      <c r="C17" s="3142"/>
      <c r="D17" s="49" t="s">
        <v>2457</v>
      </c>
    </row>
    <row r="18" spans="2:4" x14ac:dyDescent="0.3">
      <c r="B18" s="3143" t="s">
        <v>386</v>
      </c>
      <c r="C18" s="3143"/>
      <c r="D18" s="44"/>
    </row>
    <row r="19" spans="2:4" ht="34.799999999999997" x14ac:dyDescent="0.3">
      <c r="B19" s="3144" t="s">
        <v>387</v>
      </c>
      <c r="C19" s="3145"/>
      <c r="D19" s="49" t="s">
        <v>2458</v>
      </c>
    </row>
    <row r="20" spans="2:4" x14ac:dyDescent="0.3">
      <c r="B20" s="3142" t="s">
        <v>388</v>
      </c>
      <c r="C20" s="3142"/>
      <c r="D20" s="49" t="s">
        <v>424</v>
      </c>
    </row>
    <row r="21" spans="2:4" x14ac:dyDescent="0.3">
      <c r="B21" s="3146" t="s">
        <v>390</v>
      </c>
      <c r="C21" s="54" t="s">
        <v>391</v>
      </c>
      <c r="D21" s="49" t="s">
        <v>424</v>
      </c>
    </row>
    <row r="22" spans="2:4" x14ac:dyDescent="0.3">
      <c r="B22" s="3147"/>
      <c r="C22" s="577" t="s">
        <v>393</v>
      </c>
      <c r="D22" s="83"/>
    </row>
    <row r="23" spans="2:4" x14ac:dyDescent="0.3">
      <c r="B23" s="3148" t="s">
        <v>395</v>
      </c>
      <c r="C23" s="3148"/>
      <c r="D23" s="49" t="s">
        <v>427</v>
      </c>
    </row>
    <row r="24" spans="2:4" x14ac:dyDescent="0.3">
      <c r="B24" s="3148" t="s">
        <v>397</v>
      </c>
      <c r="C24" s="3148"/>
      <c r="D24" s="113" t="s">
        <v>645</v>
      </c>
    </row>
    <row r="25" spans="2:4" x14ac:dyDescent="0.3">
      <c r="B25" s="3142" t="s">
        <v>399</v>
      </c>
      <c r="C25" s="3142"/>
      <c r="D25" s="49" t="s">
        <v>19</v>
      </c>
    </row>
    <row r="26" spans="2:4" ht="15" customHeight="1" x14ac:dyDescent="0.3">
      <c r="B26" s="3143" t="s">
        <v>401</v>
      </c>
      <c r="C26" s="3143"/>
      <c r="D26" s="113" t="s">
        <v>2459</v>
      </c>
    </row>
    <row r="27" spans="2:4" x14ac:dyDescent="0.3">
      <c r="B27" s="3149" t="s">
        <v>403</v>
      </c>
      <c r="C27" s="3150"/>
      <c r="D27" s="44"/>
    </row>
    <row r="28" spans="2:4" ht="34.799999999999997" x14ac:dyDescent="0.3">
      <c r="B28" s="578" t="s">
        <v>404</v>
      </c>
      <c r="C28" s="579"/>
      <c r="D28" s="49" t="s">
        <v>2460</v>
      </c>
    </row>
    <row r="29" spans="2:4" x14ac:dyDescent="0.3">
      <c r="B29" s="3151" t="s">
        <v>405</v>
      </c>
      <c r="C29" s="3152"/>
      <c r="D29" s="61"/>
    </row>
    <row r="30" spans="2:4" x14ac:dyDescent="0.3">
      <c r="B30" s="114"/>
      <c r="C30" s="114"/>
      <c r="D30" s="115"/>
    </row>
    <row r="31" spans="2:4" ht="23.25" customHeight="1" x14ac:dyDescent="0.3">
      <c r="B31" s="3297" t="s">
        <v>406</v>
      </c>
      <c r="C31" s="3297"/>
      <c r="D31" s="3297"/>
    </row>
    <row r="32" spans="2:4" x14ac:dyDescent="0.3">
      <c r="B32" s="3140" t="s">
        <v>407</v>
      </c>
      <c r="C32" s="3141"/>
      <c r="D32" s="113" t="s">
        <v>2981</v>
      </c>
    </row>
    <row r="33" spans="2:4" x14ac:dyDescent="0.3">
      <c r="B33" s="3140" t="s">
        <v>409</v>
      </c>
      <c r="C33" s="3141"/>
      <c r="D33" s="113" t="s">
        <v>2982</v>
      </c>
    </row>
    <row r="34" spans="2:4" x14ac:dyDescent="0.3">
      <c r="B34" s="3140" t="s">
        <v>411</v>
      </c>
      <c r="C34" s="3141"/>
      <c r="D34" s="113" t="s">
        <v>645</v>
      </c>
    </row>
    <row r="35" spans="2:4" x14ac:dyDescent="0.3">
      <c r="B35" s="3140" t="s">
        <v>413</v>
      </c>
      <c r="C35" s="3141"/>
      <c r="D35" s="113" t="s">
        <v>646</v>
      </c>
    </row>
    <row r="36" spans="2:4" x14ac:dyDescent="0.3">
      <c r="B36" s="3140" t="s">
        <v>415</v>
      </c>
      <c r="C36" s="3141"/>
      <c r="D36" s="85" t="s">
        <v>2983</v>
      </c>
    </row>
  </sheetData>
  <mergeCells count="30">
    <mergeCell ref="B16:C16"/>
    <mergeCell ref="B3:D3"/>
    <mergeCell ref="B4:C4"/>
    <mergeCell ref="B5:C5"/>
    <mergeCell ref="B6:C6"/>
    <mergeCell ref="B7:C7"/>
    <mergeCell ref="B10:D10"/>
    <mergeCell ref="B11:C11"/>
    <mergeCell ref="B12:C12"/>
    <mergeCell ref="B13:C13"/>
    <mergeCell ref="B14:C14"/>
    <mergeCell ref="B15:C15"/>
    <mergeCell ref="B8:C8"/>
    <mergeCell ref="B31:D31"/>
    <mergeCell ref="B17:C17"/>
    <mergeCell ref="B18:C18"/>
    <mergeCell ref="B19:C19"/>
    <mergeCell ref="B20:C20"/>
    <mergeCell ref="B21:B22"/>
    <mergeCell ref="B23:C23"/>
    <mergeCell ref="B24:C24"/>
    <mergeCell ref="B25:C25"/>
    <mergeCell ref="B26:C26"/>
    <mergeCell ref="B27:C27"/>
    <mergeCell ref="B29:C29"/>
    <mergeCell ref="B32:C32"/>
    <mergeCell ref="B33:C33"/>
    <mergeCell ref="B34:C34"/>
    <mergeCell ref="B35:C35"/>
    <mergeCell ref="B36:C36"/>
  </mergeCells>
  <dataValidations count="7">
    <dataValidation allowBlank="1" showDropDown="1" showInputMessage="1" showErrorMessage="1" sqref="D13" xr:uid="{00000000-0002-0000-4600-000000000000}"/>
    <dataValidation type="list" allowBlank="1" showInputMessage="1" showErrorMessage="1" sqref="D4" xr:uid="{00000000-0002-0000-4600-000001000000}">
      <formula1>ODS</formula1>
    </dataValidation>
    <dataValidation type="list" allowBlank="1" showInputMessage="1" showErrorMessage="1" sqref="D5" xr:uid="{00000000-0002-0000-4600-000002000000}">
      <formula1>Metas_ODS</formula1>
    </dataValidation>
    <dataValidation type="list" allowBlank="1" showInputMessage="1" showErrorMessage="1" sqref="D6" xr:uid="{00000000-0002-0000-4600-000003000000}">
      <formula1>Numero_indicador</formula1>
    </dataValidation>
    <dataValidation type="list" allowBlank="1" showInputMessage="1" showErrorMessage="1" sqref="D7" xr:uid="{00000000-0002-0000-4600-000004000000}">
      <formula1>Nombre_indicador_ODS</formula1>
    </dataValidation>
    <dataValidation type="list" allowBlank="1" showInputMessage="1" showErrorMessage="1" sqref="D14" xr:uid="{00000000-0002-0000-4600-000005000000}">
      <formula1>Tipo_indicador</formula1>
    </dataValidation>
    <dataValidation type="list" allowBlank="1" showInputMessage="1" showErrorMessage="1" sqref="D25" xr:uid="{00000000-0002-0000-4600-000006000000}">
      <formula1>Tipo_operación</formula1>
    </dataValidation>
  </dataValidations>
  <hyperlinks>
    <hyperlink ref="B1" location="'3.3.2'!A1" display="REGRESAR" xr:uid="{00000000-0004-0000-4600-000000000000}"/>
    <hyperlink ref="D8" r:id="rId1" xr:uid="{00000000-0004-0000-4600-000001000000}"/>
    <hyperlink ref="D36" r:id="rId2" xr:uid="{00000000-0004-0000-4600-000002000000}"/>
  </hyperlinks>
  <pageMargins left="0.7" right="0.7" top="0.75" bottom="0.75" header="0.3" footer="0.3"/>
  <pageSetup orientation="portrait" r:id="rId3"/>
  <drawing r:id="rId4"/>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Hoja72"/>
  <dimension ref="A1:AC55"/>
  <sheetViews>
    <sheetView showGridLines="0" zoomScaleNormal="100" workbookViewId="0">
      <pane ySplit="1" topLeftCell="A2" activePane="bottomLeft" state="frozen"/>
      <selection activeCell="B1" sqref="B1"/>
      <selection pane="bottomLeft" activeCell="J11" sqref="J11"/>
    </sheetView>
  </sheetViews>
  <sheetFormatPr baseColWidth="10" defaultColWidth="11.44140625" defaultRowHeight="13.2" x14ac:dyDescent="0.35"/>
  <cols>
    <col min="1" max="1" width="15.21875" style="39" customWidth="1"/>
    <col min="2" max="2" width="18.21875" style="39" customWidth="1"/>
    <col min="3" max="3" width="8.21875" style="39" customWidth="1"/>
    <col min="4" max="4" width="13.5546875" style="39" customWidth="1"/>
    <col min="5" max="5" width="9.21875" style="39" customWidth="1"/>
    <col min="6" max="7" width="11.44140625" style="39"/>
    <col min="8" max="8" width="13.21875" style="39" customWidth="1"/>
    <col min="9" max="9" width="11.21875" style="39" customWidth="1"/>
    <col min="10" max="10" width="16.5546875" style="39" customWidth="1"/>
    <col min="11" max="11" width="16.44140625" style="39" customWidth="1"/>
    <col min="12" max="16384" width="11.44140625" style="39"/>
  </cols>
  <sheetData>
    <row r="1" spans="1:29" s="160" customFormat="1" ht="18.600000000000001" x14ac:dyDescent="0.45">
      <c r="A1" s="576" t="s">
        <v>337</v>
      </c>
      <c r="C1" s="3119" t="s">
        <v>430</v>
      </c>
      <c r="D1" s="3119"/>
    </row>
    <row r="2" spans="1:29" s="160" customFormat="1" ht="18.600000000000001" x14ac:dyDescent="0.45"/>
    <row r="3" spans="1:29" s="160" customFormat="1" ht="22.8" customHeight="1" x14ac:dyDescent="0.45">
      <c r="A3" s="3268" t="s">
        <v>339</v>
      </c>
      <c r="B3" s="3268"/>
      <c r="C3" s="3268" t="s">
        <v>627</v>
      </c>
      <c r="D3" s="3269"/>
      <c r="E3" s="3269"/>
      <c r="F3" s="3269"/>
      <c r="G3" s="3269"/>
      <c r="H3" s="3269"/>
      <c r="I3" s="3269"/>
      <c r="J3" s="3269"/>
      <c r="K3" s="3269"/>
      <c r="L3" s="3269"/>
      <c r="M3" s="3269"/>
      <c r="N3" s="3269"/>
      <c r="O3" s="3269"/>
      <c r="P3" s="3269"/>
      <c r="Q3" s="3269"/>
      <c r="R3" s="3269"/>
      <c r="S3" s="3269"/>
      <c r="T3" s="3269"/>
      <c r="U3" s="3269"/>
      <c r="V3" s="3269"/>
      <c r="W3" s="3269"/>
      <c r="X3" s="839"/>
    </row>
    <row r="4" spans="1:29" s="160" customFormat="1" ht="18.600000000000001" x14ac:dyDescent="0.45">
      <c r="A4" s="3268" t="s">
        <v>340</v>
      </c>
      <c r="B4" s="3268"/>
      <c r="C4" s="3268" t="s">
        <v>49</v>
      </c>
      <c r="D4" s="3269"/>
      <c r="E4" s="3269"/>
      <c r="F4" s="3269"/>
      <c r="G4" s="3269"/>
      <c r="H4" s="3269"/>
      <c r="I4" s="3269"/>
      <c r="J4" s="3269"/>
      <c r="K4" s="3269"/>
      <c r="L4" s="3269"/>
      <c r="M4" s="3269"/>
      <c r="N4" s="3269"/>
      <c r="O4" s="3269"/>
      <c r="P4" s="3269"/>
      <c r="Q4" s="3269"/>
      <c r="R4" s="3269"/>
      <c r="S4" s="3269"/>
      <c r="T4" s="3269"/>
      <c r="U4" s="3269"/>
      <c r="V4" s="3269"/>
      <c r="W4" s="3269"/>
      <c r="X4" s="839"/>
    </row>
    <row r="5" spans="1:29" s="160" customFormat="1" ht="21" customHeight="1" x14ac:dyDescent="0.45">
      <c r="A5" s="3268" t="s">
        <v>341</v>
      </c>
      <c r="B5" s="3268"/>
      <c r="C5" s="3268" t="s">
        <v>3972</v>
      </c>
      <c r="D5" s="3269"/>
      <c r="E5" s="3269"/>
      <c r="F5" s="3269"/>
      <c r="G5" s="3269"/>
      <c r="H5" s="3269"/>
      <c r="I5" s="3269"/>
      <c r="J5" s="3269"/>
      <c r="K5" s="3269"/>
      <c r="L5" s="3269"/>
      <c r="M5" s="3269"/>
      <c r="N5" s="3269"/>
      <c r="O5" s="3269"/>
      <c r="P5" s="3269"/>
      <c r="Q5" s="3269"/>
      <c r="R5" s="3269"/>
      <c r="S5" s="3269"/>
      <c r="T5" s="3269"/>
      <c r="U5" s="3269"/>
      <c r="V5" s="3269"/>
      <c r="W5" s="3269"/>
      <c r="X5" s="839"/>
    </row>
    <row r="6" spans="1:29" s="160" customFormat="1" ht="57" customHeight="1" x14ac:dyDescent="0.45">
      <c r="A6" s="3268" t="s">
        <v>417</v>
      </c>
      <c r="B6" s="3269"/>
      <c r="C6" s="3268" t="s">
        <v>5255</v>
      </c>
      <c r="D6" s="3269"/>
      <c r="E6" s="3269"/>
      <c r="F6" s="3269"/>
      <c r="G6" s="3269"/>
      <c r="H6" s="3269"/>
      <c r="I6" s="3269"/>
      <c r="J6" s="3269"/>
      <c r="K6" s="3269"/>
      <c r="L6" s="3269"/>
      <c r="M6" s="3269"/>
      <c r="N6" s="3269"/>
      <c r="O6" s="3269"/>
      <c r="P6" s="3269"/>
      <c r="Q6" s="3269"/>
      <c r="R6" s="3269"/>
      <c r="S6" s="3269"/>
      <c r="T6" s="3269"/>
      <c r="U6" s="3269"/>
      <c r="V6" s="3269"/>
      <c r="W6" s="3269"/>
      <c r="X6" s="839"/>
    </row>
    <row r="7" spans="1:29" s="160" customFormat="1" ht="18.600000000000001" x14ac:dyDescent="0.45"/>
    <row r="8" spans="1:29" s="160" customFormat="1" ht="18.600000000000001" x14ac:dyDescent="0.45"/>
    <row r="9" spans="1:29" s="160" customFormat="1" ht="15" customHeight="1" x14ac:dyDescent="0.45">
      <c r="C9" s="3319" t="s">
        <v>6106</v>
      </c>
      <c r="D9" s="3319"/>
      <c r="E9" s="3319"/>
      <c r="F9" s="390"/>
      <c r="G9" s="3320" t="s">
        <v>6105</v>
      </c>
      <c r="H9" s="3320"/>
      <c r="I9" s="3320"/>
      <c r="L9" s="300" t="s">
        <v>5478</v>
      </c>
    </row>
    <row r="10" spans="1:29" s="160" customFormat="1" ht="13.2" customHeight="1" x14ac:dyDescent="0.45">
      <c r="C10" s="840" t="s">
        <v>6103</v>
      </c>
      <c r="D10" s="841"/>
      <c r="E10" s="841"/>
      <c r="F10" s="390"/>
      <c r="G10" s="842" t="s">
        <v>6104</v>
      </c>
      <c r="H10" s="843"/>
      <c r="I10" s="843"/>
      <c r="L10" s="300"/>
    </row>
    <row r="11" spans="1:29" ht="13.8" customHeight="1" x14ac:dyDescent="0.45">
      <c r="C11" s="483"/>
      <c r="D11" s="483"/>
      <c r="E11" s="483"/>
      <c r="F11" s="41"/>
      <c r="G11" s="546"/>
      <c r="H11" s="546"/>
      <c r="I11" s="546"/>
      <c r="L11" s="300"/>
      <c r="M11" s="160"/>
      <c r="N11" s="160"/>
      <c r="O11" s="160"/>
      <c r="P11" s="160"/>
      <c r="Q11" s="160"/>
      <c r="R11" s="160"/>
      <c r="S11" s="160"/>
      <c r="T11" s="160"/>
    </row>
    <row r="12" spans="1:29" ht="15.75" customHeight="1" x14ac:dyDescent="0.35">
      <c r="C12" s="588" t="s">
        <v>458</v>
      </c>
      <c r="D12" s="588" t="s">
        <v>469</v>
      </c>
      <c r="G12" s="496" t="s">
        <v>458</v>
      </c>
      <c r="H12" s="496" t="s">
        <v>2462</v>
      </c>
      <c r="I12" s="547"/>
    </row>
    <row r="13" spans="1:29" ht="17.399999999999999" x14ac:dyDescent="0.45">
      <c r="C13" s="845">
        <v>1990</v>
      </c>
      <c r="D13" s="853">
        <v>1.4</v>
      </c>
      <c r="E13" s="846"/>
      <c r="G13" s="301">
        <v>2010</v>
      </c>
      <c r="H13" s="302">
        <v>0.09</v>
      </c>
    </row>
    <row r="14" spans="1:29" ht="17.399999999999999" x14ac:dyDescent="0.45">
      <c r="C14" s="845">
        <v>1995</v>
      </c>
      <c r="D14" s="853">
        <v>4.0999999999999996</v>
      </c>
      <c r="E14" s="846"/>
      <c r="G14" s="301">
        <v>2011</v>
      </c>
      <c r="H14" s="302">
        <v>0.01</v>
      </c>
      <c r="W14" s="303"/>
      <c r="X14" s="303"/>
      <c r="Y14" s="303"/>
      <c r="Z14" s="303"/>
      <c r="AA14" s="303"/>
      <c r="AB14" s="303"/>
      <c r="AC14" s="303"/>
    </row>
    <row r="15" spans="1:29" ht="17.399999999999999" x14ac:dyDescent="0.45">
      <c r="C15" s="847">
        <v>2000</v>
      </c>
      <c r="D15" s="29">
        <v>1.4</v>
      </c>
      <c r="E15" s="846"/>
      <c r="G15" s="301">
        <v>2012</v>
      </c>
      <c r="H15" s="302">
        <v>6.0000000000000001E-3</v>
      </c>
      <c r="W15" s="303"/>
      <c r="X15" s="303"/>
      <c r="Y15" s="303"/>
      <c r="Z15" s="303"/>
      <c r="AA15" s="303"/>
      <c r="AB15" s="303"/>
      <c r="AC15" s="303"/>
    </row>
    <row r="16" spans="1:29" ht="17.399999999999999" x14ac:dyDescent="0.45">
      <c r="C16" s="845">
        <v>2005</v>
      </c>
      <c r="D16" s="29">
        <v>2.2999999999999998</v>
      </c>
      <c r="E16" s="846"/>
      <c r="G16" s="301">
        <v>2013</v>
      </c>
      <c r="H16" s="302">
        <v>2E-3</v>
      </c>
    </row>
    <row r="17" spans="3:19" ht="17.399999999999999" x14ac:dyDescent="0.45">
      <c r="C17" s="845">
        <v>2006</v>
      </c>
      <c r="D17" s="29">
        <v>1.8</v>
      </c>
      <c r="E17" s="846"/>
      <c r="G17" s="301">
        <v>2014</v>
      </c>
      <c r="H17" s="302">
        <v>0</v>
      </c>
    </row>
    <row r="18" spans="3:19" ht="17.399999999999999" x14ac:dyDescent="0.45">
      <c r="C18" s="847">
        <v>2007</v>
      </c>
      <c r="D18" s="29">
        <v>0.8</v>
      </c>
      <c r="E18" s="846"/>
      <c r="G18" s="301">
        <v>2015</v>
      </c>
      <c r="H18" s="302">
        <v>0</v>
      </c>
    </row>
    <row r="19" spans="3:19" ht="17.399999999999999" x14ac:dyDescent="0.45">
      <c r="C19" s="845">
        <v>2008</v>
      </c>
      <c r="D19" s="29">
        <v>0.6</v>
      </c>
      <c r="E19" s="846"/>
      <c r="G19" s="301">
        <v>2016</v>
      </c>
      <c r="H19" s="302">
        <v>3.0000000000000001E-3</v>
      </c>
    </row>
    <row r="20" spans="3:19" ht="17.399999999999999" x14ac:dyDescent="0.45">
      <c r="C20" s="845">
        <v>2009</v>
      </c>
      <c r="D20" s="29">
        <v>0.2</v>
      </c>
      <c r="E20" s="846"/>
      <c r="G20" s="301">
        <v>2017</v>
      </c>
      <c r="H20" s="302">
        <v>0.01</v>
      </c>
    </row>
    <row r="21" spans="3:19" ht="17.399999999999999" x14ac:dyDescent="0.45">
      <c r="C21" s="848">
        <v>2010</v>
      </c>
      <c r="D21" s="854">
        <v>0.1</v>
      </c>
      <c r="E21" s="846"/>
      <c r="G21" s="304" t="s">
        <v>4867</v>
      </c>
      <c r="H21" s="305">
        <v>1.3990480995168328E-2</v>
      </c>
    </row>
    <row r="22" spans="3:19" ht="17.399999999999999" x14ac:dyDescent="0.45">
      <c r="C22" s="434">
        <v>2011</v>
      </c>
      <c r="D22" s="855">
        <v>0.01</v>
      </c>
      <c r="E22" s="846"/>
      <c r="G22" s="304">
        <v>2019</v>
      </c>
      <c r="H22" s="305">
        <v>1.7991275486835445E-2</v>
      </c>
    </row>
    <row r="23" spans="3:19" ht="17.399999999999999" x14ac:dyDescent="0.45">
      <c r="C23" s="848">
        <v>2012</v>
      </c>
      <c r="D23" s="854">
        <v>0</v>
      </c>
      <c r="E23" s="846"/>
      <c r="G23" s="306">
        <v>2020</v>
      </c>
      <c r="H23" s="305">
        <v>1.7999613008320321E-2</v>
      </c>
    </row>
    <row r="24" spans="3:19" ht="17.399999999999999" x14ac:dyDescent="0.45">
      <c r="C24" s="848">
        <v>2013</v>
      </c>
      <c r="D24" s="854">
        <v>0</v>
      </c>
      <c r="E24" s="846"/>
      <c r="G24" s="307" t="s">
        <v>5475</v>
      </c>
      <c r="H24" s="308">
        <v>3.2732774087109083E-2</v>
      </c>
      <c r="I24" s="155"/>
    </row>
    <row r="25" spans="3:19" ht="17.399999999999999" x14ac:dyDescent="0.45">
      <c r="C25" s="848">
        <v>2014</v>
      </c>
      <c r="D25" s="855">
        <v>0.13</v>
      </c>
      <c r="E25" s="846"/>
      <c r="G25" s="844" t="s">
        <v>4924</v>
      </c>
      <c r="H25" s="844"/>
      <c r="I25" s="844"/>
      <c r="J25" s="22"/>
      <c r="K25" s="22" t="s">
        <v>1730</v>
      </c>
      <c r="L25" s="22"/>
      <c r="M25" s="22"/>
      <c r="N25" s="22"/>
    </row>
    <row r="26" spans="3:19" ht="17.399999999999999" x14ac:dyDescent="0.45">
      <c r="C26" s="434">
        <v>2015</v>
      </c>
      <c r="D26" s="856">
        <v>0.08</v>
      </c>
      <c r="E26" s="846"/>
      <c r="G26" s="3316" t="s">
        <v>4925</v>
      </c>
      <c r="H26" s="3316"/>
      <c r="I26" s="3316"/>
      <c r="J26" s="22"/>
      <c r="K26" s="22"/>
      <c r="L26" s="382" t="s">
        <v>4924</v>
      </c>
      <c r="M26" s="382"/>
      <c r="N26" s="382"/>
      <c r="O26" s="154"/>
    </row>
    <row r="27" spans="3:19" ht="17.399999999999999" x14ac:dyDescent="0.45">
      <c r="C27" s="434">
        <v>2016</v>
      </c>
      <c r="D27" s="857">
        <v>7.0000000000000001E-3</v>
      </c>
      <c r="E27" s="846"/>
      <c r="G27" s="73" t="s">
        <v>4389</v>
      </c>
      <c r="H27" s="22"/>
      <c r="I27" s="22"/>
      <c r="J27" s="22"/>
      <c r="K27" s="22"/>
      <c r="L27" s="3317" t="s">
        <v>4925</v>
      </c>
      <c r="M27" s="3317"/>
      <c r="N27" s="3317"/>
      <c r="O27" s="154"/>
    </row>
    <row r="28" spans="3:19" ht="17.399999999999999" x14ac:dyDescent="0.45">
      <c r="C28" s="434">
        <v>2017</v>
      </c>
      <c r="D28" s="857">
        <v>1.2999999999999999E-2</v>
      </c>
      <c r="E28" s="846"/>
      <c r="G28" s="73" t="s">
        <v>2463</v>
      </c>
      <c r="H28" s="22"/>
      <c r="I28" s="22"/>
      <c r="J28" s="22"/>
      <c r="K28" s="22"/>
      <c r="L28" s="73" t="s">
        <v>4389</v>
      </c>
      <c r="M28" s="22"/>
      <c r="N28" s="22"/>
    </row>
    <row r="29" spans="3:19" ht="17.399999999999999" x14ac:dyDescent="0.45">
      <c r="C29" s="434">
        <v>2018</v>
      </c>
      <c r="D29" s="857">
        <v>2.1585313535402564E-2</v>
      </c>
      <c r="E29" s="22"/>
      <c r="G29" s="717"/>
      <c r="H29" s="717"/>
      <c r="I29" s="22"/>
      <c r="J29" s="22"/>
      <c r="K29" s="22"/>
      <c r="L29" s="73" t="s">
        <v>2463</v>
      </c>
      <c r="M29" s="22"/>
      <c r="N29" s="22"/>
    </row>
    <row r="30" spans="3:19" ht="17.399999999999999" x14ac:dyDescent="0.45">
      <c r="C30" s="434">
        <v>2019</v>
      </c>
      <c r="D30" s="857">
        <v>2.7678885364362221E-2</v>
      </c>
      <c r="E30" s="22"/>
      <c r="H30" s="276"/>
      <c r="O30" s="100"/>
      <c r="P30" s="100"/>
    </row>
    <row r="31" spans="3:19" ht="17.399999999999999" x14ac:dyDescent="0.45">
      <c r="C31" s="851">
        <v>2020</v>
      </c>
      <c r="D31" s="857">
        <v>2.5629883740108283E-2</v>
      </c>
      <c r="E31" s="22"/>
      <c r="O31" s="100"/>
      <c r="P31" s="100"/>
    </row>
    <row r="32" spans="3:19" ht="15.45" customHeight="1" x14ac:dyDescent="0.65">
      <c r="C32" s="852" t="s">
        <v>5475</v>
      </c>
      <c r="D32" s="858">
        <v>3.9899121076594497E-2</v>
      </c>
      <c r="E32" s="22"/>
      <c r="J32" s="309"/>
      <c r="K32" s="309"/>
      <c r="L32" s="309"/>
      <c r="O32" s="3318"/>
      <c r="P32" s="3318"/>
      <c r="Q32" s="3318"/>
      <c r="R32" s="3318"/>
      <c r="S32" s="3318"/>
    </row>
    <row r="33" spans="2:11" ht="22.2" x14ac:dyDescent="0.45">
      <c r="B33" s="154"/>
      <c r="C33" s="327" t="s">
        <v>4924</v>
      </c>
      <c r="D33" s="327"/>
      <c r="E33" s="327"/>
      <c r="G33" s="309"/>
      <c r="H33" s="309"/>
      <c r="I33" s="309"/>
    </row>
    <row r="34" spans="2:11" ht="17.399999999999999" x14ac:dyDescent="0.45">
      <c r="C34" s="73" t="s">
        <v>4925</v>
      </c>
      <c r="D34" s="22"/>
      <c r="E34" s="22"/>
    </row>
    <row r="35" spans="2:11" ht="17.399999999999999" x14ac:dyDescent="0.35">
      <c r="C35" s="73" t="s">
        <v>3569</v>
      </c>
      <c r="D35" s="73"/>
      <c r="E35" s="73"/>
      <c r="F35" s="176"/>
    </row>
    <row r="36" spans="2:11" ht="17.399999999999999" x14ac:dyDescent="0.35">
      <c r="C36" s="3315" t="s">
        <v>2463</v>
      </c>
      <c r="D36" s="3315"/>
      <c r="E36" s="3315"/>
      <c r="F36" s="310"/>
    </row>
    <row r="45" spans="2:11" ht="18.600000000000001" x14ac:dyDescent="0.45">
      <c r="C45" s="859" t="s">
        <v>5087</v>
      </c>
      <c r="D45" s="859"/>
      <c r="E45" s="859"/>
      <c r="F45" s="859"/>
      <c r="G45" s="859"/>
      <c r="H45" s="859"/>
      <c r="I45" s="859"/>
      <c r="J45" s="859"/>
      <c r="K45" s="859"/>
    </row>
    <row r="46" spans="2:11" ht="43.05" customHeight="1" x14ac:dyDescent="0.35">
      <c r="C46" s="587" t="s">
        <v>343</v>
      </c>
      <c r="D46" s="587" t="s">
        <v>344</v>
      </c>
      <c r="E46" s="587" t="s">
        <v>3607</v>
      </c>
      <c r="F46" s="587" t="s">
        <v>4922</v>
      </c>
      <c r="G46" s="587" t="s">
        <v>4923</v>
      </c>
      <c r="H46" s="587" t="s">
        <v>5476</v>
      </c>
      <c r="I46" s="588" t="s">
        <v>4926</v>
      </c>
      <c r="J46" s="588" t="s">
        <v>4927</v>
      </c>
      <c r="K46" s="588" t="s">
        <v>4928</v>
      </c>
    </row>
    <row r="47" spans="2:11" ht="17.399999999999999" x14ac:dyDescent="0.45">
      <c r="C47" s="434" t="s">
        <v>4867</v>
      </c>
      <c r="D47" s="74">
        <v>108</v>
      </c>
      <c r="E47" s="70">
        <v>70</v>
      </c>
      <c r="F47" s="70">
        <v>38</v>
      </c>
      <c r="G47" s="70">
        <v>0</v>
      </c>
      <c r="H47" s="70">
        <v>0</v>
      </c>
      <c r="I47" s="860">
        <v>5003401.957672134</v>
      </c>
      <c r="J47" s="22">
        <f>+(D47/I47)*1000</f>
        <v>2.1585313535402564E-2</v>
      </c>
      <c r="K47" s="22">
        <f>+E47/I47*1000</f>
        <v>1.3990480995168328E-2</v>
      </c>
    </row>
    <row r="48" spans="2:11" ht="17.399999999999999" x14ac:dyDescent="0.45">
      <c r="C48" s="434">
        <v>2019</v>
      </c>
      <c r="D48" s="70">
        <v>140</v>
      </c>
      <c r="E48" s="70">
        <v>91</v>
      </c>
      <c r="F48" s="70">
        <v>44</v>
      </c>
      <c r="G48" s="70">
        <v>0</v>
      </c>
      <c r="H48" s="70">
        <v>5</v>
      </c>
      <c r="I48" s="861">
        <v>5058007.1472190181</v>
      </c>
      <c r="J48" s="22">
        <f>+(D48/I48)*1000</f>
        <v>2.7678885364362221E-2</v>
      </c>
      <c r="K48" s="22">
        <f>+E48/I48*1000</f>
        <v>1.7991275486835445E-2</v>
      </c>
    </row>
    <row r="49" spans="3:11" ht="17.399999999999999" x14ac:dyDescent="0.45">
      <c r="C49" s="851" t="s">
        <v>5466</v>
      </c>
      <c r="D49" s="433">
        <v>131</v>
      </c>
      <c r="E49" s="433">
        <v>92</v>
      </c>
      <c r="F49" s="433">
        <v>21</v>
      </c>
      <c r="G49" s="433">
        <v>0</v>
      </c>
      <c r="H49" s="433">
        <v>18</v>
      </c>
      <c r="I49" s="862">
        <v>5111221</v>
      </c>
      <c r="J49" s="168">
        <f>+(D49/I49)*1000</f>
        <v>2.5629883740108283E-2</v>
      </c>
      <c r="K49" s="168">
        <f>+E49/I49*1000</f>
        <v>1.7999613008320321E-2</v>
      </c>
    </row>
    <row r="50" spans="3:11" ht="17.399999999999999" x14ac:dyDescent="0.45">
      <c r="C50" s="852" t="s">
        <v>5475</v>
      </c>
      <c r="D50" s="471">
        <v>206</v>
      </c>
      <c r="E50" s="471">
        <v>169</v>
      </c>
      <c r="F50" s="471">
        <v>32</v>
      </c>
      <c r="G50" s="471">
        <v>0</v>
      </c>
      <c r="H50" s="471">
        <v>5</v>
      </c>
      <c r="I50" s="863">
        <v>5163021</v>
      </c>
      <c r="J50" s="172">
        <f>+(D50/I50)*1000</f>
        <v>3.9899121076594497E-2</v>
      </c>
      <c r="K50" s="172">
        <f>+E50/I50*1000</f>
        <v>3.2732774087109083E-2</v>
      </c>
    </row>
    <row r="51" spans="3:11" ht="17.399999999999999" x14ac:dyDescent="0.45">
      <c r="C51" s="22"/>
      <c r="D51" s="22"/>
      <c r="E51" s="22"/>
      <c r="F51" s="22"/>
      <c r="G51" s="22"/>
      <c r="H51" s="22"/>
      <c r="I51" s="22"/>
      <c r="J51" s="22"/>
      <c r="K51" s="22"/>
    </row>
    <row r="52" spans="3:11" ht="17.399999999999999" x14ac:dyDescent="0.45">
      <c r="C52" s="22" t="s">
        <v>5477</v>
      </c>
      <c r="D52" s="22"/>
      <c r="E52" s="22"/>
      <c r="F52" s="22"/>
      <c r="G52" s="22"/>
      <c r="H52" s="22"/>
      <c r="I52" s="22"/>
      <c r="J52" s="22"/>
      <c r="K52" s="22"/>
    </row>
    <row r="53" spans="3:11" ht="17.399999999999999" x14ac:dyDescent="0.45">
      <c r="C53" s="22" t="s">
        <v>4925</v>
      </c>
      <c r="D53" s="22"/>
      <c r="E53" s="22"/>
      <c r="F53" s="22"/>
      <c r="G53" s="22"/>
      <c r="H53" s="22"/>
      <c r="I53" s="22"/>
      <c r="J53" s="22"/>
      <c r="K53" s="22"/>
    </row>
    <row r="54" spans="3:11" ht="17.399999999999999" x14ac:dyDescent="0.45">
      <c r="C54" s="22" t="s">
        <v>4924</v>
      </c>
      <c r="D54" s="22"/>
      <c r="E54" s="22"/>
      <c r="F54" s="22"/>
      <c r="G54" s="22"/>
      <c r="H54" s="22"/>
      <c r="I54" s="22"/>
      <c r="J54" s="22"/>
      <c r="K54" s="22"/>
    </row>
    <row r="55" spans="3:11" ht="17.399999999999999" x14ac:dyDescent="0.45">
      <c r="C55" s="22"/>
      <c r="D55" s="22"/>
      <c r="E55" s="22"/>
      <c r="F55" s="22"/>
      <c r="G55" s="22"/>
      <c r="H55" s="22"/>
      <c r="I55" s="22"/>
      <c r="J55" s="22"/>
      <c r="K55" s="22"/>
    </row>
  </sheetData>
  <mergeCells count="15">
    <mergeCell ref="A5:B5"/>
    <mergeCell ref="C5:W5"/>
    <mergeCell ref="C1:D1"/>
    <mergeCell ref="A3:B3"/>
    <mergeCell ref="C3:W3"/>
    <mergeCell ref="A4:B4"/>
    <mergeCell ref="C4:W4"/>
    <mergeCell ref="C36:E36"/>
    <mergeCell ref="G26:I26"/>
    <mergeCell ref="L27:N27"/>
    <mergeCell ref="O32:S32"/>
    <mergeCell ref="A6:B6"/>
    <mergeCell ref="C6:W6"/>
    <mergeCell ref="C9:E9"/>
    <mergeCell ref="G9:I9"/>
  </mergeCells>
  <hyperlinks>
    <hyperlink ref="A1" location="'ODS 3.'!A1" display="REGRESAR" xr:uid="{00000000-0004-0000-4700-000000000000}"/>
    <hyperlink ref="C1" location="'Metadato 3.3.3'!A1" display="VER METADATO" xr:uid="{00000000-0004-0000-4700-000001000000}"/>
  </hyperlinks>
  <pageMargins left="0.7" right="0.7" top="0.75" bottom="0.75" header="0.3" footer="0.3"/>
  <pageSetup orientation="portrait" r:id="rId1"/>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Hoja73">
    <tabColor theme="0" tint="-0.499984740745262"/>
  </sheetPr>
  <dimension ref="A1:F36"/>
  <sheetViews>
    <sheetView showGridLines="0" zoomScaleNormal="100" workbookViewId="0">
      <pane ySplit="1" topLeftCell="A2" activePane="bottomLeft" state="frozen"/>
      <selection pane="bottomLeft" activeCell="D12" sqref="D12"/>
    </sheetView>
  </sheetViews>
  <sheetFormatPr baseColWidth="10" defaultColWidth="11.44140625" defaultRowHeight="17.399999999999999" x14ac:dyDescent="0.45"/>
  <cols>
    <col min="1" max="1" width="6.5546875" style="22" customWidth="1"/>
    <col min="2" max="2" width="26.44140625" style="22" customWidth="1"/>
    <col min="3" max="3" width="24" style="22" customWidth="1"/>
    <col min="4" max="4" width="85.77734375" style="22" customWidth="1"/>
    <col min="5" max="5" width="11.44140625" style="22"/>
    <col min="6" max="6" width="7.21875" style="22" customWidth="1"/>
    <col min="7" max="16384" width="11.44140625" style="22"/>
  </cols>
  <sheetData>
    <row r="1" spans="1:6" x14ac:dyDescent="0.45">
      <c r="B1" s="580" t="s">
        <v>337</v>
      </c>
    </row>
    <row r="2" spans="1:6" ht="18" thickBot="1" x14ac:dyDescent="0.5"/>
    <row r="3" spans="1:6" ht="23.25" customHeight="1" thickBot="1" x14ac:dyDescent="0.5">
      <c r="B3" s="3297" t="s">
        <v>370</v>
      </c>
      <c r="C3" s="3297"/>
      <c r="D3" s="3297"/>
      <c r="F3" s="147" t="s">
        <v>371</v>
      </c>
    </row>
    <row r="4" spans="1:6" x14ac:dyDescent="0.45">
      <c r="A4" s="148"/>
      <c r="B4" s="3142" t="s">
        <v>449</v>
      </c>
      <c r="C4" s="3142"/>
      <c r="D4" s="44" t="s">
        <v>16</v>
      </c>
    </row>
    <row r="5" spans="1:6" ht="34.799999999999997" x14ac:dyDescent="0.45">
      <c r="B5" s="3142" t="s">
        <v>373</v>
      </c>
      <c r="C5" s="3142"/>
      <c r="D5" s="44" t="s">
        <v>49</v>
      </c>
    </row>
    <row r="6" spans="1:6" x14ac:dyDescent="0.45">
      <c r="B6" s="3142" t="s">
        <v>374</v>
      </c>
      <c r="C6" s="3142"/>
      <c r="D6" s="45" t="s">
        <v>600</v>
      </c>
    </row>
    <row r="7" spans="1:6" x14ac:dyDescent="0.45">
      <c r="B7" s="3143" t="s">
        <v>375</v>
      </c>
      <c r="C7" s="3143"/>
      <c r="D7" s="46" t="s">
        <v>3972</v>
      </c>
    </row>
    <row r="8" spans="1:6" x14ac:dyDescent="0.45">
      <c r="B8" s="3143" t="s">
        <v>2480</v>
      </c>
      <c r="C8" s="3143"/>
      <c r="D8" s="47" t="s">
        <v>2514</v>
      </c>
    </row>
    <row r="10" spans="1:6" ht="18.600000000000001" x14ac:dyDescent="0.45">
      <c r="B10" s="3297" t="s">
        <v>376</v>
      </c>
      <c r="C10" s="3297"/>
      <c r="D10" s="3297"/>
    </row>
    <row r="11" spans="1:6" x14ac:dyDescent="0.45">
      <c r="B11" s="3153" t="s">
        <v>377</v>
      </c>
      <c r="C11" s="3154"/>
      <c r="D11" s="98" t="s">
        <v>2464</v>
      </c>
    </row>
    <row r="12" spans="1:6" ht="14.55" customHeight="1" x14ac:dyDescent="0.45">
      <c r="B12" s="3155" t="s">
        <v>379</v>
      </c>
      <c r="C12" s="3155"/>
      <c r="D12" s="684" t="s">
        <v>2461</v>
      </c>
    </row>
    <row r="13" spans="1:6" x14ac:dyDescent="0.45">
      <c r="B13" s="3142" t="s">
        <v>380</v>
      </c>
      <c r="C13" s="3142"/>
      <c r="D13" s="603" t="s">
        <v>600</v>
      </c>
    </row>
    <row r="14" spans="1:6" x14ac:dyDescent="0.45">
      <c r="B14" s="3142" t="s">
        <v>381</v>
      </c>
      <c r="C14" s="3156"/>
      <c r="D14" s="603" t="s">
        <v>10</v>
      </c>
    </row>
    <row r="15" spans="1:6" ht="119.25" customHeight="1" x14ac:dyDescent="0.45">
      <c r="B15" s="3142" t="s">
        <v>382</v>
      </c>
      <c r="C15" s="3142"/>
      <c r="D15" s="53" t="s">
        <v>5987</v>
      </c>
    </row>
    <row r="16" spans="1:6" ht="42.75" customHeight="1" x14ac:dyDescent="0.45">
      <c r="B16" s="3142" t="s">
        <v>383</v>
      </c>
      <c r="C16" s="3142"/>
      <c r="D16" s="53"/>
    </row>
    <row r="17" spans="2:4" x14ac:dyDescent="0.45">
      <c r="B17" s="3142" t="s">
        <v>384</v>
      </c>
      <c r="C17" s="3142"/>
      <c r="D17" s="53" t="s">
        <v>2465</v>
      </c>
    </row>
    <row r="18" spans="2:4" x14ac:dyDescent="0.45">
      <c r="B18" s="3143" t="s">
        <v>386</v>
      </c>
      <c r="C18" s="3143"/>
      <c r="D18" s="44"/>
    </row>
    <row r="19" spans="2:4" ht="34.799999999999997" x14ac:dyDescent="0.45">
      <c r="B19" s="3144" t="s">
        <v>387</v>
      </c>
      <c r="C19" s="3145"/>
      <c r="D19" s="53" t="s">
        <v>2466</v>
      </c>
    </row>
    <row r="20" spans="2:4" x14ac:dyDescent="0.45">
      <c r="B20" s="3142" t="s">
        <v>388</v>
      </c>
      <c r="C20" s="3142"/>
      <c r="D20" s="53" t="s">
        <v>424</v>
      </c>
    </row>
    <row r="21" spans="2:4" x14ac:dyDescent="0.45">
      <c r="B21" s="3146" t="s">
        <v>390</v>
      </c>
      <c r="C21" s="54" t="s">
        <v>391</v>
      </c>
      <c r="D21" s="53" t="s">
        <v>424</v>
      </c>
    </row>
    <row r="22" spans="2:4" x14ac:dyDescent="0.45">
      <c r="B22" s="3147"/>
      <c r="C22" s="577" t="s">
        <v>393</v>
      </c>
      <c r="D22" s="83"/>
    </row>
    <row r="23" spans="2:4" x14ac:dyDescent="0.45">
      <c r="B23" s="3148" t="s">
        <v>395</v>
      </c>
      <c r="C23" s="3148"/>
      <c r="D23" s="53" t="s">
        <v>427</v>
      </c>
    </row>
    <row r="24" spans="2:4" x14ac:dyDescent="0.45">
      <c r="B24" s="3148" t="s">
        <v>397</v>
      </c>
      <c r="C24" s="3148"/>
      <c r="D24" s="122" t="s">
        <v>645</v>
      </c>
    </row>
    <row r="25" spans="2:4" x14ac:dyDescent="0.45">
      <c r="B25" s="3142" t="s">
        <v>399</v>
      </c>
      <c r="C25" s="3142"/>
      <c r="D25" s="49" t="s">
        <v>19</v>
      </c>
    </row>
    <row r="26" spans="2:4" ht="14.55" customHeight="1" x14ac:dyDescent="0.45">
      <c r="B26" s="3143" t="s">
        <v>401</v>
      </c>
      <c r="C26" s="3143"/>
      <c r="D26" s="122" t="s">
        <v>2467</v>
      </c>
    </row>
    <row r="27" spans="2:4" x14ac:dyDescent="0.45">
      <c r="B27" s="3149" t="s">
        <v>403</v>
      </c>
      <c r="C27" s="3150"/>
      <c r="D27" s="44"/>
    </row>
    <row r="28" spans="2:4" ht="42.75" customHeight="1" x14ac:dyDescent="0.45">
      <c r="B28" s="578" t="s">
        <v>404</v>
      </c>
      <c r="C28" s="579"/>
      <c r="D28" s="53" t="s">
        <v>2468</v>
      </c>
    </row>
    <row r="29" spans="2:4" x14ac:dyDescent="0.45">
      <c r="B29" s="3151" t="s">
        <v>405</v>
      </c>
      <c r="C29" s="3152"/>
      <c r="D29" s="61"/>
    </row>
    <row r="30" spans="2:4" x14ac:dyDescent="0.45">
      <c r="B30" s="114"/>
      <c r="C30" s="114"/>
      <c r="D30" s="115"/>
    </row>
    <row r="31" spans="2:4" ht="18.600000000000001" x14ac:dyDescent="0.45">
      <c r="B31" s="3297" t="s">
        <v>406</v>
      </c>
      <c r="C31" s="3297"/>
      <c r="D31" s="3297"/>
    </row>
    <row r="32" spans="2:4" x14ac:dyDescent="0.45">
      <c r="B32" s="3140" t="s">
        <v>407</v>
      </c>
      <c r="C32" s="3141"/>
      <c r="D32" s="122" t="s">
        <v>2469</v>
      </c>
    </row>
    <row r="33" spans="2:4" x14ac:dyDescent="0.45">
      <c r="B33" s="3140" t="s">
        <v>409</v>
      </c>
      <c r="C33" s="3141"/>
      <c r="D33" s="122" t="s">
        <v>649</v>
      </c>
    </row>
    <row r="34" spans="2:4" x14ac:dyDescent="0.45">
      <c r="B34" s="3140" t="s">
        <v>411</v>
      </c>
      <c r="C34" s="3141"/>
      <c r="D34" s="122" t="s">
        <v>645</v>
      </c>
    </row>
    <row r="35" spans="2:4" x14ac:dyDescent="0.45">
      <c r="B35" s="3140" t="s">
        <v>413</v>
      </c>
      <c r="C35" s="3141"/>
      <c r="D35" s="122" t="s">
        <v>650</v>
      </c>
    </row>
    <row r="36" spans="2:4" x14ac:dyDescent="0.45">
      <c r="B36" s="3140" t="s">
        <v>415</v>
      </c>
      <c r="C36" s="3141"/>
      <c r="D36" s="122" t="s">
        <v>2470</v>
      </c>
    </row>
  </sheetData>
  <mergeCells count="30">
    <mergeCell ref="B16:C16"/>
    <mergeCell ref="B3:D3"/>
    <mergeCell ref="B4:C4"/>
    <mergeCell ref="B5:C5"/>
    <mergeCell ref="B6:C6"/>
    <mergeCell ref="B7:C7"/>
    <mergeCell ref="B10:D10"/>
    <mergeCell ref="B11:C11"/>
    <mergeCell ref="B12:C12"/>
    <mergeCell ref="B13:C13"/>
    <mergeCell ref="B14:C14"/>
    <mergeCell ref="B15:C15"/>
    <mergeCell ref="B8:C8"/>
    <mergeCell ref="B31:D31"/>
    <mergeCell ref="B17:C17"/>
    <mergeCell ref="B18:C18"/>
    <mergeCell ref="B19:C19"/>
    <mergeCell ref="B20:C20"/>
    <mergeCell ref="B21:B22"/>
    <mergeCell ref="B23:C23"/>
    <mergeCell ref="B24:C24"/>
    <mergeCell ref="B25:C25"/>
    <mergeCell ref="B26:C26"/>
    <mergeCell ref="B27:C27"/>
    <mergeCell ref="B29:C29"/>
    <mergeCell ref="B32:C32"/>
    <mergeCell ref="B33:C33"/>
    <mergeCell ref="B34:C34"/>
    <mergeCell ref="B35:C35"/>
    <mergeCell ref="B36:C36"/>
  </mergeCells>
  <dataValidations count="7">
    <dataValidation allowBlank="1" showDropDown="1" showInputMessage="1" showErrorMessage="1" sqref="D13" xr:uid="{00000000-0002-0000-4800-000000000000}"/>
    <dataValidation type="list" allowBlank="1" showInputMessage="1" showErrorMessage="1" sqref="D4" xr:uid="{00000000-0002-0000-4800-000001000000}">
      <formula1>ODS</formula1>
    </dataValidation>
    <dataValidation type="list" allowBlank="1" showInputMessage="1" showErrorMessage="1" sqref="D5" xr:uid="{00000000-0002-0000-4800-000002000000}">
      <formula1>Metas_ODS</formula1>
    </dataValidation>
    <dataValidation type="list" allowBlank="1" showInputMessage="1" showErrorMessage="1" sqref="D6" xr:uid="{00000000-0002-0000-4800-000003000000}">
      <formula1>Numero_indicador</formula1>
    </dataValidation>
    <dataValidation type="list" allowBlank="1" showInputMessage="1" showErrorMessage="1" sqref="D7" xr:uid="{00000000-0002-0000-4800-000004000000}">
      <formula1>Nombre_indicador_ODS</formula1>
    </dataValidation>
    <dataValidation type="list" allowBlank="1" showInputMessage="1" showErrorMessage="1" sqref="D14" xr:uid="{00000000-0002-0000-4800-000005000000}">
      <formula1>Tipo_indicador</formula1>
    </dataValidation>
    <dataValidation type="list" allowBlank="1" showInputMessage="1" showErrorMessage="1" sqref="D25" xr:uid="{00000000-0002-0000-4800-000006000000}">
      <formula1>Tipo_operación</formula1>
    </dataValidation>
  </dataValidations>
  <hyperlinks>
    <hyperlink ref="B1" location="'3.3.3'!A1" display="REGRESAR" xr:uid="{00000000-0004-0000-4800-000000000000}"/>
    <hyperlink ref="D8" r:id="rId1" xr:uid="{00000000-0004-0000-4800-000001000000}"/>
  </hyperlinks>
  <pageMargins left="0.7" right="0.7" top="0.75" bottom="0.75" header="0.3" footer="0.3"/>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Hoja74"/>
  <dimension ref="A1:Q34"/>
  <sheetViews>
    <sheetView showGridLines="0" zoomScaleNormal="100" workbookViewId="0">
      <pane ySplit="1" topLeftCell="A2" activePane="bottomLeft" state="frozen"/>
      <selection activeCell="B1" sqref="B1"/>
      <selection pane="bottomLeft"/>
    </sheetView>
  </sheetViews>
  <sheetFormatPr baseColWidth="10" defaultColWidth="11.44140625" defaultRowHeight="13.2" x14ac:dyDescent="0.35"/>
  <cols>
    <col min="1" max="1" width="15.21875" style="39" customWidth="1"/>
    <col min="2" max="2" width="15.21875" style="173" customWidth="1"/>
    <col min="3" max="3" width="11.44140625" style="173"/>
    <col min="4" max="4" width="10.77734375" style="173" customWidth="1"/>
    <col min="5" max="5" width="3.77734375" style="173" customWidth="1"/>
    <col min="6" max="6" width="11.44140625" style="173"/>
    <col min="7" max="16384" width="11.44140625" style="39"/>
  </cols>
  <sheetData>
    <row r="1" spans="1:17" s="160" customFormat="1" ht="18.600000000000001" x14ac:dyDescent="0.45">
      <c r="A1" s="576" t="s">
        <v>337</v>
      </c>
      <c r="B1" s="821"/>
      <c r="C1" s="3119" t="s">
        <v>430</v>
      </c>
      <c r="D1" s="3119"/>
      <c r="E1" s="821"/>
      <c r="F1" s="821"/>
    </row>
    <row r="2" spans="1:17" s="160" customFormat="1" ht="18.600000000000001" x14ac:dyDescent="0.45">
      <c r="B2" s="821"/>
      <c r="C2" s="821"/>
      <c r="D2" s="821"/>
      <c r="E2" s="821"/>
      <c r="F2" s="821"/>
    </row>
    <row r="3" spans="1:17" s="160" customFormat="1" ht="18.600000000000001" x14ac:dyDescent="0.45">
      <c r="A3" s="3268" t="s">
        <v>339</v>
      </c>
      <c r="B3" s="3268"/>
      <c r="C3" s="3268" t="s">
        <v>627</v>
      </c>
      <c r="D3" s="3269"/>
      <c r="E3" s="3269"/>
      <c r="F3" s="3269"/>
      <c r="G3" s="3269"/>
      <c r="H3" s="3269"/>
      <c r="I3" s="3269"/>
      <c r="J3" s="3269"/>
      <c r="K3" s="3269"/>
      <c r="L3" s="3269"/>
      <c r="M3" s="3269"/>
      <c r="N3" s="3269"/>
      <c r="O3" s="3269"/>
      <c r="P3" s="3269"/>
      <c r="Q3" s="3269"/>
    </row>
    <row r="4" spans="1:17" s="160" customFormat="1" ht="18.600000000000001" x14ac:dyDescent="0.45">
      <c r="A4" s="3268" t="s">
        <v>340</v>
      </c>
      <c r="B4" s="3268"/>
      <c r="C4" s="3268" t="s">
        <v>49</v>
      </c>
      <c r="D4" s="3269"/>
      <c r="E4" s="3269"/>
      <c r="F4" s="3269"/>
      <c r="G4" s="3269"/>
      <c r="H4" s="3269"/>
      <c r="I4" s="3269"/>
      <c r="J4" s="3269"/>
      <c r="K4" s="3269"/>
      <c r="L4" s="3269"/>
      <c r="M4" s="3269"/>
      <c r="N4" s="3269"/>
      <c r="O4" s="3269"/>
      <c r="P4" s="3269"/>
      <c r="Q4" s="3269"/>
    </row>
    <row r="5" spans="1:17" s="160" customFormat="1" ht="18.600000000000001" x14ac:dyDescent="0.45">
      <c r="A5" s="3268" t="s">
        <v>341</v>
      </c>
      <c r="B5" s="3268"/>
      <c r="C5" s="3268" t="s">
        <v>3973</v>
      </c>
      <c r="D5" s="3269"/>
      <c r="E5" s="3269"/>
      <c r="F5" s="3269"/>
      <c r="G5" s="3269"/>
      <c r="H5" s="3269"/>
      <c r="I5" s="3269"/>
      <c r="J5" s="3269"/>
      <c r="K5" s="3269"/>
      <c r="L5" s="3269"/>
      <c r="M5" s="3269"/>
      <c r="N5" s="3269"/>
      <c r="O5" s="3269"/>
      <c r="P5" s="3269"/>
      <c r="Q5" s="3269"/>
    </row>
    <row r="6" spans="1:17" s="160" customFormat="1" ht="18.600000000000001" x14ac:dyDescent="0.45">
      <c r="A6" s="3268" t="s">
        <v>417</v>
      </c>
      <c r="B6" s="3269"/>
      <c r="C6" s="3268" t="s">
        <v>5088</v>
      </c>
      <c r="D6" s="3269"/>
      <c r="E6" s="3269"/>
      <c r="F6" s="3269"/>
      <c r="G6" s="3269"/>
      <c r="H6" s="3269"/>
      <c r="I6" s="3269"/>
      <c r="J6" s="3269"/>
      <c r="K6" s="3269"/>
      <c r="L6" s="3269"/>
      <c r="M6" s="3269"/>
      <c r="N6" s="3269"/>
      <c r="O6" s="3269"/>
      <c r="P6" s="3269"/>
      <c r="Q6" s="3269"/>
    </row>
    <row r="7" spans="1:17" s="160" customFormat="1" ht="18.600000000000001" x14ac:dyDescent="0.45">
      <c r="B7" s="821"/>
      <c r="C7" s="821"/>
      <c r="D7" s="821"/>
      <c r="E7" s="821"/>
      <c r="F7" s="821"/>
    </row>
    <row r="8" spans="1:17" s="160" customFormat="1" ht="18.600000000000001" x14ac:dyDescent="0.45">
      <c r="B8" s="821"/>
      <c r="C8" s="821"/>
      <c r="D8" s="821"/>
      <c r="E8" s="821"/>
      <c r="F8" s="821"/>
    </row>
    <row r="9" spans="1:17" s="160" customFormat="1" ht="18.600000000000001" x14ac:dyDescent="0.45">
      <c r="B9" s="821"/>
      <c r="C9" s="772" t="s">
        <v>6101</v>
      </c>
      <c r="D9" s="772"/>
      <c r="E9" s="772"/>
      <c r="F9" s="821"/>
    </row>
    <row r="10" spans="1:17" s="160" customFormat="1" ht="18.600000000000001" x14ac:dyDescent="0.45">
      <c r="B10" s="821"/>
      <c r="C10" s="772" t="s">
        <v>6107</v>
      </c>
      <c r="D10" s="772"/>
      <c r="E10" s="772"/>
      <c r="F10" s="821"/>
      <c r="H10" s="300" t="s">
        <v>5480</v>
      </c>
    </row>
    <row r="11" spans="1:17" ht="13.8" customHeight="1" x14ac:dyDescent="0.35">
      <c r="B11" s="474"/>
      <c r="C11" s="484"/>
      <c r="D11" s="484"/>
      <c r="E11" s="484"/>
      <c r="F11" s="474"/>
    </row>
    <row r="12" spans="1:17" ht="20.25" customHeight="1" x14ac:dyDescent="0.35">
      <c r="C12" s="587" t="s">
        <v>343</v>
      </c>
      <c r="D12" s="3274" t="s">
        <v>469</v>
      </c>
      <c r="E12" s="3274"/>
    </row>
    <row r="13" spans="1:17" ht="17.399999999999999" x14ac:dyDescent="0.45">
      <c r="C13" s="681">
        <v>2009</v>
      </c>
      <c r="D13" s="22">
        <v>1.46</v>
      </c>
      <c r="E13" s="22"/>
    </row>
    <row r="14" spans="1:17" ht="17.399999999999999" x14ac:dyDescent="0.45">
      <c r="C14" s="681">
        <v>2010</v>
      </c>
      <c r="D14" s="22">
        <v>0.37</v>
      </c>
      <c r="E14" s="22"/>
    </row>
    <row r="15" spans="1:17" ht="17.399999999999999" x14ac:dyDescent="0.45">
      <c r="C15" s="681">
        <v>2011</v>
      </c>
      <c r="D15" s="22">
        <v>3.03</v>
      </c>
      <c r="E15" s="22"/>
    </row>
    <row r="16" spans="1:17" ht="17.399999999999999" x14ac:dyDescent="0.45">
      <c r="C16" s="681">
        <v>2012</v>
      </c>
      <c r="D16" s="22">
        <v>4.54</v>
      </c>
      <c r="E16" s="22"/>
    </row>
    <row r="17" spans="3:8" ht="17.399999999999999" x14ac:dyDescent="0.45">
      <c r="C17" s="681">
        <v>2013</v>
      </c>
      <c r="D17" s="22">
        <v>3.34</v>
      </c>
      <c r="E17" s="22"/>
    </row>
    <row r="18" spans="3:8" ht="17.399999999999999" x14ac:dyDescent="0.45">
      <c r="C18" s="681">
        <v>2014</v>
      </c>
      <c r="D18" s="22">
        <v>4.57</v>
      </c>
      <c r="E18" s="22"/>
    </row>
    <row r="19" spans="3:8" ht="17.399999999999999" x14ac:dyDescent="0.45">
      <c r="C19" s="680">
        <v>2015</v>
      </c>
      <c r="D19" s="168">
        <v>2.9</v>
      </c>
      <c r="E19" s="168"/>
    </row>
    <row r="20" spans="3:8" ht="17.399999999999999" x14ac:dyDescent="0.45">
      <c r="C20" s="681">
        <v>2016</v>
      </c>
      <c r="D20" s="866">
        <v>3.0876996678371298</v>
      </c>
      <c r="E20" s="168"/>
    </row>
    <row r="21" spans="3:8" ht="17.399999999999999" x14ac:dyDescent="0.45">
      <c r="C21" s="681">
        <v>2017</v>
      </c>
      <c r="D21" s="867">
        <v>4.9115903628533388</v>
      </c>
      <c r="E21" s="168"/>
    </row>
    <row r="22" spans="3:8" ht="17.399999999999999" x14ac:dyDescent="0.45">
      <c r="C22" s="680">
        <v>2018</v>
      </c>
      <c r="D22" s="867">
        <v>5.0365821753358171</v>
      </c>
      <c r="E22" s="168"/>
    </row>
    <row r="23" spans="3:8" ht="17.399999999999999" x14ac:dyDescent="0.45">
      <c r="C23" s="681">
        <v>2019</v>
      </c>
      <c r="D23" s="867">
        <v>3.7761968715296308</v>
      </c>
      <c r="E23" s="168"/>
    </row>
    <row r="24" spans="3:8" ht="17.399999999999999" x14ac:dyDescent="0.45">
      <c r="C24" s="681">
        <v>2020</v>
      </c>
      <c r="D24" s="867">
        <v>2.1716924390473431</v>
      </c>
      <c r="E24" s="168"/>
    </row>
    <row r="25" spans="3:8" ht="17.399999999999999" x14ac:dyDescent="0.45">
      <c r="C25" s="430">
        <v>2021</v>
      </c>
      <c r="D25" s="868">
        <f>[6]EVENTO!$E$19</f>
        <v>1.6656914624209354</v>
      </c>
      <c r="E25" s="168"/>
    </row>
    <row r="26" spans="3:8" ht="17.399999999999999" x14ac:dyDescent="0.45">
      <c r="C26" s="22" t="s">
        <v>5479</v>
      </c>
      <c r="D26" s="22"/>
      <c r="E26" s="22"/>
      <c r="H26" s="22" t="s">
        <v>5479</v>
      </c>
    </row>
    <row r="34" spans="3:8" ht="22.2" x14ac:dyDescent="0.35">
      <c r="C34" s="312"/>
      <c r="D34" s="312"/>
      <c r="E34" s="312"/>
      <c r="F34" s="312"/>
      <c r="G34" s="312"/>
      <c r="H34" s="312"/>
    </row>
  </sheetData>
  <mergeCells count="10">
    <mergeCell ref="C1:D1"/>
    <mergeCell ref="A3:B3"/>
    <mergeCell ref="C3:Q3"/>
    <mergeCell ref="A4:B4"/>
    <mergeCell ref="C4:Q4"/>
    <mergeCell ref="A6:B6"/>
    <mergeCell ref="C6:Q6"/>
    <mergeCell ref="D12:E12"/>
    <mergeCell ref="A5:B5"/>
    <mergeCell ref="C5:Q5"/>
  </mergeCells>
  <hyperlinks>
    <hyperlink ref="A1" location="'ODS 3.'!A1" display="REGRESAR" xr:uid="{00000000-0004-0000-4900-000000000000}"/>
    <hyperlink ref="C1" location="'Metadato 3.3.4'!A1" display="VER METADATO" xr:uid="{00000000-0004-0000-4900-000001000000}"/>
  </hyperlinks>
  <pageMargins left="0.7" right="0.7" top="0.75" bottom="0.75" header="0.3" footer="0.3"/>
  <drawing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Hoja75">
    <tabColor theme="0" tint="-0.499984740745262"/>
  </sheetPr>
  <dimension ref="A1:F36"/>
  <sheetViews>
    <sheetView showGridLines="0" zoomScaleNormal="100" workbookViewId="0">
      <pane ySplit="1" topLeftCell="A2" activePane="bottomLeft" state="frozen"/>
      <selection pane="bottomLeft" activeCell="D12" sqref="D12"/>
    </sheetView>
  </sheetViews>
  <sheetFormatPr baseColWidth="10" defaultColWidth="11.44140625" defaultRowHeight="17.399999999999999" x14ac:dyDescent="0.3"/>
  <cols>
    <col min="1" max="1" width="11.44140625" style="38"/>
    <col min="2" max="2" width="26.44140625" style="38" customWidth="1"/>
    <col min="3" max="3" width="24" style="38" customWidth="1"/>
    <col min="4" max="4" width="85.77734375" style="38" customWidth="1"/>
    <col min="5" max="5" width="11.44140625" style="38"/>
    <col min="6" max="6" width="7.21875" style="38" customWidth="1"/>
    <col min="7" max="16384" width="11.44140625" style="38"/>
  </cols>
  <sheetData>
    <row r="1" spans="1:6" x14ac:dyDescent="0.3">
      <c r="B1" s="481" t="s">
        <v>337</v>
      </c>
    </row>
    <row r="2" spans="1:6" ht="18" thickBot="1" x14ac:dyDescent="0.35"/>
    <row r="3" spans="1:6" ht="23.25" customHeight="1" thickBot="1" x14ac:dyDescent="0.35">
      <c r="B3" s="3297" t="s">
        <v>370</v>
      </c>
      <c r="C3" s="3297"/>
      <c r="D3" s="3297"/>
      <c r="F3" s="147" t="s">
        <v>371</v>
      </c>
    </row>
    <row r="4" spans="1:6" x14ac:dyDescent="0.3">
      <c r="A4" s="691"/>
      <c r="B4" s="3142" t="s">
        <v>449</v>
      </c>
      <c r="C4" s="3142"/>
      <c r="D4" s="44" t="s">
        <v>16</v>
      </c>
    </row>
    <row r="5" spans="1:6" ht="34.799999999999997" x14ac:dyDescent="0.3">
      <c r="B5" s="3142" t="s">
        <v>373</v>
      </c>
      <c r="C5" s="3142"/>
      <c r="D5" s="44" t="s">
        <v>49</v>
      </c>
    </row>
    <row r="6" spans="1:6" x14ac:dyDescent="0.3">
      <c r="B6" s="3142" t="s">
        <v>374</v>
      </c>
      <c r="C6" s="3142"/>
      <c r="D6" s="45" t="s">
        <v>601</v>
      </c>
    </row>
    <row r="7" spans="1:6" x14ac:dyDescent="0.3">
      <c r="B7" s="3143" t="s">
        <v>375</v>
      </c>
      <c r="C7" s="3143"/>
      <c r="D7" s="46" t="s">
        <v>3973</v>
      </c>
    </row>
    <row r="8" spans="1:6" x14ac:dyDescent="0.3">
      <c r="B8" s="3143" t="s">
        <v>2480</v>
      </c>
      <c r="C8" s="3143"/>
      <c r="D8" s="47" t="s">
        <v>2515</v>
      </c>
    </row>
    <row r="9" spans="1:6" x14ac:dyDescent="0.45">
      <c r="B9" s="22"/>
      <c r="C9" s="22"/>
      <c r="D9" s="22"/>
    </row>
    <row r="10" spans="1:6" ht="23.25" customHeight="1" x14ac:dyDescent="0.3">
      <c r="B10" s="3297" t="s">
        <v>376</v>
      </c>
      <c r="C10" s="3297"/>
      <c r="D10" s="3297"/>
    </row>
    <row r="11" spans="1:6" ht="34.799999999999997" x14ac:dyDescent="0.3">
      <c r="B11" s="3153" t="s">
        <v>377</v>
      </c>
      <c r="C11" s="3154"/>
      <c r="D11" s="44" t="s">
        <v>2472</v>
      </c>
    </row>
    <row r="12" spans="1:6" ht="18" customHeight="1" x14ac:dyDescent="0.3">
      <c r="B12" s="3155" t="s">
        <v>379</v>
      </c>
      <c r="C12" s="3155"/>
      <c r="D12" s="460" t="s">
        <v>2471</v>
      </c>
    </row>
    <row r="13" spans="1:6" x14ac:dyDescent="0.3">
      <c r="B13" s="3142" t="s">
        <v>380</v>
      </c>
      <c r="C13" s="3142"/>
      <c r="D13" s="603" t="s">
        <v>601</v>
      </c>
    </row>
    <row r="14" spans="1:6" x14ac:dyDescent="0.3">
      <c r="B14" s="3142" t="s">
        <v>381</v>
      </c>
      <c r="C14" s="3156"/>
      <c r="D14" s="603" t="s">
        <v>10</v>
      </c>
    </row>
    <row r="15" spans="1:6" ht="101.55" customHeight="1" x14ac:dyDescent="0.3">
      <c r="B15" s="3142" t="s">
        <v>382</v>
      </c>
      <c r="C15" s="3142"/>
      <c r="D15" s="49" t="s">
        <v>5988</v>
      </c>
    </row>
    <row r="16" spans="1:6" ht="45.75" customHeight="1" x14ac:dyDescent="0.3">
      <c r="B16" s="3142" t="s">
        <v>383</v>
      </c>
      <c r="C16" s="3142"/>
      <c r="D16" s="49"/>
    </row>
    <row r="17" spans="2:4" x14ac:dyDescent="0.3">
      <c r="B17" s="3142" t="s">
        <v>384</v>
      </c>
      <c r="C17" s="3142"/>
      <c r="D17" s="49" t="s">
        <v>2457</v>
      </c>
    </row>
    <row r="18" spans="2:4" x14ac:dyDescent="0.3">
      <c r="B18" s="3143" t="s">
        <v>386</v>
      </c>
      <c r="C18" s="3143"/>
      <c r="D18" s="44"/>
    </row>
    <row r="19" spans="2:4" ht="34.799999999999997" x14ac:dyDescent="0.3">
      <c r="B19" s="3144" t="s">
        <v>387</v>
      </c>
      <c r="C19" s="3145"/>
      <c r="D19" s="49" t="s">
        <v>2473</v>
      </c>
    </row>
    <row r="20" spans="2:4" x14ac:dyDescent="0.3">
      <c r="B20" s="3142" t="s">
        <v>388</v>
      </c>
      <c r="C20" s="3142"/>
      <c r="D20" s="49" t="s">
        <v>424</v>
      </c>
    </row>
    <row r="21" spans="2:4" x14ac:dyDescent="0.3">
      <c r="B21" s="3146" t="s">
        <v>390</v>
      </c>
      <c r="C21" s="54" t="s">
        <v>391</v>
      </c>
      <c r="D21" s="44" t="s">
        <v>652</v>
      </c>
    </row>
    <row r="22" spans="2:4" x14ac:dyDescent="0.3">
      <c r="B22" s="3147"/>
      <c r="C22" s="577" t="s">
        <v>393</v>
      </c>
      <c r="D22" s="49" t="s">
        <v>652</v>
      </c>
    </row>
    <row r="23" spans="2:4" x14ac:dyDescent="0.3">
      <c r="B23" s="3148" t="s">
        <v>395</v>
      </c>
      <c r="C23" s="3148"/>
      <c r="D23" s="49" t="s">
        <v>427</v>
      </c>
    </row>
    <row r="24" spans="2:4" x14ac:dyDescent="0.3">
      <c r="B24" s="3148" t="s">
        <v>397</v>
      </c>
      <c r="C24" s="3148"/>
      <c r="D24" s="113" t="s">
        <v>645</v>
      </c>
    </row>
    <row r="25" spans="2:4" x14ac:dyDescent="0.3">
      <c r="B25" s="3142" t="s">
        <v>399</v>
      </c>
      <c r="C25" s="3142"/>
      <c r="D25" s="49" t="s">
        <v>19</v>
      </c>
    </row>
    <row r="26" spans="2:4" ht="14.55" customHeight="1" x14ac:dyDescent="0.3">
      <c r="B26" s="3143" t="s">
        <v>401</v>
      </c>
      <c r="C26" s="3143"/>
      <c r="D26" s="113" t="s">
        <v>2467</v>
      </c>
    </row>
    <row r="27" spans="2:4" x14ac:dyDescent="0.3">
      <c r="B27" s="3149" t="s">
        <v>403</v>
      </c>
      <c r="C27" s="3150"/>
      <c r="D27" s="44"/>
    </row>
    <row r="28" spans="2:4" ht="69.599999999999994" x14ac:dyDescent="0.3">
      <c r="B28" s="578" t="s">
        <v>404</v>
      </c>
      <c r="C28" s="579"/>
      <c r="D28" s="49" t="s">
        <v>2474</v>
      </c>
    </row>
    <row r="29" spans="2:4" x14ac:dyDescent="0.3">
      <c r="B29" s="3151" t="s">
        <v>405</v>
      </c>
      <c r="C29" s="3152"/>
      <c r="D29" s="61"/>
    </row>
    <row r="30" spans="2:4" x14ac:dyDescent="0.3">
      <c r="B30" s="114"/>
      <c r="C30" s="114"/>
      <c r="D30" s="115"/>
    </row>
    <row r="31" spans="2:4" ht="23.25" customHeight="1" x14ac:dyDescent="0.3">
      <c r="B31" s="3297" t="s">
        <v>406</v>
      </c>
      <c r="C31" s="3297"/>
      <c r="D31" s="3297"/>
    </row>
    <row r="32" spans="2:4" x14ac:dyDescent="0.3">
      <c r="B32" s="3140" t="s">
        <v>407</v>
      </c>
      <c r="C32" s="3141"/>
      <c r="D32" s="113" t="s">
        <v>648</v>
      </c>
    </row>
    <row r="33" spans="2:4" x14ac:dyDescent="0.3">
      <c r="B33" s="3140" t="s">
        <v>409</v>
      </c>
      <c r="C33" s="3141"/>
      <c r="D33" s="113" t="s">
        <v>649</v>
      </c>
    </row>
    <row r="34" spans="2:4" x14ac:dyDescent="0.3">
      <c r="B34" s="3140" t="s">
        <v>411</v>
      </c>
      <c r="C34" s="3141"/>
      <c r="D34" s="113" t="s">
        <v>645</v>
      </c>
    </row>
    <row r="35" spans="2:4" x14ac:dyDescent="0.3">
      <c r="B35" s="3140" t="s">
        <v>413</v>
      </c>
      <c r="C35" s="3141"/>
      <c r="D35" s="113" t="s">
        <v>650</v>
      </c>
    </row>
    <row r="36" spans="2:4" x14ac:dyDescent="0.3">
      <c r="B36" s="3140" t="s">
        <v>415</v>
      </c>
      <c r="C36" s="3141"/>
      <c r="D36" s="113" t="s">
        <v>651</v>
      </c>
    </row>
  </sheetData>
  <mergeCells count="30">
    <mergeCell ref="B16:C16"/>
    <mergeCell ref="B3:D3"/>
    <mergeCell ref="B4:C4"/>
    <mergeCell ref="B5:C5"/>
    <mergeCell ref="B6:C6"/>
    <mergeCell ref="B7:C7"/>
    <mergeCell ref="B10:D10"/>
    <mergeCell ref="B11:C11"/>
    <mergeCell ref="B12:C12"/>
    <mergeCell ref="B13:C13"/>
    <mergeCell ref="B14:C14"/>
    <mergeCell ref="B15:C15"/>
    <mergeCell ref="B8:C8"/>
    <mergeCell ref="B31:D31"/>
    <mergeCell ref="B17:C17"/>
    <mergeCell ref="B18:C18"/>
    <mergeCell ref="B19:C19"/>
    <mergeCell ref="B20:C20"/>
    <mergeCell ref="B21:B22"/>
    <mergeCell ref="B23:C23"/>
    <mergeCell ref="B24:C24"/>
    <mergeCell ref="B25:C25"/>
    <mergeCell ref="B26:C26"/>
    <mergeCell ref="B27:C27"/>
    <mergeCell ref="B29:C29"/>
    <mergeCell ref="B32:C32"/>
    <mergeCell ref="B33:C33"/>
    <mergeCell ref="B34:C34"/>
    <mergeCell ref="B35:C35"/>
    <mergeCell ref="B36:C36"/>
  </mergeCells>
  <dataValidations count="7">
    <dataValidation type="list" allowBlank="1" showInputMessage="1" showErrorMessage="1" sqref="D25" xr:uid="{00000000-0002-0000-4A00-000000000000}">
      <formula1>Tipo_operación</formula1>
    </dataValidation>
    <dataValidation type="list" allowBlank="1" showInputMessage="1" showErrorMessage="1" sqref="D14" xr:uid="{00000000-0002-0000-4A00-000001000000}">
      <formula1>Tipo_indicador</formula1>
    </dataValidation>
    <dataValidation type="list" allowBlank="1" showInputMessage="1" showErrorMessage="1" sqref="D7" xr:uid="{00000000-0002-0000-4A00-000002000000}">
      <formula1>Nombre_indicador_ODS</formula1>
    </dataValidation>
    <dataValidation type="list" allowBlank="1" showInputMessage="1" showErrorMessage="1" sqref="D6" xr:uid="{00000000-0002-0000-4A00-000003000000}">
      <formula1>Numero_indicador</formula1>
    </dataValidation>
    <dataValidation type="list" allowBlank="1" showInputMessage="1" showErrorMessage="1" sqref="D5" xr:uid="{00000000-0002-0000-4A00-000004000000}">
      <formula1>Metas_ODS</formula1>
    </dataValidation>
    <dataValidation type="list" allowBlank="1" showInputMessage="1" showErrorMessage="1" sqref="D4" xr:uid="{00000000-0002-0000-4A00-000005000000}">
      <formula1>ODS</formula1>
    </dataValidation>
    <dataValidation allowBlank="1" showDropDown="1" showInputMessage="1" showErrorMessage="1" sqref="D13" xr:uid="{00000000-0002-0000-4A00-000006000000}"/>
  </dataValidations>
  <hyperlinks>
    <hyperlink ref="B1" location="'3.3.4'!A1" display="REGRESAR" xr:uid="{00000000-0004-0000-4A00-000000000000}"/>
    <hyperlink ref="D8" r:id="rId1" xr:uid="{00000000-0004-0000-4A00-000001000000}"/>
  </hyperlinks>
  <pageMargins left="0.7" right="0.7" top="0.75" bottom="0.75" header="0.3" footer="0.3"/>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Hoja76">
    <tabColor theme="5"/>
  </sheetPr>
  <dimension ref="A1:P31"/>
  <sheetViews>
    <sheetView showGridLines="0" zoomScaleNormal="100" workbookViewId="0">
      <pane ySplit="1" topLeftCell="A2" activePane="bottomLeft" state="frozen"/>
      <selection activeCell="I38" sqref="I38"/>
      <selection pane="bottomLeft" activeCell="G16" sqref="G16"/>
    </sheetView>
  </sheetViews>
  <sheetFormatPr baseColWidth="10" defaultColWidth="11.44140625" defaultRowHeight="13.2" x14ac:dyDescent="0.35"/>
  <cols>
    <col min="1" max="2" width="15.5546875" style="39" customWidth="1"/>
    <col min="3" max="3" width="11.5546875" style="40" customWidth="1"/>
    <col min="4" max="6" width="11.5546875" style="39" customWidth="1"/>
    <col min="7" max="16384" width="11.44140625" style="39"/>
  </cols>
  <sheetData>
    <row r="1" spans="1:16" ht="18.600000000000001" x14ac:dyDescent="0.45">
      <c r="A1" s="576" t="s">
        <v>337</v>
      </c>
      <c r="B1" s="649"/>
      <c r="C1" s="3262" t="s">
        <v>430</v>
      </c>
      <c r="D1" s="3262"/>
      <c r="E1" s="160"/>
      <c r="F1" s="160"/>
      <c r="G1" s="160"/>
      <c r="H1" s="160"/>
      <c r="I1" s="160"/>
      <c r="J1" s="160"/>
      <c r="K1" s="160"/>
      <c r="L1" s="160"/>
      <c r="M1" s="160"/>
      <c r="N1" s="160"/>
      <c r="O1" s="160"/>
      <c r="P1" s="160"/>
    </row>
    <row r="2" spans="1:16" ht="18.600000000000001" x14ac:dyDescent="0.45">
      <c r="A2" s="160"/>
      <c r="B2" s="160"/>
      <c r="C2" s="687"/>
      <c r="D2" s="160"/>
      <c r="E2" s="160"/>
      <c r="F2" s="160"/>
      <c r="G2" s="160"/>
      <c r="H2" s="160"/>
      <c r="I2" s="160"/>
      <c r="J2" s="160"/>
      <c r="K2" s="160"/>
      <c r="L2" s="160"/>
      <c r="M2" s="160"/>
      <c r="N2" s="160"/>
      <c r="O2" s="160"/>
      <c r="P2" s="160"/>
    </row>
    <row r="3" spans="1:16" ht="18.600000000000001" x14ac:dyDescent="0.35">
      <c r="A3" s="3268" t="s">
        <v>339</v>
      </c>
      <c r="B3" s="3268"/>
      <c r="C3" s="3268" t="s">
        <v>627</v>
      </c>
      <c r="D3" s="3269"/>
      <c r="E3" s="3269"/>
      <c r="F3" s="3269"/>
      <c r="G3" s="3269"/>
      <c r="H3" s="3269"/>
      <c r="I3" s="3269"/>
      <c r="J3" s="3269"/>
      <c r="K3" s="3269"/>
      <c r="L3" s="3269"/>
      <c r="M3" s="3269"/>
      <c r="N3" s="3269"/>
      <c r="O3" s="3269"/>
      <c r="P3" s="3269"/>
    </row>
    <row r="4" spans="1:16" ht="18.600000000000001" x14ac:dyDescent="0.35">
      <c r="A4" s="3268" t="s">
        <v>340</v>
      </c>
      <c r="B4" s="3268"/>
      <c r="C4" s="3268" t="s">
        <v>4225</v>
      </c>
      <c r="D4" s="3269"/>
      <c r="E4" s="3269"/>
      <c r="F4" s="3269"/>
      <c r="G4" s="3269"/>
      <c r="H4" s="3269"/>
      <c r="I4" s="3269"/>
      <c r="J4" s="3269"/>
      <c r="K4" s="3269"/>
      <c r="L4" s="3269"/>
      <c r="M4" s="3269"/>
      <c r="N4" s="3269"/>
      <c r="O4" s="3269"/>
      <c r="P4" s="3269"/>
    </row>
    <row r="5" spans="1:16" ht="16.5" customHeight="1" x14ac:dyDescent="0.35">
      <c r="A5" s="3268" t="s">
        <v>341</v>
      </c>
      <c r="B5" s="3268"/>
      <c r="C5" s="3268" t="s">
        <v>3974</v>
      </c>
      <c r="D5" s="3269"/>
      <c r="E5" s="3269"/>
      <c r="F5" s="3269"/>
      <c r="G5" s="3269"/>
      <c r="H5" s="3269"/>
      <c r="I5" s="3269"/>
      <c r="J5" s="3269"/>
      <c r="K5" s="3269"/>
      <c r="L5" s="3269"/>
      <c r="M5" s="3269"/>
      <c r="N5" s="3269"/>
      <c r="O5" s="3269"/>
      <c r="P5" s="3269"/>
    </row>
    <row r="6" spans="1:16" ht="15.75" customHeight="1" x14ac:dyDescent="0.35">
      <c r="A6" s="3268" t="s">
        <v>417</v>
      </c>
      <c r="B6" s="3269"/>
      <c r="C6" s="3268"/>
      <c r="D6" s="3269"/>
      <c r="E6" s="3269"/>
      <c r="F6" s="3269"/>
      <c r="G6" s="3269"/>
      <c r="H6" s="3269"/>
      <c r="I6" s="3269"/>
      <c r="J6" s="3269"/>
      <c r="K6" s="3269"/>
      <c r="L6" s="3269"/>
      <c r="M6" s="3269"/>
      <c r="N6" s="3269"/>
      <c r="O6" s="3269"/>
      <c r="P6" s="3269"/>
    </row>
    <row r="7" spans="1:16" ht="18.600000000000001" x14ac:dyDescent="0.45">
      <c r="A7" s="869"/>
      <c r="B7" s="614"/>
      <c r="C7" s="687"/>
      <c r="D7" s="160"/>
      <c r="E7" s="160"/>
      <c r="F7" s="160"/>
      <c r="G7" s="160"/>
      <c r="H7" s="160"/>
      <c r="I7" s="160"/>
      <c r="J7" s="160"/>
      <c r="K7" s="160"/>
      <c r="L7" s="160"/>
      <c r="M7" s="160"/>
      <c r="N7" s="160"/>
      <c r="O7" s="160"/>
      <c r="P7" s="160"/>
    </row>
    <row r="8" spans="1:16" ht="18.600000000000001" x14ac:dyDescent="0.45">
      <c r="A8" s="869"/>
      <c r="B8" s="614"/>
      <c r="C8" s="687"/>
      <c r="D8" s="160"/>
      <c r="E8" s="160"/>
      <c r="F8" s="160"/>
      <c r="G8" s="160"/>
      <c r="H8" s="160"/>
      <c r="I8" s="160"/>
      <c r="J8" s="160"/>
      <c r="K8" s="160"/>
      <c r="L8" s="160"/>
      <c r="M8" s="160"/>
      <c r="N8" s="160"/>
      <c r="O8" s="160"/>
      <c r="P8" s="160"/>
    </row>
    <row r="9" spans="1:16" ht="11.25" customHeight="1" x14ac:dyDescent="0.45">
      <c r="A9" s="869"/>
      <c r="B9" s="614"/>
      <c r="C9" s="3203" t="s">
        <v>455</v>
      </c>
      <c r="D9" s="3203"/>
      <c r="E9" s="3203"/>
      <c r="F9" s="3203"/>
      <c r="G9" s="3203"/>
      <c r="H9" s="3203"/>
      <c r="I9" s="3203"/>
      <c r="J9" s="3203"/>
      <c r="K9" s="3203"/>
      <c r="L9" s="3203"/>
      <c r="M9" s="3203"/>
      <c r="N9" s="3203"/>
      <c r="O9" s="3203"/>
      <c r="P9" s="3203"/>
    </row>
    <row r="10" spans="1:16" ht="11.25" customHeight="1" x14ac:dyDescent="0.45">
      <c r="A10" s="870"/>
      <c r="B10" s="614"/>
      <c r="C10" s="3203"/>
      <c r="D10" s="3203"/>
      <c r="E10" s="3203"/>
      <c r="F10" s="3203"/>
      <c r="G10" s="3203"/>
      <c r="H10" s="3203"/>
      <c r="I10" s="3203"/>
      <c r="J10" s="3203"/>
      <c r="K10" s="3203"/>
      <c r="L10" s="3203"/>
      <c r="M10" s="3203"/>
      <c r="N10" s="3203"/>
      <c r="O10" s="3203"/>
      <c r="P10" s="3203"/>
    </row>
    <row r="11" spans="1:16" x14ac:dyDescent="0.35">
      <c r="A11" s="313"/>
      <c r="B11" s="100"/>
    </row>
    <row r="12" spans="1:16" x14ac:dyDescent="0.35">
      <c r="A12" s="313"/>
      <c r="B12" s="100"/>
    </row>
    <row r="13" spans="1:16" x14ac:dyDescent="0.35">
      <c r="A13" s="313"/>
      <c r="B13" s="100"/>
    </row>
    <row r="14" spans="1:16" x14ac:dyDescent="0.35">
      <c r="A14" s="314"/>
      <c r="B14" s="100"/>
    </row>
    <row r="15" spans="1:16" x14ac:dyDescent="0.35">
      <c r="A15" s="313"/>
      <c r="B15" s="100"/>
    </row>
    <row r="16" spans="1:16" x14ac:dyDescent="0.35">
      <c r="A16" s="313"/>
      <c r="B16" s="100"/>
    </row>
    <row r="17" spans="1:2" x14ac:dyDescent="0.35">
      <c r="A17" s="313"/>
      <c r="B17" s="100"/>
    </row>
    <row r="18" spans="1:2" x14ac:dyDescent="0.35">
      <c r="A18" s="314"/>
      <c r="B18" s="100"/>
    </row>
    <row r="19" spans="1:2" x14ac:dyDescent="0.35">
      <c r="A19" s="313"/>
      <c r="B19" s="100"/>
    </row>
    <row r="20" spans="1:2" x14ac:dyDescent="0.35">
      <c r="A20" s="313"/>
      <c r="B20" s="100"/>
    </row>
    <row r="21" spans="1:2" x14ac:dyDescent="0.35">
      <c r="A21" s="313"/>
      <c r="B21" s="100"/>
    </row>
    <row r="22" spans="1:2" x14ac:dyDescent="0.35">
      <c r="A22" s="314"/>
      <c r="B22" s="100"/>
    </row>
    <row r="23" spans="1:2" x14ac:dyDescent="0.35">
      <c r="A23" s="313"/>
      <c r="B23" s="100"/>
    </row>
    <row r="24" spans="1:2" x14ac:dyDescent="0.35">
      <c r="A24" s="313"/>
      <c r="B24" s="100"/>
    </row>
    <row r="25" spans="1:2" x14ac:dyDescent="0.35">
      <c r="A25" s="313"/>
      <c r="B25" s="100"/>
    </row>
    <row r="26" spans="1:2" x14ac:dyDescent="0.35">
      <c r="A26" s="314"/>
      <c r="B26" s="100"/>
    </row>
    <row r="27" spans="1:2" x14ac:dyDescent="0.35">
      <c r="A27" s="313"/>
      <c r="B27" s="100"/>
    </row>
    <row r="28" spans="1:2" x14ac:dyDescent="0.35">
      <c r="A28" s="313"/>
      <c r="B28" s="100"/>
    </row>
    <row r="29" spans="1:2" x14ac:dyDescent="0.35">
      <c r="A29" s="313"/>
      <c r="B29" s="100"/>
    </row>
    <row r="30" spans="1:2" x14ac:dyDescent="0.35">
      <c r="A30" s="314"/>
      <c r="B30" s="100"/>
    </row>
    <row r="31" spans="1:2" x14ac:dyDescent="0.35">
      <c r="A31" s="313"/>
      <c r="B31" s="100"/>
    </row>
  </sheetData>
  <mergeCells count="10">
    <mergeCell ref="A6:B6"/>
    <mergeCell ref="C6:P6"/>
    <mergeCell ref="C9:P10"/>
    <mergeCell ref="C1:D1"/>
    <mergeCell ref="A3:B3"/>
    <mergeCell ref="C3:P3"/>
    <mergeCell ref="A4:B4"/>
    <mergeCell ref="C4:P4"/>
    <mergeCell ref="A5:B5"/>
    <mergeCell ref="C5:P5"/>
  </mergeCells>
  <hyperlinks>
    <hyperlink ref="A1" location="'ODS 3.'!A1" display="REGRESAR" xr:uid="{00000000-0004-0000-4B00-000000000000}"/>
    <hyperlink ref="C1" location="'Metadato 3.3.5'!A1" display="VER METADATO" xr:uid="{00000000-0004-0000-4B00-000001000000}"/>
  </hyperlinks>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Hoja77">
    <tabColor theme="0" tint="-0.499984740745262"/>
  </sheetPr>
  <dimension ref="A1:F36"/>
  <sheetViews>
    <sheetView showGridLines="0" zoomScaleNormal="100" workbookViewId="0">
      <pane ySplit="1" topLeftCell="A2" activePane="bottomLeft" state="frozen"/>
      <selection activeCell="I38" sqref="I38"/>
      <selection pane="bottomLeft" activeCell="G11" sqref="G11"/>
    </sheetView>
  </sheetViews>
  <sheetFormatPr baseColWidth="10" defaultColWidth="11.44140625" defaultRowHeight="17.399999999999999" x14ac:dyDescent="0.3"/>
  <cols>
    <col min="1" max="1" width="11.44140625" style="38"/>
    <col min="2" max="2" width="26.44140625" style="38" customWidth="1"/>
    <col min="3" max="3" width="24" style="38" customWidth="1"/>
    <col min="4" max="4" width="85.77734375" style="38" customWidth="1"/>
    <col min="5" max="5" width="11.44140625" style="38"/>
    <col min="6" max="6" width="7.21875" style="38" customWidth="1"/>
    <col min="7" max="16384" width="11.44140625" style="38"/>
  </cols>
  <sheetData>
    <row r="1" spans="1:6" x14ac:dyDescent="0.3">
      <c r="B1" s="481" t="s">
        <v>337</v>
      </c>
    </row>
    <row r="2" spans="1:6" ht="18" thickBot="1" x14ac:dyDescent="0.35"/>
    <row r="3" spans="1:6" ht="23.25" customHeight="1" thickBot="1" x14ac:dyDescent="0.35">
      <c r="B3" s="3297" t="s">
        <v>370</v>
      </c>
      <c r="C3" s="3297"/>
      <c r="D3" s="3297"/>
      <c r="F3" s="147" t="s">
        <v>371</v>
      </c>
    </row>
    <row r="4" spans="1:6" x14ac:dyDescent="0.3">
      <c r="A4" s="691"/>
      <c r="B4" s="3142" t="s">
        <v>449</v>
      </c>
      <c r="C4" s="3142"/>
      <c r="D4" s="44" t="s">
        <v>16</v>
      </c>
    </row>
    <row r="5" spans="1:6" ht="34.799999999999997" x14ac:dyDescent="0.3">
      <c r="B5" s="3142" t="s">
        <v>373</v>
      </c>
      <c r="C5" s="3142"/>
      <c r="D5" s="44" t="s">
        <v>49</v>
      </c>
    </row>
    <row r="6" spans="1:6" x14ac:dyDescent="0.3">
      <c r="B6" s="3142" t="s">
        <v>374</v>
      </c>
      <c r="C6" s="3142"/>
      <c r="D6" s="45" t="s">
        <v>602</v>
      </c>
    </row>
    <row r="7" spans="1:6" x14ac:dyDescent="0.3">
      <c r="B7" s="3143" t="s">
        <v>375</v>
      </c>
      <c r="C7" s="3143"/>
      <c r="D7" s="46" t="s">
        <v>3974</v>
      </c>
    </row>
    <row r="8" spans="1:6" x14ac:dyDescent="0.3">
      <c r="B8" s="3144" t="s">
        <v>2480</v>
      </c>
      <c r="C8" s="3145"/>
      <c r="D8" s="47" t="s">
        <v>2516</v>
      </c>
    </row>
    <row r="9" spans="1:6" x14ac:dyDescent="0.45">
      <c r="B9" s="22"/>
      <c r="C9" s="22"/>
      <c r="D9" s="22"/>
    </row>
    <row r="10" spans="1:6" ht="23.25" customHeight="1" x14ac:dyDescent="0.3">
      <c r="B10" s="3297" t="s">
        <v>376</v>
      </c>
      <c r="C10" s="3297"/>
      <c r="D10" s="3297"/>
    </row>
    <row r="11" spans="1:6" x14ac:dyDescent="0.3">
      <c r="B11" s="3153" t="s">
        <v>377</v>
      </c>
      <c r="C11" s="3154"/>
      <c r="D11" s="44"/>
    </row>
    <row r="12" spans="1:6" x14ac:dyDescent="0.3">
      <c r="B12" s="3155" t="s">
        <v>379</v>
      </c>
      <c r="C12" s="3155"/>
      <c r="D12" s="661"/>
    </row>
    <row r="13" spans="1:6" x14ac:dyDescent="0.3">
      <c r="B13" s="3142" t="s">
        <v>380</v>
      </c>
      <c r="C13" s="3142"/>
      <c r="D13" s="603"/>
    </row>
    <row r="14" spans="1:6" x14ac:dyDescent="0.3">
      <c r="B14" s="3142" t="s">
        <v>381</v>
      </c>
      <c r="C14" s="3156"/>
      <c r="D14" s="603"/>
    </row>
    <row r="15" spans="1:6" x14ac:dyDescent="0.3">
      <c r="B15" s="3142" t="s">
        <v>382</v>
      </c>
      <c r="C15" s="3142"/>
      <c r="D15" s="44"/>
    </row>
    <row r="16" spans="1:6" ht="56.25" customHeight="1" x14ac:dyDescent="0.3">
      <c r="B16" s="3142" t="s">
        <v>383</v>
      </c>
      <c r="C16" s="3142"/>
      <c r="D16" s="44"/>
    </row>
    <row r="17" spans="2:4" x14ac:dyDescent="0.3">
      <c r="B17" s="3142" t="s">
        <v>384</v>
      </c>
      <c r="C17" s="3142"/>
      <c r="D17" s="57"/>
    </row>
    <row r="18" spans="2:4" x14ac:dyDescent="0.3">
      <c r="B18" s="3143" t="s">
        <v>386</v>
      </c>
      <c r="C18" s="3143"/>
      <c r="D18" s="44"/>
    </row>
    <row r="19" spans="2:4" x14ac:dyDescent="0.3">
      <c r="B19" s="3144" t="s">
        <v>387</v>
      </c>
      <c r="C19" s="3145"/>
      <c r="D19" s="57"/>
    </row>
    <row r="20" spans="2:4" x14ac:dyDescent="0.3">
      <c r="B20" s="3142" t="s">
        <v>388</v>
      </c>
      <c r="C20" s="3142"/>
      <c r="D20" s="44"/>
    </row>
    <row r="21" spans="2:4" x14ac:dyDescent="0.3">
      <c r="B21" s="3146" t="s">
        <v>390</v>
      </c>
      <c r="C21" s="54" t="s">
        <v>391</v>
      </c>
      <c r="D21" s="44"/>
    </row>
    <row r="22" spans="2:4" x14ac:dyDescent="0.3">
      <c r="B22" s="3147"/>
      <c r="C22" s="577" t="s">
        <v>393</v>
      </c>
      <c r="D22" s="57"/>
    </row>
    <row r="23" spans="2:4" x14ac:dyDescent="0.3">
      <c r="B23" s="3148" t="s">
        <v>395</v>
      </c>
      <c r="C23" s="3148"/>
      <c r="D23" s="44"/>
    </row>
    <row r="24" spans="2:4" x14ac:dyDescent="0.3">
      <c r="B24" s="3148" t="s">
        <v>397</v>
      </c>
      <c r="C24" s="3148"/>
      <c r="D24" s="84"/>
    </row>
    <row r="25" spans="2:4" x14ac:dyDescent="0.3">
      <c r="B25" s="3142" t="s">
        <v>399</v>
      </c>
      <c r="C25" s="3142"/>
      <c r="D25" s="52"/>
    </row>
    <row r="26" spans="2:4" x14ac:dyDescent="0.3">
      <c r="B26" s="3143" t="s">
        <v>401</v>
      </c>
      <c r="C26" s="3143"/>
      <c r="D26" s="84"/>
    </row>
    <row r="27" spans="2:4" x14ac:dyDescent="0.3">
      <c r="B27" s="3149" t="s">
        <v>403</v>
      </c>
      <c r="C27" s="3150"/>
      <c r="D27" s="44"/>
    </row>
    <row r="28" spans="2:4" ht="87" x14ac:dyDescent="0.3">
      <c r="B28" s="578" t="s">
        <v>404</v>
      </c>
      <c r="C28" s="579"/>
      <c r="D28" s="52" t="s">
        <v>653</v>
      </c>
    </row>
    <row r="29" spans="2:4" x14ac:dyDescent="0.3">
      <c r="B29" s="3151" t="s">
        <v>405</v>
      </c>
      <c r="C29" s="3152"/>
      <c r="D29" s="61"/>
    </row>
    <row r="30" spans="2:4" x14ac:dyDescent="0.3">
      <c r="B30" s="62"/>
      <c r="C30" s="62"/>
      <c r="D30" s="63"/>
    </row>
    <row r="31" spans="2:4" ht="23.25" customHeight="1" x14ac:dyDescent="0.3">
      <c r="B31" s="3297" t="s">
        <v>406</v>
      </c>
      <c r="C31" s="3297"/>
      <c r="D31" s="3297"/>
    </row>
    <row r="32" spans="2:4" x14ac:dyDescent="0.3">
      <c r="B32" s="3140" t="s">
        <v>407</v>
      </c>
      <c r="C32" s="3141"/>
      <c r="D32" s="84" t="s">
        <v>648</v>
      </c>
    </row>
    <row r="33" spans="2:4" x14ac:dyDescent="0.3">
      <c r="B33" s="3140" t="s">
        <v>409</v>
      </c>
      <c r="C33" s="3141"/>
      <c r="D33" s="84" t="s">
        <v>649</v>
      </c>
    </row>
    <row r="34" spans="2:4" x14ac:dyDescent="0.3">
      <c r="B34" s="3140" t="s">
        <v>411</v>
      </c>
      <c r="C34" s="3141"/>
      <c r="D34" s="84" t="s">
        <v>645</v>
      </c>
    </row>
    <row r="35" spans="2:4" x14ac:dyDescent="0.3">
      <c r="B35" s="3140" t="s">
        <v>413</v>
      </c>
      <c r="C35" s="3141"/>
      <c r="D35" s="84" t="s">
        <v>650</v>
      </c>
    </row>
    <row r="36" spans="2:4" x14ac:dyDescent="0.3">
      <c r="B36" s="3140" t="s">
        <v>415</v>
      </c>
      <c r="C36" s="3141"/>
      <c r="D36" s="84" t="s">
        <v>651</v>
      </c>
    </row>
  </sheetData>
  <mergeCells count="30">
    <mergeCell ref="B16:C16"/>
    <mergeCell ref="B3:D3"/>
    <mergeCell ref="B4:C4"/>
    <mergeCell ref="B5:C5"/>
    <mergeCell ref="B6:C6"/>
    <mergeCell ref="B7:C7"/>
    <mergeCell ref="B10:D10"/>
    <mergeCell ref="B11:C11"/>
    <mergeCell ref="B12:C12"/>
    <mergeCell ref="B13:C13"/>
    <mergeCell ref="B14:C14"/>
    <mergeCell ref="B15:C15"/>
    <mergeCell ref="B8:C8"/>
    <mergeCell ref="B31:D31"/>
    <mergeCell ref="B17:C17"/>
    <mergeCell ref="B18:C18"/>
    <mergeCell ref="B19:C19"/>
    <mergeCell ref="B20:C20"/>
    <mergeCell ref="B21:B22"/>
    <mergeCell ref="B23:C23"/>
    <mergeCell ref="B24:C24"/>
    <mergeCell ref="B25:C25"/>
    <mergeCell ref="B26:C26"/>
    <mergeCell ref="B27:C27"/>
    <mergeCell ref="B29:C29"/>
    <mergeCell ref="B32:C32"/>
    <mergeCell ref="B33:C33"/>
    <mergeCell ref="B34:C34"/>
    <mergeCell ref="B35:C35"/>
    <mergeCell ref="B36:C36"/>
  </mergeCells>
  <dataValidations count="7">
    <dataValidation type="list" allowBlank="1" showInputMessage="1" showErrorMessage="1" sqref="D25" xr:uid="{00000000-0002-0000-4C00-000000000000}">
      <formula1>Tipo_operación</formula1>
    </dataValidation>
    <dataValidation type="list" allowBlank="1" showInputMessage="1" showErrorMessage="1" sqref="D14" xr:uid="{00000000-0002-0000-4C00-000001000000}">
      <formula1>Tipo_indicador</formula1>
    </dataValidation>
    <dataValidation type="list" allowBlank="1" showInputMessage="1" showErrorMessage="1" sqref="D7" xr:uid="{00000000-0002-0000-4C00-000002000000}">
      <formula1>Nombre_indicador_ODS</formula1>
    </dataValidation>
    <dataValidation type="list" allowBlank="1" showInputMessage="1" showErrorMessage="1" sqref="D6" xr:uid="{00000000-0002-0000-4C00-000003000000}">
      <formula1>Numero_indicador</formula1>
    </dataValidation>
    <dataValidation type="list" allowBlank="1" showInputMessage="1" showErrorMessage="1" sqref="D5" xr:uid="{00000000-0002-0000-4C00-000004000000}">
      <formula1>Metas_ODS</formula1>
    </dataValidation>
    <dataValidation type="list" allowBlank="1" showInputMessage="1" showErrorMessage="1" sqref="D4" xr:uid="{00000000-0002-0000-4C00-000005000000}">
      <formula1>ODS</formula1>
    </dataValidation>
    <dataValidation allowBlank="1" showDropDown="1" showInputMessage="1" showErrorMessage="1" sqref="D13" xr:uid="{00000000-0002-0000-4C00-000006000000}"/>
  </dataValidations>
  <hyperlinks>
    <hyperlink ref="B1" location="'3.3.5'!A1" display="REGRESAR" xr:uid="{00000000-0004-0000-4C00-000000000000}"/>
    <hyperlink ref="D8" r:id="rId1" xr:uid="{00000000-0004-0000-4C00-000001000000}"/>
  </hyperlinks>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Hoja78"/>
  <dimension ref="A1:W147"/>
  <sheetViews>
    <sheetView showGridLines="0" zoomScaleNormal="100" workbookViewId="0">
      <pane ySplit="1" topLeftCell="A2" activePane="bottomLeft" state="frozen"/>
      <selection pane="bottomLeft" activeCell="R138" sqref="R138"/>
    </sheetView>
  </sheetViews>
  <sheetFormatPr baseColWidth="10" defaultColWidth="11.44140625" defaultRowHeight="13.2" x14ac:dyDescent="0.35"/>
  <cols>
    <col min="1" max="2" width="16.21875" style="39" customWidth="1"/>
    <col min="3" max="3" width="8.77734375" style="39" customWidth="1"/>
    <col min="4" max="4" width="8.44140625" style="39" customWidth="1"/>
    <col min="5" max="12" width="11.44140625" style="39"/>
    <col min="13" max="13" width="7.33203125" style="39" customWidth="1"/>
    <col min="14" max="18" width="11.44140625" style="39"/>
    <col min="19" max="19" width="11.44140625" style="39" customWidth="1"/>
    <col min="20" max="20" width="11.44140625" style="39"/>
    <col min="21" max="21" width="2.21875" style="39" customWidth="1"/>
    <col min="22" max="26" width="11.44140625" style="39"/>
    <col min="27" max="27" width="11.44140625" style="39" customWidth="1"/>
    <col min="28" max="16384" width="11.44140625" style="39"/>
  </cols>
  <sheetData>
    <row r="1" spans="1:23" s="160" customFormat="1" ht="18.600000000000001" x14ac:dyDescent="0.45">
      <c r="A1" s="576" t="s">
        <v>337</v>
      </c>
      <c r="C1" s="3119" t="s">
        <v>430</v>
      </c>
      <c r="D1" s="3119"/>
    </row>
    <row r="2" spans="1:23" s="160" customFormat="1" ht="18.600000000000001" x14ac:dyDescent="0.45"/>
    <row r="3" spans="1:23" s="390" customFormat="1" ht="16.5" customHeight="1" x14ac:dyDescent="0.3">
      <c r="A3" s="3268" t="s">
        <v>339</v>
      </c>
      <c r="B3" s="3268"/>
      <c r="C3" s="3268" t="s">
        <v>627</v>
      </c>
      <c r="D3" s="3269"/>
      <c r="E3" s="3269"/>
      <c r="F3" s="3269"/>
      <c r="G3" s="3269"/>
      <c r="H3" s="3269"/>
      <c r="I3" s="3269"/>
      <c r="J3" s="3269"/>
      <c r="K3" s="3269"/>
      <c r="L3" s="3269"/>
      <c r="M3" s="3269"/>
      <c r="N3" s="3269"/>
      <c r="O3" s="3269"/>
      <c r="P3" s="3269"/>
      <c r="Q3" s="3269"/>
    </row>
    <row r="4" spans="1:23" s="390" customFormat="1" ht="16.5" customHeight="1" x14ac:dyDescent="0.3">
      <c r="A4" s="3268" t="s">
        <v>340</v>
      </c>
      <c r="B4" s="3268"/>
      <c r="C4" s="3268" t="s">
        <v>3975</v>
      </c>
      <c r="D4" s="3269"/>
      <c r="E4" s="3269"/>
      <c r="F4" s="3269"/>
      <c r="G4" s="3269"/>
      <c r="H4" s="3269"/>
      <c r="I4" s="3269"/>
      <c r="J4" s="3269"/>
      <c r="K4" s="3269"/>
      <c r="L4" s="3269"/>
      <c r="M4" s="3269"/>
      <c r="N4" s="3269"/>
      <c r="O4" s="3269"/>
      <c r="P4" s="3269"/>
      <c r="Q4" s="3269"/>
    </row>
    <row r="5" spans="1:23" s="390" customFormat="1" ht="16.5" customHeight="1" x14ac:dyDescent="0.3">
      <c r="A5" s="3268" t="s">
        <v>341</v>
      </c>
      <c r="B5" s="3268"/>
      <c r="C5" s="3268" t="s">
        <v>3976</v>
      </c>
      <c r="D5" s="3269"/>
      <c r="E5" s="3269"/>
      <c r="F5" s="3269"/>
      <c r="G5" s="3269"/>
      <c r="H5" s="3269"/>
      <c r="I5" s="3269"/>
      <c r="J5" s="3269"/>
      <c r="K5" s="3269"/>
      <c r="L5" s="3269"/>
      <c r="M5" s="3269"/>
      <c r="N5" s="3269"/>
      <c r="O5" s="3269"/>
      <c r="P5" s="3269"/>
      <c r="Q5" s="3269"/>
    </row>
    <row r="6" spans="1:23" s="390" customFormat="1" ht="39" customHeight="1" x14ac:dyDescent="0.3">
      <c r="A6" s="3268" t="s">
        <v>417</v>
      </c>
      <c r="B6" s="3269"/>
      <c r="C6" s="3268" t="s">
        <v>7469</v>
      </c>
      <c r="D6" s="3269"/>
      <c r="E6" s="3269"/>
      <c r="F6" s="3269"/>
      <c r="G6" s="3269"/>
      <c r="H6" s="3269"/>
      <c r="I6" s="3269"/>
      <c r="J6" s="3269"/>
      <c r="K6" s="3269"/>
      <c r="L6" s="3269"/>
      <c r="M6" s="3269"/>
      <c r="N6" s="3269"/>
      <c r="O6" s="3269"/>
      <c r="P6" s="3269"/>
      <c r="Q6" s="3269"/>
    </row>
    <row r="7" spans="1:23" s="160" customFormat="1" ht="12" customHeight="1" x14ac:dyDescent="0.45"/>
    <row r="8" spans="1:23" s="160" customFormat="1" ht="18.600000000000001" x14ac:dyDescent="0.45"/>
    <row r="9" spans="1:23" s="160" customFormat="1" ht="17.399999999999999" customHeight="1" x14ac:dyDescent="0.45">
      <c r="C9" s="639" t="s">
        <v>5089</v>
      </c>
      <c r="D9" s="639"/>
      <c r="E9" s="639"/>
      <c r="F9" s="639"/>
      <c r="G9" s="639"/>
      <c r="H9" s="639"/>
      <c r="I9" s="639"/>
      <c r="J9" s="639"/>
      <c r="K9" s="639"/>
      <c r="L9" s="639"/>
      <c r="M9" s="639"/>
      <c r="N9" s="639"/>
      <c r="O9" s="639"/>
      <c r="P9" s="639"/>
      <c r="Q9" s="639"/>
      <c r="R9" s="639"/>
      <c r="S9" s="639"/>
      <c r="T9" s="639"/>
      <c r="U9" s="639"/>
      <c r="V9" s="639"/>
      <c r="W9" s="639"/>
    </row>
    <row r="10" spans="1:23" ht="12.6" customHeight="1" x14ac:dyDescent="0.35">
      <c r="C10" s="489"/>
      <c r="D10" s="489"/>
      <c r="E10" s="489"/>
      <c r="F10" s="489"/>
      <c r="G10" s="489"/>
      <c r="H10" s="489"/>
      <c r="I10" s="489"/>
      <c r="J10" s="489"/>
      <c r="K10" s="489"/>
      <c r="L10" s="489"/>
      <c r="M10" s="489"/>
      <c r="N10" s="489"/>
      <c r="O10" s="489"/>
      <c r="P10" s="489"/>
      <c r="Q10" s="489"/>
      <c r="R10" s="489"/>
      <c r="S10" s="489"/>
      <c r="T10" s="489"/>
      <c r="U10" s="489"/>
      <c r="V10" s="489"/>
      <c r="W10" s="489"/>
    </row>
    <row r="11" spans="1:23" ht="15" customHeight="1" x14ac:dyDescent="0.35">
      <c r="C11" s="3270" t="s">
        <v>458</v>
      </c>
      <c r="D11" s="3272" t="s">
        <v>344</v>
      </c>
      <c r="E11" s="3275" t="s">
        <v>668</v>
      </c>
      <c r="F11" s="3275"/>
      <c r="G11" s="3275"/>
      <c r="H11" s="3275"/>
      <c r="I11" s="3275"/>
      <c r="J11" s="3275"/>
      <c r="K11" s="3275"/>
      <c r="L11" s="3275"/>
      <c r="M11" s="585"/>
      <c r="N11" s="3275" t="s">
        <v>2249</v>
      </c>
      <c r="O11" s="3275"/>
      <c r="P11" s="3275"/>
      <c r="Q11" s="3275"/>
      <c r="R11" s="3275"/>
      <c r="S11" s="3275"/>
      <c r="T11" s="3275"/>
      <c r="U11" s="585"/>
      <c r="V11" s="3275" t="s">
        <v>345</v>
      </c>
      <c r="W11" s="3275"/>
    </row>
    <row r="12" spans="1:23" ht="17.399999999999999" x14ac:dyDescent="0.35">
      <c r="C12" s="3271"/>
      <c r="D12" s="3273"/>
      <c r="E12" s="586" t="s">
        <v>2336</v>
      </c>
      <c r="F12" s="586" t="s">
        <v>2337</v>
      </c>
      <c r="G12" s="586" t="s">
        <v>2338</v>
      </c>
      <c r="H12" s="586" t="s">
        <v>2339</v>
      </c>
      <c r="I12" s="586" t="s">
        <v>2340</v>
      </c>
      <c r="J12" s="586" t="s">
        <v>2341</v>
      </c>
      <c r="K12" s="586" t="s">
        <v>2342</v>
      </c>
      <c r="L12" s="586" t="s">
        <v>2343</v>
      </c>
      <c r="M12" s="586"/>
      <c r="N12" s="586" t="s">
        <v>506</v>
      </c>
      <c r="O12" s="586" t="s">
        <v>507</v>
      </c>
      <c r="P12" s="586" t="s">
        <v>508</v>
      </c>
      <c r="Q12" s="586" t="s">
        <v>509</v>
      </c>
      <c r="R12" s="586" t="s">
        <v>510</v>
      </c>
      <c r="S12" s="586" t="s">
        <v>1010</v>
      </c>
      <c r="T12" s="586" t="s">
        <v>512</v>
      </c>
      <c r="U12" s="586"/>
      <c r="V12" s="586" t="s">
        <v>558</v>
      </c>
      <c r="W12" s="586" t="s">
        <v>557</v>
      </c>
    </row>
    <row r="13" spans="1:23" ht="17.399999999999999" x14ac:dyDescent="0.45">
      <c r="C13" s="681">
        <v>2010</v>
      </c>
      <c r="D13" s="437">
        <v>2.1698411895319767</v>
      </c>
      <c r="E13" s="437">
        <v>0.30813878570908337</v>
      </c>
      <c r="F13" s="437">
        <v>0.47532820280669991</v>
      </c>
      <c r="G13" s="437">
        <v>0.81888631461212746</v>
      </c>
      <c r="H13" s="437">
        <v>1.2365705314127124</v>
      </c>
      <c r="I13" s="437">
        <v>2.282504092056886</v>
      </c>
      <c r="J13" s="437">
        <v>4.0489262925826219</v>
      </c>
      <c r="K13" s="437">
        <v>6.7914402225120041</v>
      </c>
      <c r="L13" s="438">
        <v>11.015437917154941</v>
      </c>
      <c r="M13" s="437"/>
      <c r="N13" s="437">
        <v>2.2433470318677999</v>
      </c>
      <c r="O13" s="437">
        <v>2.0796432402042528</v>
      </c>
      <c r="P13" s="437">
        <v>2.1484384122106026</v>
      </c>
      <c r="Q13" s="437">
        <v>2.0402806871586119</v>
      </c>
      <c r="R13" s="437">
        <v>2.5574523728678868</v>
      </c>
      <c r="S13" s="437">
        <v>2.0286797352283132</v>
      </c>
      <c r="T13" s="437">
        <v>2.0758754988849399</v>
      </c>
      <c r="U13" s="437"/>
      <c r="V13" s="437">
        <v>2.4852305252916453</v>
      </c>
      <c r="W13" s="437">
        <v>1.8569127656258118</v>
      </c>
    </row>
    <row r="14" spans="1:23" ht="17.399999999999999" x14ac:dyDescent="0.45">
      <c r="C14" s="682">
        <v>2011</v>
      </c>
      <c r="D14" s="437">
        <v>2.0381197481713058</v>
      </c>
      <c r="E14" s="437">
        <v>0.24358557973367975</v>
      </c>
      <c r="F14" s="437">
        <v>0.44822379400778828</v>
      </c>
      <c r="G14" s="437">
        <v>0.78232873185849883</v>
      </c>
      <c r="H14" s="437">
        <v>1.1348434775730856</v>
      </c>
      <c r="I14" s="437">
        <v>2.3438894287017389</v>
      </c>
      <c r="J14" s="437">
        <v>3.6077205219169022</v>
      </c>
      <c r="K14" s="437">
        <v>6.147672666776149</v>
      </c>
      <c r="L14" s="438">
        <v>10.16932658622032</v>
      </c>
      <c r="M14" s="437"/>
      <c r="N14" s="437">
        <v>2.1958146574646009</v>
      </c>
      <c r="O14" s="437">
        <v>1.8153918728748653</v>
      </c>
      <c r="P14" s="437">
        <v>2.0513992004568817</v>
      </c>
      <c r="Q14" s="437">
        <v>1.7842114122201649</v>
      </c>
      <c r="R14" s="437">
        <v>2.1805586717522996</v>
      </c>
      <c r="S14" s="437">
        <v>1.9104726588256511</v>
      </c>
      <c r="T14" s="437">
        <v>2.2153938582273094</v>
      </c>
      <c r="U14" s="437"/>
      <c r="V14" s="437">
        <v>2.368072546070795</v>
      </c>
      <c r="W14" s="437">
        <v>1.7109167822623155</v>
      </c>
    </row>
    <row r="15" spans="1:23" ht="17.399999999999999" x14ac:dyDescent="0.45">
      <c r="C15" s="681">
        <v>2012</v>
      </c>
      <c r="D15" s="437">
        <v>2.0508015439251088</v>
      </c>
      <c r="E15" s="437">
        <v>0.23066154381769388</v>
      </c>
      <c r="F15" s="437">
        <v>0.43868673988811502</v>
      </c>
      <c r="G15" s="437">
        <v>0.79934785377804496</v>
      </c>
      <c r="H15" s="437">
        <v>1.1665070777622613</v>
      </c>
      <c r="I15" s="437">
        <v>2.1176847638910745</v>
      </c>
      <c r="J15" s="437">
        <v>3.7948334704733102</v>
      </c>
      <c r="K15" s="437">
        <v>6.24299172210387</v>
      </c>
      <c r="L15" s="438">
        <v>9.8252089903710988</v>
      </c>
      <c r="M15" s="437"/>
      <c r="N15" s="437">
        <v>2.1421840883405401</v>
      </c>
      <c r="O15" s="437">
        <v>1.8964555810529182</v>
      </c>
      <c r="P15" s="437">
        <v>2.0300627757873744</v>
      </c>
      <c r="Q15" s="437">
        <v>1.9729109531538593</v>
      </c>
      <c r="R15" s="437">
        <v>2.343765922322842</v>
      </c>
      <c r="S15" s="437">
        <v>1.8602513527857265</v>
      </c>
      <c r="T15" s="437">
        <v>2.1050454166590615</v>
      </c>
      <c r="U15" s="437"/>
      <c r="V15" s="437">
        <v>2.3524165029243078</v>
      </c>
      <c r="W15" s="437">
        <v>1.7515385347693162</v>
      </c>
    </row>
    <row r="16" spans="1:23" ht="17.399999999999999" x14ac:dyDescent="0.45">
      <c r="C16" s="681">
        <v>2013</v>
      </c>
      <c r="D16" s="437">
        <v>2.0027634000733632</v>
      </c>
      <c r="E16" s="437">
        <v>0.29803808479544486</v>
      </c>
      <c r="F16" s="437">
        <v>0.41235572722564978</v>
      </c>
      <c r="G16" s="437">
        <v>0.71641778276981605</v>
      </c>
      <c r="H16" s="437">
        <v>1.265612633285055</v>
      </c>
      <c r="I16" s="437">
        <v>2.0230016791289436</v>
      </c>
      <c r="J16" s="437">
        <v>3.3942205945795774</v>
      </c>
      <c r="K16" s="437">
        <v>5.7688439486119867</v>
      </c>
      <c r="L16" s="438">
        <v>9.86091445504929</v>
      </c>
      <c r="M16" s="437"/>
      <c r="N16" s="437">
        <v>2.0886813495495846</v>
      </c>
      <c r="O16" s="437">
        <v>1.9316693821656687</v>
      </c>
      <c r="P16" s="437">
        <v>2.1053918999196282</v>
      </c>
      <c r="Q16" s="437">
        <v>1.8506003111548561</v>
      </c>
      <c r="R16" s="437">
        <v>2.1319569120287256</v>
      </c>
      <c r="S16" s="437">
        <v>1.8532818532818531</v>
      </c>
      <c r="T16" s="437">
        <v>1.915118168127216</v>
      </c>
      <c r="U16" s="437"/>
      <c r="V16" s="437">
        <v>2.2556892684684664</v>
      </c>
      <c r="W16" s="437">
        <v>1.7515845513835888</v>
      </c>
    </row>
    <row r="17" spans="1:23" ht="17.399999999999999" x14ac:dyDescent="0.45">
      <c r="A17" s="195"/>
      <c r="C17" s="681">
        <v>2014</v>
      </c>
      <c r="D17" s="437">
        <v>1.9700022020918742</v>
      </c>
      <c r="E17" s="437">
        <v>0.23830004982127184</v>
      </c>
      <c r="F17" s="437">
        <v>0.41355820992873982</v>
      </c>
      <c r="G17" s="437">
        <v>0.73945701843697753</v>
      </c>
      <c r="H17" s="437">
        <v>1.1810385839959623</v>
      </c>
      <c r="I17" s="437">
        <v>2.107336007735078</v>
      </c>
      <c r="J17" s="437">
        <v>3.3627959832852166</v>
      </c>
      <c r="K17" s="437">
        <v>5.4571671973435452</v>
      </c>
      <c r="L17" s="438">
        <v>9.449454680535073</v>
      </c>
      <c r="M17" s="437"/>
      <c r="N17" s="437">
        <v>2.064342289681548</v>
      </c>
      <c r="O17" s="437">
        <v>1.9269789198712106</v>
      </c>
      <c r="P17" s="437">
        <v>2.0603221283726021</v>
      </c>
      <c r="Q17" s="437">
        <v>1.7951420896865338</v>
      </c>
      <c r="R17" s="437">
        <v>2.1355599592127286</v>
      </c>
      <c r="S17" s="437">
        <v>1.8765227308071122</v>
      </c>
      <c r="T17" s="437">
        <v>1.7330221595766806</v>
      </c>
      <c r="U17" s="437"/>
      <c r="V17" s="437">
        <v>2.2980315672343123</v>
      </c>
      <c r="W17" s="437">
        <v>1.6438237596647125</v>
      </c>
    </row>
    <row r="18" spans="1:23" ht="17.399999999999999" x14ac:dyDescent="0.45">
      <c r="C18" s="681">
        <v>2015</v>
      </c>
      <c r="D18" s="437">
        <v>1.9780488913526988</v>
      </c>
      <c r="E18" s="437">
        <v>0.25673628664567483</v>
      </c>
      <c r="F18" s="437">
        <v>0.46851000965217682</v>
      </c>
      <c r="G18" s="437">
        <v>0.62033441507191134</v>
      </c>
      <c r="H18" s="437">
        <v>1.0579309168938311</v>
      </c>
      <c r="I18" s="437">
        <v>2.0076221119939812</v>
      </c>
      <c r="J18" s="437">
        <v>3.3398327561521164</v>
      </c>
      <c r="K18" s="437">
        <v>5.9069691541966547</v>
      </c>
      <c r="L18" s="438">
        <v>9.1816463960619572</v>
      </c>
      <c r="M18" s="437"/>
      <c r="N18" s="437">
        <v>2.0927175810779151</v>
      </c>
      <c r="O18" s="437">
        <v>1.9056738608999593</v>
      </c>
      <c r="P18" s="437">
        <v>1.9746427483019326</v>
      </c>
      <c r="Q18" s="437">
        <v>1.8064217866453207</v>
      </c>
      <c r="R18" s="437">
        <v>2.2139716537000069</v>
      </c>
      <c r="S18" s="437">
        <v>1.8983549269108175</v>
      </c>
      <c r="T18" s="437">
        <v>1.7694342865809474</v>
      </c>
      <c r="U18" s="437"/>
      <c r="V18" s="437">
        <v>2.3306388939102201</v>
      </c>
      <c r="W18" s="437">
        <v>1.6271383396812111</v>
      </c>
    </row>
    <row r="19" spans="1:23" ht="17.399999999999999" x14ac:dyDescent="0.45">
      <c r="C19" s="682">
        <v>2016</v>
      </c>
      <c r="D19" s="437">
        <v>2.000558366800536</v>
      </c>
      <c r="E19" s="437">
        <v>0.27266018155187416</v>
      </c>
      <c r="F19" s="437">
        <v>0.42868191050304699</v>
      </c>
      <c r="G19" s="437">
        <v>0.70343657898972989</v>
      </c>
      <c r="H19" s="437">
        <v>1.2115739473050415</v>
      </c>
      <c r="I19" s="437">
        <v>2.0229764724888031</v>
      </c>
      <c r="J19" s="437">
        <v>3.1467373993993362</v>
      </c>
      <c r="K19" s="437">
        <v>5.5613755458645491</v>
      </c>
      <c r="L19" s="438">
        <v>9.5196576367295371</v>
      </c>
      <c r="M19" s="437"/>
      <c r="N19" s="437">
        <v>2.0562710454562478</v>
      </c>
      <c r="O19" s="437">
        <v>1.9517205957883925</v>
      </c>
      <c r="P19" s="437">
        <v>2.0029963522668055</v>
      </c>
      <c r="Q19" s="437">
        <v>1.9048965824158912</v>
      </c>
      <c r="R19" s="437">
        <v>2.0580341561458195</v>
      </c>
      <c r="S19" s="437">
        <v>1.9439573696986867</v>
      </c>
      <c r="T19" s="437">
        <v>2.0153031966313306</v>
      </c>
      <c r="U19" s="437"/>
      <c r="V19" s="437">
        <v>2.2912831637266695</v>
      </c>
      <c r="W19" s="437">
        <v>1.7110500839664498</v>
      </c>
    </row>
    <row r="20" spans="1:23" ht="17.399999999999999" x14ac:dyDescent="0.45">
      <c r="C20" s="682">
        <v>2017</v>
      </c>
      <c r="D20" s="437">
        <v>2.074959372557541</v>
      </c>
      <c r="E20" s="437">
        <v>0.28078439546221007</v>
      </c>
      <c r="F20" s="437">
        <v>0.48350776484584057</v>
      </c>
      <c r="G20" s="437">
        <v>0.780233724074059</v>
      </c>
      <c r="H20" s="437">
        <v>1.2657901225206503</v>
      </c>
      <c r="I20" s="437">
        <v>1.9303426752968691</v>
      </c>
      <c r="J20" s="437">
        <v>3.5398558410556595</v>
      </c>
      <c r="K20" s="437">
        <v>5.4207624921707973</v>
      </c>
      <c r="L20" s="438">
        <v>9.4915088805532406</v>
      </c>
      <c r="M20" s="437"/>
      <c r="N20" s="437">
        <v>2.1242053196170358</v>
      </c>
      <c r="O20" s="437">
        <v>1.8674467655688947</v>
      </c>
      <c r="P20" s="437">
        <v>2.2065295750638261</v>
      </c>
      <c r="Q20" s="437">
        <v>1.8859353833924124</v>
      </c>
      <c r="R20" s="437">
        <v>2.3322013291794041</v>
      </c>
      <c r="S20" s="437">
        <v>2.0444452896931429</v>
      </c>
      <c r="T20" s="437">
        <v>2.2380186075261372</v>
      </c>
      <c r="U20" s="437"/>
      <c r="V20" s="437">
        <v>2.3513980854223897</v>
      </c>
      <c r="W20" s="437">
        <v>1.7995528440310338</v>
      </c>
    </row>
    <row r="21" spans="1:23" ht="17.399999999999999" x14ac:dyDescent="0.45">
      <c r="C21" s="682">
        <v>2018</v>
      </c>
      <c r="D21" s="437">
        <v>2.0816929544308143</v>
      </c>
      <c r="E21" s="437">
        <v>0.28530440055913031</v>
      </c>
      <c r="F21" s="437">
        <v>0.43286641455009306</v>
      </c>
      <c r="G21" s="437">
        <v>0.73944117180646907</v>
      </c>
      <c r="H21" s="437">
        <v>1.2323996372060912</v>
      </c>
      <c r="I21" s="437">
        <v>2.1404566205399171</v>
      </c>
      <c r="J21" s="437">
        <v>3.374157054468462</v>
      </c>
      <c r="K21" s="437">
        <v>5.5945643427184715</v>
      </c>
      <c r="L21" s="438">
        <v>9.0476394037906793</v>
      </c>
      <c r="M21" s="437"/>
      <c r="N21" s="437">
        <v>2.0973741916370305</v>
      </c>
      <c r="O21" s="437">
        <v>2.0310419180287886</v>
      </c>
      <c r="P21" s="437">
        <v>2.0403943461960101</v>
      </c>
      <c r="Q21" s="437">
        <v>1.9884731932423603</v>
      </c>
      <c r="R21" s="437">
        <v>2.1384291645339251</v>
      </c>
      <c r="S21" s="437">
        <v>1.9695621547473396</v>
      </c>
      <c r="T21" s="437">
        <v>2.3896666441062702</v>
      </c>
      <c r="U21" s="437"/>
      <c r="V21" s="437">
        <v>2.4283509879817582</v>
      </c>
      <c r="W21" s="437">
        <v>1.7358773915721171</v>
      </c>
    </row>
    <row r="22" spans="1:23" ht="17.399999999999999" x14ac:dyDescent="0.45">
      <c r="C22" s="682">
        <v>2019</v>
      </c>
      <c r="D22" s="437">
        <v>2.0807614493462414</v>
      </c>
      <c r="E22" s="437">
        <v>0.26285512093952246</v>
      </c>
      <c r="F22" s="437">
        <v>0.40760141689711876</v>
      </c>
      <c r="G22" s="437">
        <v>0.78883237674005557</v>
      </c>
      <c r="H22" s="437">
        <v>1.2096998434037212</v>
      </c>
      <c r="I22" s="437">
        <v>2.0744693388729551</v>
      </c>
      <c r="J22" s="437">
        <v>3.3019801871666035</v>
      </c>
      <c r="K22" s="437">
        <v>5.4100803201055934</v>
      </c>
      <c r="L22" s="438">
        <v>9.2047032374394604</v>
      </c>
      <c r="M22" s="437"/>
      <c r="N22" s="437">
        <v>2.1670736003304061</v>
      </c>
      <c r="O22" s="437">
        <v>1.8673999029540209</v>
      </c>
      <c r="P22" s="437">
        <v>2.1395441242769486</v>
      </c>
      <c r="Q22" s="437">
        <v>1.9453973754539582</v>
      </c>
      <c r="R22" s="437">
        <v>2.1802164722548087</v>
      </c>
      <c r="S22" s="437">
        <v>2.0822417749191495</v>
      </c>
      <c r="T22" s="437">
        <v>2.242551525290998</v>
      </c>
      <c r="U22" s="437"/>
      <c r="V22" s="437">
        <v>2.3301041123210027</v>
      </c>
      <c r="W22" s="437">
        <v>1.8316838467306586</v>
      </c>
    </row>
    <row r="23" spans="1:23" ht="17.399999999999999" x14ac:dyDescent="0.45">
      <c r="C23" s="682">
        <v>2020</v>
      </c>
      <c r="D23" s="437">
        <v>2.1196242602037492</v>
      </c>
      <c r="E23" s="437">
        <v>0.27741812562962598</v>
      </c>
      <c r="F23" s="437">
        <v>0.46410684274708353</v>
      </c>
      <c r="G23" s="437">
        <v>0.73127445578644068</v>
      </c>
      <c r="H23" s="437">
        <v>1.2387954103706917</v>
      </c>
      <c r="I23" s="437">
        <v>2.0243128391768952</v>
      </c>
      <c r="J23" s="437">
        <v>3.3358300049977756</v>
      </c>
      <c r="K23" s="437">
        <v>5.5096174129582351</v>
      </c>
      <c r="L23" s="438">
        <v>9.1910190145013466</v>
      </c>
      <c r="M23" s="437"/>
      <c r="N23" s="437">
        <v>2.1969616639720924</v>
      </c>
      <c r="O23" s="437">
        <v>1.9610251371489398</v>
      </c>
      <c r="P23" s="437">
        <v>2.1086695156801865</v>
      </c>
      <c r="Q23" s="437">
        <v>2.0069013216824714</v>
      </c>
      <c r="R23" s="437">
        <v>2.4199633502209767</v>
      </c>
      <c r="S23" s="437">
        <v>1.9918211943876469</v>
      </c>
      <c r="T23" s="437">
        <v>2.212070448230095</v>
      </c>
      <c r="U23" s="437"/>
      <c r="V23" s="437">
        <v>2.4303168081477278</v>
      </c>
      <c r="W23" s="437">
        <v>1.808969701322471</v>
      </c>
    </row>
    <row r="24" spans="1:23" ht="17.399999999999999" x14ac:dyDescent="0.45">
      <c r="C24" s="682">
        <v>2021</v>
      </c>
      <c r="D24" s="437">
        <v>2.1764269350512215</v>
      </c>
      <c r="E24" s="437">
        <v>0.25832770238477709</v>
      </c>
      <c r="F24" s="437">
        <v>0.43259397570881147</v>
      </c>
      <c r="G24" s="437">
        <v>0.76180026238926313</v>
      </c>
      <c r="H24" s="437">
        <v>1.0770707158790878</v>
      </c>
      <c r="I24" s="437">
        <v>2.2850500705982357</v>
      </c>
      <c r="J24" s="437">
        <v>3.4436386752284904</v>
      </c>
      <c r="K24" s="437">
        <v>5.5182968506036696</v>
      </c>
      <c r="L24" s="438">
        <v>9.3597892563859695</v>
      </c>
      <c r="M24" s="437"/>
      <c r="N24" s="437">
        <v>2.1971075903804849</v>
      </c>
      <c r="O24" s="437">
        <v>2.0975385415208656</v>
      </c>
      <c r="P24" s="437">
        <v>2.2426561297426284</v>
      </c>
      <c r="Q24" s="437">
        <v>2.0496368578175823</v>
      </c>
      <c r="R24" s="437">
        <v>2.1692659246232742</v>
      </c>
      <c r="S24" s="437">
        <v>2.1446566611399409</v>
      </c>
      <c r="T24" s="437">
        <v>2.4035771455818455</v>
      </c>
      <c r="U24" s="437"/>
      <c r="V24" s="437">
        <v>2.4884901381677</v>
      </c>
      <c r="W24" s="437">
        <v>1.8639974420265459</v>
      </c>
    </row>
    <row r="25" spans="1:23" ht="18.600000000000001" x14ac:dyDescent="0.45">
      <c r="C25" s="18" t="s">
        <v>5960</v>
      </c>
      <c r="D25" s="439">
        <v>2.1148180723284855</v>
      </c>
      <c r="E25" s="439">
        <v>0.2474413170603155</v>
      </c>
      <c r="F25" s="439">
        <v>0.44211029229461207</v>
      </c>
      <c r="G25" s="439">
        <v>0.71636969271986217</v>
      </c>
      <c r="H25" s="439">
        <v>1.1920268454855973</v>
      </c>
      <c r="I25" s="439">
        <v>2.1839497523335822</v>
      </c>
      <c r="J25" s="439">
        <v>3.3127886023442454</v>
      </c>
      <c r="K25" s="439">
        <v>5.5044628518706142</v>
      </c>
      <c r="L25" s="440">
        <v>8.5014812767558023</v>
      </c>
      <c r="M25" s="439"/>
      <c r="N25" s="439">
        <v>2.0804126727773511</v>
      </c>
      <c r="O25" s="439">
        <v>2.0229568429352049</v>
      </c>
      <c r="P25" s="439">
        <v>2.316837498685675</v>
      </c>
      <c r="Q25" s="439">
        <v>2.0209846178584874</v>
      </c>
      <c r="R25" s="439">
        <v>2.3142301963230025</v>
      </c>
      <c r="S25" s="439">
        <v>2.0994498429628381</v>
      </c>
      <c r="T25" s="439">
        <v>2.1708429550182258</v>
      </c>
      <c r="U25" s="439"/>
      <c r="V25" s="439">
        <v>2.4163969877287585</v>
      </c>
      <c r="W25" s="439">
        <v>1.8125489809710724</v>
      </c>
    </row>
    <row r="26" spans="1:23" ht="17.399999999999999" x14ac:dyDescent="0.45">
      <c r="C26" s="22" t="s">
        <v>5961</v>
      </c>
      <c r="D26" s="38"/>
      <c r="E26" s="38"/>
      <c r="F26" s="38"/>
      <c r="G26" s="22"/>
      <c r="H26" s="22"/>
      <c r="I26" s="22"/>
      <c r="J26" s="22"/>
      <c r="K26" s="22"/>
      <c r="L26" s="22"/>
      <c r="M26" s="22"/>
      <c r="N26" s="22"/>
      <c r="O26" s="22"/>
      <c r="P26" s="22"/>
      <c r="Q26" s="22"/>
      <c r="R26" s="22"/>
      <c r="S26" s="22"/>
      <c r="T26" s="22"/>
      <c r="U26" s="22"/>
      <c r="V26" s="22"/>
      <c r="W26" s="22"/>
    </row>
    <row r="27" spans="1:23" ht="17.399999999999999" x14ac:dyDescent="0.45">
      <c r="C27" s="22" t="s">
        <v>5962</v>
      </c>
      <c r="D27" s="38"/>
      <c r="E27" s="38"/>
      <c r="F27" s="38"/>
      <c r="G27" s="22"/>
      <c r="H27" s="22"/>
      <c r="I27" s="22"/>
      <c r="J27" s="22"/>
      <c r="K27" s="22"/>
      <c r="L27" s="22"/>
      <c r="M27" s="22"/>
      <c r="N27" s="22"/>
      <c r="O27" s="22"/>
      <c r="P27" s="22"/>
      <c r="Q27" s="22"/>
      <c r="R27" s="22"/>
      <c r="S27" s="22"/>
      <c r="T27" s="22"/>
      <c r="U27" s="22"/>
      <c r="V27" s="22"/>
      <c r="W27" s="22"/>
    </row>
    <row r="28" spans="1:23" ht="17.399999999999999" x14ac:dyDescent="0.45">
      <c r="C28" s="327"/>
      <c r="D28" s="327"/>
      <c r="E28" s="327"/>
      <c r="F28" s="327"/>
      <c r="G28" s="327"/>
      <c r="H28" s="327"/>
      <c r="I28" s="327"/>
      <c r="J28" s="327"/>
      <c r="K28" s="327"/>
      <c r="L28" s="327"/>
      <c r="M28" s="327"/>
      <c r="N28" s="327"/>
      <c r="O28" s="327"/>
      <c r="P28" s="327"/>
      <c r="Q28" s="327"/>
      <c r="R28" s="327"/>
      <c r="S28" s="327"/>
      <c r="T28" s="327"/>
      <c r="U28" s="327"/>
      <c r="V28" s="327"/>
      <c r="W28" s="327"/>
    </row>
    <row r="29" spans="1:23" x14ac:dyDescent="0.35">
      <c r="C29" s="393"/>
      <c r="D29" s="393"/>
      <c r="E29" s="393"/>
      <c r="F29" s="393"/>
      <c r="G29" s="393"/>
      <c r="H29" s="393"/>
      <c r="I29" s="393"/>
      <c r="J29" s="393"/>
      <c r="K29" s="393"/>
      <c r="L29" s="393"/>
      <c r="M29" s="393"/>
      <c r="N29" s="393"/>
      <c r="O29" s="393"/>
      <c r="P29" s="393"/>
      <c r="Q29" s="393"/>
      <c r="R29" s="393"/>
      <c r="S29" s="393"/>
      <c r="T29" s="393"/>
      <c r="U29" s="393"/>
      <c r="V29" s="393"/>
      <c r="W29" s="393"/>
    </row>
    <row r="30" spans="1:23" ht="10.95" customHeight="1" x14ac:dyDescent="0.35">
      <c r="C30" s="173"/>
      <c r="D30" s="173"/>
      <c r="E30" s="173"/>
      <c r="F30" s="173"/>
      <c r="G30" s="173"/>
      <c r="H30" s="173"/>
      <c r="I30" s="173"/>
      <c r="J30" s="173"/>
      <c r="K30" s="173"/>
      <c r="L30" s="173"/>
      <c r="M30" s="173"/>
      <c r="N30" s="173"/>
      <c r="O30" s="173"/>
      <c r="P30" s="173"/>
      <c r="Q30" s="173"/>
      <c r="R30" s="173"/>
      <c r="S30" s="173"/>
      <c r="T30" s="173"/>
      <c r="U30" s="173"/>
      <c r="V30" s="173"/>
      <c r="W30" s="173"/>
    </row>
    <row r="31" spans="1:23" ht="18.600000000000001" x14ac:dyDescent="0.35">
      <c r="C31" s="458" t="s">
        <v>6108</v>
      </c>
      <c r="D31" s="261"/>
      <c r="E31" s="261"/>
      <c r="F31" s="261"/>
      <c r="G31" s="261"/>
      <c r="H31" s="261"/>
      <c r="I31" s="261"/>
    </row>
    <row r="32" spans="1:23" ht="18.600000000000001" x14ac:dyDescent="0.35">
      <c r="C32" s="458" t="s">
        <v>6134</v>
      </c>
      <c r="D32" s="261"/>
      <c r="E32" s="261"/>
      <c r="F32" s="261"/>
      <c r="G32" s="261"/>
      <c r="H32" s="261"/>
      <c r="I32" s="261"/>
    </row>
    <row r="33" spans="4:4" ht="17.399999999999999" x14ac:dyDescent="0.35">
      <c r="D33" s="23"/>
    </row>
    <row r="35" spans="4:4" ht="10.95" customHeight="1" x14ac:dyDescent="0.35"/>
    <row r="36" spans="4:4" ht="10.95" customHeight="1" x14ac:dyDescent="0.35"/>
    <row r="37" spans="4:4" ht="10.95" customHeight="1" x14ac:dyDescent="0.35"/>
    <row r="38" spans="4:4" ht="10.95" customHeight="1" x14ac:dyDescent="0.35"/>
    <row r="39" spans="4:4" ht="10.95" customHeight="1" x14ac:dyDescent="0.35"/>
    <row r="40" spans="4:4" ht="10.95" customHeight="1" x14ac:dyDescent="0.35"/>
    <row r="41" spans="4:4" ht="10.95" customHeight="1" x14ac:dyDescent="0.35"/>
    <row r="42" spans="4:4" ht="10.95" customHeight="1" x14ac:dyDescent="0.35"/>
    <row r="43" spans="4:4" ht="10.95" customHeight="1" x14ac:dyDescent="0.35"/>
    <row r="44" spans="4:4" ht="10.95" customHeight="1" x14ac:dyDescent="0.35"/>
    <row r="45" spans="4:4" ht="10.95" customHeight="1" x14ac:dyDescent="0.35"/>
    <row r="46" spans="4:4" ht="10.95" customHeight="1" x14ac:dyDescent="0.35"/>
    <row r="47" spans="4:4" ht="10.95" customHeight="1" x14ac:dyDescent="0.35"/>
    <row r="48" spans="4:4" ht="10.95" customHeight="1" x14ac:dyDescent="0.35"/>
    <row r="49" spans="3:17" ht="10.95" customHeight="1" x14ac:dyDescent="0.35"/>
    <row r="50" spans="3:17" ht="10.95" customHeight="1" x14ac:dyDescent="0.35"/>
    <row r="51" spans="3:17" ht="10.95" customHeight="1" x14ac:dyDescent="0.35"/>
    <row r="52" spans="3:17" ht="10.95" customHeight="1" x14ac:dyDescent="0.35"/>
    <row r="53" spans="3:17" ht="10.95" customHeight="1" x14ac:dyDescent="0.35"/>
    <row r="54" spans="3:17" ht="10.95" customHeight="1" x14ac:dyDescent="0.35"/>
    <row r="55" spans="3:17" ht="10.95" customHeight="1" x14ac:dyDescent="0.35"/>
    <row r="56" spans="3:17" ht="17.399999999999999" x14ac:dyDescent="0.45">
      <c r="C56" s="22" t="s">
        <v>6045</v>
      </c>
    </row>
    <row r="57" spans="3:17" ht="10.95" customHeight="1" x14ac:dyDescent="0.35"/>
    <row r="58" spans="3:17" ht="10.95" customHeight="1" x14ac:dyDescent="0.35"/>
    <row r="60" spans="3:17" ht="17.399999999999999" x14ac:dyDescent="0.45">
      <c r="C60" s="69" t="s">
        <v>7468</v>
      </c>
      <c r="D60" s="2502"/>
      <c r="E60" s="2502"/>
      <c r="F60" s="2502"/>
      <c r="G60" s="2502"/>
      <c r="H60" s="2502"/>
      <c r="I60" s="2502"/>
      <c r="J60" s="2502"/>
      <c r="K60" s="2502"/>
      <c r="L60" s="2502"/>
      <c r="M60" s="2502"/>
      <c r="N60" s="2502"/>
      <c r="O60" s="2502"/>
      <c r="P60" s="2502"/>
    </row>
    <row r="61" spans="3:17" ht="17.399999999999999" x14ac:dyDescent="0.45">
      <c r="C61" s="2502"/>
      <c r="D61" s="2502"/>
      <c r="E61" s="2502"/>
      <c r="F61" s="2502"/>
      <c r="G61" s="2502"/>
      <c r="H61" s="2502"/>
      <c r="I61" s="2502"/>
      <c r="J61" s="2502"/>
      <c r="K61" s="2502"/>
      <c r="L61" s="2502"/>
      <c r="M61" s="2502"/>
      <c r="N61" s="2502"/>
      <c r="O61" s="2502"/>
      <c r="P61" s="2502"/>
    </row>
    <row r="62" spans="3:17" ht="17.399999999999999" x14ac:dyDescent="0.35">
      <c r="C62" s="2949" t="s">
        <v>4780</v>
      </c>
      <c r="D62" s="2950" t="s">
        <v>996</v>
      </c>
      <c r="E62" s="2942">
        <v>2010</v>
      </c>
      <c r="F62" s="2942">
        <v>2011</v>
      </c>
      <c r="G62" s="2942">
        <v>2012</v>
      </c>
      <c r="H62" s="2942">
        <v>2013</v>
      </c>
      <c r="I62" s="2942">
        <v>2014</v>
      </c>
      <c r="J62" s="2942">
        <v>2015</v>
      </c>
      <c r="K62" s="2942">
        <v>2016</v>
      </c>
      <c r="L62" s="2942">
        <v>2017</v>
      </c>
      <c r="M62" s="2942">
        <v>2018</v>
      </c>
      <c r="N62" s="2942">
        <v>2019</v>
      </c>
      <c r="O62" s="2942">
        <v>2020</v>
      </c>
      <c r="P62" s="2942">
        <v>2021</v>
      </c>
      <c r="Q62" s="2948">
        <v>2022</v>
      </c>
    </row>
    <row r="63" spans="3:17" ht="17.399999999999999" x14ac:dyDescent="0.45">
      <c r="C63" s="3266" t="s">
        <v>506</v>
      </c>
      <c r="D63" s="2951" t="s">
        <v>506</v>
      </c>
      <c r="E63" s="138">
        <v>2.4549806865785322</v>
      </c>
      <c r="F63" s="138">
        <v>2.410950897630892</v>
      </c>
      <c r="G63" s="138">
        <v>2.4691198428036789</v>
      </c>
      <c r="H63" s="138">
        <v>2.1452186861166496</v>
      </c>
      <c r="I63" s="138">
        <v>2.3091559573144824</v>
      </c>
      <c r="J63" s="138">
        <v>2.2846109565384247</v>
      </c>
      <c r="K63" s="138">
        <v>2.1808972164247358</v>
      </c>
      <c r="L63" s="138">
        <v>2.1952256714976954</v>
      </c>
      <c r="M63" s="138">
        <v>1.9700373686171355</v>
      </c>
      <c r="N63" s="138">
        <v>2.1710836033341643</v>
      </c>
      <c r="O63" s="138">
        <v>2.3117551388956885</v>
      </c>
      <c r="P63" s="138">
        <v>2.3546662528162341</v>
      </c>
      <c r="Q63" s="3084">
        <v>2.1616605771106507</v>
      </c>
    </row>
    <row r="64" spans="3:17" ht="17.399999999999999" x14ac:dyDescent="0.45">
      <c r="C64" s="3264"/>
      <c r="D64" s="2951" t="s">
        <v>7436</v>
      </c>
      <c r="E64" s="138">
        <v>2.0505580207072747</v>
      </c>
      <c r="F64" s="138">
        <v>1.7738650548584194</v>
      </c>
      <c r="G64" s="138">
        <v>1.5704624851767572</v>
      </c>
      <c r="H64" s="138">
        <v>1.9748597222657596</v>
      </c>
      <c r="I64" s="138">
        <v>1.8392495861688432</v>
      </c>
      <c r="J64" s="138">
        <v>1.7946877243359654</v>
      </c>
      <c r="K64" s="138">
        <v>1.7558748646513125</v>
      </c>
      <c r="L64" s="138">
        <v>2.3836875358989089</v>
      </c>
      <c r="M64" s="138">
        <v>2.3134433629566935</v>
      </c>
      <c r="N64" s="138">
        <v>2.465783786778966</v>
      </c>
      <c r="O64" s="138">
        <v>2.1779374931939453</v>
      </c>
      <c r="P64" s="138">
        <v>2.0963797134947724</v>
      </c>
      <c r="Q64" s="957">
        <v>1.833789566003136</v>
      </c>
    </row>
    <row r="65" spans="3:17" ht="17.399999999999999" x14ac:dyDescent="0.45">
      <c r="C65" s="3264"/>
      <c r="D65" s="2951" t="s">
        <v>6582</v>
      </c>
      <c r="E65" s="138">
        <v>2.3045596607351442</v>
      </c>
      <c r="F65" s="138">
        <v>2.2956464704435517</v>
      </c>
      <c r="G65" s="138">
        <v>2.2327213284691902</v>
      </c>
      <c r="H65" s="138">
        <v>2.2846587594789036</v>
      </c>
      <c r="I65" s="138">
        <v>2.2182617928105568</v>
      </c>
      <c r="J65" s="138">
        <v>2.4354468214651428</v>
      </c>
      <c r="K65" s="138">
        <v>2.165494065108589</v>
      </c>
      <c r="L65" s="138">
        <v>2.1777118219896208</v>
      </c>
      <c r="M65" s="138">
        <v>2.0801279020792682</v>
      </c>
      <c r="N65" s="138">
        <v>2.1868402681402608</v>
      </c>
      <c r="O65" s="138">
        <v>2.1830823475137575</v>
      </c>
      <c r="P65" s="138">
        <v>2.3045946339333363</v>
      </c>
      <c r="Q65" s="957">
        <v>2.0910854562223706</v>
      </c>
    </row>
    <row r="66" spans="3:17" ht="17.399999999999999" x14ac:dyDescent="0.45">
      <c r="C66" s="3264"/>
      <c r="D66" s="2951" t="s">
        <v>1015</v>
      </c>
      <c r="E66" s="138">
        <v>2.1234331118569765</v>
      </c>
      <c r="F66" s="138">
        <v>1.9416175682913765</v>
      </c>
      <c r="G66" s="138">
        <v>2.2185970636215333</v>
      </c>
      <c r="H66" s="138">
        <v>2.1049945780442685</v>
      </c>
      <c r="I66" s="138">
        <v>2.5580234589468431</v>
      </c>
      <c r="J66" s="138">
        <v>1.5216068167985393</v>
      </c>
      <c r="K66" s="138">
        <v>1.8283692126216455</v>
      </c>
      <c r="L66" s="138">
        <v>1.605965012905076</v>
      </c>
      <c r="M66" s="138">
        <v>2.2888405068944344</v>
      </c>
      <c r="N66" s="138">
        <v>1.9585441488493551</v>
      </c>
      <c r="O66" s="138">
        <v>1.3270343436488135</v>
      </c>
      <c r="P66" s="138">
        <v>1.7549292866728605</v>
      </c>
      <c r="Q66" s="957">
        <v>2.162107803700724</v>
      </c>
    </row>
    <row r="67" spans="3:17" ht="17.399999999999999" x14ac:dyDescent="0.45">
      <c r="C67" s="3264"/>
      <c r="D67" s="2951" t="s">
        <v>1044</v>
      </c>
      <c r="E67" s="138">
        <v>1.2430080795525169</v>
      </c>
      <c r="F67" s="138">
        <v>2.7326552299984819</v>
      </c>
      <c r="G67" s="138">
        <v>2.6662716634572656</v>
      </c>
      <c r="H67" s="138">
        <v>1.7383746197305521</v>
      </c>
      <c r="I67" s="138">
        <v>1.6992353440951573</v>
      </c>
      <c r="J67" s="138">
        <v>2.3493642896627973</v>
      </c>
      <c r="K67" s="138">
        <v>1.7484868863483525</v>
      </c>
      <c r="L67" s="138">
        <v>2.4963868085665486</v>
      </c>
      <c r="M67" s="138">
        <v>2.182004877422667</v>
      </c>
      <c r="N67" s="138">
        <v>1.7587939698492463</v>
      </c>
      <c r="O67" s="138">
        <v>1.8450184501845017</v>
      </c>
      <c r="P67" s="138">
        <v>1.5591268889421923</v>
      </c>
      <c r="Q67" s="957">
        <v>2.6935238318304249</v>
      </c>
    </row>
    <row r="68" spans="3:17" ht="17.399999999999999" x14ac:dyDescent="0.45">
      <c r="C68" s="3264"/>
      <c r="D68" s="2951" t="s">
        <v>4276</v>
      </c>
      <c r="E68" s="138">
        <v>2.0637746843638718</v>
      </c>
      <c r="F68" s="138">
        <v>2.1317752950929689</v>
      </c>
      <c r="G68" s="138">
        <v>2.0762842202399261</v>
      </c>
      <c r="H68" s="138">
        <v>1.4643487402846094</v>
      </c>
      <c r="I68" s="138">
        <v>1.5398152221733392</v>
      </c>
      <c r="J68" s="138">
        <v>1.7855867438040141</v>
      </c>
      <c r="K68" s="138">
        <v>1.9469457288878071</v>
      </c>
      <c r="L68" s="138">
        <v>2.1059782608695654</v>
      </c>
      <c r="M68" s="138">
        <v>2.0269821226822624</v>
      </c>
      <c r="N68" s="138">
        <v>2.8286243781903306</v>
      </c>
      <c r="O68" s="138">
        <v>2.323582773657574</v>
      </c>
      <c r="P68" s="138">
        <v>2.750945637562912</v>
      </c>
      <c r="Q68" s="957">
        <v>2.06058742119022</v>
      </c>
    </row>
    <row r="69" spans="3:17" ht="17.399999999999999" x14ac:dyDescent="0.45">
      <c r="C69" s="3264"/>
      <c r="D69" s="2951" t="s">
        <v>4430</v>
      </c>
      <c r="E69" s="138">
        <v>1.5951507417450947</v>
      </c>
      <c r="F69" s="138">
        <v>1.482521847690387</v>
      </c>
      <c r="G69" s="138">
        <v>1.7523809523809524</v>
      </c>
      <c r="H69" s="138">
        <v>2.312397433984783</v>
      </c>
      <c r="I69" s="138">
        <v>1.8240186779512622</v>
      </c>
      <c r="J69" s="138">
        <v>1.4251104460595696</v>
      </c>
      <c r="K69" s="138">
        <v>2.1526282897021041</v>
      </c>
      <c r="L69" s="138">
        <v>1.5614392396469789</v>
      </c>
      <c r="M69" s="138">
        <v>1.9269102990033222</v>
      </c>
      <c r="N69" s="138">
        <v>2.3410066328521264</v>
      </c>
      <c r="O69" s="138">
        <v>1.9747738565422346</v>
      </c>
      <c r="P69" s="138">
        <v>2.2501406337896119</v>
      </c>
      <c r="Q69" s="957">
        <v>1.8424123318798749</v>
      </c>
    </row>
    <row r="70" spans="3:17" ht="17.399999999999999" x14ac:dyDescent="0.45">
      <c r="C70" s="3264"/>
      <c r="D70" s="2951" t="s">
        <v>7437</v>
      </c>
      <c r="E70" s="138">
        <v>2.1097426835205657</v>
      </c>
      <c r="F70" s="138">
        <v>2.3371055036198776</v>
      </c>
      <c r="G70" s="138">
        <v>2.1894189487368076</v>
      </c>
      <c r="H70" s="138">
        <v>2.1368591509323718</v>
      </c>
      <c r="I70" s="138">
        <v>1.775822743564679</v>
      </c>
      <c r="J70" s="138">
        <v>1.9669426731385424</v>
      </c>
      <c r="K70" s="138">
        <v>2.0265148585306991</v>
      </c>
      <c r="L70" s="138">
        <v>2.5739636011264873</v>
      </c>
      <c r="M70" s="138">
        <v>2.0775212203953228</v>
      </c>
      <c r="N70" s="138">
        <v>2.3847261200215208</v>
      </c>
      <c r="O70" s="138">
        <v>2.4382245162762182</v>
      </c>
      <c r="P70" s="138">
        <v>2.3920433085735868</v>
      </c>
      <c r="Q70" s="957">
        <v>2.2552565354309051</v>
      </c>
    </row>
    <row r="71" spans="3:17" ht="17.399999999999999" x14ac:dyDescent="0.45">
      <c r="C71" s="3264"/>
      <c r="D71" s="2951" t="s">
        <v>7438</v>
      </c>
      <c r="E71" s="138">
        <v>1.9024773563836386</v>
      </c>
      <c r="F71" s="138">
        <v>1.6914340944786759</v>
      </c>
      <c r="G71" s="138">
        <v>1.2925969447708576</v>
      </c>
      <c r="H71" s="138">
        <v>1.4895160982316771</v>
      </c>
      <c r="I71" s="138">
        <v>1.4890923981833073</v>
      </c>
      <c r="J71" s="138">
        <v>2.1376811594202896</v>
      </c>
      <c r="K71" s="138">
        <v>1.7292490118577075</v>
      </c>
      <c r="L71" s="138">
        <v>1.9318338622878433</v>
      </c>
      <c r="M71" s="138">
        <v>1.8564147568096667</v>
      </c>
      <c r="N71" s="138">
        <v>1.7502724480697467</v>
      </c>
      <c r="O71" s="138">
        <v>1.7784388540386729</v>
      </c>
      <c r="P71" s="138">
        <v>1.9724493366843763</v>
      </c>
      <c r="Q71" s="957">
        <v>2.1947701762086913</v>
      </c>
    </row>
    <row r="72" spans="3:17" ht="17.399999999999999" x14ac:dyDescent="0.45">
      <c r="C72" s="3264"/>
      <c r="D72" s="2951" t="s">
        <v>7439</v>
      </c>
      <c r="E72" s="138">
        <v>2.266236185272569</v>
      </c>
      <c r="F72" s="138">
        <v>2.160280836508746</v>
      </c>
      <c r="G72" s="138">
        <v>2.3763294404033966</v>
      </c>
      <c r="H72" s="138">
        <v>2.6958719460825611</v>
      </c>
      <c r="I72" s="138">
        <v>2.1496013713912547</v>
      </c>
      <c r="J72" s="138">
        <v>2.4211163451669782</v>
      </c>
      <c r="K72" s="138">
        <v>1.9608841805032087</v>
      </c>
      <c r="L72" s="138">
        <v>1.856114039646596</v>
      </c>
      <c r="M72" s="138">
        <v>2.5289626436089501</v>
      </c>
      <c r="N72" s="138">
        <v>2.0865569465935199</v>
      </c>
      <c r="O72" s="138">
        <v>2.4445967557687918</v>
      </c>
      <c r="P72" s="138">
        <v>2.1152004987420123</v>
      </c>
      <c r="Q72" s="957">
        <v>1.9565642731363726</v>
      </c>
    </row>
    <row r="73" spans="3:17" ht="17.399999999999999" x14ac:dyDescent="0.45">
      <c r="C73" s="3264"/>
      <c r="D73" s="2951" t="s">
        <v>1018</v>
      </c>
      <c r="E73" s="138">
        <v>2.6161790017211701</v>
      </c>
      <c r="F73" s="138">
        <v>2.5507635509313644</v>
      </c>
      <c r="G73" s="138">
        <v>2.0912982387347645</v>
      </c>
      <c r="H73" s="138">
        <v>1.6590096988259315</v>
      </c>
      <c r="I73" s="138">
        <v>2.1797346951485332</v>
      </c>
      <c r="J73" s="138">
        <v>2.1548453670824608</v>
      </c>
      <c r="K73" s="138">
        <v>2.5388952853304989</v>
      </c>
      <c r="L73" s="138">
        <v>2.1899492853849702</v>
      </c>
      <c r="M73" s="138">
        <v>2.1409656882077863</v>
      </c>
      <c r="N73" s="138">
        <v>2.2580201018862729</v>
      </c>
      <c r="O73" s="138">
        <v>2.4260067928190199</v>
      </c>
      <c r="P73" s="138">
        <v>2.1818955883135542</v>
      </c>
      <c r="Q73" s="957">
        <v>2.3674242424242427</v>
      </c>
    </row>
    <row r="74" spans="3:17" ht="17.399999999999999" x14ac:dyDescent="0.45">
      <c r="C74" s="3264"/>
      <c r="D74" s="2951" t="s">
        <v>1045</v>
      </c>
      <c r="E74" s="138">
        <v>1.9258545979778525</v>
      </c>
      <c r="F74" s="138">
        <v>2.0047169811320753</v>
      </c>
      <c r="G74" s="138">
        <v>1.1536686663590217</v>
      </c>
      <c r="H74" s="138">
        <v>1.1301989150090417</v>
      </c>
      <c r="I74" s="138">
        <v>1.8809471121929631</v>
      </c>
      <c r="J74" s="138">
        <v>1.9484736956051094</v>
      </c>
      <c r="K74" s="138">
        <v>1.4727540500736376</v>
      </c>
      <c r="L74" s="138">
        <v>1.4351614556637622</v>
      </c>
      <c r="M74" s="138">
        <v>2.6013006503251628</v>
      </c>
      <c r="N74" s="138">
        <v>2.050380785002929</v>
      </c>
      <c r="O74" s="138">
        <v>1.7187052420509883</v>
      </c>
      <c r="P74" s="138">
        <v>2.1331849378593954</v>
      </c>
      <c r="Q74" s="957">
        <v>2.5257081003066935</v>
      </c>
    </row>
    <row r="75" spans="3:17" ht="17.399999999999999" x14ac:dyDescent="0.45">
      <c r="C75" s="3264"/>
      <c r="D75" s="2951" t="s">
        <v>1023</v>
      </c>
      <c r="E75" s="138">
        <v>2.8627866365119807</v>
      </c>
      <c r="F75" s="138">
        <v>2.4690665245082912</v>
      </c>
      <c r="G75" s="138">
        <v>2.4711696869851729</v>
      </c>
      <c r="H75" s="138">
        <v>2.5051179829759724</v>
      </c>
      <c r="I75" s="138">
        <v>2.8257539745418052</v>
      </c>
      <c r="J75" s="138">
        <v>2.0919961775872311</v>
      </c>
      <c r="K75" s="138">
        <v>2.0053306257139232</v>
      </c>
      <c r="L75" s="138">
        <v>2.652918210031034</v>
      </c>
      <c r="M75" s="138">
        <v>2.2718293164757015</v>
      </c>
      <c r="N75" s="138">
        <v>2.0945978859174827</v>
      </c>
      <c r="O75" s="138">
        <v>2.5223407321994813</v>
      </c>
      <c r="P75" s="138">
        <v>1.7642077531050058</v>
      </c>
      <c r="Q75" s="957">
        <v>2.3542445644647554</v>
      </c>
    </row>
    <row r="76" spans="3:17" ht="17.399999999999999" x14ac:dyDescent="0.45">
      <c r="C76" s="3264"/>
      <c r="D76" s="2951" t="s">
        <v>7440</v>
      </c>
      <c r="E76" s="138">
        <v>2.3032353258718108</v>
      </c>
      <c r="F76" s="138">
        <v>2.2237125410327909</v>
      </c>
      <c r="G76" s="138">
        <v>1.6240497581202489</v>
      </c>
      <c r="H76" s="138">
        <v>2.4084941822992638</v>
      </c>
      <c r="I76" s="138">
        <v>1.8960814317078039</v>
      </c>
      <c r="J76" s="138">
        <v>2.4086189499723334</v>
      </c>
      <c r="K76" s="138">
        <v>2.3351033203249951</v>
      </c>
      <c r="L76" s="138">
        <v>2.144231072430864</v>
      </c>
      <c r="M76" s="138">
        <v>2.2094977282628991</v>
      </c>
      <c r="N76" s="138">
        <v>1.9947828755562373</v>
      </c>
      <c r="O76" s="138">
        <v>2.2703880850033298</v>
      </c>
      <c r="P76" s="138">
        <v>2.3968601132516403</v>
      </c>
      <c r="Q76" s="957">
        <v>1.6340840216293304</v>
      </c>
    </row>
    <row r="77" spans="3:17" ht="17.399999999999999" x14ac:dyDescent="0.45">
      <c r="C77" s="3264"/>
      <c r="D77" s="2951" t="s">
        <v>7441</v>
      </c>
      <c r="E77" s="138">
        <v>2.2823606129768503</v>
      </c>
      <c r="F77" s="138">
        <v>2.1269053527118045</v>
      </c>
      <c r="G77" s="138">
        <v>1.7323216574853619</v>
      </c>
      <c r="H77" s="138">
        <v>2.0032595409479832</v>
      </c>
      <c r="I77" s="138">
        <v>1.9622842318821296</v>
      </c>
      <c r="J77" s="138">
        <v>1.5595048572078365</v>
      </c>
      <c r="K77" s="138">
        <v>1.4678664879698768</v>
      </c>
      <c r="L77" s="138">
        <v>1.4781268673145267</v>
      </c>
      <c r="M77" s="138">
        <v>1.8003476533399554</v>
      </c>
      <c r="N77" s="138">
        <v>1.5919179549977041</v>
      </c>
      <c r="O77" s="138">
        <v>1.7211703958691911</v>
      </c>
      <c r="P77" s="138">
        <v>1.7562137222801011</v>
      </c>
      <c r="Q77" s="957">
        <v>1.7943287445581833</v>
      </c>
    </row>
    <row r="78" spans="3:17" ht="17.399999999999999" x14ac:dyDescent="0.45">
      <c r="C78" s="3264"/>
      <c r="D78" s="2951" t="s">
        <v>7442</v>
      </c>
      <c r="E78" s="138">
        <v>0.38910505836575876</v>
      </c>
      <c r="F78" s="138">
        <v>3.0303030303030303</v>
      </c>
      <c r="G78" s="138">
        <v>1.8362100624311422</v>
      </c>
      <c r="H78" s="138">
        <v>0.3575259206292456</v>
      </c>
      <c r="I78" s="138">
        <v>1.0416666666666667</v>
      </c>
      <c r="J78" s="138">
        <v>3.0364372469635628</v>
      </c>
      <c r="K78" s="138">
        <v>1.3050570962479608</v>
      </c>
      <c r="L78" s="138">
        <v>1.5827793605571383</v>
      </c>
      <c r="M78" s="138">
        <v>1.8444512757454656</v>
      </c>
      <c r="N78" s="138">
        <v>2.0908004778972522</v>
      </c>
      <c r="O78" s="138">
        <v>2.6170398371619661</v>
      </c>
      <c r="P78" s="138">
        <v>2.2522522522522523</v>
      </c>
      <c r="Q78" s="957">
        <v>0.81922446750409605</v>
      </c>
    </row>
    <row r="79" spans="3:17" ht="17.399999999999999" x14ac:dyDescent="0.45">
      <c r="C79" s="3264"/>
      <c r="D79" s="2951" t="s">
        <v>1043</v>
      </c>
      <c r="E79" s="138">
        <v>1.3942140118508191</v>
      </c>
      <c r="F79" s="138">
        <v>1.0270455323519343</v>
      </c>
      <c r="G79" s="138">
        <v>3.0221625251846875</v>
      </c>
      <c r="H79" s="138">
        <v>2.3064250411861615</v>
      </c>
      <c r="I79" s="138">
        <v>1.6191709844559585</v>
      </c>
      <c r="J79" s="138">
        <v>2.5421035907213221</v>
      </c>
      <c r="K79" s="138">
        <v>2.1651716671821837</v>
      </c>
      <c r="L79" s="138">
        <v>2.1128886205855717</v>
      </c>
      <c r="M79" s="138">
        <v>0.88547815820543097</v>
      </c>
      <c r="N79" s="138">
        <v>3.7518037518037519</v>
      </c>
      <c r="O79" s="138">
        <v>3.3955857385398982</v>
      </c>
      <c r="P79" s="138">
        <v>2.2062879205736352</v>
      </c>
      <c r="Q79" s="957">
        <v>2.4271844660194173</v>
      </c>
    </row>
    <row r="80" spans="3:17" ht="17.399999999999999" x14ac:dyDescent="0.45">
      <c r="C80" s="3264"/>
      <c r="D80" s="2951" t="s">
        <v>7443</v>
      </c>
      <c r="E80" s="138">
        <v>1.5146831530139102</v>
      </c>
      <c r="F80" s="138">
        <v>1.6929681359211561</v>
      </c>
      <c r="G80" s="138">
        <v>1.7710608654584097</v>
      </c>
      <c r="H80" s="138">
        <v>1.7050052017107848</v>
      </c>
      <c r="I80" s="138">
        <v>1.6964967342437867</v>
      </c>
      <c r="J80" s="138">
        <v>1.5737161789066814</v>
      </c>
      <c r="K80" s="138">
        <v>2.1332325223449358</v>
      </c>
      <c r="L80" s="138">
        <v>1.5368716712154535</v>
      </c>
      <c r="M80" s="138">
        <v>2.2916666666666665</v>
      </c>
      <c r="N80" s="138">
        <v>1.9182076267935242</v>
      </c>
      <c r="O80" s="138">
        <v>2.111295430553461</v>
      </c>
      <c r="P80" s="138">
        <v>2.0789506249226579</v>
      </c>
      <c r="Q80" s="957">
        <v>1.8796074793731388</v>
      </c>
    </row>
    <row r="81" spans="3:17" ht="17.399999999999999" x14ac:dyDescent="0.45">
      <c r="C81" s="3264"/>
      <c r="D81" s="2951" t="s">
        <v>1041</v>
      </c>
      <c r="E81" s="138">
        <v>2.3196849544154934</v>
      </c>
      <c r="F81" s="138">
        <v>1.9721434734376926</v>
      </c>
      <c r="G81" s="138">
        <v>2.2706161626586852</v>
      </c>
      <c r="H81" s="138">
        <v>2.0724166399892168</v>
      </c>
      <c r="I81" s="138">
        <v>1.8145527127563057</v>
      </c>
      <c r="J81" s="138">
        <v>1.7893701739396772</v>
      </c>
      <c r="K81" s="138">
        <v>2.0405280258676171</v>
      </c>
      <c r="L81" s="138">
        <v>2.207776278670428</v>
      </c>
      <c r="M81" s="138">
        <v>2.1143551216878849</v>
      </c>
      <c r="N81" s="138">
        <v>2.1991232828512368</v>
      </c>
      <c r="O81" s="138">
        <v>1.9091913928484274</v>
      </c>
      <c r="P81" s="138">
        <v>2.0600809922253109</v>
      </c>
      <c r="Q81" s="957">
        <v>2.0138049803480413</v>
      </c>
    </row>
    <row r="82" spans="3:17" ht="17.399999999999999" x14ac:dyDescent="0.45">
      <c r="C82" s="3264"/>
      <c r="D82" s="2951" t="s">
        <v>7444</v>
      </c>
      <c r="E82" s="138">
        <v>1.9376089905057161</v>
      </c>
      <c r="F82" s="138">
        <v>2.2735884804850324</v>
      </c>
      <c r="G82" s="138">
        <v>2.0370370370370368</v>
      </c>
      <c r="H82" s="138">
        <v>1.9949220166848025</v>
      </c>
      <c r="I82" s="138">
        <v>2.6609898882384244</v>
      </c>
      <c r="J82" s="138">
        <v>2.0822488287350338</v>
      </c>
      <c r="K82" s="138">
        <v>2.1782841823056303</v>
      </c>
      <c r="L82" s="138">
        <v>1.6254876462938881</v>
      </c>
      <c r="M82" s="138">
        <v>1.5782828282828283</v>
      </c>
      <c r="N82" s="138">
        <v>1.9938650306748469</v>
      </c>
      <c r="O82" s="138">
        <v>2.0917376363364713</v>
      </c>
      <c r="P82" s="138">
        <v>1.485001485001485</v>
      </c>
      <c r="Q82" s="957">
        <v>2.3630187564613792</v>
      </c>
    </row>
    <row r="83" spans="3:17" ht="17.399999999999999" x14ac:dyDescent="0.45">
      <c r="C83" s="3264" t="s">
        <v>507</v>
      </c>
      <c r="D83" s="2951" t="s">
        <v>507</v>
      </c>
      <c r="E83" s="138">
        <v>2.1607281403555607</v>
      </c>
      <c r="F83" s="138">
        <v>2.0078695532490247</v>
      </c>
      <c r="G83" s="138">
        <v>2.06413737893795</v>
      </c>
      <c r="H83" s="138">
        <v>2.052354103563772</v>
      </c>
      <c r="I83" s="138">
        <v>2.0989705402438661</v>
      </c>
      <c r="J83" s="138">
        <v>2.0221355478476131</v>
      </c>
      <c r="K83" s="138">
        <v>2.1135602678571428</v>
      </c>
      <c r="L83" s="138">
        <v>2.0088906987003292</v>
      </c>
      <c r="M83" s="138">
        <v>2.0236489167526384</v>
      </c>
      <c r="N83" s="138">
        <v>1.9848046449584029</v>
      </c>
      <c r="O83" s="138">
        <v>1.9550403580678417</v>
      </c>
      <c r="P83" s="138">
        <v>2.1272528841232941</v>
      </c>
      <c r="Q83" s="957">
        <v>2.2595105403440758</v>
      </c>
    </row>
    <row r="84" spans="3:17" ht="17.399999999999999" x14ac:dyDescent="0.45">
      <c r="C84" s="3264"/>
      <c r="D84" s="2951" t="s">
        <v>3160</v>
      </c>
      <c r="E84" s="138">
        <v>2.0826201072692001</v>
      </c>
      <c r="F84" s="138">
        <v>1.5844776783232335</v>
      </c>
      <c r="G84" s="138">
        <v>1.6499418463119744</v>
      </c>
      <c r="H84" s="138">
        <v>1.794526693584567</v>
      </c>
      <c r="I84" s="138">
        <v>1.7506371804443528</v>
      </c>
      <c r="J84" s="138">
        <v>1.9059083157789147</v>
      </c>
      <c r="K84" s="138">
        <v>2.2847698215935055</v>
      </c>
      <c r="L84" s="138">
        <v>1.8677447573113932</v>
      </c>
      <c r="M84" s="138">
        <v>2.1414755457308647</v>
      </c>
      <c r="N84" s="138">
        <v>1.9742893680030513</v>
      </c>
      <c r="O84" s="138">
        <v>2.3858512454581273</v>
      </c>
      <c r="P84" s="138">
        <v>2.2490682431564069</v>
      </c>
      <c r="Q84" s="957">
        <v>1.9312313699147741</v>
      </c>
    </row>
    <row r="85" spans="3:17" ht="17.399999999999999" x14ac:dyDescent="0.45">
      <c r="C85" s="3264"/>
      <c r="D85" s="2951" t="s">
        <v>7445</v>
      </c>
      <c r="E85" s="138">
        <v>2.2094057559323979</v>
      </c>
      <c r="F85" s="138">
        <v>1.7854153880488759</v>
      </c>
      <c r="G85" s="138">
        <v>2.1402254009536192</v>
      </c>
      <c r="H85" s="138">
        <v>1.7679966223348111</v>
      </c>
      <c r="I85" s="138">
        <v>2.1841354677904254</v>
      </c>
      <c r="J85" s="138">
        <v>1.9726820985342224</v>
      </c>
      <c r="K85" s="138">
        <v>1.9612590799031477</v>
      </c>
      <c r="L85" s="138">
        <v>1.6497372204284604</v>
      </c>
      <c r="M85" s="138">
        <v>2.1825533576860336</v>
      </c>
      <c r="N85" s="138">
        <v>1.8034729736692947</v>
      </c>
      <c r="O85" s="138">
        <v>1.8112751880455837</v>
      </c>
      <c r="P85" s="138">
        <v>1.9027379658001384</v>
      </c>
      <c r="Q85" s="957">
        <v>1.7505470459518599</v>
      </c>
    </row>
    <row r="86" spans="3:17" ht="17.399999999999999" x14ac:dyDescent="0.45">
      <c r="C86" s="3264"/>
      <c r="D86" s="2951" t="s">
        <v>1039</v>
      </c>
      <c r="E86" s="138">
        <v>0.34352456200618348</v>
      </c>
      <c r="F86" s="138">
        <v>0.33568311513930849</v>
      </c>
      <c r="G86" s="138">
        <v>0.98231827111984271</v>
      </c>
      <c r="H86" s="138">
        <v>1.598976654940838</v>
      </c>
      <c r="I86" s="138">
        <v>1.5644555694618272</v>
      </c>
      <c r="J86" s="138">
        <v>1.5234613040828764</v>
      </c>
      <c r="K86" s="138">
        <v>2.673002673002673</v>
      </c>
      <c r="L86" s="138">
        <v>2.324230098779779</v>
      </c>
      <c r="M86" s="138">
        <v>2.5619128949615715</v>
      </c>
      <c r="N86" s="138">
        <v>2.7862914460852606</v>
      </c>
      <c r="O86" s="138">
        <v>2.1810250817884405</v>
      </c>
      <c r="P86" s="138">
        <v>2.1436227224008575</v>
      </c>
      <c r="Q86" s="957">
        <v>1.321003963011889</v>
      </c>
    </row>
    <row r="87" spans="3:17" ht="17.399999999999999" x14ac:dyDescent="0.45">
      <c r="C87" s="3264"/>
      <c r="D87" s="2951" t="s">
        <v>1034</v>
      </c>
      <c r="E87" s="138">
        <v>2.3600809170600137</v>
      </c>
      <c r="F87" s="138">
        <v>1.7352503718393653</v>
      </c>
      <c r="G87" s="138">
        <v>2.2617124394184169</v>
      </c>
      <c r="H87" s="138">
        <v>2.5318458738824274</v>
      </c>
      <c r="I87" s="138">
        <v>1.3944840409048653</v>
      </c>
      <c r="J87" s="138">
        <v>2.4233244982961</v>
      </c>
      <c r="K87" s="138">
        <v>1.7722640673460346</v>
      </c>
      <c r="L87" s="138">
        <v>1.805184489854863</v>
      </c>
      <c r="M87" s="138">
        <v>2.120291186656301</v>
      </c>
      <c r="N87" s="138">
        <v>1.7988100179881001</v>
      </c>
      <c r="O87" s="138">
        <v>2.1694915254237288</v>
      </c>
      <c r="P87" s="138">
        <v>2.6648900732844769</v>
      </c>
      <c r="Q87" s="957">
        <v>2.2270256107945241</v>
      </c>
    </row>
    <row r="88" spans="3:17" ht="17.399999999999999" x14ac:dyDescent="0.45">
      <c r="C88" s="3264"/>
      <c r="D88" s="2951" t="s">
        <v>1038</v>
      </c>
      <c r="E88" s="138">
        <v>1.9616634906400627</v>
      </c>
      <c r="F88" s="138">
        <v>2.0224104946706754</v>
      </c>
      <c r="G88" s="138">
        <v>2.0205242728771204</v>
      </c>
      <c r="H88" s="138">
        <v>2.1795537104307217</v>
      </c>
      <c r="I88" s="138">
        <v>2.0763698977008</v>
      </c>
      <c r="J88" s="138">
        <v>2.1200019720948577</v>
      </c>
      <c r="K88" s="138">
        <v>2.1034515728081078</v>
      </c>
      <c r="L88" s="138">
        <v>1.8131101813110182</v>
      </c>
      <c r="M88" s="138">
        <v>2.2198061067319017</v>
      </c>
      <c r="N88" s="138">
        <v>1.854140914709518</v>
      </c>
      <c r="O88" s="138">
        <v>1.5942091430048688</v>
      </c>
      <c r="P88" s="138">
        <v>1.7241379310344827</v>
      </c>
      <c r="Q88" s="957">
        <v>1.685716635145136</v>
      </c>
    </row>
    <row r="89" spans="3:17" ht="17.399999999999999" x14ac:dyDescent="0.45">
      <c r="C89" s="3264"/>
      <c r="D89" s="2951" t="s">
        <v>7446</v>
      </c>
      <c r="E89" s="138">
        <v>2.6626093571700262</v>
      </c>
      <c r="F89" s="138">
        <v>2.4705083070841827</v>
      </c>
      <c r="G89" s="138">
        <v>1.6805713942740532</v>
      </c>
      <c r="H89" s="138">
        <v>2.6921051091473052</v>
      </c>
      <c r="I89" s="138">
        <v>1.6545900610486677</v>
      </c>
      <c r="J89" s="138">
        <v>1.6096802841918294</v>
      </c>
      <c r="K89" s="138">
        <v>1.8313045351718193</v>
      </c>
      <c r="L89" s="138">
        <v>1.5744725516951821</v>
      </c>
      <c r="M89" s="138">
        <v>2.3549889929862284</v>
      </c>
      <c r="N89" s="138">
        <v>2.2477522477522478</v>
      </c>
      <c r="O89" s="138">
        <v>2.0973563554775145</v>
      </c>
      <c r="P89" s="138">
        <v>2.3422562141491392</v>
      </c>
      <c r="Q89" s="957">
        <v>2.2522522522522523</v>
      </c>
    </row>
    <row r="90" spans="3:17" ht="17.399999999999999" x14ac:dyDescent="0.45">
      <c r="C90" s="3264"/>
      <c r="D90" s="2951" t="s">
        <v>7447</v>
      </c>
      <c r="E90" s="138">
        <v>1.7397067351503603</v>
      </c>
      <c r="F90" s="138">
        <v>1.3649136892814131</v>
      </c>
      <c r="G90" s="138">
        <v>1.8643672803542299</v>
      </c>
      <c r="H90" s="138">
        <v>2.0345113405169166</v>
      </c>
      <c r="I90" s="138">
        <v>1.5351999415161925</v>
      </c>
      <c r="J90" s="138">
        <v>1.4874628134296644</v>
      </c>
      <c r="K90" s="138">
        <v>1.8480492813141685</v>
      </c>
      <c r="L90" s="138">
        <v>2.0593901547864215</v>
      </c>
      <c r="M90" s="138">
        <v>1.420546264609027</v>
      </c>
      <c r="N90" s="138">
        <v>1.7578002385586038</v>
      </c>
      <c r="O90" s="138">
        <v>1.8335166850018336</v>
      </c>
      <c r="P90" s="138">
        <v>2.0916751329707761</v>
      </c>
      <c r="Q90" s="957">
        <v>2.106741573033708</v>
      </c>
    </row>
    <row r="91" spans="3:17" ht="17.399999999999999" x14ac:dyDescent="0.45">
      <c r="C91" s="3264"/>
      <c r="D91" s="2951" t="s">
        <v>1037</v>
      </c>
      <c r="E91" s="138">
        <v>2.533978346003225</v>
      </c>
      <c r="F91" s="138">
        <v>2.1240916713247624</v>
      </c>
      <c r="G91" s="138">
        <v>1.9493177387914229</v>
      </c>
      <c r="H91" s="138">
        <v>2.2093634928984742</v>
      </c>
      <c r="I91" s="138">
        <v>2.2494887525562373</v>
      </c>
      <c r="J91" s="138">
        <v>2.8786976374826287</v>
      </c>
      <c r="K91" s="138">
        <v>1.7307692307692308</v>
      </c>
      <c r="L91" s="138">
        <v>1.2149532710280375</v>
      </c>
      <c r="M91" s="138">
        <v>2.1838034576888079</v>
      </c>
      <c r="N91" s="138">
        <v>1.7706949977866313</v>
      </c>
      <c r="O91" s="138">
        <v>2.0720020720020722</v>
      </c>
      <c r="P91" s="138">
        <v>2.5346400811084826</v>
      </c>
      <c r="Q91" s="957">
        <v>2.4807740014884647</v>
      </c>
    </row>
    <row r="92" spans="3:17" ht="17.399999999999999" x14ac:dyDescent="0.45">
      <c r="C92" s="3264"/>
      <c r="D92" s="2951" t="s">
        <v>4358</v>
      </c>
      <c r="E92" s="138">
        <v>2.0406549078541483</v>
      </c>
      <c r="F92" s="138">
        <v>1.7115699069333863</v>
      </c>
      <c r="G92" s="138">
        <v>1.6372647353826184</v>
      </c>
      <c r="H92" s="138">
        <v>1.7710237659963437</v>
      </c>
      <c r="I92" s="138">
        <v>1.5628457623368002</v>
      </c>
      <c r="J92" s="138">
        <v>1.7514071419976738</v>
      </c>
      <c r="K92" s="138">
        <v>1.7896918897343788</v>
      </c>
      <c r="L92" s="138">
        <v>1.7432883398914181</v>
      </c>
      <c r="M92" s="138">
        <v>1.8466663448076088</v>
      </c>
      <c r="N92" s="138">
        <v>1.7668464715724934</v>
      </c>
      <c r="O92" s="138">
        <v>1.8631705709936153</v>
      </c>
      <c r="P92" s="138">
        <v>1.8758620689655172</v>
      </c>
      <c r="Q92" s="957">
        <v>2.0183801425749377</v>
      </c>
    </row>
    <row r="93" spans="3:17" ht="17.399999999999999" x14ac:dyDescent="0.45">
      <c r="C93" s="3264"/>
      <c r="D93" s="2951" t="s">
        <v>7448</v>
      </c>
      <c r="E93" s="138">
        <v>1.2031281331461801</v>
      </c>
      <c r="F93" s="138">
        <v>0.97694411879640475</v>
      </c>
      <c r="G93" s="138">
        <v>2.6555386949924129</v>
      </c>
      <c r="H93" s="138">
        <v>2.0325203252032522</v>
      </c>
      <c r="I93" s="138">
        <v>2.6997840172786174</v>
      </c>
      <c r="J93" s="138">
        <v>2.9767116091752759</v>
      </c>
      <c r="K93" s="138">
        <v>2.3692672194956845</v>
      </c>
      <c r="L93" s="138">
        <v>2.6307135810588624</v>
      </c>
      <c r="M93" s="138">
        <v>1.2793858947705101</v>
      </c>
      <c r="N93" s="138">
        <v>2.3313646254274167</v>
      </c>
      <c r="O93" s="138">
        <v>1.8187329493785995</v>
      </c>
      <c r="P93" s="138">
        <v>1.9171213685297153</v>
      </c>
      <c r="Q93" s="957">
        <v>2.3008340523439745</v>
      </c>
    </row>
    <row r="94" spans="3:17" ht="17.399999999999999" x14ac:dyDescent="0.45">
      <c r="C94" s="3264"/>
      <c r="D94" s="2951" t="s">
        <v>7449</v>
      </c>
      <c r="E94" s="138">
        <v>1.7311734883145791</v>
      </c>
      <c r="F94" s="138">
        <v>1.6849199663016006</v>
      </c>
      <c r="G94" s="138">
        <v>2.1028037383177569</v>
      </c>
      <c r="H94" s="138">
        <v>1.0236578707916288</v>
      </c>
      <c r="I94" s="138">
        <v>2.6595744680851063</v>
      </c>
      <c r="J94" s="138">
        <v>1.6165535079211122</v>
      </c>
      <c r="K94" s="138">
        <v>2.3950848693116735</v>
      </c>
      <c r="L94" s="138">
        <v>2.8317152103559873</v>
      </c>
      <c r="M94" s="138">
        <v>2.9498525073746311</v>
      </c>
      <c r="N94" s="138">
        <v>1.9140587616039813</v>
      </c>
      <c r="O94" s="138">
        <v>1.9580419580419581</v>
      </c>
      <c r="P94" s="138">
        <v>3.0914711765775595</v>
      </c>
      <c r="Q94" s="957">
        <v>2.1333333333333333</v>
      </c>
    </row>
    <row r="95" spans="3:17" ht="17.399999999999999" x14ac:dyDescent="0.45">
      <c r="C95" s="3264"/>
      <c r="D95" s="2951" t="s">
        <v>7450</v>
      </c>
      <c r="E95" s="138">
        <v>1.8510520145616092</v>
      </c>
      <c r="F95" s="138">
        <v>1.8606326150891304</v>
      </c>
      <c r="G95" s="138">
        <v>1.339857858557614</v>
      </c>
      <c r="H95" s="138">
        <v>1.4743407995463567</v>
      </c>
      <c r="I95" s="138">
        <v>2.3724137931034481</v>
      </c>
      <c r="J95" s="138">
        <v>1.1783610069630424</v>
      </c>
      <c r="K95" s="138">
        <v>0.88064649813510154</v>
      </c>
      <c r="L95" s="138">
        <v>2.2632399537293169</v>
      </c>
      <c r="M95" s="138">
        <v>1.9082101966924356</v>
      </c>
      <c r="N95" s="138">
        <v>1.4747859181731686</v>
      </c>
      <c r="O95" s="138">
        <v>2.7790643816581753</v>
      </c>
      <c r="P95" s="138">
        <v>2.6021804477544981</v>
      </c>
      <c r="Q95" s="957">
        <v>1.5247222827270748</v>
      </c>
    </row>
    <row r="96" spans="3:17" ht="17.399999999999999" x14ac:dyDescent="0.45">
      <c r="C96" s="3264"/>
      <c r="D96" s="2951" t="s">
        <v>4359</v>
      </c>
      <c r="E96" s="138">
        <v>1.7261219792865361</v>
      </c>
      <c r="F96" s="138">
        <v>0.66445182724252494</v>
      </c>
      <c r="G96" s="138">
        <v>1.5974440894568689</v>
      </c>
      <c r="H96" s="138">
        <v>1.6442297811119104</v>
      </c>
      <c r="I96" s="138">
        <v>1.1900039666798889</v>
      </c>
      <c r="J96" s="138">
        <v>1.3375370211139772</v>
      </c>
      <c r="K96" s="138">
        <v>1.6447368421052631</v>
      </c>
      <c r="L96" s="138">
        <v>1.1418533157663593</v>
      </c>
      <c r="M96" s="138">
        <v>1.52297148658939</v>
      </c>
      <c r="N96" s="138">
        <v>1.3863969988582614</v>
      </c>
      <c r="O96" s="138">
        <v>1.1028832519300455</v>
      </c>
      <c r="P96" s="138">
        <v>1.7420283268954024</v>
      </c>
      <c r="Q96" s="957">
        <v>1.6071298122580175</v>
      </c>
    </row>
    <row r="97" spans="3:17" ht="17.399999999999999" x14ac:dyDescent="0.45">
      <c r="C97" s="3264"/>
      <c r="D97" s="2951" t="s">
        <v>4363</v>
      </c>
      <c r="E97" s="138">
        <v>1.5850372483753368</v>
      </c>
      <c r="F97" s="138">
        <v>2.0083423451259077</v>
      </c>
      <c r="G97" s="138">
        <v>2.253267237494367</v>
      </c>
      <c r="H97" s="138">
        <v>1.4643432420559379</v>
      </c>
      <c r="I97" s="138">
        <v>1.9977168949771689</v>
      </c>
      <c r="J97" s="138">
        <v>1.941747572815534</v>
      </c>
      <c r="K97" s="138">
        <v>1.3435442697836895</v>
      </c>
      <c r="L97" s="138">
        <v>1.1755485893416928</v>
      </c>
      <c r="M97" s="138">
        <v>2.4160732451678535</v>
      </c>
      <c r="N97" s="138">
        <v>1.8557466287269577</v>
      </c>
      <c r="O97" s="138">
        <v>1.6879672052085846</v>
      </c>
      <c r="P97" s="138">
        <v>1.638001638001638</v>
      </c>
      <c r="Q97" s="957">
        <v>2.9545454545454546</v>
      </c>
    </row>
    <row r="98" spans="3:17" ht="17.399999999999999" x14ac:dyDescent="0.45">
      <c r="C98" s="3264"/>
      <c r="D98" s="2953" t="s">
        <v>7451</v>
      </c>
      <c r="E98" s="2954" t="s">
        <v>7452</v>
      </c>
      <c r="F98" s="2954" t="s">
        <v>7452</v>
      </c>
      <c r="G98" s="2954" t="s">
        <v>7452</v>
      </c>
      <c r="H98" s="2954" t="s">
        <v>7452</v>
      </c>
      <c r="I98" s="2954" t="s">
        <v>7452</v>
      </c>
      <c r="J98" s="2954" t="s">
        <v>7452</v>
      </c>
      <c r="K98" s="2954" t="s">
        <v>7452</v>
      </c>
      <c r="L98" s="2954" t="s">
        <v>7452</v>
      </c>
      <c r="M98" s="2954" t="s">
        <v>7452</v>
      </c>
      <c r="N98" s="138">
        <v>0.51308363263211898</v>
      </c>
      <c r="O98" s="138">
        <v>1.1647254575707153</v>
      </c>
      <c r="P98" s="138">
        <v>1.1074197120708749</v>
      </c>
      <c r="Q98" s="957">
        <v>0.60368246302444906</v>
      </c>
    </row>
    <row r="99" spans="3:17" ht="17.399999999999999" x14ac:dyDescent="0.45">
      <c r="C99" s="3264" t="s">
        <v>508</v>
      </c>
      <c r="D99" s="2951" t="s">
        <v>508</v>
      </c>
      <c r="E99" s="138">
        <v>2.2547570803942776</v>
      </c>
      <c r="F99" s="138">
        <v>2.3513304363354961</v>
      </c>
      <c r="G99" s="138">
        <v>2.1486643437862951</v>
      </c>
      <c r="H99" s="138">
        <v>2.172647363712529</v>
      </c>
      <c r="I99" s="138">
        <v>1.9991947687736886</v>
      </c>
      <c r="J99" s="138">
        <v>1.9506380211860963</v>
      </c>
      <c r="K99" s="138">
        <v>1.9260197351063268</v>
      </c>
      <c r="L99" s="138">
        <v>2.2040058773490063</v>
      </c>
      <c r="M99" s="138">
        <v>1.9922579343563622</v>
      </c>
      <c r="N99" s="138">
        <v>1.9120930634198092</v>
      </c>
      <c r="O99" s="138">
        <v>2.2710251020753303</v>
      </c>
      <c r="P99" s="138">
        <v>2.1141900157970377</v>
      </c>
      <c r="Q99" s="957">
        <v>2.5498567167670623</v>
      </c>
    </row>
    <row r="100" spans="3:17" ht="17.399999999999999" x14ac:dyDescent="0.45">
      <c r="C100" s="3264"/>
      <c r="D100" s="2951" t="s">
        <v>3114</v>
      </c>
      <c r="E100" s="138">
        <v>1.8183355886332884</v>
      </c>
      <c r="F100" s="138">
        <v>2.1459227467811157</v>
      </c>
      <c r="G100" s="138">
        <v>2.0517359295168363</v>
      </c>
      <c r="H100" s="138">
        <v>1.808247179527497</v>
      </c>
      <c r="I100" s="138">
        <v>2.2660931018589645</v>
      </c>
      <c r="J100" s="138">
        <v>2.0596936673781969</v>
      </c>
      <c r="K100" s="138">
        <v>2.0047384727537816</v>
      </c>
      <c r="L100" s="138">
        <v>2.3494233233660826</v>
      </c>
      <c r="M100" s="138">
        <v>2.1586240512499129</v>
      </c>
      <c r="N100" s="138">
        <v>2.7918695311702018</v>
      </c>
      <c r="O100" s="138">
        <v>2.2000733357778595</v>
      </c>
      <c r="P100" s="138">
        <v>2.1239053718468175</v>
      </c>
      <c r="Q100" s="957">
        <v>2.3737730159748507</v>
      </c>
    </row>
    <row r="101" spans="3:17" ht="17.399999999999999" x14ac:dyDescent="0.45">
      <c r="C101" s="3264"/>
      <c r="D101" s="2951" t="s">
        <v>4278</v>
      </c>
      <c r="E101" s="138">
        <v>1.9366157070925702</v>
      </c>
      <c r="F101" s="138">
        <v>1.6620130301821567</v>
      </c>
      <c r="G101" s="138">
        <v>1.6578392111269</v>
      </c>
      <c r="H101" s="138">
        <v>2.0348654261679497</v>
      </c>
      <c r="I101" s="138">
        <v>1.7366076901074654</v>
      </c>
      <c r="J101" s="138">
        <v>1.7678372795169235</v>
      </c>
      <c r="K101" s="138">
        <v>2.2376974864484271</v>
      </c>
      <c r="L101" s="138">
        <v>2.1432197176214021</v>
      </c>
      <c r="M101" s="138">
        <v>1.9084319662354345</v>
      </c>
      <c r="N101" s="138">
        <v>1.8088688301454259</v>
      </c>
      <c r="O101" s="138">
        <v>1.8722332067680354</v>
      </c>
      <c r="P101" s="138">
        <v>2.1653577136572202</v>
      </c>
      <c r="Q101" s="957">
        <v>1.9442096365173287</v>
      </c>
    </row>
    <row r="102" spans="3:17" ht="17.399999999999999" x14ac:dyDescent="0.45">
      <c r="C102" s="3264"/>
      <c r="D102" s="2951" t="s">
        <v>3115</v>
      </c>
      <c r="E102" s="138">
        <v>2.1638330757341575</v>
      </c>
      <c r="F102" s="138">
        <v>1.8281535648994516</v>
      </c>
      <c r="G102" s="138">
        <v>1.4954389113204727</v>
      </c>
      <c r="H102" s="138">
        <v>2.0609450905343736</v>
      </c>
      <c r="I102" s="138">
        <v>1.7386264850767894</v>
      </c>
      <c r="J102" s="138">
        <v>2.1340162185232612</v>
      </c>
      <c r="K102" s="138">
        <v>2.6458710486004735</v>
      </c>
      <c r="L102" s="138">
        <v>1.5021166188720469</v>
      </c>
      <c r="M102" s="138">
        <v>2.8172793131204719</v>
      </c>
      <c r="N102" s="138">
        <v>2.5006580679126085</v>
      </c>
      <c r="O102" s="138">
        <v>1.423579655752556</v>
      </c>
      <c r="P102" s="138">
        <v>2.5371051630090067</v>
      </c>
      <c r="Q102" s="957">
        <v>2.3637720826076141</v>
      </c>
    </row>
    <row r="103" spans="3:17" ht="17.399999999999999" x14ac:dyDescent="0.45">
      <c r="C103" s="3264"/>
      <c r="D103" s="2951" t="s">
        <v>3116</v>
      </c>
      <c r="E103" s="138">
        <v>2.1580879984539072</v>
      </c>
      <c r="F103" s="138">
        <v>2.1958438086751744</v>
      </c>
      <c r="G103" s="138">
        <v>2.1007744646160602</v>
      </c>
      <c r="H103" s="138">
        <v>2.4154589371980677</v>
      </c>
      <c r="I103" s="138">
        <v>2.2006235099944984</v>
      </c>
      <c r="J103" s="138">
        <v>2.0171001926782277</v>
      </c>
      <c r="K103" s="138">
        <v>2.1318173743116007</v>
      </c>
      <c r="L103" s="138">
        <v>2.2483721201857096</v>
      </c>
      <c r="M103" s="138">
        <v>2.1042315231177215</v>
      </c>
      <c r="N103" s="138">
        <v>2.245977142207312</v>
      </c>
      <c r="O103" s="138">
        <v>1.8249199842776125</v>
      </c>
      <c r="P103" s="138">
        <v>2.6166351185836767</v>
      </c>
      <c r="Q103" s="957">
        <v>2.1546961325966851</v>
      </c>
    </row>
    <row r="104" spans="3:17" ht="17.399999999999999" x14ac:dyDescent="0.45">
      <c r="C104" s="3264"/>
      <c r="D104" s="2951" t="s">
        <v>7453</v>
      </c>
      <c r="E104" s="138">
        <v>2.197802197802198</v>
      </c>
      <c r="F104" s="138">
        <v>3.1619237809951741</v>
      </c>
      <c r="G104" s="138">
        <v>2.6118184786157363</v>
      </c>
      <c r="H104" s="138">
        <v>2.084669660038486</v>
      </c>
      <c r="I104" s="138">
        <v>2.5224657102317516</v>
      </c>
      <c r="J104" s="138">
        <v>2.6279177616324008</v>
      </c>
      <c r="K104" s="138">
        <v>2.4129090634896695</v>
      </c>
      <c r="L104" s="138">
        <v>2.0661157024793391</v>
      </c>
      <c r="M104" s="138">
        <v>1.1552346570397112</v>
      </c>
      <c r="N104" s="138">
        <v>2.2634035931532042</v>
      </c>
      <c r="O104" s="138">
        <v>2.773540424351685</v>
      </c>
      <c r="P104" s="138">
        <v>1.9021739130434783</v>
      </c>
      <c r="Q104" s="957">
        <v>3.1970161182895964</v>
      </c>
    </row>
    <row r="105" spans="3:17" ht="17.399999999999999" x14ac:dyDescent="0.45">
      <c r="C105" s="3264"/>
      <c r="D105" s="2951" t="s">
        <v>4382</v>
      </c>
      <c r="E105" s="138">
        <v>2.4787535410764874</v>
      </c>
      <c r="F105" s="138">
        <v>1.4866204162537164</v>
      </c>
      <c r="G105" s="138">
        <v>2.6157721371827165</v>
      </c>
      <c r="H105" s="138">
        <v>1.9463565155471161</v>
      </c>
      <c r="I105" s="138">
        <v>2.278010227801023</v>
      </c>
      <c r="J105" s="138">
        <v>1.954367784746841</v>
      </c>
      <c r="K105" s="138">
        <v>1.64349486963088</v>
      </c>
      <c r="L105" s="138">
        <v>2.264808362369338</v>
      </c>
      <c r="M105" s="138">
        <v>2.3079882036158481</v>
      </c>
      <c r="N105" s="138">
        <v>2.2225017821948252</v>
      </c>
      <c r="O105" s="138">
        <v>2.3884038873332236</v>
      </c>
      <c r="P105" s="138">
        <v>2.3044269254093392</v>
      </c>
      <c r="Q105" s="957">
        <v>2.1466905187835419</v>
      </c>
    </row>
    <row r="106" spans="3:17" ht="17.399999999999999" x14ac:dyDescent="0.45">
      <c r="C106" s="3264"/>
      <c r="D106" s="2951" t="s">
        <v>3113</v>
      </c>
      <c r="E106" s="138">
        <v>2.3122039251071511</v>
      </c>
      <c r="F106" s="138">
        <v>1.8737944337282999</v>
      </c>
      <c r="G106" s="138">
        <v>1.7206151199053663</v>
      </c>
      <c r="H106" s="138">
        <v>2.1029388570527314</v>
      </c>
      <c r="I106" s="138">
        <v>2.3124357656731758</v>
      </c>
      <c r="J106" s="138">
        <v>2.1551724137931032</v>
      </c>
      <c r="K106" s="138">
        <v>1.5155218772916157</v>
      </c>
      <c r="L106" s="138">
        <v>2.3447219829648773</v>
      </c>
      <c r="M106" s="138">
        <v>2.0158454830997141</v>
      </c>
      <c r="N106" s="138">
        <v>2.5252525252525255</v>
      </c>
      <c r="O106" s="138">
        <v>2.1601188065343591</v>
      </c>
      <c r="P106" s="138">
        <v>2.4266490183101697</v>
      </c>
      <c r="Q106" s="957">
        <v>2.5554400554400551</v>
      </c>
    </row>
    <row r="107" spans="3:17" ht="17.399999999999999" x14ac:dyDescent="0.45">
      <c r="C107" s="3267" t="s">
        <v>509</v>
      </c>
      <c r="D107" s="2951" t="s">
        <v>509</v>
      </c>
      <c r="E107" s="138">
        <v>2.0243259334864336</v>
      </c>
      <c r="F107" s="138">
        <v>2.1471632669914942</v>
      </c>
      <c r="G107" s="138">
        <v>1.7939805545322034</v>
      </c>
      <c r="H107" s="138">
        <v>1.7448200654307524</v>
      </c>
      <c r="I107" s="138">
        <v>1.9997879012831972</v>
      </c>
      <c r="J107" s="138">
        <v>1.7497684130041613</v>
      </c>
      <c r="K107" s="138">
        <v>2.0319677174706294</v>
      </c>
      <c r="L107" s="138">
        <v>1.970457118101653</v>
      </c>
      <c r="M107" s="138">
        <v>1.9272563250912371</v>
      </c>
      <c r="N107" s="138">
        <v>2.0179881593542439</v>
      </c>
      <c r="O107" s="138">
        <v>1.9092953915363289</v>
      </c>
      <c r="P107" s="138">
        <v>2.0006970170252862</v>
      </c>
      <c r="Q107" s="957">
        <v>1.7866714311238163</v>
      </c>
    </row>
    <row r="108" spans="3:17" ht="17.399999999999999" x14ac:dyDescent="0.45">
      <c r="C108" s="3267"/>
      <c r="D108" s="2951" t="s">
        <v>4428</v>
      </c>
      <c r="E108" s="138">
        <v>2.1105248542071644</v>
      </c>
      <c r="F108" s="138">
        <v>1.9389238972370335</v>
      </c>
      <c r="G108" s="138">
        <v>1.9301998017632638</v>
      </c>
      <c r="H108" s="138">
        <v>1.6210739614994933</v>
      </c>
      <c r="I108" s="138">
        <v>1.672899035622909</v>
      </c>
      <c r="J108" s="138">
        <v>1.8123718223875613</v>
      </c>
      <c r="K108" s="138">
        <v>1.2026458208057726</v>
      </c>
      <c r="L108" s="138">
        <v>1.8469300418937789</v>
      </c>
      <c r="M108" s="138">
        <v>2.1528998242530757</v>
      </c>
      <c r="N108" s="138">
        <v>1.7567162260593856</v>
      </c>
      <c r="O108" s="138">
        <v>2.467896432007362</v>
      </c>
      <c r="P108" s="138">
        <v>2.0541473234460375</v>
      </c>
      <c r="Q108" s="957">
        <v>2.3456141060379343</v>
      </c>
    </row>
    <row r="109" spans="3:17" ht="17.399999999999999" x14ac:dyDescent="0.45">
      <c r="C109" s="3267"/>
      <c r="D109" s="2951" t="s">
        <v>7454</v>
      </c>
      <c r="E109" s="138">
        <v>2.1951801479360533</v>
      </c>
      <c r="F109" s="138">
        <v>1.2135922330097086</v>
      </c>
      <c r="G109" s="138">
        <v>2.5052382253803405</v>
      </c>
      <c r="H109" s="138">
        <v>2.0937277263007839</v>
      </c>
      <c r="I109" s="138">
        <v>1.3499390350113221</v>
      </c>
      <c r="J109" s="138">
        <v>1.9118021921998469</v>
      </c>
      <c r="K109" s="138">
        <v>2.495321272613849</v>
      </c>
      <c r="L109" s="138">
        <v>2.3270055113288426</v>
      </c>
      <c r="M109" s="138">
        <v>2.1271472146411945</v>
      </c>
      <c r="N109" s="138">
        <v>2.3270489863532382</v>
      </c>
      <c r="O109" s="138">
        <v>2.1710475304334342</v>
      </c>
      <c r="P109" s="138">
        <v>2.0275439938791124</v>
      </c>
      <c r="Q109" s="957">
        <v>1.8918612130614099</v>
      </c>
    </row>
    <row r="110" spans="3:17" ht="17.399999999999999" x14ac:dyDescent="0.45">
      <c r="C110" s="3267"/>
      <c r="D110" s="2951" t="s">
        <v>7455</v>
      </c>
      <c r="E110" s="138">
        <v>1.8769943064506036</v>
      </c>
      <c r="F110" s="138">
        <v>1.2751229582852632</v>
      </c>
      <c r="G110" s="138">
        <v>2.1173979531819787</v>
      </c>
      <c r="H110" s="138">
        <v>1.9425241387190768</v>
      </c>
      <c r="I110" s="138">
        <v>1.665463831677122</v>
      </c>
      <c r="J110" s="138">
        <v>1.8840501695645151</v>
      </c>
      <c r="K110" s="138">
        <v>2.193096966215863</v>
      </c>
      <c r="L110" s="138">
        <v>1.8304774495347536</v>
      </c>
      <c r="M110" s="138">
        <v>1.9831432821021318</v>
      </c>
      <c r="N110" s="138">
        <v>1.7891682785299805</v>
      </c>
      <c r="O110" s="138">
        <v>2.0765491528623343</v>
      </c>
      <c r="P110" s="138">
        <v>1.9419271314962085</v>
      </c>
      <c r="Q110" s="957">
        <v>2.4041732819233386</v>
      </c>
    </row>
    <row r="111" spans="3:17" ht="17.399999999999999" x14ac:dyDescent="0.45">
      <c r="C111" s="3267"/>
      <c r="D111" s="2951" t="s">
        <v>7456</v>
      </c>
      <c r="E111" s="138">
        <v>2.2724110745258082</v>
      </c>
      <c r="F111" s="138">
        <v>1.4416362571518673</v>
      </c>
      <c r="G111" s="138">
        <v>1.8363064008394543</v>
      </c>
      <c r="H111" s="138">
        <v>1.8299429738701167</v>
      </c>
      <c r="I111" s="138">
        <v>2.0707363538474279</v>
      </c>
      <c r="J111" s="138">
        <v>2.2521616730343856</v>
      </c>
      <c r="K111" s="138">
        <v>2.3089265448283958</v>
      </c>
      <c r="L111" s="138">
        <v>1.834862385321101</v>
      </c>
      <c r="M111" s="138">
        <v>2.3933285965371529</v>
      </c>
      <c r="N111" s="138">
        <v>2.3038104293132449</v>
      </c>
      <c r="O111" s="138">
        <v>2.43378668575519</v>
      </c>
      <c r="P111" s="138">
        <v>2.778461646678156</v>
      </c>
      <c r="Q111" s="957">
        <v>2.1468887426849959</v>
      </c>
    </row>
    <row r="112" spans="3:17" ht="17.399999999999999" x14ac:dyDescent="0.45">
      <c r="C112" s="3267"/>
      <c r="D112" s="2951" t="s">
        <v>1021</v>
      </c>
      <c r="E112" s="138">
        <v>2.0031628887717448</v>
      </c>
      <c r="F112" s="138">
        <v>1.4406256431364479</v>
      </c>
      <c r="G112" s="138">
        <v>2.2039671408535364</v>
      </c>
      <c r="H112" s="138">
        <v>1.5646391550948562</v>
      </c>
      <c r="I112" s="138">
        <v>2.1948659223208318</v>
      </c>
      <c r="J112" s="138">
        <v>2.138142604815469</v>
      </c>
      <c r="K112" s="138">
        <v>1.4474398407816176</v>
      </c>
      <c r="L112" s="138">
        <v>1.4134275618374557</v>
      </c>
      <c r="M112" s="138">
        <v>1.8131583491624934</v>
      </c>
      <c r="N112" s="138">
        <v>1.6041877744005404</v>
      </c>
      <c r="O112" s="138">
        <v>2.3142408463509381</v>
      </c>
      <c r="P112" s="138">
        <v>2.2010271460014672</v>
      </c>
      <c r="Q112" s="957">
        <v>2.0932292085983417</v>
      </c>
    </row>
    <row r="113" spans="3:17" ht="17.399999999999999" x14ac:dyDescent="0.45">
      <c r="C113" s="3267"/>
      <c r="D113" s="2951" t="s">
        <v>1028</v>
      </c>
      <c r="E113" s="138">
        <v>2.2433596554199569</v>
      </c>
      <c r="F113" s="138">
        <v>1.9311797752808988</v>
      </c>
      <c r="G113" s="138">
        <v>1.7132088401576153</v>
      </c>
      <c r="H113" s="138">
        <v>2.0962602716753311</v>
      </c>
      <c r="I113" s="138">
        <v>0.90252707581227443</v>
      </c>
      <c r="J113" s="138">
        <v>1.8425058078987422</v>
      </c>
      <c r="K113" s="138">
        <v>2.1101992966002343</v>
      </c>
      <c r="L113" s="138">
        <v>1.530221882172915</v>
      </c>
      <c r="M113" s="138">
        <v>1.7256902761104442</v>
      </c>
      <c r="N113" s="138">
        <v>1.7647058823529413</v>
      </c>
      <c r="O113" s="138">
        <v>1.3703570140641903</v>
      </c>
      <c r="P113" s="138">
        <v>2.0574671869457255</v>
      </c>
      <c r="Q113" s="957">
        <v>1.8174192646442053</v>
      </c>
    </row>
    <row r="114" spans="3:17" ht="17.399999999999999" x14ac:dyDescent="0.45">
      <c r="C114" s="3267"/>
      <c r="D114" s="2951" t="s">
        <v>1026</v>
      </c>
      <c r="E114" s="138">
        <v>1.9914368216668328</v>
      </c>
      <c r="F114" s="138">
        <v>1.6514474451136585</v>
      </c>
      <c r="G114" s="138">
        <v>2.5551244440238476</v>
      </c>
      <c r="H114" s="138">
        <v>1.9404915912031049</v>
      </c>
      <c r="I114" s="138">
        <v>2.1643069708720355</v>
      </c>
      <c r="J114" s="138">
        <v>2.6366672525927228</v>
      </c>
      <c r="K114" s="138">
        <v>1.3733905579399142</v>
      </c>
      <c r="L114" s="138">
        <v>1.7655960988733816</v>
      </c>
      <c r="M114" s="138">
        <v>1.8973766705164163</v>
      </c>
      <c r="N114" s="138">
        <v>1.6983420946219168</v>
      </c>
      <c r="O114" s="138">
        <v>1.8248175182481752</v>
      </c>
      <c r="P114" s="138">
        <v>2.0337922403003756</v>
      </c>
      <c r="Q114" s="957">
        <v>1.9312475859405176</v>
      </c>
    </row>
    <row r="115" spans="3:17" ht="17.399999999999999" x14ac:dyDescent="0.45">
      <c r="C115" s="3267"/>
      <c r="D115" s="2951" t="s">
        <v>7457</v>
      </c>
      <c r="E115" s="138">
        <v>2.2052337547780065</v>
      </c>
      <c r="F115" s="138">
        <v>2.2976951245781576</v>
      </c>
      <c r="G115" s="138">
        <v>2.3127058658630597</v>
      </c>
      <c r="H115" s="138">
        <v>1.782164644595243</v>
      </c>
      <c r="I115" s="138">
        <v>2.0105891026070641</v>
      </c>
      <c r="J115" s="138">
        <v>0.85011770860580693</v>
      </c>
      <c r="K115" s="138">
        <v>1.5347231103721704</v>
      </c>
      <c r="L115" s="138">
        <v>1.6941707975152163</v>
      </c>
      <c r="M115" s="138">
        <v>1.9105139898927648</v>
      </c>
      <c r="N115" s="138">
        <v>1.7545982575024202</v>
      </c>
      <c r="O115" s="138">
        <v>1.6643880401830826</v>
      </c>
      <c r="P115" s="138">
        <v>1.5290519877675841</v>
      </c>
      <c r="Q115" s="957">
        <v>1.8650192330108404</v>
      </c>
    </row>
    <row r="116" spans="3:17" ht="17.399999999999999" x14ac:dyDescent="0.45">
      <c r="C116" s="3267"/>
      <c r="D116" s="2951" t="s">
        <v>4279</v>
      </c>
      <c r="E116" s="138">
        <v>1.6095859787176965</v>
      </c>
      <c r="F116" s="138">
        <v>1.7519870096572943</v>
      </c>
      <c r="G116" s="138">
        <v>1.5928769808854761</v>
      </c>
      <c r="H116" s="138">
        <v>2.0370588004857599</v>
      </c>
      <c r="I116" s="138">
        <v>1.5794223826714799</v>
      </c>
      <c r="J116" s="138">
        <v>1.4417012074247613</v>
      </c>
      <c r="K116" s="138">
        <v>1.5837493544499914</v>
      </c>
      <c r="L116" s="138">
        <v>1.9165317384264615</v>
      </c>
      <c r="M116" s="138">
        <v>1.8124582657636175</v>
      </c>
      <c r="N116" s="138">
        <v>1.8056065613906231</v>
      </c>
      <c r="O116" s="138">
        <v>1.7700159301433713</v>
      </c>
      <c r="P116" s="138">
        <v>1.8491650308668317</v>
      </c>
      <c r="Q116" s="957">
        <v>2.2826654932482606</v>
      </c>
    </row>
    <row r="117" spans="3:17" ht="17.399999999999999" x14ac:dyDescent="0.45">
      <c r="C117" s="3267" t="s">
        <v>510</v>
      </c>
      <c r="D117" s="2951" t="s">
        <v>3150</v>
      </c>
      <c r="E117" s="138">
        <v>2.7680311890838207</v>
      </c>
      <c r="F117" s="138">
        <v>2.3563734290843805</v>
      </c>
      <c r="G117" s="138">
        <v>2.1159846501452497</v>
      </c>
      <c r="H117" s="138">
        <v>2.0020711080428026</v>
      </c>
      <c r="I117" s="138">
        <v>2.1604733098451105</v>
      </c>
      <c r="J117" s="138">
        <v>2.1406434710374134</v>
      </c>
      <c r="K117" s="138">
        <v>2.2650749923477198</v>
      </c>
      <c r="L117" s="138">
        <v>1.9451812555260832</v>
      </c>
      <c r="M117" s="138">
        <v>1.9349514839370572</v>
      </c>
      <c r="N117" s="138">
        <v>1.9507638202000219</v>
      </c>
      <c r="O117" s="138">
        <v>2.2587760091413998</v>
      </c>
      <c r="P117" s="138">
        <v>1.8614752191111454</v>
      </c>
      <c r="Q117" s="957">
        <v>2.1933694693054333</v>
      </c>
    </row>
    <row r="118" spans="3:17" ht="17.399999999999999" x14ac:dyDescent="0.45">
      <c r="C118" s="3267"/>
      <c r="D118" s="2951" t="s">
        <v>3144</v>
      </c>
      <c r="E118" s="138">
        <v>2.7188447138527367</v>
      </c>
      <c r="F118" s="138">
        <v>2.0894093065772865</v>
      </c>
      <c r="G118" s="138">
        <v>3.0125594025797691</v>
      </c>
      <c r="H118" s="138">
        <v>1.8653622948101476</v>
      </c>
      <c r="I118" s="138">
        <v>1.7008180124726655</v>
      </c>
      <c r="J118" s="138">
        <v>2.3685457129322596</v>
      </c>
      <c r="K118" s="138">
        <v>1.9196068645141475</v>
      </c>
      <c r="L118" s="138">
        <v>2.022850721108822</v>
      </c>
      <c r="M118" s="138">
        <v>2.3055809698078682</v>
      </c>
      <c r="N118" s="138">
        <v>2.3233370268434785</v>
      </c>
      <c r="O118" s="138">
        <v>2.6558568632932626</v>
      </c>
      <c r="P118" s="138">
        <v>1.8876990664470072</v>
      </c>
      <c r="Q118" s="957">
        <v>2.127947037762616</v>
      </c>
    </row>
    <row r="119" spans="3:17" ht="17.399999999999999" x14ac:dyDescent="0.45">
      <c r="C119" s="3267"/>
      <c r="D119" s="2951" t="s">
        <v>3155</v>
      </c>
      <c r="E119" s="138">
        <v>2.2150624244865083</v>
      </c>
      <c r="F119" s="138">
        <v>2.2236092689396898</v>
      </c>
      <c r="G119" s="138">
        <v>2.4512576837500473</v>
      </c>
      <c r="H119" s="138">
        <v>2.7070529704419082</v>
      </c>
      <c r="I119" s="138">
        <v>2.2347557731190806</v>
      </c>
      <c r="J119" s="138">
        <v>1.8550963619499123</v>
      </c>
      <c r="K119" s="138">
        <v>2.3586472659623947</v>
      </c>
      <c r="L119" s="138">
        <v>2.8700419219606577</v>
      </c>
      <c r="M119" s="138">
        <v>2.225844880556775</v>
      </c>
      <c r="N119" s="138">
        <v>2.3468454739408715</v>
      </c>
      <c r="O119" s="138">
        <v>2.6111210017209658</v>
      </c>
      <c r="P119" s="138">
        <v>2.3830974454357872</v>
      </c>
      <c r="Q119" s="957">
        <v>2.2246941045606228</v>
      </c>
    </row>
    <row r="120" spans="3:17" ht="17.399999999999999" x14ac:dyDescent="0.45">
      <c r="C120" s="3267"/>
      <c r="D120" s="2951" t="s">
        <v>3162</v>
      </c>
      <c r="E120" s="138">
        <v>3.590441995790516</v>
      </c>
      <c r="F120" s="138">
        <v>2.4032684450853159</v>
      </c>
      <c r="G120" s="138">
        <v>2.2139361454206479</v>
      </c>
      <c r="H120" s="138">
        <v>2.0391979154865756</v>
      </c>
      <c r="I120" s="138">
        <v>2.9735682819383262</v>
      </c>
      <c r="J120" s="138">
        <v>2.672367717797969</v>
      </c>
      <c r="K120" s="138">
        <v>1.5518311607697084</v>
      </c>
      <c r="L120" s="138">
        <v>2.1105527638190957</v>
      </c>
      <c r="M120" s="138">
        <v>1.7597028057483626</v>
      </c>
      <c r="N120" s="138">
        <v>1.9986675549633579</v>
      </c>
      <c r="O120" s="138">
        <v>3.4294188525349893</v>
      </c>
      <c r="P120" s="138">
        <v>1.9868147746771427</v>
      </c>
      <c r="Q120" s="957">
        <v>1.4995148628384933</v>
      </c>
    </row>
    <row r="121" spans="3:17" ht="17.399999999999999" x14ac:dyDescent="0.45">
      <c r="C121" s="3267"/>
      <c r="D121" s="2951" t="s">
        <v>3153</v>
      </c>
      <c r="E121" s="138">
        <v>2.4453109510276914</v>
      </c>
      <c r="F121" s="138">
        <v>2.1616123084747918</v>
      </c>
      <c r="G121" s="138">
        <v>1.8935923278968907</v>
      </c>
      <c r="H121" s="138">
        <v>1.8261074458058437</v>
      </c>
      <c r="I121" s="138">
        <v>2.2166647720813915</v>
      </c>
      <c r="J121" s="138">
        <v>2.0802540099633218</v>
      </c>
      <c r="K121" s="138">
        <v>1.9990530801199431</v>
      </c>
      <c r="L121" s="138">
        <v>2.6405321687909411</v>
      </c>
      <c r="M121" s="138">
        <v>2.0145440251572326</v>
      </c>
      <c r="N121" s="138">
        <v>2.378234398782344</v>
      </c>
      <c r="O121" s="138">
        <v>2.4430718170922834</v>
      </c>
      <c r="P121" s="138">
        <v>2.5961237187234234</v>
      </c>
      <c r="Q121" s="957">
        <v>2.6573731213243299</v>
      </c>
    </row>
    <row r="122" spans="3:17" ht="17.399999999999999" x14ac:dyDescent="0.45">
      <c r="C122" s="3267"/>
      <c r="D122" s="2951" t="s">
        <v>3161</v>
      </c>
      <c r="E122" s="138">
        <v>2.7368235190253376</v>
      </c>
      <c r="F122" s="138">
        <v>2.3199862519333219</v>
      </c>
      <c r="G122" s="138">
        <v>2.0046775810223854</v>
      </c>
      <c r="H122" s="138">
        <v>2.4420024420024422</v>
      </c>
      <c r="I122" s="138">
        <v>2.378686964795433</v>
      </c>
      <c r="J122" s="138">
        <v>2.7756360832690823</v>
      </c>
      <c r="K122" s="138">
        <v>2.4748762561871906</v>
      </c>
      <c r="L122" s="138">
        <v>2.2677395757132404</v>
      </c>
      <c r="M122" s="138">
        <v>2.6458810068649887</v>
      </c>
      <c r="N122" s="138">
        <v>2.3747991897743939</v>
      </c>
      <c r="O122" s="138">
        <v>2.7326137450471379</v>
      </c>
      <c r="P122" s="138">
        <v>2.2754651318431267</v>
      </c>
      <c r="Q122" s="957">
        <v>2.6276029691913552</v>
      </c>
    </row>
    <row r="123" spans="3:17" ht="17.399999999999999" x14ac:dyDescent="0.45">
      <c r="C123" s="3267"/>
      <c r="D123" s="2951" t="s">
        <v>3159</v>
      </c>
      <c r="E123" s="138">
        <v>2.9826464208242949</v>
      </c>
      <c r="F123" s="138">
        <v>2.2618414050026607</v>
      </c>
      <c r="G123" s="138">
        <v>1.8245796950345365</v>
      </c>
      <c r="H123" s="138">
        <v>2.6840490797546015</v>
      </c>
      <c r="I123" s="138">
        <v>1.5052684395383844</v>
      </c>
      <c r="J123" s="138">
        <v>3.0686142138210384</v>
      </c>
      <c r="K123" s="138">
        <v>2.1559468199784404</v>
      </c>
      <c r="L123" s="138">
        <v>2.9325513196480939</v>
      </c>
      <c r="M123" s="138">
        <v>1.7239397770371223</v>
      </c>
      <c r="N123" s="138">
        <v>2.7045300878972278</v>
      </c>
      <c r="O123" s="138">
        <v>2.2101889711570339</v>
      </c>
      <c r="P123" s="138">
        <v>2.2737115634473799</v>
      </c>
      <c r="Q123" s="957">
        <v>3.4035311635822163</v>
      </c>
    </row>
    <row r="124" spans="3:17" ht="17.399999999999999" x14ac:dyDescent="0.45">
      <c r="C124" s="3267"/>
      <c r="D124" s="2951" t="s">
        <v>3163</v>
      </c>
      <c r="E124" s="138">
        <v>1.6439643024894317</v>
      </c>
      <c r="F124" s="138">
        <v>1.735106998264893</v>
      </c>
      <c r="G124" s="138">
        <v>2.2735023303398885</v>
      </c>
      <c r="H124" s="138">
        <v>2.2381378692927485</v>
      </c>
      <c r="I124" s="138">
        <v>2.7505776213004731</v>
      </c>
      <c r="J124" s="138">
        <v>2.0522791099589544</v>
      </c>
      <c r="K124" s="138">
        <v>1.3755158184319121</v>
      </c>
      <c r="L124" s="138">
        <v>1.9754626741526302</v>
      </c>
      <c r="M124" s="138">
        <v>2.6582149064512834</v>
      </c>
      <c r="N124" s="138">
        <v>1.2063938876043028</v>
      </c>
      <c r="O124" s="138">
        <v>1.5827480462953805</v>
      </c>
      <c r="P124" s="138">
        <v>2.1388294769589731</v>
      </c>
      <c r="Q124" s="957">
        <v>2.2942357327215372</v>
      </c>
    </row>
    <row r="125" spans="3:17" ht="17.399999999999999" x14ac:dyDescent="0.45">
      <c r="C125" s="3267"/>
      <c r="D125" s="2951" t="s">
        <v>3147</v>
      </c>
      <c r="E125" s="138">
        <v>3.4064296359378328</v>
      </c>
      <c r="F125" s="138">
        <v>1.893939393939394</v>
      </c>
      <c r="G125" s="138">
        <v>3.1113876789047916</v>
      </c>
      <c r="H125" s="138">
        <v>1.4306151645207439</v>
      </c>
      <c r="I125" s="138">
        <v>2.2190841234617711</v>
      </c>
      <c r="J125" s="138">
        <v>1.3894402540690751</v>
      </c>
      <c r="K125" s="138">
        <v>1.7543859649122808</v>
      </c>
      <c r="L125" s="138">
        <v>2.8801843317972353</v>
      </c>
      <c r="M125" s="138">
        <v>1.5131454511064877</v>
      </c>
      <c r="N125" s="138">
        <v>1.1177347242921014</v>
      </c>
      <c r="O125" s="138">
        <v>1.8351991191044228</v>
      </c>
      <c r="P125" s="138">
        <v>1.6210374639769454</v>
      </c>
      <c r="Q125" s="957">
        <v>1.7717930545712259</v>
      </c>
    </row>
    <row r="126" spans="3:17" ht="17.399999999999999" x14ac:dyDescent="0.45">
      <c r="C126" s="3267"/>
      <c r="D126" s="2951" t="s">
        <v>7458</v>
      </c>
      <c r="E126" s="138">
        <v>2.2176022176022174</v>
      </c>
      <c r="F126" s="138">
        <v>2.0093770931011385</v>
      </c>
      <c r="G126" s="138">
        <v>2.3276865382128538</v>
      </c>
      <c r="H126" s="138">
        <v>2.1279258981099014</v>
      </c>
      <c r="I126" s="138">
        <v>1.6963528413910094</v>
      </c>
      <c r="J126" s="138">
        <v>1.7556179775280898</v>
      </c>
      <c r="K126" s="138">
        <v>1.9198193111236588</v>
      </c>
      <c r="L126" s="138">
        <v>2.1896211955331726</v>
      </c>
      <c r="M126" s="138">
        <v>2.1274332517817256</v>
      </c>
      <c r="N126" s="138">
        <v>2.5813113061435207</v>
      </c>
      <c r="O126" s="138">
        <v>2.1075873143315937</v>
      </c>
      <c r="P126" s="138">
        <v>2.91601866251944</v>
      </c>
      <c r="Q126" s="957">
        <v>2.7368818422046055</v>
      </c>
    </row>
    <row r="127" spans="3:17" ht="17.399999999999999" x14ac:dyDescent="0.45">
      <c r="C127" s="3267"/>
      <c r="D127" s="2951" t="s">
        <v>7459</v>
      </c>
      <c r="E127" s="138">
        <v>0.63211125158027814</v>
      </c>
      <c r="F127" s="138">
        <v>1.8668326073428749</v>
      </c>
      <c r="G127" s="138">
        <v>2.7422303473491771</v>
      </c>
      <c r="H127" s="138">
        <v>0.59808612440191389</v>
      </c>
      <c r="I127" s="138">
        <v>1.4692918013517484</v>
      </c>
      <c r="J127" s="138">
        <v>2.8752156411730883</v>
      </c>
      <c r="K127" s="138">
        <v>1.1220196353436185</v>
      </c>
      <c r="L127" s="138">
        <v>1.9178082191780821</v>
      </c>
      <c r="M127" s="138">
        <v>2.4135156878519708</v>
      </c>
      <c r="N127" s="138">
        <v>2.3615848858567303</v>
      </c>
      <c r="O127" s="138">
        <v>0.76942805847653251</v>
      </c>
      <c r="P127" s="138">
        <v>1.7570281124497991</v>
      </c>
      <c r="Q127" s="957">
        <v>2.2129333661175314</v>
      </c>
    </row>
    <row r="128" spans="3:17" ht="17.399999999999999" x14ac:dyDescent="0.45">
      <c r="C128" s="3264" t="s">
        <v>1010</v>
      </c>
      <c r="D128" s="2951" t="s">
        <v>1010</v>
      </c>
      <c r="E128" s="138">
        <v>2.4965547544388746</v>
      </c>
      <c r="F128" s="138">
        <v>2.3435532916271233</v>
      </c>
      <c r="G128" s="138">
        <v>2.1194785707586981</v>
      </c>
      <c r="H128" s="138">
        <v>2.203886854998816</v>
      </c>
      <c r="I128" s="138">
        <v>2.2819741730054837</v>
      </c>
      <c r="J128" s="138">
        <v>2.0407813277083227</v>
      </c>
      <c r="K128" s="138">
        <v>2.2278009609469813</v>
      </c>
      <c r="L128" s="138">
        <v>2.3613132783438462</v>
      </c>
      <c r="M128" s="138">
        <v>2.1900110288325192</v>
      </c>
      <c r="N128" s="138">
        <v>2.1794517604444854</v>
      </c>
      <c r="O128" s="138">
        <v>2.3495256053395588</v>
      </c>
      <c r="P128" s="138">
        <v>2.4801587301587302</v>
      </c>
      <c r="Q128" s="957">
        <v>2.2243500036826984</v>
      </c>
    </row>
    <row r="129" spans="3:17" ht="17.399999999999999" x14ac:dyDescent="0.45">
      <c r="C129" s="3264"/>
      <c r="D129" s="2951" t="s">
        <v>1040</v>
      </c>
      <c r="E129" s="138">
        <v>1.5777395295467584</v>
      </c>
      <c r="F129" s="138">
        <v>1.3271863649063984</v>
      </c>
      <c r="G129" s="138">
        <v>1.2224938875305624</v>
      </c>
      <c r="H129" s="138">
        <v>1.6554098794861609</v>
      </c>
      <c r="I129" s="138">
        <v>2.1304067140090384</v>
      </c>
      <c r="J129" s="138">
        <v>1.3190126248351233</v>
      </c>
      <c r="K129" s="138">
        <v>2.0691333982473221</v>
      </c>
      <c r="L129" s="138">
        <v>1.8342109934323414</v>
      </c>
      <c r="M129" s="138">
        <v>2.0737327188940093</v>
      </c>
      <c r="N129" s="138">
        <v>1.6825574873808187</v>
      </c>
      <c r="O129" s="138">
        <v>1.968396303789163</v>
      </c>
      <c r="P129" s="138">
        <v>1.8281535648994516</v>
      </c>
      <c r="Q129" s="957">
        <v>2.5407579928011859</v>
      </c>
    </row>
    <row r="130" spans="3:17" ht="17.399999999999999" x14ac:dyDescent="0.45">
      <c r="C130" s="3264"/>
      <c r="D130" s="2951" t="s">
        <v>4669</v>
      </c>
      <c r="E130" s="138">
        <v>1.9879440810568167</v>
      </c>
      <c r="F130" s="138">
        <v>1.7440049828713797</v>
      </c>
      <c r="G130" s="138">
        <v>1.5096618357487923</v>
      </c>
      <c r="H130" s="138">
        <v>1.2321774335504314</v>
      </c>
      <c r="I130" s="138">
        <v>1.8246094195461284</v>
      </c>
      <c r="J130" s="138">
        <v>1.5489295790230682</v>
      </c>
      <c r="K130" s="138">
        <v>1.3361124472235584</v>
      </c>
      <c r="L130" s="138">
        <v>1.9173964865004922</v>
      </c>
      <c r="M130" s="138">
        <v>1.5600624024960998</v>
      </c>
      <c r="N130" s="138">
        <v>1.3197771043112718</v>
      </c>
      <c r="O130" s="138">
        <v>2.0913541518132992</v>
      </c>
      <c r="P130" s="138">
        <v>1.5188475169144382</v>
      </c>
      <c r="Q130" s="957">
        <v>1.6521544987720473</v>
      </c>
    </row>
    <row r="131" spans="3:17" ht="17.399999999999999" x14ac:dyDescent="0.45">
      <c r="C131" s="3264"/>
      <c r="D131" s="2951" t="s">
        <v>4275</v>
      </c>
      <c r="E131" s="138">
        <v>1.7895490336435218</v>
      </c>
      <c r="F131" s="138">
        <v>1.2231347195526823</v>
      </c>
      <c r="G131" s="138">
        <v>1.5313935681470139</v>
      </c>
      <c r="H131" s="138">
        <v>1.1629838843661739</v>
      </c>
      <c r="I131" s="138">
        <v>3.0809145451597209</v>
      </c>
      <c r="J131" s="138">
        <v>2.5280455048190866</v>
      </c>
      <c r="K131" s="138">
        <v>1.8455859735466011</v>
      </c>
      <c r="L131" s="138">
        <v>1.9510730901996096</v>
      </c>
      <c r="M131" s="138">
        <v>1.7608217168011739</v>
      </c>
      <c r="N131" s="138">
        <v>1.7196904557179709</v>
      </c>
      <c r="O131" s="138">
        <v>2.3826208829712683</v>
      </c>
      <c r="P131" s="138">
        <v>3.0149376456077839</v>
      </c>
      <c r="Q131" s="957">
        <v>3.4880601019586801</v>
      </c>
    </row>
    <row r="132" spans="3:17" ht="17.399999999999999" x14ac:dyDescent="0.45">
      <c r="C132" s="3264"/>
      <c r="D132" s="2951" t="s">
        <v>1042</v>
      </c>
      <c r="E132" s="138">
        <v>1.4445068614075915</v>
      </c>
      <c r="F132" s="138">
        <v>1.2557883996546582</v>
      </c>
      <c r="G132" s="138">
        <v>1.9931008049060943</v>
      </c>
      <c r="H132" s="138">
        <v>2.4007802535824143</v>
      </c>
      <c r="I132" s="138">
        <v>1.6891891891891893</v>
      </c>
      <c r="J132" s="138">
        <v>1.6485091743119267</v>
      </c>
      <c r="K132" s="138">
        <v>2.4482372691662002</v>
      </c>
      <c r="L132" s="138">
        <v>2.6717818729876002</v>
      </c>
      <c r="M132" s="138">
        <v>1.9481391911863495</v>
      </c>
      <c r="N132" s="138">
        <v>2.106233133679984</v>
      </c>
      <c r="O132" s="138">
        <v>1.5493867010974822</v>
      </c>
      <c r="P132" s="138">
        <v>2.6905829596412558</v>
      </c>
      <c r="Q132" s="957">
        <v>2.1017769568817273</v>
      </c>
    </row>
    <row r="133" spans="3:17" ht="17.399999999999999" x14ac:dyDescent="0.45">
      <c r="C133" s="3264"/>
      <c r="D133" s="2951" t="s">
        <v>1012</v>
      </c>
      <c r="E133" s="138">
        <v>2.0234010732823084</v>
      </c>
      <c r="F133" s="138">
        <v>1.7851071064263857</v>
      </c>
      <c r="G133" s="138">
        <v>1.4763779527559056</v>
      </c>
      <c r="H133" s="138">
        <v>1.4286848162552583</v>
      </c>
      <c r="I133" s="138">
        <v>1.5371608638844054</v>
      </c>
      <c r="J133" s="138">
        <v>2.3029492608275759</v>
      </c>
      <c r="K133" s="138">
        <v>2.0749856897538641</v>
      </c>
      <c r="L133" s="138">
        <v>1.8687707641196014</v>
      </c>
      <c r="M133" s="138">
        <v>1.7435622317596569</v>
      </c>
      <c r="N133" s="138">
        <v>2.5351014040561624</v>
      </c>
      <c r="O133" s="138">
        <v>1.7036850075719334</v>
      </c>
      <c r="P133" s="138">
        <v>1.6553246275519589</v>
      </c>
      <c r="Q133" s="957">
        <v>1.9096496986334071</v>
      </c>
    </row>
    <row r="134" spans="3:17" ht="17.399999999999999" x14ac:dyDescent="0.45">
      <c r="C134" s="3264"/>
      <c r="D134" s="2951" t="s">
        <v>4656</v>
      </c>
      <c r="E134" s="138">
        <v>2.0103028018595301</v>
      </c>
      <c r="F134" s="138">
        <v>2.5150288308183049</v>
      </c>
      <c r="G134" s="138">
        <v>2.3321174430425162</v>
      </c>
      <c r="H134" s="138">
        <v>2.0460657079387352</v>
      </c>
      <c r="I134" s="138">
        <v>1.9423021993716081</v>
      </c>
      <c r="J134" s="138">
        <v>2.116873711770932</v>
      </c>
      <c r="K134" s="138">
        <v>2.1165744057310323</v>
      </c>
      <c r="L134" s="138">
        <v>2.1222410865874366</v>
      </c>
      <c r="M134" s="138">
        <v>1.9214790195263813</v>
      </c>
      <c r="N134" s="138">
        <v>2.9984245565889109</v>
      </c>
      <c r="O134" s="138">
        <v>2.0900721572530481</v>
      </c>
      <c r="P134" s="138">
        <v>2.2903367282296188</v>
      </c>
      <c r="Q134" s="957">
        <v>1.8092876767406019</v>
      </c>
    </row>
    <row r="135" spans="3:17" ht="17.399999999999999" x14ac:dyDescent="0.45">
      <c r="C135" s="3264"/>
      <c r="D135" s="2951" t="s">
        <v>4671</v>
      </c>
      <c r="E135" s="138">
        <v>1.9875447197561946</v>
      </c>
      <c r="F135" s="138">
        <v>1.5080978296505148</v>
      </c>
      <c r="G135" s="138">
        <v>1.7489312087057909</v>
      </c>
      <c r="H135" s="138">
        <v>1.8589743589743588</v>
      </c>
      <c r="I135" s="138">
        <v>1.331473497337053</v>
      </c>
      <c r="J135" s="138">
        <v>1.5640640640640642</v>
      </c>
      <c r="K135" s="138">
        <v>1.6040471343081004</v>
      </c>
      <c r="L135" s="138">
        <v>1.15966796875</v>
      </c>
      <c r="M135" s="138">
        <v>2.1136542061718702</v>
      </c>
      <c r="N135" s="138">
        <v>1.6717415965132247</v>
      </c>
      <c r="O135" s="138">
        <v>1.77294486141481</v>
      </c>
      <c r="P135" s="138">
        <v>2.1603316401004262</v>
      </c>
      <c r="Q135" s="957">
        <v>1.9059720457433291</v>
      </c>
    </row>
    <row r="136" spans="3:17" ht="17.399999999999999" x14ac:dyDescent="0.45">
      <c r="C136" s="3264"/>
      <c r="D136" s="2951" t="s">
        <v>1011</v>
      </c>
      <c r="E136" s="138">
        <v>2.8396353310416975</v>
      </c>
      <c r="F136" s="138">
        <v>1.8691588785046729</v>
      </c>
      <c r="G136" s="138">
        <v>1.9363762102351314</v>
      </c>
      <c r="H136" s="138">
        <v>1.2009607686148918</v>
      </c>
      <c r="I136" s="138">
        <v>1.0301313417460727</v>
      </c>
      <c r="J136" s="138">
        <v>2.2338049143708116</v>
      </c>
      <c r="K136" s="138">
        <v>1.4277215942891137</v>
      </c>
      <c r="L136" s="138">
        <v>1.9473081328751431</v>
      </c>
      <c r="M136" s="138">
        <v>1.3264065436056152</v>
      </c>
      <c r="N136" s="138">
        <v>1.6011955593509821</v>
      </c>
      <c r="O136" s="138">
        <v>1.3415892672858616</v>
      </c>
      <c r="P136" s="138">
        <v>1.3970661610617703</v>
      </c>
      <c r="Q136" s="957">
        <v>2.8038286763994971</v>
      </c>
    </row>
    <row r="137" spans="3:17" ht="17.399999999999999" x14ac:dyDescent="0.45">
      <c r="C137" s="3264"/>
      <c r="D137" s="2951" t="s">
        <v>4657</v>
      </c>
      <c r="E137" s="138">
        <v>1.3771069736697146</v>
      </c>
      <c r="F137" s="138">
        <v>1.8228608192150977</v>
      </c>
      <c r="G137" s="138">
        <v>1.9806108620869385</v>
      </c>
      <c r="H137" s="138">
        <v>2.1329541414859583</v>
      </c>
      <c r="I137" s="138">
        <v>1.6828350821619482</v>
      </c>
      <c r="J137" s="138">
        <v>2.0210769452865596</v>
      </c>
      <c r="K137" s="138">
        <v>1.5429212642603329</v>
      </c>
      <c r="L137" s="138">
        <v>1.6864175022789425</v>
      </c>
      <c r="M137" s="138">
        <v>1.7347211102215105</v>
      </c>
      <c r="N137" s="138">
        <v>2.1708926710663423</v>
      </c>
      <c r="O137" s="138">
        <v>1.9513022821752777</v>
      </c>
      <c r="P137" s="138">
        <v>1.7447657028913259</v>
      </c>
      <c r="Q137" s="957">
        <v>1.8339650324000489</v>
      </c>
    </row>
    <row r="138" spans="3:17" ht="17.399999999999999" x14ac:dyDescent="0.45">
      <c r="C138" s="3264"/>
      <c r="D138" s="2951" t="s">
        <v>1013</v>
      </c>
      <c r="E138" s="138">
        <v>1.9618100967826315</v>
      </c>
      <c r="F138" s="138">
        <v>1.986837203526636</v>
      </c>
      <c r="G138" s="138">
        <v>1.5328381087135952</v>
      </c>
      <c r="H138" s="138">
        <v>1.0124873439082012</v>
      </c>
      <c r="I138" s="138">
        <v>0.96659864676189455</v>
      </c>
      <c r="J138" s="138">
        <v>1.638001638001638</v>
      </c>
      <c r="K138" s="138">
        <v>1.8549253148491653</v>
      </c>
      <c r="L138" s="138">
        <v>2.2455089820359282</v>
      </c>
      <c r="M138" s="138">
        <v>2.6065072802444722</v>
      </c>
      <c r="N138" s="138">
        <v>2.3330165039315647</v>
      </c>
      <c r="O138" s="138">
        <v>1.3305613305613306</v>
      </c>
      <c r="P138" s="138">
        <v>2.4238506907974471</v>
      </c>
      <c r="Q138" s="957">
        <v>2.2017771486985924</v>
      </c>
    </row>
    <row r="139" spans="3:17" s="2497" customFormat="1" ht="17.399999999999999" x14ac:dyDescent="0.45">
      <c r="C139" s="3264"/>
      <c r="D139" s="2951" t="s">
        <v>7490</v>
      </c>
      <c r="E139" s="138"/>
      <c r="F139" s="138"/>
      <c r="G139" s="138"/>
      <c r="H139" s="138"/>
      <c r="I139" s="138"/>
      <c r="J139" s="138"/>
      <c r="K139" s="138"/>
      <c r="L139" s="138"/>
      <c r="M139" s="138"/>
      <c r="N139" s="138"/>
      <c r="O139" s="138"/>
      <c r="P139" s="138"/>
      <c r="Q139" s="957">
        <v>1.7467248908296944</v>
      </c>
    </row>
    <row r="140" spans="3:17" s="2497" customFormat="1" ht="17.399999999999999" x14ac:dyDescent="0.45">
      <c r="C140" s="3264"/>
      <c r="D140" s="2951" t="s">
        <v>7491</v>
      </c>
      <c r="E140" s="138"/>
      <c r="F140" s="138"/>
      <c r="G140" s="138"/>
      <c r="H140" s="138"/>
      <c r="I140" s="138"/>
      <c r="J140" s="138"/>
      <c r="K140" s="138"/>
      <c r="L140" s="138"/>
      <c r="M140" s="138"/>
      <c r="N140" s="138"/>
      <c r="O140" s="138"/>
      <c r="P140" s="138"/>
      <c r="Q140" s="957">
        <v>1.8342504585626147</v>
      </c>
    </row>
    <row r="141" spans="3:17" ht="17.399999999999999" x14ac:dyDescent="0.45">
      <c r="C141" s="3264" t="s">
        <v>512</v>
      </c>
      <c r="D141" s="2951" t="s">
        <v>512</v>
      </c>
      <c r="E141" s="138">
        <v>3.0338205033503929</v>
      </c>
      <c r="F141" s="138">
        <v>2.8544737388416026</v>
      </c>
      <c r="G141" s="138">
        <v>3.1326405867970659</v>
      </c>
      <c r="H141" s="138">
        <v>2.7056819320573204</v>
      </c>
      <c r="I141" s="138">
        <v>2.4631148550456907</v>
      </c>
      <c r="J141" s="138">
        <v>2.5131092477587416</v>
      </c>
      <c r="K141" s="138">
        <v>2.704241389126103</v>
      </c>
      <c r="L141" s="138">
        <v>2.8498014482597527</v>
      </c>
      <c r="M141" s="138">
        <v>3.0165565201372422</v>
      </c>
      <c r="N141" s="138">
        <v>2.5640443829275488</v>
      </c>
      <c r="O141" s="138">
        <v>2.7074196724245954</v>
      </c>
      <c r="P141" s="138">
        <v>3.0323823015117646</v>
      </c>
      <c r="Q141" s="957">
        <v>3.1352773514580132</v>
      </c>
    </row>
    <row r="142" spans="3:17" ht="17.399999999999999" x14ac:dyDescent="0.45">
      <c r="C142" s="3264"/>
      <c r="D142" s="2951" t="s">
        <v>3141</v>
      </c>
      <c r="E142" s="138">
        <v>1.636913359138791</v>
      </c>
      <c r="F142" s="138">
        <v>2.0152637569741185</v>
      </c>
      <c r="G142" s="138">
        <v>1.5707940634817463</v>
      </c>
      <c r="H142" s="138">
        <v>1.5594063742925726</v>
      </c>
      <c r="I142" s="138">
        <v>1.530143833520351</v>
      </c>
      <c r="J142" s="138">
        <v>1.6301931531887566</v>
      </c>
      <c r="K142" s="138">
        <v>1.8180368391675306</v>
      </c>
      <c r="L142" s="138">
        <v>2.0774549626368173</v>
      </c>
      <c r="M142" s="138">
        <v>2.3543971385019393</v>
      </c>
      <c r="N142" s="138">
        <v>2.0715188199688539</v>
      </c>
      <c r="O142" s="138">
        <v>1.9465834597658374</v>
      </c>
      <c r="P142" s="138">
        <v>2.1278084972352489</v>
      </c>
      <c r="Q142" s="957">
        <v>1.9888896509155751</v>
      </c>
    </row>
    <row r="143" spans="3:17" ht="17.399999999999999" x14ac:dyDescent="0.45">
      <c r="C143" s="3264"/>
      <c r="D143" s="2951" t="s">
        <v>3117</v>
      </c>
      <c r="E143" s="138">
        <v>1.9670411330156927</v>
      </c>
      <c r="F143" s="138">
        <v>2.565418163160595</v>
      </c>
      <c r="G143" s="138">
        <v>2.295779939057478</v>
      </c>
      <c r="H143" s="138">
        <v>1.7962849561134926</v>
      </c>
      <c r="I143" s="138">
        <v>1.4369536582445215</v>
      </c>
      <c r="J143" s="138">
        <v>1.129679404775817</v>
      </c>
      <c r="K143" s="138">
        <v>2.1681247622670217</v>
      </c>
      <c r="L143" s="138">
        <v>2.1613564374883545</v>
      </c>
      <c r="M143" s="138">
        <v>2.2668275382984171</v>
      </c>
      <c r="N143" s="138">
        <v>2.5800903031606106</v>
      </c>
      <c r="O143" s="138">
        <v>2.1797981928769818</v>
      </c>
      <c r="P143" s="138">
        <v>2.3772609819121451</v>
      </c>
      <c r="Q143" s="957">
        <v>1.7929634641407306</v>
      </c>
    </row>
    <row r="144" spans="3:17" ht="17.399999999999999" x14ac:dyDescent="0.45">
      <c r="C144" s="3264"/>
      <c r="D144" s="2951" t="s">
        <v>3140</v>
      </c>
      <c r="E144" s="138">
        <v>1.5391192817443351</v>
      </c>
      <c r="F144" s="138">
        <v>2.1364009860312243</v>
      </c>
      <c r="G144" s="138">
        <v>1.4202303929304088</v>
      </c>
      <c r="H144" s="138">
        <v>1.6719866241070072</v>
      </c>
      <c r="I144" s="138">
        <v>1.3908205841446453</v>
      </c>
      <c r="J144" s="138">
        <v>1.4081532070689291</v>
      </c>
      <c r="K144" s="138">
        <v>1.4866873901878632</v>
      </c>
      <c r="L144" s="138">
        <v>1.6298324532238087</v>
      </c>
      <c r="M144" s="138">
        <v>2.2058360118484908</v>
      </c>
      <c r="N144" s="138">
        <v>1.8282649765372663</v>
      </c>
      <c r="O144" s="138">
        <v>2.7730249572246151</v>
      </c>
      <c r="P144" s="138">
        <v>2.2234891676168758</v>
      </c>
      <c r="Q144" s="957">
        <v>1.3811391635821224</v>
      </c>
    </row>
    <row r="145" spans="3:17" ht="17.399999999999999" x14ac:dyDescent="0.45">
      <c r="C145" s="3264"/>
      <c r="D145" s="2951" t="s">
        <v>3121</v>
      </c>
      <c r="E145" s="138">
        <v>1.8164035210283638</v>
      </c>
      <c r="F145" s="138">
        <v>1.4278914802475011</v>
      </c>
      <c r="G145" s="138">
        <v>2.0490448806927093</v>
      </c>
      <c r="H145" s="138">
        <v>2.1900161030595813</v>
      </c>
      <c r="I145" s="138">
        <v>1.5686766643659409</v>
      </c>
      <c r="J145" s="138">
        <v>2.0128087831655992</v>
      </c>
      <c r="K145" s="138">
        <v>1.6638935108153079</v>
      </c>
      <c r="L145" s="138">
        <v>1.9161537568226685</v>
      </c>
      <c r="M145" s="138">
        <v>2.0463847203274215</v>
      </c>
      <c r="N145" s="138">
        <v>2.3912801690579468</v>
      </c>
      <c r="O145" s="138">
        <v>1.8507430188884657</v>
      </c>
      <c r="P145" s="138">
        <v>2.1290185224611453</v>
      </c>
      <c r="Q145" s="957">
        <v>2.3984566452891185</v>
      </c>
    </row>
    <row r="146" spans="3:17" ht="17.399999999999999" x14ac:dyDescent="0.45">
      <c r="C146" s="3265"/>
      <c r="D146" s="2955" t="s">
        <v>7460</v>
      </c>
      <c r="E146" s="958">
        <v>2.0144566891811824</v>
      </c>
      <c r="F146" s="958">
        <v>1.6667624576125064</v>
      </c>
      <c r="G146" s="958">
        <v>1.7820348610569694</v>
      </c>
      <c r="H146" s="958">
        <v>1.4060894489210969</v>
      </c>
      <c r="I146" s="958">
        <v>1.5756302521008403</v>
      </c>
      <c r="J146" s="958">
        <v>1.5273393748090827</v>
      </c>
      <c r="K146" s="958">
        <v>1.6730636748351539</v>
      </c>
      <c r="L146" s="958">
        <v>2.2902948754652162</v>
      </c>
      <c r="M146" s="958">
        <v>1.8071451739956443</v>
      </c>
      <c r="N146" s="958">
        <v>1.8904442543997839</v>
      </c>
      <c r="O146" s="958">
        <v>1.9695378151260503</v>
      </c>
      <c r="P146" s="958">
        <v>2.4193548387096775</v>
      </c>
      <c r="Q146" s="958">
        <v>1.8976114846747245</v>
      </c>
    </row>
    <row r="147" spans="3:17" ht="17.399999999999999" x14ac:dyDescent="0.45">
      <c r="C147" s="2502" t="s">
        <v>5962</v>
      </c>
      <c r="D147" s="2502"/>
      <c r="E147" s="2502"/>
      <c r="F147" s="2502"/>
      <c r="G147" s="2502"/>
      <c r="H147" s="2502"/>
      <c r="I147" s="2502"/>
      <c r="J147" s="2502"/>
      <c r="K147" s="2502"/>
      <c r="L147" s="2502"/>
      <c r="M147" s="2502"/>
      <c r="N147" s="2502"/>
      <c r="O147" s="2502"/>
      <c r="P147" s="2502"/>
    </row>
  </sheetData>
  <mergeCells count="21">
    <mergeCell ref="A6:B6"/>
    <mergeCell ref="C6:Q6"/>
    <mergeCell ref="C1:D1"/>
    <mergeCell ref="A3:B3"/>
    <mergeCell ref="C3:Q3"/>
    <mergeCell ref="A4:B4"/>
    <mergeCell ref="C4:Q4"/>
    <mergeCell ref="A5:B5"/>
    <mergeCell ref="C5:Q5"/>
    <mergeCell ref="C11:C12"/>
    <mergeCell ref="D11:D12"/>
    <mergeCell ref="E11:L11"/>
    <mergeCell ref="N11:T11"/>
    <mergeCell ref="V11:W11"/>
    <mergeCell ref="C141:C146"/>
    <mergeCell ref="C63:C82"/>
    <mergeCell ref="C83:C98"/>
    <mergeCell ref="C99:C106"/>
    <mergeCell ref="C107:C116"/>
    <mergeCell ref="C117:C127"/>
    <mergeCell ref="C128:C140"/>
  </mergeCells>
  <conditionalFormatting sqref="E63:P63">
    <cfRule type="cellIs" dxfId="714" priority="84" operator="equal">
      <formula>0</formula>
    </cfRule>
  </conditionalFormatting>
  <conditionalFormatting sqref="E64:P64">
    <cfRule type="cellIs" dxfId="713" priority="83" operator="equal">
      <formula>0</formula>
    </cfRule>
  </conditionalFormatting>
  <conditionalFormatting sqref="E65:P65">
    <cfRule type="cellIs" dxfId="712" priority="82" operator="equal">
      <formula>0</formula>
    </cfRule>
  </conditionalFormatting>
  <conditionalFormatting sqref="E66:P66">
    <cfRule type="cellIs" dxfId="711" priority="81" operator="equal">
      <formula>0</formula>
    </cfRule>
  </conditionalFormatting>
  <conditionalFormatting sqref="E67:P67">
    <cfRule type="cellIs" dxfId="710" priority="80" operator="equal">
      <formula>0</formula>
    </cfRule>
  </conditionalFormatting>
  <conditionalFormatting sqref="E68:P68">
    <cfRule type="cellIs" dxfId="709" priority="79" operator="equal">
      <formula>0</formula>
    </cfRule>
  </conditionalFormatting>
  <conditionalFormatting sqref="E69:P69">
    <cfRule type="cellIs" dxfId="708" priority="78" operator="equal">
      <formula>0</formula>
    </cfRule>
  </conditionalFormatting>
  <conditionalFormatting sqref="E70:P70">
    <cfRule type="cellIs" dxfId="707" priority="77" operator="equal">
      <formula>0</formula>
    </cfRule>
  </conditionalFormatting>
  <conditionalFormatting sqref="E71:P71">
    <cfRule type="cellIs" dxfId="706" priority="76" operator="equal">
      <formula>0</formula>
    </cfRule>
  </conditionalFormatting>
  <conditionalFormatting sqref="E72:P72">
    <cfRule type="cellIs" dxfId="705" priority="75" operator="equal">
      <formula>0</formula>
    </cfRule>
  </conditionalFormatting>
  <conditionalFormatting sqref="E73:P73">
    <cfRule type="cellIs" dxfId="704" priority="74" operator="equal">
      <formula>0</formula>
    </cfRule>
  </conditionalFormatting>
  <conditionalFormatting sqref="E74:P74">
    <cfRule type="cellIs" dxfId="703" priority="73" operator="equal">
      <formula>0</formula>
    </cfRule>
  </conditionalFormatting>
  <conditionalFormatting sqref="E75:P75">
    <cfRule type="cellIs" dxfId="702" priority="72" operator="equal">
      <formula>0</formula>
    </cfRule>
  </conditionalFormatting>
  <conditionalFormatting sqref="E76:P76">
    <cfRule type="cellIs" dxfId="701" priority="71" operator="equal">
      <formula>0</formula>
    </cfRule>
  </conditionalFormatting>
  <conditionalFormatting sqref="E77:P77">
    <cfRule type="cellIs" dxfId="700" priority="70" operator="equal">
      <formula>0</formula>
    </cfRule>
  </conditionalFormatting>
  <conditionalFormatting sqref="E78:P78">
    <cfRule type="cellIs" dxfId="699" priority="69" operator="equal">
      <formula>0</formula>
    </cfRule>
  </conditionalFormatting>
  <conditionalFormatting sqref="E79:P79">
    <cfRule type="cellIs" dxfId="698" priority="68" operator="equal">
      <formula>0</formula>
    </cfRule>
  </conditionalFormatting>
  <conditionalFormatting sqref="E80:P80">
    <cfRule type="cellIs" dxfId="697" priority="67" operator="equal">
      <formula>0</formula>
    </cfRule>
  </conditionalFormatting>
  <conditionalFormatting sqref="E81:P81">
    <cfRule type="cellIs" dxfId="696" priority="66" operator="equal">
      <formula>0</formula>
    </cfRule>
  </conditionalFormatting>
  <conditionalFormatting sqref="E82:P82">
    <cfRule type="cellIs" dxfId="695" priority="65" operator="equal">
      <formula>0</formula>
    </cfRule>
  </conditionalFormatting>
  <conditionalFormatting sqref="E83:P83">
    <cfRule type="cellIs" dxfId="694" priority="64" operator="equal">
      <formula>0</formula>
    </cfRule>
  </conditionalFormatting>
  <conditionalFormatting sqref="E84:P84">
    <cfRule type="cellIs" dxfId="693" priority="63" operator="equal">
      <formula>0</formula>
    </cfRule>
  </conditionalFormatting>
  <conditionalFormatting sqref="E85:P85">
    <cfRule type="cellIs" dxfId="692" priority="62" operator="equal">
      <formula>0</formula>
    </cfRule>
  </conditionalFormatting>
  <conditionalFormatting sqref="E86:P86">
    <cfRule type="cellIs" dxfId="691" priority="61" operator="equal">
      <formula>0</formula>
    </cfRule>
  </conditionalFormatting>
  <conditionalFormatting sqref="E87:P87">
    <cfRule type="cellIs" dxfId="690" priority="60" operator="equal">
      <formula>0</formula>
    </cfRule>
  </conditionalFormatting>
  <conditionalFormatting sqref="E88:P88">
    <cfRule type="cellIs" dxfId="689" priority="59" operator="equal">
      <formula>0</formula>
    </cfRule>
  </conditionalFormatting>
  <conditionalFormatting sqref="E89:P89">
    <cfRule type="cellIs" dxfId="688" priority="58" operator="equal">
      <formula>0</formula>
    </cfRule>
  </conditionalFormatting>
  <conditionalFormatting sqref="E90:P90">
    <cfRule type="cellIs" dxfId="687" priority="57" operator="equal">
      <formula>0</formula>
    </cfRule>
  </conditionalFormatting>
  <conditionalFormatting sqref="E91:P91">
    <cfRule type="cellIs" dxfId="686" priority="56" operator="equal">
      <formula>0</formula>
    </cfRule>
  </conditionalFormatting>
  <conditionalFormatting sqref="E92:P92">
    <cfRule type="cellIs" dxfId="685" priority="55" operator="equal">
      <formula>0</formula>
    </cfRule>
  </conditionalFormatting>
  <conditionalFormatting sqref="E93:P93">
    <cfRule type="cellIs" dxfId="684" priority="54" operator="equal">
      <formula>0</formula>
    </cfRule>
  </conditionalFormatting>
  <conditionalFormatting sqref="E94:P94">
    <cfRule type="cellIs" dxfId="683" priority="53" operator="equal">
      <formula>0</formula>
    </cfRule>
  </conditionalFormatting>
  <conditionalFormatting sqref="E95:P95">
    <cfRule type="cellIs" dxfId="682" priority="52" operator="equal">
      <formula>0</formula>
    </cfRule>
  </conditionalFormatting>
  <conditionalFormatting sqref="E96:P96">
    <cfRule type="cellIs" dxfId="681" priority="51" operator="equal">
      <formula>0</formula>
    </cfRule>
  </conditionalFormatting>
  <conditionalFormatting sqref="E97:P97">
    <cfRule type="cellIs" dxfId="680" priority="50" operator="equal">
      <formula>0</formula>
    </cfRule>
  </conditionalFormatting>
  <conditionalFormatting sqref="E98:P98">
    <cfRule type="cellIs" dxfId="679" priority="49" operator="equal">
      <formula>0</formula>
    </cfRule>
  </conditionalFormatting>
  <conditionalFormatting sqref="E99:P99">
    <cfRule type="cellIs" dxfId="678" priority="48" operator="equal">
      <formula>0</formula>
    </cfRule>
  </conditionalFormatting>
  <conditionalFormatting sqref="E100:P100">
    <cfRule type="cellIs" dxfId="677" priority="47" operator="equal">
      <formula>0</formula>
    </cfRule>
  </conditionalFormatting>
  <conditionalFormatting sqref="E101:P101">
    <cfRule type="cellIs" dxfId="676" priority="46" operator="equal">
      <formula>0</formula>
    </cfRule>
  </conditionalFormatting>
  <conditionalFormatting sqref="E102:P102">
    <cfRule type="cellIs" dxfId="675" priority="45" operator="equal">
      <formula>0</formula>
    </cfRule>
  </conditionalFormatting>
  <conditionalFormatting sqref="E103:P103">
    <cfRule type="cellIs" dxfId="674" priority="44" operator="equal">
      <formula>0</formula>
    </cfRule>
  </conditionalFormatting>
  <conditionalFormatting sqref="E104:P104">
    <cfRule type="cellIs" dxfId="673" priority="43" operator="equal">
      <formula>0</formula>
    </cfRule>
  </conditionalFormatting>
  <conditionalFormatting sqref="E105:P105">
    <cfRule type="cellIs" dxfId="672" priority="42" operator="equal">
      <formula>0</formula>
    </cfRule>
  </conditionalFormatting>
  <conditionalFormatting sqref="E106:P106">
    <cfRule type="cellIs" dxfId="671" priority="41" operator="equal">
      <formula>0</formula>
    </cfRule>
  </conditionalFormatting>
  <conditionalFormatting sqref="E107:P107">
    <cfRule type="cellIs" dxfId="670" priority="40" operator="equal">
      <formula>0</formula>
    </cfRule>
  </conditionalFormatting>
  <conditionalFormatting sqref="E108:P108">
    <cfRule type="cellIs" dxfId="669" priority="39" operator="equal">
      <formula>0</formula>
    </cfRule>
  </conditionalFormatting>
  <conditionalFormatting sqref="E109:P109">
    <cfRule type="cellIs" dxfId="668" priority="38" operator="equal">
      <formula>0</formula>
    </cfRule>
  </conditionalFormatting>
  <conditionalFormatting sqref="E110:P110">
    <cfRule type="cellIs" dxfId="667" priority="37" operator="equal">
      <formula>0</formula>
    </cfRule>
  </conditionalFormatting>
  <conditionalFormatting sqref="E111:P111">
    <cfRule type="cellIs" dxfId="666" priority="36" operator="equal">
      <formula>0</formula>
    </cfRule>
  </conditionalFormatting>
  <conditionalFormatting sqref="E112:P112">
    <cfRule type="cellIs" dxfId="665" priority="35" operator="equal">
      <formula>0</formula>
    </cfRule>
  </conditionalFormatting>
  <conditionalFormatting sqref="E113:P113">
    <cfRule type="cellIs" dxfId="664" priority="34" operator="equal">
      <formula>0</formula>
    </cfRule>
  </conditionalFormatting>
  <conditionalFormatting sqref="E114:P114">
    <cfRule type="cellIs" dxfId="663" priority="33" operator="equal">
      <formula>0</formula>
    </cfRule>
  </conditionalFormatting>
  <conditionalFormatting sqref="E115:P115">
    <cfRule type="cellIs" dxfId="662" priority="32" operator="equal">
      <formula>0</formula>
    </cfRule>
  </conditionalFormatting>
  <conditionalFormatting sqref="E116:P116">
    <cfRule type="cellIs" dxfId="661" priority="31" operator="equal">
      <formula>0</formula>
    </cfRule>
  </conditionalFormatting>
  <conditionalFormatting sqref="E117:P117">
    <cfRule type="cellIs" dxfId="660" priority="30" operator="equal">
      <formula>0</formula>
    </cfRule>
  </conditionalFormatting>
  <conditionalFormatting sqref="E118:P118">
    <cfRule type="cellIs" dxfId="659" priority="29" operator="equal">
      <formula>0</formula>
    </cfRule>
  </conditionalFormatting>
  <conditionalFormatting sqref="E119:P119">
    <cfRule type="cellIs" dxfId="658" priority="28" operator="equal">
      <formula>0</formula>
    </cfRule>
  </conditionalFormatting>
  <conditionalFormatting sqref="E120:P120">
    <cfRule type="cellIs" dxfId="657" priority="27" operator="equal">
      <formula>0</formula>
    </cfRule>
  </conditionalFormatting>
  <conditionalFormatting sqref="E121:P121">
    <cfRule type="cellIs" dxfId="656" priority="26" operator="equal">
      <formula>0</formula>
    </cfRule>
  </conditionalFormatting>
  <conditionalFormatting sqref="E122:P122">
    <cfRule type="cellIs" dxfId="655" priority="25" operator="equal">
      <formula>0</formula>
    </cfRule>
  </conditionalFormatting>
  <conditionalFormatting sqref="E123:P123">
    <cfRule type="cellIs" dxfId="654" priority="24" operator="equal">
      <formula>0</formula>
    </cfRule>
  </conditionalFormatting>
  <conditionalFormatting sqref="E124:P124">
    <cfRule type="cellIs" dxfId="653" priority="23" operator="equal">
      <formula>0</formula>
    </cfRule>
  </conditionalFormatting>
  <conditionalFormatting sqref="E125:P125">
    <cfRule type="cellIs" dxfId="652" priority="22" operator="equal">
      <formula>0</formula>
    </cfRule>
  </conditionalFormatting>
  <conditionalFormatting sqref="E126:P126">
    <cfRule type="cellIs" dxfId="651" priority="21" operator="equal">
      <formula>0</formula>
    </cfRule>
  </conditionalFormatting>
  <conditionalFormatting sqref="E127:P127">
    <cfRule type="cellIs" dxfId="650" priority="20" operator="equal">
      <formula>0</formula>
    </cfRule>
  </conditionalFormatting>
  <conditionalFormatting sqref="E128:P128">
    <cfRule type="cellIs" dxfId="649" priority="19" operator="equal">
      <formula>0</formula>
    </cfRule>
  </conditionalFormatting>
  <conditionalFormatting sqref="E129:P129">
    <cfRule type="cellIs" dxfId="648" priority="18" operator="equal">
      <formula>0</formula>
    </cfRule>
  </conditionalFormatting>
  <conditionalFormatting sqref="E130:P130">
    <cfRule type="cellIs" dxfId="647" priority="17" operator="equal">
      <formula>0</formula>
    </cfRule>
  </conditionalFormatting>
  <conditionalFormatting sqref="E131:P131">
    <cfRule type="cellIs" dxfId="646" priority="16" operator="equal">
      <formula>0</formula>
    </cfRule>
  </conditionalFormatting>
  <conditionalFormatting sqref="E132:P132">
    <cfRule type="cellIs" dxfId="645" priority="15" operator="equal">
      <formula>0</formula>
    </cfRule>
  </conditionalFormatting>
  <conditionalFormatting sqref="E133:P133">
    <cfRule type="cellIs" dxfId="644" priority="14" operator="equal">
      <formula>0</formula>
    </cfRule>
  </conditionalFormatting>
  <conditionalFormatting sqref="E134:P134">
    <cfRule type="cellIs" dxfId="643" priority="13" operator="equal">
      <formula>0</formula>
    </cfRule>
  </conditionalFormatting>
  <conditionalFormatting sqref="E135:P135">
    <cfRule type="cellIs" dxfId="642" priority="12" operator="equal">
      <formula>0</formula>
    </cfRule>
  </conditionalFormatting>
  <conditionalFormatting sqref="E136:P136">
    <cfRule type="cellIs" dxfId="641" priority="11" operator="equal">
      <formula>0</formula>
    </cfRule>
  </conditionalFormatting>
  <conditionalFormatting sqref="E137:P137">
    <cfRule type="cellIs" dxfId="640" priority="10" operator="equal">
      <formula>0</formula>
    </cfRule>
  </conditionalFormatting>
  <conditionalFormatting sqref="E138:P140">
    <cfRule type="cellIs" dxfId="639" priority="9" operator="equal">
      <formula>0</formula>
    </cfRule>
  </conditionalFormatting>
  <conditionalFormatting sqref="E141:P141">
    <cfRule type="cellIs" dxfId="638" priority="8" operator="equal">
      <formula>0</formula>
    </cfRule>
  </conditionalFormatting>
  <conditionalFormatting sqref="E142:P142">
    <cfRule type="cellIs" dxfId="637" priority="7" operator="equal">
      <formula>0</formula>
    </cfRule>
  </conditionalFormatting>
  <conditionalFormatting sqref="E143:P143">
    <cfRule type="cellIs" dxfId="636" priority="6" operator="equal">
      <formula>0</formula>
    </cfRule>
  </conditionalFormatting>
  <conditionalFormatting sqref="E144:P144">
    <cfRule type="cellIs" dxfId="635" priority="5" operator="equal">
      <formula>0</formula>
    </cfRule>
  </conditionalFormatting>
  <conditionalFormatting sqref="E145:P145">
    <cfRule type="cellIs" dxfId="634" priority="4" operator="equal">
      <formula>0</formula>
    </cfRule>
  </conditionalFormatting>
  <conditionalFormatting sqref="E146:P146">
    <cfRule type="cellIs" dxfId="633" priority="3" operator="equal">
      <formula>0</formula>
    </cfRule>
  </conditionalFormatting>
  <conditionalFormatting sqref="Q65:Q145">
    <cfRule type="cellIs" dxfId="632" priority="2" operator="equal">
      <formula>0</formula>
    </cfRule>
  </conditionalFormatting>
  <conditionalFormatting sqref="Q146">
    <cfRule type="cellIs" dxfId="631" priority="1" operator="equal">
      <formula>0</formula>
    </cfRule>
  </conditionalFormatting>
  <hyperlinks>
    <hyperlink ref="A1" location="'ODS 3.'!A1" display="REGRESAR" xr:uid="{00000000-0004-0000-4D00-000000000000}"/>
    <hyperlink ref="C1" location="'Metadato 3.4.1'!A1" display="VER METADATO" xr:uid="{00000000-0004-0000-4D00-000001000000}"/>
  </hyperlinks>
  <pageMargins left="0.7" right="0.7" top="0.75" bottom="0.75" header="0.3" footer="0.3"/>
  <pageSetup orientation="portrait" r:id="rId1"/>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Hoja79">
    <tabColor theme="0" tint="-0.499984740745262"/>
  </sheetPr>
  <dimension ref="A1:G36"/>
  <sheetViews>
    <sheetView showGridLines="0" zoomScaleNormal="100" workbookViewId="0">
      <pane ySplit="1" topLeftCell="A2" activePane="bottomLeft" state="frozen"/>
      <selection pane="bottomLeft" activeCell="D21" sqref="D21"/>
    </sheetView>
  </sheetViews>
  <sheetFormatPr baseColWidth="10" defaultColWidth="11.44140625" defaultRowHeight="17.399999999999999" x14ac:dyDescent="0.3"/>
  <cols>
    <col min="1" max="1" width="15.21875" style="38" customWidth="1"/>
    <col min="2" max="2" width="26.44140625" style="38" customWidth="1"/>
    <col min="3" max="3" width="24" style="38" customWidth="1"/>
    <col min="4" max="4" width="85.77734375" style="38" customWidth="1"/>
    <col min="5" max="5" width="11.44140625" style="38"/>
    <col min="6" max="6" width="7.5546875" style="38" customWidth="1"/>
    <col min="7" max="7" width="44.44140625" style="38" bestFit="1" customWidth="1"/>
    <col min="8" max="16384" width="11.44140625" style="38"/>
  </cols>
  <sheetData>
    <row r="1" spans="1:6" x14ac:dyDescent="0.3">
      <c r="B1" s="481" t="s">
        <v>337</v>
      </c>
    </row>
    <row r="2" spans="1:6" ht="18" thickBot="1" x14ac:dyDescent="0.35"/>
    <row r="3" spans="1:6" ht="23.25" customHeight="1" thickBot="1" x14ac:dyDescent="0.35">
      <c r="B3" s="3297" t="s">
        <v>370</v>
      </c>
      <c r="C3" s="3297"/>
      <c r="D3" s="3297"/>
      <c r="F3" s="871" t="s">
        <v>371</v>
      </c>
    </row>
    <row r="4" spans="1:6" x14ac:dyDescent="0.3">
      <c r="A4" s="691"/>
      <c r="B4" s="3299" t="s">
        <v>449</v>
      </c>
      <c r="C4" s="3299"/>
      <c r="D4" s="156" t="s">
        <v>16</v>
      </c>
    </row>
    <row r="5" spans="1:6" ht="34.799999999999997" x14ac:dyDescent="0.3">
      <c r="B5" s="3142" t="s">
        <v>373</v>
      </c>
      <c r="C5" s="3142"/>
      <c r="D5" s="44" t="s">
        <v>3975</v>
      </c>
    </row>
    <row r="6" spans="1:6" x14ac:dyDescent="0.3">
      <c r="B6" s="3142" t="s">
        <v>374</v>
      </c>
      <c r="C6" s="3142"/>
      <c r="D6" s="45" t="s">
        <v>603</v>
      </c>
    </row>
    <row r="7" spans="1:6" ht="34.799999999999997" x14ac:dyDescent="0.3">
      <c r="B7" s="3143" t="s">
        <v>375</v>
      </c>
      <c r="C7" s="3143"/>
      <c r="D7" s="46" t="s">
        <v>3976</v>
      </c>
    </row>
    <row r="8" spans="1:6" x14ac:dyDescent="0.3">
      <c r="B8" s="3143" t="s">
        <v>2480</v>
      </c>
      <c r="C8" s="3143"/>
      <c r="D8" s="47" t="s">
        <v>2517</v>
      </c>
    </row>
    <row r="9" spans="1:6" x14ac:dyDescent="0.45">
      <c r="B9" s="22"/>
      <c r="C9" s="22"/>
      <c r="D9" s="22"/>
    </row>
    <row r="10" spans="1:6" ht="23.25" customHeight="1" x14ac:dyDescent="0.3">
      <c r="B10" s="3297" t="s">
        <v>376</v>
      </c>
      <c r="C10" s="3297"/>
      <c r="D10" s="3297"/>
    </row>
    <row r="11" spans="1:6" ht="15.75" customHeight="1" x14ac:dyDescent="0.3">
      <c r="B11" s="3323" t="s">
        <v>377</v>
      </c>
      <c r="C11" s="3324"/>
      <c r="D11" s="156" t="s">
        <v>439</v>
      </c>
    </row>
    <row r="12" spans="1:6" ht="37.5" customHeight="1" x14ac:dyDescent="0.3">
      <c r="B12" s="3155" t="s">
        <v>379</v>
      </c>
      <c r="C12" s="3155"/>
      <c r="D12" s="873" t="s">
        <v>6046</v>
      </c>
    </row>
    <row r="13" spans="1:6" x14ac:dyDescent="0.3">
      <c r="B13" s="3142" t="s">
        <v>380</v>
      </c>
      <c r="C13" s="3142"/>
      <c r="D13" s="603" t="s">
        <v>603</v>
      </c>
    </row>
    <row r="14" spans="1:6" x14ac:dyDescent="0.3">
      <c r="B14" s="3142" t="s">
        <v>381</v>
      </c>
      <c r="C14" s="3156"/>
      <c r="D14" s="603" t="s">
        <v>18</v>
      </c>
    </row>
    <row r="15" spans="1:6" ht="382.8" x14ac:dyDescent="0.3">
      <c r="B15" s="3142" t="s">
        <v>382</v>
      </c>
      <c r="C15" s="3142"/>
      <c r="D15" s="49" t="s">
        <v>6047</v>
      </c>
    </row>
    <row r="16" spans="1:6" ht="120.75" customHeight="1" x14ac:dyDescent="0.45">
      <c r="B16" s="3142" t="s">
        <v>383</v>
      </c>
      <c r="C16" s="3142"/>
      <c r="D16" s="53" t="s">
        <v>6048</v>
      </c>
    </row>
    <row r="17" spans="2:7" x14ac:dyDescent="0.3">
      <c r="B17" s="3142" t="s">
        <v>384</v>
      </c>
      <c r="C17" s="3142"/>
      <c r="D17" s="49" t="s">
        <v>654</v>
      </c>
    </row>
    <row r="18" spans="2:7" ht="34.799999999999997" x14ac:dyDescent="0.3">
      <c r="B18" s="3143" t="s">
        <v>386</v>
      </c>
      <c r="C18" s="3143"/>
      <c r="D18" s="44" t="s">
        <v>2311</v>
      </c>
    </row>
    <row r="19" spans="2:7" ht="34.799999999999997" x14ac:dyDescent="0.3">
      <c r="B19" s="3144" t="s">
        <v>387</v>
      </c>
      <c r="C19" s="3145"/>
      <c r="D19" s="49" t="s">
        <v>655</v>
      </c>
    </row>
    <row r="20" spans="2:7" x14ac:dyDescent="0.3">
      <c r="B20" s="3142" t="s">
        <v>388</v>
      </c>
      <c r="C20" s="3142"/>
      <c r="D20" s="49" t="s">
        <v>424</v>
      </c>
    </row>
    <row r="21" spans="2:7" x14ac:dyDescent="0.3">
      <c r="B21" s="3146" t="s">
        <v>390</v>
      </c>
      <c r="C21" s="54" t="s">
        <v>391</v>
      </c>
      <c r="D21" s="2947" t="s">
        <v>7482</v>
      </c>
      <c r="F21" s="872"/>
      <c r="G21" s="124" t="s">
        <v>640</v>
      </c>
    </row>
    <row r="22" spans="2:7" x14ac:dyDescent="0.3">
      <c r="B22" s="3147"/>
      <c r="C22" s="577" t="s">
        <v>393</v>
      </c>
      <c r="D22" s="83"/>
    </row>
    <row r="23" spans="2:7" x14ac:dyDescent="0.3">
      <c r="B23" s="3148" t="s">
        <v>395</v>
      </c>
      <c r="C23" s="3148"/>
      <c r="D23" s="49" t="s">
        <v>631</v>
      </c>
    </row>
    <row r="24" spans="2:7" x14ac:dyDescent="0.3">
      <c r="B24" s="3148" t="s">
        <v>397</v>
      </c>
      <c r="C24" s="3148"/>
      <c r="D24" s="113" t="s">
        <v>6034</v>
      </c>
    </row>
    <row r="25" spans="2:7" x14ac:dyDescent="0.3">
      <c r="B25" s="3142" t="s">
        <v>399</v>
      </c>
      <c r="C25" s="3142"/>
      <c r="D25" s="49" t="s">
        <v>19</v>
      </c>
    </row>
    <row r="26" spans="2:7" ht="15" customHeight="1" x14ac:dyDescent="0.3">
      <c r="B26" s="3143" t="s">
        <v>401</v>
      </c>
      <c r="C26" s="3143"/>
      <c r="D26" s="113" t="s">
        <v>633</v>
      </c>
    </row>
    <row r="27" spans="2:7" x14ac:dyDescent="0.3">
      <c r="B27" s="3149" t="s">
        <v>403</v>
      </c>
      <c r="C27" s="3150"/>
      <c r="D27" s="44"/>
    </row>
    <row r="28" spans="2:7" ht="69.599999999999994" x14ac:dyDescent="0.3">
      <c r="B28" s="578" t="s">
        <v>404</v>
      </c>
      <c r="C28" s="579"/>
      <c r="D28" s="49" t="s">
        <v>6049</v>
      </c>
    </row>
    <row r="29" spans="2:7" x14ac:dyDescent="0.3">
      <c r="B29" s="3151" t="s">
        <v>405</v>
      </c>
      <c r="C29" s="3152"/>
      <c r="D29" s="61"/>
    </row>
    <row r="30" spans="2:7" x14ac:dyDescent="0.3">
      <c r="B30" s="114"/>
      <c r="C30" s="114"/>
      <c r="D30" s="115"/>
    </row>
    <row r="31" spans="2:7" ht="23.25" customHeight="1" x14ac:dyDescent="0.3">
      <c r="B31" s="3297" t="s">
        <v>406</v>
      </c>
      <c r="C31" s="3297"/>
      <c r="D31" s="3297"/>
    </row>
    <row r="32" spans="2:7" x14ac:dyDescent="0.3">
      <c r="B32" s="3321" t="s">
        <v>407</v>
      </c>
      <c r="C32" s="3322"/>
      <c r="D32" s="581" t="s">
        <v>635</v>
      </c>
    </row>
    <row r="33" spans="2:4" x14ac:dyDescent="0.3">
      <c r="B33" s="3140" t="s">
        <v>409</v>
      </c>
      <c r="C33" s="3141"/>
      <c r="D33" s="113" t="s">
        <v>636</v>
      </c>
    </row>
    <row r="34" spans="2:4" x14ac:dyDescent="0.3">
      <c r="B34" s="3140" t="s">
        <v>411</v>
      </c>
      <c r="C34" s="3141"/>
      <c r="D34" s="113" t="s">
        <v>412</v>
      </c>
    </row>
    <row r="35" spans="2:4" x14ac:dyDescent="0.3">
      <c r="B35" s="3140" t="s">
        <v>413</v>
      </c>
      <c r="C35" s="3141"/>
      <c r="D35" s="113" t="s">
        <v>6037</v>
      </c>
    </row>
    <row r="36" spans="2:4" x14ac:dyDescent="0.3">
      <c r="B36" s="3140" t="s">
        <v>415</v>
      </c>
      <c r="C36" s="3141"/>
      <c r="D36" s="113" t="s">
        <v>638</v>
      </c>
    </row>
  </sheetData>
  <mergeCells count="30">
    <mergeCell ref="B16:C16"/>
    <mergeCell ref="B3:D3"/>
    <mergeCell ref="B4:C4"/>
    <mergeCell ref="B5:C5"/>
    <mergeCell ref="B6:C6"/>
    <mergeCell ref="B7:C7"/>
    <mergeCell ref="B10:D10"/>
    <mergeCell ref="B11:C11"/>
    <mergeCell ref="B12:C12"/>
    <mergeCell ref="B13:C13"/>
    <mergeCell ref="B14:C14"/>
    <mergeCell ref="B15:C15"/>
    <mergeCell ref="B8:C8"/>
    <mergeCell ref="B31:D31"/>
    <mergeCell ref="B17:C17"/>
    <mergeCell ref="B18:C18"/>
    <mergeCell ref="B19:C19"/>
    <mergeCell ref="B20:C20"/>
    <mergeCell ref="B21:B22"/>
    <mergeCell ref="B23:C23"/>
    <mergeCell ref="B24:C24"/>
    <mergeCell ref="B25:C25"/>
    <mergeCell ref="B26:C26"/>
    <mergeCell ref="B27:C27"/>
    <mergeCell ref="B29:C29"/>
    <mergeCell ref="B32:C32"/>
    <mergeCell ref="B33:C33"/>
    <mergeCell ref="B34:C34"/>
    <mergeCell ref="B35:C35"/>
    <mergeCell ref="B36:C36"/>
  </mergeCells>
  <dataValidations count="5">
    <dataValidation type="list" allowBlank="1" showInputMessage="1" showErrorMessage="1" sqref="D7" xr:uid="{00000000-0002-0000-4E00-000000000000}">
      <formula1>Nombre_indicador_ODS</formula1>
    </dataValidation>
    <dataValidation type="list" allowBlank="1" showInputMessage="1" showErrorMessage="1" sqref="D6" xr:uid="{00000000-0002-0000-4E00-000001000000}">
      <formula1>Numero_indicador</formula1>
    </dataValidation>
    <dataValidation type="list" allowBlank="1" showInputMessage="1" showErrorMessage="1" sqref="D5" xr:uid="{00000000-0002-0000-4E00-000002000000}">
      <formula1>Metas_ODS</formula1>
    </dataValidation>
    <dataValidation type="list" allowBlank="1" showInputMessage="1" showErrorMessage="1" sqref="D4" xr:uid="{00000000-0002-0000-4E00-000003000000}">
      <formula1>ODS</formula1>
    </dataValidation>
    <dataValidation allowBlank="1" showDropDown="1" showInputMessage="1" showErrorMessage="1" sqref="D13" xr:uid="{00000000-0002-0000-4E00-000004000000}"/>
  </dataValidations>
  <hyperlinks>
    <hyperlink ref="B1" location="'3.4.1'!A1" display="REGRESAR" xr:uid="{00000000-0004-0000-4E00-000000000000}"/>
    <hyperlink ref="D8" r:id="rId1" xr:uid="{00000000-0004-0000-4E00-000001000000}"/>
  </hyperlinks>
  <pageMargins left="0.7" right="0.7" top="0.75" bottom="0.75" header="0.3" footer="0.3"/>
  <pageSetup orientation="portrait" r:id="rId2"/>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dimension ref="A1:AC89"/>
  <sheetViews>
    <sheetView showGridLines="0" zoomScaleNormal="100" workbookViewId="0">
      <pane ySplit="1" topLeftCell="A2" activePane="bottomLeft" state="frozen"/>
      <selection pane="bottomLeft"/>
    </sheetView>
  </sheetViews>
  <sheetFormatPr baseColWidth="10" defaultColWidth="11.44140625" defaultRowHeight="13.2" x14ac:dyDescent="0.35"/>
  <cols>
    <col min="1" max="2" width="15.5546875" style="39" customWidth="1"/>
    <col min="3" max="3" width="13.77734375" style="39" customWidth="1"/>
    <col min="4" max="4" width="5.21875" style="39" customWidth="1"/>
    <col min="5" max="5" width="1" style="100" customWidth="1"/>
    <col min="6" max="6" width="7.21875" style="39" customWidth="1"/>
    <col min="7" max="7" width="9" style="39" customWidth="1"/>
    <col min="8" max="8" width="1.44140625" style="39" customWidth="1"/>
    <col min="9" max="9" width="8.21875" style="39" customWidth="1"/>
    <col min="10" max="10" width="6.77734375" style="39" customWidth="1"/>
    <col min="11" max="11" width="1.21875" style="39" customWidth="1"/>
    <col min="12" max="12" width="7.77734375" style="39" customWidth="1"/>
    <col min="13" max="13" width="9.5546875" style="39" customWidth="1"/>
    <col min="14" max="17" width="7.77734375" style="39" customWidth="1"/>
    <col min="18" max="18" width="2" style="39" customWidth="1"/>
    <col min="19" max="19" width="8.21875" style="39" customWidth="1"/>
    <col min="20" max="21" width="10" style="39" customWidth="1"/>
    <col min="22" max="22" width="1.44140625" style="39" customWidth="1"/>
    <col min="23" max="29" width="8.77734375" style="39" customWidth="1"/>
    <col min="30" max="16384" width="11.44140625" style="39"/>
  </cols>
  <sheetData>
    <row r="1" spans="1:29" ht="18.600000000000001" x14ac:dyDescent="0.45">
      <c r="A1" s="563" t="s">
        <v>337</v>
      </c>
      <c r="B1" s="160"/>
      <c r="C1" s="3119" t="s">
        <v>430</v>
      </c>
      <c r="D1" s="3119"/>
      <c r="E1" s="614"/>
      <c r="F1" s="160"/>
      <c r="G1" s="160"/>
      <c r="H1" s="160"/>
      <c r="I1" s="160"/>
      <c r="J1" s="160"/>
      <c r="K1" s="160"/>
      <c r="L1" s="160"/>
      <c r="M1" s="160"/>
      <c r="N1" s="160"/>
      <c r="O1" s="160"/>
      <c r="P1" s="160"/>
      <c r="Q1" s="160"/>
      <c r="R1" s="160"/>
      <c r="S1" s="160"/>
      <c r="T1" s="160"/>
      <c r="U1" s="160"/>
      <c r="V1" s="160"/>
      <c r="W1" s="160"/>
      <c r="X1" s="160"/>
      <c r="Y1" s="160"/>
      <c r="Z1" s="160"/>
    </row>
    <row r="2" spans="1:29" ht="18.600000000000001" x14ac:dyDescent="0.45">
      <c r="A2" s="160"/>
      <c r="B2" s="160"/>
      <c r="C2" s="160"/>
      <c r="D2" s="160"/>
      <c r="E2" s="614"/>
      <c r="F2" s="160"/>
      <c r="G2" s="160"/>
      <c r="H2" s="160"/>
      <c r="I2" s="160"/>
      <c r="J2" s="160"/>
      <c r="K2" s="160"/>
      <c r="L2" s="160"/>
      <c r="M2" s="160"/>
      <c r="N2" s="160"/>
      <c r="O2" s="160"/>
      <c r="P2" s="160"/>
      <c r="Q2" s="160"/>
      <c r="R2" s="160"/>
      <c r="S2" s="160"/>
      <c r="T2" s="160"/>
      <c r="U2" s="160"/>
      <c r="V2" s="160"/>
      <c r="W2" s="160"/>
      <c r="X2" s="160"/>
      <c r="Y2" s="160"/>
      <c r="Z2" s="160"/>
    </row>
    <row r="3" spans="1:29" s="199" customFormat="1" ht="18.600000000000001" x14ac:dyDescent="0.4">
      <c r="A3" s="3111" t="s">
        <v>339</v>
      </c>
      <c r="B3" s="3111"/>
      <c r="C3" s="3117" t="s">
        <v>321</v>
      </c>
      <c r="D3" s="3118"/>
      <c r="E3" s="3118"/>
      <c r="F3" s="3118"/>
      <c r="G3" s="3118"/>
      <c r="H3" s="3118"/>
      <c r="I3" s="3118"/>
      <c r="J3" s="3118"/>
      <c r="K3" s="3118"/>
      <c r="L3" s="3118"/>
      <c r="M3" s="3118"/>
      <c r="N3" s="3118"/>
      <c r="O3" s="3118"/>
      <c r="P3" s="3118"/>
      <c r="Q3" s="3118"/>
      <c r="R3" s="3118"/>
      <c r="S3" s="3118"/>
      <c r="T3" s="3118"/>
      <c r="U3" s="3118"/>
      <c r="V3" s="3118"/>
      <c r="W3" s="3118"/>
      <c r="X3" s="3118"/>
      <c r="Y3" s="3118"/>
      <c r="Z3" s="3160"/>
      <c r="AA3" s="213"/>
      <c r="AB3" s="213"/>
      <c r="AC3" s="214"/>
    </row>
    <row r="4" spans="1:29" s="199" customFormat="1" ht="18.600000000000001" x14ac:dyDescent="0.4">
      <c r="A4" s="3111" t="s">
        <v>340</v>
      </c>
      <c r="B4" s="3111"/>
      <c r="C4" s="3117" t="s">
        <v>13</v>
      </c>
      <c r="D4" s="3118"/>
      <c r="E4" s="3118"/>
      <c r="F4" s="3118"/>
      <c r="G4" s="3118"/>
      <c r="H4" s="3118"/>
      <c r="I4" s="3118"/>
      <c r="J4" s="3118"/>
      <c r="K4" s="3118"/>
      <c r="L4" s="3118"/>
      <c r="M4" s="3118"/>
      <c r="N4" s="3118"/>
      <c r="O4" s="3118"/>
      <c r="P4" s="3118"/>
      <c r="Q4" s="3118"/>
      <c r="R4" s="3118"/>
      <c r="S4" s="3118"/>
      <c r="T4" s="3118"/>
      <c r="U4" s="3118"/>
      <c r="V4" s="3118"/>
      <c r="W4" s="3118"/>
      <c r="X4" s="3118"/>
      <c r="Y4" s="3118"/>
      <c r="Z4" s="3160"/>
      <c r="AA4" s="213"/>
      <c r="AB4" s="213"/>
      <c r="AC4" s="214"/>
    </row>
    <row r="5" spans="1:29" s="199" customFormat="1" ht="18.600000000000001" x14ac:dyDescent="0.4">
      <c r="A5" s="3111" t="s">
        <v>341</v>
      </c>
      <c r="B5" s="3111"/>
      <c r="C5" s="3117" t="s">
        <v>3939</v>
      </c>
      <c r="D5" s="3118"/>
      <c r="E5" s="3118"/>
      <c r="F5" s="3118"/>
      <c r="G5" s="3118"/>
      <c r="H5" s="3118"/>
      <c r="I5" s="3118"/>
      <c r="J5" s="3118"/>
      <c r="K5" s="3118"/>
      <c r="L5" s="3118"/>
      <c r="M5" s="3118"/>
      <c r="N5" s="3118"/>
      <c r="O5" s="3118"/>
      <c r="P5" s="3118"/>
      <c r="Q5" s="3118"/>
      <c r="R5" s="3118"/>
      <c r="S5" s="3118"/>
      <c r="T5" s="3118"/>
      <c r="U5" s="3118"/>
      <c r="V5" s="3118"/>
      <c r="W5" s="3118"/>
      <c r="X5" s="3118"/>
      <c r="Y5" s="3118"/>
      <c r="Z5" s="3160"/>
      <c r="AA5" s="213"/>
      <c r="AB5" s="213"/>
      <c r="AC5" s="214"/>
    </row>
    <row r="6" spans="1:29" s="220" customFormat="1" ht="17.399999999999999" customHeight="1" x14ac:dyDescent="0.3">
      <c r="A6" s="3161" t="s">
        <v>417</v>
      </c>
      <c r="B6" s="3161"/>
      <c r="C6" s="3162" t="s">
        <v>5060</v>
      </c>
      <c r="D6" s="3163"/>
      <c r="E6" s="3163"/>
      <c r="F6" s="3163"/>
      <c r="G6" s="3163"/>
      <c r="H6" s="3163"/>
      <c r="I6" s="3163"/>
      <c r="J6" s="3163"/>
      <c r="K6" s="3163"/>
      <c r="L6" s="3163"/>
      <c r="M6" s="3163"/>
      <c r="N6" s="3163"/>
      <c r="O6" s="3163"/>
      <c r="P6" s="3163"/>
      <c r="Q6" s="3163"/>
      <c r="R6" s="3163"/>
      <c r="S6" s="3163"/>
      <c r="T6" s="3163"/>
      <c r="U6" s="3163"/>
      <c r="V6" s="3163"/>
      <c r="W6" s="3163"/>
      <c r="X6" s="3163"/>
      <c r="Y6" s="3163"/>
      <c r="Z6" s="3164"/>
      <c r="AA6" s="213"/>
      <c r="AB6" s="213"/>
      <c r="AC6" s="214"/>
    </row>
    <row r="7" spans="1:29" s="100" customFormat="1" ht="16.2" x14ac:dyDescent="0.35">
      <c r="A7" s="218"/>
      <c r="B7" s="218"/>
      <c r="C7" s="219"/>
      <c r="D7" s="219"/>
      <c r="E7" s="219"/>
      <c r="F7" s="219"/>
      <c r="G7" s="219"/>
      <c r="H7" s="219"/>
      <c r="I7" s="219"/>
      <c r="J7" s="219"/>
      <c r="K7" s="219"/>
      <c r="L7" s="219"/>
      <c r="M7" s="219"/>
      <c r="N7" s="219"/>
      <c r="O7" s="219"/>
      <c r="P7" s="219"/>
      <c r="Q7" s="219"/>
      <c r="R7" s="219"/>
      <c r="S7" s="219"/>
      <c r="T7" s="219"/>
      <c r="U7" s="219"/>
      <c r="V7" s="219"/>
      <c r="W7" s="219"/>
      <c r="X7" s="219"/>
      <c r="Y7" s="219"/>
      <c r="Z7" s="219"/>
      <c r="AA7" s="219"/>
      <c r="AB7" s="219"/>
      <c r="AC7" s="219"/>
    </row>
    <row r="9" spans="1:29" ht="18.600000000000001" x14ac:dyDescent="0.35">
      <c r="C9" s="457" t="s">
        <v>5060</v>
      </c>
      <c r="D9" s="475"/>
      <c r="E9" s="475"/>
      <c r="F9" s="475"/>
      <c r="G9" s="475"/>
      <c r="H9" s="475"/>
      <c r="I9" s="475"/>
      <c r="J9" s="475"/>
      <c r="K9" s="475"/>
      <c r="L9" s="475"/>
      <c r="M9" s="475"/>
      <c r="N9" s="475"/>
      <c r="O9" s="475"/>
      <c r="P9" s="475"/>
      <c r="Q9" s="475"/>
      <c r="R9" s="475"/>
      <c r="S9" s="475"/>
      <c r="T9" s="475"/>
      <c r="U9" s="475"/>
      <c r="V9" s="475"/>
      <c r="W9" s="475"/>
      <c r="X9" s="475"/>
      <c r="Y9" s="475"/>
      <c r="Z9" s="475"/>
      <c r="AA9" s="475"/>
      <c r="AB9" s="475"/>
      <c r="AC9" s="475"/>
    </row>
    <row r="10" spans="1:29" ht="16.2" x14ac:dyDescent="0.35">
      <c r="C10" s="478"/>
      <c r="D10" s="478"/>
      <c r="E10" s="478"/>
      <c r="F10" s="478"/>
      <c r="G10" s="478"/>
      <c r="H10" s="478"/>
      <c r="I10" s="478"/>
      <c r="J10" s="478"/>
      <c r="K10" s="478"/>
      <c r="L10" s="478"/>
      <c r="M10" s="478"/>
      <c r="N10" s="478"/>
      <c r="O10" s="478"/>
      <c r="P10" s="478"/>
      <c r="Q10" s="478"/>
      <c r="R10" s="478"/>
      <c r="S10" s="478"/>
      <c r="T10" s="478"/>
      <c r="U10" s="478"/>
      <c r="V10" s="478"/>
      <c r="W10" s="478"/>
      <c r="X10" s="478"/>
      <c r="Y10" s="478"/>
      <c r="Z10" s="478"/>
      <c r="AA10" s="478"/>
      <c r="AB10" s="478"/>
      <c r="AC10" s="478"/>
    </row>
    <row r="11" spans="1:29" ht="12.75" customHeight="1" x14ac:dyDescent="0.35">
      <c r="A11" s="195"/>
      <c r="C11" s="3138" t="s">
        <v>343</v>
      </c>
      <c r="D11" s="3138" t="s">
        <v>344</v>
      </c>
      <c r="E11" s="608"/>
      <c r="F11" s="3112" t="s">
        <v>345</v>
      </c>
      <c r="G11" s="3112"/>
      <c r="H11" s="561"/>
      <c r="I11" s="3112" t="s">
        <v>346</v>
      </c>
      <c r="J11" s="3112"/>
      <c r="K11" s="561"/>
      <c r="L11" s="3112" t="s">
        <v>347</v>
      </c>
      <c r="M11" s="3112"/>
      <c r="N11" s="3112"/>
      <c r="O11" s="3112"/>
      <c r="P11" s="3112"/>
      <c r="Q11" s="3112"/>
      <c r="R11" s="561"/>
      <c r="S11" s="3112" t="s">
        <v>348</v>
      </c>
      <c r="T11" s="3112"/>
      <c r="U11" s="3112"/>
      <c r="V11" s="561"/>
      <c r="W11" s="3112" t="s">
        <v>349</v>
      </c>
      <c r="X11" s="3112"/>
      <c r="Y11" s="3112"/>
      <c r="Z11" s="3112"/>
      <c r="AA11" s="3112"/>
      <c r="AB11" s="3112"/>
      <c r="AC11" s="3112"/>
    </row>
    <row r="12" spans="1:29" ht="52.2" x14ac:dyDescent="0.35">
      <c r="A12" s="194"/>
      <c r="C12" s="3139"/>
      <c r="D12" s="3139"/>
      <c r="E12" s="609"/>
      <c r="F12" s="562" t="s">
        <v>350</v>
      </c>
      <c r="G12" s="562" t="s">
        <v>351</v>
      </c>
      <c r="H12" s="562"/>
      <c r="I12" s="562" t="s">
        <v>352</v>
      </c>
      <c r="J12" s="562" t="s">
        <v>353</v>
      </c>
      <c r="K12" s="562"/>
      <c r="L12" s="562" t="s">
        <v>354</v>
      </c>
      <c r="M12" s="562" t="s">
        <v>355</v>
      </c>
      <c r="N12" s="562" t="s">
        <v>356</v>
      </c>
      <c r="O12" s="562" t="s">
        <v>431</v>
      </c>
      <c r="P12" s="470" t="s">
        <v>358</v>
      </c>
      <c r="Q12" s="470" t="s">
        <v>359</v>
      </c>
      <c r="R12" s="470"/>
      <c r="S12" s="562" t="s">
        <v>360</v>
      </c>
      <c r="T12" s="562" t="s">
        <v>361</v>
      </c>
      <c r="U12" s="562" t="s">
        <v>362</v>
      </c>
      <c r="V12" s="562"/>
      <c r="W12" s="562" t="s">
        <v>363</v>
      </c>
      <c r="X12" s="470" t="s">
        <v>364</v>
      </c>
      <c r="Y12" s="562" t="s">
        <v>365</v>
      </c>
      <c r="Z12" s="562" t="s">
        <v>366</v>
      </c>
      <c r="AA12" s="562" t="s">
        <v>367</v>
      </c>
      <c r="AB12" s="562" t="s">
        <v>368</v>
      </c>
      <c r="AC12" s="562" t="s">
        <v>369</v>
      </c>
    </row>
    <row r="13" spans="1:29" ht="17.399999999999999" x14ac:dyDescent="0.45">
      <c r="A13" s="195"/>
      <c r="C13" s="70">
        <v>2010</v>
      </c>
      <c r="D13" s="615">
        <v>30.94220328773018</v>
      </c>
      <c r="E13" s="615"/>
      <c r="F13" s="615">
        <v>32.192170175931274</v>
      </c>
      <c r="G13" s="615">
        <v>29.756020906343373</v>
      </c>
      <c r="H13" s="615"/>
      <c r="I13" s="615">
        <v>22.94508529078529</v>
      </c>
      <c r="J13" s="615">
        <v>52.305390314222109</v>
      </c>
      <c r="K13" s="615"/>
      <c r="L13" s="615">
        <v>22.069372883305611</v>
      </c>
      <c r="M13" s="615">
        <v>44.162555303510402</v>
      </c>
      <c r="N13" s="615">
        <v>40.212194770330143</v>
      </c>
      <c r="O13" s="615">
        <v>44.283001471196059</v>
      </c>
      <c r="P13" s="615">
        <v>49.967426549336444</v>
      </c>
      <c r="Q13" s="615">
        <v>48.14774300707856</v>
      </c>
      <c r="R13" s="616"/>
      <c r="S13" s="615">
        <v>27.367986837800544</v>
      </c>
      <c r="T13" s="615">
        <v>42.510755051211355</v>
      </c>
      <c r="U13" s="615">
        <v>28.882688374295</v>
      </c>
      <c r="V13" s="616"/>
      <c r="W13" s="615">
        <v>42.403066116364599</v>
      </c>
      <c r="X13" s="615">
        <v>36.183211403109802</v>
      </c>
      <c r="Y13" s="615">
        <v>36.60948735500088</v>
      </c>
      <c r="Z13" s="615">
        <v>36.268899617815272</v>
      </c>
      <c r="AA13" s="615">
        <v>26.686119533972015</v>
      </c>
      <c r="AB13" s="615">
        <v>26.701565226088213</v>
      </c>
      <c r="AC13" s="615">
        <v>20.809819729033702</v>
      </c>
    </row>
    <row r="14" spans="1:29" ht="17.399999999999999" x14ac:dyDescent="0.45">
      <c r="A14" s="195"/>
      <c r="C14" s="70">
        <v>2011</v>
      </c>
      <c r="D14" s="615">
        <v>28.799579236390027</v>
      </c>
      <c r="E14" s="615"/>
      <c r="F14" s="615">
        <v>29.865189168451163</v>
      </c>
      <c r="G14" s="615">
        <v>27.782824078834363</v>
      </c>
      <c r="H14" s="615"/>
      <c r="I14" s="615">
        <v>21.49532654183303</v>
      </c>
      <c r="J14" s="615">
        <v>48.297357230523716</v>
      </c>
      <c r="K14" s="615"/>
      <c r="L14" s="615">
        <v>21.26726363072591</v>
      </c>
      <c r="M14" s="615">
        <v>42.434589411523959</v>
      </c>
      <c r="N14" s="615">
        <v>34.830332436513594</v>
      </c>
      <c r="O14" s="615">
        <v>41.651616476928496</v>
      </c>
      <c r="P14" s="615">
        <v>43.969306233457175</v>
      </c>
      <c r="Q14" s="615">
        <v>41.846760563380279</v>
      </c>
      <c r="R14" s="616"/>
      <c r="S14" s="615">
        <v>24.695419312216007</v>
      </c>
      <c r="T14" s="615">
        <v>39.871159681395788</v>
      </c>
      <c r="U14" s="615">
        <v>27.320720272416654</v>
      </c>
      <c r="V14" s="616"/>
      <c r="W14" s="615">
        <v>40.7690210695731</v>
      </c>
      <c r="X14" s="615">
        <v>34.783337949112017</v>
      </c>
      <c r="Y14" s="615">
        <v>34.218452664481717</v>
      </c>
      <c r="Z14" s="615">
        <v>32.552410064557336</v>
      </c>
      <c r="AA14" s="615">
        <v>26.23480003432454</v>
      </c>
      <c r="AB14" s="615">
        <v>24.010847417599411</v>
      </c>
      <c r="AC14" s="615">
        <v>20.486243426568095</v>
      </c>
    </row>
    <row r="15" spans="1:29" ht="17.399999999999999" x14ac:dyDescent="0.45">
      <c r="A15" s="195"/>
      <c r="C15" s="70">
        <v>2012</v>
      </c>
      <c r="D15" s="615">
        <v>26.212974244598868</v>
      </c>
      <c r="E15" s="615"/>
      <c r="F15" s="615">
        <v>27.344178887605636</v>
      </c>
      <c r="G15" s="615">
        <v>25.138806118499051</v>
      </c>
      <c r="H15" s="615"/>
      <c r="I15" s="615">
        <v>19.016587099789543</v>
      </c>
      <c r="J15" s="615">
        <v>45.441863808456304</v>
      </c>
      <c r="K15" s="615"/>
      <c r="L15" s="615">
        <v>18.808057581692822</v>
      </c>
      <c r="M15" s="615">
        <v>40.055502836779802</v>
      </c>
      <c r="N15" s="615">
        <v>29.55893024322566</v>
      </c>
      <c r="O15" s="615">
        <v>38.142975466255393</v>
      </c>
      <c r="P15" s="615">
        <v>41.716934012102584</v>
      </c>
      <c r="Q15" s="615">
        <v>40.458784488898949</v>
      </c>
      <c r="R15" s="616"/>
      <c r="S15" s="615">
        <v>22.287993931507636</v>
      </c>
      <c r="T15" s="615">
        <v>36.454951708231228</v>
      </c>
      <c r="U15" s="615">
        <v>25.606295661397315</v>
      </c>
      <c r="V15" s="616"/>
      <c r="W15" s="615">
        <v>36.829999475996509</v>
      </c>
      <c r="X15" s="615">
        <v>31.57360750784397</v>
      </c>
      <c r="Y15" s="615">
        <v>31.7300310751715</v>
      </c>
      <c r="Z15" s="615">
        <v>31.818532681935281</v>
      </c>
      <c r="AA15" s="615">
        <v>21.687468572547971</v>
      </c>
      <c r="AB15" s="615">
        <v>23.040163341259177</v>
      </c>
      <c r="AC15" s="615">
        <v>17.037239222166484</v>
      </c>
    </row>
    <row r="16" spans="1:29" ht="17.399999999999999" x14ac:dyDescent="0.45">
      <c r="A16" s="194"/>
      <c r="C16" s="70">
        <v>2013</v>
      </c>
      <c r="D16" s="615">
        <v>25.347211221160709</v>
      </c>
      <c r="E16" s="615"/>
      <c r="F16" s="615">
        <v>26.31938214556817</v>
      </c>
      <c r="G16" s="615">
        <v>24.436160528559601</v>
      </c>
      <c r="H16" s="615"/>
      <c r="I16" s="615">
        <v>18.206463396298826</v>
      </c>
      <c r="J16" s="615">
        <v>44.357779696931232</v>
      </c>
      <c r="K16" s="615"/>
      <c r="L16" s="615">
        <v>17.230080190250284</v>
      </c>
      <c r="M16" s="615">
        <v>38.219873090348933</v>
      </c>
      <c r="N16" s="615">
        <v>33.962939457449004</v>
      </c>
      <c r="O16" s="615">
        <v>38.016568758647281</v>
      </c>
      <c r="P16" s="615">
        <v>39.528947536508227</v>
      </c>
      <c r="Q16" s="615">
        <v>42.839536937219997</v>
      </c>
      <c r="R16" s="616"/>
      <c r="S16" s="615">
        <v>20.960986783096004</v>
      </c>
      <c r="T16" s="615">
        <v>39.737795267371581</v>
      </c>
      <c r="U16" s="615">
        <v>24.839208970262099</v>
      </c>
      <c r="V16" s="616"/>
      <c r="W16" s="615">
        <v>38.246174938457656</v>
      </c>
      <c r="X16" s="615">
        <v>28.99014565681232</v>
      </c>
      <c r="Y16" s="615">
        <v>30.821057633561878</v>
      </c>
      <c r="Z16" s="615">
        <v>31.428222695981905</v>
      </c>
      <c r="AA16" s="615">
        <v>22.177284338917755</v>
      </c>
      <c r="AB16" s="615">
        <v>21.538367576437018</v>
      </c>
      <c r="AC16" s="615">
        <v>16.694176114583613</v>
      </c>
    </row>
    <row r="17" spans="1:29" ht="17.399999999999999" x14ac:dyDescent="0.45">
      <c r="A17" s="195"/>
      <c r="C17" s="70">
        <v>2014</v>
      </c>
      <c r="D17" s="615">
        <v>25.706942763534933</v>
      </c>
      <c r="E17" s="615"/>
      <c r="F17" s="615">
        <v>26.692748294500003</v>
      </c>
      <c r="G17" s="615">
        <v>24.767775450383585</v>
      </c>
      <c r="H17" s="615"/>
      <c r="I17" s="615">
        <v>19.321108908624886</v>
      </c>
      <c r="J17" s="615">
        <v>42.683638911596404</v>
      </c>
      <c r="K17" s="615"/>
      <c r="L17" s="615">
        <v>18.600102631672996</v>
      </c>
      <c r="M17" s="615">
        <v>36.737786195755113</v>
      </c>
      <c r="N17" s="615">
        <v>30.671071499882014</v>
      </c>
      <c r="O17" s="615">
        <v>38.310046498836826</v>
      </c>
      <c r="P17" s="615">
        <v>40.340429906061722</v>
      </c>
      <c r="Q17" s="615">
        <v>38.959006435252235</v>
      </c>
      <c r="R17" s="616"/>
      <c r="S17" s="615">
        <v>21.729460024820717</v>
      </c>
      <c r="T17" s="615">
        <v>37.586690218269162</v>
      </c>
      <c r="U17" s="615">
        <v>25.422157204159262</v>
      </c>
      <c r="V17" s="616"/>
      <c r="W17" s="615">
        <v>36.123661381659751</v>
      </c>
      <c r="X17" s="615">
        <v>30.17739191720452</v>
      </c>
      <c r="Y17" s="615">
        <v>29.427249426102826</v>
      </c>
      <c r="Z17" s="615">
        <v>32.649853364759458</v>
      </c>
      <c r="AA17" s="615">
        <v>21.455059669020656</v>
      </c>
      <c r="AB17" s="615">
        <v>22.449037390024813</v>
      </c>
      <c r="AC17" s="615">
        <v>19.237381648526743</v>
      </c>
    </row>
    <row r="18" spans="1:29" ht="17.399999999999999" x14ac:dyDescent="0.45">
      <c r="A18" s="195"/>
      <c r="C18" s="70">
        <v>2015</v>
      </c>
      <c r="D18" s="615">
        <v>26.166948088765608</v>
      </c>
      <c r="E18" s="615"/>
      <c r="F18" s="615">
        <v>27.143837007460657</v>
      </c>
      <c r="G18" s="615">
        <v>25.239899571473707</v>
      </c>
      <c r="H18" s="615"/>
      <c r="I18" s="615">
        <v>20.624912408194511</v>
      </c>
      <c r="J18" s="615">
        <v>40.873532851403674</v>
      </c>
      <c r="K18" s="615"/>
      <c r="L18" s="615">
        <v>19.434953329257382</v>
      </c>
      <c r="M18" s="615">
        <v>31.884367020433157</v>
      </c>
      <c r="N18" s="615">
        <v>30.380402367202038</v>
      </c>
      <c r="O18" s="615">
        <v>34.983833203255656</v>
      </c>
      <c r="P18" s="615">
        <v>44.078918527303308</v>
      </c>
      <c r="Q18" s="615">
        <v>41.794344874229381</v>
      </c>
      <c r="R18" s="616"/>
      <c r="S18" s="615">
        <v>22.248845483407269</v>
      </c>
      <c r="T18" s="615">
        <v>40.233622977262087</v>
      </c>
      <c r="U18" s="615">
        <v>24.945859859894501</v>
      </c>
      <c r="V18" s="616"/>
      <c r="W18" s="615">
        <v>37.320351041709138</v>
      </c>
      <c r="X18" s="615">
        <v>30.167420394003219</v>
      </c>
      <c r="Y18" s="615">
        <v>31.794606582892833</v>
      </c>
      <c r="Z18" s="615">
        <v>33.779260355565953</v>
      </c>
      <c r="AA18" s="615">
        <v>22.283592720496689</v>
      </c>
      <c r="AB18" s="615">
        <v>22.269324686016343</v>
      </c>
      <c r="AC18" s="615">
        <v>17.726677503838165</v>
      </c>
    </row>
    <row r="19" spans="1:29" ht="17.399999999999999" x14ac:dyDescent="0.45">
      <c r="A19" s="195"/>
      <c r="C19" s="70">
        <v>2016</v>
      </c>
      <c r="D19" s="615">
        <v>25.039671923798746</v>
      </c>
      <c r="E19" s="615"/>
      <c r="F19" s="615">
        <v>26.170797852053614</v>
      </c>
      <c r="G19" s="615">
        <v>23.970610928552546</v>
      </c>
      <c r="H19" s="615"/>
      <c r="I19" s="615">
        <v>19.606363563222772</v>
      </c>
      <c r="J19" s="615">
        <v>39.448262438425488</v>
      </c>
      <c r="K19" s="615"/>
      <c r="L19" s="615">
        <v>18.716496771323428</v>
      </c>
      <c r="M19" s="615">
        <v>28.650735204861981</v>
      </c>
      <c r="N19" s="615">
        <v>30.414764387216682</v>
      </c>
      <c r="O19" s="615">
        <v>30.524731731110322</v>
      </c>
      <c r="P19" s="615">
        <v>42.033258074731563</v>
      </c>
      <c r="Q19" s="615">
        <v>42.601089432099648</v>
      </c>
      <c r="R19" s="616"/>
      <c r="S19" s="615">
        <v>21.523455194618233</v>
      </c>
      <c r="T19" s="615">
        <v>34.911937594530656</v>
      </c>
      <c r="U19" s="615">
        <v>23.73482304485302</v>
      </c>
      <c r="V19" s="616"/>
      <c r="W19" s="615">
        <v>36.500160110539312</v>
      </c>
      <c r="X19" s="615">
        <v>29.669719515830202</v>
      </c>
      <c r="Y19" s="615">
        <v>31.16012907129172</v>
      </c>
      <c r="Z19" s="615">
        <v>31.108090954705407</v>
      </c>
      <c r="AA19" s="615">
        <v>21.925952724083395</v>
      </c>
      <c r="AB19" s="615">
        <v>21.116865470098489</v>
      </c>
      <c r="AC19" s="615">
        <v>16.837690691436727</v>
      </c>
    </row>
    <row r="20" spans="1:29" s="154" customFormat="1" ht="17.399999999999999" x14ac:dyDescent="0.45">
      <c r="A20" s="205"/>
      <c r="C20" s="70">
        <v>2017</v>
      </c>
      <c r="D20" s="615">
        <v>23.076541169418547</v>
      </c>
      <c r="E20" s="22"/>
      <c r="F20" s="615">
        <v>24.18169411412261</v>
      </c>
      <c r="G20" s="615">
        <v>22.027263573023703</v>
      </c>
      <c r="H20" s="615"/>
      <c r="I20" s="615">
        <v>18.119081220578881</v>
      </c>
      <c r="J20" s="615">
        <v>36.192786857147503</v>
      </c>
      <c r="K20" s="615"/>
      <c r="L20" s="615">
        <v>17.305650614752423</v>
      </c>
      <c r="M20" s="615">
        <v>23.468935754849355</v>
      </c>
      <c r="N20" s="615">
        <v>31.355389688809531</v>
      </c>
      <c r="O20" s="615">
        <v>29.469433563663571</v>
      </c>
      <c r="P20" s="615">
        <v>36.904474874320904</v>
      </c>
      <c r="Q20" s="615">
        <v>39.781114213801828</v>
      </c>
      <c r="R20" s="616"/>
      <c r="S20" s="615">
        <v>19.698161317688996</v>
      </c>
      <c r="T20" s="615">
        <v>35.289059555220504</v>
      </c>
      <c r="U20" s="615">
        <v>22.060411951764589</v>
      </c>
      <c r="V20" s="616"/>
      <c r="W20" s="615">
        <v>34.747023412797859</v>
      </c>
      <c r="X20" s="615">
        <v>26.824865893213573</v>
      </c>
      <c r="Y20" s="615">
        <v>28.652798535618835</v>
      </c>
      <c r="Z20" s="615">
        <v>29.754832274196996</v>
      </c>
      <c r="AA20" s="615">
        <v>20.015559242056487</v>
      </c>
      <c r="AB20" s="615">
        <v>19.779254064602465</v>
      </c>
      <c r="AC20" s="615">
        <v>14.616299488990453</v>
      </c>
    </row>
    <row r="21" spans="1:29" s="154" customFormat="1" ht="17.399999999999999" x14ac:dyDescent="0.45">
      <c r="A21" s="205"/>
      <c r="C21" s="70">
        <v>2018</v>
      </c>
      <c r="D21" s="615">
        <v>23.621087669191283</v>
      </c>
      <c r="E21" s="22"/>
      <c r="F21" s="615">
        <v>24.528000520338697</v>
      </c>
      <c r="G21" s="615">
        <v>22.761034377757131</v>
      </c>
      <c r="H21" s="615"/>
      <c r="I21" s="615">
        <v>18.779426787796091</v>
      </c>
      <c r="J21" s="615">
        <v>36.393961749191568</v>
      </c>
      <c r="K21" s="615"/>
      <c r="L21" s="615">
        <v>16.902425894845543</v>
      </c>
      <c r="M21" s="615">
        <v>26.047169983782215</v>
      </c>
      <c r="N21" s="615">
        <v>31.676514334838913</v>
      </c>
      <c r="O21" s="615">
        <v>30.869725572691138</v>
      </c>
      <c r="P21" s="615">
        <v>41.067007995448954</v>
      </c>
      <c r="Q21" s="615">
        <v>40.735669078978042</v>
      </c>
      <c r="R21" s="616"/>
      <c r="S21" s="615">
        <v>19.414005935449964</v>
      </c>
      <c r="T21" s="615">
        <v>33.981118678833461</v>
      </c>
      <c r="U21" s="615">
        <v>23.029333475750452</v>
      </c>
      <c r="V21" s="616"/>
      <c r="W21" s="615">
        <v>35.859718839465025</v>
      </c>
      <c r="X21" s="615">
        <v>28.627267319963085</v>
      </c>
      <c r="Y21" s="615">
        <v>30.096448439645162</v>
      </c>
      <c r="Z21" s="615">
        <v>30.692075885798676</v>
      </c>
      <c r="AA21" s="615">
        <v>20.647701765432515</v>
      </c>
      <c r="AB21" s="615">
        <v>19.714863478750509</v>
      </c>
      <c r="AC21" s="615">
        <v>15.181885058989501</v>
      </c>
    </row>
    <row r="22" spans="1:29" s="154" customFormat="1" ht="17.399999999999999" x14ac:dyDescent="0.45">
      <c r="A22" s="205"/>
      <c r="C22" s="70">
        <v>2019</v>
      </c>
      <c r="D22" s="615">
        <v>20.715601092998959</v>
      </c>
      <c r="E22" s="615"/>
      <c r="F22" s="615">
        <v>21.413951696404922</v>
      </c>
      <c r="G22" s="615">
        <v>20.057604749892327</v>
      </c>
      <c r="H22" s="615"/>
      <c r="I22" s="615">
        <v>16.912945356201657</v>
      </c>
      <c r="J22" s="615">
        <v>30.736962724317724</v>
      </c>
      <c r="K22" s="615"/>
      <c r="L22" s="615">
        <v>14.969332610430591</v>
      </c>
      <c r="M22" s="615">
        <v>23.931443353421777</v>
      </c>
      <c r="N22" s="615">
        <v>26.47811890723732</v>
      </c>
      <c r="O22" s="615">
        <v>25.515179005521858</v>
      </c>
      <c r="P22" s="615">
        <v>35.247758884793825</v>
      </c>
      <c r="Q22" s="615">
        <v>36.662731871838112</v>
      </c>
      <c r="R22" s="616"/>
      <c r="S22" s="615">
        <v>17.285807030608545</v>
      </c>
      <c r="T22" s="615">
        <v>29.040835797209603</v>
      </c>
      <c r="U22" s="615">
        <v>19.682181562780091</v>
      </c>
      <c r="V22" s="616"/>
      <c r="W22" s="615">
        <v>32.672171036443665</v>
      </c>
      <c r="X22" s="615">
        <v>25.149841798758743</v>
      </c>
      <c r="Y22" s="615">
        <v>26.218164842574822</v>
      </c>
      <c r="Z22" s="615">
        <v>27.875533648795255</v>
      </c>
      <c r="AA22" s="615">
        <v>18.215836112524929</v>
      </c>
      <c r="AB22" s="615">
        <v>17.161419682212525</v>
      </c>
      <c r="AC22" s="615">
        <v>12.798129575646596</v>
      </c>
    </row>
    <row r="23" spans="1:29" s="154" customFormat="1" ht="17.399999999999999" x14ac:dyDescent="0.45">
      <c r="A23" s="205"/>
      <c r="C23" s="70">
        <v>2020</v>
      </c>
      <c r="D23" s="615">
        <v>20.130453265837463</v>
      </c>
      <c r="E23" s="615"/>
      <c r="F23" s="615">
        <v>21.075944081504705</v>
      </c>
      <c r="G23" s="615">
        <v>19.237947910585259</v>
      </c>
      <c r="H23" s="615"/>
      <c r="I23" s="615">
        <v>16.235920835083178</v>
      </c>
      <c r="J23" s="615">
        <v>30.393381494163158</v>
      </c>
      <c r="K23" s="615"/>
      <c r="L23" s="615">
        <v>15.086938586969953</v>
      </c>
      <c r="M23" s="615">
        <v>23.625115912757391</v>
      </c>
      <c r="N23" s="615">
        <v>23.605567157471778</v>
      </c>
      <c r="O23" s="615">
        <v>21.591065728625829</v>
      </c>
      <c r="P23" s="615">
        <v>36.122316285279986</v>
      </c>
      <c r="Q23" s="615">
        <v>33.39327897945499</v>
      </c>
      <c r="R23" s="616"/>
      <c r="S23" s="615">
        <v>16.585132342467514</v>
      </c>
      <c r="T23" s="615">
        <v>23.833967631062592</v>
      </c>
      <c r="U23" s="615">
        <v>19.54209251207342</v>
      </c>
      <c r="V23" s="616"/>
      <c r="W23" s="615">
        <v>30.39245683599238</v>
      </c>
      <c r="X23" s="615">
        <v>24.591288918545928</v>
      </c>
      <c r="Y23" s="615">
        <v>25.543501586764588</v>
      </c>
      <c r="Z23" s="615">
        <v>28.226991406563069</v>
      </c>
      <c r="AA23" s="615">
        <v>17.888507367794364</v>
      </c>
      <c r="AB23" s="615">
        <v>17.432862052122946</v>
      </c>
      <c r="AC23" s="615">
        <v>10.971035099771539</v>
      </c>
    </row>
    <row r="24" spans="1:29" s="154" customFormat="1" ht="17.399999999999999" x14ac:dyDescent="0.45">
      <c r="A24" s="205"/>
      <c r="C24" s="70">
        <v>2021</v>
      </c>
      <c r="D24" s="615">
        <v>20.49210206679221</v>
      </c>
      <c r="E24" s="615"/>
      <c r="F24" s="615">
        <v>20.940485884935054</v>
      </c>
      <c r="G24" s="615">
        <v>20.075782233825006</v>
      </c>
      <c r="H24" s="615"/>
      <c r="I24" s="615">
        <v>16.562821309228003</v>
      </c>
      <c r="J24" s="615">
        <v>30.826566233539417</v>
      </c>
      <c r="K24" s="615"/>
      <c r="L24" s="615">
        <v>14.899773784089481</v>
      </c>
      <c r="M24" s="615">
        <v>23.355217838919685</v>
      </c>
      <c r="N24" s="615">
        <v>26.684748455830398</v>
      </c>
      <c r="O24" s="615">
        <v>26.939655752667473</v>
      </c>
      <c r="P24" s="615">
        <v>35.201725264896105</v>
      </c>
      <c r="Q24" s="615">
        <v>33.353688096658715</v>
      </c>
      <c r="R24" s="616"/>
      <c r="S24" s="615">
        <v>17.239500648746692</v>
      </c>
      <c r="T24" s="615">
        <v>27.103270878911733</v>
      </c>
      <c r="U24" s="615">
        <v>19.053469905937405</v>
      </c>
      <c r="V24" s="616"/>
      <c r="W24" s="615">
        <v>34.1324393862565</v>
      </c>
      <c r="X24" s="615">
        <v>25.736729057993252</v>
      </c>
      <c r="Y24" s="615">
        <v>23.668363688148144</v>
      </c>
      <c r="Z24" s="615">
        <v>27.577509916300428</v>
      </c>
      <c r="AA24" s="615">
        <v>18.041668646883991</v>
      </c>
      <c r="AB24" s="615">
        <v>17.547205424050883</v>
      </c>
      <c r="AC24" s="615">
        <v>13.339157436368657</v>
      </c>
    </row>
    <row r="25" spans="1:29" s="154" customFormat="1" ht="17.399999999999999" x14ac:dyDescent="0.45">
      <c r="A25" s="205"/>
      <c r="C25" s="3096">
        <v>2022</v>
      </c>
      <c r="D25" s="4308">
        <v>17.788552200966549</v>
      </c>
      <c r="E25" s="4308"/>
      <c r="F25" s="4308">
        <v>18.693762457285715</v>
      </c>
      <c r="G25" s="4308">
        <v>16.961643625208946</v>
      </c>
      <c r="H25" s="4308"/>
      <c r="I25" s="4308">
        <v>14.171409754246772</v>
      </c>
      <c r="J25" s="4308">
        <v>27.290468844135358</v>
      </c>
      <c r="K25" s="4308"/>
      <c r="L25" s="4308">
        <v>12.734559575361079</v>
      </c>
      <c r="M25" s="4308">
        <v>23.170698522408774</v>
      </c>
      <c r="N25" s="4308">
        <v>25.48112699186575</v>
      </c>
      <c r="O25" s="4308">
        <v>19.95913372057213</v>
      </c>
      <c r="P25" s="4308">
        <v>30.316881767588811</v>
      </c>
      <c r="Q25" s="4308">
        <v>29.158686667827393</v>
      </c>
      <c r="R25" s="4309"/>
      <c r="S25" s="4308">
        <v>14.529299698899006</v>
      </c>
      <c r="T25" s="4308">
        <v>25.223322035305902</v>
      </c>
      <c r="U25" s="4308">
        <v>16.62280358895519</v>
      </c>
      <c r="V25" s="4309"/>
      <c r="W25" s="4308">
        <v>30.442415164838703</v>
      </c>
      <c r="X25" s="4308">
        <v>24.387890632217061</v>
      </c>
      <c r="Y25" s="4308">
        <v>21.80377827759056</v>
      </c>
      <c r="Z25" s="4308">
        <v>23.315502685288468</v>
      </c>
      <c r="AA25" s="4308">
        <v>16.095239905469704</v>
      </c>
      <c r="AB25" s="4308">
        <v>15.32276093691781</v>
      </c>
      <c r="AC25" s="4308">
        <v>9.8289068248388158</v>
      </c>
    </row>
    <row r="26" spans="1:29" s="154" customFormat="1" ht="17.399999999999999" x14ac:dyDescent="0.45">
      <c r="A26" s="205"/>
      <c r="C26" s="471">
        <v>2023</v>
      </c>
      <c r="D26" s="617">
        <v>15.3019874825576</v>
      </c>
      <c r="E26" s="617"/>
      <c r="F26" s="617">
        <v>16.073928613239122</v>
      </c>
      <c r="G26" s="617">
        <v>14.605147915716632</v>
      </c>
      <c r="H26" s="617"/>
      <c r="I26" s="617">
        <v>11.833432044240705</v>
      </c>
      <c r="J26" s="617">
        <v>24.395795472237801</v>
      </c>
      <c r="K26" s="617"/>
      <c r="L26" s="617">
        <v>10.723726177365968</v>
      </c>
      <c r="M26" s="617">
        <v>21.209368429535314</v>
      </c>
      <c r="N26" s="617">
        <v>20.765023865480298</v>
      </c>
      <c r="O26" s="617">
        <v>19.12336166325305</v>
      </c>
      <c r="P26" s="617">
        <v>24.909414183632197</v>
      </c>
      <c r="Q26" s="617">
        <v>25.833663437646297</v>
      </c>
      <c r="R26" s="618"/>
      <c r="S26" s="617">
        <v>12.540522000047408</v>
      </c>
      <c r="T26" s="617">
        <v>22.094302836022631</v>
      </c>
      <c r="U26" s="617">
        <v>14.323629414464149</v>
      </c>
      <c r="V26" s="618"/>
      <c r="W26" s="617">
        <v>25.481083558569185</v>
      </c>
      <c r="X26" s="617">
        <v>21.668595299061124</v>
      </c>
      <c r="Y26" s="617">
        <v>19.785648729896668</v>
      </c>
      <c r="Z26" s="617">
        <v>19.993676460624677</v>
      </c>
      <c r="AA26" s="617">
        <v>13.758206822602052</v>
      </c>
      <c r="AB26" s="617">
        <v>13.079482282077723</v>
      </c>
      <c r="AC26" s="617">
        <v>8.9358746607115922</v>
      </c>
    </row>
    <row r="27" spans="1:29" ht="17.399999999999999" x14ac:dyDescent="0.45">
      <c r="A27" s="195"/>
      <c r="C27" s="168" t="s">
        <v>7658</v>
      </c>
      <c r="D27" s="22"/>
      <c r="E27" s="65"/>
      <c r="F27" s="22"/>
      <c r="G27" s="22"/>
      <c r="H27" s="22"/>
      <c r="I27" s="22"/>
      <c r="J27" s="22"/>
      <c r="K27" s="22"/>
      <c r="L27" s="22"/>
      <c r="M27" s="22"/>
      <c r="N27" s="22"/>
      <c r="O27" s="22"/>
      <c r="P27" s="22"/>
      <c r="Q27" s="22"/>
      <c r="R27" s="22"/>
      <c r="S27" s="22"/>
      <c r="T27" s="22"/>
      <c r="U27" s="22"/>
      <c r="V27" s="22"/>
      <c r="W27" s="22"/>
      <c r="X27" s="22"/>
      <c r="Y27" s="22"/>
      <c r="Z27" s="22"/>
      <c r="AA27" s="22"/>
      <c r="AB27" s="22"/>
      <c r="AC27" s="22"/>
    </row>
    <row r="28" spans="1:29" x14ac:dyDescent="0.35">
      <c r="A28" s="195"/>
    </row>
    <row r="29" spans="1:29" x14ac:dyDescent="0.35">
      <c r="A29" s="195"/>
    </row>
    <row r="30" spans="1:29" ht="18.600000000000001" x14ac:dyDescent="0.35">
      <c r="A30" s="195"/>
      <c r="C30" s="300" t="s">
        <v>7659</v>
      </c>
    </row>
    <row r="31" spans="1:29" x14ac:dyDescent="0.35">
      <c r="A31" s="194"/>
    </row>
    <row r="32" spans="1:29" x14ac:dyDescent="0.35">
      <c r="A32" s="195"/>
    </row>
    <row r="52" spans="3:13" ht="16.2" x14ac:dyDescent="0.35">
      <c r="C52" s="217" t="s">
        <v>7660</v>
      </c>
    </row>
    <row r="58" spans="3:13" ht="18.600000000000001" x14ac:dyDescent="0.45">
      <c r="C58" s="634" t="s">
        <v>5061</v>
      </c>
      <c r="D58" s="634"/>
      <c r="E58" s="634"/>
      <c r="F58" s="634"/>
      <c r="G58" s="634"/>
      <c r="H58" s="634"/>
      <c r="I58" s="634"/>
      <c r="J58" s="634"/>
      <c r="K58" s="634"/>
      <c r="L58" s="634"/>
      <c r="M58" s="634"/>
    </row>
    <row r="59" spans="3:13" ht="17.399999999999999" x14ac:dyDescent="0.35">
      <c r="C59" s="3157" t="s">
        <v>432</v>
      </c>
      <c r="D59" s="3157" t="s">
        <v>433</v>
      </c>
      <c r="E59" s="633"/>
      <c r="F59" s="3159" t="s">
        <v>347</v>
      </c>
      <c r="G59" s="3159"/>
      <c r="H59" s="3159"/>
      <c r="I59" s="3159"/>
      <c r="J59" s="3159"/>
      <c r="K59" s="3159"/>
      <c r="L59" s="3159"/>
      <c r="M59" s="3159"/>
    </row>
    <row r="60" spans="3:13" ht="34.799999999999997" x14ac:dyDescent="0.35">
      <c r="C60" s="3158"/>
      <c r="D60" s="3158"/>
      <c r="E60" s="632"/>
      <c r="F60" s="632" t="s">
        <v>354</v>
      </c>
      <c r="G60" s="632" t="s">
        <v>355</v>
      </c>
      <c r="H60" s="632"/>
      <c r="I60" s="632" t="s">
        <v>356</v>
      </c>
      <c r="J60" s="632" t="s">
        <v>357</v>
      </c>
      <c r="K60" s="632"/>
      <c r="L60" s="632" t="s">
        <v>358</v>
      </c>
      <c r="M60" s="632" t="s">
        <v>359</v>
      </c>
    </row>
    <row r="61" spans="3:13" ht="17.399999999999999" x14ac:dyDescent="0.35">
      <c r="C61" s="619" t="s">
        <v>434</v>
      </c>
      <c r="D61" s="620">
        <v>0.88146861624364659</v>
      </c>
      <c r="E61" s="620"/>
      <c r="F61" s="620">
        <v>0.64426976481359766</v>
      </c>
      <c r="G61" s="620">
        <v>0.99836236768405462</v>
      </c>
      <c r="H61" s="620"/>
      <c r="I61" s="620">
        <v>1.0177563675090329</v>
      </c>
      <c r="J61" s="620">
        <v>1.0468826993922613</v>
      </c>
      <c r="K61" s="620"/>
      <c r="L61" s="620">
        <v>1.5824491274195494</v>
      </c>
      <c r="M61" s="620">
        <v>1.5619787932530849</v>
      </c>
    </row>
    <row r="62" spans="3:13" ht="34.799999999999997" x14ac:dyDescent="0.35">
      <c r="C62" s="621" t="s">
        <v>435</v>
      </c>
      <c r="D62" s="620">
        <v>1.0940294405008528</v>
      </c>
      <c r="E62" s="620"/>
      <c r="F62" s="620">
        <v>0.65507127051921987</v>
      </c>
      <c r="G62" s="620">
        <v>1.449977057325041</v>
      </c>
      <c r="H62" s="620"/>
      <c r="I62" s="620">
        <v>1.5591066078769003</v>
      </c>
      <c r="J62" s="620">
        <v>1.5586503038693491</v>
      </c>
      <c r="K62" s="620"/>
      <c r="L62" s="620">
        <v>2.2206535298930898</v>
      </c>
      <c r="M62" s="620">
        <v>2.0978076299007555</v>
      </c>
    </row>
    <row r="63" spans="3:13" ht="17.399999999999999" x14ac:dyDescent="0.35">
      <c r="C63" s="619" t="s">
        <v>436</v>
      </c>
      <c r="D63" s="620">
        <v>0.99180747967323712</v>
      </c>
      <c r="E63" s="620"/>
      <c r="F63" s="620">
        <v>0.55978014445375412</v>
      </c>
      <c r="G63" s="620">
        <v>1.2871631777978199</v>
      </c>
      <c r="H63" s="620"/>
      <c r="I63" s="620">
        <v>1.3454628698828526</v>
      </c>
      <c r="J63" s="620">
        <v>1.3809434419754252</v>
      </c>
      <c r="K63" s="620"/>
      <c r="L63" s="620">
        <v>2.2374545600879969</v>
      </c>
      <c r="M63" s="620">
        <v>2.0229047960454358</v>
      </c>
    </row>
    <row r="64" spans="3:13" ht="17.399999999999999" x14ac:dyDescent="0.35">
      <c r="C64" s="619" t="s">
        <v>437</v>
      </c>
      <c r="D64" s="620">
        <v>0.86887166351792977</v>
      </c>
      <c r="E64" s="620"/>
      <c r="F64" s="620">
        <v>0.65017135152646488</v>
      </c>
      <c r="G64" s="620">
        <v>1.0019092524907298</v>
      </c>
      <c r="H64" s="620"/>
      <c r="I64" s="620">
        <v>1.2646435289785125</v>
      </c>
      <c r="J64" s="620">
        <v>1.0858212554718649</v>
      </c>
      <c r="K64" s="620"/>
      <c r="L64" s="620">
        <v>1.3477265512168728</v>
      </c>
      <c r="M64" s="620">
        <v>1.3936581009521651</v>
      </c>
    </row>
    <row r="65" spans="3:13" ht="17.399999999999999" x14ac:dyDescent="0.35">
      <c r="C65" s="622" t="s">
        <v>438</v>
      </c>
      <c r="D65" s="623">
        <v>0.51205502569802464</v>
      </c>
      <c r="E65" s="623"/>
      <c r="F65" s="623">
        <v>0.37938286264659765</v>
      </c>
      <c r="G65" s="623">
        <v>0.53440610116928566</v>
      </c>
      <c r="H65" s="623"/>
      <c r="I65" s="623">
        <v>0.63257059250928127</v>
      </c>
      <c r="J65" s="623">
        <v>0.8195477548083312</v>
      </c>
      <c r="K65" s="623"/>
      <c r="L65" s="623">
        <v>0.8039678600651915</v>
      </c>
      <c r="M65" s="623">
        <v>0.80544130410173198</v>
      </c>
    </row>
    <row r="66" spans="3:13" ht="17.399999999999999" x14ac:dyDescent="0.45">
      <c r="C66" s="626" t="s">
        <v>4998</v>
      </c>
      <c r="D66" s="178"/>
      <c r="E66" s="627"/>
      <c r="F66" s="178"/>
      <c r="G66" s="178"/>
      <c r="H66" s="178"/>
      <c r="I66" s="178"/>
      <c r="J66" s="178"/>
      <c r="K66" s="178"/>
      <c r="L66" s="178"/>
      <c r="M66" s="178"/>
    </row>
    <row r="67" spans="3:13" ht="17.399999999999999" x14ac:dyDescent="0.45">
      <c r="C67" s="178"/>
      <c r="D67" s="178"/>
      <c r="E67" s="627"/>
      <c r="F67" s="178"/>
      <c r="G67" s="178"/>
      <c r="H67" s="178"/>
      <c r="I67" s="178"/>
      <c r="J67" s="178"/>
      <c r="K67" s="178"/>
      <c r="L67" s="178"/>
      <c r="M67" s="178"/>
    </row>
    <row r="68" spans="3:13" ht="17.399999999999999" x14ac:dyDescent="0.45">
      <c r="C68" s="178"/>
      <c r="D68" s="178"/>
      <c r="E68" s="627"/>
      <c r="F68" s="178"/>
      <c r="G68" s="178"/>
      <c r="H68" s="178"/>
      <c r="I68" s="178"/>
      <c r="J68" s="178"/>
      <c r="K68" s="178"/>
      <c r="L68" s="178"/>
      <c r="M68" s="178"/>
    </row>
    <row r="69" spans="3:13" ht="18.600000000000001" x14ac:dyDescent="0.45">
      <c r="C69" s="635" t="s">
        <v>5953</v>
      </c>
      <c r="D69" s="631"/>
      <c r="E69" s="631"/>
      <c r="F69" s="631"/>
      <c r="G69" s="631"/>
      <c r="H69" s="631"/>
      <c r="I69" s="631"/>
      <c r="J69" s="631"/>
      <c r="K69" s="631"/>
      <c r="L69" s="631"/>
      <c r="M69" s="631"/>
    </row>
    <row r="70" spans="3:13" ht="17.399999999999999" x14ac:dyDescent="0.35">
      <c r="C70" s="3157" t="s">
        <v>432</v>
      </c>
      <c r="D70" s="3157" t="s">
        <v>433</v>
      </c>
      <c r="E70" s="633"/>
      <c r="F70" s="3159" t="s">
        <v>347</v>
      </c>
      <c r="G70" s="3159"/>
      <c r="H70" s="3159"/>
      <c r="I70" s="3159"/>
      <c r="J70" s="3159"/>
      <c r="K70" s="3159"/>
      <c r="L70" s="3159"/>
      <c r="M70" s="3159"/>
    </row>
    <row r="71" spans="3:13" ht="34.799999999999997" x14ac:dyDescent="0.35">
      <c r="C71" s="3158"/>
      <c r="D71" s="3158"/>
      <c r="E71" s="632"/>
      <c r="F71" s="632" t="s">
        <v>354</v>
      </c>
      <c r="G71" s="632" t="s">
        <v>355</v>
      </c>
      <c r="H71" s="632"/>
      <c r="I71" s="632" t="s">
        <v>356</v>
      </c>
      <c r="J71" s="632" t="s">
        <v>357</v>
      </c>
      <c r="K71" s="632"/>
      <c r="L71" s="632" t="s">
        <v>358</v>
      </c>
      <c r="M71" s="632" t="s">
        <v>359</v>
      </c>
    </row>
    <row r="72" spans="3:13" ht="17.399999999999999" x14ac:dyDescent="0.45">
      <c r="C72" s="624" t="s">
        <v>434</v>
      </c>
      <c r="D72" s="628">
        <v>0.74954196531911732</v>
      </c>
      <c r="E72" s="178"/>
      <c r="F72" s="628">
        <v>0.52889767708658808</v>
      </c>
      <c r="G72" s="628">
        <v>0.87320978548159134</v>
      </c>
      <c r="H72" s="178"/>
      <c r="I72" s="628">
        <v>0.94505838708730039</v>
      </c>
      <c r="J72" s="628">
        <v>0.91950494530589066</v>
      </c>
      <c r="K72" s="178"/>
      <c r="L72" s="628">
        <v>1.3242655345021894</v>
      </c>
      <c r="M72" s="628">
        <v>1.3777111374572824</v>
      </c>
    </row>
    <row r="73" spans="3:13" ht="34.799999999999997" x14ac:dyDescent="0.45">
      <c r="C73" s="625" t="s">
        <v>435</v>
      </c>
      <c r="D73" s="628">
        <v>0.99030356295331601</v>
      </c>
      <c r="E73" s="178"/>
      <c r="F73" s="628">
        <v>0.68776611372529062</v>
      </c>
      <c r="G73" s="628">
        <v>1.5493807240764645</v>
      </c>
      <c r="H73" s="178"/>
      <c r="I73" s="628">
        <v>1.7966387048148538</v>
      </c>
      <c r="J73" s="628">
        <v>1.0455522195850588</v>
      </c>
      <c r="K73" s="178"/>
      <c r="L73" s="628">
        <v>1.318139528788951</v>
      </c>
      <c r="M73" s="628">
        <v>1.770032777739035</v>
      </c>
    </row>
    <row r="74" spans="3:13" ht="17.399999999999999" x14ac:dyDescent="0.45">
      <c r="C74" s="624" t="s">
        <v>436</v>
      </c>
      <c r="D74" s="628">
        <v>0.81211552912016394</v>
      </c>
      <c r="E74" s="178"/>
      <c r="F74" s="628">
        <v>0.45006972004719342</v>
      </c>
      <c r="G74" s="628">
        <v>1.2963688610240343</v>
      </c>
      <c r="H74" s="178"/>
      <c r="I74" s="628">
        <v>1.3306187171480837</v>
      </c>
      <c r="J74" s="628">
        <v>1.1530686353052162</v>
      </c>
      <c r="K74" s="178"/>
      <c r="L74" s="628">
        <v>1.5754317687449213</v>
      </c>
      <c r="M74" s="628">
        <v>1.5801311109561338</v>
      </c>
    </row>
    <row r="75" spans="3:13" ht="17.399999999999999" x14ac:dyDescent="0.45">
      <c r="C75" s="624" t="s">
        <v>437</v>
      </c>
      <c r="D75" s="628">
        <v>0.70036679298062876</v>
      </c>
      <c r="E75" s="178"/>
      <c r="F75" s="628">
        <v>0.50850708937068612</v>
      </c>
      <c r="G75" s="628">
        <v>0.8772819472616632</v>
      </c>
      <c r="H75" s="178"/>
      <c r="I75" s="628">
        <v>1.1573009145515822</v>
      </c>
      <c r="J75" s="628">
        <v>0.81777864296713354</v>
      </c>
      <c r="K75" s="178"/>
      <c r="L75" s="628">
        <v>1.1833128041163281</v>
      </c>
      <c r="M75" s="628">
        <v>1.0253620661598906</v>
      </c>
    </row>
    <row r="76" spans="3:13" ht="17.399999999999999" x14ac:dyDescent="0.45">
      <c r="C76" s="622" t="s">
        <v>438</v>
      </c>
      <c r="D76" s="629">
        <v>0.44709778730466926</v>
      </c>
      <c r="E76" s="630"/>
      <c r="F76" s="629">
        <v>0.32532912992179197</v>
      </c>
      <c r="G76" s="629">
        <v>0.62354016841846516</v>
      </c>
      <c r="H76" s="630"/>
      <c r="I76" s="629">
        <v>0.55563168661844353</v>
      </c>
      <c r="J76" s="629">
        <v>0.5184148067175296</v>
      </c>
      <c r="K76" s="630"/>
      <c r="L76" s="629">
        <v>0.69181277354089732</v>
      </c>
      <c r="M76" s="629">
        <v>0.793186414673268</v>
      </c>
    </row>
    <row r="77" spans="3:13" ht="17.399999999999999" x14ac:dyDescent="0.45">
      <c r="C77" s="626" t="s">
        <v>5954</v>
      </c>
      <c r="D77" s="178"/>
      <c r="E77" s="178"/>
      <c r="F77" s="178"/>
      <c r="G77" s="178"/>
      <c r="H77" s="178"/>
      <c r="I77" s="178"/>
      <c r="J77" s="178"/>
      <c r="K77" s="178"/>
      <c r="L77" s="178"/>
      <c r="M77" s="178"/>
    </row>
    <row r="81" spans="3:14" ht="18.600000000000001" x14ac:dyDescent="0.35">
      <c r="C81" s="3095" t="s">
        <v>7661</v>
      </c>
      <c r="D81" s="3095"/>
      <c r="E81" s="3095"/>
      <c r="F81" s="3095"/>
      <c r="G81" s="3095"/>
      <c r="H81" s="3095"/>
      <c r="I81" s="3095"/>
      <c r="J81" s="3095"/>
      <c r="K81" s="3095"/>
      <c r="L81" s="3095"/>
      <c r="M81" s="3095"/>
      <c r="N81" s="3095"/>
    </row>
    <row r="82" spans="3:14" ht="13.8" customHeight="1" x14ac:dyDescent="0.35">
      <c r="C82" s="3157" t="s">
        <v>432</v>
      </c>
      <c r="D82" s="3157" t="s">
        <v>433</v>
      </c>
      <c r="E82" s="3086"/>
      <c r="F82" s="3159" t="s">
        <v>347</v>
      </c>
      <c r="G82" s="3159"/>
      <c r="H82" s="3159"/>
      <c r="I82" s="3159"/>
      <c r="J82" s="3159"/>
      <c r="K82" s="3159"/>
      <c r="L82" s="3159"/>
      <c r="M82" s="3159"/>
    </row>
    <row r="83" spans="3:14" ht="34.799999999999997" x14ac:dyDescent="0.35">
      <c r="C83" s="3158"/>
      <c r="D83" s="3158"/>
      <c r="E83" s="3087"/>
      <c r="F83" s="3087" t="s">
        <v>354</v>
      </c>
      <c r="G83" s="3087" t="s">
        <v>355</v>
      </c>
      <c r="H83" s="3087"/>
      <c r="I83" s="3087" t="s">
        <v>356</v>
      </c>
      <c r="J83" s="3087" t="s">
        <v>357</v>
      </c>
      <c r="K83" s="3087"/>
      <c r="L83" s="3087" t="s">
        <v>358</v>
      </c>
      <c r="M83" s="3087" t="s">
        <v>359</v>
      </c>
    </row>
    <row r="84" spans="3:14" ht="17.399999999999999" x14ac:dyDescent="0.45">
      <c r="C84" s="624" t="s">
        <v>434</v>
      </c>
      <c r="D84" s="628">
        <v>0.62836691472596484</v>
      </c>
      <c r="E84" s="2849"/>
      <c r="F84" s="628">
        <v>0.42950802113797287</v>
      </c>
      <c r="G84" s="628">
        <v>0.83363581815353394</v>
      </c>
      <c r="H84" s="2849"/>
      <c r="I84" s="628">
        <v>0.85567780247003478</v>
      </c>
      <c r="J84" s="628">
        <v>0.80257163690970379</v>
      </c>
      <c r="K84" s="2849"/>
      <c r="L84" s="628">
        <v>1.0210680754950092</v>
      </c>
      <c r="M84" s="628">
        <v>1.1715146978223958</v>
      </c>
    </row>
    <row r="85" spans="3:14" ht="34.799999999999997" x14ac:dyDescent="0.45">
      <c r="C85" s="625" t="s">
        <v>435</v>
      </c>
      <c r="D85" s="628">
        <v>0.79579157656104815</v>
      </c>
      <c r="E85" s="2849"/>
      <c r="F85" s="628">
        <v>0.50876180206478372</v>
      </c>
      <c r="G85" s="628">
        <v>1.243916351218211</v>
      </c>
      <c r="H85" s="2849"/>
      <c r="I85" s="628">
        <v>1.2739990527888072</v>
      </c>
      <c r="J85" s="628">
        <v>1.1865844589960377</v>
      </c>
      <c r="K85" s="2849"/>
      <c r="L85" s="628">
        <v>1.3689422847986816</v>
      </c>
      <c r="M85" s="628">
        <v>1.1970136484553588</v>
      </c>
    </row>
    <row r="86" spans="3:14" ht="17.399999999999999" x14ac:dyDescent="0.45">
      <c r="C86" s="624" t="s">
        <v>436</v>
      </c>
      <c r="D86" s="628">
        <v>0.65539999631291124</v>
      </c>
      <c r="E86" s="2849"/>
      <c r="F86" s="628">
        <v>0.36618850264224695</v>
      </c>
      <c r="G86" s="628">
        <v>1.0488321616676421</v>
      </c>
      <c r="H86" s="2849"/>
      <c r="I86" s="628">
        <v>0.80913694487959498</v>
      </c>
      <c r="J86" s="628">
        <v>1.1219686523092016</v>
      </c>
      <c r="K86" s="2849"/>
      <c r="L86" s="628">
        <v>1.2375402989684761</v>
      </c>
      <c r="M86" s="628">
        <v>1.2806622374911436</v>
      </c>
    </row>
    <row r="87" spans="3:14" ht="17.399999999999999" x14ac:dyDescent="0.45">
      <c r="C87" s="624" t="s">
        <v>437</v>
      </c>
      <c r="D87" s="628">
        <v>0.60076121671771765</v>
      </c>
      <c r="E87" s="2849"/>
      <c r="F87" s="628">
        <v>0.43781174908672577</v>
      </c>
      <c r="G87" s="628">
        <v>0.7866333809901257</v>
      </c>
      <c r="H87" s="2849"/>
      <c r="I87" s="628">
        <v>0.8128407835136674</v>
      </c>
      <c r="J87" s="628">
        <v>0.77332004918983588</v>
      </c>
      <c r="K87" s="2849"/>
      <c r="L87" s="628">
        <v>0.89523233441226335</v>
      </c>
      <c r="M87" s="628">
        <v>1.0117145899893516</v>
      </c>
    </row>
    <row r="88" spans="3:14" ht="17.399999999999999" x14ac:dyDescent="0.45">
      <c r="C88" s="622" t="s">
        <v>438</v>
      </c>
      <c r="D88" s="629">
        <v>0.3817843174607774</v>
      </c>
      <c r="E88" s="630"/>
      <c r="F88" s="629">
        <v>0.27350110827310892</v>
      </c>
      <c r="G88" s="629">
        <v>0.47254302074922416</v>
      </c>
      <c r="H88" s="630"/>
      <c r="I88" s="629">
        <v>0.49122918867718252</v>
      </c>
      <c r="J88" s="629">
        <v>0.51642107847030172</v>
      </c>
      <c r="K88" s="630"/>
      <c r="L88" s="629">
        <v>0.59928829286812835</v>
      </c>
      <c r="M88" s="629">
        <v>0.66638148836338873</v>
      </c>
    </row>
    <row r="89" spans="3:14" ht="17.399999999999999" x14ac:dyDescent="0.45">
      <c r="C89" s="3092" t="s">
        <v>7662</v>
      </c>
      <c r="D89" s="7"/>
      <c r="E89" s="7"/>
      <c r="F89" s="7"/>
      <c r="G89" s="7"/>
      <c r="H89" s="7"/>
      <c r="I89" s="7"/>
      <c r="J89" s="7"/>
      <c r="K89" s="7"/>
      <c r="L89" s="7"/>
      <c r="M89" s="7"/>
    </row>
  </sheetData>
  <mergeCells count="25">
    <mergeCell ref="C82:C83"/>
    <mergeCell ref="D82:D83"/>
    <mergeCell ref="F82:M82"/>
    <mergeCell ref="A6:B6"/>
    <mergeCell ref="C6:Z6"/>
    <mergeCell ref="C11:C12"/>
    <mergeCell ref="D11:D12"/>
    <mergeCell ref="F11:G11"/>
    <mergeCell ref="I11:J11"/>
    <mergeCell ref="L11:Q11"/>
    <mergeCell ref="S11:U11"/>
    <mergeCell ref="W11:AC11"/>
    <mergeCell ref="A5:B5"/>
    <mergeCell ref="C5:Z5"/>
    <mergeCell ref="C1:D1"/>
    <mergeCell ref="A3:B3"/>
    <mergeCell ref="C3:Z3"/>
    <mergeCell ref="A4:B4"/>
    <mergeCell ref="C4:Z4"/>
    <mergeCell ref="C70:C71"/>
    <mergeCell ref="D70:D71"/>
    <mergeCell ref="F70:M70"/>
    <mergeCell ref="C59:C60"/>
    <mergeCell ref="D59:D60"/>
    <mergeCell ref="F59:M59"/>
  </mergeCells>
  <hyperlinks>
    <hyperlink ref="A1" location="'ODS 1.'!A1" display="REGRESAR" xr:uid="{00000000-0004-0000-0700-000000000000}"/>
    <hyperlink ref="C1" location="'Metadato 1.2.2'!A1" display="VER METADATO" xr:uid="{00000000-0004-0000-0700-000001000000}"/>
  </hyperlinks>
  <pageMargins left="0.7" right="0.7" top="0.75" bottom="0.75" header="0.3" footer="0.3"/>
  <pageSetup paperSize="9" orientation="portrait"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codeName="Hoja80"/>
  <dimension ref="A1:AC143"/>
  <sheetViews>
    <sheetView showGridLines="0" zoomScaleNormal="100" workbookViewId="0">
      <pane ySplit="1" topLeftCell="A2" activePane="bottomLeft" state="frozen"/>
      <selection pane="bottomLeft" activeCell="E135" sqref="E135:P136"/>
    </sheetView>
  </sheetViews>
  <sheetFormatPr baseColWidth="10" defaultColWidth="11.44140625" defaultRowHeight="13.2" x14ac:dyDescent="0.35"/>
  <cols>
    <col min="1" max="2" width="15.5546875" style="39" customWidth="1"/>
    <col min="3" max="3" width="9.88671875" style="39" customWidth="1"/>
    <col min="4" max="17" width="11.44140625" style="39"/>
    <col min="18" max="18" width="11.44140625" style="39" customWidth="1"/>
    <col min="19" max="19" width="1.5546875" style="39" customWidth="1"/>
    <col min="20" max="26" width="11.44140625" style="39"/>
    <col min="27" max="27" width="1.21875" style="39" customWidth="1"/>
    <col min="28" max="16384" width="11.44140625" style="39"/>
  </cols>
  <sheetData>
    <row r="1" spans="1:29" s="160" customFormat="1" ht="18.600000000000001" x14ac:dyDescent="0.45">
      <c r="A1" s="576" t="s">
        <v>337</v>
      </c>
      <c r="C1" s="3119" t="s">
        <v>430</v>
      </c>
      <c r="D1" s="3119"/>
    </row>
    <row r="2" spans="1:29" s="160" customFormat="1" ht="18.600000000000001" x14ac:dyDescent="0.45"/>
    <row r="3" spans="1:29" s="160" customFormat="1" ht="18.600000000000001" x14ac:dyDescent="0.45">
      <c r="A3" s="3268" t="s">
        <v>339</v>
      </c>
      <c r="B3" s="3268"/>
      <c r="C3" s="3268" t="s">
        <v>627</v>
      </c>
      <c r="D3" s="3269"/>
      <c r="E3" s="3269"/>
      <c r="F3" s="3269"/>
      <c r="G3" s="3269"/>
      <c r="H3" s="3269"/>
      <c r="I3" s="3269"/>
      <c r="J3" s="3269"/>
      <c r="K3" s="3269"/>
      <c r="L3" s="3269"/>
      <c r="M3" s="3269"/>
      <c r="N3" s="3269"/>
      <c r="O3" s="3269"/>
      <c r="P3" s="3269"/>
      <c r="Q3" s="3269"/>
      <c r="R3" s="3269"/>
      <c r="S3" s="839"/>
    </row>
    <row r="4" spans="1:29" s="160" customFormat="1" ht="18.600000000000001" x14ac:dyDescent="0.45">
      <c r="A4" s="3268" t="s">
        <v>340</v>
      </c>
      <c r="B4" s="3268"/>
      <c r="C4" s="3268" t="s">
        <v>3975</v>
      </c>
      <c r="D4" s="3269"/>
      <c r="E4" s="3269"/>
      <c r="F4" s="3269"/>
      <c r="G4" s="3269"/>
      <c r="H4" s="3269"/>
      <c r="I4" s="3269"/>
      <c r="J4" s="3269"/>
      <c r="K4" s="3269"/>
      <c r="L4" s="3269"/>
      <c r="M4" s="3269"/>
      <c r="N4" s="3269"/>
      <c r="O4" s="3269"/>
      <c r="P4" s="3269"/>
      <c r="Q4" s="3269"/>
      <c r="R4" s="3269"/>
      <c r="S4" s="839"/>
    </row>
    <row r="5" spans="1:29" s="160" customFormat="1" ht="18.600000000000001" x14ac:dyDescent="0.45">
      <c r="A5" s="3268" t="s">
        <v>341</v>
      </c>
      <c r="B5" s="3268"/>
      <c r="C5" s="3268" t="s">
        <v>3977</v>
      </c>
      <c r="D5" s="3269"/>
      <c r="E5" s="3269"/>
      <c r="F5" s="3269"/>
      <c r="G5" s="3269"/>
      <c r="H5" s="3269"/>
      <c r="I5" s="3269"/>
      <c r="J5" s="3269"/>
      <c r="K5" s="3269"/>
      <c r="L5" s="3269"/>
      <c r="M5" s="3269"/>
      <c r="N5" s="3269"/>
      <c r="O5" s="3269"/>
      <c r="P5" s="3269"/>
      <c r="Q5" s="3269"/>
      <c r="R5" s="3269"/>
      <c r="S5" s="839"/>
    </row>
    <row r="6" spans="1:29" s="160" customFormat="1" ht="40.200000000000003" customHeight="1" x14ac:dyDescent="0.45">
      <c r="A6" s="3268" t="s">
        <v>417</v>
      </c>
      <c r="B6" s="3269"/>
      <c r="C6" s="3268" t="s">
        <v>7471</v>
      </c>
      <c r="D6" s="3269"/>
      <c r="E6" s="3269"/>
      <c r="F6" s="3269"/>
      <c r="G6" s="3269"/>
      <c r="H6" s="3269"/>
      <c r="I6" s="3269"/>
      <c r="J6" s="3269"/>
      <c r="K6" s="3269"/>
      <c r="L6" s="3269"/>
      <c r="M6" s="3269"/>
      <c r="N6" s="3269"/>
      <c r="O6" s="3269"/>
      <c r="P6" s="3269"/>
      <c r="Q6" s="3269"/>
      <c r="R6" s="3269"/>
      <c r="S6" s="839"/>
    </row>
    <row r="7" spans="1:29" s="614" customFormat="1" ht="15" customHeight="1" x14ac:dyDescent="0.45">
      <c r="A7" s="650"/>
      <c r="B7" s="650"/>
      <c r="C7" s="811"/>
    </row>
    <row r="8" spans="1:29" s="160" customFormat="1" ht="18.600000000000001" x14ac:dyDescent="0.45"/>
    <row r="9" spans="1:29" s="160" customFormat="1" ht="17.399999999999999" customHeight="1" x14ac:dyDescent="0.45">
      <c r="C9" s="652" t="s">
        <v>6056</v>
      </c>
      <c r="D9" s="652"/>
      <c r="E9" s="652"/>
      <c r="F9" s="652"/>
      <c r="G9" s="652"/>
      <c r="H9" s="652"/>
      <c r="I9" s="652"/>
      <c r="J9" s="652"/>
      <c r="K9" s="652"/>
      <c r="L9" s="652"/>
      <c r="M9" s="652"/>
      <c r="N9" s="652"/>
      <c r="O9" s="652"/>
      <c r="P9" s="652"/>
      <c r="Q9" s="652"/>
      <c r="R9" s="652"/>
      <c r="S9" s="652"/>
      <c r="T9" s="652"/>
      <c r="U9" s="652"/>
      <c r="V9" s="652"/>
      <c r="W9" s="652"/>
      <c r="X9" s="652"/>
      <c r="Y9" s="652"/>
      <c r="Z9" s="652"/>
      <c r="AA9" s="652"/>
      <c r="AB9" s="652"/>
      <c r="AC9" s="652"/>
    </row>
    <row r="10" spans="1:29" ht="15" customHeight="1" x14ac:dyDescent="0.35">
      <c r="C10" s="548"/>
      <c r="D10" s="548"/>
      <c r="E10" s="548"/>
      <c r="F10" s="548"/>
      <c r="G10" s="548"/>
      <c r="H10" s="548"/>
      <c r="I10" s="548"/>
      <c r="J10" s="548"/>
      <c r="K10" s="548"/>
      <c r="L10" s="548"/>
      <c r="M10" s="548"/>
      <c r="N10" s="548"/>
      <c r="O10" s="548"/>
      <c r="P10" s="548"/>
      <c r="Q10" s="548"/>
      <c r="R10" s="548"/>
      <c r="S10" s="548"/>
      <c r="T10" s="548"/>
      <c r="U10" s="548"/>
      <c r="V10" s="548"/>
      <c r="W10" s="548"/>
      <c r="X10" s="548"/>
      <c r="Y10" s="548"/>
      <c r="Z10" s="548"/>
      <c r="AA10" s="548"/>
      <c r="AB10" s="548"/>
      <c r="AC10" s="548"/>
    </row>
    <row r="11" spans="1:29" ht="12.75" customHeight="1" x14ac:dyDescent="0.35">
      <c r="C11" s="3272" t="s">
        <v>458</v>
      </c>
      <c r="D11" s="3272" t="s">
        <v>469</v>
      </c>
      <c r="E11" s="3275" t="s">
        <v>668</v>
      </c>
      <c r="F11" s="3275"/>
      <c r="G11" s="3275"/>
      <c r="H11" s="3275"/>
      <c r="I11" s="3275"/>
      <c r="J11" s="3275"/>
      <c r="K11" s="3275"/>
      <c r="L11" s="3275"/>
      <c r="M11" s="3275"/>
      <c r="N11" s="3275"/>
      <c r="O11" s="3275"/>
      <c r="P11" s="3275"/>
      <c r="Q11" s="3275"/>
      <c r="R11" s="3275"/>
      <c r="S11" s="585"/>
      <c r="T11" s="3275" t="s">
        <v>2249</v>
      </c>
      <c r="U11" s="3275"/>
      <c r="V11" s="3275"/>
      <c r="W11" s="3275"/>
      <c r="X11" s="3275"/>
      <c r="Y11" s="3275"/>
      <c r="Z11" s="3275"/>
      <c r="AA11" s="585"/>
      <c r="AB11" s="3275" t="s">
        <v>345</v>
      </c>
      <c r="AC11" s="3275"/>
    </row>
    <row r="12" spans="1:29" ht="36" x14ac:dyDescent="0.35">
      <c r="C12" s="3273"/>
      <c r="D12" s="3273"/>
      <c r="E12" s="586" t="s">
        <v>6109</v>
      </c>
      <c r="F12" s="586" t="s">
        <v>2333</v>
      </c>
      <c r="G12" s="586" t="s">
        <v>2334</v>
      </c>
      <c r="H12" s="586" t="s">
        <v>2335</v>
      </c>
      <c r="I12" s="586" t="s">
        <v>2336</v>
      </c>
      <c r="J12" s="586" t="s">
        <v>2337</v>
      </c>
      <c r="K12" s="586" t="s">
        <v>2338</v>
      </c>
      <c r="L12" s="586" t="s">
        <v>2339</v>
      </c>
      <c r="M12" s="586" t="s">
        <v>2340</v>
      </c>
      <c r="N12" s="586" t="s">
        <v>2341</v>
      </c>
      <c r="O12" s="586" t="s">
        <v>2342</v>
      </c>
      <c r="P12" s="586" t="s">
        <v>2343</v>
      </c>
      <c r="Q12" s="586" t="s">
        <v>2344</v>
      </c>
      <c r="R12" s="586" t="s">
        <v>6052</v>
      </c>
      <c r="S12" s="586"/>
      <c r="T12" s="586" t="s">
        <v>506</v>
      </c>
      <c r="U12" s="586" t="s">
        <v>507</v>
      </c>
      <c r="V12" s="586" t="s">
        <v>508</v>
      </c>
      <c r="W12" s="586" t="s">
        <v>509</v>
      </c>
      <c r="X12" s="586" t="s">
        <v>510</v>
      </c>
      <c r="Y12" s="586" t="s">
        <v>2315</v>
      </c>
      <c r="Z12" s="586" t="s">
        <v>512</v>
      </c>
      <c r="AA12" s="586"/>
      <c r="AB12" s="586" t="s">
        <v>558</v>
      </c>
      <c r="AC12" s="586" t="s">
        <v>557</v>
      </c>
    </row>
    <row r="13" spans="1:29" ht="17.399999999999999" x14ac:dyDescent="0.45">
      <c r="C13" s="681">
        <v>2010</v>
      </c>
      <c r="D13" s="437">
        <v>6.859445765604578</v>
      </c>
      <c r="E13" s="437">
        <v>1.2363965469917237</v>
      </c>
      <c r="F13" s="438">
        <v>3.2799175335020148</v>
      </c>
      <c r="G13" s="438">
        <v>8.0980038420529343</v>
      </c>
      <c r="H13" s="438">
        <v>10.508617065994116</v>
      </c>
      <c r="I13" s="438">
        <v>12.605677597189775</v>
      </c>
      <c r="J13" s="438">
        <v>11.640690680980406</v>
      </c>
      <c r="K13" s="438">
        <v>12.316582780751512</v>
      </c>
      <c r="L13" s="438">
        <v>9.7258356403247035</v>
      </c>
      <c r="M13" s="438">
        <v>8.6365019699449732</v>
      </c>
      <c r="N13" s="438">
        <v>7.4194984419053274</v>
      </c>
      <c r="O13" s="438">
        <v>9.0452034040115468</v>
      </c>
      <c r="P13" s="438">
        <v>8.1520354613542576</v>
      </c>
      <c r="Q13" s="438">
        <v>4.0312285840981472</v>
      </c>
      <c r="R13" s="438">
        <v>5.8181576388253973</v>
      </c>
      <c r="S13" s="437"/>
      <c r="T13" s="437">
        <v>6.9356189610574903</v>
      </c>
      <c r="U13" s="437">
        <v>6.412217862414054</v>
      </c>
      <c r="V13" s="441">
        <v>7.6375154760182022</v>
      </c>
      <c r="W13" s="437">
        <v>4.4058103827327475</v>
      </c>
      <c r="X13" s="441">
        <v>9.4882005331182668</v>
      </c>
      <c r="Y13" s="441">
        <v>7.7940893294332323</v>
      </c>
      <c r="Z13" s="437">
        <v>6.1566801210649587</v>
      </c>
      <c r="AA13" s="437"/>
      <c r="AB13" s="441">
        <v>11.691202195852066</v>
      </c>
      <c r="AC13" s="437">
        <v>1.9182966239763879</v>
      </c>
    </row>
    <row r="14" spans="1:29" ht="17.399999999999999" x14ac:dyDescent="0.45">
      <c r="C14" s="682">
        <v>2011</v>
      </c>
      <c r="D14" s="437">
        <v>7.0555201932689906</v>
      </c>
      <c r="E14" s="437">
        <v>1.7465462048798499</v>
      </c>
      <c r="F14" s="438">
        <v>6.7998180462481423</v>
      </c>
      <c r="G14" s="438">
        <v>9.7756155227680903</v>
      </c>
      <c r="H14" s="438">
        <v>10.087124606484849</v>
      </c>
      <c r="I14" s="438">
        <v>10.014073833495724</v>
      </c>
      <c r="J14" s="438">
        <v>10.808233330684256</v>
      </c>
      <c r="K14" s="438">
        <v>10.029855536647421</v>
      </c>
      <c r="L14" s="438">
        <v>7.2217312209196365</v>
      </c>
      <c r="M14" s="438">
        <v>6.7421523329830064</v>
      </c>
      <c r="N14" s="438">
        <v>9.5203735995029355</v>
      </c>
      <c r="O14" s="438">
        <v>14.280308169050288</v>
      </c>
      <c r="P14" s="438">
        <v>9.7314130011677697</v>
      </c>
      <c r="Q14" s="438">
        <v>5.2029136316337148</v>
      </c>
      <c r="R14" s="438">
        <v>8.0211115656407657</v>
      </c>
      <c r="S14" s="437"/>
      <c r="T14" s="437">
        <v>6.7360589738693228</v>
      </c>
      <c r="U14" s="437">
        <v>6.2006439811677589</v>
      </c>
      <c r="V14" s="441">
        <v>6.9685301179871697</v>
      </c>
      <c r="W14" s="437">
        <v>6.2885989868850185</v>
      </c>
      <c r="X14" s="441">
        <v>8.4621624618473206</v>
      </c>
      <c r="Y14" s="441">
        <v>10.171445362385995</v>
      </c>
      <c r="Z14" s="437">
        <v>6.5628919504914878</v>
      </c>
      <c r="AA14" s="437"/>
      <c r="AB14" s="441">
        <v>11.631112795947203</v>
      </c>
      <c r="AC14" s="437">
        <v>2.3780280774655855</v>
      </c>
    </row>
    <row r="15" spans="1:29" ht="17.399999999999999" x14ac:dyDescent="0.45">
      <c r="C15" s="681">
        <v>2012</v>
      </c>
      <c r="D15" s="437">
        <v>6.5771671404465737</v>
      </c>
      <c r="E15" s="437">
        <v>2.0209502397398</v>
      </c>
      <c r="F15" s="438">
        <v>6.1451589260251787</v>
      </c>
      <c r="G15" s="438">
        <v>9.5817783757477919</v>
      </c>
      <c r="H15" s="438">
        <v>8.0548979750208325</v>
      </c>
      <c r="I15" s="438">
        <v>7.6013463303558213</v>
      </c>
      <c r="J15" s="438">
        <v>10.267136465466523</v>
      </c>
      <c r="K15" s="438">
        <v>8.6958343925645067</v>
      </c>
      <c r="L15" s="438">
        <v>11.868531314441611</v>
      </c>
      <c r="M15" s="438">
        <v>6.8930064647449072</v>
      </c>
      <c r="N15" s="438">
        <v>7.647019587855536</v>
      </c>
      <c r="O15" s="438">
        <v>9.3578034378430601</v>
      </c>
      <c r="P15" s="438">
        <v>8.3500359691539092</v>
      </c>
      <c r="Q15" s="438">
        <v>8.835956560972134</v>
      </c>
      <c r="R15" s="438">
        <v>6.2001189767800291</v>
      </c>
      <c r="S15" s="437"/>
      <c r="T15" s="437">
        <v>6.730995132325539</v>
      </c>
      <c r="U15" s="437">
        <v>6.7565211326544841</v>
      </c>
      <c r="V15" s="441">
        <v>7.6901538425135367</v>
      </c>
      <c r="W15" s="437">
        <v>3.6286251566178653</v>
      </c>
      <c r="X15" s="441">
        <v>8.8980739975315029</v>
      </c>
      <c r="Y15" s="441">
        <v>5.3476769913969253</v>
      </c>
      <c r="Z15" s="437">
        <v>6.9560044710318394</v>
      </c>
      <c r="AA15" s="437"/>
      <c r="AB15" s="441">
        <v>11.229111207446024</v>
      </c>
      <c r="AC15" s="437">
        <v>1.8249547617783224</v>
      </c>
    </row>
    <row r="16" spans="1:29" ht="17.399999999999999" x14ac:dyDescent="0.45">
      <c r="C16" s="681">
        <v>2013</v>
      </c>
      <c r="D16" s="437">
        <v>7.1926141785931144</v>
      </c>
      <c r="E16" s="437">
        <v>1.802782960822517</v>
      </c>
      <c r="F16" s="438">
        <v>4.7851481629015913</v>
      </c>
      <c r="G16" s="438">
        <v>8.166720906675252</v>
      </c>
      <c r="H16" s="438">
        <v>10.407742354450884</v>
      </c>
      <c r="I16" s="438">
        <v>13.617257322550499</v>
      </c>
      <c r="J16" s="438">
        <v>6.62177080216372</v>
      </c>
      <c r="K16" s="438">
        <v>8.6636569079140564</v>
      </c>
      <c r="L16" s="438">
        <v>10.462397768489787</v>
      </c>
      <c r="M16" s="438">
        <v>9.3140040475549899</v>
      </c>
      <c r="N16" s="438">
        <v>11.466961468174249</v>
      </c>
      <c r="O16" s="438">
        <v>8.7786755739747626</v>
      </c>
      <c r="P16" s="438">
        <v>10.631713698166351</v>
      </c>
      <c r="Q16" s="438">
        <v>8.5611220862964714</v>
      </c>
      <c r="R16" s="438">
        <v>10.501147277665796</v>
      </c>
      <c r="S16" s="437"/>
      <c r="T16" s="437">
        <v>7.9429084240308852</v>
      </c>
      <c r="U16" s="437">
        <v>7.1872371831179311</v>
      </c>
      <c r="V16" s="441">
        <v>7.030934157254654</v>
      </c>
      <c r="W16" s="437">
        <v>4.8335778142981436</v>
      </c>
      <c r="X16" s="441">
        <v>7.9061651146111576</v>
      </c>
      <c r="Y16" s="441">
        <v>6.5894818690406378</v>
      </c>
      <c r="Z16" s="437">
        <v>7.3367745172520697</v>
      </c>
      <c r="AA16" s="437"/>
      <c r="AB16" s="441">
        <v>12.348531046779945</v>
      </c>
      <c r="AC16" s="437">
        <v>1.9294108714426248</v>
      </c>
    </row>
    <row r="17" spans="1:29" ht="17.399999999999999" x14ac:dyDescent="0.45">
      <c r="A17" s="195"/>
      <c r="C17" s="681">
        <v>2014</v>
      </c>
      <c r="D17" s="437">
        <v>5.949974208459385</v>
      </c>
      <c r="E17" s="437">
        <v>1.5635381833528743</v>
      </c>
      <c r="F17" s="438">
        <v>5.5600068549921495</v>
      </c>
      <c r="G17" s="438">
        <v>7.9831644174635077</v>
      </c>
      <c r="H17" s="438">
        <v>7.7801892527568777</v>
      </c>
      <c r="I17" s="438">
        <v>6.7727382580782525</v>
      </c>
      <c r="J17" s="438">
        <v>5.8247635201230956</v>
      </c>
      <c r="K17" s="438">
        <v>9.5733274708358689</v>
      </c>
      <c r="L17" s="438">
        <v>5.752910008003254</v>
      </c>
      <c r="M17" s="438">
        <v>10.53668003867539</v>
      </c>
      <c r="N17" s="438">
        <v>13.680666073732507</v>
      </c>
      <c r="O17" s="438">
        <v>7.0642941065935849</v>
      </c>
      <c r="P17" s="438">
        <v>3.3808424617299009</v>
      </c>
      <c r="Q17" s="438">
        <v>9.4089634692283255</v>
      </c>
      <c r="R17" s="438">
        <v>5.8056153161901953</v>
      </c>
      <c r="S17" s="437"/>
      <c r="T17" s="437">
        <v>5.0732964504681384</v>
      </c>
      <c r="U17" s="437">
        <v>5.0707421348035666</v>
      </c>
      <c r="V17" s="441">
        <v>7.1590132944811744</v>
      </c>
      <c r="W17" s="437">
        <v>5.3813069952851471</v>
      </c>
      <c r="X17" s="441">
        <v>6.3912145808613685</v>
      </c>
      <c r="Y17" s="441">
        <v>6.71473841761774</v>
      </c>
      <c r="Z17" s="437">
        <v>9.1099571832012387</v>
      </c>
      <c r="AA17" s="437"/>
      <c r="AB17" s="441">
        <v>9.6667554519480046</v>
      </c>
      <c r="AC17" s="437">
        <v>2.1584494512953047</v>
      </c>
    </row>
    <row r="18" spans="1:29" ht="17.399999999999999" x14ac:dyDescent="0.45">
      <c r="C18" s="681">
        <v>2015</v>
      </c>
      <c r="D18" s="437">
        <v>6.518724303493908</v>
      </c>
      <c r="E18" s="437">
        <v>1.5974385763475867</v>
      </c>
      <c r="F18" s="438">
        <v>7.2960287868243139</v>
      </c>
      <c r="G18" s="438">
        <v>8.0362412529655245</v>
      </c>
      <c r="H18" s="438">
        <v>7.7512766387303538</v>
      </c>
      <c r="I18" s="438">
        <v>6.5395091881445477</v>
      </c>
      <c r="J18" s="438">
        <v>8.9774373107003953</v>
      </c>
      <c r="K18" s="438">
        <v>9.1417703273755357</v>
      </c>
      <c r="L18" s="438">
        <v>8.8444385335175593</v>
      </c>
      <c r="M18" s="438">
        <v>8.5734752113621973</v>
      </c>
      <c r="N18" s="438">
        <v>12.322538158830964</v>
      </c>
      <c r="O18" s="438">
        <v>9.9555659902190818</v>
      </c>
      <c r="P18" s="438">
        <v>11.255958804279109</v>
      </c>
      <c r="Q18" s="438">
        <v>2.2510083305580633</v>
      </c>
      <c r="R18" s="438">
        <v>6.3198301479671741</v>
      </c>
      <c r="S18" s="437"/>
      <c r="T18" s="437">
        <v>6.530526128069897</v>
      </c>
      <c r="U18" s="437">
        <v>6.5573906997464473</v>
      </c>
      <c r="V18" s="441">
        <v>4.4103209179603606</v>
      </c>
      <c r="W18" s="437">
        <v>7.7483657065490004</v>
      </c>
      <c r="X18" s="441">
        <v>7.6598585114706372</v>
      </c>
      <c r="Y18" s="441">
        <v>5.9833790278291232</v>
      </c>
      <c r="Z18" s="437">
        <v>7.1507163403095113</v>
      </c>
      <c r="AA18" s="437"/>
      <c r="AB18" s="441">
        <v>10.781636065465635</v>
      </c>
      <c r="AC18" s="437">
        <v>2.1730946138822236</v>
      </c>
    </row>
    <row r="19" spans="1:29" ht="17.399999999999999" x14ac:dyDescent="0.45">
      <c r="C19" s="682">
        <v>2016</v>
      </c>
      <c r="D19" s="437">
        <v>6.9319774326789769</v>
      </c>
      <c r="E19" s="437">
        <v>1.3544759278253495</v>
      </c>
      <c r="F19" s="438">
        <v>6.3842779955661841</v>
      </c>
      <c r="G19" s="438">
        <v>9.425736292528649</v>
      </c>
      <c r="H19" s="438">
        <v>7.8381611966826572</v>
      </c>
      <c r="I19" s="438">
        <v>10.719972949902745</v>
      </c>
      <c r="J19" s="438">
        <v>9.7674359355124629</v>
      </c>
      <c r="K19" s="438">
        <v>9.6361175204072591</v>
      </c>
      <c r="L19" s="438">
        <v>10.579941511677829</v>
      </c>
      <c r="M19" s="438">
        <v>8.8262498799686</v>
      </c>
      <c r="N19" s="438">
        <v>6.9563765656422252</v>
      </c>
      <c r="O19" s="438">
        <v>8.8856564172647872</v>
      </c>
      <c r="P19" s="438">
        <v>10.653493758130578</v>
      </c>
      <c r="Q19" s="438">
        <v>7.5263914839685979</v>
      </c>
      <c r="R19" s="438">
        <v>5.4366016952645815</v>
      </c>
      <c r="S19" s="437"/>
      <c r="T19" s="437">
        <v>7.9020887647230849</v>
      </c>
      <c r="U19" s="437">
        <v>5.8460159401367964</v>
      </c>
      <c r="V19" s="441">
        <v>7.7987689357914034</v>
      </c>
      <c r="W19" s="437">
        <v>6.4282198852964507</v>
      </c>
      <c r="X19" s="441">
        <v>8.0780881857960285</v>
      </c>
      <c r="Y19" s="441">
        <v>6.9581792342629178</v>
      </c>
      <c r="Z19" s="437">
        <v>4.3278900624810648</v>
      </c>
      <c r="AA19" s="437"/>
      <c r="AB19" s="441">
        <v>11.629656340237499</v>
      </c>
      <c r="AC19" s="437">
        <v>2.1464978815851143</v>
      </c>
    </row>
    <row r="20" spans="1:29" ht="17.399999999999999" x14ac:dyDescent="0.45">
      <c r="C20" s="682">
        <v>2017</v>
      </c>
      <c r="D20" s="437">
        <v>6.4072898794541251</v>
      </c>
      <c r="E20" s="437">
        <v>1.0921694083640008</v>
      </c>
      <c r="F20" s="438">
        <v>5.4715834694313665</v>
      </c>
      <c r="G20" s="438">
        <v>8.7815133187346159</v>
      </c>
      <c r="H20" s="438">
        <v>9.4124088124914174</v>
      </c>
      <c r="I20" s="438">
        <v>8.446359863497376</v>
      </c>
      <c r="J20" s="438">
        <v>9.1971585704371854</v>
      </c>
      <c r="K20" s="438">
        <v>11.011363041367769</v>
      </c>
      <c r="L20" s="438">
        <v>7.1842142089009879</v>
      </c>
      <c r="M20" s="438">
        <v>6.9813478310917505</v>
      </c>
      <c r="N20" s="438">
        <v>8.7110546424188495</v>
      </c>
      <c r="O20" s="438">
        <v>7.4872410112856311</v>
      </c>
      <c r="P20" s="438">
        <v>4.9880301924829347</v>
      </c>
      <c r="Q20" s="438">
        <v>12.306860608698292</v>
      </c>
      <c r="R20" s="438">
        <v>4.6053377183821835</v>
      </c>
      <c r="S20" s="437"/>
      <c r="T20" s="437">
        <v>6.8459651669891253</v>
      </c>
      <c r="U20" s="437">
        <v>7.0772266977255818</v>
      </c>
      <c r="V20" s="441">
        <v>3.7748883104921132</v>
      </c>
      <c r="W20" s="437">
        <v>5.3459841758868398</v>
      </c>
      <c r="X20" s="441">
        <v>7.4243774129226594</v>
      </c>
      <c r="Y20" s="441">
        <v>7.9076387790605729</v>
      </c>
      <c r="Z20" s="437">
        <v>5.1749702439210976</v>
      </c>
      <c r="AA20" s="437"/>
      <c r="AB20" s="441">
        <v>10.257356660680408</v>
      </c>
      <c r="AC20" s="437">
        <v>2.4880493189007686</v>
      </c>
    </row>
    <row r="21" spans="1:29" ht="17.399999999999999" x14ac:dyDescent="0.45">
      <c r="C21" s="682">
        <v>2018</v>
      </c>
      <c r="D21" s="437">
        <v>7.9346013644026092</v>
      </c>
      <c r="E21" s="437">
        <v>1.3511065926308137</v>
      </c>
      <c r="F21" s="438">
        <v>6.0863038806249765</v>
      </c>
      <c r="G21" s="438">
        <v>11.470296172799339</v>
      </c>
      <c r="H21" s="438">
        <v>8.255222928616984</v>
      </c>
      <c r="I21" s="438">
        <v>11.232456714926389</v>
      </c>
      <c r="J21" s="438">
        <v>13.398246164645737</v>
      </c>
      <c r="K21" s="438">
        <v>13.084761476410769</v>
      </c>
      <c r="L21" s="438">
        <v>11.915466105583754</v>
      </c>
      <c r="M21" s="438">
        <v>9.3666659245668971</v>
      </c>
      <c r="N21" s="438">
        <v>8.8489865738625557</v>
      </c>
      <c r="O21" s="438">
        <v>9.5715386530683855</v>
      </c>
      <c r="P21" s="438">
        <v>6.0095021870196392</v>
      </c>
      <c r="Q21" s="438">
        <v>10.759813533354619</v>
      </c>
      <c r="R21" s="438">
        <v>7.6305383655693308</v>
      </c>
      <c r="S21" s="437"/>
      <c r="T21" s="437">
        <v>7.7669000406080446</v>
      </c>
      <c r="U21" s="437">
        <v>7.2787678342275584</v>
      </c>
      <c r="V21" s="441">
        <v>7.8681890988113405</v>
      </c>
      <c r="W21" s="437">
        <v>8.9813578251056274</v>
      </c>
      <c r="X21" s="441">
        <v>11.23240365601678</v>
      </c>
      <c r="Y21" s="441">
        <v>7.8066738844160302</v>
      </c>
      <c r="Z21" s="437">
        <v>6.2252518447866843</v>
      </c>
      <c r="AA21" s="437"/>
      <c r="AB21" s="441">
        <v>12.643318376452596</v>
      </c>
      <c r="AC21" s="437">
        <v>3.1447426313104203</v>
      </c>
    </row>
    <row r="22" spans="1:29" ht="17.399999999999999" x14ac:dyDescent="0.45">
      <c r="C22" s="682">
        <v>2019</v>
      </c>
      <c r="D22" s="437">
        <v>7.5919228427964951</v>
      </c>
      <c r="E22" s="437">
        <v>1.8796625460829035</v>
      </c>
      <c r="F22" s="438">
        <v>7.9562839957657552</v>
      </c>
      <c r="G22" s="438">
        <v>10.650400645130096</v>
      </c>
      <c r="H22" s="438">
        <v>8.7563043642928484</v>
      </c>
      <c r="I22" s="438">
        <v>7.7310329688094832</v>
      </c>
      <c r="J22" s="438">
        <v>10.315838328877696</v>
      </c>
      <c r="K22" s="438">
        <v>9.7132344897096381</v>
      </c>
      <c r="L22" s="438">
        <v>12.467658553185984</v>
      </c>
      <c r="M22" s="438">
        <v>12.509362847475106</v>
      </c>
      <c r="N22" s="438">
        <v>7.8707813769010979</v>
      </c>
      <c r="O22" s="438">
        <v>14.261266149938216</v>
      </c>
      <c r="P22" s="438">
        <v>5.0093623060895025</v>
      </c>
      <c r="Q22" s="438">
        <v>7.4547431701073252</v>
      </c>
      <c r="R22" s="438">
        <v>6.737204595197654</v>
      </c>
      <c r="S22" s="437"/>
      <c r="T22" s="437">
        <v>7.5823703217533351</v>
      </c>
      <c r="U22" s="437">
        <v>7.3788321965012535</v>
      </c>
      <c r="V22" s="441">
        <v>6.5103440065773075</v>
      </c>
      <c r="W22" s="437">
        <v>8.2824508349866122</v>
      </c>
      <c r="X22" s="441">
        <v>8.4966798579767087</v>
      </c>
      <c r="Y22" s="441">
        <v>9.5367570967676478</v>
      </c>
      <c r="Z22" s="437">
        <v>5.713984317310735</v>
      </c>
      <c r="AA22" s="437"/>
      <c r="AB22" s="441">
        <v>13.021255525155549</v>
      </c>
      <c r="AC22" s="437">
        <v>2.0730926056930361</v>
      </c>
    </row>
    <row r="23" spans="1:29" ht="17.399999999999999" x14ac:dyDescent="0.45">
      <c r="C23" s="682">
        <v>2020</v>
      </c>
      <c r="D23" s="437">
        <v>7.5519861069337315</v>
      </c>
      <c r="E23" s="437">
        <v>1.868667499377459</v>
      </c>
      <c r="F23" s="438">
        <v>7.604905817115049</v>
      </c>
      <c r="G23" s="438">
        <v>11.913550277366545</v>
      </c>
      <c r="H23" s="438">
        <v>11.98671794264261</v>
      </c>
      <c r="I23" s="438">
        <v>9.2472708543208668</v>
      </c>
      <c r="J23" s="438">
        <v>9.2335392797849085</v>
      </c>
      <c r="K23" s="438">
        <v>8.21975163480883</v>
      </c>
      <c r="L23" s="438">
        <v>10.656304605339283</v>
      </c>
      <c r="M23" s="438">
        <v>9.7725447408539754</v>
      </c>
      <c r="N23" s="438">
        <v>8.8366357748285456</v>
      </c>
      <c r="O23" s="438">
        <v>6.1955537173827544</v>
      </c>
      <c r="P23" s="438">
        <v>9.9902380592405944</v>
      </c>
      <c r="Q23" s="438">
        <v>6.194902140179102</v>
      </c>
      <c r="R23" s="438">
        <v>8.8279228851581308</v>
      </c>
      <c r="S23" s="437"/>
      <c r="T23" s="437">
        <v>6.5601514732956696</v>
      </c>
      <c r="U23" s="437">
        <v>7.4788649219866974</v>
      </c>
      <c r="V23" s="441">
        <v>10.900511585026761</v>
      </c>
      <c r="W23" s="437">
        <v>6.6528287827984451</v>
      </c>
      <c r="X23" s="441">
        <v>7.3624055263739141</v>
      </c>
      <c r="Y23" s="441">
        <v>9.2225213972520894</v>
      </c>
      <c r="Z23" s="437">
        <v>6.7379146806119774</v>
      </c>
      <c r="AA23" s="437"/>
      <c r="AB23" s="441">
        <v>11.725649240446547</v>
      </c>
      <c r="AC23" s="437">
        <v>3.3127105704167801</v>
      </c>
    </row>
    <row r="24" spans="1:29" ht="17.399999999999999" x14ac:dyDescent="0.45">
      <c r="C24" s="682">
        <v>2021</v>
      </c>
      <c r="D24" s="437">
        <v>7.5149553845173918</v>
      </c>
      <c r="E24" s="437">
        <v>2.6786211182129898</v>
      </c>
      <c r="F24" s="438">
        <v>5.8710797300380051</v>
      </c>
      <c r="G24" s="438">
        <v>10.349798953860615</v>
      </c>
      <c r="H24" s="438">
        <v>12.009930944767843</v>
      </c>
      <c r="I24" s="438">
        <v>10.021333282168078</v>
      </c>
      <c r="J24" s="438">
        <v>10.288721584425787</v>
      </c>
      <c r="K24" s="438">
        <v>11.509212597247862</v>
      </c>
      <c r="L24" s="438">
        <v>5.8927881111925782</v>
      </c>
      <c r="M24" s="438">
        <v>9.7980707468224502</v>
      </c>
      <c r="N24" s="438">
        <v>8.3636419778516657</v>
      </c>
      <c r="O24" s="438">
        <v>8.5158902015488724</v>
      </c>
      <c r="P24" s="438">
        <v>7.2126413949625139</v>
      </c>
      <c r="Q24" s="438">
        <v>8.3624650292726059</v>
      </c>
      <c r="R24" s="438">
        <v>9.6071621973671917</v>
      </c>
      <c r="S24" s="437"/>
      <c r="T24" s="437">
        <v>7.1100680355838</v>
      </c>
      <c r="U24" s="437">
        <v>7.8640705004330043</v>
      </c>
      <c r="V24" s="441">
        <v>6.4273135114984647</v>
      </c>
      <c r="W24" s="437">
        <v>7.5053381717746737</v>
      </c>
      <c r="X24" s="441">
        <v>9.01331717612773</v>
      </c>
      <c r="Y24" s="441">
        <v>8.7177739560465692</v>
      </c>
      <c r="Z24" s="437">
        <v>6.8818536272745057</v>
      </c>
      <c r="AA24" s="437"/>
      <c r="AB24" s="441">
        <v>12.496827123548298</v>
      </c>
      <c r="AC24" s="437">
        <v>2.4586537899400418</v>
      </c>
    </row>
    <row r="25" spans="1:29" ht="18.600000000000001" x14ac:dyDescent="0.45">
      <c r="C25" s="18" t="s">
        <v>6053</v>
      </c>
      <c r="D25" s="439">
        <v>8.3631066470744457</v>
      </c>
      <c r="E25" s="439">
        <v>2.1331507215659546</v>
      </c>
      <c r="F25" s="440">
        <v>10.224714643809859</v>
      </c>
      <c r="G25" s="440">
        <v>12.437709062374278</v>
      </c>
      <c r="H25" s="440">
        <v>9.7998208951922834</v>
      </c>
      <c r="I25" s="440">
        <v>12.706446011205394</v>
      </c>
      <c r="J25" s="440">
        <v>10.537343754172102</v>
      </c>
      <c r="K25" s="440">
        <v>9.2862737945167328</v>
      </c>
      <c r="L25" s="440">
        <v>10.574431693823849</v>
      </c>
      <c r="M25" s="440">
        <v>7.7121821109693123</v>
      </c>
      <c r="N25" s="440">
        <v>12.216357101920211</v>
      </c>
      <c r="O25" s="440">
        <v>11.939373425897367</v>
      </c>
      <c r="P25" s="440">
        <v>8.9990773166157307</v>
      </c>
      <c r="Q25" s="440">
        <v>9.3810358605427488</v>
      </c>
      <c r="R25" s="440">
        <v>5.9676528604552832</v>
      </c>
      <c r="S25" s="439"/>
      <c r="T25" s="439">
        <v>6.4676950499584942</v>
      </c>
      <c r="U25" s="439">
        <v>9.09403516549723</v>
      </c>
      <c r="V25" s="442">
        <v>10.224743514134795</v>
      </c>
      <c r="W25" s="439">
        <v>6.1156638831129833</v>
      </c>
      <c r="X25" s="442">
        <v>10.870263406246448</v>
      </c>
      <c r="Y25" s="442">
        <v>11.751663839738644</v>
      </c>
      <c r="Z25" s="439">
        <v>8.0885999697741795</v>
      </c>
      <c r="AA25" s="439"/>
      <c r="AB25" s="442">
        <v>13.485771339389114</v>
      </c>
      <c r="AC25" s="439">
        <v>3.1679988520802582</v>
      </c>
    </row>
    <row r="26" spans="1:29" ht="17.399999999999999" x14ac:dyDescent="0.45">
      <c r="C26" s="22" t="s">
        <v>6054</v>
      </c>
      <c r="D26" s="22"/>
      <c r="E26" s="22"/>
      <c r="F26" s="22"/>
      <c r="G26" s="22"/>
      <c r="H26" s="22"/>
      <c r="I26" s="22"/>
      <c r="J26" s="22"/>
      <c r="K26" s="22"/>
      <c r="L26" s="22"/>
      <c r="M26" s="22"/>
      <c r="N26" s="22"/>
      <c r="O26" s="22"/>
      <c r="P26" s="22"/>
      <c r="Q26" s="22"/>
      <c r="R26" s="22"/>
      <c r="S26" s="22"/>
      <c r="T26" s="22"/>
      <c r="U26" s="22"/>
      <c r="V26" s="22"/>
      <c r="W26" s="22"/>
      <c r="X26" s="22"/>
      <c r="Y26" s="22"/>
      <c r="Z26" s="22"/>
      <c r="AA26" s="22"/>
      <c r="AB26" s="22"/>
      <c r="AC26" s="22"/>
    </row>
    <row r="27" spans="1:29" ht="17.399999999999999" x14ac:dyDescent="0.45">
      <c r="C27" s="22" t="s">
        <v>6055</v>
      </c>
      <c r="D27" s="38"/>
      <c r="E27" s="38"/>
      <c r="F27" s="38"/>
      <c r="G27" s="22"/>
      <c r="H27" s="22"/>
      <c r="I27" s="22"/>
      <c r="J27" s="22"/>
      <c r="K27" s="22"/>
      <c r="L27" s="22"/>
      <c r="M27" s="22"/>
      <c r="N27" s="22"/>
      <c r="O27" s="22"/>
      <c r="P27" s="22"/>
      <c r="Q27" s="22"/>
      <c r="R27" s="22"/>
      <c r="S27" s="22"/>
      <c r="T27" s="22"/>
      <c r="U27" s="22"/>
      <c r="V27" s="22"/>
      <c r="W27" s="22"/>
      <c r="X27" s="22"/>
      <c r="Y27" s="22"/>
      <c r="Z27" s="22"/>
      <c r="AA27" s="22"/>
      <c r="AB27" s="22"/>
      <c r="AC27" s="22"/>
    </row>
    <row r="28" spans="1:29" ht="17.399999999999999" x14ac:dyDescent="0.45">
      <c r="C28" s="22" t="s">
        <v>5962</v>
      </c>
      <c r="D28" s="38"/>
      <c r="E28" s="38"/>
      <c r="F28" s="38"/>
      <c r="G28" s="22"/>
      <c r="H28" s="22"/>
      <c r="I28" s="22"/>
      <c r="J28" s="22"/>
      <c r="K28" s="22"/>
      <c r="L28" s="22"/>
      <c r="M28" s="22"/>
      <c r="N28" s="22"/>
      <c r="O28" s="22"/>
      <c r="P28" s="22"/>
      <c r="Q28" s="22"/>
      <c r="R28" s="22"/>
      <c r="S28" s="22"/>
      <c r="T28" s="22"/>
      <c r="U28" s="22"/>
      <c r="V28" s="22"/>
      <c r="W28" s="22"/>
      <c r="X28" s="22"/>
      <c r="Y28" s="22"/>
      <c r="Z28" s="22"/>
      <c r="AA28" s="22"/>
      <c r="AB28" s="22"/>
      <c r="AC28" s="22"/>
    </row>
    <row r="32" spans="1:29" ht="18.600000000000001" x14ac:dyDescent="0.35">
      <c r="C32" s="458" t="s">
        <v>6057</v>
      </c>
    </row>
    <row r="45" spans="3:3" x14ac:dyDescent="0.35">
      <c r="C45" s="224"/>
    </row>
    <row r="53" spans="3:17" ht="17.399999999999999" x14ac:dyDescent="0.45">
      <c r="C53" s="22" t="s">
        <v>6045</v>
      </c>
    </row>
    <row r="56" spans="3:17" ht="17.399999999999999" x14ac:dyDescent="0.45">
      <c r="C56" s="69" t="s">
        <v>7470</v>
      </c>
      <c r="D56" s="2502"/>
      <c r="E56" s="2502"/>
      <c r="F56" s="2502"/>
      <c r="G56" s="2502"/>
      <c r="H56" s="2502"/>
      <c r="I56" s="2502"/>
      <c r="J56" s="2502"/>
      <c r="K56" s="2502"/>
      <c r="L56" s="2502"/>
      <c r="M56" s="2502"/>
      <c r="N56" s="2502"/>
      <c r="O56" s="2502"/>
      <c r="P56" s="2502"/>
    </row>
    <row r="57" spans="3:17" ht="17.399999999999999" x14ac:dyDescent="0.45">
      <c r="C57" s="2502"/>
      <c r="D57" s="2502"/>
      <c r="E57" s="2502"/>
      <c r="F57" s="2502"/>
      <c r="G57" s="2502"/>
      <c r="H57" s="2502"/>
      <c r="I57" s="2502"/>
      <c r="J57" s="2502"/>
      <c r="K57" s="2502"/>
      <c r="L57" s="2502"/>
      <c r="M57" s="2502"/>
      <c r="N57" s="2502"/>
      <c r="O57" s="2502"/>
      <c r="P57" s="2502"/>
    </row>
    <row r="58" spans="3:17" ht="17.399999999999999" x14ac:dyDescent="0.35">
      <c r="C58" s="2949" t="s">
        <v>4780</v>
      </c>
      <c r="D58" s="2950" t="s">
        <v>996</v>
      </c>
      <c r="E58" s="2942">
        <v>2010</v>
      </c>
      <c r="F58" s="2942">
        <v>2011</v>
      </c>
      <c r="G58" s="2942">
        <v>2012</v>
      </c>
      <c r="H58" s="2942">
        <v>2013</v>
      </c>
      <c r="I58" s="2942">
        <v>2014</v>
      </c>
      <c r="J58" s="2942">
        <v>2015</v>
      </c>
      <c r="K58" s="2942">
        <v>2016</v>
      </c>
      <c r="L58" s="2942">
        <v>2017</v>
      </c>
      <c r="M58" s="2942">
        <v>2018</v>
      </c>
      <c r="N58" s="2942">
        <v>2019</v>
      </c>
      <c r="O58" s="2942">
        <v>2020</v>
      </c>
      <c r="P58" s="2942">
        <v>2021</v>
      </c>
      <c r="Q58" s="2948">
        <v>2022</v>
      </c>
    </row>
    <row r="59" spans="3:17" ht="17.399999999999999" x14ac:dyDescent="0.45">
      <c r="C59" s="3264" t="s">
        <v>506</v>
      </c>
      <c r="D59" s="2951" t="s">
        <v>506</v>
      </c>
      <c r="E59" s="138">
        <v>10.317078203452782</v>
      </c>
      <c r="F59" s="138">
        <v>6.8290108798559706</v>
      </c>
      <c r="G59" s="138">
        <v>6.1509126416632069</v>
      </c>
      <c r="H59" s="138">
        <v>7.6184207318559682</v>
      </c>
      <c r="I59" s="138">
        <v>5.1356568656179862</v>
      </c>
      <c r="J59" s="138">
        <v>8.6831546799209534</v>
      </c>
      <c r="K59" s="138">
        <v>9.5014133352336145</v>
      </c>
      <c r="L59" s="138">
        <v>7.3620137758001771</v>
      </c>
      <c r="M59" s="138">
        <v>9.6438215250096437</v>
      </c>
      <c r="N59" s="138">
        <v>7.2495077584232028</v>
      </c>
      <c r="O59" s="138">
        <v>6.3327940863217398</v>
      </c>
      <c r="P59" s="138">
        <v>6.2915024679848326</v>
      </c>
      <c r="Q59" s="3084">
        <v>5.6824962069337817</v>
      </c>
    </row>
    <row r="60" spans="3:17" ht="17.399999999999999" x14ac:dyDescent="0.45">
      <c r="C60" s="3264"/>
      <c r="D60" s="2951" t="s">
        <v>7436</v>
      </c>
      <c r="E60" s="138">
        <v>3.1736964042019737</v>
      </c>
      <c r="F60" s="138">
        <v>9.4135366657253137</v>
      </c>
      <c r="G60" s="138">
        <v>7.7553046283658027</v>
      </c>
      <c r="H60" s="138">
        <v>12.269750463949938</v>
      </c>
      <c r="I60" s="138">
        <v>6.067500948047023</v>
      </c>
      <c r="J60" s="138">
        <v>3.0006601452319512</v>
      </c>
      <c r="K60" s="138">
        <v>11.876131943825897</v>
      </c>
      <c r="L60" s="138">
        <v>13.22556943423953</v>
      </c>
      <c r="M60" s="138">
        <v>4.3650331742521242</v>
      </c>
      <c r="N60" s="138">
        <v>4.3231403291350832</v>
      </c>
      <c r="O60" s="138">
        <v>4.2824107117366603</v>
      </c>
      <c r="P60" s="138">
        <v>5.6623538404914919</v>
      </c>
      <c r="Q60" s="957">
        <v>9.8311845172888397</v>
      </c>
    </row>
    <row r="61" spans="3:17" ht="17.399999999999999" x14ac:dyDescent="0.45">
      <c r="C61" s="3264"/>
      <c r="D61" s="2951" t="s">
        <v>6582</v>
      </c>
      <c r="E61" s="138">
        <v>7.2670457642207005</v>
      </c>
      <c r="F61" s="138">
        <v>7.1810706976410188</v>
      </c>
      <c r="G61" s="138">
        <v>3.9916795657052635</v>
      </c>
      <c r="H61" s="138">
        <v>9.2047935057990209</v>
      </c>
      <c r="I61" s="138">
        <v>6.0666464445118518</v>
      </c>
      <c r="J61" s="138">
        <v>5.570791909496057</v>
      </c>
      <c r="K61" s="138">
        <v>5.9356490844261289</v>
      </c>
      <c r="L61" s="138">
        <v>5.4550337372855751</v>
      </c>
      <c r="M61" s="138">
        <v>10.387624599557071</v>
      </c>
      <c r="N61" s="138">
        <v>5.7617199557170666</v>
      </c>
      <c r="O61" s="138">
        <v>6.117255554468044</v>
      </c>
      <c r="P61" s="138">
        <v>5.2560930247602409</v>
      </c>
      <c r="Q61" s="957">
        <v>7.2182766765450115</v>
      </c>
    </row>
    <row r="62" spans="3:17" ht="17.399999999999999" x14ac:dyDescent="0.45">
      <c r="C62" s="3264"/>
      <c r="D62" s="2951" t="s">
        <v>1015</v>
      </c>
      <c r="E62" s="138">
        <v>11.746740279572419</v>
      </c>
      <c r="F62" s="138">
        <v>2.8998115122517039</v>
      </c>
      <c r="G62" s="138">
        <v>14.309017542855507</v>
      </c>
      <c r="H62" s="138">
        <v>11.29975423034549</v>
      </c>
      <c r="I62" s="32" t="s">
        <v>682</v>
      </c>
      <c r="J62" s="138">
        <v>11.027790030877812</v>
      </c>
      <c r="K62" s="138">
        <v>13.647033134996454</v>
      </c>
      <c r="L62" s="138">
        <v>16.221915808256956</v>
      </c>
      <c r="M62" s="138">
        <v>2.6777346364975232</v>
      </c>
      <c r="N62" s="138">
        <v>13.273866411808431</v>
      </c>
      <c r="O62" s="138">
        <v>7.8982702788089414</v>
      </c>
      <c r="P62" s="138">
        <v>13.055512037182099</v>
      </c>
      <c r="Q62" s="957">
        <v>7.7734304148420694</v>
      </c>
    </row>
    <row r="63" spans="3:17" ht="17.399999999999999" x14ac:dyDescent="0.45">
      <c r="C63" s="3264"/>
      <c r="D63" s="2951" t="s">
        <v>1044</v>
      </c>
      <c r="E63" s="138">
        <v>11.762630124095747</v>
      </c>
      <c r="F63" s="138">
        <v>5.8288645371881556</v>
      </c>
      <c r="G63" s="138">
        <v>5.7760064691272452</v>
      </c>
      <c r="H63" s="138">
        <v>17.169346992502721</v>
      </c>
      <c r="I63" s="32" t="s">
        <v>682</v>
      </c>
      <c r="J63" s="138">
        <v>5.6233481414834392</v>
      </c>
      <c r="K63" s="138">
        <v>5.5728934462773072</v>
      </c>
      <c r="L63" s="138">
        <v>5.524251463926638</v>
      </c>
      <c r="M63" s="138">
        <v>16.425755584756899</v>
      </c>
      <c r="N63" s="138">
        <v>10.870155986738409</v>
      </c>
      <c r="O63" s="138">
        <v>10.790396547073104</v>
      </c>
      <c r="P63" s="138">
        <v>5.3573341905068039</v>
      </c>
      <c r="Q63" s="1042" t="s">
        <v>682</v>
      </c>
    </row>
    <row r="64" spans="3:17" ht="17.399999999999999" x14ac:dyDescent="0.45">
      <c r="C64" s="3264"/>
      <c r="D64" s="2951" t="s">
        <v>4276</v>
      </c>
      <c r="E64" s="138">
        <v>12.187690432663009</v>
      </c>
      <c r="F64" s="138">
        <v>10.329689248515107</v>
      </c>
      <c r="G64" s="138">
        <v>8.5104934384095579</v>
      </c>
      <c r="H64" s="138">
        <v>10.096760622633571</v>
      </c>
      <c r="I64" s="138">
        <v>1.6643919976032755</v>
      </c>
      <c r="J64" s="138">
        <v>9.878169245966415</v>
      </c>
      <c r="K64" s="138">
        <v>11.412175160585607</v>
      </c>
      <c r="L64" s="138">
        <v>8.0761092536059831</v>
      </c>
      <c r="M64" s="138">
        <v>9.6035341005490018</v>
      </c>
      <c r="N64" s="138">
        <v>12.695792931617284</v>
      </c>
      <c r="O64" s="138">
        <v>14.166758488249462</v>
      </c>
      <c r="P64" s="138">
        <v>15.619630751929025</v>
      </c>
      <c r="Q64" s="957">
        <v>9.3052109181141436</v>
      </c>
    </row>
    <row r="65" spans="3:17" ht="17.399999999999999" x14ac:dyDescent="0.45">
      <c r="C65" s="3264"/>
      <c r="D65" s="2951" t="s">
        <v>4430</v>
      </c>
      <c r="E65" s="138">
        <v>3.643783704999271</v>
      </c>
      <c r="F65" s="138">
        <v>10.810421246081223</v>
      </c>
      <c r="G65" s="138">
        <v>24.942987457240594</v>
      </c>
      <c r="H65" s="138">
        <v>14.092446448703495</v>
      </c>
      <c r="I65" s="138">
        <v>3.484320557491289</v>
      </c>
      <c r="J65" s="138">
        <v>3.4474437204812634</v>
      </c>
      <c r="K65" s="138">
        <v>10.242403550699898</v>
      </c>
      <c r="L65" s="138">
        <v>13.534088986635087</v>
      </c>
      <c r="M65" s="138">
        <v>13.413366419637169</v>
      </c>
      <c r="N65" s="138">
        <v>3.3259054777663222</v>
      </c>
      <c r="O65" s="138">
        <v>3.298370604921169</v>
      </c>
      <c r="P65" s="138">
        <v>3.2737510639690961</v>
      </c>
      <c r="Q65" s="957">
        <v>3.2510809844273219</v>
      </c>
    </row>
    <row r="66" spans="3:17" ht="17.399999999999999" x14ac:dyDescent="0.45">
      <c r="C66" s="3264"/>
      <c r="D66" s="2951" t="s">
        <v>7437</v>
      </c>
      <c r="E66" s="138">
        <v>3.1900979360066355</v>
      </c>
      <c r="F66" s="138">
        <v>3.1551713258029914</v>
      </c>
      <c r="G66" s="138">
        <v>7.0234035413561413</v>
      </c>
      <c r="H66" s="138">
        <v>3.8605865003011255</v>
      </c>
      <c r="I66" s="138">
        <v>4.585262964831033</v>
      </c>
      <c r="J66" s="138">
        <v>8.3200968156720361</v>
      </c>
      <c r="K66" s="138">
        <v>4.492463891821469</v>
      </c>
      <c r="L66" s="138">
        <v>5.9322976530347411</v>
      </c>
      <c r="M66" s="138">
        <v>8.0815798753967325</v>
      </c>
      <c r="N66" s="138">
        <v>5.0972853314691831</v>
      </c>
      <c r="O66" s="138">
        <v>3.6094567767550982</v>
      </c>
      <c r="P66" s="138">
        <v>5.727458869685992</v>
      </c>
      <c r="Q66" s="957">
        <v>8.5249069364326093</v>
      </c>
    </row>
    <row r="67" spans="3:17" ht="17.399999999999999" x14ac:dyDescent="0.45">
      <c r="C67" s="3264"/>
      <c r="D67" s="2951" t="s">
        <v>7438</v>
      </c>
      <c r="E67" s="138">
        <v>5.7298928510036866</v>
      </c>
      <c r="F67" s="138">
        <v>9.4004399405892194</v>
      </c>
      <c r="G67" s="138">
        <v>7.4032944660373863</v>
      </c>
      <c r="H67" s="138">
        <v>12.752545954710243</v>
      </c>
      <c r="I67" s="138">
        <v>7.1770764179211595</v>
      </c>
      <c r="J67" s="138">
        <v>1.7677214071062402</v>
      </c>
      <c r="K67" s="138">
        <v>3.4856565234061834</v>
      </c>
      <c r="L67" s="138">
        <v>10.316546020392373</v>
      </c>
      <c r="M67" s="138">
        <v>5.0894038611610624</v>
      </c>
      <c r="N67" s="138">
        <v>5.0250414565920165</v>
      </c>
      <c r="O67" s="138">
        <v>3.3083552511868723</v>
      </c>
      <c r="P67" s="138">
        <v>9.8100127530165793</v>
      </c>
      <c r="Q67" s="957">
        <v>4.8502093673710247</v>
      </c>
    </row>
    <row r="68" spans="3:17" ht="17.399999999999999" x14ac:dyDescent="0.45">
      <c r="C68" s="3264"/>
      <c r="D68" s="2951" t="s">
        <v>7439</v>
      </c>
      <c r="E68" s="138">
        <v>7.4104264700433511</v>
      </c>
      <c r="F68" s="138">
        <v>8.503194771749957</v>
      </c>
      <c r="G68" s="138">
        <v>8.365400702693659</v>
      </c>
      <c r="H68" s="138">
        <v>4.7032817148165131</v>
      </c>
      <c r="I68" s="138">
        <v>4.6297903862402627</v>
      </c>
      <c r="J68" s="138">
        <v>5.6990448400848015</v>
      </c>
      <c r="K68" s="138">
        <v>4.4866186598470064</v>
      </c>
      <c r="L68" s="138">
        <v>4.4177904421103786</v>
      </c>
      <c r="M68" s="138">
        <v>5.4396901552487567</v>
      </c>
      <c r="N68" s="138">
        <v>7.5069439231288939</v>
      </c>
      <c r="O68" s="138">
        <v>10.576638321275965</v>
      </c>
      <c r="P68" s="138">
        <v>5.21550465223015</v>
      </c>
      <c r="Q68" s="957">
        <v>4.1170052903517975</v>
      </c>
    </row>
    <row r="69" spans="3:17" ht="17.399999999999999" x14ac:dyDescent="0.45">
      <c r="C69" s="3264"/>
      <c r="D69" s="2951" t="s">
        <v>1018</v>
      </c>
      <c r="E69" s="138">
        <v>4.7026366115935669</v>
      </c>
      <c r="F69" s="138">
        <v>10.831218666831713</v>
      </c>
      <c r="G69" s="138">
        <v>10.692246593755728</v>
      </c>
      <c r="H69" s="138">
        <v>9.0485454463195047</v>
      </c>
      <c r="I69" s="138">
        <v>2.9788945322390861</v>
      </c>
      <c r="J69" s="138">
        <v>1.4719519554881728</v>
      </c>
      <c r="K69" s="138">
        <v>4.3652237177155335</v>
      </c>
      <c r="L69" s="138">
        <v>4.3165467625899288</v>
      </c>
      <c r="M69" s="138">
        <v>7.1177416829188438</v>
      </c>
      <c r="N69" s="138">
        <v>9.8630445809615068</v>
      </c>
      <c r="O69" s="138">
        <v>11.163361846420051</v>
      </c>
      <c r="P69" s="138">
        <v>2.7658309247555697</v>
      </c>
      <c r="Q69" s="957">
        <v>4.1134207206713098</v>
      </c>
    </row>
    <row r="70" spans="3:17" ht="17.399999999999999" x14ac:dyDescent="0.45">
      <c r="C70" s="3264"/>
      <c r="D70" s="2951" t="s">
        <v>1045</v>
      </c>
      <c r="E70" s="138">
        <v>9.9631363953372514</v>
      </c>
      <c r="F70" s="138">
        <v>14.78852410529429</v>
      </c>
      <c r="G70" s="138">
        <v>4.8766214766409828</v>
      </c>
      <c r="H70" s="138">
        <v>4.824159390226253</v>
      </c>
      <c r="I70" s="32" t="s">
        <v>682</v>
      </c>
      <c r="J70" s="138">
        <v>9.4477774103642123</v>
      </c>
      <c r="K70" s="138">
        <v>4.6871338176704951</v>
      </c>
      <c r="L70" s="138">
        <v>9.2941121799340127</v>
      </c>
      <c r="M70" s="32" t="s">
        <v>682</v>
      </c>
      <c r="N70" s="32" t="s">
        <v>682</v>
      </c>
      <c r="O70" s="138">
        <v>18.201674554058972</v>
      </c>
      <c r="P70" s="138">
        <v>9.0440444966989233</v>
      </c>
      <c r="Q70" s="957">
        <v>4.4929685042907845</v>
      </c>
    </row>
    <row r="71" spans="3:17" ht="17.399999999999999" x14ac:dyDescent="0.45">
      <c r="C71" s="3264"/>
      <c r="D71" s="2951" t="s">
        <v>1023</v>
      </c>
      <c r="E71" s="138">
        <v>5.1452901300472087</v>
      </c>
      <c r="F71" s="138">
        <v>3.8213639721804706</v>
      </c>
      <c r="G71" s="138">
        <v>7.5705002838937601</v>
      </c>
      <c r="H71" s="138">
        <v>2.5001875140635548</v>
      </c>
      <c r="I71" s="138">
        <v>4.9539898195509204</v>
      </c>
      <c r="J71" s="138">
        <v>1.2269035408436189</v>
      </c>
      <c r="K71" s="138">
        <v>4.8652330446628396</v>
      </c>
      <c r="L71" s="138">
        <v>4.8257307966075116</v>
      </c>
      <c r="M71" s="138">
        <v>2.3933751376190702</v>
      </c>
      <c r="N71" s="138">
        <v>9.4994953393100996</v>
      </c>
      <c r="O71" s="138">
        <v>3.5346930119119153</v>
      </c>
      <c r="P71" s="138">
        <v>5.8489109327843156</v>
      </c>
      <c r="Q71" s="957">
        <v>9.2953000639051879</v>
      </c>
    </row>
    <row r="72" spans="3:17" ht="17.399999999999999" x14ac:dyDescent="0.45">
      <c r="C72" s="3264"/>
      <c r="D72" s="2951" t="s">
        <v>7440</v>
      </c>
      <c r="E72" s="138">
        <v>5.1541963748818826</v>
      </c>
      <c r="F72" s="138">
        <v>6.8138457345325705</v>
      </c>
      <c r="G72" s="138">
        <v>3.3776366676236638</v>
      </c>
      <c r="H72" s="138">
        <v>10.049409597186164</v>
      </c>
      <c r="I72" s="138">
        <v>4.9819818323729175</v>
      </c>
      <c r="J72" s="138">
        <v>8.233298753478568</v>
      </c>
      <c r="K72" s="138">
        <v>9.8122587819716092</v>
      </c>
      <c r="L72" s="138">
        <v>3.2498131357446947</v>
      </c>
      <c r="M72" s="138">
        <v>9.6902354727219873</v>
      </c>
      <c r="N72" s="138">
        <v>11.237758869802537</v>
      </c>
      <c r="O72" s="138">
        <v>4.7870558011137883</v>
      </c>
      <c r="P72" s="138">
        <v>4.7635682301756175</v>
      </c>
      <c r="Q72" s="957">
        <v>4.7424081948813601</v>
      </c>
    </row>
    <row r="73" spans="3:17" ht="17.399999999999999" x14ac:dyDescent="0.45">
      <c r="C73" s="3264"/>
      <c r="D73" s="2951" t="s">
        <v>7441</v>
      </c>
      <c r="E73" s="138">
        <v>3.3535665179918848</v>
      </c>
      <c r="F73" s="138">
        <v>3.3323891564056849</v>
      </c>
      <c r="G73" s="138">
        <v>4.9692733265972073</v>
      </c>
      <c r="H73" s="138">
        <v>4.9418508878858765</v>
      </c>
      <c r="I73" s="138">
        <v>6.5539389172892912</v>
      </c>
      <c r="J73" s="138">
        <v>3.25807187306552</v>
      </c>
      <c r="K73" s="138">
        <v>3.2435412983895815</v>
      </c>
      <c r="L73" s="138">
        <v>8.0774139351545209</v>
      </c>
      <c r="M73" s="138">
        <v>8.0506223131048031</v>
      </c>
      <c r="N73" s="138">
        <v>8.0243941582410514</v>
      </c>
      <c r="O73" s="138">
        <v>3.1983112916380154</v>
      </c>
      <c r="P73" s="138">
        <v>12.756525760209206</v>
      </c>
      <c r="Q73" s="957">
        <v>15.912418051047039</v>
      </c>
    </row>
    <row r="74" spans="3:17" ht="17.399999999999999" x14ac:dyDescent="0.45">
      <c r="C74" s="3264"/>
      <c r="D74" s="2951" t="s">
        <v>7442</v>
      </c>
      <c r="E74" s="32" t="s">
        <v>682</v>
      </c>
      <c r="F74" s="32" t="s">
        <v>682</v>
      </c>
      <c r="G74" s="138">
        <v>16.23640201331385</v>
      </c>
      <c r="H74" s="138">
        <v>15.984654731457802</v>
      </c>
      <c r="I74" s="32" t="s">
        <v>682</v>
      </c>
      <c r="J74" s="32" t="s">
        <v>682</v>
      </c>
      <c r="K74" s="32" t="s">
        <v>682</v>
      </c>
      <c r="L74" s="32" t="s">
        <v>682</v>
      </c>
      <c r="M74" s="32" t="s">
        <v>682</v>
      </c>
      <c r="N74" s="32" t="s">
        <v>682</v>
      </c>
      <c r="O74" s="138">
        <v>14.553922282055012</v>
      </c>
      <c r="P74" s="138">
        <v>14.386419220256078</v>
      </c>
      <c r="Q74" s="957">
        <v>14.222727919214906</v>
      </c>
    </row>
    <row r="75" spans="3:17" ht="17.399999999999999" x14ac:dyDescent="0.45">
      <c r="C75" s="3264"/>
      <c r="D75" s="2951" t="s">
        <v>1043</v>
      </c>
      <c r="E75" s="138">
        <v>40.916530278232408</v>
      </c>
      <c r="F75" s="138">
        <v>13.529968881071573</v>
      </c>
      <c r="G75" s="32" t="s">
        <v>682</v>
      </c>
      <c r="H75" s="138">
        <v>13.266118333775536</v>
      </c>
      <c r="I75" s="32" t="s">
        <v>682</v>
      </c>
      <c r="J75" s="138">
        <v>13.042911177774878</v>
      </c>
      <c r="K75" s="138">
        <v>12.943308309603935</v>
      </c>
      <c r="L75" s="138">
        <v>12.840267077555213</v>
      </c>
      <c r="M75" s="32" t="s">
        <v>682</v>
      </c>
      <c r="N75" s="138">
        <v>25.300442757748261</v>
      </c>
      <c r="O75" s="32" t="s">
        <v>682</v>
      </c>
      <c r="P75" s="138">
        <v>25</v>
      </c>
      <c r="Q75" s="957">
        <v>24.872528292500931</v>
      </c>
    </row>
    <row r="76" spans="3:17" ht="17.399999999999999" x14ac:dyDescent="0.45">
      <c r="C76" s="3264"/>
      <c r="D76" s="2951" t="s">
        <v>7443</v>
      </c>
      <c r="E76" s="138">
        <v>6.8933189952298237</v>
      </c>
      <c r="F76" s="138">
        <v>5.4579194411090493</v>
      </c>
      <c r="G76" s="138">
        <v>2.7006954290729865</v>
      </c>
      <c r="H76" s="138">
        <v>2.6731177909354575</v>
      </c>
      <c r="I76" s="138">
        <v>7.9383980312772886</v>
      </c>
      <c r="J76" s="138">
        <v>7.8602963331717612</v>
      </c>
      <c r="K76" s="138">
        <v>12.982292153502621</v>
      </c>
      <c r="L76" s="138">
        <v>2.5743007555572719</v>
      </c>
      <c r="M76" s="138">
        <v>7.6598026324188382</v>
      </c>
      <c r="N76" s="138">
        <v>3.7993439799394637</v>
      </c>
      <c r="O76" s="138">
        <v>2.5132890156703569</v>
      </c>
      <c r="P76" s="138">
        <v>6.2389259065159344</v>
      </c>
      <c r="Q76" s="957">
        <v>4.9580425647954192</v>
      </c>
    </row>
    <row r="77" spans="3:17" ht="17.399999999999999" x14ac:dyDescent="0.45">
      <c r="C77" s="3264"/>
      <c r="D77" s="2951" t="s">
        <v>1041</v>
      </c>
      <c r="E77" s="138">
        <v>2.8860445316671237</v>
      </c>
      <c r="F77" s="138">
        <v>5.0264246323529411</v>
      </c>
      <c r="G77" s="138">
        <v>6.4295817914243667</v>
      </c>
      <c r="H77" s="138">
        <v>10.661056581780965</v>
      </c>
      <c r="I77" s="138">
        <v>7.0729861440201436</v>
      </c>
      <c r="J77" s="138">
        <v>9.1550585219510126</v>
      </c>
      <c r="K77" s="138">
        <v>11.244562199998594</v>
      </c>
      <c r="L77" s="138">
        <v>6.3135741844966677</v>
      </c>
      <c r="M77" s="138">
        <v>5.6026724747704657</v>
      </c>
      <c r="N77" s="138">
        <v>9.0910998132827956</v>
      </c>
      <c r="O77" s="138">
        <v>9.7822061669822595</v>
      </c>
      <c r="P77" s="138">
        <v>7.6803842985016271</v>
      </c>
      <c r="Q77" s="957">
        <v>5.5833949833196073</v>
      </c>
    </row>
    <row r="78" spans="3:17" ht="17.399999999999999" x14ac:dyDescent="0.45">
      <c r="C78" s="3264"/>
      <c r="D78" s="2951" t="s">
        <v>7444</v>
      </c>
      <c r="E78" s="138">
        <v>8.1076698556834774</v>
      </c>
      <c r="F78" s="138">
        <v>8.0198893255273074</v>
      </c>
      <c r="G78" s="138">
        <v>7.9295852826897146</v>
      </c>
      <c r="H78" s="32" t="s">
        <v>682</v>
      </c>
      <c r="I78" s="32" t="s">
        <v>682</v>
      </c>
      <c r="J78" s="32" t="s">
        <v>682</v>
      </c>
      <c r="K78" s="138">
        <v>15.160703456640389</v>
      </c>
      <c r="L78" s="138">
        <v>14.993627708224006</v>
      </c>
      <c r="M78" s="138">
        <v>7.4112502779218854</v>
      </c>
      <c r="N78" s="138">
        <v>36.670333700036672</v>
      </c>
      <c r="O78" s="32" t="s">
        <v>682</v>
      </c>
      <c r="P78" s="138">
        <v>36.038633415020904</v>
      </c>
      <c r="Q78" s="957">
        <v>7.147962830593281</v>
      </c>
    </row>
    <row r="79" spans="3:17" ht="17.399999999999999" x14ac:dyDescent="0.45">
      <c r="C79" s="3264" t="s">
        <v>507</v>
      </c>
      <c r="D79" s="2951" t="s">
        <v>507</v>
      </c>
      <c r="E79" s="138">
        <v>7.3365687601565623</v>
      </c>
      <c r="F79" s="138">
        <v>7.2255901500755071</v>
      </c>
      <c r="G79" s="138">
        <v>6.4053748211832868</v>
      </c>
      <c r="H79" s="138">
        <v>8.4134067636779211</v>
      </c>
      <c r="I79" s="138">
        <v>5.8731875170581551</v>
      </c>
      <c r="J79" s="138">
        <v>5.790171014403902</v>
      </c>
      <c r="K79" s="138">
        <v>7.049842385666663</v>
      </c>
      <c r="L79" s="138">
        <v>4.6346259525811551</v>
      </c>
      <c r="M79" s="138">
        <v>5.8783955898969973</v>
      </c>
      <c r="N79" s="138">
        <v>5.4794873778396642</v>
      </c>
      <c r="O79" s="138">
        <v>5.0921520389295027</v>
      </c>
      <c r="P79" s="138">
        <v>6.2875879869343922</v>
      </c>
      <c r="Q79" s="957">
        <v>10.252522741959536</v>
      </c>
    </row>
    <row r="80" spans="3:17" ht="17.399999999999999" x14ac:dyDescent="0.45">
      <c r="C80" s="3264"/>
      <c r="D80" s="2951" t="s">
        <v>3160</v>
      </c>
      <c r="E80" s="138">
        <v>9.6668559759295292</v>
      </c>
      <c r="F80" s="138">
        <v>5.9567066560240178</v>
      </c>
      <c r="G80" s="138">
        <v>3.5241876747409724</v>
      </c>
      <c r="H80" s="138">
        <v>5.792937250903698</v>
      </c>
      <c r="I80" s="138">
        <v>4.5724214400841321</v>
      </c>
      <c r="J80" s="138">
        <v>9.0283263739984196</v>
      </c>
      <c r="K80" s="138">
        <v>7.8037034146776509</v>
      </c>
      <c r="L80" s="138">
        <v>6.6084389765730842</v>
      </c>
      <c r="M80" s="138">
        <v>11.975656755903454</v>
      </c>
      <c r="N80" s="138">
        <v>9.6905484850442534</v>
      </c>
      <c r="O80" s="138">
        <v>11.718084199761378</v>
      </c>
      <c r="P80" s="138">
        <v>10.543740708328501</v>
      </c>
      <c r="Q80" s="957">
        <v>8.3512537319665121</v>
      </c>
    </row>
    <row r="81" spans="3:17" ht="17.399999999999999" x14ac:dyDescent="0.45">
      <c r="C81" s="3264"/>
      <c r="D81" s="2951" t="s">
        <v>7445</v>
      </c>
      <c r="E81" s="138">
        <v>2.4640252316183719</v>
      </c>
      <c r="F81" s="138">
        <v>8.4859799488416634</v>
      </c>
      <c r="G81" s="138">
        <v>3.5802940614855836</v>
      </c>
      <c r="H81" s="138">
        <v>7.0516060032672438</v>
      </c>
      <c r="I81" s="138">
        <v>13.891300573016149</v>
      </c>
      <c r="J81" s="138">
        <v>4.5631887563029041</v>
      </c>
      <c r="K81" s="138">
        <v>2.2486311457900001</v>
      </c>
      <c r="L81" s="138">
        <v>8.8694745944987083</v>
      </c>
      <c r="M81" s="138">
        <v>8.7486193585074865</v>
      </c>
      <c r="N81" s="138">
        <v>5.1832270771782509</v>
      </c>
      <c r="O81" s="138">
        <v>3.8443302535976529</v>
      </c>
      <c r="P81" s="138">
        <v>3.8036311999188555</v>
      </c>
      <c r="Q81" s="957">
        <v>8.7860226930414704</v>
      </c>
    </row>
    <row r="82" spans="3:17" ht="17.399999999999999" x14ac:dyDescent="0.45">
      <c r="C82" s="3264"/>
      <c r="D82" s="2951" t="s">
        <v>1039</v>
      </c>
      <c r="E82" s="138">
        <v>15.61524047470331</v>
      </c>
      <c r="F82" s="32" t="s">
        <v>682</v>
      </c>
      <c r="G82" s="138">
        <v>30.529690123645249</v>
      </c>
      <c r="H82" s="32" t="s">
        <v>682</v>
      </c>
      <c r="I82" s="32" t="s">
        <v>682</v>
      </c>
      <c r="J82" s="32" t="s">
        <v>682</v>
      </c>
      <c r="K82" s="32" t="s">
        <v>682</v>
      </c>
      <c r="L82" s="32" t="s">
        <v>682</v>
      </c>
      <c r="M82" s="32" t="s">
        <v>682</v>
      </c>
      <c r="N82" s="138">
        <v>14.144271570014144</v>
      </c>
      <c r="O82" s="138">
        <v>28.007281893292259</v>
      </c>
      <c r="P82" s="32" t="s">
        <v>682</v>
      </c>
      <c r="Q82" s="1042" t="s">
        <v>682</v>
      </c>
    </row>
    <row r="83" spans="3:17" ht="17.399999999999999" x14ac:dyDescent="0.45">
      <c r="C83" s="3264"/>
      <c r="D83" s="2951" t="s">
        <v>1034</v>
      </c>
      <c r="E83" s="138">
        <v>7.6604872069863639</v>
      </c>
      <c r="F83" s="138">
        <v>3.7850113550340652</v>
      </c>
      <c r="G83" s="138">
        <v>3.7369207772795221</v>
      </c>
      <c r="H83" s="138">
        <v>7.376807317792859</v>
      </c>
      <c r="I83" s="138">
        <v>7.2857090816363703</v>
      </c>
      <c r="J83" s="138">
        <v>14.389524426217713</v>
      </c>
      <c r="K83" s="138">
        <v>10.671599317017645</v>
      </c>
      <c r="L83" s="138">
        <v>7.0363073459048691</v>
      </c>
      <c r="M83" s="138">
        <v>13.91449542560963</v>
      </c>
      <c r="N83" s="138">
        <v>6.8868151923143142</v>
      </c>
      <c r="O83" s="138">
        <v>6.8166325835037496</v>
      </c>
      <c r="P83" s="138">
        <v>14.869888475836431</v>
      </c>
      <c r="Q83" s="957">
        <v>16.733601070950467</v>
      </c>
    </row>
    <row r="84" spans="3:17" ht="17.399999999999999" x14ac:dyDescent="0.45">
      <c r="C84" s="3264"/>
      <c r="D84" s="2951" t="s">
        <v>1038</v>
      </c>
      <c r="E84" s="138">
        <v>6.9383412738794581</v>
      </c>
      <c r="F84" s="138">
        <v>6.8497842317966979</v>
      </c>
      <c r="G84" s="32" t="s">
        <v>682</v>
      </c>
      <c r="H84" s="138">
        <v>15.553827352516388</v>
      </c>
      <c r="I84" s="32" t="s">
        <v>682</v>
      </c>
      <c r="J84" s="32" t="s">
        <v>682</v>
      </c>
      <c r="K84" s="138">
        <v>4.2813717515091838</v>
      </c>
      <c r="L84" s="138">
        <v>12.69384560052468</v>
      </c>
      <c r="M84" s="138">
        <v>8.368025773519383</v>
      </c>
      <c r="N84" s="138">
        <v>4.1399296211964396</v>
      </c>
      <c r="O84" s="138">
        <v>14.343380529885458</v>
      </c>
      <c r="P84" s="138">
        <v>8.115565654926149</v>
      </c>
      <c r="Q84" s="957">
        <v>8.03793907242183</v>
      </c>
    </row>
    <row r="85" spans="3:17" ht="17.399999999999999" x14ac:dyDescent="0.45">
      <c r="C85" s="3264"/>
      <c r="D85" s="2951" t="s">
        <v>7446</v>
      </c>
      <c r="E85" s="138">
        <v>5.5769338017957724</v>
      </c>
      <c r="F85" s="138">
        <v>2.748838615684873</v>
      </c>
      <c r="G85" s="138">
        <v>8.1234768480909825</v>
      </c>
      <c r="H85" s="138">
        <v>13.343652424541647</v>
      </c>
      <c r="I85" s="138">
        <v>2.6306097753459254</v>
      </c>
      <c r="J85" s="138">
        <v>7.7839184245349102</v>
      </c>
      <c r="K85" s="138">
        <v>2.5613441934327135</v>
      </c>
      <c r="L85" s="138">
        <v>7.5901328273244788</v>
      </c>
      <c r="M85" s="138">
        <v>7.4999999999999991</v>
      </c>
      <c r="N85" s="138">
        <v>14.824697946779335</v>
      </c>
      <c r="O85" s="138">
        <v>12.216575449569977</v>
      </c>
      <c r="P85" s="138">
        <v>2.4168600154679041</v>
      </c>
      <c r="Q85" s="957">
        <v>9.5682334648965437</v>
      </c>
    </row>
    <row r="86" spans="3:17" ht="17.399999999999999" x14ac:dyDescent="0.45">
      <c r="C86" s="3264"/>
      <c r="D86" s="2951" t="s">
        <v>7447</v>
      </c>
      <c r="E86" s="138">
        <v>6.8415831423391369</v>
      </c>
      <c r="F86" s="138">
        <v>3.3677971239012563</v>
      </c>
      <c r="G86" s="138">
        <v>6.6299807730557578</v>
      </c>
      <c r="H86" s="138">
        <v>3.2626427406199023</v>
      </c>
      <c r="I86" s="138">
        <v>6.4265287105170144</v>
      </c>
      <c r="J86" s="138">
        <v>9.4987809897729782</v>
      </c>
      <c r="K86" s="138">
        <v>6.2324711748208159</v>
      </c>
      <c r="L86" s="138">
        <v>6.1381702114599639</v>
      </c>
      <c r="M86" s="138">
        <v>12.095554883580284</v>
      </c>
      <c r="N86" s="138">
        <v>11.925702871112966</v>
      </c>
      <c r="O86" s="138">
        <v>5.8813150620478734</v>
      </c>
      <c r="P86" s="138">
        <v>11.604293588627792</v>
      </c>
      <c r="Q86" s="957">
        <v>8.5895894176258381</v>
      </c>
    </row>
    <row r="87" spans="3:17" ht="17.399999999999999" x14ac:dyDescent="0.45">
      <c r="C87" s="3264"/>
      <c r="D87" s="2951" t="s">
        <v>1037</v>
      </c>
      <c r="E87" s="32" t="s">
        <v>682</v>
      </c>
      <c r="F87" s="138">
        <v>4.822065772977143</v>
      </c>
      <c r="G87" s="138">
        <v>9.4849663283695342</v>
      </c>
      <c r="H87" s="138">
        <v>9.3327111525898268</v>
      </c>
      <c r="I87" s="32" t="s">
        <v>682</v>
      </c>
      <c r="J87" s="138">
        <v>4.5250916331055704</v>
      </c>
      <c r="K87" s="32" t="s">
        <v>682</v>
      </c>
      <c r="L87" s="138">
        <v>21.943298516633021</v>
      </c>
      <c r="M87" s="138">
        <v>8.6482746692034933</v>
      </c>
      <c r="N87" s="138">
        <v>8.5226062129799303</v>
      </c>
      <c r="O87" s="138">
        <v>8.4083074077188265</v>
      </c>
      <c r="P87" s="32" t="s">
        <v>682</v>
      </c>
      <c r="Q87" s="1042">
        <v>20.451570680628272</v>
      </c>
    </row>
    <row r="88" spans="3:17" ht="17.399999999999999" x14ac:dyDescent="0.45">
      <c r="C88" s="3264"/>
      <c r="D88" s="2951" t="s">
        <v>4358</v>
      </c>
      <c r="E88" s="138">
        <v>4.1456423376684901</v>
      </c>
      <c r="F88" s="138">
        <v>5.2318585305453338</v>
      </c>
      <c r="G88" s="138">
        <v>7.9898186881859123</v>
      </c>
      <c r="H88" s="138">
        <v>3.3620979491202507</v>
      </c>
      <c r="I88" s="138">
        <v>3.3030916938254209</v>
      </c>
      <c r="J88" s="138">
        <v>6.4948068606809812</v>
      </c>
      <c r="K88" s="138">
        <v>4.7884311503407773</v>
      </c>
      <c r="L88" s="138">
        <v>5.2321505185061161</v>
      </c>
      <c r="M88" s="138">
        <v>4.6342304860277954</v>
      </c>
      <c r="N88" s="138">
        <v>9.6340090661095843</v>
      </c>
      <c r="O88" s="138">
        <v>4.9962278479747795</v>
      </c>
      <c r="P88" s="138">
        <v>8.8604915603817886</v>
      </c>
      <c r="Q88" s="957">
        <v>5.3368265288795094</v>
      </c>
    </row>
    <row r="89" spans="3:17" ht="17.399999999999999" x14ac:dyDescent="0.45">
      <c r="C89" s="3264"/>
      <c r="D89" s="2951" t="s">
        <v>7448</v>
      </c>
      <c r="E89" s="138">
        <v>7.8845698967121347</v>
      </c>
      <c r="F89" s="32" t="s">
        <v>682</v>
      </c>
      <c r="G89" s="138">
        <v>15.348016268897245</v>
      </c>
      <c r="H89" s="32" t="s">
        <v>682</v>
      </c>
      <c r="I89" s="32" t="s">
        <v>682</v>
      </c>
      <c r="J89" s="138">
        <v>7.3708262696248248</v>
      </c>
      <c r="K89" s="138">
        <v>7.2780203784570601</v>
      </c>
      <c r="L89" s="138">
        <v>14.402995823131212</v>
      </c>
      <c r="M89" s="138">
        <v>14.238929232521716</v>
      </c>
      <c r="N89" s="138">
        <v>7.040270346381301</v>
      </c>
      <c r="O89" s="138">
        <v>13.946028868279758</v>
      </c>
      <c r="P89" s="138">
        <v>13.803575125957622</v>
      </c>
      <c r="Q89" s="957">
        <v>6.8357372342607157</v>
      </c>
    </row>
    <row r="90" spans="3:17" ht="17.399999999999999" x14ac:dyDescent="0.45">
      <c r="C90" s="3264"/>
      <c r="D90" s="2951" t="s">
        <v>7449</v>
      </c>
      <c r="E90" s="138">
        <v>20.325203252032519</v>
      </c>
      <c r="F90" s="138">
        <v>10.032102728731942</v>
      </c>
      <c r="G90" s="138">
        <v>9.9000099000099002</v>
      </c>
      <c r="H90" s="138">
        <v>9.7723052868171596</v>
      </c>
      <c r="I90" s="138">
        <v>4.8243921265920493</v>
      </c>
      <c r="J90" s="138">
        <v>14.302059496567505</v>
      </c>
      <c r="K90" s="138">
        <v>9.418412997409936</v>
      </c>
      <c r="L90" s="138">
        <v>9.311420457190744</v>
      </c>
      <c r="M90" s="138">
        <v>9.2064076597311715</v>
      </c>
      <c r="N90" s="32" t="s">
        <v>682</v>
      </c>
      <c r="O90" s="138">
        <v>13.534241631327259</v>
      </c>
      <c r="P90" s="138">
        <v>22.329403358342265</v>
      </c>
      <c r="Q90" s="957">
        <v>17.702248185519558</v>
      </c>
    </row>
    <row r="91" spans="3:17" ht="17.399999999999999" x14ac:dyDescent="0.45">
      <c r="C91" s="3264"/>
      <c r="D91" s="2951" t="s">
        <v>7450</v>
      </c>
      <c r="E91" s="138">
        <v>4.2899122712940523</v>
      </c>
      <c r="F91" s="138">
        <v>6.3348607386447622</v>
      </c>
      <c r="G91" s="138">
        <v>10.388531061707875</v>
      </c>
      <c r="H91" s="138">
        <v>10.222858311183806</v>
      </c>
      <c r="I91" s="138">
        <v>6.0365816850111678</v>
      </c>
      <c r="J91" s="138">
        <v>3.9632213062777426</v>
      </c>
      <c r="K91" s="138">
        <v>11.719207781553967</v>
      </c>
      <c r="L91" s="138">
        <v>13.479684190256114</v>
      </c>
      <c r="M91" s="138">
        <v>5.697897475831418</v>
      </c>
      <c r="N91" s="138">
        <v>13.115737010736169</v>
      </c>
      <c r="O91" s="138">
        <v>12.949773378965869</v>
      </c>
      <c r="P91" s="138">
        <v>5.4778512215608224</v>
      </c>
      <c r="Q91" s="957">
        <v>14.423250279450473</v>
      </c>
    </row>
    <row r="92" spans="3:17" ht="17.399999999999999" x14ac:dyDescent="0.45">
      <c r="C92" s="3264"/>
      <c r="D92" s="2951" t="s">
        <v>4359</v>
      </c>
      <c r="E92" s="138">
        <v>11.270568788038169</v>
      </c>
      <c r="F92" s="138">
        <v>10.988608475880005</v>
      </c>
      <c r="G92" s="138">
        <v>3.5729598399313991</v>
      </c>
      <c r="H92" s="138">
        <v>6.9700982783857253</v>
      </c>
      <c r="I92" s="32" t="s">
        <v>682</v>
      </c>
      <c r="J92" s="138">
        <v>16.625656713440183</v>
      </c>
      <c r="K92" s="32" t="s">
        <v>682</v>
      </c>
      <c r="L92" s="138">
        <v>3.1699740062131494</v>
      </c>
      <c r="M92" s="138">
        <v>9.2965602726991019</v>
      </c>
      <c r="N92" s="32" t="s">
        <v>682</v>
      </c>
      <c r="O92" s="138">
        <v>5.9366558817418147</v>
      </c>
      <c r="P92" s="138">
        <v>20.324613106471936</v>
      </c>
      <c r="Q92" s="957">
        <v>8.525633738774582</v>
      </c>
    </row>
    <row r="93" spans="3:17" ht="17.399999999999999" x14ac:dyDescent="0.45">
      <c r="C93" s="3264"/>
      <c r="D93" s="2951" t="s">
        <v>4363</v>
      </c>
      <c r="E93" s="32" t="s">
        <v>682</v>
      </c>
      <c r="F93" s="32" t="s">
        <v>682</v>
      </c>
      <c r="G93" s="138">
        <v>23.213974812837328</v>
      </c>
      <c r="H93" s="32" t="s">
        <v>682</v>
      </c>
      <c r="I93" s="32" t="s">
        <v>682</v>
      </c>
      <c r="J93" s="32" t="s">
        <v>682</v>
      </c>
      <c r="K93" s="138">
        <v>5.4629882545752526</v>
      </c>
      <c r="L93" s="138">
        <v>10.786904697696995</v>
      </c>
      <c r="M93" s="32" t="s">
        <v>682</v>
      </c>
      <c r="N93" s="138">
        <v>5.2603892688058913</v>
      </c>
      <c r="O93" s="138">
        <v>5.1985859846121851</v>
      </c>
      <c r="P93" s="138">
        <v>5.1387461459403907</v>
      </c>
      <c r="Q93" s="957">
        <v>5.0771730300568638</v>
      </c>
    </row>
    <row r="94" spans="3:17" ht="17.399999999999999" x14ac:dyDescent="0.45">
      <c r="C94" s="3264"/>
      <c r="D94" s="3104" t="s">
        <v>7451</v>
      </c>
      <c r="E94" s="3083" t="s">
        <v>7452</v>
      </c>
      <c r="F94" s="3083" t="s">
        <v>7452</v>
      </c>
      <c r="G94" s="3083" t="s">
        <v>7452</v>
      </c>
      <c r="H94" s="3083" t="s">
        <v>7452</v>
      </c>
      <c r="I94" s="3083" t="s">
        <v>7452</v>
      </c>
      <c r="J94" s="3083" t="s">
        <v>7452</v>
      </c>
      <c r="K94" s="3083" t="s">
        <v>7452</v>
      </c>
      <c r="L94" s="3083" t="s">
        <v>7452</v>
      </c>
      <c r="M94" s="3083" t="s">
        <v>7452</v>
      </c>
      <c r="N94" s="32" t="s">
        <v>682</v>
      </c>
      <c r="O94" s="138">
        <v>12.651821862348179</v>
      </c>
      <c r="P94" s="138">
        <v>12.376237623762377</v>
      </c>
      <c r="Q94" s="957">
        <v>18.170805572380377</v>
      </c>
    </row>
    <row r="95" spans="3:17" ht="17.399999999999999" x14ac:dyDescent="0.45">
      <c r="C95" s="3264" t="s">
        <v>508</v>
      </c>
      <c r="D95" s="2951" t="s">
        <v>508</v>
      </c>
      <c r="E95" s="138">
        <v>10.648634978103743</v>
      </c>
      <c r="F95" s="138">
        <v>7.9064925481307737</v>
      </c>
      <c r="G95" s="138">
        <v>3.2614509543005488</v>
      </c>
      <c r="H95" s="138">
        <v>3.875418222216481</v>
      </c>
      <c r="I95" s="138">
        <v>7.6763153686230607</v>
      </c>
      <c r="J95" s="138">
        <v>3.8024259477546676</v>
      </c>
      <c r="K95" s="138">
        <v>10.053914114438676</v>
      </c>
      <c r="L95" s="138">
        <v>3.1160996404021013</v>
      </c>
      <c r="M95" s="138">
        <v>10.511541053751074</v>
      </c>
      <c r="N95" s="138">
        <v>4.9096622152395915</v>
      </c>
      <c r="O95" s="138">
        <v>12.795437512566949</v>
      </c>
      <c r="P95" s="138">
        <v>9.08017797148824</v>
      </c>
      <c r="Q95" s="957">
        <v>9.6267237852277923</v>
      </c>
    </row>
    <row r="96" spans="3:17" ht="17.399999999999999" x14ac:dyDescent="0.45">
      <c r="C96" s="3264"/>
      <c r="D96" s="2951" t="s">
        <v>3114</v>
      </c>
      <c r="E96" s="138">
        <v>5.2236596959830059</v>
      </c>
      <c r="F96" s="138">
        <v>6.8929863863518879</v>
      </c>
      <c r="G96" s="138">
        <v>8.526457597926365</v>
      </c>
      <c r="H96" s="138">
        <v>8.4375369142239993</v>
      </c>
      <c r="I96" s="138">
        <v>3.3410734869113443</v>
      </c>
      <c r="J96" s="138">
        <v>4.9629433562731604</v>
      </c>
      <c r="K96" s="138">
        <v>11.479173499508034</v>
      </c>
      <c r="L96" s="138">
        <v>4.8778108384956829</v>
      </c>
      <c r="M96" s="138">
        <v>3.2254422887738476</v>
      </c>
      <c r="N96" s="138">
        <v>3.2010243277848911</v>
      </c>
      <c r="O96" s="138">
        <v>14.299105511510779</v>
      </c>
      <c r="P96" s="138">
        <v>3.155768745266347</v>
      </c>
      <c r="Q96" s="957">
        <v>9.4049783685497523</v>
      </c>
    </row>
    <row r="97" spans="3:17" ht="17.399999999999999" x14ac:dyDescent="0.45">
      <c r="C97" s="3264"/>
      <c r="D97" s="2951" t="s">
        <v>4278</v>
      </c>
      <c r="E97" s="138">
        <v>6.0090737012889459</v>
      </c>
      <c r="F97" s="138">
        <v>4.9409555808093284</v>
      </c>
      <c r="G97" s="138">
        <v>10.728357976046503</v>
      </c>
      <c r="H97" s="138">
        <v>11.55345881673326</v>
      </c>
      <c r="I97" s="138">
        <v>7.6049964826891259</v>
      </c>
      <c r="J97" s="138">
        <v>3.75622124143112</v>
      </c>
      <c r="K97" s="138">
        <v>4.6401559092385503</v>
      </c>
      <c r="L97" s="138">
        <v>4.5875768419121021</v>
      </c>
      <c r="M97" s="138">
        <v>5.4449425558560351</v>
      </c>
      <c r="N97" s="138">
        <v>6.2854115597697744</v>
      </c>
      <c r="O97" s="138">
        <v>8.8882568350695053</v>
      </c>
      <c r="P97" s="138">
        <v>6.1629483544927899</v>
      </c>
      <c r="Q97" s="957">
        <v>10.469833791388561</v>
      </c>
    </row>
    <row r="98" spans="3:17" ht="17.399999999999999" x14ac:dyDescent="0.45">
      <c r="C98" s="3264"/>
      <c r="D98" s="2951" t="s">
        <v>3115</v>
      </c>
      <c r="E98" s="138">
        <v>12.790995139421847</v>
      </c>
      <c r="F98" s="32" t="s">
        <v>682</v>
      </c>
      <c r="G98" s="138">
        <v>12.638230647709321</v>
      </c>
      <c r="H98" s="32" t="s">
        <v>682</v>
      </c>
      <c r="I98" s="138">
        <v>18.717244821562264</v>
      </c>
      <c r="J98" s="138">
        <v>12.405408758218583</v>
      </c>
      <c r="K98" s="138">
        <v>12.370113805047009</v>
      </c>
      <c r="L98" s="32" t="s">
        <v>682</v>
      </c>
      <c r="M98" s="32" t="s">
        <v>682</v>
      </c>
      <c r="N98" s="32" t="s">
        <v>682</v>
      </c>
      <c r="O98" s="138">
        <v>24.508302187365974</v>
      </c>
      <c r="P98" s="32" t="s">
        <v>682</v>
      </c>
      <c r="Q98" s="1042">
        <v>18.336287512988203</v>
      </c>
    </row>
    <row r="99" spans="3:17" ht="17.399999999999999" x14ac:dyDescent="0.45">
      <c r="C99" s="3264"/>
      <c r="D99" s="2951" t="s">
        <v>3116</v>
      </c>
      <c r="E99" s="138">
        <v>6.8975031038763959</v>
      </c>
      <c r="F99" s="138">
        <v>4.1304677066266473</v>
      </c>
      <c r="G99" s="138">
        <v>5.490357559536065</v>
      </c>
      <c r="H99" s="138">
        <v>5.4746523595751668</v>
      </c>
      <c r="I99" s="138">
        <v>6.8235165674982268</v>
      </c>
      <c r="J99" s="138">
        <v>5.4456591289668221</v>
      </c>
      <c r="K99" s="138">
        <v>5.4404004134704316</v>
      </c>
      <c r="L99" s="138">
        <v>2.7183146449201492</v>
      </c>
      <c r="M99" s="138">
        <v>1.3584003477504891</v>
      </c>
      <c r="N99" s="138">
        <v>2.7153252959704575</v>
      </c>
      <c r="O99" s="138">
        <v>8.1456441168085369</v>
      </c>
      <c r="P99" s="138">
        <v>6.7929244898513703</v>
      </c>
      <c r="Q99" s="957">
        <v>5.4387730128083112</v>
      </c>
    </row>
    <row r="100" spans="3:17" ht="17.399999999999999" x14ac:dyDescent="0.45">
      <c r="C100" s="3264"/>
      <c r="D100" s="2951" t="s">
        <v>7453</v>
      </c>
      <c r="E100" s="138">
        <v>14.10238330277817</v>
      </c>
      <c r="F100" s="32" t="s">
        <v>682</v>
      </c>
      <c r="G100" s="138">
        <v>6.9256873744719156</v>
      </c>
      <c r="H100" s="138">
        <v>6.854479402289396</v>
      </c>
      <c r="I100" s="138">
        <v>6.7957866123003736</v>
      </c>
      <c r="J100" s="138">
        <v>6.7326466033797878</v>
      </c>
      <c r="K100" s="32" t="s">
        <v>682</v>
      </c>
      <c r="L100" s="32" t="s">
        <v>682</v>
      </c>
      <c r="M100" s="138">
        <v>13.141467901964649</v>
      </c>
      <c r="N100" s="138">
        <v>6.5265631118652925</v>
      </c>
      <c r="O100" s="138">
        <v>19.438864770297414</v>
      </c>
      <c r="P100" s="138">
        <v>6.4416387528987373</v>
      </c>
      <c r="Q100" s="957">
        <v>12.808197246237592</v>
      </c>
    </row>
    <row r="101" spans="3:17" ht="17.399999999999999" x14ac:dyDescent="0.45">
      <c r="C101" s="3264"/>
      <c r="D101" s="2951" t="s">
        <v>4382</v>
      </c>
      <c r="E101" s="138">
        <v>6.5672818020621273</v>
      </c>
      <c r="F101" s="138">
        <v>13.005028611062945</v>
      </c>
      <c r="G101" s="138">
        <v>17.165171866283313</v>
      </c>
      <c r="H101" s="138">
        <v>10.619995327202055</v>
      </c>
      <c r="I101" s="138">
        <v>8.4121976866456372</v>
      </c>
      <c r="J101" s="138">
        <v>4.1659723379436766</v>
      </c>
      <c r="K101" s="138">
        <v>8.2596844800528633</v>
      </c>
      <c r="L101" s="138">
        <v>6.1437640794593484</v>
      </c>
      <c r="M101" s="138">
        <v>6.0939690020110096</v>
      </c>
      <c r="N101" s="138">
        <v>12.095798725909201</v>
      </c>
      <c r="O101" s="138">
        <v>6.0033618826542865</v>
      </c>
      <c r="P101" s="138">
        <v>3.9767756303189374</v>
      </c>
      <c r="Q101" s="957">
        <v>17.788319003854134</v>
      </c>
    </row>
    <row r="102" spans="3:17" ht="17.399999999999999" x14ac:dyDescent="0.45">
      <c r="C102" s="3264"/>
      <c r="D102" s="2951" t="s">
        <v>3113</v>
      </c>
      <c r="E102" s="138">
        <v>2.3797624997025295</v>
      </c>
      <c r="F102" s="138">
        <v>11.771907519894523</v>
      </c>
      <c r="G102" s="138">
        <v>6.9868182029903574</v>
      </c>
      <c r="H102" s="138">
        <v>6.9100541287573423</v>
      </c>
      <c r="I102" s="138">
        <v>4.5576774075930899</v>
      </c>
      <c r="J102" s="138">
        <v>2.2555034283652109</v>
      </c>
      <c r="K102" s="138">
        <v>6.7037608098143062</v>
      </c>
      <c r="L102" s="138">
        <v>4.4292864419542015</v>
      </c>
      <c r="M102" s="138">
        <v>24.15034688680074</v>
      </c>
      <c r="N102" s="138">
        <v>19.592903015130073</v>
      </c>
      <c r="O102" s="138">
        <v>6.4789219073946098</v>
      </c>
      <c r="P102" s="138">
        <v>6.4325228354560657</v>
      </c>
      <c r="Q102" s="957">
        <v>12.77710343065227</v>
      </c>
    </row>
    <row r="103" spans="3:17" ht="17.399999999999999" x14ac:dyDescent="0.45">
      <c r="C103" s="3267" t="s">
        <v>509</v>
      </c>
      <c r="D103" s="2951" t="s">
        <v>509</v>
      </c>
      <c r="E103" s="138">
        <v>0.78833889112251587</v>
      </c>
      <c r="F103" s="138">
        <v>10.113111259782491</v>
      </c>
      <c r="G103" s="138">
        <v>3.0711115888395808</v>
      </c>
      <c r="H103" s="138">
        <v>1.5159209598811518</v>
      </c>
      <c r="I103" s="138">
        <v>5.9873965303037107</v>
      </c>
      <c r="J103" s="138">
        <v>8.8697040475416138</v>
      </c>
      <c r="K103" s="138">
        <v>5.1114291555919031</v>
      </c>
      <c r="L103" s="138">
        <v>7.9386844878105114</v>
      </c>
      <c r="M103" s="138">
        <v>11.41788754808001</v>
      </c>
      <c r="N103" s="138">
        <v>9.881213695362181</v>
      </c>
      <c r="O103" s="138">
        <v>4.8879950840735154</v>
      </c>
      <c r="P103" s="138">
        <v>7.6047730320921429</v>
      </c>
      <c r="Q103" s="957">
        <v>6.8483769346664838</v>
      </c>
    </row>
    <row r="104" spans="3:17" ht="17.399999999999999" x14ac:dyDescent="0.45">
      <c r="C104" s="3267"/>
      <c r="D104" s="2951" t="s">
        <v>4428</v>
      </c>
      <c r="E104" s="138">
        <v>4.9474335188620904</v>
      </c>
      <c r="F104" s="138">
        <v>4.8678381930584633</v>
      </c>
      <c r="G104" s="32" t="s">
        <v>682</v>
      </c>
      <c r="H104" s="138">
        <v>9.4241824521722748</v>
      </c>
      <c r="I104" s="138">
        <v>2.3196474135931338</v>
      </c>
      <c r="J104" s="138">
        <v>9.1374269005847957</v>
      </c>
      <c r="K104" s="32" t="s">
        <v>682</v>
      </c>
      <c r="L104" s="32" t="s">
        <v>682</v>
      </c>
      <c r="M104" s="138">
        <v>10.928722869445478</v>
      </c>
      <c r="N104" s="138">
        <v>10.78050884001725</v>
      </c>
      <c r="O104" s="138">
        <v>10.637845198076679</v>
      </c>
      <c r="P104" s="138">
        <v>6.3010648799647138</v>
      </c>
      <c r="Q104" s="957">
        <v>8.3004772774434521</v>
      </c>
    </row>
    <row r="105" spans="3:17" ht="17.399999999999999" x14ac:dyDescent="0.45">
      <c r="C105" s="3267"/>
      <c r="D105" s="2951" t="s">
        <v>7454</v>
      </c>
      <c r="E105" s="138">
        <v>6.8122984695036104</v>
      </c>
      <c r="F105" s="138">
        <v>2.2447192978518036</v>
      </c>
      <c r="G105" s="138">
        <v>4.4360652101585893</v>
      </c>
      <c r="H105" s="138">
        <v>6.57620728205353</v>
      </c>
      <c r="I105" s="138">
        <v>2.1663308853794327</v>
      </c>
      <c r="J105" s="138">
        <v>6.422607578676943</v>
      </c>
      <c r="K105" s="138">
        <v>12.711864406779661</v>
      </c>
      <c r="L105" s="138">
        <v>10.488336969290149</v>
      </c>
      <c r="M105" s="138">
        <v>10.388531061707875</v>
      </c>
      <c r="N105" s="138">
        <v>10.292089500010292</v>
      </c>
      <c r="O105" s="138">
        <v>4.077887654195127</v>
      </c>
      <c r="P105" s="138">
        <v>10.10897474778108</v>
      </c>
      <c r="Q105" s="957">
        <v>10.033109260559849</v>
      </c>
    </row>
    <row r="106" spans="3:17" ht="17.399999999999999" x14ac:dyDescent="0.45">
      <c r="C106" s="3267"/>
      <c r="D106" s="2951" t="s">
        <v>7455</v>
      </c>
      <c r="E106" s="138">
        <v>2.7219772442702381</v>
      </c>
      <c r="F106" s="138">
        <v>2.6781649213958598</v>
      </c>
      <c r="G106" s="138">
        <v>2.6335887914461038</v>
      </c>
      <c r="H106" s="138">
        <v>7.7728261996061763</v>
      </c>
      <c r="I106" s="138">
        <v>2.5490046136983509</v>
      </c>
      <c r="J106" s="138">
        <v>15.059106994955197</v>
      </c>
      <c r="K106" s="138">
        <v>7.4161969741916351</v>
      </c>
      <c r="L106" s="138">
        <v>4.8724632738080738</v>
      </c>
      <c r="M106" s="138">
        <v>7.2051300525974495</v>
      </c>
      <c r="N106" s="138">
        <v>2.3692191053828657</v>
      </c>
      <c r="O106" s="138">
        <v>9.3506007760998635</v>
      </c>
      <c r="P106" s="138">
        <v>2.307497057941251</v>
      </c>
      <c r="Q106" s="957">
        <v>6.8371393408997676</v>
      </c>
    </row>
    <row r="107" spans="3:17" ht="17.399999999999999" x14ac:dyDescent="0.45">
      <c r="C107" s="3267"/>
      <c r="D107" s="2951" t="s">
        <v>7456</v>
      </c>
      <c r="E107" s="138">
        <v>10.37344398340249</v>
      </c>
      <c r="F107" s="138">
        <v>6.1319597743438798</v>
      </c>
      <c r="G107" s="138">
        <v>10.074551682450132</v>
      </c>
      <c r="H107" s="138">
        <v>5.9604227926567592</v>
      </c>
      <c r="I107" s="138">
        <v>7.8388335815630628</v>
      </c>
      <c r="J107" s="138">
        <v>7.7315602288541818</v>
      </c>
      <c r="K107" s="138">
        <v>5.7173349595974994</v>
      </c>
      <c r="L107" s="138">
        <v>3.7596105043517496</v>
      </c>
      <c r="M107" s="138">
        <v>9.2762657464611049</v>
      </c>
      <c r="N107" s="32" t="s">
        <v>682</v>
      </c>
      <c r="O107" s="138">
        <v>3.6186650744540341</v>
      </c>
      <c r="P107" s="138">
        <v>7.1526920944870618</v>
      </c>
      <c r="Q107" s="957">
        <v>5.3041018387553036</v>
      </c>
    </row>
    <row r="108" spans="3:17" ht="17.399999999999999" x14ac:dyDescent="0.45">
      <c r="C108" s="3267"/>
      <c r="D108" s="2951" t="s">
        <v>1021</v>
      </c>
      <c r="E108" s="138">
        <v>9.7026148547033433</v>
      </c>
      <c r="F108" s="138">
        <v>9.5817563359363778</v>
      </c>
      <c r="G108" s="138">
        <v>4.7270148900969033</v>
      </c>
      <c r="H108" s="138">
        <v>13.99710726449867</v>
      </c>
      <c r="I108" s="138">
        <v>4.6057479734708915</v>
      </c>
      <c r="J108" s="32" t="s">
        <v>682</v>
      </c>
      <c r="K108" s="138">
        <v>4.4949880882815654</v>
      </c>
      <c r="L108" s="138">
        <v>4.4444444444444446</v>
      </c>
      <c r="M108" s="138">
        <v>4.3948316779467351</v>
      </c>
      <c r="N108" s="138">
        <v>13.045747086449817</v>
      </c>
      <c r="O108" s="138">
        <v>4.3047783039173479</v>
      </c>
      <c r="P108" s="138">
        <v>8.5295121119072004</v>
      </c>
      <c r="Q108" s="957">
        <v>8.4548721200591839</v>
      </c>
    </row>
    <row r="109" spans="3:17" ht="17.399999999999999" x14ac:dyDescent="0.45">
      <c r="C109" s="3267"/>
      <c r="D109" s="2951" t="s">
        <v>1028</v>
      </c>
      <c r="E109" s="32" t="s">
        <v>682</v>
      </c>
      <c r="F109" s="138">
        <v>8.2671957671957674</v>
      </c>
      <c r="G109" s="32" t="s">
        <v>682</v>
      </c>
      <c r="H109" s="138">
        <v>4.040240798351582</v>
      </c>
      <c r="I109" s="138">
        <v>3.9961636828644505</v>
      </c>
      <c r="J109" s="138">
        <v>15.812776723592663</v>
      </c>
      <c r="K109" s="138">
        <v>11.744440964610085</v>
      </c>
      <c r="L109" s="138">
        <v>7.7570492184772908</v>
      </c>
      <c r="M109" s="32" t="s">
        <v>682</v>
      </c>
      <c r="N109" s="138">
        <v>7.6228227312573846</v>
      </c>
      <c r="O109" s="138">
        <v>3.7794323292641447</v>
      </c>
      <c r="P109" s="138">
        <v>15.002625459455405</v>
      </c>
      <c r="Q109" s="957">
        <v>7.4479573976836848</v>
      </c>
    </row>
    <row r="110" spans="3:17" ht="17.399999999999999" x14ac:dyDescent="0.45">
      <c r="C110" s="3267"/>
      <c r="D110" s="2951" t="s">
        <v>1026</v>
      </c>
      <c r="E110" s="138">
        <v>4.5842119739616765</v>
      </c>
      <c r="F110" s="32" t="s">
        <v>682</v>
      </c>
      <c r="G110" s="32" t="s">
        <v>682</v>
      </c>
      <c r="H110" s="32" t="s">
        <v>682</v>
      </c>
      <c r="I110" s="138">
        <v>8.6557604085518918</v>
      </c>
      <c r="J110" s="32" t="s">
        <v>682</v>
      </c>
      <c r="K110" s="32" t="s">
        <v>682</v>
      </c>
      <c r="L110" s="32" t="s">
        <v>682</v>
      </c>
      <c r="M110" s="138">
        <v>8.2253752827472759</v>
      </c>
      <c r="N110" s="138">
        <v>8.1290899483802797</v>
      </c>
      <c r="O110" s="138">
        <v>8.0366471108253634</v>
      </c>
      <c r="P110" s="138">
        <v>7.9532349783274352</v>
      </c>
      <c r="Q110" s="957">
        <v>3.9368528798078817</v>
      </c>
    </row>
    <row r="111" spans="3:17" ht="17.399999999999999" x14ac:dyDescent="0.45">
      <c r="C111" s="3267"/>
      <c r="D111" s="2951" t="s">
        <v>7457</v>
      </c>
      <c r="E111" s="138">
        <v>3.4789869190091847</v>
      </c>
      <c r="F111" s="138">
        <v>3.4451870736580994</v>
      </c>
      <c r="G111" s="138">
        <v>3.4121540928788341</v>
      </c>
      <c r="H111" s="138">
        <v>6.7590402162892866</v>
      </c>
      <c r="I111" s="138">
        <v>3.3479527269074962</v>
      </c>
      <c r="J111" s="138">
        <v>6.634819532908705</v>
      </c>
      <c r="K111" s="138">
        <v>9.878169245966415</v>
      </c>
      <c r="L111" s="32" t="s">
        <v>682</v>
      </c>
      <c r="M111" s="138">
        <v>12.987856354308722</v>
      </c>
      <c r="N111" s="138">
        <v>12.903225806451614</v>
      </c>
      <c r="O111" s="138">
        <v>6.4102564102564106</v>
      </c>
      <c r="P111" s="138">
        <v>9.5638867635807188</v>
      </c>
      <c r="Q111" s="1042" t="s">
        <v>682</v>
      </c>
    </row>
    <row r="112" spans="3:17" ht="17.399999999999999" x14ac:dyDescent="0.45">
      <c r="C112" s="3267"/>
      <c r="D112" s="2951" t="s">
        <v>4279</v>
      </c>
      <c r="E112" s="138">
        <v>6.3893680914957507</v>
      </c>
      <c r="F112" s="138">
        <v>6.2027043791092913</v>
      </c>
      <c r="G112" s="138">
        <v>4.5171878999593451</v>
      </c>
      <c r="H112" s="138">
        <v>2.9257303354349831</v>
      </c>
      <c r="I112" s="138">
        <v>8.5349720479665425</v>
      </c>
      <c r="J112" s="138">
        <v>4.1540890082804847</v>
      </c>
      <c r="K112" s="138">
        <v>8.0651665456891681</v>
      </c>
      <c r="L112" s="138">
        <v>5.2239098353162428</v>
      </c>
      <c r="M112" s="138">
        <v>6.3500933463721916</v>
      </c>
      <c r="N112" s="138">
        <v>8.6531924099140873</v>
      </c>
      <c r="O112" s="138">
        <v>10.841414202252604</v>
      </c>
      <c r="P112" s="138">
        <v>5.8581621773617183</v>
      </c>
      <c r="Q112" s="957">
        <v>5.702099513040702</v>
      </c>
    </row>
    <row r="113" spans="3:17" ht="17.399999999999999" x14ac:dyDescent="0.45">
      <c r="C113" s="3267" t="s">
        <v>510</v>
      </c>
      <c r="D113" s="2951" t="s">
        <v>3150</v>
      </c>
      <c r="E113" s="138">
        <v>9.4489677002787449</v>
      </c>
      <c r="F113" s="138">
        <v>3.0865626495053782</v>
      </c>
      <c r="G113" s="138">
        <v>9.073724007561438</v>
      </c>
      <c r="H113" s="138">
        <v>7.4114699909580066</v>
      </c>
      <c r="I113" s="138">
        <v>4.3614160063967438</v>
      </c>
      <c r="J113" s="138">
        <v>5.7054829691333371</v>
      </c>
      <c r="K113" s="138">
        <v>5.5922156358349175</v>
      </c>
      <c r="L113" s="138">
        <v>4.1135899299318517</v>
      </c>
      <c r="M113" s="138">
        <v>9.4212651413189779</v>
      </c>
      <c r="N113" s="138">
        <v>14.542570068746695</v>
      </c>
      <c r="O113" s="138">
        <v>3.8976730891657683</v>
      </c>
      <c r="P113" s="138">
        <v>3.8308305240576157</v>
      </c>
      <c r="Q113" s="957">
        <v>12.561236025624922</v>
      </c>
    </row>
    <row r="114" spans="3:17" ht="17.399999999999999" x14ac:dyDescent="0.45">
      <c r="C114" s="3267"/>
      <c r="D114" s="2951" t="s">
        <v>3144</v>
      </c>
      <c r="E114" s="138">
        <v>11.810093693409968</v>
      </c>
      <c r="F114" s="138">
        <v>11.679741488388391</v>
      </c>
      <c r="G114" s="138">
        <v>11.541346875180334</v>
      </c>
      <c r="H114" s="138">
        <v>13.306466942934268</v>
      </c>
      <c r="I114" s="138">
        <v>1.8792753514244906</v>
      </c>
      <c r="J114" s="138">
        <v>5.5732040349997218</v>
      </c>
      <c r="K114" s="138">
        <v>11.030222810500772</v>
      </c>
      <c r="L114" s="138">
        <v>18.195713089995994</v>
      </c>
      <c r="M114" s="138">
        <v>10.808473843493298</v>
      </c>
      <c r="N114" s="138">
        <v>16.056232494246515</v>
      </c>
      <c r="O114" s="138">
        <v>14.136523475464296</v>
      </c>
      <c r="P114" s="138">
        <v>17.505470459518598</v>
      </c>
      <c r="Q114" s="957">
        <v>10.412328196584756</v>
      </c>
    </row>
    <row r="115" spans="3:17" ht="17.399999999999999" x14ac:dyDescent="0.45">
      <c r="C115" s="3267"/>
      <c r="D115" s="2951" t="s">
        <v>3155</v>
      </c>
      <c r="E115" s="138">
        <v>8.7736229798733092</v>
      </c>
      <c r="F115" s="138">
        <v>8.6048152546164829</v>
      </c>
      <c r="G115" s="138">
        <v>8.4321297873416867</v>
      </c>
      <c r="H115" s="138">
        <v>4.9590875278948676</v>
      </c>
      <c r="I115" s="138">
        <v>12.964703594464073</v>
      </c>
      <c r="J115" s="138">
        <v>11.130191439292755</v>
      </c>
      <c r="K115" s="138">
        <v>6.2384977697370472</v>
      </c>
      <c r="L115" s="138">
        <v>7.6516948504093651</v>
      </c>
      <c r="M115" s="138">
        <v>21.033337840477156</v>
      </c>
      <c r="N115" s="138">
        <v>7.3792024557985769</v>
      </c>
      <c r="O115" s="138">
        <v>7.2527886972540943</v>
      </c>
      <c r="P115" s="138">
        <v>8.5561497326203213</v>
      </c>
      <c r="Q115" s="957">
        <v>12.625554121542001</v>
      </c>
    </row>
    <row r="116" spans="3:17" ht="17.399999999999999" x14ac:dyDescent="0.45">
      <c r="C116" s="3267"/>
      <c r="D116" s="2951" t="s">
        <v>3162</v>
      </c>
      <c r="E116" s="32" t="s">
        <v>682</v>
      </c>
      <c r="F116" s="138">
        <v>9.6043027276219757</v>
      </c>
      <c r="G116" s="32" t="s">
        <v>682</v>
      </c>
      <c r="H116" s="32" t="s">
        <v>682</v>
      </c>
      <c r="I116" s="32" t="s">
        <v>682</v>
      </c>
      <c r="J116" s="138">
        <v>8.9682077036904175</v>
      </c>
      <c r="K116" s="138">
        <v>4.4095599259193934</v>
      </c>
      <c r="L116" s="32" t="s">
        <v>682</v>
      </c>
      <c r="M116" s="138">
        <v>4.2700371493231994</v>
      </c>
      <c r="N116" s="32" t="s">
        <v>682</v>
      </c>
      <c r="O116" s="32" t="s">
        <v>682</v>
      </c>
      <c r="P116" s="138">
        <v>12.247897444272066</v>
      </c>
      <c r="Q116" s="957">
        <v>8.0492614802591866</v>
      </c>
    </row>
    <row r="117" spans="3:17" ht="17.399999999999999" x14ac:dyDescent="0.45">
      <c r="C117" s="3267"/>
      <c r="D117" s="2951" t="s">
        <v>3153</v>
      </c>
      <c r="E117" s="138">
        <v>8.053691275167786</v>
      </c>
      <c r="F117" s="138">
        <v>10.507512871703268</v>
      </c>
      <c r="G117" s="138">
        <v>10.283833813245579</v>
      </c>
      <c r="H117" s="138">
        <v>5.0338526591326671</v>
      </c>
      <c r="I117" s="138">
        <v>9.862419251442379</v>
      </c>
      <c r="J117" s="138">
        <v>7.2481275670451799</v>
      </c>
      <c r="K117" s="138">
        <v>4.7253396337861782</v>
      </c>
      <c r="L117" s="138">
        <v>4.6241705394094934</v>
      </c>
      <c r="M117" s="138">
        <v>9.0585864075910951</v>
      </c>
      <c r="N117" s="138">
        <v>4.4398073123626434</v>
      </c>
      <c r="O117" s="138">
        <v>8.7071986765058025</v>
      </c>
      <c r="P117" s="138">
        <v>6.4027318322484259</v>
      </c>
      <c r="Q117" s="957">
        <v>8.3759108803082327</v>
      </c>
    </row>
    <row r="118" spans="3:17" ht="17.399999999999999" x14ac:dyDescent="0.45">
      <c r="C118" s="3267"/>
      <c r="D118" s="2951" t="s">
        <v>3161</v>
      </c>
      <c r="E118" s="138">
        <v>10.392129693778578</v>
      </c>
      <c r="F118" s="138">
        <v>10.262023671067935</v>
      </c>
      <c r="G118" s="138">
        <v>3.3751856352099363</v>
      </c>
      <c r="H118" s="138">
        <v>6.6633349991670832</v>
      </c>
      <c r="I118" s="138">
        <v>6.5757027782344242</v>
      </c>
      <c r="J118" s="138">
        <v>6.4949826259214749</v>
      </c>
      <c r="K118" s="138">
        <v>3.2071840923669024</v>
      </c>
      <c r="L118" s="138">
        <v>6.3349276234519012</v>
      </c>
      <c r="M118" s="138">
        <v>9.3890836254381576</v>
      </c>
      <c r="N118" s="32" t="s">
        <v>682</v>
      </c>
      <c r="O118" s="138">
        <v>3.0595074193054921</v>
      </c>
      <c r="P118" s="138">
        <v>6.0529023666848252</v>
      </c>
      <c r="Q118" s="957">
        <v>17.967837570748362</v>
      </c>
    </row>
    <row r="119" spans="3:17" ht="17.399999999999999" x14ac:dyDescent="0.45">
      <c r="C119" s="3267"/>
      <c r="D119" s="2951" t="s">
        <v>3159</v>
      </c>
      <c r="E119" s="138">
        <v>10.909289259804725</v>
      </c>
      <c r="F119" s="138">
        <v>10.8038029386344</v>
      </c>
      <c r="G119" s="138">
        <v>10.69747539580659</v>
      </c>
      <c r="H119" s="138">
        <v>21.169621593014025</v>
      </c>
      <c r="I119" s="138">
        <v>5.2408154708872701</v>
      </c>
      <c r="J119" s="32" t="s">
        <v>682</v>
      </c>
      <c r="K119" s="138">
        <v>10.293890575943179</v>
      </c>
      <c r="L119" s="138">
        <v>10.213982942648485</v>
      </c>
      <c r="M119" s="138">
        <v>5.0676531698170582</v>
      </c>
      <c r="N119" s="138">
        <v>15.09282084821653</v>
      </c>
      <c r="O119" s="32" t="s">
        <v>682</v>
      </c>
      <c r="P119" s="138">
        <v>9.9235883695544302</v>
      </c>
      <c r="Q119" s="957">
        <v>4.9304802287742824</v>
      </c>
    </row>
    <row r="120" spans="3:17" ht="17.399999999999999" x14ac:dyDescent="0.45">
      <c r="C120" s="3267"/>
      <c r="D120" s="2951" t="s">
        <v>3163</v>
      </c>
      <c r="E120" s="32" t="s">
        <v>682</v>
      </c>
      <c r="F120" s="138">
        <v>4.9106265959536435</v>
      </c>
      <c r="G120" s="138">
        <v>4.868786211597449</v>
      </c>
      <c r="H120" s="138">
        <v>9.6581031485416258</v>
      </c>
      <c r="I120" s="138">
        <v>9.5771680314131107</v>
      </c>
      <c r="J120" s="32" t="s">
        <v>682</v>
      </c>
      <c r="K120" s="138">
        <v>14.156953423623237</v>
      </c>
      <c r="L120" s="138">
        <v>9.3733889487744282</v>
      </c>
      <c r="M120" s="138">
        <v>9.3131548311990695</v>
      </c>
      <c r="N120" s="32" t="s">
        <v>682</v>
      </c>
      <c r="O120" s="138">
        <v>9.1958250954066862</v>
      </c>
      <c r="P120" s="138">
        <v>13.721813108905456</v>
      </c>
      <c r="Q120" s="957">
        <v>9.0975254730713253</v>
      </c>
    </row>
    <row r="121" spans="3:17" ht="17.399999999999999" x14ac:dyDescent="0.45">
      <c r="C121" s="3267"/>
      <c r="D121" s="2951" t="s">
        <v>3147</v>
      </c>
      <c r="E121" s="32" t="s">
        <v>682</v>
      </c>
      <c r="F121" s="138">
        <v>8.851124092759779</v>
      </c>
      <c r="G121" s="138">
        <v>17.599436818021822</v>
      </c>
      <c r="H121" s="32" t="s">
        <v>682</v>
      </c>
      <c r="I121" s="32" t="s">
        <v>682</v>
      </c>
      <c r="J121" s="32" t="s">
        <v>682</v>
      </c>
      <c r="K121" s="138">
        <v>17.185083347654238</v>
      </c>
      <c r="L121" s="32" t="s">
        <v>682</v>
      </c>
      <c r="M121" s="138">
        <v>8.5375224109963277</v>
      </c>
      <c r="N121" s="138">
        <v>8.5106382978723403</v>
      </c>
      <c r="O121" s="138">
        <v>33.935691863917874</v>
      </c>
      <c r="P121" s="32" t="s">
        <v>682</v>
      </c>
      <c r="Q121" s="1042">
        <v>8.4473728670383519</v>
      </c>
    </row>
    <row r="122" spans="3:17" ht="17.399999999999999" x14ac:dyDescent="0.45">
      <c r="C122" s="3267"/>
      <c r="D122" s="2951" t="s">
        <v>7458</v>
      </c>
      <c r="E122" s="138">
        <v>31.572775246944207</v>
      </c>
      <c r="F122" s="138">
        <v>13.248542660307367</v>
      </c>
      <c r="G122" s="138">
        <v>17.304780445598094</v>
      </c>
      <c r="H122" s="138">
        <v>12.712941774726671</v>
      </c>
      <c r="I122" s="138">
        <v>8.3046132126396213</v>
      </c>
      <c r="J122" s="138">
        <v>4.0708324852432325</v>
      </c>
      <c r="K122" s="138">
        <v>11.959815021527668</v>
      </c>
      <c r="L122" s="138">
        <v>7.81646930081682</v>
      </c>
      <c r="M122" s="138">
        <v>15.327432271908648</v>
      </c>
      <c r="N122" s="138">
        <v>3.7595398323245233</v>
      </c>
      <c r="O122" s="138">
        <v>3.6913990402362495</v>
      </c>
      <c r="P122" s="138">
        <v>7.2513686958413404</v>
      </c>
      <c r="Q122" s="957">
        <v>7.124790709272915</v>
      </c>
    </row>
    <row r="123" spans="3:17" ht="17.399999999999999" x14ac:dyDescent="0.45">
      <c r="C123" s="3267"/>
      <c r="D123" s="2951" t="s">
        <v>7459</v>
      </c>
      <c r="E123" s="32" t="s">
        <v>682</v>
      </c>
      <c r="F123" s="32" t="s">
        <v>682</v>
      </c>
      <c r="G123" s="32" t="s">
        <v>682</v>
      </c>
      <c r="H123" s="32" t="s">
        <v>682</v>
      </c>
      <c r="I123" s="32" t="s">
        <v>682</v>
      </c>
      <c r="J123" s="138">
        <v>77.349490782519013</v>
      </c>
      <c r="K123" s="138">
        <v>25.614754098360656</v>
      </c>
      <c r="L123" s="32" t="s">
        <v>682</v>
      </c>
      <c r="M123" s="32" t="s">
        <v>682</v>
      </c>
      <c r="N123" s="138">
        <v>12.586532410320956</v>
      </c>
      <c r="O123" s="138">
        <v>12.503125781445362</v>
      </c>
      <c r="P123" s="138">
        <v>24.866343404202411</v>
      </c>
      <c r="Q123" s="957">
        <v>24.737167594310453</v>
      </c>
    </row>
    <row r="124" spans="3:17" ht="17.399999999999999" x14ac:dyDescent="0.45">
      <c r="C124" s="3264" t="s">
        <v>1010</v>
      </c>
      <c r="D124" s="2951" t="s">
        <v>1010</v>
      </c>
      <c r="E124" s="138">
        <v>8.2929741922643139</v>
      </c>
      <c r="F124" s="138">
        <v>10.609213694046598</v>
      </c>
      <c r="G124" s="138">
        <v>4.8185030517185998</v>
      </c>
      <c r="H124" s="138">
        <v>4.7425206497253294</v>
      </c>
      <c r="I124" s="138">
        <v>7.0038365460190972</v>
      </c>
      <c r="J124" s="138">
        <v>3.8325336113197714</v>
      </c>
      <c r="K124" s="138">
        <v>7.5505889459377835</v>
      </c>
      <c r="L124" s="138">
        <v>5.2083333333333339</v>
      </c>
      <c r="M124" s="138">
        <v>6.6017252508655604</v>
      </c>
      <c r="N124" s="138">
        <v>7.2347383195149835</v>
      </c>
      <c r="O124" s="138">
        <v>6.4238911650083512</v>
      </c>
      <c r="P124" s="138">
        <v>6.3375818604323646</v>
      </c>
      <c r="Q124" s="957">
        <v>10.076872138888088</v>
      </c>
    </row>
    <row r="125" spans="3:17" ht="17.399999999999999" x14ac:dyDescent="0.45">
      <c r="C125" s="3264"/>
      <c r="D125" s="2951" t="s">
        <v>1040</v>
      </c>
      <c r="E125" s="138">
        <v>6.1370401055570909</v>
      </c>
      <c r="F125" s="138">
        <v>3.0187767916440258</v>
      </c>
      <c r="G125" s="138">
        <v>2.9670068834559697</v>
      </c>
      <c r="H125" s="138">
        <v>8.7486512495990212</v>
      </c>
      <c r="I125" s="138">
        <v>2.8684527565830993</v>
      </c>
      <c r="J125" s="138">
        <v>5.644615037254459</v>
      </c>
      <c r="K125" s="138">
        <v>2.778704012448594</v>
      </c>
      <c r="L125" s="138">
        <v>5.4724053957917205</v>
      </c>
      <c r="M125" s="32" t="s">
        <v>682</v>
      </c>
      <c r="N125" s="138">
        <v>10.62501660158844</v>
      </c>
      <c r="O125" s="138">
        <v>2.6189665557970825</v>
      </c>
      <c r="P125" s="138">
        <v>7.7491346799607372</v>
      </c>
      <c r="Q125" s="957">
        <v>10.192640913260625</v>
      </c>
    </row>
    <row r="126" spans="3:17" ht="17.399999999999999" x14ac:dyDescent="0.45">
      <c r="C126" s="3264"/>
      <c r="D126" s="2951" t="s">
        <v>4669</v>
      </c>
      <c r="E126" s="138">
        <v>4.2838477520508915</v>
      </c>
      <c r="F126" s="138">
        <v>6.3392781675259915</v>
      </c>
      <c r="G126" s="138">
        <v>4.1664062662750245</v>
      </c>
      <c r="H126" s="138">
        <v>8.2125405494189625</v>
      </c>
      <c r="I126" s="138">
        <v>6.073243314371318</v>
      </c>
      <c r="J126" s="138">
        <v>3.9954451924805721</v>
      </c>
      <c r="K126" s="138">
        <v>9.8543526675732664</v>
      </c>
      <c r="L126" s="138">
        <v>7.7765032952932716</v>
      </c>
      <c r="M126" s="138">
        <v>9.5921421171776071</v>
      </c>
      <c r="N126" s="138">
        <v>7.5780539557441653</v>
      </c>
      <c r="O126" s="138">
        <v>11.228385358185493</v>
      </c>
      <c r="P126" s="138">
        <v>7.39221230433738</v>
      </c>
      <c r="Q126" s="957">
        <v>7.3016684312365383</v>
      </c>
    </row>
    <row r="127" spans="3:17" ht="17.399999999999999" x14ac:dyDescent="0.45">
      <c r="C127" s="3264"/>
      <c r="D127" s="2951" t="s">
        <v>4275</v>
      </c>
      <c r="E127" s="32" t="s">
        <v>682</v>
      </c>
      <c r="F127" s="32" t="s">
        <v>682</v>
      </c>
      <c r="G127" s="32" t="s">
        <v>682</v>
      </c>
      <c r="H127" s="138">
        <v>7.5420469115317896</v>
      </c>
      <c r="I127" s="32" t="s">
        <v>682</v>
      </c>
      <c r="J127" s="32" t="s">
        <v>682</v>
      </c>
      <c r="K127" s="138">
        <v>7.2822604136323905</v>
      </c>
      <c r="L127" s="138">
        <v>7.2009793331893137</v>
      </c>
      <c r="M127" s="138">
        <v>21.385799828913601</v>
      </c>
      <c r="N127" s="138">
        <v>14.107356986668547</v>
      </c>
      <c r="O127" s="138">
        <v>6.981777560566921</v>
      </c>
      <c r="P127" s="138">
        <v>6.9175428887659098</v>
      </c>
      <c r="Q127" s="957">
        <v>6.8554192088846237</v>
      </c>
    </row>
    <row r="128" spans="3:17" ht="17.399999999999999" x14ac:dyDescent="0.45">
      <c r="C128" s="3264"/>
      <c r="D128" s="2951" t="s">
        <v>1042</v>
      </c>
      <c r="E128" s="138">
        <v>10.240655401945725</v>
      </c>
      <c r="F128" s="138">
        <v>13.567140385985143</v>
      </c>
      <c r="G128" s="32" t="s">
        <v>682</v>
      </c>
      <c r="H128" s="138">
        <v>3.3453766894152279</v>
      </c>
      <c r="I128" s="138">
        <v>13.293894778822825</v>
      </c>
      <c r="J128" s="138">
        <v>6.6024032747920236</v>
      </c>
      <c r="K128" s="138">
        <v>6.5634024678393281</v>
      </c>
      <c r="L128" s="138">
        <v>6.5259242340196435</v>
      </c>
      <c r="M128" s="138">
        <v>12.979427607242521</v>
      </c>
      <c r="N128" s="138">
        <v>3.2277847713114491</v>
      </c>
      <c r="O128" s="138">
        <v>6.4228138347409995</v>
      </c>
      <c r="P128" s="138">
        <v>9.5938599296450278</v>
      </c>
      <c r="Q128" s="957">
        <v>22.305069623681611</v>
      </c>
    </row>
    <row r="129" spans="3:17" ht="17.399999999999999" x14ac:dyDescent="0.45">
      <c r="C129" s="3264"/>
      <c r="D129" s="2951" t="s">
        <v>1012</v>
      </c>
      <c r="E129" s="138">
        <v>3.5739814152966405</v>
      </c>
      <c r="F129" s="138">
        <v>10.529640939243972</v>
      </c>
      <c r="G129" s="138">
        <v>13.781697905181918</v>
      </c>
      <c r="H129" s="138">
        <v>3.3819202543204034</v>
      </c>
      <c r="I129" s="138">
        <v>13.289919595986445</v>
      </c>
      <c r="J129" s="138">
        <v>9.796558142572577</v>
      </c>
      <c r="K129" s="138">
        <v>3.2120258246876308</v>
      </c>
      <c r="L129" s="138">
        <v>15.807277670639561</v>
      </c>
      <c r="M129" s="138">
        <v>9.3396843186700291</v>
      </c>
      <c r="N129" s="32" t="s">
        <v>682</v>
      </c>
      <c r="O129" s="138">
        <v>6.0479603253802656</v>
      </c>
      <c r="P129" s="138">
        <v>11.92321449862883</v>
      </c>
      <c r="Q129" s="957">
        <v>17.636684303350972</v>
      </c>
    </row>
    <row r="130" spans="3:17" ht="17.399999999999999" x14ac:dyDescent="0.45">
      <c r="C130" s="3264"/>
      <c r="D130" s="2951" t="s">
        <v>4656</v>
      </c>
      <c r="E130" s="138">
        <v>19.744798479650516</v>
      </c>
      <c r="F130" s="138">
        <v>14.628794343532855</v>
      </c>
      <c r="G130" s="138">
        <v>4.8180000481800009</v>
      </c>
      <c r="H130" s="138">
        <v>9.5210892126059221</v>
      </c>
      <c r="I130" s="138">
        <v>2.3520556966788972</v>
      </c>
      <c r="J130" s="138">
        <v>9.3014603292716966</v>
      </c>
      <c r="K130" s="138">
        <v>9.1888539201948038</v>
      </c>
      <c r="L130" s="138">
        <v>2.2698899103393484</v>
      </c>
      <c r="M130" s="138">
        <v>4.4871219599748722</v>
      </c>
      <c r="N130" s="138">
        <v>19.963621844638656</v>
      </c>
      <c r="O130" s="138">
        <v>17.554253615079105</v>
      </c>
      <c r="P130" s="138">
        <v>6.5150824157925591</v>
      </c>
      <c r="Q130" s="957">
        <v>17.81102502449016</v>
      </c>
    </row>
    <row r="131" spans="3:17" ht="17.399999999999999" x14ac:dyDescent="0.45">
      <c r="C131" s="3264"/>
      <c r="D131" s="2951" t="s">
        <v>4671</v>
      </c>
      <c r="E131" s="138">
        <v>2.3131549119844554</v>
      </c>
      <c r="F131" s="138">
        <v>2.3062198750028831</v>
      </c>
      <c r="G131" s="138">
        <v>9.1941341424171377</v>
      </c>
      <c r="H131" s="138">
        <v>4.5808520384791569</v>
      </c>
      <c r="I131" s="138">
        <v>11.412658921275478</v>
      </c>
      <c r="J131" s="138">
        <v>15.931177314003504</v>
      </c>
      <c r="K131" s="138">
        <v>6.8160130867451256</v>
      </c>
      <c r="L131" s="138">
        <v>15.875895854123195</v>
      </c>
      <c r="M131" s="138">
        <v>6.7910177471930453</v>
      </c>
      <c r="N131" s="138">
        <v>15.814920247616467</v>
      </c>
      <c r="O131" s="138">
        <v>18.055430170623815</v>
      </c>
      <c r="P131" s="138">
        <v>13.546158535208724</v>
      </c>
      <c r="Q131" s="957">
        <v>15.808491418247515</v>
      </c>
    </row>
    <row r="132" spans="3:17" ht="17.399999999999999" x14ac:dyDescent="0.45">
      <c r="C132" s="3264"/>
      <c r="D132" s="2951" t="s">
        <v>1011</v>
      </c>
      <c r="E132" s="138">
        <v>6.058035984733749</v>
      </c>
      <c r="F132" s="138">
        <v>17.788319003854134</v>
      </c>
      <c r="G132" s="32" t="s">
        <v>682</v>
      </c>
      <c r="H132" s="138">
        <v>5.6860180815374992</v>
      </c>
      <c r="I132" s="32" t="s">
        <v>682</v>
      </c>
      <c r="J132" s="138">
        <v>5.4629882545752526</v>
      </c>
      <c r="K132" s="32" t="s">
        <v>682</v>
      </c>
      <c r="L132" s="138">
        <v>15.724094554221921</v>
      </c>
      <c r="M132" s="138">
        <v>5.1395384694454442</v>
      </c>
      <c r="N132" s="32" t="s">
        <v>682</v>
      </c>
      <c r="O132" s="138">
        <v>14.852220406950838</v>
      </c>
      <c r="P132" s="138">
        <v>9.7115664756725266</v>
      </c>
      <c r="Q132" s="957">
        <v>9.5310712924132677</v>
      </c>
    </row>
    <row r="133" spans="3:17" ht="17.399999999999999" x14ac:dyDescent="0.45">
      <c r="C133" s="3264"/>
      <c r="D133" s="2951" t="s">
        <v>4657</v>
      </c>
      <c r="E133" s="138">
        <v>10.753150673147232</v>
      </c>
      <c r="F133" s="138">
        <v>12.740476493820868</v>
      </c>
      <c r="G133" s="138">
        <v>4.1933116678897164</v>
      </c>
      <c r="H133" s="138">
        <v>10.350466806052953</v>
      </c>
      <c r="I133" s="138">
        <v>2.0446134658242858</v>
      </c>
      <c r="J133" s="138">
        <v>4.0403224177289347</v>
      </c>
      <c r="K133" s="138">
        <v>9.9808367933567563</v>
      </c>
      <c r="L133" s="138">
        <v>5.9183270862102972</v>
      </c>
      <c r="M133" s="138">
        <v>11.697958706205767</v>
      </c>
      <c r="N133" s="138">
        <v>5.7842475657958161</v>
      </c>
      <c r="O133" s="138">
        <v>7.6308208855567639</v>
      </c>
      <c r="P133" s="138">
        <v>15.108022359873091</v>
      </c>
      <c r="Q133" s="957">
        <v>9.348590232592926</v>
      </c>
    </row>
    <row r="134" spans="3:17" ht="17.399999999999999" x14ac:dyDescent="0.45">
      <c r="C134" s="3264"/>
      <c r="D134" s="2951" t="s">
        <v>1013</v>
      </c>
      <c r="E134" s="138">
        <v>5.1140431625242924</v>
      </c>
      <c r="F134" s="138">
        <v>24.772096710265554</v>
      </c>
      <c r="G134" s="138">
        <v>14.40576230492197</v>
      </c>
      <c r="H134" s="138">
        <v>9.3140222605132017</v>
      </c>
      <c r="I134" s="138">
        <v>13.563613346595535</v>
      </c>
      <c r="J134" s="32" t="s">
        <v>682</v>
      </c>
      <c r="K134" s="138">
        <v>4.2689434364994669</v>
      </c>
      <c r="L134" s="138">
        <v>12.456919818959431</v>
      </c>
      <c r="M134" s="138">
        <v>8.0850547762461087</v>
      </c>
      <c r="N134" s="138">
        <v>27.579685591584258</v>
      </c>
      <c r="O134" s="138">
        <v>7.6840325802981395</v>
      </c>
      <c r="P134" s="138">
        <v>3.7423749111185955</v>
      </c>
      <c r="Q134" s="957">
        <v>18.245511604145381</v>
      </c>
    </row>
    <row r="135" spans="3:17" s="2497" customFormat="1" ht="17.399999999999999" x14ac:dyDescent="0.45">
      <c r="C135" s="2952"/>
      <c r="D135" s="2951" t="s">
        <v>7490</v>
      </c>
      <c r="E135" s="2951"/>
      <c r="F135" s="2951"/>
      <c r="G135" s="2951"/>
      <c r="H135" s="2951"/>
      <c r="I135" s="2951"/>
      <c r="J135" s="2951"/>
      <c r="K135" s="2951"/>
      <c r="L135" s="2951"/>
      <c r="M135" s="2951"/>
      <c r="N135" s="2951"/>
      <c r="O135" s="2951"/>
      <c r="P135" s="2951"/>
      <c r="Q135" s="1042" t="s">
        <v>682</v>
      </c>
    </row>
    <row r="136" spans="3:17" s="2497" customFormat="1" ht="17.399999999999999" x14ac:dyDescent="0.45">
      <c r="C136" s="2952"/>
      <c r="D136" s="2951" t="s">
        <v>7491</v>
      </c>
      <c r="E136" s="2951"/>
      <c r="F136" s="2951"/>
      <c r="G136" s="2951"/>
      <c r="H136" s="2951"/>
      <c r="I136" s="2951"/>
      <c r="J136" s="2951"/>
      <c r="K136" s="2951"/>
      <c r="L136" s="2951"/>
      <c r="M136" s="2951"/>
      <c r="N136" s="2951"/>
      <c r="O136" s="2951"/>
      <c r="P136" s="2951"/>
      <c r="Q136" s="957">
        <v>23.371766905578063</v>
      </c>
    </row>
    <row r="137" spans="3:17" ht="17.399999999999999" x14ac:dyDescent="0.45">
      <c r="C137" s="3264" t="s">
        <v>512</v>
      </c>
      <c r="D137" s="2951" t="s">
        <v>512</v>
      </c>
      <c r="E137" s="138">
        <v>3.1275085224607237</v>
      </c>
      <c r="F137" s="138">
        <v>6.2296239383682543</v>
      </c>
      <c r="G137" s="138">
        <v>7.2346186839195088</v>
      </c>
      <c r="H137" s="138">
        <v>2.0572956848223014</v>
      </c>
      <c r="I137" s="138">
        <v>5.1197509753125603</v>
      </c>
      <c r="J137" s="138">
        <v>5.0986590526691478</v>
      </c>
      <c r="K137" s="138">
        <v>4.0626047390284281</v>
      </c>
      <c r="L137" s="138">
        <v>4.0466170281644551</v>
      </c>
      <c r="M137" s="138">
        <v>5.0397129379510544</v>
      </c>
      <c r="N137" s="138">
        <v>5.0228539856346375</v>
      </c>
      <c r="O137" s="138">
        <v>4.0065707760727589</v>
      </c>
      <c r="P137" s="138">
        <v>6.9971311762177502</v>
      </c>
      <c r="Q137" s="957">
        <v>7.9811644518935321</v>
      </c>
    </row>
    <row r="138" spans="3:17" ht="17.399999999999999" x14ac:dyDescent="0.45">
      <c r="C138" s="3264"/>
      <c r="D138" s="2951" t="s">
        <v>3141</v>
      </c>
      <c r="E138" s="138">
        <v>3.0985173594435058</v>
      </c>
      <c r="F138" s="138">
        <v>5.3347965918270912</v>
      </c>
      <c r="G138" s="138">
        <v>7.4958585381576679</v>
      </c>
      <c r="H138" s="138">
        <v>5.8992264639299172</v>
      </c>
      <c r="I138" s="138">
        <v>7.2564201176991343</v>
      </c>
      <c r="J138" s="138">
        <v>8.5729594570459007</v>
      </c>
      <c r="K138" s="138">
        <v>2.8135133044010385</v>
      </c>
      <c r="L138" s="138">
        <v>4.8496941228635366</v>
      </c>
      <c r="M138" s="138">
        <v>4.778744146038421</v>
      </c>
      <c r="N138" s="138">
        <v>5.3838336933772117</v>
      </c>
      <c r="O138" s="138">
        <v>3.9823713694047682</v>
      </c>
      <c r="P138" s="138">
        <v>5.894334234948162</v>
      </c>
      <c r="Q138" s="957">
        <v>10.344337121946804</v>
      </c>
    </row>
    <row r="139" spans="3:17" ht="17.399999999999999" x14ac:dyDescent="0.45">
      <c r="C139" s="3264"/>
      <c r="D139" s="2951" t="s">
        <v>3117</v>
      </c>
      <c r="E139" s="138">
        <v>13.369877665619359</v>
      </c>
      <c r="F139" s="138">
        <v>4.9688617993904867</v>
      </c>
      <c r="G139" s="138">
        <v>4.9239253532916445</v>
      </c>
      <c r="H139" s="138">
        <v>4.8767800247090189</v>
      </c>
      <c r="I139" s="138">
        <v>11.274683503527365</v>
      </c>
      <c r="J139" s="138">
        <v>9.5805323582480391</v>
      </c>
      <c r="K139" s="138">
        <v>4.7527011184689965</v>
      </c>
      <c r="L139" s="138">
        <v>3.1449507815202691</v>
      </c>
      <c r="M139" s="138">
        <v>6.2455110389407613</v>
      </c>
      <c r="N139" s="138">
        <v>4.6510906807646393</v>
      </c>
      <c r="O139" s="138">
        <v>4.6208585555196153</v>
      </c>
      <c r="P139" s="138">
        <v>6.1249176964184544</v>
      </c>
      <c r="Q139" s="957">
        <v>12.181566244879935</v>
      </c>
    </row>
    <row r="140" spans="3:17" ht="17.399999999999999" x14ac:dyDescent="0.45">
      <c r="C140" s="3264"/>
      <c r="D140" s="2951" t="s">
        <v>3140</v>
      </c>
      <c r="E140" s="138">
        <v>5.697031846408021</v>
      </c>
      <c r="F140" s="138">
        <v>13.937670736466522</v>
      </c>
      <c r="G140" s="138">
        <v>13.645170973992306</v>
      </c>
      <c r="H140" s="138">
        <v>21.373230029388193</v>
      </c>
      <c r="I140" s="138">
        <v>31.400460540087924</v>
      </c>
      <c r="J140" s="138">
        <v>15.390929612148573</v>
      </c>
      <c r="K140" s="138">
        <v>7.5304985190019584</v>
      </c>
      <c r="L140" s="138">
        <v>12.290749981563875</v>
      </c>
      <c r="M140" s="138">
        <v>16.860157040319859</v>
      </c>
      <c r="N140" s="138">
        <v>14.167316001983425</v>
      </c>
      <c r="O140" s="138">
        <v>16.221351933816884</v>
      </c>
      <c r="P140" s="138">
        <v>18.189259242417354</v>
      </c>
      <c r="Q140" s="957">
        <v>8.9281728494263657</v>
      </c>
    </row>
    <row r="141" spans="3:17" ht="17.399999999999999" x14ac:dyDescent="0.45">
      <c r="C141" s="3264"/>
      <c r="D141" s="2951" t="s">
        <v>3121</v>
      </c>
      <c r="E141" s="138">
        <v>14.789982252021296</v>
      </c>
      <c r="F141" s="138">
        <v>2.430251774083795</v>
      </c>
      <c r="G141" s="138">
        <v>2.3957260247718071</v>
      </c>
      <c r="H141" s="138">
        <v>2.3611635814129204</v>
      </c>
      <c r="I141" s="138">
        <v>4.655710228595372</v>
      </c>
      <c r="J141" s="138">
        <v>4.5928443485050288</v>
      </c>
      <c r="K141" s="138">
        <v>2.266237592349182</v>
      </c>
      <c r="L141" s="138">
        <v>8.9455440008945537</v>
      </c>
      <c r="M141" s="138">
        <v>8.8337271703363438</v>
      </c>
      <c r="N141" s="138">
        <v>4.3630969261982155</v>
      </c>
      <c r="O141" s="138">
        <v>19.405334310787211</v>
      </c>
      <c r="P141" s="138">
        <v>4.2653017701002343</v>
      </c>
      <c r="Q141" s="957">
        <v>2.1101052942541831</v>
      </c>
    </row>
    <row r="142" spans="3:17" ht="17.399999999999999" x14ac:dyDescent="0.45">
      <c r="C142" s="3265"/>
      <c r="D142" s="2955" t="s">
        <v>7460</v>
      </c>
      <c r="E142" s="958">
        <v>4.3921293042867182</v>
      </c>
      <c r="F142" s="958">
        <v>10.757777873402469</v>
      </c>
      <c r="G142" s="958">
        <v>6.3249773354978815</v>
      </c>
      <c r="H142" s="958">
        <v>18.593120545398204</v>
      </c>
      <c r="I142" s="958">
        <v>6.0761954914629452</v>
      </c>
      <c r="J142" s="37" t="s">
        <v>682</v>
      </c>
      <c r="K142" s="958">
        <v>7.7977269625904047</v>
      </c>
      <c r="L142" s="958">
        <v>1.9131432944327531</v>
      </c>
      <c r="M142" s="958">
        <v>1.8782164456631982</v>
      </c>
      <c r="N142" s="958">
        <v>3.6903773410831255</v>
      </c>
      <c r="O142" s="958">
        <v>3.6279204759831667</v>
      </c>
      <c r="P142" s="958">
        <v>3.5662066260119114</v>
      </c>
      <c r="Q142" s="958">
        <v>5.2612195506918509</v>
      </c>
    </row>
    <row r="143" spans="3:17" ht="17.399999999999999" x14ac:dyDescent="0.45">
      <c r="C143" s="2502" t="s">
        <v>5962</v>
      </c>
      <c r="D143" s="2502"/>
      <c r="E143" s="2502"/>
      <c r="F143" s="2502"/>
      <c r="G143" s="2502"/>
      <c r="H143" s="2502"/>
      <c r="I143" s="2502"/>
      <c r="J143" s="2502"/>
      <c r="K143" s="2502"/>
      <c r="L143" s="2502"/>
      <c r="M143" s="2502"/>
      <c r="N143" s="2502"/>
      <c r="O143" s="2502"/>
      <c r="P143" s="2502"/>
    </row>
  </sheetData>
  <mergeCells count="21">
    <mergeCell ref="AB11:AC11"/>
    <mergeCell ref="T11:Z11"/>
    <mergeCell ref="E11:R11"/>
    <mergeCell ref="D11:D12"/>
    <mergeCell ref="C11:C12"/>
    <mergeCell ref="A6:B6"/>
    <mergeCell ref="C6:R6"/>
    <mergeCell ref="C1:D1"/>
    <mergeCell ref="A3:B3"/>
    <mergeCell ref="C3:R3"/>
    <mergeCell ref="A4:B4"/>
    <mergeCell ref="C4:R4"/>
    <mergeCell ref="A5:B5"/>
    <mergeCell ref="C5:R5"/>
    <mergeCell ref="C124:C134"/>
    <mergeCell ref="C137:C142"/>
    <mergeCell ref="C59:C78"/>
    <mergeCell ref="C79:C94"/>
    <mergeCell ref="C95:C102"/>
    <mergeCell ref="C103:C112"/>
    <mergeCell ref="C113:C123"/>
  </mergeCells>
  <conditionalFormatting sqref="E59:P59">
    <cfRule type="cellIs" dxfId="630" priority="84" operator="equal">
      <formula>0</formula>
    </cfRule>
  </conditionalFormatting>
  <conditionalFormatting sqref="E60:P60">
    <cfRule type="cellIs" dxfId="629" priority="83" operator="equal">
      <formula>0</formula>
    </cfRule>
  </conditionalFormatting>
  <conditionalFormatting sqref="E61:P61">
    <cfRule type="cellIs" dxfId="628" priority="82" operator="equal">
      <formula>0</formula>
    </cfRule>
  </conditionalFormatting>
  <conditionalFormatting sqref="E62:P62">
    <cfRule type="cellIs" dxfId="627" priority="81" operator="equal">
      <formula>0</formula>
    </cfRule>
  </conditionalFormatting>
  <conditionalFormatting sqref="E63:P63">
    <cfRule type="cellIs" dxfId="626" priority="80" operator="equal">
      <formula>0</formula>
    </cfRule>
  </conditionalFormatting>
  <conditionalFormatting sqref="E64:P64">
    <cfRule type="cellIs" dxfId="625" priority="79" operator="equal">
      <formula>0</formula>
    </cfRule>
  </conditionalFormatting>
  <conditionalFormatting sqref="E65:P65">
    <cfRule type="cellIs" dxfId="624" priority="78" operator="equal">
      <formula>0</formula>
    </cfRule>
  </conditionalFormatting>
  <conditionalFormatting sqref="E66:P66">
    <cfRule type="cellIs" dxfId="623" priority="77" operator="equal">
      <formula>0</formula>
    </cfRule>
  </conditionalFormatting>
  <conditionalFormatting sqref="E67:P67">
    <cfRule type="cellIs" dxfId="622" priority="76" operator="equal">
      <formula>0</formula>
    </cfRule>
  </conditionalFormatting>
  <conditionalFormatting sqref="E68:P68">
    <cfRule type="cellIs" dxfId="621" priority="75" operator="equal">
      <formula>0</formula>
    </cfRule>
  </conditionalFormatting>
  <conditionalFormatting sqref="E69:P69">
    <cfRule type="cellIs" dxfId="620" priority="74" operator="equal">
      <formula>0</formula>
    </cfRule>
  </conditionalFormatting>
  <conditionalFormatting sqref="E70:P70">
    <cfRule type="cellIs" dxfId="619" priority="73" operator="equal">
      <formula>0</formula>
    </cfRule>
  </conditionalFormatting>
  <conditionalFormatting sqref="E71:P71">
    <cfRule type="cellIs" dxfId="618" priority="72" operator="equal">
      <formula>0</formula>
    </cfRule>
  </conditionalFormatting>
  <conditionalFormatting sqref="E72:P72">
    <cfRule type="cellIs" dxfId="617" priority="71" operator="equal">
      <formula>0</formula>
    </cfRule>
  </conditionalFormatting>
  <conditionalFormatting sqref="E73:P73">
    <cfRule type="cellIs" dxfId="616" priority="70" operator="equal">
      <formula>0</formula>
    </cfRule>
  </conditionalFormatting>
  <conditionalFormatting sqref="E74:P74">
    <cfRule type="cellIs" dxfId="615" priority="69" operator="equal">
      <formula>0</formula>
    </cfRule>
  </conditionalFormatting>
  <conditionalFormatting sqref="E75:P75">
    <cfRule type="cellIs" dxfId="614" priority="68" operator="equal">
      <formula>0</formula>
    </cfRule>
  </conditionalFormatting>
  <conditionalFormatting sqref="E76:P76">
    <cfRule type="cellIs" dxfId="613" priority="67" operator="equal">
      <formula>0</formula>
    </cfRule>
  </conditionalFormatting>
  <conditionalFormatting sqref="E77:P77">
    <cfRule type="cellIs" dxfId="612" priority="66" operator="equal">
      <formula>0</formula>
    </cfRule>
  </conditionalFormatting>
  <conditionalFormatting sqref="E78:P78">
    <cfRule type="cellIs" dxfId="611" priority="65" operator="equal">
      <formula>0</formula>
    </cfRule>
  </conditionalFormatting>
  <conditionalFormatting sqref="E79:P79">
    <cfRule type="cellIs" dxfId="610" priority="64" operator="equal">
      <formula>0</formula>
    </cfRule>
  </conditionalFormatting>
  <conditionalFormatting sqref="E80:P80">
    <cfRule type="cellIs" dxfId="609" priority="63" operator="equal">
      <formula>0</formula>
    </cfRule>
  </conditionalFormatting>
  <conditionalFormatting sqref="E81:P81">
    <cfRule type="cellIs" dxfId="608" priority="62" operator="equal">
      <formula>0</formula>
    </cfRule>
  </conditionalFormatting>
  <conditionalFormatting sqref="E82:P82">
    <cfRule type="cellIs" dxfId="607" priority="61" operator="equal">
      <formula>0</formula>
    </cfRule>
  </conditionalFormatting>
  <conditionalFormatting sqref="E83:P83">
    <cfRule type="cellIs" dxfId="606" priority="60" operator="equal">
      <formula>0</formula>
    </cfRule>
  </conditionalFormatting>
  <conditionalFormatting sqref="E84:P84">
    <cfRule type="cellIs" dxfId="605" priority="59" operator="equal">
      <formula>0</formula>
    </cfRule>
  </conditionalFormatting>
  <conditionalFormatting sqref="E85:P85">
    <cfRule type="cellIs" dxfId="604" priority="58" operator="equal">
      <formula>0</formula>
    </cfRule>
  </conditionalFormatting>
  <conditionalFormatting sqref="E86:P86">
    <cfRule type="cellIs" dxfId="603" priority="57" operator="equal">
      <formula>0</formula>
    </cfRule>
  </conditionalFormatting>
  <conditionalFormatting sqref="E87:P87">
    <cfRule type="cellIs" dxfId="602" priority="56" operator="equal">
      <formula>0</formula>
    </cfRule>
  </conditionalFormatting>
  <conditionalFormatting sqref="E88:P88">
    <cfRule type="cellIs" dxfId="601" priority="55" operator="equal">
      <formula>0</formula>
    </cfRule>
  </conditionalFormatting>
  <conditionalFormatting sqref="E89:P89">
    <cfRule type="cellIs" dxfId="600" priority="54" operator="equal">
      <formula>0</formula>
    </cfRule>
  </conditionalFormatting>
  <conditionalFormatting sqref="E90:P90">
    <cfRule type="cellIs" dxfId="599" priority="53" operator="equal">
      <formula>0</formula>
    </cfRule>
  </conditionalFormatting>
  <conditionalFormatting sqref="E91:P91">
    <cfRule type="cellIs" dxfId="598" priority="52" operator="equal">
      <formula>0</formula>
    </cfRule>
  </conditionalFormatting>
  <conditionalFormatting sqref="E92:P92">
    <cfRule type="cellIs" dxfId="597" priority="51" operator="equal">
      <formula>0</formula>
    </cfRule>
  </conditionalFormatting>
  <conditionalFormatting sqref="E93:P93">
    <cfRule type="cellIs" dxfId="596" priority="50" operator="equal">
      <formula>0</formula>
    </cfRule>
  </conditionalFormatting>
  <conditionalFormatting sqref="E94:P94">
    <cfRule type="cellIs" dxfId="595" priority="49" operator="equal">
      <formula>0</formula>
    </cfRule>
  </conditionalFormatting>
  <conditionalFormatting sqref="E95:P95">
    <cfRule type="cellIs" dxfId="594" priority="48" operator="equal">
      <formula>0</formula>
    </cfRule>
  </conditionalFormatting>
  <conditionalFormatting sqref="E96:P96">
    <cfRule type="cellIs" dxfId="593" priority="47" operator="equal">
      <formula>0</formula>
    </cfRule>
  </conditionalFormatting>
  <conditionalFormatting sqref="E97:P97">
    <cfRule type="cellIs" dxfId="592" priority="46" operator="equal">
      <formula>0</formula>
    </cfRule>
  </conditionalFormatting>
  <conditionalFormatting sqref="E98:P98">
    <cfRule type="cellIs" dxfId="591" priority="45" operator="equal">
      <formula>0</formula>
    </cfRule>
  </conditionalFormatting>
  <conditionalFormatting sqref="E99:P99">
    <cfRule type="cellIs" dxfId="590" priority="44" operator="equal">
      <formula>0</formula>
    </cfRule>
  </conditionalFormatting>
  <conditionalFormatting sqref="E100:P100">
    <cfRule type="cellIs" dxfId="589" priority="43" operator="equal">
      <formula>0</formula>
    </cfRule>
  </conditionalFormatting>
  <conditionalFormatting sqref="E101:P101">
    <cfRule type="cellIs" dxfId="588" priority="42" operator="equal">
      <formula>0</formula>
    </cfRule>
  </conditionalFormatting>
  <conditionalFormatting sqref="E102:P102">
    <cfRule type="cellIs" dxfId="587" priority="41" operator="equal">
      <formula>0</formula>
    </cfRule>
  </conditionalFormatting>
  <conditionalFormatting sqref="E103:P103">
    <cfRule type="cellIs" dxfId="586" priority="40" operator="equal">
      <formula>0</formula>
    </cfRule>
  </conditionalFormatting>
  <conditionalFormatting sqref="E104:P104">
    <cfRule type="cellIs" dxfId="585" priority="39" operator="equal">
      <formula>0</formula>
    </cfRule>
  </conditionalFormatting>
  <conditionalFormatting sqref="E105:P105">
    <cfRule type="cellIs" dxfId="584" priority="38" operator="equal">
      <formula>0</formula>
    </cfRule>
  </conditionalFormatting>
  <conditionalFormatting sqref="E106:P106">
    <cfRule type="cellIs" dxfId="583" priority="37" operator="equal">
      <formula>0</formula>
    </cfRule>
  </conditionalFormatting>
  <conditionalFormatting sqref="E107:P107">
    <cfRule type="cellIs" dxfId="582" priority="36" operator="equal">
      <formula>0</formula>
    </cfRule>
  </conditionalFormatting>
  <conditionalFormatting sqref="E108:P108">
    <cfRule type="cellIs" dxfId="581" priority="35" operator="equal">
      <formula>0</formula>
    </cfRule>
  </conditionalFormatting>
  <conditionalFormatting sqref="E109:P109">
    <cfRule type="cellIs" dxfId="580" priority="34" operator="equal">
      <formula>0</formula>
    </cfRule>
  </conditionalFormatting>
  <conditionalFormatting sqref="E110:P110">
    <cfRule type="cellIs" dxfId="579" priority="33" operator="equal">
      <formula>0</formula>
    </cfRule>
  </conditionalFormatting>
  <conditionalFormatting sqref="E111:P111">
    <cfRule type="cellIs" dxfId="578" priority="32" operator="equal">
      <formula>0</formula>
    </cfRule>
  </conditionalFormatting>
  <conditionalFormatting sqref="E112:P112">
    <cfRule type="cellIs" dxfId="577" priority="31" operator="equal">
      <formula>0</formula>
    </cfRule>
  </conditionalFormatting>
  <conditionalFormatting sqref="E113:P113">
    <cfRule type="cellIs" dxfId="576" priority="30" operator="equal">
      <formula>0</formula>
    </cfRule>
  </conditionalFormatting>
  <conditionalFormatting sqref="E114:P114">
    <cfRule type="cellIs" dxfId="575" priority="29" operator="equal">
      <formula>0</formula>
    </cfRule>
  </conditionalFormatting>
  <conditionalFormatting sqref="E115:P115">
    <cfRule type="cellIs" dxfId="574" priority="28" operator="equal">
      <formula>0</formula>
    </cfRule>
  </conditionalFormatting>
  <conditionalFormatting sqref="E116:P116">
    <cfRule type="cellIs" dxfId="573" priority="27" operator="equal">
      <formula>0</formula>
    </cfRule>
  </conditionalFormatting>
  <conditionalFormatting sqref="E117:P117">
    <cfRule type="cellIs" dxfId="572" priority="26" operator="equal">
      <formula>0</formula>
    </cfRule>
  </conditionalFormatting>
  <conditionalFormatting sqref="E118:P118">
    <cfRule type="cellIs" dxfId="571" priority="25" operator="equal">
      <formula>0</formula>
    </cfRule>
  </conditionalFormatting>
  <conditionalFormatting sqref="E119:P119">
    <cfRule type="cellIs" dxfId="570" priority="24" operator="equal">
      <formula>0</formula>
    </cfRule>
  </conditionalFormatting>
  <conditionalFormatting sqref="E120:P120">
    <cfRule type="cellIs" dxfId="569" priority="23" operator="equal">
      <formula>0</formula>
    </cfRule>
  </conditionalFormatting>
  <conditionalFormatting sqref="E121:P121">
    <cfRule type="cellIs" dxfId="568" priority="22" operator="equal">
      <formula>0</formula>
    </cfRule>
  </conditionalFormatting>
  <conditionalFormatting sqref="E122:P122">
    <cfRule type="cellIs" dxfId="567" priority="21" operator="equal">
      <formula>0</formula>
    </cfRule>
  </conditionalFormatting>
  <conditionalFormatting sqref="E123:P123">
    <cfRule type="cellIs" dxfId="566" priority="20" operator="equal">
      <formula>0</formula>
    </cfRule>
  </conditionalFormatting>
  <conditionalFormatting sqref="E124:P124">
    <cfRule type="cellIs" dxfId="565" priority="19" operator="equal">
      <formula>0</formula>
    </cfRule>
  </conditionalFormatting>
  <conditionalFormatting sqref="E125:P125">
    <cfRule type="cellIs" dxfId="564" priority="18" operator="equal">
      <formula>0</formula>
    </cfRule>
  </conditionalFormatting>
  <conditionalFormatting sqref="E126:P126">
    <cfRule type="cellIs" dxfId="563" priority="17" operator="equal">
      <formula>0</formula>
    </cfRule>
  </conditionalFormatting>
  <conditionalFormatting sqref="E127:P127">
    <cfRule type="cellIs" dxfId="562" priority="16" operator="equal">
      <formula>0</formula>
    </cfRule>
  </conditionalFormatting>
  <conditionalFormatting sqref="E128:P128">
    <cfRule type="cellIs" dxfId="561" priority="15" operator="equal">
      <formula>0</formula>
    </cfRule>
  </conditionalFormatting>
  <conditionalFormatting sqref="E129:P129">
    <cfRule type="cellIs" dxfId="560" priority="14" operator="equal">
      <formula>0</formula>
    </cfRule>
  </conditionalFormatting>
  <conditionalFormatting sqref="E130:P130">
    <cfRule type="cellIs" dxfId="559" priority="13" operator="equal">
      <formula>0</formula>
    </cfRule>
  </conditionalFormatting>
  <conditionalFormatting sqref="E131:P131">
    <cfRule type="cellIs" dxfId="558" priority="12" operator="equal">
      <formula>0</formula>
    </cfRule>
  </conditionalFormatting>
  <conditionalFormatting sqref="E132:P132">
    <cfRule type="cellIs" dxfId="557" priority="11" operator="equal">
      <formula>0</formula>
    </cfRule>
  </conditionalFormatting>
  <conditionalFormatting sqref="E133:P133">
    <cfRule type="cellIs" dxfId="556" priority="10" operator="equal">
      <formula>0</formula>
    </cfRule>
  </conditionalFormatting>
  <conditionalFormatting sqref="E134:P134">
    <cfRule type="cellIs" dxfId="555" priority="9" operator="equal">
      <formula>0</formula>
    </cfRule>
  </conditionalFormatting>
  <conditionalFormatting sqref="E137:P137">
    <cfRule type="cellIs" dxfId="554" priority="8" operator="equal">
      <formula>0</formula>
    </cfRule>
  </conditionalFormatting>
  <conditionalFormatting sqref="E138:P138">
    <cfRule type="cellIs" dxfId="553" priority="7" operator="equal">
      <formula>0</formula>
    </cfRule>
  </conditionalFormatting>
  <conditionalFormatting sqref="E139:P139">
    <cfRule type="cellIs" dxfId="552" priority="6" operator="equal">
      <formula>0</formula>
    </cfRule>
  </conditionalFormatting>
  <conditionalFormatting sqref="E140:P140">
    <cfRule type="cellIs" dxfId="551" priority="5" operator="equal">
      <formula>0</formula>
    </cfRule>
  </conditionalFormatting>
  <conditionalFormatting sqref="E141:P141">
    <cfRule type="cellIs" dxfId="550" priority="4" operator="equal">
      <formula>0</formula>
    </cfRule>
  </conditionalFormatting>
  <conditionalFormatting sqref="E142:P142">
    <cfRule type="cellIs" dxfId="549" priority="3" operator="equal">
      <formula>0</formula>
    </cfRule>
  </conditionalFormatting>
  <conditionalFormatting sqref="Q61:Q141">
    <cfRule type="cellIs" dxfId="548" priority="2" operator="equal">
      <formula>0</formula>
    </cfRule>
  </conditionalFormatting>
  <conditionalFormatting sqref="Q142">
    <cfRule type="cellIs" dxfId="547" priority="1" operator="equal">
      <formula>0</formula>
    </cfRule>
  </conditionalFormatting>
  <hyperlinks>
    <hyperlink ref="A1" location="'ODS 3.'!A1" display="REGRESAR" xr:uid="{00000000-0004-0000-4F00-000000000000}"/>
    <hyperlink ref="C1" location="'Metadato 3.4.2'!A1" display="VER METADATO" xr:uid="{00000000-0004-0000-4F00-000001000000}"/>
  </hyperlinks>
  <pageMargins left="0.7" right="0.7" top="0.75" bottom="0.75" header="0.3" footer="0.3"/>
  <drawing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codeName="Hoja81">
    <tabColor theme="0" tint="-0.499984740745262"/>
  </sheetPr>
  <dimension ref="A1:F36"/>
  <sheetViews>
    <sheetView showGridLines="0" zoomScaleNormal="100" workbookViewId="0">
      <pane ySplit="1" topLeftCell="A14" activePane="bottomLeft" state="frozen"/>
      <selection pane="bottomLeft" activeCell="D24" sqref="D24"/>
    </sheetView>
  </sheetViews>
  <sheetFormatPr baseColWidth="10" defaultColWidth="11.44140625" defaultRowHeight="17.399999999999999" x14ac:dyDescent="0.3"/>
  <cols>
    <col min="1" max="1" width="10.21875" style="38" customWidth="1"/>
    <col min="2" max="2" width="26.44140625" style="38" customWidth="1"/>
    <col min="3" max="3" width="24" style="38" customWidth="1"/>
    <col min="4" max="4" width="68.44140625" style="38" customWidth="1"/>
    <col min="5" max="5" width="11.44140625" style="38"/>
    <col min="6" max="6" width="7.21875" style="38" customWidth="1"/>
    <col min="7" max="16384" width="11.44140625" style="38"/>
  </cols>
  <sheetData>
    <row r="1" spans="1:6" x14ac:dyDescent="0.3">
      <c r="B1" s="481" t="s">
        <v>337</v>
      </c>
    </row>
    <row r="2" spans="1:6" ht="18" thickBot="1" x14ac:dyDescent="0.35"/>
    <row r="3" spans="1:6" ht="23.25" customHeight="1" thickBot="1" x14ac:dyDescent="0.35">
      <c r="B3" s="3297" t="s">
        <v>370</v>
      </c>
      <c r="C3" s="3297"/>
      <c r="D3" s="3297"/>
      <c r="F3" s="147" t="s">
        <v>371</v>
      </c>
    </row>
    <row r="4" spans="1:6" x14ac:dyDescent="0.3">
      <c r="A4" s="691"/>
      <c r="B4" s="3142" t="s">
        <v>449</v>
      </c>
      <c r="C4" s="3142"/>
      <c r="D4" s="44" t="s">
        <v>16</v>
      </c>
    </row>
    <row r="5" spans="1:6" ht="34.799999999999997" x14ac:dyDescent="0.3">
      <c r="B5" s="3142" t="s">
        <v>373</v>
      </c>
      <c r="C5" s="3142"/>
      <c r="D5" s="44" t="s">
        <v>3975</v>
      </c>
    </row>
    <row r="6" spans="1:6" x14ac:dyDescent="0.3">
      <c r="B6" s="3142" t="s">
        <v>374</v>
      </c>
      <c r="C6" s="3142"/>
      <c r="D6" s="45" t="s">
        <v>604</v>
      </c>
    </row>
    <row r="7" spans="1:6" ht="15" customHeight="1" x14ac:dyDescent="0.3">
      <c r="B7" s="3143" t="s">
        <v>375</v>
      </c>
      <c r="C7" s="3143"/>
      <c r="D7" s="46" t="s">
        <v>3977</v>
      </c>
    </row>
    <row r="8" spans="1:6" ht="15" customHeight="1" x14ac:dyDescent="0.3">
      <c r="B8" s="3143" t="s">
        <v>2480</v>
      </c>
      <c r="C8" s="3143"/>
      <c r="D8" s="47" t="s">
        <v>2518</v>
      </c>
    </row>
    <row r="9" spans="1:6" x14ac:dyDescent="0.45">
      <c r="B9" s="22"/>
      <c r="C9" s="22"/>
      <c r="D9" s="22"/>
    </row>
    <row r="10" spans="1:6" ht="23.25" customHeight="1" x14ac:dyDescent="0.3">
      <c r="B10" s="3297" t="s">
        <v>376</v>
      </c>
      <c r="C10" s="3297"/>
      <c r="D10" s="3297"/>
    </row>
    <row r="11" spans="1:6" x14ac:dyDescent="0.3">
      <c r="B11" s="3153" t="s">
        <v>377</v>
      </c>
      <c r="C11" s="3154"/>
      <c r="D11" s="44" t="s">
        <v>656</v>
      </c>
    </row>
    <row r="12" spans="1:6" ht="16.5" customHeight="1" x14ac:dyDescent="0.3">
      <c r="B12" s="3155" t="s">
        <v>379</v>
      </c>
      <c r="C12" s="3155"/>
      <c r="D12" s="875" t="s">
        <v>6051</v>
      </c>
    </row>
    <row r="13" spans="1:6" x14ac:dyDescent="0.3">
      <c r="B13" s="3142" t="s">
        <v>380</v>
      </c>
      <c r="C13" s="3142"/>
      <c r="D13" s="603" t="s">
        <v>604</v>
      </c>
    </row>
    <row r="14" spans="1:6" x14ac:dyDescent="0.3">
      <c r="B14" s="3142" t="s">
        <v>381</v>
      </c>
      <c r="C14" s="3156"/>
      <c r="D14" s="603" t="s">
        <v>10</v>
      </c>
    </row>
    <row r="15" spans="1:6" ht="52.2" x14ac:dyDescent="0.3">
      <c r="A15" s="874"/>
      <c r="B15" s="3142" t="s">
        <v>382</v>
      </c>
      <c r="C15" s="3142"/>
      <c r="D15" s="49" t="s">
        <v>6058</v>
      </c>
    </row>
    <row r="16" spans="1:6" ht="46.5" customHeight="1" x14ac:dyDescent="0.3">
      <c r="B16" s="3142" t="s">
        <v>383</v>
      </c>
      <c r="C16" s="3142"/>
      <c r="D16" s="44"/>
    </row>
    <row r="17" spans="2:4" x14ac:dyDescent="0.3">
      <c r="B17" s="3142" t="s">
        <v>384</v>
      </c>
      <c r="C17" s="3142"/>
      <c r="D17" s="49" t="s">
        <v>644</v>
      </c>
    </row>
    <row r="18" spans="2:4" x14ac:dyDescent="0.3">
      <c r="B18" s="3143" t="s">
        <v>386</v>
      </c>
      <c r="C18" s="3143"/>
      <c r="D18" s="44"/>
    </row>
    <row r="19" spans="2:4" ht="34.799999999999997" x14ac:dyDescent="0.3">
      <c r="B19" s="3144" t="s">
        <v>387</v>
      </c>
      <c r="C19" s="3145"/>
      <c r="D19" s="49" t="s">
        <v>657</v>
      </c>
    </row>
    <row r="20" spans="2:4" x14ac:dyDescent="0.3">
      <c r="B20" s="3142" t="s">
        <v>388</v>
      </c>
      <c r="C20" s="3142"/>
      <c r="D20" s="49" t="s">
        <v>424</v>
      </c>
    </row>
    <row r="21" spans="2:4" x14ac:dyDescent="0.3">
      <c r="B21" s="3146" t="s">
        <v>390</v>
      </c>
      <c r="C21" s="54" t="s">
        <v>391</v>
      </c>
      <c r="D21" s="2947" t="s">
        <v>7482</v>
      </c>
    </row>
    <row r="22" spans="2:4" x14ac:dyDescent="0.3">
      <c r="B22" s="3147"/>
      <c r="C22" s="577" t="s">
        <v>393</v>
      </c>
      <c r="D22" s="83"/>
    </row>
    <row r="23" spans="2:4" x14ac:dyDescent="0.3">
      <c r="B23" s="3148" t="s">
        <v>395</v>
      </c>
      <c r="C23" s="3148"/>
      <c r="D23" s="49" t="s">
        <v>631</v>
      </c>
    </row>
    <row r="24" spans="2:4" x14ac:dyDescent="0.3">
      <c r="B24" s="3148" t="s">
        <v>397</v>
      </c>
      <c r="C24" s="3148"/>
      <c r="D24" s="113" t="s">
        <v>6034</v>
      </c>
    </row>
    <row r="25" spans="2:4" x14ac:dyDescent="0.3">
      <c r="B25" s="3142" t="s">
        <v>399</v>
      </c>
      <c r="C25" s="3142"/>
      <c r="D25" s="49" t="s">
        <v>19</v>
      </c>
    </row>
    <row r="26" spans="2:4" ht="15" customHeight="1" x14ac:dyDescent="0.3">
      <c r="B26" s="3143" t="s">
        <v>401</v>
      </c>
      <c r="C26" s="3143"/>
      <c r="D26" s="113" t="s">
        <v>6035</v>
      </c>
    </row>
    <row r="27" spans="2:4" x14ac:dyDescent="0.3">
      <c r="B27" s="3149" t="s">
        <v>403</v>
      </c>
      <c r="C27" s="3150"/>
      <c r="D27" s="44"/>
    </row>
    <row r="28" spans="2:4" ht="34.799999999999997" x14ac:dyDescent="0.3">
      <c r="B28" s="578" t="s">
        <v>404</v>
      </c>
      <c r="C28" s="579"/>
      <c r="D28" s="49" t="s">
        <v>6059</v>
      </c>
    </row>
    <row r="29" spans="2:4" x14ac:dyDescent="0.3">
      <c r="B29" s="3151" t="s">
        <v>405</v>
      </c>
      <c r="C29" s="3152"/>
      <c r="D29" s="61"/>
    </row>
    <row r="30" spans="2:4" x14ac:dyDescent="0.3">
      <c r="B30" s="114"/>
      <c r="C30" s="114"/>
      <c r="D30" s="115"/>
    </row>
    <row r="31" spans="2:4" ht="23.25" customHeight="1" x14ac:dyDescent="0.3">
      <c r="B31" s="3297" t="s">
        <v>406</v>
      </c>
      <c r="C31" s="3297"/>
      <c r="D31" s="3297"/>
    </row>
    <row r="32" spans="2:4" x14ac:dyDescent="0.3">
      <c r="B32" s="3140" t="s">
        <v>407</v>
      </c>
      <c r="C32" s="3141"/>
      <c r="D32" s="113" t="s">
        <v>635</v>
      </c>
    </row>
    <row r="33" spans="2:4" x14ac:dyDescent="0.3">
      <c r="B33" s="3140" t="s">
        <v>409</v>
      </c>
      <c r="C33" s="3141"/>
      <c r="D33" s="113" t="s">
        <v>636</v>
      </c>
    </row>
    <row r="34" spans="2:4" x14ac:dyDescent="0.3">
      <c r="B34" s="3140" t="s">
        <v>411</v>
      </c>
      <c r="C34" s="3141"/>
      <c r="D34" s="113" t="s">
        <v>412</v>
      </c>
    </row>
    <row r="35" spans="2:4" x14ac:dyDescent="0.3">
      <c r="B35" s="3140" t="s">
        <v>413</v>
      </c>
      <c r="C35" s="3141"/>
      <c r="D35" s="113" t="s">
        <v>6037</v>
      </c>
    </row>
    <row r="36" spans="2:4" x14ac:dyDescent="0.3">
      <c r="B36" s="3140" t="s">
        <v>415</v>
      </c>
      <c r="C36" s="3141"/>
      <c r="D36" s="113" t="s">
        <v>638</v>
      </c>
    </row>
  </sheetData>
  <mergeCells count="30">
    <mergeCell ref="B16:C16"/>
    <mergeCell ref="B3:D3"/>
    <mergeCell ref="B4:C4"/>
    <mergeCell ref="B5:C5"/>
    <mergeCell ref="B6:C6"/>
    <mergeCell ref="B7:C7"/>
    <mergeCell ref="B10:D10"/>
    <mergeCell ref="B11:C11"/>
    <mergeCell ref="B12:C12"/>
    <mergeCell ref="B13:C13"/>
    <mergeCell ref="B14:C14"/>
    <mergeCell ref="B15:C15"/>
    <mergeCell ref="B8:C8"/>
    <mergeCell ref="B31:D31"/>
    <mergeCell ref="B17:C17"/>
    <mergeCell ref="B18:C18"/>
    <mergeCell ref="B19:C19"/>
    <mergeCell ref="B20:C20"/>
    <mergeCell ref="B21:B22"/>
    <mergeCell ref="B23:C23"/>
    <mergeCell ref="B24:C24"/>
    <mergeCell ref="B25:C25"/>
    <mergeCell ref="B26:C26"/>
    <mergeCell ref="B27:C27"/>
    <mergeCell ref="B29:C29"/>
    <mergeCell ref="B32:C32"/>
    <mergeCell ref="B33:C33"/>
    <mergeCell ref="B34:C34"/>
    <mergeCell ref="B35:C35"/>
    <mergeCell ref="B36:C36"/>
  </mergeCells>
  <dataValidations count="5">
    <dataValidation type="list" allowBlank="1" showInputMessage="1" showErrorMessage="1" sqref="D7" xr:uid="{00000000-0002-0000-5000-000000000000}">
      <formula1>Nombre_indicador_ODS</formula1>
    </dataValidation>
    <dataValidation type="list" allowBlank="1" showInputMessage="1" showErrorMessage="1" sqref="D6" xr:uid="{00000000-0002-0000-5000-000001000000}">
      <formula1>Numero_indicador</formula1>
    </dataValidation>
    <dataValidation type="list" allowBlank="1" showInputMessage="1" showErrorMessage="1" sqref="D5" xr:uid="{00000000-0002-0000-5000-000002000000}">
      <formula1>Metas_ODS</formula1>
    </dataValidation>
    <dataValidation type="list" allowBlank="1" showInputMessage="1" showErrorMessage="1" sqref="D4" xr:uid="{00000000-0002-0000-5000-000003000000}">
      <formula1>ODS</formula1>
    </dataValidation>
    <dataValidation allowBlank="1" showDropDown="1" showInputMessage="1" showErrorMessage="1" sqref="D13" xr:uid="{00000000-0002-0000-5000-000004000000}"/>
  </dataValidations>
  <hyperlinks>
    <hyperlink ref="B1" location="'3.4.2'!A1" display="REGRESAR" xr:uid="{00000000-0004-0000-5000-000000000000}"/>
    <hyperlink ref="D8" r:id="rId1" xr:uid="{00000000-0004-0000-5000-000001000000}"/>
  </hyperlinks>
  <pageMargins left="0.7" right="0.7" top="0.75" bottom="0.75" header="0.3" footer="0.3"/>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codeName="Hoja82"/>
  <dimension ref="A1:T57"/>
  <sheetViews>
    <sheetView showGridLines="0" zoomScaleNormal="100" workbookViewId="0">
      <pane ySplit="1" topLeftCell="A2" activePane="bottomLeft" state="frozen"/>
      <selection pane="bottomLeft"/>
    </sheetView>
  </sheetViews>
  <sheetFormatPr baseColWidth="10" defaultColWidth="11.44140625" defaultRowHeight="13.2" x14ac:dyDescent="0.35"/>
  <cols>
    <col min="1" max="2" width="15.21875" style="39" customWidth="1"/>
    <col min="3" max="3" width="9.44140625" style="39" customWidth="1"/>
    <col min="4" max="6" width="7.5546875" style="39" customWidth="1"/>
    <col min="7" max="7" width="3.21875" style="39" customWidth="1"/>
    <col min="8" max="13" width="8.88671875" style="39" customWidth="1"/>
    <col min="14" max="16384" width="11.44140625" style="39"/>
  </cols>
  <sheetData>
    <row r="1" spans="1:20" s="160" customFormat="1" ht="18.600000000000001" x14ac:dyDescent="0.45">
      <c r="A1" s="576" t="s">
        <v>337</v>
      </c>
      <c r="C1" s="3119" t="s">
        <v>430</v>
      </c>
      <c r="D1" s="3119"/>
    </row>
    <row r="2" spans="1:20" s="160" customFormat="1" ht="18.600000000000001" x14ac:dyDescent="0.45"/>
    <row r="3" spans="1:20" s="160" customFormat="1" ht="15.75" customHeight="1" x14ac:dyDescent="0.45">
      <c r="A3" s="3268" t="s">
        <v>339</v>
      </c>
      <c r="B3" s="3268"/>
      <c r="C3" s="3325" t="s">
        <v>627</v>
      </c>
      <c r="D3" s="3327"/>
      <c r="E3" s="3327"/>
      <c r="F3" s="3327"/>
      <c r="G3" s="3327"/>
      <c r="H3" s="3327"/>
      <c r="I3" s="3327"/>
      <c r="J3" s="3327"/>
      <c r="K3" s="3327"/>
      <c r="L3" s="3327"/>
      <c r="M3" s="3327"/>
      <c r="N3" s="3327"/>
      <c r="O3" s="3327"/>
      <c r="P3" s="3327"/>
      <c r="Q3" s="3327"/>
      <c r="R3" s="3327"/>
      <c r="S3" s="3327"/>
      <c r="T3" s="3327"/>
    </row>
    <row r="4" spans="1:20" s="160" customFormat="1" ht="15.75" customHeight="1" x14ac:dyDescent="0.45">
      <c r="A4" s="3268" t="s">
        <v>340</v>
      </c>
      <c r="B4" s="3268"/>
      <c r="C4" s="3325" t="s">
        <v>50</v>
      </c>
      <c r="D4" s="3326"/>
      <c r="E4" s="3326"/>
      <c r="F4" s="3326"/>
      <c r="G4" s="3326"/>
      <c r="H4" s="3326"/>
      <c r="I4" s="3326"/>
      <c r="J4" s="3326"/>
      <c r="K4" s="3326"/>
      <c r="L4" s="3326"/>
      <c r="M4" s="3326"/>
      <c r="N4" s="3326"/>
      <c r="O4" s="3326"/>
      <c r="P4" s="3326"/>
      <c r="Q4" s="3326"/>
      <c r="R4" s="3326"/>
      <c r="S4" s="3326"/>
      <c r="T4" s="3326"/>
    </row>
    <row r="5" spans="1:20" s="160" customFormat="1" ht="18.600000000000001" customHeight="1" x14ac:dyDescent="0.45">
      <c r="A5" s="3268" t="s">
        <v>341</v>
      </c>
      <c r="B5" s="3268"/>
      <c r="C5" s="3325" t="s">
        <v>3978</v>
      </c>
      <c r="D5" s="3326"/>
      <c r="E5" s="3326"/>
      <c r="F5" s="3326"/>
      <c r="G5" s="3326"/>
      <c r="H5" s="3326"/>
      <c r="I5" s="3326"/>
      <c r="J5" s="3326"/>
      <c r="K5" s="3326"/>
      <c r="L5" s="3326"/>
      <c r="M5" s="3326"/>
      <c r="N5" s="3326"/>
      <c r="O5" s="3326"/>
      <c r="P5" s="3326"/>
      <c r="Q5" s="3326"/>
      <c r="R5" s="3326"/>
      <c r="S5" s="3326"/>
      <c r="T5" s="3326"/>
    </row>
    <row r="6" spans="1:20" s="160" customFormat="1" ht="39" customHeight="1" x14ac:dyDescent="0.45">
      <c r="A6" s="3268" t="s">
        <v>417</v>
      </c>
      <c r="B6" s="3269"/>
      <c r="C6" s="3325" t="s">
        <v>5090</v>
      </c>
      <c r="D6" s="3326"/>
      <c r="E6" s="3326"/>
      <c r="F6" s="3326"/>
      <c r="G6" s="3326"/>
      <c r="H6" s="3326"/>
      <c r="I6" s="3326"/>
      <c r="J6" s="3326"/>
      <c r="K6" s="3326"/>
      <c r="L6" s="3326"/>
      <c r="M6" s="3326"/>
      <c r="N6" s="3326"/>
      <c r="O6" s="3326"/>
      <c r="P6" s="3326"/>
      <c r="Q6" s="3326"/>
      <c r="R6" s="3326"/>
      <c r="S6" s="3326"/>
      <c r="T6" s="3326"/>
    </row>
    <row r="7" spans="1:20" s="160" customFormat="1" ht="18.600000000000001" x14ac:dyDescent="0.45"/>
    <row r="8" spans="1:20" s="160" customFormat="1" ht="18.600000000000001" x14ac:dyDescent="0.45"/>
    <row r="9" spans="1:20" s="160" customFormat="1" ht="18.600000000000001" x14ac:dyDescent="0.45">
      <c r="A9" s="876"/>
      <c r="C9" s="3319" t="s">
        <v>6110</v>
      </c>
      <c r="D9" s="3319"/>
      <c r="E9" s="3319"/>
      <c r="F9" s="3319"/>
      <c r="G9" s="3319"/>
      <c r="H9" s="3319"/>
      <c r="I9" s="3319"/>
      <c r="J9" s="3319"/>
      <c r="K9" s="3319"/>
      <c r="L9" s="3319"/>
      <c r="M9" s="3319"/>
    </row>
    <row r="10" spans="1:20" s="160" customFormat="1" ht="18.600000000000001" x14ac:dyDescent="0.45">
      <c r="A10" s="876"/>
      <c r="C10" s="877" t="s">
        <v>6111</v>
      </c>
      <c r="D10" s="841"/>
      <c r="E10" s="841"/>
      <c r="F10" s="841"/>
      <c r="G10" s="878"/>
      <c r="H10" s="841"/>
      <c r="I10" s="841"/>
      <c r="J10" s="841"/>
      <c r="K10" s="841"/>
      <c r="L10" s="841"/>
      <c r="M10" s="841"/>
    </row>
    <row r="11" spans="1:20" s="160" customFormat="1" ht="18.600000000000001" x14ac:dyDescent="0.45">
      <c r="A11" s="876"/>
      <c r="C11" s="877" t="s">
        <v>6112</v>
      </c>
      <c r="D11" s="841"/>
      <c r="E11" s="841"/>
      <c r="F11" s="841"/>
      <c r="G11" s="878"/>
      <c r="H11" s="841"/>
      <c r="I11" s="841"/>
      <c r="J11" s="841"/>
      <c r="K11" s="841"/>
      <c r="L11" s="841"/>
      <c r="M11" s="841"/>
    </row>
    <row r="12" spans="1:20" ht="16.2" x14ac:dyDescent="0.35">
      <c r="A12" s="203"/>
      <c r="C12" s="483"/>
      <c r="D12" s="483"/>
      <c r="E12" s="483"/>
      <c r="F12" s="483"/>
      <c r="G12" s="483"/>
      <c r="H12" s="483"/>
      <c r="I12" s="483"/>
      <c r="J12" s="483"/>
      <c r="K12" s="483"/>
      <c r="L12" s="483"/>
      <c r="M12" s="483"/>
    </row>
    <row r="13" spans="1:20" ht="17.399999999999999" x14ac:dyDescent="0.35">
      <c r="A13" s="195"/>
      <c r="C13" s="3272" t="s">
        <v>343</v>
      </c>
      <c r="D13" s="3275" t="s">
        <v>345</v>
      </c>
      <c r="E13" s="3275"/>
      <c r="F13" s="3275"/>
      <c r="G13" s="585"/>
      <c r="H13" s="3274" t="s">
        <v>658</v>
      </c>
      <c r="I13" s="3274"/>
      <c r="J13" s="3274"/>
      <c r="K13" s="3274"/>
      <c r="L13" s="3274"/>
      <c r="M13" s="3274"/>
    </row>
    <row r="14" spans="1:20" ht="17.55" customHeight="1" x14ac:dyDescent="0.35">
      <c r="A14" s="195"/>
      <c r="C14" s="3273"/>
      <c r="D14" s="592" t="s">
        <v>344</v>
      </c>
      <c r="E14" s="592" t="s">
        <v>558</v>
      </c>
      <c r="F14" s="592" t="s">
        <v>557</v>
      </c>
      <c r="G14" s="592"/>
      <c r="H14" s="586" t="s">
        <v>659</v>
      </c>
      <c r="I14" s="586" t="s">
        <v>660</v>
      </c>
      <c r="J14" s="586" t="s">
        <v>661</v>
      </c>
      <c r="K14" s="586" t="s">
        <v>662</v>
      </c>
      <c r="L14" s="586" t="s">
        <v>663</v>
      </c>
      <c r="M14" s="586" t="s">
        <v>664</v>
      </c>
    </row>
    <row r="15" spans="1:20" s="41" customFormat="1" ht="14.4" customHeight="1" x14ac:dyDescent="0.3">
      <c r="A15" s="229"/>
      <c r="C15" s="879">
        <v>2011</v>
      </c>
      <c r="D15" s="880">
        <v>2.5992912513577999</v>
      </c>
      <c r="E15" s="880">
        <v>2.9206160256223299</v>
      </c>
      <c r="F15" s="880">
        <v>1.7956203938723301</v>
      </c>
      <c r="G15" s="880"/>
      <c r="H15" s="880">
        <v>4.0598572097845897</v>
      </c>
      <c r="I15" s="880">
        <v>2.24649597079957</v>
      </c>
      <c r="J15" s="880">
        <v>2.6900043619692298</v>
      </c>
      <c r="K15" s="880">
        <v>2.5830203679619599</v>
      </c>
      <c r="L15" s="880">
        <v>2.3578813825714198</v>
      </c>
      <c r="M15" s="880">
        <v>2.2223511867666397</v>
      </c>
    </row>
    <row r="16" spans="1:20" s="41" customFormat="1" ht="14.4" customHeight="1" x14ac:dyDescent="0.3">
      <c r="A16" s="197"/>
      <c r="C16" s="881">
        <v>2012</v>
      </c>
      <c r="D16" s="880">
        <v>2.7115429124474999</v>
      </c>
      <c r="E16" s="880">
        <v>3.0135225440365199</v>
      </c>
      <c r="F16" s="880">
        <v>1.91234260298793</v>
      </c>
      <c r="G16" s="880"/>
      <c r="H16" s="880">
        <v>4.7398493228031597</v>
      </c>
      <c r="I16" s="880">
        <v>2.29160111895757</v>
      </c>
      <c r="J16" s="880">
        <v>2.8116907816987902</v>
      </c>
      <c r="K16" s="880">
        <v>2.5381710469507102</v>
      </c>
      <c r="L16" s="880">
        <v>2.3941991195455699</v>
      </c>
      <c r="M16" s="880">
        <v>2.2571650464448001</v>
      </c>
    </row>
    <row r="17" spans="1:14" s="41" customFormat="1" ht="14.4" customHeight="1" x14ac:dyDescent="0.3">
      <c r="C17" s="881">
        <v>2013</v>
      </c>
      <c r="D17" s="880">
        <v>2.7120497157944401</v>
      </c>
      <c r="E17" s="880">
        <v>2.9185945184735202</v>
      </c>
      <c r="F17" s="880">
        <v>2.13710059489738</v>
      </c>
      <c r="G17" s="880"/>
      <c r="H17" s="880">
        <v>5.2309656451397997</v>
      </c>
      <c r="I17" s="880">
        <v>2.2926165237407301</v>
      </c>
      <c r="J17" s="880">
        <v>2.68863465328032</v>
      </c>
      <c r="K17" s="880">
        <v>2.55289304063679</v>
      </c>
      <c r="L17" s="880">
        <v>2.2807688634187699</v>
      </c>
      <c r="M17" s="880">
        <v>1.90221028136686</v>
      </c>
    </row>
    <row r="18" spans="1:14" s="41" customFormat="1" ht="14.4" customHeight="1" x14ac:dyDescent="0.3">
      <c r="C18" s="881">
        <v>2014</v>
      </c>
      <c r="D18" s="880">
        <v>2.6632944009606403</v>
      </c>
      <c r="E18" s="880">
        <v>2.8066862261966903</v>
      </c>
      <c r="F18" s="880">
        <v>2.2434064032188701</v>
      </c>
      <c r="G18" s="880"/>
      <c r="H18" s="880">
        <v>5.7959180949790801</v>
      </c>
      <c r="I18" s="880">
        <v>2.1210610177890401</v>
      </c>
      <c r="J18" s="880">
        <v>2.5113968019289801</v>
      </c>
      <c r="K18" s="880">
        <v>2.3427759986871002</v>
      </c>
      <c r="L18" s="880">
        <v>2.39288174224661</v>
      </c>
      <c r="M18" s="880">
        <v>2.0082505972028297</v>
      </c>
    </row>
    <row r="19" spans="1:14" s="41" customFormat="1" ht="14.4" customHeight="1" x14ac:dyDescent="0.3">
      <c r="A19" s="316"/>
      <c r="B19" s="316"/>
      <c r="C19" s="879">
        <v>2015</v>
      </c>
      <c r="D19" s="880">
        <v>2.6325606657141698</v>
      </c>
      <c r="E19" s="880">
        <v>2.75874861453438</v>
      </c>
      <c r="F19" s="880">
        <v>2.2448753329256799</v>
      </c>
      <c r="G19" s="880"/>
      <c r="H19" s="880">
        <v>5.5324056270817898</v>
      </c>
      <c r="I19" s="880">
        <v>2.01090126874678</v>
      </c>
      <c r="J19" s="880">
        <v>2.5205233944766503</v>
      </c>
      <c r="K19" s="880">
        <v>2.4458053787255398</v>
      </c>
      <c r="L19" s="880">
        <v>2.4347988809043102</v>
      </c>
      <c r="M19" s="880">
        <v>2.1798733123931999</v>
      </c>
    </row>
    <row r="20" spans="1:14" s="41" customFormat="1" ht="14.4" customHeight="1" x14ac:dyDescent="0.3">
      <c r="A20" s="316"/>
      <c r="B20" s="316"/>
      <c r="C20" s="881">
        <v>2016</v>
      </c>
      <c r="D20" s="880">
        <v>2.6770831012918901</v>
      </c>
      <c r="E20" s="880">
        <v>2.7914662512774298</v>
      </c>
      <c r="F20" s="880">
        <v>2.3272584824423901</v>
      </c>
      <c r="G20" s="880"/>
      <c r="H20" s="880">
        <v>5.0981749264770899</v>
      </c>
      <c r="I20" s="880">
        <v>2.2151690951711398</v>
      </c>
      <c r="J20" s="880">
        <v>2.6267457245794898</v>
      </c>
      <c r="K20" s="880">
        <v>2.5116908210981901</v>
      </c>
      <c r="L20" s="880">
        <v>2.4165901117301498</v>
      </c>
      <c r="M20" s="880">
        <v>2.1770191909522101</v>
      </c>
    </row>
    <row r="21" spans="1:14" s="41" customFormat="1" ht="14.4" customHeight="1" x14ac:dyDescent="0.3">
      <c r="A21" s="316"/>
      <c r="B21" s="316"/>
      <c r="C21" s="881">
        <v>2017</v>
      </c>
      <c r="D21" s="880">
        <v>2.19</v>
      </c>
      <c r="E21" s="880">
        <v>2.2599999999999998</v>
      </c>
      <c r="F21" s="880">
        <v>1.97</v>
      </c>
      <c r="G21" s="880"/>
      <c r="H21" s="880">
        <v>5.63</v>
      </c>
      <c r="I21" s="880">
        <v>2.4</v>
      </c>
      <c r="J21" s="880">
        <v>2.78</v>
      </c>
      <c r="K21" s="880">
        <v>2.44</v>
      </c>
      <c r="L21" s="880">
        <v>2.4</v>
      </c>
      <c r="M21" s="880">
        <v>1.98</v>
      </c>
    </row>
    <row r="22" spans="1:14" s="41" customFormat="1" ht="14.4" customHeight="1" x14ac:dyDescent="0.3">
      <c r="A22" s="316"/>
      <c r="B22" s="316"/>
      <c r="C22" s="881">
        <v>2018</v>
      </c>
      <c r="D22" s="880">
        <v>2.33</v>
      </c>
      <c r="E22" s="880">
        <v>2.42</v>
      </c>
      <c r="F22" s="880">
        <v>2.08</v>
      </c>
      <c r="G22" s="880"/>
      <c r="H22" s="880">
        <v>5.5</v>
      </c>
      <c r="I22" s="880">
        <v>2.7</v>
      </c>
      <c r="J22" s="880">
        <v>3.02</v>
      </c>
      <c r="K22" s="880">
        <v>2.66</v>
      </c>
      <c r="L22" s="880">
        <v>2.56</v>
      </c>
      <c r="M22" s="880">
        <v>2.11</v>
      </c>
    </row>
    <row r="23" spans="1:14" s="41" customFormat="1" ht="14.4" customHeight="1" x14ac:dyDescent="0.3">
      <c r="A23" s="316"/>
      <c r="B23" s="316"/>
      <c r="C23" s="881">
        <v>2019</v>
      </c>
      <c r="D23" s="880">
        <v>3.1317350685603191</v>
      </c>
      <c r="E23" s="880">
        <v>3.2639886248086474</v>
      </c>
      <c r="F23" s="880">
        <v>2.7329453914111435</v>
      </c>
      <c r="G23" s="880"/>
      <c r="H23" s="880">
        <v>6.1273875559368998</v>
      </c>
      <c r="I23" s="880">
        <v>2.7005401115029066</v>
      </c>
      <c r="J23" s="880">
        <v>3.305394692155327</v>
      </c>
      <c r="K23" s="880">
        <v>2.8174501478967726</v>
      </c>
      <c r="L23" s="880">
        <v>2.5025507572997423</v>
      </c>
      <c r="M23" s="880">
        <v>2.2915013037074723</v>
      </c>
    </row>
    <row r="24" spans="1:14" s="41" customFormat="1" ht="14.4" customHeight="1" x14ac:dyDescent="0.3">
      <c r="A24" s="316"/>
      <c r="B24" s="316"/>
      <c r="C24" s="881">
        <v>2020</v>
      </c>
      <c r="D24" s="880">
        <v>2.5999481524924128</v>
      </c>
      <c r="E24" s="880">
        <v>2.6418641485934362</v>
      </c>
      <c r="F24" s="880">
        <v>2.4749092798887795</v>
      </c>
      <c r="G24" s="880"/>
      <c r="H24" s="880">
        <v>3.5920797154982558</v>
      </c>
      <c r="I24" s="880">
        <v>2.4019531016888065</v>
      </c>
      <c r="J24" s="880">
        <v>2.9625339280326042</v>
      </c>
      <c r="K24" s="880">
        <v>2.5132326489359755</v>
      </c>
      <c r="L24" s="880">
        <v>2.176542723279379</v>
      </c>
      <c r="M24" s="880">
        <v>2.0261261630212588</v>
      </c>
    </row>
    <row r="25" spans="1:14" s="41" customFormat="1" ht="14.4" customHeight="1" x14ac:dyDescent="0.3">
      <c r="A25" s="316"/>
      <c r="B25" s="316"/>
      <c r="C25" s="881">
        <v>2021</v>
      </c>
      <c r="D25" s="880">
        <v>2.6605239643670489</v>
      </c>
      <c r="E25" s="880">
        <v>2.5719960483409179</v>
      </c>
      <c r="F25" s="880">
        <v>2.9310363195833631</v>
      </c>
      <c r="G25" s="880"/>
      <c r="H25" s="880">
        <v>3.3414515940745466</v>
      </c>
      <c r="I25" s="880">
        <v>2.3487493406990056</v>
      </c>
      <c r="J25" s="880">
        <v>3.100106655648883</v>
      </c>
      <c r="K25" s="880">
        <v>2.6485653682445682</v>
      </c>
      <c r="L25" s="880">
        <v>2.3043261445536065</v>
      </c>
      <c r="M25" s="880">
        <v>2.0644421982283454</v>
      </c>
    </row>
    <row r="26" spans="1:14" s="41" customFormat="1" ht="14.4" customHeight="1" x14ac:dyDescent="0.3">
      <c r="A26" s="316"/>
      <c r="B26" s="316"/>
      <c r="C26" s="882">
        <v>2022</v>
      </c>
      <c r="D26" s="883">
        <v>3.7548366923376437</v>
      </c>
      <c r="E26" s="883">
        <v>3.7694855395787616</v>
      </c>
      <c r="F26" s="883">
        <v>3.7126964160433933</v>
      </c>
      <c r="G26" s="883"/>
      <c r="H26" s="883">
        <v>6.5306210445351445</v>
      </c>
      <c r="I26" s="883">
        <v>2.8589394690581815</v>
      </c>
      <c r="J26" s="883">
        <v>3.4325634158810163</v>
      </c>
      <c r="K26" s="883">
        <v>4.0324230794005604</v>
      </c>
      <c r="L26" s="883">
        <v>3.8064858063077254</v>
      </c>
      <c r="M26" s="883">
        <v>3.154142498189632</v>
      </c>
    </row>
    <row r="27" spans="1:14" ht="14.4" customHeight="1" x14ac:dyDescent="0.75">
      <c r="A27" s="317"/>
      <c r="B27" s="317"/>
      <c r="C27" s="881" t="s">
        <v>7427</v>
      </c>
      <c r="D27" s="884"/>
      <c r="E27" s="884"/>
      <c r="F27" s="884"/>
      <c r="G27" s="884"/>
      <c r="H27" s="884"/>
      <c r="I27" s="884"/>
      <c r="J27" s="884"/>
      <c r="K27" s="884"/>
      <c r="L27" s="884"/>
      <c r="M27" s="884"/>
    </row>
    <row r="28" spans="1:14" ht="12" customHeight="1" x14ac:dyDescent="0.75">
      <c r="A28" s="317"/>
      <c r="B28" s="317"/>
      <c r="C28" s="881"/>
      <c r="D28" s="884"/>
      <c r="E28" s="884"/>
      <c r="F28" s="884"/>
      <c r="G28" s="884"/>
      <c r="H28" s="884"/>
      <c r="I28" s="884"/>
      <c r="J28" s="884"/>
      <c r="K28" s="884"/>
      <c r="L28" s="884"/>
      <c r="M28" s="884"/>
    </row>
    <row r="29" spans="1:14" ht="11.25" customHeight="1" x14ac:dyDescent="0.75">
      <c r="A29" s="317"/>
      <c r="B29" s="317"/>
    </row>
    <row r="30" spans="1:14" ht="19.8" customHeight="1" x14ac:dyDescent="0.75">
      <c r="A30" s="317"/>
      <c r="B30" s="317"/>
      <c r="C30" s="458" t="s">
        <v>6135</v>
      </c>
      <c r="D30" s="458"/>
      <c r="E30" s="458"/>
      <c r="F30" s="458"/>
      <c r="G30" s="458"/>
      <c r="H30" s="458"/>
      <c r="I30" s="458"/>
      <c r="J30" s="458"/>
      <c r="K30" s="458"/>
      <c r="L30" s="458"/>
      <c r="M30" s="458"/>
      <c r="N30" s="458"/>
    </row>
    <row r="31" spans="1:14" ht="17.399999999999999" customHeight="1" x14ac:dyDescent="0.75">
      <c r="A31" s="317"/>
      <c r="B31" s="317"/>
      <c r="C31" s="458" t="s">
        <v>7426</v>
      </c>
      <c r="D31" s="458"/>
      <c r="E31" s="458"/>
      <c r="F31" s="458"/>
      <c r="G31" s="458"/>
      <c r="H31" s="458"/>
      <c r="I31" s="458"/>
      <c r="J31" s="458"/>
      <c r="K31" s="458"/>
      <c r="L31" s="458"/>
      <c r="M31" s="458"/>
      <c r="N31" s="458"/>
    </row>
    <row r="32" spans="1:14" ht="17.399999999999999" x14ac:dyDescent="0.35">
      <c r="C32" s="23"/>
    </row>
    <row r="44" spans="3:16" ht="11.25" customHeight="1" x14ac:dyDescent="0.35">
      <c r="C44" s="131"/>
      <c r="D44" s="131"/>
      <c r="E44" s="131"/>
      <c r="F44" s="131"/>
      <c r="G44" s="131"/>
      <c r="H44" s="131"/>
      <c r="I44" s="131"/>
      <c r="J44" s="131"/>
      <c r="K44" s="131"/>
      <c r="L44" s="131"/>
      <c r="M44" s="131"/>
      <c r="N44" s="131"/>
      <c r="O44" s="131"/>
      <c r="P44" s="131"/>
    </row>
    <row r="45" spans="3:16" ht="11.25" customHeight="1" x14ac:dyDescent="0.35">
      <c r="C45" s="131"/>
      <c r="D45" s="131"/>
      <c r="E45" s="131"/>
      <c r="F45" s="131"/>
      <c r="G45" s="131"/>
      <c r="H45" s="131"/>
      <c r="I45" s="131"/>
      <c r="J45" s="131"/>
      <c r="K45" s="131"/>
      <c r="L45" s="131"/>
      <c r="M45" s="131"/>
      <c r="N45" s="131"/>
      <c r="O45" s="131"/>
      <c r="P45" s="131"/>
    </row>
    <row r="46" spans="3:16" ht="11.25" customHeight="1" x14ac:dyDescent="0.35">
      <c r="C46" s="131"/>
      <c r="D46" s="131"/>
      <c r="E46" s="131"/>
      <c r="F46" s="131"/>
      <c r="G46" s="131"/>
      <c r="H46" s="131"/>
      <c r="I46" s="131"/>
      <c r="J46" s="131"/>
      <c r="K46" s="131"/>
      <c r="L46" s="131"/>
      <c r="M46" s="131"/>
      <c r="N46" s="131"/>
      <c r="O46" s="131"/>
      <c r="P46" s="131"/>
    </row>
    <row r="47" spans="3:16" ht="11.25" customHeight="1" x14ac:dyDescent="0.35">
      <c r="C47" s="131"/>
      <c r="D47" s="131"/>
      <c r="E47" s="131"/>
      <c r="F47" s="131"/>
      <c r="G47" s="131"/>
      <c r="H47" s="131"/>
      <c r="I47" s="131"/>
      <c r="J47" s="131"/>
      <c r="K47" s="131"/>
      <c r="L47" s="131"/>
      <c r="M47" s="131"/>
      <c r="N47" s="131"/>
      <c r="O47" s="131"/>
      <c r="P47" s="131"/>
    </row>
    <row r="48" spans="3:16" ht="11.25" customHeight="1" x14ac:dyDescent="0.35">
      <c r="C48" s="131"/>
      <c r="D48" s="131"/>
      <c r="E48" s="131"/>
      <c r="F48" s="131"/>
      <c r="G48" s="131"/>
      <c r="H48" s="131"/>
      <c r="I48" s="131"/>
      <c r="J48" s="131"/>
      <c r="K48" s="131"/>
      <c r="L48" s="131"/>
      <c r="M48" s="131"/>
      <c r="N48" s="131"/>
      <c r="O48" s="131"/>
      <c r="P48" s="131"/>
    </row>
    <row r="49" spans="3:16" ht="11.25" customHeight="1" x14ac:dyDescent="0.35">
      <c r="C49" s="131"/>
      <c r="D49" s="131"/>
      <c r="E49" s="131"/>
      <c r="F49" s="131"/>
      <c r="G49" s="131"/>
      <c r="H49" s="131"/>
      <c r="I49" s="131"/>
      <c r="J49" s="131"/>
      <c r="K49" s="131"/>
      <c r="L49" s="131"/>
      <c r="M49" s="131"/>
      <c r="N49" s="131"/>
      <c r="O49" s="131"/>
      <c r="P49" s="131"/>
    </row>
    <row r="50" spans="3:16" ht="11.25" customHeight="1" x14ac:dyDescent="0.35">
      <c r="C50" s="131"/>
      <c r="D50" s="131"/>
      <c r="E50" s="131"/>
      <c r="F50" s="131"/>
      <c r="G50" s="131"/>
      <c r="H50" s="131"/>
      <c r="I50" s="131"/>
      <c r="J50" s="131"/>
      <c r="K50" s="131"/>
      <c r="L50" s="131"/>
      <c r="M50" s="131"/>
      <c r="N50" s="131"/>
      <c r="O50" s="131"/>
      <c r="P50" s="131"/>
    </row>
    <row r="51" spans="3:16" ht="11.25" customHeight="1" x14ac:dyDescent="0.35">
      <c r="C51" s="131"/>
      <c r="D51" s="131"/>
      <c r="E51" s="131"/>
      <c r="F51" s="131"/>
      <c r="G51" s="131"/>
      <c r="H51" s="131"/>
      <c r="I51" s="131"/>
      <c r="J51" s="131"/>
      <c r="K51" s="131"/>
      <c r="L51" s="131"/>
      <c r="M51" s="131"/>
      <c r="N51" s="131"/>
      <c r="O51" s="131"/>
      <c r="P51" s="131"/>
    </row>
    <row r="52" spans="3:16" ht="18.600000000000001" x14ac:dyDescent="0.35">
      <c r="C52" s="885" t="s">
        <v>665</v>
      </c>
      <c r="D52" s="131"/>
      <c r="E52" s="131"/>
      <c r="F52" s="131"/>
      <c r="G52" s="131"/>
      <c r="H52" s="131"/>
      <c r="I52" s="131"/>
      <c r="J52" s="131"/>
      <c r="K52" s="131"/>
      <c r="L52" s="131"/>
      <c r="M52" s="131"/>
      <c r="N52" s="131"/>
      <c r="O52" s="131"/>
      <c r="P52" s="131"/>
    </row>
    <row r="53" spans="3:16" ht="18.600000000000001" x14ac:dyDescent="0.45">
      <c r="C53" s="886" t="s">
        <v>7427</v>
      </c>
      <c r="D53" s="131"/>
      <c r="E53" s="131"/>
      <c r="F53" s="131"/>
      <c r="G53" s="131"/>
      <c r="H53" s="131"/>
      <c r="I53" s="131"/>
      <c r="J53" s="131"/>
      <c r="K53" s="131"/>
      <c r="L53" s="131"/>
      <c r="M53" s="131"/>
      <c r="N53" s="131"/>
      <c r="O53" s="131"/>
      <c r="P53" s="131"/>
    </row>
    <row r="54" spans="3:16" ht="11.25" customHeight="1" x14ac:dyDescent="0.35">
      <c r="C54" s="131"/>
      <c r="D54" s="131"/>
      <c r="E54" s="131"/>
      <c r="F54" s="131"/>
      <c r="G54" s="131"/>
      <c r="H54" s="131"/>
      <c r="I54" s="131"/>
      <c r="J54" s="131"/>
      <c r="K54" s="131"/>
      <c r="L54" s="131"/>
      <c r="M54" s="131"/>
      <c r="N54" s="131"/>
      <c r="O54" s="131"/>
      <c r="P54" s="131"/>
    </row>
    <row r="55" spans="3:16" ht="11.25" customHeight="1" x14ac:dyDescent="0.35">
      <c r="D55" s="131"/>
      <c r="E55" s="131"/>
      <c r="F55" s="131"/>
      <c r="G55" s="131"/>
      <c r="H55" s="131"/>
      <c r="I55" s="131"/>
      <c r="J55" s="131"/>
      <c r="K55" s="131"/>
      <c r="L55" s="131"/>
      <c r="M55" s="131"/>
      <c r="N55" s="131"/>
      <c r="O55" s="131"/>
      <c r="P55" s="131"/>
    </row>
    <row r="56" spans="3:16" ht="11.25" customHeight="1" x14ac:dyDescent="0.35">
      <c r="D56" s="131"/>
      <c r="E56" s="131"/>
      <c r="F56" s="131"/>
      <c r="G56" s="131"/>
      <c r="H56" s="131"/>
      <c r="I56" s="131"/>
      <c r="J56" s="131"/>
      <c r="K56" s="131"/>
      <c r="L56" s="131"/>
      <c r="M56" s="131"/>
      <c r="N56" s="131"/>
      <c r="O56" s="131"/>
      <c r="P56" s="131"/>
    </row>
    <row r="57" spans="3:16" ht="11.25" customHeight="1" x14ac:dyDescent="0.35">
      <c r="C57" s="131"/>
      <c r="D57" s="131"/>
      <c r="E57" s="131"/>
      <c r="F57" s="131"/>
      <c r="G57" s="131"/>
      <c r="H57" s="131"/>
      <c r="I57" s="131"/>
      <c r="J57" s="131"/>
      <c r="K57" s="131"/>
      <c r="L57" s="131"/>
      <c r="M57" s="131"/>
      <c r="N57" s="131"/>
      <c r="O57" s="131"/>
      <c r="P57" s="131"/>
    </row>
  </sheetData>
  <mergeCells count="13">
    <mergeCell ref="A5:B5"/>
    <mergeCell ref="C5:T5"/>
    <mergeCell ref="C1:D1"/>
    <mergeCell ref="A3:B3"/>
    <mergeCell ref="C3:T3"/>
    <mergeCell ref="A4:B4"/>
    <mergeCell ref="C4:T4"/>
    <mergeCell ref="A6:B6"/>
    <mergeCell ref="C6:T6"/>
    <mergeCell ref="C9:M9"/>
    <mergeCell ref="C13:C14"/>
    <mergeCell ref="D13:F13"/>
    <mergeCell ref="H13:M13"/>
  </mergeCells>
  <hyperlinks>
    <hyperlink ref="A1" location="'ODS 3.'!A1" display="REGRESAR" xr:uid="{00000000-0004-0000-5100-000000000000}"/>
    <hyperlink ref="C1" location="'Metadato 3.5.1'!A1" display="VER METADATO" xr:uid="{00000000-0004-0000-5100-000001000000}"/>
  </hyperlinks>
  <pageMargins left="0.7" right="0.7" top="0.75" bottom="0.75" header="0.3" footer="0.3"/>
  <pageSetup paperSize="9" orientation="portrait" r:id="rId1"/>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codeName="Hoja83">
    <tabColor theme="0" tint="-0.499984740745262"/>
  </sheetPr>
  <dimension ref="A1:N55"/>
  <sheetViews>
    <sheetView showGridLines="0" zoomScaleNormal="100" workbookViewId="0">
      <pane ySplit="1" topLeftCell="A29" activePane="bottomLeft" state="frozen"/>
      <selection pane="bottomLeft" activeCell="B1" sqref="B1"/>
    </sheetView>
  </sheetViews>
  <sheetFormatPr baseColWidth="10" defaultColWidth="11.44140625" defaultRowHeight="17.399999999999999" x14ac:dyDescent="0.3"/>
  <cols>
    <col min="1" max="1" width="9.44140625" style="38" customWidth="1"/>
    <col min="2" max="2" width="26.44140625" style="38" customWidth="1"/>
    <col min="3" max="3" width="24" style="38" customWidth="1"/>
    <col min="4" max="4" width="85.77734375" style="38" customWidth="1"/>
    <col min="5" max="5" width="3.21875" style="38" customWidth="1"/>
    <col min="6" max="6" width="7.21875" style="38" customWidth="1"/>
    <col min="7" max="11" width="6.5546875" style="38" customWidth="1"/>
    <col min="12" max="16384" width="11.44140625" style="38"/>
  </cols>
  <sheetData>
    <row r="1" spans="1:6" x14ac:dyDescent="0.3">
      <c r="B1" s="481" t="s">
        <v>337</v>
      </c>
    </row>
    <row r="2" spans="1:6" ht="18" thickBot="1" x14ac:dyDescent="0.35"/>
    <row r="3" spans="1:6" ht="23.25" customHeight="1" thickBot="1" x14ac:dyDescent="0.35">
      <c r="B3" s="3297" t="s">
        <v>370</v>
      </c>
      <c r="C3" s="3297"/>
      <c r="D3" s="3297"/>
      <c r="F3" s="147" t="s">
        <v>371</v>
      </c>
    </row>
    <row r="4" spans="1:6" x14ac:dyDescent="0.3">
      <c r="A4" s="691"/>
      <c r="B4" s="3142" t="s">
        <v>449</v>
      </c>
      <c r="C4" s="3142"/>
      <c r="D4" s="44" t="s">
        <v>16</v>
      </c>
    </row>
    <row r="5" spans="1:6" ht="34.799999999999997" x14ac:dyDescent="0.3">
      <c r="B5" s="3142" t="s">
        <v>373</v>
      </c>
      <c r="C5" s="3142"/>
      <c r="D5" s="44" t="s">
        <v>50</v>
      </c>
    </row>
    <row r="6" spans="1:6" x14ac:dyDescent="0.3">
      <c r="B6" s="3142" t="s">
        <v>374</v>
      </c>
      <c r="C6" s="3142"/>
      <c r="D6" s="45" t="s">
        <v>606</v>
      </c>
    </row>
    <row r="7" spans="1:6" ht="34.799999999999997" x14ac:dyDescent="0.3">
      <c r="B7" s="3143" t="s">
        <v>375</v>
      </c>
      <c r="C7" s="3143"/>
      <c r="D7" s="46" t="s">
        <v>3978</v>
      </c>
    </row>
    <row r="8" spans="1:6" x14ac:dyDescent="0.3">
      <c r="B8" s="3143" t="s">
        <v>2480</v>
      </c>
      <c r="C8" s="3143"/>
      <c r="D8" s="47" t="s">
        <v>2495</v>
      </c>
    </row>
    <row r="9" spans="1:6" x14ac:dyDescent="0.45">
      <c r="B9" s="22"/>
      <c r="C9" s="22"/>
      <c r="D9" s="22"/>
    </row>
    <row r="10" spans="1:6" ht="23.25" customHeight="1" x14ac:dyDescent="0.3">
      <c r="B10" s="3297" t="s">
        <v>376</v>
      </c>
      <c r="C10" s="3297"/>
      <c r="D10" s="3297"/>
    </row>
    <row r="11" spans="1:6" ht="35.1" customHeight="1" x14ac:dyDescent="0.3">
      <c r="B11" s="3153" t="s">
        <v>377</v>
      </c>
      <c r="C11" s="3154"/>
      <c r="D11" s="44" t="s">
        <v>3196</v>
      </c>
    </row>
    <row r="12" spans="1:6" ht="31.5" customHeight="1" x14ac:dyDescent="0.3">
      <c r="B12" s="3155" t="s">
        <v>379</v>
      </c>
      <c r="C12" s="3155"/>
      <c r="D12" s="460" t="s">
        <v>3195</v>
      </c>
    </row>
    <row r="13" spans="1:6" x14ac:dyDescent="0.3">
      <c r="B13" s="3142" t="s">
        <v>380</v>
      </c>
      <c r="C13" s="3142"/>
      <c r="D13" s="603" t="s">
        <v>606</v>
      </c>
    </row>
    <row r="14" spans="1:6" x14ac:dyDescent="0.3">
      <c r="B14" s="3142" t="s">
        <v>381</v>
      </c>
      <c r="C14" s="3156"/>
      <c r="D14" s="603" t="s">
        <v>3915</v>
      </c>
    </row>
    <row r="15" spans="1:6" ht="198.75" customHeight="1" x14ac:dyDescent="0.3">
      <c r="B15" s="3142" t="s">
        <v>382</v>
      </c>
      <c r="C15" s="3142"/>
      <c r="D15" s="2509" t="s">
        <v>6590</v>
      </c>
    </row>
    <row r="16" spans="1:6" ht="108" customHeight="1" x14ac:dyDescent="0.45">
      <c r="B16" s="3142" t="s">
        <v>383</v>
      </c>
      <c r="C16" s="3142"/>
      <c r="D16" s="142" t="s">
        <v>6591</v>
      </c>
    </row>
    <row r="17" spans="2:4" x14ac:dyDescent="0.3">
      <c r="B17" s="3142" t="s">
        <v>384</v>
      </c>
      <c r="C17" s="3142"/>
      <c r="D17" s="52" t="s">
        <v>385</v>
      </c>
    </row>
    <row r="18" spans="2:4" ht="34.799999999999997" x14ac:dyDescent="0.3">
      <c r="B18" s="3143" t="s">
        <v>386</v>
      </c>
      <c r="C18" s="3143"/>
      <c r="D18" s="2749" t="s">
        <v>6592</v>
      </c>
    </row>
    <row r="19" spans="2:4" ht="69.599999999999994" x14ac:dyDescent="0.3">
      <c r="B19" s="3144" t="s">
        <v>387</v>
      </c>
      <c r="C19" s="3145"/>
      <c r="D19" s="52" t="s">
        <v>6593</v>
      </c>
    </row>
    <row r="20" spans="2:4" x14ac:dyDescent="0.3">
      <c r="B20" s="3142" t="s">
        <v>388</v>
      </c>
      <c r="C20" s="3142"/>
      <c r="D20" s="2509" t="s">
        <v>424</v>
      </c>
    </row>
    <row r="21" spans="2:4" x14ac:dyDescent="0.3">
      <c r="B21" s="3146" t="s">
        <v>390</v>
      </c>
      <c r="C21" s="54" t="s">
        <v>391</v>
      </c>
      <c r="D21" s="2749" t="s">
        <v>3198</v>
      </c>
    </row>
    <row r="22" spans="2:4" x14ac:dyDescent="0.3">
      <c r="B22" s="3147"/>
      <c r="C22" s="577" t="s">
        <v>393</v>
      </c>
      <c r="D22" s="52" t="s">
        <v>666</v>
      </c>
    </row>
    <row r="23" spans="2:4" x14ac:dyDescent="0.3">
      <c r="B23" s="3148" t="s">
        <v>395</v>
      </c>
      <c r="C23" s="3148"/>
      <c r="D23" s="52" t="s">
        <v>427</v>
      </c>
    </row>
    <row r="24" spans="2:4" ht="87" x14ac:dyDescent="0.3">
      <c r="B24" s="3148" t="s">
        <v>397</v>
      </c>
      <c r="C24" s="3148"/>
      <c r="D24" s="84" t="s">
        <v>6594</v>
      </c>
    </row>
    <row r="25" spans="2:4" x14ac:dyDescent="0.3">
      <c r="B25" s="3142" t="s">
        <v>399</v>
      </c>
      <c r="C25" s="3142"/>
      <c r="D25" s="52" t="s">
        <v>3199</v>
      </c>
    </row>
    <row r="26" spans="2:4" ht="34.799999999999997" x14ac:dyDescent="0.3">
      <c r="B26" s="3143" t="s">
        <v>401</v>
      </c>
      <c r="C26" s="3143"/>
      <c r="D26" s="84" t="s">
        <v>3916</v>
      </c>
    </row>
    <row r="27" spans="2:4" ht="348" x14ac:dyDescent="0.3">
      <c r="B27" s="3149" t="s">
        <v>403</v>
      </c>
      <c r="C27" s="3150"/>
      <c r="D27" s="44" t="s">
        <v>6595</v>
      </c>
    </row>
    <row r="28" spans="2:4" ht="139.19999999999999" x14ac:dyDescent="0.3">
      <c r="B28" s="578" t="s">
        <v>404</v>
      </c>
      <c r="C28" s="579"/>
      <c r="D28" s="52" t="s">
        <v>6596</v>
      </c>
    </row>
    <row r="29" spans="2:4" ht="208.8" x14ac:dyDescent="0.3">
      <c r="B29" s="3151" t="s">
        <v>405</v>
      </c>
      <c r="C29" s="3152"/>
      <c r="D29" s="61" t="s">
        <v>6597</v>
      </c>
    </row>
    <row r="30" spans="2:4" x14ac:dyDescent="0.3">
      <c r="B30" s="62"/>
      <c r="C30" s="62"/>
      <c r="D30" s="63"/>
    </row>
    <row r="31" spans="2:4" ht="23.25" customHeight="1" x14ac:dyDescent="0.3">
      <c r="B31" s="3297" t="s">
        <v>406</v>
      </c>
      <c r="C31" s="3297"/>
      <c r="D31" s="3297"/>
    </row>
    <row r="32" spans="2:4" x14ac:dyDescent="0.3">
      <c r="B32" s="3140" t="s">
        <v>407</v>
      </c>
      <c r="C32" s="3141"/>
      <c r="D32" s="84" t="s">
        <v>3200</v>
      </c>
    </row>
    <row r="33" spans="1:14" x14ac:dyDescent="0.3">
      <c r="B33" s="3140" t="s">
        <v>409</v>
      </c>
      <c r="C33" s="3141"/>
      <c r="D33" s="84" t="s">
        <v>3201</v>
      </c>
    </row>
    <row r="34" spans="1:14" x14ac:dyDescent="0.3">
      <c r="B34" s="3140" t="s">
        <v>411</v>
      </c>
      <c r="C34" s="3141"/>
      <c r="D34" s="45" t="s">
        <v>3202</v>
      </c>
    </row>
    <row r="35" spans="1:14" x14ac:dyDescent="0.3">
      <c r="B35" s="3140" t="s">
        <v>413</v>
      </c>
      <c r="C35" s="3141"/>
      <c r="D35" s="84" t="s">
        <v>3203</v>
      </c>
    </row>
    <row r="36" spans="1:14" x14ac:dyDescent="0.3">
      <c r="B36" s="3140" t="s">
        <v>415</v>
      </c>
      <c r="C36" s="3141"/>
      <c r="D36" s="85" t="s">
        <v>3204</v>
      </c>
    </row>
    <row r="42" spans="1:14" x14ac:dyDescent="0.3">
      <c r="A42" s="3328"/>
      <c r="B42" s="3328"/>
      <c r="C42" s="3328"/>
      <c r="D42" s="3328"/>
      <c r="E42" s="3328"/>
      <c r="F42" s="3328"/>
      <c r="G42" s="3328"/>
      <c r="H42" s="3328"/>
      <c r="I42" s="3328"/>
      <c r="J42" s="3328"/>
      <c r="K42" s="3328"/>
      <c r="L42" s="3328"/>
      <c r="M42" s="3328"/>
      <c r="N42" s="3328"/>
    </row>
    <row r="43" spans="1:14" x14ac:dyDescent="0.3">
      <c r="A43" s="3328"/>
      <c r="B43" s="3328"/>
      <c r="C43" s="3328"/>
      <c r="D43" s="3328"/>
      <c r="E43" s="3328"/>
      <c r="F43" s="3328"/>
      <c r="G43" s="3328"/>
      <c r="H43" s="3328"/>
      <c r="I43" s="3328"/>
      <c r="J43" s="3328"/>
      <c r="K43" s="3328"/>
      <c r="L43" s="3328"/>
      <c r="M43" s="3328"/>
      <c r="N43" s="3328"/>
    </row>
    <row r="44" spans="1:14" x14ac:dyDescent="0.3">
      <c r="A44" s="3328"/>
      <c r="B44" s="3328"/>
      <c r="C44" s="3328"/>
      <c r="D44" s="3328"/>
      <c r="E44" s="3328"/>
      <c r="F44" s="3328"/>
      <c r="G44" s="3328"/>
      <c r="H44" s="3328"/>
      <c r="I44" s="3328"/>
      <c r="J44" s="3328"/>
      <c r="K44" s="3328"/>
      <c r="L44" s="3328"/>
      <c r="M44" s="3328"/>
      <c r="N44" s="3328"/>
    </row>
    <row r="45" spans="1:14" x14ac:dyDescent="0.3">
      <c r="A45" s="3328"/>
      <c r="B45" s="3328"/>
      <c r="C45" s="3328"/>
      <c r="D45" s="3328"/>
      <c r="E45" s="3328"/>
      <c r="F45" s="3328"/>
      <c r="G45" s="3328"/>
      <c r="H45" s="3328"/>
      <c r="I45" s="3328"/>
      <c r="J45" s="3328"/>
      <c r="K45" s="3328"/>
      <c r="L45" s="3328"/>
      <c r="M45" s="3328"/>
      <c r="N45" s="3328"/>
    </row>
    <row r="46" spans="1:14" x14ac:dyDescent="0.3">
      <c r="A46" s="3328"/>
      <c r="B46" s="3328"/>
      <c r="C46" s="3328"/>
      <c r="D46" s="3328"/>
      <c r="E46" s="3328"/>
      <c r="F46" s="3328"/>
      <c r="G46" s="3328"/>
      <c r="H46" s="3328"/>
      <c r="I46" s="3328"/>
      <c r="J46" s="3328"/>
      <c r="K46" s="3328"/>
      <c r="L46" s="3328"/>
      <c r="M46" s="3328"/>
      <c r="N46" s="3328"/>
    </row>
    <row r="47" spans="1:14" x14ac:dyDescent="0.3">
      <c r="A47" s="3328"/>
      <c r="B47" s="3328"/>
      <c r="C47" s="3328"/>
      <c r="D47" s="3328"/>
      <c r="E47" s="3328"/>
      <c r="F47" s="3328"/>
      <c r="G47" s="3328"/>
      <c r="H47" s="3328"/>
      <c r="I47" s="3328"/>
      <c r="J47" s="3328"/>
      <c r="K47" s="3328"/>
      <c r="L47" s="3328"/>
      <c r="M47" s="3328"/>
      <c r="N47" s="3328"/>
    </row>
    <row r="48" spans="1:14" x14ac:dyDescent="0.3">
      <c r="A48" s="3328"/>
      <c r="B48" s="3328"/>
      <c r="C48" s="3328"/>
      <c r="D48" s="3328"/>
      <c r="E48" s="3328"/>
      <c r="F48" s="3328"/>
      <c r="G48" s="3328"/>
      <c r="H48" s="3328"/>
      <c r="I48" s="3328"/>
      <c r="J48" s="3328"/>
      <c r="K48" s="3328"/>
      <c r="L48" s="3328"/>
      <c r="M48" s="3328"/>
      <c r="N48" s="3328"/>
    </row>
    <row r="49" spans="1:14" x14ac:dyDescent="0.3">
      <c r="A49" s="3328"/>
      <c r="B49" s="3328"/>
      <c r="C49" s="3328"/>
      <c r="D49" s="3328"/>
      <c r="E49" s="3328"/>
      <c r="F49" s="3328"/>
      <c r="G49" s="3328"/>
      <c r="H49" s="3328"/>
      <c r="I49" s="3328"/>
      <c r="J49" s="3328"/>
      <c r="K49" s="3328"/>
      <c r="L49" s="3328"/>
      <c r="M49" s="3328"/>
      <c r="N49" s="3328"/>
    </row>
    <row r="50" spans="1:14" x14ac:dyDescent="0.3">
      <c r="A50" s="3328"/>
      <c r="B50" s="3328"/>
      <c r="C50" s="3328"/>
      <c r="D50" s="3328"/>
      <c r="E50" s="3328"/>
      <c r="F50" s="3328"/>
      <c r="G50" s="3328"/>
      <c r="H50" s="3328"/>
      <c r="I50" s="3328"/>
      <c r="J50" s="3328"/>
      <c r="K50" s="3328"/>
      <c r="L50" s="3328"/>
      <c r="M50" s="3328"/>
      <c r="N50" s="3328"/>
    </row>
    <row r="51" spans="1:14" x14ac:dyDescent="0.3">
      <c r="A51" s="3328"/>
      <c r="B51" s="3328"/>
      <c r="C51" s="3328"/>
      <c r="D51" s="3328"/>
      <c r="E51" s="3328"/>
      <c r="F51" s="3328"/>
      <c r="G51" s="3328"/>
      <c r="H51" s="3328"/>
      <c r="I51" s="3328"/>
      <c r="J51" s="3328"/>
      <c r="K51" s="3328"/>
      <c r="L51" s="3328"/>
      <c r="M51" s="3328"/>
      <c r="N51" s="3328"/>
    </row>
    <row r="52" spans="1:14" x14ac:dyDescent="0.3">
      <c r="A52" s="3328"/>
      <c r="B52" s="3328"/>
      <c r="C52" s="3328"/>
      <c r="D52" s="3328"/>
      <c r="E52" s="3328"/>
      <c r="F52" s="3328"/>
      <c r="G52" s="3328"/>
      <c r="H52" s="3328"/>
      <c r="I52" s="3328"/>
      <c r="J52" s="3328"/>
      <c r="K52" s="3328"/>
      <c r="L52" s="3328"/>
      <c r="M52" s="3328"/>
      <c r="N52" s="3328"/>
    </row>
    <row r="53" spans="1:14" x14ac:dyDescent="0.3">
      <c r="A53" s="3328"/>
      <c r="B53" s="3328"/>
      <c r="C53" s="3328"/>
      <c r="D53" s="3328"/>
      <c r="E53" s="3328"/>
      <c r="F53" s="3328"/>
      <c r="G53" s="3328"/>
      <c r="H53" s="3328"/>
      <c r="I53" s="3328"/>
      <c r="J53" s="3328"/>
      <c r="K53" s="3328"/>
      <c r="L53" s="3328"/>
      <c r="M53" s="3328"/>
      <c r="N53" s="3328"/>
    </row>
    <row r="54" spans="1:14" x14ac:dyDescent="0.3">
      <c r="A54" s="3328"/>
      <c r="B54" s="3328"/>
      <c r="C54" s="3328"/>
      <c r="D54" s="3328"/>
      <c r="E54" s="3328"/>
      <c r="F54" s="3328"/>
      <c r="G54" s="3328"/>
      <c r="H54" s="3328"/>
      <c r="I54" s="3328"/>
      <c r="J54" s="3328"/>
      <c r="K54" s="3328"/>
      <c r="L54" s="3328"/>
      <c r="M54" s="3328"/>
      <c r="N54" s="3328"/>
    </row>
    <row r="55" spans="1:14" x14ac:dyDescent="0.3">
      <c r="A55" s="3328"/>
      <c r="B55" s="3328"/>
      <c r="C55" s="3328"/>
      <c r="D55" s="3328"/>
      <c r="E55" s="3328"/>
      <c r="F55" s="3328"/>
      <c r="G55" s="3328"/>
      <c r="H55" s="3328"/>
      <c r="I55" s="3328"/>
      <c r="J55" s="3328"/>
      <c r="K55" s="3328"/>
      <c r="L55" s="3328"/>
      <c r="M55" s="3328"/>
      <c r="N55" s="3328"/>
    </row>
  </sheetData>
  <mergeCells count="31">
    <mergeCell ref="B10:D10"/>
    <mergeCell ref="B3:D3"/>
    <mergeCell ref="B4:C4"/>
    <mergeCell ref="B5:C5"/>
    <mergeCell ref="B6:C6"/>
    <mergeCell ref="B7:C7"/>
    <mergeCell ref="B8:C8"/>
    <mergeCell ref="B23:C23"/>
    <mergeCell ref="B11:C11"/>
    <mergeCell ref="B12:C12"/>
    <mergeCell ref="B13:C13"/>
    <mergeCell ref="B14:C14"/>
    <mergeCell ref="B15:C15"/>
    <mergeCell ref="B16:C16"/>
    <mergeCell ref="B17:C17"/>
    <mergeCell ref="B18:C18"/>
    <mergeCell ref="B19:C19"/>
    <mergeCell ref="B20:C20"/>
    <mergeCell ref="B21:B22"/>
    <mergeCell ref="A42:N55"/>
    <mergeCell ref="B24:C24"/>
    <mergeCell ref="B25:C25"/>
    <mergeCell ref="B26:C26"/>
    <mergeCell ref="B27:C27"/>
    <mergeCell ref="B29:C29"/>
    <mergeCell ref="B31:D31"/>
    <mergeCell ref="B32:C32"/>
    <mergeCell ref="B33:C33"/>
    <mergeCell ref="B34:C34"/>
    <mergeCell ref="B35:C35"/>
    <mergeCell ref="B36:C36"/>
  </mergeCells>
  <dataValidations count="7">
    <dataValidation allowBlank="1" showDropDown="1" showInputMessage="1" showErrorMessage="1" sqref="D13" xr:uid="{00000000-0002-0000-5200-000000000000}"/>
    <dataValidation type="list" allowBlank="1" showInputMessage="1" showErrorMessage="1" sqref="D4" xr:uid="{00000000-0002-0000-5200-000001000000}">
      <formula1>ODS</formula1>
    </dataValidation>
    <dataValidation type="list" allowBlank="1" showInputMessage="1" showErrorMessage="1" sqref="D5" xr:uid="{00000000-0002-0000-5200-000002000000}">
      <formula1>Metas_ODS</formula1>
    </dataValidation>
    <dataValidation type="list" allowBlank="1" showInputMessage="1" showErrorMessage="1" sqref="D6" xr:uid="{00000000-0002-0000-5200-000003000000}">
      <formula1>Numero_indicador</formula1>
    </dataValidation>
    <dataValidation type="list" allowBlank="1" showInputMessage="1" showErrorMessage="1" sqref="D7" xr:uid="{00000000-0002-0000-5200-000004000000}">
      <formula1>Nombre_indicador_ODS</formula1>
    </dataValidation>
    <dataValidation type="list" allowBlank="1" showInputMessage="1" showErrorMessage="1" sqref="D14" xr:uid="{00000000-0002-0000-5200-000005000000}">
      <formula1>Tipo_indicador</formula1>
    </dataValidation>
    <dataValidation type="list" allowBlank="1" showInputMessage="1" showErrorMessage="1" sqref="D25" xr:uid="{00000000-0002-0000-5200-000006000000}">
      <formula1>Tipo_operación</formula1>
    </dataValidation>
  </dataValidations>
  <hyperlinks>
    <hyperlink ref="B1" location="'3.5.1'!A1" display="REGRESAR" xr:uid="{00000000-0004-0000-5200-000000000000}"/>
    <hyperlink ref="D8" r:id="rId1" xr:uid="{00000000-0004-0000-5200-000001000000}"/>
    <hyperlink ref="D36" r:id="rId2" xr:uid="{00000000-0004-0000-5200-000002000000}"/>
  </hyperlinks>
  <pageMargins left="0.7" right="0.7" top="0.75" bottom="0.75" header="0.3" footer="0.3"/>
  <pageSetup paperSize="9" orientation="portrait" r:id="rId3"/>
  <drawing r:id="rId4"/>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codeName="Hoja84"/>
  <dimension ref="A1:W51"/>
  <sheetViews>
    <sheetView showGridLines="0" zoomScaleNormal="100" workbookViewId="0">
      <pane ySplit="1" topLeftCell="A2" activePane="bottomLeft" state="frozen"/>
      <selection activeCell="C10" sqref="C10:C11"/>
      <selection pane="bottomLeft" activeCell="C11" sqref="C11"/>
    </sheetView>
  </sheetViews>
  <sheetFormatPr baseColWidth="10" defaultColWidth="11.44140625" defaultRowHeight="13.2" x14ac:dyDescent="0.35"/>
  <cols>
    <col min="1" max="1" width="15.21875" style="41" customWidth="1"/>
    <col min="2" max="2" width="15.21875" style="39" customWidth="1"/>
    <col min="3" max="3" width="9.44140625" style="39" customWidth="1"/>
    <col min="4" max="6" width="8.44140625" style="39" customWidth="1"/>
    <col min="7" max="7" width="3.21875" style="39" customWidth="1"/>
    <col min="8" max="13" width="7.21875" style="39" customWidth="1"/>
    <col min="14" max="16384" width="11.44140625" style="39"/>
  </cols>
  <sheetData>
    <row r="1" spans="1:19" s="160" customFormat="1" ht="18.600000000000001" x14ac:dyDescent="0.45">
      <c r="A1" s="576" t="s">
        <v>337</v>
      </c>
      <c r="C1" s="3119" t="s">
        <v>430</v>
      </c>
      <c r="D1" s="3119"/>
    </row>
    <row r="2" spans="1:19" s="160" customFormat="1" ht="18.600000000000001" x14ac:dyDescent="0.45">
      <c r="A2" s="390"/>
    </row>
    <row r="3" spans="1:19" s="160" customFormat="1" ht="16.2" customHeight="1" x14ac:dyDescent="0.45">
      <c r="A3" s="3268" t="s">
        <v>339</v>
      </c>
      <c r="B3" s="3268"/>
      <c r="C3" s="3268" t="s">
        <v>627</v>
      </c>
      <c r="D3" s="3268"/>
      <c r="E3" s="3268"/>
      <c r="F3" s="3268"/>
      <c r="G3" s="3268"/>
      <c r="H3" s="3268"/>
      <c r="I3" s="3268"/>
      <c r="J3" s="3268"/>
      <c r="K3" s="3268"/>
      <c r="L3" s="3268"/>
      <c r="M3" s="3268"/>
      <c r="N3" s="3268"/>
      <c r="O3" s="3268"/>
      <c r="P3" s="3268"/>
      <c r="Q3" s="3268"/>
      <c r="R3" s="3268"/>
      <c r="S3" s="3268"/>
    </row>
    <row r="4" spans="1:19" s="160" customFormat="1" ht="16.8" customHeight="1" x14ac:dyDescent="0.45">
      <c r="A4" s="3268" t="s">
        <v>340</v>
      </c>
      <c r="B4" s="3268"/>
      <c r="C4" s="3268" t="s">
        <v>50</v>
      </c>
      <c r="D4" s="3269"/>
      <c r="E4" s="3269"/>
      <c r="F4" s="3269"/>
      <c r="G4" s="3269"/>
      <c r="H4" s="3269"/>
      <c r="I4" s="3269"/>
      <c r="J4" s="3269"/>
      <c r="K4" s="3269"/>
      <c r="L4" s="3269"/>
      <c r="M4" s="3269"/>
      <c r="N4" s="3269"/>
      <c r="O4" s="3269"/>
      <c r="P4" s="3269"/>
      <c r="Q4" s="3269"/>
      <c r="R4" s="3269"/>
      <c r="S4" s="3269"/>
    </row>
    <row r="5" spans="1:19" s="160" customFormat="1" ht="16.2" customHeight="1" x14ac:dyDescent="0.45">
      <c r="A5" s="3268" t="s">
        <v>341</v>
      </c>
      <c r="B5" s="3268"/>
      <c r="C5" s="3268" t="s">
        <v>4226</v>
      </c>
      <c r="D5" s="3269"/>
      <c r="E5" s="3269"/>
      <c r="F5" s="3269"/>
      <c r="G5" s="3269"/>
      <c r="H5" s="3269"/>
      <c r="I5" s="3269"/>
      <c r="J5" s="3269"/>
      <c r="K5" s="3269"/>
      <c r="L5" s="3269"/>
      <c r="M5" s="3269"/>
      <c r="N5" s="3269"/>
      <c r="O5" s="3269"/>
      <c r="P5" s="3269"/>
      <c r="Q5" s="3269"/>
      <c r="R5" s="3269"/>
      <c r="S5" s="3269"/>
    </row>
    <row r="6" spans="1:19" s="160" customFormat="1" ht="21.6" customHeight="1" x14ac:dyDescent="0.45">
      <c r="A6" s="3268" t="s">
        <v>417</v>
      </c>
      <c r="B6" s="3269"/>
      <c r="C6" s="3268" t="s">
        <v>5091</v>
      </c>
      <c r="D6" s="3269"/>
      <c r="E6" s="3269"/>
      <c r="F6" s="3269"/>
      <c r="G6" s="3269"/>
      <c r="H6" s="3269"/>
      <c r="I6" s="3269"/>
      <c r="J6" s="3269"/>
      <c r="K6" s="3269"/>
      <c r="L6" s="3269"/>
      <c r="M6" s="3269"/>
      <c r="N6" s="3269"/>
      <c r="O6" s="3269"/>
      <c r="P6" s="3269"/>
      <c r="Q6" s="3269"/>
      <c r="R6" s="3269"/>
      <c r="S6" s="3269"/>
    </row>
    <row r="7" spans="1:19" s="160" customFormat="1" ht="18.600000000000001" x14ac:dyDescent="0.45">
      <c r="C7" s="888"/>
      <c r="D7" s="888"/>
      <c r="E7" s="390"/>
    </row>
    <row r="8" spans="1:19" s="160" customFormat="1" ht="18.600000000000001" x14ac:dyDescent="0.45"/>
    <row r="9" spans="1:19" s="160" customFormat="1" ht="18.600000000000001" x14ac:dyDescent="0.45">
      <c r="C9" s="3329" t="s">
        <v>6694</v>
      </c>
      <c r="D9" s="3329"/>
      <c r="E9" s="3329"/>
      <c r="F9" s="3329"/>
      <c r="G9" s="3329"/>
      <c r="H9" s="3329"/>
      <c r="I9" s="3329"/>
      <c r="J9" s="3329"/>
      <c r="K9" s="3329"/>
      <c r="L9" s="3329"/>
      <c r="M9" s="3329"/>
      <c r="O9" s="3330" t="s">
        <v>4229</v>
      </c>
      <c r="P9" s="3330"/>
      <c r="Q9" s="3330"/>
    </row>
    <row r="10" spans="1:19" s="160" customFormat="1" ht="18.600000000000001" x14ac:dyDescent="0.45">
      <c r="C10" s="877" t="s">
        <v>6725</v>
      </c>
      <c r="D10" s="878"/>
      <c r="E10" s="878"/>
      <c r="F10" s="878"/>
      <c r="G10" s="878"/>
      <c r="H10" s="878"/>
      <c r="I10" s="878"/>
      <c r="J10" s="878"/>
      <c r="K10" s="878"/>
      <c r="L10" s="878"/>
      <c r="M10" s="878"/>
      <c r="O10" s="3330"/>
      <c r="P10" s="3330"/>
      <c r="Q10" s="3330"/>
    </row>
    <row r="11" spans="1:19" ht="16.2" x14ac:dyDescent="0.35">
      <c r="A11" s="39"/>
      <c r="C11" s="549"/>
      <c r="D11" s="483"/>
      <c r="E11" s="483"/>
      <c r="F11" s="483"/>
      <c r="G11" s="483"/>
      <c r="H11" s="483"/>
      <c r="I11" s="483"/>
      <c r="J11" s="483"/>
      <c r="K11" s="483"/>
      <c r="L11" s="483"/>
      <c r="M11" s="483"/>
      <c r="O11" s="3330"/>
      <c r="P11" s="3330"/>
      <c r="Q11" s="3330"/>
    </row>
    <row r="12" spans="1:19" ht="12.75" customHeight="1" x14ac:dyDescent="0.35">
      <c r="A12" s="318"/>
      <c r="C12" s="3272" t="s">
        <v>343</v>
      </c>
      <c r="D12" s="3275" t="s">
        <v>345</v>
      </c>
      <c r="E12" s="3275"/>
      <c r="F12" s="3275"/>
      <c r="G12" s="585"/>
      <c r="H12" s="3274" t="s">
        <v>668</v>
      </c>
      <c r="I12" s="3274"/>
      <c r="J12" s="3274"/>
      <c r="K12" s="3274"/>
      <c r="L12" s="3274"/>
      <c r="M12" s="3274"/>
      <c r="O12" s="3330"/>
      <c r="P12" s="3330"/>
      <c r="Q12" s="3330"/>
    </row>
    <row r="13" spans="1:19" ht="17.399999999999999" x14ac:dyDescent="0.35">
      <c r="A13" s="319"/>
      <c r="C13" s="3273"/>
      <c r="D13" s="592" t="s">
        <v>344</v>
      </c>
      <c r="E13" s="592" t="s">
        <v>558</v>
      </c>
      <c r="F13" s="592" t="s">
        <v>557</v>
      </c>
      <c r="G13" s="592"/>
      <c r="H13" s="586" t="s">
        <v>669</v>
      </c>
      <c r="I13" s="586" t="s">
        <v>660</v>
      </c>
      <c r="J13" s="586" t="s">
        <v>661</v>
      </c>
      <c r="K13" s="586" t="s">
        <v>662</v>
      </c>
      <c r="L13" s="586" t="s">
        <v>663</v>
      </c>
      <c r="M13" s="586" t="s">
        <v>664</v>
      </c>
      <c r="O13" s="3330"/>
      <c r="P13" s="3330"/>
      <c r="Q13" s="3330"/>
    </row>
    <row r="14" spans="1:19" ht="17.399999999999999" x14ac:dyDescent="0.45">
      <c r="A14" s="319"/>
      <c r="C14" s="414">
        <v>2011</v>
      </c>
      <c r="D14" s="2844">
        <v>13.26</v>
      </c>
      <c r="E14" s="2844">
        <v>19.29</v>
      </c>
      <c r="F14" s="2844">
        <v>7.0841138392702296</v>
      </c>
      <c r="G14" s="2844"/>
      <c r="H14" s="2844">
        <v>7.63</v>
      </c>
      <c r="I14" s="2844">
        <v>19.100000000000001</v>
      </c>
      <c r="J14" s="2844">
        <v>14.02</v>
      </c>
      <c r="K14" s="2844">
        <v>14.57</v>
      </c>
      <c r="L14" s="2844">
        <v>10.42</v>
      </c>
      <c r="M14" s="2844">
        <v>4.33</v>
      </c>
    </row>
    <row r="15" spans="1:19" ht="17.399999999999999" x14ac:dyDescent="0.45">
      <c r="A15" s="318"/>
      <c r="C15" s="680">
        <v>2012</v>
      </c>
      <c r="D15" s="2844">
        <v>14.08</v>
      </c>
      <c r="E15" s="2844">
        <v>20.51</v>
      </c>
      <c r="F15" s="2844">
        <v>7.5</v>
      </c>
      <c r="G15" s="2844"/>
      <c r="H15" s="2844">
        <v>8.1300000000000008</v>
      </c>
      <c r="I15" s="2844">
        <v>20.66</v>
      </c>
      <c r="J15" s="2844">
        <v>15.47</v>
      </c>
      <c r="K15" s="2844">
        <v>14.77</v>
      </c>
      <c r="L15" s="2844">
        <v>10.76</v>
      </c>
      <c r="M15" s="2844">
        <v>5.17</v>
      </c>
    </row>
    <row r="16" spans="1:19" ht="17.399999999999999" x14ac:dyDescent="0.45">
      <c r="A16" s="319"/>
      <c r="C16" s="680">
        <v>2013</v>
      </c>
      <c r="D16" s="2844">
        <v>14.9</v>
      </c>
      <c r="E16" s="2844">
        <v>21.72</v>
      </c>
      <c r="F16" s="2844">
        <v>7.93</v>
      </c>
      <c r="G16" s="2844"/>
      <c r="H16" s="2844">
        <v>8.6300000000000008</v>
      </c>
      <c r="I16" s="2844">
        <v>22.22</v>
      </c>
      <c r="J16" s="2844">
        <v>16.93</v>
      </c>
      <c r="K16" s="2844">
        <v>14.97</v>
      </c>
      <c r="L16" s="2844">
        <v>11.1</v>
      </c>
      <c r="M16" s="2844">
        <v>6.01</v>
      </c>
    </row>
    <row r="17" spans="1:15" ht="17.399999999999999" x14ac:dyDescent="0.45">
      <c r="A17" s="319"/>
      <c r="C17" s="680">
        <v>2014</v>
      </c>
      <c r="D17" s="2844">
        <v>15.72</v>
      </c>
      <c r="E17" s="2844">
        <v>22.94</v>
      </c>
      <c r="F17" s="2844">
        <v>8.35</v>
      </c>
      <c r="G17" s="2844"/>
      <c r="H17" s="2844">
        <v>9.1300000000000008</v>
      </c>
      <c r="I17" s="2844">
        <v>23.79</v>
      </c>
      <c r="J17" s="2844">
        <v>18.38</v>
      </c>
      <c r="K17" s="2844">
        <v>15.17</v>
      </c>
      <c r="L17" s="2844">
        <v>11.44</v>
      </c>
      <c r="M17" s="2844">
        <v>6.85</v>
      </c>
    </row>
    <row r="18" spans="1:15" ht="17.399999999999999" x14ac:dyDescent="0.45">
      <c r="A18" s="319"/>
      <c r="C18" s="414">
        <v>2015</v>
      </c>
      <c r="D18" s="2844">
        <v>16.54</v>
      </c>
      <c r="E18" s="2844">
        <v>24.15</v>
      </c>
      <c r="F18" s="2844">
        <v>8.7799999999999994</v>
      </c>
      <c r="G18" s="2844"/>
      <c r="H18" s="2844">
        <v>9.6300000000000008</v>
      </c>
      <c r="I18" s="2844">
        <v>25.35</v>
      </c>
      <c r="J18" s="2844">
        <v>19.84</v>
      </c>
      <c r="K18" s="2844">
        <v>15.37</v>
      </c>
      <c r="L18" s="2844">
        <v>11.78</v>
      </c>
      <c r="M18" s="2844">
        <v>7.69</v>
      </c>
    </row>
    <row r="19" spans="1:15" ht="17.399999999999999" x14ac:dyDescent="0.45">
      <c r="A19" s="319"/>
      <c r="C19" s="890">
        <v>2016</v>
      </c>
      <c r="D19" s="2845">
        <v>17.36</v>
      </c>
      <c r="E19" s="2845">
        <v>25.36</v>
      </c>
      <c r="F19" s="2845">
        <v>9.2100000000000009</v>
      </c>
      <c r="G19" s="2845"/>
      <c r="H19" s="2845">
        <v>10.130000000000001</v>
      </c>
      <c r="I19" s="2845">
        <v>26.91</v>
      </c>
      <c r="J19" s="2845">
        <v>21.3</v>
      </c>
      <c r="K19" s="2845">
        <v>15.57</v>
      </c>
      <c r="L19" s="2845">
        <v>12.12</v>
      </c>
      <c r="M19" s="2845">
        <v>8.5299999999999994</v>
      </c>
    </row>
    <row r="20" spans="1:15" ht="17.399999999999999" x14ac:dyDescent="0.45">
      <c r="A20" s="319"/>
      <c r="C20" s="890">
        <v>2017</v>
      </c>
      <c r="D20" s="2845">
        <v>18.18</v>
      </c>
      <c r="E20" s="2845">
        <v>26.58</v>
      </c>
      <c r="F20" s="2845">
        <v>9.6300000000000008</v>
      </c>
      <c r="G20" s="2845"/>
      <c r="H20" s="2845">
        <v>10.63</v>
      </c>
      <c r="I20" s="2845">
        <v>28.48</v>
      </c>
      <c r="J20" s="2845">
        <v>22.75</v>
      </c>
      <c r="K20" s="2845">
        <v>15.77</v>
      </c>
      <c r="L20" s="2845">
        <v>12.46</v>
      </c>
      <c r="M20" s="2845">
        <v>9.3699999999999992</v>
      </c>
    </row>
    <row r="21" spans="1:15" ht="17.399999999999999" x14ac:dyDescent="0.45">
      <c r="A21" s="319"/>
      <c r="C21" s="890">
        <v>2018</v>
      </c>
      <c r="D21" s="2845">
        <v>19</v>
      </c>
      <c r="E21" s="2845">
        <v>27.79</v>
      </c>
      <c r="F21" s="2845">
        <v>10.06</v>
      </c>
      <c r="G21" s="2845"/>
      <c r="H21" s="2845">
        <v>11.13</v>
      </c>
      <c r="I21" s="2845">
        <v>30.04</v>
      </c>
      <c r="J21" s="2845">
        <v>24.21</v>
      </c>
      <c r="K21" s="2845">
        <v>15.97</v>
      </c>
      <c r="L21" s="2845">
        <v>12.8</v>
      </c>
      <c r="M21" s="2845">
        <v>10.210000000000001</v>
      </c>
    </row>
    <row r="22" spans="1:15" ht="17.399999999999999" x14ac:dyDescent="0.45">
      <c r="A22" s="318"/>
      <c r="C22" s="890">
        <v>2019</v>
      </c>
      <c r="D22" s="2845">
        <f>D21+(D20-D19)</f>
        <v>19.82</v>
      </c>
      <c r="E22" s="2845">
        <f t="shared" ref="E22:M22" si="0">E21+(E20-E19)</f>
        <v>29.009999999999998</v>
      </c>
      <c r="F22" s="2845">
        <f t="shared" si="0"/>
        <v>10.48</v>
      </c>
      <c r="G22" s="2845"/>
      <c r="H22" s="2845">
        <f t="shared" si="0"/>
        <v>11.63</v>
      </c>
      <c r="I22" s="2845">
        <f t="shared" si="0"/>
        <v>31.61</v>
      </c>
      <c r="J22" s="2845">
        <f t="shared" si="0"/>
        <v>25.66</v>
      </c>
      <c r="K22" s="2845">
        <f t="shared" si="0"/>
        <v>16.170000000000002</v>
      </c>
      <c r="L22" s="2845">
        <f t="shared" si="0"/>
        <v>13.140000000000002</v>
      </c>
      <c r="M22" s="2845">
        <f t="shared" si="0"/>
        <v>11.05</v>
      </c>
    </row>
    <row r="23" spans="1:15" ht="17.399999999999999" x14ac:dyDescent="0.45">
      <c r="C23" s="890">
        <v>2020</v>
      </c>
      <c r="D23" s="2845">
        <f>D22+(D20-D19)</f>
        <v>20.64</v>
      </c>
      <c r="E23" s="2845">
        <f>E22+(E20-E19)</f>
        <v>30.229999999999997</v>
      </c>
      <c r="F23" s="2845">
        <f>F22+(F20-F19)</f>
        <v>10.9</v>
      </c>
      <c r="G23" s="2845"/>
      <c r="H23" s="2845">
        <f t="shared" ref="H23:M23" si="1">H22+(H20-H19)</f>
        <v>12.13</v>
      </c>
      <c r="I23" s="2845">
        <f t="shared" si="1"/>
        <v>33.18</v>
      </c>
      <c r="J23" s="2845">
        <f t="shared" si="1"/>
        <v>27.11</v>
      </c>
      <c r="K23" s="2845">
        <f t="shared" si="1"/>
        <v>16.37</v>
      </c>
      <c r="L23" s="2845">
        <f t="shared" si="1"/>
        <v>13.480000000000004</v>
      </c>
      <c r="M23" s="2845">
        <f t="shared" si="1"/>
        <v>11.89</v>
      </c>
      <c r="O23" s="2846"/>
    </row>
    <row r="24" spans="1:15" ht="17.399999999999999" x14ac:dyDescent="0.45">
      <c r="C24" s="890">
        <v>2021</v>
      </c>
      <c r="D24" s="2845">
        <f>D23+((D21-D20)/5)</f>
        <v>20.804000000000002</v>
      </c>
      <c r="E24" s="2845">
        <f t="shared" ref="E24:M24" si="2">E23+((E21-E20)/5)</f>
        <v>30.471999999999998</v>
      </c>
      <c r="F24" s="2845">
        <f t="shared" si="2"/>
        <v>10.986000000000001</v>
      </c>
      <c r="G24" s="2845"/>
      <c r="H24" s="2845">
        <f t="shared" si="2"/>
        <v>12.23</v>
      </c>
      <c r="I24" s="2845">
        <f t="shared" si="2"/>
        <v>33.491999999999997</v>
      </c>
      <c r="J24" s="2845">
        <f t="shared" si="2"/>
        <v>27.402000000000001</v>
      </c>
      <c r="K24" s="2845">
        <f t="shared" si="2"/>
        <v>16.41</v>
      </c>
      <c r="L24" s="2845">
        <f t="shared" si="2"/>
        <v>13.548000000000004</v>
      </c>
      <c r="M24" s="2845">
        <f t="shared" si="2"/>
        <v>12.058000000000002</v>
      </c>
    </row>
    <row r="25" spans="1:15" ht="17.399999999999999" x14ac:dyDescent="0.45">
      <c r="C25" s="2371">
        <v>2022</v>
      </c>
      <c r="D25" s="2884" t="s">
        <v>6691</v>
      </c>
      <c r="E25" s="2884">
        <v>37.002912539089003</v>
      </c>
      <c r="F25" s="2884">
        <v>26.78370414847706</v>
      </c>
      <c r="G25" s="2884"/>
      <c r="H25" s="2884">
        <v>35.256773505534973</v>
      </c>
      <c r="I25" s="2884">
        <v>40.926273358294694</v>
      </c>
      <c r="J25" s="2884">
        <v>35.922476328977368</v>
      </c>
      <c r="K25" s="2884">
        <v>32.066684105998419</v>
      </c>
      <c r="L25" s="2884">
        <v>23.370504747422675</v>
      </c>
      <c r="M25" s="2884">
        <v>15.453156823341374</v>
      </c>
    </row>
    <row r="26" spans="1:15" ht="16.05" customHeight="1" x14ac:dyDescent="0.35">
      <c r="C26" s="3317" t="s">
        <v>6692</v>
      </c>
      <c r="D26" s="3317"/>
      <c r="E26" s="3317"/>
      <c r="F26" s="3317"/>
      <c r="G26" s="3317"/>
      <c r="H26" s="3317"/>
      <c r="I26" s="3317"/>
      <c r="J26" s="3317"/>
      <c r="K26" s="3317"/>
      <c r="L26" s="3317"/>
      <c r="M26" s="3317"/>
    </row>
    <row r="27" spans="1:15" ht="16.2" x14ac:dyDescent="0.4">
      <c r="C27" s="315"/>
      <c r="D27" s="315"/>
      <c r="E27" s="315"/>
      <c r="F27" s="315"/>
      <c r="G27" s="315"/>
      <c r="H27" s="315"/>
      <c r="I27" s="315"/>
      <c r="J27" s="315"/>
      <c r="K27" s="315"/>
      <c r="L27" s="315"/>
      <c r="M27" s="315"/>
    </row>
    <row r="29" spans="1:15" ht="18.600000000000001" x14ac:dyDescent="0.35">
      <c r="C29" s="458" t="s">
        <v>6136</v>
      </c>
      <c r="D29" s="458"/>
      <c r="E29" s="458"/>
      <c r="F29" s="458"/>
      <c r="G29" s="458"/>
      <c r="H29" s="458"/>
      <c r="I29" s="458"/>
      <c r="J29" s="458"/>
      <c r="K29" s="458"/>
      <c r="L29" s="458"/>
      <c r="M29" s="458"/>
    </row>
    <row r="30" spans="1:15" ht="18.600000000000001" x14ac:dyDescent="0.35">
      <c r="C30" s="458" t="s">
        <v>6693</v>
      </c>
      <c r="D30" s="458"/>
      <c r="E30" s="458"/>
      <c r="F30" s="458"/>
      <c r="G30" s="458"/>
      <c r="H30" s="458"/>
      <c r="I30" s="458"/>
      <c r="J30" s="458"/>
      <c r="K30" s="458"/>
      <c r="L30" s="458"/>
      <c r="M30" s="458"/>
    </row>
    <row r="35" spans="14:23" ht="17.399999999999999" x14ac:dyDescent="0.45">
      <c r="N35" s="891"/>
      <c r="O35" s="891"/>
      <c r="P35" s="891"/>
      <c r="Q35" s="891"/>
      <c r="R35" s="891"/>
      <c r="S35" s="891"/>
      <c r="T35" s="891"/>
      <c r="U35" s="891"/>
      <c r="V35" s="891"/>
      <c r="W35" s="891"/>
    </row>
    <row r="51" spans="3:13" ht="32.25" customHeight="1" x14ac:dyDescent="0.35">
      <c r="C51" s="885" t="s">
        <v>6692</v>
      </c>
      <c r="D51" s="885"/>
      <c r="E51" s="885"/>
      <c r="F51" s="885"/>
      <c r="G51" s="885"/>
      <c r="H51" s="885"/>
      <c r="I51" s="885"/>
      <c r="J51" s="885"/>
      <c r="K51" s="885"/>
      <c r="L51" s="885"/>
      <c r="M51" s="885"/>
    </row>
  </sheetData>
  <mergeCells count="15">
    <mergeCell ref="A5:B5"/>
    <mergeCell ref="C5:S5"/>
    <mergeCell ref="C1:D1"/>
    <mergeCell ref="A3:B3"/>
    <mergeCell ref="C3:S3"/>
    <mergeCell ref="A4:B4"/>
    <mergeCell ref="C4:S4"/>
    <mergeCell ref="C26:M26"/>
    <mergeCell ref="A6:B6"/>
    <mergeCell ref="C6:S6"/>
    <mergeCell ref="C9:M9"/>
    <mergeCell ref="C12:C13"/>
    <mergeCell ref="D12:F12"/>
    <mergeCell ref="H12:M12"/>
    <mergeCell ref="O9:Q13"/>
  </mergeCells>
  <hyperlinks>
    <hyperlink ref="A1" location="'ODS 3.'!A1" display="REGRESAR" xr:uid="{00000000-0004-0000-5300-000000000000}"/>
    <hyperlink ref="C1" location="'Metadato 3.5.2.a'!A1" display="VER METADATO" xr:uid="{00000000-0004-0000-5300-000001000000}"/>
    <hyperlink ref="O9:Q13" location="'3.5.2.b '!A1" display="Ver: Consumo per cápita de alcohol de la población de más de 15 años, por rango de contenido volumétrico de alcohol." xr:uid="{00000000-0004-0000-5300-000002000000}"/>
  </hyperlinks>
  <pageMargins left="0.7" right="0.7" top="0.75" bottom="0.75" header="0.3" footer="0.3"/>
  <drawing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codeName="Hoja85">
    <tabColor theme="0" tint="-0.499984740745262"/>
  </sheetPr>
  <dimension ref="A1:F36"/>
  <sheetViews>
    <sheetView showGridLines="0" zoomScaleNormal="100" workbookViewId="0">
      <pane ySplit="1" topLeftCell="A17" activePane="bottomLeft" state="frozen"/>
      <selection activeCell="C10" sqref="C10:C11"/>
      <selection pane="bottomLeft" activeCell="D15" sqref="D15"/>
    </sheetView>
  </sheetViews>
  <sheetFormatPr baseColWidth="10" defaultColWidth="11.44140625" defaultRowHeight="17.399999999999999" x14ac:dyDescent="0.3"/>
  <cols>
    <col min="1" max="1" width="9.44140625" style="38" customWidth="1"/>
    <col min="2" max="2" width="26.44140625" style="38" customWidth="1"/>
    <col min="3" max="3" width="24" style="38" customWidth="1"/>
    <col min="4" max="4" width="85.77734375" style="38" customWidth="1"/>
    <col min="5" max="5" width="3.21875" style="38" customWidth="1"/>
    <col min="6" max="11" width="7.21875" style="38" customWidth="1"/>
    <col min="12" max="16384" width="11.44140625" style="38"/>
  </cols>
  <sheetData>
    <row r="1" spans="1:6" x14ac:dyDescent="0.3">
      <c r="B1" s="481" t="s">
        <v>337</v>
      </c>
    </row>
    <row r="2" spans="1:6" ht="18" thickBot="1" x14ac:dyDescent="0.35"/>
    <row r="3" spans="1:6" ht="23.25" customHeight="1" thickBot="1" x14ac:dyDescent="0.35">
      <c r="B3" s="3297" t="s">
        <v>370</v>
      </c>
      <c r="C3" s="3297"/>
      <c r="D3" s="3297"/>
      <c r="F3" s="147" t="s">
        <v>471</v>
      </c>
    </row>
    <row r="4" spans="1:6" ht="18" customHeight="1" x14ac:dyDescent="0.3">
      <c r="A4" s="691"/>
      <c r="B4" s="3142" t="s">
        <v>449</v>
      </c>
      <c r="C4" s="3142"/>
      <c r="D4" s="44" t="s">
        <v>16</v>
      </c>
    </row>
    <row r="5" spans="1:6" ht="34.799999999999997" x14ac:dyDescent="0.3">
      <c r="B5" s="3142" t="s">
        <v>373</v>
      </c>
      <c r="C5" s="3142"/>
      <c r="D5" s="44" t="s">
        <v>50</v>
      </c>
    </row>
    <row r="6" spans="1:6" x14ac:dyDescent="0.3">
      <c r="B6" s="3142" t="s">
        <v>374</v>
      </c>
      <c r="C6" s="3142"/>
      <c r="D6" s="45" t="s">
        <v>3979</v>
      </c>
    </row>
    <row r="7" spans="1:6" ht="31.5" customHeight="1" x14ac:dyDescent="0.3">
      <c r="B7" s="3143" t="s">
        <v>375</v>
      </c>
      <c r="C7" s="3143"/>
      <c r="D7" s="46" t="s">
        <v>3980</v>
      </c>
    </row>
    <row r="8" spans="1:6" x14ac:dyDescent="0.3">
      <c r="B8" s="3143" t="s">
        <v>2480</v>
      </c>
      <c r="C8" s="3143"/>
      <c r="D8" s="47" t="s">
        <v>2519</v>
      </c>
    </row>
    <row r="9" spans="1:6" x14ac:dyDescent="0.45">
      <c r="B9" s="22"/>
      <c r="C9" s="22"/>
      <c r="D9" s="22"/>
    </row>
    <row r="10" spans="1:6" ht="23.25" customHeight="1" x14ac:dyDescent="0.3">
      <c r="B10" s="3297" t="s">
        <v>376</v>
      </c>
      <c r="C10" s="3297"/>
      <c r="D10" s="3297"/>
    </row>
    <row r="11" spans="1:6" ht="20.25" customHeight="1" x14ac:dyDescent="0.3">
      <c r="B11" s="3153" t="s">
        <v>377</v>
      </c>
      <c r="C11" s="3154"/>
      <c r="D11" s="44" t="s">
        <v>439</v>
      </c>
    </row>
    <row r="12" spans="1:6" ht="33" customHeight="1" x14ac:dyDescent="0.3">
      <c r="B12" s="3155" t="s">
        <v>379</v>
      </c>
      <c r="C12" s="3155"/>
      <c r="D12" s="460" t="s">
        <v>3205</v>
      </c>
    </row>
    <row r="13" spans="1:6" x14ac:dyDescent="0.3">
      <c r="B13" s="3142" t="s">
        <v>380</v>
      </c>
      <c r="C13" s="3142"/>
      <c r="D13" s="603" t="s">
        <v>607</v>
      </c>
    </row>
    <row r="14" spans="1:6" x14ac:dyDescent="0.3">
      <c r="B14" s="3142" t="s">
        <v>381</v>
      </c>
      <c r="C14" s="3156"/>
      <c r="D14" s="603" t="s">
        <v>3206</v>
      </c>
    </row>
    <row r="15" spans="1:6" ht="124.5" customHeight="1" x14ac:dyDescent="0.3">
      <c r="B15" s="3142" t="s">
        <v>382</v>
      </c>
      <c r="C15" s="3142"/>
      <c r="D15" s="2509" t="s">
        <v>6602</v>
      </c>
    </row>
    <row r="16" spans="1:6" ht="111.75" customHeight="1" x14ac:dyDescent="0.3">
      <c r="B16" s="3142" t="s">
        <v>383</v>
      </c>
      <c r="C16" s="3142"/>
      <c r="D16" s="126"/>
    </row>
    <row r="17" spans="2:4" x14ac:dyDescent="0.3">
      <c r="B17" s="3142" t="s">
        <v>384</v>
      </c>
      <c r="C17" s="3142"/>
      <c r="D17" s="2509" t="s">
        <v>3197</v>
      </c>
    </row>
    <row r="18" spans="2:4" ht="52.2" x14ac:dyDescent="0.3">
      <c r="B18" s="3143" t="s">
        <v>386</v>
      </c>
      <c r="C18" s="3143"/>
      <c r="D18" s="2749" t="s">
        <v>6598</v>
      </c>
    </row>
    <row r="19" spans="2:4" ht="52.2" x14ac:dyDescent="0.3">
      <c r="B19" s="3144" t="s">
        <v>387</v>
      </c>
      <c r="C19" s="3145"/>
      <c r="D19" s="2509" t="s">
        <v>3207</v>
      </c>
    </row>
    <row r="20" spans="2:4" x14ac:dyDescent="0.3">
      <c r="B20" s="3142" t="s">
        <v>388</v>
      </c>
      <c r="C20" s="3142"/>
      <c r="D20" s="2509" t="s">
        <v>424</v>
      </c>
    </row>
    <row r="21" spans="2:4" x14ac:dyDescent="0.3">
      <c r="B21" s="3146" t="s">
        <v>390</v>
      </c>
      <c r="C21" s="54" t="s">
        <v>391</v>
      </c>
      <c r="D21" s="2749" t="s">
        <v>3198</v>
      </c>
    </row>
    <row r="22" spans="2:4" x14ac:dyDescent="0.3">
      <c r="B22" s="3147"/>
      <c r="C22" s="577" t="s">
        <v>393</v>
      </c>
      <c r="D22" s="2509" t="s">
        <v>3208</v>
      </c>
    </row>
    <row r="23" spans="2:4" ht="30" customHeight="1" x14ac:dyDescent="0.3">
      <c r="B23" s="3148" t="s">
        <v>395</v>
      </c>
      <c r="C23" s="3148"/>
      <c r="D23" s="2509" t="s">
        <v>721</v>
      </c>
    </row>
    <row r="24" spans="2:4" x14ac:dyDescent="0.3">
      <c r="B24" s="3148" t="s">
        <v>397</v>
      </c>
      <c r="C24" s="3148"/>
      <c r="D24" s="113" t="s">
        <v>6599</v>
      </c>
    </row>
    <row r="25" spans="2:4" x14ac:dyDescent="0.3">
      <c r="B25" s="3142" t="s">
        <v>399</v>
      </c>
      <c r="C25" s="3142"/>
      <c r="D25" s="2509" t="s">
        <v>3209</v>
      </c>
    </row>
    <row r="26" spans="2:4" ht="15" customHeight="1" x14ac:dyDescent="0.3">
      <c r="B26" s="3143" t="s">
        <v>401</v>
      </c>
      <c r="C26" s="3143"/>
      <c r="D26" s="113" t="s">
        <v>6600</v>
      </c>
    </row>
    <row r="27" spans="2:4" ht="226.2" x14ac:dyDescent="0.3">
      <c r="B27" s="3149" t="s">
        <v>403</v>
      </c>
      <c r="C27" s="3150"/>
      <c r="D27" s="2749" t="s">
        <v>6601</v>
      </c>
    </row>
    <row r="28" spans="2:4" x14ac:dyDescent="0.3">
      <c r="B28" s="578" t="s">
        <v>404</v>
      </c>
      <c r="C28" s="579"/>
      <c r="D28" s="2509" t="s">
        <v>3210</v>
      </c>
    </row>
    <row r="29" spans="2:4" x14ac:dyDescent="0.3">
      <c r="B29" s="3151" t="s">
        <v>405</v>
      </c>
      <c r="C29" s="3152"/>
      <c r="D29" s="111" t="s">
        <v>3211</v>
      </c>
    </row>
    <row r="30" spans="2:4" x14ac:dyDescent="0.3">
      <c r="B30" s="62"/>
      <c r="C30" s="62"/>
      <c r="D30" s="63"/>
    </row>
    <row r="31" spans="2:4" ht="23.25" customHeight="1" x14ac:dyDescent="0.3">
      <c r="B31" s="3297" t="s">
        <v>406</v>
      </c>
      <c r="C31" s="3297"/>
      <c r="D31" s="3297"/>
    </row>
    <row r="32" spans="2:4" x14ac:dyDescent="0.3">
      <c r="B32" s="3140" t="s">
        <v>407</v>
      </c>
      <c r="C32" s="3141"/>
      <c r="D32" s="84" t="s">
        <v>3200</v>
      </c>
    </row>
    <row r="33" spans="2:4" x14ac:dyDescent="0.3">
      <c r="B33" s="3140" t="s">
        <v>409</v>
      </c>
      <c r="C33" s="3141"/>
      <c r="D33" s="84" t="s">
        <v>3201</v>
      </c>
    </row>
    <row r="34" spans="2:4" x14ac:dyDescent="0.3">
      <c r="B34" s="3140" t="s">
        <v>411</v>
      </c>
      <c r="C34" s="3141"/>
      <c r="D34" s="84" t="s">
        <v>446</v>
      </c>
    </row>
    <row r="35" spans="2:4" x14ac:dyDescent="0.3">
      <c r="B35" s="3140" t="s">
        <v>413</v>
      </c>
      <c r="C35" s="3141"/>
      <c r="D35" s="84" t="s">
        <v>3212</v>
      </c>
    </row>
    <row r="36" spans="2:4" x14ac:dyDescent="0.3">
      <c r="B36" s="3140" t="s">
        <v>415</v>
      </c>
      <c r="C36" s="3141"/>
      <c r="D36" s="85" t="s">
        <v>3204</v>
      </c>
    </row>
  </sheetData>
  <mergeCells count="30">
    <mergeCell ref="B16:C16"/>
    <mergeCell ref="B3:D3"/>
    <mergeCell ref="B4:C4"/>
    <mergeCell ref="B5:C5"/>
    <mergeCell ref="B6:C6"/>
    <mergeCell ref="B7:C7"/>
    <mergeCell ref="B10:D10"/>
    <mergeCell ref="B11:C11"/>
    <mergeCell ref="B12:C12"/>
    <mergeCell ref="B13:C13"/>
    <mergeCell ref="B14:C14"/>
    <mergeCell ref="B15:C15"/>
    <mergeCell ref="B8:C8"/>
    <mergeCell ref="B31:D31"/>
    <mergeCell ref="B17:C17"/>
    <mergeCell ref="B18:C18"/>
    <mergeCell ref="B19:C19"/>
    <mergeCell ref="B20:C20"/>
    <mergeCell ref="B21:B22"/>
    <mergeCell ref="B23:C23"/>
    <mergeCell ref="B24:C24"/>
    <mergeCell ref="B25:C25"/>
    <mergeCell ref="B26:C26"/>
    <mergeCell ref="B27:C27"/>
    <mergeCell ref="B29:C29"/>
    <mergeCell ref="B32:C32"/>
    <mergeCell ref="B33:C33"/>
    <mergeCell ref="B34:C34"/>
    <mergeCell ref="B35:C35"/>
    <mergeCell ref="B36:C36"/>
  </mergeCells>
  <dataValidations count="7">
    <dataValidation allowBlank="1" showDropDown="1" showInputMessage="1" showErrorMessage="1" sqref="D13" xr:uid="{00000000-0002-0000-5400-000000000000}"/>
    <dataValidation type="list" allowBlank="1" showInputMessage="1" showErrorMessage="1" sqref="D4" xr:uid="{00000000-0002-0000-5400-000001000000}">
      <formula1>ODS</formula1>
    </dataValidation>
    <dataValidation type="list" allowBlank="1" showInputMessage="1" showErrorMessage="1" sqref="D5" xr:uid="{00000000-0002-0000-5400-000002000000}">
      <formula1>Metas_ODS</formula1>
    </dataValidation>
    <dataValidation type="list" allowBlank="1" showInputMessage="1" showErrorMessage="1" sqref="D6" xr:uid="{00000000-0002-0000-5400-000003000000}">
      <formula1>Numero_indicador</formula1>
    </dataValidation>
    <dataValidation type="list" allowBlank="1" showInputMessage="1" showErrorMessage="1" sqref="D7" xr:uid="{00000000-0002-0000-5400-000004000000}">
      <formula1>Nombre_indicador_ODS</formula1>
    </dataValidation>
    <dataValidation type="list" allowBlank="1" showInputMessage="1" showErrorMessage="1" sqref="D14" xr:uid="{00000000-0002-0000-5400-000005000000}">
      <formula1>Tipo_indicador</formula1>
    </dataValidation>
    <dataValidation type="list" allowBlank="1" showInputMessage="1" showErrorMessage="1" sqref="D25" xr:uid="{0C9D9A40-324D-4EC1-B42A-C46332C03FAC}">
      <formula1>Tipo_operación</formula1>
    </dataValidation>
  </dataValidations>
  <hyperlinks>
    <hyperlink ref="B1" location="'3.5.2.a '!A1" display="REGRESAR" xr:uid="{00000000-0004-0000-5400-000000000000}"/>
    <hyperlink ref="D8" r:id="rId1" xr:uid="{00000000-0004-0000-5400-000001000000}"/>
    <hyperlink ref="D36" r:id="rId2" xr:uid="{00000000-0004-0000-5400-000002000000}"/>
    <hyperlink ref="D29" r:id="rId3" xr:uid="{9B9C6471-29C5-46D9-B5B6-79539C7B0720}"/>
  </hyperlinks>
  <pageMargins left="0.7" right="0.7" top="0.75" bottom="0.75" header="0.3" footer="0.3"/>
  <pageSetup orientation="portrait" r:id="rId4"/>
  <drawing r:id="rId5"/>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codeName="Hoja86"/>
  <dimension ref="A1:R51"/>
  <sheetViews>
    <sheetView showGridLines="0" zoomScaleNormal="100" workbookViewId="0">
      <pane ySplit="1" topLeftCell="A2" activePane="bottomLeft" state="frozen"/>
      <selection activeCell="B1" sqref="B1"/>
      <selection pane="bottomLeft"/>
    </sheetView>
  </sheetViews>
  <sheetFormatPr baseColWidth="10" defaultColWidth="11.44140625" defaultRowHeight="13.2" x14ac:dyDescent="0.35"/>
  <cols>
    <col min="1" max="1" width="15.5546875" style="41" customWidth="1"/>
    <col min="2" max="2" width="17" style="2497" customWidth="1"/>
    <col min="3" max="3" width="9.21875" style="2497" customWidth="1"/>
    <col min="4" max="16384" width="11.44140625" style="2497"/>
  </cols>
  <sheetData>
    <row r="1" spans="1:18" s="160" customFormat="1" ht="18.600000000000001" x14ac:dyDescent="0.45">
      <c r="A1" s="2858" t="s">
        <v>337</v>
      </c>
      <c r="C1" s="3262" t="s">
        <v>338</v>
      </c>
      <c r="D1" s="3262"/>
    </row>
    <row r="2" spans="1:18" s="160" customFormat="1" ht="18.600000000000001" x14ac:dyDescent="0.45">
      <c r="A2" s="390"/>
    </row>
    <row r="3" spans="1:18" s="160" customFormat="1" ht="18.600000000000001" x14ac:dyDescent="0.45">
      <c r="A3" s="3268" t="s">
        <v>339</v>
      </c>
      <c r="B3" s="3268"/>
      <c r="C3" s="3268" t="s">
        <v>627</v>
      </c>
      <c r="D3" s="3269"/>
      <c r="E3" s="3269"/>
      <c r="F3" s="3269"/>
      <c r="G3" s="3269"/>
      <c r="H3" s="3269"/>
      <c r="I3" s="3269"/>
      <c r="J3" s="3269"/>
      <c r="K3" s="3269"/>
      <c r="L3" s="3269"/>
      <c r="M3" s="3269"/>
      <c r="N3" s="3269"/>
      <c r="O3" s="3269"/>
      <c r="P3" s="3269"/>
      <c r="Q3" s="3269"/>
      <c r="R3" s="3269"/>
    </row>
    <row r="4" spans="1:18" s="160" customFormat="1" ht="18.600000000000001" x14ac:dyDescent="0.45">
      <c r="A4" s="3268" t="s">
        <v>340</v>
      </c>
      <c r="B4" s="3268"/>
      <c r="C4" s="3268" t="s">
        <v>605</v>
      </c>
      <c r="D4" s="3269"/>
      <c r="E4" s="3269"/>
      <c r="F4" s="3269"/>
      <c r="G4" s="3269"/>
      <c r="H4" s="3269"/>
      <c r="I4" s="3269"/>
      <c r="J4" s="3269"/>
      <c r="K4" s="3269"/>
      <c r="L4" s="3269"/>
      <c r="M4" s="3269"/>
      <c r="N4" s="3269"/>
      <c r="O4" s="3269"/>
      <c r="P4" s="3269"/>
      <c r="Q4" s="3269"/>
      <c r="R4" s="3269"/>
    </row>
    <row r="5" spans="1:18" s="160" customFormat="1" ht="18.600000000000001" x14ac:dyDescent="0.45">
      <c r="A5" s="3268" t="s">
        <v>341</v>
      </c>
      <c r="B5" s="3268"/>
      <c r="C5" s="3268" t="s">
        <v>667</v>
      </c>
      <c r="D5" s="3269"/>
      <c r="E5" s="3269"/>
      <c r="F5" s="3269"/>
      <c r="G5" s="3269"/>
      <c r="H5" s="3269"/>
      <c r="I5" s="3269"/>
      <c r="J5" s="3269"/>
      <c r="K5" s="3269"/>
      <c r="L5" s="3269"/>
      <c r="M5" s="3269"/>
      <c r="N5" s="3269"/>
      <c r="O5" s="3269"/>
      <c r="P5" s="3269"/>
      <c r="Q5" s="3269"/>
      <c r="R5" s="3269"/>
    </row>
    <row r="6" spans="1:18" s="160" customFormat="1" ht="18.600000000000001" x14ac:dyDescent="0.45">
      <c r="A6" s="3268" t="s">
        <v>417</v>
      </c>
      <c r="B6" s="3269"/>
      <c r="C6" s="3268" t="s">
        <v>5256</v>
      </c>
      <c r="D6" s="3269"/>
      <c r="E6" s="3269"/>
      <c r="F6" s="3269"/>
      <c r="G6" s="3269"/>
      <c r="H6" s="3269"/>
      <c r="I6" s="3269"/>
      <c r="J6" s="3269"/>
      <c r="K6" s="3269"/>
      <c r="L6" s="3269"/>
      <c r="M6" s="3269"/>
      <c r="N6" s="3269"/>
      <c r="O6" s="3269"/>
      <c r="P6" s="3269"/>
      <c r="Q6" s="3269"/>
      <c r="R6" s="3269"/>
    </row>
    <row r="7" spans="1:18" s="160" customFormat="1" ht="18.600000000000001" x14ac:dyDescent="0.45">
      <c r="A7" s="390"/>
    </row>
    <row r="8" spans="1:18" s="160" customFormat="1" ht="18.600000000000001" x14ac:dyDescent="0.45">
      <c r="A8" s="390"/>
    </row>
    <row r="9" spans="1:18" s="160" customFormat="1" ht="18.600000000000001" x14ac:dyDescent="0.45">
      <c r="A9" s="390"/>
      <c r="C9" s="457" t="s">
        <v>6113</v>
      </c>
      <c r="D9" s="457"/>
      <c r="E9" s="457"/>
      <c r="F9" s="457"/>
      <c r="G9" s="457"/>
    </row>
    <row r="10" spans="1:18" s="160" customFormat="1" ht="18.600000000000001" x14ac:dyDescent="0.45">
      <c r="A10" s="390"/>
      <c r="C10" s="457" t="s">
        <v>6726</v>
      </c>
      <c r="D10" s="457"/>
      <c r="E10" s="457"/>
      <c r="F10" s="457"/>
      <c r="G10" s="457"/>
    </row>
    <row r="11" spans="1:18" ht="16.2" x14ac:dyDescent="0.35">
      <c r="C11" s="478"/>
      <c r="D11" s="478"/>
      <c r="E11" s="478"/>
      <c r="F11" s="478"/>
      <c r="G11" s="478"/>
    </row>
    <row r="12" spans="1:18" ht="19.5" customHeight="1" x14ac:dyDescent="0.35">
      <c r="C12" s="3303" t="s">
        <v>343</v>
      </c>
      <c r="D12" s="3275" t="s">
        <v>670</v>
      </c>
      <c r="E12" s="3275"/>
      <c r="F12" s="3275"/>
      <c r="G12" s="3275"/>
    </row>
    <row r="13" spans="1:18" ht="69.599999999999994" x14ac:dyDescent="0.35">
      <c r="C13" s="3305"/>
      <c r="D13" s="2860" t="s">
        <v>671</v>
      </c>
      <c r="E13" s="2860" t="s">
        <v>672</v>
      </c>
      <c r="F13" s="2860" t="s">
        <v>673</v>
      </c>
      <c r="G13" s="2860" t="s">
        <v>674</v>
      </c>
    </row>
    <row r="14" spans="1:18" ht="17.399999999999999" x14ac:dyDescent="0.45">
      <c r="C14" s="707">
        <v>2011</v>
      </c>
      <c r="D14" s="894">
        <v>2.3915348312140634</v>
      </c>
      <c r="E14" s="894">
        <v>0.40043958794802853</v>
      </c>
      <c r="F14" s="894">
        <v>0.47963813386779569</v>
      </c>
      <c r="G14" s="695">
        <v>3.27</v>
      </c>
    </row>
    <row r="15" spans="1:18" ht="17.399999999999999" x14ac:dyDescent="0.45">
      <c r="C15" s="2868">
        <v>2012</v>
      </c>
      <c r="D15" s="894">
        <v>2.3561065922914284</v>
      </c>
      <c r="E15" s="894">
        <v>0.4093751876360423</v>
      </c>
      <c r="F15" s="894">
        <v>0.48846280335969472</v>
      </c>
      <c r="G15" s="695">
        <v>3.25</v>
      </c>
    </row>
    <row r="16" spans="1:18" ht="17.399999999999999" x14ac:dyDescent="0.45">
      <c r="C16" s="2868">
        <v>2013</v>
      </c>
      <c r="D16" s="894">
        <v>2.3239069168643494</v>
      </c>
      <c r="E16" s="894">
        <v>0.40969273334806788</v>
      </c>
      <c r="F16" s="894">
        <v>0.34355114787446844</v>
      </c>
      <c r="G16" s="695">
        <v>3.08</v>
      </c>
    </row>
    <row r="17" spans="3:9" ht="17.399999999999999" x14ac:dyDescent="0.45">
      <c r="C17" s="2868">
        <v>2014</v>
      </c>
      <c r="D17" s="894">
        <v>2.371062604832693</v>
      </c>
      <c r="E17" s="894">
        <v>0.41951096634437957</v>
      </c>
      <c r="F17" s="894">
        <v>0.38066566636454241</v>
      </c>
      <c r="G17" s="695">
        <v>3.17</v>
      </c>
    </row>
    <row r="18" spans="3:9" ht="17.399999999999999" x14ac:dyDescent="0.35">
      <c r="C18" s="895">
        <v>2015</v>
      </c>
      <c r="D18" s="896">
        <v>2.4502562589006232</v>
      </c>
      <c r="E18" s="896">
        <v>0.42513941874042055</v>
      </c>
      <c r="F18" s="896">
        <v>0.35720079294687551</v>
      </c>
      <c r="G18" s="695">
        <v>3.23</v>
      </c>
      <c r="I18" s="2497" t="s">
        <v>7</v>
      </c>
    </row>
    <row r="19" spans="3:9" ht="17.399999999999999" x14ac:dyDescent="0.35">
      <c r="C19" s="895">
        <v>2016</v>
      </c>
      <c r="D19" s="896">
        <v>2.7</v>
      </c>
      <c r="E19" s="896">
        <v>0.37</v>
      </c>
      <c r="F19" s="896">
        <v>0.33</v>
      </c>
      <c r="G19" s="695">
        <v>3.4</v>
      </c>
    </row>
    <row r="20" spans="3:9" ht="17.399999999999999" x14ac:dyDescent="0.35">
      <c r="C20" s="895">
        <v>2017</v>
      </c>
      <c r="D20" s="896">
        <v>2.5499999999999998</v>
      </c>
      <c r="E20" s="896">
        <v>0.39</v>
      </c>
      <c r="F20" s="896">
        <v>0.31</v>
      </c>
      <c r="G20" s="695">
        <v>3.25</v>
      </c>
    </row>
    <row r="21" spans="3:9" ht="17.399999999999999" x14ac:dyDescent="0.35">
      <c r="C21" s="895">
        <v>2018</v>
      </c>
      <c r="D21" s="896">
        <v>2.58</v>
      </c>
      <c r="E21" s="896">
        <v>0.41</v>
      </c>
      <c r="F21" s="896">
        <v>0.33</v>
      </c>
      <c r="G21" s="695">
        <v>3.32</v>
      </c>
    </row>
    <row r="22" spans="3:9" ht="17.399999999999999" x14ac:dyDescent="0.35">
      <c r="C22" s="895">
        <v>2019</v>
      </c>
      <c r="D22" s="896">
        <v>2.34</v>
      </c>
      <c r="E22" s="896">
        <v>0.4</v>
      </c>
      <c r="F22" s="896">
        <v>0.37</v>
      </c>
      <c r="G22" s="695">
        <v>3.1</v>
      </c>
    </row>
    <row r="23" spans="3:9" ht="17.399999999999999" x14ac:dyDescent="0.35">
      <c r="C23" s="895">
        <v>2020</v>
      </c>
      <c r="D23" s="896">
        <v>2.34</v>
      </c>
      <c r="E23" s="896">
        <v>0.48</v>
      </c>
      <c r="F23" s="896">
        <v>0.35</v>
      </c>
      <c r="G23" s="695">
        <v>3.17</v>
      </c>
    </row>
    <row r="24" spans="3:9" ht="17.399999999999999" x14ac:dyDescent="0.35">
      <c r="C24" s="895">
        <v>2021</v>
      </c>
      <c r="D24" s="896">
        <v>2.7885045524297687</v>
      </c>
      <c r="E24" s="896">
        <v>0.38536046878247687</v>
      </c>
      <c r="F24" s="896">
        <v>0.38036758729654835</v>
      </c>
      <c r="G24" s="695">
        <v>3.5542326085087934</v>
      </c>
    </row>
    <row r="25" spans="3:9" ht="16.2" x14ac:dyDescent="0.35">
      <c r="C25" s="2898">
        <v>2022</v>
      </c>
      <c r="D25" s="2899">
        <v>3.0825000000000005</v>
      </c>
      <c r="E25" s="2899">
        <v>0.42246926991499145</v>
      </c>
      <c r="F25" s="2899">
        <v>0.42007344145086079</v>
      </c>
      <c r="G25" s="2900">
        <v>3.9262500000000005</v>
      </c>
    </row>
    <row r="26" spans="3:9" ht="17.399999999999999" x14ac:dyDescent="0.45">
      <c r="C26" s="168" t="s">
        <v>6695</v>
      </c>
      <c r="D26" s="2501"/>
      <c r="E26" s="2501"/>
      <c r="F26" s="2501"/>
      <c r="G26" s="2502"/>
    </row>
    <row r="29" spans="3:9" ht="18.600000000000001" x14ac:dyDescent="0.35">
      <c r="C29" s="300" t="s">
        <v>6696</v>
      </c>
    </row>
    <row r="30" spans="3:9" ht="18.600000000000001" x14ac:dyDescent="0.35">
      <c r="C30" s="300" t="s">
        <v>5521</v>
      </c>
    </row>
    <row r="51" spans="3:3" ht="17.399999999999999" x14ac:dyDescent="0.35">
      <c r="C51" s="885" t="s">
        <v>6695</v>
      </c>
    </row>
  </sheetData>
  <mergeCells count="11">
    <mergeCell ref="C1:D1"/>
    <mergeCell ref="A3:B3"/>
    <mergeCell ref="C3:R3"/>
    <mergeCell ref="A4:B4"/>
    <mergeCell ref="C4:R4"/>
    <mergeCell ref="A6:B6"/>
    <mergeCell ref="C6:R6"/>
    <mergeCell ref="C12:C13"/>
    <mergeCell ref="D12:G12"/>
    <mergeCell ref="A5:B5"/>
    <mergeCell ref="C5:R5"/>
  </mergeCells>
  <hyperlinks>
    <hyperlink ref="A1" location="'ODS 3.'!A1" display="REGRESAR" xr:uid="{00000000-0004-0000-5500-000000000000}"/>
    <hyperlink ref="C1" location="'Metadato 3.5.2.b'!A1" display="VER METADATO " xr:uid="{00000000-0004-0000-5500-000001000000}"/>
  </hyperlinks>
  <pageMargins left="0.7" right="0.7" top="0.75" bottom="0.75" header="0.3" footer="0.3"/>
  <drawing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codeName="Hoja87">
    <tabColor theme="0" tint="-0.499984740745262"/>
  </sheetPr>
  <dimension ref="A1:L45"/>
  <sheetViews>
    <sheetView showGridLines="0" zoomScaleNormal="100" workbookViewId="0">
      <pane ySplit="1" topLeftCell="A17" activePane="bottomLeft" state="frozen"/>
      <selection pane="bottomLeft" activeCell="B1" sqref="B1"/>
    </sheetView>
  </sheetViews>
  <sheetFormatPr baseColWidth="10" defaultColWidth="11.44140625" defaultRowHeight="17.399999999999999" x14ac:dyDescent="0.3"/>
  <cols>
    <col min="1" max="1" width="9.21875" style="38" customWidth="1"/>
    <col min="2" max="2" width="26.44140625" style="38" customWidth="1"/>
    <col min="3" max="3" width="24" style="38" customWidth="1"/>
    <col min="4" max="4" width="85.77734375" style="38" customWidth="1"/>
    <col min="5" max="5" width="11.44140625" style="38"/>
    <col min="6" max="6" width="7.21875" style="38" customWidth="1"/>
    <col min="7" max="16384" width="11.44140625" style="38"/>
  </cols>
  <sheetData>
    <row r="1" spans="1:12" x14ac:dyDescent="0.3">
      <c r="B1" s="481" t="s">
        <v>337</v>
      </c>
    </row>
    <row r="2" spans="1:12" ht="18" thickBot="1" x14ac:dyDescent="0.35"/>
    <row r="3" spans="1:12" ht="23.25" customHeight="1" thickBot="1" x14ac:dyDescent="0.35">
      <c r="B3" s="3297" t="s">
        <v>370</v>
      </c>
      <c r="C3" s="3297"/>
      <c r="D3" s="3297"/>
      <c r="E3" s="898"/>
      <c r="F3" s="147" t="s">
        <v>471</v>
      </c>
      <c r="G3" s="898"/>
      <c r="H3" s="898"/>
      <c r="I3" s="898"/>
      <c r="J3" s="898"/>
      <c r="K3" s="898"/>
      <c r="L3" s="898"/>
    </row>
    <row r="4" spans="1:12" ht="21" customHeight="1" x14ac:dyDescent="0.3">
      <c r="A4" s="898"/>
      <c r="B4" s="3142" t="s">
        <v>449</v>
      </c>
      <c r="C4" s="3142"/>
      <c r="D4" s="44" t="s">
        <v>16</v>
      </c>
      <c r="E4" s="898"/>
      <c r="F4" s="898"/>
      <c r="G4" s="898"/>
      <c r="H4" s="898"/>
      <c r="I4" s="898"/>
      <c r="J4" s="898"/>
      <c r="K4" s="898"/>
      <c r="L4" s="898"/>
    </row>
    <row r="5" spans="1:12" ht="34.799999999999997" x14ac:dyDescent="0.3">
      <c r="A5" s="898"/>
      <c r="B5" s="3142" t="s">
        <v>373</v>
      </c>
      <c r="C5" s="3142"/>
      <c r="D5" s="44" t="s">
        <v>50</v>
      </c>
      <c r="E5" s="898"/>
      <c r="F5" s="898"/>
      <c r="G5" s="898"/>
      <c r="H5" s="898"/>
      <c r="I5" s="898"/>
      <c r="J5" s="898"/>
      <c r="K5" s="898"/>
      <c r="L5" s="898"/>
    </row>
    <row r="6" spans="1:12" x14ac:dyDescent="0.3">
      <c r="A6" s="898"/>
      <c r="B6" s="3142" t="s">
        <v>374</v>
      </c>
      <c r="C6" s="3142"/>
      <c r="D6" s="45" t="s">
        <v>71</v>
      </c>
      <c r="E6" s="898"/>
      <c r="F6" s="898"/>
      <c r="G6" s="898"/>
      <c r="H6" s="898"/>
      <c r="I6" s="898"/>
      <c r="J6" s="898"/>
      <c r="K6" s="898"/>
      <c r="L6" s="898"/>
    </row>
    <row r="7" spans="1:12" ht="33" customHeight="1" x14ac:dyDescent="0.3">
      <c r="A7" s="898"/>
      <c r="B7" s="3143" t="s">
        <v>375</v>
      </c>
      <c r="C7" s="3143"/>
      <c r="D7" s="46" t="s">
        <v>72</v>
      </c>
      <c r="E7" s="898"/>
      <c r="F7" s="898"/>
      <c r="G7" s="898"/>
      <c r="H7" s="898"/>
      <c r="I7" s="898"/>
      <c r="J7" s="898"/>
      <c r="K7" s="898"/>
      <c r="L7" s="898"/>
    </row>
    <row r="8" spans="1:12" x14ac:dyDescent="0.3">
      <c r="A8" s="898"/>
      <c r="B8" s="3143" t="s">
        <v>2480</v>
      </c>
      <c r="C8" s="3143"/>
      <c r="D8" s="47" t="s">
        <v>2519</v>
      </c>
      <c r="E8" s="898"/>
      <c r="F8" s="898"/>
      <c r="G8" s="898"/>
      <c r="H8" s="898"/>
      <c r="I8" s="898"/>
      <c r="J8" s="898"/>
      <c r="K8" s="898"/>
      <c r="L8" s="898"/>
    </row>
    <row r="9" spans="1:12" ht="11.25" customHeight="1" x14ac:dyDescent="0.45">
      <c r="A9" s="898"/>
      <c r="B9" s="22"/>
      <c r="C9" s="22"/>
      <c r="D9" s="22"/>
      <c r="E9" s="898"/>
      <c r="F9" s="898"/>
      <c r="G9" s="898"/>
      <c r="H9" s="898"/>
      <c r="I9" s="898"/>
      <c r="J9" s="898"/>
      <c r="K9" s="898"/>
      <c r="L9" s="898"/>
    </row>
    <row r="10" spans="1:12" ht="23.25" customHeight="1" x14ac:dyDescent="0.3">
      <c r="A10" s="898"/>
      <c r="B10" s="3297" t="s">
        <v>376</v>
      </c>
      <c r="C10" s="3297"/>
      <c r="D10" s="3297"/>
      <c r="E10" s="898"/>
      <c r="F10" s="898"/>
      <c r="G10" s="898"/>
      <c r="H10" s="898"/>
      <c r="I10" s="898"/>
      <c r="J10" s="898"/>
      <c r="K10" s="898"/>
      <c r="L10" s="898"/>
    </row>
    <row r="11" spans="1:12" ht="18" customHeight="1" x14ac:dyDescent="0.3">
      <c r="A11" s="898"/>
      <c r="B11" s="3153" t="s">
        <v>377</v>
      </c>
      <c r="C11" s="3154"/>
      <c r="D11" s="44" t="s">
        <v>439</v>
      </c>
      <c r="E11" s="898"/>
      <c r="F11" s="898"/>
      <c r="G11" s="898"/>
      <c r="H11" s="898"/>
      <c r="I11" s="898"/>
      <c r="J11" s="898"/>
      <c r="K11" s="898"/>
      <c r="L11" s="898"/>
    </row>
    <row r="12" spans="1:12" ht="30" customHeight="1" x14ac:dyDescent="0.3">
      <c r="A12" s="898"/>
      <c r="B12" s="3155" t="s">
        <v>379</v>
      </c>
      <c r="C12" s="3155"/>
      <c r="D12" s="460" t="s">
        <v>3213</v>
      </c>
      <c r="E12" s="898"/>
      <c r="F12" s="898"/>
      <c r="G12" s="898"/>
      <c r="H12" s="898"/>
      <c r="I12" s="898"/>
      <c r="J12" s="898"/>
      <c r="K12" s="898"/>
      <c r="L12" s="898"/>
    </row>
    <row r="13" spans="1:12" ht="15" customHeight="1" x14ac:dyDescent="0.3">
      <c r="A13" s="898"/>
      <c r="B13" s="3142" t="s">
        <v>380</v>
      </c>
      <c r="C13" s="3142"/>
      <c r="D13" s="603" t="s">
        <v>608</v>
      </c>
      <c r="E13" s="898"/>
      <c r="F13" s="898"/>
      <c r="G13" s="898"/>
      <c r="H13" s="898"/>
      <c r="I13" s="898"/>
      <c r="J13" s="898"/>
      <c r="K13" s="898"/>
      <c r="L13" s="898"/>
    </row>
    <row r="14" spans="1:12" ht="15" customHeight="1" x14ac:dyDescent="0.3">
      <c r="A14" s="898"/>
      <c r="B14" s="3142" t="s">
        <v>381</v>
      </c>
      <c r="C14" s="3156"/>
      <c r="D14" s="603" t="s">
        <v>2090</v>
      </c>
      <c r="E14" s="898"/>
      <c r="F14" s="898"/>
      <c r="G14" s="898"/>
      <c r="H14" s="898"/>
      <c r="I14" s="898"/>
      <c r="J14" s="898"/>
      <c r="K14" s="898"/>
      <c r="L14" s="898"/>
    </row>
    <row r="15" spans="1:12" ht="201" customHeight="1" x14ac:dyDescent="0.3">
      <c r="A15" s="898"/>
      <c r="B15" s="3142" t="s">
        <v>382</v>
      </c>
      <c r="C15" s="3142"/>
      <c r="D15" s="2509" t="s">
        <v>6609</v>
      </c>
      <c r="E15" s="898"/>
      <c r="F15" s="898"/>
      <c r="G15" s="898"/>
      <c r="H15" s="898"/>
      <c r="I15" s="898"/>
      <c r="J15" s="898"/>
      <c r="K15" s="898"/>
      <c r="L15" s="898"/>
    </row>
    <row r="16" spans="1:12" ht="94.5" customHeight="1" x14ac:dyDescent="0.3">
      <c r="A16" s="898"/>
      <c r="B16" s="3142" t="s">
        <v>383</v>
      </c>
      <c r="C16" s="3142"/>
      <c r="D16" s="2509" t="s">
        <v>3214</v>
      </c>
      <c r="E16" s="898"/>
      <c r="F16" s="898"/>
      <c r="G16" s="898"/>
      <c r="H16" s="898"/>
      <c r="I16" s="898"/>
      <c r="J16" s="898"/>
      <c r="K16" s="898"/>
      <c r="L16" s="898"/>
    </row>
    <row r="17" spans="1:12" ht="18.75" customHeight="1" x14ac:dyDescent="0.3">
      <c r="A17" s="898"/>
      <c r="B17" s="3142" t="s">
        <v>384</v>
      </c>
      <c r="C17" s="3142"/>
      <c r="D17" s="2509" t="s">
        <v>675</v>
      </c>
      <c r="E17" s="898"/>
      <c r="F17" s="898"/>
      <c r="G17" s="898"/>
      <c r="H17" s="898"/>
      <c r="I17" s="898"/>
      <c r="J17" s="898"/>
      <c r="K17" s="898"/>
      <c r="L17" s="898"/>
    </row>
    <row r="18" spans="1:12" ht="15" customHeight="1" x14ac:dyDescent="0.3">
      <c r="A18" s="898"/>
      <c r="B18" s="3142" t="s">
        <v>386</v>
      </c>
      <c r="C18" s="3142"/>
      <c r="D18" s="2749" t="s">
        <v>6603</v>
      </c>
      <c r="E18" s="898"/>
      <c r="F18" s="898"/>
      <c r="G18" s="898"/>
      <c r="H18" s="898"/>
      <c r="I18" s="898"/>
      <c r="J18" s="898"/>
      <c r="K18" s="898"/>
      <c r="L18" s="898"/>
    </row>
    <row r="19" spans="1:12" ht="49.5" customHeight="1" x14ac:dyDescent="0.3">
      <c r="A19" s="898"/>
      <c r="B19" s="3142" t="s">
        <v>387</v>
      </c>
      <c r="C19" s="3142"/>
      <c r="D19" s="2509" t="s">
        <v>3215</v>
      </c>
      <c r="E19" s="898"/>
      <c r="F19" s="898"/>
      <c r="G19" s="898"/>
      <c r="H19" s="898"/>
      <c r="I19" s="898"/>
      <c r="J19" s="898"/>
      <c r="K19" s="898"/>
      <c r="L19" s="898"/>
    </row>
    <row r="20" spans="1:12" ht="15" customHeight="1" x14ac:dyDescent="0.3">
      <c r="A20" s="898"/>
      <c r="B20" s="3142" t="s">
        <v>388</v>
      </c>
      <c r="C20" s="3142"/>
      <c r="D20" s="2509" t="s">
        <v>424</v>
      </c>
      <c r="E20" s="898"/>
      <c r="F20" s="898"/>
      <c r="G20" s="898"/>
      <c r="H20" s="898"/>
      <c r="I20" s="898"/>
      <c r="J20" s="898"/>
      <c r="K20" s="898"/>
      <c r="L20" s="898"/>
    </row>
    <row r="21" spans="1:12" ht="15" customHeight="1" x14ac:dyDescent="0.3">
      <c r="A21" s="898"/>
      <c r="B21" s="3146" t="s">
        <v>390</v>
      </c>
      <c r="C21" s="54" t="s">
        <v>391</v>
      </c>
      <c r="D21" s="2749" t="s">
        <v>424</v>
      </c>
      <c r="E21" s="898"/>
      <c r="F21" s="898"/>
      <c r="G21" s="898"/>
      <c r="H21" s="898"/>
      <c r="I21" s="898"/>
      <c r="J21" s="898"/>
      <c r="K21" s="898"/>
      <c r="L21" s="898"/>
    </row>
    <row r="22" spans="1:12" ht="15" customHeight="1" x14ac:dyDescent="0.3">
      <c r="A22" s="898"/>
      <c r="B22" s="3147"/>
      <c r="C22" s="577" t="s">
        <v>393</v>
      </c>
      <c r="D22" s="2509" t="s">
        <v>3216</v>
      </c>
      <c r="E22" s="898"/>
      <c r="F22" s="898"/>
      <c r="G22" s="898"/>
      <c r="H22" s="898"/>
      <c r="I22" s="898"/>
      <c r="J22" s="898"/>
      <c r="K22" s="898"/>
      <c r="L22" s="898"/>
    </row>
    <row r="23" spans="1:12" ht="30" customHeight="1" x14ac:dyDescent="0.3">
      <c r="A23" s="898"/>
      <c r="B23" s="3153" t="s">
        <v>395</v>
      </c>
      <c r="C23" s="3154"/>
      <c r="D23" s="2509" t="s">
        <v>427</v>
      </c>
      <c r="E23" s="898"/>
      <c r="F23" s="898"/>
      <c r="G23" s="898"/>
      <c r="H23" s="898"/>
      <c r="I23" s="898"/>
      <c r="J23" s="898"/>
      <c r="K23" s="898"/>
      <c r="L23" s="898"/>
    </row>
    <row r="24" spans="1:12" ht="15" customHeight="1" x14ac:dyDescent="0.3">
      <c r="A24" s="898"/>
      <c r="B24" s="3148" t="s">
        <v>397</v>
      </c>
      <c r="C24" s="3148"/>
      <c r="D24" s="113" t="s">
        <v>6604</v>
      </c>
      <c r="E24" s="898"/>
      <c r="F24" s="898"/>
      <c r="G24" s="898"/>
      <c r="H24" s="898"/>
      <c r="I24" s="898"/>
      <c r="J24" s="898"/>
      <c r="K24" s="898"/>
      <c r="L24" s="898"/>
    </row>
    <row r="25" spans="1:12" ht="15" customHeight="1" x14ac:dyDescent="0.3">
      <c r="A25" s="898"/>
      <c r="B25" s="3142" t="s">
        <v>399</v>
      </c>
      <c r="C25" s="3142"/>
      <c r="D25" s="2509" t="s">
        <v>3217</v>
      </c>
      <c r="E25" s="898"/>
      <c r="F25" s="898"/>
      <c r="G25" s="898"/>
      <c r="H25" s="898"/>
      <c r="I25" s="898"/>
      <c r="J25" s="898"/>
      <c r="K25" s="898"/>
      <c r="L25" s="898"/>
    </row>
    <row r="26" spans="1:12" ht="15" customHeight="1" x14ac:dyDescent="0.3">
      <c r="A26" s="898"/>
      <c r="B26" s="3143" t="s">
        <v>401</v>
      </c>
      <c r="C26" s="3143"/>
      <c r="D26" s="2509" t="s">
        <v>6605</v>
      </c>
      <c r="E26" s="898"/>
      <c r="F26" s="898"/>
      <c r="G26" s="898"/>
      <c r="H26" s="898"/>
      <c r="I26" s="898"/>
      <c r="J26" s="898"/>
      <c r="K26" s="898"/>
      <c r="L26" s="898"/>
    </row>
    <row r="27" spans="1:12" ht="15" customHeight="1" x14ac:dyDescent="0.3">
      <c r="A27" s="898"/>
      <c r="B27" s="3149" t="s">
        <v>403</v>
      </c>
      <c r="C27" s="3150"/>
      <c r="D27" s="2749" t="s">
        <v>6606</v>
      </c>
      <c r="E27" s="898"/>
      <c r="F27" s="898"/>
      <c r="G27" s="898"/>
      <c r="H27" s="898"/>
      <c r="I27" s="898"/>
      <c r="J27" s="898"/>
      <c r="K27" s="898"/>
      <c r="L27" s="898"/>
    </row>
    <row r="28" spans="1:12" ht="15" customHeight="1" x14ac:dyDescent="0.3">
      <c r="A28" s="898"/>
      <c r="B28" s="578" t="s">
        <v>404</v>
      </c>
      <c r="C28" s="579"/>
      <c r="D28" s="2509" t="s">
        <v>6607</v>
      </c>
      <c r="E28" s="898"/>
      <c r="F28" s="898"/>
      <c r="G28" s="898"/>
      <c r="H28" s="898"/>
      <c r="I28" s="898"/>
      <c r="J28" s="898"/>
      <c r="K28" s="898"/>
      <c r="L28" s="898"/>
    </row>
    <row r="29" spans="1:12" ht="15" customHeight="1" x14ac:dyDescent="0.45">
      <c r="A29" s="898"/>
      <c r="B29" s="3151" t="s">
        <v>405</v>
      </c>
      <c r="C29" s="3152"/>
      <c r="D29" s="67" t="s">
        <v>6608</v>
      </c>
      <c r="E29" s="898"/>
      <c r="F29" s="898"/>
      <c r="G29" s="898"/>
      <c r="H29" s="898"/>
      <c r="I29" s="898"/>
      <c r="J29" s="898"/>
      <c r="K29" s="898"/>
      <c r="L29" s="898"/>
    </row>
    <row r="30" spans="1:12" x14ac:dyDescent="0.3">
      <c r="B30" s="62"/>
      <c r="C30" s="62"/>
      <c r="D30" s="63"/>
    </row>
    <row r="31" spans="1:12" ht="23.25" customHeight="1" x14ac:dyDescent="0.3">
      <c r="B31" s="3297" t="s">
        <v>406</v>
      </c>
      <c r="C31" s="3297"/>
      <c r="D31" s="3297"/>
    </row>
    <row r="32" spans="1:12" ht="19.5" customHeight="1" x14ac:dyDescent="0.3">
      <c r="B32" s="3140" t="s">
        <v>407</v>
      </c>
      <c r="C32" s="3141"/>
      <c r="D32" s="84" t="s">
        <v>3200</v>
      </c>
    </row>
    <row r="33" spans="2:11" x14ac:dyDescent="0.3">
      <c r="B33" s="3140" t="s">
        <v>409</v>
      </c>
      <c r="C33" s="3141"/>
      <c r="D33" s="84" t="s">
        <v>3201</v>
      </c>
    </row>
    <row r="34" spans="2:11" x14ac:dyDescent="0.3">
      <c r="B34" s="3140" t="s">
        <v>411</v>
      </c>
      <c r="C34" s="3141"/>
      <c r="D34" s="84" t="s">
        <v>446</v>
      </c>
    </row>
    <row r="35" spans="2:11" x14ac:dyDescent="0.3">
      <c r="B35" s="3140" t="s">
        <v>413</v>
      </c>
      <c r="C35" s="3141"/>
      <c r="D35" s="84" t="s">
        <v>3212</v>
      </c>
    </row>
    <row r="36" spans="2:11" x14ac:dyDescent="0.3">
      <c r="B36" s="3140" t="s">
        <v>415</v>
      </c>
      <c r="C36" s="3141"/>
      <c r="D36" s="85" t="s">
        <v>3218</v>
      </c>
    </row>
    <row r="37" spans="2:11" ht="12.75" customHeight="1" x14ac:dyDescent="0.3">
      <c r="G37" s="903"/>
      <c r="H37" s="903"/>
      <c r="I37" s="903"/>
      <c r="J37" s="903"/>
      <c r="K37" s="903"/>
    </row>
    <row r="38" spans="2:11" ht="12.75" customHeight="1" x14ac:dyDescent="0.3">
      <c r="G38" s="903"/>
      <c r="H38" s="903"/>
      <c r="I38" s="903"/>
      <c r="J38" s="903"/>
      <c r="K38" s="903"/>
    </row>
    <row r="39" spans="2:11" x14ac:dyDescent="0.3">
      <c r="G39" s="903"/>
      <c r="H39" s="904"/>
      <c r="I39" s="904"/>
      <c r="J39" s="904"/>
      <c r="K39" s="904"/>
    </row>
    <row r="40" spans="2:11" x14ac:dyDescent="0.3">
      <c r="G40" s="899"/>
      <c r="H40" s="900"/>
      <c r="I40" s="900"/>
      <c r="J40" s="900"/>
      <c r="K40" s="901"/>
    </row>
    <row r="41" spans="2:11" x14ac:dyDescent="0.3">
      <c r="G41" s="902"/>
      <c r="H41" s="900"/>
      <c r="I41" s="900"/>
      <c r="J41" s="900"/>
      <c r="K41" s="901"/>
    </row>
    <row r="42" spans="2:11" x14ac:dyDescent="0.3">
      <c r="G42" s="902"/>
      <c r="H42" s="900"/>
      <c r="I42" s="900"/>
      <c r="J42" s="900"/>
      <c r="K42" s="901"/>
    </row>
    <row r="43" spans="2:11" x14ac:dyDescent="0.3">
      <c r="G43" s="902"/>
      <c r="H43" s="900"/>
      <c r="I43" s="900"/>
      <c r="J43" s="900"/>
      <c r="K43" s="901"/>
    </row>
    <row r="44" spans="2:11" x14ac:dyDescent="0.3">
      <c r="G44" s="899"/>
      <c r="H44" s="900"/>
      <c r="I44" s="900"/>
      <c r="J44" s="900"/>
      <c r="K44" s="901"/>
    </row>
    <row r="45" spans="2:11" x14ac:dyDescent="0.3">
      <c r="G45" s="151"/>
      <c r="H45" s="151"/>
      <c r="I45" s="151"/>
      <c r="J45" s="151"/>
      <c r="K45" s="151"/>
    </row>
  </sheetData>
  <mergeCells count="30">
    <mergeCell ref="B16:C16"/>
    <mergeCell ref="B3:D3"/>
    <mergeCell ref="B4:C4"/>
    <mergeCell ref="B5:C5"/>
    <mergeCell ref="B6:C6"/>
    <mergeCell ref="B7:C7"/>
    <mergeCell ref="B10:D10"/>
    <mergeCell ref="B11:C11"/>
    <mergeCell ref="B12:C12"/>
    <mergeCell ref="B13:C13"/>
    <mergeCell ref="B14:C14"/>
    <mergeCell ref="B15:C15"/>
    <mergeCell ref="B8:C8"/>
    <mergeCell ref="B31:D31"/>
    <mergeCell ref="B17:C17"/>
    <mergeCell ref="B18:C18"/>
    <mergeCell ref="B19:C19"/>
    <mergeCell ref="B20:C20"/>
    <mergeCell ref="B21:B22"/>
    <mergeCell ref="B23:C23"/>
    <mergeCell ref="B24:C24"/>
    <mergeCell ref="B25:C25"/>
    <mergeCell ref="B26:C26"/>
    <mergeCell ref="B27:C27"/>
    <mergeCell ref="B29:C29"/>
    <mergeCell ref="B32:C32"/>
    <mergeCell ref="B33:C33"/>
    <mergeCell ref="B34:C34"/>
    <mergeCell ref="B35:C35"/>
    <mergeCell ref="B36:C36"/>
  </mergeCells>
  <dataValidations count="7">
    <dataValidation type="list" allowBlank="1" showInputMessage="1" showErrorMessage="1" sqref="D25:D26" xr:uid="{311A340A-E597-4302-826E-62DB900E9F46}">
      <formula1>Tipo_operación</formula1>
    </dataValidation>
    <dataValidation type="list" allowBlank="1" showInputMessage="1" showErrorMessage="1" sqref="D14" xr:uid="{00000000-0002-0000-5600-000001000000}">
      <formula1>Tipo_indicador</formula1>
    </dataValidation>
    <dataValidation type="list" allowBlank="1" showInputMessage="1" showErrorMessage="1" sqref="D7" xr:uid="{00000000-0002-0000-5600-000002000000}">
      <formula1>Nombre_indicador_ODS</formula1>
    </dataValidation>
    <dataValidation type="list" allowBlank="1" showInputMessage="1" showErrorMessage="1" sqref="D6" xr:uid="{00000000-0002-0000-5600-000003000000}">
      <formula1>Numero_indicador</formula1>
    </dataValidation>
    <dataValidation type="list" allowBlank="1" showInputMessage="1" showErrorMessage="1" sqref="D5" xr:uid="{00000000-0002-0000-5600-000004000000}">
      <formula1>Metas_ODS</formula1>
    </dataValidation>
    <dataValidation type="list" allowBlank="1" showInputMessage="1" showErrorMessage="1" sqref="D4" xr:uid="{00000000-0002-0000-5600-000005000000}">
      <formula1>ODS</formula1>
    </dataValidation>
    <dataValidation allowBlank="1" showDropDown="1" showInputMessage="1" showErrorMessage="1" sqref="D13" xr:uid="{00000000-0002-0000-5600-000006000000}"/>
  </dataValidations>
  <hyperlinks>
    <hyperlink ref="B1" location="'3.5.2.b '!A1" display="REGRESAR" xr:uid="{00000000-0004-0000-5600-000000000000}"/>
    <hyperlink ref="D8" r:id="rId1" xr:uid="{00000000-0004-0000-5600-000001000000}"/>
    <hyperlink ref="D36" r:id="rId2" xr:uid="{00000000-0004-0000-5600-000002000000}"/>
  </hyperlinks>
  <pageMargins left="0.7" right="0.7" top="0.75" bottom="0.75" header="0.3" footer="0.3"/>
  <drawing r:id="rId3"/>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codeName="Hoja88"/>
  <dimension ref="A1:AL137"/>
  <sheetViews>
    <sheetView showGridLines="0" zoomScaleNormal="100" workbookViewId="0">
      <pane ySplit="1" topLeftCell="A2" activePane="bottomLeft" state="frozen"/>
      <selection pane="bottomLeft" activeCell="P8" sqref="P8"/>
    </sheetView>
  </sheetViews>
  <sheetFormatPr baseColWidth="10" defaultColWidth="11.44140625" defaultRowHeight="13.2" x14ac:dyDescent="0.35"/>
  <cols>
    <col min="1" max="2" width="15.44140625" style="39" customWidth="1"/>
    <col min="3" max="3" width="9.44140625" style="39" customWidth="1"/>
    <col min="4" max="4" width="16.109375" style="39" customWidth="1"/>
    <col min="5" max="6" width="5.21875" style="39" customWidth="1"/>
    <col min="7" max="7" width="7.44140625" style="39" customWidth="1"/>
    <col min="8" max="8" width="7.77734375" style="39" customWidth="1"/>
    <col min="9" max="9" width="7.21875" style="39" customWidth="1"/>
    <col min="10" max="10" width="6.21875" style="39" customWidth="1"/>
    <col min="11" max="11" width="5.5546875" style="39" customWidth="1"/>
    <col min="12" max="12" width="7" style="39" customWidth="1"/>
    <col min="13" max="13" width="6.21875" style="39" customWidth="1"/>
    <col min="14" max="14" width="7.5546875" style="39" customWidth="1"/>
    <col min="15" max="15" width="7" style="39" customWidth="1"/>
    <col min="16" max="16" width="7.44140625" style="39" customWidth="1"/>
    <col min="17" max="17" width="7.77734375" style="39" customWidth="1"/>
    <col min="18" max="18" width="7" style="39" customWidth="1"/>
    <col min="19" max="19" width="7.77734375" style="39" customWidth="1"/>
    <col min="20" max="20" width="9.77734375" style="39" customWidth="1"/>
    <col min="21" max="21" width="1.21875" style="39" customWidth="1"/>
    <col min="22" max="22" width="9" style="39" customWidth="1"/>
    <col min="23" max="23" width="7.77734375" style="39" customWidth="1"/>
    <col min="24" max="24" width="9.5546875" style="39" customWidth="1"/>
    <col min="25" max="25" width="9.21875" style="39" customWidth="1"/>
    <col min="26" max="27" width="10.77734375" style="39" customWidth="1"/>
    <col min="28" max="28" width="9.21875" style="39" customWidth="1"/>
    <col min="29" max="29" width="1.44140625" style="39" customWidth="1"/>
    <col min="30" max="31" width="9.77734375" style="39" customWidth="1"/>
    <col min="32" max="32" width="1.21875" style="39" customWidth="1"/>
    <col min="33" max="33" width="10" style="39" customWidth="1"/>
    <col min="34" max="34" width="8.21875" style="39" customWidth="1"/>
    <col min="35" max="35" width="10.5546875" style="39" customWidth="1"/>
    <col min="36" max="36" width="10.44140625" style="39" customWidth="1"/>
    <col min="37" max="37" width="20.21875" style="39" customWidth="1"/>
    <col min="38" max="38" width="17.5546875" style="39" customWidth="1"/>
    <col min="39" max="16384" width="11.44140625" style="39"/>
  </cols>
  <sheetData>
    <row r="1" spans="1:38" s="160" customFormat="1" ht="18.600000000000001" x14ac:dyDescent="0.45">
      <c r="A1" s="576" t="s">
        <v>337</v>
      </c>
      <c r="C1" s="3119" t="s">
        <v>430</v>
      </c>
      <c r="D1" s="3119"/>
    </row>
    <row r="2" spans="1:38" s="160" customFormat="1" ht="18.600000000000001" x14ac:dyDescent="0.45"/>
    <row r="3" spans="1:38" s="160" customFormat="1" ht="18.600000000000001" customHeight="1" x14ac:dyDescent="0.45">
      <c r="A3" s="3268" t="s">
        <v>339</v>
      </c>
      <c r="B3" s="3268"/>
      <c r="C3" s="3268" t="s">
        <v>627</v>
      </c>
      <c r="D3" s="3268"/>
      <c r="E3" s="3268"/>
      <c r="F3" s="3268"/>
      <c r="G3" s="3268"/>
      <c r="H3" s="3268"/>
      <c r="I3" s="3268"/>
      <c r="J3" s="3268"/>
      <c r="K3" s="3268"/>
      <c r="L3" s="3268"/>
      <c r="M3" s="3268"/>
      <c r="N3" s="3268"/>
      <c r="O3" s="3268"/>
      <c r="P3" s="3268"/>
      <c r="Q3" s="3268"/>
      <c r="R3" s="3268"/>
      <c r="S3" s="3268"/>
      <c r="T3" s="3268"/>
      <c r="U3" s="3268"/>
      <c r="V3" s="3268"/>
      <c r="W3" s="3268"/>
      <c r="X3" s="3268"/>
      <c r="Y3" s="3268"/>
    </row>
    <row r="4" spans="1:38" s="160" customFormat="1" ht="18.600000000000001" customHeight="1" x14ac:dyDescent="0.45">
      <c r="A4" s="3268" t="s">
        <v>340</v>
      </c>
      <c r="B4" s="3268"/>
      <c r="C4" s="3268" t="s">
        <v>3981</v>
      </c>
      <c r="D4" s="3268"/>
      <c r="E4" s="3268"/>
      <c r="F4" s="3268"/>
      <c r="G4" s="3268"/>
      <c r="H4" s="3268"/>
      <c r="I4" s="3268"/>
      <c r="J4" s="3268"/>
      <c r="K4" s="3268"/>
      <c r="L4" s="3268"/>
      <c r="M4" s="3268"/>
      <c r="N4" s="3268"/>
      <c r="O4" s="3268"/>
      <c r="P4" s="3268"/>
      <c r="Q4" s="3268"/>
      <c r="R4" s="3268"/>
      <c r="S4" s="3268"/>
      <c r="T4" s="3268"/>
      <c r="U4" s="3268"/>
      <c r="V4" s="3268"/>
      <c r="W4" s="3268"/>
      <c r="X4" s="3268"/>
      <c r="Y4" s="3268"/>
    </row>
    <row r="5" spans="1:38" s="160" customFormat="1" ht="18.600000000000001" customHeight="1" x14ac:dyDescent="0.45">
      <c r="A5" s="3268" t="s">
        <v>341</v>
      </c>
      <c r="B5" s="3268"/>
      <c r="C5" s="3268" t="s">
        <v>3982</v>
      </c>
      <c r="D5" s="3268"/>
      <c r="E5" s="3268"/>
      <c r="F5" s="3268"/>
      <c r="G5" s="3268"/>
      <c r="H5" s="3268"/>
      <c r="I5" s="3268"/>
      <c r="J5" s="3268"/>
      <c r="K5" s="3268"/>
      <c r="L5" s="3268"/>
      <c r="M5" s="3268"/>
      <c r="N5" s="3268"/>
      <c r="O5" s="3268"/>
      <c r="P5" s="3268"/>
      <c r="Q5" s="3268"/>
      <c r="R5" s="3268"/>
      <c r="S5" s="3268"/>
      <c r="T5" s="3268"/>
      <c r="U5" s="3268"/>
      <c r="V5" s="3268"/>
      <c r="W5" s="3268"/>
      <c r="X5" s="3268"/>
      <c r="Y5" s="3268"/>
    </row>
    <row r="6" spans="1:38" s="160" customFormat="1" ht="40.200000000000003" customHeight="1" x14ac:dyDescent="0.45">
      <c r="A6" s="3268" t="s">
        <v>417</v>
      </c>
      <c r="B6" s="3269"/>
      <c r="C6" s="3268" t="s">
        <v>7473</v>
      </c>
      <c r="D6" s="3268"/>
      <c r="E6" s="3268"/>
      <c r="F6" s="3268"/>
      <c r="G6" s="3268"/>
      <c r="H6" s="3268"/>
      <c r="I6" s="3268"/>
      <c r="J6" s="3268"/>
      <c r="K6" s="3268"/>
      <c r="L6" s="3268"/>
      <c r="M6" s="3268"/>
      <c r="N6" s="3268"/>
      <c r="O6" s="3268"/>
      <c r="P6" s="3268"/>
      <c r="Q6" s="3268"/>
      <c r="R6" s="3268"/>
      <c r="S6" s="3268"/>
      <c r="T6" s="3268"/>
      <c r="U6" s="3268"/>
      <c r="V6" s="3268"/>
      <c r="W6" s="3268"/>
      <c r="X6" s="3268"/>
      <c r="Y6" s="3268"/>
    </row>
    <row r="7" spans="1:38" s="614" customFormat="1" ht="18.600000000000001" x14ac:dyDescent="0.45">
      <c r="C7" s="785"/>
      <c r="D7" s="785"/>
      <c r="E7" s="651"/>
    </row>
    <row r="8" spans="1:38" s="160" customFormat="1" ht="18.600000000000001" x14ac:dyDescent="0.45"/>
    <row r="9" spans="1:38" s="160" customFormat="1" ht="17.399999999999999" customHeight="1" x14ac:dyDescent="0.45">
      <c r="C9" s="639" t="s">
        <v>6062</v>
      </c>
      <c r="D9" s="639"/>
      <c r="E9" s="639"/>
      <c r="F9" s="639"/>
      <c r="G9" s="639"/>
      <c r="H9" s="639"/>
      <c r="I9" s="639"/>
      <c r="J9" s="639"/>
      <c r="K9" s="639"/>
      <c r="L9" s="639"/>
      <c r="M9" s="639"/>
      <c r="N9" s="639"/>
      <c r="O9" s="639"/>
      <c r="P9" s="639"/>
      <c r="Q9" s="639"/>
      <c r="R9" s="639"/>
      <c r="S9" s="639"/>
      <c r="T9" s="639"/>
      <c r="U9" s="639"/>
      <c r="V9" s="639"/>
      <c r="W9" s="639"/>
      <c r="X9" s="639"/>
      <c r="Y9" s="639"/>
      <c r="Z9" s="639"/>
      <c r="AA9" s="639"/>
      <c r="AB9" s="639"/>
      <c r="AC9" s="639"/>
      <c r="AD9" s="639"/>
      <c r="AE9" s="639"/>
      <c r="AF9" s="639"/>
      <c r="AG9" s="639"/>
      <c r="AH9" s="639"/>
      <c r="AI9" s="639"/>
      <c r="AJ9" s="639"/>
      <c r="AK9" s="639"/>
      <c r="AL9" s="639"/>
    </row>
    <row r="10" spans="1:38" ht="15" customHeight="1" x14ac:dyDescent="0.35">
      <c r="C10" s="489"/>
      <c r="D10" s="489"/>
      <c r="E10" s="489"/>
      <c r="F10" s="489"/>
      <c r="G10" s="489"/>
      <c r="H10" s="489"/>
      <c r="I10" s="489"/>
      <c r="J10" s="489"/>
      <c r="K10" s="489"/>
      <c r="L10" s="489"/>
      <c r="M10" s="489"/>
      <c r="N10" s="489"/>
      <c r="O10" s="489"/>
      <c r="P10" s="489"/>
      <c r="Q10" s="489"/>
      <c r="R10" s="489"/>
      <c r="S10" s="489"/>
      <c r="T10" s="489"/>
      <c r="U10" s="489"/>
      <c r="V10" s="489"/>
      <c r="W10" s="489"/>
      <c r="X10" s="489"/>
      <c r="Y10" s="489"/>
      <c r="Z10" s="489"/>
      <c r="AA10" s="489"/>
      <c r="AB10" s="489"/>
      <c r="AC10" s="489"/>
      <c r="AD10" s="489"/>
      <c r="AE10" s="489"/>
      <c r="AF10" s="489"/>
      <c r="AG10" s="489"/>
      <c r="AH10" s="489"/>
      <c r="AI10" s="489"/>
      <c r="AJ10" s="489"/>
      <c r="AK10" s="489"/>
      <c r="AL10" s="489"/>
    </row>
    <row r="11" spans="1:38" ht="15" customHeight="1" x14ac:dyDescent="0.35">
      <c r="C11" s="3270" t="s">
        <v>458</v>
      </c>
      <c r="D11" s="3272" t="s">
        <v>344</v>
      </c>
      <c r="E11" s="3275" t="s">
        <v>668</v>
      </c>
      <c r="F11" s="3275"/>
      <c r="G11" s="3275"/>
      <c r="H11" s="3275"/>
      <c r="I11" s="3275"/>
      <c r="J11" s="3275"/>
      <c r="K11" s="3275"/>
      <c r="L11" s="3275"/>
      <c r="M11" s="3275"/>
      <c r="N11" s="3275"/>
      <c r="O11" s="3275"/>
      <c r="P11" s="3275"/>
      <c r="Q11" s="3275"/>
      <c r="R11" s="3275"/>
      <c r="S11" s="3275"/>
      <c r="T11" s="3275"/>
      <c r="U11" s="585"/>
      <c r="V11" s="3275" t="s">
        <v>2249</v>
      </c>
      <c r="W11" s="3275"/>
      <c r="X11" s="3275"/>
      <c r="Y11" s="3275"/>
      <c r="Z11" s="3275"/>
      <c r="AA11" s="3275"/>
      <c r="AB11" s="3275"/>
      <c r="AC11" s="585"/>
      <c r="AD11" s="3275" t="s">
        <v>345</v>
      </c>
      <c r="AE11" s="3275"/>
      <c r="AF11" s="585"/>
      <c r="AG11" s="3275" t="s">
        <v>2316</v>
      </c>
      <c r="AH11" s="3275"/>
      <c r="AI11" s="3275"/>
      <c r="AJ11" s="3275"/>
      <c r="AK11" s="3275"/>
      <c r="AL11" s="3275"/>
    </row>
    <row r="12" spans="1:38" ht="36" customHeight="1" x14ac:dyDescent="0.35">
      <c r="C12" s="3271"/>
      <c r="D12" s="3273"/>
      <c r="E12" s="586" t="s">
        <v>2330</v>
      </c>
      <c r="F12" s="550" t="s">
        <v>6060</v>
      </c>
      <c r="G12" s="586" t="s">
        <v>6061</v>
      </c>
      <c r="H12" s="586" t="s">
        <v>2333</v>
      </c>
      <c r="I12" s="586" t="s">
        <v>2334</v>
      </c>
      <c r="J12" s="586" t="s">
        <v>2335</v>
      </c>
      <c r="K12" s="586" t="s">
        <v>2336</v>
      </c>
      <c r="L12" s="586" t="s">
        <v>2337</v>
      </c>
      <c r="M12" s="586" t="s">
        <v>2338</v>
      </c>
      <c r="N12" s="586" t="s">
        <v>2339</v>
      </c>
      <c r="O12" s="586" t="s">
        <v>2340</v>
      </c>
      <c r="P12" s="586" t="s">
        <v>2341</v>
      </c>
      <c r="Q12" s="586" t="s">
        <v>2342</v>
      </c>
      <c r="R12" s="586" t="s">
        <v>2343</v>
      </c>
      <c r="S12" s="586" t="s">
        <v>2344</v>
      </c>
      <c r="T12" s="586" t="s">
        <v>6052</v>
      </c>
      <c r="U12" s="586"/>
      <c r="V12" s="586" t="s">
        <v>506</v>
      </c>
      <c r="W12" s="586" t="s">
        <v>507</v>
      </c>
      <c r="X12" s="586" t="s">
        <v>508</v>
      </c>
      <c r="Y12" s="586" t="s">
        <v>509</v>
      </c>
      <c r="Z12" s="586" t="s">
        <v>510</v>
      </c>
      <c r="AA12" s="586" t="s">
        <v>1010</v>
      </c>
      <c r="AB12" s="586" t="s">
        <v>512</v>
      </c>
      <c r="AC12" s="586"/>
      <c r="AD12" s="586" t="s">
        <v>558</v>
      </c>
      <c r="AE12" s="586" t="s">
        <v>557</v>
      </c>
      <c r="AF12" s="586"/>
      <c r="AG12" s="586" t="s">
        <v>2319</v>
      </c>
      <c r="AH12" s="586" t="s">
        <v>2320</v>
      </c>
      <c r="AI12" s="586" t="s">
        <v>2321</v>
      </c>
      <c r="AJ12" s="586" t="s">
        <v>2322</v>
      </c>
      <c r="AK12" s="586" t="s">
        <v>2839</v>
      </c>
      <c r="AL12" s="586" t="s">
        <v>2840</v>
      </c>
    </row>
    <row r="13" spans="1:38" ht="17.399999999999999" x14ac:dyDescent="0.45">
      <c r="C13" s="681">
        <v>2010</v>
      </c>
      <c r="D13" s="25">
        <v>13.365993999859725</v>
      </c>
      <c r="E13" s="25">
        <v>3.0075105741337684</v>
      </c>
      <c r="F13" s="25">
        <v>1.3468485091733853</v>
      </c>
      <c r="G13" s="25">
        <v>2.4727930939834475</v>
      </c>
      <c r="H13" s="25">
        <v>11.011151719613906</v>
      </c>
      <c r="I13" s="25">
        <v>19.79512050279606</v>
      </c>
      <c r="J13" s="25">
        <v>18.57336969803611</v>
      </c>
      <c r="K13" s="25">
        <v>16.527443960759928</v>
      </c>
      <c r="L13" s="25">
        <v>17.461036021470608</v>
      </c>
      <c r="M13" s="25">
        <v>14.313866474927433</v>
      </c>
      <c r="N13" s="25">
        <v>16.325509824830753</v>
      </c>
      <c r="O13" s="25">
        <v>15.627955945614712</v>
      </c>
      <c r="P13" s="25">
        <v>14.309032709388845</v>
      </c>
      <c r="Q13" s="25">
        <v>19.597940708691688</v>
      </c>
      <c r="R13" s="25">
        <v>18.34207978804708</v>
      </c>
      <c r="S13" s="25">
        <v>33.593571534151224</v>
      </c>
      <c r="T13" s="25">
        <v>24.934961309251701</v>
      </c>
      <c r="U13" s="25"/>
      <c r="V13" s="15">
        <v>10.172241142884319</v>
      </c>
      <c r="W13" s="25">
        <v>15.074336729183917</v>
      </c>
      <c r="X13" s="15">
        <v>7.4365282266493011</v>
      </c>
      <c r="Y13" s="15">
        <v>10.573944918558595</v>
      </c>
      <c r="Z13" s="25">
        <v>18.976401066236534</v>
      </c>
      <c r="AA13" s="25">
        <v>21.777602538122267</v>
      </c>
      <c r="AB13" s="25">
        <v>18.223773158352277</v>
      </c>
      <c r="AC13" s="25"/>
      <c r="AD13" s="25">
        <v>22.684422171056248</v>
      </c>
      <c r="AE13" s="25">
        <v>3.8365932479527758</v>
      </c>
      <c r="AF13" s="25"/>
      <c r="AG13" s="25">
        <v>2.7790680593767743</v>
      </c>
      <c r="AH13" s="25">
        <v>0.33084143564009216</v>
      </c>
      <c r="AI13" s="25">
        <v>1.3895340296883871</v>
      </c>
      <c r="AJ13" s="25">
        <v>0.11028047854669738</v>
      </c>
      <c r="AK13" s="443">
        <v>8.7562699966077719</v>
      </c>
      <c r="AL13" s="25">
        <v>0</v>
      </c>
    </row>
    <row r="14" spans="1:38" ht="17.399999999999999" x14ac:dyDescent="0.45">
      <c r="C14" s="682">
        <v>2011</v>
      </c>
      <c r="D14" s="25">
        <v>12.891567760540871</v>
      </c>
      <c r="E14" s="25">
        <v>4.9410912125437836</v>
      </c>
      <c r="F14" s="25">
        <v>1.6465603354592255</v>
      </c>
      <c r="G14" s="25">
        <v>2.7445726076683359</v>
      </c>
      <c r="H14" s="25">
        <v>10.316965311548906</v>
      </c>
      <c r="I14" s="25">
        <v>13.867733648577989</v>
      </c>
      <c r="J14" s="25">
        <v>16.655484815358705</v>
      </c>
      <c r="K14" s="25">
        <v>17.592291869654652</v>
      </c>
      <c r="L14" s="25">
        <v>14.305014702376223</v>
      </c>
      <c r="M14" s="25">
        <v>18.053739965965359</v>
      </c>
      <c r="N14" s="25">
        <v>18.570165996650491</v>
      </c>
      <c r="O14" s="25">
        <v>19.829859802891196</v>
      </c>
      <c r="P14" s="25">
        <v>17.036458020163149</v>
      </c>
      <c r="Q14" s="25">
        <v>17.850385211312858</v>
      </c>
      <c r="R14" s="25">
        <v>15.570260801868431</v>
      </c>
      <c r="S14" s="25">
        <v>11.706555671175858</v>
      </c>
      <c r="T14" s="25">
        <v>23.261223540358223</v>
      </c>
      <c r="U14" s="25"/>
      <c r="V14" s="15">
        <v>10.136787776211117</v>
      </c>
      <c r="W14" s="25">
        <v>14.062174743005452</v>
      </c>
      <c r="X14" s="15">
        <v>7.9640344205567652</v>
      </c>
      <c r="Y14" s="15">
        <v>9.7581708417181314</v>
      </c>
      <c r="Z14" s="25">
        <v>17.216123629275582</v>
      </c>
      <c r="AA14" s="25">
        <v>21.925115558920922</v>
      </c>
      <c r="AB14" s="25">
        <v>16.771834984589358</v>
      </c>
      <c r="AC14" s="25"/>
      <c r="AD14" s="25">
        <v>20.375986490677878</v>
      </c>
      <c r="AE14" s="25">
        <v>5.2404692818223095</v>
      </c>
      <c r="AF14" s="25"/>
      <c r="AG14" s="25">
        <v>1.4807881887107757</v>
      </c>
      <c r="AH14" s="25">
        <v>4.3552593785611049E-2</v>
      </c>
      <c r="AI14" s="25">
        <v>0.32664445339208287</v>
      </c>
      <c r="AJ14" s="25">
        <v>2.1776296892805524E-2</v>
      </c>
      <c r="AK14" s="443">
        <v>11.018806227759596</v>
      </c>
      <c r="AL14" s="25">
        <v>0</v>
      </c>
    </row>
    <row r="15" spans="1:38" ht="17.399999999999999" x14ac:dyDescent="0.45">
      <c r="C15" s="681">
        <v>2012</v>
      </c>
      <c r="D15" s="25">
        <v>14.379492865878294</v>
      </c>
      <c r="E15" s="25">
        <v>2.1864770134117411</v>
      </c>
      <c r="F15" s="25">
        <v>2.7628364806117212</v>
      </c>
      <c r="G15" s="25">
        <v>2.5261877996747497</v>
      </c>
      <c r="H15" s="25">
        <v>13.944783716749447</v>
      </c>
      <c r="I15" s="25">
        <v>19.391694331870529</v>
      </c>
      <c r="J15" s="25">
        <v>17.950915487189285</v>
      </c>
      <c r="K15" s="25">
        <v>19.920769693346291</v>
      </c>
      <c r="L15" s="25">
        <v>17.734144803987625</v>
      </c>
      <c r="M15" s="25">
        <v>18.395034291963377</v>
      </c>
      <c r="N15" s="25">
        <v>16.615943840218257</v>
      </c>
      <c r="O15" s="25">
        <v>14.934847340280632</v>
      </c>
      <c r="P15" s="25">
        <v>19.595487693879814</v>
      </c>
      <c r="Q15" s="25">
        <v>18.047192344411613</v>
      </c>
      <c r="R15" s="25">
        <v>18.555635487008686</v>
      </c>
      <c r="S15" s="25">
        <v>22.721031156785489</v>
      </c>
      <c r="T15" s="25">
        <v>28.67555026760763</v>
      </c>
      <c r="U15" s="25"/>
      <c r="V15" s="15">
        <v>10.096492698488309</v>
      </c>
      <c r="W15" s="25">
        <v>14.602803738317755</v>
      </c>
      <c r="X15" s="15">
        <v>10.845088752262679</v>
      </c>
      <c r="Y15" s="15">
        <v>10.885875469853596</v>
      </c>
      <c r="Z15" s="25">
        <v>19.231321220471312</v>
      </c>
      <c r="AA15" s="25">
        <v>23.618906712003085</v>
      </c>
      <c r="AB15" s="25">
        <v>23.986222313902893</v>
      </c>
      <c r="AC15" s="25"/>
      <c r="AD15" s="25">
        <v>23.053705584983881</v>
      </c>
      <c r="AE15" s="25">
        <v>5.5183155891868312</v>
      </c>
      <c r="AF15" s="25"/>
      <c r="AG15" s="25">
        <v>1.7625088415575787</v>
      </c>
      <c r="AH15" s="25">
        <v>0.15045807184028109</v>
      </c>
      <c r="AI15" s="25">
        <v>0.4728682257837406</v>
      </c>
      <c r="AJ15" s="25">
        <v>8.5976041051589194E-2</v>
      </c>
      <c r="AK15" s="443">
        <v>11.907681685645104</v>
      </c>
      <c r="AL15" s="25">
        <v>0</v>
      </c>
    </row>
    <row r="16" spans="1:38" ht="17.399999999999999" x14ac:dyDescent="0.45">
      <c r="A16" s="195"/>
      <c r="C16" s="681">
        <v>2013</v>
      </c>
      <c r="D16" s="25">
        <v>13.70627952616859</v>
      </c>
      <c r="E16" s="25">
        <v>1.9093614085229775</v>
      </c>
      <c r="F16" s="25">
        <v>0.82012377057453423</v>
      </c>
      <c r="G16" s="25">
        <v>2.0603233837971624</v>
      </c>
      <c r="H16" s="25">
        <v>10.04881114209334</v>
      </c>
      <c r="I16" s="25">
        <v>18.375122040019313</v>
      </c>
      <c r="J16" s="25">
        <v>15.159102994526286</v>
      </c>
      <c r="K16" s="25">
        <v>18.241986224548778</v>
      </c>
      <c r="L16" s="25">
        <v>16.253437423492766</v>
      </c>
      <c r="M16" s="25">
        <v>16.660878669065493</v>
      </c>
      <c r="N16" s="25">
        <v>17.212331812676748</v>
      </c>
      <c r="O16" s="25">
        <v>16.020086961794583</v>
      </c>
      <c r="P16" s="25">
        <v>26.144672147437284</v>
      </c>
      <c r="Q16" s="25">
        <v>18.184399403233435</v>
      </c>
      <c r="R16" s="25">
        <v>23.921355820874286</v>
      </c>
      <c r="S16" s="25">
        <v>29.352418581587898</v>
      </c>
      <c r="T16" s="25">
        <v>24.002622348950389</v>
      </c>
      <c r="U16" s="25"/>
      <c r="V16" s="15">
        <v>10.505136947911815</v>
      </c>
      <c r="W16" s="25">
        <v>13.83811338242109</v>
      </c>
      <c r="X16" s="15">
        <v>7.8121490636162836</v>
      </c>
      <c r="Y16" s="15">
        <v>10.717933414313274</v>
      </c>
      <c r="Z16" s="25">
        <v>20.894864945758059</v>
      </c>
      <c r="AA16" s="25">
        <v>21.964939563468793</v>
      </c>
      <c r="AB16" s="25">
        <v>20.826972823167168</v>
      </c>
      <c r="AC16" s="25"/>
      <c r="AD16" s="25">
        <v>22.302959135510715</v>
      </c>
      <c r="AE16" s="25">
        <v>4.9307166714644861</v>
      </c>
      <c r="AF16" s="25"/>
      <c r="AG16" s="25">
        <v>1.5488520207589893</v>
      </c>
      <c r="AH16" s="25">
        <v>0.14852005678510857</v>
      </c>
      <c r="AI16" s="25">
        <v>0.76381743489484411</v>
      </c>
      <c r="AJ16" s="25">
        <v>0.10608575484650612</v>
      </c>
      <c r="AK16" s="443">
        <v>11.117787107913841</v>
      </c>
      <c r="AL16" s="25">
        <v>2.1217150969301223E-2</v>
      </c>
    </row>
    <row r="17" spans="3:38" ht="17.399999999999999" x14ac:dyDescent="0.45">
      <c r="C17" s="681">
        <v>2014</v>
      </c>
      <c r="D17" s="25">
        <v>14.057861598155801</v>
      </c>
      <c r="E17" s="25">
        <v>2.1860525825056136</v>
      </c>
      <c r="F17" s="25">
        <v>3.2591039702828386</v>
      </c>
      <c r="G17" s="25">
        <v>2.6058969722547904</v>
      </c>
      <c r="H17" s="25">
        <v>9.9113165675947013</v>
      </c>
      <c r="I17" s="25">
        <v>23.037131604680408</v>
      </c>
      <c r="J17" s="25">
        <v>19.561618692645865</v>
      </c>
      <c r="K17" s="25">
        <v>16.555582408635725</v>
      </c>
      <c r="L17" s="25">
        <v>17.765528736375444</v>
      </c>
      <c r="M17" s="25">
        <v>16.835851759056183</v>
      </c>
      <c r="N17" s="25">
        <v>16.243510610832718</v>
      </c>
      <c r="O17" s="25">
        <v>17.440022132979959</v>
      </c>
      <c r="P17" s="25">
        <v>16.769848735543075</v>
      </c>
      <c r="Q17" s="25">
        <v>11.185132335439844</v>
      </c>
      <c r="R17" s="25">
        <v>16.904212308649505</v>
      </c>
      <c r="S17" s="25">
        <v>27.050769974031432</v>
      </c>
      <c r="T17" s="25">
        <v>26.850970837379652</v>
      </c>
      <c r="U17" s="25"/>
      <c r="V17" s="15">
        <v>10.273425312197981</v>
      </c>
      <c r="W17" s="25">
        <v>15.2122264044107</v>
      </c>
      <c r="X17" s="15">
        <v>8.1264475234651172</v>
      </c>
      <c r="Y17" s="15">
        <v>10.762613990570294</v>
      </c>
      <c r="Z17" s="25">
        <v>23.619706059705059</v>
      </c>
      <c r="AA17" s="25">
        <v>25.126117949795418</v>
      </c>
      <c r="AB17" s="25">
        <v>16.351205200617606</v>
      </c>
      <c r="AC17" s="25"/>
      <c r="AD17" s="25">
        <v>23.440844765453317</v>
      </c>
      <c r="AE17" s="25">
        <v>4.4861890556333792</v>
      </c>
      <c r="AF17" s="25"/>
      <c r="AG17" s="25">
        <v>1.6760490728054607</v>
      </c>
      <c r="AH17" s="25">
        <v>4.1901226820136514E-2</v>
      </c>
      <c r="AI17" s="25">
        <v>1.0475306705034129</v>
      </c>
      <c r="AJ17" s="25">
        <v>0.14665429387047779</v>
      </c>
      <c r="AK17" s="443">
        <v>11.145726334156313</v>
      </c>
      <c r="AL17" s="25">
        <v>0</v>
      </c>
    </row>
    <row r="18" spans="3:38" ht="17.399999999999999" x14ac:dyDescent="0.45">
      <c r="C18" s="682">
        <v>2015</v>
      </c>
      <c r="D18" s="25">
        <v>16.120908674354776</v>
      </c>
      <c r="E18" s="25">
        <v>1.3638695455984566</v>
      </c>
      <c r="F18" s="25">
        <v>1.0796640828738067</v>
      </c>
      <c r="G18" s="25">
        <v>1.5974385763475867</v>
      </c>
      <c r="H18" s="25">
        <v>7.5392297463851241</v>
      </c>
      <c r="I18" s="25">
        <v>26.175185795373423</v>
      </c>
      <c r="J18" s="25">
        <v>21.925039635265858</v>
      </c>
      <c r="K18" s="25">
        <v>26.400240796583542</v>
      </c>
      <c r="L18" s="25">
        <v>20.760323780994661</v>
      </c>
      <c r="M18" s="25">
        <v>17.630557059938536</v>
      </c>
      <c r="N18" s="25">
        <v>18.029047779862715</v>
      </c>
      <c r="O18" s="25">
        <v>23.57705683124604</v>
      </c>
      <c r="P18" s="25">
        <v>19.121179901634253</v>
      </c>
      <c r="Q18" s="25">
        <v>16.039522984241852</v>
      </c>
      <c r="R18" s="25">
        <v>20.9039234936612</v>
      </c>
      <c r="S18" s="25">
        <v>25.886595801417727</v>
      </c>
      <c r="T18" s="25">
        <v>28.088133990965215</v>
      </c>
      <c r="U18" s="25"/>
      <c r="V18" s="15">
        <v>12.056355928744424</v>
      </c>
      <c r="W18" s="25">
        <v>16.029177266046872</v>
      </c>
      <c r="X18" s="15">
        <v>9.3959010860894647</v>
      </c>
      <c r="Y18" s="15">
        <v>12.64207036331679</v>
      </c>
      <c r="Z18" s="25">
        <v>27.630203916376232</v>
      </c>
      <c r="AA18" s="25">
        <v>24.574592435726757</v>
      </c>
      <c r="AB18" s="25">
        <v>24.450836518477683</v>
      </c>
      <c r="AC18" s="25"/>
      <c r="AD18" s="25">
        <v>27.712494221501025</v>
      </c>
      <c r="AE18" s="25">
        <v>4.3043989467282513</v>
      </c>
      <c r="AF18" s="25"/>
      <c r="AG18" s="25">
        <v>1.6348546665905357</v>
      </c>
      <c r="AH18" s="25">
        <v>0.20694362868234628</v>
      </c>
      <c r="AI18" s="25">
        <v>1.2002730463576086</v>
      </c>
      <c r="AJ18" s="25">
        <v>0.18624926581411166</v>
      </c>
      <c r="AK18" s="443">
        <v>12.871893704041939</v>
      </c>
      <c r="AL18" s="25">
        <v>2.0694362868234631E-2</v>
      </c>
    </row>
    <row r="19" spans="3:38" ht="17.399999999999999" x14ac:dyDescent="0.45">
      <c r="C19" s="682">
        <v>2016</v>
      </c>
      <c r="D19" s="25">
        <v>18.321686665723789</v>
      </c>
      <c r="E19" s="25">
        <v>2.4283749575066556</v>
      </c>
      <c r="F19" s="25">
        <v>2.1661210716670469</v>
      </c>
      <c r="G19" s="25">
        <v>0.54179037113013984</v>
      </c>
      <c r="H19" s="25">
        <v>17.92508821832044</v>
      </c>
      <c r="I19" s="25">
        <v>31.495752977473778</v>
      </c>
      <c r="J19" s="25">
        <v>27.769485382532846</v>
      </c>
      <c r="K19" s="25">
        <v>20.04168855851383</v>
      </c>
      <c r="L19" s="25">
        <v>21.705413190027699</v>
      </c>
      <c r="M19" s="25">
        <v>23.769089883671239</v>
      </c>
      <c r="N19" s="25">
        <v>19.453440844052778</v>
      </c>
      <c r="O19" s="25">
        <v>20.829949716725896</v>
      </c>
      <c r="P19" s="25">
        <v>21.278328318435044</v>
      </c>
      <c r="Q19" s="25">
        <v>21.952798207360061</v>
      </c>
      <c r="R19" s="25">
        <v>19.785059836528212</v>
      </c>
      <c r="S19" s="25">
        <v>26.879969585602137</v>
      </c>
      <c r="T19" s="25">
        <v>28.542158900139054</v>
      </c>
      <c r="U19" s="25"/>
      <c r="V19" s="15">
        <v>12.31979193240292</v>
      </c>
      <c r="W19" s="25">
        <v>21.537953463661882</v>
      </c>
      <c r="X19" s="15">
        <v>9.5106938241358581</v>
      </c>
      <c r="Y19" s="15">
        <v>15.869667841825613</v>
      </c>
      <c r="Z19" s="25">
        <v>30.696735106024907</v>
      </c>
      <c r="AA19" s="25">
        <v>27.832716937051671</v>
      </c>
      <c r="AB19" s="25">
        <v>25.739556687387392</v>
      </c>
      <c r="AC19" s="25"/>
      <c r="AD19" s="25">
        <v>30.634216701113413</v>
      </c>
      <c r="AE19" s="25">
        <v>5.779032758113769</v>
      </c>
      <c r="AF19" s="25"/>
      <c r="AG19" s="25">
        <v>2.1675209671503586</v>
      </c>
      <c r="AH19" s="25">
        <v>0.32717297617363905</v>
      </c>
      <c r="AI19" s="25">
        <v>5.480147350908454</v>
      </c>
      <c r="AJ19" s="25">
        <v>0.18403479909767198</v>
      </c>
      <c r="AK19" s="443">
        <v>10.162810572393663</v>
      </c>
      <c r="AL19" s="25">
        <v>0</v>
      </c>
    </row>
    <row r="20" spans="3:38" ht="17.399999999999999" x14ac:dyDescent="0.45">
      <c r="C20" s="682">
        <v>2017</v>
      </c>
      <c r="D20" s="25">
        <v>17.908072029010583</v>
      </c>
      <c r="E20" s="25">
        <v>1.3473777209024924</v>
      </c>
      <c r="F20" s="25">
        <v>2.1554760845205538</v>
      </c>
      <c r="G20" s="25">
        <v>3.2765082250920017</v>
      </c>
      <c r="H20" s="25">
        <v>13.430250334058808</v>
      </c>
      <c r="I20" s="25">
        <v>29.348741881034112</v>
      </c>
      <c r="J20" s="25">
        <v>29.35775129610418</v>
      </c>
      <c r="K20" s="25">
        <v>22.59971963476325</v>
      </c>
      <c r="L20" s="25">
        <v>18.919869059185064</v>
      </c>
      <c r="M20" s="25">
        <v>18.562011984019954</v>
      </c>
      <c r="N20" s="25">
        <v>18.815799118550206</v>
      </c>
      <c r="O20" s="25">
        <v>24.783784800375717</v>
      </c>
      <c r="P20" s="25">
        <v>17.422109284837699</v>
      </c>
      <c r="Q20" s="25">
        <v>19.466826629342641</v>
      </c>
      <c r="R20" s="25">
        <v>26.365302445981225</v>
      </c>
      <c r="S20" s="25">
        <v>26.664864652179631</v>
      </c>
      <c r="T20" s="25">
        <v>30.921553251994659</v>
      </c>
      <c r="U20" s="25"/>
      <c r="V20" s="15">
        <v>12.458423096682914</v>
      </c>
      <c r="W20" s="25">
        <v>20.018441230709502</v>
      </c>
      <c r="X20" s="15">
        <v>8.6822431141318592</v>
      </c>
      <c r="Y20" s="15">
        <v>13.859958974521435</v>
      </c>
      <c r="Z20" s="25">
        <v>29.432353315514828</v>
      </c>
      <c r="AA20" s="25">
        <v>27.260544212024605</v>
      </c>
      <c r="AB20" s="25">
        <v>28.799834400952196</v>
      </c>
      <c r="AC20" s="25"/>
      <c r="AD20" s="25">
        <v>30.291256388571831</v>
      </c>
      <c r="AE20" s="25">
        <v>5.302400187821311</v>
      </c>
      <c r="AF20" s="25"/>
      <c r="AG20" s="25">
        <v>3.0318406369656743</v>
      </c>
      <c r="AH20" s="25">
        <v>0.8893399201765978</v>
      </c>
      <c r="AI20" s="25">
        <v>6.4477144212803337</v>
      </c>
      <c r="AJ20" s="25">
        <v>1.2935853384386877</v>
      </c>
      <c r="AK20" s="443">
        <v>6.1849548994099761</v>
      </c>
      <c r="AL20" s="25">
        <v>6.0636812739313484E-2</v>
      </c>
    </row>
    <row r="21" spans="3:38" ht="17.399999999999999" x14ac:dyDescent="0.45">
      <c r="C21" s="682">
        <v>2018</v>
      </c>
      <c r="D21" s="25">
        <v>16.66865878567198</v>
      </c>
      <c r="E21" s="25">
        <v>1.6226581764920851</v>
      </c>
      <c r="F21" s="25">
        <v>1.3446044855460091</v>
      </c>
      <c r="G21" s="25">
        <v>2.7022131852616273</v>
      </c>
      <c r="H21" s="25">
        <v>14.962163706536401</v>
      </c>
      <c r="I21" s="25">
        <v>26.217819823541344</v>
      </c>
      <c r="J21" s="25">
        <v>25.435011185468547</v>
      </c>
      <c r="K21" s="25">
        <v>18.645878146777807</v>
      </c>
      <c r="L21" s="25">
        <v>16.747807705807173</v>
      </c>
      <c r="M21" s="25">
        <v>21.300774496482649</v>
      </c>
      <c r="N21" s="25">
        <v>23.490490322436543</v>
      </c>
      <c r="O21" s="25">
        <v>15.611109874278162</v>
      </c>
      <c r="P21" s="25">
        <v>22.31483570800123</v>
      </c>
      <c r="Q21" s="25">
        <v>20.578808104097028</v>
      </c>
      <c r="R21" s="25">
        <v>21.36711888718094</v>
      </c>
      <c r="S21" s="25">
        <v>26.410451400052246</v>
      </c>
      <c r="T21" s="25">
        <v>22.891615096707994</v>
      </c>
      <c r="U21" s="25"/>
      <c r="V21" s="15">
        <v>11.313988248129828</v>
      </c>
      <c r="W21" s="25">
        <v>18.34648330819001</v>
      </c>
      <c r="X21" s="15">
        <v>9.7415674556711842</v>
      </c>
      <c r="Y21" s="15">
        <v>12.886296009934162</v>
      </c>
      <c r="Z21" s="25">
        <v>24.032119450082416</v>
      </c>
      <c r="AA21" s="25">
        <v>25.6798483040001</v>
      </c>
      <c r="AB21" s="25">
        <v>28.902954993652465</v>
      </c>
      <c r="AC21" s="25"/>
      <c r="AD21" s="25">
        <v>27.743958819801936</v>
      </c>
      <c r="AE21" s="25">
        <v>5.4025065717384138</v>
      </c>
      <c r="AF21" s="25"/>
      <c r="AG21" s="25">
        <v>3.0379330160936941</v>
      </c>
      <c r="AH21" s="25">
        <v>0.95934726824011396</v>
      </c>
      <c r="AI21" s="25">
        <v>6.4556076591991003</v>
      </c>
      <c r="AJ21" s="25">
        <v>1.8387489307935518</v>
      </c>
      <c r="AK21" s="443">
        <v>4.2371171013938369</v>
      </c>
      <c r="AL21" s="25">
        <v>0.13990480995168328</v>
      </c>
    </row>
    <row r="22" spans="3:38" ht="17.399999999999999" x14ac:dyDescent="0.45">
      <c r="C22" s="682">
        <v>2019</v>
      </c>
      <c r="D22" s="25">
        <v>15.994441614120744</v>
      </c>
      <c r="E22" s="25">
        <v>1.9022167331360382</v>
      </c>
      <c r="F22" s="25">
        <v>1.0777773009657829</v>
      </c>
      <c r="G22" s="25">
        <v>1.3426161043449309</v>
      </c>
      <c r="H22" s="25">
        <v>13.602679089535002</v>
      </c>
      <c r="I22" s="25">
        <v>25.797637118204012</v>
      </c>
      <c r="J22" s="25">
        <v>23.574665596173052</v>
      </c>
      <c r="K22" s="25">
        <v>20.763345687659754</v>
      </c>
      <c r="L22" s="25">
        <v>21.386494096453763</v>
      </c>
      <c r="M22" s="25">
        <v>21.486852052994049</v>
      </c>
      <c r="N22" s="25">
        <v>17.859078468077218</v>
      </c>
      <c r="O22" s="25">
        <v>14.246774354068872</v>
      </c>
      <c r="P22" s="25">
        <v>16.865960093359494</v>
      </c>
      <c r="Q22" s="25">
        <v>17.481552054762972</v>
      </c>
      <c r="R22" s="25">
        <v>25.046811530447513</v>
      </c>
      <c r="S22" s="25">
        <v>26.091601095375637</v>
      </c>
      <c r="T22" s="25">
        <v>17.149248060503119</v>
      </c>
      <c r="U22" s="25"/>
      <c r="V22" s="15">
        <v>11.282567038768963</v>
      </c>
      <c r="W22" s="25">
        <v>16.331815261589441</v>
      </c>
      <c r="X22" s="15">
        <v>9.3004914379675832</v>
      </c>
      <c r="Y22" s="15">
        <v>12.712598956025964</v>
      </c>
      <c r="Z22" s="25">
        <v>23.172763249027387</v>
      </c>
      <c r="AA22" s="25">
        <v>28.610271290302947</v>
      </c>
      <c r="AB22" s="25">
        <v>24.174549034776188</v>
      </c>
      <c r="AC22" s="25"/>
      <c r="AD22" s="25">
        <v>26.905365332098516</v>
      </c>
      <c r="AE22" s="25">
        <v>4.9036613557739122</v>
      </c>
      <c r="AF22" s="25"/>
      <c r="AG22" s="25">
        <v>3.1237599196923083</v>
      </c>
      <c r="AH22" s="25">
        <v>1.0280728849620255</v>
      </c>
      <c r="AI22" s="25">
        <v>7.0976570327185984</v>
      </c>
      <c r="AJ22" s="25">
        <v>1.7991275486835445</v>
      </c>
      <c r="AK22" s="443">
        <v>2.8667416984518015</v>
      </c>
      <c r="AL22" s="25">
        <v>7.9082529612463495E-2</v>
      </c>
    </row>
    <row r="23" spans="3:38" ht="17.399999999999999" x14ac:dyDescent="0.45">
      <c r="C23" s="682">
        <v>2020</v>
      </c>
      <c r="D23" s="25">
        <v>11.464932276329446</v>
      </c>
      <c r="E23" s="25">
        <v>1.6402560462049782</v>
      </c>
      <c r="F23" s="25">
        <v>0.80716156692127727</v>
      </c>
      <c r="G23" s="25">
        <v>2.4025724991995898</v>
      </c>
      <c r="H23" s="25">
        <v>5.5070007641177936</v>
      </c>
      <c r="I23" s="25">
        <v>19.538222454881133</v>
      </c>
      <c r="J23" s="25">
        <v>15.37918528489995</v>
      </c>
      <c r="K23" s="25">
        <v>14.751598743797572</v>
      </c>
      <c r="L23" s="25">
        <v>13.607321043893549</v>
      </c>
      <c r="M23" s="25">
        <v>11.904467884895546</v>
      </c>
      <c r="N23" s="25">
        <v>14.319409313424662</v>
      </c>
      <c r="O23" s="25">
        <v>15.70587547637246</v>
      </c>
      <c r="P23" s="25">
        <v>15.832305763234476</v>
      </c>
      <c r="Q23" s="25">
        <v>12.391107434765509</v>
      </c>
      <c r="R23" s="25">
        <v>18.805153993864646</v>
      </c>
      <c r="S23" s="25">
        <v>9.7348462202814456</v>
      </c>
      <c r="T23" s="25">
        <v>17.655845770316262</v>
      </c>
      <c r="U23" s="25"/>
      <c r="V23" s="15">
        <v>7.1620002323136216</v>
      </c>
      <c r="W23" s="25">
        <v>11.946758252004724</v>
      </c>
      <c r="X23" s="15">
        <v>8.8682128149370261</v>
      </c>
      <c r="Y23" s="15">
        <v>9.8842027630148337</v>
      </c>
      <c r="Z23" s="25">
        <v>14.217058947480661</v>
      </c>
      <c r="AA23" s="25">
        <v>18.645532390096616</v>
      </c>
      <c r="AB23" s="25">
        <v>20.648448214778636</v>
      </c>
      <c r="AC23" s="25"/>
      <c r="AD23" s="25">
        <v>19.25801994457446</v>
      </c>
      <c r="AE23" s="25">
        <v>3.5493327540179789</v>
      </c>
      <c r="AF23" s="25"/>
      <c r="AG23" s="25">
        <v>2.4260266250253437</v>
      </c>
      <c r="AH23" s="25">
        <v>1.4282253518294361</v>
      </c>
      <c r="AI23" s="25">
        <v>4.4020644405701805</v>
      </c>
      <c r="AJ23" s="25">
        <v>1.4086606209824575</v>
      </c>
      <c r="AK23" s="443">
        <v>1.7803905070750505</v>
      </c>
      <c r="AL23" s="25">
        <v>1.9564730846978576E-2</v>
      </c>
    </row>
    <row r="24" spans="3:38" ht="17.399999999999999" x14ac:dyDescent="0.45">
      <c r="C24" s="682">
        <v>2021</v>
      </c>
      <c r="D24" s="25">
        <v>14.08085712511377</v>
      </c>
      <c r="E24" s="25">
        <v>2.477997283178929</v>
      </c>
      <c r="F24" s="25">
        <v>0.79882269798632499</v>
      </c>
      <c r="G24" s="25">
        <v>1.6071726709277938</v>
      </c>
      <c r="H24" s="25">
        <v>11.475292199619739</v>
      </c>
      <c r="I24" s="25">
        <v>23.828606893772115</v>
      </c>
      <c r="J24" s="25">
        <v>22.886849536255699</v>
      </c>
      <c r="K24" s="25">
        <v>16.034133251468923</v>
      </c>
      <c r="L24" s="25">
        <v>18.005262772745127</v>
      </c>
      <c r="M24" s="25">
        <v>20.552165352228322</v>
      </c>
      <c r="N24" s="25">
        <v>14.404593160692968</v>
      </c>
      <c r="O24" s="25">
        <v>15.396968316435277</v>
      </c>
      <c r="P24" s="25">
        <v>14.181827701574564</v>
      </c>
      <c r="Q24" s="25">
        <v>17.883369423252631</v>
      </c>
      <c r="R24" s="25">
        <v>16.644557065298109</v>
      </c>
      <c r="S24" s="25">
        <v>11.707451040981645</v>
      </c>
      <c r="T24" s="25">
        <v>14.693306890090998</v>
      </c>
      <c r="U24" s="25"/>
      <c r="V24" s="15">
        <v>8.3647859242162355</v>
      </c>
      <c r="W24" s="25">
        <v>16.11175419600908</v>
      </c>
      <c r="X24" s="15">
        <v>8.0800512715980695</v>
      </c>
      <c r="Y24" s="15">
        <v>8.443505443246508</v>
      </c>
      <c r="Z24" s="25">
        <v>21.281443332523803</v>
      </c>
      <c r="AA24" s="25">
        <v>26.351453094413493</v>
      </c>
      <c r="AB24" s="25">
        <v>24.086487695460772</v>
      </c>
      <c r="AC24" s="25"/>
      <c r="AD24" s="25">
        <v>24.070811628742259</v>
      </c>
      <c r="AE24" s="25">
        <v>3.9416513140308602</v>
      </c>
      <c r="AF24" s="25"/>
      <c r="AG24" s="25">
        <v>2.3242130055208428</v>
      </c>
      <c r="AH24" s="25">
        <v>1.0265274107717055</v>
      </c>
      <c r="AI24" s="25">
        <v>6.3141119983316223</v>
      </c>
      <c r="AJ24" s="25">
        <v>1.5882122204392424</v>
      </c>
      <c r="AK24" s="443">
        <v>2.7503187231996638</v>
      </c>
      <c r="AL24" s="25">
        <v>7.747376685069475E-2</v>
      </c>
    </row>
    <row r="25" spans="3:38" ht="18.600000000000001" x14ac:dyDescent="0.45">
      <c r="C25" s="18" t="s">
        <v>5960</v>
      </c>
      <c r="D25" s="33">
        <v>16.074044427175195</v>
      </c>
      <c r="E25" s="33">
        <v>0.55517290448540313</v>
      </c>
      <c r="F25" s="33">
        <v>1.3301935183192679</v>
      </c>
      <c r="G25" s="33">
        <v>1.3332192009787218</v>
      </c>
      <c r="H25" s="33">
        <v>7.8030717018548925</v>
      </c>
      <c r="I25" s="33">
        <v>24.387664828184857</v>
      </c>
      <c r="J25" s="33">
        <v>28.259948627996351</v>
      </c>
      <c r="K25" s="33">
        <v>24.075371389652322</v>
      </c>
      <c r="L25" s="33">
        <v>20.387469437419934</v>
      </c>
      <c r="M25" s="33">
        <v>18.572547589033466</v>
      </c>
      <c r="N25" s="33">
        <v>21.469300711702967</v>
      </c>
      <c r="O25" s="33">
        <v>15.424364221938625</v>
      </c>
      <c r="P25" s="33">
        <v>19.043144894169739</v>
      </c>
      <c r="Q25" s="33">
        <v>24.702151915649726</v>
      </c>
      <c r="R25" s="33">
        <v>17.998154633231461</v>
      </c>
      <c r="S25" s="33">
        <v>12.508047814056999</v>
      </c>
      <c r="T25" s="33">
        <v>16.817930788555795</v>
      </c>
      <c r="U25" s="33"/>
      <c r="V25" s="20">
        <v>11.451973804054948</v>
      </c>
      <c r="W25" s="33">
        <v>18.18807033099446</v>
      </c>
      <c r="X25" s="20">
        <v>6.3904646963342469</v>
      </c>
      <c r="Y25" s="20">
        <v>8.710187954736675</v>
      </c>
      <c r="Z25" s="33">
        <v>28.905018602973513</v>
      </c>
      <c r="AA25" s="33">
        <v>28.399854279368384</v>
      </c>
      <c r="AB25" s="33">
        <v>23.201510439615408</v>
      </c>
      <c r="AC25" s="33"/>
      <c r="AD25" s="33">
        <v>27.009638078042038</v>
      </c>
      <c r="AE25" s="33">
        <v>4.983803072175041</v>
      </c>
      <c r="AF25" s="33"/>
      <c r="AG25" s="33">
        <v>3.0498485249652223</v>
      </c>
      <c r="AH25" s="33">
        <v>0.95907186319661075</v>
      </c>
      <c r="AI25" s="33">
        <v>6.3682371716254949</v>
      </c>
      <c r="AJ25" s="33">
        <v>1.3427006084752551</v>
      </c>
      <c r="AK25" s="444">
        <v>4.1623718862732906</v>
      </c>
      <c r="AL25" s="33">
        <v>0.19181437263932213</v>
      </c>
    </row>
    <row r="26" spans="3:38" ht="17.399999999999999" x14ac:dyDescent="0.45">
      <c r="C26" s="22" t="s">
        <v>5961</v>
      </c>
      <c r="D26" s="38"/>
      <c r="E26" s="38"/>
      <c r="F26" s="38"/>
      <c r="G26" s="22"/>
      <c r="H26" s="22"/>
      <c r="I26" s="22"/>
      <c r="J26" s="22"/>
      <c r="K26" s="22"/>
      <c r="L26" s="22"/>
      <c r="M26" s="22"/>
      <c r="N26" s="22"/>
      <c r="O26" s="22"/>
      <c r="P26" s="22"/>
      <c r="Q26" s="22"/>
      <c r="R26" s="22"/>
      <c r="S26" s="22"/>
      <c r="T26" s="22"/>
      <c r="U26" s="22"/>
      <c r="V26" s="22"/>
      <c r="W26" s="22"/>
      <c r="X26" s="22"/>
      <c r="Y26" s="22"/>
      <c r="Z26" s="22"/>
      <c r="AA26" s="22"/>
      <c r="AB26" s="22"/>
      <c r="AC26" s="22"/>
      <c r="AD26" s="22"/>
      <c r="AE26" s="22"/>
      <c r="AF26" s="22"/>
      <c r="AG26" s="22"/>
      <c r="AH26" s="22"/>
      <c r="AI26" s="22"/>
      <c r="AJ26" s="22"/>
      <c r="AK26" s="22"/>
      <c r="AL26" s="22"/>
    </row>
    <row r="27" spans="3:38" ht="17.399999999999999" x14ac:dyDescent="0.45">
      <c r="C27" s="22" t="s">
        <v>5962</v>
      </c>
      <c r="D27" s="38"/>
      <c r="E27" s="38"/>
      <c r="F27" s="38"/>
      <c r="G27" s="22"/>
      <c r="H27" s="22"/>
      <c r="I27" s="22"/>
      <c r="J27" s="22"/>
      <c r="K27" s="22"/>
      <c r="L27" s="22"/>
      <c r="M27" s="22"/>
      <c r="N27" s="22"/>
      <c r="O27" s="22"/>
      <c r="P27" s="22"/>
      <c r="Q27" s="22"/>
      <c r="R27" s="22"/>
      <c r="S27" s="22"/>
      <c r="T27" s="22"/>
      <c r="U27" s="22"/>
      <c r="V27" s="22"/>
      <c r="W27" s="22"/>
      <c r="X27" s="22"/>
      <c r="Y27" s="22"/>
      <c r="Z27" s="22"/>
      <c r="AA27" s="22"/>
      <c r="AB27" s="22"/>
      <c r="AC27" s="22"/>
      <c r="AD27" s="22"/>
      <c r="AE27" s="22"/>
      <c r="AF27" s="22"/>
      <c r="AG27" s="22"/>
      <c r="AH27" s="22"/>
      <c r="AI27" s="22"/>
      <c r="AJ27" s="22"/>
      <c r="AK27" s="22"/>
      <c r="AL27" s="22"/>
    </row>
    <row r="28" spans="3:38" ht="17.399999999999999" x14ac:dyDescent="0.45">
      <c r="C28" s="22"/>
      <c r="D28" s="38"/>
      <c r="E28" s="38"/>
      <c r="F28" s="38"/>
      <c r="G28" s="22"/>
      <c r="H28" s="22"/>
      <c r="I28" s="22"/>
      <c r="J28" s="22"/>
      <c r="K28" s="22"/>
      <c r="L28" s="22"/>
      <c r="M28" s="22"/>
      <c r="N28" s="22"/>
      <c r="O28" s="22"/>
      <c r="P28" s="22"/>
      <c r="Q28" s="22"/>
      <c r="R28" s="22"/>
      <c r="S28" s="22"/>
      <c r="T28" s="22"/>
      <c r="U28" s="22"/>
      <c r="V28" s="22"/>
      <c r="W28" s="22"/>
      <c r="X28" s="22"/>
      <c r="Y28" s="22"/>
      <c r="Z28" s="22"/>
      <c r="AA28" s="22"/>
      <c r="AB28" s="22"/>
      <c r="AC28" s="22"/>
      <c r="AD28" s="22"/>
      <c r="AE28" s="22"/>
      <c r="AF28" s="22"/>
      <c r="AG28" s="22"/>
      <c r="AH28" s="22"/>
      <c r="AI28" s="22"/>
      <c r="AJ28" s="22"/>
      <c r="AK28" s="22"/>
      <c r="AL28" s="22"/>
    </row>
    <row r="29" spans="3:38" x14ac:dyDescent="0.35">
      <c r="D29" s="78"/>
      <c r="E29" s="78"/>
      <c r="F29" s="78"/>
    </row>
    <row r="30" spans="3:38" x14ac:dyDescent="0.35">
      <c r="D30" s="78"/>
      <c r="E30" s="78"/>
      <c r="F30" s="78"/>
    </row>
    <row r="31" spans="3:38" ht="18.600000000000001" x14ac:dyDescent="0.35">
      <c r="C31" s="458" t="s">
        <v>6063</v>
      </c>
      <c r="D31" s="458"/>
      <c r="E31" s="458"/>
      <c r="F31" s="458"/>
      <c r="G31" s="458"/>
      <c r="H31" s="458"/>
      <c r="I31" s="458"/>
      <c r="J31" s="458"/>
      <c r="K31" s="458"/>
      <c r="L31" s="458"/>
      <c r="M31" s="458"/>
    </row>
    <row r="32" spans="3:38" ht="19.5" customHeight="1" x14ac:dyDescent="0.35"/>
    <row r="33" spans="3:3" ht="19.5" customHeight="1" x14ac:dyDescent="0.35"/>
    <row r="34" spans="3:3" ht="19.5" customHeight="1" x14ac:dyDescent="0.35"/>
    <row r="35" spans="3:3" ht="19.5" customHeight="1" x14ac:dyDescent="0.35"/>
    <row r="36" spans="3:3" ht="19.5" customHeight="1" x14ac:dyDescent="0.35"/>
    <row r="37" spans="3:3" ht="19.5" customHeight="1" x14ac:dyDescent="0.35"/>
    <row r="38" spans="3:3" ht="19.5" customHeight="1" x14ac:dyDescent="0.35"/>
    <row r="39" spans="3:3" ht="19.5" customHeight="1" x14ac:dyDescent="0.35"/>
    <row r="40" spans="3:3" ht="19.5" customHeight="1" x14ac:dyDescent="0.35">
      <c r="C40" s="224"/>
    </row>
    <row r="41" spans="3:3" ht="19.5" customHeight="1" x14ac:dyDescent="0.35"/>
    <row r="42" spans="3:3" ht="19.5" customHeight="1" x14ac:dyDescent="0.35"/>
    <row r="43" spans="3:3" ht="19.5" customHeight="1" x14ac:dyDescent="0.35"/>
    <row r="46" spans="3:3" ht="17.399999999999999" x14ac:dyDescent="0.45">
      <c r="C46" s="327" t="s">
        <v>6031</v>
      </c>
    </row>
    <row r="50" spans="3:17" ht="17.399999999999999" x14ac:dyDescent="0.45">
      <c r="C50" s="69" t="s">
        <v>7472</v>
      </c>
      <c r="D50" s="2502"/>
      <c r="E50" s="2502"/>
      <c r="F50" s="2502"/>
      <c r="G50" s="2502"/>
      <c r="H50" s="2502"/>
      <c r="I50" s="2502"/>
      <c r="J50" s="2502"/>
      <c r="K50" s="2502"/>
      <c r="L50" s="2502"/>
      <c r="M50" s="2502"/>
      <c r="N50" s="2502"/>
      <c r="O50" s="2502"/>
      <c r="P50" s="2502"/>
    </row>
    <row r="51" spans="3:17" ht="17.399999999999999" x14ac:dyDescent="0.45">
      <c r="C51" s="2502"/>
      <c r="D51" s="2502"/>
      <c r="E51" s="2502"/>
      <c r="F51" s="2502"/>
      <c r="G51" s="2502"/>
      <c r="H51" s="2502"/>
      <c r="I51" s="2502"/>
      <c r="J51" s="2502"/>
      <c r="K51" s="2502"/>
      <c r="L51" s="2502"/>
      <c r="M51" s="2502"/>
      <c r="N51" s="2502"/>
      <c r="O51" s="2502"/>
      <c r="P51" s="2502"/>
    </row>
    <row r="52" spans="3:17" ht="17.399999999999999" x14ac:dyDescent="0.35">
      <c r="C52" s="2949" t="s">
        <v>4780</v>
      </c>
      <c r="D52" s="2950" t="s">
        <v>996</v>
      </c>
      <c r="E52" s="2942">
        <v>2010</v>
      </c>
      <c r="F52" s="2942">
        <v>2011</v>
      </c>
      <c r="G52" s="2942">
        <v>2012</v>
      </c>
      <c r="H52" s="2942">
        <v>2013</v>
      </c>
      <c r="I52" s="2942">
        <v>2014</v>
      </c>
      <c r="J52" s="2942">
        <v>2015</v>
      </c>
      <c r="K52" s="2942">
        <v>2016</v>
      </c>
      <c r="L52" s="2942">
        <v>2017</v>
      </c>
      <c r="M52" s="2942">
        <v>2018</v>
      </c>
      <c r="N52" s="2942">
        <v>2019</v>
      </c>
      <c r="O52" s="2942">
        <v>2020</v>
      </c>
      <c r="P52" s="2942">
        <v>2021</v>
      </c>
      <c r="Q52" s="2948">
        <v>2022</v>
      </c>
    </row>
    <row r="53" spans="3:17" ht="17.399999999999999" x14ac:dyDescent="0.45">
      <c r="C53" s="3264" t="s">
        <v>506</v>
      </c>
      <c r="D53" s="2951" t="s">
        <v>506</v>
      </c>
      <c r="E53" s="138">
        <v>10.629716936890745</v>
      </c>
      <c r="F53" s="138">
        <v>14.899660101503933</v>
      </c>
      <c r="G53" s="138">
        <v>12.916916547492734</v>
      </c>
      <c r="H53" s="138">
        <v>10.665789024598357</v>
      </c>
      <c r="I53" s="138">
        <v>11.781801044653026</v>
      </c>
      <c r="J53" s="138">
        <v>13.773279837115995</v>
      </c>
      <c r="K53" s="138">
        <v>14.252120002850424</v>
      </c>
      <c r="L53" s="138">
        <v>15.018508102632362</v>
      </c>
      <c r="M53" s="138">
        <v>13.735139747741009</v>
      </c>
      <c r="N53" s="138">
        <v>11.019251792803269</v>
      </c>
      <c r="O53" s="138">
        <v>6.3327940863217398</v>
      </c>
      <c r="P53" s="138">
        <v>7.721389392526838</v>
      </c>
      <c r="Q53" s="3084">
        <v>12.21736684490763</v>
      </c>
    </row>
    <row r="54" spans="3:17" ht="17.399999999999999" x14ac:dyDescent="0.45">
      <c r="C54" s="3264"/>
      <c r="D54" s="2951" t="s">
        <v>7436</v>
      </c>
      <c r="E54" s="138">
        <v>6.3473928084039475</v>
      </c>
      <c r="F54" s="138">
        <v>7.8446138881044281</v>
      </c>
      <c r="G54" s="138">
        <v>17.061670182404765</v>
      </c>
      <c r="H54" s="138">
        <v>16.870906887931167</v>
      </c>
      <c r="I54" s="138">
        <v>15.168752370117556</v>
      </c>
      <c r="J54" s="138">
        <v>10.50231050831183</v>
      </c>
      <c r="K54" s="138">
        <v>7.4225824648911845</v>
      </c>
      <c r="L54" s="138">
        <v>13.22556943423953</v>
      </c>
      <c r="M54" s="138">
        <v>4.3650331742521242</v>
      </c>
      <c r="N54" s="138">
        <v>8.6462806582701663</v>
      </c>
      <c r="O54" s="138">
        <v>8.5648214234733206</v>
      </c>
      <c r="P54" s="138">
        <v>5.6623538404914919</v>
      </c>
      <c r="Q54" s="957">
        <v>5.6178197241650514</v>
      </c>
    </row>
    <row r="55" spans="3:17" ht="17.399999999999999" x14ac:dyDescent="0.45">
      <c r="C55" s="3264"/>
      <c r="D55" s="2951" t="s">
        <v>6582</v>
      </c>
      <c r="E55" s="138">
        <v>9.5379975655396692</v>
      </c>
      <c r="F55" s="138">
        <v>8.5275214534487098</v>
      </c>
      <c r="G55" s="138">
        <v>7.983359131410527</v>
      </c>
      <c r="H55" s="138">
        <v>10.519764006627451</v>
      </c>
      <c r="I55" s="138">
        <v>9.5333015556614811</v>
      </c>
      <c r="J55" s="138">
        <v>11.141583818992114</v>
      </c>
      <c r="K55" s="138">
        <v>12.295273103454123</v>
      </c>
      <c r="L55" s="138">
        <v>8.3923595958239616</v>
      </c>
      <c r="M55" s="138">
        <v>12.880654503450767</v>
      </c>
      <c r="N55" s="138">
        <v>12.758094187659218</v>
      </c>
      <c r="O55" s="138">
        <v>6.117255554468044</v>
      </c>
      <c r="P55" s="138">
        <v>8.4906118092280813</v>
      </c>
      <c r="Q55" s="957">
        <v>10.827415014817518</v>
      </c>
    </row>
    <row r="56" spans="3:17" ht="17.399999999999999" x14ac:dyDescent="0.45">
      <c r="C56" s="3264"/>
      <c r="D56" s="2951" t="s">
        <v>1015</v>
      </c>
      <c r="E56" s="138">
        <v>23.493480559144839</v>
      </c>
      <c r="F56" s="138">
        <v>5.7996230245034077</v>
      </c>
      <c r="G56" s="138">
        <v>5.7236070171422027</v>
      </c>
      <c r="H56" s="138">
        <v>11.29975423034549</v>
      </c>
      <c r="I56" s="138">
        <v>5.5802014452721744</v>
      </c>
      <c r="J56" s="138">
        <v>19.298632554036171</v>
      </c>
      <c r="K56" s="138">
        <v>21.835253015994322</v>
      </c>
      <c r="L56" s="138">
        <v>18.925568442966448</v>
      </c>
      <c r="M56" s="138">
        <v>8.0332039094925687</v>
      </c>
      <c r="N56" s="138">
        <v>10.619093129446746</v>
      </c>
      <c r="O56" s="138">
        <v>10.531027038411921</v>
      </c>
      <c r="P56" s="138">
        <v>10.444409629745678</v>
      </c>
      <c r="Q56" s="957">
        <v>10.364573886456093</v>
      </c>
    </row>
    <row r="57" spans="3:17" ht="17.399999999999999" x14ac:dyDescent="0.45">
      <c r="C57" s="3264"/>
      <c r="D57" s="2951" t="s">
        <v>1044</v>
      </c>
      <c r="E57" s="138">
        <v>17.643945186143622</v>
      </c>
      <c r="F57" s="138">
        <v>11.657729074376311</v>
      </c>
      <c r="G57" s="32" t="s">
        <v>682</v>
      </c>
      <c r="H57" s="138">
        <v>11.446231328335145</v>
      </c>
      <c r="I57" s="138">
        <v>11.341726210729274</v>
      </c>
      <c r="J57" s="138">
        <v>16.870044424450317</v>
      </c>
      <c r="K57" s="32" t="s">
        <v>682</v>
      </c>
      <c r="L57" s="138">
        <v>11.048502927853276</v>
      </c>
      <c r="M57" s="138">
        <v>5.4752518615856332</v>
      </c>
      <c r="N57" s="138">
        <v>10.870155986738409</v>
      </c>
      <c r="O57" s="138">
        <v>26.975991367682763</v>
      </c>
      <c r="P57" s="32" t="s">
        <v>682</v>
      </c>
      <c r="Q57" s="1042">
        <v>5.3228296162239843</v>
      </c>
    </row>
    <row r="58" spans="3:17" ht="17.399999999999999" x14ac:dyDescent="0.45">
      <c r="C58" s="3264"/>
      <c r="D58" s="2951" t="s">
        <v>4276</v>
      </c>
      <c r="E58" s="138">
        <v>5.2232958997127188</v>
      </c>
      <c r="F58" s="138">
        <v>13.772918998020142</v>
      </c>
      <c r="G58" s="138">
        <v>8.5104934384095579</v>
      </c>
      <c r="H58" s="138">
        <v>10.096760622633571</v>
      </c>
      <c r="I58" s="138">
        <v>18.308311973636034</v>
      </c>
      <c r="J58" s="138">
        <v>9.878169245966415</v>
      </c>
      <c r="K58" s="138">
        <v>16.303107372265156</v>
      </c>
      <c r="L58" s="138">
        <v>14.536996656490768</v>
      </c>
      <c r="M58" s="138">
        <v>14.405301150823504</v>
      </c>
      <c r="N58" s="138">
        <v>15.869741164521606</v>
      </c>
      <c r="O58" s="138">
        <v>11.018589935305135</v>
      </c>
      <c r="P58" s="138">
        <v>12.495704601543219</v>
      </c>
      <c r="Q58" s="957">
        <v>7.7543424317617866</v>
      </c>
    </row>
    <row r="59" spans="3:17" ht="17.399999999999999" x14ac:dyDescent="0.45">
      <c r="C59" s="3264"/>
      <c r="D59" s="2951" t="s">
        <v>4430</v>
      </c>
      <c r="E59" s="138">
        <v>10.931351114997813</v>
      </c>
      <c r="F59" s="138">
        <v>10.810421246081223</v>
      </c>
      <c r="G59" s="138">
        <v>14.253135689851767</v>
      </c>
      <c r="H59" s="138">
        <v>10.56933483652762</v>
      </c>
      <c r="I59" s="138">
        <v>13.937282229965156</v>
      </c>
      <c r="J59" s="138">
        <v>24.132106043368843</v>
      </c>
      <c r="K59" s="138">
        <v>30.727210652099693</v>
      </c>
      <c r="L59" s="138">
        <v>23.684655726611403</v>
      </c>
      <c r="M59" s="138">
        <v>16.76670802454646</v>
      </c>
      <c r="N59" s="138">
        <v>13.303621911065289</v>
      </c>
      <c r="O59" s="138">
        <v>23.088594234448184</v>
      </c>
      <c r="P59" s="138">
        <v>9.821253191907287</v>
      </c>
      <c r="Q59" s="957">
        <v>13.004323937709287</v>
      </c>
    </row>
    <row r="60" spans="3:17" ht="17.399999999999999" x14ac:dyDescent="0.45">
      <c r="C60" s="3264"/>
      <c r="D60" s="2951" t="s">
        <v>7437</v>
      </c>
      <c r="E60" s="138">
        <v>9.5702938080199065</v>
      </c>
      <c r="F60" s="138">
        <v>12.620685303211966</v>
      </c>
      <c r="G60" s="138">
        <v>7.8037817126179343</v>
      </c>
      <c r="H60" s="138">
        <v>8.4932903006624763</v>
      </c>
      <c r="I60" s="138">
        <v>9.170525929662066</v>
      </c>
      <c r="J60" s="138">
        <v>9.8328416912487704</v>
      </c>
      <c r="K60" s="138">
        <v>7.4874398197024492</v>
      </c>
      <c r="L60" s="138">
        <v>5.9322976530347411</v>
      </c>
      <c r="M60" s="138">
        <v>15.428470671211944</v>
      </c>
      <c r="N60" s="138">
        <v>8.7382034253757421</v>
      </c>
      <c r="O60" s="138">
        <v>5.0532394874571382</v>
      </c>
      <c r="P60" s="138">
        <v>7.1593235871074903</v>
      </c>
      <c r="Q60" s="957">
        <v>7.104089113693842</v>
      </c>
    </row>
    <row r="61" spans="3:17" ht="17.399999999999999" x14ac:dyDescent="0.45">
      <c r="C61" s="3264"/>
      <c r="D61" s="2951" t="s">
        <v>7438</v>
      </c>
      <c r="E61" s="138">
        <v>17.18967855301106</v>
      </c>
      <c r="F61" s="138">
        <v>11.280527928707063</v>
      </c>
      <c r="G61" s="138">
        <v>5.5524708495280404</v>
      </c>
      <c r="H61" s="138">
        <v>10.930753675465924</v>
      </c>
      <c r="I61" s="138">
        <v>7.1770764179211595</v>
      </c>
      <c r="J61" s="138">
        <v>10.606328442637439</v>
      </c>
      <c r="K61" s="138">
        <v>17.42828261703092</v>
      </c>
      <c r="L61" s="138">
        <v>17.19424336732062</v>
      </c>
      <c r="M61" s="138">
        <v>8.4823397686017721</v>
      </c>
      <c r="N61" s="138">
        <v>8.3750690943200272</v>
      </c>
      <c r="O61" s="138">
        <v>6.6167105023737447</v>
      </c>
      <c r="P61" s="138">
        <v>3.2700042510055267</v>
      </c>
      <c r="Q61" s="957">
        <v>9.7004187347420494</v>
      </c>
    </row>
    <row r="62" spans="3:17" ht="17.399999999999999" x14ac:dyDescent="0.45">
      <c r="C62" s="3264"/>
      <c r="D62" s="2951" t="s">
        <v>7439</v>
      </c>
      <c r="E62" s="138">
        <v>11.115639705065027</v>
      </c>
      <c r="F62" s="138">
        <v>3.6442263307499814</v>
      </c>
      <c r="G62" s="138">
        <v>13.145629675661466</v>
      </c>
      <c r="H62" s="138">
        <v>7.0549225722247701</v>
      </c>
      <c r="I62" s="138">
        <v>5.7872379828003293</v>
      </c>
      <c r="J62" s="138">
        <v>5.6990448400848015</v>
      </c>
      <c r="K62" s="138">
        <v>13.459855979541018</v>
      </c>
      <c r="L62" s="138">
        <v>12.148923715803541</v>
      </c>
      <c r="M62" s="138">
        <v>10.879380310497513</v>
      </c>
      <c r="N62" s="138">
        <v>12.86904672536382</v>
      </c>
      <c r="O62" s="138">
        <v>5.2883191606379825</v>
      </c>
      <c r="P62" s="138">
        <v>9.3879083740142697</v>
      </c>
      <c r="Q62" s="957">
        <v>17.497272483995143</v>
      </c>
    </row>
    <row r="63" spans="3:17" ht="17.399999999999999" x14ac:dyDescent="0.45">
      <c r="C63" s="3264"/>
      <c r="D63" s="2951" t="s">
        <v>1018</v>
      </c>
      <c r="E63" s="138">
        <v>10.972818760384991</v>
      </c>
      <c r="F63" s="138">
        <v>7.7365847620226535</v>
      </c>
      <c r="G63" s="138">
        <v>7.6373189955398058</v>
      </c>
      <c r="H63" s="138">
        <v>4.5242727231597524</v>
      </c>
      <c r="I63" s="138">
        <v>7.4472363305977156</v>
      </c>
      <c r="J63" s="138">
        <v>8.8317117329290369</v>
      </c>
      <c r="K63" s="138">
        <v>7.2753728628592222</v>
      </c>
      <c r="L63" s="138">
        <v>8.6330935251798575</v>
      </c>
      <c r="M63" s="138">
        <v>8.5412900195026129</v>
      </c>
      <c r="N63" s="138">
        <v>14.090063687087866</v>
      </c>
      <c r="O63" s="138">
        <v>2.7908404616050126</v>
      </c>
      <c r="P63" s="138">
        <v>6.914577311888924</v>
      </c>
      <c r="Q63" s="957">
        <v>8.2268414413426196</v>
      </c>
    </row>
    <row r="64" spans="3:17" ht="17.399999999999999" x14ac:dyDescent="0.45">
      <c r="C64" s="3264"/>
      <c r="D64" s="2951" t="s">
        <v>1045</v>
      </c>
      <c r="E64" s="32" t="s">
        <v>682</v>
      </c>
      <c r="F64" s="138">
        <v>4.9295080350980971</v>
      </c>
      <c r="G64" s="32" t="s">
        <v>682</v>
      </c>
      <c r="H64" s="138">
        <v>19.296637560905012</v>
      </c>
      <c r="I64" s="138">
        <v>14.311611487453487</v>
      </c>
      <c r="J64" s="138">
        <v>4.7238887051821061</v>
      </c>
      <c r="K64" s="138">
        <v>14.061401453011483</v>
      </c>
      <c r="L64" s="138">
        <v>4.6470560899670064</v>
      </c>
      <c r="M64" s="138">
        <v>18.45273792498962</v>
      </c>
      <c r="N64" s="138">
        <v>4.5798030684680553</v>
      </c>
      <c r="O64" s="138">
        <v>4.5504186385147429</v>
      </c>
      <c r="P64" s="138">
        <v>18.088088993397847</v>
      </c>
      <c r="Q64" s="957">
        <v>4.4929685042907845</v>
      </c>
    </row>
    <row r="65" spans="3:17" ht="17.399999999999999" x14ac:dyDescent="0.45">
      <c r="C65" s="3264"/>
      <c r="D65" s="2951" t="s">
        <v>1023</v>
      </c>
      <c r="E65" s="138">
        <v>7.7179351950708117</v>
      </c>
      <c r="F65" s="138">
        <v>7.6427279443609413</v>
      </c>
      <c r="G65" s="138">
        <v>8.8322503312093872</v>
      </c>
      <c r="H65" s="138">
        <v>10.000750056254219</v>
      </c>
      <c r="I65" s="138">
        <v>4.9539898195509204</v>
      </c>
      <c r="J65" s="138">
        <v>14.722842490123426</v>
      </c>
      <c r="K65" s="138">
        <v>9.7304660893256791</v>
      </c>
      <c r="L65" s="138">
        <v>15.683625088974411</v>
      </c>
      <c r="M65" s="138">
        <v>5.9834378440476756</v>
      </c>
      <c r="N65" s="138">
        <v>10.68693225672386</v>
      </c>
      <c r="O65" s="138">
        <v>7.0693860238238306</v>
      </c>
      <c r="P65" s="138">
        <v>3.5093465596705893</v>
      </c>
      <c r="Q65" s="957">
        <v>6.9714750479288909</v>
      </c>
    </row>
    <row r="66" spans="3:17" ht="17.399999999999999" x14ac:dyDescent="0.45">
      <c r="C66" s="3264"/>
      <c r="D66" s="2951" t="s">
        <v>7440</v>
      </c>
      <c r="E66" s="138">
        <v>3.4361309165879224</v>
      </c>
      <c r="F66" s="138">
        <v>6.8138457345325705</v>
      </c>
      <c r="G66" s="138">
        <v>8.4440916690591603</v>
      </c>
      <c r="H66" s="138">
        <v>11.724311196717194</v>
      </c>
      <c r="I66" s="138">
        <v>8.3033030539548633</v>
      </c>
      <c r="J66" s="138">
        <v>11.526618254869996</v>
      </c>
      <c r="K66" s="138">
        <v>11.447635245633544</v>
      </c>
      <c r="L66" s="138">
        <v>4.8747197036170418</v>
      </c>
      <c r="M66" s="138">
        <v>6.4601569818146576</v>
      </c>
      <c r="N66" s="138">
        <v>4.8161823727725155</v>
      </c>
      <c r="O66" s="138">
        <v>6.3827410681517183</v>
      </c>
      <c r="P66" s="138">
        <v>4.7635682301756175</v>
      </c>
      <c r="Q66" s="957">
        <v>11.065619121389842</v>
      </c>
    </row>
    <row r="67" spans="3:17" ht="17.399999999999999" x14ac:dyDescent="0.45">
      <c r="C67" s="3264"/>
      <c r="D67" s="2951" t="s">
        <v>7441</v>
      </c>
      <c r="E67" s="138">
        <v>5.0303497769878263</v>
      </c>
      <c r="F67" s="138">
        <v>3.3323891564056849</v>
      </c>
      <c r="G67" s="138">
        <v>8.282122210995345</v>
      </c>
      <c r="H67" s="138">
        <v>8.2364181464764599</v>
      </c>
      <c r="I67" s="138">
        <v>8.1924236466116138</v>
      </c>
      <c r="J67" s="138">
        <v>9.7742156191965606</v>
      </c>
      <c r="K67" s="138">
        <v>4.8653119475843729</v>
      </c>
      <c r="L67" s="138">
        <v>11.30837950921633</v>
      </c>
      <c r="M67" s="138">
        <v>3.2202489252419211</v>
      </c>
      <c r="N67" s="138">
        <v>11.234151821537473</v>
      </c>
      <c r="O67" s="138">
        <v>3.1983112916380154</v>
      </c>
      <c r="P67" s="138">
        <v>4.7836971600784528</v>
      </c>
      <c r="Q67" s="957">
        <v>14.321176245942334</v>
      </c>
    </row>
    <row r="68" spans="3:17" ht="17.399999999999999" x14ac:dyDescent="0.45">
      <c r="C68" s="3264"/>
      <c r="D68" s="2951" t="s">
        <v>7442</v>
      </c>
      <c r="E68" s="32" t="s">
        <v>682</v>
      </c>
      <c r="F68" s="138">
        <v>16.485328058028355</v>
      </c>
      <c r="G68" s="32" t="s">
        <v>682</v>
      </c>
      <c r="H68" s="138">
        <v>15.984654731457802</v>
      </c>
      <c r="I68" s="138">
        <v>15.735641227380016</v>
      </c>
      <c r="J68" s="138">
        <v>15.518311607697083</v>
      </c>
      <c r="K68" s="138">
        <v>45.927740355174528</v>
      </c>
      <c r="L68" s="138">
        <v>30.216044719746183</v>
      </c>
      <c r="M68" s="138">
        <v>29.837386244964939</v>
      </c>
      <c r="N68" s="138">
        <v>14.727540500736376</v>
      </c>
      <c r="O68" s="32" t="s">
        <v>682</v>
      </c>
      <c r="P68" s="138">
        <v>28.772838440512157</v>
      </c>
      <c r="Q68" s="957">
        <v>14.222727919214906</v>
      </c>
    </row>
    <row r="69" spans="3:17" ht="17.399999999999999" x14ac:dyDescent="0.45">
      <c r="C69" s="3264"/>
      <c r="D69" s="2951" t="s">
        <v>1043</v>
      </c>
      <c r="E69" s="138">
        <v>13.638843426077468</v>
      </c>
      <c r="F69" s="138">
        <v>27.059937762143147</v>
      </c>
      <c r="G69" s="138">
        <v>13.410218586562962</v>
      </c>
      <c r="H69" s="32" t="s">
        <v>682</v>
      </c>
      <c r="I69" s="138">
        <v>13.147515119642389</v>
      </c>
      <c r="J69" s="32" t="s">
        <v>682</v>
      </c>
      <c r="K69" s="138">
        <v>12.943308309603935</v>
      </c>
      <c r="L69" s="32" t="s">
        <v>682</v>
      </c>
      <c r="M69" s="32" t="s">
        <v>682</v>
      </c>
      <c r="N69" s="138">
        <v>12.65022137887413</v>
      </c>
      <c r="O69" s="138">
        <v>25.163563160543532</v>
      </c>
      <c r="P69" s="138">
        <v>25</v>
      </c>
      <c r="Q69" s="957">
        <v>24.872528292500931</v>
      </c>
    </row>
    <row r="70" spans="3:17" ht="17.399999999999999" x14ac:dyDescent="0.45">
      <c r="C70" s="3264"/>
      <c r="D70" s="2951" t="s">
        <v>7443</v>
      </c>
      <c r="E70" s="138">
        <v>4.1359913971378939</v>
      </c>
      <c r="F70" s="138">
        <v>4.0934395808317872</v>
      </c>
      <c r="G70" s="138">
        <v>10.802781716291946</v>
      </c>
      <c r="H70" s="138">
        <v>8.0193533728063713</v>
      </c>
      <c r="I70" s="138">
        <v>9.2614643698235035</v>
      </c>
      <c r="J70" s="138">
        <v>7.8602963331717612</v>
      </c>
      <c r="K70" s="138">
        <v>12.982292153502621</v>
      </c>
      <c r="L70" s="138">
        <v>9.0100526444504503</v>
      </c>
      <c r="M70" s="138">
        <v>3.8299013162094191</v>
      </c>
      <c r="N70" s="138">
        <v>5.065791973252618</v>
      </c>
      <c r="O70" s="138">
        <v>3.7699335235055353</v>
      </c>
      <c r="P70" s="138">
        <v>8.7344962691223085</v>
      </c>
      <c r="Q70" s="957">
        <v>4.9580425647954192</v>
      </c>
    </row>
    <row r="71" spans="3:17" ht="17.399999999999999" x14ac:dyDescent="0.45">
      <c r="C71" s="3264"/>
      <c r="D71" s="2951" t="s">
        <v>1041</v>
      </c>
      <c r="E71" s="138">
        <v>19.480800588753084</v>
      </c>
      <c r="F71" s="138">
        <v>13.643152573529411</v>
      </c>
      <c r="G71" s="138">
        <v>11.430367629198875</v>
      </c>
      <c r="H71" s="138">
        <v>14.214742109041286</v>
      </c>
      <c r="I71" s="138">
        <v>14.145972288040287</v>
      </c>
      <c r="J71" s="138">
        <v>17.605881772982716</v>
      </c>
      <c r="K71" s="138">
        <v>11.244562199998594</v>
      </c>
      <c r="L71" s="138">
        <v>18.239214310768151</v>
      </c>
      <c r="M71" s="138">
        <v>16.107683364965087</v>
      </c>
      <c r="N71" s="138">
        <v>16.084253515808026</v>
      </c>
      <c r="O71" s="138">
        <v>11.179664190836867</v>
      </c>
      <c r="P71" s="138">
        <v>15.360768597003254</v>
      </c>
      <c r="Q71" s="957">
        <v>28.614899289512991</v>
      </c>
    </row>
    <row r="72" spans="3:17" ht="17.399999999999999" x14ac:dyDescent="0.45">
      <c r="C72" s="3264"/>
      <c r="D72" s="2951" t="s">
        <v>7444</v>
      </c>
      <c r="E72" s="32" t="s">
        <v>682</v>
      </c>
      <c r="F72" s="32" t="s">
        <v>682</v>
      </c>
      <c r="G72" s="138">
        <v>31.718341130758859</v>
      </c>
      <c r="H72" s="138">
        <v>15.676438313215238</v>
      </c>
      <c r="I72" s="138">
        <v>7.7459333849728882</v>
      </c>
      <c r="J72" s="138">
        <v>15.332720024532353</v>
      </c>
      <c r="K72" s="32" t="s">
        <v>682</v>
      </c>
      <c r="L72" s="138">
        <v>29.987255416448011</v>
      </c>
      <c r="M72" s="138">
        <v>14.822500555843771</v>
      </c>
      <c r="N72" s="138">
        <v>22.002200220022001</v>
      </c>
      <c r="O72" s="138">
        <v>7.2626915534897236</v>
      </c>
      <c r="P72" s="138">
        <v>7.2077266830041804</v>
      </c>
      <c r="Q72" s="1042" t="s">
        <v>682</v>
      </c>
    </row>
    <row r="73" spans="3:17" ht="17.399999999999999" x14ac:dyDescent="0.45">
      <c r="C73" s="3264" t="s">
        <v>507</v>
      </c>
      <c r="D73" s="2951" t="s">
        <v>507</v>
      </c>
      <c r="E73" s="138">
        <v>12.472166892266156</v>
      </c>
      <c r="F73" s="138">
        <v>8.3094286725868329</v>
      </c>
      <c r="G73" s="138">
        <v>12.810749642366574</v>
      </c>
      <c r="H73" s="138">
        <v>17.878489372815583</v>
      </c>
      <c r="I73" s="138">
        <v>12.09185665276679</v>
      </c>
      <c r="J73" s="138">
        <v>15.667521568387029</v>
      </c>
      <c r="K73" s="138">
        <v>19.470993255650786</v>
      </c>
      <c r="L73" s="138">
        <v>15.559101412236737</v>
      </c>
      <c r="M73" s="138">
        <v>16.98203170414688</v>
      </c>
      <c r="N73" s="138">
        <v>12.248265903406306</v>
      </c>
      <c r="O73" s="138">
        <v>9.5477850729928182</v>
      </c>
      <c r="P73" s="138">
        <v>11.632037775828625</v>
      </c>
      <c r="Q73" s="957">
        <v>17.398220410598</v>
      </c>
    </row>
    <row r="74" spans="3:17" ht="17.399999999999999" x14ac:dyDescent="0.45">
      <c r="C74" s="3264"/>
      <c r="D74" s="2951" t="s">
        <v>3160</v>
      </c>
      <c r="E74" s="138">
        <v>12.083569969911911</v>
      </c>
      <c r="F74" s="138">
        <v>21.444143961686461</v>
      </c>
      <c r="G74" s="138">
        <v>11.747292249136574</v>
      </c>
      <c r="H74" s="138">
        <v>13.903049402168877</v>
      </c>
      <c r="I74" s="138">
        <v>8.0017375201472323</v>
      </c>
      <c r="J74" s="138">
        <v>14.671030357747432</v>
      </c>
      <c r="K74" s="138">
        <v>12.262962508779166</v>
      </c>
      <c r="L74" s="138">
        <v>18.723910433623736</v>
      </c>
      <c r="M74" s="138">
        <v>16.330441030777436</v>
      </c>
      <c r="N74" s="138">
        <v>8.6138208755948931</v>
      </c>
      <c r="O74" s="138">
        <v>8.522243054371911</v>
      </c>
      <c r="P74" s="138">
        <v>8.4349925666627996</v>
      </c>
      <c r="Q74" s="957">
        <v>15.658600747437209</v>
      </c>
    </row>
    <row r="75" spans="3:17" ht="17.399999999999999" x14ac:dyDescent="0.45">
      <c r="C75" s="3264"/>
      <c r="D75" s="2951" t="s">
        <v>7445</v>
      </c>
      <c r="E75" s="138">
        <v>11.088113542282674</v>
      </c>
      <c r="F75" s="138">
        <v>20.608808447186899</v>
      </c>
      <c r="G75" s="138">
        <v>11.934313538285279</v>
      </c>
      <c r="H75" s="138">
        <v>7.0516060032672438</v>
      </c>
      <c r="I75" s="138">
        <v>16.206517335185506</v>
      </c>
      <c r="J75" s="138">
        <v>14.83036345798444</v>
      </c>
      <c r="K75" s="138">
        <v>12.367471301845002</v>
      </c>
      <c r="L75" s="138">
        <v>18.847633513309756</v>
      </c>
      <c r="M75" s="138">
        <v>10.935774198134357</v>
      </c>
      <c r="N75" s="138">
        <v>3.8874203078836884</v>
      </c>
      <c r="O75" s="138">
        <v>8.9701039250611885</v>
      </c>
      <c r="P75" s="138">
        <v>6.3393853331980932</v>
      </c>
      <c r="Q75" s="957">
        <v>11.296314891053319</v>
      </c>
    </row>
    <row r="76" spans="3:17" ht="17.399999999999999" x14ac:dyDescent="0.45">
      <c r="C76" s="3264"/>
      <c r="D76" s="2951" t="s">
        <v>1039</v>
      </c>
      <c r="E76" s="32" t="s">
        <v>682</v>
      </c>
      <c r="F76" s="138">
        <v>15.45595054095827</v>
      </c>
      <c r="G76" s="138">
        <v>15.264845061822625</v>
      </c>
      <c r="H76" s="32" t="s">
        <v>682</v>
      </c>
      <c r="I76" s="138">
        <v>14.923145799134458</v>
      </c>
      <c r="J76" s="138">
        <v>14.738393515106853</v>
      </c>
      <c r="K76" s="138">
        <v>14.590020426028595</v>
      </c>
      <c r="L76" s="138">
        <v>100.99552734093204</v>
      </c>
      <c r="M76" s="138">
        <v>14.291839359725596</v>
      </c>
      <c r="N76" s="138">
        <v>42.432814710042429</v>
      </c>
      <c r="O76" s="138">
        <v>14.003640946646129</v>
      </c>
      <c r="P76" s="138">
        <v>13.873473917869035</v>
      </c>
      <c r="Q76" s="957">
        <v>68.719076415612975</v>
      </c>
    </row>
    <row r="77" spans="3:17" ht="17.399999999999999" x14ac:dyDescent="0.45">
      <c r="C77" s="3264"/>
      <c r="D77" s="2951" t="s">
        <v>1034</v>
      </c>
      <c r="E77" s="138">
        <v>26.811705224452272</v>
      </c>
      <c r="F77" s="138">
        <v>3.7850113550340652</v>
      </c>
      <c r="G77" s="138">
        <v>22.421524663677129</v>
      </c>
      <c r="H77" s="138">
        <v>7.376807317792859</v>
      </c>
      <c r="I77" s="138">
        <v>7.2857090816363703</v>
      </c>
      <c r="J77" s="32" t="s">
        <v>682</v>
      </c>
      <c r="K77" s="138">
        <v>17.785998861696072</v>
      </c>
      <c r="L77" s="138">
        <v>10.554461018857305</v>
      </c>
      <c r="M77" s="138">
        <v>13.91449542560963</v>
      </c>
      <c r="N77" s="138">
        <v>17.217037980785786</v>
      </c>
      <c r="O77" s="138">
        <v>10.224948875255624</v>
      </c>
      <c r="P77" s="138">
        <v>44.609665427509292</v>
      </c>
      <c r="Q77" s="957">
        <v>30.120481927710845</v>
      </c>
    </row>
    <row r="78" spans="3:17" ht="17.399999999999999" x14ac:dyDescent="0.45">
      <c r="C78" s="3264"/>
      <c r="D78" s="2951" t="s">
        <v>1038</v>
      </c>
      <c r="E78" s="138">
        <v>11.563902123132429</v>
      </c>
      <c r="F78" s="138">
        <v>9.133045642395599</v>
      </c>
      <c r="G78" s="138">
        <v>11.260754020089184</v>
      </c>
      <c r="H78" s="138">
        <v>13.331852016442618</v>
      </c>
      <c r="I78" s="138">
        <v>2.1933672574135814</v>
      </c>
      <c r="J78" s="138">
        <v>23.824994585228502</v>
      </c>
      <c r="K78" s="138">
        <v>27.828916384809691</v>
      </c>
      <c r="L78" s="138">
        <v>16.925127467366238</v>
      </c>
      <c r="M78" s="138">
        <v>16.736051547038766</v>
      </c>
      <c r="N78" s="138">
        <v>14.48975367418754</v>
      </c>
      <c r="O78" s="138">
        <v>14.343380529885458</v>
      </c>
      <c r="P78" s="138">
        <v>12.173348482389223</v>
      </c>
      <c r="Q78" s="957">
        <v>6.0284543043163739</v>
      </c>
    </row>
    <row r="79" spans="3:17" ht="17.399999999999999" x14ac:dyDescent="0.45">
      <c r="C79" s="3264"/>
      <c r="D79" s="2951" t="s">
        <v>7446</v>
      </c>
      <c r="E79" s="138">
        <v>16.730801405387318</v>
      </c>
      <c r="F79" s="138">
        <v>19.241870309794113</v>
      </c>
      <c r="G79" s="138">
        <v>16.246953696181965</v>
      </c>
      <c r="H79" s="138">
        <v>5.3374609698166582</v>
      </c>
      <c r="I79" s="32" t="s">
        <v>682</v>
      </c>
      <c r="J79" s="138">
        <v>7.7839184245349102</v>
      </c>
      <c r="K79" s="138">
        <v>10.245376773730854</v>
      </c>
      <c r="L79" s="138">
        <v>2.5300442757748263</v>
      </c>
      <c r="M79" s="138">
        <v>17.5</v>
      </c>
      <c r="N79" s="138">
        <v>9.8831319645195563</v>
      </c>
      <c r="O79" s="138">
        <v>12.216575449569977</v>
      </c>
      <c r="P79" s="32" t="s">
        <v>682</v>
      </c>
      <c r="Q79" s="1042">
        <v>11.96029183112068</v>
      </c>
    </row>
    <row r="80" spans="3:17" ht="17.399999999999999" x14ac:dyDescent="0.45">
      <c r="C80" s="3264"/>
      <c r="D80" s="2951" t="s">
        <v>7447</v>
      </c>
      <c r="E80" s="138">
        <v>10.262374713508706</v>
      </c>
      <c r="F80" s="138">
        <v>6.7355942478025126</v>
      </c>
      <c r="G80" s="138">
        <v>6.6299807730557578</v>
      </c>
      <c r="H80" s="32" t="s">
        <v>682</v>
      </c>
      <c r="I80" s="138">
        <v>9.6397930657755211</v>
      </c>
      <c r="J80" s="138">
        <v>9.4987809897729782</v>
      </c>
      <c r="K80" s="138">
        <v>9.3487067622312239</v>
      </c>
      <c r="L80" s="138">
        <v>6.1381702114599639</v>
      </c>
      <c r="M80" s="138">
        <v>9.0716661626852133</v>
      </c>
      <c r="N80" s="138">
        <v>5.962851435556483</v>
      </c>
      <c r="O80" s="138">
        <v>8.8219725930718109</v>
      </c>
      <c r="P80" s="138">
        <v>17.406440382941689</v>
      </c>
      <c r="Q80" s="957">
        <v>17.179178835251676</v>
      </c>
    </row>
    <row r="81" spans="3:17" ht="17.399999999999999" x14ac:dyDescent="0.45">
      <c r="C81" s="3264"/>
      <c r="D81" s="2951" t="s">
        <v>1037</v>
      </c>
      <c r="E81" s="138">
        <v>53.892508941257162</v>
      </c>
      <c r="F81" s="138">
        <v>14.46619731893143</v>
      </c>
      <c r="G81" s="138">
        <v>18.969932656739068</v>
      </c>
      <c r="H81" s="138">
        <v>18.665422305179654</v>
      </c>
      <c r="I81" s="138">
        <v>27.558331802314896</v>
      </c>
      <c r="J81" s="138">
        <v>31.675641431738992</v>
      </c>
      <c r="K81" s="138">
        <v>22.27965421976651</v>
      </c>
      <c r="L81" s="138">
        <v>30.72061792328623</v>
      </c>
      <c r="M81" s="138">
        <v>21.620686673008734</v>
      </c>
      <c r="N81" s="138">
        <v>34.090424851919721</v>
      </c>
      <c r="O81" s="138">
        <v>4.2041537038594132</v>
      </c>
      <c r="P81" s="138">
        <v>12.445034431261925</v>
      </c>
      <c r="Q81" s="957">
        <v>237.23821989528795</v>
      </c>
    </row>
    <row r="82" spans="3:17" ht="17.399999999999999" x14ac:dyDescent="0.45">
      <c r="C82" s="3264"/>
      <c r="D82" s="2951" t="s">
        <v>4358</v>
      </c>
      <c r="E82" s="138">
        <v>14.213630872006254</v>
      </c>
      <c r="F82" s="138">
        <v>14.532940362625929</v>
      </c>
      <c r="G82" s="138">
        <v>17.691741380983089</v>
      </c>
      <c r="H82" s="138">
        <v>17.370839403787965</v>
      </c>
      <c r="I82" s="138">
        <v>24.773187703690652</v>
      </c>
      <c r="J82" s="138">
        <v>18.401952771929444</v>
      </c>
      <c r="K82" s="138">
        <v>29.262634807638079</v>
      </c>
      <c r="L82" s="138">
        <v>23.02146228142691</v>
      </c>
      <c r="M82" s="138">
        <v>21.111494436348842</v>
      </c>
      <c r="N82" s="138">
        <v>25.859708545873097</v>
      </c>
      <c r="O82" s="138">
        <v>15.987929113519291</v>
      </c>
      <c r="P82" s="138">
        <v>28.550472805674652</v>
      </c>
      <c r="Q82" s="957">
        <v>1.455498144239866</v>
      </c>
    </row>
    <row r="83" spans="3:17" ht="17.399999999999999" x14ac:dyDescent="0.45">
      <c r="C83" s="3264"/>
      <c r="D83" s="2951" t="s">
        <v>7448</v>
      </c>
      <c r="E83" s="32" t="s">
        <v>682</v>
      </c>
      <c r="F83" s="138">
        <v>15.569048731122528</v>
      </c>
      <c r="G83" s="138">
        <v>7.6740081344486226</v>
      </c>
      <c r="H83" s="138">
        <v>15.13431706394249</v>
      </c>
      <c r="I83" s="138">
        <v>7.4649148999701405</v>
      </c>
      <c r="J83" s="138">
        <v>14.74165253924965</v>
      </c>
      <c r="K83" s="138">
        <v>21.834061135371179</v>
      </c>
      <c r="L83" s="138">
        <v>14.402995823131212</v>
      </c>
      <c r="M83" s="138">
        <v>7.1194646162608581</v>
      </c>
      <c r="N83" s="138">
        <v>7.040270346381301</v>
      </c>
      <c r="O83" s="32" t="s">
        <v>682</v>
      </c>
      <c r="P83" s="138">
        <v>20.705362688936436</v>
      </c>
      <c r="Q83" s="957">
        <v>6.8357372342607157</v>
      </c>
    </row>
    <row r="84" spans="3:17" ht="17.399999999999999" x14ac:dyDescent="0.45">
      <c r="C84" s="3264"/>
      <c r="D84" s="2951" t="s">
        <v>7449</v>
      </c>
      <c r="E84" s="32" t="s">
        <v>682</v>
      </c>
      <c r="F84" s="138">
        <v>10.032102728731942</v>
      </c>
      <c r="G84" s="138">
        <v>4.9500049500049501</v>
      </c>
      <c r="H84" s="138">
        <v>4.8861526434085798</v>
      </c>
      <c r="I84" s="32" t="s">
        <v>682</v>
      </c>
      <c r="J84" s="138">
        <v>9.5347063310450046</v>
      </c>
      <c r="K84" s="138">
        <v>9.418412997409936</v>
      </c>
      <c r="L84" s="138">
        <v>18.622840914381488</v>
      </c>
      <c r="M84" s="138">
        <v>9.2064076597311715</v>
      </c>
      <c r="N84" s="32" t="s">
        <v>682</v>
      </c>
      <c r="O84" s="138">
        <v>4.5114138771090859</v>
      </c>
      <c r="P84" s="138">
        <v>22.329403358342265</v>
      </c>
      <c r="Q84" s="957">
        <v>61.957868649318463</v>
      </c>
    </row>
    <row r="85" spans="3:17" ht="17.399999999999999" x14ac:dyDescent="0.45">
      <c r="C85" s="3264"/>
      <c r="D85" s="2951" t="s">
        <v>7450</v>
      </c>
      <c r="E85" s="138">
        <v>32.17434203470539</v>
      </c>
      <c r="F85" s="138">
        <v>31.674303693223813</v>
      </c>
      <c r="G85" s="138">
        <v>20.77706212341575</v>
      </c>
      <c r="H85" s="138">
        <v>12.267429973420569</v>
      </c>
      <c r="I85" s="138">
        <v>30.182908425055839</v>
      </c>
      <c r="J85" s="138">
        <v>17.834495878249843</v>
      </c>
      <c r="K85" s="138">
        <v>42.970428532364544</v>
      </c>
      <c r="L85" s="138">
        <v>30.810706720585401</v>
      </c>
      <c r="M85" s="138">
        <v>22.791589903325672</v>
      </c>
      <c r="N85" s="138">
        <v>24.357797305652884</v>
      </c>
      <c r="O85" s="138">
        <v>25.899546757931738</v>
      </c>
      <c r="P85" s="138">
        <v>29.215206514991053</v>
      </c>
      <c r="Q85" s="957">
        <v>18.029062849313092</v>
      </c>
    </row>
    <row r="86" spans="3:17" ht="17.399999999999999" x14ac:dyDescent="0.45">
      <c r="C86" s="3264"/>
      <c r="D86" s="2951" t="s">
        <v>4359</v>
      </c>
      <c r="E86" s="138">
        <v>30.054850101435118</v>
      </c>
      <c r="F86" s="138">
        <v>18.314347459800008</v>
      </c>
      <c r="G86" s="138">
        <v>28.583678719451193</v>
      </c>
      <c r="H86" s="138">
        <v>24.395343974350038</v>
      </c>
      <c r="I86" s="138">
        <v>30.622660768969038</v>
      </c>
      <c r="J86" s="138">
        <v>6.650262685376072</v>
      </c>
      <c r="K86" s="138">
        <v>32.451728054518902</v>
      </c>
      <c r="L86" s="138">
        <v>47.549610093197238</v>
      </c>
      <c r="M86" s="138">
        <v>43.38394793926247</v>
      </c>
      <c r="N86" s="138">
        <v>33.340405540569215</v>
      </c>
      <c r="O86" s="138">
        <v>11.873311763483629</v>
      </c>
      <c r="P86" s="138">
        <v>40.649226212943873</v>
      </c>
      <c r="Q86" s="957">
        <v>11.367511651699443</v>
      </c>
    </row>
    <row r="87" spans="3:17" ht="17.399999999999999" x14ac:dyDescent="0.45">
      <c r="C87" s="3264"/>
      <c r="D87" s="2951" t="s">
        <v>4363</v>
      </c>
      <c r="E87" s="138">
        <v>11.986096128490951</v>
      </c>
      <c r="F87" s="138">
        <v>11.799410029498526</v>
      </c>
      <c r="G87" s="138">
        <v>17.410481109627998</v>
      </c>
      <c r="H87" s="138">
        <v>5.7120009139201464</v>
      </c>
      <c r="I87" s="138">
        <v>33.745781777277841</v>
      </c>
      <c r="J87" s="138">
        <v>44.299241375491448</v>
      </c>
      <c r="K87" s="138">
        <v>32.777929527451519</v>
      </c>
      <c r="L87" s="138">
        <v>43.14761879078798</v>
      </c>
      <c r="M87" s="138">
        <v>47.933532168726032</v>
      </c>
      <c r="N87" s="138">
        <v>21.041557075223565</v>
      </c>
      <c r="O87" s="138">
        <v>20.794343938448741</v>
      </c>
      <c r="P87" s="32" t="s">
        <v>682</v>
      </c>
      <c r="Q87" s="1042">
        <v>10.154346060113728</v>
      </c>
    </row>
    <row r="88" spans="3:17" ht="17.399999999999999" x14ac:dyDescent="0.45">
      <c r="C88" s="3264"/>
      <c r="D88" s="3104" t="s">
        <v>7451</v>
      </c>
      <c r="E88" s="3083" t="s">
        <v>7452</v>
      </c>
      <c r="F88" s="3083" t="s">
        <v>7452</v>
      </c>
      <c r="G88" s="3083" t="s">
        <v>7452</v>
      </c>
      <c r="H88" s="3083" t="s">
        <v>7452</v>
      </c>
      <c r="I88" s="3083" t="s">
        <v>7452</v>
      </c>
      <c r="J88" s="3083" t="s">
        <v>7452</v>
      </c>
      <c r="K88" s="3083" t="s">
        <v>7452</v>
      </c>
      <c r="L88" s="3083" t="s">
        <v>7452</v>
      </c>
      <c r="M88" s="3083" t="s">
        <v>7452</v>
      </c>
      <c r="N88" s="138">
        <v>58.124515629036424</v>
      </c>
      <c r="O88" s="138">
        <v>18.977732793522268</v>
      </c>
      <c r="P88" s="138">
        <v>6.1881188118811883</v>
      </c>
      <c r="Q88" s="1042" t="s">
        <v>682</v>
      </c>
    </row>
    <row r="89" spans="3:17" ht="17.399999999999999" x14ac:dyDescent="0.45">
      <c r="C89" s="3264" t="s">
        <v>508</v>
      </c>
      <c r="D89" s="2951" t="s">
        <v>508</v>
      </c>
      <c r="E89" s="138">
        <v>9.9830952919722602</v>
      </c>
      <c r="F89" s="138">
        <v>9.8831156851634674</v>
      </c>
      <c r="G89" s="138">
        <v>9.1320626720415383</v>
      </c>
      <c r="H89" s="138">
        <v>7.1049334073968806</v>
      </c>
      <c r="I89" s="138">
        <v>6.3969294738525511</v>
      </c>
      <c r="J89" s="138">
        <v>8.8723272114275566</v>
      </c>
      <c r="K89" s="138">
        <v>11.310653378743512</v>
      </c>
      <c r="L89" s="138">
        <v>10.594738777367146</v>
      </c>
      <c r="M89" s="138">
        <v>6.1832594433829851</v>
      </c>
      <c r="N89" s="138">
        <v>9.8193244304791829</v>
      </c>
      <c r="O89" s="138">
        <v>11.576824416132</v>
      </c>
      <c r="P89" s="138">
        <v>7.8694875752898081</v>
      </c>
      <c r="Q89" s="957">
        <v>6.0167023657673706</v>
      </c>
    </row>
    <row r="90" spans="3:17" ht="17.399999999999999" x14ac:dyDescent="0.45">
      <c r="C90" s="3264"/>
      <c r="D90" s="2951" t="s">
        <v>3114</v>
      </c>
      <c r="E90" s="138">
        <v>1.7412198986610019</v>
      </c>
      <c r="F90" s="138">
        <v>6.8929863863518879</v>
      </c>
      <c r="G90" s="138">
        <v>5.1158745587558192</v>
      </c>
      <c r="H90" s="138">
        <v>5.0625221485344003</v>
      </c>
      <c r="I90" s="138">
        <v>10.023220460734032</v>
      </c>
      <c r="J90" s="138">
        <v>6.6172578083642142</v>
      </c>
      <c r="K90" s="138">
        <v>9.8392915710068873</v>
      </c>
      <c r="L90" s="138">
        <v>9.7556216769913657</v>
      </c>
      <c r="M90" s="138">
        <v>17.739932588256163</v>
      </c>
      <c r="N90" s="138">
        <v>9.6030729833546733</v>
      </c>
      <c r="O90" s="138">
        <v>6.3551580051159018</v>
      </c>
      <c r="P90" s="138">
        <v>4.7336531178995198</v>
      </c>
      <c r="Q90" s="957">
        <v>6.2699855790331682</v>
      </c>
    </row>
    <row r="91" spans="3:17" ht="17.399999999999999" x14ac:dyDescent="0.45">
      <c r="C91" s="3264"/>
      <c r="D91" s="2951" t="s">
        <v>4278</v>
      </c>
      <c r="E91" s="138">
        <v>8.0120982683852624</v>
      </c>
      <c r="F91" s="138">
        <v>9.8819111616186568</v>
      </c>
      <c r="G91" s="138">
        <v>18.530800140443962</v>
      </c>
      <c r="H91" s="138">
        <v>6.7395176430944019</v>
      </c>
      <c r="I91" s="138">
        <v>13.308743844705971</v>
      </c>
      <c r="J91" s="138">
        <v>9.3905531035778012</v>
      </c>
      <c r="K91" s="138">
        <v>5.5681870910862603</v>
      </c>
      <c r="L91" s="138">
        <v>4.5875768419121021</v>
      </c>
      <c r="M91" s="138">
        <v>10.88988511171207</v>
      </c>
      <c r="N91" s="138">
        <v>6.2854115597697744</v>
      </c>
      <c r="O91" s="138">
        <v>8.8882568350695053</v>
      </c>
      <c r="P91" s="138">
        <v>7.9237907414907296</v>
      </c>
      <c r="Q91" s="957">
        <v>5.2349168956942806</v>
      </c>
    </row>
    <row r="92" spans="3:17" ht="17.399999999999999" x14ac:dyDescent="0.45">
      <c r="C92" s="3264"/>
      <c r="D92" s="2951" t="s">
        <v>3115</v>
      </c>
      <c r="E92" s="138">
        <v>6.3954975697109235</v>
      </c>
      <c r="F92" s="32" t="s">
        <v>682</v>
      </c>
      <c r="G92" s="138">
        <v>25.276461295418642</v>
      </c>
      <c r="H92" s="138">
        <v>6.2782521346057267</v>
      </c>
      <c r="I92" s="138">
        <v>18.717244821562264</v>
      </c>
      <c r="J92" s="138">
        <v>18.608113137327877</v>
      </c>
      <c r="K92" s="138">
        <v>6.1850569025235043</v>
      </c>
      <c r="L92" s="138">
        <v>12.333497779970401</v>
      </c>
      <c r="M92" s="138">
        <v>18.45585973546601</v>
      </c>
      <c r="N92" s="138">
        <v>18.40942562592047</v>
      </c>
      <c r="O92" s="32" t="s">
        <v>682</v>
      </c>
      <c r="P92" s="138">
        <v>18.36210062431142</v>
      </c>
      <c r="Q92" s="957">
        <v>6.1120958376627348</v>
      </c>
    </row>
    <row r="93" spans="3:17" ht="17.399999999999999" x14ac:dyDescent="0.45">
      <c r="C93" s="3264"/>
      <c r="D93" s="2951" t="s">
        <v>3116</v>
      </c>
      <c r="E93" s="138">
        <v>5.5180024831011174</v>
      </c>
      <c r="F93" s="138">
        <v>4.1304677066266473</v>
      </c>
      <c r="G93" s="138">
        <v>6.8629469494200812</v>
      </c>
      <c r="H93" s="138">
        <v>8.2119785393627502</v>
      </c>
      <c r="I93" s="138">
        <v>8.1882198809978703</v>
      </c>
      <c r="J93" s="138">
        <v>9.5299034756919383</v>
      </c>
      <c r="K93" s="138">
        <v>8.1606006202056474</v>
      </c>
      <c r="L93" s="138">
        <v>12.232415902140673</v>
      </c>
      <c r="M93" s="138">
        <v>5.4336013910019565</v>
      </c>
      <c r="N93" s="138">
        <v>10.86130118388183</v>
      </c>
      <c r="O93" s="138">
        <v>9.5032514696099586</v>
      </c>
      <c r="P93" s="138">
        <v>9.5100942857919186</v>
      </c>
      <c r="Q93" s="957">
        <v>6.7984662660103874</v>
      </c>
    </row>
    <row r="94" spans="3:17" ht="17.399999999999999" x14ac:dyDescent="0.45">
      <c r="C94" s="3264"/>
      <c r="D94" s="2951" t="s">
        <v>7453</v>
      </c>
      <c r="E94" s="138">
        <v>21.153574954167254</v>
      </c>
      <c r="F94" s="138">
        <v>6.9920290868410016</v>
      </c>
      <c r="G94" s="138">
        <v>20.77706212341575</v>
      </c>
      <c r="H94" s="138">
        <v>20.563438206868188</v>
      </c>
      <c r="I94" s="32" t="s">
        <v>682</v>
      </c>
      <c r="J94" s="32" t="s">
        <v>682</v>
      </c>
      <c r="K94" s="138">
        <v>13.354700854700855</v>
      </c>
      <c r="L94" s="32" t="s">
        <v>682</v>
      </c>
      <c r="M94" s="138">
        <v>13.141467901964649</v>
      </c>
      <c r="N94" s="138">
        <v>13.053126223730585</v>
      </c>
      <c r="O94" s="32" t="s">
        <v>682</v>
      </c>
      <c r="P94" s="138">
        <v>19.324916258696213</v>
      </c>
      <c r="Q94" s="957">
        <v>12.808197246237592</v>
      </c>
    </row>
    <row r="95" spans="3:17" ht="17.399999999999999" x14ac:dyDescent="0.45">
      <c r="C95" s="3264"/>
      <c r="D95" s="2951" t="s">
        <v>4382</v>
      </c>
      <c r="E95" s="138">
        <v>4.3781878680414179</v>
      </c>
      <c r="F95" s="138">
        <v>4.3350095370209818</v>
      </c>
      <c r="G95" s="138">
        <v>6.4369394498562418</v>
      </c>
      <c r="H95" s="138">
        <v>4.2479981308808226</v>
      </c>
      <c r="I95" s="138">
        <v>4.2060988433228186</v>
      </c>
      <c r="J95" s="138">
        <v>6.248958506915514</v>
      </c>
      <c r="K95" s="138">
        <v>4.1298422400264316</v>
      </c>
      <c r="L95" s="138">
        <v>8.1916854392791318</v>
      </c>
      <c r="M95" s="138">
        <v>8.1252920026813467</v>
      </c>
      <c r="N95" s="138">
        <v>8.0638658172728004</v>
      </c>
      <c r="O95" s="138">
        <v>8.0044825102057153</v>
      </c>
      <c r="P95" s="138">
        <v>1.9883878151594687</v>
      </c>
      <c r="Q95" s="957">
        <v>5.929439667951379</v>
      </c>
    </row>
    <row r="96" spans="3:17" ht="17.399999999999999" x14ac:dyDescent="0.45">
      <c r="C96" s="3264"/>
      <c r="D96" s="2951" t="s">
        <v>3113</v>
      </c>
      <c r="E96" s="138">
        <v>7.1392874991075885</v>
      </c>
      <c r="F96" s="138">
        <v>11.771907519894523</v>
      </c>
      <c r="G96" s="138">
        <v>9.3157576039871444</v>
      </c>
      <c r="H96" s="138">
        <v>16.12345963376713</v>
      </c>
      <c r="I96" s="138">
        <v>2.278838703796545</v>
      </c>
      <c r="J96" s="138">
        <v>18.044027426921687</v>
      </c>
      <c r="K96" s="138">
        <v>20.111282429442916</v>
      </c>
      <c r="L96" s="138">
        <v>6.6439296629313027</v>
      </c>
      <c r="M96" s="138">
        <v>13.172916483709493</v>
      </c>
      <c r="N96" s="138">
        <v>8.7079568956133677</v>
      </c>
      <c r="O96" s="138">
        <v>12.95784381478922</v>
      </c>
      <c r="P96" s="138">
        <v>10.720871392426776</v>
      </c>
      <c r="Q96" s="957">
        <v>8.5180689537681804</v>
      </c>
    </row>
    <row r="97" spans="3:17" ht="17.399999999999999" x14ac:dyDescent="0.45">
      <c r="C97" s="3267" t="s">
        <v>509</v>
      </c>
      <c r="D97" s="2951" t="s">
        <v>509</v>
      </c>
      <c r="E97" s="138">
        <v>8.6717278023476734</v>
      </c>
      <c r="F97" s="138">
        <v>5.445521447575187</v>
      </c>
      <c r="G97" s="138">
        <v>9.981112663728636</v>
      </c>
      <c r="H97" s="138">
        <v>8.3375652793463342</v>
      </c>
      <c r="I97" s="138">
        <v>10.477943928031493</v>
      </c>
      <c r="J97" s="138">
        <v>11.826272063388819</v>
      </c>
      <c r="K97" s="138">
        <v>17.524899962029384</v>
      </c>
      <c r="L97" s="138">
        <v>11.547177436815289</v>
      </c>
      <c r="M97" s="138">
        <v>12.131505519835011</v>
      </c>
      <c r="N97" s="138">
        <v>7.0580097824015589</v>
      </c>
      <c r="O97" s="138">
        <v>7.6811351321155241</v>
      </c>
      <c r="P97" s="138">
        <v>5.5307440233397394</v>
      </c>
      <c r="Q97" s="957">
        <v>10.957403095466375</v>
      </c>
    </row>
    <row r="98" spans="3:17" ht="17.399999999999999" x14ac:dyDescent="0.45">
      <c r="C98" s="3267"/>
      <c r="D98" s="2951" t="s">
        <v>4428</v>
      </c>
      <c r="E98" s="138">
        <v>7.4211502782931351</v>
      </c>
      <c r="F98" s="138">
        <v>14.603514579175389</v>
      </c>
      <c r="G98" s="138">
        <v>7.1837360216469914</v>
      </c>
      <c r="H98" s="138">
        <v>2.3560456130430687</v>
      </c>
      <c r="I98" s="138">
        <v>6.9589422407794022</v>
      </c>
      <c r="J98" s="138">
        <v>15.990497076023392</v>
      </c>
      <c r="K98" s="138">
        <v>15.748385790456478</v>
      </c>
      <c r="L98" s="138">
        <v>17.735999645280007</v>
      </c>
      <c r="M98" s="138">
        <v>8.742978295556382</v>
      </c>
      <c r="N98" s="138">
        <v>15.092712376024148</v>
      </c>
      <c r="O98" s="138">
        <v>8.5102761584613429</v>
      </c>
      <c r="P98" s="138">
        <v>8.4014198399529523</v>
      </c>
      <c r="Q98" s="957">
        <v>8.3004772774434521</v>
      </c>
    </row>
    <row r="99" spans="3:17" ht="17.399999999999999" x14ac:dyDescent="0.45">
      <c r="C99" s="3267"/>
      <c r="D99" s="2951" t="s">
        <v>7454</v>
      </c>
      <c r="E99" s="138">
        <v>6.8122984695036104</v>
      </c>
      <c r="F99" s="138">
        <v>11.223596489259018</v>
      </c>
      <c r="G99" s="138">
        <v>11.090163025396473</v>
      </c>
      <c r="H99" s="138">
        <v>10.960345470089218</v>
      </c>
      <c r="I99" s="138">
        <v>8.665323541517731</v>
      </c>
      <c r="J99" s="32" t="s">
        <v>682</v>
      </c>
      <c r="K99" s="138">
        <v>8.4745762711864412</v>
      </c>
      <c r="L99" s="138">
        <v>14.683671757006209</v>
      </c>
      <c r="M99" s="138">
        <v>10.388531061707875</v>
      </c>
      <c r="N99" s="138">
        <v>12.350507400012351</v>
      </c>
      <c r="O99" s="138">
        <v>6.1168314812926905</v>
      </c>
      <c r="P99" s="138">
        <v>8.0871797982248648</v>
      </c>
      <c r="Q99" s="957">
        <v>4.0132437042239388</v>
      </c>
    </row>
    <row r="100" spans="3:17" ht="17.399999999999999" x14ac:dyDescent="0.45">
      <c r="C100" s="3267"/>
      <c r="D100" s="2951" t="s">
        <v>7455</v>
      </c>
      <c r="E100" s="138">
        <v>10.887908977080953</v>
      </c>
      <c r="F100" s="138">
        <v>8.0344947641875795</v>
      </c>
      <c r="G100" s="138">
        <v>7.9007663743383105</v>
      </c>
      <c r="H100" s="138">
        <v>15.545652399212353</v>
      </c>
      <c r="I100" s="138">
        <v>5.0980092273967017</v>
      </c>
      <c r="J100" s="138">
        <v>12.549255829129333</v>
      </c>
      <c r="K100" s="138">
        <v>12.360328290319391</v>
      </c>
      <c r="L100" s="32" t="s">
        <v>682</v>
      </c>
      <c r="M100" s="138">
        <v>12.008550087662416</v>
      </c>
      <c r="N100" s="138">
        <v>18.953752843062926</v>
      </c>
      <c r="O100" s="138">
        <v>7.0129505820748976</v>
      </c>
      <c r="P100" s="138">
        <v>6.9224911738237536</v>
      </c>
      <c r="Q100" s="957">
        <v>9.1161857878663568</v>
      </c>
    </row>
    <row r="101" spans="3:17" ht="17.399999999999999" x14ac:dyDescent="0.45">
      <c r="C101" s="3267"/>
      <c r="D101" s="2951" t="s">
        <v>7456</v>
      </c>
      <c r="E101" s="138">
        <v>4.1493775933609953</v>
      </c>
      <c r="F101" s="138">
        <v>2.0439865914479602</v>
      </c>
      <c r="G101" s="138">
        <v>10.074551682450132</v>
      </c>
      <c r="H101" s="138">
        <v>1.9868075975522532</v>
      </c>
      <c r="I101" s="138">
        <v>1.9597083953907657</v>
      </c>
      <c r="J101" s="138">
        <v>5.7986701716406372</v>
      </c>
      <c r="K101" s="138">
        <v>11.434669919194999</v>
      </c>
      <c r="L101" s="138">
        <v>13.158636765231124</v>
      </c>
      <c r="M101" s="138">
        <v>5.5657594478766628</v>
      </c>
      <c r="N101" s="138">
        <v>3.6638760144356719</v>
      </c>
      <c r="O101" s="138">
        <v>3.6186650744540341</v>
      </c>
      <c r="P101" s="138">
        <v>3.5763460472435309</v>
      </c>
      <c r="Q101" s="957">
        <v>8.8401697312588396</v>
      </c>
    </row>
    <row r="102" spans="3:17" ht="17.399999999999999" x14ac:dyDescent="0.45">
      <c r="C102" s="3267"/>
      <c r="D102" s="2951" t="s">
        <v>1021</v>
      </c>
      <c r="E102" s="138">
        <v>24.256537136758354</v>
      </c>
      <c r="F102" s="32" t="s">
        <v>682</v>
      </c>
      <c r="G102" s="138">
        <v>9.4540297801938067</v>
      </c>
      <c r="H102" s="138">
        <v>27.99421452899734</v>
      </c>
      <c r="I102" s="138">
        <v>18.422991893883566</v>
      </c>
      <c r="J102" s="138">
        <v>4.5485558335228564</v>
      </c>
      <c r="K102" s="138">
        <v>17.979952353126261</v>
      </c>
      <c r="L102" s="138">
        <v>8.8888888888888893</v>
      </c>
      <c r="M102" s="138">
        <v>8.7896633558934703</v>
      </c>
      <c r="N102" s="138">
        <v>21.742911810749696</v>
      </c>
      <c r="O102" s="138">
        <v>12.914334911752045</v>
      </c>
      <c r="P102" s="138">
        <v>17.059024223814401</v>
      </c>
      <c r="Q102" s="957">
        <v>4.2274360600295919</v>
      </c>
    </row>
    <row r="103" spans="3:17" ht="17.399999999999999" x14ac:dyDescent="0.45">
      <c r="C103" s="3267"/>
      <c r="D103" s="2951" t="s">
        <v>1028</v>
      </c>
      <c r="E103" s="138">
        <v>20.902136198319468</v>
      </c>
      <c r="F103" s="138">
        <v>20.667989417989418</v>
      </c>
      <c r="G103" s="138">
        <v>12.257906349595489</v>
      </c>
      <c r="H103" s="138">
        <v>16.160963193406328</v>
      </c>
      <c r="I103" s="138">
        <v>7.9923273657289009</v>
      </c>
      <c r="J103" s="138">
        <v>3.9531941808981657</v>
      </c>
      <c r="K103" s="138">
        <v>7.8296273097400571</v>
      </c>
      <c r="L103" s="138">
        <v>3.8785246092386454</v>
      </c>
      <c r="M103" s="138">
        <v>19.218942189421895</v>
      </c>
      <c r="N103" s="138">
        <v>7.6228227312573846</v>
      </c>
      <c r="O103" s="138">
        <v>15.117729317056579</v>
      </c>
      <c r="P103" s="138">
        <v>7.5013127297277027</v>
      </c>
      <c r="Q103" s="957">
        <v>7.4479573976836848</v>
      </c>
    </row>
    <row r="104" spans="3:17" ht="17.399999999999999" x14ac:dyDescent="0.45">
      <c r="C104" s="3267"/>
      <c r="D104" s="2951" t="s">
        <v>1026</v>
      </c>
      <c r="E104" s="138">
        <v>9.1684239479233529</v>
      </c>
      <c r="F104" s="138">
        <v>13.556871074156085</v>
      </c>
      <c r="G104" s="138">
        <v>17.81340458695168</v>
      </c>
      <c r="H104" s="138">
        <v>17.558491725560774</v>
      </c>
      <c r="I104" s="138">
        <v>25.967281225655675</v>
      </c>
      <c r="J104" s="138">
        <v>21.343806027490825</v>
      </c>
      <c r="K104" s="138">
        <v>4.2142526023009825</v>
      </c>
      <c r="L104" s="138">
        <v>20.809056101215251</v>
      </c>
      <c r="M104" s="138">
        <v>16.450750565494552</v>
      </c>
      <c r="N104" s="138">
        <v>12.193634922570419</v>
      </c>
      <c r="O104" s="138">
        <v>8.0366471108253634</v>
      </c>
      <c r="P104" s="138">
        <v>3.9766174891637176</v>
      </c>
      <c r="Q104" s="957">
        <v>3.9368528798078817</v>
      </c>
    </row>
    <row r="105" spans="3:17" ht="17.399999999999999" x14ac:dyDescent="0.45">
      <c r="C105" s="3267"/>
      <c r="D105" s="2951" t="s">
        <v>7457</v>
      </c>
      <c r="E105" s="32" t="s">
        <v>682</v>
      </c>
      <c r="F105" s="138">
        <v>3.4451870736580994</v>
      </c>
      <c r="G105" s="32" t="s">
        <v>682</v>
      </c>
      <c r="H105" s="138">
        <v>6.7590402162892866</v>
      </c>
      <c r="I105" s="138">
        <v>10.043858180722488</v>
      </c>
      <c r="J105" s="138">
        <v>6.634819532908705</v>
      </c>
      <c r="K105" s="138">
        <v>9.878169245966415</v>
      </c>
      <c r="L105" s="138">
        <v>13.077878768063821</v>
      </c>
      <c r="M105" s="138">
        <v>6.4939281771543609</v>
      </c>
      <c r="N105" s="138">
        <v>16.129032258064516</v>
      </c>
      <c r="O105" s="138">
        <v>12.820512820512821</v>
      </c>
      <c r="P105" s="138">
        <v>15.939811272634531</v>
      </c>
      <c r="Q105" s="957">
        <v>38.072273866556678</v>
      </c>
    </row>
    <row r="106" spans="3:17" ht="17.399999999999999" x14ac:dyDescent="0.45">
      <c r="C106" s="3267"/>
      <c r="D106" s="2951" t="s">
        <v>4279</v>
      </c>
      <c r="E106" s="138">
        <v>20.765446297361191</v>
      </c>
      <c r="F106" s="138">
        <v>21.709465326882523</v>
      </c>
      <c r="G106" s="138">
        <v>19.574480899823829</v>
      </c>
      <c r="H106" s="138">
        <v>16.091516844892407</v>
      </c>
      <c r="I106" s="138">
        <v>18.492439437260842</v>
      </c>
      <c r="J106" s="138">
        <v>30.463319394056885</v>
      </c>
      <c r="K106" s="138">
        <v>30.916471758475144</v>
      </c>
      <c r="L106" s="138">
        <v>26.119549176581213</v>
      </c>
      <c r="M106" s="138">
        <v>24.130354716214327</v>
      </c>
      <c r="N106" s="138">
        <v>22.251066196921936</v>
      </c>
      <c r="O106" s="138">
        <v>19.273625248449076</v>
      </c>
      <c r="P106" s="138">
        <v>14.059589225668123</v>
      </c>
      <c r="Q106" s="957">
        <v>14.825458733905823</v>
      </c>
    </row>
    <row r="107" spans="3:17" ht="17.399999999999999" x14ac:dyDescent="0.45">
      <c r="C107" s="3267" t="s">
        <v>510</v>
      </c>
      <c r="D107" s="2951" t="s">
        <v>3150</v>
      </c>
      <c r="E107" s="138">
        <v>20.472763350603945</v>
      </c>
      <c r="F107" s="138">
        <v>12.346250598021513</v>
      </c>
      <c r="G107" s="138">
        <v>9.073724007561438</v>
      </c>
      <c r="H107" s="138">
        <v>22.234409972874023</v>
      </c>
      <c r="I107" s="138">
        <v>26.168496038380457</v>
      </c>
      <c r="J107" s="138">
        <v>14.263707422833342</v>
      </c>
      <c r="K107" s="138">
        <v>15.378592998546022</v>
      </c>
      <c r="L107" s="138">
        <v>27.42393286621234</v>
      </c>
      <c r="M107" s="138">
        <v>16.150740242261104</v>
      </c>
      <c r="N107" s="138">
        <v>21.152829190904285</v>
      </c>
      <c r="O107" s="138">
        <v>10.393794904442048</v>
      </c>
      <c r="P107" s="138">
        <v>20.431096128307285</v>
      </c>
      <c r="Q107" s="957">
        <v>25.122472051249844</v>
      </c>
    </row>
    <row r="108" spans="3:17" ht="17.399999999999999" x14ac:dyDescent="0.45">
      <c r="C108" s="3267"/>
      <c r="D108" s="2951" t="s">
        <v>3144</v>
      </c>
      <c r="E108" s="138">
        <v>21.651838437918276</v>
      </c>
      <c r="F108" s="138">
        <v>23.359482976776782</v>
      </c>
      <c r="G108" s="138">
        <v>17.3120203127705</v>
      </c>
      <c r="H108" s="138">
        <v>24.712010036877924</v>
      </c>
      <c r="I108" s="138">
        <v>22.55130421709389</v>
      </c>
      <c r="J108" s="138">
        <v>33.439224209998329</v>
      </c>
      <c r="K108" s="138">
        <v>29.413927494668727</v>
      </c>
      <c r="L108" s="138">
        <v>43.669711415990392</v>
      </c>
      <c r="M108" s="138">
        <v>23.41835999423548</v>
      </c>
      <c r="N108" s="138">
        <v>23.192335825022745</v>
      </c>
      <c r="O108" s="138">
        <v>22.971850647629481</v>
      </c>
      <c r="P108" s="138">
        <v>19.25601750547046</v>
      </c>
      <c r="Q108" s="957">
        <v>38.178536720810769</v>
      </c>
    </row>
    <row r="109" spans="3:17" ht="17.399999999999999" x14ac:dyDescent="0.45">
      <c r="C109" s="3267"/>
      <c r="D109" s="2951" t="s">
        <v>3155</v>
      </c>
      <c r="E109" s="138">
        <v>10.52834757584797</v>
      </c>
      <c r="F109" s="138">
        <v>18.930593560156264</v>
      </c>
      <c r="G109" s="138">
        <v>15.177833617215038</v>
      </c>
      <c r="H109" s="138">
        <v>13.224233407719646</v>
      </c>
      <c r="I109" s="138">
        <v>27.549995138236152</v>
      </c>
      <c r="J109" s="138">
        <v>44.52076575717102</v>
      </c>
      <c r="K109" s="138">
        <v>32.752113291119493</v>
      </c>
      <c r="L109" s="138">
        <v>24.485423521309972</v>
      </c>
      <c r="M109" s="138">
        <v>30.047625486395937</v>
      </c>
      <c r="N109" s="138">
        <v>25.089288349715165</v>
      </c>
      <c r="O109" s="138">
        <v>11.604461915606551</v>
      </c>
      <c r="P109" s="138">
        <v>21.390374331550802</v>
      </c>
      <c r="Q109" s="957">
        <v>15.431232815217999</v>
      </c>
    </row>
    <row r="110" spans="3:17" ht="17.399999999999999" x14ac:dyDescent="0.45">
      <c r="C110" s="3267"/>
      <c r="D110" s="2951" t="s">
        <v>3162</v>
      </c>
      <c r="E110" s="138">
        <v>19.547475932170258</v>
      </c>
      <c r="F110" s="138">
        <v>19.208605455243951</v>
      </c>
      <c r="G110" s="138">
        <v>23.599376976447822</v>
      </c>
      <c r="H110" s="138">
        <v>32.45699448231094</v>
      </c>
      <c r="I110" s="138">
        <v>13.676148796498905</v>
      </c>
      <c r="J110" s="138">
        <v>17.936415407380835</v>
      </c>
      <c r="K110" s="138">
        <v>44.095599259193932</v>
      </c>
      <c r="L110" s="138">
        <v>17.355838070030806</v>
      </c>
      <c r="M110" s="138">
        <v>8.5400742986463989</v>
      </c>
      <c r="N110" s="138">
        <v>16.825103053756205</v>
      </c>
      <c r="O110" s="138">
        <v>20.721094073767095</v>
      </c>
      <c r="P110" s="138">
        <v>16.330529925696087</v>
      </c>
      <c r="Q110" s="957">
        <v>88.541876282851049</v>
      </c>
    </row>
    <row r="111" spans="3:17" ht="17.399999999999999" x14ac:dyDescent="0.45">
      <c r="C111" s="3267"/>
      <c r="D111" s="2951" t="s">
        <v>3153</v>
      </c>
      <c r="E111" s="138">
        <v>37.583892617449663</v>
      </c>
      <c r="F111" s="138">
        <v>23.641903961332353</v>
      </c>
      <c r="G111" s="138">
        <v>38.564376799670917</v>
      </c>
      <c r="H111" s="138">
        <v>17.618484306964337</v>
      </c>
      <c r="I111" s="138">
        <v>34.518467380048321</v>
      </c>
      <c r="J111" s="138">
        <v>43.488765402271078</v>
      </c>
      <c r="K111" s="138">
        <v>44.890726520968698</v>
      </c>
      <c r="L111" s="138">
        <v>30.057108506161704</v>
      </c>
      <c r="M111" s="138">
        <v>29.440405824671057</v>
      </c>
      <c r="N111" s="138">
        <v>26.638843874175862</v>
      </c>
      <c r="O111" s="138">
        <v>15.23759768388515</v>
      </c>
      <c r="P111" s="138">
        <v>23.476683384910896</v>
      </c>
      <c r="Q111" s="957">
        <v>12.563866320462351</v>
      </c>
    </row>
    <row r="112" spans="3:17" ht="17.399999999999999" x14ac:dyDescent="0.45">
      <c r="C112" s="3267"/>
      <c r="D112" s="2951" t="s">
        <v>3161</v>
      </c>
      <c r="E112" s="138">
        <v>20.784259387557157</v>
      </c>
      <c r="F112" s="138">
        <v>17.103372785113223</v>
      </c>
      <c r="G112" s="138">
        <v>23.626299446469556</v>
      </c>
      <c r="H112" s="138">
        <v>23.321672497084791</v>
      </c>
      <c r="I112" s="138">
        <v>19.727108334703271</v>
      </c>
      <c r="J112" s="138">
        <v>19.484947877764426</v>
      </c>
      <c r="K112" s="138">
        <v>51.314945477870438</v>
      </c>
      <c r="L112" s="138">
        <v>28.50717430553356</v>
      </c>
      <c r="M112" s="138">
        <v>25.037556334501751</v>
      </c>
      <c r="N112" s="138">
        <v>15.467904098994586</v>
      </c>
      <c r="O112" s="138">
        <v>3.0595074193054921</v>
      </c>
      <c r="P112" s="138">
        <v>9.0793535500272373</v>
      </c>
      <c r="Q112" s="957">
        <v>32.941035546371999</v>
      </c>
    </row>
    <row r="113" spans="3:17" ht="17.399999999999999" x14ac:dyDescent="0.45">
      <c r="C113" s="3267"/>
      <c r="D113" s="2951" t="s">
        <v>3159</v>
      </c>
      <c r="E113" s="138">
        <v>21.818578519609449</v>
      </c>
      <c r="F113" s="138">
        <v>27.009507346586002</v>
      </c>
      <c r="G113" s="138">
        <v>37.441163885323064</v>
      </c>
      <c r="H113" s="138">
        <v>10.584810796507012</v>
      </c>
      <c r="I113" s="138">
        <v>26.20407735443635</v>
      </c>
      <c r="J113" s="138">
        <v>31.142946122703211</v>
      </c>
      <c r="K113" s="138">
        <v>15.440835863914767</v>
      </c>
      <c r="L113" s="138">
        <v>66.390889127215161</v>
      </c>
      <c r="M113" s="138">
        <v>25.338265849085289</v>
      </c>
      <c r="N113" s="138">
        <v>45.278462544649592</v>
      </c>
      <c r="O113" s="138">
        <v>34.972022382094323</v>
      </c>
      <c r="P113" s="138">
        <v>39.694353478217721</v>
      </c>
      <c r="Q113" s="957">
        <v>24.652401143871415</v>
      </c>
    </row>
    <row r="114" spans="3:17" ht="17.399999999999999" x14ac:dyDescent="0.45">
      <c r="C114" s="3267"/>
      <c r="D114" s="2951" t="s">
        <v>3163</v>
      </c>
      <c r="E114" s="138">
        <v>4.9478007025877</v>
      </c>
      <c r="F114" s="138">
        <v>9.821253191907287</v>
      </c>
      <c r="G114" s="138">
        <v>14.606358634792347</v>
      </c>
      <c r="H114" s="138">
        <v>9.6581031485416258</v>
      </c>
      <c r="I114" s="138">
        <v>9.5771680314131107</v>
      </c>
      <c r="J114" s="138">
        <v>9.5025419299662666</v>
      </c>
      <c r="K114" s="138">
        <v>18.875937898164313</v>
      </c>
      <c r="L114" s="138">
        <v>28.120166846323286</v>
      </c>
      <c r="M114" s="138">
        <v>18.626309662398139</v>
      </c>
      <c r="N114" s="138">
        <v>13.876682547758916</v>
      </c>
      <c r="O114" s="32" t="s">
        <v>682</v>
      </c>
      <c r="P114" s="138">
        <v>9.1478754059369702</v>
      </c>
      <c r="Q114" s="957">
        <v>22.743813682678311</v>
      </c>
    </row>
    <row r="115" spans="3:17" ht="17.399999999999999" x14ac:dyDescent="0.45">
      <c r="C115" s="3267"/>
      <c r="D115" s="2951" t="s">
        <v>3147</v>
      </c>
      <c r="E115" s="138">
        <v>17.796760989499909</v>
      </c>
      <c r="F115" s="138">
        <v>17.702248185519558</v>
      </c>
      <c r="G115" s="138">
        <v>17.599436818021822</v>
      </c>
      <c r="H115" s="138">
        <v>43.656683838295642</v>
      </c>
      <c r="I115" s="138">
        <v>43.38394793926247</v>
      </c>
      <c r="J115" s="138">
        <v>17.250301880282905</v>
      </c>
      <c r="K115" s="138">
        <v>51.555250042962705</v>
      </c>
      <c r="L115" s="32" t="s">
        <v>682</v>
      </c>
      <c r="M115" s="138">
        <v>51.225134465977966</v>
      </c>
      <c r="N115" s="138">
        <v>17.021276595744681</v>
      </c>
      <c r="O115" s="138">
        <v>8.4839229659794686</v>
      </c>
      <c r="P115" s="138">
        <v>59.246720270842154</v>
      </c>
      <c r="Q115" s="957">
        <v>25.342118601115054</v>
      </c>
    </row>
    <row r="116" spans="3:17" ht="17.399999999999999" x14ac:dyDescent="0.45">
      <c r="C116" s="3267"/>
      <c r="D116" s="2951" t="s">
        <v>7458</v>
      </c>
      <c r="E116" s="138">
        <v>9.020792927698345</v>
      </c>
      <c r="F116" s="138">
        <v>4.4161808867691219</v>
      </c>
      <c r="G116" s="138">
        <v>12.978585334198572</v>
      </c>
      <c r="H116" s="138">
        <v>38.138825324180019</v>
      </c>
      <c r="I116" s="138">
        <v>4.1523066063198106</v>
      </c>
      <c r="J116" s="138">
        <v>24.424994911459393</v>
      </c>
      <c r="K116" s="138">
        <v>23.919630043055335</v>
      </c>
      <c r="L116" s="138">
        <v>23.449407902450464</v>
      </c>
      <c r="M116" s="138">
        <v>22.991148407862973</v>
      </c>
      <c r="N116" s="138">
        <v>41.354938155569762</v>
      </c>
      <c r="O116" s="138">
        <v>7.3827980804724991</v>
      </c>
      <c r="P116" s="138">
        <v>10.877053043762011</v>
      </c>
      <c r="Q116" s="957">
        <v>7.124790709272915</v>
      </c>
    </row>
    <row r="117" spans="3:17" ht="17.399999999999999" x14ac:dyDescent="0.45">
      <c r="C117" s="3267"/>
      <c r="D117" s="2951" t="s">
        <v>7459</v>
      </c>
      <c r="E117" s="138">
        <v>13.449899125756557</v>
      </c>
      <c r="F117" s="32" t="s">
        <v>682</v>
      </c>
      <c r="G117" s="138">
        <v>13.234515616728428</v>
      </c>
      <c r="H117" s="32" t="s">
        <v>682</v>
      </c>
      <c r="I117" s="138">
        <v>26.024723487312947</v>
      </c>
      <c r="J117" s="138">
        <v>12.891581797086502</v>
      </c>
      <c r="K117" s="138">
        <v>25.614754098360656</v>
      </c>
      <c r="L117" s="138">
        <v>12.73074474856779</v>
      </c>
      <c r="M117" s="138">
        <v>50.620096178182742</v>
      </c>
      <c r="N117" s="32" t="s">
        <v>682</v>
      </c>
      <c r="O117" s="138">
        <v>50.01250312578145</v>
      </c>
      <c r="P117" s="138">
        <v>74.599030212607246</v>
      </c>
      <c r="Q117" s="1042" t="s">
        <v>682</v>
      </c>
    </row>
    <row r="118" spans="3:17" ht="17.399999999999999" x14ac:dyDescent="0.45">
      <c r="C118" s="3264" t="s">
        <v>1010</v>
      </c>
      <c r="D118" s="2951" t="s">
        <v>1010</v>
      </c>
      <c r="E118" s="138">
        <v>19.073840642207919</v>
      </c>
      <c r="F118" s="138">
        <v>22.850614110254213</v>
      </c>
      <c r="G118" s="138">
        <v>16.864760681015095</v>
      </c>
      <c r="H118" s="138">
        <v>20.550922815476426</v>
      </c>
      <c r="I118" s="138">
        <v>25.680734002070025</v>
      </c>
      <c r="J118" s="138">
        <v>24.528215112446535</v>
      </c>
      <c r="K118" s="138">
        <v>27.182120205376016</v>
      </c>
      <c r="L118" s="138">
        <v>21.577380952380953</v>
      </c>
      <c r="M118" s="138">
        <v>14.67050055747902</v>
      </c>
      <c r="N118" s="138">
        <v>25.321584118302443</v>
      </c>
      <c r="O118" s="138">
        <v>22.126736235028766</v>
      </c>
      <c r="P118" s="138">
        <v>28.167030490810507</v>
      </c>
      <c r="Q118" s="957">
        <v>26.631733509918522</v>
      </c>
    </row>
    <row r="119" spans="3:17" ht="17.399999999999999" x14ac:dyDescent="0.45">
      <c r="C119" s="3264"/>
      <c r="D119" s="2951" t="s">
        <v>1040</v>
      </c>
      <c r="E119" s="138">
        <v>9.2055601583356346</v>
      </c>
      <c r="F119" s="138">
        <v>15.093883958220131</v>
      </c>
      <c r="G119" s="138">
        <v>35.604082601471632</v>
      </c>
      <c r="H119" s="138">
        <v>20.413519582397715</v>
      </c>
      <c r="I119" s="138">
        <v>5.7369055131661986</v>
      </c>
      <c r="J119" s="138">
        <v>11.289230074508918</v>
      </c>
      <c r="K119" s="138">
        <v>25.008336112037348</v>
      </c>
      <c r="L119" s="138">
        <v>30.098229676854462</v>
      </c>
      <c r="M119" s="138">
        <v>8.0842922202161205</v>
      </c>
      <c r="N119" s="138">
        <v>21.25003320317688</v>
      </c>
      <c r="O119" s="138">
        <v>10.47586622318833</v>
      </c>
      <c r="P119" s="138">
        <v>18.081314253241722</v>
      </c>
      <c r="Q119" s="957">
        <v>25.481602283151563</v>
      </c>
    </row>
    <row r="120" spans="3:17" ht="17.399999999999999" x14ac:dyDescent="0.45">
      <c r="C120" s="3264"/>
      <c r="D120" s="2951" t="s">
        <v>4669</v>
      </c>
      <c r="E120" s="138">
        <v>14.993467132178123</v>
      </c>
      <c r="F120" s="138">
        <v>12.678556335051983</v>
      </c>
      <c r="G120" s="138">
        <v>12.499218798825074</v>
      </c>
      <c r="H120" s="138">
        <v>8.2125405494189625</v>
      </c>
      <c r="I120" s="138">
        <v>22.268558819361498</v>
      </c>
      <c r="J120" s="138">
        <v>9.9886129812014293</v>
      </c>
      <c r="K120" s="138">
        <v>15.766964268117226</v>
      </c>
      <c r="L120" s="138">
        <v>11.664754942939906</v>
      </c>
      <c r="M120" s="138">
        <v>17.265855810919696</v>
      </c>
      <c r="N120" s="138">
        <v>11.367080933616247</v>
      </c>
      <c r="O120" s="138">
        <v>16.842578037278237</v>
      </c>
      <c r="P120" s="138">
        <v>20.328583836927795</v>
      </c>
      <c r="Q120" s="957">
        <v>21.905005293709614</v>
      </c>
    </row>
    <row r="121" spans="3:17" ht="17.399999999999999" x14ac:dyDescent="0.45">
      <c r="C121" s="3264"/>
      <c r="D121" s="2951" t="s">
        <v>4275</v>
      </c>
      <c r="E121" s="32" t="s">
        <v>682</v>
      </c>
      <c r="F121" s="138">
        <v>23.18930200200974</v>
      </c>
      <c r="G121" s="138">
        <v>7.6335877862595423</v>
      </c>
      <c r="H121" s="32" t="s">
        <v>682</v>
      </c>
      <c r="I121" s="138">
        <v>7.4510096118023998</v>
      </c>
      <c r="J121" s="138">
        <v>14.726456078344746</v>
      </c>
      <c r="K121" s="138">
        <v>36.411302068161959</v>
      </c>
      <c r="L121" s="138">
        <v>14.401958666378627</v>
      </c>
      <c r="M121" s="138">
        <v>14.257199885942402</v>
      </c>
      <c r="N121" s="138">
        <v>21.16103548000282</v>
      </c>
      <c r="O121" s="138">
        <v>6.981777560566921</v>
      </c>
      <c r="P121" s="138">
        <v>13.83508577753182</v>
      </c>
      <c r="Q121" s="957">
        <v>20.566257626653869</v>
      </c>
    </row>
    <row r="122" spans="3:17" ht="17.399999999999999" x14ac:dyDescent="0.45">
      <c r="C122" s="3264"/>
      <c r="D122" s="2951" t="s">
        <v>1042</v>
      </c>
      <c r="E122" s="138">
        <v>40.9626216077829</v>
      </c>
      <c r="F122" s="138">
        <v>20.350710578977715</v>
      </c>
      <c r="G122" s="138">
        <v>33.691587210673497</v>
      </c>
      <c r="H122" s="138">
        <v>26.763013515321823</v>
      </c>
      <c r="I122" s="138">
        <v>33.234736947057065</v>
      </c>
      <c r="J122" s="138">
        <v>39.614419648752147</v>
      </c>
      <c r="K122" s="138">
        <v>59.070622210553957</v>
      </c>
      <c r="L122" s="138">
        <v>61.996280223186609</v>
      </c>
      <c r="M122" s="138">
        <v>81.121422545265744</v>
      </c>
      <c r="N122" s="138">
        <v>48.416771569671738</v>
      </c>
      <c r="O122" s="138">
        <v>32.114069173704998</v>
      </c>
      <c r="P122" s="138">
        <v>28.78157978893508</v>
      </c>
      <c r="Q122" s="957">
        <v>44.610139247363222</v>
      </c>
    </row>
    <row r="123" spans="3:17" ht="17.399999999999999" x14ac:dyDescent="0.45">
      <c r="C123" s="3264"/>
      <c r="D123" s="2951" t="s">
        <v>1012</v>
      </c>
      <c r="E123" s="138">
        <v>35.739814152966403</v>
      </c>
      <c r="F123" s="138">
        <v>14.039521252325295</v>
      </c>
      <c r="G123" s="138">
        <v>37.899669239250272</v>
      </c>
      <c r="H123" s="138">
        <v>13.527681017281614</v>
      </c>
      <c r="I123" s="138">
        <v>39.869758787959334</v>
      </c>
      <c r="J123" s="138">
        <v>39.186232570290308</v>
      </c>
      <c r="K123" s="138">
        <v>32.120258246876304</v>
      </c>
      <c r="L123" s="138">
        <v>31.614555341279122</v>
      </c>
      <c r="M123" s="138">
        <v>34.245509168456771</v>
      </c>
      <c r="N123" s="138">
        <v>33.741296279255238</v>
      </c>
      <c r="O123" s="138">
        <v>30.239801626901325</v>
      </c>
      <c r="P123" s="138">
        <v>32.788839871229278</v>
      </c>
      <c r="Q123" s="957">
        <v>41.152263374485592</v>
      </c>
    </row>
    <row r="124" spans="3:17" ht="17.399999999999999" x14ac:dyDescent="0.45">
      <c r="C124" s="3264"/>
      <c r="D124" s="2951" t="s">
        <v>4656</v>
      </c>
      <c r="E124" s="138">
        <v>27.149097909519462</v>
      </c>
      <c r="F124" s="138">
        <v>26.819456296476901</v>
      </c>
      <c r="G124" s="138">
        <v>26.499000264990006</v>
      </c>
      <c r="H124" s="138">
        <v>16.661906122060362</v>
      </c>
      <c r="I124" s="138">
        <v>44.689058236899051</v>
      </c>
      <c r="J124" s="138">
        <v>25.579015905497165</v>
      </c>
      <c r="K124" s="138">
        <v>32.160988720681814</v>
      </c>
      <c r="L124" s="138">
        <v>29.50856883441153</v>
      </c>
      <c r="M124" s="138">
        <v>38.140536659786413</v>
      </c>
      <c r="N124" s="138">
        <v>37.709063484317468</v>
      </c>
      <c r="O124" s="138">
        <v>15.359971913194215</v>
      </c>
      <c r="P124" s="138">
        <v>32.575412078962799</v>
      </c>
      <c r="Q124" s="957">
        <v>32.653545878231959</v>
      </c>
    </row>
    <row r="125" spans="3:17" ht="17.399999999999999" x14ac:dyDescent="0.45">
      <c r="C125" s="3264"/>
      <c r="D125" s="2951" t="s">
        <v>4671</v>
      </c>
      <c r="E125" s="138">
        <v>9.2526196479378218</v>
      </c>
      <c r="F125" s="138">
        <v>6.9186596250086483</v>
      </c>
      <c r="G125" s="138">
        <v>11.492667678021421</v>
      </c>
      <c r="H125" s="138">
        <v>18.323408153916628</v>
      </c>
      <c r="I125" s="138">
        <v>25.10784962680605</v>
      </c>
      <c r="J125" s="138">
        <v>4.5517649468581443</v>
      </c>
      <c r="K125" s="138">
        <v>9.0880174489935008</v>
      </c>
      <c r="L125" s="138">
        <v>15.875895854123195</v>
      </c>
      <c r="M125" s="138">
        <v>15.845708076783774</v>
      </c>
      <c r="N125" s="138">
        <v>13.555645926528397</v>
      </c>
      <c r="O125" s="138">
        <v>9.0277150853119075</v>
      </c>
      <c r="P125" s="138">
        <v>15.803851624410177</v>
      </c>
      <c r="Q125" s="957">
        <v>20.325203252032519</v>
      </c>
    </row>
    <row r="126" spans="3:17" ht="17.399999999999999" x14ac:dyDescent="0.45">
      <c r="C126" s="3264"/>
      <c r="D126" s="2951" t="s">
        <v>1011</v>
      </c>
      <c r="E126" s="138">
        <v>36.348215908402494</v>
      </c>
      <c r="F126" s="138">
        <v>41.506077675659654</v>
      </c>
      <c r="G126" s="138">
        <v>23.22340919647004</v>
      </c>
      <c r="H126" s="138">
        <v>34.116108489224992</v>
      </c>
      <c r="I126" s="138">
        <v>22.285364087135772</v>
      </c>
      <c r="J126" s="138">
        <v>54.629882545752523</v>
      </c>
      <c r="K126" s="138">
        <v>37.449176118125401</v>
      </c>
      <c r="L126" s="138">
        <v>41.930918811258451</v>
      </c>
      <c r="M126" s="138">
        <v>35.976769286118106</v>
      </c>
      <c r="N126" s="138">
        <v>45.39035707080896</v>
      </c>
      <c r="O126" s="138">
        <v>29.704440813901677</v>
      </c>
      <c r="P126" s="138">
        <v>33.990482664853836</v>
      </c>
      <c r="Q126" s="957">
        <v>52.420892108272966</v>
      </c>
    </row>
    <row r="127" spans="3:17" ht="17.399999999999999" x14ac:dyDescent="0.45">
      <c r="C127" s="3264"/>
      <c r="D127" s="2951" t="s">
        <v>4657</v>
      </c>
      <c r="E127" s="138">
        <v>23.656931480923912</v>
      </c>
      <c r="F127" s="138">
        <v>38.221429481462607</v>
      </c>
      <c r="G127" s="138">
        <v>46.126428346786881</v>
      </c>
      <c r="H127" s="138">
        <v>37.261680501790636</v>
      </c>
      <c r="I127" s="138">
        <v>20.446134658242862</v>
      </c>
      <c r="J127" s="138">
        <v>32.322579341831478</v>
      </c>
      <c r="K127" s="138">
        <v>29.942510380070264</v>
      </c>
      <c r="L127" s="138">
        <v>33.537186821858356</v>
      </c>
      <c r="M127" s="138">
        <v>29.244896765514415</v>
      </c>
      <c r="N127" s="138">
        <v>40.489732960570713</v>
      </c>
      <c r="O127" s="138">
        <v>11.446231328335145</v>
      </c>
      <c r="P127" s="138">
        <v>26.43903912977791</v>
      </c>
      <c r="Q127" s="957">
        <v>11.218308279111509</v>
      </c>
    </row>
    <row r="128" spans="3:17" ht="17.399999999999999" x14ac:dyDescent="0.45">
      <c r="C128" s="3264"/>
      <c r="D128" s="2951" t="s">
        <v>1013</v>
      </c>
      <c r="E128" s="138">
        <v>40.912345300194339</v>
      </c>
      <c r="F128" s="138">
        <v>29.726516052318665</v>
      </c>
      <c r="G128" s="138">
        <v>19.20768307322929</v>
      </c>
      <c r="H128" s="138">
        <v>55.884133563079217</v>
      </c>
      <c r="I128" s="138">
        <v>13.563613346595535</v>
      </c>
      <c r="J128" s="138">
        <v>39.530899986823037</v>
      </c>
      <c r="K128" s="138">
        <v>38.420490928495198</v>
      </c>
      <c r="L128" s="138">
        <v>37.370759456878297</v>
      </c>
      <c r="M128" s="138">
        <v>40.425273881230545</v>
      </c>
      <c r="N128" s="138">
        <v>39.399550845120366</v>
      </c>
      <c r="O128" s="138">
        <v>19.210081450745353</v>
      </c>
      <c r="P128" s="138">
        <v>37.423749111185963</v>
      </c>
      <c r="Q128" s="957">
        <v>58.385637133265213</v>
      </c>
    </row>
    <row r="129" spans="3:17" s="2497" customFormat="1" ht="17.399999999999999" x14ac:dyDescent="0.45">
      <c r="C129" s="3264"/>
      <c r="D129" s="2951" t="s">
        <v>7490</v>
      </c>
      <c r="E129" s="2951"/>
      <c r="F129" s="2951"/>
      <c r="G129" s="2951"/>
      <c r="H129" s="2951"/>
      <c r="I129" s="2951"/>
      <c r="J129" s="2951"/>
      <c r="K129" s="2951"/>
      <c r="L129" s="2951"/>
      <c r="M129" s="2951"/>
      <c r="N129" s="2951"/>
      <c r="O129" s="2951"/>
      <c r="P129" s="2951"/>
      <c r="Q129" s="957">
        <v>20.230629172567266</v>
      </c>
    </row>
    <row r="130" spans="3:17" s="2497" customFormat="1" ht="17.399999999999999" x14ac:dyDescent="0.45">
      <c r="C130" s="3264"/>
      <c r="D130" s="2951" t="s">
        <v>7491</v>
      </c>
      <c r="E130" s="2951"/>
      <c r="F130" s="2951"/>
      <c r="G130" s="2951"/>
      <c r="H130" s="2951"/>
      <c r="I130" s="2951"/>
      <c r="J130" s="2951"/>
      <c r="K130" s="2951"/>
      <c r="L130" s="2951"/>
      <c r="M130" s="2951"/>
      <c r="N130" s="2951"/>
      <c r="O130" s="2951"/>
      <c r="P130" s="2951"/>
      <c r="Q130" s="957">
        <v>46.743533811156126</v>
      </c>
    </row>
    <row r="131" spans="3:17" ht="17.399999999999999" x14ac:dyDescent="0.45">
      <c r="C131" s="3264" t="s">
        <v>512</v>
      </c>
      <c r="D131" s="2951" t="s">
        <v>512</v>
      </c>
      <c r="E131" s="138">
        <v>22.935062498045308</v>
      </c>
      <c r="F131" s="138">
        <v>14.535789189525927</v>
      </c>
      <c r="G131" s="138">
        <v>23.770889961449818</v>
      </c>
      <c r="H131" s="138">
        <v>25.716196060278765</v>
      </c>
      <c r="I131" s="138">
        <v>13.311352535812658</v>
      </c>
      <c r="J131" s="138">
        <v>21.414368021210421</v>
      </c>
      <c r="K131" s="138">
        <v>24.375628434170569</v>
      </c>
      <c r="L131" s="138">
        <v>28.326319197151182</v>
      </c>
      <c r="M131" s="138">
        <v>33.262105390476961</v>
      </c>
      <c r="N131" s="138">
        <v>26.118840725300117</v>
      </c>
      <c r="O131" s="138">
        <v>12.019712328218278</v>
      </c>
      <c r="P131" s="138">
        <v>22.990573864715468</v>
      </c>
      <c r="Q131" s="957">
        <v>28.93172113811405</v>
      </c>
    </row>
    <row r="132" spans="3:17" ht="17.399999999999999" x14ac:dyDescent="0.45">
      <c r="C132" s="3264"/>
      <c r="D132" s="2951" t="s">
        <v>3141</v>
      </c>
      <c r="E132" s="138">
        <v>17.041845476939283</v>
      </c>
      <c r="F132" s="138">
        <v>19.814958769643486</v>
      </c>
      <c r="G132" s="138">
        <v>27.734676591183373</v>
      </c>
      <c r="H132" s="138">
        <v>22.122099239737192</v>
      </c>
      <c r="I132" s="138">
        <v>16.689766270708009</v>
      </c>
      <c r="J132" s="138">
        <v>20.717985354527595</v>
      </c>
      <c r="K132" s="138">
        <v>24.618241413509086</v>
      </c>
      <c r="L132" s="138">
        <v>24.941284060441042</v>
      </c>
      <c r="M132" s="138">
        <v>26.624431670785487</v>
      </c>
      <c r="N132" s="138">
        <v>21.535334773508847</v>
      </c>
      <c r="O132" s="138">
        <v>24.557956777996068</v>
      </c>
      <c r="P132" s="138">
        <v>21.612558861476597</v>
      </c>
      <c r="Q132" s="957">
        <v>18.749111033528582</v>
      </c>
    </row>
    <row r="133" spans="3:17" ht="17.399999999999999" x14ac:dyDescent="0.45">
      <c r="C133" s="3264"/>
      <c r="D133" s="2951" t="s">
        <v>3117</v>
      </c>
      <c r="E133" s="138">
        <v>18.383581790226618</v>
      </c>
      <c r="F133" s="138">
        <v>16.562872664634952</v>
      </c>
      <c r="G133" s="138">
        <v>16.413084510972148</v>
      </c>
      <c r="H133" s="138">
        <v>22.758306781975421</v>
      </c>
      <c r="I133" s="138">
        <v>25.770705150919689</v>
      </c>
      <c r="J133" s="138">
        <v>22.354575502578758</v>
      </c>
      <c r="K133" s="138">
        <v>28.516206710813979</v>
      </c>
      <c r="L133" s="138">
        <v>28.304557033682421</v>
      </c>
      <c r="M133" s="138">
        <v>28.104799675233423</v>
      </c>
      <c r="N133" s="138">
        <v>26.356180524332959</v>
      </c>
      <c r="O133" s="138">
        <v>35.426582258983721</v>
      </c>
      <c r="P133" s="138">
        <v>22.968441361569205</v>
      </c>
      <c r="Q133" s="957">
        <v>15.22695780609992</v>
      </c>
    </row>
    <row r="134" spans="3:17" ht="17.399999999999999" x14ac:dyDescent="0.45">
      <c r="C134" s="3264"/>
      <c r="D134" s="2951" t="s">
        <v>3140</v>
      </c>
      <c r="E134" s="138">
        <v>11.394063692816042</v>
      </c>
      <c r="F134" s="138">
        <v>19.51273903105313</v>
      </c>
      <c r="G134" s="138">
        <v>21.832273558387687</v>
      </c>
      <c r="H134" s="138">
        <v>24.044883783061714</v>
      </c>
      <c r="I134" s="138">
        <v>26.167050450073269</v>
      </c>
      <c r="J134" s="138">
        <v>33.347014159655245</v>
      </c>
      <c r="K134" s="138">
        <v>27.611827903007178</v>
      </c>
      <c r="L134" s="138">
        <v>17.207049974189424</v>
      </c>
      <c r="M134" s="138">
        <v>33.720314080639717</v>
      </c>
      <c r="N134" s="138">
        <v>28.334632003966849</v>
      </c>
      <c r="O134" s="138">
        <v>18.538687924362154</v>
      </c>
      <c r="P134" s="138">
        <v>38.652175890136874</v>
      </c>
      <c r="Q134" s="957">
        <v>35.712691397705463</v>
      </c>
    </row>
    <row r="135" spans="3:17" ht="17.399999999999999" x14ac:dyDescent="0.45">
      <c r="C135" s="3264"/>
      <c r="D135" s="2951" t="s">
        <v>3121</v>
      </c>
      <c r="E135" s="138">
        <v>14.789982252021296</v>
      </c>
      <c r="F135" s="138">
        <v>12.151258870418975</v>
      </c>
      <c r="G135" s="138">
        <v>35.935890371577102</v>
      </c>
      <c r="H135" s="138">
        <v>14.166981488477521</v>
      </c>
      <c r="I135" s="32" t="s">
        <v>682</v>
      </c>
      <c r="J135" s="138">
        <v>36.74275478804023</v>
      </c>
      <c r="K135" s="138">
        <v>29.461088700539367</v>
      </c>
      <c r="L135" s="138">
        <v>55.909650005590969</v>
      </c>
      <c r="M135" s="138">
        <v>24.292749718424947</v>
      </c>
      <c r="N135" s="138">
        <v>26.178581557189297</v>
      </c>
      <c r="O135" s="138">
        <v>17.249186054033075</v>
      </c>
      <c r="P135" s="138">
        <v>29.857112390701641</v>
      </c>
      <c r="Q135" s="957">
        <v>31.651579413812751</v>
      </c>
    </row>
    <row r="136" spans="3:17" ht="17.399999999999999" x14ac:dyDescent="0.45">
      <c r="C136" s="3265"/>
      <c r="D136" s="2955" t="s">
        <v>7460</v>
      </c>
      <c r="E136" s="958">
        <v>21.960646521433588</v>
      </c>
      <c r="F136" s="958">
        <v>19.364000172124445</v>
      </c>
      <c r="G136" s="958">
        <v>16.86660622799435</v>
      </c>
      <c r="H136" s="958">
        <v>8.2636091312880886</v>
      </c>
      <c r="I136" s="958">
        <v>18.228586474388838</v>
      </c>
      <c r="J136" s="958">
        <v>25.831578110718116</v>
      </c>
      <c r="K136" s="958">
        <v>23.393180887771216</v>
      </c>
      <c r="L136" s="958">
        <v>28.697149416491293</v>
      </c>
      <c r="M136" s="958">
        <v>26.295030239284777</v>
      </c>
      <c r="N136" s="958">
        <v>18.451886705415628</v>
      </c>
      <c r="O136" s="958">
        <v>12.697721665941083</v>
      </c>
      <c r="P136" s="958">
        <v>17.831033130059556</v>
      </c>
      <c r="Q136" s="958">
        <v>22.79861805299802</v>
      </c>
    </row>
    <row r="137" spans="3:17" ht="17.399999999999999" x14ac:dyDescent="0.45">
      <c r="C137" s="2502" t="s">
        <v>5962</v>
      </c>
      <c r="D137" s="2502"/>
      <c r="E137" s="2502"/>
      <c r="F137" s="2502"/>
      <c r="G137" s="2502"/>
      <c r="H137" s="2502"/>
      <c r="I137" s="2502"/>
      <c r="J137" s="2502"/>
      <c r="K137" s="2502"/>
      <c r="L137" s="2502"/>
      <c r="M137" s="2502"/>
      <c r="N137" s="2502"/>
      <c r="O137" s="2502"/>
      <c r="P137" s="2502"/>
    </row>
  </sheetData>
  <mergeCells count="22">
    <mergeCell ref="A6:B6"/>
    <mergeCell ref="AG11:AL11"/>
    <mergeCell ref="C11:C12"/>
    <mergeCell ref="D11:D12"/>
    <mergeCell ref="E11:T11"/>
    <mergeCell ref="V11:AB11"/>
    <mergeCell ref="AD11:AE11"/>
    <mergeCell ref="C6:Y6"/>
    <mergeCell ref="A5:B5"/>
    <mergeCell ref="C1:D1"/>
    <mergeCell ref="A3:B3"/>
    <mergeCell ref="A4:B4"/>
    <mergeCell ref="C3:Y3"/>
    <mergeCell ref="C4:Y4"/>
    <mergeCell ref="C5:Y5"/>
    <mergeCell ref="C131:C136"/>
    <mergeCell ref="C53:C72"/>
    <mergeCell ref="C73:C88"/>
    <mergeCell ref="C89:C96"/>
    <mergeCell ref="C97:C106"/>
    <mergeCell ref="C107:C117"/>
    <mergeCell ref="C118:C130"/>
  </mergeCells>
  <conditionalFormatting sqref="E53:P53 E54">
    <cfRule type="cellIs" dxfId="546" priority="84" operator="equal">
      <formula>0</formula>
    </cfRule>
  </conditionalFormatting>
  <conditionalFormatting sqref="F54:P54">
    <cfRule type="cellIs" dxfId="545" priority="83" operator="equal">
      <formula>0</formula>
    </cfRule>
  </conditionalFormatting>
  <conditionalFormatting sqref="E55:P55">
    <cfRule type="cellIs" dxfId="544" priority="82" operator="equal">
      <formula>0</formula>
    </cfRule>
  </conditionalFormatting>
  <conditionalFormatting sqref="E56:P56">
    <cfRule type="cellIs" dxfId="543" priority="81" operator="equal">
      <formula>0</formula>
    </cfRule>
  </conditionalFormatting>
  <conditionalFormatting sqref="E57:P57">
    <cfRule type="cellIs" dxfId="542" priority="80" operator="equal">
      <formula>0</formula>
    </cfRule>
  </conditionalFormatting>
  <conditionalFormatting sqref="E58:P58">
    <cfRule type="cellIs" dxfId="541" priority="79" operator="equal">
      <formula>0</formula>
    </cfRule>
  </conditionalFormatting>
  <conditionalFormatting sqref="E59:P59">
    <cfRule type="cellIs" dxfId="540" priority="78" operator="equal">
      <formula>0</formula>
    </cfRule>
  </conditionalFormatting>
  <conditionalFormatting sqref="E60:P60">
    <cfRule type="cellIs" dxfId="539" priority="77" operator="equal">
      <formula>0</formula>
    </cfRule>
  </conditionalFormatting>
  <conditionalFormatting sqref="E61:P61">
    <cfRule type="cellIs" dxfId="538" priority="76" operator="equal">
      <formula>0</formula>
    </cfRule>
  </conditionalFormatting>
  <conditionalFormatting sqref="E62:P62">
    <cfRule type="cellIs" dxfId="537" priority="75" operator="equal">
      <formula>0</formula>
    </cfRule>
  </conditionalFormatting>
  <conditionalFormatting sqref="E63:P63">
    <cfRule type="cellIs" dxfId="536" priority="74" operator="equal">
      <formula>0</formula>
    </cfRule>
  </conditionalFormatting>
  <conditionalFormatting sqref="E64:P64">
    <cfRule type="cellIs" dxfId="535" priority="73" operator="equal">
      <formula>0</formula>
    </cfRule>
  </conditionalFormatting>
  <conditionalFormatting sqref="E65:P65">
    <cfRule type="cellIs" dxfId="534" priority="72" operator="equal">
      <formula>0</formula>
    </cfRule>
  </conditionalFormatting>
  <conditionalFormatting sqref="E66:P66">
    <cfRule type="cellIs" dxfId="533" priority="71" operator="equal">
      <formula>0</formula>
    </cfRule>
  </conditionalFormatting>
  <conditionalFormatting sqref="E67:P67">
    <cfRule type="cellIs" dxfId="532" priority="70" operator="equal">
      <formula>0</formula>
    </cfRule>
  </conditionalFormatting>
  <conditionalFormatting sqref="E68:P68">
    <cfRule type="cellIs" dxfId="531" priority="69" operator="equal">
      <formula>0</formula>
    </cfRule>
  </conditionalFormatting>
  <conditionalFormatting sqref="E69:P69">
    <cfRule type="cellIs" dxfId="530" priority="68" operator="equal">
      <formula>0</formula>
    </cfRule>
  </conditionalFormatting>
  <conditionalFormatting sqref="E70:P70">
    <cfRule type="cellIs" dxfId="529" priority="67" operator="equal">
      <formula>0</formula>
    </cfRule>
  </conditionalFormatting>
  <conditionalFormatting sqref="E71:P71">
    <cfRule type="cellIs" dxfId="528" priority="66" operator="equal">
      <formula>0</formula>
    </cfRule>
  </conditionalFormatting>
  <conditionalFormatting sqref="E72:P72">
    <cfRule type="cellIs" dxfId="527" priority="65" operator="equal">
      <formula>0</formula>
    </cfRule>
  </conditionalFormatting>
  <conditionalFormatting sqref="E73:P73">
    <cfRule type="cellIs" dxfId="526" priority="64" operator="equal">
      <formula>0</formula>
    </cfRule>
  </conditionalFormatting>
  <conditionalFormatting sqref="E74:P74">
    <cfRule type="cellIs" dxfId="525" priority="63" operator="equal">
      <formula>0</formula>
    </cfRule>
  </conditionalFormatting>
  <conditionalFormatting sqref="E75:P75">
    <cfRule type="cellIs" dxfId="524" priority="62" operator="equal">
      <formula>0</formula>
    </cfRule>
  </conditionalFormatting>
  <conditionalFormatting sqref="E76:P76">
    <cfRule type="cellIs" dxfId="523" priority="61" operator="equal">
      <formula>0</formula>
    </cfRule>
  </conditionalFormatting>
  <conditionalFormatting sqref="E77:P77">
    <cfRule type="cellIs" dxfId="522" priority="60" operator="equal">
      <formula>0</formula>
    </cfRule>
  </conditionalFormatting>
  <conditionalFormatting sqref="E78:P78">
    <cfRule type="cellIs" dxfId="521" priority="59" operator="equal">
      <formula>0</formula>
    </cfRule>
  </conditionalFormatting>
  <conditionalFormatting sqref="E79:P79">
    <cfRule type="cellIs" dxfId="520" priority="58" operator="equal">
      <formula>0</formula>
    </cfRule>
  </conditionalFormatting>
  <conditionalFormatting sqref="E80:P80">
    <cfRule type="cellIs" dxfId="519" priority="57" operator="equal">
      <formula>0</formula>
    </cfRule>
  </conditionalFormatting>
  <conditionalFormatting sqref="E81:P81">
    <cfRule type="cellIs" dxfId="518" priority="56" operator="equal">
      <formula>0</formula>
    </cfRule>
  </conditionalFormatting>
  <conditionalFormatting sqref="E82:P82">
    <cfRule type="cellIs" dxfId="517" priority="55" operator="equal">
      <formula>0</formula>
    </cfRule>
  </conditionalFormatting>
  <conditionalFormatting sqref="E83:P83">
    <cfRule type="cellIs" dxfId="516" priority="54" operator="equal">
      <formula>0</formula>
    </cfRule>
  </conditionalFormatting>
  <conditionalFormatting sqref="E84:P84">
    <cfRule type="cellIs" dxfId="515" priority="53" operator="equal">
      <formula>0</formula>
    </cfRule>
  </conditionalFormatting>
  <conditionalFormatting sqref="E85:P85">
    <cfRule type="cellIs" dxfId="514" priority="52" operator="equal">
      <formula>0</formula>
    </cfRule>
  </conditionalFormatting>
  <conditionalFormatting sqref="E86:P86">
    <cfRule type="cellIs" dxfId="513" priority="51" operator="equal">
      <formula>0</formula>
    </cfRule>
  </conditionalFormatting>
  <conditionalFormatting sqref="E87:P87">
    <cfRule type="cellIs" dxfId="512" priority="50" operator="equal">
      <formula>0</formula>
    </cfRule>
  </conditionalFormatting>
  <conditionalFormatting sqref="E88:P88">
    <cfRule type="cellIs" dxfId="511" priority="49" operator="equal">
      <formula>0</formula>
    </cfRule>
  </conditionalFormatting>
  <conditionalFormatting sqref="E89:P89">
    <cfRule type="cellIs" dxfId="510" priority="48" operator="equal">
      <formula>0</formula>
    </cfRule>
  </conditionalFormatting>
  <conditionalFormatting sqref="E90:P90">
    <cfRule type="cellIs" dxfId="509" priority="47" operator="equal">
      <formula>0</formula>
    </cfRule>
  </conditionalFormatting>
  <conditionalFormatting sqref="E91:P91">
    <cfRule type="cellIs" dxfId="508" priority="46" operator="equal">
      <formula>0</formula>
    </cfRule>
  </conditionalFormatting>
  <conditionalFormatting sqref="E92:P92">
    <cfRule type="cellIs" dxfId="507" priority="45" operator="equal">
      <formula>0</formula>
    </cfRule>
  </conditionalFormatting>
  <conditionalFormatting sqref="E93:P93">
    <cfRule type="cellIs" dxfId="506" priority="44" operator="equal">
      <formula>0</formula>
    </cfRule>
  </conditionalFormatting>
  <conditionalFormatting sqref="E94:P94">
    <cfRule type="cellIs" dxfId="505" priority="43" operator="equal">
      <formula>0</formula>
    </cfRule>
  </conditionalFormatting>
  <conditionalFormatting sqref="E95:P95">
    <cfRule type="cellIs" dxfId="504" priority="42" operator="equal">
      <formula>0</formula>
    </cfRule>
  </conditionalFormatting>
  <conditionalFormatting sqref="E96:P96">
    <cfRule type="cellIs" dxfId="503" priority="41" operator="equal">
      <formula>0</formula>
    </cfRule>
  </conditionalFormatting>
  <conditionalFormatting sqref="E97:P97">
    <cfRule type="cellIs" dxfId="502" priority="40" operator="equal">
      <formula>0</formula>
    </cfRule>
  </conditionalFormatting>
  <conditionalFormatting sqref="E98:P98">
    <cfRule type="cellIs" dxfId="501" priority="39" operator="equal">
      <formula>0</formula>
    </cfRule>
  </conditionalFormatting>
  <conditionalFormatting sqref="E99:P99">
    <cfRule type="cellIs" dxfId="500" priority="38" operator="equal">
      <formula>0</formula>
    </cfRule>
  </conditionalFormatting>
  <conditionalFormatting sqref="E100:P100">
    <cfRule type="cellIs" dxfId="499" priority="37" operator="equal">
      <formula>0</formula>
    </cfRule>
  </conditionalFormatting>
  <conditionalFormatting sqref="E101:P101">
    <cfRule type="cellIs" dxfId="498" priority="36" operator="equal">
      <formula>0</formula>
    </cfRule>
  </conditionalFormatting>
  <conditionalFormatting sqref="E102:P102">
    <cfRule type="cellIs" dxfId="497" priority="35" operator="equal">
      <formula>0</formula>
    </cfRule>
  </conditionalFormatting>
  <conditionalFormatting sqref="E103:P103">
    <cfRule type="cellIs" dxfId="496" priority="34" operator="equal">
      <formula>0</formula>
    </cfRule>
  </conditionalFormatting>
  <conditionalFormatting sqref="E104:P104">
    <cfRule type="cellIs" dxfId="495" priority="33" operator="equal">
      <formula>0</formula>
    </cfRule>
  </conditionalFormatting>
  <conditionalFormatting sqref="E105:P105">
    <cfRule type="cellIs" dxfId="494" priority="32" operator="equal">
      <formula>0</formula>
    </cfRule>
  </conditionalFormatting>
  <conditionalFormatting sqref="E106:P106">
    <cfRule type="cellIs" dxfId="493" priority="31" operator="equal">
      <formula>0</formula>
    </cfRule>
  </conditionalFormatting>
  <conditionalFormatting sqref="E107:P107">
    <cfRule type="cellIs" dxfId="492" priority="30" operator="equal">
      <formula>0</formula>
    </cfRule>
  </conditionalFormatting>
  <conditionalFormatting sqref="E108:P108">
    <cfRule type="cellIs" dxfId="491" priority="29" operator="equal">
      <formula>0</formula>
    </cfRule>
  </conditionalFormatting>
  <conditionalFormatting sqref="E109:P109">
    <cfRule type="cellIs" dxfId="490" priority="28" operator="equal">
      <formula>0</formula>
    </cfRule>
  </conditionalFormatting>
  <conditionalFormatting sqref="E110:P110">
    <cfRule type="cellIs" dxfId="489" priority="27" operator="equal">
      <formula>0</formula>
    </cfRule>
  </conditionalFormatting>
  <conditionalFormatting sqref="E111:P111">
    <cfRule type="cellIs" dxfId="488" priority="26" operator="equal">
      <formula>0</formula>
    </cfRule>
  </conditionalFormatting>
  <conditionalFormatting sqref="E112:P112">
    <cfRule type="cellIs" dxfId="487" priority="25" operator="equal">
      <formula>0</formula>
    </cfRule>
  </conditionalFormatting>
  <conditionalFormatting sqref="E113:P113">
    <cfRule type="cellIs" dxfId="486" priority="24" operator="equal">
      <formula>0</formula>
    </cfRule>
  </conditionalFormatting>
  <conditionalFormatting sqref="E114:P114">
    <cfRule type="cellIs" dxfId="485" priority="23" operator="equal">
      <formula>0</formula>
    </cfRule>
  </conditionalFormatting>
  <conditionalFormatting sqref="E115:P115">
    <cfRule type="cellIs" dxfId="484" priority="22" operator="equal">
      <formula>0</formula>
    </cfRule>
  </conditionalFormatting>
  <conditionalFormatting sqref="E116:P116">
    <cfRule type="cellIs" dxfId="483" priority="21" operator="equal">
      <formula>0</formula>
    </cfRule>
  </conditionalFormatting>
  <conditionalFormatting sqref="E117:P117">
    <cfRule type="cellIs" dxfId="482" priority="20" operator="equal">
      <formula>0</formula>
    </cfRule>
  </conditionalFormatting>
  <conditionalFormatting sqref="E118:P118">
    <cfRule type="cellIs" dxfId="481" priority="19" operator="equal">
      <formula>0</formula>
    </cfRule>
  </conditionalFormatting>
  <conditionalFormatting sqref="E119:P119">
    <cfRule type="cellIs" dxfId="480" priority="18" operator="equal">
      <formula>0</formula>
    </cfRule>
  </conditionalFormatting>
  <conditionalFormatting sqref="E120:P120">
    <cfRule type="cellIs" dxfId="479" priority="17" operator="equal">
      <formula>0</formula>
    </cfRule>
  </conditionalFormatting>
  <conditionalFormatting sqref="E121:P121">
    <cfRule type="cellIs" dxfId="478" priority="16" operator="equal">
      <formula>0</formula>
    </cfRule>
  </conditionalFormatting>
  <conditionalFormatting sqref="E122:P122">
    <cfRule type="cellIs" dxfId="477" priority="15" operator="equal">
      <formula>0</formula>
    </cfRule>
  </conditionalFormatting>
  <conditionalFormatting sqref="E123:P123">
    <cfRule type="cellIs" dxfId="476" priority="14" operator="equal">
      <formula>0</formula>
    </cfRule>
  </conditionalFormatting>
  <conditionalFormatting sqref="E124:P124">
    <cfRule type="cellIs" dxfId="475" priority="13" operator="equal">
      <formula>0</formula>
    </cfRule>
  </conditionalFormatting>
  <conditionalFormatting sqref="E125:P125">
    <cfRule type="cellIs" dxfId="474" priority="12" operator="equal">
      <formula>0</formula>
    </cfRule>
  </conditionalFormatting>
  <conditionalFormatting sqref="E126:P126">
    <cfRule type="cellIs" dxfId="473" priority="11" operator="equal">
      <formula>0</formula>
    </cfRule>
  </conditionalFormatting>
  <conditionalFormatting sqref="E127:P127">
    <cfRule type="cellIs" dxfId="472" priority="10" operator="equal">
      <formula>0</formula>
    </cfRule>
  </conditionalFormatting>
  <conditionalFormatting sqref="E128:P128">
    <cfRule type="cellIs" dxfId="471" priority="9" operator="equal">
      <formula>0</formula>
    </cfRule>
  </conditionalFormatting>
  <conditionalFormatting sqref="E131:P131">
    <cfRule type="cellIs" dxfId="470" priority="8" operator="equal">
      <formula>0</formula>
    </cfRule>
  </conditionalFormatting>
  <conditionalFormatting sqref="E132:P132">
    <cfRule type="cellIs" dxfId="469" priority="7" operator="equal">
      <formula>0</formula>
    </cfRule>
  </conditionalFormatting>
  <conditionalFormatting sqref="E133:P133">
    <cfRule type="cellIs" dxfId="468" priority="6" operator="equal">
      <formula>0</formula>
    </cfRule>
  </conditionalFormatting>
  <conditionalFormatting sqref="E134:P134">
    <cfRule type="cellIs" dxfId="467" priority="5" operator="equal">
      <formula>0</formula>
    </cfRule>
  </conditionalFormatting>
  <conditionalFormatting sqref="E135:P135">
    <cfRule type="cellIs" dxfId="466" priority="4" operator="equal">
      <formula>0</formula>
    </cfRule>
  </conditionalFormatting>
  <conditionalFormatting sqref="E136:P136">
    <cfRule type="cellIs" dxfId="465" priority="3" operator="equal">
      <formula>0</formula>
    </cfRule>
  </conditionalFormatting>
  <conditionalFormatting sqref="Q55:Q135">
    <cfRule type="cellIs" dxfId="464" priority="2" operator="equal">
      <formula>0</formula>
    </cfRule>
  </conditionalFormatting>
  <conditionalFormatting sqref="Q136">
    <cfRule type="cellIs" dxfId="463" priority="1" operator="equal">
      <formula>0</formula>
    </cfRule>
  </conditionalFormatting>
  <hyperlinks>
    <hyperlink ref="A1" location="'ODS 3.'!A1" display="REGRESAR" xr:uid="{00000000-0004-0000-5700-000000000000}"/>
    <hyperlink ref="C1" location="'Metadato 3.6.1'!A1" display="VER METADATO" xr:uid="{00000000-0004-0000-5700-000001000000}"/>
  </hyperlinks>
  <pageMargins left="0.7" right="0.7" top="0.75" bottom="0.75" header="0.3" footer="0.3"/>
  <drawing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codeName="Hoja89">
    <tabColor theme="0" tint="-0.499984740745262"/>
  </sheetPr>
  <dimension ref="A1:F41"/>
  <sheetViews>
    <sheetView showGridLines="0" zoomScaleNormal="100" workbookViewId="0">
      <pane ySplit="1" topLeftCell="A2" activePane="bottomLeft" state="frozen"/>
      <selection pane="bottomLeft" activeCell="D21" sqref="D21"/>
    </sheetView>
  </sheetViews>
  <sheetFormatPr baseColWidth="10" defaultColWidth="11.44140625" defaultRowHeight="17.399999999999999" x14ac:dyDescent="0.3"/>
  <cols>
    <col min="1" max="1" width="11.44140625" style="38"/>
    <col min="2" max="2" width="26.44140625" style="38" customWidth="1"/>
    <col min="3" max="3" width="24" style="38" customWidth="1"/>
    <col min="4" max="4" width="85.77734375" style="38" customWidth="1"/>
    <col min="5" max="5" width="11.44140625" style="38"/>
    <col min="6" max="6" width="7.21875" style="38" customWidth="1"/>
    <col min="7" max="7" width="40.77734375" style="38" bestFit="1" customWidth="1"/>
    <col min="8" max="16384" width="11.44140625" style="38"/>
  </cols>
  <sheetData>
    <row r="1" spans="1:6" x14ac:dyDescent="0.3">
      <c r="B1" s="481" t="s">
        <v>337</v>
      </c>
    </row>
    <row r="2" spans="1:6" ht="18" thickBot="1" x14ac:dyDescent="0.35"/>
    <row r="3" spans="1:6" ht="23.25" customHeight="1" thickBot="1" x14ac:dyDescent="0.35">
      <c r="B3" s="3297" t="s">
        <v>370</v>
      </c>
      <c r="C3" s="3297"/>
      <c r="D3" s="3297"/>
      <c r="F3" s="147" t="s">
        <v>371</v>
      </c>
    </row>
    <row r="4" spans="1:6" x14ac:dyDescent="0.3">
      <c r="A4" s="691"/>
      <c r="B4" s="3299" t="s">
        <v>449</v>
      </c>
      <c r="C4" s="3299"/>
      <c r="D4" s="156" t="s">
        <v>16</v>
      </c>
    </row>
    <row r="5" spans="1:6" x14ac:dyDescent="0.3">
      <c r="B5" s="3142" t="s">
        <v>373</v>
      </c>
      <c r="C5" s="3142"/>
      <c r="D5" s="44" t="s">
        <v>3981</v>
      </c>
    </row>
    <row r="6" spans="1:6" x14ac:dyDescent="0.3">
      <c r="B6" s="3142" t="s">
        <v>374</v>
      </c>
      <c r="C6" s="3142"/>
      <c r="D6" s="45" t="s">
        <v>609</v>
      </c>
    </row>
    <row r="7" spans="1:6" ht="15" customHeight="1" x14ac:dyDescent="0.3">
      <c r="B7" s="3143" t="s">
        <v>375</v>
      </c>
      <c r="C7" s="3143"/>
      <c r="D7" s="46" t="s">
        <v>3982</v>
      </c>
    </row>
    <row r="8" spans="1:6" ht="15" customHeight="1" x14ac:dyDescent="0.3">
      <c r="B8" s="3143" t="s">
        <v>2480</v>
      </c>
      <c r="C8" s="3143"/>
      <c r="D8" s="47" t="s">
        <v>2520</v>
      </c>
    </row>
    <row r="9" spans="1:6" x14ac:dyDescent="0.45">
      <c r="B9" s="22"/>
      <c r="C9" s="22"/>
      <c r="D9" s="22"/>
    </row>
    <row r="10" spans="1:6" ht="23.25" customHeight="1" x14ac:dyDescent="0.3">
      <c r="B10" s="3297" t="s">
        <v>376</v>
      </c>
      <c r="C10" s="3297"/>
      <c r="D10" s="3297"/>
    </row>
    <row r="11" spans="1:6" ht="49.5" customHeight="1" x14ac:dyDescent="0.3">
      <c r="B11" s="3323" t="s">
        <v>377</v>
      </c>
      <c r="C11" s="3324"/>
      <c r="D11" s="907" t="s">
        <v>2426</v>
      </c>
    </row>
    <row r="12" spans="1:6" ht="18.75" customHeight="1" x14ac:dyDescent="0.3">
      <c r="B12" s="3155" t="s">
        <v>379</v>
      </c>
      <c r="C12" s="3155"/>
      <c r="D12" s="460" t="s">
        <v>6064</v>
      </c>
    </row>
    <row r="13" spans="1:6" x14ac:dyDescent="0.3">
      <c r="B13" s="3142" t="s">
        <v>380</v>
      </c>
      <c r="C13" s="3142"/>
      <c r="D13" s="603" t="s">
        <v>609</v>
      </c>
    </row>
    <row r="14" spans="1:6" x14ac:dyDescent="0.3">
      <c r="B14" s="3142" t="s">
        <v>381</v>
      </c>
      <c r="C14" s="3156"/>
      <c r="D14" s="603" t="s">
        <v>10</v>
      </c>
    </row>
    <row r="15" spans="1:6" ht="261" x14ac:dyDescent="0.3">
      <c r="B15" s="3142" t="s">
        <v>382</v>
      </c>
      <c r="C15" s="3142"/>
      <c r="D15" s="49" t="s">
        <v>5989</v>
      </c>
    </row>
    <row r="16" spans="1:6" ht="48" customHeight="1" x14ac:dyDescent="0.3">
      <c r="B16" s="3142" t="s">
        <v>383</v>
      </c>
      <c r="C16" s="3142"/>
      <c r="D16" s="119"/>
    </row>
    <row r="17" spans="2:4" x14ac:dyDescent="0.3">
      <c r="B17" s="3142" t="s">
        <v>384</v>
      </c>
      <c r="C17" s="3142"/>
      <c r="D17" s="49" t="s">
        <v>644</v>
      </c>
    </row>
    <row r="18" spans="2:4" x14ac:dyDescent="0.3">
      <c r="B18" s="3143" t="s">
        <v>386</v>
      </c>
      <c r="C18" s="3143"/>
      <c r="D18" s="44"/>
    </row>
    <row r="19" spans="2:4" ht="34.799999999999997" x14ac:dyDescent="0.3">
      <c r="B19" s="3144" t="s">
        <v>387</v>
      </c>
      <c r="C19" s="3145"/>
      <c r="D19" s="49" t="s">
        <v>2110</v>
      </c>
    </row>
    <row r="20" spans="2:4" x14ac:dyDescent="0.3">
      <c r="B20" s="3142" t="s">
        <v>388</v>
      </c>
      <c r="C20" s="3142"/>
      <c r="D20" s="49" t="s">
        <v>424</v>
      </c>
    </row>
    <row r="21" spans="2:4" x14ac:dyDescent="0.3">
      <c r="B21" s="3146" t="s">
        <v>390</v>
      </c>
      <c r="C21" s="54" t="s">
        <v>391</v>
      </c>
      <c r="D21" s="2947" t="s">
        <v>7482</v>
      </c>
    </row>
    <row r="22" spans="2:4" x14ac:dyDescent="0.3">
      <c r="B22" s="3147"/>
      <c r="C22" s="577" t="s">
        <v>393</v>
      </c>
      <c r="D22" s="83" t="s">
        <v>2427</v>
      </c>
    </row>
    <row r="23" spans="2:4" x14ac:dyDescent="0.3">
      <c r="B23" s="3148" t="s">
        <v>395</v>
      </c>
      <c r="C23" s="3148"/>
      <c r="D23" s="49" t="s">
        <v>586</v>
      </c>
    </row>
    <row r="24" spans="2:4" x14ac:dyDescent="0.3">
      <c r="B24" s="3148" t="s">
        <v>397</v>
      </c>
      <c r="C24" s="3148"/>
      <c r="D24" s="113" t="s">
        <v>6034</v>
      </c>
    </row>
    <row r="25" spans="2:4" x14ac:dyDescent="0.3">
      <c r="B25" s="3142" t="s">
        <v>399</v>
      </c>
      <c r="C25" s="3142"/>
      <c r="D25" s="49" t="s">
        <v>19</v>
      </c>
    </row>
    <row r="26" spans="2:4" ht="15" customHeight="1" x14ac:dyDescent="0.3">
      <c r="B26" s="3143" t="s">
        <v>401</v>
      </c>
      <c r="C26" s="3143"/>
      <c r="D26" s="113" t="s">
        <v>6035</v>
      </c>
    </row>
    <row r="27" spans="2:4" x14ac:dyDescent="0.3">
      <c r="B27" s="3149" t="s">
        <v>403</v>
      </c>
      <c r="C27" s="3150"/>
      <c r="D27" s="44"/>
    </row>
    <row r="28" spans="2:4" ht="34.799999999999997" x14ac:dyDescent="0.3">
      <c r="B28" s="578" t="s">
        <v>404</v>
      </c>
      <c r="C28" s="579"/>
      <c r="D28" s="49" t="s">
        <v>6065</v>
      </c>
    </row>
    <row r="29" spans="2:4" x14ac:dyDescent="0.3">
      <c r="B29" s="3185" t="s">
        <v>405</v>
      </c>
      <c r="C29" s="3156"/>
      <c r="D29" s="44"/>
    </row>
    <row r="30" spans="2:4" x14ac:dyDescent="0.3">
      <c r="B30" s="905"/>
      <c r="C30" s="905"/>
      <c r="D30" s="906"/>
    </row>
    <row r="31" spans="2:4" ht="23.25" customHeight="1" x14ac:dyDescent="0.3">
      <c r="B31" s="3297" t="s">
        <v>406</v>
      </c>
      <c r="C31" s="3297"/>
      <c r="D31" s="3297"/>
    </row>
    <row r="32" spans="2:4" x14ac:dyDescent="0.3">
      <c r="B32" s="3321" t="s">
        <v>2323</v>
      </c>
      <c r="C32" s="3322"/>
      <c r="D32" s="581" t="s">
        <v>635</v>
      </c>
    </row>
    <row r="33" spans="2:4" x14ac:dyDescent="0.3">
      <c r="B33" s="3140" t="s">
        <v>409</v>
      </c>
      <c r="C33" s="3141"/>
      <c r="D33" s="113" t="s">
        <v>636</v>
      </c>
    </row>
    <row r="34" spans="2:4" x14ac:dyDescent="0.3">
      <c r="B34" s="3140" t="s">
        <v>411</v>
      </c>
      <c r="C34" s="3141"/>
      <c r="D34" s="113" t="s">
        <v>412</v>
      </c>
    </row>
    <row r="35" spans="2:4" x14ac:dyDescent="0.3">
      <c r="B35" s="3140" t="s">
        <v>413</v>
      </c>
      <c r="C35" s="3141"/>
      <c r="D35" s="113" t="s">
        <v>6037</v>
      </c>
    </row>
    <row r="36" spans="2:4" x14ac:dyDescent="0.3">
      <c r="B36" s="3140" t="s">
        <v>415</v>
      </c>
      <c r="C36" s="3141"/>
      <c r="D36" s="85" t="s">
        <v>638</v>
      </c>
    </row>
    <row r="37" spans="2:4" x14ac:dyDescent="0.45">
      <c r="B37" s="3140" t="s">
        <v>2324</v>
      </c>
      <c r="C37" s="3141"/>
      <c r="D37" s="445" t="s">
        <v>6066</v>
      </c>
    </row>
    <row r="38" spans="2:4" x14ac:dyDescent="0.45">
      <c r="B38" s="3140" t="s">
        <v>409</v>
      </c>
      <c r="C38" s="3141"/>
      <c r="D38" s="122" t="s">
        <v>2325</v>
      </c>
    </row>
    <row r="39" spans="2:4" x14ac:dyDescent="0.45">
      <c r="B39" s="3140" t="s">
        <v>411</v>
      </c>
      <c r="C39" s="3141"/>
      <c r="D39" s="122" t="s">
        <v>645</v>
      </c>
    </row>
    <row r="40" spans="2:4" x14ac:dyDescent="0.45">
      <c r="B40" s="3140" t="s">
        <v>413</v>
      </c>
      <c r="C40" s="3141"/>
      <c r="D40" s="122" t="s">
        <v>6067</v>
      </c>
    </row>
    <row r="41" spans="2:4" x14ac:dyDescent="0.45">
      <c r="B41" s="3140" t="s">
        <v>415</v>
      </c>
      <c r="C41" s="3141"/>
      <c r="D41" s="105" t="s">
        <v>6068</v>
      </c>
    </row>
  </sheetData>
  <mergeCells count="35">
    <mergeCell ref="B16:C16"/>
    <mergeCell ref="B3:D3"/>
    <mergeCell ref="B4:C4"/>
    <mergeCell ref="B5:C5"/>
    <mergeCell ref="B6:C6"/>
    <mergeCell ref="B7:C7"/>
    <mergeCell ref="B10:D10"/>
    <mergeCell ref="B11:C11"/>
    <mergeCell ref="B12:C12"/>
    <mergeCell ref="B13:C13"/>
    <mergeCell ref="B14:C14"/>
    <mergeCell ref="B15:C15"/>
    <mergeCell ref="B8:C8"/>
    <mergeCell ref="B31:D31"/>
    <mergeCell ref="B17:C17"/>
    <mergeCell ref="B18:C18"/>
    <mergeCell ref="B19:C19"/>
    <mergeCell ref="B20:C20"/>
    <mergeCell ref="B21:B22"/>
    <mergeCell ref="B23:C23"/>
    <mergeCell ref="B24:C24"/>
    <mergeCell ref="B25:C25"/>
    <mergeCell ref="B26:C26"/>
    <mergeCell ref="B27:C27"/>
    <mergeCell ref="B29:C29"/>
    <mergeCell ref="B38:C38"/>
    <mergeCell ref="B39:C39"/>
    <mergeCell ref="B40:C40"/>
    <mergeCell ref="B41:C41"/>
    <mergeCell ref="B32:C32"/>
    <mergeCell ref="B33:C33"/>
    <mergeCell ref="B34:C34"/>
    <mergeCell ref="B35:C35"/>
    <mergeCell ref="B36:C36"/>
    <mergeCell ref="B37:C37"/>
  </mergeCells>
  <dataValidations count="5">
    <dataValidation type="list" allowBlank="1" showInputMessage="1" showErrorMessage="1" sqref="D7" xr:uid="{00000000-0002-0000-5800-000000000000}">
      <formula1>Nombre_indicador_ODS</formula1>
    </dataValidation>
    <dataValidation type="list" allowBlank="1" showInputMessage="1" showErrorMessage="1" sqref="D6" xr:uid="{00000000-0002-0000-5800-000001000000}">
      <formula1>Numero_indicador</formula1>
    </dataValidation>
    <dataValidation type="list" allowBlank="1" showInputMessage="1" showErrorMessage="1" sqref="D5" xr:uid="{00000000-0002-0000-5800-000002000000}">
      <formula1>Metas_ODS</formula1>
    </dataValidation>
    <dataValidation type="list" allowBlank="1" showInputMessage="1" showErrorMessage="1" sqref="D4" xr:uid="{00000000-0002-0000-5800-000003000000}">
      <formula1>ODS</formula1>
    </dataValidation>
    <dataValidation allowBlank="1" showDropDown="1" showInputMessage="1" showErrorMessage="1" sqref="D13" xr:uid="{00000000-0002-0000-5800-000004000000}"/>
  </dataValidations>
  <hyperlinks>
    <hyperlink ref="B1" location="'3.6.1'!A1" display="REGRESAR" xr:uid="{00000000-0004-0000-5800-000000000000}"/>
    <hyperlink ref="D8" r:id="rId1" xr:uid="{00000000-0004-0000-5800-000001000000}"/>
    <hyperlink ref="D41" r:id="rId2" xr:uid="{00000000-0004-0000-5800-000002000000}"/>
    <hyperlink ref="D36" r:id="rId3" xr:uid="{00000000-0004-0000-5800-000003000000}"/>
  </hyperlinks>
  <pageMargins left="0.7" right="0.7" top="0.75" bottom="0.75" header="0.3" footer="0.3"/>
  <pageSetup orientation="portrait" r:id="rId4"/>
  <drawing r:id="rId5"/>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tabColor theme="0" tint="-0.499984740745262"/>
  </sheetPr>
  <dimension ref="A1:F39"/>
  <sheetViews>
    <sheetView showGridLines="0" zoomScaleNormal="100" workbookViewId="0">
      <pane ySplit="1" topLeftCell="A2" activePane="bottomLeft" state="frozen"/>
      <selection pane="bottomLeft" activeCell="D12" sqref="D12"/>
    </sheetView>
  </sheetViews>
  <sheetFormatPr baseColWidth="10" defaultColWidth="11.44140625" defaultRowHeight="17.399999999999999" x14ac:dyDescent="0.45"/>
  <cols>
    <col min="1" max="1" width="11.21875" style="22" customWidth="1"/>
    <col min="2" max="2" width="26.44140625" style="22" customWidth="1"/>
    <col min="3" max="3" width="24" style="22" customWidth="1"/>
    <col min="4" max="4" width="94.44140625" style="94" customWidth="1"/>
    <col min="5" max="5" width="6.77734375" style="22" customWidth="1"/>
    <col min="6" max="6" width="7.21875" style="22" customWidth="1"/>
    <col min="7" max="7" width="1.21875" style="22" customWidth="1"/>
    <col min="8" max="13" width="7.77734375" style="22" customWidth="1"/>
    <col min="14" max="14" width="2" style="22" customWidth="1"/>
    <col min="15" max="15" width="8.21875" style="22" customWidth="1"/>
    <col min="16" max="17" width="10" style="22" customWidth="1"/>
    <col min="18" max="18" width="1.44140625" style="22" customWidth="1"/>
    <col min="19" max="25" width="8.77734375" style="22" customWidth="1"/>
    <col min="26" max="16384" width="11.44140625" style="22"/>
  </cols>
  <sheetData>
    <row r="1" spans="1:6" x14ac:dyDescent="0.45">
      <c r="B1" s="570" t="s">
        <v>337</v>
      </c>
    </row>
    <row r="2" spans="1:6" ht="18" thickBot="1" x14ac:dyDescent="0.5"/>
    <row r="3" spans="1:6" ht="23.25" customHeight="1" thickBot="1" x14ac:dyDescent="0.5">
      <c r="B3" s="3122" t="s">
        <v>370</v>
      </c>
      <c r="C3" s="3122"/>
      <c r="D3" s="3122"/>
      <c r="F3" s="147" t="s">
        <v>371</v>
      </c>
    </row>
    <row r="4" spans="1:6" ht="18" customHeight="1" x14ac:dyDescent="0.45">
      <c r="A4" s="380"/>
      <c r="B4" s="3142" t="s">
        <v>372</v>
      </c>
      <c r="C4" s="3142"/>
      <c r="D4" s="91" t="s">
        <v>6</v>
      </c>
    </row>
    <row r="5" spans="1:6" ht="33.75" customHeight="1" x14ac:dyDescent="0.45">
      <c r="B5" s="3142" t="s">
        <v>373</v>
      </c>
      <c r="C5" s="3142"/>
      <c r="D5" s="91" t="s">
        <v>13</v>
      </c>
    </row>
    <row r="6" spans="1:6" ht="15" customHeight="1" x14ac:dyDescent="0.45">
      <c r="B6" s="3142" t="s">
        <v>374</v>
      </c>
      <c r="C6" s="3142"/>
      <c r="D6" s="45" t="s">
        <v>327</v>
      </c>
    </row>
    <row r="7" spans="1:6" ht="34.799999999999997" x14ac:dyDescent="0.45">
      <c r="B7" s="3143" t="s">
        <v>375</v>
      </c>
      <c r="C7" s="3143"/>
      <c r="D7" s="92" t="s">
        <v>3939</v>
      </c>
    </row>
    <row r="8" spans="1:6" x14ac:dyDescent="0.45">
      <c r="B8" s="3143" t="s">
        <v>2485</v>
      </c>
      <c r="C8" s="3143"/>
      <c r="D8" s="93" t="s">
        <v>2484</v>
      </c>
    </row>
    <row r="10" spans="1:6" ht="23.25" customHeight="1" x14ac:dyDescent="0.45">
      <c r="B10" s="3122" t="s">
        <v>376</v>
      </c>
      <c r="C10" s="3122"/>
      <c r="D10" s="3122"/>
    </row>
    <row r="11" spans="1:6" ht="18" customHeight="1" x14ac:dyDescent="0.45">
      <c r="B11" s="3153" t="s">
        <v>377</v>
      </c>
      <c r="C11" s="3154"/>
      <c r="D11" s="91" t="s">
        <v>439</v>
      </c>
    </row>
    <row r="12" spans="1:6" ht="33" customHeight="1" x14ac:dyDescent="0.45">
      <c r="B12" s="3155" t="s">
        <v>379</v>
      </c>
      <c r="C12" s="3155"/>
      <c r="D12" s="636" t="s">
        <v>440</v>
      </c>
    </row>
    <row r="13" spans="1:6" ht="17.25" customHeight="1" x14ac:dyDescent="0.45">
      <c r="B13" s="3142" t="s">
        <v>380</v>
      </c>
      <c r="C13" s="3142"/>
      <c r="D13" s="95" t="s">
        <v>327</v>
      </c>
    </row>
    <row r="14" spans="1:6" x14ac:dyDescent="0.45">
      <c r="B14" s="3142" t="s">
        <v>381</v>
      </c>
      <c r="C14" s="3156"/>
      <c r="D14" s="95" t="s">
        <v>10</v>
      </c>
    </row>
    <row r="15" spans="1:6" ht="321.75" customHeight="1" x14ac:dyDescent="0.45">
      <c r="B15" s="3151" t="s">
        <v>382</v>
      </c>
      <c r="C15" s="3152"/>
      <c r="D15" s="3169" t="s">
        <v>5974</v>
      </c>
    </row>
    <row r="16" spans="1:6" ht="321.75" customHeight="1" x14ac:dyDescent="0.45">
      <c r="B16" s="3165"/>
      <c r="C16" s="3166"/>
      <c r="D16" s="3170"/>
    </row>
    <row r="17" spans="2:4" ht="321.75" customHeight="1" x14ac:dyDescent="0.45">
      <c r="B17" s="3165"/>
      <c r="C17" s="3166"/>
      <c r="D17" s="3170"/>
    </row>
    <row r="18" spans="2:4" ht="204" customHeight="1" x14ac:dyDescent="0.45">
      <c r="B18" s="3167"/>
      <c r="C18" s="3168"/>
      <c r="D18" s="3171"/>
    </row>
    <row r="19" spans="2:4" ht="78" customHeight="1" x14ac:dyDescent="0.45">
      <c r="B19" s="3142" t="s">
        <v>383</v>
      </c>
      <c r="C19" s="3142"/>
      <c r="D19" s="45" t="s">
        <v>441</v>
      </c>
    </row>
    <row r="20" spans="2:4" x14ac:dyDescent="0.45">
      <c r="B20" s="3142" t="s">
        <v>384</v>
      </c>
      <c r="C20" s="3142"/>
      <c r="D20" s="96" t="s">
        <v>385</v>
      </c>
    </row>
    <row r="21" spans="2:4" ht="15" customHeight="1" x14ac:dyDescent="0.45">
      <c r="B21" s="3143" t="s">
        <v>386</v>
      </c>
      <c r="C21" s="3143"/>
      <c r="D21" s="91"/>
    </row>
    <row r="22" spans="2:4" ht="33" customHeight="1" x14ac:dyDescent="0.45">
      <c r="B22" s="3144" t="s">
        <v>387</v>
      </c>
      <c r="C22" s="3145"/>
      <c r="D22" s="84" t="s">
        <v>442</v>
      </c>
    </row>
    <row r="23" spans="2:4" x14ac:dyDescent="0.45">
      <c r="B23" s="3142" t="s">
        <v>388</v>
      </c>
      <c r="C23" s="3142"/>
      <c r="D23" s="91" t="s">
        <v>424</v>
      </c>
    </row>
    <row r="24" spans="2:4" x14ac:dyDescent="0.45">
      <c r="B24" s="3146" t="s">
        <v>390</v>
      </c>
      <c r="C24" s="54" t="s">
        <v>391</v>
      </c>
      <c r="D24" s="91" t="s">
        <v>425</v>
      </c>
    </row>
    <row r="25" spans="2:4" x14ac:dyDescent="0.45">
      <c r="B25" s="3147"/>
      <c r="C25" s="567" t="s">
        <v>393</v>
      </c>
      <c r="D25" s="45" t="s">
        <v>443</v>
      </c>
    </row>
    <row r="26" spans="2:4" ht="16.5" customHeight="1" x14ac:dyDescent="0.45">
      <c r="B26" s="3148" t="s">
        <v>395</v>
      </c>
      <c r="C26" s="3148"/>
      <c r="D26" s="91" t="s">
        <v>427</v>
      </c>
    </row>
    <row r="27" spans="2:4" x14ac:dyDescent="0.45">
      <c r="B27" s="3148" t="s">
        <v>397</v>
      </c>
      <c r="C27" s="3148"/>
      <c r="D27" s="84" t="s">
        <v>398</v>
      </c>
    </row>
    <row r="28" spans="2:4" x14ac:dyDescent="0.45">
      <c r="B28" s="3142" t="s">
        <v>399</v>
      </c>
      <c r="C28" s="3142"/>
      <c r="D28" s="84" t="s">
        <v>15</v>
      </c>
    </row>
    <row r="29" spans="2:4" ht="15" customHeight="1" x14ac:dyDescent="0.45">
      <c r="B29" s="3143" t="s">
        <v>401</v>
      </c>
      <c r="C29" s="3143"/>
      <c r="D29" s="84" t="s">
        <v>402</v>
      </c>
    </row>
    <row r="30" spans="2:4" x14ac:dyDescent="0.45">
      <c r="B30" s="3149" t="s">
        <v>403</v>
      </c>
      <c r="C30" s="3150"/>
      <c r="D30" s="91"/>
    </row>
    <row r="31" spans="2:4" x14ac:dyDescent="0.45">
      <c r="B31" s="568" t="s">
        <v>404</v>
      </c>
      <c r="C31" s="569"/>
      <c r="D31" s="84" t="s">
        <v>444</v>
      </c>
    </row>
    <row r="32" spans="2:4" x14ac:dyDescent="0.45">
      <c r="B32" s="3151" t="s">
        <v>405</v>
      </c>
      <c r="C32" s="3152"/>
      <c r="D32" s="573"/>
    </row>
    <row r="33" spans="2:4" x14ac:dyDescent="0.45">
      <c r="B33" s="62"/>
      <c r="C33" s="62"/>
      <c r="D33" s="97"/>
    </row>
    <row r="34" spans="2:4" ht="23.25" customHeight="1" x14ac:dyDescent="0.45">
      <c r="B34" s="3122" t="s">
        <v>406</v>
      </c>
      <c r="C34" s="3122"/>
      <c r="D34" s="3122"/>
    </row>
    <row r="35" spans="2:4" x14ac:dyDescent="0.45">
      <c r="B35" s="3140" t="s">
        <v>407</v>
      </c>
      <c r="C35" s="3141"/>
      <c r="D35" s="84" t="s">
        <v>408</v>
      </c>
    </row>
    <row r="36" spans="2:4" x14ac:dyDescent="0.45">
      <c r="B36" s="3140" t="s">
        <v>409</v>
      </c>
      <c r="C36" s="3141"/>
      <c r="D36" s="84" t="s">
        <v>410</v>
      </c>
    </row>
    <row r="37" spans="2:4" x14ac:dyDescent="0.45">
      <c r="B37" s="3140" t="s">
        <v>411</v>
      </c>
      <c r="C37" s="3141"/>
      <c r="D37" s="84" t="s">
        <v>398</v>
      </c>
    </row>
    <row r="38" spans="2:4" x14ac:dyDescent="0.45">
      <c r="B38" s="3140" t="s">
        <v>413</v>
      </c>
      <c r="C38" s="3141"/>
      <c r="D38" s="84" t="s">
        <v>414</v>
      </c>
    </row>
    <row r="39" spans="2:4" x14ac:dyDescent="0.45">
      <c r="B39" s="3140" t="s">
        <v>415</v>
      </c>
      <c r="C39" s="3141"/>
      <c r="D39" s="84" t="s">
        <v>416</v>
      </c>
    </row>
  </sheetData>
  <mergeCells count="31">
    <mergeCell ref="D15:D18"/>
    <mergeCell ref="B3:D3"/>
    <mergeCell ref="B4:C4"/>
    <mergeCell ref="B5:C5"/>
    <mergeCell ref="B6:C6"/>
    <mergeCell ref="B7:C7"/>
    <mergeCell ref="B10:D10"/>
    <mergeCell ref="B8:C8"/>
    <mergeCell ref="B24:B25"/>
    <mergeCell ref="B11:C11"/>
    <mergeCell ref="B12:C12"/>
    <mergeCell ref="B13:C13"/>
    <mergeCell ref="B14:C14"/>
    <mergeCell ref="B15:C18"/>
    <mergeCell ref="B19:C19"/>
    <mergeCell ref="B20:C20"/>
    <mergeCell ref="B21:C21"/>
    <mergeCell ref="B22:C22"/>
    <mergeCell ref="B23:C23"/>
    <mergeCell ref="B39:C39"/>
    <mergeCell ref="B26:C26"/>
    <mergeCell ref="B27:C27"/>
    <mergeCell ref="B28:C28"/>
    <mergeCell ref="B29:C29"/>
    <mergeCell ref="B30:C30"/>
    <mergeCell ref="B32:C32"/>
    <mergeCell ref="B34:D34"/>
    <mergeCell ref="B35:C35"/>
    <mergeCell ref="B36:C36"/>
    <mergeCell ref="B37:C37"/>
    <mergeCell ref="B38:C38"/>
  </mergeCells>
  <dataValidations count="7">
    <dataValidation type="list" allowBlank="1" showInputMessage="1" showErrorMessage="1" sqref="D28" xr:uid="{00000000-0002-0000-0800-000000000000}">
      <formula1>Tipo_operación</formula1>
    </dataValidation>
    <dataValidation type="list" allowBlank="1" showInputMessage="1" showErrorMessage="1" sqref="D14" xr:uid="{00000000-0002-0000-0800-000001000000}">
      <formula1>Tipo_indicador</formula1>
    </dataValidation>
    <dataValidation type="list" allowBlank="1" showInputMessage="1" showErrorMessage="1" sqref="D7" xr:uid="{00000000-0002-0000-0800-000002000000}">
      <formula1>Nombre_indicador_ODS</formula1>
    </dataValidation>
    <dataValidation type="list" allowBlank="1" showInputMessage="1" showErrorMessage="1" sqref="D6" xr:uid="{00000000-0002-0000-0800-000003000000}">
      <formula1>Numero_indicador</formula1>
    </dataValidation>
    <dataValidation type="list" allowBlank="1" showInputMessage="1" showErrorMessage="1" sqref="D5" xr:uid="{00000000-0002-0000-0800-000004000000}">
      <formula1>Metas_ODS</formula1>
    </dataValidation>
    <dataValidation type="list" allowBlank="1" showInputMessage="1" showErrorMessage="1" sqref="D4" xr:uid="{00000000-0002-0000-0800-000005000000}">
      <formula1>ODS</formula1>
    </dataValidation>
    <dataValidation allowBlank="1" showDropDown="1" showInputMessage="1" showErrorMessage="1" sqref="D13" xr:uid="{00000000-0002-0000-0800-000006000000}"/>
  </dataValidations>
  <hyperlinks>
    <hyperlink ref="B1" location="'1.2.2'!A1" display="REGRESAR" xr:uid="{00000000-0004-0000-0800-000000000000}"/>
    <hyperlink ref="D8" r:id="rId1" xr:uid="{00000000-0004-0000-0800-000001000000}"/>
  </hyperlinks>
  <pageMargins left="0.7" right="0.7" top="0.75" bottom="0.75" header="0.3" footer="0.3"/>
  <pageSetup paperSize="9" orientation="portrait" r:id="rId2"/>
  <drawing r:id="rId3"/>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codeName="Hoja90"/>
  <dimension ref="A1:P37"/>
  <sheetViews>
    <sheetView showGridLines="0" zoomScaleNormal="100" workbookViewId="0">
      <pane ySplit="1" topLeftCell="A2" activePane="bottomLeft" state="frozen"/>
      <selection activeCell="E10" sqref="E10"/>
      <selection pane="bottomLeft" activeCell="K8" sqref="K8:L10"/>
    </sheetView>
  </sheetViews>
  <sheetFormatPr baseColWidth="10" defaultColWidth="11.44140625" defaultRowHeight="13.2" x14ac:dyDescent="0.35"/>
  <cols>
    <col min="1" max="2" width="15" style="39" customWidth="1"/>
    <col min="3" max="3" width="9" style="39" customWidth="1"/>
    <col min="4" max="4" width="13.21875" style="39" customWidth="1"/>
    <col min="5" max="16384" width="11.44140625" style="39"/>
  </cols>
  <sheetData>
    <row r="1" spans="1:16" s="160" customFormat="1" ht="18.600000000000001" x14ac:dyDescent="0.45">
      <c r="A1" s="576" t="s">
        <v>337</v>
      </c>
      <c r="C1" s="3119" t="s">
        <v>430</v>
      </c>
      <c r="D1" s="3119"/>
    </row>
    <row r="2" spans="1:16" s="160" customFormat="1" ht="18.600000000000001" x14ac:dyDescent="0.45"/>
    <row r="3" spans="1:16" s="160" customFormat="1" ht="18.600000000000001" x14ac:dyDescent="0.45">
      <c r="A3" s="3268" t="s">
        <v>339</v>
      </c>
      <c r="B3" s="3268"/>
      <c r="C3" s="3268" t="s">
        <v>627</v>
      </c>
      <c r="D3" s="3269"/>
      <c r="E3" s="3269"/>
      <c r="F3" s="3269"/>
      <c r="G3" s="3269"/>
      <c r="H3" s="3269"/>
      <c r="I3" s="3269"/>
      <c r="J3" s="3269"/>
      <c r="K3" s="3269"/>
      <c r="L3" s="3269"/>
      <c r="M3" s="3269"/>
      <c r="N3" s="3269"/>
      <c r="O3" s="3269"/>
      <c r="P3" s="3269"/>
    </row>
    <row r="4" spans="1:16" s="160" customFormat="1" ht="17.399999999999999" customHeight="1" x14ac:dyDescent="0.45">
      <c r="A4" s="3268" t="s">
        <v>340</v>
      </c>
      <c r="B4" s="3268"/>
      <c r="C4" s="3268" t="s">
        <v>51</v>
      </c>
      <c r="D4" s="3269"/>
      <c r="E4" s="3269"/>
      <c r="F4" s="3269"/>
      <c r="G4" s="3269"/>
      <c r="H4" s="3269"/>
      <c r="I4" s="3269"/>
      <c r="J4" s="3269"/>
      <c r="K4" s="3269"/>
      <c r="L4" s="3269"/>
      <c r="M4" s="3269"/>
      <c r="N4" s="3269"/>
      <c r="O4" s="3269"/>
      <c r="P4" s="3269"/>
    </row>
    <row r="5" spans="1:16" s="160" customFormat="1" ht="18.600000000000001" x14ac:dyDescent="0.45">
      <c r="A5" s="3268" t="s">
        <v>341</v>
      </c>
      <c r="B5" s="3268"/>
      <c r="C5" s="3268" t="s">
        <v>3983</v>
      </c>
      <c r="D5" s="3269"/>
      <c r="E5" s="3269"/>
      <c r="F5" s="3269"/>
      <c r="G5" s="3269"/>
      <c r="H5" s="3269"/>
      <c r="I5" s="3269"/>
      <c r="J5" s="3269"/>
      <c r="K5" s="3269"/>
      <c r="L5" s="3269"/>
      <c r="M5" s="3269"/>
      <c r="N5" s="3269"/>
      <c r="O5" s="3269"/>
      <c r="P5" s="3269"/>
    </row>
    <row r="6" spans="1:16" s="160" customFormat="1" ht="18.600000000000001" x14ac:dyDescent="0.45">
      <c r="A6" s="3268" t="s">
        <v>417</v>
      </c>
      <c r="B6" s="3269"/>
      <c r="C6" s="3268" t="s">
        <v>5092</v>
      </c>
      <c r="D6" s="3269"/>
      <c r="E6" s="3269"/>
      <c r="F6" s="3269"/>
      <c r="G6" s="3269"/>
      <c r="H6" s="3269"/>
      <c r="I6" s="3269"/>
      <c r="J6" s="3269"/>
      <c r="K6" s="3269"/>
      <c r="L6" s="3269"/>
      <c r="M6" s="3269"/>
      <c r="N6" s="3269"/>
      <c r="O6" s="3269"/>
      <c r="P6" s="3269"/>
    </row>
    <row r="7" spans="1:16" s="160" customFormat="1" ht="18.600000000000001" x14ac:dyDescent="0.45">
      <c r="C7" s="908"/>
      <c r="D7" s="614"/>
    </row>
    <row r="8" spans="1:16" s="160" customFormat="1" ht="18.600000000000001" x14ac:dyDescent="0.45">
      <c r="C8" s="908"/>
      <c r="D8" s="614"/>
      <c r="K8" s="3330" t="s">
        <v>6137</v>
      </c>
      <c r="L8" s="3330"/>
    </row>
    <row r="9" spans="1:16" s="160" customFormat="1" ht="15.6" customHeight="1" x14ac:dyDescent="0.45">
      <c r="C9" s="457" t="s">
        <v>6114</v>
      </c>
      <c r="D9" s="457"/>
      <c r="E9" s="457"/>
      <c r="F9" s="457"/>
      <c r="G9" s="457"/>
      <c r="H9" s="457"/>
      <c r="I9" s="457"/>
      <c r="K9" s="3330"/>
      <c r="L9" s="3330"/>
    </row>
    <row r="10" spans="1:16" s="160" customFormat="1" ht="18.600000000000001" x14ac:dyDescent="0.45">
      <c r="C10" s="457" t="s">
        <v>6115</v>
      </c>
      <c r="D10" s="457"/>
      <c r="E10" s="457"/>
      <c r="F10" s="457"/>
      <c r="G10" s="457"/>
      <c r="H10" s="457"/>
      <c r="I10" s="457"/>
      <c r="K10" s="3330"/>
      <c r="L10" s="3330"/>
    </row>
    <row r="11" spans="1:16" ht="16.2" x14ac:dyDescent="0.35">
      <c r="C11" s="478"/>
      <c r="D11" s="478"/>
      <c r="E11" s="478"/>
      <c r="F11" s="478"/>
      <c r="G11" s="478"/>
      <c r="H11" s="478"/>
      <c r="I11" s="478"/>
    </row>
    <row r="12" spans="1:16" ht="32.4" customHeight="1" x14ac:dyDescent="0.45">
      <c r="C12" s="588" t="s">
        <v>343</v>
      </c>
      <c r="D12" s="588" t="s">
        <v>344</v>
      </c>
      <c r="E12" s="588" t="s">
        <v>677</v>
      </c>
      <c r="F12" s="588" t="s">
        <v>678</v>
      </c>
      <c r="G12" s="588" t="s">
        <v>679</v>
      </c>
      <c r="H12" s="588" t="s">
        <v>680</v>
      </c>
      <c r="I12" s="909" t="s">
        <v>681</v>
      </c>
      <c r="J12" s="22"/>
    </row>
    <row r="13" spans="1:16" ht="17.399999999999999" x14ac:dyDescent="0.45">
      <c r="C13" s="910">
        <v>1986</v>
      </c>
      <c r="D13" s="911">
        <v>28</v>
      </c>
      <c r="E13" s="911">
        <v>19.2</v>
      </c>
      <c r="F13" s="911">
        <v>7.4</v>
      </c>
      <c r="G13" s="911">
        <v>1.2</v>
      </c>
      <c r="H13" s="911" t="s">
        <v>682</v>
      </c>
      <c r="I13" s="912" t="s">
        <v>682</v>
      </c>
      <c r="J13" s="22"/>
    </row>
    <row r="14" spans="1:16" ht="17.399999999999999" x14ac:dyDescent="0.45">
      <c r="C14" s="910">
        <v>1992</v>
      </c>
      <c r="D14" s="911">
        <v>28</v>
      </c>
      <c r="E14" s="911">
        <v>18</v>
      </c>
      <c r="F14" s="911">
        <v>8.6999999999999993</v>
      </c>
      <c r="G14" s="911">
        <v>1</v>
      </c>
      <c r="H14" s="911" t="s">
        <v>682</v>
      </c>
      <c r="I14" s="912" t="s">
        <v>682</v>
      </c>
      <c r="J14" s="22"/>
    </row>
    <row r="15" spans="1:16" ht="17.399999999999999" x14ac:dyDescent="0.45">
      <c r="C15" s="910">
        <v>1999</v>
      </c>
      <c r="D15" s="911">
        <v>38</v>
      </c>
      <c r="E15" s="911">
        <v>25.6</v>
      </c>
      <c r="F15" s="911">
        <v>6.9</v>
      </c>
      <c r="G15" s="911">
        <v>5.9</v>
      </c>
      <c r="H15" s="911"/>
      <c r="I15" s="912"/>
      <c r="J15" s="22"/>
    </row>
    <row r="16" spans="1:16" ht="17.399999999999999" x14ac:dyDescent="0.45">
      <c r="C16" s="910">
        <v>2009</v>
      </c>
      <c r="D16" s="911">
        <v>33</v>
      </c>
      <c r="E16" s="911">
        <v>24.7</v>
      </c>
      <c r="F16" s="911">
        <v>2.8</v>
      </c>
      <c r="G16" s="911">
        <v>8.1</v>
      </c>
      <c r="H16" s="911">
        <v>0.1</v>
      </c>
      <c r="I16" s="912" t="s">
        <v>682</v>
      </c>
      <c r="J16" s="22"/>
    </row>
    <row r="17" spans="3:10" ht="17.399999999999999" x14ac:dyDescent="0.45">
      <c r="C17" s="910">
        <v>2010</v>
      </c>
      <c r="D17" s="911">
        <v>34</v>
      </c>
      <c r="E17" s="911">
        <v>21.3</v>
      </c>
      <c r="F17" s="911">
        <v>3.4</v>
      </c>
      <c r="G17" s="911">
        <v>9.5</v>
      </c>
      <c r="H17" s="911">
        <v>0.3</v>
      </c>
      <c r="I17" s="912" t="s">
        <v>682</v>
      </c>
      <c r="J17" s="22"/>
    </row>
    <row r="18" spans="3:10" ht="17.399999999999999" x14ac:dyDescent="0.45">
      <c r="C18" s="913">
        <v>2015</v>
      </c>
      <c r="D18" s="914">
        <v>35.299999999999997</v>
      </c>
      <c r="E18" s="914">
        <v>22.7</v>
      </c>
      <c r="F18" s="914">
        <v>3.2</v>
      </c>
      <c r="G18" s="914">
        <v>9.1999999999999993</v>
      </c>
      <c r="H18" s="914" t="s">
        <v>682</v>
      </c>
      <c r="I18" s="914">
        <v>0.3</v>
      </c>
      <c r="J18" s="22"/>
    </row>
    <row r="19" spans="3:10" ht="17.399999999999999" x14ac:dyDescent="0.45">
      <c r="C19" s="426" t="s">
        <v>4265</v>
      </c>
      <c r="D19" s="65"/>
      <c r="E19" s="22"/>
      <c r="F19" s="22"/>
      <c r="G19" s="22"/>
      <c r="H19" s="22"/>
      <c r="I19" s="22"/>
      <c r="J19" s="22"/>
    </row>
    <row r="20" spans="3:10" x14ac:dyDescent="0.35">
      <c r="C20" s="320"/>
      <c r="D20" s="100"/>
    </row>
    <row r="21" spans="3:10" x14ac:dyDescent="0.35">
      <c r="C21" s="321"/>
      <c r="D21" s="100"/>
    </row>
    <row r="22" spans="3:10" ht="31.5" customHeight="1" x14ac:dyDescent="0.35">
      <c r="C22" s="3331" t="s">
        <v>683</v>
      </c>
      <c r="D22" s="3331"/>
      <c r="E22" s="3331"/>
      <c r="F22" s="3331"/>
      <c r="G22" s="3331"/>
      <c r="H22" s="3331"/>
      <c r="I22" s="3331"/>
      <c r="J22" s="3331"/>
    </row>
    <row r="23" spans="3:10" x14ac:dyDescent="0.35">
      <c r="C23" s="320"/>
      <c r="D23" s="100"/>
    </row>
    <row r="24" spans="3:10" x14ac:dyDescent="0.35">
      <c r="C24" s="321"/>
      <c r="D24" s="100"/>
    </row>
    <row r="25" spans="3:10" x14ac:dyDescent="0.35">
      <c r="C25" s="320"/>
      <c r="D25" s="100"/>
    </row>
    <row r="26" spans="3:10" x14ac:dyDescent="0.35">
      <c r="C26" s="320"/>
      <c r="D26" s="100"/>
    </row>
    <row r="27" spans="3:10" x14ac:dyDescent="0.35">
      <c r="C27" s="320"/>
      <c r="D27" s="100"/>
    </row>
    <row r="28" spans="3:10" x14ac:dyDescent="0.35">
      <c r="C28" s="321"/>
      <c r="D28" s="100"/>
    </row>
    <row r="29" spans="3:10" x14ac:dyDescent="0.35">
      <c r="C29" s="320"/>
      <c r="D29" s="100"/>
    </row>
    <row r="30" spans="3:10" x14ac:dyDescent="0.35">
      <c r="C30" s="100"/>
      <c r="D30" s="100"/>
    </row>
    <row r="35" spans="3:3" ht="17.399999999999999" x14ac:dyDescent="0.45">
      <c r="C35" s="22" t="s">
        <v>4929</v>
      </c>
    </row>
    <row r="37" spans="3:3" ht="17.399999999999999" x14ac:dyDescent="0.45">
      <c r="C37" s="426" t="s">
        <v>4265</v>
      </c>
    </row>
  </sheetData>
  <mergeCells count="11">
    <mergeCell ref="C1:D1"/>
    <mergeCell ref="A3:B3"/>
    <mergeCell ref="C3:P3"/>
    <mergeCell ref="A4:B4"/>
    <mergeCell ref="C4:P4"/>
    <mergeCell ref="A6:B6"/>
    <mergeCell ref="C6:P6"/>
    <mergeCell ref="C22:J22"/>
    <mergeCell ref="A5:B5"/>
    <mergeCell ref="C5:P5"/>
    <mergeCell ref="K8:L10"/>
  </mergeCells>
  <hyperlinks>
    <hyperlink ref="A1" location="'ODS 3.'!A1" display="REGRESAR" xr:uid="{00000000-0004-0000-5900-000000000000}"/>
    <hyperlink ref="C1" location="'Metadato 3.7.1'!A1" display="VER METADATO" xr:uid="{00000000-0004-0000-5900-000001000000}"/>
    <hyperlink ref="K8:L10" location="'3.7.1 EMNA'!A1" display="VER: INDICADOR ENCUESTA MUJER, NIÑEZ Y ADOLESCENCIA " xr:uid="{00000000-0004-0000-5900-000002000000}"/>
  </hyperlinks>
  <pageMargins left="0.7" right="0.7" top="0.75" bottom="0.75" header="0.3" footer="0.3"/>
  <pageSetup orientation="portrait" r:id="rId1"/>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codeName="Hoja91">
    <tabColor theme="0" tint="-0.499984740745262"/>
  </sheetPr>
  <dimension ref="A1:F41"/>
  <sheetViews>
    <sheetView showGridLines="0" zoomScaleNormal="100" zoomScaleSheetLayoutView="70" workbookViewId="0">
      <pane ySplit="1" topLeftCell="A2" activePane="bottomLeft" state="frozen"/>
      <selection activeCell="E10" sqref="E10"/>
      <selection pane="bottomLeft" activeCell="G11" sqref="G11"/>
    </sheetView>
  </sheetViews>
  <sheetFormatPr baseColWidth="10" defaultColWidth="11.44140625" defaultRowHeight="17.399999999999999" x14ac:dyDescent="0.3"/>
  <cols>
    <col min="1" max="1" width="9" style="38" customWidth="1"/>
    <col min="2" max="2" width="26.44140625" style="38" customWidth="1"/>
    <col min="3" max="3" width="24" style="38" customWidth="1"/>
    <col min="4" max="4" width="85.77734375" style="38" customWidth="1"/>
    <col min="5" max="5" width="11.44140625" style="38"/>
    <col min="6" max="6" width="7.21875" style="38" customWidth="1"/>
    <col min="7" max="16384" width="11.44140625" style="38"/>
  </cols>
  <sheetData>
    <row r="1" spans="1:6" x14ac:dyDescent="0.3">
      <c r="B1" s="481" t="s">
        <v>337</v>
      </c>
    </row>
    <row r="2" spans="1:6" ht="18" thickBot="1" x14ac:dyDescent="0.35"/>
    <row r="3" spans="1:6" ht="23.25" customHeight="1" thickBot="1" x14ac:dyDescent="0.35">
      <c r="B3" s="3297" t="s">
        <v>370</v>
      </c>
      <c r="C3" s="3297"/>
      <c r="D3" s="3297"/>
      <c r="F3" s="147" t="s">
        <v>371</v>
      </c>
    </row>
    <row r="4" spans="1:6" ht="21" customHeight="1" x14ac:dyDescent="0.3">
      <c r="A4" s="691"/>
      <c r="B4" s="3142" t="s">
        <v>449</v>
      </c>
      <c r="C4" s="3142"/>
      <c r="D4" s="44" t="s">
        <v>16</v>
      </c>
    </row>
    <row r="5" spans="1:6" ht="34.799999999999997" customHeight="1" x14ac:dyDescent="0.3">
      <c r="B5" s="3142" t="s">
        <v>373</v>
      </c>
      <c r="C5" s="3142"/>
      <c r="D5" s="44" t="s">
        <v>51</v>
      </c>
    </row>
    <row r="6" spans="1:6" x14ac:dyDescent="0.3">
      <c r="B6" s="3142" t="s">
        <v>374</v>
      </c>
      <c r="C6" s="3142"/>
      <c r="D6" s="45" t="s">
        <v>610</v>
      </c>
    </row>
    <row r="7" spans="1:6" ht="30.75" customHeight="1" x14ac:dyDescent="0.3">
      <c r="B7" s="3143" t="s">
        <v>375</v>
      </c>
      <c r="C7" s="3143"/>
      <c r="D7" s="46" t="s">
        <v>3983</v>
      </c>
    </row>
    <row r="8" spans="1:6" x14ac:dyDescent="0.3">
      <c r="B8" s="3143" t="s">
        <v>2480</v>
      </c>
      <c r="C8" s="3143"/>
      <c r="D8" s="104" t="s">
        <v>2521</v>
      </c>
    </row>
    <row r="9" spans="1:6" x14ac:dyDescent="0.45">
      <c r="B9" s="22"/>
      <c r="C9" s="22"/>
      <c r="D9" s="22"/>
    </row>
    <row r="10" spans="1:6" ht="23.25" customHeight="1" x14ac:dyDescent="0.3">
      <c r="B10" s="3297" t="s">
        <v>376</v>
      </c>
      <c r="C10" s="3297"/>
      <c r="D10" s="3297"/>
    </row>
    <row r="11" spans="1:6" ht="17.25" customHeight="1" x14ac:dyDescent="0.3">
      <c r="B11" s="3153" t="s">
        <v>377</v>
      </c>
      <c r="C11" s="3154"/>
      <c r="D11" s="44" t="s">
        <v>439</v>
      </c>
    </row>
    <row r="12" spans="1:6" x14ac:dyDescent="0.3">
      <c r="B12" s="3155" t="s">
        <v>379</v>
      </c>
      <c r="C12" s="3155"/>
      <c r="D12" s="460" t="s">
        <v>676</v>
      </c>
    </row>
    <row r="13" spans="1:6" x14ac:dyDescent="0.3">
      <c r="B13" s="3142" t="s">
        <v>380</v>
      </c>
      <c r="C13" s="3142"/>
      <c r="D13" s="603" t="s">
        <v>610</v>
      </c>
    </row>
    <row r="14" spans="1:6" x14ac:dyDescent="0.3">
      <c r="B14" s="3142" t="s">
        <v>381</v>
      </c>
      <c r="C14" s="3156"/>
      <c r="D14" s="603" t="s">
        <v>18</v>
      </c>
    </row>
    <row r="15" spans="1:6" ht="281.39999999999998" customHeight="1" x14ac:dyDescent="0.3">
      <c r="B15" s="3142" t="s">
        <v>382</v>
      </c>
      <c r="C15" s="3142"/>
      <c r="D15" s="49" t="s">
        <v>5990</v>
      </c>
    </row>
    <row r="16" spans="1:6" ht="162.75" customHeight="1" x14ac:dyDescent="0.45">
      <c r="B16" s="3142" t="s">
        <v>383</v>
      </c>
      <c r="C16" s="3142"/>
      <c r="D16" s="53" t="s">
        <v>5991</v>
      </c>
    </row>
    <row r="17" spans="1:4" x14ac:dyDescent="0.3">
      <c r="B17" s="3142" t="s">
        <v>384</v>
      </c>
      <c r="C17" s="3142"/>
      <c r="D17" s="52" t="s">
        <v>450</v>
      </c>
    </row>
    <row r="18" spans="1:4" x14ac:dyDescent="0.3">
      <c r="B18" s="3143" t="s">
        <v>386</v>
      </c>
      <c r="C18" s="3143"/>
      <c r="D18" s="44"/>
    </row>
    <row r="19" spans="1:4" ht="39" customHeight="1" x14ac:dyDescent="0.3">
      <c r="B19" s="3144" t="s">
        <v>387</v>
      </c>
      <c r="C19" s="3145"/>
      <c r="D19" s="52" t="s">
        <v>684</v>
      </c>
    </row>
    <row r="20" spans="1:4" x14ac:dyDescent="0.3">
      <c r="B20" s="3142" t="s">
        <v>388</v>
      </c>
      <c r="C20" s="3142"/>
      <c r="D20" s="52" t="s">
        <v>450</v>
      </c>
    </row>
    <row r="21" spans="1:4" x14ac:dyDescent="0.3">
      <c r="B21" s="3146" t="s">
        <v>390</v>
      </c>
      <c r="C21" s="54" t="s">
        <v>391</v>
      </c>
      <c r="D21" s="49" t="s">
        <v>424</v>
      </c>
    </row>
    <row r="22" spans="1:4" x14ac:dyDescent="0.3">
      <c r="B22" s="3147"/>
      <c r="C22" s="577" t="s">
        <v>393</v>
      </c>
      <c r="D22" s="52" t="s">
        <v>685</v>
      </c>
    </row>
    <row r="23" spans="1:4" x14ac:dyDescent="0.3">
      <c r="B23" s="3148" t="s">
        <v>395</v>
      </c>
      <c r="C23" s="3148"/>
      <c r="D23" s="52" t="s">
        <v>559</v>
      </c>
    </row>
    <row r="24" spans="1:4" x14ac:dyDescent="0.3">
      <c r="B24" s="3148" t="s">
        <v>397</v>
      </c>
      <c r="C24" s="3148"/>
      <c r="D24" s="84" t="s">
        <v>645</v>
      </c>
    </row>
    <row r="25" spans="1:4" x14ac:dyDescent="0.3">
      <c r="B25" s="3142" t="s">
        <v>399</v>
      </c>
      <c r="C25" s="3142"/>
      <c r="D25" s="52" t="s">
        <v>15</v>
      </c>
    </row>
    <row r="26" spans="1:4" ht="15" customHeight="1" x14ac:dyDescent="0.3">
      <c r="B26" s="3143" t="s">
        <v>401</v>
      </c>
      <c r="C26" s="3143"/>
      <c r="D26" s="84" t="s">
        <v>686</v>
      </c>
    </row>
    <row r="27" spans="1:4" x14ac:dyDescent="0.3">
      <c r="B27" s="3149" t="s">
        <v>403</v>
      </c>
      <c r="C27" s="3150"/>
      <c r="D27" s="44"/>
    </row>
    <row r="28" spans="1:4" ht="34.799999999999997" x14ac:dyDescent="0.3">
      <c r="B28" s="578" t="s">
        <v>404</v>
      </c>
      <c r="C28" s="579"/>
      <c r="D28" s="52" t="s">
        <v>687</v>
      </c>
    </row>
    <row r="29" spans="1:4" x14ac:dyDescent="0.3">
      <c r="B29" s="3151" t="s">
        <v>405</v>
      </c>
      <c r="C29" s="3152"/>
      <c r="D29" s="61"/>
    </row>
    <row r="30" spans="1:4" x14ac:dyDescent="0.3">
      <c r="B30" s="62"/>
      <c r="C30" s="62"/>
      <c r="D30" s="63"/>
    </row>
    <row r="31" spans="1:4" ht="23.25" customHeight="1" x14ac:dyDescent="0.3">
      <c r="A31" s="935"/>
      <c r="B31" s="3297" t="s">
        <v>406</v>
      </c>
      <c r="C31" s="3297"/>
      <c r="D31" s="3297"/>
    </row>
    <row r="32" spans="1:4" x14ac:dyDescent="0.45">
      <c r="A32" s="935"/>
      <c r="B32" s="3140" t="s">
        <v>407</v>
      </c>
      <c r="C32" s="3141"/>
      <c r="D32" s="64" t="s">
        <v>688</v>
      </c>
    </row>
    <row r="33" spans="1:4" x14ac:dyDescent="0.45">
      <c r="A33" s="935"/>
      <c r="B33" s="3140" t="s">
        <v>409</v>
      </c>
      <c r="C33" s="3141"/>
      <c r="D33" s="64" t="s">
        <v>689</v>
      </c>
    </row>
    <row r="34" spans="1:4" x14ac:dyDescent="0.45">
      <c r="A34" s="935"/>
      <c r="B34" s="3140" t="s">
        <v>411</v>
      </c>
      <c r="C34" s="3141"/>
      <c r="D34" s="64" t="s">
        <v>645</v>
      </c>
    </row>
    <row r="35" spans="1:4" x14ac:dyDescent="0.45">
      <c r="A35" s="936"/>
      <c r="B35" s="3140" t="s">
        <v>413</v>
      </c>
      <c r="C35" s="3141"/>
      <c r="D35" s="64" t="s">
        <v>690</v>
      </c>
    </row>
    <row r="36" spans="1:4" x14ac:dyDescent="0.45">
      <c r="A36" s="935"/>
      <c r="B36" s="3140" t="s">
        <v>415</v>
      </c>
      <c r="C36" s="3141"/>
      <c r="D36" s="105" t="s">
        <v>691</v>
      </c>
    </row>
    <row r="37" spans="1:4" x14ac:dyDescent="0.3">
      <c r="A37" s="935"/>
      <c r="B37" s="874"/>
    </row>
    <row r="38" spans="1:4" x14ac:dyDescent="0.3">
      <c r="A38" s="935"/>
      <c r="B38" s="874"/>
    </row>
    <row r="39" spans="1:4" x14ac:dyDescent="0.3">
      <c r="A39" s="936"/>
      <c r="B39" s="874"/>
    </row>
    <row r="40" spans="1:4" x14ac:dyDescent="0.3">
      <c r="A40" s="935"/>
      <c r="B40" s="874"/>
    </row>
    <row r="41" spans="1:4" x14ac:dyDescent="0.3">
      <c r="A41" s="874"/>
      <c r="B41" s="874"/>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7">
    <dataValidation type="list" allowBlank="1" showInputMessage="1" showErrorMessage="1" sqref="D25" xr:uid="{00000000-0002-0000-5A00-000000000000}">
      <formula1>Tipo_operación</formula1>
    </dataValidation>
    <dataValidation type="list" allowBlank="1" showInputMessage="1" showErrorMessage="1" sqref="D14" xr:uid="{00000000-0002-0000-5A00-000001000000}">
      <formula1>Tipo_indicador</formula1>
    </dataValidation>
    <dataValidation type="list" allowBlank="1" showInputMessage="1" showErrorMessage="1" sqref="D7" xr:uid="{00000000-0002-0000-5A00-000002000000}">
      <formula1>Nombre_indicador_ODS</formula1>
    </dataValidation>
    <dataValidation type="list" allowBlank="1" showInputMessage="1" showErrorMessage="1" sqref="D6" xr:uid="{00000000-0002-0000-5A00-000003000000}">
      <formula1>Numero_indicador</formula1>
    </dataValidation>
    <dataValidation type="list" allowBlank="1" showInputMessage="1" showErrorMessage="1" sqref="D5" xr:uid="{00000000-0002-0000-5A00-000004000000}">
      <formula1>Metas_ODS</formula1>
    </dataValidation>
    <dataValidation type="list" allowBlank="1" showInputMessage="1" showErrorMessage="1" sqref="D4" xr:uid="{00000000-0002-0000-5A00-000005000000}">
      <formula1>ODS</formula1>
    </dataValidation>
    <dataValidation allowBlank="1" showDropDown="1" showInputMessage="1" showErrorMessage="1" sqref="D13" xr:uid="{00000000-0002-0000-5A00-000006000000}"/>
  </dataValidations>
  <hyperlinks>
    <hyperlink ref="B1" location="'3.7.1'!A1" display="REGRESAR" xr:uid="{00000000-0004-0000-5A00-000000000000}"/>
    <hyperlink ref="D36" r:id="rId1" xr:uid="{00000000-0004-0000-5A00-000001000000}"/>
    <hyperlink ref="D8" r:id="rId2" xr:uid="{00000000-0004-0000-5A00-000002000000}"/>
  </hyperlinks>
  <pageMargins left="0.7" right="0.7" top="0.75" bottom="0.75" header="0.3" footer="0.3"/>
  <pageSetup orientation="portrait" r:id="rId3"/>
  <drawing r:id="rId4"/>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dimension ref="A1:Q58"/>
  <sheetViews>
    <sheetView showGridLines="0" zoomScaleNormal="100" workbookViewId="0">
      <pane ySplit="1" topLeftCell="A2" activePane="bottomLeft" state="frozen"/>
      <selection activeCell="E10" sqref="E10"/>
      <selection pane="bottomLeft" activeCell="E23" sqref="E23"/>
    </sheetView>
  </sheetViews>
  <sheetFormatPr baseColWidth="10" defaultColWidth="11.44140625" defaultRowHeight="13.2" x14ac:dyDescent="0.35"/>
  <cols>
    <col min="1" max="2" width="15" style="39" customWidth="1"/>
    <col min="3" max="3" width="42.44140625" style="39" customWidth="1"/>
    <col min="4" max="4" width="13.21875" style="39" customWidth="1"/>
    <col min="5" max="16" width="11.44140625" style="39"/>
    <col min="17" max="17" width="11.44140625" style="100"/>
    <col min="18" max="16384" width="11.44140625" style="39"/>
  </cols>
  <sheetData>
    <row r="1" spans="1:17" s="160" customFormat="1" ht="18.600000000000001" x14ac:dyDescent="0.45">
      <c r="A1" s="576" t="s">
        <v>337</v>
      </c>
      <c r="C1" s="584" t="s">
        <v>430</v>
      </c>
      <c r="Q1" s="614"/>
    </row>
    <row r="2" spans="1:17" s="160" customFormat="1" ht="18.600000000000001" x14ac:dyDescent="0.45">
      <c r="Q2" s="614"/>
    </row>
    <row r="3" spans="1:17" s="160" customFormat="1" ht="18.600000000000001" x14ac:dyDescent="0.45">
      <c r="A3" s="3268" t="s">
        <v>339</v>
      </c>
      <c r="B3" s="3268"/>
      <c r="C3" s="3268" t="s">
        <v>627</v>
      </c>
      <c r="D3" s="3269"/>
      <c r="E3" s="3269"/>
      <c r="F3" s="3269"/>
      <c r="G3" s="3269"/>
      <c r="H3" s="3269"/>
      <c r="I3" s="3269"/>
      <c r="J3" s="3269"/>
      <c r="K3" s="3269"/>
      <c r="L3" s="3269"/>
      <c r="M3" s="3269"/>
      <c r="N3" s="3269"/>
      <c r="O3" s="3269"/>
      <c r="P3" s="3269"/>
      <c r="Q3" s="839"/>
    </row>
    <row r="4" spans="1:17" s="160" customFormat="1" ht="17.399999999999999" customHeight="1" x14ac:dyDescent="0.45">
      <c r="A4" s="3268" t="s">
        <v>340</v>
      </c>
      <c r="B4" s="3268"/>
      <c r="C4" s="3268" t="s">
        <v>51</v>
      </c>
      <c r="D4" s="3269"/>
      <c r="E4" s="3269"/>
      <c r="F4" s="3269"/>
      <c r="G4" s="3269"/>
      <c r="H4" s="3269"/>
      <c r="I4" s="3269"/>
      <c r="J4" s="3269"/>
      <c r="K4" s="3269"/>
      <c r="L4" s="3269"/>
      <c r="M4" s="3269"/>
      <c r="N4" s="3269"/>
      <c r="O4" s="3269"/>
      <c r="P4" s="3269"/>
      <c r="Q4" s="839"/>
    </row>
    <row r="5" spans="1:17" s="160" customFormat="1" ht="18.600000000000001" x14ac:dyDescent="0.45">
      <c r="A5" s="3268" t="s">
        <v>341</v>
      </c>
      <c r="B5" s="3268"/>
      <c r="C5" s="3268" t="s">
        <v>3983</v>
      </c>
      <c r="D5" s="3269"/>
      <c r="E5" s="3269"/>
      <c r="F5" s="3269"/>
      <c r="G5" s="3269"/>
      <c r="H5" s="3269"/>
      <c r="I5" s="3269"/>
      <c r="J5" s="3269"/>
      <c r="K5" s="3269"/>
      <c r="L5" s="3269"/>
      <c r="M5" s="3269"/>
      <c r="N5" s="3269"/>
      <c r="O5" s="3269"/>
      <c r="P5" s="3269"/>
      <c r="Q5" s="839"/>
    </row>
    <row r="6" spans="1:17" s="160" customFormat="1" ht="18.600000000000001" x14ac:dyDescent="0.45">
      <c r="A6" s="3268" t="s">
        <v>417</v>
      </c>
      <c r="B6" s="3269"/>
      <c r="C6" s="3268" t="s">
        <v>6138</v>
      </c>
      <c r="D6" s="3269"/>
      <c r="E6" s="3269"/>
      <c r="F6" s="3269"/>
      <c r="G6" s="3269"/>
      <c r="H6" s="3269"/>
      <c r="I6" s="3269"/>
      <c r="J6" s="3269"/>
      <c r="K6" s="3269"/>
      <c r="L6" s="3269"/>
      <c r="M6" s="3269"/>
      <c r="N6" s="3269"/>
      <c r="O6" s="3269"/>
      <c r="P6" s="3269"/>
      <c r="Q6" s="839"/>
    </row>
    <row r="7" spans="1:17" s="160" customFormat="1" ht="18.600000000000001" x14ac:dyDescent="0.45">
      <c r="C7" s="908"/>
      <c r="D7" s="614"/>
    </row>
    <row r="8" spans="1:17" s="160" customFormat="1" ht="18.600000000000001" x14ac:dyDescent="0.45">
      <c r="C8" s="908"/>
      <c r="D8" s="614"/>
    </row>
    <row r="9" spans="1:17" s="160" customFormat="1" ht="15.6" customHeight="1" x14ac:dyDescent="0.45">
      <c r="C9" s="934" t="s">
        <v>6138</v>
      </c>
    </row>
    <row r="10" spans="1:17" s="160" customFormat="1" ht="15.6" customHeight="1" x14ac:dyDescent="0.45">
      <c r="C10" s="934"/>
    </row>
    <row r="11" spans="1:17" s="160" customFormat="1" ht="18.600000000000001" x14ac:dyDescent="0.45">
      <c r="C11" s="931"/>
      <c r="D11" s="3332" t="s">
        <v>3641</v>
      </c>
      <c r="E11" s="3333"/>
      <c r="F11" s="3333"/>
      <c r="G11" s="3333"/>
      <c r="H11" s="3333"/>
      <c r="I11" s="3333"/>
      <c r="J11" s="3333"/>
      <c r="K11" s="3333"/>
      <c r="L11" s="3333"/>
      <c r="M11" s="3333"/>
    </row>
    <row r="12" spans="1:17" ht="34.799999999999997" x14ac:dyDescent="0.45">
      <c r="C12" s="932"/>
      <c r="D12" s="933" t="s">
        <v>3642</v>
      </c>
      <c r="E12" s="933" t="s">
        <v>3643</v>
      </c>
      <c r="F12" s="933" t="s">
        <v>3644</v>
      </c>
      <c r="G12" s="933" t="s">
        <v>3645</v>
      </c>
      <c r="H12" s="933" t="s">
        <v>3646</v>
      </c>
      <c r="I12" s="933" t="s">
        <v>3647</v>
      </c>
      <c r="J12" s="933" t="s">
        <v>3648</v>
      </c>
      <c r="K12" s="933" t="s">
        <v>3649</v>
      </c>
      <c r="L12" s="933" t="s">
        <v>3650</v>
      </c>
      <c r="M12" s="933" t="s">
        <v>3651</v>
      </c>
    </row>
    <row r="13" spans="1:17" ht="17.399999999999999" x14ac:dyDescent="0.45">
      <c r="C13" s="22"/>
      <c r="D13" s="22"/>
      <c r="E13" s="22"/>
      <c r="F13" s="22"/>
      <c r="G13" s="22"/>
      <c r="H13" s="22"/>
      <c r="I13" s="22"/>
      <c r="J13" s="22"/>
      <c r="K13" s="22"/>
      <c r="L13" s="22"/>
      <c r="M13" s="22"/>
    </row>
    <row r="14" spans="1:17" ht="17.399999999999999" x14ac:dyDescent="0.35">
      <c r="C14" s="779" t="s">
        <v>344</v>
      </c>
      <c r="D14" s="917">
        <v>21.859810438841638</v>
      </c>
      <c r="E14" s="917">
        <v>5.227180188670614</v>
      </c>
      <c r="F14" s="917">
        <v>3.3867370740144445</v>
      </c>
      <c r="G14" s="917">
        <v>9.7071450586861143</v>
      </c>
      <c r="H14" s="917">
        <v>0.50631291785678301</v>
      </c>
      <c r="I14" s="917">
        <v>21.351203240704852</v>
      </c>
      <c r="J14" s="917">
        <v>6.7967890557436519</v>
      </c>
      <c r="K14" s="917">
        <v>8.9335836615312234E-2</v>
      </c>
      <c r="L14" s="917">
        <v>9.0990503252184243E-3</v>
      </c>
      <c r="M14" s="917">
        <v>0</v>
      </c>
    </row>
    <row r="15" spans="1:17" ht="17.399999999999999" x14ac:dyDescent="0.35">
      <c r="C15" s="918"/>
      <c r="D15" s="919"/>
      <c r="E15" s="919"/>
      <c r="F15" s="919"/>
      <c r="G15" s="919"/>
      <c r="H15" s="920"/>
      <c r="I15" s="919"/>
      <c r="J15" s="919"/>
      <c r="K15" s="920"/>
      <c r="L15" s="920"/>
      <c r="M15" s="919"/>
    </row>
    <row r="16" spans="1:17" ht="17.399999999999999" x14ac:dyDescent="0.35">
      <c r="C16" s="921" t="s">
        <v>346</v>
      </c>
      <c r="D16" s="919"/>
      <c r="E16" s="919"/>
      <c r="F16" s="919"/>
      <c r="G16" s="919"/>
      <c r="H16" s="920"/>
      <c r="I16" s="919"/>
      <c r="J16" s="919"/>
      <c r="K16" s="920"/>
      <c r="L16" s="920"/>
      <c r="M16" s="919"/>
    </row>
    <row r="17" spans="3:13" ht="17.399999999999999" x14ac:dyDescent="0.35">
      <c r="C17" s="922" t="s">
        <v>352</v>
      </c>
      <c r="D17" s="919">
        <v>20.487955797159827</v>
      </c>
      <c r="E17" s="919">
        <v>5.7809804830551723</v>
      </c>
      <c r="F17" s="919">
        <v>4.0774137826398036</v>
      </c>
      <c r="G17" s="919">
        <v>9.1851888366799983</v>
      </c>
      <c r="H17" s="919">
        <v>0.62709595906248161</v>
      </c>
      <c r="I17" s="919">
        <v>20.421515253793139</v>
      </c>
      <c r="J17" s="919">
        <v>7.0311853807812934</v>
      </c>
      <c r="K17" s="919">
        <v>9.4421078673136774E-2</v>
      </c>
      <c r="L17" s="919">
        <v>1.2897937896512822E-2</v>
      </c>
      <c r="M17" s="919">
        <v>0</v>
      </c>
    </row>
    <row r="18" spans="3:13" ht="17.399999999999999" x14ac:dyDescent="0.35">
      <c r="C18" s="922" t="s">
        <v>353</v>
      </c>
      <c r="D18" s="919">
        <v>25.145660359188899</v>
      </c>
      <c r="E18" s="919">
        <v>3.900724310691305</v>
      </c>
      <c r="F18" s="919">
        <v>1.732436436710481</v>
      </c>
      <c r="G18" s="919">
        <v>10.957328393271061</v>
      </c>
      <c r="H18" s="919">
        <v>0.21701481420452834</v>
      </c>
      <c r="I18" s="919">
        <v>23.577980848860804</v>
      </c>
      <c r="J18" s="919">
        <v>6.2353657660206583</v>
      </c>
      <c r="K18" s="919">
        <v>7.7155725324390412E-2</v>
      </c>
      <c r="L18" s="919">
        <v>0</v>
      </c>
      <c r="M18" s="919">
        <v>0</v>
      </c>
    </row>
    <row r="19" spans="3:13" ht="17.399999999999999" x14ac:dyDescent="0.35">
      <c r="C19" s="921" t="s">
        <v>505</v>
      </c>
      <c r="D19" s="919"/>
      <c r="E19" s="919"/>
      <c r="F19" s="919"/>
      <c r="G19" s="919"/>
      <c r="H19" s="919"/>
      <c r="I19" s="919"/>
      <c r="J19" s="919"/>
      <c r="K19" s="919"/>
      <c r="L19" s="919"/>
      <c r="M19" s="919"/>
    </row>
    <row r="20" spans="3:13" ht="17.399999999999999" x14ac:dyDescent="0.35">
      <c r="C20" s="922" t="s">
        <v>507</v>
      </c>
      <c r="D20" s="919">
        <v>27.372306903689715</v>
      </c>
      <c r="E20" s="919">
        <v>8.1913969145986787</v>
      </c>
      <c r="F20" s="919">
        <v>1.9528761290196137</v>
      </c>
      <c r="G20" s="919">
        <v>8.2675295259044965</v>
      </c>
      <c r="H20" s="919">
        <v>0.22549627273792022</v>
      </c>
      <c r="I20" s="919">
        <v>19.947304405475926</v>
      </c>
      <c r="J20" s="919">
        <v>7.3021078916386815</v>
      </c>
      <c r="K20" s="919">
        <v>0</v>
      </c>
      <c r="L20" s="919">
        <v>0</v>
      </c>
      <c r="M20" s="919">
        <v>0</v>
      </c>
    </row>
    <row r="21" spans="3:13" ht="17.399999999999999" x14ac:dyDescent="0.35">
      <c r="C21" s="922" t="s">
        <v>508</v>
      </c>
      <c r="D21" s="919">
        <v>24.068712486556212</v>
      </c>
      <c r="E21" s="919">
        <v>4.5881698106155868</v>
      </c>
      <c r="F21" s="919">
        <v>0.95371556213515352</v>
      </c>
      <c r="G21" s="919">
        <v>10.374447748133093</v>
      </c>
      <c r="H21" s="919">
        <v>0</v>
      </c>
      <c r="I21" s="919">
        <v>18.193071230022934</v>
      </c>
      <c r="J21" s="919">
        <v>7.2142216531812489</v>
      </c>
      <c r="K21" s="919">
        <v>0.62354308425437144</v>
      </c>
      <c r="L21" s="919">
        <v>7.1107549178408336E-2</v>
      </c>
      <c r="M21" s="919">
        <v>0</v>
      </c>
    </row>
    <row r="22" spans="3:13" ht="17.399999999999999" x14ac:dyDescent="0.35">
      <c r="C22" s="922" t="s">
        <v>509</v>
      </c>
      <c r="D22" s="919">
        <v>22.085953865757958</v>
      </c>
      <c r="E22" s="919">
        <v>12.447169492536801</v>
      </c>
      <c r="F22" s="919">
        <v>4.9593272416522431</v>
      </c>
      <c r="G22" s="919">
        <v>7.4336872392534987</v>
      </c>
      <c r="H22" s="919">
        <v>0</v>
      </c>
      <c r="I22" s="919">
        <v>24.138068263306948</v>
      </c>
      <c r="J22" s="919">
        <v>4.5681964485041995</v>
      </c>
      <c r="K22" s="919">
        <v>0</v>
      </c>
      <c r="L22" s="919">
        <v>0</v>
      </c>
      <c r="M22" s="919">
        <v>0</v>
      </c>
    </row>
    <row r="23" spans="3:13" ht="17.399999999999999" x14ac:dyDescent="0.35">
      <c r="C23" s="922" t="s">
        <v>510</v>
      </c>
      <c r="D23" s="919">
        <v>19.666836154834215</v>
      </c>
      <c r="E23" s="919">
        <v>0.95410478863776127</v>
      </c>
      <c r="F23" s="919">
        <v>0.42970658474546475</v>
      </c>
      <c r="G23" s="919">
        <v>11.29536359937519</v>
      </c>
      <c r="H23" s="919">
        <v>0</v>
      </c>
      <c r="I23" s="919">
        <v>30.198061592987052</v>
      </c>
      <c r="J23" s="919">
        <v>7.9016561442123034</v>
      </c>
      <c r="K23" s="919">
        <v>5.8714534868445419E-2</v>
      </c>
      <c r="L23" s="919">
        <v>0</v>
      </c>
      <c r="M23" s="919">
        <v>0</v>
      </c>
    </row>
    <row r="24" spans="3:13" ht="17.399999999999999" x14ac:dyDescent="0.35">
      <c r="C24" s="922" t="s">
        <v>512</v>
      </c>
      <c r="D24" s="919">
        <v>20.576410091197612</v>
      </c>
      <c r="E24" s="919">
        <v>1.5080834128555234</v>
      </c>
      <c r="F24" s="919">
        <v>1.9355855412669363</v>
      </c>
      <c r="G24" s="919">
        <v>16.143296386210825</v>
      </c>
      <c r="H24" s="919">
        <v>2.8758931478626693</v>
      </c>
      <c r="I24" s="919">
        <v>25.366915708641351</v>
      </c>
      <c r="J24" s="919">
        <v>2.8785386525001444</v>
      </c>
      <c r="K24" s="919">
        <v>0</v>
      </c>
      <c r="L24" s="919">
        <v>1.570533417718932E-2</v>
      </c>
      <c r="M24" s="919">
        <v>0</v>
      </c>
    </row>
    <row r="25" spans="3:13" ht="17.399999999999999" x14ac:dyDescent="0.35">
      <c r="C25" s="923" t="s">
        <v>3572</v>
      </c>
      <c r="D25" s="919"/>
      <c r="E25" s="919"/>
      <c r="F25" s="919"/>
      <c r="G25" s="919"/>
      <c r="H25" s="919"/>
      <c r="I25" s="919"/>
      <c r="J25" s="919"/>
      <c r="K25" s="919"/>
      <c r="L25" s="919"/>
      <c r="M25" s="919"/>
    </row>
    <row r="26" spans="3:13" ht="17.399999999999999" x14ac:dyDescent="0.35">
      <c r="C26" s="924" t="s">
        <v>2312</v>
      </c>
      <c r="D26" s="919">
        <v>0</v>
      </c>
      <c r="E26" s="919">
        <v>0</v>
      </c>
      <c r="F26" s="919">
        <v>0.1433254429090095</v>
      </c>
      <c r="G26" s="919">
        <v>26.143283172372239</v>
      </c>
      <c r="H26" s="919">
        <v>6.9979241760524138</v>
      </c>
      <c r="I26" s="919">
        <v>12.048118954224837</v>
      </c>
      <c r="J26" s="919">
        <v>16.750337455606832</v>
      </c>
      <c r="K26" s="919">
        <v>0</v>
      </c>
      <c r="L26" s="919">
        <v>0</v>
      </c>
      <c r="M26" s="919">
        <v>0</v>
      </c>
    </row>
    <row r="27" spans="3:13" ht="17.399999999999999" x14ac:dyDescent="0.35">
      <c r="C27" s="924" t="s">
        <v>3652</v>
      </c>
      <c r="D27" s="925">
        <v>0</v>
      </c>
      <c r="E27" s="925">
        <v>0</v>
      </c>
      <c r="F27" s="925">
        <v>0.39716925446881685</v>
      </c>
      <c r="G27" s="925">
        <v>15.634858876713878</v>
      </c>
      <c r="H27" s="925">
        <v>2.3415970470739262</v>
      </c>
      <c r="I27" s="925">
        <v>13.703491946529045</v>
      </c>
      <c r="J27" s="925">
        <v>30.858707168183042</v>
      </c>
      <c r="K27" s="925">
        <v>0</v>
      </c>
      <c r="L27" s="925">
        <v>0</v>
      </c>
      <c r="M27" s="925">
        <v>0</v>
      </c>
    </row>
    <row r="28" spans="3:13" ht="17.399999999999999" x14ac:dyDescent="0.35">
      <c r="C28" s="924" t="s">
        <v>3653</v>
      </c>
      <c r="D28" s="919">
        <v>0</v>
      </c>
      <c r="E28" s="919">
        <v>0</v>
      </c>
      <c r="F28" s="919">
        <v>0</v>
      </c>
      <c r="G28" s="919">
        <v>32.076555908848533</v>
      </c>
      <c r="H28" s="919">
        <v>9.6269823515866282</v>
      </c>
      <c r="I28" s="919">
        <v>11.11346127695578</v>
      </c>
      <c r="J28" s="919">
        <v>8.7844614101999774</v>
      </c>
      <c r="K28" s="919">
        <v>0</v>
      </c>
      <c r="L28" s="919">
        <v>0</v>
      </c>
      <c r="M28" s="919">
        <v>0</v>
      </c>
    </row>
    <row r="29" spans="3:13" ht="17.399999999999999" x14ac:dyDescent="0.35">
      <c r="C29" s="924" t="s">
        <v>2313</v>
      </c>
      <c r="D29" s="919">
        <v>3.4841373995520168</v>
      </c>
      <c r="E29" s="919">
        <v>1.8620087448311624</v>
      </c>
      <c r="F29" s="919">
        <v>2.2297058860116472</v>
      </c>
      <c r="G29" s="919">
        <v>22.478068768085784</v>
      </c>
      <c r="H29" s="919">
        <v>1.1712809998199274</v>
      </c>
      <c r="I29" s="919">
        <v>27.045588137192851</v>
      </c>
      <c r="J29" s="919">
        <v>5.4216652433415922</v>
      </c>
      <c r="K29" s="919">
        <v>0</v>
      </c>
      <c r="L29" s="919">
        <v>0</v>
      </c>
      <c r="M29" s="919">
        <v>0</v>
      </c>
    </row>
    <row r="30" spans="3:13" ht="17.399999999999999" x14ac:dyDescent="0.35">
      <c r="C30" s="924" t="s">
        <v>2314</v>
      </c>
      <c r="D30" s="919">
        <v>8.1510839107579827</v>
      </c>
      <c r="E30" s="919">
        <v>2.3677362813469021</v>
      </c>
      <c r="F30" s="919">
        <v>1.8825194702771755</v>
      </c>
      <c r="G30" s="919">
        <v>15.31879283006821</v>
      </c>
      <c r="H30" s="919">
        <v>0.31025295596699998</v>
      </c>
      <c r="I30" s="919">
        <v>29.795017922873861</v>
      </c>
      <c r="J30" s="919">
        <v>9.0736507702949343</v>
      </c>
      <c r="K30" s="919">
        <v>3.5365622581485116E-2</v>
      </c>
      <c r="L30" s="919">
        <v>9.1966401387242654E-3</v>
      </c>
      <c r="M30" s="919">
        <v>0</v>
      </c>
    </row>
    <row r="31" spans="3:13" ht="17.399999999999999" x14ac:dyDescent="0.35">
      <c r="C31" s="924" t="s">
        <v>2259</v>
      </c>
      <c r="D31" s="919">
        <v>19.210657056034698</v>
      </c>
      <c r="E31" s="919">
        <v>4.6982318496113074</v>
      </c>
      <c r="F31" s="919">
        <v>3.4098566037369147</v>
      </c>
      <c r="G31" s="919">
        <v>9.6578397380722514</v>
      </c>
      <c r="H31" s="919">
        <v>0.10197346712948964</v>
      </c>
      <c r="I31" s="919">
        <v>28.48385888146866</v>
      </c>
      <c r="J31" s="919">
        <v>7.3715067738283917</v>
      </c>
      <c r="K31" s="919">
        <v>0.32577294003137564</v>
      </c>
      <c r="L31" s="919">
        <v>0</v>
      </c>
      <c r="M31" s="919">
        <v>0</v>
      </c>
    </row>
    <row r="32" spans="3:13" ht="17.399999999999999" x14ac:dyDescent="0.35">
      <c r="C32" s="924" t="s">
        <v>2260</v>
      </c>
      <c r="D32" s="919">
        <v>29.158639898587431</v>
      </c>
      <c r="E32" s="919">
        <v>4.8869255457928915</v>
      </c>
      <c r="F32" s="919">
        <v>5.5255637234855195</v>
      </c>
      <c r="G32" s="919">
        <v>6.2229282234746508</v>
      </c>
      <c r="H32" s="919">
        <v>0.23600318851402766</v>
      </c>
      <c r="I32" s="919">
        <v>20.379081400907008</v>
      </c>
      <c r="J32" s="919">
        <v>4.5414562698238976</v>
      </c>
      <c r="K32" s="919">
        <v>6.2220286035592431E-2</v>
      </c>
      <c r="L32" s="919">
        <v>3.830261523854242E-2</v>
      </c>
      <c r="M32" s="919">
        <v>0</v>
      </c>
    </row>
    <row r="33" spans="3:13" ht="17.399999999999999" x14ac:dyDescent="0.35">
      <c r="C33" s="924" t="s">
        <v>2306</v>
      </c>
      <c r="D33" s="919">
        <v>32.343349249566621</v>
      </c>
      <c r="E33" s="919">
        <v>7.4099487812784721</v>
      </c>
      <c r="F33" s="919">
        <v>2.264520823637902</v>
      </c>
      <c r="G33" s="919">
        <v>4.3515093134429312</v>
      </c>
      <c r="H33" s="919">
        <v>0.62569000035386302</v>
      </c>
      <c r="I33" s="919">
        <v>14.221831262422334</v>
      </c>
      <c r="J33" s="919">
        <v>6.5303110959979191</v>
      </c>
      <c r="K33" s="919">
        <v>2.9286598149458117E-2</v>
      </c>
      <c r="L33" s="919">
        <v>0</v>
      </c>
      <c r="M33" s="919">
        <v>0</v>
      </c>
    </row>
    <row r="34" spans="3:13" ht="17.399999999999999" x14ac:dyDescent="0.35">
      <c r="C34" s="924" t="s">
        <v>2307</v>
      </c>
      <c r="D34" s="919">
        <v>35.17027051656742</v>
      </c>
      <c r="E34" s="919">
        <v>10.195674757249773</v>
      </c>
      <c r="F34" s="919">
        <v>4.6146134888867829</v>
      </c>
      <c r="G34" s="919">
        <v>2.9168969579654376</v>
      </c>
      <c r="H34" s="919">
        <v>0</v>
      </c>
      <c r="I34" s="919">
        <v>9.25309319455042</v>
      </c>
      <c r="J34" s="919">
        <v>6.0598580951043015</v>
      </c>
      <c r="K34" s="919">
        <v>0</v>
      </c>
      <c r="L34" s="919">
        <v>0</v>
      </c>
      <c r="M34" s="919">
        <v>0</v>
      </c>
    </row>
    <row r="35" spans="3:13" ht="17.399999999999999" x14ac:dyDescent="0.35">
      <c r="C35" s="779" t="s">
        <v>434</v>
      </c>
      <c r="D35" s="919"/>
      <c r="E35" s="919"/>
      <c r="F35" s="919"/>
      <c r="G35" s="919"/>
      <c r="H35" s="919"/>
      <c r="I35" s="919"/>
      <c r="J35" s="919"/>
      <c r="K35" s="919"/>
      <c r="L35" s="919"/>
      <c r="M35" s="919"/>
    </row>
    <row r="36" spans="3:13" ht="17.399999999999999" x14ac:dyDescent="0.35">
      <c r="C36" s="922" t="s">
        <v>3620</v>
      </c>
      <c r="D36" s="919">
        <v>41.751844991196563</v>
      </c>
      <c r="E36" s="919">
        <v>0</v>
      </c>
      <c r="F36" s="919">
        <v>0</v>
      </c>
      <c r="G36" s="919">
        <v>15.938546635557321</v>
      </c>
      <c r="H36" s="919">
        <v>0</v>
      </c>
      <c r="I36" s="919">
        <v>7.831301516048379</v>
      </c>
      <c r="J36" s="919">
        <v>1.2047971949486602</v>
      </c>
      <c r="K36" s="919">
        <v>0</v>
      </c>
      <c r="L36" s="919">
        <v>0</v>
      </c>
      <c r="M36" s="919">
        <v>0</v>
      </c>
    </row>
    <row r="37" spans="3:13" ht="17.399999999999999" x14ac:dyDescent="0.35">
      <c r="C37" s="780" t="s">
        <v>3621</v>
      </c>
      <c r="D37" s="919">
        <v>30.288053417302958</v>
      </c>
      <c r="E37" s="919">
        <v>3.8329161614743854</v>
      </c>
      <c r="F37" s="919">
        <v>1.4996524881482736</v>
      </c>
      <c r="G37" s="919">
        <v>10.851232083796587</v>
      </c>
      <c r="H37" s="919">
        <v>0.24586914852828104</v>
      </c>
      <c r="I37" s="919">
        <v>18.064393877063399</v>
      </c>
      <c r="J37" s="919">
        <v>4.5845191918816672</v>
      </c>
      <c r="K37" s="919">
        <v>2.0605115333539717E-2</v>
      </c>
      <c r="L37" s="919">
        <v>0</v>
      </c>
      <c r="M37" s="919">
        <v>0</v>
      </c>
    </row>
    <row r="38" spans="3:13" ht="17.399999999999999" x14ac:dyDescent="0.35">
      <c r="C38" s="780" t="s">
        <v>3622</v>
      </c>
      <c r="D38" s="919">
        <v>20.536424280163558</v>
      </c>
      <c r="E38" s="919">
        <v>3.1779311275008202</v>
      </c>
      <c r="F38" s="919">
        <v>2.8107486636970385</v>
      </c>
      <c r="G38" s="919">
        <v>11.651036714507951</v>
      </c>
      <c r="H38" s="919">
        <v>0.87428309395856785</v>
      </c>
      <c r="I38" s="919">
        <v>20.04995904483636</v>
      </c>
      <c r="J38" s="919">
        <v>6.2661761677691832</v>
      </c>
      <c r="K38" s="919">
        <v>3.1122704704971717E-2</v>
      </c>
      <c r="L38" s="919">
        <v>2.2949637875068544E-2</v>
      </c>
      <c r="M38" s="919">
        <v>0</v>
      </c>
    </row>
    <row r="39" spans="3:13" ht="17.399999999999999" x14ac:dyDescent="0.35">
      <c r="C39" s="780" t="s">
        <v>3623</v>
      </c>
      <c r="D39" s="919">
        <v>15.112494738289461</v>
      </c>
      <c r="E39" s="919">
        <v>9.3215837687107417</v>
      </c>
      <c r="F39" s="919">
        <v>5.9682096228644159</v>
      </c>
      <c r="G39" s="919">
        <v>5.9321850805343495</v>
      </c>
      <c r="H39" s="919">
        <v>0.29238558133977965</v>
      </c>
      <c r="I39" s="919">
        <v>26.542140164935557</v>
      </c>
      <c r="J39" s="919">
        <v>9.7050650351274435</v>
      </c>
      <c r="K39" s="919">
        <v>0.22953817335892901</v>
      </c>
      <c r="L39" s="919">
        <v>0</v>
      </c>
      <c r="M39" s="919">
        <v>0</v>
      </c>
    </row>
    <row r="40" spans="3:13" ht="17.399999999999999" x14ac:dyDescent="0.35">
      <c r="C40" s="780" t="s">
        <v>3624</v>
      </c>
      <c r="D40" s="919" t="s">
        <v>682</v>
      </c>
      <c r="E40" s="919" t="s">
        <v>682</v>
      </c>
      <c r="F40" s="919" t="s">
        <v>682</v>
      </c>
      <c r="G40" s="919" t="s">
        <v>682</v>
      </c>
      <c r="H40" s="919" t="s">
        <v>682</v>
      </c>
      <c r="I40" s="919" t="s">
        <v>682</v>
      </c>
      <c r="J40" s="919" t="s">
        <v>682</v>
      </c>
      <c r="K40" s="919" t="s">
        <v>682</v>
      </c>
      <c r="L40" s="919" t="s">
        <v>682</v>
      </c>
      <c r="M40" s="919" t="s">
        <v>682</v>
      </c>
    </row>
    <row r="41" spans="3:13" ht="17.399999999999999" x14ac:dyDescent="0.35">
      <c r="C41" s="923" t="s">
        <v>3654</v>
      </c>
      <c r="D41" s="919"/>
      <c r="E41" s="919"/>
      <c r="F41" s="919"/>
      <c r="G41" s="919"/>
      <c r="H41" s="919"/>
      <c r="I41" s="919"/>
      <c r="J41" s="919"/>
      <c r="K41" s="919"/>
      <c r="L41" s="919"/>
      <c r="M41" s="919"/>
    </row>
    <row r="42" spans="3:13" ht="17.399999999999999" x14ac:dyDescent="0.35">
      <c r="C42" s="926" t="s">
        <v>3655</v>
      </c>
      <c r="D42" s="919">
        <v>2.3434512797899183</v>
      </c>
      <c r="E42" s="919">
        <v>0.61918007473370484</v>
      </c>
      <c r="F42" s="919">
        <v>4.1980096320562073</v>
      </c>
      <c r="G42" s="919">
        <v>4.8627085703099127</v>
      </c>
      <c r="H42" s="919">
        <v>0.42309819573429541</v>
      </c>
      <c r="I42" s="919">
        <v>32.960897087522376</v>
      </c>
      <c r="J42" s="919">
        <v>8.972045818451809</v>
      </c>
      <c r="K42" s="919">
        <v>0</v>
      </c>
      <c r="L42" s="919">
        <v>0</v>
      </c>
      <c r="M42" s="919">
        <v>0</v>
      </c>
    </row>
    <row r="43" spans="3:13" ht="17.399999999999999" x14ac:dyDescent="0.35">
      <c r="C43" s="926" t="s">
        <v>3656</v>
      </c>
      <c r="D43" s="919">
        <v>4.1199631676096375</v>
      </c>
      <c r="E43" s="919">
        <v>2.9788963408404632</v>
      </c>
      <c r="F43" s="919">
        <v>4.7555645854229924</v>
      </c>
      <c r="G43" s="919">
        <v>13.441528405320641</v>
      </c>
      <c r="H43" s="919">
        <v>1.1044627913604732</v>
      </c>
      <c r="I43" s="919">
        <v>31.83704374339499</v>
      </c>
      <c r="J43" s="919">
        <v>8.3883799786805664</v>
      </c>
      <c r="K43" s="919">
        <v>0</v>
      </c>
      <c r="L43" s="919">
        <v>0</v>
      </c>
      <c r="M43" s="919">
        <v>0</v>
      </c>
    </row>
    <row r="44" spans="3:13" ht="17.399999999999999" x14ac:dyDescent="0.35">
      <c r="C44" s="926" t="s">
        <v>3657</v>
      </c>
      <c r="D44" s="919">
        <v>31.452971910444617</v>
      </c>
      <c r="E44" s="919">
        <v>7.2969885194387931</v>
      </c>
      <c r="F44" s="919">
        <v>3.1883676189147279</v>
      </c>
      <c r="G44" s="919">
        <v>8.8048403377963425</v>
      </c>
      <c r="H44" s="919">
        <v>0.4367004718640366</v>
      </c>
      <c r="I44" s="919">
        <v>15.261368977992046</v>
      </c>
      <c r="J44" s="919">
        <v>6.5334029868414358</v>
      </c>
      <c r="K44" s="919">
        <v>3.0301097956723227E-2</v>
      </c>
      <c r="L44" s="919">
        <v>2.6547650442331476E-2</v>
      </c>
      <c r="M44" s="919">
        <v>0</v>
      </c>
    </row>
    <row r="45" spans="3:13" ht="17.399999999999999" x14ac:dyDescent="0.35">
      <c r="C45" s="926" t="s">
        <v>3658</v>
      </c>
      <c r="D45" s="919">
        <v>36.319169922115876</v>
      </c>
      <c r="E45" s="919">
        <v>9.5034234905494674</v>
      </c>
      <c r="F45" s="919">
        <v>1.83746954082793</v>
      </c>
      <c r="G45" s="919">
        <v>8.0504408327834902</v>
      </c>
      <c r="H45" s="919">
        <v>7.7589234610795546E-2</v>
      </c>
      <c r="I45" s="919">
        <v>13.413336423305125</v>
      </c>
      <c r="J45" s="919">
        <v>3.241346682212872</v>
      </c>
      <c r="K45" s="919">
        <v>0.41884048016814612</v>
      </c>
      <c r="L45" s="919">
        <v>0</v>
      </c>
      <c r="M45" s="919">
        <v>0</v>
      </c>
    </row>
    <row r="46" spans="3:13" ht="17.399999999999999" x14ac:dyDescent="0.35">
      <c r="C46" s="926" t="s">
        <v>3659</v>
      </c>
      <c r="D46" s="919">
        <v>41.724149687325017</v>
      </c>
      <c r="E46" s="919">
        <v>3.8989294109249824</v>
      </c>
      <c r="F46" s="919">
        <v>1.7242981672248046</v>
      </c>
      <c r="G46" s="919">
        <v>13.488386924419576</v>
      </c>
      <c r="H46" s="919">
        <v>0</v>
      </c>
      <c r="I46" s="919">
        <v>9.9922347519908943</v>
      </c>
      <c r="J46" s="919">
        <v>5.9818903936850525</v>
      </c>
      <c r="K46" s="919">
        <v>0.13188412166093827</v>
      </c>
      <c r="L46" s="919">
        <v>0</v>
      </c>
      <c r="M46" s="919">
        <v>0</v>
      </c>
    </row>
    <row r="47" spans="3:13" ht="17.399999999999999" x14ac:dyDescent="0.35">
      <c r="C47" s="927" t="s">
        <v>3660</v>
      </c>
      <c r="D47" s="919"/>
      <c r="E47" s="919"/>
      <c r="F47" s="919"/>
      <c r="G47" s="919"/>
      <c r="H47" s="919"/>
      <c r="I47" s="919"/>
      <c r="J47" s="919"/>
      <c r="K47" s="919"/>
      <c r="L47" s="919"/>
      <c r="M47" s="919"/>
    </row>
    <row r="48" spans="3:13" ht="17.399999999999999" x14ac:dyDescent="0.35">
      <c r="C48" s="780" t="s">
        <v>3661</v>
      </c>
      <c r="D48" s="919">
        <v>31.762061270280061</v>
      </c>
      <c r="E48" s="919">
        <v>2.7318157795964968</v>
      </c>
      <c r="F48" s="919">
        <v>1.5521086698375186</v>
      </c>
      <c r="G48" s="919">
        <v>9.2015360520386302</v>
      </c>
      <c r="H48" s="919">
        <v>0</v>
      </c>
      <c r="I48" s="919">
        <v>13.674738784599102</v>
      </c>
      <c r="J48" s="919">
        <v>6.4686793918381111</v>
      </c>
      <c r="K48" s="919">
        <v>0</v>
      </c>
      <c r="L48" s="919">
        <v>0</v>
      </c>
      <c r="M48" s="919">
        <v>0</v>
      </c>
    </row>
    <row r="49" spans="3:13" ht="17.399999999999999" x14ac:dyDescent="0.35">
      <c r="C49" s="780" t="s">
        <v>3662</v>
      </c>
      <c r="D49" s="919">
        <v>20.94657932615879</v>
      </c>
      <c r="E49" s="919">
        <v>5.5658055539685094</v>
      </c>
      <c r="F49" s="919">
        <v>3.6270740089317903</v>
      </c>
      <c r="G49" s="919">
        <v>9.7051513811414178</v>
      </c>
      <c r="H49" s="919">
        <v>0.54575601987661515</v>
      </c>
      <c r="I49" s="919">
        <v>22.307697075811522</v>
      </c>
      <c r="J49" s="919">
        <v>6.5912101290172149</v>
      </c>
      <c r="K49" s="919">
        <v>0.10047053741525332</v>
      </c>
      <c r="L49" s="919">
        <v>1.0233143951846515E-2</v>
      </c>
      <c r="M49" s="919">
        <v>0</v>
      </c>
    </row>
    <row r="50" spans="3:13" ht="17.399999999999999" x14ac:dyDescent="0.35">
      <c r="C50" s="921" t="s">
        <v>3612</v>
      </c>
      <c r="D50" s="919"/>
      <c r="E50" s="919"/>
      <c r="F50" s="919"/>
      <c r="G50" s="919"/>
      <c r="H50" s="919"/>
      <c r="I50" s="919"/>
      <c r="J50" s="919"/>
      <c r="K50" s="919"/>
      <c r="L50" s="919"/>
      <c r="M50" s="919"/>
    </row>
    <row r="51" spans="3:13" ht="17.399999999999999" x14ac:dyDescent="0.35">
      <c r="C51" s="780" t="s">
        <v>3631</v>
      </c>
      <c r="D51" s="919">
        <v>22.28930461852897</v>
      </c>
      <c r="E51" s="919">
        <v>1.3125218764557154</v>
      </c>
      <c r="F51" s="919">
        <v>1.5412352882996927</v>
      </c>
      <c r="G51" s="919">
        <v>19.047650440310854</v>
      </c>
      <c r="H51" s="919">
        <v>0.71952206199262891</v>
      </c>
      <c r="I51" s="919">
        <v>18.187054466388783</v>
      </c>
      <c r="J51" s="919">
        <v>5.5223107082174776</v>
      </c>
      <c r="K51" s="919">
        <v>9.6170464913504367E-2</v>
      </c>
      <c r="L51" s="919">
        <v>0</v>
      </c>
      <c r="M51" s="919">
        <v>0</v>
      </c>
    </row>
    <row r="52" spans="3:13" ht="17.399999999999999" x14ac:dyDescent="0.35">
      <c r="C52" s="780" t="s">
        <v>3632</v>
      </c>
      <c r="D52" s="919">
        <v>23.36036109250923</v>
      </c>
      <c r="E52" s="919">
        <v>3.2816131169496408</v>
      </c>
      <c r="F52" s="919">
        <v>1.3475794813113557</v>
      </c>
      <c r="G52" s="919">
        <v>12.937923602425366</v>
      </c>
      <c r="H52" s="919">
        <v>0.91397237194647074</v>
      </c>
      <c r="I52" s="919">
        <v>22.085123611643166</v>
      </c>
      <c r="J52" s="919">
        <v>5.5406819788934687</v>
      </c>
      <c r="K52" s="919">
        <v>0</v>
      </c>
      <c r="L52" s="919">
        <v>0</v>
      </c>
      <c r="M52" s="919">
        <v>0</v>
      </c>
    </row>
    <row r="53" spans="3:13" ht="17.399999999999999" x14ac:dyDescent="0.35">
      <c r="C53" s="780" t="s">
        <v>3633</v>
      </c>
      <c r="D53" s="919">
        <v>20.686832247189798</v>
      </c>
      <c r="E53" s="919">
        <v>2.7933467470367446</v>
      </c>
      <c r="F53" s="919">
        <v>3.4443100500714365</v>
      </c>
      <c r="G53" s="919">
        <v>7.0035999802714173</v>
      </c>
      <c r="H53" s="919">
        <v>0.18770124072224928</v>
      </c>
      <c r="I53" s="919">
        <v>24.535113051475594</v>
      </c>
      <c r="J53" s="919">
        <v>6.8060057943041681</v>
      </c>
      <c r="K53" s="919">
        <v>0</v>
      </c>
      <c r="L53" s="919">
        <v>7.3747101797359089E-3</v>
      </c>
      <c r="M53" s="919">
        <v>0</v>
      </c>
    </row>
    <row r="54" spans="3:13" ht="17.399999999999999" x14ac:dyDescent="0.35">
      <c r="C54" s="780" t="s">
        <v>3634</v>
      </c>
      <c r="D54" s="919">
        <v>22.723608676142078</v>
      </c>
      <c r="E54" s="919">
        <v>6.9114399089465524</v>
      </c>
      <c r="F54" s="919">
        <v>2.1898154026324148</v>
      </c>
      <c r="G54" s="919">
        <v>5.5346425504873187</v>
      </c>
      <c r="H54" s="919">
        <v>0.40887171758274765</v>
      </c>
      <c r="I54" s="919">
        <v>21.341785762664468</v>
      </c>
      <c r="J54" s="919">
        <v>8.4178722448075884</v>
      </c>
      <c r="K54" s="919">
        <v>2.0352200223747865E-2</v>
      </c>
      <c r="L54" s="919">
        <v>3.3563437172524517E-2</v>
      </c>
      <c r="M54" s="919">
        <v>0</v>
      </c>
    </row>
    <row r="55" spans="3:13" ht="17.399999999999999" x14ac:dyDescent="0.35">
      <c r="C55" s="928" t="s">
        <v>3635</v>
      </c>
      <c r="D55" s="929">
        <v>20.136041176219297</v>
      </c>
      <c r="E55" s="929">
        <v>11.712632272999402</v>
      </c>
      <c r="F55" s="929">
        <v>8.6693979458482033</v>
      </c>
      <c r="G55" s="929">
        <v>5.0227177198506485</v>
      </c>
      <c r="H55" s="929">
        <v>0.339219947313883</v>
      </c>
      <c r="I55" s="929">
        <v>20.337317564134359</v>
      </c>
      <c r="J55" s="929">
        <v>7.3941086370162976</v>
      </c>
      <c r="K55" s="929">
        <v>0.35219923299968053</v>
      </c>
      <c r="L55" s="929">
        <v>0</v>
      </c>
      <c r="M55" s="929">
        <v>0</v>
      </c>
    </row>
    <row r="56" spans="3:13" ht="17.399999999999999" x14ac:dyDescent="0.45">
      <c r="C56" s="22" t="s">
        <v>3663</v>
      </c>
      <c r="D56" s="22"/>
      <c r="E56" s="22"/>
      <c r="F56" s="22"/>
      <c r="G56" s="22"/>
      <c r="H56" s="22"/>
      <c r="I56" s="22"/>
      <c r="J56" s="22"/>
      <c r="K56" s="22"/>
      <c r="L56" s="22"/>
      <c r="M56" s="22"/>
    </row>
    <row r="57" spans="3:13" ht="17.399999999999999" x14ac:dyDescent="0.45">
      <c r="C57" s="930" t="s">
        <v>3664</v>
      </c>
      <c r="D57" s="22"/>
      <c r="E57" s="22"/>
      <c r="F57" s="22"/>
      <c r="G57" s="22"/>
      <c r="H57" s="22"/>
      <c r="I57" s="22"/>
      <c r="J57" s="22"/>
      <c r="K57" s="22"/>
      <c r="L57" s="22"/>
      <c r="M57" s="22"/>
    </row>
    <row r="58" spans="3:13" x14ac:dyDescent="0.35">
      <c r="C58" s="100"/>
    </row>
  </sheetData>
  <mergeCells count="9">
    <mergeCell ref="A6:B6"/>
    <mergeCell ref="C6:P6"/>
    <mergeCell ref="D11:M11"/>
    <mergeCell ref="A3:B3"/>
    <mergeCell ref="C3:P3"/>
    <mergeCell ref="A4:B4"/>
    <mergeCell ref="C4:P4"/>
    <mergeCell ref="A5:B5"/>
    <mergeCell ref="C5:P5"/>
  </mergeCells>
  <hyperlinks>
    <hyperlink ref="A1" location="'ODS 3.'!A1" display="REGRESAR" xr:uid="{00000000-0004-0000-5B00-000000000000}"/>
    <hyperlink ref="C1" location="'Metadato 3.7.1 EMNA'!A1" display="VER METADATO" xr:uid="{00000000-0004-0000-5B00-000001000000}"/>
  </hyperlinks>
  <pageMargins left="0.7" right="0.7" top="0.75" bottom="0.75" header="0.3" footer="0.3"/>
  <pageSetup orientation="portrait"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tabColor theme="0" tint="-0.499984740745262"/>
  </sheetPr>
  <dimension ref="A1:F41"/>
  <sheetViews>
    <sheetView showGridLines="0" zoomScaleNormal="100" zoomScaleSheetLayoutView="70" workbookViewId="0">
      <pane ySplit="1" topLeftCell="A2" activePane="bottomLeft" state="frozen"/>
      <selection activeCell="E10" sqref="E10"/>
      <selection pane="bottomLeft" activeCell="H13" sqref="H13"/>
    </sheetView>
  </sheetViews>
  <sheetFormatPr baseColWidth="10" defaultColWidth="11.44140625" defaultRowHeight="17.399999999999999" x14ac:dyDescent="0.3"/>
  <cols>
    <col min="1" max="1" width="9" style="38" customWidth="1"/>
    <col min="2" max="2" width="26.44140625" style="38" customWidth="1"/>
    <col min="3" max="3" width="24" style="38" customWidth="1"/>
    <col min="4" max="4" width="85.77734375" style="38" customWidth="1"/>
    <col min="5" max="5" width="11.44140625" style="38"/>
    <col min="6" max="6" width="7.21875" style="38" customWidth="1"/>
    <col min="7" max="16384" width="11.44140625" style="38"/>
  </cols>
  <sheetData>
    <row r="1" spans="1:6" x14ac:dyDescent="0.3">
      <c r="B1" s="481" t="s">
        <v>337</v>
      </c>
    </row>
    <row r="2" spans="1:6" ht="18" thickBot="1" x14ac:dyDescent="0.35"/>
    <row r="3" spans="1:6" ht="23.25" customHeight="1" thickBot="1" x14ac:dyDescent="0.35">
      <c r="B3" s="3297" t="s">
        <v>370</v>
      </c>
      <c r="C3" s="3297"/>
      <c r="D3" s="3297"/>
      <c r="F3" s="147" t="s">
        <v>371</v>
      </c>
    </row>
    <row r="4" spans="1:6" ht="21" customHeight="1" x14ac:dyDescent="0.3">
      <c r="A4" s="691"/>
      <c r="B4" s="3299" t="s">
        <v>449</v>
      </c>
      <c r="C4" s="3299"/>
      <c r="D4" s="156" t="s">
        <v>16</v>
      </c>
    </row>
    <row r="5" spans="1:6" ht="34.799999999999997" customHeight="1" x14ac:dyDescent="0.3">
      <c r="B5" s="3142" t="s">
        <v>373</v>
      </c>
      <c r="C5" s="3142"/>
      <c r="D5" s="44" t="s">
        <v>51</v>
      </c>
    </row>
    <row r="6" spans="1:6" x14ac:dyDescent="0.3">
      <c r="B6" s="3142" t="s">
        <v>374</v>
      </c>
      <c r="C6" s="3142"/>
      <c r="D6" s="45" t="s">
        <v>610</v>
      </c>
    </row>
    <row r="7" spans="1:6" ht="30.75" customHeight="1" x14ac:dyDescent="0.3">
      <c r="B7" s="3143" t="s">
        <v>375</v>
      </c>
      <c r="C7" s="3143"/>
      <c r="D7" s="46" t="s">
        <v>3983</v>
      </c>
    </row>
    <row r="8" spans="1:6" x14ac:dyDescent="0.3">
      <c r="B8" s="3143" t="s">
        <v>2480</v>
      </c>
      <c r="C8" s="3143"/>
      <c r="D8" s="104" t="s">
        <v>2521</v>
      </c>
    </row>
    <row r="9" spans="1:6" x14ac:dyDescent="0.45">
      <c r="B9" s="22"/>
      <c r="C9" s="22"/>
      <c r="D9" s="22"/>
    </row>
    <row r="10" spans="1:6" ht="23.25" customHeight="1" x14ac:dyDescent="0.3">
      <c r="B10" s="3297" t="s">
        <v>376</v>
      </c>
      <c r="C10" s="3297"/>
      <c r="D10" s="3297"/>
    </row>
    <row r="11" spans="1:6" ht="17.25" customHeight="1" x14ac:dyDescent="0.3">
      <c r="B11" s="3323" t="s">
        <v>377</v>
      </c>
      <c r="C11" s="3324"/>
      <c r="D11" s="156" t="s">
        <v>439</v>
      </c>
    </row>
    <row r="12" spans="1:6" x14ac:dyDescent="0.3">
      <c r="B12" s="3155" t="s">
        <v>379</v>
      </c>
      <c r="C12" s="3155"/>
      <c r="D12" s="460" t="s">
        <v>676</v>
      </c>
    </row>
    <row r="13" spans="1:6" x14ac:dyDescent="0.3">
      <c r="B13" s="3142" t="s">
        <v>380</v>
      </c>
      <c r="C13" s="3142"/>
      <c r="D13" s="603" t="s">
        <v>610</v>
      </c>
    </row>
    <row r="14" spans="1:6" x14ac:dyDescent="0.3">
      <c r="B14" s="3142" t="s">
        <v>381</v>
      </c>
      <c r="C14" s="3156"/>
      <c r="D14" s="603" t="s">
        <v>18</v>
      </c>
    </row>
    <row r="15" spans="1:6" ht="281.39999999999998" customHeight="1" x14ac:dyDescent="0.3">
      <c r="B15" s="3142" t="s">
        <v>382</v>
      </c>
      <c r="C15" s="3142"/>
      <c r="D15" s="49" t="s">
        <v>5990</v>
      </c>
    </row>
    <row r="16" spans="1:6" ht="162.75" customHeight="1" x14ac:dyDescent="0.45">
      <c r="B16" s="3142" t="s">
        <v>383</v>
      </c>
      <c r="C16" s="3142"/>
      <c r="D16" s="53" t="s">
        <v>5991</v>
      </c>
    </row>
    <row r="17" spans="1:4" x14ac:dyDescent="0.3">
      <c r="B17" s="3142" t="s">
        <v>384</v>
      </c>
      <c r="C17" s="3142"/>
      <c r="D17" s="52" t="s">
        <v>450</v>
      </c>
    </row>
    <row r="18" spans="1:4" x14ac:dyDescent="0.3">
      <c r="B18" s="3143" t="s">
        <v>386</v>
      </c>
      <c r="C18" s="3143"/>
      <c r="D18" s="44"/>
    </row>
    <row r="19" spans="1:4" ht="39" customHeight="1" x14ac:dyDescent="0.3">
      <c r="B19" s="3144" t="s">
        <v>387</v>
      </c>
      <c r="C19" s="3145"/>
      <c r="D19" s="52" t="s">
        <v>684</v>
      </c>
    </row>
    <row r="20" spans="1:4" x14ac:dyDescent="0.3">
      <c r="B20" s="3142" t="s">
        <v>388</v>
      </c>
      <c r="C20" s="3142"/>
      <c r="D20" s="52" t="s">
        <v>450</v>
      </c>
    </row>
    <row r="21" spans="1:4" x14ac:dyDescent="0.3">
      <c r="B21" s="3146" t="s">
        <v>390</v>
      </c>
      <c r="C21" s="54" t="s">
        <v>391</v>
      </c>
      <c r="D21" s="49" t="s">
        <v>424</v>
      </c>
    </row>
    <row r="22" spans="1:4" x14ac:dyDescent="0.3">
      <c r="B22" s="3147"/>
      <c r="C22" s="577" t="s">
        <v>393</v>
      </c>
      <c r="D22" s="52" t="s">
        <v>685</v>
      </c>
    </row>
    <row r="23" spans="1:4" x14ac:dyDescent="0.3">
      <c r="B23" s="3148" t="s">
        <v>395</v>
      </c>
      <c r="C23" s="3148"/>
      <c r="D23" s="52" t="s">
        <v>559</v>
      </c>
    </row>
    <row r="24" spans="1:4" x14ac:dyDescent="0.3">
      <c r="B24" s="3148" t="s">
        <v>397</v>
      </c>
      <c r="C24" s="3148"/>
      <c r="D24" s="84" t="s">
        <v>645</v>
      </c>
    </row>
    <row r="25" spans="1:4" x14ac:dyDescent="0.3">
      <c r="B25" s="3142" t="s">
        <v>399</v>
      </c>
      <c r="C25" s="3142"/>
      <c r="D25" s="52" t="s">
        <v>15</v>
      </c>
    </row>
    <row r="26" spans="1:4" ht="15" customHeight="1" x14ac:dyDescent="0.3">
      <c r="B26" s="3143" t="s">
        <v>401</v>
      </c>
      <c r="C26" s="3143"/>
      <c r="D26" s="84" t="s">
        <v>686</v>
      </c>
    </row>
    <row r="27" spans="1:4" x14ac:dyDescent="0.3">
      <c r="B27" s="3149" t="s">
        <v>403</v>
      </c>
      <c r="C27" s="3150"/>
      <c r="D27" s="44"/>
    </row>
    <row r="28" spans="1:4" ht="34.799999999999997" x14ac:dyDescent="0.3">
      <c r="B28" s="578" t="s">
        <v>404</v>
      </c>
      <c r="C28" s="579"/>
      <c r="D28" s="52" t="s">
        <v>687</v>
      </c>
    </row>
    <row r="29" spans="1:4" x14ac:dyDescent="0.3">
      <c r="B29" s="3151" t="s">
        <v>405</v>
      </c>
      <c r="C29" s="3152"/>
      <c r="D29" s="61"/>
    </row>
    <row r="30" spans="1:4" x14ac:dyDescent="0.3">
      <c r="B30" s="937"/>
      <c r="C30" s="937"/>
      <c r="D30" s="938"/>
    </row>
    <row r="31" spans="1:4" ht="23.25" customHeight="1" x14ac:dyDescent="0.3">
      <c r="A31" s="935"/>
      <c r="B31" s="3297" t="s">
        <v>406</v>
      </c>
      <c r="C31" s="3297"/>
      <c r="D31" s="3297"/>
    </row>
    <row r="32" spans="1:4" x14ac:dyDescent="0.45">
      <c r="A32" s="935"/>
      <c r="B32" s="3321" t="s">
        <v>407</v>
      </c>
      <c r="C32" s="3322"/>
      <c r="D32" s="939" t="s">
        <v>688</v>
      </c>
    </row>
    <row r="33" spans="1:4" x14ac:dyDescent="0.45">
      <c r="A33" s="935"/>
      <c r="B33" s="3140" t="s">
        <v>409</v>
      </c>
      <c r="C33" s="3141"/>
      <c r="D33" s="64" t="s">
        <v>689</v>
      </c>
    </row>
    <row r="34" spans="1:4" x14ac:dyDescent="0.45">
      <c r="A34" s="935"/>
      <c r="B34" s="3140" t="s">
        <v>411</v>
      </c>
      <c r="C34" s="3141"/>
      <c r="D34" s="64" t="s">
        <v>645</v>
      </c>
    </row>
    <row r="35" spans="1:4" x14ac:dyDescent="0.45">
      <c r="A35" s="936"/>
      <c r="B35" s="3140" t="s">
        <v>413</v>
      </c>
      <c r="C35" s="3141"/>
      <c r="D35" s="64" t="s">
        <v>690</v>
      </c>
    </row>
    <row r="36" spans="1:4" x14ac:dyDescent="0.45">
      <c r="A36" s="935"/>
      <c r="B36" s="3140" t="s">
        <v>415</v>
      </c>
      <c r="C36" s="3141"/>
      <c r="D36" s="105" t="s">
        <v>691</v>
      </c>
    </row>
    <row r="37" spans="1:4" x14ac:dyDescent="0.3">
      <c r="A37" s="935"/>
      <c r="B37" s="874"/>
    </row>
    <row r="38" spans="1:4" x14ac:dyDescent="0.3">
      <c r="A38" s="935"/>
      <c r="B38" s="874"/>
    </row>
    <row r="39" spans="1:4" x14ac:dyDescent="0.3">
      <c r="A39" s="936"/>
      <c r="B39" s="874"/>
    </row>
    <row r="40" spans="1:4" x14ac:dyDescent="0.3">
      <c r="A40" s="935"/>
      <c r="B40" s="874"/>
    </row>
    <row r="41" spans="1:4" x14ac:dyDescent="0.3">
      <c r="A41" s="874"/>
      <c r="B41" s="874"/>
    </row>
  </sheetData>
  <mergeCells count="30">
    <mergeCell ref="B36:C36"/>
    <mergeCell ref="B23:C23"/>
    <mergeCell ref="B24:C24"/>
    <mergeCell ref="B25:C25"/>
    <mergeCell ref="B26:C26"/>
    <mergeCell ref="B27:C27"/>
    <mergeCell ref="B29:C29"/>
    <mergeCell ref="B31:D31"/>
    <mergeCell ref="B32:C32"/>
    <mergeCell ref="B33:C33"/>
    <mergeCell ref="B34:C34"/>
    <mergeCell ref="B35:C35"/>
    <mergeCell ref="B21:B22"/>
    <mergeCell ref="B10:D10"/>
    <mergeCell ref="B11:C11"/>
    <mergeCell ref="B12:C12"/>
    <mergeCell ref="B13:C13"/>
    <mergeCell ref="B14:C14"/>
    <mergeCell ref="B15:C15"/>
    <mergeCell ref="B16:C16"/>
    <mergeCell ref="B17:C17"/>
    <mergeCell ref="B18:C18"/>
    <mergeCell ref="B19:C19"/>
    <mergeCell ref="B20:C20"/>
    <mergeCell ref="B8:C8"/>
    <mergeCell ref="B3:D3"/>
    <mergeCell ref="B4:C4"/>
    <mergeCell ref="B5:C5"/>
    <mergeCell ref="B6:C6"/>
    <mergeCell ref="B7:C7"/>
  </mergeCells>
  <dataValidations count="7">
    <dataValidation allowBlank="1" showDropDown="1" showInputMessage="1" showErrorMessage="1" sqref="D13" xr:uid="{00000000-0002-0000-5C00-000000000000}"/>
    <dataValidation type="list" allowBlank="1" showInputMessage="1" showErrorMessage="1" sqref="D4" xr:uid="{00000000-0002-0000-5C00-000001000000}">
      <formula1>ODS</formula1>
    </dataValidation>
    <dataValidation type="list" allowBlank="1" showInputMessage="1" showErrorMessage="1" sqref="D5" xr:uid="{00000000-0002-0000-5C00-000002000000}">
      <formula1>Metas_ODS</formula1>
    </dataValidation>
    <dataValidation type="list" allowBlank="1" showInputMessage="1" showErrorMessage="1" sqref="D6" xr:uid="{00000000-0002-0000-5C00-000003000000}">
      <formula1>Numero_indicador</formula1>
    </dataValidation>
    <dataValidation type="list" allowBlank="1" showInputMessage="1" showErrorMessage="1" sqref="D7" xr:uid="{00000000-0002-0000-5C00-000004000000}">
      <formula1>Nombre_indicador_ODS</formula1>
    </dataValidation>
    <dataValidation type="list" allowBlank="1" showInputMessage="1" showErrorMessage="1" sqref="D14" xr:uid="{00000000-0002-0000-5C00-000005000000}">
      <formula1>Tipo_indicador</formula1>
    </dataValidation>
    <dataValidation type="list" allowBlank="1" showInputMessage="1" showErrorMessage="1" sqref="D25" xr:uid="{00000000-0002-0000-5C00-000006000000}">
      <formula1>Tipo_operación</formula1>
    </dataValidation>
  </dataValidations>
  <hyperlinks>
    <hyperlink ref="B1" location="'3.7.1 EMNA'!A1" display="REGRESAR" xr:uid="{00000000-0004-0000-5C00-000000000000}"/>
    <hyperlink ref="D36" r:id="rId1" xr:uid="{00000000-0004-0000-5C00-000001000000}"/>
    <hyperlink ref="D8" r:id="rId2" xr:uid="{00000000-0004-0000-5C00-000002000000}"/>
  </hyperlinks>
  <pageMargins left="0.7" right="0.7" top="0.75" bottom="0.75" header="0.3" footer="0.3"/>
  <pageSetup orientation="portrait" r:id="rId3"/>
  <drawing r:id="rId4"/>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sheetPr codeName="Hoja92"/>
  <dimension ref="A1:AE138"/>
  <sheetViews>
    <sheetView showGridLines="0" zoomScaleNormal="100" workbookViewId="0">
      <pane ySplit="1" topLeftCell="A122" activePane="bottomLeft" state="frozen"/>
      <selection pane="bottomLeft" activeCell="S136" sqref="S136"/>
    </sheetView>
  </sheetViews>
  <sheetFormatPr baseColWidth="10" defaultColWidth="11.44140625" defaultRowHeight="13.2" x14ac:dyDescent="0.35"/>
  <cols>
    <col min="1" max="1" width="15.21875" style="39" customWidth="1"/>
    <col min="2" max="2" width="19.88671875" style="39" customWidth="1"/>
    <col min="3" max="3" width="9" style="39" customWidth="1"/>
    <col min="4" max="4" width="8" style="39" customWidth="1"/>
    <col min="5" max="5" width="7.77734375" style="39" customWidth="1"/>
    <col min="6" max="6" width="8.44140625" style="39" customWidth="1"/>
    <col min="7" max="7" width="1" style="39" customWidth="1"/>
    <col min="8" max="8" width="6.21875" style="39" customWidth="1"/>
    <col min="9" max="9" width="5.21875" style="39" customWidth="1"/>
    <col min="10" max="10" width="7" style="39" customWidth="1"/>
    <col min="11" max="11" width="5.44140625" style="39" customWidth="1"/>
    <col min="12" max="12" width="6.21875" style="39" customWidth="1"/>
    <col min="13" max="13" width="7" style="39" customWidth="1"/>
    <col min="14" max="14" width="6.21875" style="39" customWidth="1"/>
    <col min="15" max="15" width="5.77734375" style="39" customWidth="1"/>
    <col min="16" max="16" width="7.77734375" style="39" customWidth="1"/>
    <col min="17" max="17" width="8" style="39" customWidth="1"/>
    <col min="18" max="18" width="2.6640625" style="39" customWidth="1"/>
    <col min="19" max="19" width="11.44140625" style="39"/>
    <col min="20" max="20" width="8.77734375" style="39" customWidth="1"/>
    <col min="21" max="21" width="1.5546875" style="39" customWidth="1"/>
    <col min="22" max="22" width="13" style="39" customWidth="1"/>
    <col min="23" max="23" width="13.5546875" style="39" customWidth="1"/>
    <col min="24" max="24" width="1.21875" style="39" customWidth="1"/>
    <col min="25" max="25" width="8.77734375" style="39" customWidth="1"/>
    <col min="26" max="27" width="8.21875" style="39" customWidth="1"/>
    <col min="28" max="29" width="10.77734375" style="39" customWidth="1"/>
    <col min="30" max="30" width="9.77734375" style="39" customWidth="1"/>
    <col min="31" max="31" width="8.21875" style="39" customWidth="1"/>
    <col min="32" max="16384" width="11.44140625" style="39"/>
  </cols>
  <sheetData>
    <row r="1" spans="1:31" s="160" customFormat="1" ht="18.600000000000001" x14ac:dyDescent="0.45">
      <c r="A1" s="576" t="s">
        <v>337</v>
      </c>
      <c r="C1" s="3119" t="s">
        <v>430</v>
      </c>
      <c r="D1" s="3119"/>
    </row>
    <row r="2" spans="1:31" s="160" customFormat="1" ht="18.600000000000001" x14ac:dyDescent="0.45"/>
    <row r="3" spans="1:31" s="160" customFormat="1" ht="18.600000000000001" customHeight="1" x14ac:dyDescent="0.45">
      <c r="A3" s="3268" t="s">
        <v>339</v>
      </c>
      <c r="B3" s="3268"/>
      <c r="C3" s="3268" t="s">
        <v>627</v>
      </c>
      <c r="D3" s="3268"/>
      <c r="E3" s="3268"/>
      <c r="F3" s="3268"/>
      <c r="G3" s="3268"/>
      <c r="H3" s="3268"/>
      <c r="I3" s="3268"/>
      <c r="J3" s="3268"/>
      <c r="K3" s="3268"/>
      <c r="L3" s="3268"/>
      <c r="M3" s="3268"/>
      <c r="N3" s="3268"/>
      <c r="O3" s="3268"/>
      <c r="P3" s="3268"/>
      <c r="Q3" s="3268"/>
      <c r="R3" s="3268"/>
      <c r="S3" s="3268"/>
      <c r="T3" s="3268"/>
      <c r="U3" s="3268"/>
      <c r="V3" s="3268"/>
      <c r="W3" s="3268"/>
      <c r="X3" s="3268"/>
      <c r="Y3" s="3268"/>
      <c r="Z3" s="3268"/>
    </row>
    <row r="4" spans="1:31" s="160" customFormat="1" ht="36.6" customHeight="1" x14ac:dyDescent="0.45">
      <c r="A4" s="3268" t="s">
        <v>340</v>
      </c>
      <c r="B4" s="3268"/>
      <c r="C4" s="3268" t="s">
        <v>51</v>
      </c>
      <c r="D4" s="3268"/>
      <c r="E4" s="3268"/>
      <c r="F4" s="3268"/>
      <c r="G4" s="3268"/>
      <c r="H4" s="3268"/>
      <c r="I4" s="3268"/>
      <c r="J4" s="3268"/>
      <c r="K4" s="3268"/>
      <c r="L4" s="3268"/>
      <c r="M4" s="3268"/>
      <c r="N4" s="3268"/>
      <c r="O4" s="3268"/>
      <c r="P4" s="3268"/>
      <c r="Q4" s="3268"/>
      <c r="R4" s="3268"/>
      <c r="S4" s="3268"/>
      <c r="T4" s="3268"/>
      <c r="U4" s="3268"/>
      <c r="V4" s="3268"/>
      <c r="W4" s="3268"/>
      <c r="X4" s="3268"/>
      <c r="Y4" s="3268"/>
      <c r="Z4" s="3268"/>
    </row>
    <row r="5" spans="1:31" s="160" customFormat="1" ht="18.600000000000001" x14ac:dyDescent="0.45">
      <c r="A5" s="3268" t="s">
        <v>341</v>
      </c>
      <c r="B5" s="3268"/>
      <c r="C5" s="3268" t="s">
        <v>3984</v>
      </c>
      <c r="D5" s="3268"/>
      <c r="E5" s="3268"/>
      <c r="F5" s="3268"/>
      <c r="G5" s="3268"/>
      <c r="H5" s="3268"/>
      <c r="I5" s="3268"/>
      <c r="J5" s="3268"/>
      <c r="K5" s="3268"/>
      <c r="L5" s="3268"/>
      <c r="M5" s="3268"/>
      <c r="N5" s="3268"/>
      <c r="O5" s="3268"/>
      <c r="P5" s="3268"/>
      <c r="Q5" s="3268"/>
      <c r="R5" s="3268"/>
      <c r="S5" s="3268"/>
      <c r="T5" s="3268"/>
      <c r="U5" s="3268"/>
      <c r="V5" s="3268"/>
      <c r="W5" s="3268"/>
      <c r="X5" s="3268"/>
      <c r="Y5" s="3268"/>
      <c r="Z5" s="3268"/>
    </row>
    <row r="6" spans="1:31" s="160" customFormat="1" ht="38.4" customHeight="1" x14ac:dyDescent="0.45">
      <c r="A6" s="3268" t="s">
        <v>417</v>
      </c>
      <c r="B6" s="3269"/>
      <c r="C6" s="3268" t="s">
        <v>7475</v>
      </c>
      <c r="D6" s="3268"/>
      <c r="E6" s="3268"/>
      <c r="F6" s="3268"/>
      <c r="G6" s="3268"/>
      <c r="H6" s="3268"/>
      <c r="I6" s="3268"/>
      <c r="J6" s="3268"/>
      <c r="K6" s="3268"/>
      <c r="L6" s="3268"/>
      <c r="M6" s="3268"/>
      <c r="N6" s="3268"/>
      <c r="O6" s="3268"/>
      <c r="P6" s="3268"/>
      <c r="Q6" s="3268"/>
      <c r="R6" s="3268"/>
      <c r="S6" s="3268"/>
      <c r="T6" s="3268"/>
      <c r="U6" s="3268"/>
      <c r="V6" s="3268"/>
      <c r="W6" s="3268"/>
      <c r="X6" s="3268"/>
      <c r="Y6" s="3268"/>
      <c r="Z6" s="3268"/>
    </row>
    <row r="7" spans="1:31" s="160" customFormat="1" ht="18.600000000000001" x14ac:dyDescent="0.45"/>
    <row r="8" spans="1:31" s="160" customFormat="1" ht="18.600000000000001" x14ac:dyDescent="0.45">
      <c r="C8" s="940"/>
      <c r="D8" s="940"/>
      <c r="E8" s="940"/>
      <c r="F8" s="940"/>
      <c r="G8" s="940"/>
      <c r="H8" s="940"/>
      <c r="I8" s="940"/>
      <c r="J8" s="940"/>
      <c r="K8" s="940"/>
      <c r="L8" s="940"/>
      <c r="M8" s="940"/>
      <c r="N8" s="940"/>
      <c r="O8" s="940"/>
      <c r="P8" s="940"/>
      <c r="Q8" s="940"/>
      <c r="R8" s="940"/>
      <c r="S8" s="940"/>
      <c r="T8" s="940"/>
      <c r="U8" s="940"/>
      <c r="V8" s="940"/>
      <c r="W8" s="940"/>
      <c r="X8" s="940"/>
      <c r="Y8" s="940"/>
      <c r="Z8" s="940"/>
      <c r="AA8" s="940"/>
      <c r="AB8" s="940"/>
      <c r="AC8" s="940"/>
      <c r="AD8" s="940"/>
      <c r="AE8" s="940"/>
    </row>
    <row r="9" spans="1:31" s="160" customFormat="1" ht="18.600000000000001" x14ac:dyDescent="0.45">
      <c r="C9" s="639" t="s">
        <v>6069</v>
      </c>
      <c r="D9" s="941"/>
      <c r="E9" s="941"/>
      <c r="F9" s="941"/>
      <c r="G9" s="941"/>
      <c r="H9" s="941"/>
      <c r="I9" s="941"/>
      <c r="J9" s="941"/>
      <c r="K9" s="941"/>
      <c r="L9" s="941"/>
      <c r="M9" s="941"/>
      <c r="N9" s="941"/>
      <c r="O9" s="941"/>
      <c r="P9" s="941"/>
      <c r="Q9" s="941"/>
      <c r="R9" s="941"/>
      <c r="S9" s="941"/>
      <c r="T9" s="941"/>
      <c r="U9" s="941"/>
      <c r="V9" s="942"/>
      <c r="W9" s="941"/>
      <c r="X9" s="941"/>
      <c r="Y9" s="941"/>
      <c r="Z9" s="941"/>
      <c r="AA9" s="941"/>
      <c r="AB9" s="941"/>
      <c r="AC9" s="941"/>
      <c r="AD9" s="941"/>
      <c r="AE9" s="941"/>
    </row>
    <row r="10" spans="1:31" ht="17.399999999999999" x14ac:dyDescent="0.35">
      <c r="C10" s="551"/>
      <c r="D10" s="552"/>
      <c r="E10" s="552"/>
      <c r="F10" s="552"/>
      <c r="G10" s="552"/>
      <c r="H10" s="552"/>
      <c r="I10" s="552"/>
      <c r="J10" s="552"/>
      <c r="K10" s="552"/>
      <c r="L10" s="552"/>
      <c r="M10" s="552"/>
      <c r="N10" s="552"/>
      <c r="O10" s="552"/>
      <c r="P10" s="552"/>
      <c r="Q10" s="552"/>
      <c r="R10" s="552"/>
      <c r="S10" s="552"/>
      <c r="T10" s="552"/>
      <c r="U10" s="552"/>
      <c r="V10" s="553"/>
      <c r="W10" s="552"/>
      <c r="X10" s="552"/>
      <c r="Y10" s="552"/>
      <c r="Z10" s="552"/>
      <c r="AA10" s="552"/>
      <c r="AB10" s="552"/>
      <c r="AC10" s="552"/>
      <c r="AD10" s="552"/>
      <c r="AE10" s="552"/>
    </row>
    <row r="11" spans="1:31" ht="17.399999999999999" x14ac:dyDescent="0.35">
      <c r="C11" s="3334" t="s">
        <v>458</v>
      </c>
      <c r="D11" s="3335" t="s">
        <v>344</v>
      </c>
      <c r="E11" s="3273" t="s">
        <v>668</v>
      </c>
      <c r="F11" s="3273"/>
      <c r="G11" s="597"/>
      <c r="H11" s="3273" t="s">
        <v>2326</v>
      </c>
      <c r="I11" s="3273"/>
      <c r="J11" s="3273"/>
      <c r="K11" s="3273"/>
      <c r="L11" s="3273"/>
      <c r="M11" s="3273"/>
      <c r="N11" s="3273"/>
      <c r="O11" s="3273"/>
      <c r="P11" s="3273"/>
      <c r="Q11" s="3273"/>
      <c r="R11" s="597"/>
      <c r="S11" s="3273" t="s">
        <v>2841</v>
      </c>
      <c r="T11" s="3273"/>
      <c r="U11" s="597"/>
      <c r="V11" s="3273" t="s">
        <v>348</v>
      </c>
      <c r="W11" s="3273"/>
      <c r="X11" s="597"/>
      <c r="Y11" s="3273" t="s">
        <v>2249</v>
      </c>
      <c r="Z11" s="3273"/>
      <c r="AA11" s="3273"/>
      <c r="AB11" s="3273"/>
      <c r="AC11" s="3273"/>
      <c r="AD11" s="3273"/>
      <c r="AE11" s="3273"/>
    </row>
    <row r="12" spans="1:31" ht="52.2" customHeight="1" x14ac:dyDescent="0.35">
      <c r="C12" s="3271"/>
      <c r="D12" s="3273"/>
      <c r="E12" s="586" t="s">
        <v>6061</v>
      </c>
      <c r="F12" s="586" t="s">
        <v>2333</v>
      </c>
      <c r="G12" s="586"/>
      <c r="H12" s="586">
        <v>10</v>
      </c>
      <c r="I12" s="586">
        <v>11</v>
      </c>
      <c r="J12" s="586">
        <v>12</v>
      </c>
      <c r="K12" s="586">
        <v>13</v>
      </c>
      <c r="L12" s="586">
        <v>14</v>
      </c>
      <c r="M12" s="586">
        <v>15</v>
      </c>
      <c r="N12" s="586">
        <v>16</v>
      </c>
      <c r="O12" s="586">
        <v>17</v>
      </c>
      <c r="P12" s="586">
        <v>18</v>
      </c>
      <c r="Q12" s="586">
        <v>19</v>
      </c>
      <c r="R12" s="586"/>
      <c r="S12" s="586" t="s">
        <v>2327</v>
      </c>
      <c r="T12" s="586" t="s">
        <v>2328</v>
      </c>
      <c r="U12" s="586"/>
      <c r="V12" s="586" t="s">
        <v>2329</v>
      </c>
      <c r="W12" s="586" t="s">
        <v>362</v>
      </c>
      <c r="X12" s="586"/>
      <c r="Y12" s="586" t="s">
        <v>506</v>
      </c>
      <c r="Z12" s="586" t="s">
        <v>507</v>
      </c>
      <c r="AA12" s="586" t="s">
        <v>508</v>
      </c>
      <c r="AB12" s="586" t="s">
        <v>509</v>
      </c>
      <c r="AC12" s="586" t="s">
        <v>510</v>
      </c>
      <c r="AD12" s="586" t="s">
        <v>1010</v>
      </c>
      <c r="AE12" s="586" t="s">
        <v>512</v>
      </c>
    </row>
    <row r="13" spans="1:31" ht="17.399999999999999" x14ac:dyDescent="0.45">
      <c r="C13" s="681">
        <v>2010</v>
      </c>
      <c r="D13" s="25">
        <v>33.162043504290565</v>
      </c>
      <c r="E13" s="25">
        <v>2.1834505644397848</v>
      </c>
      <c r="F13" s="25">
        <v>62.93969726323617</v>
      </c>
      <c r="G13" s="25"/>
      <c r="H13" s="25">
        <v>2.5373626652457435E-2</v>
      </c>
      <c r="I13" s="25">
        <v>5.2204327738769547E-2</v>
      </c>
      <c r="J13" s="25">
        <v>0.30980533897867507</v>
      </c>
      <c r="K13" s="25">
        <v>2.0187746038154839</v>
      </c>
      <c r="L13" s="14">
        <v>8.2685547358518594</v>
      </c>
      <c r="M13" s="25">
        <v>24.574298664706603</v>
      </c>
      <c r="N13" s="25">
        <v>46.609435689369384</v>
      </c>
      <c r="O13" s="25">
        <v>65.042826552462529</v>
      </c>
      <c r="P13" s="25">
        <v>82.637749981641505</v>
      </c>
      <c r="Q13" s="25">
        <v>95.324744644200209</v>
      </c>
      <c r="R13" s="25"/>
      <c r="S13" s="25">
        <v>116.07214128916384</v>
      </c>
      <c r="T13" s="25">
        <v>60.843643983236873</v>
      </c>
      <c r="U13" s="25"/>
      <c r="V13" s="25">
        <v>1.1724206745160648</v>
      </c>
      <c r="W13" s="25">
        <v>31.989622829774493</v>
      </c>
      <c r="X13" s="25"/>
      <c r="Y13" s="25">
        <v>29.983913367599168</v>
      </c>
      <c r="Z13" s="25">
        <v>33.205125003121957</v>
      </c>
      <c r="AA13" s="25">
        <v>27.233635929288106</v>
      </c>
      <c r="AB13" s="14">
        <v>28.929283972511637</v>
      </c>
      <c r="AC13" s="25">
        <v>38.5720010686615</v>
      </c>
      <c r="AD13" s="25">
        <v>36.987511640679102</v>
      </c>
      <c r="AE13" s="25">
        <v>45.03288918873335</v>
      </c>
    </row>
    <row r="14" spans="1:31" ht="17.399999999999999" x14ac:dyDescent="0.45">
      <c r="C14" s="682">
        <v>2011</v>
      </c>
      <c r="D14" s="25">
        <v>34.788085080859808</v>
      </c>
      <c r="E14" s="25">
        <v>2.445663296631329</v>
      </c>
      <c r="F14" s="25">
        <v>65.670358446228178</v>
      </c>
      <c r="G14" s="25"/>
      <c r="H14" s="25">
        <v>0</v>
      </c>
      <c r="I14" s="25">
        <v>0</v>
      </c>
      <c r="J14" s="25">
        <v>0.23419203747072601</v>
      </c>
      <c r="K14" s="25">
        <v>2.2920422353850114</v>
      </c>
      <c r="L14" s="14">
        <v>9.5604699725765467</v>
      </c>
      <c r="M14" s="25">
        <v>25.967300436487388</v>
      </c>
      <c r="N14" s="25">
        <v>49.763495391817429</v>
      </c>
      <c r="O14" s="25">
        <v>68.085629921259837</v>
      </c>
      <c r="P14" s="25">
        <v>85.326047534998423</v>
      </c>
      <c r="Q14" s="25">
        <v>98.528875379939208</v>
      </c>
      <c r="R14" s="25"/>
      <c r="S14" s="25">
        <v>121.80078323174314</v>
      </c>
      <c r="T14" s="25">
        <v>61.78383903513047</v>
      </c>
      <c r="U14" s="25"/>
      <c r="V14" s="25">
        <v>1.2320780132804514</v>
      </c>
      <c r="W14" s="25">
        <v>33.556007067579351</v>
      </c>
      <c r="X14" s="25"/>
      <c r="Y14" s="25">
        <v>30.118333346543128</v>
      </c>
      <c r="Z14" s="25">
        <v>34.564021995286723</v>
      </c>
      <c r="AA14" s="25">
        <v>29.86893538744539</v>
      </c>
      <c r="AB14" s="14">
        <v>28.904109589041095</v>
      </c>
      <c r="AC14" s="25">
        <v>40.218768758754081</v>
      </c>
      <c r="AD14" s="25">
        <v>42.910181350849633</v>
      </c>
      <c r="AE14" s="25">
        <v>47.516457211250753</v>
      </c>
    </row>
    <row r="15" spans="1:31" ht="17.399999999999999" x14ac:dyDescent="0.45">
      <c r="C15" s="681">
        <v>2012</v>
      </c>
      <c r="D15" s="25">
        <v>35.955923440493308</v>
      </c>
      <c r="E15" s="25">
        <v>2.7159315853292574</v>
      </c>
      <c r="F15" s="25">
        <v>67.449698168339836</v>
      </c>
      <c r="G15" s="25"/>
      <c r="H15" s="25">
        <v>0</v>
      </c>
      <c r="I15" s="25">
        <v>5.1267019962819495E-2</v>
      </c>
      <c r="J15" s="25">
        <v>0.40335333005807983</v>
      </c>
      <c r="K15" s="25">
        <v>2.1791159999388885</v>
      </c>
      <c r="L15" s="14">
        <v>10.835346598783861</v>
      </c>
      <c r="M15" s="25">
        <v>28.507742709569989</v>
      </c>
      <c r="N15" s="25">
        <v>49.413521430172452</v>
      </c>
      <c r="O15" s="25">
        <v>73.980863970647832</v>
      </c>
      <c r="P15" s="25">
        <v>84.710218712730949</v>
      </c>
      <c r="Q15" s="25">
        <v>99.127477062697167</v>
      </c>
      <c r="R15" s="25"/>
      <c r="S15" s="25">
        <v>125.26701793627787</v>
      </c>
      <c r="T15" s="25">
        <v>59.634029977153112</v>
      </c>
      <c r="U15" s="25"/>
      <c r="V15" s="25">
        <v>1.1750796215211363</v>
      </c>
      <c r="W15" s="25">
        <v>34.780843818972173</v>
      </c>
      <c r="X15" s="25"/>
      <c r="Y15" s="25">
        <v>31.07998097801994</v>
      </c>
      <c r="Z15" s="25">
        <v>36.044849123335091</v>
      </c>
      <c r="AA15" s="25">
        <v>30.271814201765274</v>
      </c>
      <c r="AB15" s="14">
        <v>29.547376749515728</v>
      </c>
      <c r="AC15" s="25">
        <v>42.329107130878114</v>
      </c>
      <c r="AD15" s="25">
        <v>43.064716566293853</v>
      </c>
      <c r="AE15" s="25">
        <v>50.04551770399118</v>
      </c>
    </row>
    <row r="16" spans="1:31" ht="17.399999999999999" x14ac:dyDescent="0.45">
      <c r="C16" s="681">
        <v>2013</v>
      </c>
      <c r="D16" s="25">
        <v>33.199310727943953</v>
      </c>
      <c r="E16" s="25">
        <v>2.5157387737297903</v>
      </c>
      <c r="F16" s="25">
        <v>61.856750381430466</v>
      </c>
      <c r="G16" s="25"/>
      <c r="H16" s="25">
        <v>0</v>
      </c>
      <c r="I16" s="25">
        <v>2.7137900048474627E-2</v>
      </c>
      <c r="J16" s="25">
        <v>0.28132167477857356</v>
      </c>
      <c r="K16" s="25">
        <v>2.263527157407323</v>
      </c>
      <c r="L16" s="14">
        <v>9.6500581510249628</v>
      </c>
      <c r="M16" s="25">
        <v>25.936805703104202</v>
      </c>
      <c r="N16" s="25">
        <v>46.850008279186895</v>
      </c>
      <c r="O16" s="25">
        <v>62.051534770479449</v>
      </c>
      <c r="P16" s="25">
        <v>77.838392857737361</v>
      </c>
      <c r="Q16" s="25">
        <v>94.481800748134688</v>
      </c>
      <c r="R16" s="25"/>
      <c r="S16" s="25">
        <v>122.06501580742659</v>
      </c>
      <c r="T16" s="25">
        <v>58.382701592915922</v>
      </c>
      <c r="U16" s="25"/>
      <c r="V16" s="25">
        <v>1.0691303454761611</v>
      </c>
      <c r="W16" s="25">
        <v>32.130180382467785</v>
      </c>
      <c r="X16" s="25"/>
      <c r="Y16" s="25">
        <v>28.400942851962352</v>
      </c>
      <c r="Z16" s="25">
        <v>34.275497394149198</v>
      </c>
      <c r="AA16" s="25">
        <v>29.290508149568552</v>
      </c>
      <c r="AB16" s="14">
        <v>24.280329928442672</v>
      </c>
      <c r="AC16" s="25">
        <v>40.170853249262684</v>
      </c>
      <c r="AD16" s="25">
        <v>38.83541983259763</v>
      </c>
      <c r="AE16" s="25">
        <v>46.39895873505592</v>
      </c>
    </row>
    <row r="17" spans="1:31" ht="17.399999999999999" x14ac:dyDescent="0.45">
      <c r="A17" s="195"/>
      <c r="C17" s="681">
        <v>2014</v>
      </c>
      <c r="D17" s="25">
        <v>32.378624177796354</v>
      </c>
      <c r="E17" s="25">
        <v>2.7336342151424473</v>
      </c>
      <c r="F17" s="25">
        <v>59.972559652806176</v>
      </c>
      <c r="G17" s="25"/>
      <c r="H17" s="25">
        <v>0</v>
      </c>
      <c r="I17" s="25">
        <v>2.8955609594769633E-2</v>
      </c>
      <c r="J17" s="25">
        <v>0.37899378529052802</v>
      </c>
      <c r="K17" s="25">
        <v>2.3727080941680243</v>
      </c>
      <c r="L17" s="14">
        <v>10.111834184135981</v>
      </c>
      <c r="M17" s="25">
        <v>25.265398397513646</v>
      </c>
      <c r="N17" s="25">
        <v>45.229142698208868</v>
      </c>
      <c r="O17" s="25">
        <v>61.433919358612869</v>
      </c>
      <c r="P17" s="25">
        <v>72.918877617405826</v>
      </c>
      <c r="Q17" s="25">
        <v>92.084243630073857</v>
      </c>
      <c r="R17" s="25"/>
      <c r="S17" s="25">
        <v>125.47845156277832</v>
      </c>
      <c r="T17" s="25">
        <v>59.671573574341068</v>
      </c>
      <c r="U17" s="25"/>
      <c r="V17" s="25">
        <v>0.88199836469982906</v>
      </c>
      <c r="W17" s="25">
        <v>31.496625813096529</v>
      </c>
      <c r="X17" s="25"/>
      <c r="Y17" s="25">
        <v>27.291771409418466</v>
      </c>
      <c r="Z17" s="25">
        <v>32.868995577533362</v>
      </c>
      <c r="AA17" s="25">
        <v>27.76964372864812</v>
      </c>
      <c r="AB17" s="14">
        <v>26.360128267840643</v>
      </c>
      <c r="AC17" s="25">
        <v>37.293099925073221</v>
      </c>
      <c r="AD17" s="25">
        <v>38.792894826000676</v>
      </c>
      <c r="AE17" s="25">
        <v>46.106384517124198</v>
      </c>
    </row>
    <row r="18" spans="1:31" ht="17.399999999999999" x14ac:dyDescent="0.45">
      <c r="C18" s="681">
        <v>2015</v>
      </c>
      <c r="D18" s="25">
        <v>30.433904745837307</v>
      </c>
      <c r="E18" s="25">
        <v>2.3756433499210092</v>
      </c>
      <c r="F18" s="25">
        <v>56.120217713080038</v>
      </c>
      <c r="G18" s="25"/>
      <c r="H18" s="25">
        <v>0</v>
      </c>
      <c r="I18" s="25">
        <v>2.740233190001266E-2</v>
      </c>
      <c r="J18" s="25">
        <v>0.37542211128401159</v>
      </c>
      <c r="K18" s="25">
        <v>1.6200666378167645</v>
      </c>
      <c r="L18" s="14">
        <v>9.1900676287614012</v>
      </c>
      <c r="M18" s="25">
        <v>23.686146533576288</v>
      </c>
      <c r="N18" s="25">
        <v>43.043369346733243</v>
      </c>
      <c r="O18" s="25">
        <v>57.70455831678327</v>
      </c>
      <c r="P18" s="25">
        <v>70.49882269858773</v>
      </c>
      <c r="Q18" s="25">
        <v>84.282358156550146</v>
      </c>
      <c r="R18" s="25"/>
      <c r="S18" s="25">
        <v>126.32158559041923</v>
      </c>
      <c r="T18" s="25">
        <v>61.134040905403211</v>
      </c>
      <c r="U18" s="25"/>
      <c r="V18" s="25">
        <v>0.87699759816477996</v>
      </c>
      <c r="W18" s="25">
        <v>29.556907147672526</v>
      </c>
      <c r="X18" s="25"/>
      <c r="Y18" s="25">
        <v>25.024802435770244</v>
      </c>
      <c r="Z18" s="25">
        <v>31.29379395466643</v>
      </c>
      <c r="AA18" s="25">
        <v>27.237354085603112</v>
      </c>
      <c r="AB18" s="14">
        <v>22.010530315366662</v>
      </c>
      <c r="AC18" s="25">
        <v>37.548524511319521</v>
      </c>
      <c r="AD18" s="25">
        <v>36.479274800789533</v>
      </c>
      <c r="AE18" s="25">
        <v>43.711749195674784</v>
      </c>
    </row>
    <row r="19" spans="1:31" ht="17.399999999999999" x14ac:dyDescent="0.45">
      <c r="C19" s="682">
        <v>2016</v>
      </c>
      <c r="D19" s="25">
        <v>28.942530661478123</v>
      </c>
      <c r="E19" s="25">
        <v>1.9497354373670075</v>
      </c>
      <c r="F19" s="25">
        <v>53.3091359211571</v>
      </c>
      <c r="G19" s="25"/>
      <c r="H19" s="25">
        <v>0</v>
      </c>
      <c r="I19" s="25">
        <v>2.7965978065936856E-2</v>
      </c>
      <c r="J19" s="25">
        <v>0.24600966315798431</v>
      </c>
      <c r="K19" s="25">
        <v>1.5263796976341892</v>
      </c>
      <c r="L19" s="14">
        <v>7.7325515851241491</v>
      </c>
      <c r="M19" s="25">
        <v>21.191650179672191</v>
      </c>
      <c r="N19" s="25">
        <v>38.901399027013468</v>
      </c>
      <c r="O19" s="25">
        <v>54.157660485924225</v>
      </c>
      <c r="P19" s="25">
        <v>69.033507288093872</v>
      </c>
      <c r="Q19" s="25">
        <v>82.555299651940601</v>
      </c>
      <c r="R19" s="25"/>
      <c r="S19" s="25">
        <v>126.33384240245785</v>
      </c>
      <c r="T19" s="25">
        <v>58.680577872048097</v>
      </c>
      <c r="U19" s="25"/>
      <c r="V19" s="25">
        <v>0.77965907635248344</v>
      </c>
      <c r="W19" s="25">
        <v>28.162871585125639</v>
      </c>
      <c r="X19" s="25"/>
      <c r="Y19" s="25">
        <v>24.098174513057909</v>
      </c>
      <c r="Z19" s="25">
        <v>31.740472669727861</v>
      </c>
      <c r="AA19" s="25">
        <v>24.09208984872409</v>
      </c>
      <c r="AB19" s="14">
        <v>21.293375394321767</v>
      </c>
      <c r="AC19" s="25">
        <v>35.9229975936748</v>
      </c>
      <c r="AD19" s="25">
        <v>33.523257527383464</v>
      </c>
      <c r="AE19" s="25">
        <v>39.228138739618949</v>
      </c>
    </row>
    <row r="20" spans="1:31" ht="17.399999999999999" x14ac:dyDescent="0.45">
      <c r="C20" s="682">
        <v>2017</v>
      </c>
      <c r="D20" s="25">
        <v>27.110208440808815</v>
      </c>
      <c r="E20" s="25">
        <v>1.6817034788652818</v>
      </c>
      <c r="F20" s="25">
        <v>50.231508639215996</v>
      </c>
      <c r="G20" s="25"/>
      <c r="H20" s="25">
        <v>0</v>
      </c>
      <c r="I20" s="25">
        <v>0</v>
      </c>
      <c r="J20" s="25">
        <v>0.2789668657154617</v>
      </c>
      <c r="K20" s="25">
        <v>1.3632750718898665</v>
      </c>
      <c r="L20" s="14">
        <v>6.8972094258415906</v>
      </c>
      <c r="M20" s="25">
        <v>19.337941883448341</v>
      </c>
      <c r="N20" s="25">
        <v>36.569447285645388</v>
      </c>
      <c r="O20" s="25">
        <v>51.152468338532358</v>
      </c>
      <c r="P20" s="25">
        <v>63.744847871665208</v>
      </c>
      <c r="Q20" s="25">
        <v>78.409640816283783</v>
      </c>
      <c r="R20" s="25"/>
      <c r="S20" s="25">
        <v>126.04978845309986</v>
      </c>
      <c r="T20" s="25">
        <v>57.650906083630368</v>
      </c>
      <c r="U20" s="25"/>
      <c r="V20" s="25">
        <v>0.77419600667991695</v>
      </c>
      <c r="W20" s="25">
        <v>26.3360124341289</v>
      </c>
      <c r="X20" s="25"/>
      <c r="Y20" s="25">
        <v>22.594343401970999</v>
      </c>
      <c r="Z20" s="25">
        <v>29.268547407997286</v>
      </c>
      <c r="AA20" s="25">
        <v>22.084393003581255</v>
      </c>
      <c r="AB20" s="14">
        <v>19.535920008694706</v>
      </c>
      <c r="AC20" s="25">
        <v>32.862239297475305</v>
      </c>
      <c r="AD20" s="25">
        <v>33.077435758189132</v>
      </c>
      <c r="AE20" s="25">
        <v>37.071658753782195</v>
      </c>
    </row>
    <row r="21" spans="1:31" ht="17.399999999999999" x14ac:dyDescent="0.45">
      <c r="C21" s="681">
        <v>2018</v>
      </c>
      <c r="D21" s="25">
        <v>25.585639280005513</v>
      </c>
      <c r="E21" s="25">
        <v>1.4350407169067898</v>
      </c>
      <c r="F21" s="25">
        <v>48.293121513228982</v>
      </c>
      <c r="G21" s="25"/>
      <c r="H21" s="25">
        <v>0</v>
      </c>
      <c r="I21" s="25">
        <v>2.7982071030180151E-2</v>
      </c>
      <c r="J21" s="25">
        <v>0.16899804205068397</v>
      </c>
      <c r="K21" s="25">
        <v>1.1409016888307981</v>
      </c>
      <c r="L21" s="14">
        <v>5.742045401544698</v>
      </c>
      <c r="M21" s="25">
        <v>18.046247677507658</v>
      </c>
      <c r="N21" s="25">
        <v>31.819256191621527</v>
      </c>
      <c r="O21" s="25">
        <v>48.814936241549937</v>
      </c>
      <c r="P21" s="25">
        <v>62.656821219518903</v>
      </c>
      <c r="Q21" s="25">
        <v>75.367507159862754</v>
      </c>
      <c r="R21" s="25"/>
      <c r="S21" s="25">
        <v>127.35897029788029</v>
      </c>
      <c r="T21" s="25">
        <v>56.428564918521964</v>
      </c>
      <c r="U21" s="25"/>
      <c r="V21" s="25">
        <v>0.65783205200979644</v>
      </c>
      <c r="W21" s="25">
        <v>24.927807227995714</v>
      </c>
      <c r="X21" s="25"/>
      <c r="Y21" s="25">
        <v>21.963322155840164</v>
      </c>
      <c r="Z21" s="25">
        <v>28.922754921839232</v>
      </c>
      <c r="AA21" s="25">
        <v>21.328698949364089</v>
      </c>
      <c r="AB21" s="14">
        <v>18.941338593315137</v>
      </c>
      <c r="AC21" s="25">
        <v>29.432805314256516</v>
      </c>
      <c r="AD21" s="25">
        <v>30.435534474665875</v>
      </c>
      <c r="AE21" s="25">
        <v>31.606997458609882</v>
      </c>
    </row>
    <row r="22" spans="1:31" ht="17.399999999999999" x14ac:dyDescent="0.45">
      <c r="C22" s="681">
        <v>2019</v>
      </c>
      <c r="D22" s="25">
        <v>21.653876641947761</v>
      </c>
      <c r="E22" s="25">
        <v>1.4610567889760455</v>
      </c>
      <c r="F22" s="25">
        <v>40.933485836255336</v>
      </c>
      <c r="G22" s="25"/>
      <c r="H22" s="25">
        <v>0</v>
      </c>
      <c r="I22" s="25">
        <v>2.7292732447843179E-2</v>
      </c>
      <c r="J22" s="25">
        <v>0.3350011195201531</v>
      </c>
      <c r="K22" s="25">
        <v>1.4610622337836885</v>
      </c>
      <c r="L22" s="14">
        <v>5.5549298330995844</v>
      </c>
      <c r="M22" s="25">
        <v>15.058560472883677</v>
      </c>
      <c r="N22" s="25">
        <v>27.282098385314107</v>
      </c>
      <c r="O22" s="25">
        <v>37.09750994609265</v>
      </c>
      <c r="P22" s="25">
        <v>50.353617909258006</v>
      </c>
      <c r="Q22" s="25">
        <v>70.44745195647738</v>
      </c>
      <c r="R22" s="25"/>
      <c r="S22" s="25">
        <v>120.70534917572746</v>
      </c>
      <c r="T22" s="25">
        <v>52.380245561811456</v>
      </c>
      <c r="U22" s="25"/>
      <c r="V22" s="25">
        <v>0.61668172503495056</v>
      </c>
      <c r="W22" s="25">
        <v>21.03719491691281</v>
      </c>
      <c r="X22" s="25"/>
      <c r="Y22" s="25">
        <v>18.539361828680192</v>
      </c>
      <c r="Z22" s="25">
        <v>24.261755055621641</v>
      </c>
      <c r="AA22" s="25">
        <v>19.618819139011062</v>
      </c>
      <c r="AB22" s="14">
        <v>16.669346625931286</v>
      </c>
      <c r="AC22" s="25">
        <v>25.348499679346542</v>
      </c>
      <c r="AD22" s="25">
        <v>25.088104098380857</v>
      </c>
      <c r="AE22" s="25">
        <v>25.462620281273132</v>
      </c>
    </row>
    <row r="23" spans="1:31" ht="17.399999999999999" x14ac:dyDescent="0.45">
      <c r="C23" s="681">
        <v>2020</v>
      </c>
      <c r="D23" s="25">
        <v>16.783522225634826</v>
      </c>
      <c r="E23" s="25">
        <v>1.2220902392398556</v>
      </c>
      <c r="F23" s="25">
        <v>32.046534052034666</v>
      </c>
      <c r="G23" s="25"/>
      <c r="H23" s="25">
        <v>0</v>
      </c>
      <c r="I23" s="25">
        <v>0.10695636802830336</v>
      </c>
      <c r="J23" s="25">
        <v>0.21786137940211034</v>
      </c>
      <c r="K23" s="25">
        <v>1.3090064394005398</v>
      </c>
      <c r="L23" s="14">
        <v>4.5995871951974587</v>
      </c>
      <c r="M23" s="25">
        <v>10.163350997113605</v>
      </c>
      <c r="N23" s="25">
        <v>20.199089109458185</v>
      </c>
      <c r="O23" s="25">
        <v>32.507813074615107</v>
      </c>
      <c r="P23" s="25">
        <v>39.84767730231362</v>
      </c>
      <c r="Q23" s="25">
        <v>54.960857035014314</v>
      </c>
      <c r="R23" s="25"/>
      <c r="S23" s="25">
        <v>111.52019610459409</v>
      </c>
      <c r="T23" s="25">
        <v>46.291043758626429</v>
      </c>
      <c r="U23" s="25"/>
      <c r="V23" s="25">
        <v>0.61598375832160146</v>
      </c>
      <c r="W23" s="25">
        <v>16.167538467313221</v>
      </c>
      <c r="X23" s="25"/>
      <c r="Y23" s="25">
        <v>13.782442286022926</v>
      </c>
      <c r="Z23" s="25">
        <v>19.355177345913106</v>
      </c>
      <c r="AA23" s="25">
        <v>16.702367072476342</v>
      </c>
      <c r="AB23" s="14">
        <v>11.349070711386457</v>
      </c>
      <c r="AC23" s="25">
        <v>20.61578752979888</v>
      </c>
      <c r="AD23" s="25">
        <v>19.467845937198902</v>
      </c>
      <c r="AE23" s="25">
        <v>19.510139322722988</v>
      </c>
    </row>
    <row r="24" spans="1:31" ht="17.399999999999999" x14ac:dyDescent="0.45">
      <c r="C24" s="681">
        <v>2021</v>
      </c>
      <c r="D24" s="25">
        <v>13.861744878016644</v>
      </c>
      <c r="E24" s="25">
        <v>1.082613880538779</v>
      </c>
      <c r="F24" s="25">
        <v>26.614384819984096</v>
      </c>
      <c r="G24" s="25"/>
      <c r="H24" s="25">
        <v>0</v>
      </c>
      <c r="I24" s="25">
        <v>2.7121976330414108E-2</v>
      </c>
      <c r="J24" s="25">
        <v>0.32020004603745889</v>
      </c>
      <c r="K24" s="25">
        <v>1.0053782818858936</v>
      </c>
      <c r="L24" s="14">
        <v>4.0870792957261468</v>
      </c>
      <c r="M24" s="25">
        <v>10.73892500787842</v>
      </c>
      <c r="N24" s="25">
        <v>16.146264726357572</v>
      </c>
      <c r="O24" s="25">
        <v>24.107532571923912</v>
      </c>
      <c r="P24" s="25">
        <v>35.213271378695708</v>
      </c>
      <c r="Q24" s="25">
        <v>46.047134360316846</v>
      </c>
      <c r="R24" s="25"/>
      <c r="S24" s="25">
        <v>105.16809767452075</v>
      </c>
      <c r="T24" s="25">
        <v>43.847032214146118</v>
      </c>
      <c r="U24" s="25"/>
      <c r="V24" s="25">
        <v>0.45016359603856038</v>
      </c>
      <c r="W24" s="25">
        <v>13.411581281978085</v>
      </c>
      <c r="X24" s="25"/>
      <c r="Y24" s="25">
        <v>10.762357306476346</v>
      </c>
      <c r="Z24" s="25">
        <v>15.431240984105557</v>
      </c>
      <c r="AA24" s="25">
        <v>12.952370476295236</v>
      </c>
      <c r="AB24" s="14">
        <v>9.327956989247312</v>
      </c>
      <c r="AC24" s="25">
        <v>15.543518487366686</v>
      </c>
      <c r="AD24" s="25">
        <v>16.916119037505307</v>
      </c>
      <c r="AE24" s="25">
        <v>19.851241330787015</v>
      </c>
    </row>
    <row r="25" spans="1:31" ht="18.600000000000001" x14ac:dyDescent="0.45">
      <c r="C25" s="430" t="s">
        <v>5960</v>
      </c>
      <c r="D25" s="33">
        <v>13.577998220517086</v>
      </c>
      <c r="E25" s="33">
        <v>1.154894943856184</v>
      </c>
      <c r="F25" s="33">
        <v>26.109288708559475</v>
      </c>
      <c r="G25" s="33"/>
      <c r="H25" s="33">
        <v>0</v>
      </c>
      <c r="I25" s="33">
        <v>8.5899562008843217E-2</v>
      </c>
      <c r="J25" s="33">
        <v>0.24359695635898701</v>
      </c>
      <c r="K25" s="33">
        <v>1.331368115002117</v>
      </c>
      <c r="L25" s="19">
        <v>4.0421872867693072</v>
      </c>
      <c r="M25" s="33">
        <v>9.2885720830919887</v>
      </c>
      <c r="N25" s="33">
        <v>16.306827275457497</v>
      </c>
      <c r="O25" s="33">
        <v>23.948956153664234</v>
      </c>
      <c r="P25" s="33">
        <v>32.427912356838036</v>
      </c>
      <c r="Q25" s="33">
        <v>48.661460146363424</v>
      </c>
      <c r="R25" s="33"/>
      <c r="S25" s="33">
        <v>103.93765237021329</v>
      </c>
      <c r="T25" s="33">
        <v>42.932860770137019</v>
      </c>
      <c r="U25" s="33"/>
      <c r="V25" s="33">
        <v>0.5249792834248509</v>
      </c>
      <c r="W25" s="33">
        <v>13.053018937092235</v>
      </c>
      <c r="X25" s="33"/>
      <c r="Y25" s="33">
        <v>10.685103708359522</v>
      </c>
      <c r="Z25" s="33">
        <v>15.604561129976348</v>
      </c>
      <c r="AA25" s="33">
        <v>12.284334023464458</v>
      </c>
      <c r="AB25" s="19">
        <v>9.2175777063236861</v>
      </c>
      <c r="AC25" s="33">
        <v>15.586409451972498</v>
      </c>
      <c r="AD25" s="33">
        <v>16.937703277458095</v>
      </c>
      <c r="AE25" s="33">
        <v>17.751777699329264</v>
      </c>
    </row>
    <row r="26" spans="1:31" ht="17.399999999999999" x14ac:dyDescent="0.45">
      <c r="C26" s="22" t="s">
        <v>5961</v>
      </c>
      <c r="D26" s="38"/>
      <c r="E26" s="38"/>
      <c r="F26" s="38"/>
      <c r="G26" s="22"/>
      <c r="H26" s="22"/>
      <c r="I26" s="22"/>
      <c r="J26" s="22"/>
      <c r="K26" s="22"/>
      <c r="L26" s="22"/>
      <c r="M26" s="22"/>
      <c r="N26" s="22"/>
      <c r="O26" s="22"/>
      <c r="P26" s="22"/>
      <c r="Q26" s="22"/>
      <c r="R26" s="22"/>
      <c r="S26" s="22"/>
      <c r="T26" s="22"/>
      <c r="U26" s="22"/>
      <c r="V26" s="70"/>
      <c r="W26" s="22"/>
      <c r="X26" s="22"/>
      <c r="Y26" s="22"/>
      <c r="Z26" s="22"/>
      <c r="AA26" s="22"/>
      <c r="AB26" s="22"/>
      <c r="AC26" s="22"/>
      <c r="AD26" s="22"/>
      <c r="AE26" s="22"/>
    </row>
    <row r="27" spans="1:31" ht="17.399999999999999" x14ac:dyDescent="0.45">
      <c r="C27" s="22" t="s">
        <v>5962</v>
      </c>
      <c r="D27" s="38"/>
      <c r="E27" s="38"/>
      <c r="F27" s="38"/>
      <c r="G27" s="22"/>
      <c r="H27" s="22"/>
      <c r="I27" s="22"/>
      <c r="J27" s="22"/>
      <c r="K27" s="22"/>
      <c r="L27" s="22"/>
      <c r="M27" s="22"/>
      <c r="N27" s="22"/>
      <c r="O27" s="22"/>
      <c r="P27" s="22"/>
      <c r="Q27" s="22"/>
      <c r="R27" s="22"/>
      <c r="S27" s="22"/>
      <c r="T27" s="22"/>
      <c r="U27" s="22"/>
      <c r="V27" s="70"/>
      <c r="W27" s="22"/>
      <c r="X27" s="22"/>
      <c r="Y27" s="22"/>
      <c r="Z27" s="22"/>
      <c r="AA27" s="22"/>
      <c r="AB27" s="22"/>
      <c r="AC27" s="22"/>
      <c r="AD27" s="22"/>
      <c r="AE27" s="22"/>
    </row>
    <row r="28" spans="1:31" x14ac:dyDescent="0.35">
      <c r="C28" s="173"/>
      <c r="D28" s="173"/>
    </row>
    <row r="29" spans="1:31" x14ac:dyDescent="0.35">
      <c r="C29" s="393"/>
      <c r="D29" s="393"/>
    </row>
    <row r="30" spans="1:31" x14ac:dyDescent="0.35">
      <c r="C30" s="393"/>
      <c r="D30" s="393"/>
    </row>
    <row r="31" spans="1:31" ht="18.600000000000001" x14ac:dyDescent="0.35">
      <c r="C31" s="943" t="s">
        <v>6070</v>
      </c>
      <c r="D31" s="446"/>
      <c r="E31" s="446"/>
      <c r="F31" s="446"/>
      <c r="G31" s="446"/>
      <c r="H31" s="446"/>
      <c r="I31" s="446"/>
      <c r="J31" s="446"/>
      <c r="K31" s="446"/>
      <c r="L31" s="446"/>
    </row>
    <row r="36" spans="3:3" ht="27.75" customHeight="1" x14ac:dyDescent="0.35"/>
    <row r="40" spans="3:3" ht="33.75" customHeight="1" x14ac:dyDescent="0.35"/>
    <row r="48" spans="3:3" ht="17.399999999999999" x14ac:dyDescent="0.45">
      <c r="C48" s="22" t="s">
        <v>6031</v>
      </c>
    </row>
    <row r="51" spans="3:17" ht="17.399999999999999" x14ac:dyDescent="0.45">
      <c r="C51" s="69" t="s">
        <v>7474</v>
      </c>
      <c r="D51" s="2502"/>
      <c r="E51" s="2502"/>
      <c r="F51" s="2502"/>
      <c r="G51" s="2502"/>
      <c r="H51" s="2502"/>
      <c r="I51" s="2502"/>
      <c r="J51" s="2502"/>
      <c r="K51" s="2502"/>
      <c r="L51" s="2502"/>
      <c r="M51" s="2502"/>
      <c r="N51" s="2502"/>
      <c r="O51" s="2502"/>
      <c r="P51" s="2502"/>
    </row>
    <row r="52" spans="3:17" ht="17.399999999999999" x14ac:dyDescent="0.45">
      <c r="C52" s="2502"/>
      <c r="D52" s="2502"/>
      <c r="E52" s="2502"/>
      <c r="F52" s="2502"/>
      <c r="G52" s="2502"/>
      <c r="H52" s="2502"/>
      <c r="I52" s="2502"/>
      <c r="J52" s="2502"/>
      <c r="K52" s="2502"/>
      <c r="L52" s="2502"/>
      <c r="M52" s="2502"/>
      <c r="N52" s="2502"/>
      <c r="O52" s="2502"/>
      <c r="P52" s="2502"/>
    </row>
    <row r="53" spans="3:17" ht="17.399999999999999" x14ac:dyDescent="0.35">
      <c r="C53" s="2949" t="s">
        <v>4780</v>
      </c>
      <c r="D53" s="2950" t="s">
        <v>996</v>
      </c>
      <c r="E53" s="2942">
        <v>2010</v>
      </c>
      <c r="F53" s="2942">
        <v>2011</v>
      </c>
      <c r="G53" s="2942">
        <v>2012</v>
      </c>
      <c r="H53" s="2942">
        <v>2013</v>
      </c>
      <c r="I53" s="2942">
        <v>2014</v>
      </c>
      <c r="J53" s="2942">
        <v>2015</v>
      </c>
      <c r="K53" s="2942">
        <v>2016</v>
      </c>
      <c r="L53" s="2942">
        <v>2017</v>
      </c>
      <c r="M53" s="2942">
        <v>2018</v>
      </c>
      <c r="N53" s="2942">
        <v>2019</v>
      </c>
      <c r="O53" s="2942">
        <v>2020</v>
      </c>
      <c r="P53" s="2942">
        <v>2021</v>
      </c>
      <c r="Q53" s="2948">
        <v>2022</v>
      </c>
    </row>
    <row r="54" spans="3:17" ht="17.399999999999999" x14ac:dyDescent="0.45">
      <c r="C54" s="3264" t="s">
        <v>506</v>
      </c>
      <c r="D54" s="2951" t="s">
        <v>506</v>
      </c>
      <c r="E54" s="138">
        <v>36.881511706215584</v>
      </c>
      <c r="F54" s="138">
        <v>37.938958996895543</v>
      </c>
      <c r="G54" s="138">
        <v>40.660789321908211</v>
      </c>
      <c r="H54" s="138">
        <v>38.93407896966616</v>
      </c>
      <c r="I54" s="138">
        <v>35.425057381663848</v>
      </c>
      <c r="J54" s="138">
        <v>31.6028091385901</v>
      </c>
      <c r="K54" s="138">
        <v>32.206559919711694</v>
      </c>
      <c r="L54" s="138">
        <v>31.726719700514735</v>
      </c>
      <c r="M54" s="138">
        <v>30.904654834234321</v>
      </c>
      <c r="N54" s="138">
        <v>27.301092043681749</v>
      </c>
      <c r="O54" s="138">
        <v>19.638217069758145</v>
      </c>
      <c r="P54" s="138">
        <v>15.240328253223915</v>
      </c>
      <c r="Q54" s="3084">
        <v>21.940667490729293</v>
      </c>
    </row>
    <row r="55" spans="3:17" ht="17.399999999999999" x14ac:dyDescent="0.45">
      <c r="C55" s="3264"/>
      <c r="D55" s="2951" t="s">
        <v>7436</v>
      </c>
      <c r="E55" s="138">
        <v>26.156506701253782</v>
      </c>
      <c r="F55" s="138">
        <v>23.671185711211535</v>
      </c>
      <c r="G55" s="138">
        <v>21.350010782833728</v>
      </c>
      <c r="H55" s="138">
        <v>21.517061508367746</v>
      </c>
      <c r="I55" s="138">
        <v>20.243796255986066</v>
      </c>
      <c r="J55" s="138">
        <v>18.169877408056042</v>
      </c>
      <c r="K55" s="138">
        <v>18.306131451257166</v>
      </c>
      <c r="L55" s="138">
        <v>13.510520487264673</v>
      </c>
      <c r="M55" s="138">
        <v>17.489484170909897</v>
      </c>
      <c r="N55" s="138">
        <v>11.702362552439833</v>
      </c>
      <c r="O55" s="138">
        <v>10.835913312693499</v>
      </c>
      <c r="P55" s="138">
        <v>6.4935064935064943</v>
      </c>
      <c r="Q55" s="957">
        <v>10.101010101010102</v>
      </c>
    </row>
    <row r="56" spans="3:17" ht="17.399999999999999" x14ac:dyDescent="0.45">
      <c r="C56" s="3264"/>
      <c r="D56" s="2951" t="s">
        <v>6582</v>
      </c>
      <c r="E56" s="138">
        <v>32.283757234641321</v>
      </c>
      <c r="F56" s="138">
        <v>33.297872340425535</v>
      </c>
      <c r="G56" s="138">
        <v>35.482312523484886</v>
      </c>
      <c r="H56" s="138">
        <v>30.390501606666305</v>
      </c>
      <c r="I56" s="138">
        <v>29.492530755711773</v>
      </c>
      <c r="J56" s="138">
        <v>27.299010341376626</v>
      </c>
      <c r="K56" s="138">
        <v>25.323610875586457</v>
      </c>
      <c r="L56" s="138">
        <v>22.645187181104166</v>
      </c>
      <c r="M56" s="138">
        <v>22.810166155271233</v>
      </c>
      <c r="N56" s="138">
        <v>19.236374234916934</v>
      </c>
      <c r="O56" s="138">
        <v>14.397828524222577</v>
      </c>
      <c r="P56" s="138">
        <v>10.740429617184688</v>
      </c>
      <c r="Q56" s="957">
        <v>13.281815986476696</v>
      </c>
    </row>
    <row r="57" spans="3:17" ht="17.399999999999999" x14ac:dyDescent="0.45">
      <c r="C57" s="3264"/>
      <c r="D57" s="2951" t="s">
        <v>1015</v>
      </c>
      <c r="E57" s="138">
        <v>21.995537137392411</v>
      </c>
      <c r="F57" s="138">
        <v>22.712310730743908</v>
      </c>
      <c r="G57" s="138">
        <v>28.767123287671232</v>
      </c>
      <c r="H57" s="138">
        <v>17.953321364452425</v>
      </c>
      <c r="I57" s="138">
        <v>23.212280044926995</v>
      </c>
      <c r="J57" s="138">
        <v>22.003929273084481</v>
      </c>
      <c r="K57" s="138">
        <v>17.915309446254074</v>
      </c>
      <c r="L57" s="138">
        <v>11.784511784511785</v>
      </c>
      <c r="M57" s="138">
        <v>10.860121633362294</v>
      </c>
      <c r="N57" s="138">
        <v>14.304872597228432</v>
      </c>
      <c r="O57" s="138">
        <v>8.8044485634847085</v>
      </c>
      <c r="P57" s="138">
        <v>8.3565459610027855</v>
      </c>
      <c r="Q57" s="957">
        <v>16.995865870463941</v>
      </c>
    </row>
    <row r="58" spans="3:17" ht="17.399999999999999" x14ac:dyDescent="0.45">
      <c r="C58" s="3264"/>
      <c r="D58" s="2951" t="s">
        <v>1044</v>
      </c>
      <c r="E58" s="138">
        <v>41.902604756511892</v>
      </c>
      <c r="F58" s="138">
        <v>44.405997693194927</v>
      </c>
      <c r="G58" s="138">
        <v>30.231179608772969</v>
      </c>
      <c r="H58" s="138">
        <v>23.270055113288425</v>
      </c>
      <c r="I58" s="138">
        <v>28.949024543738201</v>
      </c>
      <c r="J58" s="138">
        <v>31.859557867360209</v>
      </c>
      <c r="K58" s="138">
        <v>23.458445040214475</v>
      </c>
      <c r="L58" s="138">
        <v>30.344827586206897</v>
      </c>
      <c r="M58" s="138">
        <v>19.830028328611899</v>
      </c>
      <c r="N58" s="138">
        <v>19.565217391304348</v>
      </c>
      <c r="O58" s="138">
        <v>21.625652498135718</v>
      </c>
      <c r="P58" s="138">
        <v>10.6544901065449</v>
      </c>
      <c r="Q58" s="957">
        <v>26.902382782475019</v>
      </c>
    </row>
    <row r="59" spans="3:17" ht="17.399999999999999" x14ac:dyDescent="0.45">
      <c r="C59" s="3264"/>
      <c r="D59" s="2951" t="s">
        <v>4276</v>
      </c>
      <c r="E59" s="138">
        <v>29.369773607995104</v>
      </c>
      <c r="F59" s="138">
        <v>33.659730722154222</v>
      </c>
      <c r="G59" s="138">
        <v>38.643371017471736</v>
      </c>
      <c r="H59" s="138">
        <v>32.264779350541211</v>
      </c>
      <c r="I59" s="138">
        <v>27.230833682446583</v>
      </c>
      <c r="J59" s="138">
        <v>27.519051651143101</v>
      </c>
      <c r="K59" s="138">
        <v>26.655202063628547</v>
      </c>
      <c r="L59" s="138">
        <v>24.16195037004789</v>
      </c>
      <c r="M59" s="138">
        <v>23.260917270133859</v>
      </c>
      <c r="N59" s="138">
        <v>18.522601984564499</v>
      </c>
      <c r="O59" s="138">
        <v>13.59786000891663</v>
      </c>
      <c r="P59" s="138">
        <v>15.227272727272727</v>
      </c>
      <c r="Q59" s="957">
        <v>19.279320633463392</v>
      </c>
    </row>
    <row r="60" spans="3:17" ht="17.399999999999999" x14ac:dyDescent="0.45">
      <c r="C60" s="3264"/>
      <c r="D60" s="2951" t="s">
        <v>4430</v>
      </c>
      <c r="E60" s="138">
        <v>23.123909249563702</v>
      </c>
      <c r="F60" s="138">
        <v>26.583961010190517</v>
      </c>
      <c r="G60" s="138">
        <v>20.871143375680582</v>
      </c>
      <c r="H60" s="138">
        <v>25.676937441643322</v>
      </c>
      <c r="I60" s="138">
        <v>19.626615605552896</v>
      </c>
      <c r="J60" s="138">
        <v>20.659124446630596</v>
      </c>
      <c r="K60" s="138">
        <v>20.202020202020204</v>
      </c>
      <c r="L60" s="138">
        <v>17.107309486780714</v>
      </c>
      <c r="M60" s="138">
        <v>17.469560614081523</v>
      </c>
      <c r="N60" s="138">
        <v>18.908698001080499</v>
      </c>
      <c r="O60" s="138">
        <v>14.941892639734366</v>
      </c>
      <c r="P60" s="138">
        <v>12.256267409470752</v>
      </c>
      <c r="Q60" s="957">
        <v>13.318534961154272</v>
      </c>
    </row>
    <row r="61" spans="3:17" ht="17.399999999999999" x14ac:dyDescent="0.45">
      <c r="C61" s="3264"/>
      <c r="D61" s="2951" t="s">
        <v>7437</v>
      </c>
      <c r="E61" s="138">
        <v>25.719307984087337</v>
      </c>
      <c r="F61" s="138">
        <v>27.386981804539484</v>
      </c>
      <c r="G61" s="138">
        <v>25.009582215408201</v>
      </c>
      <c r="H61" s="138">
        <v>23.722807362929423</v>
      </c>
      <c r="I61" s="138">
        <v>23.835864427235244</v>
      </c>
      <c r="J61" s="138">
        <v>25.482306819354175</v>
      </c>
      <c r="K61" s="138">
        <v>20.164695945945947</v>
      </c>
      <c r="L61" s="138">
        <v>20.703040759111495</v>
      </c>
      <c r="M61" s="138">
        <v>19.203335893778121</v>
      </c>
      <c r="N61" s="138">
        <v>15.146452834391358</v>
      </c>
      <c r="O61" s="138">
        <v>11.136363636363637</v>
      </c>
      <c r="P61" s="138">
        <v>8.5539244018032594</v>
      </c>
      <c r="Q61" s="957">
        <v>13.617318435754189</v>
      </c>
    </row>
    <row r="62" spans="3:17" ht="17.399999999999999" x14ac:dyDescent="0.45">
      <c r="C62" s="3264"/>
      <c r="D62" s="2951" t="s">
        <v>7438</v>
      </c>
      <c r="E62" s="138">
        <v>26.145482785399949</v>
      </c>
      <c r="F62" s="138">
        <v>21.461420541645378</v>
      </c>
      <c r="G62" s="138">
        <v>20.81218274111675</v>
      </c>
      <c r="H62" s="138">
        <v>22.058823529411764</v>
      </c>
      <c r="I62" s="138">
        <v>24.654088050314467</v>
      </c>
      <c r="J62" s="138">
        <v>21.564694082246739</v>
      </c>
      <c r="K62" s="138">
        <v>15.936254980079681</v>
      </c>
      <c r="L62" s="138">
        <v>16.033547113961518</v>
      </c>
      <c r="M62" s="138">
        <v>14.827418570734078</v>
      </c>
      <c r="N62" s="138">
        <v>9.5602294455066925</v>
      </c>
      <c r="O62" s="138">
        <v>11.095372993389992</v>
      </c>
      <c r="P62" s="138">
        <v>6.8752963489805596</v>
      </c>
      <c r="Q62" s="957">
        <v>10.370021211407025</v>
      </c>
    </row>
    <row r="63" spans="3:17" ht="17.399999999999999" x14ac:dyDescent="0.45">
      <c r="C63" s="3264"/>
      <c r="D63" s="2951" t="s">
        <v>7439</v>
      </c>
      <c r="E63" s="138">
        <v>38.54639844256976</v>
      </c>
      <c r="F63" s="138">
        <v>30.946523371746732</v>
      </c>
      <c r="G63" s="138">
        <v>36.309213951067157</v>
      </c>
      <c r="H63" s="138">
        <v>34.577964764659477</v>
      </c>
      <c r="I63" s="138">
        <v>32.100396301188901</v>
      </c>
      <c r="J63" s="138">
        <v>28.092131540407401</v>
      </c>
      <c r="K63" s="138">
        <v>25.037017095167588</v>
      </c>
      <c r="L63" s="138">
        <v>24.711473183978274</v>
      </c>
      <c r="M63" s="138">
        <v>24.413529732678668</v>
      </c>
      <c r="N63" s="138">
        <v>23.087431693989071</v>
      </c>
      <c r="O63" s="138">
        <v>12.506871907641562</v>
      </c>
      <c r="P63" s="138">
        <v>11.450914676721128</v>
      </c>
      <c r="Q63" s="957">
        <v>13.486934532171958</v>
      </c>
    </row>
    <row r="64" spans="3:17" ht="17.399999999999999" x14ac:dyDescent="0.45">
      <c r="C64" s="3264"/>
      <c r="D64" s="2951" t="s">
        <v>1018</v>
      </c>
      <c r="E64" s="138">
        <v>25.241124563923663</v>
      </c>
      <c r="F64" s="138">
        <v>24.821973550356052</v>
      </c>
      <c r="G64" s="138">
        <v>26.010973379394432</v>
      </c>
      <c r="H64" s="138">
        <v>23.260559069577639</v>
      </c>
      <c r="I64" s="138">
        <v>20.57445508250153</v>
      </c>
      <c r="J64" s="138">
        <v>19.379844961240309</v>
      </c>
      <c r="K64" s="138">
        <v>20.59308072487644</v>
      </c>
      <c r="L64" s="138">
        <v>17.834923268353378</v>
      </c>
      <c r="M64" s="138">
        <v>16.413879077498439</v>
      </c>
      <c r="N64" s="138">
        <v>11.63515478911282</v>
      </c>
      <c r="O64" s="138">
        <v>8.3455038597955351</v>
      </c>
      <c r="P64" s="138">
        <v>7.3746312684365778</v>
      </c>
      <c r="Q64" s="957">
        <v>9.0621707060063219</v>
      </c>
    </row>
    <row r="65" spans="3:17" ht="17.399999999999999" x14ac:dyDescent="0.45">
      <c r="C65" s="3264"/>
      <c r="D65" s="2951" t="s">
        <v>1045</v>
      </c>
      <c r="E65" s="138">
        <v>25.113008538422903</v>
      </c>
      <c r="F65" s="138">
        <v>30.601659751037342</v>
      </c>
      <c r="G65" s="138">
        <v>22.678185745140389</v>
      </c>
      <c r="H65" s="138">
        <v>26.613816534541336</v>
      </c>
      <c r="I65" s="138">
        <v>32.52513305736251</v>
      </c>
      <c r="J65" s="138">
        <v>21.104903786468032</v>
      </c>
      <c r="K65" s="138">
        <v>23.855577047066408</v>
      </c>
      <c r="L65" s="138">
        <v>26.684456304202801</v>
      </c>
      <c r="M65" s="138">
        <v>21.453287197231834</v>
      </c>
      <c r="N65" s="138">
        <v>19.957234497505347</v>
      </c>
      <c r="O65" s="138">
        <v>12.601927353595256</v>
      </c>
      <c r="P65" s="138">
        <v>10.518407212622089</v>
      </c>
      <c r="Q65" s="957">
        <v>15.037593984962406</v>
      </c>
    </row>
    <row r="66" spans="3:17" ht="17.399999999999999" x14ac:dyDescent="0.45">
      <c r="C66" s="3264"/>
      <c r="D66" s="2951" t="s">
        <v>1023</v>
      </c>
      <c r="E66" s="138">
        <v>26.227106227106226</v>
      </c>
      <c r="F66" s="138">
        <v>26.249443867714668</v>
      </c>
      <c r="G66" s="138">
        <v>27.845036319612589</v>
      </c>
      <c r="H66" s="138">
        <v>27.639751552795033</v>
      </c>
      <c r="I66" s="138">
        <v>25.035652036127399</v>
      </c>
      <c r="J66" s="138">
        <v>20.779220779220779</v>
      </c>
      <c r="K66" s="138">
        <v>23.411371237458191</v>
      </c>
      <c r="L66" s="138">
        <v>20.973010142685233</v>
      </c>
      <c r="M66" s="138">
        <v>23.956314955081908</v>
      </c>
      <c r="N66" s="138">
        <v>15.129682997118156</v>
      </c>
      <c r="O66" s="138">
        <v>14.814814814814815</v>
      </c>
      <c r="P66" s="138">
        <v>10.438413361169102</v>
      </c>
      <c r="Q66" s="957">
        <v>14.434180138568129</v>
      </c>
    </row>
    <row r="67" spans="3:17" ht="17.399999999999999" x14ac:dyDescent="0.45">
      <c r="C67" s="3264"/>
      <c r="D67" s="2951" t="s">
        <v>7440</v>
      </c>
      <c r="E67" s="138">
        <v>23.843248347497639</v>
      </c>
      <c r="F67" s="138">
        <v>23.781212841854934</v>
      </c>
      <c r="G67" s="138">
        <v>19.555770159343314</v>
      </c>
      <c r="H67" s="138">
        <v>15.517241379310345</v>
      </c>
      <c r="I67" s="138">
        <v>13.996500874781304</v>
      </c>
      <c r="J67" s="138">
        <v>17.820773930753564</v>
      </c>
      <c r="K67" s="138">
        <v>14.153371075656201</v>
      </c>
      <c r="L67" s="138">
        <v>14.01141670991178</v>
      </c>
      <c r="M67" s="138">
        <v>13.538141109086176</v>
      </c>
      <c r="N67" s="138">
        <v>9.6429502215272347</v>
      </c>
      <c r="O67" s="138">
        <v>7.0736180246266702</v>
      </c>
      <c r="P67" s="138">
        <v>4.4914134742404226</v>
      </c>
      <c r="Q67" s="957">
        <v>9.7522403795466541</v>
      </c>
    </row>
    <row r="68" spans="3:17" ht="17.399999999999999" x14ac:dyDescent="0.45">
      <c r="C68" s="3264"/>
      <c r="D68" s="2951" t="s">
        <v>7441</v>
      </c>
      <c r="E68" s="138">
        <v>16.420702556641032</v>
      </c>
      <c r="F68" s="138">
        <v>15.135365593690045</v>
      </c>
      <c r="G68" s="138">
        <v>11.022927689594356</v>
      </c>
      <c r="H68" s="138">
        <v>11.691884456671252</v>
      </c>
      <c r="I68" s="138">
        <v>9.4966761633428298</v>
      </c>
      <c r="J68" s="138">
        <v>9.6367679762787262</v>
      </c>
      <c r="K68" s="138">
        <v>10.791366906474821</v>
      </c>
      <c r="L68" s="138">
        <v>10.133333333333333</v>
      </c>
      <c r="M68" s="138">
        <v>8.8446655610834704</v>
      </c>
      <c r="N68" s="138">
        <v>6.2875107173478133</v>
      </c>
      <c r="O68" s="138">
        <v>5.6530794406426654</v>
      </c>
      <c r="P68" s="138">
        <v>5.1499545592244775</v>
      </c>
      <c r="Q68" s="957">
        <v>6.1068702290076331</v>
      </c>
    </row>
    <row r="69" spans="3:17" ht="17.399999999999999" x14ac:dyDescent="0.45">
      <c r="C69" s="3264"/>
      <c r="D69" s="2951" t="s">
        <v>7442</v>
      </c>
      <c r="E69" s="138">
        <v>27.491408934707902</v>
      </c>
      <c r="F69" s="138">
        <v>32.142857142857139</v>
      </c>
      <c r="G69" s="138">
        <v>24.299065420560748</v>
      </c>
      <c r="H69" s="138">
        <v>17.68172888015717</v>
      </c>
      <c r="I69" s="138">
        <v>30.991735537190085</v>
      </c>
      <c r="J69" s="138">
        <v>21.786492374727668</v>
      </c>
      <c r="K69" s="138">
        <v>24.830699774266364</v>
      </c>
      <c r="L69" s="138">
        <v>39.443155452436194</v>
      </c>
      <c r="M69" s="138">
        <v>38.186157517899765</v>
      </c>
      <c r="N69" s="138">
        <v>12.345679012345679</v>
      </c>
      <c r="O69" s="138">
        <v>25.380710659898476</v>
      </c>
      <c r="P69" s="138">
        <v>10.230179028132993</v>
      </c>
      <c r="Q69" s="957">
        <v>17.811704834605596</v>
      </c>
    </row>
    <row r="70" spans="3:17" ht="17.399999999999999" x14ac:dyDescent="0.45">
      <c r="C70" s="3264"/>
      <c r="D70" s="2951" t="s">
        <v>1043</v>
      </c>
      <c r="E70" s="138">
        <v>27.739251040221916</v>
      </c>
      <c r="F70" s="138">
        <v>31.029619181946405</v>
      </c>
      <c r="G70" s="138">
        <v>33.093525179856115</v>
      </c>
      <c r="H70" s="138">
        <v>41.3589364844904</v>
      </c>
      <c r="I70" s="138">
        <v>49.773755656108591</v>
      </c>
      <c r="J70" s="138">
        <v>37.151702786377705</v>
      </c>
      <c r="K70" s="138">
        <v>30.110935023771791</v>
      </c>
      <c r="L70" s="138">
        <v>25.889967637540455</v>
      </c>
      <c r="M70" s="138">
        <v>26.315789473684209</v>
      </c>
      <c r="N70" s="138">
        <v>13.311148086522463</v>
      </c>
      <c r="O70" s="138">
        <v>42.444821731748725</v>
      </c>
      <c r="P70" s="138">
        <v>24.432809773123907</v>
      </c>
      <c r="Q70" s="957">
        <v>24.822695035460995</v>
      </c>
    </row>
    <row r="71" spans="3:17" ht="17.399999999999999" x14ac:dyDescent="0.45">
      <c r="C71" s="3264"/>
      <c r="D71" s="2951" t="s">
        <v>7443</v>
      </c>
      <c r="E71" s="138">
        <v>23.105053191489365</v>
      </c>
      <c r="F71" s="138">
        <v>23.255813953488371</v>
      </c>
      <c r="G71" s="138">
        <v>27.266644362663097</v>
      </c>
      <c r="H71" s="138">
        <v>20.31144211238998</v>
      </c>
      <c r="I71" s="138">
        <v>22.138964577656676</v>
      </c>
      <c r="J71" s="138">
        <v>20.288858321870698</v>
      </c>
      <c r="K71" s="138">
        <v>18.583450210378682</v>
      </c>
      <c r="L71" s="138">
        <v>18.198037466547724</v>
      </c>
      <c r="M71" s="138">
        <v>16.811279826464208</v>
      </c>
      <c r="N71" s="138">
        <v>14.429223744292237</v>
      </c>
      <c r="O71" s="138">
        <v>10.38961038961039</v>
      </c>
      <c r="P71" s="138">
        <v>8.2924990576705611</v>
      </c>
      <c r="Q71" s="957">
        <v>10.986929342678538</v>
      </c>
    </row>
    <row r="72" spans="3:17" ht="17.399999999999999" x14ac:dyDescent="0.45">
      <c r="C72" s="3264"/>
      <c r="D72" s="2951" t="s">
        <v>1041</v>
      </c>
      <c r="E72" s="138">
        <v>29.583146571044377</v>
      </c>
      <c r="F72" s="138">
        <v>29.573590096286107</v>
      </c>
      <c r="G72" s="138">
        <v>29.084890044927878</v>
      </c>
      <c r="H72" s="138">
        <v>26.333006215243703</v>
      </c>
      <c r="I72" s="138">
        <v>27.027027027027028</v>
      </c>
      <c r="J72" s="138">
        <v>22.958289519803714</v>
      </c>
      <c r="K72" s="138">
        <v>25.617732558139537</v>
      </c>
      <c r="L72" s="138">
        <v>22.770041400075272</v>
      </c>
      <c r="M72" s="138">
        <v>21.766592167913711</v>
      </c>
      <c r="N72" s="138">
        <v>21.133814102564102</v>
      </c>
      <c r="O72" s="138">
        <v>13.604735694256933</v>
      </c>
      <c r="P72" s="138">
        <v>11.244298292139598</v>
      </c>
      <c r="Q72" s="957">
        <v>18.230563002680963</v>
      </c>
    </row>
    <row r="73" spans="3:17" ht="17.399999999999999" x14ac:dyDescent="0.45">
      <c r="C73" s="3264"/>
      <c r="D73" s="2951" t="s">
        <v>7444</v>
      </c>
      <c r="E73" s="138">
        <v>48.959608323133416</v>
      </c>
      <c r="F73" s="138">
        <v>40.865384615384613</v>
      </c>
      <c r="G73" s="138">
        <v>56.152927120669055</v>
      </c>
      <c r="H73" s="138">
        <v>46.208530805687204</v>
      </c>
      <c r="I73" s="138">
        <v>42.203985932004692</v>
      </c>
      <c r="J73" s="138">
        <v>32.596041909196735</v>
      </c>
      <c r="K73" s="138">
        <v>43.526785714285715</v>
      </c>
      <c r="L73" s="138">
        <v>33.155080213903744</v>
      </c>
      <c r="M73" s="138">
        <v>24.415055951169887</v>
      </c>
      <c r="N73" s="138">
        <v>28.155339805825243</v>
      </c>
      <c r="O73" s="138">
        <v>14.869888475836431</v>
      </c>
      <c r="P73" s="138">
        <v>15.843429636533086</v>
      </c>
      <c r="Q73" s="957">
        <v>12.037037037037036</v>
      </c>
    </row>
    <row r="74" spans="3:17" ht="17.399999999999999" x14ac:dyDescent="0.45">
      <c r="C74" s="3264" t="s">
        <v>507</v>
      </c>
      <c r="D74" s="2951" t="s">
        <v>507</v>
      </c>
      <c r="E74" s="138">
        <v>33.892009842611081</v>
      </c>
      <c r="F74" s="138">
        <v>31.886338393187703</v>
      </c>
      <c r="G74" s="138">
        <v>33.553304210428479</v>
      </c>
      <c r="H74" s="138">
        <v>31.475748194014447</v>
      </c>
      <c r="I74" s="138">
        <v>28.704531551456402</v>
      </c>
      <c r="J74" s="138">
        <v>29.290487700838902</v>
      </c>
      <c r="K74" s="138">
        <v>28.011204481792717</v>
      </c>
      <c r="L74" s="138">
        <v>26.414378527054584</v>
      </c>
      <c r="M74" s="138">
        <v>24.60871204978314</v>
      </c>
      <c r="N74" s="138">
        <v>22.529681219033375</v>
      </c>
      <c r="O74" s="138">
        <v>17.693346370535924</v>
      </c>
      <c r="P74" s="138">
        <v>14.189728891603629</v>
      </c>
      <c r="Q74" s="957">
        <v>20.753122358906943</v>
      </c>
    </row>
    <row r="75" spans="3:17" ht="17.399999999999999" x14ac:dyDescent="0.45">
      <c r="C75" s="3264"/>
      <c r="D75" s="2951" t="s">
        <v>3160</v>
      </c>
      <c r="E75" s="138">
        <v>26.756311745334795</v>
      </c>
      <c r="F75" s="138">
        <v>30.61646669424907</v>
      </c>
      <c r="G75" s="138">
        <v>29.731993299832496</v>
      </c>
      <c r="H75" s="138">
        <v>26.42420798408865</v>
      </c>
      <c r="I75" s="138">
        <v>26.463397094779232</v>
      </c>
      <c r="J75" s="138">
        <v>28.204004091772614</v>
      </c>
      <c r="K75" s="138">
        <v>25.011165698972757</v>
      </c>
      <c r="L75" s="138">
        <v>25.703054127608105</v>
      </c>
      <c r="M75" s="138">
        <v>24.330527926549347</v>
      </c>
      <c r="N75" s="138">
        <v>19.310984087749112</v>
      </c>
      <c r="O75" s="138">
        <v>19.580200501253131</v>
      </c>
      <c r="P75" s="138">
        <v>14.887551472917327</v>
      </c>
      <c r="Q75" s="957">
        <v>19.800411848566451</v>
      </c>
    </row>
    <row r="76" spans="3:17" ht="17.399999999999999" x14ac:dyDescent="0.45">
      <c r="C76" s="3264"/>
      <c r="D76" s="2951" t="s">
        <v>7445</v>
      </c>
      <c r="E76" s="138">
        <v>27.746636771300448</v>
      </c>
      <c r="F76" s="138">
        <v>35.759184243609447</v>
      </c>
      <c r="G76" s="138">
        <v>32.398316970546986</v>
      </c>
      <c r="H76" s="138">
        <v>33.999150021249463</v>
      </c>
      <c r="I76" s="138">
        <v>30.135039090262971</v>
      </c>
      <c r="J76" s="138">
        <v>27.065731061148501</v>
      </c>
      <c r="K76" s="138">
        <v>25.87961616749055</v>
      </c>
      <c r="L76" s="138">
        <v>26.370064820271065</v>
      </c>
      <c r="M76" s="138">
        <v>24.955436720142604</v>
      </c>
      <c r="N76" s="138">
        <v>16.987974804351978</v>
      </c>
      <c r="O76" s="138">
        <v>16.766236269030642</v>
      </c>
      <c r="P76" s="138">
        <v>8.4033613445378155</v>
      </c>
      <c r="Q76" s="957">
        <v>16.428711128495991</v>
      </c>
    </row>
    <row r="77" spans="3:17" ht="17.399999999999999" x14ac:dyDescent="0.45">
      <c r="C77" s="3264"/>
      <c r="D77" s="2951" t="s">
        <v>1039</v>
      </c>
      <c r="E77" s="138">
        <v>25.157232704402517</v>
      </c>
      <c r="F77" s="138">
        <v>14.492753623188406</v>
      </c>
      <c r="G77" s="138">
        <v>6.1983471074380168</v>
      </c>
      <c r="H77" s="138">
        <v>2.0746887966804981</v>
      </c>
      <c r="I77" s="138">
        <v>20.66115702479339</v>
      </c>
      <c r="J77" s="138">
        <v>6.1983471074380168</v>
      </c>
      <c r="K77" s="138">
        <v>16.877637130801688</v>
      </c>
      <c r="L77" s="138">
        <v>19.230769230769234</v>
      </c>
      <c r="M77" s="138">
        <v>17.316017316017316</v>
      </c>
      <c r="N77" s="138">
        <v>13.100436681222707</v>
      </c>
      <c r="O77" s="138">
        <v>11.111111111111111</v>
      </c>
      <c r="P77" s="138">
        <v>9.0293453724604955</v>
      </c>
      <c r="Q77" s="957">
        <v>13.605442176870747</v>
      </c>
    </row>
    <row r="78" spans="3:17" ht="17.399999999999999" x14ac:dyDescent="0.45">
      <c r="C78" s="3264"/>
      <c r="D78" s="2951" t="s">
        <v>1034</v>
      </c>
      <c r="E78" s="138">
        <v>23.52941176470588</v>
      </c>
      <c r="F78" s="138">
        <v>18.244575936883628</v>
      </c>
      <c r="G78" s="138">
        <v>22.443890274314214</v>
      </c>
      <c r="H78" s="138">
        <v>19.308943089430894</v>
      </c>
      <c r="I78" s="138">
        <v>19.547325102880659</v>
      </c>
      <c r="J78" s="138">
        <v>15.67398119122257</v>
      </c>
      <c r="K78" s="138">
        <v>19.077901430842605</v>
      </c>
      <c r="L78" s="138">
        <v>14.47721179624665</v>
      </c>
      <c r="M78" s="138">
        <v>19.417475728155338</v>
      </c>
      <c r="N78" s="138">
        <v>13.015184381778742</v>
      </c>
      <c r="O78" s="138">
        <v>15.864332603938731</v>
      </c>
      <c r="P78" s="138">
        <v>10.989010989010989</v>
      </c>
      <c r="Q78" s="957">
        <v>9.857612267250822</v>
      </c>
    </row>
    <row r="79" spans="3:17" ht="17.399999999999999" x14ac:dyDescent="0.45">
      <c r="C79" s="3264"/>
      <c r="D79" s="2951" t="s">
        <v>1038</v>
      </c>
      <c r="E79" s="138">
        <v>30.054644808743166</v>
      </c>
      <c r="F79" s="138">
        <v>31.093279839518559</v>
      </c>
      <c r="G79" s="138">
        <v>27.806122448979593</v>
      </c>
      <c r="H79" s="138">
        <v>27.632950990615225</v>
      </c>
      <c r="I79" s="138">
        <v>27.82193958664547</v>
      </c>
      <c r="J79" s="138">
        <v>28.934559221200651</v>
      </c>
      <c r="K79" s="138">
        <v>26.578073089700997</v>
      </c>
      <c r="L79" s="138">
        <v>24.624964619303707</v>
      </c>
      <c r="M79" s="138">
        <v>24.502738541366387</v>
      </c>
      <c r="N79" s="138">
        <v>16.983894582723277</v>
      </c>
      <c r="O79" s="138">
        <v>19.426180514046621</v>
      </c>
      <c r="P79" s="138">
        <v>15.781487101669194</v>
      </c>
      <c r="Q79" s="957">
        <v>18.879415347137638</v>
      </c>
    </row>
    <row r="80" spans="3:17" ht="17.399999999999999" x14ac:dyDescent="0.45">
      <c r="C80" s="3264"/>
      <c r="D80" s="2951" t="s">
        <v>7446</v>
      </c>
      <c r="E80" s="138">
        <v>24.092297251442144</v>
      </c>
      <c r="F80" s="138">
        <v>23.192360163710777</v>
      </c>
      <c r="G80" s="138">
        <v>23.809523809523807</v>
      </c>
      <c r="H80" s="138">
        <v>25.623025623025622</v>
      </c>
      <c r="I80" s="138">
        <v>22.703086200780419</v>
      </c>
      <c r="J80" s="138">
        <v>15.489913544668587</v>
      </c>
      <c r="K80" s="138">
        <v>20.408163265306122</v>
      </c>
      <c r="L80" s="138">
        <v>18.389113644722322</v>
      </c>
      <c r="M80" s="138">
        <v>15.151515151515152</v>
      </c>
      <c r="N80" s="138">
        <v>17.771195853387635</v>
      </c>
      <c r="O80" s="138">
        <v>11.177347242921014</v>
      </c>
      <c r="P80" s="138">
        <v>11.606140022463498</v>
      </c>
      <c r="Q80" s="957">
        <v>15.275707898658718</v>
      </c>
    </row>
    <row r="81" spans="3:17" ht="17.399999999999999" x14ac:dyDescent="0.45">
      <c r="C81" s="3264"/>
      <c r="D81" s="2951" t="s">
        <v>7447</v>
      </c>
      <c r="E81" s="138">
        <v>29.34083601286174</v>
      </c>
      <c r="F81" s="138">
        <v>35.157810627247301</v>
      </c>
      <c r="G81" s="138">
        <v>37.244693632358825</v>
      </c>
      <c r="H81" s="138">
        <v>32.661290322580648</v>
      </c>
      <c r="I81" s="138">
        <v>28.640580879386849</v>
      </c>
      <c r="J81" s="138">
        <v>33.644102148358328</v>
      </c>
      <c r="K81" s="138">
        <v>26.87296416938111</v>
      </c>
      <c r="L81" s="138">
        <v>24.081632653061224</v>
      </c>
      <c r="M81" s="138">
        <v>21.164021164021165</v>
      </c>
      <c r="N81" s="138">
        <v>22.276225192385581</v>
      </c>
      <c r="O81" s="138">
        <v>13.360323886639677</v>
      </c>
      <c r="P81" s="138">
        <v>11.011419249592169</v>
      </c>
      <c r="Q81" s="957">
        <v>16.28001628001628</v>
      </c>
    </row>
    <row r="82" spans="3:17" ht="17.399999999999999" x14ac:dyDescent="0.45">
      <c r="C82" s="3264"/>
      <c r="D82" s="2951" t="s">
        <v>1037</v>
      </c>
      <c r="E82" s="138">
        <v>39.804041641151258</v>
      </c>
      <c r="F82" s="138">
        <v>43.530834340991539</v>
      </c>
      <c r="G82" s="138">
        <v>32.53012048192771</v>
      </c>
      <c r="H82" s="138">
        <v>39.180229053646777</v>
      </c>
      <c r="I82" s="138">
        <v>28.177458033573139</v>
      </c>
      <c r="J82" s="138">
        <v>25.748502994011975</v>
      </c>
      <c r="K82" s="138">
        <v>30.612244897959183</v>
      </c>
      <c r="L82" s="138">
        <v>31.793641271745653</v>
      </c>
      <c r="M82" s="138">
        <v>27.429934406678594</v>
      </c>
      <c r="N82" s="138">
        <v>24.852071005917161</v>
      </c>
      <c r="O82" s="138">
        <v>18.87905604719764</v>
      </c>
      <c r="P82" s="138">
        <v>13.772455089820358</v>
      </c>
      <c r="Q82" s="957">
        <v>21.021021021021024</v>
      </c>
    </row>
    <row r="83" spans="3:17" ht="17.399999999999999" x14ac:dyDescent="0.45">
      <c r="C83" s="3264"/>
      <c r="D83" s="2951" t="s">
        <v>4358</v>
      </c>
      <c r="E83" s="138">
        <v>39.918606738883234</v>
      </c>
      <c r="F83" s="138">
        <v>41.398618060519418</v>
      </c>
      <c r="G83" s="138">
        <v>42.995342171264781</v>
      </c>
      <c r="H83" s="138">
        <v>40.738957756649413</v>
      </c>
      <c r="I83" s="138">
        <v>39.852887977812614</v>
      </c>
      <c r="J83" s="138">
        <v>38.002303169889082</v>
      </c>
      <c r="K83" s="138">
        <v>39.280268374504423</v>
      </c>
      <c r="L83" s="138">
        <v>34.843845682792406</v>
      </c>
      <c r="M83" s="138">
        <v>36.175552427006181</v>
      </c>
      <c r="N83" s="138">
        <v>29.957291031116533</v>
      </c>
      <c r="O83" s="138">
        <v>19.550342130987293</v>
      </c>
      <c r="P83" s="138">
        <v>18.547045412533119</v>
      </c>
      <c r="Q83" s="957">
        <v>26.275306135007078</v>
      </c>
    </row>
    <row r="84" spans="3:17" ht="17.399999999999999" x14ac:dyDescent="0.45">
      <c r="C84" s="3264"/>
      <c r="D84" s="2951" t="s">
        <v>7448</v>
      </c>
      <c r="E84" s="138">
        <v>25.451559934318556</v>
      </c>
      <c r="F84" s="138">
        <v>21.505376344086024</v>
      </c>
      <c r="G84" s="138">
        <v>27.754415475189237</v>
      </c>
      <c r="H84" s="138">
        <v>26.655202063628547</v>
      </c>
      <c r="I84" s="138">
        <v>16.579406631762655</v>
      </c>
      <c r="J84" s="138">
        <v>39.180765805877115</v>
      </c>
      <c r="K84" s="138">
        <v>33.544877606527656</v>
      </c>
      <c r="L84" s="138">
        <v>45.119705340699817</v>
      </c>
      <c r="M84" s="138">
        <v>31.746031746031743</v>
      </c>
      <c r="N84" s="138">
        <v>18.885741265344663</v>
      </c>
      <c r="O84" s="138">
        <v>14.354066985645934</v>
      </c>
      <c r="P84" s="138">
        <v>17.492711370262391</v>
      </c>
      <c r="Q84" s="957">
        <v>23.300970873786408</v>
      </c>
    </row>
    <row r="85" spans="3:17" ht="17.399999999999999" x14ac:dyDescent="0.45">
      <c r="C85" s="3264"/>
      <c r="D85" s="2951" t="s">
        <v>7449</v>
      </c>
      <c r="E85" s="138">
        <v>30.206677265500797</v>
      </c>
      <c r="F85" s="138">
        <v>22.234273318872017</v>
      </c>
      <c r="G85" s="138">
        <v>26.875699888017916</v>
      </c>
      <c r="H85" s="138">
        <v>20.348837209302328</v>
      </c>
      <c r="I85" s="138">
        <v>37.906137184115522</v>
      </c>
      <c r="J85" s="138">
        <v>28.107432854465959</v>
      </c>
      <c r="K85" s="138">
        <v>26.905829596412559</v>
      </c>
      <c r="L85" s="138">
        <v>26.315789473684209</v>
      </c>
      <c r="M85" s="138">
        <v>32.301480484522209</v>
      </c>
      <c r="N85" s="138">
        <v>19.204389574759947</v>
      </c>
      <c r="O85" s="138">
        <v>18.271257905832748</v>
      </c>
      <c r="P85" s="138">
        <v>9.252669039145907</v>
      </c>
      <c r="Q85" s="957">
        <v>13.590844062947067</v>
      </c>
    </row>
    <row r="86" spans="3:17" ht="17.399999999999999" x14ac:dyDescent="0.45">
      <c r="C86" s="3264"/>
      <c r="D86" s="2951" t="s">
        <v>7450</v>
      </c>
      <c r="E86" s="138">
        <v>34.37993334502719</v>
      </c>
      <c r="F86" s="138">
        <v>37.47154613902994</v>
      </c>
      <c r="G86" s="138">
        <v>44.006336912515401</v>
      </c>
      <c r="H86" s="138">
        <v>40.184921763869134</v>
      </c>
      <c r="I86" s="138">
        <v>42.328987319164135</v>
      </c>
      <c r="J86" s="138">
        <v>37.796976241900651</v>
      </c>
      <c r="K86" s="138">
        <v>41.636230825420014</v>
      </c>
      <c r="L86" s="138">
        <v>37.543924542260037</v>
      </c>
      <c r="M86" s="138">
        <v>36.594473487677377</v>
      </c>
      <c r="N86" s="138">
        <v>31.555221637866268</v>
      </c>
      <c r="O86" s="138">
        <v>25.256361564755032</v>
      </c>
      <c r="P86" s="138">
        <v>15.463917525773196</v>
      </c>
      <c r="Q86" s="957">
        <v>23.193916349809886</v>
      </c>
    </row>
    <row r="87" spans="3:17" ht="17.399999999999999" x14ac:dyDescent="0.45">
      <c r="C87" s="3264"/>
      <c r="D87" s="2951" t="s">
        <v>4359</v>
      </c>
      <c r="E87" s="138">
        <v>42.499207104345075</v>
      </c>
      <c r="F87" s="138">
        <v>48.803232825613925</v>
      </c>
      <c r="G87" s="138">
        <v>63.248388087196808</v>
      </c>
      <c r="H87" s="138">
        <v>55.437100213219615</v>
      </c>
      <c r="I87" s="138">
        <v>55.037593984962406</v>
      </c>
      <c r="J87" s="138">
        <v>39.022937146261548</v>
      </c>
      <c r="K87" s="138">
        <v>50.802139037433157</v>
      </c>
      <c r="L87" s="138">
        <v>41.974578776234111</v>
      </c>
      <c r="M87" s="138">
        <v>50.11723329425557</v>
      </c>
      <c r="N87" s="138">
        <v>36.221385105766444</v>
      </c>
      <c r="O87" s="138">
        <v>31.654676258992804</v>
      </c>
      <c r="P87" s="138">
        <v>27.857553130384836</v>
      </c>
      <c r="Q87" s="957">
        <v>33.182076006806582</v>
      </c>
    </row>
    <row r="88" spans="3:17" ht="17.399999999999999" x14ac:dyDescent="0.45">
      <c r="C88" s="3264"/>
      <c r="D88" s="2951" t="s">
        <v>4363</v>
      </c>
      <c r="E88" s="138">
        <v>29.956427015250544</v>
      </c>
      <c r="F88" s="138">
        <v>39.473684210526315</v>
      </c>
      <c r="G88" s="138">
        <v>40.578098943857704</v>
      </c>
      <c r="H88" s="138">
        <v>47.646057855927396</v>
      </c>
      <c r="I88" s="138">
        <v>37.974683544303801</v>
      </c>
      <c r="J88" s="138">
        <v>36.278525453481571</v>
      </c>
      <c r="K88" s="138">
        <v>41.863207547169807</v>
      </c>
      <c r="L88" s="138">
        <v>27.909738717339668</v>
      </c>
      <c r="M88" s="138">
        <v>31.56640857653365</v>
      </c>
      <c r="N88" s="138">
        <v>26.801667659321026</v>
      </c>
      <c r="O88" s="138">
        <v>29.904306220095695</v>
      </c>
      <c r="P88" s="138">
        <v>11.275964391691394</v>
      </c>
      <c r="Q88" s="957">
        <v>18.044237485448196</v>
      </c>
    </row>
    <row r="89" spans="3:17" ht="17.399999999999999" x14ac:dyDescent="0.45">
      <c r="C89" s="3264"/>
      <c r="D89" s="3104" t="s">
        <v>7451</v>
      </c>
      <c r="E89" s="3083" t="s">
        <v>7452</v>
      </c>
      <c r="F89" s="3083" t="s">
        <v>7452</v>
      </c>
      <c r="G89" s="3083" t="s">
        <v>7452</v>
      </c>
      <c r="H89" s="3083" t="s">
        <v>7452</v>
      </c>
      <c r="I89" s="3083" t="s">
        <v>7452</v>
      </c>
      <c r="J89" s="3083" t="s">
        <v>7452</v>
      </c>
      <c r="K89" s="3083" t="s">
        <v>7452</v>
      </c>
      <c r="L89" s="3083" t="s">
        <v>7452</v>
      </c>
      <c r="M89" s="3083" t="s">
        <v>7452</v>
      </c>
      <c r="N89" s="138">
        <v>34.364261168384886</v>
      </c>
      <c r="O89" s="138">
        <v>23.693379790940767</v>
      </c>
      <c r="P89" s="138">
        <v>19.718309859154932</v>
      </c>
      <c r="Q89" s="957">
        <v>34.531360112755465</v>
      </c>
    </row>
    <row r="90" spans="3:17" ht="17.399999999999999" x14ac:dyDescent="0.45">
      <c r="C90" s="3264" t="s">
        <v>508</v>
      </c>
      <c r="D90" s="2951" t="s">
        <v>508</v>
      </c>
      <c r="E90" s="138">
        <v>24.341085271317827</v>
      </c>
      <c r="F90" s="138">
        <v>25.336252736940882</v>
      </c>
      <c r="G90" s="138">
        <v>27.108673185467843</v>
      </c>
      <c r="H90" s="138">
        <v>24.132607459169577</v>
      </c>
      <c r="I90" s="138">
        <v>23.119478160350095</v>
      </c>
      <c r="J90" s="138">
        <v>23.923848033021649</v>
      </c>
      <c r="K90" s="138">
        <v>20.124373812402833</v>
      </c>
      <c r="L90" s="138">
        <v>18.824569155987628</v>
      </c>
      <c r="M90" s="138">
        <v>17.844268204758471</v>
      </c>
      <c r="N90" s="138">
        <v>13.198900091659029</v>
      </c>
      <c r="O90" s="138">
        <v>14.245548266166823</v>
      </c>
      <c r="P90" s="138">
        <v>9.3360007621225112</v>
      </c>
      <c r="Q90" s="957">
        <v>12.841399137517969</v>
      </c>
    </row>
    <row r="91" spans="3:17" ht="17.399999999999999" x14ac:dyDescent="0.45">
      <c r="C91" s="3264"/>
      <c r="D91" s="2951" t="s">
        <v>3114</v>
      </c>
      <c r="E91" s="138">
        <v>27.022024801036462</v>
      </c>
      <c r="F91" s="138">
        <v>35.333707234997192</v>
      </c>
      <c r="G91" s="138">
        <v>35.558090891804525</v>
      </c>
      <c r="H91" s="138">
        <v>39.097451857615248</v>
      </c>
      <c r="I91" s="138">
        <v>29.88323768058579</v>
      </c>
      <c r="J91" s="138">
        <v>25.262732417138238</v>
      </c>
      <c r="K91" s="138">
        <v>27.708850289495452</v>
      </c>
      <c r="L91" s="138">
        <v>20.890483224308927</v>
      </c>
      <c r="M91" s="138">
        <v>22.532188841201716</v>
      </c>
      <c r="N91" s="138">
        <v>17.631693513278186</v>
      </c>
      <c r="O91" s="138">
        <v>16.862658087419572</v>
      </c>
      <c r="P91" s="138">
        <v>14.88833746898263</v>
      </c>
      <c r="Q91" s="957">
        <v>17.930095324557424</v>
      </c>
    </row>
    <row r="92" spans="3:17" ht="17.399999999999999" x14ac:dyDescent="0.45">
      <c r="C92" s="3264"/>
      <c r="D92" s="2951" t="s">
        <v>4278</v>
      </c>
      <c r="E92" s="138">
        <v>26.047166490672296</v>
      </c>
      <c r="F92" s="138">
        <v>26.105362182502354</v>
      </c>
      <c r="G92" s="138">
        <v>27.441197434069849</v>
      </c>
      <c r="H92" s="138">
        <v>22.672455378678244</v>
      </c>
      <c r="I92" s="138">
        <v>25.566106647187727</v>
      </c>
      <c r="J92" s="138">
        <v>24.423337856173678</v>
      </c>
      <c r="K92" s="138">
        <v>19.026160971335585</v>
      </c>
      <c r="L92" s="138">
        <v>18.765056421960189</v>
      </c>
      <c r="M92" s="138">
        <v>20.319488817891372</v>
      </c>
      <c r="N92" s="138">
        <v>19.66580976863753</v>
      </c>
      <c r="O92" s="138">
        <v>14.154005973250229</v>
      </c>
      <c r="P92" s="138">
        <v>10.376986733219493</v>
      </c>
      <c r="Q92" s="957">
        <v>11.438338154088877</v>
      </c>
    </row>
    <row r="93" spans="3:17" ht="17.399999999999999" x14ac:dyDescent="0.45">
      <c r="C93" s="3264"/>
      <c r="D93" s="2951" t="s">
        <v>3115</v>
      </c>
      <c r="E93" s="138">
        <v>30.207677784770297</v>
      </c>
      <c r="F93" s="138">
        <v>33.613445378151262</v>
      </c>
      <c r="G93" s="138">
        <v>26.069518716577541</v>
      </c>
      <c r="H93" s="138">
        <v>31.337047353760443</v>
      </c>
      <c r="I93" s="138">
        <v>35.379061371841161</v>
      </c>
      <c r="J93" s="138">
        <v>34.586466165413533</v>
      </c>
      <c r="K93" s="138">
        <v>27.237354085603112</v>
      </c>
      <c r="L93" s="138">
        <v>25.723472668810288</v>
      </c>
      <c r="M93" s="138">
        <v>26.533996683250415</v>
      </c>
      <c r="N93" s="138">
        <v>32.36797274275979</v>
      </c>
      <c r="O93" s="138">
        <v>21.164021164021165</v>
      </c>
      <c r="P93" s="138">
        <v>18.066847335140018</v>
      </c>
      <c r="Q93" s="957">
        <v>27.497708524289642</v>
      </c>
    </row>
    <row r="94" spans="3:17" ht="17.399999999999999" x14ac:dyDescent="0.45">
      <c r="C94" s="3264"/>
      <c r="D94" s="2951" t="s">
        <v>3116</v>
      </c>
      <c r="E94" s="138">
        <v>35.249285487456341</v>
      </c>
      <c r="F94" s="138">
        <v>39.380245319561006</v>
      </c>
      <c r="G94" s="138">
        <v>40.641004460598047</v>
      </c>
      <c r="H94" s="138">
        <v>38.768916850875705</v>
      </c>
      <c r="I94" s="138">
        <v>37.778551532033426</v>
      </c>
      <c r="J94" s="138">
        <v>38.854073410922112</v>
      </c>
      <c r="K94" s="138">
        <v>32.954961552544852</v>
      </c>
      <c r="L94" s="138">
        <v>34.772854739203588</v>
      </c>
      <c r="M94" s="138">
        <v>29.808239984811088</v>
      </c>
      <c r="N94" s="138">
        <v>31.556667308062345</v>
      </c>
      <c r="O94" s="138">
        <v>26.661438933542446</v>
      </c>
      <c r="P94" s="138">
        <v>24.720893141945773</v>
      </c>
      <c r="Q94" s="957">
        <v>26.728295819935692</v>
      </c>
    </row>
    <row r="95" spans="3:17" ht="17.399999999999999" x14ac:dyDescent="0.45">
      <c r="C95" s="3264"/>
      <c r="D95" s="2951" t="s">
        <v>7453</v>
      </c>
      <c r="E95" s="138">
        <v>21.834061135371179</v>
      </c>
      <c r="F95" s="138">
        <v>24.590163934426229</v>
      </c>
      <c r="G95" s="138">
        <v>23.023791250959324</v>
      </c>
      <c r="H95" s="138">
        <v>19.123505976095615</v>
      </c>
      <c r="I95" s="138">
        <v>27.182866556836903</v>
      </c>
      <c r="J95" s="138">
        <v>23.057216054654141</v>
      </c>
      <c r="K95" s="138">
        <v>28.871391076115486</v>
      </c>
      <c r="L95" s="138">
        <v>15.232974910394265</v>
      </c>
      <c r="M95" s="138">
        <v>17.367458866544791</v>
      </c>
      <c r="N95" s="138">
        <v>22.388059701492537</v>
      </c>
      <c r="O95" s="138">
        <v>15.252621544327932</v>
      </c>
      <c r="P95" s="138">
        <v>12.487992315081652</v>
      </c>
      <c r="Q95" s="957">
        <v>23.969319271332694</v>
      </c>
    </row>
    <row r="96" spans="3:17" ht="17.399999999999999" x14ac:dyDescent="0.45">
      <c r="C96" s="3264"/>
      <c r="D96" s="2951" t="s">
        <v>4382</v>
      </c>
      <c r="E96" s="138">
        <v>28.494227462539918</v>
      </c>
      <c r="F96" s="138">
        <v>27.916251246261215</v>
      </c>
      <c r="G96" s="138">
        <v>30.063694267515924</v>
      </c>
      <c r="H96" s="138">
        <v>33.010217448257791</v>
      </c>
      <c r="I96" s="138">
        <v>31.860776439089694</v>
      </c>
      <c r="J96" s="138">
        <v>27.770140225460544</v>
      </c>
      <c r="K96" s="138">
        <v>29.042166992460206</v>
      </c>
      <c r="L96" s="138">
        <v>23.216308040770102</v>
      </c>
      <c r="M96" s="138">
        <v>20.839280616614332</v>
      </c>
      <c r="N96" s="138">
        <v>21.270480022995113</v>
      </c>
      <c r="O96" s="138">
        <v>16.269610691458453</v>
      </c>
      <c r="P96" s="138">
        <v>9.3896713615023479</v>
      </c>
      <c r="Q96" s="957">
        <v>17.008797653958943</v>
      </c>
    </row>
    <row r="97" spans="3:17" ht="17.399999999999999" x14ac:dyDescent="0.45">
      <c r="C97" s="3264"/>
      <c r="D97" s="2951" t="s">
        <v>3113</v>
      </c>
      <c r="E97" s="138">
        <v>25.559947299077734</v>
      </c>
      <c r="F97" s="138">
        <v>31.4498933901919</v>
      </c>
      <c r="G97" s="138">
        <v>26.90217391304348</v>
      </c>
      <c r="H97" s="138">
        <v>30.353661932609299</v>
      </c>
      <c r="I97" s="138">
        <v>21.282633371169126</v>
      </c>
      <c r="J97" s="138">
        <v>25.849549811211155</v>
      </c>
      <c r="K97" s="138">
        <v>21.52122641509434</v>
      </c>
      <c r="L97" s="138">
        <v>22.076372315035801</v>
      </c>
      <c r="M97" s="138">
        <v>20.144317498496694</v>
      </c>
      <c r="N97" s="138">
        <v>17.527954064672105</v>
      </c>
      <c r="O97" s="138">
        <v>14.342386328959414</v>
      </c>
      <c r="P97" s="138">
        <v>12.003693444136657</v>
      </c>
      <c r="Q97" s="957">
        <v>11.970534069981584</v>
      </c>
    </row>
    <row r="98" spans="3:17" ht="17.399999999999999" x14ac:dyDescent="0.45">
      <c r="C98" s="3267" t="s">
        <v>509</v>
      </c>
      <c r="D98" s="2951" t="s">
        <v>509</v>
      </c>
      <c r="E98" s="138">
        <v>29.213727193744571</v>
      </c>
      <c r="F98" s="138">
        <v>31.061908856405847</v>
      </c>
      <c r="G98" s="138">
        <v>29.147021003000429</v>
      </c>
      <c r="H98" s="138">
        <v>24.919441460794843</v>
      </c>
      <c r="I98" s="138">
        <v>27.064612751390669</v>
      </c>
      <c r="J98" s="138">
        <v>22.141405497914217</v>
      </c>
      <c r="K98" s="138">
        <v>21.530842932500807</v>
      </c>
      <c r="L98" s="138">
        <v>20.095073465859983</v>
      </c>
      <c r="M98" s="138">
        <v>20.079887725358954</v>
      </c>
      <c r="N98" s="138">
        <v>17.745751774575179</v>
      </c>
      <c r="O98" s="138">
        <v>12.058570198105082</v>
      </c>
      <c r="P98" s="138">
        <v>10.00652599521427</v>
      </c>
      <c r="Q98" s="957">
        <v>14.253073659014253</v>
      </c>
    </row>
    <row r="99" spans="3:17" ht="17.399999999999999" x14ac:dyDescent="0.45">
      <c r="C99" s="3267"/>
      <c r="D99" s="2951" t="s">
        <v>4428</v>
      </c>
      <c r="E99" s="138">
        <v>24.691358024691358</v>
      </c>
      <c r="F99" s="138">
        <v>24.191014765944079</v>
      </c>
      <c r="G99" s="138">
        <v>27.306967984934087</v>
      </c>
      <c r="H99" s="138">
        <v>19.539867633154742</v>
      </c>
      <c r="I99" s="138">
        <v>18.26771653543307</v>
      </c>
      <c r="J99" s="138">
        <v>18.945374171139882</v>
      </c>
      <c r="K99" s="138">
        <v>16.134134767478646</v>
      </c>
      <c r="L99" s="138">
        <v>19.924098671726757</v>
      </c>
      <c r="M99" s="138">
        <v>16.367642429965379</v>
      </c>
      <c r="N99" s="138">
        <v>14.35705368289638</v>
      </c>
      <c r="O99" s="138">
        <v>10.886469673405911</v>
      </c>
      <c r="P99" s="138">
        <v>7.1852546079350201</v>
      </c>
      <c r="Q99" s="957">
        <v>9.0090090090090094</v>
      </c>
    </row>
    <row r="100" spans="3:17" ht="17.399999999999999" x14ac:dyDescent="0.45">
      <c r="C100" s="3267"/>
      <c r="D100" s="2951" t="s">
        <v>7454</v>
      </c>
      <c r="E100" s="138">
        <v>19.2489744398864</v>
      </c>
      <c r="F100" s="138">
        <v>20.24035420619861</v>
      </c>
      <c r="G100" s="138">
        <v>22.64030612244898</v>
      </c>
      <c r="H100" s="138">
        <v>15.8422243776269</v>
      </c>
      <c r="I100" s="138">
        <v>18.252933507170795</v>
      </c>
      <c r="J100" s="138">
        <v>12.520593080724877</v>
      </c>
      <c r="K100" s="138">
        <v>14.588859416445624</v>
      </c>
      <c r="L100" s="138">
        <v>14.299966744263386</v>
      </c>
      <c r="M100" s="138">
        <v>13.280212483399735</v>
      </c>
      <c r="N100" s="138">
        <v>10.258107213765717</v>
      </c>
      <c r="O100" s="138">
        <v>8.2726671078755789</v>
      </c>
      <c r="P100" s="138">
        <v>5.3103219382675073</v>
      </c>
      <c r="Q100" s="957">
        <v>9.5520421607378125</v>
      </c>
    </row>
    <row r="101" spans="3:17" ht="17.399999999999999" x14ac:dyDescent="0.45">
      <c r="C101" s="3267"/>
      <c r="D101" s="2951" t="s">
        <v>7455</v>
      </c>
      <c r="E101" s="138">
        <v>24.350115169463638</v>
      </c>
      <c r="F101" s="138">
        <v>23.007128969539856</v>
      </c>
      <c r="G101" s="138">
        <v>26.705276705276706</v>
      </c>
      <c r="H101" s="138">
        <v>22.13666987487969</v>
      </c>
      <c r="I101" s="138">
        <v>21.621621621621621</v>
      </c>
      <c r="J101" s="138">
        <v>21.518987341772153</v>
      </c>
      <c r="K101" s="138">
        <v>22.364217252396166</v>
      </c>
      <c r="L101" s="138">
        <v>16.08234158893535</v>
      </c>
      <c r="M101" s="138">
        <v>18.041237113402062</v>
      </c>
      <c r="N101" s="138">
        <v>15.453960077269802</v>
      </c>
      <c r="O101" s="138">
        <v>10.665804783451842</v>
      </c>
      <c r="P101" s="138">
        <v>7.2083879423328971</v>
      </c>
      <c r="Q101" s="957">
        <v>13.82488479262673</v>
      </c>
    </row>
    <row r="102" spans="3:17" ht="17.399999999999999" x14ac:dyDescent="0.45">
      <c r="C102" s="3267"/>
      <c r="D102" s="2951" t="s">
        <v>7456</v>
      </c>
      <c r="E102" s="138">
        <v>26.769626769626768</v>
      </c>
      <c r="F102" s="138">
        <v>26.004119464469618</v>
      </c>
      <c r="G102" s="138">
        <v>26.725480020757654</v>
      </c>
      <c r="H102" s="138">
        <v>25.512887953708574</v>
      </c>
      <c r="I102" s="138">
        <v>27.556968733439319</v>
      </c>
      <c r="J102" s="138">
        <v>21.173948003216296</v>
      </c>
      <c r="K102" s="138">
        <v>21.827000808407437</v>
      </c>
      <c r="L102" s="138">
        <v>18.638573743922205</v>
      </c>
      <c r="M102" s="138">
        <v>17.520215633423181</v>
      </c>
      <c r="N102" s="138">
        <v>15.82618025751073</v>
      </c>
      <c r="O102" s="138">
        <v>8.3132207026012335</v>
      </c>
      <c r="P102" s="138">
        <v>7.8272604588394064</v>
      </c>
      <c r="Q102" s="957">
        <v>11.559139784946236</v>
      </c>
    </row>
    <row r="103" spans="3:17" ht="17.399999999999999" x14ac:dyDescent="0.45">
      <c r="C103" s="3267"/>
      <c r="D103" s="2951" t="s">
        <v>1021</v>
      </c>
      <c r="E103" s="138">
        <v>19.975031210986266</v>
      </c>
      <c r="F103" s="138">
        <v>21.370207416719044</v>
      </c>
      <c r="G103" s="138">
        <v>29.318036966220522</v>
      </c>
      <c r="H103" s="138">
        <v>23.376623376623378</v>
      </c>
      <c r="I103" s="138">
        <v>20.394736842105264</v>
      </c>
      <c r="J103" s="138">
        <v>20.066889632107024</v>
      </c>
      <c r="K103" s="138">
        <v>22.282241728561782</v>
      </c>
      <c r="L103" s="138">
        <v>14.965986394557822</v>
      </c>
      <c r="M103" s="138">
        <v>18.379850238257315</v>
      </c>
      <c r="N103" s="138">
        <v>12.244897959183673</v>
      </c>
      <c r="O103" s="138">
        <v>6.8306010928961749</v>
      </c>
      <c r="P103" s="138">
        <v>8.2023239917976767</v>
      </c>
      <c r="Q103" s="957">
        <v>9.4850948509485082</v>
      </c>
    </row>
    <row r="104" spans="3:17" ht="17.399999999999999" x14ac:dyDescent="0.45">
      <c r="C104" s="3267"/>
      <c r="D104" s="2951" t="s">
        <v>1028</v>
      </c>
      <c r="E104" s="138">
        <v>19.586507072905331</v>
      </c>
      <c r="F104" s="138">
        <v>18.671059857221309</v>
      </c>
      <c r="G104" s="138">
        <v>16.741071428571427</v>
      </c>
      <c r="H104" s="138">
        <v>15.981735159817351</v>
      </c>
      <c r="I104" s="138">
        <v>16.222479721900346</v>
      </c>
      <c r="J104" s="138">
        <v>15.966883500887048</v>
      </c>
      <c r="K104" s="138">
        <v>12.620192307692308</v>
      </c>
      <c r="L104" s="138">
        <v>15.843997562461912</v>
      </c>
      <c r="M104" s="138">
        <v>14.742014742014742</v>
      </c>
      <c r="N104" s="138">
        <v>14.833127317676144</v>
      </c>
      <c r="O104" s="138">
        <v>7.5</v>
      </c>
      <c r="P104" s="138">
        <v>6.2853551225644253</v>
      </c>
      <c r="Q104" s="957">
        <v>7.5140889167188476</v>
      </c>
    </row>
    <row r="105" spans="3:17" ht="17.399999999999999" x14ac:dyDescent="0.45">
      <c r="C105" s="3267"/>
      <c r="D105" s="2951" t="s">
        <v>1026</v>
      </c>
      <c r="E105" s="138">
        <v>32.089063523248193</v>
      </c>
      <c r="F105" s="138">
        <v>31.511254019292604</v>
      </c>
      <c r="G105" s="138">
        <v>23.551877784850412</v>
      </c>
      <c r="H105" s="138">
        <v>18.331226295828067</v>
      </c>
      <c r="I105" s="138">
        <v>18.147684605757195</v>
      </c>
      <c r="J105" s="138">
        <v>22.967101179391683</v>
      </c>
      <c r="K105" s="138">
        <v>12.322858903265557</v>
      </c>
      <c r="L105" s="138">
        <v>13.998782714546561</v>
      </c>
      <c r="M105" s="138">
        <v>12.582384661473936</v>
      </c>
      <c r="N105" s="138">
        <v>6.4667842445620218</v>
      </c>
      <c r="O105" s="138">
        <v>4.0579710144927539</v>
      </c>
      <c r="P105" s="138">
        <v>5.78368999421631</v>
      </c>
      <c r="Q105" s="957">
        <v>7.4285714285714288</v>
      </c>
    </row>
    <row r="106" spans="3:17" ht="17.399999999999999" x14ac:dyDescent="0.45">
      <c r="C106" s="3267"/>
      <c r="D106" s="2951" t="s">
        <v>7457</v>
      </c>
      <c r="E106" s="138">
        <v>22.421524663677129</v>
      </c>
      <c r="F106" s="138">
        <v>20.874751491053676</v>
      </c>
      <c r="G106" s="138">
        <v>20.459081836327346</v>
      </c>
      <c r="H106" s="138">
        <v>16.145307769929364</v>
      </c>
      <c r="I106" s="138">
        <v>17.206477732793523</v>
      </c>
      <c r="J106" s="138">
        <v>17.848036715961243</v>
      </c>
      <c r="K106" s="138">
        <v>14.894709809964048</v>
      </c>
      <c r="L106" s="138">
        <v>13.917525773195877</v>
      </c>
      <c r="M106" s="138">
        <v>12.873326467559219</v>
      </c>
      <c r="N106" s="138">
        <v>16.410256410256409</v>
      </c>
      <c r="O106" s="138">
        <v>10.780287474332649</v>
      </c>
      <c r="P106" s="138">
        <v>6.2532569046378317</v>
      </c>
      <c r="Q106" s="957">
        <v>6.2893081761006293</v>
      </c>
    </row>
    <row r="107" spans="3:17" ht="17.399999999999999" x14ac:dyDescent="0.45">
      <c r="C107" s="3267"/>
      <c r="D107" s="2951" t="s">
        <v>4279</v>
      </c>
      <c r="E107" s="138">
        <v>44.183949504057715</v>
      </c>
      <c r="F107" s="138">
        <v>42.016806722689076</v>
      </c>
      <c r="G107" s="138">
        <v>43.514997887621462</v>
      </c>
      <c r="H107" s="138">
        <v>34.558722291064299</v>
      </c>
      <c r="I107" s="138">
        <v>40.974825923942149</v>
      </c>
      <c r="J107" s="138">
        <v>29.819513471095998</v>
      </c>
      <c r="K107" s="138">
        <v>30.322580645161292</v>
      </c>
      <c r="L107" s="138">
        <v>26.67005334010668</v>
      </c>
      <c r="M107" s="138">
        <v>25.513378967019293</v>
      </c>
      <c r="N107" s="138">
        <v>22.879396373372277</v>
      </c>
      <c r="O107" s="138">
        <v>16.620829845749135</v>
      </c>
      <c r="P107" s="138">
        <v>14.52058082323293</v>
      </c>
      <c r="Q107" s="957">
        <v>20.989862850327967</v>
      </c>
    </row>
    <row r="108" spans="3:17" ht="17.399999999999999" x14ac:dyDescent="0.45">
      <c r="C108" s="3267" t="s">
        <v>510</v>
      </c>
      <c r="D108" s="2951" t="s">
        <v>3150</v>
      </c>
      <c r="E108" s="138">
        <v>49.311499813918871</v>
      </c>
      <c r="F108" s="138">
        <v>52.875695732838587</v>
      </c>
      <c r="G108" s="138">
        <v>51.798024967393332</v>
      </c>
      <c r="H108" s="138">
        <v>48.908954100827692</v>
      </c>
      <c r="I108" s="138">
        <v>44.931093071549931</v>
      </c>
      <c r="J108" s="138">
        <v>42.395437262357412</v>
      </c>
      <c r="K108" s="138">
        <v>46.029051122429728</v>
      </c>
      <c r="L108" s="138">
        <v>37.528005974607922</v>
      </c>
      <c r="M108" s="138">
        <v>38.044477118176808</v>
      </c>
      <c r="N108" s="138">
        <v>31.074977416440831</v>
      </c>
      <c r="O108" s="138">
        <v>24.051309460181724</v>
      </c>
      <c r="P108" s="138">
        <v>18.448862618663799</v>
      </c>
      <c r="Q108" s="957">
        <v>24.607703281027103</v>
      </c>
    </row>
    <row r="109" spans="3:17" ht="17.399999999999999" x14ac:dyDescent="0.45">
      <c r="C109" s="3267"/>
      <c r="D109" s="2951" t="s">
        <v>3144</v>
      </c>
      <c r="E109" s="138">
        <v>37.000973709834469</v>
      </c>
      <c r="F109" s="138">
        <v>42.73084479371316</v>
      </c>
      <c r="G109" s="138">
        <v>44.444444444444443</v>
      </c>
      <c r="H109" s="138">
        <v>35.696073431922485</v>
      </c>
      <c r="I109" s="138">
        <v>31.622602384655259</v>
      </c>
      <c r="J109" s="138">
        <v>38.30911492734478</v>
      </c>
      <c r="K109" s="138">
        <v>36.582109479305743</v>
      </c>
      <c r="L109" s="138">
        <v>35.781544256120526</v>
      </c>
      <c r="M109" s="138">
        <v>29.173419773095624</v>
      </c>
      <c r="N109" s="138">
        <v>26.493646931603138</v>
      </c>
      <c r="O109" s="138">
        <v>23.65415986949429</v>
      </c>
      <c r="P109" s="138">
        <v>17.543859649122805</v>
      </c>
      <c r="Q109" s="957">
        <v>25.164113785557987</v>
      </c>
    </row>
    <row r="110" spans="3:17" ht="17.399999999999999" x14ac:dyDescent="0.45">
      <c r="C110" s="3267"/>
      <c r="D110" s="2951" t="s">
        <v>3155</v>
      </c>
      <c r="E110" s="138">
        <v>32.876064333017979</v>
      </c>
      <c r="F110" s="138">
        <v>33.890436397400187</v>
      </c>
      <c r="G110" s="138">
        <v>41.542345650677071</v>
      </c>
      <c r="H110" s="138">
        <v>45.827633378932966</v>
      </c>
      <c r="I110" s="138">
        <v>36.445444319460073</v>
      </c>
      <c r="J110" s="138">
        <v>33.482142857142854</v>
      </c>
      <c r="K110" s="138">
        <v>33.890845070422536</v>
      </c>
      <c r="L110" s="138">
        <v>31.547104580812444</v>
      </c>
      <c r="M110" s="138">
        <v>29.349662162162161</v>
      </c>
      <c r="N110" s="138">
        <v>24.304840370751801</v>
      </c>
      <c r="O110" s="138">
        <v>19.774011299435031</v>
      </c>
      <c r="P110" s="138">
        <v>14.025245441795231</v>
      </c>
      <c r="Q110" s="957">
        <v>25.009846396218983</v>
      </c>
    </row>
    <row r="111" spans="3:17" ht="17.399999999999999" x14ac:dyDescent="0.45">
      <c r="C111" s="3267"/>
      <c r="D111" s="2951" t="s">
        <v>3162</v>
      </c>
      <c r="E111" s="138">
        <v>33.070866141732282</v>
      </c>
      <c r="F111" s="138">
        <v>38.120104438642301</v>
      </c>
      <c r="G111" s="138">
        <v>35.060177917320772</v>
      </c>
      <c r="H111" s="138">
        <v>32.172995780590718</v>
      </c>
      <c r="I111" s="138">
        <v>43.294614572333685</v>
      </c>
      <c r="J111" s="138">
        <v>35.562632696390658</v>
      </c>
      <c r="K111" s="138">
        <v>29.676735559088499</v>
      </c>
      <c r="L111" s="138">
        <v>23.771790808240887</v>
      </c>
      <c r="M111" s="138">
        <v>29.858564693556836</v>
      </c>
      <c r="N111" s="138">
        <v>22.279792746113991</v>
      </c>
      <c r="O111" s="138">
        <v>20.59732234809475</v>
      </c>
      <c r="P111" s="138">
        <v>15.9547092125579</v>
      </c>
      <c r="Q111" s="957">
        <v>17.338092809790925</v>
      </c>
    </row>
    <row r="112" spans="3:17" ht="17.399999999999999" x14ac:dyDescent="0.45">
      <c r="C112" s="3267"/>
      <c r="D112" s="2951" t="s">
        <v>3153</v>
      </c>
      <c r="E112" s="138">
        <v>47.449967721110397</v>
      </c>
      <c r="F112" s="138">
        <v>50.80385852090032</v>
      </c>
      <c r="G112" s="138">
        <v>45.836023240800515</v>
      </c>
      <c r="H112" s="138">
        <v>50.488599348534201</v>
      </c>
      <c r="I112" s="138">
        <v>42.810457516339866</v>
      </c>
      <c r="J112" s="138">
        <v>50.328947368421048</v>
      </c>
      <c r="K112" s="138">
        <v>39.044853178444662</v>
      </c>
      <c r="L112" s="138">
        <v>33.796588755527473</v>
      </c>
      <c r="M112" s="138">
        <v>31.019656019656018</v>
      </c>
      <c r="N112" s="138">
        <v>32.248432367871004</v>
      </c>
      <c r="O112" s="138">
        <v>22.727272727272727</v>
      </c>
      <c r="P112" s="138">
        <v>13.560300057703405</v>
      </c>
      <c r="Q112" s="957">
        <v>22.373265363919568</v>
      </c>
    </row>
    <row r="113" spans="3:17" ht="17.399999999999999" x14ac:dyDescent="0.45">
      <c r="C113" s="3267"/>
      <c r="D113" s="2951" t="s">
        <v>3161</v>
      </c>
      <c r="E113" s="138">
        <v>40.468583599574018</v>
      </c>
      <c r="F113" s="138">
        <v>44.138418079096049</v>
      </c>
      <c r="G113" s="138">
        <v>44.554455445544555</v>
      </c>
      <c r="H113" s="138">
        <v>39.857651245551601</v>
      </c>
      <c r="I113" s="138">
        <v>31.316725978647689</v>
      </c>
      <c r="J113" s="138">
        <v>39.671193709792711</v>
      </c>
      <c r="K113" s="138">
        <v>34.967555875991344</v>
      </c>
      <c r="L113" s="138">
        <v>30.819434372733863</v>
      </c>
      <c r="M113" s="138">
        <v>23.247366509262623</v>
      </c>
      <c r="N113" s="138">
        <v>21.044992743105951</v>
      </c>
      <c r="O113" s="138">
        <v>17.115804806991989</v>
      </c>
      <c r="P113" s="138">
        <v>13.22556943423953</v>
      </c>
      <c r="Q113" s="957">
        <v>15.012815818381545</v>
      </c>
    </row>
    <row r="114" spans="3:17" ht="17.399999999999999" x14ac:dyDescent="0.45">
      <c r="C114" s="3267"/>
      <c r="D114" s="2951" t="s">
        <v>3159</v>
      </c>
      <c r="E114" s="138">
        <v>33.459255261737724</v>
      </c>
      <c r="F114" s="138">
        <v>34.577387486278816</v>
      </c>
      <c r="G114" s="138">
        <v>34.909909909909906</v>
      </c>
      <c r="H114" s="138">
        <v>31.884057971014492</v>
      </c>
      <c r="I114" s="138">
        <v>32.679738562091508</v>
      </c>
      <c r="J114" s="138">
        <v>31.211750305997555</v>
      </c>
      <c r="K114" s="138">
        <v>31.894934333958723</v>
      </c>
      <c r="L114" s="138">
        <v>23.596938775510203</v>
      </c>
      <c r="M114" s="138">
        <v>30.499675535366645</v>
      </c>
      <c r="N114" s="138">
        <v>24.358130348913758</v>
      </c>
      <c r="O114" s="138">
        <v>26.827632461435279</v>
      </c>
      <c r="P114" s="138">
        <v>14.814814814814815</v>
      </c>
      <c r="Q114" s="957">
        <v>22.712090848363395</v>
      </c>
    </row>
    <row r="115" spans="3:17" ht="17.399999999999999" x14ac:dyDescent="0.45">
      <c r="C115" s="3267"/>
      <c r="D115" s="2951" t="s">
        <v>3163</v>
      </c>
      <c r="E115" s="138">
        <v>21.829521829521831</v>
      </c>
      <c r="F115" s="138">
        <v>24.071166928309786</v>
      </c>
      <c r="G115" s="138">
        <v>30.190677966101696</v>
      </c>
      <c r="H115" s="138">
        <v>32.866379310344826</v>
      </c>
      <c r="I115" s="138">
        <v>23.446019629225734</v>
      </c>
      <c r="J115" s="138">
        <v>21.075984470327231</v>
      </c>
      <c r="K115" s="138">
        <v>19.340159271899886</v>
      </c>
      <c r="L115" s="138">
        <v>25.043680838672103</v>
      </c>
      <c r="M115" s="138">
        <v>20.214030915576696</v>
      </c>
      <c r="N115" s="138">
        <v>16.333938294010888</v>
      </c>
      <c r="O115" s="138">
        <v>8.6633663366336648</v>
      </c>
      <c r="P115" s="138">
        <v>13.836477987421384</v>
      </c>
      <c r="Q115" s="957">
        <v>15.842839036755388</v>
      </c>
    </row>
    <row r="116" spans="3:17" ht="17.399999999999999" x14ac:dyDescent="0.45">
      <c r="C116" s="3267"/>
      <c r="D116" s="2951" t="s">
        <v>3147</v>
      </c>
      <c r="E116" s="138">
        <v>31.645569620253166</v>
      </c>
      <c r="F116" s="138">
        <v>19.571295433364398</v>
      </c>
      <c r="G116" s="138">
        <v>31.037827352085355</v>
      </c>
      <c r="H116" s="138">
        <v>28.368794326241133</v>
      </c>
      <c r="I116" s="138">
        <v>24.261603375527425</v>
      </c>
      <c r="J116" s="138">
        <v>27.654867256637168</v>
      </c>
      <c r="K116" s="138">
        <v>27.459954233409608</v>
      </c>
      <c r="L116" s="138">
        <v>37.825059101654844</v>
      </c>
      <c r="M116" s="138">
        <v>25.609756097560975</v>
      </c>
      <c r="N116" s="138">
        <v>20.100502512562816</v>
      </c>
      <c r="O116" s="138">
        <v>6.4935064935064943</v>
      </c>
      <c r="P116" s="138">
        <v>9.0673575129533663</v>
      </c>
      <c r="Q116" s="957">
        <v>15.384615384615385</v>
      </c>
    </row>
    <row r="117" spans="3:17" ht="17.399999999999999" x14ac:dyDescent="0.45">
      <c r="C117" s="3267"/>
      <c r="D117" s="2951" t="s">
        <v>7458</v>
      </c>
      <c r="E117" s="138">
        <v>43.806104129263908</v>
      </c>
      <c r="F117" s="138">
        <v>36.408624955814773</v>
      </c>
      <c r="G117" s="138">
        <v>38.569424964936886</v>
      </c>
      <c r="H117" s="138">
        <v>32.867132867132867</v>
      </c>
      <c r="I117" s="138">
        <v>42.619542619542621</v>
      </c>
      <c r="J117" s="138">
        <v>36.551724137931032</v>
      </c>
      <c r="K117" s="138">
        <v>35.738831615120276</v>
      </c>
      <c r="L117" s="138">
        <v>38.987688098495212</v>
      </c>
      <c r="M117" s="138">
        <v>24.027072758037228</v>
      </c>
      <c r="N117" s="138">
        <v>22.058823529411764</v>
      </c>
      <c r="O117" s="138">
        <v>20.225464190981434</v>
      </c>
      <c r="P117" s="138">
        <v>18.635607321131445</v>
      </c>
      <c r="Q117" s="957">
        <v>19.517036056897119</v>
      </c>
    </row>
    <row r="118" spans="3:17" ht="17.399999999999999" x14ac:dyDescent="0.45">
      <c r="C118" s="3267"/>
      <c r="D118" s="2951" t="s">
        <v>7459</v>
      </c>
      <c r="E118" s="138">
        <v>20.107238605898122</v>
      </c>
      <c r="F118" s="138">
        <v>16.574585635359114</v>
      </c>
      <c r="G118" s="138">
        <v>37.089871611982886</v>
      </c>
      <c r="H118" s="138">
        <v>25.33532041728763</v>
      </c>
      <c r="I118" s="138">
        <v>38.639876352395675</v>
      </c>
      <c r="J118" s="138">
        <v>30.595813204508858</v>
      </c>
      <c r="K118" s="138">
        <v>35.058430717863104</v>
      </c>
      <c r="L118" s="138">
        <v>25.906735751295336</v>
      </c>
      <c r="M118" s="138">
        <v>26.785714285714285</v>
      </c>
      <c r="N118" s="138">
        <v>14.732965009208103</v>
      </c>
      <c r="O118" s="138">
        <v>17.208413001912046</v>
      </c>
      <c r="P118" s="138">
        <v>7.7220077220077226</v>
      </c>
      <c r="Q118" s="957">
        <v>11.560693641618496</v>
      </c>
    </row>
    <row r="119" spans="3:17" ht="17.399999999999999" x14ac:dyDescent="0.45">
      <c r="C119" s="3264" t="s">
        <v>1010</v>
      </c>
      <c r="D119" s="2951" t="s">
        <v>1010</v>
      </c>
      <c r="E119" s="138">
        <v>34.936070592472539</v>
      </c>
      <c r="F119" s="138">
        <v>43.317390127244835</v>
      </c>
      <c r="G119" s="138">
        <v>40.805173513070407</v>
      </c>
      <c r="H119" s="138">
        <v>38.457982804844228</v>
      </c>
      <c r="I119" s="138">
        <v>40.111940298507463</v>
      </c>
      <c r="J119" s="138">
        <v>36.270898271465008</v>
      </c>
      <c r="K119" s="138">
        <v>34.985143295312952</v>
      </c>
      <c r="L119" s="138">
        <v>33.575934012615235</v>
      </c>
      <c r="M119" s="138">
        <v>35.525543159130947</v>
      </c>
      <c r="N119" s="138">
        <v>31.090121999212908</v>
      </c>
      <c r="O119" s="138">
        <v>24.741653418124006</v>
      </c>
      <c r="P119" s="138">
        <v>20.369063224765554</v>
      </c>
      <c r="Q119" s="957">
        <v>26.072329688814129</v>
      </c>
    </row>
    <row r="120" spans="3:17" ht="17.399999999999999" x14ac:dyDescent="0.45">
      <c r="C120" s="3264"/>
      <c r="D120" s="2951" t="s">
        <v>1040</v>
      </c>
      <c r="E120" s="138">
        <v>29.43548387096774</v>
      </c>
      <c r="F120" s="138">
        <v>37.534571315685504</v>
      </c>
      <c r="G120" s="138">
        <v>33.515198752922835</v>
      </c>
      <c r="H120" s="138">
        <v>28.22892498066512</v>
      </c>
      <c r="I120" s="138">
        <v>27.068242470453679</v>
      </c>
      <c r="J120" s="138">
        <v>24.915062287655722</v>
      </c>
      <c r="K120" s="138">
        <v>23.4375</v>
      </c>
      <c r="L120" s="138">
        <v>23.026315789473681</v>
      </c>
      <c r="M120" s="138">
        <v>17.14898177920686</v>
      </c>
      <c r="N120" s="138">
        <v>15.690376569037657</v>
      </c>
      <c r="O120" s="138">
        <v>11.961722488038278</v>
      </c>
      <c r="P120" s="138">
        <v>12.649572649572651</v>
      </c>
      <c r="Q120" s="957">
        <v>16.943409013893593</v>
      </c>
    </row>
    <row r="121" spans="3:17" ht="17.399999999999999" x14ac:dyDescent="0.45">
      <c r="C121" s="3264"/>
      <c r="D121" s="2951" t="s">
        <v>4669</v>
      </c>
      <c r="E121" s="138">
        <v>38.326300984528835</v>
      </c>
      <c r="F121" s="138">
        <v>39.487539487539493</v>
      </c>
      <c r="G121" s="138">
        <v>42.335508908096671</v>
      </c>
      <c r="H121" s="138">
        <v>34.212401995723454</v>
      </c>
      <c r="I121" s="138">
        <v>35.60565396314189</v>
      </c>
      <c r="J121" s="138">
        <v>33.717994951316264</v>
      </c>
      <c r="K121" s="138">
        <v>32.027818448023424</v>
      </c>
      <c r="L121" s="138">
        <v>29.831387808041505</v>
      </c>
      <c r="M121" s="138">
        <v>28.421839940164549</v>
      </c>
      <c r="N121" s="138">
        <v>20.66892145809846</v>
      </c>
      <c r="O121" s="138">
        <v>13.685611100551226</v>
      </c>
      <c r="P121" s="138">
        <v>17.131857555341675</v>
      </c>
      <c r="Q121" s="957">
        <v>20.274184205445067</v>
      </c>
    </row>
    <row r="122" spans="3:17" ht="17.399999999999999" x14ac:dyDescent="0.45">
      <c r="C122" s="3264"/>
      <c r="D122" s="2951" t="s">
        <v>4275</v>
      </c>
      <c r="E122" s="138">
        <v>27.312775330396477</v>
      </c>
      <c r="F122" s="138">
        <v>31.41831238779174</v>
      </c>
      <c r="G122" s="138">
        <v>32.287822878228781</v>
      </c>
      <c r="H122" s="138">
        <v>25.763358778625957</v>
      </c>
      <c r="I122" s="138">
        <v>26.470588235294116</v>
      </c>
      <c r="J122" s="138">
        <v>18.218623481781375</v>
      </c>
      <c r="K122" s="138">
        <v>26.804123711340203</v>
      </c>
      <c r="L122" s="138">
        <v>27.28226652675761</v>
      </c>
      <c r="M122" s="138">
        <v>30.883919062832799</v>
      </c>
      <c r="N122" s="138">
        <v>16.129032258064516</v>
      </c>
      <c r="O122" s="138">
        <v>9.8146128680479823</v>
      </c>
      <c r="P122" s="138">
        <v>15.538290788013319</v>
      </c>
      <c r="Q122" s="957">
        <v>26.875699888017916</v>
      </c>
    </row>
    <row r="123" spans="3:17" ht="17.399999999999999" x14ac:dyDescent="0.45">
      <c r="C123" s="3264"/>
      <c r="D123" s="2951" t="s">
        <v>1042</v>
      </c>
      <c r="E123" s="138">
        <v>44.613194114855247</v>
      </c>
      <c r="F123" s="138">
        <v>57.411764705882348</v>
      </c>
      <c r="G123" s="138">
        <v>57.465850211964202</v>
      </c>
      <c r="H123" s="138">
        <v>47.844623401231644</v>
      </c>
      <c r="I123" s="138">
        <v>49.692380501656409</v>
      </c>
      <c r="J123" s="138">
        <v>51.257712387280499</v>
      </c>
      <c r="K123" s="138">
        <v>36.423841059602651</v>
      </c>
      <c r="L123" s="138">
        <v>42.293233082706763</v>
      </c>
      <c r="M123" s="138">
        <v>35.68118628359592</v>
      </c>
      <c r="N123" s="138">
        <v>26.003649635036496</v>
      </c>
      <c r="O123" s="138">
        <v>23.024830699774267</v>
      </c>
      <c r="P123" s="138">
        <v>18.281535648994517</v>
      </c>
      <c r="Q123" s="957">
        <v>30.719853278312701</v>
      </c>
    </row>
    <row r="124" spans="3:17" ht="17.399999999999999" x14ac:dyDescent="0.45">
      <c r="C124" s="3264"/>
      <c r="D124" s="2951" t="s">
        <v>1012</v>
      </c>
      <c r="E124" s="138">
        <v>46.102263202011741</v>
      </c>
      <c r="F124" s="138">
        <v>53.186998733642888</v>
      </c>
      <c r="G124" s="138">
        <v>47.98628963153385</v>
      </c>
      <c r="H124" s="138">
        <v>51.13636363636364</v>
      </c>
      <c r="I124" s="138">
        <v>46.98581560283688</v>
      </c>
      <c r="J124" s="138">
        <v>35.198555956678703</v>
      </c>
      <c r="K124" s="138">
        <v>37.752808988764045</v>
      </c>
      <c r="L124" s="138">
        <v>39.732142857142854</v>
      </c>
      <c r="M124" s="138">
        <v>36.660777385159008</v>
      </c>
      <c r="N124" s="138">
        <v>25.685676969960817</v>
      </c>
      <c r="O124" s="138">
        <v>20.26735661923243</v>
      </c>
      <c r="P124" s="138">
        <v>16.824849007765316</v>
      </c>
      <c r="Q124" s="957">
        <v>24.796921761436511</v>
      </c>
    </row>
    <row r="125" spans="3:17" ht="17.399999999999999" x14ac:dyDescent="0.45">
      <c r="C125" s="3264"/>
      <c r="D125" s="2951" t="s">
        <v>4656</v>
      </c>
      <c r="E125" s="138">
        <v>38.547624968913205</v>
      </c>
      <c r="F125" s="138">
        <v>44.295966344964121</v>
      </c>
      <c r="G125" s="138">
        <v>49.913086665011171</v>
      </c>
      <c r="H125" s="138">
        <v>39.549436795994993</v>
      </c>
      <c r="I125" s="138">
        <v>32.36327145007526</v>
      </c>
      <c r="J125" s="138">
        <v>43.917213528520946</v>
      </c>
      <c r="K125" s="138">
        <v>36.312849162011176</v>
      </c>
      <c r="L125" s="138">
        <v>35.159235668789812</v>
      </c>
      <c r="M125" s="138">
        <v>28.775146422205246</v>
      </c>
      <c r="N125" s="138">
        <v>19.523326572008116</v>
      </c>
      <c r="O125" s="138">
        <v>14.970819588936818</v>
      </c>
      <c r="P125" s="138">
        <v>14.403292181069959</v>
      </c>
      <c r="Q125" s="957">
        <v>21.602787456445995</v>
      </c>
    </row>
    <row r="126" spans="3:17" ht="17.399999999999999" x14ac:dyDescent="0.45">
      <c r="C126" s="3264"/>
      <c r="D126" s="2951" t="s">
        <v>4671</v>
      </c>
      <c r="E126" s="138">
        <v>27.565654684298753</v>
      </c>
      <c r="F126" s="138">
        <v>33.781261664800297</v>
      </c>
      <c r="G126" s="138">
        <v>41.65881244109331</v>
      </c>
      <c r="H126" s="138">
        <v>33.875598086124398</v>
      </c>
      <c r="I126" s="138">
        <v>39.590575511780607</v>
      </c>
      <c r="J126" s="138">
        <v>33.841940532081381</v>
      </c>
      <c r="K126" s="138">
        <v>31.771566458877945</v>
      </c>
      <c r="L126" s="138">
        <v>31.35313531353135</v>
      </c>
      <c r="M126" s="138">
        <v>28.698037560666808</v>
      </c>
      <c r="N126" s="138">
        <v>30.133448127421438</v>
      </c>
      <c r="O126" s="138">
        <v>20.97130242825607</v>
      </c>
      <c r="P126" s="138">
        <v>18.476791347453808</v>
      </c>
      <c r="Q126" s="957">
        <v>21.620391442876652</v>
      </c>
    </row>
    <row r="127" spans="3:17" ht="17.399999999999999" x14ac:dyDescent="0.45">
      <c r="C127" s="3264"/>
      <c r="D127" s="2951" t="s">
        <v>1011</v>
      </c>
      <c r="E127" s="138">
        <v>40.273037542662117</v>
      </c>
      <c r="F127" s="138">
        <v>45.671438309475121</v>
      </c>
      <c r="G127" s="138">
        <v>44.642857142857146</v>
      </c>
      <c r="H127" s="138">
        <v>46.527777777777779</v>
      </c>
      <c r="I127" s="138">
        <v>37.011173184357546</v>
      </c>
      <c r="J127" s="138">
        <v>45.133991537376588</v>
      </c>
      <c r="K127" s="138">
        <v>30.747728860936409</v>
      </c>
      <c r="L127" s="138">
        <v>38.00967519004837</v>
      </c>
      <c r="M127" s="138">
        <v>38.095238095238102</v>
      </c>
      <c r="N127" s="138">
        <v>30.060120240480959</v>
      </c>
      <c r="O127" s="138">
        <v>26.350461133069828</v>
      </c>
      <c r="P127" s="138">
        <v>21.220159151193634</v>
      </c>
      <c r="Q127" s="957">
        <v>25.115664243225382</v>
      </c>
    </row>
    <row r="128" spans="3:17" ht="17.399999999999999" x14ac:dyDescent="0.45">
      <c r="C128" s="3264"/>
      <c r="D128" s="2951" t="s">
        <v>4657</v>
      </c>
      <c r="E128" s="138">
        <v>43.693499784761087</v>
      </c>
      <c r="F128" s="138">
        <v>44.174135723431498</v>
      </c>
      <c r="G128" s="138">
        <v>40.698913275090561</v>
      </c>
      <c r="H128" s="138">
        <v>42.352941176470587</v>
      </c>
      <c r="I128" s="138">
        <v>41.844577284372335</v>
      </c>
      <c r="J128" s="138">
        <v>36.142001710863987</v>
      </c>
      <c r="K128" s="138">
        <v>33.052495139338951</v>
      </c>
      <c r="L128" s="138">
        <v>31.991294885745376</v>
      </c>
      <c r="M128" s="138">
        <v>25.523560209424083</v>
      </c>
      <c r="N128" s="138">
        <v>21.383373336242634</v>
      </c>
      <c r="O128" s="138">
        <v>17.763157894736842</v>
      </c>
      <c r="P128" s="138">
        <v>12.016021361815755</v>
      </c>
      <c r="Q128" s="957">
        <v>24.362986142154671</v>
      </c>
    </row>
    <row r="129" spans="3:17" ht="17.399999999999999" x14ac:dyDescent="0.45">
      <c r="C129" s="3264"/>
      <c r="D129" s="2951" t="s">
        <v>1013</v>
      </c>
      <c r="E129" s="138">
        <v>46.747967479674791</v>
      </c>
      <c r="F129" s="138">
        <v>53.617571059431526</v>
      </c>
      <c r="G129" s="138">
        <v>46.019900497512438</v>
      </c>
      <c r="H129" s="138">
        <v>48.192771084337352</v>
      </c>
      <c r="I129" s="138">
        <v>44.160371876815802</v>
      </c>
      <c r="J129" s="138">
        <v>40.54054054054054</v>
      </c>
      <c r="K129" s="138">
        <v>41.554236373448461</v>
      </c>
      <c r="L129" s="138">
        <v>37.1708828084667</v>
      </c>
      <c r="M129" s="138">
        <v>28.529267092966059</v>
      </c>
      <c r="N129" s="138">
        <v>26.241799437675724</v>
      </c>
      <c r="O129" s="138">
        <v>22.461814914645103</v>
      </c>
      <c r="P129" s="138">
        <v>14.228546020453535</v>
      </c>
      <c r="Q129" s="957">
        <v>23.123909249563702</v>
      </c>
    </row>
    <row r="130" spans="3:17" s="2497" customFormat="1" ht="17.399999999999999" x14ac:dyDescent="0.45">
      <c r="C130" s="3264"/>
      <c r="D130" s="2951" t="s">
        <v>7490</v>
      </c>
      <c r="E130" s="2951"/>
      <c r="F130" s="2951"/>
      <c r="G130" s="2951"/>
      <c r="H130" s="2951"/>
      <c r="I130" s="2951"/>
      <c r="J130" s="2951"/>
      <c r="K130" s="2951"/>
      <c r="L130" s="2951"/>
      <c r="M130" s="2951"/>
      <c r="N130" s="2951"/>
      <c r="O130" s="2951"/>
      <c r="P130" s="2951"/>
      <c r="Q130" s="957">
        <v>16.393442622950822</v>
      </c>
    </row>
    <row r="131" spans="3:17" s="2497" customFormat="1" ht="17.399999999999999" x14ac:dyDescent="0.45">
      <c r="C131" s="3264"/>
      <c r="D131" s="2951" t="s">
        <v>7491</v>
      </c>
      <c r="E131" s="2951"/>
      <c r="F131" s="2951"/>
      <c r="G131" s="2951"/>
      <c r="H131" s="2951"/>
      <c r="I131" s="2951"/>
      <c r="J131" s="2951"/>
      <c r="K131" s="2951"/>
      <c r="L131" s="2951"/>
      <c r="M131" s="2951"/>
      <c r="N131" s="2951"/>
      <c r="O131" s="2951"/>
      <c r="P131" s="2951"/>
      <c r="Q131" s="957">
        <v>16.898608349900599</v>
      </c>
    </row>
    <row r="132" spans="3:17" ht="17.399999999999999" x14ac:dyDescent="0.45">
      <c r="C132" s="3264" t="s">
        <v>512</v>
      </c>
      <c r="D132" s="2951" t="s">
        <v>512</v>
      </c>
      <c r="E132" s="138">
        <v>49.084858569051576</v>
      </c>
      <c r="F132" s="138">
        <v>50.35446205170976</v>
      </c>
      <c r="G132" s="138">
        <v>58.643925036849865</v>
      </c>
      <c r="H132" s="138">
        <v>53.120991876870455</v>
      </c>
      <c r="I132" s="138">
        <v>53.290183387270766</v>
      </c>
      <c r="J132" s="138">
        <v>50.27322404371585</v>
      </c>
      <c r="K132" s="138">
        <v>42.820598376153931</v>
      </c>
      <c r="L132" s="138">
        <v>42.903917805125886</v>
      </c>
      <c r="M132" s="138">
        <v>37.442922374429223</v>
      </c>
      <c r="N132" s="138">
        <v>35.447117044539077</v>
      </c>
      <c r="O132" s="138">
        <v>23.08768656716418</v>
      </c>
      <c r="P132" s="138">
        <v>24.448419797257007</v>
      </c>
      <c r="Q132" s="957">
        <v>28.012557353296305</v>
      </c>
    </row>
    <row r="133" spans="3:17" ht="17.399999999999999" x14ac:dyDescent="0.45">
      <c r="C133" s="3264"/>
      <c r="D133" s="2951" t="s">
        <v>3141</v>
      </c>
      <c r="E133" s="138">
        <v>43.681227075691901</v>
      </c>
      <c r="F133" s="138">
        <v>44.996697490092465</v>
      </c>
      <c r="G133" s="138">
        <v>42.654808959156782</v>
      </c>
      <c r="H133" s="138">
        <v>41.869683706334136</v>
      </c>
      <c r="I133" s="138">
        <v>44.272547728768927</v>
      </c>
      <c r="J133" s="138">
        <v>41.65294698715838</v>
      </c>
      <c r="K133" s="138">
        <v>35.224078055233996</v>
      </c>
      <c r="L133" s="138">
        <v>34.040086135497766</v>
      </c>
      <c r="M133" s="138">
        <v>28.658738024446645</v>
      </c>
      <c r="N133" s="138">
        <v>22.174770039421812</v>
      </c>
      <c r="O133" s="138">
        <v>14.932720708893994</v>
      </c>
      <c r="P133" s="138">
        <v>13.498964803312628</v>
      </c>
      <c r="Q133" s="957">
        <v>19.862616899776544</v>
      </c>
    </row>
    <row r="134" spans="3:17" ht="17.399999999999999" x14ac:dyDescent="0.45">
      <c r="C134" s="3264"/>
      <c r="D134" s="2951" t="s">
        <v>3117</v>
      </c>
      <c r="E134" s="138">
        <v>37.24308453098439</v>
      </c>
      <c r="F134" s="138">
        <v>45.334575376494328</v>
      </c>
      <c r="G134" s="138">
        <v>44.332652098726619</v>
      </c>
      <c r="H134" s="138">
        <v>40.626999360204728</v>
      </c>
      <c r="I134" s="138">
        <v>41.275493687277432</v>
      </c>
      <c r="J134" s="138">
        <v>37.152720697024492</v>
      </c>
      <c r="K134" s="138">
        <v>35.894843276036397</v>
      </c>
      <c r="L134" s="138">
        <v>31.918564527260177</v>
      </c>
      <c r="M134" s="138">
        <v>29.748283752860413</v>
      </c>
      <c r="N134" s="138">
        <v>20.777359842378647</v>
      </c>
      <c r="O134" s="138">
        <v>17.402454662026013</v>
      </c>
      <c r="P134" s="138">
        <v>19.582245430809401</v>
      </c>
      <c r="Q134" s="957">
        <v>21.2406015037594</v>
      </c>
    </row>
    <row r="135" spans="3:17" ht="17.399999999999999" x14ac:dyDescent="0.45">
      <c r="C135" s="3264"/>
      <c r="D135" s="2951" t="s">
        <v>3140</v>
      </c>
      <c r="E135" s="138">
        <v>53.571428571428569</v>
      </c>
      <c r="F135" s="138">
        <v>51.457975986277873</v>
      </c>
      <c r="G135" s="138">
        <v>61.357074109720884</v>
      </c>
      <c r="H135" s="138">
        <v>63.242986210175935</v>
      </c>
      <c r="I135" s="138">
        <v>49.964977819285551</v>
      </c>
      <c r="J135" s="138">
        <v>54.788213627992633</v>
      </c>
      <c r="K135" s="138">
        <v>56.066176470588239</v>
      </c>
      <c r="L135" s="138">
        <v>49.839963420210331</v>
      </c>
      <c r="M135" s="138">
        <v>38.966923425464429</v>
      </c>
      <c r="N135" s="138">
        <v>31.326918773774892</v>
      </c>
      <c r="O135" s="138">
        <v>28</v>
      </c>
      <c r="P135" s="138">
        <v>29.093369418132614</v>
      </c>
      <c r="Q135" s="957">
        <v>32.64565858082068</v>
      </c>
    </row>
    <row r="136" spans="3:17" ht="17.399999999999999" x14ac:dyDescent="0.45">
      <c r="C136" s="3264"/>
      <c r="D136" s="2951" t="s">
        <v>3121</v>
      </c>
      <c r="E136" s="138">
        <v>43.958423559982677</v>
      </c>
      <c r="F136" s="138">
        <v>53.139061495607457</v>
      </c>
      <c r="G136" s="138">
        <v>52.530429212043558</v>
      </c>
      <c r="H136" s="138">
        <v>41.729081960196872</v>
      </c>
      <c r="I136" s="138">
        <v>48.806479113384484</v>
      </c>
      <c r="J136" s="138">
        <v>40.894568690095845</v>
      </c>
      <c r="K136" s="138">
        <v>39.354838709677416</v>
      </c>
      <c r="L136" s="138">
        <v>36.804503139207618</v>
      </c>
      <c r="M136" s="138">
        <v>31.72533681008257</v>
      </c>
      <c r="N136" s="138">
        <v>26.298630732449467</v>
      </c>
      <c r="O136" s="138">
        <v>22.717343818261249</v>
      </c>
      <c r="P136" s="138">
        <v>23.029229406554471</v>
      </c>
      <c r="Q136" s="957">
        <v>27.543314082629944</v>
      </c>
    </row>
    <row r="137" spans="3:17" ht="17.399999999999999" x14ac:dyDescent="0.45">
      <c r="C137" s="3265"/>
      <c r="D137" s="2955" t="s">
        <v>7460</v>
      </c>
      <c r="E137" s="958">
        <v>44.135930377123913</v>
      </c>
      <c r="F137" s="958">
        <v>41.581319131503477</v>
      </c>
      <c r="G137" s="958">
        <v>46.122448979591837</v>
      </c>
      <c r="H137" s="958">
        <v>40.678659035159441</v>
      </c>
      <c r="I137" s="958">
        <v>36.004882017900734</v>
      </c>
      <c r="J137" s="958">
        <v>36.796096767635696</v>
      </c>
      <c r="K137" s="958">
        <v>31.103882903029071</v>
      </c>
      <c r="L137" s="958">
        <v>28.797404177651593</v>
      </c>
      <c r="M137" s="958">
        <v>23.771152296535053</v>
      </c>
      <c r="N137" s="958">
        <v>15.363128491620111</v>
      </c>
      <c r="O137" s="958">
        <v>16.081000595592617</v>
      </c>
      <c r="P137" s="958">
        <v>16.520700636942674</v>
      </c>
      <c r="Q137" s="958">
        <v>17.588932806324109</v>
      </c>
    </row>
    <row r="138" spans="3:17" ht="17.399999999999999" x14ac:dyDescent="0.45">
      <c r="C138" s="2502" t="s">
        <v>5962</v>
      </c>
      <c r="D138" s="2502"/>
      <c r="E138" s="2502"/>
      <c r="F138" s="2502"/>
      <c r="G138" s="2502"/>
      <c r="H138" s="2502"/>
      <c r="I138" s="2502"/>
      <c r="J138" s="2502"/>
      <c r="K138" s="2502"/>
      <c r="L138" s="2502"/>
      <c r="M138" s="2502"/>
      <c r="N138" s="2502"/>
      <c r="O138" s="2502"/>
      <c r="P138" s="2502"/>
    </row>
  </sheetData>
  <mergeCells count="23">
    <mergeCell ref="C1:D1"/>
    <mergeCell ref="C11:C12"/>
    <mergeCell ref="D11:D12"/>
    <mergeCell ref="E11:F11"/>
    <mergeCell ref="A3:B3"/>
    <mergeCell ref="A4:B4"/>
    <mergeCell ref="A6:B6"/>
    <mergeCell ref="C3:Z3"/>
    <mergeCell ref="C4:Z4"/>
    <mergeCell ref="C5:Z5"/>
    <mergeCell ref="C6:Z6"/>
    <mergeCell ref="A5:B5"/>
    <mergeCell ref="H11:Q11"/>
    <mergeCell ref="S11:T11"/>
    <mergeCell ref="V11:W11"/>
    <mergeCell ref="Y11:AE11"/>
    <mergeCell ref="C132:C137"/>
    <mergeCell ref="C54:C73"/>
    <mergeCell ref="C74:C89"/>
    <mergeCell ref="C90:C97"/>
    <mergeCell ref="C98:C107"/>
    <mergeCell ref="C108:C118"/>
    <mergeCell ref="C119:C131"/>
  </mergeCells>
  <conditionalFormatting sqref="E54:P54">
    <cfRule type="cellIs" dxfId="462" priority="84" operator="equal">
      <formula>0</formula>
    </cfRule>
  </conditionalFormatting>
  <conditionalFormatting sqref="E55:P55">
    <cfRule type="cellIs" dxfId="461" priority="83" operator="equal">
      <formula>0</formula>
    </cfRule>
  </conditionalFormatting>
  <conditionalFormatting sqref="E56:P56">
    <cfRule type="cellIs" dxfId="460" priority="82" operator="equal">
      <formula>0</formula>
    </cfRule>
  </conditionalFormatting>
  <conditionalFormatting sqref="E57:P57">
    <cfRule type="cellIs" dxfId="459" priority="81" operator="equal">
      <formula>0</formula>
    </cfRule>
  </conditionalFormatting>
  <conditionalFormatting sqref="E58:P58">
    <cfRule type="cellIs" dxfId="458" priority="80" operator="equal">
      <formula>0</formula>
    </cfRule>
  </conditionalFormatting>
  <conditionalFormatting sqref="E59:P59">
    <cfRule type="cellIs" dxfId="457" priority="79" operator="equal">
      <formula>0</formula>
    </cfRule>
  </conditionalFormatting>
  <conditionalFormatting sqref="E60:P60">
    <cfRule type="cellIs" dxfId="456" priority="78" operator="equal">
      <formula>0</formula>
    </cfRule>
  </conditionalFormatting>
  <conditionalFormatting sqref="E61:P61">
    <cfRule type="cellIs" dxfId="455" priority="77" operator="equal">
      <formula>0</formula>
    </cfRule>
  </conditionalFormatting>
  <conditionalFormatting sqref="E62:P62">
    <cfRule type="cellIs" dxfId="454" priority="76" operator="equal">
      <formula>0</formula>
    </cfRule>
  </conditionalFormatting>
  <conditionalFormatting sqref="E63:P63">
    <cfRule type="cellIs" dxfId="453" priority="75" operator="equal">
      <formula>0</formula>
    </cfRule>
  </conditionalFormatting>
  <conditionalFormatting sqref="E64:P64">
    <cfRule type="cellIs" dxfId="452" priority="74" operator="equal">
      <formula>0</formula>
    </cfRule>
  </conditionalFormatting>
  <conditionalFormatting sqref="E65:P65">
    <cfRule type="cellIs" dxfId="451" priority="73" operator="equal">
      <formula>0</formula>
    </cfRule>
  </conditionalFormatting>
  <conditionalFormatting sqref="E66:P66">
    <cfRule type="cellIs" dxfId="450" priority="72" operator="equal">
      <formula>0</formula>
    </cfRule>
  </conditionalFormatting>
  <conditionalFormatting sqref="E67:P67">
    <cfRule type="cellIs" dxfId="449" priority="71" operator="equal">
      <formula>0</formula>
    </cfRule>
  </conditionalFormatting>
  <conditionalFormatting sqref="E68:P68">
    <cfRule type="cellIs" dxfId="448" priority="70" operator="equal">
      <formula>0</formula>
    </cfRule>
  </conditionalFormatting>
  <conditionalFormatting sqref="E69:P69">
    <cfRule type="cellIs" dxfId="447" priority="69" operator="equal">
      <formula>0</formula>
    </cfRule>
  </conditionalFormatting>
  <conditionalFormatting sqref="E70:P70">
    <cfRule type="cellIs" dxfId="446" priority="68" operator="equal">
      <formula>0</formula>
    </cfRule>
  </conditionalFormatting>
  <conditionalFormatting sqref="E71:P71">
    <cfRule type="cellIs" dxfId="445" priority="67" operator="equal">
      <formula>0</formula>
    </cfRule>
  </conditionalFormatting>
  <conditionalFormatting sqref="E72:P72">
    <cfRule type="cellIs" dxfId="444" priority="66" operator="equal">
      <formula>0</formula>
    </cfRule>
  </conditionalFormatting>
  <conditionalFormatting sqref="E73:P73">
    <cfRule type="cellIs" dxfId="443" priority="65" operator="equal">
      <formula>0</formula>
    </cfRule>
  </conditionalFormatting>
  <conditionalFormatting sqref="E74:P74">
    <cfRule type="cellIs" dxfId="442" priority="64" operator="equal">
      <formula>0</formula>
    </cfRule>
  </conditionalFormatting>
  <conditionalFormatting sqref="E75:P75">
    <cfRule type="cellIs" dxfId="441" priority="63" operator="equal">
      <formula>0</formula>
    </cfRule>
  </conditionalFormatting>
  <conditionalFormatting sqref="E76:P76">
    <cfRule type="cellIs" dxfId="440" priority="62" operator="equal">
      <formula>0</formula>
    </cfRule>
  </conditionalFormatting>
  <conditionalFormatting sqref="E77:P77">
    <cfRule type="cellIs" dxfId="439" priority="61" operator="equal">
      <formula>0</formula>
    </cfRule>
  </conditionalFormatting>
  <conditionalFormatting sqref="E78:P78">
    <cfRule type="cellIs" dxfId="438" priority="60" operator="equal">
      <formula>0</formula>
    </cfRule>
  </conditionalFormatting>
  <conditionalFormatting sqref="E79:P79">
    <cfRule type="cellIs" dxfId="437" priority="59" operator="equal">
      <formula>0</formula>
    </cfRule>
  </conditionalFormatting>
  <conditionalFormatting sqref="E80:P80">
    <cfRule type="cellIs" dxfId="436" priority="58" operator="equal">
      <formula>0</formula>
    </cfRule>
  </conditionalFormatting>
  <conditionalFormatting sqref="E81:P81">
    <cfRule type="cellIs" dxfId="435" priority="57" operator="equal">
      <formula>0</formula>
    </cfRule>
  </conditionalFormatting>
  <conditionalFormatting sqref="E82:P82">
    <cfRule type="cellIs" dxfId="434" priority="56" operator="equal">
      <formula>0</formula>
    </cfRule>
  </conditionalFormatting>
  <conditionalFormatting sqref="E83:P83">
    <cfRule type="cellIs" dxfId="433" priority="55" operator="equal">
      <formula>0</formula>
    </cfRule>
  </conditionalFormatting>
  <conditionalFormatting sqref="E84:P84">
    <cfRule type="cellIs" dxfId="432" priority="54" operator="equal">
      <formula>0</formula>
    </cfRule>
  </conditionalFormatting>
  <conditionalFormatting sqref="E85:P85">
    <cfRule type="cellIs" dxfId="431" priority="53" operator="equal">
      <formula>0</formula>
    </cfRule>
  </conditionalFormatting>
  <conditionalFormatting sqref="E86:P86">
    <cfRule type="cellIs" dxfId="430" priority="52" operator="equal">
      <formula>0</formula>
    </cfRule>
  </conditionalFormatting>
  <conditionalFormatting sqref="E87:P87">
    <cfRule type="cellIs" dxfId="429" priority="51" operator="equal">
      <formula>0</formula>
    </cfRule>
  </conditionalFormatting>
  <conditionalFormatting sqref="E88:P88">
    <cfRule type="cellIs" dxfId="428" priority="50" operator="equal">
      <formula>0</formula>
    </cfRule>
  </conditionalFormatting>
  <conditionalFormatting sqref="E89:P89">
    <cfRule type="cellIs" dxfId="427" priority="49" operator="equal">
      <formula>0</formula>
    </cfRule>
  </conditionalFormatting>
  <conditionalFormatting sqref="E90:P90">
    <cfRule type="cellIs" dxfId="426" priority="48" operator="equal">
      <formula>0</formula>
    </cfRule>
  </conditionalFormatting>
  <conditionalFormatting sqref="E91:P91">
    <cfRule type="cellIs" dxfId="425" priority="47" operator="equal">
      <formula>0</formula>
    </cfRule>
  </conditionalFormatting>
  <conditionalFormatting sqref="E92:P92">
    <cfRule type="cellIs" dxfId="424" priority="46" operator="equal">
      <formula>0</formula>
    </cfRule>
  </conditionalFormatting>
  <conditionalFormatting sqref="E93:P93">
    <cfRule type="cellIs" dxfId="423" priority="45" operator="equal">
      <formula>0</formula>
    </cfRule>
  </conditionalFormatting>
  <conditionalFormatting sqref="E94:P94">
    <cfRule type="cellIs" dxfId="422" priority="44" operator="equal">
      <formula>0</formula>
    </cfRule>
  </conditionalFormatting>
  <conditionalFormatting sqref="E95:P95">
    <cfRule type="cellIs" dxfId="421" priority="43" operator="equal">
      <formula>0</formula>
    </cfRule>
  </conditionalFormatting>
  <conditionalFormatting sqref="E96:P96">
    <cfRule type="cellIs" dxfId="420" priority="42" operator="equal">
      <formula>0</formula>
    </cfRule>
  </conditionalFormatting>
  <conditionalFormatting sqref="E97:P97">
    <cfRule type="cellIs" dxfId="419" priority="41" operator="equal">
      <formula>0</formula>
    </cfRule>
  </conditionalFormatting>
  <conditionalFormatting sqref="E98:P98">
    <cfRule type="cellIs" dxfId="418" priority="40" operator="equal">
      <formula>0</formula>
    </cfRule>
  </conditionalFormatting>
  <conditionalFormatting sqref="E99:P99">
    <cfRule type="cellIs" dxfId="417" priority="39" operator="equal">
      <formula>0</formula>
    </cfRule>
  </conditionalFormatting>
  <conditionalFormatting sqref="E100:P100">
    <cfRule type="cellIs" dxfId="416" priority="38" operator="equal">
      <formula>0</formula>
    </cfRule>
  </conditionalFormatting>
  <conditionalFormatting sqref="E101:P101">
    <cfRule type="cellIs" dxfId="415" priority="37" operator="equal">
      <formula>0</formula>
    </cfRule>
  </conditionalFormatting>
  <conditionalFormatting sqref="E102:P102">
    <cfRule type="cellIs" dxfId="414" priority="36" operator="equal">
      <formula>0</formula>
    </cfRule>
  </conditionalFormatting>
  <conditionalFormatting sqref="E103:P103">
    <cfRule type="cellIs" dxfId="413" priority="35" operator="equal">
      <formula>0</formula>
    </cfRule>
  </conditionalFormatting>
  <conditionalFormatting sqref="E104:P104">
    <cfRule type="cellIs" dxfId="412" priority="34" operator="equal">
      <formula>0</formula>
    </cfRule>
  </conditionalFormatting>
  <conditionalFormatting sqref="E105:P105">
    <cfRule type="cellIs" dxfId="411" priority="33" operator="equal">
      <formula>0</formula>
    </cfRule>
  </conditionalFormatting>
  <conditionalFormatting sqref="E106:P106">
    <cfRule type="cellIs" dxfId="410" priority="32" operator="equal">
      <formula>0</formula>
    </cfRule>
  </conditionalFormatting>
  <conditionalFormatting sqref="E107:P107">
    <cfRule type="cellIs" dxfId="409" priority="31" operator="equal">
      <formula>0</formula>
    </cfRule>
  </conditionalFormatting>
  <conditionalFormatting sqref="E108:P108">
    <cfRule type="cellIs" dxfId="408" priority="30" operator="equal">
      <formula>0</formula>
    </cfRule>
  </conditionalFormatting>
  <conditionalFormatting sqref="E109:P109">
    <cfRule type="cellIs" dxfId="407" priority="29" operator="equal">
      <formula>0</formula>
    </cfRule>
  </conditionalFormatting>
  <conditionalFormatting sqref="E110:P110">
    <cfRule type="cellIs" dxfId="406" priority="28" operator="equal">
      <formula>0</formula>
    </cfRule>
  </conditionalFormatting>
  <conditionalFormatting sqref="E111:P111">
    <cfRule type="cellIs" dxfId="405" priority="27" operator="equal">
      <formula>0</formula>
    </cfRule>
  </conditionalFormatting>
  <conditionalFormatting sqref="E112:P112">
    <cfRule type="cellIs" dxfId="404" priority="26" operator="equal">
      <formula>0</formula>
    </cfRule>
  </conditionalFormatting>
  <conditionalFormatting sqref="E113:P113">
    <cfRule type="cellIs" dxfId="403" priority="25" operator="equal">
      <formula>0</formula>
    </cfRule>
  </conditionalFormatting>
  <conditionalFormatting sqref="E114:P114">
    <cfRule type="cellIs" dxfId="402" priority="24" operator="equal">
      <formula>0</formula>
    </cfRule>
  </conditionalFormatting>
  <conditionalFormatting sqref="E115:P115">
    <cfRule type="cellIs" dxfId="401" priority="23" operator="equal">
      <formula>0</formula>
    </cfRule>
  </conditionalFormatting>
  <conditionalFormatting sqref="E116:P116">
    <cfRule type="cellIs" dxfId="400" priority="22" operator="equal">
      <formula>0</formula>
    </cfRule>
  </conditionalFormatting>
  <conditionalFormatting sqref="E117:P117">
    <cfRule type="cellIs" dxfId="399" priority="21" operator="equal">
      <formula>0</formula>
    </cfRule>
  </conditionalFormatting>
  <conditionalFormatting sqref="E118:P118">
    <cfRule type="cellIs" dxfId="398" priority="20" operator="equal">
      <formula>0</formula>
    </cfRule>
  </conditionalFormatting>
  <conditionalFormatting sqref="E119:P119">
    <cfRule type="cellIs" dxfId="397" priority="19" operator="equal">
      <formula>0</formula>
    </cfRule>
  </conditionalFormatting>
  <conditionalFormatting sqref="E120:P120">
    <cfRule type="cellIs" dxfId="396" priority="18" operator="equal">
      <formula>0</formula>
    </cfRule>
  </conditionalFormatting>
  <conditionalFormatting sqref="E121:P121">
    <cfRule type="cellIs" dxfId="395" priority="17" operator="equal">
      <formula>0</formula>
    </cfRule>
  </conditionalFormatting>
  <conditionalFormatting sqref="E122:P122">
    <cfRule type="cellIs" dxfId="394" priority="16" operator="equal">
      <formula>0</formula>
    </cfRule>
  </conditionalFormatting>
  <conditionalFormatting sqref="E123:P123">
    <cfRule type="cellIs" dxfId="393" priority="15" operator="equal">
      <formula>0</formula>
    </cfRule>
  </conditionalFormatting>
  <conditionalFormatting sqref="E124:P124">
    <cfRule type="cellIs" dxfId="392" priority="14" operator="equal">
      <formula>0</formula>
    </cfRule>
  </conditionalFormatting>
  <conditionalFormatting sqref="E125:P125">
    <cfRule type="cellIs" dxfId="391" priority="13" operator="equal">
      <formula>0</formula>
    </cfRule>
  </conditionalFormatting>
  <conditionalFormatting sqref="E126:P126">
    <cfRule type="cellIs" dxfId="390" priority="12" operator="equal">
      <formula>0</formula>
    </cfRule>
  </conditionalFormatting>
  <conditionalFormatting sqref="E127:P127">
    <cfRule type="cellIs" dxfId="389" priority="11" operator="equal">
      <formula>0</formula>
    </cfRule>
  </conditionalFormatting>
  <conditionalFormatting sqref="E128:P128">
    <cfRule type="cellIs" dxfId="388" priority="10" operator="equal">
      <formula>0</formula>
    </cfRule>
  </conditionalFormatting>
  <conditionalFormatting sqref="E129:P129">
    <cfRule type="cellIs" dxfId="387" priority="9" operator="equal">
      <formula>0</formula>
    </cfRule>
  </conditionalFormatting>
  <conditionalFormatting sqref="E132:P132">
    <cfRule type="cellIs" dxfId="386" priority="8" operator="equal">
      <formula>0</formula>
    </cfRule>
  </conditionalFormatting>
  <conditionalFormatting sqref="E133:P133">
    <cfRule type="cellIs" dxfId="385" priority="7" operator="equal">
      <formula>0</formula>
    </cfRule>
  </conditionalFormatting>
  <conditionalFormatting sqref="E134:P134">
    <cfRule type="cellIs" dxfId="384" priority="6" operator="equal">
      <formula>0</formula>
    </cfRule>
  </conditionalFormatting>
  <conditionalFormatting sqref="E135:P135">
    <cfRule type="cellIs" dxfId="383" priority="5" operator="equal">
      <formula>0</formula>
    </cfRule>
  </conditionalFormatting>
  <conditionalFormatting sqref="E136:P136">
    <cfRule type="cellIs" dxfId="382" priority="4" operator="equal">
      <formula>0</formula>
    </cfRule>
  </conditionalFormatting>
  <conditionalFormatting sqref="E137:P137">
    <cfRule type="cellIs" dxfId="381" priority="3" operator="equal">
      <formula>0</formula>
    </cfRule>
  </conditionalFormatting>
  <conditionalFormatting sqref="Q56:Q136">
    <cfRule type="cellIs" dxfId="380" priority="2" operator="equal">
      <formula>0</formula>
    </cfRule>
  </conditionalFormatting>
  <conditionalFormatting sqref="Q137">
    <cfRule type="cellIs" dxfId="379" priority="1" operator="equal">
      <formula>0</formula>
    </cfRule>
  </conditionalFormatting>
  <hyperlinks>
    <hyperlink ref="A1" location="'ODS 3.'!A1" display="REGRESAR" xr:uid="{00000000-0004-0000-5D00-000000000000}"/>
    <hyperlink ref="C1" location="'Metadato 3.7.2'!A1" display="VER METADATO" xr:uid="{00000000-0004-0000-5D00-000001000000}"/>
  </hyperlinks>
  <pageMargins left="0.7" right="0.7" top="0.75" bottom="0.75" header="0.3" footer="0.3"/>
  <pageSetup orientation="portrait" r:id="rId1"/>
  <drawing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sheetPr codeName="Hoja93">
    <tabColor theme="0" tint="-0.499984740745262"/>
  </sheetPr>
  <dimension ref="A1:F36"/>
  <sheetViews>
    <sheetView showGridLines="0" zoomScaleNormal="100" workbookViewId="0">
      <pane ySplit="1" topLeftCell="A14" activePane="bottomLeft" state="frozen"/>
      <selection pane="bottomLeft" activeCell="D21" sqref="D21"/>
    </sheetView>
  </sheetViews>
  <sheetFormatPr baseColWidth="10" defaultColWidth="11.44140625" defaultRowHeight="17.399999999999999" x14ac:dyDescent="0.3"/>
  <cols>
    <col min="1" max="1" width="11.44140625" style="38"/>
    <col min="2" max="2" width="26.44140625" style="38" customWidth="1"/>
    <col min="3" max="3" width="24" style="38" customWidth="1"/>
    <col min="4" max="4" width="85.77734375" style="38" customWidth="1"/>
    <col min="5" max="5" width="11.44140625" style="38"/>
    <col min="6" max="6" width="7.21875" style="38" customWidth="1"/>
    <col min="7" max="16384" width="11.44140625" style="38"/>
  </cols>
  <sheetData>
    <row r="1" spans="1:6" x14ac:dyDescent="0.3">
      <c r="B1" s="481" t="s">
        <v>337</v>
      </c>
    </row>
    <row r="2" spans="1:6" ht="18" thickBot="1" x14ac:dyDescent="0.35"/>
    <row r="3" spans="1:6" ht="23.25" customHeight="1" thickBot="1" x14ac:dyDescent="0.35">
      <c r="B3" s="3297" t="s">
        <v>370</v>
      </c>
      <c r="C3" s="3297"/>
      <c r="D3" s="3297"/>
      <c r="F3" s="147" t="s">
        <v>371</v>
      </c>
    </row>
    <row r="4" spans="1:6" ht="21" customHeight="1" x14ac:dyDescent="0.3">
      <c r="A4" s="691"/>
      <c r="B4" s="3299" t="s">
        <v>449</v>
      </c>
      <c r="C4" s="3299"/>
      <c r="D4" s="156" t="s">
        <v>16</v>
      </c>
    </row>
    <row r="5" spans="1:6" ht="34.799999999999997" customHeight="1" x14ac:dyDescent="0.3">
      <c r="B5" s="3142" t="s">
        <v>373</v>
      </c>
      <c r="C5" s="3142"/>
      <c r="D5" s="44" t="s">
        <v>51</v>
      </c>
    </row>
    <row r="6" spans="1:6" x14ac:dyDescent="0.3">
      <c r="B6" s="3142" t="s">
        <v>374</v>
      </c>
      <c r="C6" s="3142"/>
      <c r="D6" s="45" t="s">
        <v>611</v>
      </c>
    </row>
    <row r="7" spans="1:6" ht="31.5" customHeight="1" x14ac:dyDescent="0.3">
      <c r="B7" s="3143" t="s">
        <v>375</v>
      </c>
      <c r="C7" s="3143"/>
      <c r="D7" s="46" t="s">
        <v>3984</v>
      </c>
    </row>
    <row r="8" spans="1:6" x14ac:dyDescent="0.3">
      <c r="B8" s="3143" t="s">
        <v>2480</v>
      </c>
      <c r="C8" s="3143"/>
      <c r="D8" s="47" t="s">
        <v>2522</v>
      </c>
    </row>
    <row r="9" spans="1:6" x14ac:dyDescent="0.45">
      <c r="B9" s="22"/>
      <c r="C9" s="22"/>
      <c r="D9" s="22"/>
    </row>
    <row r="10" spans="1:6" ht="23.25" customHeight="1" x14ac:dyDescent="0.3">
      <c r="B10" s="3297" t="s">
        <v>376</v>
      </c>
      <c r="C10" s="3297"/>
      <c r="D10" s="3297"/>
    </row>
    <row r="11" spans="1:6" ht="18.75" customHeight="1" x14ac:dyDescent="0.3">
      <c r="B11" s="3323" t="s">
        <v>377</v>
      </c>
      <c r="C11" s="3324"/>
      <c r="D11" s="156" t="s">
        <v>439</v>
      </c>
    </row>
    <row r="12" spans="1:6" ht="37.5" customHeight="1" x14ac:dyDescent="0.3">
      <c r="B12" s="3155" t="s">
        <v>379</v>
      </c>
      <c r="C12" s="3155"/>
      <c r="D12" s="661" t="s">
        <v>6071</v>
      </c>
    </row>
    <row r="13" spans="1:6" x14ac:dyDescent="0.3">
      <c r="B13" s="3142" t="s">
        <v>380</v>
      </c>
      <c r="C13" s="3142"/>
      <c r="D13" s="603" t="s">
        <v>611</v>
      </c>
    </row>
    <row r="14" spans="1:6" x14ac:dyDescent="0.3">
      <c r="A14" s="944"/>
      <c r="B14" s="3142" t="s">
        <v>381</v>
      </c>
      <c r="C14" s="3156"/>
      <c r="D14" s="603" t="s">
        <v>10</v>
      </c>
    </row>
    <row r="15" spans="1:6" ht="162" customHeight="1" x14ac:dyDescent="0.3">
      <c r="B15" s="3142" t="s">
        <v>382</v>
      </c>
      <c r="C15" s="3142"/>
      <c r="D15" s="49" t="s">
        <v>6072</v>
      </c>
    </row>
    <row r="16" spans="1:6" ht="49.5" customHeight="1" x14ac:dyDescent="0.3">
      <c r="B16" s="3142" t="s">
        <v>383</v>
      </c>
      <c r="C16" s="3142"/>
      <c r="D16" s="119"/>
    </row>
    <row r="17" spans="2:4" x14ac:dyDescent="0.3">
      <c r="B17" s="3142" t="s">
        <v>384</v>
      </c>
      <c r="C17" s="3142"/>
      <c r="D17" s="49" t="s">
        <v>692</v>
      </c>
    </row>
    <row r="18" spans="2:4" x14ac:dyDescent="0.3">
      <c r="B18" s="3143" t="s">
        <v>386</v>
      </c>
      <c r="C18" s="3143"/>
      <c r="D18" s="44"/>
    </row>
    <row r="19" spans="2:4" ht="34.799999999999997" x14ac:dyDescent="0.3">
      <c r="B19" s="3144" t="s">
        <v>387</v>
      </c>
      <c r="C19" s="3145"/>
      <c r="D19" s="49" t="s">
        <v>6073</v>
      </c>
    </row>
    <row r="20" spans="2:4" x14ac:dyDescent="0.3">
      <c r="B20" s="3142" t="s">
        <v>388</v>
      </c>
      <c r="C20" s="3142"/>
      <c r="D20" s="49" t="s">
        <v>424</v>
      </c>
    </row>
    <row r="21" spans="2:4" x14ac:dyDescent="0.3">
      <c r="B21" s="3146" t="s">
        <v>390</v>
      </c>
      <c r="C21" s="54" t="s">
        <v>391</v>
      </c>
      <c r="D21" s="2947" t="s">
        <v>7482</v>
      </c>
    </row>
    <row r="22" spans="2:4" x14ac:dyDescent="0.3">
      <c r="B22" s="3147"/>
      <c r="C22" s="577" t="s">
        <v>393</v>
      </c>
      <c r="D22" s="83" t="s">
        <v>2429</v>
      </c>
    </row>
    <row r="23" spans="2:4" x14ac:dyDescent="0.3">
      <c r="B23" s="3148" t="s">
        <v>395</v>
      </c>
      <c r="C23" s="3148"/>
      <c r="D23" s="49" t="s">
        <v>631</v>
      </c>
    </row>
    <row r="24" spans="2:4" x14ac:dyDescent="0.3">
      <c r="B24" s="3148" t="s">
        <v>397</v>
      </c>
      <c r="C24" s="3148"/>
      <c r="D24" s="113" t="s">
        <v>6034</v>
      </c>
    </row>
    <row r="25" spans="2:4" x14ac:dyDescent="0.3">
      <c r="B25" s="3142" t="s">
        <v>399</v>
      </c>
      <c r="C25" s="3142"/>
      <c r="D25" s="49" t="s">
        <v>19</v>
      </c>
    </row>
    <row r="26" spans="2:4" ht="15" customHeight="1" x14ac:dyDescent="0.3">
      <c r="B26" s="3143" t="s">
        <v>401</v>
      </c>
      <c r="C26" s="3143"/>
      <c r="D26" s="113" t="s">
        <v>6035</v>
      </c>
    </row>
    <row r="27" spans="2:4" x14ac:dyDescent="0.3">
      <c r="B27" s="3149" t="s">
        <v>403</v>
      </c>
      <c r="C27" s="3150"/>
      <c r="D27" s="44" t="s">
        <v>6074</v>
      </c>
    </row>
    <row r="28" spans="2:4" ht="34.799999999999997" x14ac:dyDescent="0.3">
      <c r="B28" s="578" t="s">
        <v>404</v>
      </c>
      <c r="C28" s="579"/>
      <c r="D28" s="49" t="s">
        <v>693</v>
      </c>
    </row>
    <row r="29" spans="2:4" x14ac:dyDescent="0.3">
      <c r="B29" s="3185" t="s">
        <v>405</v>
      </c>
      <c r="C29" s="3156"/>
      <c r="D29" s="44"/>
    </row>
    <row r="30" spans="2:4" x14ac:dyDescent="0.3">
      <c r="B30" s="905"/>
      <c r="C30" s="905"/>
      <c r="D30" s="906"/>
    </row>
    <row r="31" spans="2:4" ht="23.25" customHeight="1" x14ac:dyDescent="0.3">
      <c r="B31" s="3297" t="s">
        <v>406</v>
      </c>
      <c r="C31" s="3297"/>
      <c r="D31" s="3297"/>
    </row>
    <row r="32" spans="2:4" x14ac:dyDescent="0.3">
      <c r="B32" s="3321" t="s">
        <v>407</v>
      </c>
      <c r="C32" s="3322"/>
      <c r="D32" s="581" t="s">
        <v>635</v>
      </c>
    </row>
    <row r="33" spans="2:4" x14ac:dyDescent="0.3">
      <c r="B33" s="3140" t="s">
        <v>409</v>
      </c>
      <c r="C33" s="3141"/>
      <c r="D33" s="113" t="s">
        <v>636</v>
      </c>
    </row>
    <row r="34" spans="2:4" x14ac:dyDescent="0.3">
      <c r="B34" s="3140" t="s">
        <v>411</v>
      </c>
      <c r="C34" s="3141"/>
      <c r="D34" s="113" t="s">
        <v>412</v>
      </c>
    </row>
    <row r="35" spans="2:4" x14ac:dyDescent="0.3">
      <c r="B35" s="3140" t="s">
        <v>413</v>
      </c>
      <c r="C35" s="3141"/>
      <c r="D35" s="113" t="s">
        <v>6037</v>
      </c>
    </row>
    <row r="36" spans="2:4" x14ac:dyDescent="0.3">
      <c r="B36" s="3140" t="s">
        <v>415</v>
      </c>
      <c r="C36" s="3141"/>
      <c r="D36" s="113" t="s">
        <v>638</v>
      </c>
    </row>
  </sheetData>
  <mergeCells count="30">
    <mergeCell ref="B16:C16"/>
    <mergeCell ref="B3:D3"/>
    <mergeCell ref="B4:C4"/>
    <mergeCell ref="B5:C5"/>
    <mergeCell ref="B6:C6"/>
    <mergeCell ref="B7:C7"/>
    <mergeCell ref="B10:D10"/>
    <mergeCell ref="B11:C11"/>
    <mergeCell ref="B12:C12"/>
    <mergeCell ref="B13:C13"/>
    <mergeCell ref="B14:C14"/>
    <mergeCell ref="B15:C15"/>
    <mergeCell ref="B8:C8"/>
    <mergeCell ref="B31:D31"/>
    <mergeCell ref="B17:C17"/>
    <mergeCell ref="B18:C18"/>
    <mergeCell ref="B19:C19"/>
    <mergeCell ref="B20:C20"/>
    <mergeCell ref="B21:B22"/>
    <mergeCell ref="B23:C23"/>
    <mergeCell ref="B24:C24"/>
    <mergeCell ref="B25:C25"/>
    <mergeCell ref="B26:C26"/>
    <mergeCell ref="B27:C27"/>
    <mergeCell ref="B29:C29"/>
    <mergeCell ref="B32:C32"/>
    <mergeCell ref="B33:C33"/>
    <mergeCell ref="B34:C34"/>
    <mergeCell ref="B35:C35"/>
    <mergeCell ref="B36:C36"/>
  </mergeCells>
  <dataValidations count="5">
    <dataValidation allowBlank="1" showDropDown="1" showInputMessage="1" showErrorMessage="1" sqref="D13" xr:uid="{00000000-0002-0000-5E00-000000000000}"/>
    <dataValidation type="list" allowBlank="1" showInputMessage="1" showErrorMessage="1" sqref="D4" xr:uid="{00000000-0002-0000-5E00-000001000000}">
      <formula1>ODS</formula1>
    </dataValidation>
    <dataValidation type="list" allowBlank="1" showInputMessage="1" showErrorMessage="1" sqref="D5" xr:uid="{00000000-0002-0000-5E00-000002000000}">
      <formula1>Metas_ODS</formula1>
    </dataValidation>
    <dataValidation type="list" allowBlank="1" showInputMessage="1" showErrorMessage="1" sqref="D6" xr:uid="{00000000-0002-0000-5E00-000003000000}">
      <formula1>Numero_indicador</formula1>
    </dataValidation>
    <dataValidation type="list" allowBlank="1" showInputMessage="1" showErrorMessage="1" sqref="D7" xr:uid="{00000000-0002-0000-5E00-000004000000}">
      <formula1>Nombre_indicador_ODS</formula1>
    </dataValidation>
  </dataValidations>
  <hyperlinks>
    <hyperlink ref="B1" location="'3.7.2'!A1" display="REGRESAR" xr:uid="{00000000-0004-0000-5E00-000000000000}"/>
    <hyperlink ref="D8" r:id="rId1" xr:uid="{00000000-0004-0000-5E00-000001000000}"/>
  </hyperlinks>
  <pageMargins left="0.7" right="0.7" top="0.75" bottom="0.75" header="0.3" footer="0.3"/>
  <pageSetup orientation="portrait" r:id="rId2"/>
  <drawing r:id="rId3"/>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sheetPr codeName="Hoja94"/>
  <dimension ref="A1:T50"/>
  <sheetViews>
    <sheetView showGridLines="0" zoomScaleNormal="100" workbookViewId="0">
      <pane ySplit="1" topLeftCell="A2" activePane="bottomLeft" state="frozen"/>
      <selection pane="bottomLeft"/>
    </sheetView>
  </sheetViews>
  <sheetFormatPr baseColWidth="10" defaultColWidth="11.44140625" defaultRowHeight="13.2" x14ac:dyDescent="0.35"/>
  <cols>
    <col min="1" max="2" width="15.44140625" style="39" customWidth="1"/>
    <col min="3" max="3" width="11.44140625" style="39"/>
    <col min="4" max="4" width="8.77734375" style="39" customWidth="1"/>
    <col min="5" max="5" width="9.44140625" style="39" customWidth="1"/>
    <col min="6" max="6" width="9.21875" style="39" customWidth="1"/>
    <col min="7" max="7" width="2" style="39" customWidth="1"/>
    <col min="8" max="8" width="9.44140625" style="39" customWidth="1"/>
    <col min="9" max="9" width="8.77734375" style="39" customWidth="1"/>
    <col min="10" max="10" width="1.77734375" style="39" customWidth="1"/>
    <col min="11" max="11" width="9.21875" style="39" customWidth="1"/>
    <col min="12" max="12" width="9.77734375" style="39" customWidth="1"/>
    <col min="13" max="13" width="9.44140625" style="39" customWidth="1"/>
    <col min="14" max="14" width="8.44140625" style="39" customWidth="1"/>
    <col min="15" max="15" width="9.5546875" style="39" customWidth="1"/>
    <col min="16" max="16" width="9.44140625" style="39" customWidth="1"/>
    <col min="17" max="16384" width="11.44140625" style="39"/>
  </cols>
  <sheetData>
    <row r="1" spans="1:20" s="160" customFormat="1" ht="18.600000000000001" x14ac:dyDescent="0.45">
      <c r="A1" s="576" t="s">
        <v>337</v>
      </c>
      <c r="C1" s="3119" t="s">
        <v>430</v>
      </c>
      <c r="D1" s="3119"/>
    </row>
    <row r="2" spans="1:20" s="160" customFormat="1" ht="18.600000000000001" x14ac:dyDescent="0.45"/>
    <row r="3" spans="1:20" s="160" customFormat="1" ht="18.600000000000001" x14ac:dyDescent="0.45">
      <c r="A3" s="3268" t="s">
        <v>339</v>
      </c>
      <c r="B3" s="3268"/>
      <c r="C3" s="3325" t="s">
        <v>627</v>
      </c>
      <c r="D3" s="3327"/>
      <c r="E3" s="3327"/>
      <c r="F3" s="3327"/>
      <c r="G3" s="3327"/>
      <c r="H3" s="3327"/>
      <c r="I3" s="3327"/>
      <c r="J3" s="3327"/>
      <c r="K3" s="3327"/>
      <c r="L3" s="3327"/>
      <c r="M3" s="3327"/>
      <c r="N3" s="3327"/>
      <c r="O3" s="3327"/>
      <c r="P3" s="3327"/>
      <c r="Q3" s="3327"/>
      <c r="R3" s="3327"/>
      <c r="S3" s="3327"/>
      <c r="T3" s="3327"/>
    </row>
    <row r="4" spans="1:20" s="160" customFormat="1" ht="18" customHeight="1" x14ac:dyDescent="0.45">
      <c r="A4" s="3268" t="s">
        <v>340</v>
      </c>
      <c r="B4" s="3268"/>
      <c r="C4" s="3325" t="s">
        <v>612</v>
      </c>
      <c r="D4" s="3326"/>
      <c r="E4" s="3326"/>
      <c r="F4" s="3326"/>
      <c r="G4" s="3326"/>
      <c r="H4" s="3326"/>
      <c r="I4" s="3326"/>
      <c r="J4" s="3326"/>
      <c r="K4" s="3326"/>
      <c r="L4" s="3326"/>
      <c r="M4" s="3326"/>
      <c r="N4" s="3326"/>
      <c r="O4" s="3326"/>
      <c r="P4" s="3326"/>
      <c r="Q4" s="3326"/>
      <c r="R4" s="3326"/>
      <c r="S4" s="3326"/>
      <c r="T4" s="3326"/>
    </row>
    <row r="5" spans="1:20" s="160" customFormat="1" ht="18.600000000000001" x14ac:dyDescent="0.45">
      <c r="A5" s="3268" t="s">
        <v>341</v>
      </c>
      <c r="B5" s="3268"/>
      <c r="C5" s="3325" t="s">
        <v>3985</v>
      </c>
      <c r="D5" s="3326"/>
      <c r="E5" s="3326"/>
      <c r="F5" s="3326"/>
      <c r="G5" s="3326"/>
      <c r="H5" s="3326"/>
      <c r="I5" s="3326"/>
      <c r="J5" s="3326"/>
      <c r="K5" s="3326"/>
      <c r="L5" s="3326"/>
      <c r="M5" s="3326"/>
      <c r="N5" s="3326"/>
      <c r="O5" s="3326"/>
      <c r="P5" s="3326"/>
      <c r="Q5" s="3326"/>
      <c r="R5" s="3326"/>
      <c r="S5" s="3326"/>
      <c r="T5" s="3326"/>
    </row>
    <row r="6" spans="1:20" s="160" customFormat="1" ht="15.75" customHeight="1" x14ac:dyDescent="0.45">
      <c r="A6" s="3268" t="s">
        <v>417</v>
      </c>
      <c r="B6" s="3269"/>
      <c r="C6" s="3325" t="s">
        <v>5093</v>
      </c>
      <c r="D6" s="3326"/>
      <c r="E6" s="3326"/>
      <c r="F6" s="3326"/>
      <c r="G6" s="3326"/>
      <c r="H6" s="3326"/>
      <c r="I6" s="3326"/>
      <c r="J6" s="3326"/>
      <c r="K6" s="3326"/>
      <c r="L6" s="3326"/>
      <c r="M6" s="3326"/>
      <c r="N6" s="3326"/>
      <c r="O6" s="3326"/>
      <c r="P6" s="3326"/>
      <c r="Q6" s="3326"/>
      <c r="R6" s="3326"/>
      <c r="S6" s="3326"/>
      <c r="T6" s="3326"/>
    </row>
    <row r="7" spans="1:20" s="160" customFormat="1" ht="18.600000000000001" x14ac:dyDescent="0.45"/>
    <row r="8" spans="1:20" s="160" customFormat="1" ht="18.600000000000001" x14ac:dyDescent="0.45"/>
    <row r="9" spans="1:20" s="160" customFormat="1" ht="18" customHeight="1" x14ac:dyDescent="0.45">
      <c r="C9" s="639" t="s">
        <v>5093</v>
      </c>
      <c r="D9" s="639"/>
      <c r="E9" s="639"/>
      <c r="F9" s="639"/>
      <c r="G9" s="639"/>
      <c r="H9" s="639"/>
      <c r="I9" s="639"/>
      <c r="J9" s="639"/>
      <c r="K9" s="639"/>
      <c r="L9" s="639"/>
      <c r="M9" s="639"/>
      <c r="N9" s="639"/>
      <c r="O9" s="639"/>
      <c r="P9" s="639"/>
    </row>
    <row r="10" spans="1:20" ht="19.5" customHeight="1" x14ac:dyDescent="0.45">
      <c r="C10" s="3301" t="s">
        <v>343</v>
      </c>
      <c r="D10" s="3274" t="s">
        <v>345</v>
      </c>
      <c r="E10" s="3274"/>
      <c r="F10" s="3274"/>
      <c r="G10" s="490"/>
      <c r="H10" s="3274" t="s">
        <v>346</v>
      </c>
      <c r="I10" s="3274"/>
      <c r="J10" s="490"/>
      <c r="K10" s="3274" t="s">
        <v>695</v>
      </c>
      <c r="L10" s="3274"/>
      <c r="M10" s="3274"/>
      <c r="N10" s="3274"/>
      <c r="O10" s="3274"/>
      <c r="P10" s="3274"/>
    </row>
    <row r="11" spans="1:20" ht="34.799999999999997" x14ac:dyDescent="0.45">
      <c r="C11" s="3302"/>
      <c r="D11" s="592" t="s">
        <v>344</v>
      </c>
      <c r="E11" s="592" t="s">
        <v>558</v>
      </c>
      <c r="F11" s="592" t="s">
        <v>557</v>
      </c>
      <c r="G11" s="487"/>
      <c r="H11" s="592" t="s">
        <v>565</v>
      </c>
      <c r="I11" s="592" t="s">
        <v>353</v>
      </c>
      <c r="J11" s="487"/>
      <c r="K11" s="592" t="s">
        <v>354</v>
      </c>
      <c r="L11" s="592" t="s">
        <v>355</v>
      </c>
      <c r="M11" s="586" t="s">
        <v>696</v>
      </c>
      <c r="N11" s="592" t="s">
        <v>357</v>
      </c>
      <c r="O11" s="586" t="s">
        <v>697</v>
      </c>
      <c r="P11" s="586" t="s">
        <v>359</v>
      </c>
    </row>
    <row r="12" spans="1:20" ht="17.399999999999999" x14ac:dyDescent="0.35">
      <c r="C12" s="945">
        <v>2010</v>
      </c>
      <c r="D12" s="946">
        <v>85.75006054019704</v>
      </c>
      <c r="E12" s="946">
        <v>83.627204030226693</v>
      </c>
      <c r="F12" s="946">
        <v>87.758884732314058</v>
      </c>
      <c r="G12" s="946"/>
      <c r="H12" s="946">
        <v>86.886002503444047</v>
      </c>
      <c r="I12" s="946">
        <v>82.708525281206164</v>
      </c>
      <c r="J12" s="946"/>
      <c r="K12" s="946">
        <v>87.402667833363111</v>
      </c>
      <c r="L12" s="946">
        <v>79.905811261851198</v>
      </c>
      <c r="M12" s="946">
        <v>83.654452217354418</v>
      </c>
      <c r="N12" s="946">
        <v>85.352965126519948</v>
      </c>
      <c r="O12" s="946">
        <v>85.641993584998772</v>
      </c>
      <c r="P12" s="946">
        <v>79.997816512338133</v>
      </c>
    </row>
    <row r="13" spans="1:20" ht="17.399999999999999" x14ac:dyDescent="0.35">
      <c r="C13" s="945">
        <v>2011</v>
      </c>
      <c r="D13" s="946">
        <v>85.48754819432159</v>
      </c>
      <c r="E13" s="946">
        <v>83.649175941374466</v>
      </c>
      <c r="F13" s="946">
        <v>87.236009552493471</v>
      </c>
      <c r="G13" s="946"/>
      <c r="H13" s="946">
        <v>86.319562364783152</v>
      </c>
      <c r="I13" s="946">
        <v>83.260654628714164</v>
      </c>
      <c r="J13" s="946"/>
      <c r="K13" s="946">
        <v>86.716740534261191</v>
      </c>
      <c r="L13" s="946">
        <v>80.167051195934704</v>
      </c>
      <c r="M13" s="946">
        <v>86.271387559808616</v>
      </c>
      <c r="N13" s="946">
        <v>85.837439133316039</v>
      </c>
      <c r="O13" s="946">
        <v>84.358663691480658</v>
      </c>
      <c r="P13" s="946">
        <v>81.063807042911236</v>
      </c>
    </row>
    <row r="14" spans="1:20" ht="17.399999999999999" x14ac:dyDescent="0.35">
      <c r="C14" s="945">
        <v>2012</v>
      </c>
      <c r="D14" s="946">
        <v>85.544785974097678</v>
      </c>
      <c r="E14" s="946">
        <v>83.361677154027419</v>
      </c>
      <c r="F14" s="946">
        <v>87.619216535720298</v>
      </c>
      <c r="G14" s="946"/>
      <c r="H14" s="946">
        <v>86.564901733420967</v>
      </c>
      <c r="I14" s="946">
        <v>82.81780482546371</v>
      </c>
      <c r="J14" s="946"/>
      <c r="K14" s="946">
        <v>86.968131757014717</v>
      </c>
      <c r="L14" s="946">
        <v>78.931857080195286</v>
      </c>
      <c r="M14" s="946">
        <v>85.365477672042019</v>
      </c>
      <c r="N14" s="946">
        <v>86.677460622051655</v>
      </c>
      <c r="O14" s="946">
        <v>84.847276918643743</v>
      </c>
      <c r="P14" s="946">
        <v>80.32621239143279</v>
      </c>
    </row>
    <row r="15" spans="1:20" ht="17.399999999999999" x14ac:dyDescent="0.35">
      <c r="C15" s="945">
        <v>2013</v>
      </c>
      <c r="D15" s="946">
        <v>85.807194673328823</v>
      </c>
      <c r="E15" s="946">
        <v>83.812812183204883</v>
      </c>
      <c r="F15" s="946">
        <v>87.671715508455293</v>
      </c>
      <c r="G15" s="946"/>
      <c r="H15" s="946">
        <v>87.081727228911163</v>
      </c>
      <c r="I15" s="946">
        <v>82.406079546073855</v>
      </c>
      <c r="J15" s="946"/>
      <c r="K15" s="946">
        <v>87.474708673837071</v>
      </c>
      <c r="L15" s="946">
        <v>80.045626775237309</v>
      </c>
      <c r="M15" s="946">
        <v>84.918989508477324</v>
      </c>
      <c r="N15" s="946">
        <v>87.390175605663828</v>
      </c>
      <c r="O15" s="946">
        <v>84.475991985105736</v>
      </c>
      <c r="P15" s="946">
        <v>78.716407326308726</v>
      </c>
    </row>
    <row r="16" spans="1:20" ht="17.399999999999999" x14ac:dyDescent="0.35">
      <c r="C16" s="945">
        <v>2014</v>
      </c>
      <c r="D16" s="946">
        <v>85.378569342037821</v>
      </c>
      <c r="E16" s="946">
        <v>82.884600664476977</v>
      </c>
      <c r="F16" s="946">
        <v>87.748972068043784</v>
      </c>
      <c r="G16" s="946"/>
      <c r="H16" s="946">
        <v>86.196301690989856</v>
      </c>
      <c r="I16" s="946">
        <v>83.199825538894373</v>
      </c>
      <c r="J16" s="946"/>
      <c r="K16" s="946">
        <v>86.777263911280215</v>
      </c>
      <c r="L16" s="946">
        <v>80.891891666272471</v>
      </c>
      <c r="M16" s="946">
        <v>85.021580279000887</v>
      </c>
      <c r="N16" s="946">
        <v>87.472476922688557</v>
      </c>
      <c r="O16" s="946">
        <v>82.208799601992837</v>
      </c>
      <c r="P16" s="946">
        <v>80.498049645860235</v>
      </c>
    </row>
    <row r="17" spans="1:16" ht="17.399999999999999" x14ac:dyDescent="0.35">
      <c r="A17" s="195"/>
      <c r="C17" s="945">
        <v>2015</v>
      </c>
      <c r="D17" s="946">
        <v>84.712186309930672</v>
      </c>
      <c r="E17" s="946">
        <v>83.007101879268475</v>
      </c>
      <c r="F17" s="946">
        <v>86.325748561824724</v>
      </c>
      <c r="G17" s="946"/>
      <c r="H17" s="946">
        <v>85.2819055975162</v>
      </c>
      <c r="I17" s="946">
        <v>83.197319746356925</v>
      </c>
      <c r="J17" s="946"/>
      <c r="K17" s="946">
        <v>85.896846355346867</v>
      </c>
      <c r="L17" s="946">
        <v>82.69386862710266</v>
      </c>
      <c r="M17" s="946">
        <v>83.940326426868111</v>
      </c>
      <c r="N17" s="946">
        <v>86.570050462971992</v>
      </c>
      <c r="O17" s="946">
        <v>83.087837043626962</v>
      </c>
      <c r="P17" s="946">
        <v>78.033895841282941</v>
      </c>
    </row>
    <row r="18" spans="1:16" ht="17.399999999999999" x14ac:dyDescent="0.35">
      <c r="A18" s="195"/>
      <c r="C18" s="945">
        <v>2016</v>
      </c>
      <c r="D18" s="946">
        <v>84.712186309930672</v>
      </c>
      <c r="E18" s="946">
        <v>83.007101879268475</v>
      </c>
      <c r="F18" s="946">
        <v>86.325748561824724</v>
      </c>
      <c r="G18" s="946"/>
      <c r="H18" s="946">
        <v>85.2819055975162</v>
      </c>
      <c r="I18" s="946">
        <v>83.197319746356925</v>
      </c>
      <c r="J18" s="946"/>
      <c r="K18" s="946">
        <v>85.896846355346867</v>
      </c>
      <c r="L18" s="946">
        <v>82.69386862710266</v>
      </c>
      <c r="M18" s="946">
        <v>83.940326426868111</v>
      </c>
      <c r="N18" s="946">
        <v>86.570050462971992</v>
      </c>
      <c r="O18" s="946">
        <v>83.087837043626962</v>
      </c>
      <c r="P18" s="946">
        <v>78.033895841282941</v>
      </c>
    </row>
    <row r="19" spans="1:16" ht="17.399999999999999" x14ac:dyDescent="0.35">
      <c r="A19" s="195"/>
      <c r="C19" s="945">
        <v>2017</v>
      </c>
      <c r="D19" s="946">
        <v>85.725736349485516</v>
      </c>
      <c r="E19" s="946">
        <v>83.980951399131044</v>
      </c>
      <c r="F19" s="946">
        <v>87.377531616677103</v>
      </c>
      <c r="G19" s="946"/>
      <c r="H19" s="946">
        <v>86.550234266036014</v>
      </c>
      <c r="I19" s="946">
        <v>83.539416667281841</v>
      </c>
      <c r="J19" s="946"/>
      <c r="K19" s="946">
        <v>87.085870194499648</v>
      </c>
      <c r="L19" s="946">
        <v>84.126062649605956</v>
      </c>
      <c r="M19" s="946">
        <v>85.957454168107915</v>
      </c>
      <c r="N19" s="946">
        <v>87.060799481013561</v>
      </c>
      <c r="O19" s="946">
        <v>82.740911025201683</v>
      </c>
      <c r="P19" s="946">
        <v>78.710736603958679</v>
      </c>
    </row>
    <row r="20" spans="1:16" ht="17.399999999999999" x14ac:dyDescent="0.35">
      <c r="A20" s="195"/>
      <c r="C20" s="945">
        <v>2018</v>
      </c>
      <c r="D20" s="946">
        <v>85.211803409215591</v>
      </c>
      <c r="E20" s="946">
        <v>83.560288044776627</v>
      </c>
      <c r="F20" s="946">
        <v>86.773600239531206</v>
      </c>
      <c r="G20" s="946"/>
      <c r="H20" s="946">
        <v>85.902513345036454</v>
      </c>
      <c r="I20" s="946">
        <v>83.384848495885961</v>
      </c>
      <c r="J20" s="946"/>
      <c r="K20" s="946">
        <v>86.65689910393462</v>
      </c>
      <c r="L20" s="946">
        <v>83.058292614771503</v>
      </c>
      <c r="M20" s="946">
        <v>84.043320808146817</v>
      </c>
      <c r="N20" s="946">
        <v>87.979171101540871</v>
      </c>
      <c r="O20" s="946">
        <v>81.607211865197286</v>
      </c>
      <c r="P20" s="946">
        <v>78.568957012758503</v>
      </c>
    </row>
    <row r="21" spans="1:16" ht="17.399999999999999" x14ac:dyDescent="0.35">
      <c r="A21" s="195"/>
      <c r="C21" s="945">
        <v>2019</v>
      </c>
      <c r="D21" s="946">
        <v>85.075290578746305</v>
      </c>
      <c r="E21" s="946">
        <v>83.167967585567652</v>
      </c>
      <c r="F21" s="946">
        <v>86.869052947107349</v>
      </c>
      <c r="G21" s="946"/>
      <c r="H21" s="946">
        <v>85.255222231970478</v>
      </c>
      <c r="I21" s="946">
        <v>84.60004490643054</v>
      </c>
      <c r="J21" s="946"/>
      <c r="K21" s="946">
        <v>86.617656020043256</v>
      </c>
      <c r="L21" s="946">
        <v>83.917388373445306</v>
      </c>
      <c r="M21" s="946">
        <v>82.902783228840647</v>
      </c>
      <c r="N21" s="946">
        <v>87.430762213002595</v>
      </c>
      <c r="O21" s="946">
        <v>80.532754468915329</v>
      </c>
      <c r="P21" s="946">
        <v>78.964105034931336</v>
      </c>
    </row>
    <row r="22" spans="1:16" ht="17.399999999999999" x14ac:dyDescent="0.35">
      <c r="A22" s="195"/>
      <c r="C22" s="945">
        <v>2020</v>
      </c>
      <c r="D22" s="946">
        <v>84.357999415033632</v>
      </c>
      <c r="E22" s="946">
        <v>82.291592314203527</v>
      </c>
      <c r="F22" s="946">
        <v>86.305118210469274</v>
      </c>
      <c r="G22" s="946"/>
      <c r="H22" s="946">
        <v>84.598385177951457</v>
      </c>
      <c r="I22" s="946">
        <v>83.723544761640298</v>
      </c>
      <c r="J22" s="946"/>
      <c r="K22" s="946">
        <v>85.747964523421814</v>
      </c>
      <c r="L22" s="946">
        <v>81.736619704003161</v>
      </c>
      <c r="M22" s="946">
        <v>81.53415753123771</v>
      </c>
      <c r="N22" s="946">
        <v>88.080250600690292</v>
      </c>
      <c r="O22" s="946">
        <v>80.829392743519762</v>
      </c>
      <c r="P22" s="946">
        <v>78.997936258586094</v>
      </c>
    </row>
    <row r="23" spans="1:16" ht="17.399999999999999" x14ac:dyDescent="0.35">
      <c r="A23" s="195"/>
      <c r="C23" s="945">
        <v>2021</v>
      </c>
      <c r="D23" s="946">
        <v>84.069490470740959</v>
      </c>
      <c r="E23" s="946">
        <v>81.742828012895217</v>
      </c>
      <c r="F23" s="946">
        <v>86.223909357233381</v>
      </c>
      <c r="G23" s="946"/>
      <c r="H23" s="946">
        <v>84.602520162717653</v>
      </c>
      <c r="I23" s="946">
        <v>82.664644476082245</v>
      </c>
      <c r="J23" s="946"/>
      <c r="K23" s="946">
        <v>85.79493044587791</v>
      </c>
      <c r="L23" s="946">
        <v>80.551333511952905</v>
      </c>
      <c r="M23" s="946">
        <v>81.967981409820382</v>
      </c>
      <c r="N23" s="946">
        <v>87.18146676601846</v>
      </c>
      <c r="O23" s="946">
        <v>79.670513967249207</v>
      </c>
      <c r="P23" s="946">
        <v>78.095694960959605</v>
      </c>
    </row>
    <row r="24" spans="1:16" ht="17.399999999999999" x14ac:dyDescent="0.35">
      <c r="A24" s="195"/>
      <c r="C24" s="4311">
        <v>2022</v>
      </c>
      <c r="D24" s="4312">
        <v>87.077019572339395</v>
      </c>
      <c r="E24" s="4312">
        <v>84.777760220593294</v>
      </c>
      <c r="F24" s="4312">
        <v>89.174502791074872</v>
      </c>
      <c r="G24" s="4312"/>
      <c r="H24" s="4312">
        <v>87.966010825808794</v>
      </c>
      <c r="I24" s="4312">
        <v>84.739364868298765</v>
      </c>
      <c r="J24" s="4312"/>
      <c r="K24" s="4312">
        <v>88.982571561377299</v>
      </c>
      <c r="L24" s="4312">
        <v>83.288511546240528</v>
      </c>
      <c r="M24" s="4312">
        <v>85.408043194577587</v>
      </c>
      <c r="N24" s="4312">
        <v>88.58206797592787</v>
      </c>
      <c r="O24" s="4312">
        <v>84.243156902265184</v>
      </c>
      <c r="P24" s="4312">
        <v>79.513685463200289</v>
      </c>
    </row>
    <row r="25" spans="1:16" s="2497" customFormat="1" ht="17.399999999999999" x14ac:dyDescent="0.35">
      <c r="A25" s="2500"/>
      <c r="C25" s="947">
        <v>2023</v>
      </c>
      <c r="D25" s="948">
        <v>89.116115558530424</v>
      </c>
      <c r="E25" s="948">
        <v>86.962961418963147</v>
      </c>
      <c r="F25" s="948">
        <v>91.057304860993156</v>
      </c>
      <c r="G25" s="948"/>
      <c r="H25" s="948">
        <v>89.713629593664507</v>
      </c>
      <c r="I25" s="948">
        <v>87.547689480000386</v>
      </c>
      <c r="J25" s="948"/>
      <c r="K25" s="948">
        <v>90.233077101569478</v>
      </c>
      <c r="L25" s="948">
        <v>85.316108006313129</v>
      </c>
      <c r="M25" s="948">
        <v>89.806324273202023</v>
      </c>
      <c r="N25" s="948">
        <v>89.692028647754611</v>
      </c>
      <c r="O25" s="948">
        <v>88.38685900810782</v>
      </c>
      <c r="P25" s="948">
        <v>84.280233175304289</v>
      </c>
    </row>
    <row r="26" spans="1:16" ht="17.399999999999999" x14ac:dyDescent="0.45">
      <c r="A26" s="195"/>
      <c r="C26" s="22" t="s">
        <v>7663</v>
      </c>
      <c r="D26" s="22"/>
      <c r="E26" s="22"/>
      <c r="F26" s="22"/>
      <c r="G26" s="22"/>
      <c r="H26" s="22"/>
      <c r="I26" s="22"/>
      <c r="J26" s="22"/>
      <c r="K26" s="22"/>
      <c r="L26" s="22"/>
      <c r="M26" s="22"/>
      <c r="N26" s="22"/>
      <c r="O26" s="22"/>
      <c r="P26" s="22"/>
    </row>
    <row r="27" spans="1:16" x14ac:dyDescent="0.35">
      <c r="A27" s="195"/>
    </row>
    <row r="28" spans="1:16" x14ac:dyDescent="0.35">
      <c r="A28" s="195"/>
    </row>
    <row r="29" spans="1:16" ht="21" customHeight="1" x14ac:dyDescent="0.35">
      <c r="A29" s="195"/>
      <c r="C29" s="949" t="s">
        <v>7665</v>
      </c>
      <c r="D29" s="322"/>
      <c r="E29" s="322"/>
      <c r="F29" s="322"/>
      <c r="G29" s="322"/>
      <c r="H29" s="322"/>
      <c r="I29" s="322"/>
      <c r="J29" s="583"/>
      <c r="K29" s="583"/>
    </row>
    <row r="30" spans="1:16" x14ac:dyDescent="0.35">
      <c r="A30" s="195"/>
    </row>
    <row r="31" spans="1:16" x14ac:dyDescent="0.35">
      <c r="A31" s="195"/>
    </row>
    <row r="32" spans="1:16" x14ac:dyDescent="0.35">
      <c r="A32" s="195"/>
    </row>
    <row r="33" spans="1:1" x14ac:dyDescent="0.35">
      <c r="A33" s="195"/>
    </row>
    <row r="34" spans="1:1" x14ac:dyDescent="0.35">
      <c r="A34" s="195"/>
    </row>
    <row r="35" spans="1:1" x14ac:dyDescent="0.35">
      <c r="A35" s="195"/>
    </row>
    <row r="36" spans="1:1" x14ac:dyDescent="0.35">
      <c r="A36" s="195"/>
    </row>
    <row r="50" spans="3:3" ht="17.399999999999999" x14ac:dyDescent="0.45">
      <c r="C50" s="22" t="s">
        <v>7663</v>
      </c>
    </row>
  </sheetData>
  <mergeCells count="13">
    <mergeCell ref="A5:B5"/>
    <mergeCell ref="C5:T5"/>
    <mergeCell ref="C1:D1"/>
    <mergeCell ref="A3:B3"/>
    <mergeCell ref="C3:T3"/>
    <mergeCell ref="A4:B4"/>
    <mergeCell ref="C4:T4"/>
    <mergeCell ref="A6:B6"/>
    <mergeCell ref="C6:T6"/>
    <mergeCell ref="C10:C11"/>
    <mergeCell ref="D10:F10"/>
    <mergeCell ref="H10:I10"/>
    <mergeCell ref="K10:P10"/>
  </mergeCells>
  <hyperlinks>
    <hyperlink ref="A1" location="'ODS 3.'!A1" display="REGRESAR" xr:uid="{00000000-0004-0000-5F00-000000000000}"/>
    <hyperlink ref="C1" location="'Metadato 3.8.1'!A1" display="VER METADATO" xr:uid="{00000000-0004-0000-5F00-000001000000}"/>
  </hyperlinks>
  <pageMargins left="0.7" right="0.7" top="0.75" bottom="0.75" header="0.3" footer="0.3"/>
  <pageSetup orientation="portrait" r:id="rId1"/>
  <drawing r:id="rId2"/>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sheetPr codeName="Hoja95">
    <tabColor theme="0" tint="-0.499984740745262"/>
  </sheetPr>
  <dimension ref="A1:D36"/>
  <sheetViews>
    <sheetView showGridLines="0" zoomScaleNormal="100" workbookViewId="0">
      <pane ySplit="1" topLeftCell="A2" activePane="bottomLeft" state="frozen"/>
      <selection activeCell="C22" sqref="C22"/>
      <selection pane="bottomLeft" activeCell="D12" sqref="D12"/>
    </sheetView>
  </sheetViews>
  <sheetFormatPr baseColWidth="10" defaultColWidth="11.44140625" defaultRowHeight="17.399999999999999" x14ac:dyDescent="0.3"/>
  <cols>
    <col min="1" max="1" width="11.44140625" style="38"/>
    <col min="2" max="2" width="26.44140625" style="38" customWidth="1"/>
    <col min="3" max="3" width="24" style="38" customWidth="1"/>
    <col min="4" max="4" width="85.77734375" style="38" customWidth="1"/>
    <col min="5" max="5" width="7.21875" style="38" customWidth="1"/>
    <col min="6" max="6" width="9.77734375" style="38" customWidth="1"/>
    <col min="7" max="7" width="9.44140625" style="38" customWidth="1"/>
    <col min="8" max="8" width="8.44140625" style="38" customWidth="1"/>
    <col min="9" max="9" width="9.5546875" style="38" customWidth="1"/>
    <col min="10" max="10" width="9.44140625" style="38" customWidth="1"/>
    <col min="11" max="16384" width="11.44140625" style="38"/>
  </cols>
  <sheetData>
    <row r="1" spans="1:4" x14ac:dyDescent="0.3">
      <c r="B1" s="481" t="s">
        <v>337</v>
      </c>
    </row>
    <row r="3" spans="1:4" ht="23.25" customHeight="1" x14ac:dyDescent="0.3">
      <c r="B3" s="3297" t="s">
        <v>370</v>
      </c>
      <c r="C3" s="3297"/>
      <c r="D3" s="3297"/>
    </row>
    <row r="4" spans="1:4" x14ac:dyDescent="0.3">
      <c r="A4" s="691"/>
      <c r="B4" s="3299" t="s">
        <v>449</v>
      </c>
      <c r="C4" s="3299"/>
      <c r="D4" s="156" t="s">
        <v>16</v>
      </c>
    </row>
    <row r="5" spans="1:4" ht="51" customHeight="1" x14ac:dyDescent="0.3">
      <c r="B5" s="3142" t="s">
        <v>373</v>
      </c>
      <c r="C5" s="3142"/>
      <c r="D5" s="44" t="s">
        <v>52</v>
      </c>
    </row>
    <row r="6" spans="1:4" x14ac:dyDescent="0.3">
      <c r="B6" s="3142" t="s">
        <v>374</v>
      </c>
      <c r="C6" s="3142"/>
      <c r="D6" s="45" t="s">
        <v>613</v>
      </c>
    </row>
    <row r="7" spans="1:4" x14ac:dyDescent="0.3">
      <c r="B7" s="3143" t="s">
        <v>375</v>
      </c>
      <c r="C7" s="3143"/>
      <c r="D7" s="128" t="s">
        <v>3985</v>
      </c>
    </row>
    <row r="8" spans="1:4" x14ac:dyDescent="0.3">
      <c r="B8" s="3143" t="s">
        <v>2480</v>
      </c>
      <c r="C8" s="3143"/>
      <c r="D8" s="93" t="s">
        <v>2523</v>
      </c>
    </row>
    <row r="9" spans="1:4" x14ac:dyDescent="0.45">
      <c r="B9" s="681"/>
      <c r="C9" s="681"/>
      <c r="D9" s="681"/>
    </row>
    <row r="10" spans="1:4" ht="23.25" customHeight="1" x14ac:dyDescent="0.3">
      <c r="B10" s="3297" t="s">
        <v>376</v>
      </c>
      <c r="C10" s="3297"/>
      <c r="D10" s="3297"/>
    </row>
    <row r="11" spans="1:4" ht="17.25" customHeight="1" x14ac:dyDescent="0.3">
      <c r="B11" s="3323" t="s">
        <v>377</v>
      </c>
      <c r="C11" s="3324"/>
      <c r="D11" s="156" t="s">
        <v>439</v>
      </c>
    </row>
    <row r="12" spans="1:4" ht="15.75" customHeight="1" x14ac:dyDescent="0.3">
      <c r="B12" s="3155" t="s">
        <v>379</v>
      </c>
      <c r="C12" s="3155"/>
      <c r="D12" s="950" t="s">
        <v>694</v>
      </c>
    </row>
    <row r="13" spans="1:4" x14ac:dyDescent="0.3">
      <c r="B13" s="3142" t="s">
        <v>380</v>
      </c>
      <c r="C13" s="3142"/>
      <c r="D13" s="603" t="s">
        <v>613</v>
      </c>
    </row>
    <row r="14" spans="1:4" x14ac:dyDescent="0.3">
      <c r="B14" s="3142" t="s">
        <v>381</v>
      </c>
      <c r="C14" s="3156"/>
      <c r="D14" s="603" t="s">
        <v>18</v>
      </c>
    </row>
    <row r="15" spans="1:4" ht="409.6" x14ac:dyDescent="0.3">
      <c r="B15" s="3142" t="s">
        <v>382</v>
      </c>
      <c r="C15" s="3142"/>
      <c r="D15" s="49" t="s">
        <v>3376</v>
      </c>
    </row>
    <row r="16" spans="1:4" ht="50.25" customHeight="1" x14ac:dyDescent="0.3">
      <c r="B16" s="3142" t="s">
        <v>383</v>
      </c>
      <c r="C16" s="3142"/>
      <c r="D16" s="49"/>
    </row>
    <row r="17" spans="2:4" x14ac:dyDescent="0.3">
      <c r="B17" s="3142" t="s">
        <v>384</v>
      </c>
      <c r="C17" s="3142"/>
      <c r="D17" s="52" t="s">
        <v>385</v>
      </c>
    </row>
    <row r="18" spans="2:4" x14ac:dyDescent="0.3">
      <c r="B18" s="3143" t="s">
        <v>386</v>
      </c>
      <c r="C18" s="3143"/>
      <c r="D18" s="44"/>
    </row>
    <row r="19" spans="2:4" ht="34.799999999999997" x14ac:dyDescent="0.3">
      <c r="B19" s="3144" t="s">
        <v>387</v>
      </c>
      <c r="C19" s="3145"/>
      <c r="D19" s="52" t="s">
        <v>698</v>
      </c>
    </row>
    <row r="20" spans="2:4" x14ac:dyDescent="0.3">
      <c r="B20" s="3142" t="s">
        <v>388</v>
      </c>
      <c r="C20" s="3142"/>
      <c r="D20" s="49" t="s">
        <v>424</v>
      </c>
    </row>
    <row r="21" spans="2:4" x14ac:dyDescent="0.3">
      <c r="B21" s="3146" t="s">
        <v>390</v>
      </c>
      <c r="C21" s="54" t="s">
        <v>391</v>
      </c>
      <c r="D21" s="44" t="s">
        <v>699</v>
      </c>
    </row>
    <row r="22" spans="2:4" x14ac:dyDescent="0.3">
      <c r="B22" s="3147"/>
      <c r="C22" s="577" t="s">
        <v>393</v>
      </c>
      <c r="D22" s="52" t="s">
        <v>700</v>
      </c>
    </row>
    <row r="23" spans="2:4" x14ac:dyDescent="0.3">
      <c r="B23" s="3148" t="s">
        <v>395</v>
      </c>
      <c r="C23" s="3148"/>
      <c r="D23" s="52" t="s">
        <v>427</v>
      </c>
    </row>
    <row r="24" spans="2:4" x14ac:dyDescent="0.3">
      <c r="B24" s="3148" t="s">
        <v>397</v>
      </c>
      <c r="C24" s="3148"/>
      <c r="D24" s="84" t="s">
        <v>412</v>
      </c>
    </row>
    <row r="25" spans="2:4" x14ac:dyDescent="0.3">
      <c r="B25" s="3142" t="s">
        <v>399</v>
      </c>
      <c r="C25" s="3142"/>
      <c r="D25" s="52" t="s">
        <v>15</v>
      </c>
    </row>
    <row r="26" spans="2:4" ht="15" customHeight="1" x14ac:dyDescent="0.3">
      <c r="B26" s="3143" t="s">
        <v>401</v>
      </c>
      <c r="C26" s="3143"/>
      <c r="D26" s="84" t="s">
        <v>402</v>
      </c>
    </row>
    <row r="27" spans="2:4" x14ac:dyDescent="0.3">
      <c r="B27" s="3149" t="s">
        <v>403</v>
      </c>
      <c r="C27" s="3150"/>
      <c r="D27" s="44"/>
    </row>
    <row r="28" spans="2:4" ht="69.599999999999994" x14ac:dyDescent="0.3">
      <c r="B28" s="578" t="s">
        <v>404</v>
      </c>
      <c r="C28" s="579"/>
      <c r="D28" s="52" t="s">
        <v>701</v>
      </c>
    </row>
    <row r="29" spans="2:4" x14ac:dyDescent="0.3">
      <c r="B29" s="3151" t="s">
        <v>405</v>
      </c>
      <c r="C29" s="3152"/>
      <c r="D29" s="61"/>
    </row>
    <row r="30" spans="2:4" x14ac:dyDescent="0.3">
      <c r="B30" s="937"/>
      <c r="C30" s="937"/>
      <c r="D30" s="938"/>
    </row>
    <row r="31" spans="2:4" ht="23.25" customHeight="1" x14ac:dyDescent="0.3">
      <c r="B31" s="3297" t="s">
        <v>406</v>
      </c>
      <c r="C31" s="3297"/>
      <c r="D31" s="3297"/>
    </row>
    <row r="32" spans="2:4" x14ac:dyDescent="0.3">
      <c r="B32" s="3321" t="s">
        <v>407</v>
      </c>
      <c r="C32" s="3322"/>
      <c r="D32" s="605" t="s">
        <v>408</v>
      </c>
    </row>
    <row r="33" spans="2:4" x14ac:dyDescent="0.3">
      <c r="B33" s="3140" t="s">
        <v>409</v>
      </c>
      <c r="C33" s="3141"/>
      <c r="D33" s="84" t="s">
        <v>410</v>
      </c>
    </row>
    <row r="34" spans="2:4" x14ac:dyDescent="0.3">
      <c r="B34" s="3140" t="s">
        <v>411</v>
      </c>
      <c r="C34" s="3141"/>
      <c r="D34" s="84" t="s">
        <v>412</v>
      </c>
    </row>
    <row r="35" spans="2:4" x14ac:dyDescent="0.3">
      <c r="B35" s="3140" t="s">
        <v>413</v>
      </c>
      <c r="C35" s="3141"/>
      <c r="D35" s="84" t="s">
        <v>702</v>
      </c>
    </row>
    <row r="36" spans="2:4" x14ac:dyDescent="0.3">
      <c r="B36" s="3140" t="s">
        <v>415</v>
      </c>
      <c r="C36" s="3141"/>
      <c r="D36" s="85" t="s">
        <v>416</v>
      </c>
    </row>
  </sheetData>
  <mergeCells count="30">
    <mergeCell ref="B16:C16"/>
    <mergeCell ref="B3:D3"/>
    <mergeCell ref="B4:C4"/>
    <mergeCell ref="B5:C5"/>
    <mergeCell ref="B6:C6"/>
    <mergeCell ref="B7:C7"/>
    <mergeCell ref="B10:D10"/>
    <mergeCell ref="B11:C11"/>
    <mergeCell ref="B12:C12"/>
    <mergeCell ref="B13:C13"/>
    <mergeCell ref="B14:C14"/>
    <mergeCell ref="B15:C15"/>
    <mergeCell ref="B8:C8"/>
    <mergeCell ref="B31:D31"/>
    <mergeCell ref="B17:C17"/>
    <mergeCell ref="B18:C18"/>
    <mergeCell ref="B19:C19"/>
    <mergeCell ref="B20:C20"/>
    <mergeCell ref="B21:B22"/>
    <mergeCell ref="B23:C23"/>
    <mergeCell ref="B24:C24"/>
    <mergeCell ref="B25:C25"/>
    <mergeCell ref="B26:C26"/>
    <mergeCell ref="B27:C27"/>
    <mergeCell ref="B29:C29"/>
    <mergeCell ref="B32:C32"/>
    <mergeCell ref="B33:C33"/>
    <mergeCell ref="B34:C34"/>
    <mergeCell ref="B35:C35"/>
    <mergeCell ref="B36:C36"/>
  </mergeCells>
  <dataValidations count="7">
    <dataValidation allowBlank="1" showDropDown="1" showInputMessage="1" showErrorMessage="1" sqref="D13" xr:uid="{00000000-0002-0000-6000-000000000000}"/>
    <dataValidation type="list" allowBlank="1" showInputMessage="1" showErrorMessage="1" sqref="D4" xr:uid="{00000000-0002-0000-6000-000001000000}">
      <formula1>ODS</formula1>
    </dataValidation>
    <dataValidation type="list" allowBlank="1" showInputMessage="1" showErrorMessage="1" sqref="D5" xr:uid="{00000000-0002-0000-6000-000002000000}">
      <formula1>Metas_ODS</formula1>
    </dataValidation>
    <dataValidation type="list" allowBlank="1" showInputMessage="1" showErrorMessage="1" sqref="D6" xr:uid="{00000000-0002-0000-6000-000003000000}">
      <formula1>Numero_indicador</formula1>
    </dataValidation>
    <dataValidation type="list" allowBlank="1" showInputMessage="1" showErrorMessage="1" sqref="D7" xr:uid="{00000000-0002-0000-6000-000004000000}">
      <formula1>Nombre_indicador_ODS</formula1>
    </dataValidation>
    <dataValidation type="list" allowBlank="1" showInputMessage="1" showErrorMessage="1" sqref="D14" xr:uid="{00000000-0002-0000-6000-000005000000}">
      <formula1>Tipo_indicador</formula1>
    </dataValidation>
    <dataValidation type="list" allowBlank="1" showInputMessage="1" showErrorMessage="1" sqref="D25" xr:uid="{00000000-0002-0000-6000-000006000000}">
      <formula1>Tipo_operación</formula1>
    </dataValidation>
  </dataValidations>
  <hyperlinks>
    <hyperlink ref="B1" location="'3.8.1'!A1" display="REGRESAR" xr:uid="{00000000-0004-0000-6000-000000000000}"/>
    <hyperlink ref="D8" r:id="rId1" xr:uid="{00000000-0004-0000-6000-000001000000}"/>
    <hyperlink ref="D36" r:id="rId2" xr:uid="{00000000-0004-0000-6000-000002000000}"/>
  </hyperlinks>
  <pageMargins left="0.7" right="0.7" top="0.75" bottom="0.75" header="0.3" footer="0.3"/>
  <pageSetup orientation="portrait" r:id="rId3"/>
  <drawing r:id="rId4"/>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sheetPr codeName="Hoja96"/>
  <dimension ref="A1:Q43"/>
  <sheetViews>
    <sheetView showGridLines="0" zoomScaleNormal="100" workbookViewId="0">
      <pane ySplit="1" topLeftCell="A2" activePane="bottomLeft" state="frozen"/>
      <selection pane="bottomLeft" activeCell="P13" sqref="P13"/>
    </sheetView>
  </sheetViews>
  <sheetFormatPr baseColWidth="10" defaultColWidth="11.44140625" defaultRowHeight="17.399999999999999" x14ac:dyDescent="0.45"/>
  <cols>
    <col min="1" max="1" width="15.44140625" style="22" customWidth="1"/>
    <col min="2" max="2" width="18.21875" style="22" customWidth="1"/>
    <col min="3" max="3" width="8" style="22" customWidth="1"/>
    <col min="4" max="4" width="11.5546875" style="22" customWidth="1"/>
    <col min="5" max="5" width="9.21875" style="22" customWidth="1"/>
    <col min="6" max="6" width="11.21875" style="22" customWidth="1"/>
    <col min="7" max="7" width="3.21875" style="22" customWidth="1"/>
    <col min="8" max="8" width="11.44140625" style="22"/>
    <col min="9" max="9" width="11.77734375" style="22" customWidth="1"/>
    <col min="10" max="10" width="13.77734375" style="22" customWidth="1"/>
    <col min="11" max="11" width="12.21875" style="22" customWidth="1"/>
    <col min="12" max="13" width="11.44140625" style="22"/>
    <col min="14" max="14" width="12.5546875" style="22" customWidth="1"/>
    <col min="15" max="16384" width="11.44140625" style="22"/>
  </cols>
  <sheetData>
    <row r="1" spans="1:17" s="160" customFormat="1" ht="18.600000000000001" x14ac:dyDescent="0.45">
      <c r="A1" s="576" t="s">
        <v>337</v>
      </c>
      <c r="C1" s="3119" t="s">
        <v>430</v>
      </c>
      <c r="D1" s="3119"/>
    </row>
    <row r="2" spans="1:17" s="160" customFormat="1" ht="18.600000000000001" x14ac:dyDescent="0.45"/>
    <row r="3" spans="1:17" s="160" customFormat="1" ht="15" customHeight="1" x14ac:dyDescent="0.45">
      <c r="A3" s="3268" t="s">
        <v>339</v>
      </c>
      <c r="B3" s="3268"/>
      <c r="C3" s="3268" t="s">
        <v>627</v>
      </c>
      <c r="D3" s="3269"/>
      <c r="E3" s="3269"/>
      <c r="F3" s="3269"/>
      <c r="G3" s="3269"/>
      <c r="H3" s="3269"/>
      <c r="I3" s="3269"/>
      <c r="J3" s="3269"/>
      <c r="K3" s="3269"/>
      <c r="L3" s="3269"/>
      <c r="M3" s="3269"/>
      <c r="N3" s="3269"/>
      <c r="O3" s="3269"/>
      <c r="P3" s="3269"/>
      <c r="Q3" s="3269"/>
    </row>
    <row r="4" spans="1:17" s="160" customFormat="1" ht="18.600000000000001" x14ac:dyDescent="0.45">
      <c r="A4" s="3268" t="s">
        <v>340</v>
      </c>
      <c r="B4" s="3268"/>
      <c r="C4" s="3268" t="s">
        <v>4227</v>
      </c>
      <c r="D4" s="3269"/>
      <c r="E4" s="3269"/>
      <c r="F4" s="3269"/>
      <c r="G4" s="3269"/>
      <c r="H4" s="3269"/>
      <c r="I4" s="3269"/>
      <c r="J4" s="3269"/>
      <c r="K4" s="3269"/>
      <c r="L4" s="3269"/>
      <c r="M4" s="3269"/>
      <c r="N4" s="3269"/>
      <c r="O4" s="3269"/>
      <c r="P4" s="3269"/>
      <c r="Q4" s="3269"/>
    </row>
    <row r="5" spans="1:17" s="160" customFormat="1" ht="17.25" customHeight="1" x14ac:dyDescent="0.45">
      <c r="A5" s="3268" t="s">
        <v>341</v>
      </c>
      <c r="B5" s="3268"/>
      <c r="C5" s="3268" t="s">
        <v>615</v>
      </c>
      <c r="D5" s="3269"/>
      <c r="E5" s="3269"/>
      <c r="F5" s="3269"/>
      <c r="G5" s="3269"/>
      <c r="H5" s="3269"/>
      <c r="I5" s="3269"/>
      <c r="J5" s="3269"/>
      <c r="K5" s="3269"/>
      <c r="L5" s="3269"/>
      <c r="M5" s="3269"/>
      <c r="N5" s="3269"/>
      <c r="O5" s="3269"/>
      <c r="P5" s="3269"/>
      <c r="Q5" s="3269"/>
    </row>
    <row r="6" spans="1:17" s="160" customFormat="1" ht="34.200000000000003" customHeight="1" x14ac:dyDescent="0.45">
      <c r="A6" s="3268" t="s">
        <v>417</v>
      </c>
      <c r="B6" s="3269"/>
      <c r="C6" s="3268" t="s">
        <v>5257</v>
      </c>
      <c r="D6" s="3269"/>
      <c r="E6" s="3269"/>
      <c r="F6" s="3269"/>
      <c r="G6" s="3269"/>
      <c r="H6" s="3269"/>
      <c r="I6" s="3269"/>
      <c r="J6" s="3269"/>
      <c r="K6" s="3269"/>
      <c r="L6" s="3269"/>
      <c r="M6" s="3269"/>
      <c r="N6" s="3269"/>
      <c r="O6" s="3269"/>
      <c r="P6" s="3269"/>
      <c r="Q6" s="3269"/>
    </row>
    <row r="7" spans="1:17" s="160" customFormat="1" ht="18.600000000000001" x14ac:dyDescent="0.45"/>
    <row r="8" spans="1:17" s="160" customFormat="1" ht="18.600000000000001" x14ac:dyDescent="0.45"/>
    <row r="9" spans="1:17" s="160" customFormat="1" ht="18.600000000000001" x14ac:dyDescent="0.45">
      <c r="C9" s="951" t="s">
        <v>5258</v>
      </c>
      <c r="D9" s="951"/>
      <c r="E9" s="951"/>
      <c r="F9" s="951"/>
      <c r="G9" s="951"/>
      <c r="H9" s="951"/>
      <c r="I9" s="951"/>
      <c r="J9" s="951"/>
      <c r="K9" s="951"/>
      <c r="L9" s="951"/>
      <c r="M9" s="951"/>
    </row>
    <row r="10" spans="1:17" s="123" customFormat="1" ht="13.8" customHeight="1" x14ac:dyDescent="0.4">
      <c r="C10" s="555"/>
      <c r="D10" s="555"/>
      <c r="E10" s="555"/>
      <c r="F10" s="555"/>
      <c r="G10" s="555"/>
      <c r="H10" s="555"/>
      <c r="I10" s="555"/>
      <c r="J10" s="555"/>
      <c r="K10" s="555"/>
      <c r="L10" s="555"/>
      <c r="M10" s="555"/>
    </row>
    <row r="11" spans="1:17" s="123" customFormat="1" x14ac:dyDescent="0.4">
      <c r="C11" s="3272" t="s">
        <v>343</v>
      </c>
      <c r="D11" s="3272" t="s">
        <v>344</v>
      </c>
      <c r="E11" s="952" t="s">
        <v>346</v>
      </c>
      <c r="F11" s="952"/>
      <c r="G11" s="953"/>
      <c r="H11" s="3341" t="s">
        <v>347</v>
      </c>
      <c r="I11" s="3341"/>
      <c r="J11" s="3341"/>
      <c r="K11" s="3341"/>
      <c r="L11" s="3341"/>
      <c r="M11" s="3341"/>
    </row>
    <row r="12" spans="1:17" s="123" customFormat="1" x14ac:dyDescent="0.4">
      <c r="C12" s="3273"/>
      <c r="D12" s="3273"/>
      <c r="E12" s="586" t="s">
        <v>352</v>
      </c>
      <c r="F12" s="586" t="s">
        <v>353</v>
      </c>
      <c r="G12" s="586"/>
      <c r="H12" s="586" t="s">
        <v>354</v>
      </c>
      <c r="I12" s="586" t="s">
        <v>355</v>
      </c>
      <c r="J12" s="586" t="s">
        <v>356</v>
      </c>
      <c r="K12" s="586" t="s">
        <v>357</v>
      </c>
      <c r="L12" s="550" t="s">
        <v>358</v>
      </c>
      <c r="M12" s="550" t="s">
        <v>359</v>
      </c>
    </row>
    <row r="13" spans="1:17" s="123" customFormat="1" x14ac:dyDescent="0.45">
      <c r="B13" s="223"/>
      <c r="C13" s="168">
        <v>2013</v>
      </c>
      <c r="D13" s="816">
        <v>9.82</v>
      </c>
      <c r="E13" s="429">
        <v>10.6</v>
      </c>
      <c r="F13" s="429">
        <v>7.74</v>
      </c>
      <c r="G13" s="429"/>
      <c r="H13" s="429">
        <v>11.31</v>
      </c>
      <c r="I13" s="429">
        <v>6.73</v>
      </c>
      <c r="J13" s="429">
        <v>8.1</v>
      </c>
      <c r="K13" s="429">
        <v>8.0299999999999994</v>
      </c>
      <c r="L13" s="429">
        <v>6.37</v>
      </c>
      <c r="M13" s="429">
        <v>7.93</v>
      </c>
    </row>
    <row r="14" spans="1:17" s="123" customFormat="1" x14ac:dyDescent="0.45">
      <c r="B14" s="223"/>
      <c r="C14" s="954">
        <v>2018</v>
      </c>
      <c r="D14" s="33">
        <v>12.22</v>
      </c>
      <c r="E14" s="431">
        <v>13.33</v>
      </c>
      <c r="F14" s="431">
        <v>9.5399999999999991</v>
      </c>
      <c r="G14" s="431"/>
      <c r="H14" s="431">
        <v>13.65</v>
      </c>
      <c r="I14" s="431">
        <v>10.220000000000001</v>
      </c>
      <c r="J14" s="431">
        <v>11.71</v>
      </c>
      <c r="K14" s="431">
        <v>9.2899999999999991</v>
      </c>
      <c r="L14" s="431">
        <v>8.9600000000000009</v>
      </c>
      <c r="M14" s="431">
        <v>9.76</v>
      </c>
    </row>
    <row r="15" spans="1:17" s="123" customFormat="1" ht="49.2" customHeight="1" x14ac:dyDescent="0.4">
      <c r="C15" s="3336" t="s">
        <v>3450</v>
      </c>
      <c r="D15" s="3336"/>
      <c r="E15" s="3336"/>
      <c r="F15" s="3336"/>
      <c r="G15" s="3336"/>
      <c r="H15" s="3336"/>
      <c r="I15" s="3336"/>
      <c r="J15" s="3336"/>
      <c r="K15" s="3336"/>
      <c r="L15" s="3336"/>
      <c r="M15" s="3336"/>
    </row>
    <row r="16" spans="1:17" s="123" customFormat="1" ht="18" customHeight="1" x14ac:dyDescent="0.4">
      <c r="C16" s="955" t="s">
        <v>4390</v>
      </c>
      <c r="D16" s="955"/>
      <c r="E16" s="955"/>
      <c r="F16" s="955"/>
      <c r="G16" s="956"/>
      <c r="H16" s="956"/>
      <c r="I16" s="956"/>
      <c r="J16" s="956"/>
      <c r="K16" s="956"/>
      <c r="L16" s="956"/>
      <c r="M16" s="956"/>
    </row>
    <row r="17" spans="2:13" s="123" customFormat="1" ht="16.2" x14ac:dyDescent="0.4">
      <c r="C17" s="323"/>
      <c r="D17" s="323"/>
      <c r="E17" s="323"/>
      <c r="F17" s="323"/>
      <c r="G17" s="324"/>
      <c r="H17" s="324"/>
      <c r="I17" s="324"/>
      <c r="J17" s="324"/>
      <c r="K17" s="324"/>
      <c r="L17" s="324"/>
      <c r="M17" s="324"/>
    </row>
    <row r="18" spans="2:13" s="123" customFormat="1" ht="16.2" x14ac:dyDescent="0.4">
      <c r="C18" s="323"/>
      <c r="D18" s="323"/>
      <c r="E18" s="323"/>
      <c r="F18" s="323"/>
      <c r="G18" s="323"/>
      <c r="H18" s="323"/>
      <c r="I18" s="323"/>
      <c r="J18" s="323"/>
      <c r="K18" s="323"/>
      <c r="L18" s="323"/>
      <c r="M18" s="323"/>
    </row>
    <row r="19" spans="2:13" s="123" customFormat="1" ht="18.600000000000001" x14ac:dyDescent="0.4">
      <c r="C19" s="951" t="s">
        <v>5259</v>
      </c>
      <c r="D19" s="556"/>
      <c r="E19" s="556"/>
      <c r="F19" s="556"/>
      <c r="G19" s="556"/>
      <c r="H19" s="556"/>
      <c r="I19" s="556"/>
      <c r="J19" s="556"/>
      <c r="K19" s="556"/>
      <c r="L19" s="556"/>
      <c r="M19" s="556"/>
    </row>
    <row r="20" spans="2:13" s="123" customFormat="1" ht="16.2" x14ac:dyDescent="0.4">
      <c r="C20" s="555"/>
      <c r="D20" s="555"/>
      <c r="E20" s="555"/>
      <c r="F20" s="555"/>
      <c r="G20" s="555"/>
      <c r="H20" s="555"/>
      <c r="I20" s="555"/>
      <c r="J20" s="555"/>
      <c r="K20" s="555"/>
      <c r="L20" s="555"/>
      <c r="M20" s="555"/>
    </row>
    <row r="21" spans="2:13" s="123" customFormat="1" x14ac:dyDescent="0.4">
      <c r="C21" s="3272" t="s">
        <v>343</v>
      </c>
      <c r="D21" s="3272" t="s">
        <v>344</v>
      </c>
      <c r="E21" s="952" t="s">
        <v>346</v>
      </c>
      <c r="F21" s="952"/>
      <c r="G21" s="953"/>
      <c r="H21" s="3341" t="s">
        <v>347</v>
      </c>
      <c r="I21" s="3341"/>
      <c r="J21" s="3341"/>
      <c r="K21" s="3341"/>
      <c r="L21" s="3341"/>
      <c r="M21" s="3341"/>
    </row>
    <row r="22" spans="2:13" s="123" customFormat="1" x14ac:dyDescent="0.4">
      <c r="B22" s="167"/>
      <c r="C22" s="3273"/>
      <c r="D22" s="3273"/>
      <c r="E22" s="586" t="s">
        <v>352</v>
      </c>
      <c r="F22" s="586" t="s">
        <v>353</v>
      </c>
      <c r="G22" s="586"/>
      <c r="H22" s="586" t="s">
        <v>354</v>
      </c>
      <c r="I22" s="586" t="s">
        <v>355</v>
      </c>
      <c r="J22" s="586" t="s">
        <v>356</v>
      </c>
      <c r="K22" s="586" t="s">
        <v>357</v>
      </c>
      <c r="L22" s="550" t="s">
        <v>358</v>
      </c>
      <c r="M22" s="550" t="s">
        <v>359</v>
      </c>
    </row>
    <row r="23" spans="2:13" s="123" customFormat="1" x14ac:dyDescent="0.45">
      <c r="B23" s="167"/>
      <c r="C23" s="168">
        <v>2013</v>
      </c>
      <c r="D23" s="429">
        <v>1.7</v>
      </c>
      <c r="E23" s="429">
        <v>1.98</v>
      </c>
      <c r="F23" s="429">
        <v>0.96</v>
      </c>
      <c r="G23" s="957"/>
      <c r="H23" s="957">
        <v>2.02</v>
      </c>
      <c r="I23" s="957">
        <v>1.54</v>
      </c>
      <c r="J23" s="957">
        <v>1.0900000000000001</v>
      </c>
      <c r="K23" s="957">
        <v>1</v>
      </c>
      <c r="L23" s="957">
        <v>1.4</v>
      </c>
      <c r="M23" s="957">
        <v>0.75</v>
      </c>
    </row>
    <row r="24" spans="2:13" s="123" customFormat="1" x14ac:dyDescent="0.45">
      <c r="C24" s="954">
        <v>2018</v>
      </c>
      <c r="D24" s="431">
        <v>1.98</v>
      </c>
      <c r="E24" s="431">
        <v>2.13</v>
      </c>
      <c r="F24" s="431">
        <v>1.63</v>
      </c>
      <c r="G24" s="958"/>
      <c r="H24" s="958">
        <v>2.14</v>
      </c>
      <c r="I24" s="958">
        <v>1.8</v>
      </c>
      <c r="J24" s="958">
        <v>1.7</v>
      </c>
      <c r="K24" s="958">
        <v>2.1</v>
      </c>
      <c r="L24" s="958">
        <v>0.85</v>
      </c>
      <c r="M24" s="958">
        <v>2.29</v>
      </c>
    </row>
    <row r="25" spans="2:13" s="123" customFormat="1" ht="52.8" customHeight="1" x14ac:dyDescent="0.4">
      <c r="C25" s="3337" t="s">
        <v>3450</v>
      </c>
      <c r="D25" s="3337"/>
      <c r="E25" s="3337"/>
      <c r="F25" s="3337"/>
      <c r="G25" s="3337"/>
      <c r="H25" s="3337"/>
      <c r="I25" s="3337"/>
      <c r="J25" s="3337"/>
      <c r="K25" s="3337"/>
      <c r="L25" s="3337"/>
      <c r="M25" s="3337"/>
    </row>
    <row r="26" spans="2:13" s="123" customFormat="1" x14ac:dyDescent="0.45">
      <c r="C26" s="955" t="s">
        <v>4390</v>
      </c>
      <c r="D26" s="959"/>
      <c r="E26" s="959"/>
      <c r="F26" s="22"/>
      <c r="G26" s="22"/>
      <c r="H26" s="22"/>
      <c r="I26" s="22"/>
      <c r="J26" s="22"/>
      <c r="K26" s="22"/>
      <c r="L26" s="22"/>
      <c r="M26" s="22"/>
    </row>
    <row r="27" spans="2:13" x14ac:dyDescent="0.45">
      <c r="C27" s="323"/>
      <c r="D27" s="325"/>
      <c r="E27" s="325"/>
      <c r="F27" s="325"/>
    </row>
    <row r="28" spans="2:13" ht="18.600000000000001" x14ac:dyDescent="0.45">
      <c r="C28" s="3338" t="s">
        <v>4391</v>
      </c>
      <c r="D28" s="3339"/>
      <c r="E28" s="3339"/>
      <c r="F28" s="3339"/>
      <c r="G28" s="3339"/>
      <c r="H28" s="3339"/>
      <c r="I28" s="3339"/>
      <c r="J28" s="3339"/>
      <c r="K28" s="3339"/>
      <c r="L28" s="3339"/>
      <c r="M28" s="3340"/>
    </row>
    <row r="43" spans="3:3" x14ac:dyDescent="0.45">
      <c r="C43" s="955" t="s">
        <v>4390</v>
      </c>
    </row>
  </sheetData>
  <mergeCells count="18">
    <mergeCell ref="A6:B6"/>
    <mergeCell ref="C6:Q6"/>
    <mergeCell ref="A5:B5"/>
    <mergeCell ref="C5:Q5"/>
    <mergeCell ref="C1:D1"/>
    <mergeCell ref="A3:B3"/>
    <mergeCell ref="C3:Q3"/>
    <mergeCell ref="A4:B4"/>
    <mergeCell ref="C4:Q4"/>
    <mergeCell ref="C15:M15"/>
    <mergeCell ref="C25:M25"/>
    <mergeCell ref="C28:M28"/>
    <mergeCell ref="C11:C12"/>
    <mergeCell ref="H11:M11"/>
    <mergeCell ref="C21:C22"/>
    <mergeCell ref="H21:M21"/>
    <mergeCell ref="D11:D12"/>
    <mergeCell ref="D21:D22"/>
  </mergeCells>
  <hyperlinks>
    <hyperlink ref="A1" location="'ODS 3.'!A1" display="REGRESAR" xr:uid="{00000000-0004-0000-6100-000000000000}"/>
    <hyperlink ref="C1" location="'Metadato 3.8.2'!A1" display="VER METADATO" xr:uid="{00000000-0004-0000-6100-000001000000}"/>
  </hyperlinks>
  <pageMargins left="0.7" right="0.7" top="0.75" bottom="0.75" header="0.3" footer="0.3"/>
  <pageSetup orientation="portrait" r:id="rId1"/>
  <drawing r:id="rId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sheetPr codeName="Hoja97">
    <tabColor theme="0" tint="-0.499984740745262"/>
  </sheetPr>
  <dimension ref="A1:F36"/>
  <sheetViews>
    <sheetView showGridLines="0" zoomScaleNormal="100" workbookViewId="0">
      <pane ySplit="1" topLeftCell="A2" activePane="bottomLeft" state="frozen"/>
      <selection pane="bottomLeft" activeCell="D12" sqref="D12"/>
    </sheetView>
  </sheetViews>
  <sheetFormatPr baseColWidth="10" defaultColWidth="11.44140625" defaultRowHeight="17.399999999999999" x14ac:dyDescent="0.3"/>
  <cols>
    <col min="1" max="1" width="8" style="38" customWidth="1"/>
    <col min="2" max="2" width="26.44140625" style="38" customWidth="1"/>
    <col min="3" max="3" width="24" style="38" customWidth="1"/>
    <col min="4" max="4" width="85.77734375" style="38" customWidth="1"/>
    <col min="5" max="5" width="11.21875" style="38" customWidth="1"/>
    <col min="6" max="6" width="7.21875" style="38" customWidth="1"/>
    <col min="7" max="7" width="11.44140625" style="38"/>
    <col min="8" max="8" width="2.44140625" style="38" customWidth="1"/>
    <col min="9" max="9" width="12.21875" style="38" customWidth="1"/>
    <col min="10" max="16384" width="11.44140625" style="38"/>
  </cols>
  <sheetData>
    <row r="1" spans="1:6" x14ac:dyDescent="0.3">
      <c r="B1" s="481" t="s">
        <v>337</v>
      </c>
    </row>
    <row r="2" spans="1:6" ht="18" thickBot="1" x14ac:dyDescent="0.35"/>
    <row r="3" spans="1:6" ht="23.25" customHeight="1" thickBot="1" x14ac:dyDescent="0.35">
      <c r="B3" s="3297" t="s">
        <v>370</v>
      </c>
      <c r="C3" s="3297"/>
      <c r="D3" s="3297"/>
      <c r="F3" s="147" t="s">
        <v>371</v>
      </c>
    </row>
    <row r="4" spans="1:6" ht="21" customHeight="1" x14ac:dyDescent="0.3">
      <c r="A4" s="691"/>
      <c r="B4" s="3299" t="s">
        <v>449</v>
      </c>
      <c r="C4" s="3299"/>
      <c r="D4" s="156" t="s">
        <v>16</v>
      </c>
    </row>
    <row r="5" spans="1:6" ht="45.75" customHeight="1" x14ac:dyDescent="0.3">
      <c r="B5" s="3142" t="s">
        <v>373</v>
      </c>
      <c r="C5" s="3142"/>
      <c r="D5" s="44" t="s">
        <v>52</v>
      </c>
    </row>
    <row r="6" spans="1:6" ht="16.5" customHeight="1" x14ac:dyDescent="0.3">
      <c r="B6" s="3142" t="s">
        <v>374</v>
      </c>
      <c r="C6" s="3142"/>
      <c r="D6" s="45" t="s">
        <v>614</v>
      </c>
    </row>
    <row r="7" spans="1:6" ht="34.799999999999997" x14ac:dyDescent="0.3">
      <c r="B7" s="3143" t="s">
        <v>375</v>
      </c>
      <c r="C7" s="3143"/>
      <c r="D7" s="46" t="s">
        <v>615</v>
      </c>
    </row>
    <row r="8" spans="1:6" x14ac:dyDescent="0.3">
      <c r="B8" s="3143" t="s">
        <v>2480</v>
      </c>
      <c r="C8" s="3143"/>
      <c r="D8" s="47" t="s">
        <v>2524</v>
      </c>
    </row>
    <row r="9" spans="1:6" x14ac:dyDescent="0.45">
      <c r="B9" s="22"/>
      <c r="C9" s="22"/>
      <c r="D9" s="22"/>
    </row>
    <row r="10" spans="1:6" ht="23.25" customHeight="1" x14ac:dyDescent="0.3">
      <c r="B10" s="3297" t="s">
        <v>376</v>
      </c>
      <c r="C10" s="3297"/>
      <c r="D10" s="3297"/>
    </row>
    <row r="11" spans="1:6" ht="16.5" customHeight="1" x14ac:dyDescent="0.3">
      <c r="B11" s="3323" t="s">
        <v>377</v>
      </c>
      <c r="C11" s="3324"/>
      <c r="D11" s="960" t="s">
        <v>493</v>
      </c>
    </row>
    <row r="12" spans="1:6" ht="21.75" customHeight="1" x14ac:dyDescent="0.3">
      <c r="B12" s="3155" t="s">
        <v>379</v>
      </c>
      <c r="C12" s="3155"/>
      <c r="D12" s="460" t="s">
        <v>3451</v>
      </c>
    </row>
    <row r="13" spans="1:6" x14ac:dyDescent="0.3">
      <c r="B13" s="3142" t="s">
        <v>380</v>
      </c>
      <c r="C13" s="3142"/>
      <c r="D13" s="49" t="s">
        <v>614</v>
      </c>
    </row>
    <row r="14" spans="1:6" x14ac:dyDescent="0.3">
      <c r="B14" s="3142" t="s">
        <v>381</v>
      </c>
      <c r="C14" s="3156"/>
      <c r="D14" s="113" t="s">
        <v>375</v>
      </c>
    </row>
    <row r="15" spans="1:6" ht="148.5" customHeight="1" x14ac:dyDescent="0.3">
      <c r="B15" s="3142" t="s">
        <v>382</v>
      </c>
      <c r="C15" s="3142"/>
      <c r="D15" s="49" t="s">
        <v>5992</v>
      </c>
    </row>
    <row r="16" spans="1:6" ht="317.25" customHeight="1" x14ac:dyDescent="0.3">
      <c r="B16" s="3142" t="s">
        <v>383</v>
      </c>
      <c r="C16" s="3142"/>
      <c r="D16" s="49" t="s">
        <v>6139</v>
      </c>
    </row>
    <row r="17" spans="2:4" x14ac:dyDescent="0.3">
      <c r="B17" s="3142" t="s">
        <v>384</v>
      </c>
      <c r="C17" s="3142"/>
      <c r="D17" s="49" t="s">
        <v>385</v>
      </c>
    </row>
    <row r="18" spans="2:4" x14ac:dyDescent="0.3">
      <c r="B18" s="3143" t="s">
        <v>386</v>
      </c>
      <c r="C18" s="3143"/>
      <c r="D18" s="49" t="s">
        <v>3452</v>
      </c>
    </row>
    <row r="19" spans="2:4" ht="68.25" customHeight="1" x14ac:dyDescent="0.3">
      <c r="B19" s="3144" t="s">
        <v>387</v>
      </c>
      <c r="C19" s="3145"/>
      <c r="D19" s="49" t="s">
        <v>3453</v>
      </c>
    </row>
    <row r="20" spans="2:4" x14ac:dyDescent="0.3">
      <c r="B20" s="3142" t="s">
        <v>388</v>
      </c>
      <c r="C20" s="3142"/>
      <c r="D20" s="49" t="s">
        <v>424</v>
      </c>
    </row>
    <row r="21" spans="2:4" x14ac:dyDescent="0.3">
      <c r="B21" s="3146" t="s">
        <v>390</v>
      </c>
      <c r="C21" s="54" t="s">
        <v>391</v>
      </c>
      <c r="D21" s="129" t="s">
        <v>790</v>
      </c>
    </row>
    <row r="22" spans="2:4" x14ac:dyDescent="0.45">
      <c r="B22" s="3147"/>
      <c r="C22" s="577" t="s">
        <v>393</v>
      </c>
      <c r="D22" s="130" t="s">
        <v>3454</v>
      </c>
    </row>
    <row r="23" spans="2:4" x14ac:dyDescent="0.45">
      <c r="B23" s="3148" t="s">
        <v>395</v>
      </c>
      <c r="C23" s="3148"/>
      <c r="D23" s="53" t="s">
        <v>721</v>
      </c>
    </row>
    <row r="24" spans="2:4" x14ac:dyDescent="0.45">
      <c r="B24" s="3148" t="s">
        <v>397</v>
      </c>
      <c r="C24" s="3148"/>
      <c r="D24" s="53" t="s">
        <v>398</v>
      </c>
    </row>
    <row r="25" spans="2:4" x14ac:dyDescent="0.45">
      <c r="B25" s="3142" t="s">
        <v>399</v>
      </c>
      <c r="C25" s="3142"/>
      <c r="D25" s="53" t="s">
        <v>400</v>
      </c>
    </row>
    <row r="26" spans="2:4" ht="15" customHeight="1" x14ac:dyDescent="0.45">
      <c r="B26" s="3143" t="s">
        <v>401</v>
      </c>
      <c r="C26" s="3143"/>
      <c r="D26" s="53" t="s">
        <v>3455</v>
      </c>
    </row>
    <row r="27" spans="2:4" x14ac:dyDescent="0.45">
      <c r="B27" s="3149" t="s">
        <v>403</v>
      </c>
      <c r="C27" s="3150"/>
      <c r="D27" s="53" t="s">
        <v>3456</v>
      </c>
    </row>
    <row r="28" spans="2:4" x14ac:dyDescent="0.45">
      <c r="B28" s="578" t="s">
        <v>404</v>
      </c>
      <c r="C28" s="579"/>
      <c r="D28" s="53" t="s">
        <v>3457</v>
      </c>
    </row>
    <row r="29" spans="2:4" ht="69.599999999999994" x14ac:dyDescent="0.45">
      <c r="B29" s="3151" t="s">
        <v>405</v>
      </c>
      <c r="C29" s="3152"/>
      <c r="D29" s="53" t="s">
        <v>3458</v>
      </c>
    </row>
    <row r="30" spans="2:4" x14ac:dyDescent="0.3">
      <c r="B30" s="937"/>
      <c r="C30" s="937"/>
    </row>
    <row r="31" spans="2:4" ht="23.25" customHeight="1" x14ac:dyDescent="0.3">
      <c r="B31" s="3297" t="s">
        <v>406</v>
      </c>
      <c r="C31" s="3297"/>
      <c r="D31" s="3297"/>
    </row>
    <row r="32" spans="2:4" x14ac:dyDescent="0.45">
      <c r="B32" s="3321" t="s">
        <v>407</v>
      </c>
      <c r="C32" s="3322"/>
      <c r="D32" s="130" t="s">
        <v>3459</v>
      </c>
    </row>
    <row r="33" spans="2:4" x14ac:dyDescent="0.45">
      <c r="B33" s="3140" t="s">
        <v>409</v>
      </c>
      <c r="C33" s="3141"/>
      <c r="D33" s="53" t="s">
        <v>3460</v>
      </c>
    </row>
    <row r="34" spans="2:4" x14ac:dyDescent="0.45">
      <c r="B34" s="3140" t="s">
        <v>411</v>
      </c>
      <c r="C34" s="3141"/>
      <c r="D34" s="53" t="s">
        <v>3461</v>
      </c>
    </row>
    <row r="35" spans="2:4" x14ac:dyDescent="0.45">
      <c r="B35" s="3140" t="s">
        <v>413</v>
      </c>
      <c r="C35" s="3141"/>
      <c r="D35" s="53" t="s">
        <v>3462</v>
      </c>
    </row>
    <row r="36" spans="2:4" x14ac:dyDescent="0.45">
      <c r="B36" s="3140" t="s">
        <v>415</v>
      </c>
      <c r="C36" s="3141"/>
      <c r="D36" s="109" t="s">
        <v>3463</v>
      </c>
    </row>
  </sheetData>
  <mergeCells count="30">
    <mergeCell ref="B8:C8"/>
    <mergeCell ref="B10:D10"/>
    <mergeCell ref="B11:C11"/>
    <mergeCell ref="B12:C12"/>
    <mergeCell ref="B3:D3"/>
    <mergeCell ref="B4:C4"/>
    <mergeCell ref="B5:C5"/>
    <mergeCell ref="B6:C6"/>
    <mergeCell ref="B7:C7"/>
    <mergeCell ref="B36:C36"/>
    <mergeCell ref="B35:C35"/>
    <mergeCell ref="B21:B22"/>
    <mergeCell ref="B18:C18"/>
    <mergeCell ref="B19:C19"/>
    <mergeCell ref="B20:C20"/>
    <mergeCell ref="B23:C23"/>
    <mergeCell ref="B24:C24"/>
    <mergeCell ref="B25:C25"/>
    <mergeCell ref="B26:C26"/>
    <mergeCell ref="B27:C27"/>
    <mergeCell ref="B29:C29"/>
    <mergeCell ref="B31:D31"/>
    <mergeCell ref="B32:C32"/>
    <mergeCell ref="B33:C33"/>
    <mergeCell ref="B34:C34"/>
    <mergeCell ref="B13:C13"/>
    <mergeCell ref="B14:C14"/>
    <mergeCell ref="B15:C15"/>
    <mergeCell ref="B16:C16"/>
    <mergeCell ref="B17:C17"/>
  </mergeCells>
  <dataValidations count="7">
    <dataValidation allowBlank="1" showDropDown="1" showInputMessage="1" showErrorMessage="1" sqref="D13" xr:uid="{00000000-0002-0000-6200-000000000000}"/>
    <dataValidation type="list" allowBlank="1" showInputMessage="1" showErrorMessage="1" sqref="D4" xr:uid="{00000000-0002-0000-6200-000001000000}">
      <formula1>ODS</formula1>
    </dataValidation>
    <dataValidation type="list" allowBlank="1" showInputMessage="1" showErrorMessage="1" sqref="D5" xr:uid="{00000000-0002-0000-6200-000002000000}">
      <formula1>Metas_ODS</formula1>
    </dataValidation>
    <dataValidation type="list" allowBlank="1" showInputMessage="1" showErrorMessage="1" sqref="D6" xr:uid="{00000000-0002-0000-6200-000003000000}">
      <formula1>Numero_indicador</formula1>
    </dataValidation>
    <dataValidation type="list" allowBlank="1" showInputMessage="1" showErrorMessage="1" sqref="D7" xr:uid="{00000000-0002-0000-6200-000004000000}">
      <formula1>Nombre_indicador_ODS</formula1>
    </dataValidation>
    <dataValidation type="list" allowBlank="1" showInputMessage="1" showErrorMessage="1" sqref="D14" xr:uid="{00000000-0002-0000-6200-000005000000}">
      <formula1>Tipo_indicador</formula1>
    </dataValidation>
    <dataValidation type="list" allowBlank="1" showInputMessage="1" showErrorMessage="1" sqref="D24" xr:uid="{00000000-0002-0000-6200-000006000000}">
      <formula1>Tipo_operación</formula1>
    </dataValidation>
  </dataValidations>
  <hyperlinks>
    <hyperlink ref="B1" location="'3.8.2'!A1" display="REGRESAR" xr:uid="{00000000-0004-0000-6200-000000000000}"/>
    <hyperlink ref="D8" r:id="rId1" xr:uid="{00000000-0004-0000-6200-000001000000}"/>
    <hyperlink ref="D36" r:id="rId2" xr:uid="{00000000-0004-0000-6200-000002000000}"/>
  </hyperlinks>
  <pageMargins left="0.7" right="0.7" top="0.75" bottom="0.75" header="0.3" footer="0.3"/>
  <pageSetup orientation="portrait"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545</vt:i4>
      </vt:variant>
      <vt:variant>
        <vt:lpstr>Rangos con nombre</vt:lpstr>
      </vt:variant>
      <vt:variant>
        <vt:i4>56</vt:i4>
      </vt:variant>
    </vt:vector>
  </HeadingPairs>
  <TitlesOfParts>
    <vt:vector size="601" baseType="lpstr">
      <vt:lpstr>Listas </vt:lpstr>
      <vt:lpstr>Lista de Objetivos</vt:lpstr>
      <vt:lpstr>ODS 1.</vt:lpstr>
      <vt:lpstr>1.1.1</vt:lpstr>
      <vt:lpstr>Metadato 1.1.1</vt:lpstr>
      <vt:lpstr>1.2.1</vt:lpstr>
      <vt:lpstr>Metadato 1.2.1</vt:lpstr>
      <vt:lpstr>1.2.2</vt:lpstr>
      <vt:lpstr>Metadato 1.2.2</vt:lpstr>
      <vt:lpstr>1.3.1</vt:lpstr>
      <vt:lpstr>Metadato 1.3.1</vt:lpstr>
      <vt:lpstr>1.4.1</vt:lpstr>
      <vt:lpstr>Metadato 1.4.1</vt:lpstr>
      <vt:lpstr>1.4.2</vt:lpstr>
      <vt:lpstr>Metadato 1.4.2</vt:lpstr>
      <vt:lpstr>1.5.1</vt:lpstr>
      <vt:lpstr>Metadato 1.5.1</vt:lpstr>
      <vt:lpstr>1.5.2</vt:lpstr>
      <vt:lpstr>Metadato 1.5.2</vt:lpstr>
      <vt:lpstr>1.5.3</vt:lpstr>
      <vt:lpstr>Metadato 1.5.3</vt:lpstr>
      <vt:lpstr>1.5.4</vt:lpstr>
      <vt:lpstr>Metadato 1.5.4</vt:lpstr>
      <vt:lpstr>1.a.1</vt:lpstr>
      <vt:lpstr>Metadato 1.a.1</vt:lpstr>
      <vt:lpstr>1.a.2</vt:lpstr>
      <vt:lpstr>Metadato 1.a.2</vt:lpstr>
      <vt:lpstr>1.b.1</vt:lpstr>
      <vt:lpstr>Metadato 1.b.1</vt:lpstr>
      <vt:lpstr>ODS 2.</vt:lpstr>
      <vt:lpstr>2.1.1</vt:lpstr>
      <vt:lpstr>Metadato 2.1.1</vt:lpstr>
      <vt:lpstr>2.1.2</vt:lpstr>
      <vt:lpstr>Metadato 2.1.2</vt:lpstr>
      <vt:lpstr>2.2.1</vt:lpstr>
      <vt:lpstr>Metadato 2.2.1</vt:lpstr>
      <vt:lpstr>2.2.2</vt:lpstr>
      <vt:lpstr>Metadato 2.2.2</vt:lpstr>
      <vt:lpstr>2.2.3</vt:lpstr>
      <vt:lpstr>Metadato 2.2.3</vt:lpstr>
      <vt:lpstr>2.3.1</vt:lpstr>
      <vt:lpstr>Metadato 2.3.1</vt:lpstr>
      <vt:lpstr>2.3.2</vt:lpstr>
      <vt:lpstr>Metadato 2.3.2</vt:lpstr>
      <vt:lpstr>2.4.1</vt:lpstr>
      <vt:lpstr>Metadato 2.4.1</vt:lpstr>
      <vt:lpstr>2.5.1</vt:lpstr>
      <vt:lpstr>Metadato 2.5.1</vt:lpstr>
      <vt:lpstr>2.5.2</vt:lpstr>
      <vt:lpstr>Metadato 2.5.2</vt:lpstr>
      <vt:lpstr>2.a.1</vt:lpstr>
      <vt:lpstr>Metadato 2.a.1</vt:lpstr>
      <vt:lpstr>2.a.2</vt:lpstr>
      <vt:lpstr>Metadato 2.a.2</vt:lpstr>
      <vt:lpstr>2.b.1</vt:lpstr>
      <vt:lpstr>Metadato 2.b.1</vt:lpstr>
      <vt:lpstr>2.c.1</vt:lpstr>
      <vt:lpstr>Metadato 2.c.1</vt:lpstr>
      <vt:lpstr>ODS 3.</vt:lpstr>
      <vt:lpstr>3.1.1</vt:lpstr>
      <vt:lpstr>Metadato 3.1.1</vt:lpstr>
      <vt:lpstr>3.1.2</vt:lpstr>
      <vt:lpstr>Metadato 3.1.2</vt:lpstr>
      <vt:lpstr>3.2.1</vt:lpstr>
      <vt:lpstr>Metadato 3.2.1</vt:lpstr>
      <vt:lpstr>3.2.2</vt:lpstr>
      <vt:lpstr>Metadato 3.2.2</vt:lpstr>
      <vt:lpstr>3.3.1</vt:lpstr>
      <vt:lpstr>Metadato 3.3.1</vt:lpstr>
      <vt:lpstr>3.3.2</vt:lpstr>
      <vt:lpstr>Metadato 3.3.2</vt:lpstr>
      <vt:lpstr>3.3.3</vt:lpstr>
      <vt:lpstr>Metadato 3.3.3</vt:lpstr>
      <vt:lpstr>3.3.4</vt:lpstr>
      <vt:lpstr>Metadato 3.3.4</vt:lpstr>
      <vt:lpstr>3.3.5</vt:lpstr>
      <vt:lpstr>Metadato 3.3.5</vt:lpstr>
      <vt:lpstr>3.4.1</vt:lpstr>
      <vt:lpstr>Metadato 3.4.1</vt:lpstr>
      <vt:lpstr>3.4.2</vt:lpstr>
      <vt:lpstr>Metadato 3.4.2</vt:lpstr>
      <vt:lpstr>3.5.1</vt:lpstr>
      <vt:lpstr>Metadato 3.5.1</vt:lpstr>
      <vt:lpstr>3.5.2.a </vt:lpstr>
      <vt:lpstr>Metadato 3.5.2.a</vt:lpstr>
      <vt:lpstr>3.5.2.b </vt:lpstr>
      <vt:lpstr>Metadato 3.5.2.b</vt:lpstr>
      <vt:lpstr>3.6.1</vt:lpstr>
      <vt:lpstr>Metadato 3.6.1</vt:lpstr>
      <vt:lpstr>3.7.1</vt:lpstr>
      <vt:lpstr>Metadato 3.7.1</vt:lpstr>
      <vt:lpstr>3.7.1 EMNA</vt:lpstr>
      <vt:lpstr>Metadato 3.7.1 EMNA</vt:lpstr>
      <vt:lpstr>3.7.2</vt:lpstr>
      <vt:lpstr>Metadato 3.7.2</vt:lpstr>
      <vt:lpstr>3.8.1</vt:lpstr>
      <vt:lpstr>Metadato 3.8.1</vt:lpstr>
      <vt:lpstr>3.8.2</vt:lpstr>
      <vt:lpstr>Metadato 3.8.2</vt:lpstr>
      <vt:lpstr>3.9.1</vt:lpstr>
      <vt:lpstr>Metadato 3.9.1</vt:lpstr>
      <vt:lpstr>3.9.2</vt:lpstr>
      <vt:lpstr>Metadato 3.9.2</vt:lpstr>
      <vt:lpstr>3.9.3</vt:lpstr>
      <vt:lpstr>Metadato 3.9.3</vt:lpstr>
      <vt:lpstr>3.a.1</vt:lpstr>
      <vt:lpstr>Metadato 3.a.1</vt:lpstr>
      <vt:lpstr>3.b.1</vt:lpstr>
      <vt:lpstr>Metadato 3.b.1</vt:lpstr>
      <vt:lpstr>3.b.2</vt:lpstr>
      <vt:lpstr>Metadato 3.b.2</vt:lpstr>
      <vt:lpstr>3.b.3</vt:lpstr>
      <vt:lpstr>Metadato 3.b.3</vt:lpstr>
      <vt:lpstr>3.c.1</vt:lpstr>
      <vt:lpstr>Metadato 3.c.1</vt:lpstr>
      <vt:lpstr>3.d.1</vt:lpstr>
      <vt:lpstr>Metadato 3.d.1</vt:lpstr>
      <vt:lpstr>3.d.2</vt:lpstr>
      <vt:lpstr>Metadato 3.d.2</vt:lpstr>
      <vt:lpstr>ODS 4.</vt:lpstr>
      <vt:lpstr>4.1.1</vt:lpstr>
      <vt:lpstr>Metadato 4.1.1</vt:lpstr>
      <vt:lpstr>4.1.2</vt:lpstr>
      <vt:lpstr>Metadato 4.1.2</vt:lpstr>
      <vt:lpstr>4.2.1</vt:lpstr>
      <vt:lpstr>Metadato 4.2.1</vt:lpstr>
      <vt:lpstr>4.2.2</vt:lpstr>
      <vt:lpstr>Metadato 4.2.2</vt:lpstr>
      <vt:lpstr>4.3.1</vt:lpstr>
      <vt:lpstr>Metadato 4.3.1</vt:lpstr>
      <vt:lpstr>4.4.1</vt:lpstr>
      <vt:lpstr>Metadato 4.4.1</vt:lpstr>
      <vt:lpstr>4.5.1</vt:lpstr>
      <vt:lpstr>Metadato 4.5.1</vt:lpstr>
      <vt:lpstr>4.6.1</vt:lpstr>
      <vt:lpstr>Metadato 4.6.1</vt:lpstr>
      <vt:lpstr>4.7.1</vt:lpstr>
      <vt:lpstr>Metadato 4.7.1</vt:lpstr>
      <vt:lpstr>4.a.1</vt:lpstr>
      <vt:lpstr>Metadato 4.a.1</vt:lpstr>
      <vt:lpstr>4.b.1</vt:lpstr>
      <vt:lpstr>Metadato 4.b.1</vt:lpstr>
      <vt:lpstr>4.c.1</vt:lpstr>
      <vt:lpstr>Metadato 4.c.1</vt:lpstr>
      <vt:lpstr>ODS 5.</vt:lpstr>
      <vt:lpstr>5.1.1</vt:lpstr>
      <vt:lpstr>Metadato 5.1.1</vt:lpstr>
      <vt:lpstr>5.2.1</vt:lpstr>
      <vt:lpstr>Metadato 5.2.1</vt:lpstr>
      <vt:lpstr>5.2.2</vt:lpstr>
      <vt:lpstr>Metadato 5.2.2</vt:lpstr>
      <vt:lpstr>5.3.1</vt:lpstr>
      <vt:lpstr>Metadato 5.3.1</vt:lpstr>
      <vt:lpstr>5.3.1-ENAHO</vt:lpstr>
      <vt:lpstr>Metadato 5.3.1-ENAHO</vt:lpstr>
      <vt:lpstr>5.3.2</vt:lpstr>
      <vt:lpstr>Metadato 5.3.2</vt:lpstr>
      <vt:lpstr>5.4.1</vt:lpstr>
      <vt:lpstr>Metadato 5.4.1</vt:lpstr>
      <vt:lpstr>5.5.1</vt:lpstr>
      <vt:lpstr>Metadato 5.5.1</vt:lpstr>
      <vt:lpstr>5.5.2</vt:lpstr>
      <vt:lpstr>Metadato 5.5.2</vt:lpstr>
      <vt:lpstr>5.6.1</vt:lpstr>
      <vt:lpstr>Metadato 5.6.1</vt:lpstr>
      <vt:lpstr>5.6.2</vt:lpstr>
      <vt:lpstr>Metadato 5.6.2</vt:lpstr>
      <vt:lpstr>5.a.1</vt:lpstr>
      <vt:lpstr>Metadato 5.a.1</vt:lpstr>
      <vt:lpstr>5.a.2</vt:lpstr>
      <vt:lpstr>Metadato 5.a.2</vt:lpstr>
      <vt:lpstr>5.b.1</vt:lpstr>
      <vt:lpstr>Metadato 5.b.1</vt:lpstr>
      <vt:lpstr>5.c.1</vt:lpstr>
      <vt:lpstr>Metadato 5.c.1</vt:lpstr>
      <vt:lpstr>ODS 6.</vt:lpstr>
      <vt:lpstr>6.1.1</vt:lpstr>
      <vt:lpstr>Metadato 6.1.1</vt:lpstr>
      <vt:lpstr>6.2.1.a</vt:lpstr>
      <vt:lpstr>Metadato 6.2.1.a</vt:lpstr>
      <vt:lpstr>6.2.1.b</vt:lpstr>
      <vt:lpstr>Metadato 6.2.1.b</vt:lpstr>
      <vt:lpstr>6.3.1</vt:lpstr>
      <vt:lpstr>Metadato 6.3.1</vt:lpstr>
      <vt:lpstr>6.3.2</vt:lpstr>
      <vt:lpstr>Metadato 6.3.2</vt:lpstr>
      <vt:lpstr>6.4.1</vt:lpstr>
      <vt:lpstr>Metadato 6.4.1</vt:lpstr>
      <vt:lpstr>6.4.2</vt:lpstr>
      <vt:lpstr>Metadato 6.4.2</vt:lpstr>
      <vt:lpstr>6.5.1</vt:lpstr>
      <vt:lpstr>Metadato 6.5.1</vt:lpstr>
      <vt:lpstr>6.5.2</vt:lpstr>
      <vt:lpstr>Metadato 6.5.2</vt:lpstr>
      <vt:lpstr>6.6.1</vt:lpstr>
      <vt:lpstr>Metadato 6.6.1</vt:lpstr>
      <vt:lpstr>6.a.1</vt:lpstr>
      <vt:lpstr>Metadato 6.a.1</vt:lpstr>
      <vt:lpstr>6.b.1</vt:lpstr>
      <vt:lpstr>Metadato 6.b.1</vt:lpstr>
      <vt:lpstr>ODS 7.</vt:lpstr>
      <vt:lpstr>7.1.1</vt:lpstr>
      <vt:lpstr>Metadato 7.1.1</vt:lpstr>
      <vt:lpstr>7.1.2</vt:lpstr>
      <vt:lpstr>Metadato 7.1.2</vt:lpstr>
      <vt:lpstr>7.2.1</vt:lpstr>
      <vt:lpstr>Metadato 7.2.1</vt:lpstr>
      <vt:lpstr>7.2.1 BCCR</vt:lpstr>
      <vt:lpstr>Metadato 7.2.1 BCCR</vt:lpstr>
      <vt:lpstr>7.3.1</vt:lpstr>
      <vt:lpstr>Metadato 7.3.1</vt:lpstr>
      <vt:lpstr>7.3.1 BCCR</vt:lpstr>
      <vt:lpstr>Metadato 7.3.1 BCCR</vt:lpstr>
      <vt:lpstr>7.3.1 BCCR ae</vt:lpstr>
      <vt:lpstr>Metadato 7.3.1 BCCR ae</vt:lpstr>
      <vt:lpstr>7.a.1</vt:lpstr>
      <vt:lpstr>Metadato 7.a.1</vt:lpstr>
      <vt:lpstr>7.b.1</vt:lpstr>
      <vt:lpstr>Metadato 7.b.1</vt:lpstr>
      <vt:lpstr>ODS 8.</vt:lpstr>
      <vt:lpstr>8.1.1</vt:lpstr>
      <vt:lpstr>Metadato 8.1.1</vt:lpstr>
      <vt:lpstr>8.2.1</vt:lpstr>
      <vt:lpstr>Metadato 8.2.1</vt:lpstr>
      <vt:lpstr>8.3.1</vt:lpstr>
      <vt:lpstr>Metadato 8.3.1</vt:lpstr>
      <vt:lpstr>8.4.1</vt:lpstr>
      <vt:lpstr>Metadato 8.4.1</vt:lpstr>
      <vt:lpstr>8.4.2</vt:lpstr>
      <vt:lpstr>Metadato 8.4.2</vt:lpstr>
      <vt:lpstr>8.5.1.a</vt:lpstr>
      <vt:lpstr>Metadato 8.5.1.a</vt:lpstr>
      <vt:lpstr>8.5.1.b</vt:lpstr>
      <vt:lpstr>Metadato 8.5.1.b</vt:lpstr>
      <vt:lpstr>8.5.2</vt:lpstr>
      <vt:lpstr>Metadato 8.5.2</vt:lpstr>
      <vt:lpstr>8.6.1</vt:lpstr>
      <vt:lpstr>Metadato 8.6.1</vt:lpstr>
      <vt:lpstr>8.7.1</vt:lpstr>
      <vt:lpstr>Metadato 8.7.1</vt:lpstr>
      <vt:lpstr>8.8.1</vt:lpstr>
      <vt:lpstr>Metadato 8.8.1</vt:lpstr>
      <vt:lpstr>8.8.2.a</vt:lpstr>
      <vt:lpstr>Metadato 8.8.2.a</vt:lpstr>
      <vt:lpstr>8.8.2.b</vt:lpstr>
      <vt:lpstr>Metadato 8.8.2.b</vt:lpstr>
      <vt:lpstr>8.9.1</vt:lpstr>
      <vt:lpstr>Metadato 8.9.1</vt:lpstr>
      <vt:lpstr>8.10.1.a</vt:lpstr>
      <vt:lpstr>Metadato 8.10.1.a</vt:lpstr>
      <vt:lpstr>8.10.1.b</vt:lpstr>
      <vt:lpstr>Metadato 8.10.1.b</vt:lpstr>
      <vt:lpstr>8.10.2</vt:lpstr>
      <vt:lpstr>Metadato 8.10.2</vt:lpstr>
      <vt:lpstr>8.a.1</vt:lpstr>
      <vt:lpstr>Metadato 8.a.1</vt:lpstr>
      <vt:lpstr>8.b.1</vt:lpstr>
      <vt:lpstr>Metadato 8.b.1</vt:lpstr>
      <vt:lpstr>ODS 9.</vt:lpstr>
      <vt:lpstr>9.1.1</vt:lpstr>
      <vt:lpstr>Metadato 9.1.1</vt:lpstr>
      <vt:lpstr>9.1.2</vt:lpstr>
      <vt:lpstr>Metadato 9.1.2</vt:lpstr>
      <vt:lpstr>9.2.1</vt:lpstr>
      <vt:lpstr>Metadato 9.2.1</vt:lpstr>
      <vt:lpstr>9.2.2</vt:lpstr>
      <vt:lpstr>Metadato 9.2.2</vt:lpstr>
      <vt:lpstr>9.3.1</vt:lpstr>
      <vt:lpstr>Metadato 9.3.1</vt:lpstr>
      <vt:lpstr>9.3.2</vt:lpstr>
      <vt:lpstr>Metadato 9.3.2</vt:lpstr>
      <vt:lpstr>9.4.1</vt:lpstr>
      <vt:lpstr>Metadato 9.4.1</vt:lpstr>
      <vt:lpstr>9.4.1. ae</vt:lpstr>
      <vt:lpstr>Metadato 9.4.1. ae</vt:lpstr>
      <vt:lpstr>9.5.1</vt:lpstr>
      <vt:lpstr>Metadato 9.5.1</vt:lpstr>
      <vt:lpstr>9.5.2</vt:lpstr>
      <vt:lpstr>Metadato 9.5.2</vt:lpstr>
      <vt:lpstr>9.a.1</vt:lpstr>
      <vt:lpstr>Metadato 9.a.1</vt:lpstr>
      <vt:lpstr>9.b.1</vt:lpstr>
      <vt:lpstr>Metadato 9.b.1</vt:lpstr>
      <vt:lpstr>9.c.1</vt:lpstr>
      <vt:lpstr>Metadato 9.c.1</vt:lpstr>
      <vt:lpstr>ODS 10.</vt:lpstr>
      <vt:lpstr>10.1.1</vt:lpstr>
      <vt:lpstr>Metadato 10.1.1</vt:lpstr>
      <vt:lpstr>10.2.1.a</vt:lpstr>
      <vt:lpstr>Metadato 10.2.1.a</vt:lpstr>
      <vt:lpstr>10.2.1.b</vt:lpstr>
      <vt:lpstr>Metadato 10.2.1.b</vt:lpstr>
      <vt:lpstr>10.3.1</vt:lpstr>
      <vt:lpstr>Metadato 10.3.1</vt:lpstr>
      <vt:lpstr>10.3.1 EMNA</vt:lpstr>
      <vt:lpstr>Metadato 10.3.1 EMNA</vt:lpstr>
      <vt:lpstr>10.4.1</vt:lpstr>
      <vt:lpstr>Metadato 10.4.1</vt:lpstr>
      <vt:lpstr>10.4.2</vt:lpstr>
      <vt:lpstr>Metadato 10.4.2</vt:lpstr>
      <vt:lpstr>10.5.1</vt:lpstr>
      <vt:lpstr>Metadato 10.5.1</vt:lpstr>
      <vt:lpstr>10.6.1</vt:lpstr>
      <vt:lpstr>Metadato 10.6.1</vt:lpstr>
      <vt:lpstr>10.7.1</vt:lpstr>
      <vt:lpstr>Metadato 10.7.1</vt:lpstr>
      <vt:lpstr>10.7.2</vt:lpstr>
      <vt:lpstr>Metadato 10.7.2</vt:lpstr>
      <vt:lpstr>10.7.3</vt:lpstr>
      <vt:lpstr>Metadato 10.7.3</vt:lpstr>
      <vt:lpstr>10.7.4</vt:lpstr>
      <vt:lpstr>Metadato 10.7.4</vt:lpstr>
      <vt:lpstr>10.a.1</vt:lpstr>
      <vt:lpstr>Metadato 10.a.1</vt:lpstr>
      <vt:lpstr>10.b.1</vt:lpstr>
      <vt:lpstr>Metadato 10.b.1</vt:lpstr>
      <vt:lpstr>10.c.1</vt:lpstr>
      <vt:lpstr>Metadato 10.c.1</vt:lpstr>
      <vt:lpstr>ODS 11.</vt:lpstr>
      <vt:lpstr>11.1.1.a</vt:lpstr>
      <vt:lpstr>Metadato 11.1.1.a</vt:lpstr>
      <vt:lpstr>11.1.1.b</vt:lpstr>
      <vt:lpstr>Metadato 11.1.1.b</vt:lpstr>
      <vt:lpstr>11.1.1.c</vt:lpstr>
      <vt:lpstr>Metadato 11.1.1.c</vt:lpstr>
      <vt:lpstr>11.2.1</vt:lpstr>
      <vt:lpstr>Metadato 11.2.1</vt:lpstr>
      <vt:lpstr>11.3.1</vt:lpstr>
      <vt:lpstr>Metadato 11.3.1</vt:lpstr>
      <vt:lpstr>11.3.2</vt:lpstr>
      <vt:lpstr>Metadato 11.3.2</vt:lpstr>
      <vt:lpstr>11.4.1</vt:lpstr>
      <vt:lpstr>Metadato 11.4.1</vt:lpstr>
      <vt:lpstr>11.5.1</vt:lpstr>
      <vt:lpstr>Metadato 11.5.1</vt:lpstr>
      <vt:lpstr>11.5.2</vt:lpstr>
      <vt:lpstr>Metadato 11.5.2</vt:lpstr>
      <vt:lpstr>11.6.1</vt:lpstr>
      <vt:lpstr>Metadato 11.6.1</vt:lpstr>
      <vt:lpstr>11.6.2</vt:lpstr>
      <vt:lpstr>Metadato 11.6.2</vt:lpstr>
      <vt:lpstr>11.7.1</vt:lpstr>
      <vt:lpstr>Metadato 11.7.1</vt:lpstr>
      <vt:lpstr>11.7.2</vt:lpstr>
      <vt:lpstr>Metadato 11.7.2</vt:lpstr>
      <vt:lpstr>11.a.1</vt:lpstr>
      <vt:lpstr>Metadato 11.a.1</vt:lpstr>
      <vt:lpstr>11.b.1</vt:lpstr>
      <vt:lpstr>Metadato 11.b.1</vt:lpstr>
      <vt:lpstr>11.b.2</vt:lpstr>
      <vt:lpstr>Metadato 11.b.2</vt:lpstr>
      <vt:lpstr>ODS 12.</vt:lpstr>
      <vt:lpstr>12.1.1</vt:lpstr>
      <vt:lpstr>Metadato 12.1.1</vt:lpstr>
      <vt:lpstr>12.2.1</vt:lpstr>
      <vt:lpstr>Metadato 12.2.1</vt:lpstr>
      <vt:lpstr>12.2.2</vt:lpstr>
      <vt:lpstr>Metadato 12.2.2</vt:lpstr>
      <vt:lpstr>12.3.1</vt:lpstr>
      <vt:lpstr>Metadato 12.3.1</vt:lpstr>
      <vt:lpstr>12.4.1</vt:lpstr>
      <vt:lpstr>Metadato 12.4.1</vt:lpstr>
      <vt:lpstr>12.4.2</vt:lpstr>
      <vt:lpstr>Metadato 12.4.2</vt:lpstr>
      <vt:lpstr>12.5.1</vt:lpstr>
      <vt:lpstr>Metadato 12.5.1</vt:lpstr>
      <vt:lpstr>12.6.1</vt:lpstr>
      <vt:lpstr>Metadato 12.6.1</vt:lpstr>
      <vt:lpstr>12.7.1</vt:lpstr>
      <vt:lpstr>Metadato 12.7.1</vt:lpstr>
      <vt:lpstr>12.8.1</vt:lpstr>
      <vt:lpstr>Metadato 12.8.1</vt:lpstr>
      <vt:lpstr>12.a.1</vt:lpstr>
      <vt:lpstr>Metadato 12.a.1</vt:lpstr>
      <vt:lpstr>12.b.1</vt:lpstr>
      <vt:lpstr>Metadato 12.b.1</vt:lpstr>
      <vt:lpstr>12.c.1</vt:lpstr>
      <vt:lpstr>Metadato 12.c.1</vt:lpstr>
      <vt:lpstr>ODS 13.</vt:lpstr>
      <vt:lpstr>13.1.1</vt:lpstr>
      <vt:lpstr>Metadato 13.1.1</vt:lpstr>
      <vt:lpstr>13.1.2</vt:lpstr>
      <vt:lpstr>Metadato 13.1.2</vt:lpstr>
      <vt:lpstr>13.1.3</vt:lpstr>
      <vt:lpstr>Metadato 13.1.3</vt:lpstr>
      <vt:lpstr>13.2.1</vt:lpstr>
      <vt:lpstr>Metadato 13.2.1</vt:lpstr>
      <vt:lpstr>13.2.2</vt:lpstr>
      <vt:lpstr>Metadato 13.2.2</vt:lpstr>
      <vt:lpstr>13.3.1</vt:lpstr>
      <vt:lpstr>Metadatos 13.3.1</vt:lpstr>
      <vt:lpstr>13.a.1</vt:lpstr>
      <vt:lpstr>Metadato 13.a.1</vt:lpstr>
      <vt:lpstr>13.b.1</vt:lpstr>
      <vt:lpstr>Metadato 13.b.1</vt:lpstr>
      <vt:lpstr>ODS 14.</vt:lpstr>
      <vt:lpstr>14.1.1</vt:lpstr>
      <vt:lpstr>Metadato 14.1.1</vt:lpstr>
      <vt:lpstr>14.2.1</vt:lpstr>
      <vt:lpstr>Metadato 14.2.1</vt:lpstr>
      <vt:lpstr>14.3.1</vt:lpstr>
      <vt:lpstr>Metadato 14.3.1</vt:lpstr>
      <vt:lpstr>14.4.1</vt:lpstr>
      <vt:lpstr>Metadato 14.4.1</vt:lpstr>
      <vt:lpstr>14.5.1</vt:lpstr>
      <vt:lpstr>Metadato 14.5.1</vt:lpstr>
      <vt:lpstr>14.6.1</vt:lpstr>
      <vt:lpstr>Metadato 14.6.1</vt:lpstr>
      <vt:lpstr>14.7.1</vt:lpstr>
      <vt:lpstr>Metadato 14.7.1</vt:lpstr>
      <vt:lpstr>14.a.1</vt:lpstr>
      <vt:lpstr>Metadato 14.a.1</vt:lpstr>
      <vt:lpstr>14.b.1</vt:lpstr>
      <vt:lpstr>Metadato 14.b.1</vt:lpstr>
      <vt:lpstr>14.c.1</vt:lpstr>
      <vt:lpstr>Metadato 14.c.1</vt:lpstr>
      <vt:lpstr>ODS 15.</vt:lpstr>
      <vt:lpstr>15.1.1</vt:lpstr>
      <vt:lpstr>Metadato 15.1.1</vt:lpstr>
      <vt:lpstr>15.1.2</vt:lpstr>
      <vt:lpstr>Metadato 15.1.2</vt:lpstr>
      <vt:lpstr>15.2.1</vt:lpstr>
      <vt:lpstr>Metadato 15.2.1</vt:lpstr>
      <vt:lpstr>15.3.1</vt:lpstr>
      <vt:lpstr>Metadato 15.3.1</vt:lpstr>
      <vt:lpstr>15.4.1</vt:lpstr>
      <vt:lpstr>Metadato 15.4.1</vt:lpstr>
      <vt:lpstr>15.4.2</vt:lpstr>
      <vt:lpstr>Metadato 15.4.2</vt:lpstr>
      <vt:lpstr>15.5.1</vt:lpstr>
      <vt:lpstr>Metadato 15.5.1</vt:lpstr>
      <vt:lpstr>15.6.1</vt:lpstr>
      <vt:lpstr>Metadato 15.6.1</vt:lpstr>
      <vt:lpstr>15.7.1</vt:lpstr>
      <vt:lpstr>Metadato 15.7.1</vt:lpstr>
      <vt:lpstr>15.8.1</vt:lpstr>
      <vt:lpstr>Metadato 15.8.1</vt:lpstr>
      <vt:lpstr>15.9.1</vt:lpstr>
      <vt:lpstr>Metadato 15.9.1</vt:lpstr>
      <vt:lpstr>15.a.1</vt:lpstr>
      <vt:lpstr>Metadato 15.a.1</vt:lpstr>
      <vt:lpstr>15.b.1</vt:lpstr>
      <vt:lpstr>Metadato 15.b.1</vt:lpstr>
      <vt:lpstr>15.c.1</vt:lpstr>
      <vt:lpstr>Metadato 15.c.1</vt:lpstr>
      <vt:lpstr>ODS 16.</vt:lpstr>
      <vt:lpstr>16.1.1</vt:lpstr>
      <vt:lpstr>Metadato 16.1.1</vt:lpstr>
      <vt:lpstr>16.1.2</vt:lpstr>
      <vt:lpstr>Metadato 16.1.2</vt:lpstr>
      <vt:lpstr>16.1.3</vt:lpstr>
      <vt:lpstr>Metadato 16.1.3</vt:lpstr>
      <vt:lpstr>16.1.4</vt:lpstr>
      <vt:lpstr>Metadato 16.1.4</vt:lpstr>
      <vt:lpstr>16.2.1</vt:lpstr>
      <vt:lpstr>Metadato 16.2.1</vt:lpstr>
      <vt:lpstr>16.2.2</vt:lpstr>
      <vt:lpstr>Metadato 16.2.2</vt:lpstr>
      <vt:lpstr>16.2.3</vt:lpstr>
      <vt:lpstr>Metadato 16.2.3</vt:lpstr>
      <vt:lpstr>16.3.1</vt:lpstr>
      <vt:lpstr>Metadato 16.3.1</vt:lpstr>
      <vt:lpstr>16.3.2</vt:lpstr>
      <vt:lpstr>Metadato 16.3.2</vt:lpstr>
      <vt:lpstr>16.3.3</vt:lpstr>
      <vt:lpstr>Metadato 16.3.3</vt:lpstr>
      <vt:lpstr>16.4.1</vt:lpstr>
      <vt:lpstr>Metadato 16.4.1</vt:lpstr>
      <vt:lpstr>16.4.2</vt:lpstr>
      <vt:lpstr>Metadato 16.4.2</vt:lpstr>
      <vt:lpstr>16.5.1</vt:lpstr>
      <vt:lpstr>Metadato 16.5.1</vt:lpstr>
      <vt:lpstr>16.5.2</vt:lpstr>
      <vt:lpstr>Metadato 16.5.2</vt:lpstr>
      <vt:lpstr>16.6.1</vt:lpstr>
      <vt:lpstr>Metadato 16.6.1</vt:lpstr>
      <vt:lpstr>16.6.2</vt:lpstr>
      <vt:lpstr>Metadato 16.6.2</vt:lpstr>
      <vt:lpstr>16.7.1</vt:lpstr>
      <vt:lpstr>Metadato 16.7.1</vt:lpstr>
      <vt:lpstr>16.7.2</vt:lpstr>
      <vt:lpstr>Metadato 16.7.2</vt:lpstr>
      <vt:lpstr>16.8.1</vt:lpstr>
      <vt:lpstr>Metadato 16.8.1</vt:lpstr>
      <vt:lpstr>16.9.1</vt:lpstr>
      <vt:lpstr>Metadato 16.9.1</vt:lpstr>
      <vt:lpstr>16.10.1</vt:lpstr>
      <vt:lpstr>Metadato 16.10.1</vt:lpstr>
      <vt:lpstr>16.10.2</vt:lpstr>
      <vt:lpstr>Metadato 16.10.2</vt:lpstr>
      <vt:lpstr>16.a.1</vt:lpstr>
      <vt:lpstr>Metadato 16.a.1</vt:lpstr>
      <vt:lpstr>16.b.1</vt:lpstr>
      <vt:lpstr>Metadato 16.b.1</vt:lpstr>
      <vt:lpstr>16.b.1 EMNA</vt:lpstr>
      <vt:lpstr>Metadato 16.b.1 EMNA</vt:lpstr>
      <vt:lpstr>ODS 17.</vt:lpstr>
      <vt:lpstr>17.1.1</vt:lpstr>
      <vt:lpstr>Metadato 17.1.1</vt:lpstr>
      <vt:lpstr>17.1.2</vt:lpstr>
      <vt:lpstr>Metadato 17.1.2</vt:lpstr>
      <vt:lpstr>17.2.1</vt:lpstr>
      <vt:lpstr>Metadato 17.2.1</vt:lpstr>
      <vt:lpstr>17.3.1</vt:lpstr>
      <vt:lpstr>Metadato 17.3.1</vt:lpstr>
      <vt:lpstr>17.3.2</vt:lpstr>
      <vt:lpstr>Metadato 17.3.2</vt:lpstr>
      <vt:lpstr>17.4.1</vt:lpstr>
      <vt:lpstr>Metadato 17.4.1</vt:lpstr>
      <vt:lpstr>17.5.1</vt:lpstr>
      <vt:lpstr>Metadato 17.5.1</vt:lpstr>
      <vt:lpstr>17.6.1</vt:lpstr>
      <vt:lpstr>Metadato 17.6.1</vt:lpstr>
      <vt:lpstr>17.7.1</vt:lpstr>
      <vt:lpstr>Metadato 17.7.1</vt:lpstr>
      <vt:lpstr>17.8.1</vt:lpstr>
      <vt:lpstr>Metadato 17.8.1</vt:lpstr>
      <vt:lpstr>17.9.1</vt:lpstr>
      <vt:lpstr>Metadato 17.9.1</vt:lpstr>
      <vt:lpstr>17.10.1</vt:lpstr>
      <vt:lpstr>Metadato 17.10.1</vt:lpstr>
      <vt:lpstr>17.11.1</vt:lpstr>
      <vt:lpstr>Metadato 17.11.1</vt:lpstr>
      <vt:lpstr>17.12.1</vt:lpstr>
      <vt:lpstr>Metadato 17.12.1</vt:lpstr>
      <vt:lpstr>17.13.1</vt:lpstr>
      <vt:lpstr>Metadata 17.13.1</vt:lpstr>
      <vt:lpstr>17.14.1</vt:lpstr>
      <vt:lpstr>Metadato 17.14.1</vt:lpstr>
      <vt:lpstr>17.15.1</vt:lpstr>
      <vt:lpstr>Metadato 17.15.1</vt:lpstr>
      <vt:lpstr>17.16.1</vt:lpstr>
      <vt:lpstr>Metadato 17.16.1</vt:lpstr>
      <vt:lpstr>17.17.1</vt:lpstr>
      <vt:lpstr>Metadato 17.17.1</vt:lpstr>
      <vt:lpstr>17.18.1</vt:lpstr>
      <vt:lpstr>Metadato 17.18.1</vt:lpstr>
      <vt:lpstr>17.18.2</vt:lpstr>
      <vt:lpstr>Metadato 17.18.2</vt:lpstr>
      <vt:lpstr>17.18.3</vt:lpstr>
      <vt:lpstr>Metadato 17.18.3</vt:lpstr>
      <vt:lpstr>17.19.1</vt:lpstr>
      <vt:lpstr>Metadato 17.19.1</vt:lpstr>
      <vt:lpstr>17.19.2</vt:lpstr>
      <vt:lpstr>Metadato 17.19.2</vt:lpstr>
      <vt:lpstr>'6.5.1'!_ftn1</vt:lpstr>
      <vt:lpstr>'6.5.1'!_ftn10</vt:lpstr>
      <vt:lpstr>'6.5.1'!_ftn11</vt:lpstr>
      <vt:lpstr>'6.5.1'!_ftn12</vt:lpstr>
      <vt:lpstr>'6.5.1'!_ftn13</vt:lpstr>
      <vt:lpstr>'6.5.1'!_ftn14</vt:lpstr>
      <vt:lpstr>'6.5.1'!_ftn15</vt:lpstr>
      <vt:lpstr>'6.5.1'!_ftn16</vt:lpstr>
      <vt:lpstr>'6.5.1'!_ftn19</vt:lpstr>
      <vt:lpstr>'6.5.1'!_ftn2</vt:lpstr>
      <vt:lpstr>'6.5.1'!_ftn20</vt:lpstr>
      <vt:lpstr>'6.5.1'!_ftn21</vt:lpstr>
      <vt:lpstr>'6.5.1'!_ftn22</vt:lpstr>
      <vt:lpstr>'6.5.1'!_ftn23</vt:lpstr>
      <vt:lpstr>'6.5.1'!_ftn3</vt:lpstr>
      <vt:lpstr>'6.5.1'!_ftn4</vt:lpstr>
      <vt:lpstr>'6.5.1'!_ftn5</vt:lpstr>
      <vt:lpstr>'6.5.1'!_ftn6</vt:lpstr>
      <vt:lpstr>'6.5.1'!_ftn7</vt:lpstr>
      <vt:lpstr>'6.5.1'!_ftn8</vt:lpstr>
      <vt:lpstr>'6.5.1'!_ftn9</vt:lpstr>
      <vt:lpstr>'6.5.1'!_ftnref1</vt:lpstr>
      <vt:lpstr>'6.5.1'!_ftnref12</vt:lpstr>
      <vt:lpstr>'6.5.1'!_ftnref13</vt:lpstr>
      <vt:lpstr>'6.5.1'!_ftnref14</vt:lpstr>
      <vt:lpstr>'6.5.1'!_ftnref15</vt:lpstr>
      <vt:lpstr>'6.5.1'!_ftnref16</vt:lpstr>
      <vt:lpstr>'6.5.1'!_ftnref17</vt:lpstr>
      <vt:lpstr>'6.5.1'!_ftnref18</vt:lpstr>
      <vt:lpstr>'6.5.1'!_ftnref19</vt:lpstr>
      <vt:lpstr>'6.5.1'!_ftnref2</vt:lpstr>
      <vt:lpstr>'6.5.1'!_ftnref20</vt:lpstr>
      <vt:lpstr>'6.5.1'!_ftnref23</vt:lpstr>
      <vt:lpstr>'6.5.1'!_ftnref3</vt:lpstr>
      <vt:lpstr>'6.5.1'!_ftnref4</vt:lpstr>
      <vt:lpstr>'6.5.1'!_ftnref5</vt:lpstr>
      <vt:lpstr>'6.5.1'!_ftnref6</vt:lpstr>
      <vt:lpstr>'6.5.1'!_ftnref7</vt:lpstr>
      <vt:lpstr>'6.5.1'!_ftnref8</vt:lpstr>
      <vt:lpstr>'6.5.1'!_ftnref9</vt:lpstr>
      <vt:lpstr>'6.5.1'!_Hlk147136649</vt:lpstr>
      <vt:lpstr>'6.5.1'!_Hlk147136809</vt:lpstr>
      <vt:lpstr>'6.5.1'!_Hlk147140447</vt:lpstr>
      <vt:lpstr>'6.5.1'!_Hlk25063307</vt:lpstr>
      <vt:lpstr>'17.18.1'!Metas_ODS</vt:lpstr>
      <vt:lpstr>Metas_ODS</vt:lpstr>
      <vt:lpstr>'17.18.1'!Nombre_indicador_ODS</vt:lpstr>
      <vt:lpstr>Nombre_indicador_ODS</vt:lpstr>
      <vt:lpstr>'17.18.1'!Numero_indicador</vt:lpstr>
      <vt:lpstr>Numero_indicador</vt:lpstr>
      <vt:lpstr>'17.18.1'!ODS</vt:lpstr>
      <vt:lpstr>ODS</vt:lpstr>
      <vt:lpstr>'17.18.1'!Tipo_indicador</vt:lpstr>
      <vt:lpstr>Tipo_indicador</vt:lpstr>
      <vt:lpstr>'17.18.1'!Tipo_operación</vt:lpstr>
      <vt:lpstr>Tipo_operación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Katherine Gómez Viquez</dc:creator>
  <cp:lastModifiedBy>Katherine</cp:lastModifiedBy>
  <dcterms:created xsi:type="dcterms:W3CDTF">2018-08-29T15:22:19Z</dcterms:created>
  <dcterms:modified xsi:type="dcterms:W3CDTF">2024-04-22T20:58:52Z</dcterms:modified>
</cp:coreProperties>
</file>